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ТЕХ.ЛИСТ.ОБ" sheetId="1" r:id="rId5"/>
    <sheet state="hidden" name="БД.МАТ" sheetId="2" r:id="rId6"/>
    <sheet state="hidden" name="БД.ПРОВ" sheetId="3" r:id="rId7"/>
    <sheet state="hidden" name="БД.ОП-ТК" sheetId="4" r:id="rId8"/>
    <sheet state="hidden" name="БД.ШАГИ" sheetId="5" r:id="rId9"/>
    <sheet state="hidden" name="БД.ОП-ОБ" sheetId="6" r:id="rId10"/>
    <sheet state="hidden" name="_TC_TECHOPS_META" sheetId="7" r:id="rId11"/>
    <sheet state="hidden" name="_TC_TECHOPS_DB" sheetId="8" r:id="rId12"/>
    <sheet state="visible" name="БД.ОБЩ" sheetId="9" r:id="rId13"/>
    <sheet state="visible" name="БД.ОП" sheetId="10" r:id="rId14"/>
    <sheet state="visible" name="БД.ОБ" sheetId="11" r:id="rId15"/>
    <sheet state="visible" name="БД.ТЕР" sheetId="12" r:id="rId16"/>
    <sheet state="visible" name="БД.КОАКС" sheetId="13" r:id="rId17"/>
    <sheet state="visible" name="СПР.КАБ" sheetId="14" r:id="rId18"/>
    <sheet state="hidden" name="REPL" sheetId="15" r:id="rId19"/>
    <sheet state="hidden" name="REPL_SHENGHUI" sheetId="16" r:id="rId20"/>
    <sheet state="hidden" name="Лист47" sheetId="17" r:id="rId21"/>
    <sheet state="hidden" name="HTMLT" sheetId="18" r:id="rId22"/>
    <sheet state="hidden" name="БД.ТК" sheetId="19" r:id="rId23"/>
    <sheet state="hidden" name="_TC_LIBRARY" sheetId="20" r:id="rId24"/>
    <sheet state="hidden" name="БД.ТЕР (копия)" sheetId="21" r:id="rId25"/>
    <sheet state="hidden" name="БД.ТЕР — копия до сечений 22.09" sheetId="22" r:id="rId26"/>
  </sheets>
  <definedNames>
    <definedName name="Печать">#REF!</definedName>
    <definedName name="Опрессовка">'ТЕХ.ЛИСТ.ОБ'!$B$1:$N$1</definedName>
    <definedName hidden="1" localSheetId="9" name="_xlnm._FilterDatabase">'БД.ОП'!$A$2:$AA$172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techmap-template-store</t>
      </text>
    </comment>
    <comment authorId="0" ref="A3742">
      <text>
        <t xml:space="preserve">techmap-template-store</t>
      </text>
    </comment>
    <comment authorId="0" ref="A2107">
      <text>
        <t xml:space="preserve">techmap-template-store</t>
      </text>
    </comment>
    <comment authorId="0" ref="A2776">
      <text>
        <t xml:space="preserve">techmap-template-store</t>
      </text>
    </comment>
    <comment authorId="0" ref="A3544">
      <text>
        <t xml:space="preserve">techmap-template-store</t>
      </text>
    </comment>
    <comment authorId="0" ref="A2809">
      <text>
        <t xml:space="preserve">techmap-template-store</t>
      </text>
    </comment>
    <comment authorId="0" ref="A1942">
      <text>
        <t xml:space="preserve">techmap-template-store</t>
      </text>
    </comment>
    <comment authorId="0" ref="A2743">
      <text>
        <t xml:space="preserve">techmap-template-store</t>
      </text>
    </comment>
    <comment authorId="0" ref="A1397">
      <text>
        <t xml:space="preserve">techmap-template-store</t>
      </text>
    </comment>
    <comment authorId="0" ref="A365">
      <text>
        <t xml:space="preserve">techmap-template-store</t>
      </text>
    </comment>
    <comment authorId="0" ref="A811">
      <text>
        <t xml:space="preserve">techmap-template-store</t>
      </text>
    </comment>
    <comment authorId="0" ref="A3850">
      <text>
        <t xml:space="preserve">techmap-template-store</t>
      </text>
    </comment>
    <comment authorId="0" ref="A3272">
      <text>
        <t xml:space="preserve">techmap-template-store</t>
      </text>
    </comment>
    <comment authorId="0" ref="A2471">
      <text>
        <t xml:space="preserve">techmap-template-store</t>
      </text>
    </comment>
    <comment authorId="0" ref="A1637">
      <text>
        <t xml:space="preserve">techmap-template-store</t>
      </text>
    </comment>
    <comment authorId="0" ref="A3520">
      <text>
        <t xml:space="preserve">techmap-template-store</t>
      </text>
    </comment>
    <comment authorId="0" ref="A3999">
      <text>
        <t xml:space="preserve">techmap-template-store</t>
      </text>
    </comment>
    <comment authorId="0" ref="A2843">
      <text>
        <t xml:space="preserve">techmap-template-store</t>
      </text>
    </comment>
    <comment authorId="0" ref="A2232">
      <text>
        <t xml:space="preserve">techmap-template-store</t>
      </text>
    </comment>
    <comment authorId="0" ref="A85">
      <text>
        <t xml:space="preserve">techmap-template-store</t>
      </text>
    </comment>
    <comment authorId="0" ref="A333">
      <text>
        <t xml:space="preserve">techmap-template-store</t>
      </text>
    </comment>
    <comment authorId="0" ref="A845">
      <text>
        <t xml:space="preserve">techmap-template-store</t>
      </text>
    </comment>
    <comment authorId="0" ref="A1101">
      <text>
        <t xml:space="preserve">techmap-template-store</t>
      </text>
    </comment>
    <comment authorId="0" ref="A1357">
      <text>
        <t xml:space="preserve">techmap-template-store</t>
      </text>
    </comment>
    <comment authorId="0" ref="A4140">
      <text>
        <t xml:space="preserve">techmap-template-store</t>
      </text>
    </comment>
    <comment authorId="0" ref="A3496">
      <text>
        <t xml:space="preserve">techmap-template-store</t>
      </text>
    </comment>
    <comment authorId="0" ref="A2505">
      <text>
        <t xml:space="preserve">techmap-template-store</t>
      </text>
    </comment>
    <comment authorId="0" ref="A36">
      <text>
        <t xml:space="preserve">techmap-template-store</t>
      </text>
    </comment>
    <comment authorId="0" ref="A771">
      <text>
        <t xml:space="preserve">techmap-template-store</t>
      </text>
    </comment>
    <comment authorId="0" ref="A3810">
      <text>
        <t xml:space="preserve">techmap-template-store</t>
      </text>
    </comment>
    <comment authorId="0" ref="A61">
      <text>
        <t xml:space="preserve">techmap-template-store</t>
      </text>
    </comment>
    <comment authorId="0" ref="A1597">
      <text>
        <t xml:space="preserve">techmap-template-store</t>
      </text>
    </comment>
    <comment authorId="0" ref="A2877">
      <text>
        <t xml:space="preserve">techmap-template-store</t>
      </text>
    </comment>
    <comment authorId="0" ref="A1977">
      <text>
        <t xml:space="preserve">techmap-template-store</t>
      </text>
    </comment>
    <comment authorId="0" ref="A2167">
      <text>
        <t xml:space="preserve">techmap-template-store</t>
      </text>
    </comment>
    <comment authorId="0" ref="A945">
      <text>
        <t xml:space="preserve">techmap-template-store</t>
      </text>
    </comment>
    <comment authorId="0" ref="A3472">
      <text>
        <t xml:space="preserve">techmap-template-store</t>
      </text>
    </comment>
    <comment authorId="0" ref="A912">
      <text>
        <t xml:space="preserve">techmap-template-store</t>
      </text>
    </comment>
    <comment authorId="0" ref="A879">
      <text>
        <t xml:space="preserve">techmap-template-store</t>
      </text>
    </comment>
    <comment authorId="0" ref="A301">
      <text>
        <t xml:space="preserve">techmap-template-store</t>
      </text>
    </comment>
    <comment authorId="0" ref="A1837">
      <text>
        <t xml:space="preserve">techmap-template-store</t>
      </text>
    </comment>
    <comment authorId="0" ref="A491">
      <text>
        <t xml:space="preserve">techmap-template-store</t>
      </text>
    </comment>
    <comment authorId="0" ref="A2539">
      <text>
        <t xml:space="preserve">techmap-template-store</t>
      </text>
    </comment>
    <comment authorId="0" ref="A1317">
      <text>
        <t xml:space="preserve">techmap-template-store</t>
      </text>
    </comment>
    <comment authorId="0" ref="A4034">
      <text>
        <t xml:space="preserve">techmap-template-store</t>
      </text>
    </comment>
    <comment authorId="0" ref="A3712">
      <text>
        <t xml:space="preserve">techmap-template-store</t>
      </text>
    </comment>
    <comment authorId="0" ref="A2911">
      <text>
        <t xml:space="preserve">techmap-template-store</t>
      </text>
    </comment>
    <comment authorId="0" ref="A2077">
      <text>
        <t xml:space="preserve">techmap-template-store</t>
      </text>
    </comment>
    <comment authorId="0" ref="A731">
      <text>
        <t xml:space="preserve">techmap-template-store</t>
      </text>
    </comment>
    <comment authorId="0" ref="A3770">
      <text>
        <t xml:space="preserve">techmap-template-store</t>
      </text>
    </comment>
    <comment authorId="0" ref="A2267">
      <text>
        <t xml:space="preserve">techmap-template-store</t>
      </text>
    </comment>
    <comment authorId="0" ref="A3448">
      <text>
        <t xml:space="preserve">techmap-template-store</t>
      </text>
    </comment>
    <comment authorId="0" ref="A1045">
      <text>
        <t xml:space="preserve">techmap-template-store</t>
      </text>
    </comment>
    <comment authorId="0" ref="A1557">
      <text>
        <t xml:space="preserve">techmap-template-store</t>
      </text>
    </comment>
    <comment authorId="0" ref="A979">
      <text>
        <t xml:space="preserve">techmap-template-store</t>
      </text>
    </comment>
    <comment authorId="0" ref="A269">
      <text>
        <t xml:space="preserve">techmap-template-store</t>
      </text>
    </comment>
    <comment authorId="0" ref="A2573">
      <text>
        <t xml:space="preserve">techmap-template-store</t>
      </text>
    </comment>
    <comment authorId="0" ref="A1797">
      <text>
        <t xml:space="preserve">techmap-template-store</t>
      </text>
    </comment>
    <comment authorId="0" ref="A3300">
      <text>
        <t xml:space="preserve">techmap-template-store</t>
      </text>
    </comment>
    <comment authorId="0" ref="A3424">
      <text>
        <t xml:space="preserve">techmap-template-store</t>
      </text>
    </comment>
    <comment authorId="0" ref="A2945">
      <text>
        <t xml:space="preserve">techmap-template-store</t>
      </text>
    </comment>
    <comment authorId="0" ref="A1277">
      <text>
        <t xml:space="preserve">techmap-template-store</t>
      </text>
    </comment>
    <comment authorId="0" ref="A2012">
      <text>
        <t xml:space="preserve">techmap-template-store</t>
      </text>
    </comment>
    <comment authorId="0" ref="A2301">
      <text>
        <t xml:space="preserve">techmap-template-store</t>
      </text>
    </comment>
    <comment authorId="0" ref="A1013">
      <text>
        <t xml:space="preserve">techmap-template-store</t>
      </text>
    </comment>
    <comment authorId="0" ref="A691">
      <text>
        <t xml:space="preserve">techmap-template-store</t>
      </text>
    </comment>
    <comment authorId="0" ref="A113">
      <text>
        <t xml:space="preserve">techmap-template-store</t>
      </text>
    </comment>
    <comment authorId="0" ref="A1872">
      <text>
        <t xml:space="preserve">techmap-template-store</t>
      </text>
    </comment>
    <comment authorId="0" ref="A526">
      <text>
        <t xml:space="preserve">techmap-template-store</t>
      </text>
    </comment>
    <comment authorId="0" ref="A2607">
      <text>
        <t xml:space="preserve">techmap-template-store</t>
      </text>
    </comment>
    <comment authorId="0" ref="A237">
      <text>
        <t xml:space="preserve">techmap-template-store</t>
      </text>
    </comment>
    <comment authorId="0" ref="A1517">
      <text>
        <t xml:space="preserve">techmap-template-store</t>
      </text>
    </comment>
    <comment authorId="0" ref="A1129">
      <text>
        <t xml:space="preserve">techmap-template-store</t>
      </text>
    </comment>
    <comment authorId="0" ref="A3400">
      <text>
        <t xml:space="preserve">techmap-template-store</t>
      </text>
    </comment>
    <comment authorId="0" ref="A3656">
      <text>
        <t xml:space="preserve">techmap-template-store</t>
      </text>
    </comment>
    <comment authorId="0" ref="A4069">
      <text>
        <t xml:space="preserve">techmap-template-store</t>
      </text>
    </comment>
    <comment authorId="0" ref="A2979">
      <text>
        <t xml:space="preserve">techmap-template-store</t>
      </text>
    </comment>
    <comment authorId="0" ref="A2335">
      <text>
        <t xml:space="preserve">techmap-template-store</t>
      </text>
    </comment>
    <comment authorId="0" ref="A1757">
      <text>
        <t xml:space="preserve">techmap-template-store</t>
      </text>
    </comment>
    <comment authorId="0" ref="A3962">
      <text>
        <t xml:space="preserve">techmap-template-store</t>
      </text>
    </comment>
    <comment authorId="0" ref="A2137">
      <text>
        <t xml:space="preserve">techmap-template-store</t>
      </text>
    </comment>
    <comment authorId="0" ref="A1237">
      <text>
        <t xml:space="preserve">techmap-template-store</t>
      </text>
    </comment>
    <comment authorId="0" ref="A3376">
      <text>
        <t xml:space="preserve">techmap-template-store</t>
      </text>
    </comment>
    <comment authorId="0" ref="A3632">
      <text>
        <t xml:space="preserve">techmap-template-store</t>
      </text>
    </comment>
    <comment authorId="0" ref="A2641">
      <text>
        <t xml:space="preserve">techmap-template-store</t>
      </text>
    </comment>
    <comment authorId="0" ref="A205">
      <text>
        <t xml:space="preserve">techmap-template-store</t>
      </text>
    </comment>
    <comment authorId="0" ref="A461">
      <text>
        <t xml:space="preserve">techmap-template-store</t>
      </text>
    </comment>
    <comment authorId="0" ref="A3244">
      <text>
        <t xml:space="preserve">techmap-template-store</t>
      </text>
    </comment>
    <comment authorId="0" ref="A651">
      <text>
        <t xml:space="preserve">techmap-template-store</t>
      </text>
    </comment>
    <comment authorId="0" ref="A1477">
      <text>
        <t xml:space="preserve">techmap-template-store</t>
      </text>
    </comment>
    <comment authorId="0" ref="A3013">
      <text>
        <t xml:space="preserve">techmap-template-store</t>
      </text>
    </comment>
    <comment authorId="0" ref="A3938">
      <text>
        <t xml:space="preserve">techmap-template-store</t>
      </text>
    </comment>
    <comment authorId="0" ref="A2369">
      <text>
        <t xml:space="preserve">techmap-template-store</t>
      </text>
    </comment>
    <comment authorId="0" ref="A2047">
      <text>
        <t xml:space="preserve">techmap-template-store</t>
      </text>
    </comment>
    <comment authorId="0" ref="A602">
      <text>
        <t xml:space="preserve">techmap-template-store</t>
      </text>
    </comment>
    <comment authorId="0" ref="A3352">
      <text>
        <t xml:space="preserve">techmap-template-store</t>
      </text>
    </comment>
    <comment authorId="0" ref="A3608">
      <text>
        <t xml:space="preserve">techmap-template-store</t>
      </text>
    </comment>
    <comment authorId="0" ref="A1717">
      <text>
        <t xml:space="preserve">techmap-template-store</t>
      </text>
    </comment>
    <comment authorId="0" ref="A1907">
      <text>
        <t xml:space="preserve">techmap-template-store</t>
      </text>
    </comment>
    <comment authorId="0" ref="A2675">
      <text>
        <t xml:space="preserve">techmap-template-store</t>
      </text>
    </comment>
    <comment authorId="0" ref="A1073">
      <text>
        <t xml:space="preserve">techmap-template-store</t>
      </text>
    </comment>
    <comment authorId="0" ref="A173">
      <text>
        <t xml:space="preserve">techmap-template-store</t>
      </text>
    </comment>
    <comment authorId="0" ref="A429">
      <text>
        <t xml:space="preserve">techmap-template-store</t>
      </text>
    </comment>
    <comment authorId="0" ref="A1197">
      <text>
        <t xml:space="preserve">techmap-template-store</t>
      </text>
    </comment>
    <comment authorId="0" ref="A3212">
      <text>
        <t xml:space="preserve">techmap-template-store</t>
      </text>
    </comment>
    <comment authorId="0" ref="A3914">
      <text>
        <t xml:space="preserve">techmap-template-store</t>
      </text>
    </comment>
    <comment authorId="0" ref="A4104">
      <text>
        <t xml:space="preserve">techmap-template-store</t>
      </text>
    </comment>
    <comment authorId="0" ref="A3047">
      <text>
        <t xml:space="preserve">techmap-template-store</t>
      </text>
    </comment>
    <comment authorId="0" ref="A2403">
      <text>
        <t xml:space="preserve">techmap-template-store</t>
      </text>
    </comment>
    <comment authorId="0" ref="A3328">
      <text>
        <t xml:space="preserve">techmap-template-store</t>
      </text>
    </comment>
    <comment authorId="0" ref="A3584">
      <text>
        <t xml:space="preserve">techmap-template-store</t>
      </text>
    </comment>
    <comment authorId="0" ref="A1437">
      <text>
        <t xml:space="preserve">techmap-template-store</t>
      </text>
    </comment>
    <comment authorId="0" ref="A2197">
      <text>
        <t xml:space="preserve">techmap-template-store</t>
      </text>
    </comment>
    <comment authorId="0" ref="A2709">
      <text>
        <t xml:space="preserve">techmap-template-store</t>
      </text>
    </comment>
    <comment authorId="0" ref="A3890">
      <text>
        <t xml:space="preserve">techmap-template-store</t>
      </text>
    </comment>
    <comment authorId="0" ref="A562">
      <text>
        <t xml:space="preserve">techmap-template-store</t>
      </text>
    </comment>
    <comment authorId="0" ref="A141">
      <text>
        <t xml:space="preserve">techmap-template-store</t>
      </text>
    </comment>
    <comment authorId="0" ref="A397">
      <text>
        <t xml:space="preserve">techmap-template-store</t>
      </text>
    </comment>
    <comment authorId="0" ref="A1677">
      <text>
        <t xml:space="preserve">techmap-template-store</t>
      </text>
    </comment>
    <comment authorId="0" ref="A3180">
      <text>
        <t xml:space="preserve">techmap-template-store</t>
      </text>
    </comment>
    <comment authorId="0" ref="A3114">
      <text>
        <t xml:space="preserve">techmap-template-store</t>
      </text>
    </comment>
    <comment authorId="0" ref="A3147">
      <text>
        <t xml:space="preserve">techmap-template-store</t>
      </text>
    </comment>
    <comment authorId="0" ref="A3081">
      <text>
        <t xml:space="preserve">techmap-template-store</t>
      </text>
    </comment>
    <comment authorId="0" ref="A1157">
      <text>
        <t xml:space="preserve">techmap-template-store</t>
      </text>
    </comment>
    <comment authorId="0" ref="A3684">
      <text>
        <t xml:space="preserve">techmap-template-store</t>
      </text>
    </comment>
    <comment authorId="0" ref="A2437">
      <text>
        <t xml:space="preserve">techmap-template-store</t>
      </text>
    </comment>
  </commentList>
</comments>
</file>

<file path=xl/sharedStrings.xml><?xml version="1.0" encoding="utf-8"?>
<sst xmlns="http://schemas.openxmlformats.org/spreadsheetml/2006/main" count="53535" uniqueCount="9679">
  <si>
    <t>Резка</t>
  </si>
  <si>
    <t>Резка линейных материалов</t>
  </si>
  <si>
    <t>Резка с разделкой</t>
  </si>
  <si>
    <t>Резка с разделкой+ маркировка</t>
  </si>
  <si>
    <t>Автомат резка + опрессовка</t>
  </si>
  <si>
    <t>Автомат резка + опрессовка + лужение</t>
  </si>
  <si>
    <t>Разделка</t>
  </si>
  <si>
    <t>Опрессовка терминалов</t>
  </si>
  <si>
    <t>Опрессовка наконечников</t>
  </si>
  <si>
    <t>Опрессовка</t>
  </si>
  <si>
    <t>Ленточный обжим</t>
  </si>
  <si>
    <t>Пайка</t>
  </si>
  <si>
    <t>Лужение</t>
  </si>
  <si>
    <t>Монтаж терминалов</t>
  </si>
  <si>
    <t>Монтаж RJ</t>
  </si>
  <si>
    <t>Монтаж корпуса</t>
  </si>
  <si>
    <t>Монтаж</t>
  </si>
  <si>
    <t>Складывание жилы</t>
  </si>
  <si>
    <t>Заделка свободных концов</t>
  </si>
  <si>
    <t>Герметизация</t>
  </si>
  <si>
    <t>Усадка</t>
  </si>
  <si>
    <t>УЗ сварка</t>
  </si>
  <si>
    <t>Свивка</t>
  </si>
  <si>
    <t>Литье пластика</t>
  </si>
  <si>
    <t>Раскладка на плазу</t>
  </si>
  <si>
    <t>ОТК</t>
  </si>
  <si>
    <t>Закупки</t>
  </si>
  <si>
    <t>Упаковка</t>
  </si>
  <si>
    <t>Подготовительные работы</t>
  </si>
  <si>
    <t>Набор комплектующих</t>
  </si>
  <si>
    <t>Скрутка в бухту</t>
  </si>
  <si>
    <t>Сборка</t>
  </si>
  <si>
    <t>Коаксиальная сборка</t>
  </si>
  <si>
    <t>Монтаж маркировки</t>
  </si>
  <si>
    <t>Лазерная маркировка</t>
  </si>
  <si>
    <t>Тейпирование</t>
  </si>
  <si>
    <t>Скрутка экрана</t>
  </si>
  <si>
    <t>Печать маркировок</t>
  </si>
  <si>
    <t>Пайка на плату</t>
  </si>
  <si>
    <t>Наименование</t>
  </si>
  <si>
    <t>Группа</t>
  </si>
  <si>
    <t>Производитель</t>
  </si>
  <si>
    <t>Серия</t>
  </si>
  <si>
    <t>Размер до, мм</t>
  </si>
  <si>
    <t>Размер после, мм</t>
  </si>
  <si>
    <t>Коэф. усадки</t>
  </si>
  <si>
    <t>Цвет</t>
  </si>
  <si>
    <t>Клеевой слой</t>
  </si>
  <si>
    <t>Материал</t>
  </si>
  <si>
    <t>Темп. от, °C</t>
  </si>
  <si>
    <t>Темп. до, °C</t>
  </si>
  <si>
    <t>Ед. изм.</t>
  </si>
  <si>
    <t>Закупок</t>
  </si>
  <si>
    <t>Цена посл., ₽ без НДС</t>
  </si>
  <si>
    <t>Поставщик</t>
  </si>
  <si>
    <t>Ссылка на datasheet</t>
  </si>
  <si>
    <t>Источник данных</t>
  </si>
  <si>
    <t>ТУТнг 4/2 черная</t>
  </si>
  <si>
    <t>ТУТ</t>
  </si>
  <si>
    <t>КВТ Калуга</t>
  </si>
  <si>
    <t>ТУТнг-LS</t>
  </si>
  <si>
    <t>2:1</t>
  </si>
  <si>
    <t>черный</t>
  </si>
  <si>
    <t>нет</t>
  </si>
  <si>
    <t>полиолефин нг-LS (низкое дымо- и газовыделение)</t>
  </si>
  <si>
    <t>м</t>
  </si>
  <si>
    <t>electro-mpo.ru</t>
  </si>
  <si>
    <t>https://www.electro-mpo.ru/catalog/materialy/t26_trubki_termousadochnye_chernye_rossiya/t2670_trubka_tut4_2_termousazhivaemaya_dvnutr_4_2m/</t>
  </si>
  <si>
    <t>ТУТнг 6/3 черная</t>
  </si>
  <si>
    <t>https://www.electro-mpo.ru/catalog/materialy/t26_trubki_termousadochnye_chernye_rossiya/t2671_trubka_tut6_3_termousazhivaemaya_dvnutr_6_3m/</t>
  </si>
  <si>
    <t>ТУТнг 2/1 черная</t>
  </si>
  <si>
    <t>https://www.electro-mpo.ru/catalog/materialy/t26_trubki_termousadochnye_chernye_rossiya/t2669_trubka_tut2_1_termousazhivaemaya_dvnutr_2_1m/</t>
  </si>
  <si>
    <t>ТУТнг 1,0/0,5 черная</t>
  </si>
  <si>
    <t>Rexant</t>
  </si>
  <si>
    <t>ТУТнг-LS(2:1) 20-1006</t>
  </si>
  <si>
    <t>полиолефин</t>
  </si>
  <si>
    <t>vseinstrumenti.ru</t>
  </si>
  <si>
    <t>https://www.vseinstrumenti.ru/product/termousadka-rexant-1-0-0-5-mm-1-m-chernaya-20-1006-882044/</t>
  </si>
  <si>
    <t>https://www.vseinstrumenti.ru/product/termousadka-rexant-1-0-0-5-mm-1-m-chernaya-20-1006-882044/ ; последняя цена 73,0 (08.2026) против 8–9 ₽ ранее — вероятно другая фасовка — решено агентом — проверить</t>
  </si>
  <si>
    <t>ТУТ 10/5 черная</t>
  </si>
  <si>
    <t>https://www.electro-mpo.ru/catalog/materialy/t26_trubki_termousadochnye_chernye_rossiya/t2673_trubka_tut10_5_termousazhivaemaya_dvnutr_10_/</t>
  </si>
  <si>
    <t>размер и цвет из обозначения закупки, карточка electro-mpo t2673 ТУТ 10/5; производитель/материал/температуры не сняты — решено агентом — проверить</t>
  </si>
  <si>
    <t>ТУТ 8/4 черная</t>
  </si>
  <si>
    <t>https://www.electro-mpo.ru/catalog/materialy/t26_trubki_termousadochnye_chernye_rossiya/t2671_trubka_tut6_3_termousazhivaemaya_dvnutr_6_3m/?yadiscount=eyJhIjo1MDAsImRwIjoxLCJsdCI6MTIwLCJwIjoxMCwidCI6MSwidHMiOjE3NzA4MjExMzF9&amp;ysclid=mli56i2uag57995138</t>
  </si>
  <si>
    <t>https://www.electro-mpo.ru/catalog/materialy/t26_trubki_termousadochnye_chernye_rossiya/t2671_trubka_tut6_3_termousazhivaemaya_dvnutr_6_3m/ — ссылка в сводке ведёт на карточку ТУТ 6/3мм, а не 8/4мм; размер/цвет/коэф. усадки взяты из текста обозначения — решено агентом — проверить</t>
  </si>
  <si>
    <t>ТТК 6/2 черная</t>
  </si>
  <si>
    <t>ТТК</t>
  </si>
  <si>
    <t>ТТК(3:1)</t>
  </si>
  <si>
    <t>3:1</t>
  </si>
  <si>
    <t>да</t>
  </si>
  <si>
    <t>полиолефин нг</t>
  </si>
  <si>
    <t>https://www.electro-mpo.ru/catalog/materialy/t32_trubki_termousadochnye_kleevye_3_1_elektromont/t3266-trubka-ttk-6-2-termousazhivaemaya-s-kleem-ch/</t>
  </si>
  <si>
    <t>ТТК 12/4 черная</t>
  </si>
  <si>
    <t>https://www.electro-mpo.ru/catalog/materialy/t32_trubki_termousadochnye_kleevye_3_1_elektromont/t3268-trubka-ttk-12-4-termousazhivaemaya-s-kleem-ch/</t>
  </si>
  <si>
    <t>ТУТ 3,0/1,5 черная</t>
  </si>
  <si>
    <t>20-3006</t>
  </si>
  <si>
    <t>https://www.electro-mpo.ru/catalog/materialy/t29_trubki_termousadochnye_elektromontazh_etelec_i/t2930-trubka-20-3006-3-1-5mm-termousazhivaemaya-ch/</t>
  </si>
  <si>
    <t>ТТК 4,8/1,6 черная</t>
  </si>
  <si>
    <t>https://www.electro-mpo.ru/catalog/materialy/t32_trubki_termousadochnye_kleevye_3_1_elektromont/t3265-trubka-ttk-4-8-1-6-termousazhivaemaya-s-klee/</t>
  </si>
  <si>
    <t>ТУТнг 12/6 черная</t>
  </si>
  <si>
    <t>https://www.electro-mpo.ru/catalog/materialy/t26_trubki_termousadochnye_chernye_rossiya/t2674_trubka_tut12_6_termousazhivaemaya_dvnutr_12_/</t>
  </si>
  <si>
    <t>ТУТ 16/8 черная</t>
  </si>
  <si>
    <t>https://www.electro-mpo.ru/catalog/materialy/t26_trubki_termousadochnye_chernye_rossiya/t2623_trubka_tut16_8_termousazhivaemaya_dvnutr_16_/?ysclid=mqi5cde33z61061371</t>
  </si>
  <si>
    <t>https://www.electro-mpo.ru/catalog/materialy/t26_trubki_termousadochnye_chernye_rossiya/t2623_trubka_tut16_8_termousazhivaemaya_dvnutr_16_/ — страница недоступна (404 на дату проверки); размер/цвет/коэф. усадки взяты из текста обозначения — решено агентом — проверить</t>
  </si>
  <si>
    <t>ТТК 3/1 черная</t>
  </si>
  <si>
    <t>https://www.electro-mpo.ru/catalog/materialy/t32_trubki_termousadochnye_kleevye_3_1_elektromont/t3264-trubka-ttk-3-1-3-1-0-termousazhivaemaya-s-kl/</t>
  </si>
  <si>
    <t>ТТК 9/3 черная</t>
  </si>
  <si>
    <t>https://www.electro-mpo.ru/catalog/materialy/t32_trubki_termousadochnye_kleevye_3_1_elektromont/t3267-trubka-ttk-9-3-termousazhivaemaya-s-kleem-ch/</t>
  </si>
  <si>
    <t>Припой ПОС61 1,0мм с флюсом</t>
  </si>
  <si>
    <t>припой/флюс</t>
  </si>
  <si>
    <t>Sn61Pb39 (ПОС61), флюс — канифоль (трубчатый, внутри)</t>
  </si>
  <si>
    <t>кг</t>
  </si>
  <si>
    <t>prodiel.ru</t>
  </si>
  <si>
    <t>https://prodiel.ru/pripoj-pos-61-10-mm-s-flyusom-1-kg</t>
  </si>
  <si>
    <t>https://prodiel.ru/pripoj-pos-61-10-mm-s-flyusom-1-kg — темп. от/до здесь означает температуру плавления, не рабочий диапазон — решено агентом — проверить</t>
  </si>
  <si>
    <t>ТТК 8/2 черная</t>
  </si>
  <si>
    <t>ТТК(4:1)</t>
  </si>
  <si>
    <t>4:1</t>
  </si>
  <si>
    <t>https://www.electro-mpo.ru/catalog/materialy/t33_trubki_termousadochnye_kleevye_ftoroplastovye_/t3336_trubka_ttk_8_2_termousazhivaemaya_s_kleem_ch/</t>
  </si>
  <si>
    <t>ТУТ 1,5/0,75 черная</t>
  </si>
  <si>
    <t>20-1506</t>
  </si>
  <si>
    <t>https://www.electro-mpo.ru/catalog/materialy/t29_trubki_termousadochnye_elektromontazh_etelec_i/t29-trubka-20-1506-termousazhivaemaya-tut-ng-1-5-0/</t>
  </si>
  <si>
    <t>ТУТ(3:1)нг-LS 6/2 черная</t>
  </si>
  <si>
    <t>ТУТ(3:1)нг-LS</t>
  </si>
  <si>
    <t>https://www.electro-mpo.ru/catalog/materialy/t26_trubki_termousadochnye_chernye_rossiya/t3102-trubka-tut-3-1-ng-ls-6-2-83375-termousazhiva/</t>
  </si>
  <si>
    <t>Оплётка GTRPA-10</t>
  </si>
  <si>
    <t>оплётка</t>
  </si>
  <si>
    <t>ДКС</t>
  </si>
  <si>
    <t>GTRPA-10</t>
  </si>
  <si>
    <t>полиамид (нейлон)</t>
  </si>
  <si>
    <t>https://www.electro-mpo.ru/catalog/materialy/m50_pletenka_mednaya_luzhenaya_stalnaya_otsinkovan/m5025_oplyetka_gtrpa_10_kabelnaya_10_20mm_poliamid/</t>
  </si>
  <si>
    <t>Оплётка XS-10</t>
  </si>
  <si>
    <t>Fortisflex</t>
  </si>
  <si>
    <t>XS-10</t>
  </si>
  <si>
    <t>полиэстер, самозаворачивающаяся</t>
  </si>
  <si>
    <t>https://www.electro-mpo.ru/catalog/materialy/m50_pletenka_mednaya_luzhenaya_stalnaya_otsinkovan/m5059-oplyetka-85380-xs-10-kabelnaya-10-14mm-samoz/</t>
  </si>
  <si>
    <t>ТУТ(HF) 4/2 белая</t>
  </si>
  <si>
    <t>КВТ</t>
  </si>
  <si>
    <t>ТУТ(HF)</t>
  </si>
  <si>
    <t>белый</t>
  </si>
  <si>
    <t>ПЭВД, безгалогенная (HF)</t>
  </si>
  <si>
    <t>https://www.electro-mpo.ru/catalog/materialy/t28_trubki_termousadochnye_tsvetnye_rossiya/t2873-trubka-tut-hf-4-2-termousazhivaemaya-bezgalo/</t>
  </si>
  <si>
    <t>ТУТ 2/1 белая</t>
  </si>
  <si>
    <t>20-2001</t>
  </si>
  <si>
    <t>https://www.electro-mpo.ru/catalog/materialy/t29_trubki_termousadochnye_elektromontazh_etelec_i/t2920-trubka-20-2001-2-1mm-termousazhivaemaya-bela/</t>
  </si>
  <si>
    <t>ТУТ 8/4 белая</t>
  </si>
  <si>
    <t>20-8001</t>
  </si>
  <si>
    <t>https://www.electro-mpo.ru/catalog/materialy/t29_trubki_termousadochnye_elektromontazh_etelec_i/t2943-trubka-20-8001-8-4mm-termousazhivaemaya-bela/</t>
  </si>
  <si>
    <t>Оплётка XS-13</t>
  </si>
  <si>
    <t>XS-13</t>
  </si>
  <si>
    <t>https://www.electro-mpo.ru/catalog/materialy/m50_pletenka_mednaya_luzhenaya_stalnaya_otsinkovan/m5060-oplyetka-85381-xs-13-kabelnaya-13-17mm-samoz/</t>
  </si>
  <si>
    <t>ТТК 20/6 черная</t>
  </si>
  <si>
    <t>https://www.electro-mpo.ru/catalog/materialy/t32_trubki_termousadochnye_kleevye_3_1_elektromont/t3269-trubka-ttk-18-6-termousazhivaemaya-s-kleem-ch/</t>
  </si>
  <si>
    <t>https://www.electro-mpo.ru/catalog/materialy/t32_trubki_termousadochnye_kleevye_3_1_elektromont/t3269-trubka-ttk-18-6-termousazhivaemaya-s-kleem-ch/ — в адресе страницы указано 18/6, но содержимое карточки (арт. 85067) подтверждает 20/6 — решено агентом — проверить</t>
  </si>
  <si>
    <t>ТУТ 5,0/2,5 черная</t>
  </si>
  <si>
    <t>20-5006</t>
  </si>
  <si>
    <t>promelec.ru</t>
  </si>
  <si>
    <t>https://www.promelec.ru/product/474892/</t>
  </si>
  <si>
    <t>ТУТ(HF) 3/1,5 черная</t>
  </si>
  <si>
    <t>полиолефин HF (безгалогенный)</t>
  </si>
  <si>
    <t>kvt-pro.ru</t>
  </si>
  <si>
    <t>https://kvt-pro.ru/mufty-nakonechniki/termousadka-termousadochnye-trubki-trubki-tut-kleevye-trubki/termousadochnye-trubki/tut-hf-1/85120-tut-hf-3-15-chern-termousadochnaia-trubka-s-koeffitsientom-usadki-2-1</t>
  </si>
  <si>
    <t>Гофра 6,8мм</t>
  </si>
  <si>
    <t>гофра</t>
  </si>
  <si>
    <t>полипропилен</t>
  </si>
  <si>
    <t>snabcable.ru</t>
  </si>
  <si>
    <t>https://snabcable.ru/car/autogofra/gofra/</t>
  </si>
  <si>
    <t>https://snabcable.ru/car/autogofra/gofra/ — размер взят из названия по сводке страницы категории (карточка конкретного диаметра на сайте не выделена отдельным URL) — решено агентом — проверить</t>
  </si>
  <si>
    <t>Изолента ПВХ 15х0,13х20м</t>
  </si>
  <si>
    <t>лента</t>
  </si>
  <si>
    <t>ПВХ</t>
  </si>
  <si>
    <t>шт</t>
  </si>
  <si>
    <t>https://kvt-pro.ru/izolenta/90809-izolenta-pvkh-15x0-13kh20-chern</t>
  </si>
  <si>
    <t>Оплётка XS-19</t>
  </si>
  <si>
    <t>XS-19</t>
  </si>
  <si>
    <t>https://www.electro-mpo.ru/catalog/materialy/m50_pletenka_mednaya_luzhenaya_stalnaya_otsinkovan/m5062-oplyetka-85383-xs-19-kabelnaya-19-24mm-samoz/</t>
  </si>
  <si>
    <t>Лента нетканная 20мм</t>
  </si>
  <si>
    <t>Оплётка XT-20/10 чёрная</t>
  </si>
  <si>
    <t>XT (85371)</t>
  </si>
  <si>
    <t>чёрный</t>
  </si>
  <si>
    <t>полиэстер/полиолефин</t>
  </si>
  <si>
    <t>https://www.electro-mpo.ru/catalog/materialy/m50_pletenka_mednaya_luzhenaya_stalnaya_otsinkovan/m5052-oplyetka-85371-xt-20-10-kabelnaya-termousazh/</t>
  </si>
  <si>
    <t>https://www.electro-mpo.ru/catalog/materialy/m50_pletenka_mednaya_luzhenaya_stalnaya_otsinkovan/m5052-oplyetka-85371-xt-20-10-kabelnaya-termousazh/ — в закупке указано «Оплетка кабельная XT 16/8мм», но ссылка и карточка ведут на XT-20/10 (арт. 85371); модели XT-16/8 у Fortisflex не найдено — решено агентом — проверить</t>
  </si>
  <si>
    <t>Стяжка 3x60</t>
  </si>
  <si>
    <t>стяжка</t>
  </si>
  <si>
    <t>Склад</t>
  </si>
  <si>
    <t>нет ссылки и датащита, только наименование и поставщик «Склад»; материал/цвет не подтверждены — решено агентом — проверить</t>
  </si>
  <si>
    <t>Стяжка 5x200</t>
  </si>
  <si>
    <t>Стяжки 2,5x300мм</t>
  </si>
  <si>
    <t>Тканевая лента T150PT</t>
  </si>
  <si>
    <t>T150PT</t>
  </si>
  <si>
    <t>полиэстер (тканевая термостойкая)</t>
  </si>
  <si>
    <t>Меттатрон</t>
  </si>
  <si>
    <t>прямой ссылки на карточку нет (поставщик Меттатрон); по общему поиску — тканевая лента T150PT, чёрная, полиэстер, ширина ок. 19мм, до +80°C — решено агентом — проверить</t>
  </si>
  <si>
    <t>Токопроводящая экранирующая лента 0,1х50мм х20м</t>
  </si>
  <si>
    <t>полиэфирная ткань с никелевым покрытием, токопроводящий клей</t>
  </si>
  <si>
    <t>https://prodiel.ru/tokoprovodyaschiy-ekraniruyuschiy-skotch-01-mm-kh-50-mm-kh-20-m</t>
  </si>
  <si>
    <t>https://prodiel.ru/tokoprovodyaschiy-ekraniruyuschiy-skotch-01-mm-kh-50-mm-kh-20-m — размеры (0,1х50мм, рулон 20м) и состав подтверждены карточкой; температура и производитель на странице не указаны</t>
  </si>
  <si>
    <t>Тройник 9,8x9,8x9,8</t>
  </si>
  <si>
    <t>тройник</t>
  </si>
  <si>
    <t>Schlemmer</t>
  </si>
  <si>
    <t>Тип B (9806138)</t>
  </si>
  <si>
    <t>полиамид 66</t>
  </si>
  <si>
    <t>akompany.ru</t>
  </si>
  <si>
    <t>https://akompany.ru/soedenitel_na_avtotrubu/t-troynik-tip-b-10-10-10-schlemmer-9806138</t>
  </si>
  <si>
    <t>https://akompany.ru/soedenitel_na_avtotrubu/t-troynik-tip-b-10-10-10-schlemmer-9806138 — в закупке указано «Тройник 6,8x6,8x6,8», но карточка Schlemmer подтверждает внутренний диаметр всех сторон 9,8мм (типоразмер 10-10-10) — решено агентом — проверить</t>
  </si>
  <si>
    <t>Тройник 12,7x9,8x9,8</t>
  </si>
  <si>
    <t>Тип A (9806091)</t>
  </si>
  <si>
    <t>https://akompany.ru/soedenitel_na_avtotrubu/t-troynik-tip-a-13-10-10-schlemmer-9806091</t>
  </si>
  <si>
    <t>https://akompany.ru/soedenitel_na_avtotrubu/t-troynik-tip-a-13-10-10-schlemmer-9806091 — в закупке указано «Тройник 6,8x6,8x9,8», но карточка Schlemmer подтверждает 12,7/9,8/9,8мм (типоразмер 13-10-10) — решено агентом — проверить</t>
  </si>
  <si>
    <t>Тройник 12,7x9,8x9,8 (DS)</t>
  </si>
  <si>
    <t>DS</t>
  </si>
  <si>
    <t>аналог Schlemmer 9806091</t>
  </si>
  <si>
    <t>полиамид</t>
  </si>
  <si>
    <t>https://akompany.ru/soedenitel_na_avtotrubu/%D1%82-obraznui_nw13%2A10%2A10</t>
  </si>
  <si>
    <t>https://akompany.ru/soedenitel_na_avtotrubu/%D1%82-obraznui_nw13%2A10%2A10 — в закупке указано «Тройник 9,8x6,8x6,8»; карточка подтверждает 12,7/9,8/9,8мм (типоразмер 13-10-10), аналог строки выше от другого производителя (DS вместо Schlemmer) — решено агентом — проверить</t>
  </si>
  <si>
    <t>Трубка гофрированная 4,6мм</t>
  </si>
  <si>
    <t>DKC</t>
  </si>
  <si>
    <t>Тип B, NW4,5, разрезная негорючая</t>
  </si>
  <si>
    <t>https://akompany.ru/avtotruba_dks/avtomobilnaya-gofra-dkc-iz-polipropilena-razreznaya-tip-v-negoryuchaya/4p904%D0%B2</t>
  </si>
  <si>
    <t>https://akompany.ru/avtotruba_dks/avtomobilnaya-gofra-dkc-iz-polipropilena-razreznaya-tip-v-negoryuchaya/4p904%D0%B2 — наружный диаметр 7,1мм, внутренний 4,6мм; температурный режим на странице не указан</t>
  </si>
  <si>
    <t>Трубка гофрированная 9,8мм</t>
  </si>
  <si>
    <t>Тип B, NW10, разрезная негорючая</t>
  </si>
  <si>
    <t>https://akompany.ru/avtotruba_dks/avtomobilnaya-gofra-dkc-iz-polipropilena-razreznaya-tip-v-negoryuchaya/4p910%D0%B2</t>
  </si>
  <si>
    <t>https://akompany.ru/avtotruba_dks/avtomobilnaya-gofra-dkc-iz-polipropilena-razreznaya-tip-v-negoryuchaya/4p910%D0%B2 — наружный диаметр 12,7мм, внутренний 9,8мм; температурный режим на странице не указан</t>
  </si>
  <si>
    <t>ТТК 19/6,5мм, черная</t>
  </si>
  <si>
    <t>нет ссылки/датащита (поставщик Меттатрон); типоразмер и цвет — из наименования закупки, остальные характеристики не подтверждены — решено агентом — проверить</t>
  </si>
  <si>
    <t>ТТК 24/8мм, черная</t>
  </si>
  <si>
    <t>Ферритовое кольцо 25x12,8мм</t>
  </si>
  <si>
    <t>феррит</t>
  </si>
  <si>
    <t>https://www.promelec.ru/product/379216/</t>
  </si>
  <si>
    <t>https://www.promelec.ru/product/379216/ — ссылка ведёт на сердечник TDK R12,7x7,90x6,35 N87, что не совпадает с размером 25x12,8мм из закупки; размер взят из наименования закупки, характеристики феррита не подтверждены — решено агентом — проверить</t>
  </si>
  <si>
    <t>Хомут 2,5x100мм чёрный</t>
  </si>
  <si>
    <t>хомут</t>
  </si>
  <si>
    <t>Yueqing Vancol (Китай)</t>
  </si>
  <si>
    <t>https://www.electro-mpo.ru/catalog/krepezh_metizy_khomuty/g73_khomuty_plastikovye_stalnye_osnovaniya_dlya_kh/g7332_khomut_2_5kh100mm_gibkiy_chyernyy_dlya_zhgut/</t>
  </si>
  <si>
    <t>https://www.electro-mpo.ru/catalog/krepezh_metizy_khomuty/g73_khomuty_plastikovye_stalnye_osnovaniya_dlya_kh/g7332_khomut_2_5kh100mm_gibkiy_chyernyy_dlya_zhgut/ — подтверждено карточкой (2,5х100мм, полиамид, чёрный, для жгутовки)</t>
  </si>
  <si>
    <t>Плетёнка ПМЛ 3х6 У3</t>
  </si>
  <si>
    <t>плетёнка</t>
  </si>
  <si>
    <t>медь луженая (ПОС-40, исполнение У3)</t>
  </si>
  <si>
    <t>https://snabcable.ru/network/copper-tinning/pml/</t>
  </si>
  <si>
    <t>https://snabcable.ru/network/copper-tinning/pml/ — «3х6» это диапазон диаметров экранируемого кабеля (мм), а не сечение самой плетёнки; «У3» — исполнение для умеренного климата (лужение ПОС-40); производитель на странице не указан — решено агентом — проверить</t>
  </si>
  <si>
    <t>ТТК Flex 6/2 черная</t>
  </si>
  <si>
    <t>ТТК "Flex"</t>
  </si>
  <si>
    <t>https://www.electro-mpo.ru/catalog/materialy/t32_trubki_termousadochnye_kleevye_3_1_elektromont/t3241-trubka-ttk-flex-6-2-termousazhivaemaya-s-kle/</t>
  </si>
  <si>
    <t>https://www.electro-mpo.ru/catalog/materialy/t32_trubki_termousadochnye_kleevye_3_1_elektromont/t3241-trubka-ttk-flex-6-2-termousazhivaemaya-s-kle/ — в закупке указано «ТТК 6/3мм», но ссылка и карточка подтверждают ТТК "Flex" 6/2 (3:1); близко к уже имеющейся строке «ТТК 6/2 черная» (др. товарная линия и цена) — решено агентом добавить отдельной строкой — проверить, не дубль ли</t>
  </si>
  <si>
    <t>ТУТнг 4/2 красная</t>
  </si>
  <si>
    <t>ТУТнг (65994)</t>
  </si>
  <si>
    <t>красный</t>
  </si>
  <si>
    <t>kvt.su</t>
  </si>
  <si>
    <t>https://kvt.su/prod/heat-shrink-tubes/general-purpose-tubes/tutng-color/sku_65994/</t>
  </si>
  <si>
    <t>https://kvt.su/prod/heat-shrink-tubes/general-purpose-tubes/tutng-color/sku_65994/ — прямая ссылка закупки (категория без sku) не открылась, карточка найдена поиском по артикулу 65994; усадка при +90..+120°C — решено агентом — проверить</t>
  </si>
  <si>
    <t>Оплётка GTRPA-03 чёрная</t>
  </si>
  <si>
    <t>GTRPA-03</t>
  </si>
  <si>
    <t>https://www.electro-mpo.ru/catalog/materialy/m50_pletenka_mednaya_luzhenaya_stalnaya_otsinkovan/m5020_oplyetka_gtrpa_03_kabelnaya_3_6mm_poliamid_d/</t>
  </si>
  <si>
    <t>https://www.electro-mpo.ru/catalog/materialy/m50_pletenka_mednaya_luzhenaya_stalnaya_otsinkovan/m5020_oplyetka_gtrpa_03_kabelnaya_3_6mm_poliamid_d/ — в закупке указано «Оплетка 15PET-3», но ссылка ведёт на карточку GTRPA-03 (полиамид, ДКС); товар 15PET-3 по этой ссылке не найден — решено агентом — проверить</t>
  </si>
  <si>
    <t>Тройник 6,8x6,8x6,8</t>
  </si>
  <si>
    <t>9806083, типоразмер 7,5-7,5-7,5</t>
  </si>
  <si>
    <t>https://akompany.ru/soedenitel_na_avtotrubu/perehodnik-na-avtotrubu-t-757575</t>
  </si>
  <si>
    <t>https://akompany.ru/soedenitel_na_avtotrubu/perehodnik-na-avtotrubu-t-757575 — в закупке указано «Тройник 4,6x4,6x4,6», карточка (DS 9806083) подтверждает внутренний диаметр всех сторон 6,8мм (типоразмер 7,5-7,5-7,5) — решено агентом — проверить</t>
  </si>
  <si>
    <t>ТУТ(HF) 10/5 белая</t>
  </si>
  <si>
    <t>ТУТ(HF) (82915)</t>
  </si>
  <si>
    <t>полиолефин, безгалогенная (HF)</t>
  </si>
  <si>
    <t>https://www.electro-mpo.ru/catalog/materialy/t28_trubki_termousadochnye_tsvetnye_rossiya/t2880_trubka_tut10_5_termousazhivaemaya_dvnutr_10_/</t>
  </si>
  <si>
    <t>https://www.electro-mpo.ru/catalog/materialy/t28_trubki_termousadochnye_tsvetnye_rossiya/t2880_trubka_tut10_5_termousazhivaemaya_dvnutr_10_/ — на странице указана только температура усадки (+80..+110°C), рабочий диапазон эксплуатации не указан — решено агентом — проверить</t>
  </si>
  <si>
    <t>ТУТ(HF) 6/3 белая</t>
  </si>
  <si>
    <t>ТУТ(HF) (82913)</t>
  </si>
  <si>
    <t>ФРАКСИС</t>
  </si>
  <si>
    <t>https://www.electro-mpo.ru/catalog/materialy/t28_trubki_termousadochnye_tsvetnye_rossiya/t2876_trubka_tut6_3_termousazhivaemaya_dvnutr_6_3m/</t>
  </si>
  <si>
    <t>https://www.electro-mpo.ru/catalog/materialy/t28_trubki_termousadochnye_tsvetnye_rossiya/t2876_trubka_tut6_3_termousazhivaemaya_dvnutr_6_3m/ — на странице указана только температура усадки (+80..+110°C), рабочий диапазон эксплуатации не указан — решено агентом — проверить</t>
  </si>
  <si>
    <t>Заглушка полости разъёма Deutsch HD30 (0413-217-1605)</t>
  </si>
  <si>
    <t>уплотнитель</t>
  </si>
  <si>
    <t>TE Connectivity / Deutsch</t>
  </si>
  <si>
    <t>HD30, Size 16, Locking</t>
  </si>
  <si>
    <t>пластик (PBT)</t>
  </si>
  <si>
    <t>elitan.ru</t>
  </si>
  <si>
    <t>https://www.te.com/en/product-0413-217-1605.html</t>
  </si>
  <si>
    <t>https://www.te.com/en/product-0413-217-1605.html — заглушка неиспользуемой полости разъёма (не сам провод), ссылка закупки (elitan.ru) вела на страницу поиска без карточки — решено агентом, идентифицировано по номеру детали</t>
  </si>
  <si>
    <t>Уплотнитель Superseal 1.5, красный (281934-3)</t>
  </si>
  <si>
    <t>TE Connectivity</t>
  </si>
  <si>
    <t>Superseal 1.5</t>
  </si>
  <si>
    <t>силикон</t>
  </si>
  <si>
    <t>Заказчик</t>
  </si>
  <si>
    <t>https://www.promelec.ru/product/321040/</t>
  </si>
  <si>
    <t>https://www.promelec.ru/product/321040/ — уплотнитель провода для разъёма Superseal 1.5, под провод 2,6-3,3мм; поставщик «Заказчик» — давальческий материал</t>
  </si>
  <si>
    <t>Уплотнитель MATE-N-LOK, синий (794758-1)</t>
  </si>
  <si>
    <t>TE Connectivity / AMP</t>
  </si>
  <si>
    <t>Mini-Universal MATE-N-LOK</t>
  </si>
  <si>
    <t>синий</t>
  </si>
  <si>
    <t>https://www.tme.com/us/en-us/details/794758-1/raster-signal-connectors-4-14mm/te-connectivity/</t>
  </si>
  <si>
    <t>https://www.tme.com/us/en-us/details/794758-1/raster-signal-connectors-4-14mm/te-connectivity/ — уплотнитель провода 1,02-2,11мм (26-18AWG); ссылка закупки (elitan.ru) вела на страницу поиска — решено агентом, идентифицировано по номеру детали</t>
  </si>
  <si>
    <t>Уплотнитель MCP, коричневый (963293-1)</t>
  </si>
  <si>
    <t>MCP (Metri-Pack)</t>
  </si>
  <si>
    <t>коричневый</t>
  </si>
  <si>
    <t>https://www.te.com/en/product-963293-1.html</t>
  </si>
  <si>
    <t>https://www.te.com/en/product-963293-1.html — одиночное уплотнение провода для разъёмов MCP, диаметр полости 5,2мм; ссылка закупки (elitan.ru) вела на страницу поиска — решено агентом, идентифицировано по номеру детали</t>
  </si>
  <si>
    <t>Оплётка GTRPA-05 чёрная</t>
  </si>
  <si>
    <t>GTRPA-05</t>
  </si>
  <si>
    <t>https://www.electro-mpo.ru/catalog/materialy/m50_pletenka_mednaya_luzhenaya_stalnaya_otsinkovan/m5022_oplyetka_gtrpa_05_kabelnaya_5_10mm_poliamid_/</t>
  </si>
  <si>
    <t>Оплётка GTRPA-06 чёрная</t>
  </si>
  <si>
    <t>GTRPA-06</t>
  </si>
  <si>
    <t>Двальческе</t>
  </si>
  <si>
    <t>https://www.electro-mpo.ru/catalog/materialy/m50_pletenka_mednaya_luzhenaya_stalnaya_otsinkovan/m5023_oplyetka_gtrpa_06_kabelnaya_6_12mm_poliamid_/</t>
  </si>
  <si>
    <t>Оплётка GTRPA-12 чёрная</t>
  </si>
  <si>
    <t>GTRPA-12</t>
  </si>
  <si>
    <t>https://www.electro-mpo.ru/catalog/materialy/m50_pletenka_mednaya_luzhenaya_stalnaya_otsinkovan/m5026_oplyetka_gtrpa_12_kabelnaya_12_24mm_poliamid/</t>
  </si>
  <si>
    <t>Гильза кабельная 08-0752 (0,5-1,5мм², L40мм) красная</t>
  </si>
  <si>
    <t>гильза</t>
  </si>
  <si>
    <t>ПК-т 1.5 (СИЗ)</t>
  </si>
  <si>
    <t>полиэтилен (изоляция) с термоклеем, луженый медный проводник</t>
  </si>
  <si>
    <t>https://www.electro-mpo.ru/catalog/klemmniki_klemmy_szhimy/k29_kolpachki_izoliruyushchie_dlya_skrutki_provodo/k29-gilza-kabelnaya-08-0752-izol-pk-t-1-5-termousa/</t>
  </si>
  <si>
    <t>https://www.electro-mpo.ru/catalog/klemmniki_klemmy_szhimy/k29_kolpachki_izoliruyushchie_dlya_skrutki_provodo/k29-gilza-kabelnaya-08-0752-izol-pk-t-1-5-termousa/ — в закупке указано «Rexant 08-752 термовтулка»; карточка подтверждает гильзу-коннектор 08-0752 ПК-т 1,5, термоусаживаемую, для пайки встык, 0,5–1,5мм², L40мм, красная, IP67; температурный режим на карточке не указан — решено агентом — проверить</t>
  </si>
  <si>
    <t>Гильза кабельная 2B20P (QUADRO, 1,5-2,5мм²) синяя</t>
  </si>
  <si>
    <t>QUADRO 2B20P</t>
  </si>
  <si>
    <t>медь луженая, изолированная</t>
  </si>
  <si>
    <t>svetelektro.net</t>
  </si>
  <si>
    <t>https://svetelektro.net/nakonechniki-gilzy-mufty/2b20p-dkc.html</t>
  </si>
  <si>
    <t>https://svetelektro.net/nakonechniki-gilzy-mufty/2b20p-dkc.html — в закупке указано «Гильза EG B20/P», ссылка ведёт на карточку DKC 2B20P (QUADRO), гильза кабельная изолированная, луженая медь, L23мм, сечение 1,5–2,5мм², 27А/600В, продаётся упаковкой по 100шт — решено агентом — проверить</t>
  </si>
  <si>
    <t>Клей-герметик Kafuter K-704B чёрный 45г</t>
  </si>
  <si>
    <t>клей/герметик</t>
  </si>
  <si>
    <t>Kafuter</t>
  </si>
  <si>
    <t>K-704B</t>
  </si>
  <si>
    <t>vnoutbuke.ru</t>
  </si>
  <si>
    <t>https://vnoutbuke.ru/product/kley_germetik_silikonovyy_kafuter_k_704b_chernyy_45_gramm/</t>
  </si>
  <si>
    <t>https://vnoutbuke.ru/product/kley_germetik_silikonovyy_kafuter_k_704b_chernyy_45_gramm/ — силиконовый клей-герметик, чёрный, тюбик 45г; температурный режим на карточке не указан — решено агентом — проверить</t>
  </si>
  <si>
    <t>Клей-герметик Силагерм 1044 белый</t>
  </si>
  <si>
    <t>Технология-Пласт</t>
  </si>
  <si>
    <t>силикон (однокомпонентный, электроизоляционный, вулканизация на воздухе)</t>
  </si>
  <si>
    <t>silagerm.com</t>
  </si>
  <si>
    <t>https://silagerm.com/products/27305792</t>
  </si>
  <si>
    <t>https://silagerm.com/products/27305792 — картридж 310мл/500г, электроизоляционный силиконовый герметик, аналог ВГО-1</t>
  </si>
  <si>
    <t>Лак Plastik-71 акриловый изоляционный</t>
  </si>
  <si>
    <t>лак</t>
  </si>
  <si>
    <t>Solins</t>
  </si>
  <si>
    <t>Plastik-71</t>
  </si>
  <si>
    <t>бесцветный</t>
  </si>
  <si>
    <t>акрил</t>
  </si>
  <si>
    <t>chipdip.ru</t>
  </si>
  <si>
    <t>https://www.chipdip.ru/product/plastik-71-100ml-lak-akrilovyy-izolyatsionnyy-dlya-solins-9000072805</t>
  </si>
  <si>
    <t>https://www.chipdip.ru/product/plastik-71-100ml-lak-akrilovyy-izolyatsionnyy-dlya-solins-9000072805 — флакон 100мл, акриловый изоляционный лак для печатных плат</t>
  </si>
  <si>
    <t>Оплётка XP-10 чёрная</t>
  </si>
  <si>
    <t>XP-10 (85362)</t>
  </si>
  <si>
    <t>полиэстер</t>
  </si>
  <si>
    <t>https://kvt-pro.ru/mufty-nakonechniki/zashita-provodov/xp/85362-xp-10-opletka-kabelnaia-iz-poliestera</t>
  </si>
  <si>
    <t>Оплётка XP-6 чёрная</t>
  </si>
  <si>
    <t>XP-6 (85360)</t>
  </si>
  <si>
    <t>https://www.electro-mpo.ru/catalog/materialy/m50_pletenka_mednaya_luzhenaya_stalnaya_otsinkovan/m5041-oplyetka-85360-xp-6-kabelnaya-4-13mm-poliest/</t>
  </si>
  <si>
    <t>https://www.electro-mpo.ru/catalog/materialy/m50_pletenka_mednaya_luzhenaya_stalnaya_otsinkovan/m5041-oplyetka-85360-xp-6-kabelnaya-4-13mm-poliest/ — в URL карточки указано 4-13мм, но таблица характеристик на странице даёт диапазон 3-9мм; использован диапазон из таблицы — решено агентом — проверить</t>
  </si>
  <si>
    <t>Оплётка GTRPA-04 чёрная</t>
  </si>
  <si>
    <t>GTRPA-04</t>
  </si>
  <si>
    <t>https://www.electro-mpo.ru/catalog/materialy/m50_pletenka_mednaya_luzhenaya_stalnaya_otsinkovan/m5021_oplyetka_gtrpa_04_kabelnaya_4_8mm_poliamid_d/</t>
  </si>
  <si>
    <t>Оплётка XP-3 чёрная</t>
  </si>
  <si>
    <t>XP-3 (85359)</t>
  </si>
  <si>
    <t>https://www.electro-mpo.ru/catalog/materialy/m50_pletenka_mednaya_luzhenaya_stalnaya_otsinkovan/m5040-oplyetka-85359-xp-3-kabelnaya-2-8mm-polieste/</t>
  </si>
  <si>
    <t>https://www.electro-mpo.ru/catalog/materialy/m50_pletenka_mednaya_luzhenaya_stalnaya_otsinkovan/m5040-oplyetka-85359-xp-3-kabelnaya-2-8mm-polieste/ — в закупке фигурирует под двумя обозначениями «Оплетка 85359 XP-3» (стр.26) и «Оплетка Fortisflex 85359» (стр.28), обе ссылки ведут на одну карточку (m5040/85359) — объединено в одну строку, закупок суммировано (2+2=4) — решено агентом — проверить</t>
  </si>
  <si>
    <t>Оплётка XP-8 чёрная</t>
  </si>
  <si>
    <t>XP-8 (85361)</t>
  </si>
  <si>
    <t>https://www.electro-mpo.ru/catalog/materialy/m50_pletenka_mednaya_luzhenaya_stalnaya_otsinkovan/m5042-oplyetka-85361-xp-8-kabelnaya-5-16mm-poliest/</t>
  </si>
  <si>
    <t>https://www.electro-mpo.ru/catalog/materialy/m50_pletenka_mednaya_luzhenaya_stalnaya_otsinkovan/m5042-oplyetka-85361-xp-8-kabelnaya-5-16mm-poliest/ — в URL карточки указано 5-16мм, таблица характеристик даёт 5-12мм; использован диапазон из таблицы — решено агентом — проверить</t>
  </si>
  <si>
    <t>Оплётка XP-12 чёрная</t>
  </si>
  <si>
    <t>XP-12 (85363)</t>
  </si>
  <si>
    <t>https://www.electro-mpo.ru/catalog/materialy/m50_pletenka_mednaya_luzhenaya_stalnaya_otsinkovan/m5044-oplyetka-85363-xp-12-kabelnaya-8-24mm-polies/</t>
  </si>
  <si>
    <t>https://www.electro-mpo.ru/catalog/materialy/m50_pletenka_mednaya_luzhenaya_stalnaya_otsinkovan/m5044-oplyetka-85363-xp-12-kabelnaya-8-24mm-polies/ — в закупке указано 8-20мм, совпадает с таблицей характеристик карточки; URL карточки содержит 8-24мм — использован диапазон из таблицы</t>
  </si>
  <si>
    <t>Оплётка стекловолоконная CGS0.06BK чёрная</t>
  </si>
  <si>
    <t>First Cable</t>
  </si>
  <si>
    <t>CGS0.06BK</t>
  </si>
  <si>
    <t>стекловолокно в силиконовой оболочке</t>
  </si>
  <si>
    <t>1-cable.ru</t>
  </si>
  <si>
    <t>https://www.1-cable.ru/models/50118-0301.html</t>
  </si>
  <si>
    <t>https://www.1-cable.ru/models/50118-0301.html — толщина стенки 0,79мм, продаётся упаковками по 100м; нижняя граница температуры на карточке не указана</t>
  </si>
  <si>
    <t>Нитка ЛХ 200 (лавсан-хлопок) белая, 500м</t>
  </si>
  <si>
    <t>нитки</t>
  </si>
  <si>
    <t>Щит</t>
  </si>
  <si>
    <t>НЛХ ЛХ 200</t>
  </si>
  <si>
    <t>лавсан + хлопок</t>
  </si>
  <si>
    <t>https://www.vseinstrumenti.ru/product/nitka-lavsan-hlopok-schit-nlh-lh-200-teks-v-bob-po-500-m-1088139/</t>
  </si>
  <si>
    <t>https://www.vseinstrumenti.ru/product/nitka-lavsan-hlopok-schit-nlh-lh-200-teks-v-bob-po-500-m-1088139/ — 200 текс (≈0,7мм), бобина 500м</t>
  </si>
  <si>
    <t>Термоклей стержни Gigant G-8441 11x300мм прозрачные</t>
  </si>
  <si>
    <t>Gigant</t>
  </si>
  <si>
    <t>G-8441</t>
  </si>
  <si>
    <t>прозрачный</t>
  </si>
  <si>
    <t>EVA, смола, воск</t>
  </si>
  <si>
    <t>https://www.vseinstrumenti.ru/product/sterzhni-kleevye-11h300-mm-34-sht-prozrachnye-gigant-g-8441-18507060/</t>
  </si>
  <si>
    <t>https://www.vseinstrumenti.ru/product/sterzhni-kleevye-11h300-mm-34-sht-prozrachnye-gigant-g-8441-18507060/ — температура плавления 90°C, продаются упаковкой по 34шт</t>
  </si>
  <si>
    <t>Хомут 3,6x300мм чёрный</t>
  </si>
  <si>
    <t>Vancol Electric (Китай)</t>
  </si>
  <si>
    <t>https://www.electro-mpo.ru/catalog/krepezh_metizy_khomuty/g73_khomuty_plastikovye_stalnye_osnovaniya_dlya_kh/g7340-khomut-3-6kh300mm-gibkiy-chyernyy-dlya-zhgut/</t>
  </si>
  <si>
    <t>https://www.electro-mpo.ru/catalog/krepezh_metizy_khomuty/g73_khomuty_plastikovye_stalnye_osnovaniya_dlya_kh/g7340-khomut-3-6kh300mm-gibkiy-chyernyy-dlya-zhgut/ — в закупке указано общее «Стяжка», ссылка ведёт на типоразмер 3,6x300мм; классифицировано как «хомут» по аналогии с уже заведёнными позициями той же серии electro-mpo g73 (Vancol) — решено агентом — проверить</t>
  </si>
  <si>
    <t>Тройник 12,7x12,7x6,8 (Тип B)</t>
  </si>
  <si>
    <t>Тип B (9806159)</t>
  </si>
  <si>
    <t>https://akompany.ru/soedenitel_na_avtotrubu/t-troynik-tip-b-13-13-75-schlemmer-9806159</t>
  </si>
  <si>
    <t>https://akompany.ru/soedenitel_na_avtotrubu/t-troynik-tip-b-13-13-75-schlemmer-9806159 — в закупке указано «Тройник 8,5x4,6x4,6», карточка Schlemmer 9806159 подтверждает типоразмер 13-13-7,5 (внутр. диаметр 12,7/12,7/6,8мм) — решено агентом — проверить</t>
  </si>
  <si>
    <t>Тройник 12,7x12,7x12,7 (DS)</t>
  </si>
  <si>
    <t>аналог Schlemmer 9806115, NW13x13x13</t>
  </si>
  <si>
    <t>https://akompany.ru/soedenitel_na_avtotrubu/%D1%82-obraznui_nw13%2A13%2A13</t>
  </si>
  <si>
    <t>https://akompany.ru/soedenitel_na_avtotrubu/%D1%82-obraznui_nw13%2A13%2A13 — в закупке указано «Тройник 9,8x9,8x8,5», карточка DS (аналог Schlemmer 9806115, NW13x13x13) подтверждает внутр. диаметр всех сторон 12,7мм — решено агентом — проверить</t>
  </si>
  <si>
    <t>Трубка гофрированная неразрезная 4,6мм</t>
  </si>
  <si>
    <t>Тип B неразрезная</t>
  </si>
  <si>
    <t>https://akompany.ru/avtotruba_dks/avtomobilnaya-gofra-dkc-iz-polipropilena-nerazreznaya-tip-v-negoryuchaya/40904в</t>
  </si>
  <si>
    <t>https://akompany.ru/avtotruba_dks/avtomobilnaya-gofra-dkc-iz-polipropilena-nerazreznaya-tip-v-negoryuchaya/40904в — неразрезной вариант (тип «40904в»), отличается от уже заведённой в базе разрезной «Трубка гофрированная 4,6мм» (тип «4p904в»)</t>
  </si>
  <si>
    <t>Медная лента Bonkeel Prof 10мм x20м</t>
  </si>
  <si>
    <t>Bonkeel</t>
  </si>
  <si>
    <t>Prof</t>
  </si>
  <si>
    <t>медная фольга, самоклеящаяся, токопроводящая</t>
  </si>
  <si>
    <t>https://www.vseinstrumenti.ru/product/mednaya-lenta-prof-20m-10mm-bonkeel-663685-22085714/</t>
  </si>
  <si>
    <t>https://www.vseinstrumenti.ru/product/mednaya-lenta-prof-20m-10mm-bonkeel-663685-22085714/ — токопроводящая медная фольга-лента 10мм×20м на клеевой основе; на карточке заявлено назначение для антистатических полов, материал (медная фольга) применим и для экранирования жгутов — решено агентом — проверить область применения</t>
  </si>
  <si>
    <t>Лента тканевая 20мм</t>
  </si>
  <si>
    <t>тканевая, состав не подтверждён</t>
  </si>
  <si>
    <t>нет ссылки на карточку ни у «Лента тканевая 20мм», ни у «Тканевая лента T150PT» (обе от поставщика Меттатрон; модель T150PT на сайте mettatron.ru веб-поиском не найдена). Проверено: НЕ дубликат — цена последней закупки различается ~в 10 раз (T150PT — 16,4₽/шт против 163,9₽/шт у «20мм»), при отсутствии данных о длине рулона разница ширины (19 vs 20мм) её не объясняет — решено агентом — проверить: строки оставлены раздельными, слияние закупок НЕ выполнено.</t>
  </si>
  <si>
    <t>Скоба ПР1384.000 (латунь Л68, на несущей ленте, 1,5-2,5мм²)</t>
  </si>
  <si>
    <t>латунь Л68 (ГОСТ 2208-2007), покрытие олово-висмут (/44)</t>
  </si>
  <si>
    <t>https://akompany.ru/kabelnye-nakonechniki-klemmy-kontakty-razemy/pr-1384000-skoba-na-nesushchey-lente-sechenie-15-25mm2-ol</t>
  </si>
  <si>
    <t>https://akompany.ru/kabelnye-nakonechniki-klemmy-kontakty-razemy/pr-1384000-skoba-na-nesushchey-lente-sechenie-15-25mm2-ol — карточка подтверждает: обжимная скоба-соединитель ПР1384.000 из ленты латуни Л68 (ГОСТ 2208-2007) толщиной 0,4мм, покрытие олово-висмут (/44), для сечения проводов 1,5-2,5мм², применяется для опрессовки соединений в автомобильной электропроводке (стартер, генератор, вентилятор охлаждения), поставляется на несущей ленте (5000шт/катушка). Изготовитель на странице прямо не назван (только «российский производитель») — не указан. Группа «гильза» — решено агентом — проверить (см. примечание к группе).</t>
  </si>
  <si>
    <t>Лента 3M PT1100 (акриловая двусторонняя VHB, 6мм×33м)</t>
  </si>
  <si>
    <t>3M</t>
  </si>
  <si>
    <t>PT1100</t>
  </si>
  <si>
    <t>акриловый пенный скотч (VHB), лайнер — красный полиэтилен</t>
  </si>
  <si>
    <t>lenta-3m.ru</t>
  </si>
  <si>
    <t>https://lenta-3m.ru/shop/dvustoronnie-lenty-vhb/dvustoronnye-lenty-vhb/3m-pt1100-lenta-dvustoronnyaya-akrilovaya-chernaya-dlya-moldingov-i-spojlerov-tolshhina-11mm/3m-pt1100-lenta-dvustoronnyaya-akrilovaya-shirina-6mm-x-33m/</t>
  </si>
  <si>
    <t>https://lenta-3m.ru/... (3m-pt1100-lenta-dvustoronnyaya-akrilovaya-shirina-6mm-x-33m) — карточка подтверждает: двусторонняя акриловая лента 3M PT1100, толщина 1,1мм, ширина в закупке 6мм, рулон 33м, чёрная, клеевой слой на обеих сторонах (акрил VR-2/VR-1), лайнер — красный ПЭ, назначение — крепление молдингов/спойлеров/накладок кузова, -40…+90°C, стойкость к влаге и растворителям.</t>
  </si>
  <si>
    <t>Трубка гофрированная 8,5мм</t>
  </si>
  <si>
    <t>Тип B, NW8.5, разрезная негорючая</t>
  </si>
  <si>
    <t>https://akompany.ru/avtotruba_dks/avtomobilnaya-gofra-dkc-iz-polipropilena-razreznaya-tip-v-negoryuchaya/4p908%D0%B2</t>
  </si>
  <si>
    <t>https://akompany.ru/avtotruba_dks/avtomobilnaya-gofra-dkc-iz-polipropilena-razreznaya-tip-v-negoryuchaya/4p908%D0%B2 — карточка подтверждает внутр./наружн. диаметр 8,5/12мм, тип В (негорючий); допускается кратковременно до +150°C (рабочий диапазон -40..+105 указан отдельно)</t>
  </si>
  <si>
    <t>Трубка ТВ-40 ПВХ 4мм (кембрик) чёрная</t>
  </si>
  <si>
    <t>кембрик</t>
  </si>
  <si>
    <t>Этиол / Спектр изопласт</t>
  </si>
  <si>
    <t>ТВ-40</t>
  </si>
  <si>
    <t>ПВХ пластикат (поливинилхлорид)</t>
  </si>
  <si>
    <t>https://www.electro-mpo.ru/catalog/materialy/t40_trubka_elektroizolyatsionnaya_kembrik/t4072_trubka_tv_40_pvkh_4mm_kembrik_chyernaya_ross/</t>
  </si>
  <si>
    <t>https://www.electro-mpo.ru/catalog/materialy/t40_trubka_elektroizolyatsionnaya_kembrik/t4072_trubka_tv_40_pvkh_4mm_kembrik_chyernaya_ross/ — в закупке встречается под тремя названиями: «Трубка ПВХ 4мм» (2 закупки), «Трубка ТВ-40 4мм» (2 закупки), «ТВ-40 ПВХ 4мм - 12мм» (1 закупка) — все три ссылки ведут на одну карточку (арт. Т4072); объединено в одну строку, закупок суммировано (2+2+1=5), цена — по самой поздней покупке (2026-05) — решено агентом — проверить; температурный диапазон на карточке не указан; новая группа «кембрик» — не термоусаживаемая ПВХ-трубка, в существующем словаре БД.МАТ такой группы не было</t>
  </si>
  <si>
    <t>Трубка ТВ-40 ПВХ 6мм (кембрик) чёрная</t>
  </si>
  <si>
    <t>https://www.electro-mpo.ru/catalog/materialy/t40_trubka_elektroizolyatsionnaya_kembrik/t4074_trubka_tv_40_pvkh_6mm_kembrik_chyernaya_ross/</t>
  </si>
  <si>
    <t>https://www.electro-mpo.ru/catalog/materialy/t40_trubka_elektroizolyatsionnaya_kembrik/t4074_trubka_tv_40_pvkh_6mm_kembrik_chyernaya_ross/ — в закупке встречается под двумя названиями «Трубка ПВХ 6мм» (2) и «Трубка ТВ-40 6мм» (2) — одна и та же карточка (арт. Т4074); объединено, закупок суммировано (2+2=4), цена по самой поздней покупке (2026-05) — решено агентом — проверить; температурный диапазон на карточке не указан</t>
  </si>
  <si>
    <t>Оплётка стекловолоконная FSHT(C) 2,0мм белая</t>
  </si>
  <si>
    <t>Raychman</t>
  </si>
  <si>
    <t>FSHT(C)</t>
  </si>
  <si>
    <t>стекловолокно E-glass без полимерного покрытия</t>
  </si>
  <si>
    <t>https://www.chipdip.ru/product/fsht-c-2-0-mm-belaya-vysokotemperaturnaya-raychman-8067312329?from=suggest_product</t>
  </si>
  <si>
    <t>https://www.chipdip.ru/product/fsht-c-2-0-mm-belaya-vysokotemperaturnaya-raychman-8067312329 — в закупке указано «Трубка Радиант ТСП-200 2мм», ссылка ведёт на карточку Raychman FSHT(C) — плетёный стеклошнур-чулок, НЕ термоусаживаемый, до +500°C кратковременно (длительно -50..+450) — ссылка приоритетнее наименования, решено агентом — проверить</t>
  </si>
  <si>
    <t>Оплётка стекловолоконная FSHT(C) 3,0мм белая</t>
  </si>
  <si>
    <t>https://www.chipdip.ru/product/fsht-c-3-0-mm-belaya-vysokotemperaturnaya-raychman-8067312330</t>
  </si>
  <si>
    <t>https://www.chipdip.ru/product/fsht-c-3-0-mm-belaya-vysokotemperaturnaya-raychman-8067312330 — в закупке указано «Трубка Радиант ТСП-200 3мм», ссылка ведёт на карточку Raychman FSHT(C), тот же тип, что и Ø2,0мм выше — решено агентом — проверить</t>
  </si>
  <si>
    <t>ТТК Flex 15/5 чёрная</t>
  </si>
  <si>
    <t>ТТК "Flex" (85208)</t>
  </si>
  <si>
    <t>https://www.electro-mpo.ru/catalog/materialy/t32_trubki_termousadochnye_kleevye_3_1_elektromont/t3244-trubka-ttk-flex-15-5-termousazhivaemaya-s-kl/</t>
  </si>
  <si>
    <t>https://www.electro-mpo.ru/catalog/materialy/t32_trubki_termousadochnye_kleevye_3_1_elektromont/t3244-trubka-ttk-flex-15-5-termousazhivaemaya-s-kl/ — в закупке указано «ТТК 15,4/4мм», карточка (арт. 85208) подтверждает ТТК "Flex" 15/5 (3:1) — ссылка приоритетнее наименования — решено агентом — проверить</t>
  </si>
  <si>
    <t>ТУТнг 2,5/1,25 черная</t>
  </si>
  <si>
    <t>ТУТнг</t>
  </si>
  <si>
    <t>https://www.promelec.ru/product/474830/?ysclid=mnher3jt2w902288511</t>
  </si>
  <si>
    <t>https://www.promelec.ru/product/474830/ — рабочий диапазон -40..+125°C, температура начала усадки 110°C (не рабочая) — решено агентом — проверить</t>
  </si>
  <si>
    <t>ТУТ(3:1)нг-LS 20/6 черная</t>
  </si>
  <si>
    <t>ТУТ(3:1)нг-LS (85089)</t>
  </si>
  <si>
    <t>https://www.electro-mpo.ru/catalog/materialy/t26_trubki_termousadochnye_chernye_rossiya/t3106-trubka-tut-3-1-ng-ls-20-6-85089-termousazhiva/</t>
  </si>
  <si>
    <t>https://www.electro-mpo.ru/catalog/materialy/t26_trubki_termousadochnye_chernye_rossiya/t3106-trubka-tut-3-1-ng-ls-20-6-85089-termousazhiva/ — температурный диапазон на карточке этого артикула не приведён; у сестринской позиции «ТУТ(3:1)нг-LS 6/2» в базе указано -55/+125, но для 85089 это не подтверждено — оставлено пустым, решено агентом — проверить</t>
  </si>
  <si>
    <t>ТУТ 3,0/1,5 белая</t>
  </si>
  <si>
    <t>20-3001</t>
  </si>
  <si>
    <t>https://www.electro-mpo.ru/catalog/materialy/t29_trubki_termousadochnye_elektromontazh_etelec_i/t2925-trubka-20-3001-3-1-5mm-termousazhivaemaya-be/</t>
  </si>
  <si>
    <t>https://www.electro-mpo.ru/catalog/materialy/t29_trubki_termousadochnye_elektromontazh_etelec_i/t2925-trubka-20-3001-3-1-5mm-termousazhivaemaya-be/ — клеевой слой на карточке не указан, оставлено пустым</t>
  </si>
  <si>
    <t>ТУТ(HF) 4/2 прозрачная</t>
  </si>
  <si>
    <t>ТУТ-HF (83266)</t>
  </si>
  <si>
    <t>https://kvt-pro.ru/mufty-nakonechniki/termousadka-termousadochnye-trubki-trubki-tut-kleevye-trubki/termousadochnye-trubki/tut-hf/83266-trubka-tut-hf-4-2-prozrachnaia-kvt-2-1</t>
  </si>
  <si>
    <t>Ферритовое кольцо разъёмное Cablexpert 7мм</t>
  </si>
  <si>
    <t>Cablexpert</t>
  </si>
  <si>
    <t>FR-C-7</t>
  </si>
  <si>
    <t>ферритовый сердечник в пластиковом корпусе (клипса)</t>
  </si>
  <si>
    <t>https://www.vseinstrumenti.ru/product/ferritovoe-koltso-cablexpert-plastikovaya-zaschelka-vnutrennij-diametr-7mm-fr-c-7-2159990/?ysclid=mholu8dysi142957164</t>
  </si>
  <si>
    <t>https://www.vseinstrumenti.ru/product/ferritovoe-koltso-cablexpert-plastikovaya-zaschelka-vnutrennij-diametr-7mm-fr-c-7-2159990/ — разъёмный (защёлкивающийся) тип на кабель Ø7мм, в отличие от уже заведённого сплошного кольца 25x12,8мм — другой форм-фактор, решено агентом — проверить</t>
  </si>
  <si>
    <t>Хомут 3x300мм чёрный</t>
  </si>
  <si>
    <t>Ural PAK</t>
  </si>
  <si>
    <t>АЭ-91203300-100</t>
  </si>
  <si>
    <t>нейлон</t>
  </si>
  <si>
    <t>https://www.vseinstrumenti.ru/product/homut-nejlonovyj-ural-pak-3h300-mm-chernyj-100-sht-ae-91203300-100-13354561/?ysclid=mhvvszts94158259621</t>
  </si>
  <si>
    <t>https://www.vseinstrumenti.ru/product/homut-nejlonovyj-ural-pak-3h300-mm-chernyj-100-sht-ae-91203300-100-13354561/ — ширина 3мм (не 3,6мм как у уже заведённого «Хомут 3,6x300мм», другой производитель Vancol) — отдельная позиция</t>
  </si>
  <si>
    <t>Припой Sn60Pb39Cu1 1,0мм с флюсом RA05 (Felder)</t>
  </si>
  <si>
    <t>Felder GmbH Loettechnik</t>
  </si>
  <si>
    <t>Sn60Pb39Cu1, флюс RA05 малогалогенный 2,5%</t>
  </si>
  <si>
    <t>https://www.promelec.ru/product/130837/</t>
  </si>
  <si>
    <t>https://www.promelec.ru/product/130837/ — отличается от уже заведённого «Припой ПОС61»: другой сплав (Sn60Pb39Cu1 vs Sn61Pb39), другой флюс (RA05 2,5% vs канифоль) и производитель (Felder); температура плавления на карточке не указана — не указана (не придумана), решено агентом — проверить, не дубль ли</t>
  </si>
  <si>
    <t>ТТК 16/4 черная</t>
  </si>
  <si>
    <t>ТТК(4:1) (59676)</t>
  </si>
  <si>
    <t>https://www.electro-mpo.ru/catalog/materialy/t33_trubki_termousadochnye_kleevye_ftoroplastovye_/t3338_trubka_ttk_16_4_termousazhivaemaya_s_kleem_ch/</t>
  </si>
  <si>
    <t>ТУТ HTS-16 16/8 черная</t>
  </si>
  <si>
    <t>Yueqing Vancol (Китай) / МПО Электромонтаж</t>
  </si>
  <si>
    <t>HTS-16</t>
  </si>
  <si>
    <t>https://www.electro-mpo.ru/catalog/materialy/t29_trubki_termousadochnye_elektromontazh_etelec_i/t2909-trubka-hts-16-16-8mm-termousazhivaemaya-chye/</t>
  </si>
  <si>
    <t>https://www.electro-mpo.ru/catalog/materialy/t29_trubki_termousadochnye_elektromontazh_etelec_i/t2909-trubka-hts-16-16-8mm-termousazhivaemaya-chye/ — в закупке указано «ТТК 16/8мм», но карточка (серия HTS) — обычная безклеевая термоусадка, не ТТК; переклассифицировано в группу ТУТ — ссылка приоритетнее наименования, решено агентом — проверить; рабочий температурный диапазон на карточке не указан (дана только температура усадки от +125°C)</t>
  </si>
  <si>
    <t>ТУТ HTS-14 14/7 черная</t>
  </si>
  <si>
    <t>HTS-14</t>
  </si>
  <si>
    <t>https://www.electro-mpo.ru/catalog/materialy/t29_trubki_termousadochnye_elektromontazh_etelec_i/t2907-trubka-hts-14-14-7mm-termousazhivaemaya-chye/?ysclid=mfl5lfalqk341220303</t>
  </si>
  <si>
    <t>https://www.electro-mpo.ru/catalog/materialy/t29_trubki_termousadochnye_elektromontazh_etelec_i/t2907-trubka-hts-14-14-7mm-termousazhivaemaya-chye/ — рабочий температурный диапазон на карточке не указан (дана только температура усадки от +125°C); цена последней закупки в сводке указана как 0,0</t>
  </si>
  <si>
    <t>ТУТнг-LS 8/4 черная</t>
  </si>
  <si>
    <t>ТУТнг-LS (60089)</t>
  </si>
  <si>
    <t>полиолефин нг, низкое дымо- и газовыделение</t>
  </si>
  <si>
    <t>https://www.electro-mpo.ru/catalog/materialy/t26_trubki_termousadochnye_chernye_rossiya/t2672_trubka_tut8_4_termousazhivaemaya_dvnutr_8_4m/</t>
  </si>
  <si>
    <t>https://www.electro-mpo.ru/catalog/materialy/t26_trubki_termousadochnye_chernye_rossiya/t2672_trubka_tut8_4_termousazhivaemaya_dvnutr_8_4m/ — в закупке указано «ТУТ 8/4мм» без уточнения цвета/марки, карточка подтверждает чёрную ТУТнг-LS-8/4 (арт. 60089)</t>
  </si>
  <si>
    <t>ТСТ Raychman 0,8/0,4 черная</t>
  </si>
  <si>
    <t>Raychman / Протон</t>
  </si>
  <si>
    <t>ТСТ</t>
  </si>
  <si>
    <t>сшитый полиолефин</t>
  </si>
  <si>
    <t>remitek.ru</t>
  </si>
  <si>
    <t>https://remitek.ru/goods_termousadochnaya-ng-trubka-tst-raychman-d-0-8-0-4-mm-chernaya--kratnost-1-0-m--325847.htm</t>
  </si>
  <si>
    <t>https://remitek.ru/goods_termousadochnaya-ng-trubka-tst-raychman-d-0-8-0-4-mm-chernaya--kratnost-1-0-m--325847.htm — на карточке бренд Raychman, изготовитель указан как «Протон» (РФ); указан также диапазон усадки +70..+125°C отдельно от рабочего -55..+125°C</t>
  </si>
  <si>
    <t>Клей БФ-4</t>
  </si>
  <si>
    <t>БФ-4</t>
  </si>
  <si>
    <t>жёлто-коричневый</t>
  </si>
  <si>
    <t>фенолформальдегидная смола, модифицированная фуриловым спиртом</t>
  </si>
  <si>
    <t>korporacia.ru</t>
  </si>
  <si>
    <t>https://korporacia.ru/kley-bf-4-f-15kg</t>
  </si>
  <si>
    <t>https://korporacia.ru/kley-bf-4-f-15kg — клей БФ-4, фенолформальдегидная смола, модифицированная фуриловым спиртом, диапазон -50..+100°C, фасовка 15кг; цвет на карточке дан диапазоном (светло-жёлтый — коричневый) — усреднено, решено агентом — проверить; цена закупки (0,7₽) явно ниже цены полной фасовки 15кг — вероятно частичная закупка или иная единица измерения — не проверено, решено агентом — проверить</t>
  </si>
  <si>
    <t>Клей ХВК-2а</t>
  </si>
  <si>
    <t>Лакокраска-Я</t>
  </si>
  <si>
    <t>ХВК-2а</t>
  </si>
  <si>
    <t>перхлорвиниловый клей (ТУ 6-10-463-75)</t>
  </si>
  <si>
    <t>lakokraska-ya.ru</t>
  </si>
  <si>
    <t>https://lakokraska-ya.ru/klei-hvk-2a</t>
  </si>
  <si>
    <t>https://lakokraska-ya.ru/klei-hvk-2a — перхлорвиниловый клей ХВК-2а, однокомпонентный, фасовка 20кг; на карточке указан только диапазон ХРАНЕНИЯ -40..+40°C (не рабочий) — оставлено пустым; цвет не указан на карточке; цена закупки (0,5₽) явно ниже цены полной фасовки 20кг — не проверено, решено агентом — проверить</t>
  </si>
  <si>
    <t>ТТК CFM 8/2 чёрная</t>
  </si>
  <si>
    <t>CFM</t>
  </si>
  <si>
    <t>Давальческое</t>
  </si>
  <si>
    <t>https://www.chipdip.ru/product/cfm-d-8-2</t>
  </si>
  <si>
    <t>в закупке «CFM D:8/2мм» без ссылки (давальческое, цена 0); идентифицировано по точному обозначению — https://www.chipdip.ru/product/cfm-d-8-2 подтверждает Raychman CFM D:8/2, среднестенная трубка с клеевым слоем, коэф. усадки 4:1, чёрная, полиолефин, рабочий диапазон -55..+90°C (температура усадки +125°C — отдельно, не рабочая) — решено агентом — проверить</t>
  </si>
  <si>
    <t>Оплётка GTRPA-08 чёрная</t>
  </si>
  <si>
    <t>GTRPA-08</t>
  </si>
  <si>
    <t>https://www.electro-mpo.ru/catalog/materialy/m50_pletenka_mednaya_luzhenaya_stalnaya_otsinkovan/m5024_oplyetka_gtrpa_08_kabelnaya_8_16mm_poliamid_/</t>
  </si>
  <si>
    <t>https://www.electro-mpo.ru/catalog/materialy/m50_pletenka_mednaya_luzhenaya_stalnaya_otsinkovan/m5024_oplyetka_gtrpa_08_kabelnaya_8_16mm_poliamid_/ — карточка подтверждает диаметр 8–13мм (в URL устаревшее обозначение 8_16mm), полиамид, чёрный, -55..+130°C (кратковременно до +150°C), без галогенов; тот же ряд, что уже внесённые GTRPA-03/04/05/06/10/12</t>
  </si>
  <si>
    <t>Фиксатор резьбы Loctite 243 (50мл) синий</t>
  </si>
  <si>
    <t>Henkel (Loctite)</t>
  </si>
  <si>
    <t>анаэробный фиксатор резьбы средней прочности (диметакриловый эфир)</t>
  </si>
  <si>
    <t>https://rstco.ru/shop/loctite/threadlocking/loctite-243-50ml-ch</t>
  </si>
  <si>
    <t>в закупке указано полное наименование с температурой (-55..+180°C) и моментом отвинчивания 26 Н·м прямо в обозначении, но без ссылки (давальческое, цена 0); идентифицировано по названию как стандартный Loctite 243 (Henkel) — синий анаэробный фиксатор резьбы средней прочности, вязкость 1300–3000 мПа·с, макс. резьба М36 (https://rstco.ru/shop/loctite/threadlocking/loctite-243-50ml-ch) — решено агентом — проверить, не дубль ли с уже внесёнными клеями</t>
  </si>
  <si>
    <t>Оплётка WPET-03 1/5мм чёрная</t>
  </si>
  <si>
    <t>Shenzhen Woer (WOER)</t>
  </si>
  <si>
    <t>WPET-03</t>
  </si>
  <si>
    <t>ПЭТ (полиэтилентерефталат)</t>
  </si>
  <si>
    <t>https://www.chipdip.ru/product/wpet-03-pletenaya-gibkaya-rasshiryaemaya-zaschitnaya-woer-9000898805</t>
  </si>
  <si>
    <t>https://www.chipdip.ru/product/wpet-03-pletenaya-gibkaya-rasshiryaemaya-zaschitnaya-woer-9000898805 — плетёная расширяемая защитная оплётка WOER WPET-03, ПЭТ, диапазон 1–5мм (расширяемая), чёрная, -50..+150°C (точка плавления 240±10°C), огнестойкость VW-1, отрезками по 1м</t>
  </si>
  <si>
    <t>Бирка маркировочная TMS-SCE-1/4-2.0-4 жёлтая</t>
  </si>
  <si>
    <t>бирка</t>
  </si>
  <si>
    <t>TE Connectivity / Raychem</t>
  </si>
  <si>
    <t>TMS-SCE-1/4-2.0-4</t>
  </si>
  <si>
    <t>жёлтый</t>
  </si>
  <si>
    <t>полиолефин радиационно-сшитый, самозатухающий</t>
  </si>
  <si>
    <t>АО «Радиоавионика»</t>
  </si>
  <si>
    <t>https://www.mouser.com/ProductDetail/TE-Connectivity-Raychem/TMS-SCE-1-4-2.0-4</t>
  </si>
  <si>
    <t>в закупке ссылки не было (поставщик АО «Радиоавионика», внутренняя закупка без карточки товара); идентифицировано по номеру детали TMS-SCE-1/4-2.0-4 (Raychem/TE, печатный ladder-маркер для маркировки кабеля) — по Mouser/Farnell/TTI: диаметр в поставке 6,35мм, после усадки ≤2,11мм, длина отрезка 50,8мм, усадка 3:1, полиолефин самозатухающий, раб. диапазон -55..+135°C (температура усадки 85°C), цвет жёлтый (карточка Farnell RU) — решено агентом — проверить; новая группа «бирка» (термоусаживаемые маркировочные гильзы для печати меток) — в словаре БД.МАТ такой группы не было</t>
  </si>
  <si>
    <t>Уплотнитель провода MQS, жёлтый (967067-2)</t>
  </si>
  <si>
    <t>MQS Single Wire Seal</t>
  </si>
  <si>
    <t>https://www.tme.com/us/en-us/details/967067-2/automotive-connectors/te-connectivity/</t>
  </si>
  <si>
    <t>в закупке ссылки не было (поставщик «Заказчик», давальческое, цена 0); идентифицировано по номеру детали 967067-2 — TE Connectivity MQS Single Wire Seal: провод Ø0,9-1,4мм (24-18AWG), отверстие Ø3,6мм, жёлтый, силикон, -40..+130°C (TME/DigiKey/RS) — решено агентом — проверить</t>
  </si>
  <si>
    <t>Заглушка полости разъёма 1.5mm System, коричневая (828906-2)</t>
  </si>
  <si>
    <t>1.5mm System (Timer), Dummy Cavity Plug</t>
  </si>
  <si>
    <t>https://www.newark.com/amp-te-connectivity/828906-2/blindstopfen-1-5sys-rohs-compliant/dp/40K2313</t>
  </si>
  <si>
    <t>в закупке ссылки не было (поставщик «Заказчик», давальческое, цена 0); идентифицировано по номеру детали 828906-2 — TE/AMP заглушка неиспользуемой полости разъёма (dummy cavity plug) серии 1.5mm System/Timer, коричневая, диаметр заглушки 5,00мм (Newark/DigiKey); материал и температурный диапазон на доступных страницах не указаны — решено агентом — проверить</t>
  </si>
  <si>
    <t>Заглушка полости разъёма TS025, кирпично-красная (7165-0797)</t>
  </si>
  <si>
    <t>Sumitomo</t>
  </si>
  <si>
    <t>TS025 Cavity Plug</t>
  </si>
  <si>
    <t>кирпично-красный</t>
  </si>
  <si>
    <t>https://www.connectorid.com/products/sumitomo-7165-0797</t>
  </si>
  <si>
    <t>в закупке ссылки не было (поставщик «Заказчик», давальческое, цена 0); идентифицировано по номеру детали 7165-0797 — Sumitomo TS025 заглушка полости разъёма (cavity plug), кирпично-красная, силикон (ConnectorID); диаметр и температурный диапазон на доступных страницах не указаны — решено агентом — проверить</t>
  </si>
  <si>
    <t>Изолятор силиконовый для наконечника 6,3мм</t>
  </si>
  <si>
    <t>нет ссылки и поставщика в сводке, только наименование «Изолятор силиконовый для наконечника 6,3»; материал (силикон) и типоразмер (под плоский наконечник 6,3мм) взяты из названия закупки, производитель/цвет/температура не подтверждены — решено агентом — проверить</t>
  </si>
  <si>
    <t>Втулка изолирующая d=3мм, l=25мм</t>
  </si>
  <si>
    <t>втулка</t>
  </si>
  <si>
    <t>Аутсорс</t>
  </si>
  <si>
    <t>нет ссылки на карточку (поставщик «Аутсорс»); размеры (d=3мм, l=25мм) взяты из наименования закупки, материал не указан — новая группа «втулка» (изолирующая втулка-проставка, не термоусадка и не уплотнитель-заглушка) — в словаре БД.МАТ такой группы не было — решено агентом — проверить</t>
  </si>
  <si>
    <t>Изолента ПВХ 19х0,13х20м чёрная</t>
  </si>
  <si>
    <t>https://kvt-pro.ru/izolenta/90816-izolenta-pvkh-19kh0-13x20-chern</t>
  </si>
  <si>
    <t>https://kvt-pro.ru/izolenta/90816-izolenta-pvkh-19kh0-13x20-chern — карточка подтверждает ширину 19мм, толщину 0,13мм, длину 20м, ПВХ, чёрная, -30..+80°C, Fortisflex (арт. 90816); отличается от уже заведённой «Изолента ПВХ 15х0,13х20м» (ширина 15мм) — отдельная позиция; цена закупки (3,8₽) заметно ниже цены на карточке (75₽) — вероятно другая фасовка/партия — решено агентом — проверить</t>
  </si>
  <si>
    <t>Изолента ПВХ 3М Temflex 1300 чёрная 15х10м</t>
  </si>
  <si>
    <t>Temflex 1300</t>
  </si>
  <si>
    <t>ПВХ с каучуковым клеевым слоем</t>
  </si>
  <si>
    <t>elektricheskiy-pol.ru</t>
  </si>
  <si>
    <t>https://elektricheskiy-pol.ru/elektromontazhnye-izdeliya-kabelnye-sistemy-klemmy/izolyatory-krepezh-signalnaya-lenta/izolenta-pvh/izolenta-pvh-3m-temflex-1300-chernaya-15mm-h-10-metrov-ot-0-s-do-60-s--7100080349.html</t>
  </si>
  <si>
    <t>URL и заголовок карточки содержат характеристики: 15мм х 10м, 0..+60°C (сама страница не открылась при прямом чтении, данные из заголовка/URL и независимо подтверждены через lenta-3m.ru — тот же Temflex 1300, 0,13мм, 0..+60°C); цена закупки (5,2₽) заметно ниже второй закупки той же марки ниже по списку (94,3₽) в том же месяце — вероятно другая фасовка/партия, решено агентом — проверить, не дубль ли со следующей строкой</t>
  </si>
  <si>
    <t>Изолента ПВХ Temflex 1300 чёрная (размер не подтверждён)</t>
  </si>
  <si>
    <t>https://lenta-3m.ru/shop/single-sided-tapes/pvc-tapes/lenta-temflex-3m-1300/lenta-temflex-3m-1300-b/</t>
  </si>
  <si>
    <t>https://lenta-3m.ru/... — карточка подтверждает 3M Temflex 1300 чёрная, ПВХ-подложка с каучуковым клеем, толщина 0,13мм, 0..+60°C; ширина/длина рулона на странице не указаны — не объединено со строкой «Изолента ПВХ 3М Temflex 1300 чёрная 15х10м» (цена отличается почти в 18 раз при одинаковом месяце закупки — вероятно другая фасовка, не подтверждено, что это один SKU) — решено агентом — проверить</t>
  </si>
  <si>
    <t>Марка</t>
  </si>
  <si>
    <t>Тип провода</t>
  </si>
  <si>
    <t>Стандарт / производитель</t>
  </si>
  <si>
    <t>Сечение, мм2</t>
  </si>
  <si>
    <t>AWG</t>
  </si>
  <si>
    <t>Жила: проволок × диаметр, мм</t>
  </si>
  <si>
    <t>Число жил</t>
  </si>
  <si>
    <t>Цвета</t>
  </si>
  <si>
    <t>Наружный диаметр, мм</t>
  </si>
  <si>
    <t>Изоляция</t>
  </si>
  <si>
    <t>Экран</t>
  </si>
  <si>
    <t>Волновое сопротивление, Ом</t>
  </si>
  <si>
    <t>Напряжение, В</t>
  </si>
  <si>
    <t>Ток, А</t>
  </si>
  <si>
    <t>Масса, г/м</t>
  </si>
  <si>
    <t>Цена посл., ₽/м без НДС</t>
  </si>
  <si>
    <t>RG316</t>
  </si>
  <si>
    <t>коаксиальный</t>
  </si>
  <si>
    <t>MIL-DTL-17 RG-316/U; реселлер baltic-signal.ru</t>
  </si>
  <si>
    <t>7×0,17 (посеребр. медь)</t>
  </si>
  <si>
    <t>ПТФЭ (диэлектрик) / ФЭП (оболочка)</t>
  </si>
  <si>
    <t>посеребрённая медная оплетка 80×0,1 мм</t>
  </si>
  <si>
    <t>Склад, АО "ВНИИР-Прогресс", Давальческое</t>
  </si>
  <si>
    <t>https://baltic-signal.ru/catalog/accessories/kabel/kabel-rg-316-50-om/</t>
  </si>
  <si>
    <t>baltic-signal.ru (осн.); напряжение 2000В — из даташита Huber+Suhner RG316/U (у baltic-signal не указано) — решено агентом — проверить</t>
  </si>
  <si>
    <t>UL1061 28AWG</t>
  </si>
  <si>
    <t>монтажный</t>
  </si>
  <si>
    <t>UL AWM Style 1061, SR-PVC, 300V/80°C</t>
  </si>
  <si>
    <t>7×0,127 (луж. медь, 7/36AWG)</t>
  </si>
  <si>
    <t>чёрный, красный, белый, синий, жёлтый, зелёный, оранжевый, коричневый, серый, фиолетовый</t>
  </si>
  <si>
    <t>полутвёрдый ПВХ (SR-PVC)</t>
  </si>
  <si>
    <t>Склад, Фраксис, Слад, Слкад, Скад, Полина, Давальческое</t>
  </si>
  <si>
    <t>https://www.remingtonindustries.com/content/UL1061%20Hook%20Up%20Wire%20Data%20Sheet.pdf</t>
  </si>
  <si>
    <t>Remington/Farnell/rdswire.com UL1061 datasheet; сечение 0,08мм2 и диаметр пряди 0,127мм — по стандартной таблице AWG (7/36), не прямое значение из даташита — решено агентом — проверить. Объединены 8 цветовых позиций (черный,красный,белый,синий,желтый,зеленый,оранжевый,коричневый)</t>
  </si>
  <si>
    <t>RG-58 A/U</t>
  </si>
  <si>
    <t>ГОСТ 31565-2012; VEGATEL RG-58 A/U Cu</t>
  </si>
  <si>
    <t>1×0,90 (медь, сплошная — заявлено продавцом)</t>
  </si>
  <si>
    <t>сплошной полиэтилен (SPE)</t>
  </si>
  <si>
    <t>алюминиевая фольга (2-сторонняя, 96%) + оплетка</t>
  </si>
  <si>
    <t>https://www.vegatel.ru/kabel/vegatel-rg-58/kabel-vegatel-rg-58-a-u-cu-gost-re-chernii-buhta-100m</t>
  </si>
  <si>
    <t>vegatel.ru; жила заявлена продавцом как сплошная медь — для RG-58 A/U обычно многопроволочная (7 прядей) — решено агентом — проверить. Монтажный диапазон -25..+50°C (в таблице — рабочий -60..+80°C)</t>
  </si>
  <si>
    <t>RG1.37</t>
  </si>
  <si>
    <t>нестандартное обозначение реселлера (тонкий 50-омный коаксиал, аналог RF1.37)</t>
  </si>
  <si>
    <t>7×0,105 (посеребр. медь)</t>
  </si>
  <si>
    <t>ФЭП (FEP)</t>
  </si>
  <si>
    <t>луженая медная оплетка</t>
  </si>
  <si>
    <t>Склад, Фраксис, CINTY, Давальческое, MEI DUO YUAN KEJI</t>
  </si>
  <si>
    <t>https://gsm-repiteri.ru/prodazha/cable/cable-koaksialnyy-rf1-37</t>
  </si>
  <si>
    <t>gsm-repiteri.ru; независимого даташита производителя не найдено — решено агентом — проверить</t>
  </si>
  <si>
    <t>НВ-4 0,20</t>
  </si>
  <si>
    <t>ГОСТ 17515-72</t>
  </si>
  <si>
    <t>чёрный, красный, белый, зелёный, жёлтый, синий, коричневый, оранжевый, фиолетовый, голубой, серый</t>
  </si>
  <si>
    <t>ПВХ-пластикат</t>
  </si>
  <si>
    <t>https://snabcable.ru/mounting/nv-nve/nv/</t>
  </si>
  <si>
    <t>snabcable.ru; страндинг жилы страницей не указан. У НВ-4 есть варианты на 600В (OD 1,5мм) и 1000В (OD 1,7мм) — взят вариант 600В как базовый — решено агентом — проверить. Объединены 9 цветовых позиций</t>
  </si>
  <si>
    <t>UL1061 30AWG</t>
  </si>
  <si>
    <t>7×0,101 (луж. медь, 7/38AWG)</t>
  </si>
  <si>
    <t>чёрный, белый, красный, синий, жёлтый, зелёный</t>
  </si>
  <si>
    <t>Китай, Склад, Слкад, Давальческое</t>
  </si>
  <si>
    <t>https://www.remingtonindustries.com/hook-up-wire/electronics/ul1061-300-volt/</t>
  </si>
  <si>
    <t>rdswire.com UL1061 style page; диаметр пряди 0,101мм — по стандартной таблице AWG (7/38), не прямое значение из даташита — решено агентом — проверить. Объединены 5 цветовых позиций</t>
  </si>
  <si>
    <t>RG178</t>
  </si>
  <si>
    <t>MIL-DTL-17 RG-178/U</t>
  </si>
  <si>
    <t>7×0,10 (посеребр. медь)</t>
  </si>
  <si>
    <t>ПТФЭ</t>
  </si>
  <si>
    <t>посеребрённая медная оплетка 48×0,1 мм</t>
  </si>
  <si>
    <t>Фраксис, Склад, ООО"ЗЭП "ФРАКСИС", Давальческое, Полина</t>
  </si>
  <si>
    <t>https://gsm-repiteri.ru/prodazha/cable/cable-rg-178-50-om</t>
  </si>
  <si>
    <t>gsm-repiteri.ru, согласуется с типовой спецификацией RG-178/U</t>
  </si>
  <si>
    <t>НВ-4 0,50</t>
  </si>
  <si>
    <t>чёрный, жёлтый, красный, белый</t>
  </si>
  <si>
    <t>snabcable.ru; вариант 600В (OD 1,8мм) взят как базовый, есть также вариант 1000В (OD 2,0мм) — решено агентом — проверить</t>
  </si>
  <si>
    <t>RG174</t>
  </si>
  <si>
    <t>MIL-DTL-17 RG-174/U</t>
  </si>
  <si>
    <t>7×0,16 (медь)</t>
  </si>
  <si>
    <t>сшитый полиэтилен (XLPE, по данным продавца)</t>
  </si>
  <si>
    <t>луженая омедненная алюминиевая оплетка 64×0,1 мм</t>
  </si>
  <si>
    <t>ИП Астафьева Юлия Андреевна, Давальческое, Заказчик</t>
  </si>
  <si>
    <t>https://gsm-repiteri.ru/prodazha/cable/kabel-rg-174-50-om</t>
  </si>
  <si>
    <t>gsm-repiteri.ru; в сводке закупок цена указана как 0,0 — похоже на ошибку данных, оставлено пустым — решено агентом — проверить. Изоляция/экран у продавца отличаются от типового Belden RG-174 (PE и луженая медь) — вероятно удешевлённый вариант</t>
  </si>
  <si>
    <t>RG402</t>
  </si>
  <si>
    <t>коаксиальный (полужёсткий)</t>
  </si>
  <si>
    <t>MIL-DTL-17 RG-402/U (CF-141-50-FEP)</t>
  </si>
  <si>
    <t>1×0,91 (посеребр. медь, сплошная)</t>
  </si>
  <si>
    <t>ПТФЭ (сплошной)</t>
  </si>
  <si>
    <t>медная оплетка/трубка (продавец пишет "оплетка", у полужёсткого RG402 обычно сплошная медная трубка) — решено агентом — проверить</t>
  </si>
  <si>
    <t>Давальческое, Склад</t>
  </si>
  <si>
    <t>https://baltic-signal.ru/catalog/accessories/kabel/kabel-rg-402/</t>
  </si>
  <si>
    <t>baltic-signal.ru</t>
  </si>
  <si>
    <t>НВ-4 0,12</t>
  </si>
  <si>
    <t>красный, чёрный, белый, зелёный, жёлтый, синий</t>
  </si>
  <si>
    <t>snabcable.ru (пример веса 2,35 кг/км дан на странице именно для сечения 0,12мм2). Объединены 6 цветовых позиций</t>
  </si>
  <si>
    <t>RG405</t>
  </si>
  <si>
    <t>MIL-DTL-17 RG-405/U (CF-086-50-FEP)</t>
  </si>
  <si>
    <t>1×0,51 (посеребр. медь, сплошная)</t>
  </si>
  <si>
    <t>медная оплетка/трубка (продавец пишет "оплетка", у полужёсткого RG405 обычно сплошная медная трубка) — решено агентом — проверить</t>
  </si>
  <si>
    <t>https://baltic-signal.ru/catalog/accessories/kabel/kabel-rg-405-cf-086-50-fep/</t>
  </si>
  <si>
    <t>Силиконовый провод 28AWG</t>
  </si>
  <si>
    <t>силиконовый</t>
  </si>
  <si>
    <t>генерик (китайское производство), prodiel.ru</t>
  </si>
  <si>
    <t>16×0,08 (луж. медь)</t>
  </si>
  <si>
    <t>чёрный, красный, жёлтый, зелёный, белый, синий, фиолетовый</t>
  </si>
  <si>
    <t>силиконовая резина (метилвинилполисилоксан + SiO2)</t>
  </si>
  <si>
    <t>Китай, Продиэлком</t>
  </si>
  <si>
    <t>https://prodiel.ru/provod/provod-gibkiy-v-silikone/silicon-28-awg/</t>
  </si>
  <si>
    <t>prodiel.ru (4 карточки товара, идентичные характеристики); объединены позиции "Силикон" и "Силиконовый" 28AWG (один и тот же товар, разное написание у покупателей) — 7 цветовых/написательных позиций. Цена последней закупки неоднозначна (10,8-11,5 в одном месяце у разных позиций) — решено агентом — проверить</t>
  </si>
  <si>
    <t>5D-FB</t>
  </si>
  <si>
    <t>JIS 5D-FB</t>
  </si>
  <si>
    <t>1×1,80 (медненный алюминий, сплошная)</t>
  </si>
  <si>
    <t>вспененный полиэтилен</t>
  </si>
  <si>
    <t>алюминиевая фольга + алюминиево-магниевая оплетка 120×0,15 мм</t>
  </si>
  <si>
    <t>https://gsm-repiteri.ru/prodazha/cable/kabel-5d-fb-pvc-chernyy</t>
  </si>
  <si>
    <t>gsm-repiteri.ru; жила из омедненного алюминия и оплетка Al-Mg — удешевлённый вариант относительно типовой JIS-спецификации (медь/луженая медь) — решено агентом — проверить</t>
  </si>
  <si>
    <t>ПВАМ 0,50</t>
  </si>
  <si>
    <t>силовой</t>
  </si>
  <si>
    <t>ТУ 16.К19-12-2003</t>
  </si>
  <si>
    <t>красный, чёрный, жёлтый, синий, белый, зелёный, голубой, розовый, фиолетовый, серый</t>
  </si>
  <si>
    <t>ПВХ-пластикат маслобензостойкий</t>
  </si>
  <si>
    <t>48 (ном.) / 1000 (испыт.)</t>
  </si>
  <si>
    <t>https://snabcable.ru/car/pvam-pvame-pvamde/pvam/</t>
  </si>
  <si>
    <t>snabcable.ru; жила — медь многопроволочная 5-го класса гибкости, страндинг страницей не указан</t>
  </si>
  <si>
    <t>ПВАМ 0,35</t>
  </si>
  <si>
    <t>красный, чёрный, зелёный, белый, жёлтый, оранжевый</t>
  </si>
  <si>
    <t>ПВВС 4×0,35</t>
  </si>
  <si>
    <t>многожильный кабель</t>
  </si>
  <si>
    <t>семейство кабелей сигнализации/блокировки (кандидаты: ГОСТ 31995-2012 / ГОСТ Р 56292-2014, точный номер для этой маркировки не подтверждён)</t>
  </si>
  <si>
    <t>чёрный (оболочка)</t>
  </si>
  <si>
    <t>полиэтилен (изоляция жил) / оболочка — источники расходятся: rfopt.ru/pvvs-4h035 указывает свинцовую оболочку (нетипично), общее описание серии rfopt.ru/pvvs — пластмассовую — решено агентом — проверить</t>
  </si>
  <si>
    <t>380 (перем.) / 700 (пост.) — по описанию серии, для конкретной позиции не подтверждено</t>
  </si>
  <si>
    <t>https://rfopt.ru/pvvs-4h035</t>
  </si>
  <si>
    <t>rfopt.ru (карточка товара + общее описание серии pvvs); наружный диаметр и вес страницей не даны — оставлено пустым. Темп./напряжение — по общему описанию серии ПВВС, не по этой конкретной позиции — решено агентом — проверить</t>
  </si>
  <si>
    <t>НВ-4 0,75</t>
  </si>
  <si>
    <t>чёрный, коричневый, желто-зелёный, синий, красный, жёлтый, зелёный</t>
  </si>
  <si>
    <t>snabcable.ru; цена последней закупки у разных цветов в одном месяце расходится (15,6-19,5) — взято модальное значение 15,6 — решено агентом — проверить</t>
  </si>
  <si>
    <t>UL2725 28AWG</t>
  </si>
  <si>
    <t>монтажный (экранированный многожильный)</t>
  </si>
  <si>
    <t>UL AWM Style 2725 (регламентируется UL758)</t>
  </si>
  <si>
    <t>7×0,127 (луж. медь, по типовым датащитам)</t>
  </si>
  <si>
    <t>возможен (стиль 2725 обычно применяется к экранированным многожильным кабелям)</t>
  </si>
  <si>
    <t>Склад, Фраксис</t>
  </si>
  <si>
    <t>ВАЖНОЕ РАСХОЖДЕНИЕ: по независимым датащитам (ul-cables.com/p/ul2725, кабельные сборки типа ulcul.com/.../UL2725-28AWG-x-1Pair-24AWG-x-2C-AEB.pdf) style 2725 — это экранированный МНОГОжильный кабель (напр. для USB), рассчитанный на 30В/60-80°C, а НЕ одиночный монтажный провод на 300В/105°C, как можно было бы предположить по аналогии с UL1061/2725. Конкретная позиция покупателя (без ссылки) не идентифицирована — приведены типовые параметры одной жилы 28AWG из таких кабелей — решено агентом — проверить</t>
  </si>
  <si>
    <t>ПГВА 0,50</t>
  </si>
  <si>
    <t>ТУ 16.К17-021-94</t>
  </si>
  <si>
    <t>красный, чёрный</t>
  </si>
  <si>
    <t>https://snabcable.ru/car/pvam-pvame-pvamde/pgva/</t>
  </si>
  <si>
    <t>snabcable.ru; жила — медь многопроволочная 3-го класса гибкости, страндинг страницей не указан</t>
  </si>
  <si>
    <t>Силиконовый провод 20AWG</t>
  </si>
  <si>
    <t>100×0,08 (луж. медь)</t>
  </si>
  <si>
    <t>чёрный, жёлтый, красный, серый</t>
  </si>
  <si>
    <t>силиконовая резина</t>
  </si>
  <si>
    <t>данные по сниппету поиска (карточки товара prodiel.ru), не проверено прямым WebFetch в этой сессии; ток 13,87А выглядит нетипично точным по сравнению с другими типоразмерами — решено агентом — проверить</t>
  </si>
  <si>
    <t>Силиконовый провод 30AWG</t>
  </si>
  <si>
    <t>11×0,08 (луж. медь)</t>
  </si>
  <si>
    <t>чёрный, красный, жёлтый, синий, зелёный, оранжевый</t>
  </si>
  <si>
    <t>0,5 (длит.) / 0,8 (кратк.)</t>
  </si>
  <si>
    <t>Китай</t>
  </si>
  <si>
    <t>https://prodiel.ru/provod-silikonoviy-30awg-005-mm-2500-m-cherniy</t>
  </si>
  <si>
    <t>НВ-4 0,35</t>
  </si>
  <si>
    <t>чёрный, красный, белый, зелёный, жёлтый, синий</t>
  </si>
  <si>
    <t>snabcable.ru; объединены варианты написания "НВ-4 0,35мм2", "НВ4-0,35мм2", "НВ4 0,35" — канонизировано как НВ-4 0,35</t>
  </si>
  <si>
    <t>Силиконовый провод 26AWG</t>
  </si>
  <si>
    <t>30×0,08 (луж. медь)</t>
  </si>
  <si>
    <t>красный, чёрный, белый, жёлтый, зелёный, коричневый, синий</t>
  </si>
  <si>
    <t>силиконовая резина (метилвинилполисилоксан)</t>
  </si>
  <si>
    <t>https://prodiel.ru/provod-gibkiy-silikonoviy-awg-26-012-mm-kv-krasniy-100-m</t>
  </si>
  <si>
    <t>prodiel.ru (2 карточки товара, идентичные характеристики)</t>
  </si>
  <si>
    <t>UL758 10AWG</t>
  </si>
  <si>
    <t>UL758 — номер стандарта AWM (Appliance Wiring Material) в целом, НЕ конкретный style/марка</t>
  </si>
  <si>
    <t>black, red</t>
  </si>
  <si>
    <t>Полина, Китай</t>
  </si>
  <si>
    <t>UL758 — это обозначение стандарта безопасности UL для класса проводов AWM, а не конкретная конструкция; покупатель указал только "UL758 10AWG" без ссылки, конкретный AWM-style не идентифицирован — решено агентом — проверить. Сечение 5,26мм2 — по стандартной таблице AWG для 10AWG, не из даташита</t>
  </si>
  <si>
    <t>МС16-13 0,08</t>
  </si>
  <si>
    <t>монтажный (высокотемпературный)</t>
  </si>
  <si>
    <t>ТУ 16-505.083-78</t>
  </si>
  <si>
    <t>7×0,15 (посеребр. медь, марка МСр/БМС)</t>
  </si>
  <si>
    <t>белый, зелёный, красный, чёрный, жёлтый, коричневый, оранжевый, синий</t>
  </si>
  <si>
    <t>фторопластовая плёнка марки 4Д (обмотка)</t>
  </si>
  <si>
    <t>100 (AC до 10кГц) / 150 (DC)</t>
  </si>
  <si>
    <t>https://snabcable.ru/onboard/ms-e-o-16-26-13/ms-16-13/</t>
  </si>
  <si>
    <t>snabcable.ru + агрегированные данные по ряду сечений МС16-13 (bystrokabel.ru); жила 7×0,15мм для 0,08мм2 — не проверено первичным текстом ТУ 16-505.083-78 — решено агентом — проверить</t>
  </si>
  <si>
    <t>МС16-13 0,12</t>
  </si>
  <si>
    <t>7×0,15 (посеребр. медь)</t>
  </si>
  <si>
    <t>красный, чёрный, белый, зелёный, синий, коричневый, оранжевый</t>
  </si>
  <si>
    <t>snabcable.ru + bystrokabel.ru (карточка МС16-13 0,12): жила 7×0,15мм, OD 0,90мм, масса 1,9кг/км, ТУ 16-505.083-78 — решено агентом — проверить (данные по типовому ряду сечений, не первичный текст ТУ). Цена закупки у разных цветов расходится (97,8–100,7) — взято среднее 99,1 — решено агентом — проверить. Объединены 5 цветовых позиций (красный,чёрный,белый,зелёный,синий)</t>
  </si>
  <si>
    <t>ПВАМ 1,0</t>
  </si>
  <si>
    <t>голубой, красный, чёрный, жёлтый, зелёный, оранжевый, розовый, белый, желто-зеленый, коричнево-серый, коричневый, красно-черный, серый</t>
  </si>
  <si>
    <t>snabcable.ru; жила — медь многопроволочная (класс гибкости страницей не указан, по аналогии с сечениями 0,50/0,35 в базе — 5-й класс) — решено агентом — проверить. Объединены 3 цветовые позиции (голубой,красный,чёрный)</t>
  </si>
  <si>
    <t>Силиконовый провод 10AWG</t>
  </si>
  <si>
    <t>1050×0,08 (луж. медь)</t>
  </si>
  <si>
    <t>65 (длит.) / 140 (кратк.)</t>
  </si>
  <si>
    <t>https://prodiel.ru/provod/provod-gibkiy-v-silikone/silicon-10-awg/</t>
  </si>
  <si>
    <t>rccopter.ru обзор + карточка товара prodiel.ru (provod-silikonoviy-10awg-6-mm-kv); реальное сечение 6мм2 отличается от теоретического AWG10 (5,26мм2) — решено агентом — проверить. Напряжение 300В по rccopter, у соседних сечений линейки продавец указывает 600В — расхождение не разрешено — решено агентом — проверить. Объединены 2 цветовые позиции (красный,чёрный)</t>
  </si>
  <si>
    <t>Силиконовый провод 12AWG</t>
  </si>
  <si>
    <t>680×0,08 (луж. медь)</t>
  </si>
  <si>
    <t>https://prodiel.ru/provod-gibkiy-medniy-luzheniy-awg-12-40-mm-kv-krasniy-100-m</t>
  </si>
  <si>
    <t>prodiel.ru карточки товара (awg-12-40-mm-kv, красный/чёрный); сопротивление 5,74 Ом/км при 20°C. Объединены 2 цветовые позиции</t>
  </si>
  <si>
    <t>Силиконовый провод 8AWG</t>
  </si>
  <si>
    <t>1650×0,08 (луж. медь)</t>
  </si>
  <si>
    <t>https://prodiel.ru/provod-gibkiy-medn-luzh-awg-8-83-mm-kv-krasniy-100-m</t>
  </si>
  <si>
    <t>prodiel.ru карточки товара (medn-luzh-awg-8-83-mm-kv); сопротивление 2,17 Ом/км при 20°C, медь 99,8%/луж. 0,2%. Объединены 2 цветовые позиции</t>
  </si>
  <si>
    <t>UL758 12AWG</t>
  </si>
  <si>
    <t>UL758 — номер стандарта AWM в целом, конкретный style не идентифицирован (см. также запись UL758 10AWG)</t>
  </si>
  <si>
    <t>19×0,47 (луж. медь, по типовому стороннему даташиту)</t>
  </si>
  <si>
    <t>Фраксис</t>
  </si>
  <si>
    <t>Ссылка покупателем не дана; сечение 3,31мм2 — по стандартной таблице AWG для 12AWG, не из даташита; жила/OD/температура — по типовому стороннему 12AWG hookup-wire datasheet (пример с digikey), не подтверждено для конкретного товара у Фраксис — решено агентом — проверить. Объединены 2 цветовые позиции (black,red)</t>
  </si>
  <si>
    <t>Силиконовый провод 18AWG</t>
  </si>
  <si>
    <t>150×0,08 (луж. медь)</t>
  </si>
  <si>
    <t>чёрный, красный</t>
  </si>
  <si>
    <t>https://prodiel.ru/provod-gibkiy-medniy-luzheniy-awg-18-075-mm-kv-cherniy-305-m</t>
  </si>
  <si>
    <t>Покупатель указал как «UL758 18AWG», но по ссылке на prodiel.ru товар — силиконовый провод (метилвинилполисилоксан), а не даташит UL758 AWM; переименовано в «Силиконовый провод 18AWG» по фактическим характеристикам страницы — решено агентом — проверить. Сопротивление 24,47 Ом/км при 20°C, медь 99,8%/луж. 0,2%. Объединены 2 цветовые позиции (Black→чёрный, Red→красный)</t>
  </si>
  <si>
    <t>МГТФ 0,07</t>
  </si>
  <si>
    <t>монтажный (термостойкий)</t>
  </si>
  <si>
    <t>ТУ 16-505.185-71</t>
  </si>
  <si>
    <t>фторопласт (сетчатая обмотка)</t>
  </si>
  <si>
    <t>250 (AC, 5кГц) / 350 (DC)</t>
  </si>
  <si>
    <t>https://snabcable.ru/mounting/mgtf-mgtfe/mgtf/</t>
  </si>
  <si>
    <t>chuvashkabel (через поиск), ТУ 16-505.185-71; OD 0,75мм, масса 1,22 кг/км для сечения 0,07мм2. Цена последней закупки указана 0,0 — похоже на ошибку данных (см. МГТФ 0,35 — 16,3) — решено агентом — проверить. Число проволок жилы страницей не уточнено</t>
  </si>
  <si>
    <t>МГТФ 0,35</t>
  </si>
  <si>
    <t>chuvashkabel (через поиск), ТУ 16-505.185-71; OD 1,19мм, масса 4,25 кг/км для сечения 0,35мм2. Число проволок жилы страницей не уточнено</t>
  </si>
  <si>
    <t>ШВПМ 2x0,5</t>
  </si>
  <si>
    <t>аудио/сигнальный шнур</t>
  </si>
  <si>
    <t>ГОСТ 3578-005-39793330-2010</t>
  </si>
  <si>
    <t>16×0,20</t>
  </si>
  <si>
    <t>4,8×2,34</t>
  </si>
  <si>
    <t>https://paritet.su/catalog/shvpm_dlya_audio/shvpm_2kh0_50_mm_kv/</t>
  </si>
  <si>
    <t>paritet.su карточка товара; сопротивление жилы 39 Ом/км при 20°C. Экран страницей не упомянут (несмотря на категорию «для аудио») — решено агентом — проверить. Минимальная температура монтажа -15°C</t>
  </si>
  <si>
    <t>ПВАМ 2,5</t>
  </si>
  <si>
    <t>snabcable.ru; цена последней закупки указана 0,0 — вероятно ошибка данных (у других сечений ПВАМ цена 9–16) — решено агентом — проверить. Номинальное напряжение 48В принято по аналогии с другими сечениями серии, для 2,5мм2 отдельно страницей не подтверждено — решено агентом — проверить. Цвет не указан покупателем</t>
  </si>
  <si>
    <t>ПуГВ 1,0</t>
  </si>
  <si>
    <t>монтажный (повышенной гибкости)</t>
  </si>
  <si>
    <t>ГОСТ 31947-2012, ТУ 16-705.501-2010</t>
  </si>
  <si>
    <t>белый, жёлто-зелёный, синий</t>
  </si>
  <si>
    <t>https://snabcable.ru/mounting/mgtf-mgtfe/pv-3-pugv/</t>
  </si>
  <si>
    <t>electro-mpo.ru (карточка жёлто-зелёный) + ruscable.ru (общий профиль ПуГВ); жила 5-го класса гибкости, страндинг страницей не указан — решено агентом — проверить. Цена последней закупки у цветов расходится (18,0–18,5) — взято модальное 18,0 — решено агентом — проверить. Объединены 3 цветовые позиции (белый,жёлто-зелёный,синий)</t>
  </si>
  <si>
    <t>FTP 2PR 24AWG CAT5e</t>
  </si>
  <si>
    <t>витая пара (LAN)</t>
  </si>
  <si>
    <t>REXANT, ТУ; категория 5e</t>
  </si>
  <si>
    <t>многопроволочная (страндинг не уточнён)</t>
  </si>
  <si>
    <t>серый</t>
  </si>
  <si>
    <t>жилы — HDPE, оболочка — ПВХ 0,5мм</t>
  </si>
  <si>
    <t>фольга (FTP)</t>
  </si>
  <si>
    <t>https://www.vseinstrumenti.ru/product/kabel-rexant-vitaya-para-ftp-2pr-24awg-cat5e-stranded-buhta-305-m-01-0125-1293812/</t>
  </si>
  <si>
    <t>vseinstrumenti.ru карточка REXANT FTP 2PR 24AWG CAT5e; частотный диапазон 100МГц; 4 проводника (2 пары). Волновое сопротивление 100 Ом — по определению категории 5e, страницей отдельно не указано — решено агентом — проверить</t>
  </si>
  <si>
    <t>H05RN-F 3x0,75</t>
  </si>
  <si>
    <t>гибкий резиновый (переносной)</t>
  </si>
  <si>
    <t>H05RN-F (гармонизированное обозначение)</t>
  </si>
  <si>
    <t>медь многопроволочная, 6 класс гибкости</t>
  </si>
  <si>
    <t>резина</t>
  </si>
  <si>
    <t>https://n-kabel.ru/position/h05rn-f-3x075/</t>
  </si>
  <si>
    <t>n-kabel.ru карточка; оболочка — шланговая резина (неопрен/полихлоропрен), чёрная, отдельная жила заземления. Диапазон -50…+40°C заявлен как рабочий, до +75°C — длительная температура жилы; в «Темп. до» оставлено граничное +75 — решено агентом — проверить. Цвета отдельных жил страницей не детализированы</t>
  </si>
  <si>
    <t>SSTP-4P-Cat.7-PATCH-IN-LSZH</t>
  </si>
  <si>
    <t>витая пара (LAN, экранированная)</t>
  </si>
  <si>
    <t>IEC 61156-5/6, ISO/IEC 11801 класс F; CABEUS</t>
  </si>
  <si>
    <t>оранжевый</t>
  </si>
  <si>
    <t>LSZH</t>
  </si>
  <si>
    <t>S/FTP (фольга по парам + общий экран)</t>
  </si>
  <si>
    <t>https://cabeus.ru/product/6812/</t>
  </si>
  <si>
    <t>Данные собраны из поисковых сниппетов (tinko.ru, cabeus.ru, polus.ru) — прямая загрузка страницы cabeus.ru не удалась (JS-рендер, «Loading...»). Категория 7 (600МГц), S/FTP, 4 пары, 26AWG, жила 7×0,16мм многопроволочная (patch), LSZH нг(А)-HF, бухта 305м, 8 проводников (4 пары). Цвет оболочки «оранжевый» — по стороннему магазину polus.ru, не подтверждён официальным даташитом cabeus — решено агентом — проверить. Наружный диаметр и температурный диапазон не найдены — оставлено пустым</t>
  </si>
  <si>
    <t>UL1015 26AWG</t>
  </si>
  <si>
    <t>монтажный (AWM)</t>
  </si>
  <si>
    <t>UL AWM Style 1015, PVC, 600V/105°C</t>
  </si>
  <si>
    <t>7×0,15 (луж. медь)</t>
  </si>
  <si>
    <t>iewc.com/rs-online.com каталожные данные UL1015 26AWG (7 жил, 0,13мм2, OD 2,1мм, луж.медь, ПВХ); прямая ссылка покупателя не дана, характеристики — по типовым даташитам сторонних продавцов, не от поставщика Склад — решено агентом — проверить. Диапазон -20…105°C — типовой для PVC 105°C AWM, отдельно не подтверждён — решено агентом — проверить</t>
  </si>
  <si>
    <t>UL1015 28AWG</t>
  </si>
  <si>
    <t>7×0,127 (луж. медь, по аналогии с UL1061 28AWG)</t>
  </si>
  <si>
    <t>белый, жёлтый, зелёный, красный, оранжевый, синий, чёрный</t>
  </si>
  <si>
    <t>Склад, Китай</t>
  </si>
  <si>
    <t>Прямая ссылка на товар не дана; сечение/жила приняты по аналогии с записью UL1061 28AWG в базе (7×0,127мм), не из отдельного даташита UL1015 28AWG — решено агентом — проверить. Наружный диаметр не найден — оставлено пустым. Объединены 7 цветовых позиций; «оранжвый» (опечатка) → оранжевый</t>
  </si>
  <si>
    <t>5D-FB Cu</t>
  </si>
  <si>
    <t>JIS 5D-FB (вариант с медной жилой)</t>
  </si>
  <si>
    <t>1×1,80 (медь, сплошная)</t>
  </si>
  <si>
    <t>алюминиевая фольга + алюминиево-магниевая оплетка 120×0,15 мм (двойной)</t>
  </si>
  <si>
    <t>https://gsm-repiteri.ru/prodazha/cable/kabel-5d-fb-cu-pvc-chernyy</t>
  </si>
  <si>
    <t>gsm-repiteri.ru; отличие от записи «5D-FB» в базе — центральный проводник сплошная медь (не омедненный алюминий), вариант «Cu» в наименовании товара; вес 63 г/м (6,3 кг/100м), близок к алюминиевому варианту (61,5 г/м) — решено агентом — проверить, отдельная позиция от «5D-FB»</t>
  </si>
  <si>
    <t>LMR-100</t>
  </si>
  <si>
    <t>обозначение реселлера kroks.ru «LMR-100 Cu Solid PE TC PVC» (не оригинальный Times Microwave LMR-100 датащит)</t>
  </si>
  <si>
    <t>1×0,48 (медь, сплошная — по типовой конструкции LMR-100, не подтверждено для этой позиции)</t>
  </si>
  <si>
    <t>полиэтилен (Solid PE)</t>
  </si>
  <si>
    <t>алюминиевая фольга + луженая медная оплетка (TC)</t>
  </si>
  <si>
    <t>Давальческое, ООО "Арисмо инжиниринг"</t>
  </si>
  <si>
    <t>https://kroks.ru/shop/cable-rf/kabel-koaksialnyj-lmr-100-cu-solid-pe-tc-pvc-o/</t>
  </si>
  <si>
    <t>kroks.ru (наименование товара «LMR-100 Cu Solid PE TC PVC») + типовые даташиты Times Microwave LMR-100 для справки; это обозначение реселлера, не полный официальный даташит производителя для данной позиции — диаметр жилы, оболочка и температурный диапазон не подтверждены напрямую для товара kroks — решено агентом — проверить. Объединены варианты написания поставщика «ООО "Арисмо инжинеринг"»/«ООО "Арисмо инжиниринг"» → канонично «ООО "Арисмо инжиниринг"»</t>
  </si>
  <si>
    <t>UL1571 26AWG</t>
  </si>
  <si>
    <t>UL AWM Style 1571, PVC, 300V/80°C</t>
  </si>
  <si>
    <t>7×0,14 (медь)</t>
  </si>
  <si>
    <t>белый, жёлтый, зелёный, синий, коричневый, красный, чёрный</t>
  </si>
  <si>
    <t>https://dart.com.ru/index.php?productcode=250695</t>
  </si>
  <si>
    <t>dart.com.ru (карточка «белый», аналогичные карточки для др. цветов по productcode 250698-250700); сечение 0,13мм2 по стандартной таблице AWG26, напряжение 300В — по типовому даташиту UL Style 1571 (rdswire.com/iewc.com), не считано напрямую со страницы товара — решено агентом — проверить. Материал жилы (луж./нелуж. медь) и наружный диаметр страницей не уточнены. Объединены 4 цветовые позиции (белый,жёлтый,зелёный,синий)</t>
  </si>
  <si>
    <t>UL758 28AWG</t>
  </si>
  <si>
    <t>UL758 — номер стандарта AWM в целом, конкретный style не идентифицирован (см. также UL758 10AWG/12AWG в базе)</t>
  </si>
  <si>
    <t>7×0,127 (луж. медь, по аналогии с UL1061/UL1015 28AWG)</t>
  </si>
  <si>
    <t>чёрный, синий, зелёный, красный, белый, жёлтый</t>
  </si>
  <si>
    <t>Ссылка покупателем не дана (как и для UL758 10AWG/12AWG в базе); конкретный AWM-style для 28AWG не идентифицирован. Сечение/жила 0,08мм2 7×0,127 приняты по аналогии с УЖЕ существующими в базе UL1061 28AWG и UL1015 28AWG (тот же типоразмер). Температура/напряжение у сторонних источников расходятся между 300В/80°C и 600В/105°C для разных UL758-style на 28AWG — взят вариант 600В/-20…105°C по аналогии с UL1015 28AWG — решено агентом — проверить. Объединены 6 цветовых позиций (Black,Blue,Green,Red,White,Yellow)</t>
  </si>
  <si>
    <t>КСПВГ 6x0,12</t>
  </si>
  <si>
    <t>многожильный (сигнальный/контрольный)</t>
  </si>
  <si>
    <t>ГОСТ 3581-001-39793330-2000</t>
  </si>
  <si>
    <t>7×0,15</t>
  </si>
  <si>
    <t>https://paritet.su/catalog/gibkie_kspvg_kspevg/kspvg_6kh0_12_mm_kv/</t>
  </si>
  <si>
    <t>paritet.su карточка товара; цена последней закупки в сводке указана 0,0 — похоже на ошибку данных (аналогично МГТФ 0,07 в базе) — решено агентом — проверить. Экран отсутствует (индекс «Г» — гибкий, без «Э»); минимальная температура монтажа -15°C</t>
  </si>
  <si>
    <t>МГШВ 0,2</t>
  </si>
  <si>
    <t>ГОСТ (конкретный номер страницей не указан); Автопровод/Беларускабель</t>
  </si>
  <si>
    <t>шёлк (оплётка) + ПВХ (оболочка)</t>
  </si>
  <si>
    <t>380 (AC до 10кГц) / 500 (DC)</t>
  </si>
  <si>
    <t>АО НПП "Системные Технологии"</t>
  </si>
  <si>
    <t>https://www.electro-mpo.ru/catalog/provod_i_kabel/p69_mgshv_mgshve_provod_montazhnyy_gost_podolskkab/p6921-provod-mgshv-0-2-kv-mm-gost-chernyy-avtoprov/</t>
  </si>
  <si>
    <t>electro-mpo.ru карточка (только чёрный цвет представлен на странице); страндинг жилы страницей не уточнён, температурный диапазон не указан — решено агентом — проверить</t>
  </si>
  <si>
    <t>НВ-4 0,14</t>
  </si>
  <si>
    <t>ГОСТ 17515-72 (по аналогии с др. сечениями НВ-4 в базе)</t>
  </si>
  <si>
    <t>белый, зелёный, красный, чёрный, жёлтый</t>
  </si>
  <si>
    <t>snabcable.ru; сечение 0,14мм2 — отдельная строка ряда ГОСТ 17515-72 (между 0,12 и 0,20 в базе); OD и страндинг для этого сечения страницей отдельно не подтверждены, взят типовой 600В-вариант по аналогии с др. записями НВ-4 в базе — решено агентом — проверить. Объединены 4 цветовые позиции (белый,зелёный,красный,чёрный)</t>
  </si>
  <si>
    <t>НВ-4 1,50</t>
  </si>
  <si>
    <t>жёлто-зелёный, коричневый, синий</t>
  </si>
  <si>
    <t>snabcable.ru; вариант 600В (OD 2,5мм, масса ~16,95 кг/км) взят как базовый — есть также 1000В/НВ-3 1000В (OD 2,7мм) — решено агентом — проверить. Цена последней закупки в сводке 0,0 у всех трёх цветов — похоже на ошибку данных — решено агентом — проверить. Объединены 3 цветовые позиции (жёлто-зелёный,коричневый,синий)</t>
  </si>
  <si>
    <t>ПВАМ 0,75</t>
  </si>
  <si>
    <t>чёрный, зелёный, красный, оранжевый, розовый, серый</t>
  </si>
  <si>
    <t>Заказчик, Давальческое</t>
  </si>
  <si>
    <t>snabcable.ru (общая страница ПВАМ, сечение 0,75мм2: OD 1,9мм, прайс поставщика 15,9); цена последней закупки в сводке закупок указана 0,0 — расходится с прайсом, похоже на ошибку данных — решено агентом — проверить. Ссылка на конкретную карточку покупателем не дана</t>
  </si>
  <si>
    <t>ПВАМ 1,50</t>
  </si>
  <si>
    <t>чёрный, белый</t>
  </si>
  <si>
    <t>snabcable.ru (общая страница ПВАМ, сечение 1,5мм2: OD 2,4мм); ссылка на конкретную карточку покупателем не дана</t>
  </si>
  <si>
    <t>ПВС 3x1,5</t>
  </si>
  <si>
    <t>гибкий силовой (переносной)</t>
  </si>
  <si>
    <t>ГОСТ 7399-97 (BREKS, Брянск)</t>
  </si>
  <si>
    <t>многопроволочная (медь)</t>
  </si>
  <si>
    <t>https://www.electro-mpo.ru/catalog/provod_i_kabel/p23_pvs_pvsn_provod_gibkiy_gost_rossiya/p2350-provod-pvs-3kh1-5-kv-mm-belyy-gost-breks-brya/</t>
  </si>
  <si>
    <t>electro-mpo.ru карточка (BREKS/Брянск); температурный диапазон и цвет страницей/покупателем не даны — оставлены пустыми. Цена последней закупки 0,0 — похоже на ошибку данных — решено агентом — проверить</t>
  </si>
  <si>
    <t>ШВВП 2x0,75</t>
  </si>
  <si>
    <t>гибкий бытовой шнур</t>
  </si>
  <si>
    <t>ГОСТ (Калужский кабельный завод)</t>
  </si>
  <si>
    <t>https://www.electro-mpo.ru/catalog/provod_i_kabel/p24_pvs_pvsn_shvvp_pbppg_h03vv_f_h05vv_f_frdr_fror/p2468-provod-shvvp-2kh0-75-kv-mm-chernyy-gost-kalu/</t>
  </si>
  <si>
    <t>electro-mpo.ru карточка (Калужский кабельный завод, вариант «чёрный»); цвет покупателем не указан — оставлен пустым. Цена последней закупки 0,0 — похоже на ошибку данных — решено агентом — проверить</t>
  </si>
  <si>
    <t>ШВВП 2x0,5</t>
  </si>
  <si>
    <t>ГОСТ (Breks, Брянск)</t>
  </si>
  <si>
    <t>многопроволочная (медь, 5 класс гибкости)</t>
  </si>
  <si>
    <t>6×4 (овал)</t>
  </si>
  <si>
    <t>https://www.electro-mpo.ru/catalog/provod_i_kabel/p24_pvs_pvsn_shvvp_pbppg_h03vv_f_h05vv_f_frdr_fror/p2454-provod-shvvp-2kh0-5-kv-mm-belyy-gost-breks-b/</t>
  </si>
  <si>
    <t>electro-mpo.ru карточка (белый, Breks/Брянск); сечение шнура овальное (ширина×высота), не круглое — решено агентом — проверить формат записи. Цвет покупателем не указан</t>
  </si>
  <si>
    <t>ШТЛЭн-4</t>
  </si>
  <si>
    <t>телефонный шнур экранированный</t>
  </si>
  <si>
    <t>ТУ 16-505.386-78 (семейство ШТЛЭ/ШТСПЭ)</t>
  </si>
  <si>
    <t>мишурные нити (конструкция не детализирована)</t>
  </si>
  <si>
    <t>ПВХ пластикат</t>
  </si>
  <si>
    <t>оплётка из мишурных нитей</t>
  </si>
  <si>
    <t>https://optochip.org/vniikp/2/8/2/ТУ16-505.386-78 — по тексту ТУ16-505.386-78: марка ШТЛЭн (линейный шнур с мишурными жилами), исполнение «-4» = 4 жилы, сечение мишурной нити 0,12мм² (ном.), наружный диаметр 5,6мм max, изоляция — ПВХ пластикат, экран — оплётка из мишурных нитей, рабочий диапазон −30…+50°C, стойкость 15000 двойных перегибов; испытательное напряжение изоляции 500В/1мин (не рабочее — в поле «Напряжение» не перенесено). Изготовитель конкретной партии не определён — Давальческое, цена/поставщик не применимы. Заменяет прежнюю оценку «по аналогии с родственной серией ШТЛП» — теперь данные взяты по тексту самого ТУ марки ШТЛЭ/ШТЛЭн.</t>
  </si>
  <si>
    <t>ШТСПЭн 2х2-А</t>
  </si>
  <si>
    <t>телефонный шнур спаренный экранированный</t>
  </si>
  <si>
    <t>ТУ 16-505.386-78 (семейство ШТСПЭ)</t>
  </si>
  <si>
    <t>медная проволока (гибкая жила, раскладка проволок не детализирована)</t>
  </si>
  <si>
    <t>3,9 x 6,2</t>
  </si>
  <si>
    <t>смесь полиэтилена с полипропиленом</t>
  </si>
  <si>
    <t>оплётка из медных проволок 0,05–0,06 мм на каждую пару</t>
  </si>
  <si>
    <t>https://optochip.org/vniikp/2/8/2/ТУ16-505.386-78 — точной марки «ШТСПЭн» (с мишурными жилами) НЕ найдено ни в одном источнике (в т.ч. на ufimcabel.ru, перечисляющем весь ассортимент ШТСЭ/ШТСИЭ/ШТСПЭ/ШТЛЭ/ШТЛЭн/ШТЛИЭ/ШТЛИЭО/ШТЭА — «ШТСПЭн» там нет). Под ТУ16-505.386-78 документирована марка ШТСПЭ (2х2, гибкие МЕДНЫЕ жилы — не мишурные нити), сечение жилы 0,03мм², наружный диаметр 3,9×6,2мм, изоляция — смесь ПЭ/ПП, экран — оплётка из медных проволок Ø0,05-0,06мм на каждую пару, рабочий диапазон −30…+50°C, масса 62,0кг/1000м. Суффикс «-А» в закупочном наименовании «ШТСПЭн 2х2-А» НЕ идентифицирован ни в одном источнике — решено агентом — проверить: возможно обозначает конкретное исполнение экрана/оболочки, отсутствующее в открытых каталогах, либо является внутренним обозначением закупки. Жила скорректирована с «мишурные нити» на «медная проволока» (см. отдельную строку). Изготовитель конкретной партии не определён — Давальческое.</t>
  </si>
  <si>
    <t>CCCU-15G-26</t>
  </si>
  <si>
    <t>коммуникационный (многожильный)</t>
  </si>
  <si>
    <t>UL2464 (маркировка продавца)</t>
  </si>
  <si>
    <t>многожильная (луж. медь)</t>
  </si>
  <si>
    <t>ПВХ полутвёрдый (0,85 мм)</t>
  </si>
  <si>
    <t>https://www.brownbear.ru/catalog/cable/kabel-kommunikatsionnyy/kabel_kommunikatsionnyy_15_provodov_26_awg_bukhta_50m_neekranirovannyy_seryy.html</t>
  </si>
  <si>
    <t>brownbear.ru карточка товара; точный страндинг жилы страницей не детализирован — решено агентом — проверить</t>
  </si>
  <si>
    <t>CCCU-4G</t>
  </si>
  <si>
    <t>7×0,127 (луж. медь)</t>
  </si>
  <si>
    <t>ПВХ полутвёрдый (0,8 мм)</t>
  </si>
  <si>
    <t>https://www.brownbear.ru/catalog/cable/kabel-kommunikatsionnyy/kabel_kommunikatsionnyy_4_provoda_28_awg_bukhta_50m_neekranirovannyy_seryy.html</t>
  </si>
  <si>
    <t>brownbear.ru карточка товара, аналогично CCCU-15G-26 (тот же стандарт UL2464)</t>
  </si>
  <si>
    <t>8D-FB</t>
  </si>
  <si>
    <t>JIS 8D-FB (вариант CCA)</t>
  </si>
  <si>
    <t>1×2,56 (медненный алюминий, сплошная)</t>
  </si>
  <si>
    <t>вспененный полиэтилен (диэлектрик Ø7,35мм)</t>
  </si>
  <si>
    <t>алюминиевая фольга + алюминиево-магниевая оплётка (двухслойный)</t>
  </si>
  <si>
    <t>https://gsm-repiteri.ru/prodazha/cable/kabel-8d-fb-cca</t>
  </si>
  <si>
    <t>gsm-repiteri.ru; жила из медненного алюминия (CCA) — как и у «5D-FB» в базе (удешевлённый вариант относительно типовой JIS-спецификации) — решено агентом — проверить. Затухание 13,6дБ/100м на 900МГц; монтажный диапазон -20…+50°C (в таблице — рабочий -60…+75°C)</t>
  </si>
  <si>
    <t>LMR-400 LSZH</t>
  </si>
  <si>
    <t>коаксиальный (низкопотерьный)</t>
  </si>
  <si>
    <t>Times Microwave LMR-400-LSZH (LS Cable &amp; System)</t>
  </si>
  <si>
    <t>1×2,77 (медненный алюминий)</t>
  </si>
  <si>
    <t>двойной: алюминиевая фольга + оплётка луж. медь 90%</t>
  </si>
  <si>
    <t>https://www.1-cable.ru/models/10605-6201.html</t>
  </si>
  <si>
    <t>1-cable.ru (LS Cable &amp; System) + типовой Times Microwave LMR-400-LSZH datasheet (темп./масса, т.к. на странице 1-cable.ru не даны); жила — алюминий с медным покрытием, аналогично «LMR-100» в базе; оболочка LSZH безгалогенная — решено агентом — проверить</t>
  </si>
  <si>
    <t>PAAR-TRONIC-CY 8x2x0,25</t>
  </si>
  <si>
    <t>многожильный экранированный (сигнальный, DIN 47100)</t>
  </si>
  <si>
    <t>LAPP/Helukabel PAAR-TRONIC-CY / UNITRONIC CY PiDY</t>
  </si>
  <si>
    <t>оплётка луж. медь (общий экран), безгалогенный</t>
  </si>
  <si>
    <t>КабельРФ</t>
  </si>
  <si>
    <t>Точная карточка товара покупателем не дана; данные обобщены по линейке LAPP/Helukabel PAAR-TRONIC-CY / UNITRONIC CY PiDY TP (8x2x0,25): ПВХ, цветовая маркировка DIN 47100, экран из луж. меди, -30…+80°C (фикс.)/-5…+80°C (гибк., указано в темп.от базовое). OD≈14,2мм и масса≈330г/м взяты из стороннего поиска, возможно относятся к двухэкранному варианту CY-CY — не подтверждено напрямую для базовой CY — решено агентом — проверить. GR (в наименовании покупателя) = серый цвет оболочки</t>
  </si>
  <si>
    <t>RG316-D</t>
  </si>
  <si>
    <t>MIL-DTL-17 RG-316/D; Huber+Suhner ENVIROFLEX-316-D</t>
  </si>
  <si>
    <t>7×0,18 (посеребр. медненная сталь)</t>
  </si>
  <si>
    <t>чёрный, синий</t>
  </si>
  <si>
    <t>https://www.chipdip.ru/product/enviroflex-316-d-100-m-rg316-d-coaxial-huber-suhner-8014772762</t>
  </si>
  <si>
    <t>chipdip.ru (Huber+Suhner ENVIROFLEX-316-D = RG316/D) — отдельная марка от «RG316» (=RG316/U) в базе: другой наружный диаметр (3,16 vs 2,45мм), напряжение (1300В vs 2000В) и материал жилы (посеребр. медненная сталь vs посеребр. медь). Диэлектрик и точная конструкция экрана страницей не даны — оставлены пустыми — решено агентом — проверить. Оболочка LSFH (безгалогенная), полоса до 6ГГц</t>
  </si>
  <si>
    <t>Силиконовый провод 24AWG</t>
  </si>
  <si>
    <t>40×0,08 (луж. медь)</t>
  </si>
  <si>
    <t>https://prodiel.ru/provod-silikonoviy-24awg-02-mm-kv-100-m-cherniy</t>
  </si>
  <si>
    <t>prodiel.ru карточка товара (24AWG чёрный); сопротивление 91,7 Ом/км при 20°C, медь 99,8%/луж. 0,2%</t>
  </si>
  <si>
    <t>ParLan Patch U/UTP Cat5e 2x2x0,48</t>
  </si>
  <si>
    <t>витая пара (LAN, патч-корд)</t>
  </si>
  <si>
    <t>ГОСТ 3574-010-39793330-2009 (Паритет ParLan); также IEC 61156-6, TIA/EIA-568-A</t>
  </si>
  <si>
    <t>https://paritet.su/catalog/cat5e_u_utp_6/parlan_patch_u_utp_cat5e_pvc_2kh2kh0_48/</t>
  </si>
  <si>
    <t>paritet.su карточка «ParLan Patch U/UTP Cat5e PVC 2х2х0,48» (4 жилы = 2 пары, 26AWG, 7×0,16мм медь, ПВХ, OD 5,185мм, серый, до 100МГц, монтаж не ниже -15°C, хранение от -50°C); волновое сопротивление 100 Ом и напряжение 145В — по общему описанию линейки ParLan Cat5e U/UTP, для этой конкретной карточки отдельно не даны — решено агентом — проверить. Ссылка покупателя (anlan.ru) не открылась (JS-рендер «Loading...»), использована карточка производителя (Паритет).</t>
  </si>
  <si>
    <t>Sucoform 141 Cu FEP</t>
  </si>
  <si>
    <t>коаксиальный (полужёсткий, формуемый)</t>
  </si>
  <si>
    <t>Huber+Suhner SUCOFORM_141_FEP (RG402-типоразмер)</t>
  </si>
  <si>
    <t>1×0,94 (посеребр. медь, сплошная)</t>
  </si>
  <si>
    <t>ПТФЭ (2,95мм)</t>
  </si>
  <si>
    <t>луженая медная оплётка (99%)</t>
  </si>
  <si>
    <t>https://www.mouser.com/datasheet/2/829/HUBER_2bSUHNER_SUCOFORM_141_FEP_DataSheet-1489508.pdf</t>
  </si>
  <si>
    <t>Huber+Suhner SUCOFORM_141_FEP datasheet (Mouser): формуемый полужёсткий коаксиал RG402-размера, жила 0,94мм посеребр.медь, диэлектрик ПТФЭ 2,95мм, оплётка луж.медь 99%, 50 Ом, 165°C, раб.напряжение ≤1,9кВ (исп. 5кВ), масса 4кг/100м=40г/м. Наружный диаметр с FEP-оболочкой (вариант «Cu FEP» покупателя) отдельно не подтверждён — оставлен пустым — решено агентом — проверить. Давальческое — цена 0,0 корректна</t>
  </si>
  <si>
    <t>TSK1160</t>
  </si>
  <si>
    <t>USB-кабель (экранированный, многожильный)</t>
  </si>
  <si>
    <t>Tasker TSK1160, UL AWM Style 2725</t>
  </si>
  <si>
    <t>многопроволочная (OFC, страндинг не детализирован)</t>
  </si>
  <si>
    <t>экранированный (тип экрана страницей не детализирован)</t>
  </si>
  <si>
    <t>https://www.tasker.it/db_files/products/79d2ee375b.pdf</t>
  </si>
  <si>
    <t>Tasker TSK1160 datasheet (tasker.it) + TME/yeint.fi листинги: USB2.0 кабель, UL AWM Style 2725, OFC (бескислородная медь), состав 1x2x0,14мм2 (сигнальная пара) + 2x0,22мм2 (питание), чёрный, экранированный, масса 3,8кг/100м=38г/м. Сам PDF — бинарный, таблица страндинга/изоляции/температуры не считана напрямую — решено агентом — проверить. Ссылка покупателя (elitan.ru) не дала данных о товаре — использован даташит производителя</t>
  </si>
  <si>
    <t>U/UTP Cat 5 25 пар 24 AWG</t>
  </si>
  <si>
    <t>витая пара (LAN, магистральный)</t>
  </si>
  <si>
    <t>Cabeus; ГОСТ 31565, ГОСТ 54429, ТР ТС 004/2011</t>
  </si>
  <si>
    <t>1× (однопроволочная, медь)</t>
  </si>
  <si>
    <t>полиэтилен (жилы) / LSZH нг(A)-HF (оболочка)</t>
  </si>
  <si>
    <t>https://www.etm.ru/cat/nn/1574940</t>
  </si>
  <si>
    <t>etm.ru карточка (Cabeus, 25 пар, 24AWG, однопроволочная медь, изоляция — высокоскоростной ПЭ, оболочка LSZH нг(A)-HF, серая, до 100МГц, U/UTP); волновое сопротивление 100 Ом — по определению категории Cat5, страницей отдельно не указано — решено агентом — проверить. Наружный диаметр и температурный диапазон страницей не даны — оставлены пустыми</t>
  </si>
  <si>
    <t>UL1007 30AWG</t>
  </si>
  <si>
    <t>UL AWM Style 1007, PVC, 300V/80°C</t>
  </si>
  <si>
    <t>7×0,101 (луж. медь, 7/38AWG, по аналогии с UL1061 30AWG в базе)</t>
  </si>
  <si>
    <t>белый, красный, синий, чёрный</t>
  </si>
  <si>
    <t>Ссылка покупателем не дана. Данные — по типовому даташиту UL AWM Style 1007 (remingtonindustries.com, iewc.com): 7×0,101мм (7/38AWG) луж.медь — по аналогии с уже существующей в базе записью UL1061 30AWG (тот же типоразмер жилы, тот же класс изделия); 300В — стандартный рейтинг Style 1007. Температура у разных поставщиков расходится (80°C классический / 105°C у отдельных партий компаунда) — принято 80°C по умолчанию — решено агентом — проверить. Наружный диаметр не подтверждён — оставлен пустым. Объединены 4 цветовые позиции (белый,красный,синий,чёрный)</t>
  </si>
  <si>
    <t>UL1571 28AWG</t>
  </si>
  <si>
    <t>UL AWM Style 1571, PVC, 300V/80°C (по аналогии с UL1571 26AWG в базе)</t>
  </si>
  <si>
    <t>7×0,127 (луж. медь, по аналогии с UL1061/UL1015 28AWG в базе)</t>
  </si>
  <si>
    <t>белый, жёлтый, зелёный, красный, серый, синий, чёрный</t>
  </si>
  <si>
    <t>https://aliexpress.ru/item/1005007475438542.html</t>
  </si>
  <si>
    <t>Карточка aliexpress (одна на все цвета, sku_id разный по цвету). Сечение/жила 0,08мм2, 7×0,127мм — по аналогии с уже существующей в базе записью UL1571 26AWG (тот же Style 1571) и стандартной таблицей AWG для 28AWG (7/36) — не считаны напрямую с карточки — решено агентом — проверить. Объединены 7 цветовых позиций (белый,жёлтый,зелёный,красный,серый,синий,чёрный)</t>
  </si>
  <si>
    <t>Кабель высоковольтный 150kV 0,75мм2 8мм</t>
  </si>
  <si>
    <t>силовой (высоковольтный)</t>
  </si>
  <si>
    <t>генерик (реселлер AliExpress, маркировка «GEVZ»), двухслойный силиконовый высоковольтный провод</t>
  </si>
  <si>
    <t>многопроволочная (медь, страндинг не детализирован)</t>
  </si>
  <si>
    <t>силиконовая резина, двухслойная изоляция</t>
  </si>
  <si>
    <t>https://aliexpress.ru/item/1005005929231862.html</t>
  </si>
  <si>
    <t>Карточка AliExpress не отрендерилась при прямом чтении (JS «Loading...»); характеристики (0,75мм2, OD 8мм, 150кВ, двойная силиконовая изоляция) подтверждены через поиск по тем же значениям (реселлер маркирует линейку «GEVZ», диапазон 10-150кВ на сечениях 0,75-2,5мм2, типовой температурный диапазон силиконовых высоковольтных проводов этого класса -60…+200°C) — конструкция жилы и точный тип изоляции не считаны напрямую с карточки товара — решено агентом — проверить</t>
  </si>
  <si>
    <t>КВСФ-75</t>
  </si>
  <si>
    <t>коаксиальный (бортовой)</t>
  </si>
  <si>
    <t>ГОСТ-based (Камкабель/ОКБ КП), бортовые мультиплексные системы</t>
  </si>
  <si>
    <t>1× (медь посеребрённая, сплошная)</t>
  </si>
  <si>
    <t>фторопласт Ф-4МБ</t>
  </si>
  <si>
    <t>оплётка луж. медь</t>
  </si>
  <si>
    <t>https://cable.ru/cable/marka-kvsf_75.php</t>
  </si>
  <si>
    <t>cable.ru карточка марки КВСФ-75: коаксиал для бортовых мультиплексных систем передачи, оплётка луж.медь, оболочка Ф-4Д+Ф-4МБ, 75±5 Ом, -60…+200°C, макс. 250В (30МГц и выше), ёмкость 65пФ/м, срок службы ≥20 лет</t>
  </si>
  <si>
    <t>КДВВГ 6x0,14</t>
  </si>
  <si>
    <t>Паритет, ГОСТ (номер страницей не указан)</t>
  </si>
  <si>
    <t>12×0,12</t>
  </si>
  <si>
    <t>https://www.etm.ru/cat/nn/9446989</t>
  </si>
  <si>
    <t>etm.ru карточка (Паритет, арт. 108449): 6 жил по 12×0,12мм медь, изоляция и оболочка — ПВХ пластикат, без экрана, -50…+70°C, 300В (10кГц), особо гибкий инструментальный кабель. Наружный диаметр и номер ГОСТ страницей не даны — оставлены пустыми</t>
  </si>
  <si>
    <t>КДЭВГ 9х0,14</t>
  </si>
  <si>
    <t>многожильный экранированный (сигнальный/контрольный)</t>
  </si>
  <si>
    <t>ГОСТ 3581-011-39793330-2009; пожаробезопасность ГОСТ 31565-2012</t>
  </si>
  <si>
    <t>(5 класс по ГОСТ 22483-2021)</t>
  </si>
  <si>
    <t>https://paritet.su/catalog/kdvevg_liycy/kdvevg_9kh0_14_tsifr_mark/</t>
  </si>
  <si>
    <t>paritet.su карточка: 9 жил 0,14мм2, гибкая скрутка 5 класса, ПВХ изоляция, экран, OD 6,1мм, масса 60,6кг/км=60,6г/м, -50…+70°C, 200В, радиус изгиба 40мм, ГОСТ 3581-011-39793330-2009 / пожаробезопасность ГОСТ 31565-2012 (п.1.8.2.5.4)</t>
  </si>
  <si>
    <t>КСПВГ 2х0,20</t>
  </si>
  <si>
    <t>Паритет (Подольск), ГОСТ</t>
  </si>
  <si>
    <t>2,2×3,2</t>
  </si>
  <si>
    <t>полиэтилен (жилы) / ПВХ-пластикат (оболочка)</t>
  </si>
  <si>
    <t>https://www.electro-mpo.ru/catalog/provod_i_kabel/p63_kspv_kpsvv_kspp_kspvg_ksvv_kpsvvng_a_ls_kpsvvn/p6508-kabel-kspvg-2kh0-20-kv-mm-100416-gost-parite/</t>
  </si>
  <si>
    <t>electro-mpo.ru карточка (Паритет, Подольск): 2 жилы 0,20мм2, стандартная скрутка, изоляция ПЭ, оболочка ПВХ-пластикат, OD 2,2×3,2мм (овал), масса 10кг/км=10г/м, 145В (10кГц), для пожарной/охранной сигнализации. Температурный диапазон страницей не дан — оставлен пустым</t>
  </si>
  <si>
    <t>КСПВГ 4x0,20</t>
  </si>
  <si>
    <t>Breks (Брянск), ГОСТ</t>
  </si>
  <si>
    <t>https://www.electro-mpo.ru/catalog/provod_i_kabel/p63_kspv_kpsvv_kspp_kspvg_ksvv_kpsvvng_a_ls_kpsvvn/p6376-kabel-kspvg-4kh0-20-kv-mm-gost-breks-bryansk/</t>
  </si>
  <si>
    <t>electro-mpo.ru карточка (Breks, Брянск): 4 жилы 0,20мм2, ПЭ изоляция, ПВХ-пластикат оболочка, OD 3,6мм, масса 18кг/км=18г/м, 145В, для пожарной/охранной сигнализации. Цена последней закупки в сводке 0,0 (см. Закупок) — похоже на ошибку данных, как и у др. подобных записей — решено агентом — проверить. Температурный диапазон страницей не дан</t>
  </si>
  <si>
    <t>КСПВГ 4x0,35</t>
  </si>
  <si>
    <t>многопроволочная (медь), гибкая</t>
  </si>
  <si>
    <t>https://www.electro-mpo.ru/catalog/provod_i_kabel/p63_kspv_kpsvv_kspp_kspvg_ksvv_kpsvvng_a_ls_kpsvvn/p6387-kabel-kspvg-4kh0-35-kv-mm-gost-breks-bryansk/</t>
  </si>
  <si>
    <t>electro-mpo.ru карточка (Breks, Брянск, П6387): 4 гибкие жилы 0,35мм2, ПЭ изоляция, ПВХ-пластикат оболочка, OD 4,2мм, масса 25кг/км=25г/м, 145В, монтаж «под штукатурку». Температурный диапазон страницей не дан</t>
  </si>
  <si>
    <t>КСПВГ 4x0,50</t>
  </si>
  <si>
    <t>ГОСТ 3581-011-39793330-2009 (Паритет)</t>
  </si>
  <si>
    <t>19×0,18 (медь, 5 класс по ГОСТ 22483-2021)</t>
  </si>
  <si>
    <t>ПВХ (жилы) / резиновый компаунд (оболочка)</t>
  </si>
  <si>
    <t>https://paritet.su/catalog/kdvvg_liyy/kdvvg_4kh0_50_tsvet_mark/</t>
  </si>
  <si>
    <t>ВАЖНО: ссылка покупателя ведёт на карточку «КДВВГ 4х0,50» (paritet.su), а не «КСПВГ» — марка в закупке (КСПВГ 4x0,5) и марка по ссылке (КДВВГ 4х0,50) расходятся; название сохранено по написанию покупателя (согласовано с соседними КСПВГ 2х0,20/4х0,20/4х0,35 в этой же партии), характеристики взяты со страницы по факту данной ссылки — решено агентом — проверить: возможно опечатка покупателя либо КСПВГ и КДВВГ здесь взаимозаменяемы у поставщика. 4 жилы 19×0,18мм (5 класс), ПВХ/резина, OD 5,3мм, масса 46,3кг/км=46,3г/м, -50…+70°C, 200В, ГОСТ 3581-011-39793330-2009</t>
  </si>
  <si>
    <t>КСПЭВГ 4x0,35</t>
  </si>
  <si>
    <t>Паритет (Подольск), ГОСТ, экранированный</t>
  </si>
  <si>
    <t>контактный проводник из луж. медной проволоки</t>
  </si>
  <si>
    <t>https://www.electro-mpo.ru/catalog/provod_i_kabel/p64_kspev_kspvev_kpsvev_kmvev_kpsvevng_a_ls_kpseng/p6532-kabel-kspevg-4kh0-35-kv-mm-100266-gost-ekran/</t>
  </si>
  <si>
    <t>electro-mpo.ru карточка (Паритет, Подольск, арт. 100266): 4 жилы 0,35мм2, ПЭ изоляция, ПВХ-пластикат оболочка, экран — контактный проводник из луж.медной проволоки, OD 4,7мм, масса 31кг/км=31г/м, для систем связи/сигнализации/телекоммуникаций. Температура и напряжение страницей не даны</t>
  </si>
  <si>
    <t>МГТФ 0,20</t>
  </si>
  <si>
    <t>(конструкция как у др. сечений МГТФ в базе)</t>
  </si>
  <si>
    <t>snabcable.ru таблица МГТФ по сечениям, строка 0,20мм2: OD 1,04мм, масса 2,96кг/км=2,96г/м; общий диапазон серии -60…+220°C, 1500В — ТУ 16-505.185-71 (как у уже существующих в базе МГТФ 0,07/0,35)</t>
  </si>
  <si>
    <t>МГТФ 1,0</t>
  </si>
  <si>
    <t>snabcable.ru таблица МГТФ по сечениям, строка 1,0мм2: OD 1,9мм, масса 10,75кг/км=10,75г/м; общий диапазон серии -60…+220°C, 1500В — ТУ 16-505.185-71</t>
  </si>
  <si>
    <t>МГШВ 0,75</t>
  </si>
  <si>
    <t>ТУ 16-505.437-82</t>
  </si>
  <si>
    <t>(конструкция как у МГШВ 0,2 в базе)</t>
  </si>
  <si>
    <t>https://snabcable.ru/mounting/nv-nve/mgshv/</t>
  </si>
  <si>
    <t>snabcable.ru таблица МГШВ по сечениям, строка 0,75мм2: OD 2,5мм, оплётка из полиэфирной нити в два противоположных слоя + ПВХ оболочка, -50…+70°C, 1000В (исп. 2000В/50Гц), ТУ 16-505.437-82. Масса страницей для этого сечения не дана</t>
  </si>
  <si>
    <t>МКШ 2x0,75</t>
  </si>
  <si>
    <t>монтажный (межприборный)</t>
  </si>
  <si>
    <t>монтажный провод (снабжённый ГОСТ номер страницей не указан)</t>
  </si>
  <si>
    <t>(материал/страндинг страницей не детализированы)</t>
  </si>
  <si>
    <t>https://www.kable-m.ru/cable/mksh-2h0-75</t>
  </si>
  <si>
    <t>kable-m.ru карточка: 2 жилы 0,75мм2, ПВХ оболочка, без экрана, OD 7,5мм, масса 50кг/км=50г/м, -50…+60°C, 500В AC(до 400Гц)/750В DC, испытательное 2000В/50Гц, климат УХЛ. Материал/страндинг жилы и номер ГОСТ страницей не даны</t>
  </si>
  <si>
    <t>МС 15-11 0,12</t>
  </si>
  <si>
    <t>монтажный (теплостойкий)</t>
  </si>
  <si>
    <t>ТУ16-705.199-81</t>
  </si>
  <si>
    <t>многопроволочная (медь луженая, 4 класс по ГОСТ 22483-2012)</t>
  </si>
  <si>
    <t>фторопласт-4МБ (0,2мм)</t>
  </si>
  <si>
    <t>https://cable.ru/cable/group-ms_15_11_description.php</t>
  </si>
  <si>
    <t>cable.ru + tatlon.ru описание серии МС 15-11: монтажный теплостойкий провод, многопроволочная луж.медная жила 4 класса (ГОСТ 22483), монолитная изоляция фторопласт-4МБ 0,2мм, -60…+155°C, 100В переменного тока до 50МГц, ТУ16-705.199-81, 7 цветов исполнения. Ссылка покупателя (vpkvazar.ru) вернула 404 — использованы альтернативные источники. Наружный диаметр не найден — оставлен пустым</t>
  </si>
  <si>
    <t>НВМ 0,35</t>
  </si>
  <si>
    <t>многопроволочная (медь, 4 класс по ГОСТ 22483-2021)</t>
  </si>
  <si>
    <t>зелёный, красный, чёрный</t>
  </si>
  <si>
    <t>https://bystrokabel.ru/item/nvm/nvm-0-35-4-600</t>
  </si>
  <si>
    <t>bystrokabel.ru карточка НВМ-0,35 4 600: многопроволочная медная жила 4 класса, ПВХ-пластикат 0,35мм, OD 1,6мм, масса 6,0кг/км=6,0г/м, -50…+105°C, 600В AC(до 10кГц)/840В DC, испытательное 2кВ/50Гц, ГОСТ 17515-72, климат УХЛ (в отличие от НВ — климат В). Ссылка покупателя не дана (нет ни в одной из 3 строк). Объединены 3 цветовые позиции (зелёный,красный,чёрный)</t>
  </si>
  <si>
    <t>ПуГВнг(А)-LS 1х1,0</t>
  </si>
  <si>
    <t>монтажный (пониженной пожароопасности)</t>
  </si>
  <si>
    <t>ГОСТ, Breks (Брянск), нг(А)-LS</t>
  </si>
  <si>
    <t>ПВХ-композиция пониженной пожароопасности, низкое дымогазовыделение</t>
  </si>
  <si>
    <t>https://www.electro-mpo.ru/catalog/provod_i_kabel/p05_pugv_pugvng_a_ls_provod_mednyy_ustanovochnyy_g/p0581-provod-pugvng-a-ls-1kh1-0-kv-mm-krasnyy-gost/</t>
  </si>
  <si>
    <t>electro-mpo.ru карточка (Breks, Брянск): жила медь многопроволочная 5 класса гибкости, изоляция ПВХ пониженной пожароопасности низкого дымогазовыделения, OD 2,5мм, до 450В (400Гц), нг(А)-LS (не распространяет горение, низкое дымовыделение), сертификат по низкодымности. Температурный диапазон страницей не дан. Объединены 2 цветовые позиции (красный,чёрный)</t>
  </si>
  <si>
    <t>Силиконовый провод 16AWG</t>
  </si>
  <si>
    <t>252×0,08 (луж. медь)</t>
  </si>
  <si>
    <t>силиконовая резина (силикон + диоксид кремния + силиконовое масло)</t>
  </si>
  <si>
    <t>https://prodiel.ru/provod-gibkiy-medniy-luzheniy-awg-16-15-mm-kv-cherniy-50-m</t>
  </si>
  <si>
    <t>prodiel.ru карточка товара (16AWG чёрный): 1,26мм2, 252×0,08мм луж.медь (99,8%/0,2%), OD 3мм, 600В, рекоменд. ток 10А, сопротивление 14,45 Ом/км при 20°C</t>
  </si>
  <si>
    <t>1/2 Baltic Signal BSF-50-12 LSZH</t>
  </si>
  <si>
    <t>коаксиальный (фидерный, гибкий)</t>
  </si>
  <si>
    <t>реселлер Baltic Signal, фидер 1/2"</t>
  </si>
  <si>
    <t>1× (медненный алюминий, сплошная) 4,8</t>
  </si>
  <si>
    <t>вспененный полиэтилен (диэлектрик Ø12,3мм)</t>
  </si>
  <si>
    <t>гофрированная медная трубка (сплошной экран) Ø13,8мм</t>
  </si>
  <si>
    <t>https://gsm-repiteri.ru/prodazha/cable/koaksialnyy-fider-1-2-baltic-signal-bsf-50-12-lszh-fr</t>
  </si>
  <si>
    <t>gsm-repiteri.ru карточка Baltic Signal BSF-50-12 LSZH FR: фидерный кабель 1/2", жила омедненный алюминий Ø4,8мм, диэлектрик вспененный ПЭ Ø12,3мм, экран — гофрированная медная трубка Ø13,8мм, оболочка LSZH чёрная Ø15,7мм, 50±1 Ом, макс. 1600В (пробивное 8000В), мощность до 40кВт, затухание 6,87дБ/100м@900МГц, монтажный диапазон -40…+60°C (в таблице указан рабочий -60…+85°C), масса 20кг/100м=200г/м, мин. радиус изгиба 50/125мм — решено агентом — проверить (рабочий vs монтажный диапазон)</t>
  </si>
  <si>
    <t>10D-FB PE</t>
  </si>
  <si>
    <t>JIS 10D-FB, реселлер kroks.ru (CCA/PE/AL/PE, для внешней прокладки)</t>
  </si>
  <si>
    <t>1×3,5 (медненный алюминий CCA, сплошная)</t>
  </si>
  <si>
    <t>вспененный полиэтилен (диэлектрик Ø9,70мм)</t>
  </si>
  <si>
    <t>алюминиевая фольга + алюминиевая оплётка</t>
  </si>
  <si>
    <t>https://kroks.ru/shop/cable-rf/kabel-koaksialnyj-10d-fb-cca-pe-al-pe-dlya-vneshnej-prokladki/</t>
  </si>
  <si>
    <t>kroks.ru карточка «10D-FB CCA/PE/AL/PE для внешней прокладки» (покупатель писал слитно «10DFBPE»): жила CCA Ø3,5мм, диэлектрик вспененный ПЭ Ø9,70мм, экран фольга+оплётка Al, оболочка PE, наружный диаметр 13,1мм, 50 Ом, ёмкость 84пФ/м. Температурный диапазон, масса и цвет страницей не даны (упаковка указывает ~140г на изделие ~1м — ненадёжно, не перенесено) — решено агентом — проверить</t>
  </si>
  <si>
    <t>6XV1830-0EH10</t>
  </si>
  <si>
    <t>сигнальный (промышленная шина PROFIBUS, экранированный)</t>
  </si>
  <si>
    <t>Siemens SIMATIC NET PROFIBUS FC Standard Cable GP; 02YSY(ST)CY 1x2x0,64мм2</t>
  </si>
  <si>
    <t>фиолетовый</t>
  </si>
  <si>
    <t>ПВХ (силикон-свободный)</t>
  </si>
  <si>
    <t>алюминиевая фольга + оплётка луж. медь</t>
  </si>
  <si>
    <t>https://support.industry.siemens.com/teddatasheet/?format=pdf&amp;mlfbs=6XV1830-0EH10&amp;language=en&amp;caller=SIOS</t>
  </si>
  <si>
    <t>Siemens PROFIBUS FC Standard Cable GP datasheet: двухжильная экранированная шинная пара 22AWG (0,64мм2), оплётка луж.медь по алюминиевой фольге, оболочка ПВХ фиолетовая Ø8мм, макс. напряжение 600В (номинальное Ue=100В), -40…+75°C. Волновое сопротивление PROFIBUS-типовое (135-165 Ом) страницей отдельно не подтверждено — оставлено пустым — решено агентом — проверить. Давальческое — цена 0,0 корректна</t>
  </si>
  <si>
    <t>8D-FB Cu</t>
  </si>
  <si>
    <t>JIS 8D-FB (вариант с медной жилой), реселлер gsm-repiteri.ru</t>
  </si>
  <si>
    <t>1×2,60 (медь, сплошная)</t>
  </si>
  <si>
    <t>вспененный полиэтилен (диэлектрик Ø7,30мм)</t>
  </si>
  <si>
    <t>алюминиевая фольга + алюминиево-магниевая оплётка 168×0,15мм</t>
  </si>
  <si>
    <t>https://gsm-repiteri.ru/prodazha/cable/cable-8d-fb-cu-pvc-chernyy</t>
  </si>
  <si>
    <t>gsm-repiteri.ru карточка «8D-FB Cu PVC чёрный»: сплошная медная жила Ø2,60мм (в отличие от «8D-FB» уже в базе — там жила CCA), диэлектрик вспененный ПЭ Ø7,30мм, экран двойной — фольга Al + оплётка Al-Mg 168×0,15мм, оболочка ПВХ чёрная Ø10,30мм, 50±3 Ом, коэфф. укорочения 82%, затухание 13,6дБ/100м@900МГц, -60…+75°C, масса 12,3кг/100м=123г/м. Отдельная позиция от «8D-FB» — по аналогии с уже занесённой парой «5D-FB»/«5D-FB Cu»</t>
  </si>
  <si>
    <t>МГТФ 0,14</t>
  </si>
  <si>
    <t>АО "Радиоавионика"</t>
  </si>
  <si>
    <t>snabcable.ru таблица МГТФ по сечениям, строка 0,14мм2: OD 0,90мм, масса 2,26кг/км=2,26г/м; общий диапазон серии -60…+220°C, 1500В — ТУ 16-505.185-71 (как у уже занесённых МГТФ 0,07/0,20/0,35/1,0)</t>
  </si>
  <si>
    <t>МНВ-4 0,12</t>
  </si>
  <si>
    <t>монтажный (многопроволочный, малогабаритный)</t>
  </si>
  <si>
    <t>ГОСТ 17515-72 / ТУ16-505.928-76, класс 4 по ГОСТ 22483-2012</t>
  </si>
  <si>
    <t>многопроволочная (медь луженая, 4 класс)</t>
  </si>
  <si>
    <t>белый, жёлтый, зелёный, коричневый, красный, синий, чёрный</t>
  </si>
  <si>
    <t>ПВХ-пластикат (0,180-0,275мм)</t>
  </si>
  <si>
    <t>ВП Квазар, Фраксис</t>
  </si>
  <si>
    <t>https://dart.com.ru/index.php?categorycode=4077</t>
  </si>
  <si>
    <t>dart.com.ru категория малогабаритных монтажных проводов (categorycode=4077) + общее описание МНВ-4 (cable.ru, bystrokabel.ru, rfopt.ru): многопроволочная луж.медная жила 4 класса по ГОСТ22483-2012 (ГОСТ17515-72/ТУ16-505.928-76), сечение 0,05-0,2мм2, изоляция ПВХ-пластикат 0,180-0,275мм, -50…+105°C, до 100В(10кГц)/150В DC. Точный наружный диаметр для сечения 0,12мм2 не найден — оставлен пустым — решено агентом — проверить. Цена закупки у «зелёный»(54,8, ВП Квазар) и «коричневый»(20,8, Фраксис) заметно выше остальных пяти цветов (все 8,3) — вероятно другой поставщик/партия — взято модальное значение 8,3 — решено агентом — проверить. Объединены 7 цветовых позиций</t>
  </si>
  <si>
    <t>РК50-2-11</t>
  </si>
  <si>
    <t>ГОСТ 15565-2012</t>
  </si>
  <si>
    <t>1×0,67 (медь, сплошная)</t>
  </si>
  <si>
    <t>полиэтилен 90% (диэлектрик Ø2,25мм) / ПВХ (оболочка)</t>
  </si>
  <si>
    <t>медная оплётка (90% покрытие)</t>
  </si>
  <si>
    <t>https://paritet.su/catalog/rk_50_2/paraks_rk_50_2_11/</t>
  </si>
  <si>
    <t>paritet.su карточка РК50-2-11: жила медь сплошная Ø0,67мм, диэлектрик ПЭ 90% Ø2,25мм, оплётка медная 90%, оболочка ПВХ Ø3,2мм, 50 Ом, затухание 104дБ/мкВ@5-30МГц/100м, ёмкость 9,6пФ/м, -50…+70°C, влажность до 98%@35°C, масса 19,7г/м, ГОСТ 15565-2012, для систем телевещания</t>
  </si>
  <si>
    <t>ШВПМ 2x0,75</t>
  </si>
  <si>
    <t>ГОСТ (Калужский кабельный завод, П7513)</t>
  </si>
  <si>
    <t>(страндинг страницей не детализирован)</t>
  </si>
  <si>
    <t>красно-чёрный</t>
  </si>
  <si>
    <t>5,6×2,7 (овал)</t>
  </si>
  <si>
    <t>https://www.electro-mpo.ru/catalog/provod_i_kabel/p75_akusticheskie_kabeli_shnury/p7513-audioshnur-shvpm-2kh0-75-kv-mm-gost-krasno-ch/</t>
  </si>
  <si>
    <t>electro-mpo.ru карточка П7513 (Калужский кабельный завод): 2 жилы 0,75мм2, медь, ПВХ-пластикат, OD 5,6×2,7мм (овал), масса 0,027кг/м=27г/м, до 42В AC, красно-чёрный, для подключения акустики/радиооборудования. Температурный диапазон страницей не дан. Цена последней закупки в сводке 0,0 (обе строки) — похоже на ошибку данных, как у аналогичных записей в базе — решено агентом — проверить</t>
  </si>
  <si>
    <t>AGR2 Core 0,3</t>
  </si>
  <si>
    <t>силиконовый (аккумуляторный/RC)</t>
  </si>
  <si>
    <t>реселлер AliExpress, линейка "AGR2" (супергибкий силиконовый кабель)</t>
  </si>
  <si>
    <t>многопроволочная (луж. медь, страндинг не детализирован)</t>
  </si>
  <si>
    <t>https://aliexpress.ru/item/32906320925.html</t>
  </si>
  <si>
    <t>Карточка AliExpress не отрендерилась напрямую (JS «Loading...»); идентифицирована через поиск — линейка «5m Super Soft Silicone Wire AGR2 Core 0.3-2.5mm2»: многопроволочная луж.медь, силиконовая резина, маслостойкая, -60…+180°C, для аккумуляторных/RC применений. Конструкция жилы (число проволок) и цвет страницей не подтверждены — решено агентом — проверить</t>
  </si>
  <si>
    <t>Cat5 C5-F/U-26/7FRPVC-BK Teldor</t>
  </si>
  <si>
    <t>Teldor C5-F/U-26/7FRPVC-BK, UL1581 VW-1</t>
  </si>
  <si>
    <t>7×0,17 (медь)</t>
  </si>
  <si>
    <t>FR-PVC (огнестойкий ПВХ)</t>
  </si>
  <si>
    <t>алюминиевая фольга (F/UTP) + дренажный проводник</t>
  </si>
  <si>
    <t>https://www.1-cable.ru/models/13012-6002.html</t>
  </si>
  <si>
    <t>1-cable.ru карточка Teldor C5-F/U-26/7FRPVC-BK: 4 пары (8 проводников) AWG26/7 (7×0,17мм медь), 0,13мм2, FR-PVC изоляция и оболочка, экран — алюм. фольга (F/UTP), OD 5,7мм, чёрный, 100МГц, UL1581 VW-1. Волновое сопротивление 100 Ом — по определению категории Cat5e, страницей отдельно не указано — решено агентом — проверить</t>
  </si>
  <si>
    <t>Cat5 RC5-LB1</t>
  </si>
  <si>
    <t>витая пара (LAN, патч-корд, outdoor/DMX)</t>
  </si>
  <si>
    <t>Klotz RC5-LB1; IEC 708, IEC 60332-1, IEC 60754-2</t>
  </si>
  <si>
    <t>19×0,10 (голая медь)</t>
  </si>
  <si>
    <t>бордовый, чёрный</t>
  </si>
  <si>
    <t>полиэтилен (цветовое кодирование IEC708) / PUR (оболочка)</t>
  </si>
  <si>
    <t>оплётка луж. медь (80% покрытие)</t>
  </si>
  <si>
    <t>https://www.1-cable.ru/models/13012-17.html</t>
  </si>
  <si>
    <t>1-cable.ru карточка Klotz RC5-LB1: 4 пары (8 проводников) AWG26 (19×0,10мм голая медь, 0,15мм2), изоляция ПЭ с цветовой маркировкой IEC708, оплётка луж.медь 80%, оболочка PUR бордовая/чёрная, OD 6,3мм, S/UTP, 100МГц, для outdoor/DMX применений. Волновое сопротивление 100 Ом — типовое для Cat5e S/UTP, страницей отдельно не указано — решено агентом — проверить</t>
  </si>
  <si>
    <t>Cat5e</t>
  </si>
  <si>
    <t>PROconnect, категория 5e</t>
  </si>
  <si>
    <t>1× (однопроволочная, медненный алюминий CCA)</t>
  </si>
  <si>
    <t>полиэтилен высокой плотности HDPE (жилы) / ПВХ (оболочка)</t>
  </si>
  <si>
    <t>https://www.electro-mpo.ru/catalog/provod_i_kabel/p19_setevye_kabeli_utp_ftp_kip_pk/p19-kabel-setevoy-01-0043-2-omednennyy-u-utp-cca-c/</t>
  </si>
  <si>
    <t>electro-mpo.ru карточка PROconnect Cat5e U/UTP: жила CCA (медненный алюминий) 24AWG solid, изоляция HDPE, оболочка ПВХ, U/UTP без экрана, OD 5,1мм, 4 пары, до 100МГц, 48В, бюджетный (удешевлённая CCA-жила вместо меди) — решено агентом — проверить (соответствие требованиям цеха для CCA-жилы)</t>
  </si>
  <si>
    <t>CAT5e FTP 4PR 24AWG</t>
  </si>
  <si>
    <t>генерик FTP Cat5e (по аналогии с «FTP 2PR 24AWG CAT5e» в базе, 4 пары)</t>
  </si>
  <si>
    <t>многопроволочная (страндинг не детализирован)</t>
  </si>
  <si>
    <t>HDPE (жилы) / ПВХ (оболочка)</t>
  </si>
  <si>
    <t>Ссылка покупателем не дана (Давальческое). Спецификация — по аналогии с уже занесённой записью «FTP 2PR 24AWG CAT5e» (тот же generic-класс FTP Cat5e), но 4 пары вместо 2 — конструкция не подтверждена для конкретной партии — решено агентом — проверить</t>
  </si>
  <si>
    <t>CCC-15GG</t>
  </si>
  <si>
    <t>UL2464</t>
  </si>
  <si>
    <t>полужёсткий ПВХ</t>
  </si>
  <si>
    <t>фольга полимерная плёнка + дренажный проводник</t>
  </si>
  <si>
    <t>https://www.brownbear.ru/catalog/cable/kabel-kommunikatsionnyy/kabel_kommunikatsionnyy_15_provodov_ekranirovannyy_seryy.html</t>
  </si>
  <si>
    <t>brownbear.ru карточка CCC15GG: 15 проводников 28AWG (7×0,127мм луж.медь, 0,081мм2), полужёсткий ПВХ, экран — фольга + дренаж, оболочка ПВХ серая OD 5,6мм, 0-70°C, UL2464, бухта 50м</t>
  </si>
  <si>
    <t>CCC-25-GG</t>
  </si>
  <si>
    <t>полужёсткий ПВХ (0,75мм)</t>
  </si>
  <si>
    <t>оплётка луж. медь по алюминиевой фольге</t>
  </si>
  <si>
    <t>Ссылка покупателем не дана; товар реконструирован по названию (семейство CCC-nn-GG уже частично в базе): brownbear.ru карточка CCC25GG — 25 проводников 7×0,127мм луж.медь, полужёсткий ПВХ 0,75мм, экран — оплётка луж.медь по алюм.фольге, оболочка ПВХ серая OD 7,0мм, масса 2,78кг/50м=55,6г/м, -20…+60°C, UL2464. Цена закупки в сводке (8,3) аномально низкая для 25-жильного кабеля (у CCC-15GG того же семейства — 93,3) — вероятно ошибка данных или другой товар под тем же названием — решено агентом — проверить</t>
  </si>
  <si>
    <t>КСПЭВ 4х0,50</t>
  </si>
  <si>
    <t>ГОСТ 100246, Паритет (Подольск)</t>
  </si>
  <si>
    <t>однопроволочная (медь)</t>
  </si>
  <si>
    <t>полиэтилен (жилы) / ПВХ-пластизоль (оболочка)</t>
  </si>
  <si>
    <t>алюмопластиковая лента с луж. медным дренажным проводником</t>
  </si>
  <si>
    <t>https://www.electro-mpo.ru/catalog/provod_i_kabel/p64_kspev_kspvev_kpsvev_kmvev_kpsvevng_a_ls_kpseng/p6496-kabel-kspev-4kh0-50-mm-100246-gost-ekranirov/</t>
  </si>
  <si>
    <t>ВАЖНО: название закупки «CCC-4G-24ФAWG» не соответствует товару по ссылке — ссылка ведёт на карточку «КСПЭВ 4х0,50» (electro-mpo.ru, Паритет, Подольск, ГОСТ 100246). По правилу задачи ссылка побеждает над написанием покупателя. 4 однопроволочные медные жилы 0,50мм2, изоляция ПЭ, оболочка ПВХ-пластизоль, экран — алюмопластиковая лента с луж.медным дренажом, OD 3,8мм, масса 0,019кг/м=19г/м, для телекоммуникаций/управления, монтаж под штукатурку. Отличается от «КСПЭВГ 4x0,35» уже в базе (другое сечение, без индекса «Г» = не особогибкий) — решено агентом — проверить</t>
  </si>
  <si>
    <t>CCC-8G</t>
  </si>
  <si>
    <t>UL2464 (по аналогии с семейством CCC в базе)</t>
  </si>
  <si>
    <t>7×0,127 (луж. медь, по аналогии)</t>
  </si>
  <si>
    <t>полужёсткий ПВХ (по аналогии)</t>
  </si>
  <si>
    <t>экранированный (тип не детализирован страницей)</t>
  </si>
  <si>
    <t>https://www.elitan.ru/price/item23168725</t>
  </si>
  <si>
    <t>elitan.ru карточка CCC-8G (на странице только: 8 проводников, 28AWG, экранированный, серый, бухта 50м); конструкция жилы/изоляция/экран — по аналогии с однотипными CCC15GG/CCC9GG/CCC25GG (та же линейка UL2464 в базе), не считаны напрямую с этой карточки — решено агентом — проверить</t>
  </si>
  <si>
    <t>CCC-9G-26</t>
  </si>
  <si>
    <t>7× (луж. медь)</t>
  </si>
  <si>
    <t>полужёсткий ПВХ (0,8мм)</t>
  </si>
  <si>
    <t>https://www.brownbear.ru/catalog/cable/kabel-kommunikatsionnyy/kabel_kommunikatsionnyy_9_provodov_26_awg_bukhta_50m_ekranirovannyy_seryy.html</t>
  </si>
  <si>
    <t>brownbear.ru карточка CCC-9G-26: 9 проводников 26AWG (7× луж.медь, 0,129мм2), полужёсткий ПВХ 0,8мм, экран — фольга + дренаж, оболочка ПВХ серая OD 5,5мм, 0-70°C, UL2464. Отдельная позиция от «CCC-9GG» (28AWG) уже в этом же батче</t>
  </si>
  <si>
    <t>CCC-9GG</t>
  </si>
  <si>
    <t>https://www.brownbear.ru/catalog/cable/kabel-kommunikatsionnyy/kabel_kommunikatsionnyy_9_provodov_ekranirovannyy_seryy.html</t>
  </si>
  <si>
    <t>brownbear.ru карточка CCC9GG: 9 проводников 28AWG (7×0,127мм луж.медь, 0,081мм2), полужёсткий ПВХ, экран — фольга + дренаж, оболочка ПВХ серая OD 4,7мм, 0-70°C, UL2464. Отдельная позиция от «CCC-9G-26» (26AWG) в этом же батче</t>
  </si>
  <si>
    <t>CCCU-2G-26</t>
  </si>
  <si>
    <t>коммуникационный (многожильный, неэкранированный)</t>
  </si>
  <si>
    <t>https://www.brownbear.ru/catalog/cable/kabel-kommunikatsionnyy/kabel_kommunikatsionnyy_2_provoda_26_awg_bukhta_50m_neekranirovannyy_seryy.html</t>
  </si>
  <si>
    <t>brownbear.ru карточка CCCU-2G-26: 2 проводника 26AWG (7× луж.медь, 0,129мм2), полужёсткий ПВХ, без экрана (CCCU=unshielded), оболочка ПВХ серая OD 3,8мм, 0-70°C, UL2464</t>
  </si>
  <si>
    <t>CCCU-4G-26</t>
  </si>
  <si>
    <t>https://www.brownbear.ru/catalog/cable/kabel-kommunikatsionnyy/kabel_kommunikatsionnyy_4_provoda_26_awg_bukhta_50m_neekranirovannyy_seryy.html</t>
  </si>
  <si>
    <t>brownbear.ru карточка CCCU-4G-26: 4 проводника 26AWG (7×0,127мм луж.медь, 0,129мм2), полужёсткий ПВХ, без экрана, оболочка ПВХ серая OD 4,2мм, 0-70°C, UL2464. Отдельная позиция от «CCCU-4G» уже в базе (там 28AWG)</t>
  </si>
  <si>
    <t>DS1057-10A282R</t>
  </si>
  <si>
    <t>плоский шлейфовый (ribbon)</t>
  </si>
  <si>
    <t>Connfly DS1057</t>
  </si>
  <si>
    <t>ПВХ, серый, шаг 1,27мм</t>
  </si>
  <si>
    <t>https://www.tme.com/us/en-us/details/ds1057-10a282r/ribbon-cables-single-color/connfly/ds1057-10a282r-30-5/</t>
  </si>
  <si>
    <t>Ссылка покупателя (elitan.ru) не отрендерилась (JS); данные — по каталогу TME/Ozdisan для Connfly DS1057-10A282R: плоский шлейф 10 проводников 28AWG (7×0,127мм луж.медь), шаг 1,27мм, ПВХ серый, 300В, -20…+80°C</t>
  </si>
  <si>
    <t>DS1057-16-30</t>
  </si>
  <si>
    <t>Connfly DS1057-16-30 (FRC-16-30)</t>
  </si>
  <si>
    <t>ПВХ, шаг 1,27мм</t>
  </si>
  <si>
    <t>https://www.platan.ru/cgi-bin/qwery.pl/id=2010053765</t>
  </si>
  <si>
    <t>platan.ru карточка Connfly DS1057-16-30 (FRC-16-30): плоский шлейф, 16 проводников, шаг 1,27мм. AWG и материал жилы страницей не даны (в семействе DS1057 обычно 28AWG луж.медь, но для этого конкретного p/n не подтверждено) — оставлены пустыми — решено агентом — проверить</t>
  </si>
  <si>
    <t>DS1057-20-30</t>
  </si>
  <si>
    <t>Connfly DS1057-20-30 (FRC-20-30 KLS)</t>
  </si>
  <si>
    <t>7×0,127</t>
  </si>
  <si>
    <t>шаг 1,27мм</t>
  </si>
  <si>
    <t>https://elrus.ru/catalog/kabelnaya_produktsiya/kabeli_i_provoda/interfeysnyy_kabel_shleyfy/frc_20_30/</t>
  </si>
  <si>
    <t>elrus.ru карточка FRC-20-30 KLS: плоский шлейф, 20 проводников 7×0,127мм, шаг 1,27мм. Материал изоляции/жилы (луж./нелуж. медь) страницей отдельно не детализирован — по аналогии с семейством DS1057 (28AWG) — решено агентом — проверить</t>
  </si>
  <si>
    <t>F/UTP 24AWG черный</t>
  </si>
  <si>
    <t>витая пара (LAN, наружная прокладка)</t>
  </si>
  <si>
    <t>генерик Cat5e F/UTP, OFC 99,9%</t>
  </si>
  <si>
    <t>1× (однопроволочная, медь OFC)</t>
  </si>
  <si>
    <t>HDPE (жилы) / полиэтилен (оболочка)</t>
  </si>
  <si>
    <t>алюминиевая фольга (F/UTP)</t>
  </si>
  <si>
    <t>https://www.etm.ru/cat/nn/4062480</t>
  </si>
  <si>
    <t>etm.ru карточка F/UTP 24AWG чёрный: 4 пары (8 проводников), однопроволочная медь OFC 99,9%, изоляция HDPE, оболочка ПЭ чёрная, экран — алюм. фольга, OD 6,5мм, Cat5e (1-100МГц), для наружной прокладки, срок службы 25 лет, -60…+60°C. Волновое сопротивление 100 Ом — по категории, страницей отдельно не указано — решено агентом — проверить</t>
  </si>
  <si>
    <t>F/UTP Cat 5e</t>
  </si>
  <si>
    <t>витая пара (LAN, для внутренней и внешней прокладки)</t>
  </si>
  <si>
    <t>Cabeus FTP-4P-Cat.5e-SOLID-OUT-LSZH-UV</t>
  </si>
  <si>
    <t>1× (однопроволочная, медь) Ø0,50мм</t>
  </si>
  <si>
    <t>оболочка LSZH-UV (жилы не детализированы страницей)</t>
  </si>
  <si>
    <t>алюмолавсановая фольга + дренажный проводник</t>
  </si>
  <si>
    <t>https://cabeus.ru/product/7933</t>
  </si>
  <si>
    <t>cabeus.ru product/7933 (найдено через поиск, прямая загрузка страницы вернула «Loading...»): Cabeus FTP-4P-Cat.5e-SOLID-OUT-LSZH-UV, 4 пары 24AWG (Ø0,50мм) однопроволочная медь, экран — алюмолавсановая фольга с дренажом, оболочка LSZH-UV (для наружной прокладки, УФ-стойкая), -40…+75°C, 305м бухта. Волновое сопротивление 100 Ом — типовое для Cat5e, страницей отдельно не указано — решено агентом — проверить</t>
  </si>
  <si>
    <t>F/UTP Cat 5e PE 4х2х0,52</t>
  </si>
  <si>
    <t>Technolan, СПКБ Техно (Подольск)</t>
  </si>
  <si>
    <t>1× (однопроволочная, медь) Ø0,52мм</t>
  </si>
  <si>
    <t>сплошной полиэтилен (жилы) / светостабилизированный ПЭ (оболочка)</t>
  </si>
  <si>
    <t>СПКБ Техно</t>
  </si>
  <si>
    <t>https://www.electro-mpo.ru/catalog/provod_i_kabel/p19_setevye_kabeli_utp_ftp_kip_pk/p1928-kabel-setevoy-technolan-f-utp-cat-5e-pe-4x2x/</t>
  </si>
  <si>
    <t>electro-mpo.ru карточка Technolan F/UTP Cat5e PE 4x2x0,52 (СПКБ Техно, Подольск): 4 пары (8 проводников) однопроволочная медь Ø0,52мм, изоляция сплошной ПЭ, экран — алюмолавсановая фольга с дренажом, оболочка светостабилизированный ПЭ (наружная прокладка), OD 5,4мм, до 100МГц, до 48В</t>
  </si>
  <si>
    <t>FLEXICORE LiYCY 4x0,5</t>
  </si>
  <si>
    <t>экранированный кабель управления/передачи данных (LiYCY)</t>
  </si>
  <si>
    <t>LappKabel LiYCY (UNITRONIC LiYCY), арт. 3120001770; реселлер cable.ru</t>
  </si>
  <si>
    <t>оплётка высокой плотности (материал не уточнён продавцом)</t>
  </si>
  <si>
    <t>https://cable.ru/cable/cable-flexicore_liycy_4x0_5_lappkabel_3120001770.php</t>
  </si>
  <si>
    <t>cable.ru, LappKabel LiYCY 4x0,5 (арт. 3120001770): экранированный НЧ кабель, 4 жилы 0,5мм² медь (скрутка не уточнена), ПВХ изоляция, оплётка высокой плотности (материал не указан продавцом), OD 6,3мм, маслобензостойкий/УФ-стойкий, TP EAЭC 037/2016. Климатическое исполнение УХЛ вместо численного темп.диапазона, напряжение/ток/масса на странице не даны — оставлено пустым.</t>
  </si>
  <si>
    <t>FLEXICORE LiYCY 6x0,34</t>
  </si>
  <si>
    <t>LAPP UNITRONIC LiYCY 6x0,34 (арт. 0034506); VDE 0812/0814</t>
  </si>
  <si>
    <t>медь тонкопров. (точная скрутка не дана)</t>
  </si>
  <si>
    <t>оплётка (луженая медь)</t>
  </si>
  <si>
    <t>LAPP UNITRONIC LiYCY 6x0,34 (арт.0034506, lapp.com/tme.eu): 6 жил 0,34мм² медь тонкопров., ПВХ изоляция и серая оболочка, экран — луж.медь оплётка, OD 6,8мм, для жёсткого монтажа -40…+80°C (для гибкого -5…+50°C), VDE0812/0814, DIN47100. Объединены 2 закупки без ссылок и поставщика: «FLEXICORE LiYCY 6x0,34» и «TYP LI2YC 6X0,34QMM» — тот же типоразмер (6 жил×0,34мм²) — решено агентом — проверить: вероятно один кабель под двумя неточными обозначениями.</t>
  </si>
  <si>
    <t>FLEXICORE® 100 нг(А)-LS 3G2,5</t>
  </si>
  <si>
    <t>силовой/контрольный кабель нг(А)-LS</t>
  </si>
  <si>
    <t>FLEXICORE 100 нг(А)-LS (LAPP-style); ТР ТС 004/2011, ГОСТ 31565</t>
  </si>
  <si>
    <t>медь тонкопров., 5 кл. гибкости (IEC 60228/VDE 0295)</t>
  </si>
  <si>
    <t>3 (вкл. PE)</t>
  </si>
  <si>
    <t>ПВХ (EN 50363-3) / ПВХ чёрная RAL9005 (оболочка, EN 50363-4-1)</t>
  </si>
  <si>
    <t>https://flexicore.ru/products/flexicore-100-nga-ls</t>
  </si>
  <si>
    <t>flexicore.ru «FLEXICORE 100 нг(А)-LS 3G2,5»: 3 жилы 2,5мм² (одна PE), медь тонкопров. 5кл.гибкости, ПВХ изоляция/оболочка (чёрная RAL9005), OD 9,4мм, U0/U 300/500В (испыт.4000В), для жёсткого монтажа -50…+80°C (для монтажа с ограниченной подвижностью -15…+70°C — взят более широкий диапазон) — решено агентом — проверить. ТР ТС 004/2011, ГОСТ 31565.</t>
  </si>
  <si>
    <t>FLEXICORE® 105 CY 0,6/1 кВ</t>
  </si>
  <si>
    <t>экранированный силовой/контрольный кабель (CY)</t>
  </si>
  <si>
    <t>FLEXICORE 105 CY 0,6/1кВ (LAPP-style, аналог X10VV-F CY)</t>
  </si>
  <si>
    <t>медь тонкопров., 5 кл. гибкости</t>
  </si>
  <si>
    <t>ООО "ТД "УНКОМТЕХ"</t>
  </si>
  <si>
    <t>Обобщённые данные линейки FLEXICORE 105 CY 0,6/1кВ (LAPP-style, X10VV-F CY): экранированный силовой/контрольный кабель, медь тонкопров. 5кл.гибкости, ПВХ изоляция, экран — луж.медь оплётка, для стационарного монтажа -60…+80°C, номинал 0,6/1кВ. Конкретные сечение и число жил покупателем НЕ указаны (линейка выпускается от 3G1,5 до 4G10) — оставлены пустыми, не додуманы — решено агентом — проверить. Наружный диаметр и масса зависят от исполнения — не приведены.</t>
  </si>
  <si>
    <t>FTP-4P-Cat.5e-SOLID-GY</t>
  </si>
  <si>
    <t>витая пара F/UTP Cat5e (экран — фольга)</t>
  </si>
  <si>
    <t>Cabeus FTP-4P-Cat.5e-SOLID-GY (product 7930); ANSI/TIA/EIA-568B.2</t>
  </si>
  <si>
    <t>1×0,51 (медь, сплошная — типовой Cat5e 24AWG solid, для этой карточки не подтверждено)</t>
  </si>
  <si>
    <t>8 (4 пары)</t>
  </si>
  <si>
    <t>фольга (F/UTP)</t>
  </si>
  <si>
    <t>https://cabeus.ru/product/7930</t>
  </si>
  <si>
    <t>Cabeus FTP-4P-Cat.5e-SOLID-GY (product 7930): витая пара F/UTP кат.5e, 4 пары (8 жил) 24AWG, экран — фольга, оболочка ПВХ нг(А)-LS серая (GY), бухта 305м. Диаметр жилы 0,51мм принят по типовому Cat5e 24AWG solid — страница при обращении отдавала «Loading...», точное значение не подтверждено — решено агентом — проверить. OD/изоляция жил/волновое сопротивление/температура не найдены — оставлены пустыми.</t>
  </si>
  <si>
    <t>LMR-195</t>
  </si>
  <si>
    <t>Times Microwave LMR-195 (аналог); реселлер gsm-repiteri.ru</t>
  </si>
  <si>
    <t>1×0,94 (медь, сплошная)</t>
  </si>
  <si>
    <t>вспененный ПЭ ⌀2,79 (диэлектрик) / ПЭ чёрный (оболочка)</t>
  </si>
  <si>
    <t>алюминиевая фольга + луженая медная оплётка 112×0,1мм</t>
  </si>
  <si>
    <t>https://gsm-repiteri.ru/prodazha/cable/cable-koaksialnyy-lmr-195</t>
  </si>
  <si>
    <t>gsm-repiteri.ru «LMR-195»: медь сплошная 0,94мм, диэлектрик вспен.ПЭ 2,79мм, двойной экран (Al-фольга + луж.медь оплётка 112×0,1мм), 50±3 Ом, OD 4,95мм, оболочка ПЭ чёрная, раб.темп -60…+85°C (монтаж -30…+70°C), изоляция 1000В (пробой 3000В), масса ~30г/м, экранирование ≥90дБ, затух.900МГц 32,4дБ/100м.</t>
  </si>
  <si>
    <t>LMR240</t>
  </si>
  <si>
    <t>1-cable.ru карточка (Telegartner) — заявлена как «LMR-240», текст карточки описывает LMR-240LL</t>
  </si>
  <si>
    <t>1×1,4 (медь, сплошная)</t>
  </si>
  <si>
    <t>вспененный ПЭ ⌀3,9 (диэлектрик) / ПВХ Flex чёрная (оболочка)</t>
  </si>
  <si>
    <t>двойной — алюминиевая фольга + луженая медная оплётка</t>
  </si>
  <si>
    <t>https://www.1-cable.ru/models/10605-1901.html</t>
  </si>
  <si>
    <t>1-cable.ru (Telegartner), модель 10605-1901: заявлена «LMR-240», но текст карточки описывает серию LMR-240LL (low-loss) — не выяснено, тот же ли это типоразмер, что и обычный LMR-240 — решено агентом — проверить. Медь сплошная 1,4мм, вспен.ПЭ диэлектрик ~3,9мм, двойной экран (Al-фольга+луж.медь оплётка), 50 Ом, OD 6,1мм, оболочка ПВХ Flex чёрная. Темп./напряжение/масса на странице не даны.</t>
  </si>
  <si>
    <t>LMR400 UF</t>
  </si>
  <si>
    <t>коаксиальный (ультрагибкий)</t>
  </si>
  <si>
    <t>Times Microwave LMR-400-UF (аналог); реселлер olmitec.ru</t>
  </si>
  <si>
    <t>1×2,74 (витая медь)</t>
  </si>
  <si>
    <t>вспененный ПЭ ⌀7,24 (диэлектрик) / ПВХ чёрная (оболочка)</t>
  </si>
  <si>
    <t>алюминиевая фольга + луженая медная оплётка ⌀8,13мм</t>
  </si>
  <si>
    <t>https://www.olmitec.ru/kabel-i-sborki/kabel-lmr/kabel-lmr-400/kabel-lmr-400-uf.html</t>
  </si>
  <si>
    <t>olmitec.ru «LMR-400-UF»: центр.жила витая медь 2,74мм, диэлектрик вспен.ПЭ 7,24мм, экран Al-фольга+луж.медь оплётка 8,13мм, 50±2 Ом, OD 10,29мм, оболочка чёрная ПВХ, -40…+85°C, масса 131г/м. Напряжение не указано. Мин.партия 25м.</t>
  </si>
  <si>
    <t>MFC-240 UF</t>
  </si>
  <si>
    <t>коаксиальный (ультрагибкий, предположительно аналог LMR-240-UF)</t>
  </si>
  <si>
    <t>собственный даташит бренда MFC не найден; данные по типовому LMR-240-UF (тот же типоразмер/форм-фактор)</t>
  </si>
  <si>
    <t>алюминиевая фольга (типично для UF-исполнения)</t>
  </si>
  <si>
    <t>Собственный даташит бренда «MFC» не найден; MFC-240 UF предположительно OEM-аналог LMR-240-UF (тот же типоразмер, UF=ультрафлекс, аналог RG-8X): 50 Ом, экран — алюминиевая фольга — решено агентом — проверить. Диаметр/масса/температура для бренда MFC не подтверждены — оставлены пустыми. Давальческое — цена 0 корректна.</t>
  </si>
  <si>
    <t>PAAR-TRONIC-CY 4x2x0,5</t>
  </si>
  <si>
    <t>экранированный парный кабель для передачи данных (DIN 47100)</t>
  </si>
  <si>
    <t>LAPP/Helukabel PAAR-TRONIC-CY 4x2x0,5 (EMC-preferred type)</t>
  </si>
  <si>
    <t>ПВХ (цветовая маркировка DIN 47100)</t>
  </si>
  <si>
    <t>Обобщённые данные линейки LAPP/Helukabel PAAR-TRONIC-CY 4x2x0,5 (EMC-preferred, DIN47100): 4 пары (8 жил) 0,5мм², ПВХ изоляция, экран — луж.медь оплётка, макс.раб.напряжение 350В (испыт.1200В), темп -30…+80°C (жёсткий монтаж; для гибкого -5…+80°C). Точная карточка товара для 0,5мм² не найдена — данные по каталогу серии, как и у «PAAR-TRONIC-CY 8x2x0,25» уже в базе — решено агентом — проверить. Объединены 2 закупки: базовая позиция и «…GR» (GR = серый цвет оболочки, по аналогии с трактовкой в записи PAAR-TRONIC-CY 8x2x0,25).</t>
  </si>
  <si>
    <t>ParLan F/UTP Cat5e PVC 4х2х0,52</t>
  </si>
  <si>
    <t>витая пара F/UTP Cat5e</t>
  </si>
  <si>
    <t>ParLan F/UTP Cat5e PVC 4x2x0,52 (Паритет); TIA/EIA-568-A, ГОСТ Р 54429-2011, IEC 61156-2</t>
  </si>
  <si>
    <t>1×0,52 (медь, сплошная)</t>
  </si>
  <si>
    <t>фольга (F/UTP, ~98% покрытие)</t>
  </si>
  <si>
    <t>https://paritet.su/catalog/cat5e_f_utp_2/parlan_f_utp_cat5e_pvc_4kh2kh0_52/</t>
  </si>
  <si>
    <t>paritet.su «ParLan F/UTP Cat5e PVC 4х2х0,52»: 4 пары (8 жил) 24AWG (1×0,52мм) медь, ПВХ изоляция, экран — фольга (F/UTP), 100 Ом, затух.100МГц 22дБ/100м, OD 6,1мм, масса 43,7г/м, монтаж не ниже -15°C, работа до 70°C, хранение -50…70°C. TIA/EIA-568-A, ГОСТ Р 54429-2011, IEC 61156-2. Объединены 2 закупки: одна покупателем названа «2х2х0,52», но её ссылка (минус трекинг ysclid) ведёт на ту же карточку 4х2х0,52 — ссылка важнее названия — решено агентом — проверить.</t>
  </si>
  <si>
    <t>RG-58 C/U</t>
  </si>
  <si>
    <t>MIL-DTL-17 RG-58 C/U; реселлер gsm-repiteri.ru</t>
  </si>
  <si>
    <t>19×0,18 (луженая медь, многопров., ⌀0,92)</t>
  </si>
  <si>
    <t>полиэтилен ⌀2,95 (диэлектрик) / ПВХ чёрная (оболочка)</t>
  </si>
  <si>
    <t>оплётка луж.-омедн. алюминий ⌀3,50мм</t>
  </si>
  <si>
    <t>https://gsm-repiteri.ru/prodazha/cable/kabel-rg-58-c-u-chernyy</t>
  </si>
  <si>
    <t>gsm-repiteri.ru «RG-58 C/U»: центр.жила луж.медь многопров.19×0,18мм (⌀0,92), диэлектрик ПЭ 2,95мм, экран — луж.-омедн.алюминиевая оплётка 3,50мм, 50 Ом (КБВ 66%), OD 5,0мм, оболочка ПВХ чёрная, раб.темп -60…+70°C (монтаж -20…+50°C), испыт.напряжение 1000В, сопротивление изоляции 1000МОм/км, масса ~29,5г/м. Многопров.жила — повышенная гибкость для сборок до 10м.</t>
  </si>
  <si>
    <t>RG142</t>
  </si>
  <si>
    <t>коаксиальный (двойной экран)</t>
  </si>
  <si>
    <t>MIL-C-17/60 RG-142 B/U (M17/60-RG142)</t>
  </si>
  <si>
    <t>1×0,94 (посеребр. медненная сталь, сплошная)</t>
  </si>
  <si>
    <t>ПТФЭ ⌀2,95 (диэлектрик) / ФЭП (оболочка)</t>
  </si>
  <si>
    <t>двойная оплётка посеребр. медь ⌀4,11мм</t>
  </si>
  <si>
    <t>ООО "МикроЭМ Технологии", Давальческое</t>
  </si>
  <si>
    <t>MIL-C-17/60 RG-142B/U (M17/60-RG142): центр.жила посеребр.медненная сталь сплошная 0,94мм (0.037in), ПТФЭ диэлектрик 2,95мм (0.116in), двойная посеребр.медная оплётка 4,11мм (0.162in), ФЭП оболочка, OD 4,95мм (0.195in), 50 Ом, ёмкость 29,3пФ/фут, раб.напряжение 1400В, до +200°C (нижняя граница MIL-C-17 обычно -55°C, для этой позиции отдельно не подтверждена — оставлена пустой). Цена 0,0 — как и у похожих Давальческое-позиций в базе возможно пробел данных, а не реальный 0 — решено агентом — проверить.</t>
  </si>
  <si>
    <t>RG174 A/U</t>
  </si>
  <si>
    <t>RG-174 A/U; реселлер olmitec.ru</t>
  </si>
  <si>
    <t>7×0,16 (CCS, омедн. сталь, ⌀0,48)</t>
  </si>
  <si>
    <t>сшитый ПЭ (XLPE) ⌀1,52 (диэлектрик) / ПВХ (оболочка)</t>
  </si>
  <si>
    <t>оплётка луженая медь, 95% покрытие</t>
  </si>
  <si>
    <t>https://www.olmitec.ru/kabel-i-sborki/koaksialnyy-kabel-50-om/kabel-rg-174/kabel-radiolab-rg-174-a-u.html</t>
  </si>
  <si>
    <t>olmitec.ru «RG-174 A/U»: центр.жила CCS(омедн.сталь) 7×0,16мм (⌀0,48), диэлектрик XLPE 1,52мм, оплётка луж.медь 95%, 50±2 Ом (КБВ 1,38), OD 2,55мм, оболочка ПВХ. Затух.150МГц 34,3дБ/100м, 1800МГц 146,7дБ/100м. Температура/напряжение/масса на странице не даны.</t>
  </si>
  <si>
    <t>RG213 C/U</t>
  </si>
  <si>
    <t>MIL-DTL-17 RG-213 C/U; реселлер baltic-signal.ru</t>
  </si>
  <si>
    <t>7×0,75 (медь, многопров., ⌀2,25)</t>
  </si>
  <si>
    <t>сплошной ПЭ ⌀7,25 (диэлектрик) / ПВХ чёрная (оболочка)</t>
  </si>
  <si>
    <t>фольга + оплётка луж.-омедн. алюминий ⌀7,90мм</t>
  </si>
  <si>
    <t>https://baltic-signal.ru/catalog/accessories/kabel/kabel-rg-213-cu-pvc/</t>
  </si>
  <si>
    <t>baltic-signal.ru «RG-213 C/U»: центр.жила медь многопров.7×0,75мм (⌀2,25), диэлектрик сплошной ПЭ 7,25мм, экран фольга+луж.-омедн.алюм.оплётка 7,90мм, 50 Ом, OD 10,30мм, оболочка ПВХ чёрная, раб.темп -60…+70°C (монтаж -20…+50°C), напряжение 3000В, масса ~130г/м. Затух.900МГц 18,8дБ/100м (многопров.жила — выше потерь, для временных сборок).</t>
  </si>
  <si>
    <t>RG59 B/U</t>
  </si>
  <si>
    <t>коаксиальный (видео, 75 Ом)</t>
  </si>
  <si>
    <t>RG-59 B/U; реселлер gsm-repiteri.ru</t>
  </si>
  <si>
    <t>1×0,58 (медь, сплошная)</t>
  </si>
  <si>
    <t>полиэтилен (диэлектрик) / ПВХ чёрная (оболочка)</t>
  </si>
  <si>
    <t>оплётка медная, 112% покрытие</t>
  </si>
  <si>
    <t>https://gsm-repiteri.ru/prodazha/cable-75-om/cable-rg-59-b-u-75-om</t>
  </si>
  <si>
    <t>gsm-repiteri.ru «RG-59 B/U 75 Ом»: центр.жила медь сплошная 0,58мм, диэлектрик ПЭ, экран — медная оплётка 112%, 75±2 Ом, OD 6,1мм, оболочка ПВХ чёрная, масса ~40г/м (4кг/100м). Полоса до 1ГГц, аналог САТ-703 для видео. Температура/напряжение не указаны.</t>
  </si>
  <si>
    <t>RG6/U</t>
  </si>
  <si>
    <t>коаксиальный (75 Ом)</t>
  </si>
  <si>
    <t>RG-6/U; реселлер etm.ru</t>
  </si>
  <si>
    <t>1× (медь OFC 99,9%, сплошная)</t>
  </si>
  <si>
    <t>вспененный ПЭ (диэлектрик) / ПЭ чёрная (оболочка)</t>
  </si>
  <si>
    <t>фольга + медная оплётка 64% (пров. ⌀0,12–0,15мм)</t>
  </si>
  <si>
    <t>https://www.etm.ru/cat/nn/4426689</t>
  </si>
  <si>
    <t>etm.ru «RG-6/U»: центр.жила медь OFC 99,9% сплошная сеч.0,75мм², диэлектрик вспен.ПЭ, экран — Al-фольга+медная оплётка 64% (пров.0,12–0,15мм), 75 Ом, OD 6,8мм, оболочка ПЭ чёрная, масса ~30г/м. Срок службы заявлен 25 лет. Отличается от «RG6U» в этой же партии другим центр.проводником (OFC-медь vs CCS) и оболочкой (ПЭ vs ПВХ) — отдельная позиция. Температура/напряжение не указаны. Слито с закупкой «RG6U» (gsm-repiteri, 24,6 ₽/м): https://gsm-repiteri.ru/prodazha/cable-75-om/kabel-rg-6-75-om</t>
  </si>
  <si>
    <t>RVVP 16x0,3</t>
  </si>
  <si>
    <t>экранированный монтажный провод</t>
  </si>
  <si>
    <t>РВВП 16х0,3 (реселлер kulibin.su)</t>
  </si>
  <si>
    <t>медь (конструкция скрутки не дана)</t>
  </si>
  <si>
    <t>присутствует (экранированный провод, тип экрана не уточнён продавцом)</t>
  </si>
  <si>
    <t>https://kulibin.su/catalog/razemy-konnektory-kabeli-klemmniki-shtekera/perekhodniki/ekranirovannyy-provod/kabel-ekranirovannyy-rvvp-16-x-0-3-mm.html</t>
  </si>
  <si>
    <t>kulibin.su «Кабель экранированный РВВП 16х0,3»: 16 жил 0,3мм² медь, номинал.напряжение 300В, общая толщина (в оплётке) 10мм. Конструкция жилы, изоляция, тип экрана, температура и масса на товарной карточке (не даташит) не детализированы — оставлены пустыми.</t>
  </si>
  <si>
    <t>SDI мультикор RGB5s-15 First Cable</t>
  </si>
  <si>
    <t>многожильный композитный кабель (5 коаксиалов + доп.жилы)</t>
  </si>
  <si>
    <t>First Cable RGB5s-15 (1-cable.ru, модель 10603-0501)</t>
  </si>
  <si>
    <t>коаксиалы и доп.жилы — 7×0,127 (луженая медь)</t>
  </si>
  <si>
    <t>5 коакс. + 4 доп.</t>
  </si>
  <si>
    <t>двойной — общий оплётка 80% + Al-фольга 100% на каждом коаксиале</t>
  </si>
  <si>
    <t>https://www.1-cable.ru/models/10603-0501.html</t>
  </si>
  <si>
    <t>1-cable.ru «RGB5s-15» (First Cable, модель 10603-0501): 5 коаксиальных каналов 75 Ом (жила 7×0,127мм луж.медь) + 1 экранированная пара и 3 одиночных доп.жилы (также 7×0,127 луж.медь, ПВХ 0,7), двойной экран (общий оплётка 80% + Al-фольга 100% на каждом коаксиале), оболочка PVC Flex чёрная, OD 10,0мм. Температура и масса на странице не даны, расшифровки цветов жил нет.</t>
  </si>
  <si>
    <t>SFTP-4P-Cat.5e</t>
  </si>
  <si>
    <t>витая пара SFTP/SF-UTP Cat5e (общий экран фольга+оплётка)</t>
  </si>
  <si>
    <t>Cabeus SFTP-4P-Cat.5e (product 7931); ANSI/TIA/EIA-568B.2, IEC 60332-1, UL 1581 VW-1</t>
  </si>
  <si>
    <t>1× (медь, сплошная)</t>
  </si>
  <si>
    <t>спиральная фольга (25% нахлёст, 0,025×20мм) + оплётка 52% покрытия</t>
  </si>
  <si>
    <t>Cabeus SFTP-4P-Cat.5e (SF/UTP), по карточкам SOLID-GY (product 7931) и родственной уличной LSZH-UV (product 8063): 4 пары (8 жил) 24AWG одножильная медь, общий экран — спиральная фольга (25% нахлёст, 0,025×20мм) + оплётка 52%, ANSI/TIA/EIA-568B.2. Темп.-40…+75°C подтверждена только для уличного LSZH-UV исполнения, для базового PVC не проверено — решено агентом — проверить. Объединены 2 давальческие закупки без ссылок: «SF/UTP Cat 5e 4х2х0.52» и «SFTP-4P-Cat.5e» — SF/UTP и SFTP это одно обозначение экрана у Cabeus, число пар/сечение совпадают — считаю одной позицией — решено агентом — проверить.</t>
  </si>
  <si>
    <t>SR-086-50</t>
  </si>
  <si>
    <t>коаксиальный (полужёсткий, без оболочки)</t>
  </si>
  <si>
    <t>RG-405 / SR-086/50 (реселлер gsm-repiteri.ru)</t>
  </si>
  <si>
    <t>ПТФЭ ⌀1,68</t>
  </si>
  <si>
    <t>сплошная медная трубка (жёсткая конструкция, без внешней оболочки)</t>
  </si>
  <si>
    <t>https://gsm-repiteri.ru/prodazha/cable/cable-rg-405-sr-086-50</t>
  </si>
  <si>
    <t>gsm-repiteri.ru «SR-086-50» (=RG-405): центр.жила посеребр.медь сплошная 0,51мм, диэлектрик ПТФЭ 1,68мм, внешний проводник — сплошная медная трубка 2,20мм (без внешней оболочки, соединение только пайкой), 50 Ом (0-20ГГц, КЗ 70%), раб.напряжение 1500В (испыт.3000В), -60…+155°C, масса ~21г/м. Мин.радиус изгиба 8мм (однократный)/30мм (многократный).</t>
  </si>
  <si>
    <t>SR-141-50</t>
  </si>
  <si>
    <t>RG-402 / SR-141/50 (реселлер baltic-signal.ru)</t>
  </si>
  <si>
    <t>ПТФЭ ⌀2,98</t>
  </si>
  <si>
    <t>сплошная медная трубка (без внешней оболочки)</t>
  </si>
  <si>
    <t>https://baltic-signal.ru/catalog/accessories/kabel/kabel-rg-402-sr-141-50/</t>
  </si>
  <si>
    <t>baltic-signal.ru «SR-141-50» (=RG-402): центр.жила посеребр.медь сплошная 0,91мм, диэлектрик ПТФЭ 2,98мм, внешний проводник — сплошная медная трубка 3,58мм (без оболочки), 50 Ом (0-34ГГц, КЗ 70%), раб.напряжение 1900В (испыт.5000В), -60…+155°C (внешний проводник до +175°C), масса ~51г/м, мин.радиус 12,5/50мм. Объединены 2 закупки: «SR-141» (Давальческое, без цены) и «SR-141-50» — «-50» лишь уточняет волновое сопротивление того же типоразмера .141", считаю одной позицией — решено агентом — проверить.</t>
  </si>
  <si>
    <t>U/UTP 4х2х0,52мм Сat 5e</t>
  </si>
  <si>
    <t>витая пара U/UTP Cat5e (без экрана)</t>
  </si>
  <si>
    <t>ParLan U/UTP Cat5e 4x2x0,52 (Паритет)</t>
  </si>
  <si>
    <t>1×0,52 (медь, однопров.)</t>
  </si>
  <si>
    <t>https://www.electro-mpo.ru/catalog/provod_i_kabel/p19_setevye_kabeli_utp_ftp_kip_pk/p1906-kabel-setevoy-parlan-u-utp-4kh2kh0-52-mm-cat/</t>
  </si>
  <si>
    <t>electro-mpo.ru «ParLan U/UTP Cat5e 4х2х0,52»: 4 пары (8 жил) однопров.медь 0,52мм, изоляция ПЭ, оболочка ПВХ-пластикат, без экрана (U/UTP), OD 5,0мм, масса 31г/м, до 100МГц, напряжение до 145В, сертификат ЕАС. Температура и AWG-эквивалент на странице не даны.</t>
  </si>
  <si>
    <t>UL3135 22AWG</t>
  </si>
  <si>
    <t>монтажный (силиконовый)</t>
  </si>
  <si>
    <t>UL3135 22AWG (prodiel.ru)</t>
  </si>
  <si>
    <t>60×0,08 (луженая медь)</t>
  </si>
  <si>
    <t>жёлтый, красный, оранжевый, чёрный</t>
  </si>
  <si>
    <t>силикон (толщина 0,45мм)</t>
  </si>
  <si>
    <t>https://prodiel.ru/provod-gibkiy-medniy-luzheniy-awg-22-035-mm-kv-zheltiy-305-m</t>
  </si>
  <si>
    <t>prodiel.ru «UL3135 22AWG»: силиконовая изоляция (толщина 0,45мм), 60×0,08мм луженая медь, сеч.0,3мм², OD 1,7мм, -60…+200°C, 600В, рекоменд.ток 3А, сопротивление жилы 61,95Ом/км. Объединены 4 цветовые позиции (жёлтый,красный,оранжевый,чёрный); чёрный вариант дан по отдельной странице «provod-silikonoviy-22awg» — то же изделие, другое название страницы у того же продавца — решено агентом — проверить.</t>
  </si>
  <si>
    <t>КОД ОПЕРАЦИИ</t>
  </si>
  <si>
    <t>НАЗВАНИЕ</t>
  </si>
  <si>
    <t>ТИПОВЫЕ ДЕФЕКТЫ</t>
  </si>
  <si>
    <t>БЕЗОПАСНОСТЬ</t>
  </si>
  <si>
    <t>РЕВИЗИЯ</t>
  </si>
  <si>
    <t>ИЗМЕНЕНО</t>
  </si>
  <si>
    <t>КЕМ</t>
  </si>
  <si>
    <t>CUT_COAX+1strip</t>
  </si>
  <si>
    <t>ТИПОВЫЕ ДЕФЕКТЫ (Критерии отбраковки / NG) для резки и зачистки:
Согласно IPC/WHMA-A-620F (класс 3) и КД, браком на данном этапе считаются:
1. Дефекты токопроводящей жилы (Самые критичные):
Подрезка жил: Обрыв, глубокие надрезы или царапины на проволочках многопроволочной жилы (или на монолите) ножами станка. Приводит к занижению фактического сечения и перелому провода при вибрации.
Распушение жил: Потеря исходной структуры скрутки жилы при стягивании изоляции. Распушенные проволочки не позволят качественно провести лужение или опрессовку (жилы не зайдут в терминал).
Вытягивание жил: Нарушение шага скрутки жилы внутри провода из-за избыточного усилия стягивания изоляции (тупые ножи или неверный диаметр врезания).
2. Дефекты изоляции:
Смятие изоляции: Профиль провода деформирован, сплющен или имеет глубокие следы (прокусы) от слишком сильного прижима подающих роликов станка.
Рваный край изоляции: Срез неровный, имеет бахрому или заусенцы.
Остатки изоляции: Изоляционная оболочка снята не полностью, на медных жилах остались фрагменты пластика, которые помешают электрическому контакту при опрессовке.
3. Отклонения геометрии:
Длина зачистки вне допуска: Слишком короткая зачистка не обеспечит нужный вылет жил при опрессовке терминала, а слишком длинная приведет к оголению меди за пределами разъема (риск короткого замыкания).</t>
  </si>
  <si>
    <t>ВАЖНО! ТРЕБОВАНИЕ БЕЗОПАСНОСТИ:
Все механические манипуляции по настройке, замене матриц, регулировке ножей и обслуживанию
оборудования проводить исключительно в полностью обесточенном состоянии. В процессе работы
использовать средства индивидуальной защиты (перчатки, защитные очки при пайке).</t>
  </si>
  <si>
    <t>CUT_COAX+2strip</t>
  </si>
  <si>
    <t>CUT_NEYLON</t>
  </si>
  <si>
    <t>ТИПОВЫЕ ДЕФЕКТЫ (NG): распускание (расплетание) торца рукава (нет оплавления среза); пережим/деформация рукава; косой рез; несоответствие длины КД; чрезмерное оплавление (закрытие просвета).</t>
  </si>
  <si>
    <t>CUT_TUT_long</t>
  </si>
  <si>
    <t>ТИПОВЫЕ ДЕФЕКТЫ (NG): сплющивание (слипание стенок) трубки ТУТ; косой рез (неперпендикулярный); заусенцы/надрывы на торце; несоответствие длины КД; преждевременная усадка от нагрева.</t>
  </si>
  <si>
    <t>CUT_TUT_short</t>
  </si>
  <si>
    <t>ТИПОВЫЕ ДЕФЕКТЫ (Критерии отбраковки / NG) для резки ТУТ:
В соответствии с требованиями к монтажу (опираясь на IPC/WHMA-A-620F по изоляционным материалам), отбраковке подлежат отрезки, имеющие следующие дефекты:
1. Дефекты кромок (Критично для ТУТ):
Рваный край / Заусенцы: Неровный срез с бахромой (приводит к неравномерной усадке и риску пробоя изоляции).
Продольные надрезы и микротрещины на торце: Недопустимы, так как при нагреве (усадке) трубка гарантированно порвется вдоль надреза.
2. Нарушение геометрии реза и профиля:
Косой рез: Плоскость среза не перпендикулярна продольной оси трубки (угол отклонения превышает допустимый норматив, оголяя часть зоны, подлежащей изоляции).
Сплющивание (слипание) трубки: Необратимая деформация профиля трубки механизмом подачи или тупым ножом, препятствующая свободному надеванию ТУТ на провод/контакт.
3. Габаритные отклонения:
Длина вне допуска: Отрезок короче или длиннее заданного чертежом размера. (Слишком короткая ТУТ не обеспечит должного перекрытия изоляции, слишком длинная может налезть на контактную зону).</t>
  </si>
  <si>
    <t>CUT_WIRE+1crimp</t>
  </si>
  <si>
    <t>CUT_WIRE+1strip</t>
  </si>
  <si>
    <t>CUT_WIRE+1strip+1mark</t>
  </si>
  <si>
    <t>CUT_WIRE+1strip+2mark</t>
  </si>
  <si>
    <t>CUT_WIRE+2crimp</t>
  </si>
  <si>
    <t>CUT_WIRE+2strip</t>
  </si>
  <si>
    <t>CUT_WIRE+2strip+1mark</t>
  </si>
  <si>
    <t>CUT_WIRE+2strip+2mark</t>
  </si>
  <si>
    <t>CUT_WIRE_auto</t>
  </si>
  <si>
    <t>ТИПОВЫЕ ДЕФЕКТЫ (Критерии отбраковки / NG) для операции резки:
1. Дефекты изоляции (от воздействия механизмов подачи и ножей):
Надрезы, царапины, потертости: Повреждение изоляции роликами подачи, при котором толщина изоляции уменьшена, либо просматривается токопроводящая жила/экран.
Смятие (сплющивание) изоляции: Изменение профиля сечения провода из-за избыточного усилия прижима роликов (критично для коаксиальных кабелей, так как меняет волновое сопротивление, и усложняет последующую зачистку).
Задиры на торце: Рваные, неровные края изоляции на месте среза.
2. Дефекты токопроводящей жилы на срезе:
Косой рез: Плоскость среза не перпендикулярна продольной оси кабеля.
Вытягивание жил: Отдельные проволочки многопроволочной жилы выступают за плоскость среза изоляции (происходит при тупых ножах или неправильном зазоре).
Деформация скрутки : Распушение или раскручивание многопроволочной жилы на торце, что делает невозможным корректное надевание клемм или продевание в отверстия печатной платы.
Заусенцы: Острые кромки на торце монолитного проводника.
3. Нарушение геометрии:
Длина вне допуска: Отклонение длины отрезка за пределы значений, установленных в КД (частая причина — проскальзывание провода в подающих роликах из-за недостаточного усилия прижима или загрязнения механизмов).</t>
  </si>
  <si>
    <t>CUT_WIRE_hand</t>
  </si>
  <si>
    <t>CUT_ПМЛ</t>
  </si>
  <si>
    <t>ТИПОВЫЕ ДЕФЕКТЫ (NG): косой/рваный рез; деформация (смятие) материала ПМЛ; заусенцы на торце; несоответствие длины КД.</t>
  </si>
  <si>
    <t>CUT_гофра</t>
  </si>
  <si>
    <t>ТИПОВЫЕ ДЕФЕКТЫ (NG): рез по гребню гофры (рваный/косой край); смятие трубы; заусенцы; несоответствие длины КД.</t>
  </si>
  <si>
    <t>HEAT_TTK_long</t>
  </si>
  <si>
    <t>Типовые дефекты (NG): «Недоусадка» (трубка болтается или проворачивается); отсутствие или прерывистый клеевой валик по торцам (нет герметизации); прожог трубки и обугливание клея от перегрева; смещение трубки по длине (не выдержан нахлёст на кабель/корпус разъёма); термическое повреждение (оплавление) внешней оболочки кабеля.</t>
  </si>
  <si>
    <t>HEAT_TTK_short</t>
  </si>
  <si>
    <t>HEAT_TYT_long</t>
  </si>
  <si>
    <t>Типовые дефекты (NG): «Недоусадка» (Трубка болтается или проворачивается); прожог ТУТ (появление сквозных отверстий или истончение стенок от перегрева); смещение ТУТ по длине (не выдержан минимальный шаг перекрытия кабеля или корпуса разъема); термическое повреждение (расплавление) внешней оболочки самого кабеля.</t>
  </si>
  <si>
    <t>HEAT_TYT_short</t>
  </si>
  <si>
    <t>INS_BRAID</t>
  </si>
  <si>
    <t>Монтаж оплётки</t>
  </si>
  <si>
    <t>ТИПОВЫЕ ДЕФЕКТЫ (NG): оплётка не закрывает участок по КД; длины открытых концов проводов вне допуска КД; торцы оплётки не оплавлены, разлохмачены; неравномерная плотность, складки; перекрут жгута; повреждение изоляции проводов при монтаже.</t>
  </si>
  <si>
    <t>INS_CAP</t>
  </si>
  <si>
    <t>ТИПОВЫЕ ДЕФЕКТЫ (NG): колпачок не до упора/спадает; не тот типоразмер; повреждение колпачка.</t>
  </si>
  <si>
    <t>INS_END_CAP</t>
  </si>
  <si>
    <t>ТИПОВЫЕ ДЕФЕКТЫ (NG): свободный конец не заделан; торец жилы открыт или трубка проколота; прожог изоляции при усадке; конец не уложен в запас и торчит из жгута.</t>
  </si>
  <si>
    <t>INS_MARK</t>
  </si>
  <si>
    <t>ТИПОВЫЕ ДЕФЕКТЫ (NG): пропуск/неверная маркировка; нечитаемый текст; смещение; прожог ТУТ-бирки.</t>
  </si>
  <si>
    <t>INS_MARK_HARNESS</t>
  </si>
  <si>
    <t>ТИПОВЫЕ ДЕФЕКТЫ (NG): маркировка не соответствует КД (текст, цвет); маркер не в своей позиции или смещён; текст нечитаем; маркер не закреплён, сползает; повреждение оплётки или изоляции.</t>
  </si>
  <si>
    <t>INS_NEYLON</t>
  </si>
  <si>
    <t>ТИПОВЫЕ ДЕФЕКТЫ (NG): оплётка не покрывает участок по КД; разлохмачены/не зафиксированы концы; перекрут рукава.</t>
  </si>
  <si>
    <t>INS_RJ_cat5</t>
  </si>
  <si>
    <t>ТИПОВЫЕ ДЕФЕКТЫ (NG), IPC/WHMA-A-620F (Раздел 9): неверный порядок жил (несоответствие T568A/B); жилы не дошли до торца вилки; внешняя оболочка не заведена под фиксатор; недообжим ножевых контактов (нет прорезания изоляции); распарованные/перепутанные пары; прозвонка выявила обрыв/замыкание.</t>
  </si>
  <si>
    <t>INS_RJ_cat6/7</t>
  </si>
  <si>
    <t>INS_SLEEVE_coax</t>
  </si>
  <si>
    <t>Типовые дефекты (NG): Пропуск операции; использование гильзы несоответствующего артикула/диаметра.</t>
  </si>
  <si>
    <t>INS_TUT</t>
  </si>
  <si>
    <t>Типовые дефекты (NG): пропуск операции (после монтажа разъёма трубку уже не надеть — переделка узла); не тот типоразмер, цвет или длина трубки; неверный порядок трубок; надрывы и проколы трубки.</t>
  </si>
  <si>
    <t>INS_WRAP</t>
  </si>
  <si>
    <t>ТИПОВЫЕ ДЕФЕКТЫ (NG): лента не закрывает участок по КД; просветы, края ленты не сомкнуты; концы ленты не зафиксированы, отходят; перекрут или складки жгута; длины открытых концов проводов вне допуска КД; повреждение изоляции проводов при монтаже.</t>
  </si>
  <si>
    <t>INS_housing_COAX</t>
  </si>
  <si>
    <t>Типовые дефекты (NG): «Недосад» корпуса (центральный пин не встал в проектное положение); деформация или изгиб пина при вводе в разъем; неравномерное распределение экрана по хвостовику (сбивание оплетки на одну сторону); заворачивание проволочек экрана внутрь корпуса (риск КЗ или ухудшения КСВН).</t>
  </si>
  <si>
    <t>INS_housing_DB/DH/СНП</t>
  </si>
  <si>
    <t>ТИПОВЫЕ ДЕФЕКТЫ (NG), IPC разд.9: контакт не на проектной глубине (извлекается при тесте на вытяжку); перепутана распиновка; винты кожуха не затянуты; экран не подключён; защемление/перелом проводов кожухом; деформация контактов при вводе.</t>
  </si>
  <si>
    <t>INS_housing_GX</t>
  </si>
  <si>
    <t>ТИПОВЫЕ ДЕФЕКТЫ (NG), IPC разд.9: контакт не на глубине/не зафиксирован; перепутана распиновка или ключ; накидная гайка/кабельный зажим не затянуты; защемление проводов; деформация контактов.</t>
  </si>
  <si>
    <t>INS_housing_USB</t>
  </si>
  <si>
    <t>ТИПОВЫЕ ДЕФЕКТЫ (NG), IPC разд.9: контакты/плата не на месте; экранные лепестки кожуха не обжаты (нет ЭМС-контакта/разгрузки); защемление проводов; деформация корпуса; перепутана ориентация.</t>
  </si>
  <si>
    <t>INS_lock</t>
  </si>
  <si>
    <t>ТИПОВЫЕ ДЕФЕКТЫ (NG): фиксатор не дожат/в промежуточном положении; установлен при неполной посадке контактов; поломка защёлки.</t>
  </si>
  <si>
    <t>INS_tape</t>
  </si>
  <si>
    <t>ТИПОВЫЕ ДЕФЕКТЫ (NG): пропуски/недостаточный нахлёст; складки; конец не закреплён (разматывается).</t>
  </si>
  <si>
    <t>INS_terminal_1.00</t>
  </si>
  <si>
    <t>ТИПОВЫЕ ДЕФЕКТЫ (Критерии отбраковки / NG) для монтажа терминалов (IPC/WHMA-A-620F, класс 3):
1. Дефекты фиксации (Самая частая причина отказов):
Неполная посадка (Недосыл): Терминал не доведен до конца, стопорный усик не защелкнулся в пазу пластикового корпуса. При сочленении с ответным разъемом такой контакт выдавится наружу (дефект «выдвинутого пина»).
Отсутствие проверки (Не пройден Pull-test): Терминал держится в корпусе только за счет трения, при малейшей вибрации соединение нарушится.
2. Дефекты компонентов (Механические повреждения):
Деформация рабочей части терминала: Замятие гнезда или изгиб штыря контакта из-за введения под углом или применения излишней силы. Ответный разъем либо не войдет, либо не обеспечит электрический контакт.
Повреждение пластикового корпуса: Трещины на корпусе, замятие направляющих ключей, «побеление» пластика в зоне защелки (свидетельствует о превышении предела текучести материала при агрессивном вводе терминала).
Сломанный стопорный усик: Усик на терминале был прижат к корпусу терминала до монтажа (например, в таре россыпью) и не выполнил функцию фиксации.
3. Дефекты сборки и кабеля:
Неверная распиновка (Перепутывание): Порядок проводов не соответствует сборочному чертежу.
Повреждение изоляции: Глубокие царапины, проколы или задиры на изоляции провода, оставленные губками монтажного пинцета.</t>
  </si>
  <si>
    <t>INS_terminal_1.25</t>
  </si>
  <si>
    <t>INS_terminal_1.5</t>
  </si>
  <si>
    <t>INS_terminal_2</t>
  </si>
  <si>
    <t>INS_terminal_2,54-6,3</t>
  </si>
  <si>
    <t>INS_ПМЛ</t>
  </si>
  <si>
    <t>ТИПОВЫЕ ДЕФЕКТЫ (NG): пропуск/неверный код маркировки; нечитаемый или смещённый маркер; маркер не закреплён.</t>
  </si>
  <si>
    <t>INS_гофра_неразрез</t>
  </si>
  <si>
    <t>ТИПОВЫЕ ДЕФЕКТЫ (NG): гофра смещена/короче КД; защемление на торцах; концы не зафиксированы.</t>
  </si>
  <si>
    <t>INS_гофра_разрез</t>
  </si>
  <si>
    <t>ТИПОВЫЕ ДЕФЕКТЫ (NG): жгут выходит из разреза; разрез расходится; нет/редкая фиксация; защемление проводов.</t>
  </si>
  <si>
    <t>INS_стяжки</t>
  </si>
  <si>
    <t>ТИПОВЫЕ ДЕФЕКТЫ (NG): неверный шаг/позиции; пережатие изоляции стяжкой; острые кромки хвостов; слабая/незатянутая стяжка.</t>
  </si>
  <si>
    <t>MOLD_auto</t>
  </si>
  <si>
    <t>ТИПОВЫЕ ДЕФЕКТЫ (NG): недолив/раковины/пустоты; облой и следы литников; смещение арматуры; перегрев/оплавление изоляции; коробление отливки.</t>
  </si>
  <si>
    <t>MOLD_hand</t>
  </si>
  <si>
    <t>ТИПОВЫЕ ДЕФЕКТЫ (NG): недолив/раковины/пустоты; облой; смещение разъёма или провода в отливке; перегрев и оплавление изоляции; растрескивание компаунда.</t>
  </si>
  <si>
    <t>PLASM</t>
  </si>
  <si>
    <t>ТИПОВЫЕ ДЕФЕКТЫ (NG): пропуск зоны обработки; превышение окна времени до следующей операции; загрязнение/обезжиривание не выполнено; оплавление поверхности.</t>
  </si>
  <si>
    <t>PREP_FOLD</t>
  </si>
  <si>
    <t>ТИПОВЫЕ ДЕФЕКТЫ (NG): жила не сложена или сложена не по размеру; обрыв или надрез проволок; распушённые проволоки, выступающие из сложенной части.</t>
  </si>
  <si>
    <t>PRS_CAP</t>
  </si>
  <si>
    <t>ТИПОВЫЕ ДЕФЕКТЫ (NG): слабый обжим (вырыв при pull); жила не до упора; растрескивание манжеты; неверный типоразмер колпачка.</t>
  </si>
  <si>
    <t>PRS_CAP_COAX</t>
  </si>
  <si>
    <t>Опрессовка крышки коакс</t>
  </si>
  <si>
    <t>ТИПОВЫЕ ДЕФЕКТЫ (NG): крышка не до упора, перекос или зазор по периметру; крышка деформирована или треснула; смещение или замыкание центрального контакта; неполная фиксация (крышка снимается рукой); кабель пережат.</t>
  </si>
  <si>
    <t>PRS_COPPER</t>
  </si>
  <si>
    <t>ТИПОВЫЕ ДЕФЕКТЫ (NG): неплотный/неравномерный обжим (плохой контакт экрана); задиры ленты; торчащие волоски экрана; нахлёст не по КД.</t>
  </si>
  <si>
    <t>PRS_HKИ/НВИ/РПИ</t>
  </si>
  <si>
    <t>ТИПОВЫЕ ДЕФЕКТЫ (Критерии отбраковки / NG) со ссылками на IPC/WHMA-A-620F:
1. Дефекты позиционирования провода (Раздел 5.1):
Отсутствует вылет жил: Торцы проволочек утоплены внутри обжимной втулки наконечника и не выходят за ее передний край (недозаход провода). Снижает электрический контакт.
Изоляция в зоне обжима жилы: Штатная изоляция провода зашла внутрь металлической обжимной втулки. При опрессовке металл зажал пластик вместо меди (Критический брак — потеря контакта или скрытый обрыв).
Распушение жил: Часть проволочек токоведущей жилы при попытке вставить провод загнулась наружу и не попала внутрь наконечника. Нарушено расчетное сечение соединения, есть риск КЗ.
2. Дефекты геометрии и разрушения наконечника (Раздел 5.2):
Прорез изолирующей манжеты: Матрица инструмента пробила или разрезала пластиковую юбку наконечника до металла. Нарушена диэлектрическая стойкость узла.
Трещины на металле: Пережим наконечника (неверный выбор матрицы), приведший к растрескиванию металлической втулки вдоль шва.
Сползание наконечника: Низкое механическое усилие на разрыв (наконечник легко снимается с провода руками). Причина — опрессовка матрицей большего размера (например, желтой вместо синей).
3. Нарушение геометрии ввода провода:
Слабый обжим изоляции: Пластиковая юбка наконечника не обжала штатную изоляцию провода, провод свободно болтается внутри манжеты. При эксплуатации вся нагрузка от изгибов пойдет на медную жилу.</t>
  </si>
  <si>
    <t>PRS_IDC</t>
  </si>
  <si>
    <t>ТИПОВЫЕ ДЕФЕКТЫ (NG), IPC разд.6: неполная посадка крышки (нож не врезался); жила вне паза/неверная распиновка; перерезание жилы ножом; изоляция не прорезана (нет контакта); поломка защёлок.</t>
  </si>
  <si>
    <t>PRS_MHF</t>
  </si>
  <si>
    <t>ТИПОВЫЕ ДЕФЕКТЫ (NG): деформация центрального контакта; неполный/перекошенный обжим гильзы (рост КСВН); волоски экрана наружу (КЗ); смятие миниатюрного корпуса.</t>
  </si>
  <si>
    <t>PRS_MHF_LK</t>
  </si>
  <si>
    <t>ТИПОВЫЕ ДЕФЕКТЫ (NG): деформация контакта; неполный обжим гильзы (КСВН); волоски экрана наружу; стопор LK не зафиксирован; смятие корпуса.</t>
  </si>
  <si>
    <t>PRS_SLEEVE_coax</t>
  </si>
  <si>
    <t>Типовые дефекты (NG): Торчащие волоски экрана из-под краев гильзы (согласно IPC/WHMA-A-620F это критический брак класса 2 и 3); «недожим» гильзы (инструмент не дошел до конца цикла, гильза проворачивается); «пережим» или выдавливание облоя («ушей») металла между матрицами; деформация самого корпуса разъема из-за неправильного позиционирования в прессе.</t>
  </si>
  <si>
    <t>PRS_TERMINAL_auto</t>
  </si>
  <si>
    <t>ТИПОВЫЕ ДЕФЕКТЫ (Критерии отбраковки / NG) для опрессовки:
В соответствии с IPC/WHMA-A-620F, класс 3 (Раздел 5.1), продукция переводится в брак при обнаружении следующих дефектов:
1. Нарушение геометрии зоны обжатия жилы:
Отсутствие задней юбки на задней кромке обжимной втулки жилы. Приводит к подрезке крайних проволочек жилы кромкой терминала.
Отсутствие или чрезмерный вылет жил : Торцы токопроводящих жил не выступают за передний край обжимной втулки (нет контроля захода жилы), либо выступают слишком далеко, перекрывая контактную зону терминала. Допустимый вылет: от 0,10 до 0,50 мм.
Выход жил из зоны обжима: Отдельные проволочки многопроволочной жилы не попали внутрь обжимных крыльев и торчат наружу.
2. Нарушение зоны обжатия изоляции:
Изоляция в зоне обжатия жилы: Заход изоляционной оболочки провода под крылья обжима токопроводящей жилы. Препятствует электрическому контакту (критический брак).
Отсутствие зажима изоляции: Изоляция провода не доходит до зоны обжима изоляции, под крыльями видны голые жилы. Нагрузка на излом падает на жилу.
Чрезмерный пережим изоляции: Обжимные крылья изоляции полностью пробивают оболочку и повреждают внутренние проволочки жилы.
3. Механические дефекты терминала и отклонения параметров:
Эффект «банана»: Продольный изгиб терминала вверх или вниз после опрессовки, превышающий допустимый угол (затрудняет или делает невозможным монтаж контакта в пластиковый корпус разъема).
Повреждение замков и фиксаторов: Деформация стопорных усиков или рабочей зоны контакта, матрицы пресса из-за неправильной настройки шага подачи ленты.
Несоответствие высоты опрессовки или усилия на разрыв: Смещение настроек пресса, приводящее к выходу параметров за установленные поля допусков.</t>
  </si>
  <si>
    <t>PRS_TERMINAL_double</t>
  </si>
  <si>
    <t>PRS_TERMINAL_hand</t>
  </si>
  <si>
    <t>PRS_TERMINAL_multi</t>
  </si>
  <si>
    <t>PRS_НШВИ</t>
  </si>
  <si>
    <t>ТИПОВЫЕ ДЕФЕКТЫ (Критерии отбраковки / NG) со ссылками на IPC/WHMA-A-620F:
1. Дефекты позиционирования жилы и изоляции (Раздел 5.1):
Жила утоплена (недозаход провода): Медная жила не доходит до переднего края металлической втулки наконечника. При фиксации в клеммнике винт может зажать пустую трубку, что приведет к обрыву цепи.
Чрезмерный вылет жил: Медные проволочки торчат из втулки вперед более чем на 1,0 мм, нарушая габарит штыря и создавая риск КЗ на соседние контакты.
Изоляция провода в металлической втулке: Штатная изоляция зашла слишком глубоко — внутрь зоны обжима меди. Металл обжал пластиковую оболочку, электрический контакт нарушен или нестабилен.
Распушение жил: Часть проволочек завернулась наружу при сборке и осталась за пределами пластиковой юбки. Фактическое сечение внутри втулки занижено, падает усилие на разрыв.
2. Дефекты геометрии обжима и разрушения (Раздел 5.2):
Сползание наконечника (недопрессовка): Наконечник легко стягивается с провода рукой из-за неверного выбора матрицы, износа кримпера или недожима (если заклинил храповик). Стыковое соединение не выдерживает нормативное усилие на разрыв.
Разрушение втулки (перепрессовка): Металлическая трубка треснула вдоль линии прессования или полностью перебита губками инструмента.
Разрушение манжеты: Пластиковая юбка полностью раскололась, срезана матрицей или отвалилась от металлической части наконечника.</t>
  </si>
  <si>
    <t>PRS_ТМЛ</t>
  </si>
  <si>
    <t>ТИПОВЫЕ ДЕФЕКТЫ (NG): недостаточное число/неверное расположение обжатий; трещины трубки; неполный заход жилы; занижение усилия (нагрев под током); заусенцы по граням.</t>
  </si>
  <si>
    <t>SDR_AUX</t>
  </si>
  <si>
    <t>ТИПОВЫЕ ДЕФЕКТЫ (Критерии отбраковки / NG) со ссылками на IPC/WHMA-A-620F:
1. Дефекты паяного соединения (Раздел 4):
«Холодная» пайка или шевеление: Припой имеет матовую, рыхлую, зернистую структуру с трещинами. Возникает из-за недостаточного прогрева или смещения элементов до застывания сплава.
Недолив припоя: Зона контакта заполнена припоем менее чем на 75,0% площади сопряжения элементов. Ослабляет соединение, снижая механическое усилие на разрыв.
Острые выступы (пики припоя / «сосульки»): Острые капли застывшего припоя. Критический дефект — при последующей усадке защитной ТУТ они проколют трубку, вызвав КЗ на соседние цепи или экран.
2. Термические дефекты и изоляция (Раздел 4 / Раздел 8):
Затекание припоя: Избыток припоя ушел по капиллярам жилы под изоляцию провода заземления. Провод «задубел» у основания пайки, что приведет к его быстрому отламыванию при эксплуатации жгута.
Оплавление изоляции: Оболочка провода потемнела, сморщилась или расплавилась из-за слишком длительного удержания паяльника (более 3,0 сек) или случайного касания жалом.
Перегрев навесного компонента: Вспучивание, трещины или отслоение покрытия на корпусе диода/резистора из-за избыточного теплового воздействия.
3. Механические дефекты жил:
Распушение жил: Отдельные проволочки многопроволочного вспомогательного провода выбились из общего пучка, не заправились в галтель пайки и торчат в стороны.
Неверный вылет жил (недопустимый зазор): Слишком длинный участок оголенного провода от края пайки до начала штатной изоляции (зазор более 1,5 мм), который не перекроется защитной ТУТ.</t>
  </si>
  <si>
    <t>SDR_BANANA</t>
  </si>
  <si>
    <t>ТИПОВЫЕ ДЕФЕКТЫ (Критерии отбраковки / NG) со ссылками на IPC/WHMA-A-620F:
1. Дефекты паяного соединения (Раздел 4):
Недолив припоя: паечное гнездо штекера заполнено менее чем на 75,0% объёма, жила не смочена по всей длине ввода.
Избыток припоя / наплывы: припой вышел на ламели или наружную поверхность штекера и мешает посадке в гнездо 4 мм.
«Холодная» пайка: матовая зернистая поверхность, трещины — провод сместили до кристаллизации.
2. Дефекты провода и изоляции (Раздел 3):
Повреждение изоляции высоковольтного кабеля (надрезы, оплавление, следы жала) — брак: снижается электрическая прочность.
Изоляция зашла в зону пайки или открытая жила вне гнезда более 1 мм.
3. Механика:
Пружинные ламели штекера деформированы или отпущены перегревом; корпус (изолятор) оплавлен; не завёрнута/не посажена задняя часть корпуса.</t>
  </si>
  <si>
    <t>SDR_COAX_housing</t>
  </si>
  <si>
    <t>Пайка экрана</t>
  </si>
  <si>
    <t>ТИПОВЫЕ ДЕФЕКТЫ (Критерии отбраковки / NG) со ссылками на IPC/WHMA-A-620F:
Дефекты количества и качества припоя (Раздел 4 / Раздел 13):
Недостаточное количество припоя: Непроваренные участки — шов заполнен менее чем на 75,0 % периметра хвостовика. Причина — мало витков припойной проволоки или смещение разъёма в индукторе (неравномерный прогрев).
Избыточное количество припоя: Излишний наплыв скрывает контуры оплётки, припой выступает за зону пайки, образует наплывы и «сосульки». Причина — лишние витки проволоки или завышенное время цикла.
«Холодная» пайка: Поверхность припоя матовая, зернистая, серая, с микротрещинами. Часто из-за извлечения разъёма из оснастки до полного отвердевания расплава.
Термические дефекты и затекание (Раздел 13):
Перегрев места пайки: Потемнение/обугливание припоя и оплётки, оплавление внешней оболочки кабеля. Причина — завышенный ток/мощность или превышение времени нагрева.
Стёкший припой на корпус / затекание: Расплав стёк по корпусу разъёма или ушёл по капиллярам оплётки под внешнюю изоляцию. Провод в зоне выхода «задубел», что снижает усилие на разрыв.
Оплавление диэлектрика: Смещение внутреннего фторопластового изолятора разъёма из-за неверной программы (превышение мощности или времени нагрева).
Механические дефекты сборки:
Распушение жил экрана: Отдельные волоски оплётки выбились из-под зоны пайки и торчат за габариты хвостовика — риск короткого замыкания на корпус аппаратуры или пробоя изоляционной трубки.</t>
  </si>
  <si>
    <t>SDR_COAX_pin</t>
  </si>
  <si>
    <t>ТИПОВЫЕ ДЕФЕКТЫ (Критерии отбраковки / NG) для пайки пина:
Для данной операции критерии отбраковки жестко регламентированы (IPC/WHMA-A-620F, Разделы 4 «Пайка» и 13 «Коаксиальные кабели»)
1. Дефекты паяного соединения:
«Холодная» пайка / Непрогрев: Припой имеет рыхлую, матовую (для свинцовосодержащих припоев), зернистую поверхность. Отсутствует угол смачивания (припой не растекся по жиле и стенкам контакта).
Недостаток припоя: Отверстие контакта заполнено менее чем на 75% (жила просматривается внутри).
Избыток припоя / Наплывы: Припой выступает за наружный диаметр центрального контакта (пин не войдет в тефлоновый изолятор корпуса разъема). Наличие острых выступов («сосулек») припоя.
Нарушение фиксации: Смещение кабеля в процессе кристаллизации припоя (приводит к микротрещинам в галтели).
2. Термические и механические повреждения:
Оплавление диэлектрика: Изолятор коаксиального кабеля изменил форму, потемнел, вспучился или растекся в результате перегрева.
Нарушение изоляционного зазора: Диэлектрик уселся от нагрева, обнажив центральную жилу сверх допустимого предела, либо вплотную касается паяного соединения, скрывая его профиль.
Деформация контакта: Пин погнут, сплющен зажимным инструментом или имеет царапины на рабочей поверхности.
Выступание проволочек: Отдельные проволочки многопроволочной жилы не вошли в отверстие контакта и торчат наружу.</t>
  </si>
  <si>
    <t>SDR_COAX_pin_R/A</t>
  </si>
  <si>
    <t>ТИПОВЫЕ ДЕФЕКТЫ (Критерии отбраковки / NG) со ссылками на IPC/WHMA-A-620F:
Нарушение геометрии проводника (Раздел 13):
Недопустимый вылет жил: торец жилы упирается во внутреннюю стенку металлического корпуса разъема (Критический брак — короткое замыкание) или не доходит до края лотка.
Распушение жил: проволочки многопроволочной жилы вышли из повива и не уложены в лоток.
Дефекты паяного соединения (Раздел 4):
Затекание припоя: избыток припоя вышел за пределы лотка, ушел по капиллярам под изоляцию (провод задубел) или затек во внутренние полости корпуса, нарушая геометрию волнового сопротивления.
«Холодная» пайка или непрогрев: матовая, зернистая поверхность припоя, наличие пор, раковин и микротрещин.
Недолив припоя: лоток заполнен менее чем на 75,0% объема, жила закреплена ненадежно (минимальное усилие на разрыв).
Термические дефекты (Раздел 4 / 13):
Оплавление, вспучивание или смещение внутреннего тефлонового изолятора разъема из-за перегрева.</t>
  </si>
  <si>
    <t>SDR_DB</t>
  </si>
  <si>
    <t>ТИПОВЫЕ ДЕФЕКТЫ (Критерии отбраковки / NG) со ссылками на IPC/WHMA-A-620F:
1. Дефекты паяного соединения чашечки (Раздел 4.3):Наплывы на наружной поверхности: Избыток припоя вытек из чашечки наружу. Это критический брак, так как он уменьшает изоляционное расстояние между соседними пинами (риск пробоя) и не позволяет осадить ТУТ.Недолив припоя: Чашечка заполнена менее чем на 75,0% объема. Снижает механическую прочность соединения (падает усилие на разрыв).«Холодная» пайка: Рыхлая, матовая структура припоя из-за микрошевеления провода при остывании или слабого прогрева контакта.
2. Термические дефекты (Разделы 4 и 9):Оплавление изолятора D-Sub: Пластик вокруг контакта вспучился, контакт шатается или провалился внутрь корпуса. (Частое явление, если паяльник перегрет или жало находится на контакте дольше 3,0 сек).Оплавление изоляции провода: Изоляция потемнела или расплавилась из-за касания жалом или отсутствия теплового зазора.Затекание припоя: Припой поднялся капиллярным эффектом высоко под изоляцию провода, сделав его жестким на выходе из контакта.
3. Механические дефекты жил:Распушение жил: Отдельные проволочки не вошли в цилиндр чашечки и торчат в сторону соседних контактов (прямой путь к КЗ).Недопустимый зазор: Изоляция провода находится слишком далеко от чашечки (зазор более 1,5 мм), оставляя большой участок оголенной меди.</t>
  </si>
  <si>
    <t>SDR_DH</t>
  </si>
  <si>
    <t>SDR_GX12</t>
  </si>
  <si>
    <t>ТИПОВЫЕ ДЕФЕКТЫ (Критерии отбраковки / NG) со ссылками на IPC/WHMA-A-620F:
1. Дефекты сборки (Критичные для GX12):
Пропуск деталей: Элементы корпуса (гайка, уплотнитель, кожух) не были надеты на кабель до пайки. (Требует полного демонтажа с риском повреждения проводов и контактов).
2. Дефекты паяного соединения (Раздел 4.3):
Наплывы на наужной поверхности: Избыток припоя или флюса вытек из чашечки наружу. Учитывая малый шаг контактов в GX12, это создает высокий риск короткого замыкания (КЗ) или препятствует сборке металлического корпуса (хвостовик замкнет на наплыв).
Недолив припоя: Чашечка заполнена менее чем на 75,0% объема. Снижается эксплуатационное усилие на разрыв.
«Холодная» пайка: Зернистая, матовая структура припоя из-за микрошевеления провода при остывании или слабого прогрева
3. Термические дефекты и изоляция (Разделы 4 и 9):
Затекание припоя: Расплав ушел капиллярным эффектом вверх по жиле под изоляцию провода. Провод потерял гибкость на выходе из контакта и сломается при изгибе внутри корпуса разъема.
Оплавление/скол бакелита: Материал изолятора потрескался или контакт расшатался из-за превышения времени нагрева паяльником (более 3,0 сек) или чрезмерного механического давления жалом.
Оплавление изоляции провода: Изоляция потемнела или расплавилась, обнажив медь.
4. Механические дефекты жил:
Распушение жил: Отдельные проволочки не вошли в чашечку и торчат в сторону соседних контактов или металлического корпуса.
Недопустимый вылет жил: Слишком большой зазор (более 1,5 мм) между изоляцией провода и срезом чашечки, оголяющий токоведущие части.</t>
  </si>
  <si>
    <t>SDR_GX16</t>
  </si>
  <si>
    <t>SDR_LEMO</t>
  </si>
  <si>
    <t>ТИПОВЫЕ ДЕФЕКТЫ (Критерии отбраковки / NG) со ссылками на IPC/WHMA-A-620F:
1. Дефекты сборки (Критичные для Push-Pull разъемов):
Пропуск деталей на кабеле: Зажимная гайка или цанга не были надеты на кабель до пайки. (Приведет к необходимости отпаивать все контакты, что с вероятностью 90,0% разрушит луженые жилы и потребует обрезки кабеля).
2. Дефекты паяного соединения (Раздел 4.3):
Наплывы на наружной поверхности / Перемычки (Bridging): Избыток припоя вышел за пределы чашечки. Из-за микроскопического шага контактов LEMO это гарантированно приведет к КЗ или не позволит надеть направляющие изолятора (split insert carriers) при окончательной сборке корпуса.
Недолив припоя: Чашечка заполнена менее чем на 75,0% объема соединения. Из-за малого пятна контакта критически снижается усилие на разрыв.
«Холодная» пайка: Зернистая, матовая структура шва (возникает при дрожании рук оператора в момент застывания припоя).
3. Механические дефекты жил:
Распушение жил («ёрш»): Даже одна мельчайшая проволочка, выбившаяся из повива, замкнет на соседний контакт или металлический корпус разъема.
Недопустимый вылет жил: Длина оголенной меди от изоляции провода до контакта превышает допуск (в LEMO это обычно не более 1,0 мм).
4. Термические дефекты и изоляция (Разделы 4 и 9):
Затекание припоя: Припой поднялся капиллярным эффектом под изоляцию. Провод «задубел», и при попытке уложить провода внутри тесного корпуса разъема перед закручиванием гайки жила обломится у основания.
Оплавление изоляции провода: Изоляция провода расплавилась из-за случайного касания жалом при пайке соседних тесных рядов.</t>
  </si>
  <si>
    <t>SDR_MR10</t>
  </si>
  <si>
    <t>ТИПОВЫЕ ДЕФЕКТЫ (Критерии отбраковки / NG) со ссылками на IPC/WHMA-A-620F:
1. Дефекты паяного соединения (Раздел 4.3):
Наплывы на наружной поверхности: Избыток припоя вытек из чашечки наружу. Это критический брак, так как он может привести к замыканию между соседними плотно расположенными пинами MR10 или помешать надеванию защитной ТУТ.
Недолив припоя: Чашечка заполнена менее чем на 75,0% объема. Это резко снижает механическую прочность узла (падает усилие на разрыв).
«Холодная» пайка: Рыхлая, матовая или зернистая структура припоя, возникшая из-за недостаточного прогрева массивного контакта или шевеления провода при остывании.
2. Термические дефекты и изоляция (Разделы 4 и 9):
Затекание припоя: Припой капиллярным эффектом ушел вверх по жиле под изоляцию провода. Провод потерял гибкость на выходе из контакта («задубел»), что приведет к его перелому при вибрации.
Оплавление изолятора: Материал изолятора разъема вокруг контакта оплавился, потемнел или вспучился из-за превышения времени контакта с паяльником (более 4,0 сек). Контакт при этом может сместиться или шататься.Оплавление изоляции провода: Изоляция провода потемнела или расплавилась из-за прямого касания жалом или отсутствия необходимого теплового зазора.
3. Механические дефекты жил:Распушение жил: Отдельные проволочки многопроволочной жилы не вошли в цилиндр чашечки и торчат в сторону (риск пробоя изоляции или КЗ).Недопустимый зазор (вылет голой жилы): Изоляция провода находится слишком далеко от чашечки (зазор более 1,5 мм), оставляя большой участок оголенной меди.</t>
  </si>
  <si>
    <t>SDR_PCB</t>
  </si>
  <si>
    <t>ТИПОВЫЕ ДЕФЕКТЫ (Критерии отбраковки / NG) со ссылками на IPC/WHMA-A-620F:
1. Дефекты паяного соединения (Раздел 4 / Раздел 8.2):
«Холодная» пайка или шевеление шва: Матовая, зернистая структура припоя, наличие видимых микротрещин. Возникает из-за смещения одного из проводов в момент остывания.
Недолив припоя: Зона соединения заполнена припоем менее чем на 75,0 % площади сопряжения жил. Провода держатся слабо, падает механическое усилие на разрыв.
Острые выступы («сосульки» / пики припоя): Наличие острых кромок застывшего припоя. Критический дефект — при усадке или эксплуатации они гарантированно проколют защитную ТУТ, что вызовет замыкание на корпус или соседние провода.
2. Дефекты геометрии жил и распушение (Раздел 8.2):
Распушение жил: Отдельные проволочки многопроволочной жилы выбились из общего пучка, не заправились в пайку и торчат в стороны.
Недопустимый вылет жил (оголенный участок): Провод зачищен на слишком большую длину, и после усадки ТУТ по краям видна голая медь, не закрытая изоляцией (не выдержан минимальный нахлест трубки в 5,0 мм).
3. Термические дефекты и дефекты изоляции (Раздел 8.3):
Пропуск операции установки ТУТ: Сросток запаян, но трубка не была надета заранее (неисправимый брак, требует полной обрезки соединения).
Затекание припоя: Избыток припоя ушел по капиллярам жил глубоко под штатную изоляцию провода. Провод на границе пайки потерял гибкость («задубел»), что приведет к его излому.
Прожог или недоусадка ТУТ: На поверхности термоусадки присутствуют сквозные отверстия/почернения от перегрева фенa, либо трубка усажена не полностью и проворачивается на проводе.</t>
  </si>
  <si>
    <t>SDR_RCA</t>
  </si>
  <si>
    <t>ТИПОВЫЕ ДЕФЕКТЫ (Критерии отбраковки / NG) со ссылками на IPC/WHMA-A-620F:
1. Дефекты сборки и механики:
Пропуск внешней детали: Забыли надеть декоративный/защитный колпачок разъема на кабель до начала пайки (Критический неисправимый брак, требует полной переделки).
Слабый зажим хвостовика: Усики фиксатора обжаты неплотно, кабель проворачивается или скользит в разъеме. При эксплуатации вся нагрузка пойдет на паяные швы, что обнулит механическое усилие на разрыв (Раздел 9).
2. Дефекты паяных соединений (Раздел 4):
Замыкание (Перемычка): Наличие случайных брызг припоя или волосков оплетки экрана, которые из-за распушения жил торчат в стороны («ёрш») и касаются центрального сигнального контакта.
Недолив припоя в центральный пин: Чашечка заполнена припоем менее чем на 75,0 % своего объема. Жила зафиксирована ненадежно.
«Холодная» пайка корпуса: Матовый, серый и пористый шов на лепестке заземления. Возникает из-за высокой теплоемкости корпуса и его недогрева маломощным паяльником.
3. Термические дефекты:
Оплавление внутреннего изолятора: Пластиковая или фторопластовая шайба, разделяющая центральный пин и корпус RCA, поплыла или деформировалась из-за перегрева (пиролиз/деформация). Центральный контакт начал шататься.
Затекание припоя: Нарушена гибкость провода на выходе из пайки из-за ухода припоя по капиллярам под изоляцию жилы (Раздел 13).
Недопустимый зазор: Слишком большой участок оголенной центральной жилы (вылет более 1,5 мм), не защищенный изоляцией.</t>
  </si>
  <si>
    <t>SDR_USB_A_2.0</t>
  </si>
  <si>
    <t>ТИПОВЫЕ ДЕФЕКТЫ (Критерии отбраковки / NG) со ссылками на IPC/WHMA-A-620F:
1. Дефекты геометрии и сборки (Раздел 9):
Неверная распиновка (Перепутывание жил): Несоответствие цвета провода номеру контактной площадки (Критический брак, приводящий к выходу из строя оборудования при подключении).
Пропуск элементов корпуса: Защитная ТУТ или элементы кожуха не были надеты на кабель до начала пайки.
2. Дефекты паяного соединения (Раздел 4):
Короткое замыкание / Перемычка (Solder Bridge): Избыток припоя залил пространство между соседними контактами USB разъема из-за слишком толстого жала или избыточной подачи проволочного припоя.
«Холодная» пайка: Рыхлая, серая поверхность шва с микротрещинами (результат смещения провода руками в момент остывания припоя).
Недостаточное заполнение шва: Пятно контакта жилы с площадкой заполнено припоем менее чем на 75,0 % площади. Падает механическое усилие на разрыв.
3. Термические дефекты и дефекты изоляции (Разделы 4 и 13):
Деформация (оплавление) сердечника разъема: Пластиковое основание, в котором удерживаются контакты, поплыло от перегрева (время удержания паяльника более 2,5 сек). Контакты изменили геометрию, разъем не состыкуется с ответной частью.
Затекание припоя: Припой ушел под изоляцию сигнальных жил (D+/D-) или питания. Провода потеряли гибкость у края пайки, что вызовет обрыв жил при укладке в металлический кожух.
Оплавление изоляции жил: Сморщивание или прожог оболочки проводов из-за случайного касания боковой поверхностью жала паяльника.
4. Механические дефекты жил:
Распушение жил («ёрш»): Одиночные проволочки многопроволочной жилы выбились в сторону соседних контактных площадок (высокий риск замыкания при вибрации жгута).
Чрезмерный вылет жил: Оголенный участок провода от края изоляции до пайки превышает 1,0 мм, создавая зону оголенного проводника над соседними контактами.</t>
  </si>
  <si>
    <t>SDR_USB_A_3.2</t>
  </si>
  <si>
    <t>ТИПОВЫЕ ДЕФЕКТЫ (Критерии отбраковки / NG) со ссылками на IPC/WHMA-A-620F:
1. Дефекты геометрии и сборки (Раздел 9):
Неверная распиновка: Ошибка в схеме подключения жил (Критический брак — при подключении кабеля произойдет выгорание портов USB контроллера или оконечного устройства).
Нарушение шага скрутки высокоскоростных пар: Перевивка сигнальных линий RX/TX расплетена на длину более 5,0 мм. Кабель не пройдет тест на скорость передачи данных (падение пакетов, снижение категории интерфейса).
Пропуск элементов: Забыли надеть ТУТ или металлический кожух до начала пайки 9 жил.
2. Дефекты паяного соединения (Раздел 4):
Короткое замыкание / Межконтактная перемычка (Solder Bridge): Из-за минимального расстояния между пинами припой затек между соседними площадками нижнего или верхнего ряда, либо замкнул верхний ряд на нижний.
Недостаточное заполнение шва припоем: Площадь смачивания жилы и площадки составляет менее 75,0%. Паяное соединение хрупкое, не выдержит механическое усилие на разрыв при монтаже в кожух.
«Холодная» пайка: Матовый, зернистый шов с микротрещинами, вызванный дрожанием рук оператора или шевелением кабеля до момента полного остывания припоя.
3. Термические дефекты и дефекты изоляции (Разделы 4 и 13):
Оплавление (деформация) пластика разъема: Синий пластиковый изолятор, удерживающий контакты, деформировался от перегрева (время удержания паяльника более 2,0 сек). Пины сместились или завалились по высоте, разъем не войдет в ответное гнездо (мама).
Затекание припоя: Припой поднялся по капиллярам жил под штатную изоляцию тонких проводников. Жилы «задубели» на выходе из пайки и обломятся при укладке кабеля в металлический кожух.
Прожог изоляции соседних жил: Повреждение оболочки сигнальных проводов боковой поверхностью жала из-за высокой плотности монтажа в тесном корпусе.
4. Механические дефекты жил:
Распушение жил («ёрш»): Одиночные проволочки многопроволочных жил выбились из повива и торчат в сторону соседних площадок или металлического экрана корпуса (риск КЗ при вибрации).
Чрезмерный вылет жил: Длина зачистки провода завышена, из-за чего за пределами зоны пайки образовался участок голой меди длиной более 0,8 мм.</t>
  </si>
  <si>
    <t>SDR_USB_C_2.0</t>
  </si>
  <si>
    <t>ТИПОВЫЕ ДЕФЕКТЫ (Критерии отбраковки / NG) со ссылками на IPC/WHMA-A-620F:
1. Дефекты геометрии и сборки (Раздел 9):
Неверная распиновка: Ошибка в схеме подключения жил (Критический брак — при подключении готового кабеля произойдет выгорание портов USB контроллера устройства).
Отсутствие или неверный номинал резистора CC: Резистор 5,1 кОм отсутствует, поврежден или имеет другой номинал. Устройства не смогут определить кабель и запустить процесс зарядки/передачи данных.
Пропуск элементов: Забыли надеть ТУТ или металлический кожух до начала пайки жил на плату разъема.
2. Дефекты паяного соединения (Раздел 4):
Короткое замыкание / Межконтактная перемычка (Solder Bridge): Из-за минимального расстояния между контактными площадками платы припой затек между соседними выводами.
Недостаточное заполнение шва припоем: Площадь смачивания жилы и площадки составляет менее 75,0%. Паяное соединение хрупкое, не выдержит механическое усилие на разрыв при монтаже в кожух.
«Холодная» пайка: Матовый, зернистый шов с микротрещинами, вызванный дрожанием рук оператора или шевелением кабеля до момента полного остывания припоя.
3. Термические дефекты и дефекты изоляции (Разделы 4 и 13):
Отслоение печатных площадок: Медные дорожки платы разъема отслоились или сместились от перегрева (время удержания паяльника более 2,0 сек или температура выше нормы). Нарушено механическое усилие на разрыв.
Затекание припоя: Припой поднялся по капиллярам жил под штатную изоляцию тонких проводников. Жилы «задубели» на выходе из пайки и обломятся при фиксации кабеля в металлическом зажиме кожуха.
Прожог изоляции соседних жил: Повреждение оболочки сигнальных проводов боковой поверхностью жала из-за высокой плотности монтажа.
4. Механические дефекты жил:
Распушение жил («ёрш»): Одиночные проволочки многопроволочных жил выбились из повива и торчат в сторону соседних площадок или металлического экрана корпуса (риск КЗ при вибрации).
Чрезмерный вылет жил: Длина зачистки провода завышена, из-за чего за пределами зоны пайки образовался участок голой меди длиной более 0,8 мм.</t>
  </si>
  <si>
    <t>SDR_USB_C_3.2</t>
  </si>
  <si>
    <t>ТИПОВЫЕ ДЕФЕКТЫ (Критерии отбраковки / NG) со ссылками на IPC/WHMA-A-620F:
1. Дефекты геометрии, сборки и частотных характеристик (Раздел 9 / Раздел 13):
Неверная распиновка: Ошибка в адресации жил (Критический брак — приводит к выгоранию портов USB-контроллеров сопрягаемых устройств).
Чрезмерное расплетение витых пар: Линии сигналов SuperSpeed расплетены на длину более 3,0 мм. Кабель отбраковывается на этапе частотных испытаний (падение пакетов, потеря пакетов данных, кабель не определяется как USB 3.2).
Отсутствие / повреждение компонентов идентификации (CC/E-marker): Резистор отсутствует или поврежден перегревом, чип припаян со смещением. Кабель не будет поддерживать быструю зарядку Power Delivery или упадет в режим USB 2.0.
Пропуск элементов: Забыли предварительно надеть внешнюю ТУТ или детали кожуха на кабель.
2. Дефекты паяного соединения (Раздел 4):
Короткое замыкание / Межконтактная перемычка (Solder Bridge): Из-за шага контактов менее 0,5 мм избыток припоя залил соседние дорожки платы. Наличие незамеченных под микроскопом микроперемычек флюса или припоя.
Недостаточное заполнение шва: Пятно контакта заполнено припоем менее чем на 75,0 % площади площадки. Соединение разрушится при сборке кожуха (низкое механическое усилие на разрыв).
«Холодная» пайка: Матовая, пористая структура шва, вызванная смещением жил пинцетом в момент остывания припоя.
3. Термические дефекты и дефекты изоляции (Разделы 4 и 13):
Отслоение / Разрушение печатных площадок: Медная дорожка платы разъема отвалилась или сдвинулась от перегрева (время удержания жала более 1,5 сек). Восстановление платы запрещено — деталь идет в брак.
Затекание припоя: Припой поднялся по капиллярам тонких жил под их штатную изоляцию. Жилы потеряли гибкость («задубели») и обломятся при укладке платы в металлические половинки кожуха.
Прожог изоляции: Термическое повреждение оболочки соседних жил боковой поверхностью жала паяльника из-за плотного монтажа.
4. Механические дефекты жил:
Распушение жил («ёрш»): Одиночные волоски многопроволочной жилы выбились в сторону соседней дорожки платы (риск короткого замыкания при вибрации кабеля).
Чрезмерный вылет жил: Оголенный участок меди от края среза изоляции до галтели пайки превышает 0,5 мм.</t>
  </si>
  <si>
    <t>SDR_W_W</t>
  </si>
  <si>
    <t>SDR_XT30</t>
  </si>
  <si>
    <t>ТИПОВЫЕ ДЕФЕКТЫ (Критерии отбраковки / NG) со ссылками на IPC/WHMA-A-620F:
1. Дефекты паяного соединения (Раздел 4):
Недолив припоя: Чашка контакта заполнена менее чем на 75,0% её объема. Провод зафиксирован ненадежно, что резко снижает усилие на разрыв при эксплуатации.
Избыток припоя / Наплывы: Припой вытек за пределы контактной чашки на наружную поверхность пина. Это сделает невозможным плотную и ровную усадку ТУТ на следующем этапе.
«Холодная» пайка: Припой имеет матовую, рыхлую, зернистую структуру. Возникает из-за недостаточного прогрева (слабый паяльник) или шевеления провода в момент кристаллизации припоя.
Термические дефекты и изоляция (Разделы 4 и 9):
Оплавление корпуса разъема: Нейлоновый изолятор поплыл, контактный пин сместился относительно центральной оси или шатается. (Следствие нарушения пункта №2 — пайки без сочлененной ответной части или сильного превышения времени нагрева).
Затекание припоя: Припой капиллярным эффектом ушел вверх по жиле под изоляцию. Провод потерял гибкость у основания разъема, что неизбежно приведет к его перелому.
Оплавление изоляции провода: Изоляция потемнела или расплавилась из-за касания жалом паяльника или слишком малого зазора до чашки контакта. 
Механические дефекты жил:
Распушение жил: Отдельные проволочки не вошли в чашку контакта и торчат наружу. Возникает при плохом предварительном лужении провода.Неверный вылет жил: Провод вставлен в чашку не до конца, оголенный участок облуженной меди превышает допустимый зазор (более 1,5 мм), создавая риск короткого замыкания между соседними полюсами.</t>
  </si>
  <si>
    <t>SDR_XT60</t>
  </si>
  <si>
    <t>SDR_XT90</t>
  </si>
  <si>
    <t>SDR_tin</t>
  </si>
  <si>
    <t>ТИПОВЫЕ ДЕФЕКТЫ (Критерии отбраковки / NG) для лужения:
В соответствии с IPC/WHMA-A-620F (класс 3, военное/космическое применение) браком считаются:
1. Дефекты покрытия (смачиваемости):
Избыток припоя: Наплывы, «сосульки», капли на конце провода. Контур отдельных жил не просматривается (провод превратился в сплошной монолитный цилиндр, который превышает допустимый габарит и не войдет в контакт).
Недостаток припоя (Непропай): Видна открытая медь или окислы, припой не проник внутрь повива, проволочки рассыпаются.
Матовая, зернистая поверхность: Признак «холодной пайки», перегрева припоя в тигле или смещения провода в момент кристаллизации.
2. Термические повреждения и капиллярный эффект:
Оплавление / Обугливание изоляции: Изоляция потемнела, сморщилась или расплавилась из-за слишком глубокого погружения или превышения времени выдержки.
Затекание припоя (Wicking): Припой затянуло капиллярным эффектом под изоляцию. Провод потерял гибкость в месте выхода из изоляционной оболочки, что приведет к его излому при эксплуатации.
3. Механические дефекты жилы:
Распушение: Многопроволочная жила была деформирована перед лужением, и припой зафиксировал это распушение. Нарушен габарит провода.</t>
  </si>
  <si>
    <t>SDR_НК</t>
  </si>
  <si>
    <t>ТИПОВЫЕ ДЕФЕКТЫ (Критерии отбраковки / NG) со ссылками на IPC/WHMA-A-620F:
1. Дефекты паяного соединения (Раздел 4):
Недолив припоя: хвостовик наконечника заполнен не по всей длине, жила не смочена, видны пустоты с торца.
Избыток припоя: припой вытек на контактную площадку кольца — нарушается прилегание под винт/шпильку.
«Холодная» пайка: матовая зернистая поверхность, трещины — провод сместили до кристаллизации.
Фитиль припоя по жиле за пределы хвостовика более чем по КД — потеря гибкости, излом у наконечника.
2. Дефекты провода и изоляции (Раздел 3):
Повреждение или оплавление изоляции высоковольтного кабеля — брак.
Открытая жила между хвостовиком и изоляцией не закрыта термоусадкой.
3. Механика:
Кольцо наконечника деформировано, отверстие под винт (Ø6) заплавлено припоем.</t>
  </si>
  <si>
    <t>SDR_крокодилы</t>
  </si>
  <si>
    <t>ТИПОВЫЕ ДЕФЕКТЫ (Критерии отбраковки / NG) со ссылками на IPC/WHMA-A-620F:
1. Дефекты сборки и механической фиксации (Раздел 5):
Пропуск операции установки чехла: Защитный пыльник не был надет на провод до начала пайки (Неисправимый брак, требующий демонтажа соединения).
Слабый зажим изоляции: Металлические лапки обжаты неплотно, кабель свободно скользит или проворачивается внутри зажима. При рывке вся нагрузка пойдет на пайку, что критически снизит механическое усилие на разрыв.
Пережим изоляции лапками: Обжимные лапки зажима пробили или глубоко прорезали штатную изоляцию провода до токоведущей жилы (Критический брак — риск замыкания на корпус зажима).
2. Дефекты паяного соединения (Раздел 4):
Недолив припоя: Место соединения заполнено припоем менее чем на $75,0\%$ объема обжимной площадки. Жила зафиксирована ненадежно.
«Холодная» пайка: Поверхность припоя матовая, пористая, с трещинами. Возникает из-за недостаточного прогрева массивного зажима маломощным паяльником или шевеления провода при остывании.
Острые выступы (пики припоя): Наличие застывших капель припоя с острыми краями. При натягивании защитного чехла они со временем проколют мягкий силикон или винил изнутри.
3. Термические дефекты:
Затекание припоя: Избыток припоя ушел по капиллярам жил глубоко под изоляцию провода. Провод на границе с зажимом потерял гибкость и обломится при первых изгибах.
Оплавление изоляции провода: Штатная оболочка провода сильно деформировалась или потемнела из-за прямого касания жалом паяльника (Раздел 4).</t>
  </si>
  <si>
    <t>SEAL</t>
  </si>
  <si>
    <t>ТИПОВЫЕ ДЕФЕКТЫ (NG): пропуск места герметизации по КД; пустоты, пузыри, разрывы слоя; герметик на контактных поверхностях или в ответной части разъёма; повреждение изоляции при снятии излишков; дальнейшая сборка до высыхания герметика.</t>
  </si>
  <si>
    <t>STRIP_CABLE</t>
  </si>
  <si>
    <t>ТИПОВЫЕ ДЕФЕКТЫ (NG), IPC/WHMA-A-620F (Раздел 3 «Провода»):
Надрезы/обрывы жил при снятии внешней оболочки или экрана.
Повреждение/неполное удаление общего экрана (фольга/оплётка), торчащие волоски — риск КЗ; повреждение дренажного провода.
Повреждение изоляции внутренних жил. Несоответствие длин снятия чертежу. Смятие оболочки губками.</t>
  </si>
  <si>
    <t>STRIP_CABLE_sheld</t>
  </si>
  <si>
    <t>STRIP_CABLE_usb_2.0</t>
  </si>
  <si>
    <t>ТИПОВЫЕ ДЕФЕКТЫ (NG): торчащие волоски экрана (КЗ); обрыв дренажа; повреждение/раскрутка сигнальной пары D±; надрезы жил питания; смятие оболочки.</t>
  </si>
  <si>
    <t>STRIP_CABLE_usb_3.2</t>
  </si>
  <si>
    <t>ТИПОВЫЕ ДЕФЕКТЫ (NG): торчащие волоски экрана (КЗ); повреждение SS-пар/нарушение их экранов (деградация SuperSpeed); раскрутка пар; надрезы жил; смятие оболочки.</t>
  </si>
  <si>
    <t>STRIP_COAX_auto</t>
  </si>
  <si>
    <t>ТИПОВЫЕ ДЕФЕКТЫ (Критерии отбраковки / NG) для разделки коаксиала:
В соответствии с IPC/WHMA-A-620F, класс 3 (Раздел 13: Коаксиальные и двухосные кабели), отбраковке подлежат изделия со следующими дефектами:
1. Дефекты центральной жилы:
Надрезы, царапины или обрывы: Повреждение монолитной жилы или обрыв проволочек в многопроволочной жиле.
Скручивание или распушение: Деформация повива многопроволочной центральной жилы, препятствующая пайке или обжимке центрального пина (контакта).
2. Дефекты диэлектрика:
Порезы, надрывы, трещины: Повреждения поверхности диэлектрика ножами станка при снятии экрана.
Смятие или вытягивание: Деформация (изменение диаметра) диэлектрика, что ведет к изменению волнового сопротивления.
Остатки экрана: Наличие необрезанных волосков оплетки, вдавленных в диэлектрик или касающихся центральной жилы (короткое замыкание).
3. Дефекты экрана (оплетки):
Чрезмерное повреждение прядей: Количество обрезанных (надсеченных) проволочек экрана превышает допустимый предел, установленный в КД (для класса 3 — согласно КД, как правило не более 5%).
Неровный срез оплетки (бахрома): Разница в длине прядей оплетки превышает установленный допуск, что помешает корректной посадке обжимной втулки.
Распушение оплетки: Экран потерял структуру на длине, превышающей допуск (если распушение не предусмотрено следующей технологической операцией).
4. Дефекты внешней оболочки и геометрии:
Смятие изоляции: Видимые следы, глубокие вмятины или прокусы от зажимных губок станка.
Нарушение размеров ступеней: Длины L1, L2, L3 не соответствуют чертежу (приведет к браку на этапе монтажа разъема).</t>
  </si>
  <si>
    <t>STRIP_COAX_hand</t>
  </si>
  <si>
    <t>STRIP_F/FTP_ethernet</t>
  </si>
  <si>
    <t>ТИПОВЫЕ ДЕФЕКТЫ (NG): остатки общей фольги/пофольги; обрыв дренажей; надрезы жил; чрезмерная раскрутка; смятие оболочки.</t>
  </si>
  <si>
    <t>STRIP_F/UTP_ethernet</t>
  </si>
  <si>
    <t>ТИПОВЫЕ ДЕФЕКТЫ (NG): повреждение/неполное удаление общей фольги; обрыв дренажного провода; надрезы жил; чрезмерная раскрутка пар; смятие оболочки.</t>
  </si>
  <si>
    <t>STRIP_S/FTP_ethernet</t>
  </si>
  <si>
    <t>ТИПОВЫЕ ДЕФЕКТЫ (NG): торчащие волоски оплётки (КЗ); остатки пофольги пар; надрезы жил; чрезмерная раскрутка; смятие оболочки.</t>
  </si>
  <si>
    <t>STRIP_S/UTP_ethernet</t>
  </si>
  <si>
    <t>ТИПОВЫЕ ДЕФЕКТЫ (NG): торчащие волоски оплётки (КЗ); неполное удаление/формирование экрана; надрезы жил; чрезмерная раскрутка пар; смятие оболочки.</t>
  </si>
  <si>
    <t>STRIP_SF/FTP_ethernet</t>
  </si>
  <si>
    <t>ТИПОВЫЕ ДЕФЕКТЫ (NG): торчащие волоски оплётки (КЗ); остатки фольги (общей/пар); обрыв дренажа; надрезы жил; чрезмерная раскрутка; смятие оболочки.</t>
  </si>
  <si>
    <t>STRIP_SF/UTP_ethernet</t>
  </si>
  <si>
    <t>ТИПОВЫЕ ДЕФЕКТЫ (NG): торчащие волоски оплётки (КЗ); остатки фольги; обрыв дренажа; надрезы жил; чрезмерная раскрутка пар; смятие оболочки.</t>
  </si>
  <si>
    <t>STRIP_U/FTP_ethernet</t>
  </si>
  <si>
    <t>ТИПОВЫЕ ДЕФЕКТЫ (NG): повреждение/неполное снятие пофольги пар; обрыв дренажа пары; надрезы жил; чрезмерная раскрутка; смятие оболочки.</t>
  </si>
  <si>
    <t>STRIP_U/UTP_ethernet</t>
  </si>
  <si>
    <t>ТИПОВЫЕ ДЕФЕКТЫ (NG): надрезы/обрывы жил пар; чрезмерная раскрутка пар сверх допуска по КД (ухудшение параметров линии); смятие/прокус внешней оболочки; несоответствие длины снятия чертежу.</t>
  </si>
  <si>
    <t>STRIP_WIRE</t>
  </si>
  <si>
    <t>ТИПОВЫЕ ДЕФЕКТЫ (NG), IPC/WHMA-A-620F (Раздел 3 «Провода»):
Надрезы, царапины или обрыв проволочек жилы.
Неполное снятие изоляции (остатки на жиле) либо повреждение/задиры изоляции.
Несоответствие длины зачистки чертежу. Смятие/деформация изоляции от губок.</t>
  </si>
  <si>
    <t>TWIST</t>
  </si>
  <si>
    <t>ТИПОВЫЕ ДЕФЕКТЫ (Критерии отбраковки / NG) для свивки:
Согласно IPC/WHMA-A-620F (класс 3) и КД на жгут, браком считаются следующие отклонения:
1. Дефекты шага и структуры повива:
Неравномерный шаг скрутки: Шаг скрутки визуально «плавает» по длине жгута, выходя за пределы допусков КД. Причина — неравномерное натяжение при вращении.
Шаг вне допуска: Слишком плотная скрутка (перекрут) делает жгут жестким и создает избыточное напряжение в меди (риск обрыва). Слишком рыхлая скрутка не обеспечивает требуемых характеристик по ЭМС.
Выпадение провода из повива (Петля): Один из проводов был натянут слабее остальных и образовал дугу (петлю), выступающую за общий габарит жгута.
2. Механические повреждения:
Смятие или разрыв изоляции в местах фиксации: Зажимные механизмы станка прокусили изоляционную оболочку, обнажив жилу.
Изменение цвета (побеление) изоляции: Следствие превышения предела прочности изоляционного материала на разрыв из-за чрезмерного натяжения проводов в процессе свивки.
3. Нарушение фиксации:
Расплетание концов (Распушение): Концы витой пары не зафиксированы должным образом (или фиксация произведена слишком далеко от края), что приводит к раскручиванию повива на недопустимую длину.</t>
  </si>
  <si>
    <t>US_WELD</t>
  </si>
  <si>
    <t>ТИПОВЫЕ ДЕФЕКТЫ (Критерии отбраковки / NG) со ссылками на IPC/WHMA-A-620F:
1. Дефекты структуры и монолитности металлоблока (Раздел 8.2):
Недовар (Недостаточная энергия / давление): Металлоблок не сформирован до конца, под увеличением видны явные зазоры между отдельными проволочками, либо отдельные жилы отделяются от сростка при незначительном механическом усилии (Критический брак).
Перевар / Пережог (Избыточная энергия): Чрезмерное сплющивание узла. Толщина металлоблока занижена, по бокам образовался сильный облой (выдавленный тонкий металл). Из-за деструкции меди в зоне сварки резко падает механическое усилие на разрыв.
Трещины в сростке: Наличие сквозных или поверхностных микротрещин на теле металлоблока (следствие износа сонотрода или неверной частоты колебаний).
2. Дефекты позиционирования проводников (Раздел 8.1 / 8.2):
Распушение жил: Отдельные проволочки на входе в металлоблок выбились из общего пучка, не попали под действие сонотрода и торчат в стороны. Снижает рабочее сечение узла.
Неверный вылет жил: Торцы проводов не выходят за край металлоблока (утоплены внутри шва), либо длина вылета жил превышает 1,5 мм, нарушая габариты последующей изоляции узла.
Перекрещивание проводников: Жилы внутри пакета были уложены крест-накрест. Приводит к перебиванию и подрезанию отдельных проволочек в процессе прессования.
3. Термические и сопутствующие дефекты:
Повреждение изоляции: Штатная оболочка провода зашла под прижимной механизм или сонотрод и имеет следы оплавления, обгорания или глубоких механических надрезов.
Недопустимый зазор до изоляции: Оголенный участок жил от края металлоблока до начала изоляции провода превышает 1,5 мм (если иное не оговорено в КД), что увеличивает габариты незащищенной зоны.</t>
  </si>
  <si>
    <t>№</t>
  </si>
  <si>
    <t>ТИП</t>
  </si>
  <si>
    <t>ТЕКСТ</t>
  </si>
  <si>
    <t>ДОПУСК</t>
  </si>
  <si>
    <t>1</t>
  </si>
  <si>
    <t>Операция</t>
  </si>
  <si>
    <t>Включить станок. Произвести заправку провода через систему рихтовки (выравнивания) и подающие ролики.</t>
  </si>
  <si>
    <t>-</t>
  </si>
  <si>
    <t>2</t>
  </si>
  <si>
    <t>Ввести параметры многоступенчатой разделки коаксиала: общую длину реза и длины ступеней (внешняя оболочка / экран / диэлектрик) по КД, усилие прижима роликов. Контролировать целостность экрана и диэлектрика.</t>
  </si>
  <si>
    <t>3</t>
  </si>
  <si>
    <t>Режим многоступенчатой разделки: полное/частичное снятие по ступеням (внешняя оболочка → экран → диэлектрик) для стороны А. Контролировать целостность экрана и диэлектрика.</t>
  </si>
  <si>
    <t>4</t>
  </si>
  <si>
    <t>Произвести тестовый рез (2–3 шт.).</t>
  </si>
  <si>
    <t>5</t>
  </si>
  <si>
    <t>Контроль</t>
  </si>
  <si>
    <t>ВИЗУАЛЬНЫЙ КОНТРОЛЬ (IPC разд.13): ступени разделки по КД; центральная жила без надрезов; диэлектрик без задиров (Ø сохранён); экран без бахромы и распушения, не касается жилы.</t>
  </si>
  <si>
    <t>IPC/WHMA-A-620F (Раздел 3)</t>
  </si>
  <si>
    <t>6</t>
  </si>
  <si>
    <t>ИНСТРУМЕНТАЛЬНЫЙ КОНТРОЛЬ: Измерить общую длину отрезков линейкой. Измерить длину зачистки с каждой обрабатываемой стороны штангенциркулем.</t>
  </si>
  <si>
    <t>7</t>
  </si>
  <si>
    <t>При положительном результате запустить автоматический цикл резки партии.</t>
  </si>
  <si>
    <t>8</t>
  </si>
  <si>
    <t>Снять готовую партию. Уложить в тару без перегибов. Если применялось полное снятие изоляции, укладывать предельно аккуратно, чтобы исключить распушение жил от трения друг о друга.</t>
  </si>
  <si>
    <t>9</t>
  </si>
  <si>
    <t>Проводить выборочный межоперационный контроль длины и качества зачистки.</t>
  </si>
  <si>
    <t>Режим многоступенчатой разделки С ДВУХ СТОРОН: снятие по ступеням (оболочка → экран → диэлектрик) для сторон А и Б. Контролировать целостность экрана и диэлектрика на обоих концах.</t>
  </si>
  <si>
    <t>ВИЗУАЛЬНЫЙ КОНТРОЛЬ (IPC разд.13): ступени обеих сторон по КД; центральная жила без надрезов; диэлектрик без задиров; экран без бахромы, не касается жилы.</t>
  </si>
  <si>
    <t>Заправить нейлоновый рукав (оплётку) с бобины без натяжения и перекручивания.</t>
  </si>
  <si>
    <t>Задать длину отрезка. Рез выполнять горячим ножом / с оплавлением торца (чтобы рукав не распускался) согласно КД; не перекрывать просвет рукава.</t>
  </si>
  <si>
    <t>Согласно КД</t>
  </si>
  <si>
    <t>Осуществить тестовый рез (2-3 шт.).</t>
  </si>
  <si>
    <t>ВИЗУАЛЬНЫЙ КОНТРОЛЬ: длина по КД; торцы оплавлены и не распускаются; рукав не пережат, просвет сохранён.</t>
  </si>
  <si>
    <t>IPC/WHMA-A-620F (Раздел 16)</t>
  </si>
  <si>
    <t>ИНСТРУМЕНТАЛЬНЫЙ КОНТРОЛЬ: Замерить длину тестовых отрезков штангенциркулем или линейкой.</t>
  </si>
  <si>
    <t>[L КД] мм</t>
  </si>
  <si>
    <t>Запустить автоматический цикл резки партии.</t>
  </si>
  <si>
    <t>Уложить готовые отрезки в чистую тару. Внимание: Хранить вдали от источников тепла и прямых солнечных лучей во избежание преждевременной усадки.</t>
  </si>
  <si>
    <t>Провести выборочный контроль геометрии и качества реза в процессе изготовления партии.</t>
  </si>
  <si>
    <t>Заправить термоусаживаемую трубку (ТУТ) с бобины, без натяжения и перекручивания ленты.</t>
  </si>
  <si>
    <t>Задать длину отрезка и скорость подачи. Зазор подающих роликов — чтобы НЕ сплющить (не слепить) стенки трубки. Для длинных отрезков контролировать подачу/провисание.</t>
  </si>
  <si>
    <t>ВИЗУАЛЬНЫЙ КОНТРОЛЬ: рез ровный, перпендикулярный оси; торцы без заусенцев и надрывов; внутреннее отверстие не сплющено (стенки не слиплись).</t>
  </si>
  <si>
    <t>Подготовить станок. Провести заправку ТУТ с бобины (катушки), не допуская натяжения и перекручивания ленты.</t>
  </si>
  <si>
    <t>Выставить параметры резки: длину отрезка, скорость подачи, скорость вывода полуфабриката. Отрегулировать зазор подающих роликов так, чтобы исключить деформацию (слипание) стенок трубки.</t>
  </si>
  <si>
    <t>ВИЗУАЛЬНЫЙ КОНТРОЛЬ: Осмотреть края отрезков. Рез должен быть ровным, перпендикулярным продольной оси. Края не должны иметь заусенцев, надрывов и трещин. Внутреннее отверстие трубки не должно быть сплющено (слипшимся).</t>
  </si>
  <si>
    <t>Ввести параметры: общую длину реза, длину зачистки по КД, диаметр жилы, усилие прижима роликов. Настроить узел опрессовки: тип контакта и высоту обжима по datasheet.</t>
  </si>
  <si>
    <t>Выбрать режим снятия изоляции: полное снятие (full strip) или частичное стягивание (semi-strip / оставляет изоляцию на конце жилы для защиты от распушения жил до следующей операции).</t>
  </si>
  <si>
    <t>Произвести тестовый рез с опрессовкой (3–5 шт.).</t>
  </si>
  <si>
    <t>ВИЗУАЛЬНЫЙ КОНТРОЛЬ: Осмотреть зачищенные концы. Не допускается распушение жил («ёрш»), подрезка проволочек, смятие или глубокие проколы на оставшейся изоляции от подающих роликов. Торцы изоляции должны быть ровными.</t>
  </si>
  <si>
    <t>ИНСТРУМЕНТАЛЬНЫЙ КОНТРОЛЬ ГЕОМЕТРИИ: Измерить микрометром высоту опрессовки по жиле на тестовых образцах. Значение должно строго укладываться в заданный интервал по спецификации (datasheet).</t>
  </si>
  <si>
    <t>КОНТРОЛЬ МЕХАНИЧЕСКОЙ ПРОЧНОСТИ: Провести испытание тестового образца на разрыв (Pull-test) на разрывной машине. Зафиксировать значение разрушающего усилия.</t>
  </si>
  <si>
    <t>ВИЗУАЛЬНЫЙ КОНТРОЛЬ (IPC/WHMA-A-620F): Оценить качество обжатия под увеличением. Проверить наличие передних и задних юбок, вылет жил, положение изоляции в обжимном поле.</t>
  </si>
  <si>
    <t>IPC/WHMA-A-620F (Раздел 5)</t>
  </si>
  <si>
    <t>10</t>
  </si>
  <si>
    <t>При положительных результатах контроля запустить автоматический цикл резки и опрессовки партии.</t>
  </si>
  <si>
    <t>11</t>
  </si>
  <si>
    <t>12</t>
  </si>
  <si>
    <t>Проводить выборочный межоперационный контроль длины, качества зачистки и геометрии обжатия (каждые 50–100 шт.).</t>
  </si>
  <si>
    <t>IPC/WHMA-A-620F (Раздел 3, 5)</t>
  </si>
  <si>
    <t>Ввести параметры в программу управления: общую длину реза, длину зачистки для стороны А (и стороны В для операции 2strip), диаметр жилы, усилие прижима подающих роликов.</t>
  </si>
  <si>
    <t>Ввести параметры: общую длину реза, длину зачистки сторон по КД, диаметр жилы, усилие прижима роликов. Задать программу маркировки провода: текст/код и позицию нанесения согласно КД.</t>
  </si>
  <si>
    <t>Включить станок, произвести заправку провода. Проверить отсутствие перекручивания и натяжения провода на подающем узле.</t>
  </si>
  <si>
    <t>Выставить параметры резки: задать длину отрезка (L), количество штук (N), скорость подачи. Внимание: усилие прижима роликов должно быть минимально достаточным для исключения деформации изоляции.</t>
  </si>
  <si>
    <t>Произвести тестовый рез (1-3 шт.).</t>
  </si>
  <si>
    <t>ВИЗУАЛЬНЫЙ КОНТРОЛЬ (IPC/WHMA-A-620F): Проверить качество реза. Торцы должны быть ровными, перпендикулярными оси провода. Не допускается: повреждение (смятие, надрезы) изоляции роликами подачи, вытягивание или деформация токопроводящей жилы, наличие заусенцев.</t>
  </si>
  <si>
    <t>ИНСТРУМЕНТАЛЬНЫЙ КОНТРОЛЬ: Измерить длину тестовых образцов металлической линейкой. Длина должна соответствовать заданной с учетом допуска.</t>
  </si>
  <si>
    <t>При положительном результате контроля запустить автоматический цикл резки партии.</t>
  </si>
  <si>
    <t>Снять готовую партию мерных отрезков. Уложить в тару без перегибов и скручивания, исключая повреждение изоляции.</t>
  </si>
  <si>
    <t>Провести выборочный контроль длины и качества реза в партии.</t>
  </si>
  <si>
    <t>Подготовить ручной/полуавтоматический инструмент резки. Заправить провод, исключив перекручивание и натяжение.</t>
  </si>
  <si>
    <t>Задать длину отрезка (L) и количество (N). Усилие реза/прижима — минимально достаточное, без деформации изоляции.</t>
  </si>
  <si>
    <t>Произвести резку партии вручную, периодически сверяя длину отрезков с КД.</t>
  </si>
  <si>
    <t>Заправить линейный материал ПМЛ с бобины/катушки без натяжения и перекручивания.</t>
  </si>
  <si>
    <t>Задать длину отрезка и скорость подачи; зазор подающих роликов — без деформации материала.</t>
  </si>
  <si>
    <t>ВИЗУАЛЬНЫЙ КОНТРОЛЬ: рез ровный, без заусенцев; длина по КД; материал не деформирован.</t>
  </si>
  <si>
    <t>Заправить гофрированную трубу с бобины; позиционировать рез по ВПАДИНЕ гофры (по КД).</t>
  </si>
  <si>
    <t>Задать длину отрезка. Нож позиционировать во впадину гофры — рез ровный, труба не сминается. Зазор роликов без смятия.</t>
  </si>
  <si>
    <t>ВИЗУАЛЬНЫЙ КОНТРОЛЬ: рез по впадине, ровный, без заусенцев; труба не смята; длина по КД.</t>
  </si>
  <si>
    <t>Включить термофен, дождаться выхода на заданный температурный режим.</t>
  </si>
  <si>
    <t>160 °C</t>
  </si>
  <si>
    <t>Надвинуть термоусаживаемую трубку с клеевым подслоем (ТТК) на зону соединения. Выровнять положение так, чтобы трубка перекрывала соединение с заходом на корпус разъёма и внешнюю изоляцию кабеля с обеих сторон (нахлёст согласно КД).</t>
  </si>
  <si>
    <t>Направляя поток горячего воздуха через рефлектор, произвести равномерную усадку ТТК, плавно перемещая фен. Продолжать прогрев до выхода равномерного валика термоклея по обоим торцам трубки (признак герметизации). Не допускать локального перегрева и обугливания клея.</t>
  </si>
  <si>
    <t>ВИЗУАЛЬНЫЙ КОНТРОЛЬ (IPC/WHMA-A-620F, Раздел 16): трубка усажена плотно, без складок и воздушных пузырей; по обоим торцам — сплошной валик выступившего термоклея (герметизация). Клей не обуглен, внешняя оболочка кабеля не оплавлена. Контролировать нахлёст на оболочку кабеля.</t>
  </si>
  <si>
    <t>(+/-) 5,0 мм</t>
  </si>
  <si>
    <t>Надвинуть термоусаживаемую трубку с клеевым подслоем (ТТК) на место по КД — торец оплётки/ленты, зону соединения или хвостовик разъёма — с нахлёстом на оба участка. Выровнять положение трубки.</t>
  </si>
  <si>
    <t>Сдвинуть ТУТ на обжатую гильзу. Выровнять положение ТУТ так, чтобы она полностью закрывала гильзу и заходила на корпус разъема и внешнюю изоляцию кабеля.</t>
  </si>
  <si>
    <t>Направляя поток горячего воздуха через рефлектор, произвести равномерную усадку ТУТ, плавно перемещая фен. Исключить длительный локальный перегрев.</t>
  </si>
  <si>
    <t>ВИЗУАЛЬНЫЙ КОНТРОЛЬ (IPC/WHMA-A-620F, Раздел 16): поверхность ТУТ после усадки гладкая, плотно облегает контур гильзы и кабеля, без складок и воздушных пузырей. Контролировать величину нахлёста ТУТ на оболочку кабеля.</t>
  </si>
  <si>
    <t>Надвинуть ТУТ на зону соединения (паяный контакт, обжатую гильзу) так, чтобы трубка полностью закрывала соединение и заходила на контакт/корпус разъёма и изоляцию провода с нахлёстом по КД.</t>
  </si>
  <si>
    <t>ВИЗУАЛЬНЫЙ КОНТРОЛЬ: ТУТ после усадки гладкая, плотно облегает соединение и изоляцию, без складок и воздушных пузырей; оголённых токоведущих частей нет; нахлёст на изоляцию по КД.</t>
  </si>
  <si>
    <t>Проверить жгут: терминалы смонтированы, провода уложены согласно КД. Отмерить длины открытых концов проводов по КД и отметить границы участка под оплётку.</t>
  </si>
  <si>
    <t>Отрезать оплётку по длине участка по КД, торцы синтетической оплётки оплавить термофеном. Надеть оплётку на жгут со свободного конца, без перекрута и натяжения проводов.</t>
  </si>
  <si>
    <t>Равномерно распределить оплётку по участку по КД до плотного прилегания к жгуту. Концы оплётки закрепить термоусадочными трубками на следующих операциях согласно КД.</t>
  </si>
  <si>
    <t>ВИЗУАЛЬНЫЙ КОНТРОЛЬ: оплётка закрывает участок по КД; торцы оплавлены, не разлохмачены; плотность равномерная, без складок; длины открытых концов проводов соответствуют КД; изоляция не повреждена.</t>
  </si>
  <si>
    <t>ГОСТ 23592-96; КД</t>
  </si>
  <si>
    <t>Надеть защитный колпачок/заглушку на контакт/разъём согласно КД.</t>
  </si>
  <si>
    <t>Убедиться в полной посадке колпачка до упора.</t>
  </si>
  <si>
    <t>ВИЗУАЛЬНЫЙ КОНТРОЛЬ: колпачок установлен полностью, не спадает, не повреждён.</t>
  </si>
  <si>
    <t>IPC/WHMA-A-620F (Раздел 13)</t>
  </si>
  <si>
    <t>Надеть на свободный конец каждой неиспользуемой жилы отрезок термоусаживаемой трубки из входа «Полуфабрикат 2» так, чтобы трубка выступала за торец жилы на 3–5 мм. Жилу не зачищать.</t>
  </si>
  <si>
    <t>выступ 3–5 мм</t>
  </si>
  <si>
    <t>Усадить трубку феном; пока трубка горячая, сжать выступ пинцетом до полного закрытия торца. Уложить заделанный конец вдоль жгута в место запаса по КД — его закроет трубка или оплётка жгута на следующих операциях.</t>
  </si>
  <si>
    <t>торец закрыт</t>
  </si>
  <si>
    <t>ВИЗУАЛЬНЫЙ КОНТРОЛЬ: все свободные концы по КД заделаны, торец жилы закрыт, трубка усажена без прожогов, конец уложен в месте запаса.</t>
  </si>
  <si>
    <t>КД; IPC/WHMA-A-620F</t>
  </si>
  <si>
    <t>Надеть/нанести маркер (термоусаживаемая бирка/наклейка) на провод в позиции по КД; для ТУТ-маркера — усадить.</t>
  </si>
  <si>
    <t>Проверить позицию и ориентацию текста; при усадке — равномерность без перегрева.</t>
  </si>
  <si>
    <t>ВИЗУАЛЬНЫЙ КОНТРОЛЬ: текст/код соответствует КД, читаем, не смещается; бирка усажена ровно.</t>
  </si>
  <si>
    <t>Проверить маркировку по КД: текст и цвет каждого маркера, позицию установки на жгуте.</t>
  </si>
  <si>
    <t>Установить маркеры на жгут в позициях по КД, текст ориентировать единообразно для чтения.</t>
  </si>
  <si>
    <t>Зафиксировать маркеры; термоусаживаемый маркер усадить до плотной посадки.</t>
  </si>
  <si>
    <t>ВИЗУАЛЬНЫЙ КОНТРОЛЬ: маркировка соответствует КД, читаема, в заданной позиции, надёжно закреплена; оплётка и изоляция не повреждены.</t>
  </si>
  <si>
    <t>Подобрать нейлоновую оплётку (рукав) нужного диаметра. Надеть оплётку на жгут/кабель на длину по КД.</t>
  </si>
  <si>
    <t>Распределить оплётку равномерно по участку; зафиксировать концы (ТУТ/стяжка/лента) по КД.</t>
  </si>
  <si>
    <t>ВИЗУАЛЬНЫЙ КОНТРОЛЬ (IPC/WHMA-A-620F, Раздел 14): оплётка покрывает участок по КД без разлохмачивания и просветов; концы зафиксированы.</t>
  </si>
  <si>
    <t>Подготовить RJ-вилку (cat5 — без вставки) и обжимной инструмент. Внешняя оболочка снята при резке на 40 мм. Экранированный кабель (F/UTP, FTP) под экранированную вилку (8P8C-SH): фольгу экрана отвернуть назад на оболочку, дренажный провод уложить поверх неё вдоль кабеля — под металлический экран вилки. Развести и расплести 4 пары до края оболочки.</t>
  </si>
  <si>
    <t>Расположить жилы по схеме T568A/B (по КД), выпрямить и выровнять в плоский ряд. Обрезать торец ровно одним резом, оставив длину жил 15 мм от края оболочки.</t>
  </si>
  <si>
    <t>15 мм</t>
  </si>
  <si>
    <t>Ввести жилы в вилку до упора (каждая в свой канал до торца разъёма), сохраняя порядок. Внешняя оболочка (с отвёрнутым экраном и дренажом — у экранированной вилки) должна зайти под зону фиксатора.</t>
  </si>
  <si>
    <t>КОНТРОЛЬ ФИКСАЦИИ (защёлкнул — потяни): Произвести легкое потягивание за провод в обратном направлении (усилие не более 5–10 Н) для проверки надежности срабатывания замка. Терминал не должен извлекаться.</t>
  </si>
  <si>
    <t>IPC/WHMA-A-620F (Раздел 9)</t>
  </si>
  <si>
    <t>Обжать вилку RJ-кримпером за полный цикл: ножевые контакты прорезают изоляцию жил, фиксатор зажимает внешнюю оболочку.</t>
  </si>
  <si>
    <t>ВИЗУАЛЬНЫЙ + ЭЛЕКТРОКОНТРОЛЬ (IPC/WHMA-A-620F, Раздел 9): распиновка по схеме; жилы дошли до торца; контакты утоплены равномерно; прозвонка кабель-тестером (все пары, без обрывов и перепутывания).</t>
  </si>
  <si>
    <t>Уложить собранные жгуты (кабельные сборки) в тару. Исключить сильное натяжение или резкий излом проводов у самого основания колодки.</t>
  </si>
  <si>
    <t>Подготовить RJ-вилку cat6/7 с направляющей вставкой (load bar) и обжимной инструмент. Внешняя оболочка снята при резке на 40 мм. Экранированный кабель под экранированную вилку: фольгу/оплётку экрана отвернуть назад на оболочку, дренажный провод уложить поверх неё вдоль кабеля — под металлический экран вилки. Удалить сепаратор пар (крестовину), развести и расплести пары до края оболочки.</t>
  </si>
  <si>
    <t>Расположить жилы по схеме T568A/B (по КД), выпрямить, завести в направляющую вставку (load bar) и сдвинуть её к оболочке. Обрезать торец ровно одним резом, оставив длину жил 15 мм от края оболочки.</t>
  </si>
  <si>
    <t>Вставить вставку с жилами в корпус вилки до упора (жилы до торца), сохраняя порядок. Оболочка (с отвёрнутым экраном и дренажом — у экранированной вилки) заходит под фиксатор.</t>
  </si>
  <si>
    <t>Обжать вилку RJ-кримпером за полный цикл: ножевые контакты прорезают изоляцию, фиксатор зажимает оболочку.</t>
  </si>
  <si>
    <t>ВИЗУАЛЬНЫЙ + ЭЛЕКТРОКОНТРОЛЬ (IPC/WHMA-A-620F, Раздел 9): распиновка по схеме; жилы до торца; контакты утоплены равномерно; прозвонка тестером (все пары).</t>
  </si>
  <si>
    <t>Надеть обжимную гильзу на внешнюю оболочку кабеля.</t>
  </si>
  <si>
    <t>Сдвинуть гильзу по кабелю вслед за ТУТ.</t>
  </si>
  <si>
    <t>Визуально проверить правильность ориентации гильзы (если она асимметрична) и отсутствие на ней глубоких вмятин или загрязнений.</t>
  </si>
  <si>
    <t>Надеть на провода (кабель, жгут) нарезанные термоусаживаемые трубки из входа «Полуфабрикат 2»: типоразмер, цвет, количество и порядок — согласно КД.</t>
  </si>
  <si>
    <t>Сдвинуть трубки от зоны пайки/монтажа разъёма так, чтобы они не нагревались на следующих операциях.</t>
  </si>
  <si>
    <t>ВИЗУАЛЬНЫЙ КОНТРОЛЬ: количество, типоразмер, цвет и порядок трубок соответствуют КД; трубки без надрывов и проколов.</t>
  </si>
  <si>
    <t>Проверить жгут: разъёмы смонтированы, провода свиты согласно КД. Отмерить от разъёмов длины открытых концов проводов по КД и отметить границы участка под ленту.</t>
  </si>
  <si>
    <t>Отрезать ленту по длине участка по КД. Уложить провода в самозаворачивающуюся ленту по всей длине участка, без перекрута и натяжения проводов.</t>
  </si>
  <si>
    <t>Сомкнуть края ленты с нахлёстом по всей длине участка, без просветов. Концы ленты зафиксировать способом по КД.</t>
  </si>
  <si>
    <t>ВИЗУАЛЬНЫЙ КОНТРОЛЬ: лента закрывает участок по КД без просветов; края сомкнуты с нахлёстом; концы зафиксированы; длины открытых концов проводов соответствуют КД; изоляция не повреждена.</t>
  </si>
  <si>
    <t>Аккуратно, с помощью пинцета, равномерно расправить (распушить) проволочки оплетки экрана кабеля во все стороны.</t>
  </si>
  <si>
    <t>Надвинуть корпус разъема на кабель до упора так, чтобы припаянный центральный контакт (пин) вошел во внутренний изолятор корпуса и зафиксировался в нем согласно КД.</t>
  </si>
  <si>
    <t>Заправить расправленную оплетку экрана поверх хвостовика корпуса разъема. Оплеточный экран должен равномерно распределиться по всей окружности хвостовика.</t>
  </si>
  <si>
    <t>ВИЗУАЛЬНЫЙ КОНТРОЛЬ: Убедиться в полной посадке (фиксации) центрального пина в корпусе. Проверить, что проволочки экрана не замялись внутрь корпуса и не касаются внутренних элементов разъема.</t>
  </si>
  <si>
    <t>Проверить корпус/кожух D-Sub/СНП и распиновку по КД. Подготовить опрессованные контакты и экран кабеля.</t>
  </si>
  <si>
    <t>Установить контакты в гнёзда корпуса согласно распиновке (нумерация на корпусе) до фиксации (щелчка).</t>
  </si>
  <si>
    <t>Собрать кожух (backshell): подключить экран на зажим, установить разгрузку натяжения (strain relief), стянуть винты корпуса.</t>
  </si>
  <si>
    <t>ВИЗУАЛЬНЫЙ КОНТРОЛЬ (IPC/WHMA-A-620F, Раздел 9): все контакты на проектной глубине (тест на вытяжку); распиновка верна; экран подключён; кожух собран, винты затянуты, провода не защемлены.</t>
  </si>
  <si>
    <t>Проверить круглый корпус GX, распиновку и КЛЮЧ ориентации по КД. Подготовить контакты.</t>
  </si>
  <si>
    <t>Установить/завести контакты в изолятор GX согласно распиновке до фиксации; учитывать ключ ориентации.</t>
  </si>
  <si>
    <t>Собрать корпус: навинтить заднюю накидную гайку и кабельный зажим, зафиксировать разгрузку натяжения.</t>
  </si>
  <si>
    <t>ВИЗУАЛЬНЫЙ КОНТРОЛЬ (IPC разд.9): контакты на проектной глубине (тест на вытяжку); распиновка/ключ по КД; гайка и зажим затянуты; провод не защемлён.</t>
  </si>
  <si>
    <t>Проверить металлический кожух USB, распиновку и ориентацию по КД. Подготовить узел контактов/плату.</t>
  </si>
  <si>
    <t>Установить контакты/плату разъёма в кожух согласно ориентации до фиксации.</t>
  </si>
  <si>
    <t>Обжать/завернуть экранные лепестки кожуха на оболочку кабеля (ЭМС-контакт экрана + разгрузка натяжения).</t>
  </si>
  <si>
    <t>ВИЗУАЛЬНЫЙ КОНТРОЛЬ (IPC разд.9): контакты на месте; экранные лепестки обжаты, ЭМС-контакт обеспечен; кожух собран; провод не защемлён.</t>
  </si>
  <si>
    <t>Установить вторичный фиксатор (TPA/CPA) или замок разъёма в рабочее положение согласно КД.</t>
  </si>
  <si>
    <t>Дожать фиксатор до защёлкивания (характерный щелчок).</t>
  </si>
  <si>
    <t>КОНТРОЛЬ: фиксатор в положении «заблокировано»; все контакты дофиксированы (тест на вытяжку).</t>
  </si>
  <si>
    <t>Обмотать жгут изоляционной/ПВХ-лентой с нахлёстом по КД на заданном участке.</t>
  </si>
  <si>
    <t>Завершить обмотку, закрепить конец ленты.</t>
  </si>
  <si>
    <t>ВИЗУАЛЬНЫЙ КОНТРОЛЬ (IPC/WHMA-A-620F, Раздел 14): обмотка равномерная с нахлёстом по КД, без пропусков и складок; конец закреплён.</t>
  </si>
  <si>
    <t>Подготовить сборочный чертеж (схему распиновки). Осмотреть пластиковый корпус (колодку) на отсутствие облоя, деформации ключей и загрязнений в каналах.</t>
  </si>
  <si>
    <t>Взять опрессованный провод за изоляцию на расстоянии 5–10 мм от терминала (допускается использование пинцета для направления терминала). Спозиционировать терминал стопорным усиком (замком) в сторону фиксирующего паза колодки.</t>
  </si>
  <si>
    <t>Ввести терминал строго по оси канала до упора и щелчка фиксатора. Без избыточного усилия: при сопротивлении — извлечь и проверить перекос.</t>
  </si>
  <si>
    <t>Повторить пункты 2–4 для всех контактов согласно схеме соединений.</t>
  </si>
  <si>
    <t>ВИЗУАЛЬНЫЙ КОНТРОЛЬ (IPC/WHMA-A-620F): Проверить правильность распиновки по цветовой маркировке проводов. Осмотреть лицевую (ответную) часть колодки: все контакты должны находиться на одном уровне (одинаковая глубина посадки).</t>
  </si>
  <si>
    <t>Установить маркировочную бирку/полимерный маркер ПМЛ на провод/жгут в позиции по КД.</t>
  </si>
  <si>
    <t>Зафиксировать маркер; убедиться в читаемости и правильной ориентации текста/кода.</t>
  </si>
  <si>
    <t>ВИЗУАЛЬНЫЙ КОНТРОЛЬ: маркировка соответствует КД, читаема, в заданной позиции, надёжно закреплена.</t>
  </si>
  <si>
    <t>Протянуть жгут через неразрезную гофротрубу на длину по КД.</t>
  </si>
  <si>
    <t>Спозиционировать гофру; зафиксировать концы по КД.</t>
  </si>
  <si>
    <t>ВИЗУАЛЬНЫЙ КОНТРОЛЬ: гофра по КД; провода не защемлены на торцах; концы зафиксированы.</t>
  </si>
  <si>
    <t>Уложить жгут в разрезную гофротрубу (loom) на длину участка по КД.</t>
  </si>
  <si>
    <t>Закрыть разрез; зафиксировать лентой/стяжками с шагом по КД.</t>
  </si>
  <si>
    <t>ВИЗУАЛЬНЫЙ КОНТРОЛЬ: жгут полностью в гофре; разрез не расходится; фиксация по шагу КД.</t>
  </si>
  <si>
    <t>Стянуть жгут кабельными стяжками с шагом и в позициях согласно КД.</t>
  </si>
  <si>
    <t>Затянуть стяжки требуемым усилием (без пережатия изоляции); обрезать хвосты заподлицо.</t>
  </si>
  <si>
    <t>ВИЗУАЛЬНЫЙ КОНТРОЛЬ (IPC/WHMA-A-620F, Раздел 14): стяжки по шагу КД; изоляция не пережата; хвосты обрезаны без острых кромок.</t>
  </si>
  <si>
    <t>Подготовить термопластавтомат (ТПА): загрузить и просушить материал, выставить режим (температуры зон, давление, время цикла) по техкарте материала. Установить узел в форму.</t>
  </si>
  <si>
    <t>Выполнить цикл литья под давлением; выдержать охлаждение; извлечь изделие, удалить литники и облой.</t>
  </si>
  <si>
    <t>ВИЗУАЛЬНЫЙ КОНТРОЛЬ: отливка без раковин, недоливов и облоя; геометрия по КД; разъём/провод не смещён; изоляция не повреждена перегревом.</t>
  </si>
  <si>
    <t>Подготовить пресс-форму и материал (компаунд/термопласт). Установить узел (разъём/сросток) в форму, спозиционировать согласно КД.</t>
  </si>
  <si>
    <t>Залить/запрессовать материал; выдержать время отверждения/охлаждения по КД. Извлечь отливку, удалить облой.</t>
  </si>
  <si>
    <t>Подготовить установку плазменной обработки. Очистить и обезжирить поверхность узла; спозиционировать зону обработки по КД.</t>
  </si>
  <si>
    <t>Выполнить плазменную активацию поверхности по заданному режиму. Соблюсти окно времени до следующей операции (адгезия деградирует со временем).</t>
  </si>
  <si>
    <t>КОНТРОЛЬ: поверхность обработана равномерно; обработка в пределах окна времени до нанесения компаунда/клея; нет загрязнений и оплавления.</t>
  </si>
  <si>
    <t>Выпрямить зачищенную жилу (длина зачистки по КД), не повреждая проволоки; скрутить проволоки жилы в одну сторону.</t>
  </si>
  <si>
    <t>зачистка 10±2 мм</t>
  </si>
  <si>
    <t>Сложить жилу вдвое по рисунку «Схема увеличения сечения» КД: сложенная часть прилегает к изоляции, проволоки не выступают. Сечение в месте установки контакта (гильзы, втулки) увеличено вдвое.</t>
  </si>
  <si>
    <t>сложенная часть 4+1 мм</t>
  </si>
  <si>
    <t>ВИЗУАЛЬНЫЙ КОНТРОЛЬ: жила сложена по КД, длина сложенной части в допуске, торчащих и надрезанных проволок нет.</t>
  </si>
  <si>
    <t>Надеть концевой изолирующий колпачок (CAP) на подготовленную жилу/скрутку до упора.</t>
  </si>
  <si>
    <t>Обжать металлическую часть колпачка матрицей соответствующего размера до плотного контакта.</t>
  </si>
  <si>
    <t>ВИЗУАЛЬНЫЙ КОНТРОЛЬ (IPC разд.5): колпачок обжат равномерно, жила/скрутка внутри; манжета не растрескана; габарит по КД.</t>
  </si>
  <si>
    <t>ИНСТРУМЕНТАЛЬНЫЙ КОНТРОЛЬ: размер обжима по КД; pull-тест выборочно.</t>
  </si>
  <si>
    <t>(+/-) 0,05 мм</t>
  </si>
  <si>
    <t>Проверить пайку центрального контакта внутри корпуса углового разъёма: припой не выступает, контакт не смещён. Установить крышку на корпус по направляющим.</t>
  </si>
  <si>
    <t>Установить разъём в оснастку для центровки на прессе и запрессовать крышку до плотной посадки по всему периметру.</t>
  </si>
  <si>
    <t>ВИЗУАЛЬНЫЙ КОНТРОЛЬ: крышка посажена до упора, без перекоса и зазора, без трещин и вмятин; кабель не пережат.</t>
  </si>
  <si>
    <t>ИНСТРУМЕНТАЛЬНЫЙ КОНТРОЛЬ: выборочно прозвонить центральный контакт и экран (нет обрыва и замыкания); крышка не снимается усилием руки.</t>
  </si>
  <si>
    <t>Обернуть зону экрана/соединения медной лентой с нахлёстом согласно КД.</t>
  </si>
  <si>
    <t>Выполнить ленточный обжим (бандаж) до плотного равномерного контакта по периметру.</t>
  </si>
  <si>
    <t>ВИЗУАЛЬНЫЙ КОНТРОЛЬ (IPC разд.5/13): бандаж плотный по всему периметру, без задиров; экран не повреждён; волоски не торчат.</t>
  </si>
  <si>
    <t>ИНСТРУМЕНТАЛЬНЫЙ КОНТРОЛЬ: размер/усилие обжима по КД.</t>
  </si>
  <si>
    <t>Подобрать обжимной инструмент с матрицей под изолированный наконечник (НКИ — кольцевой, НВИ — вилочный, РПИ — плоский разъёмный); матрица по цвету/сечению (красн. 0,5–1,5; син. 1,5–2,5; жёлт. 4–6 мм²).</t>
  </si>
  <si>
    <t>Зачистить провод на длину металлической гильзы наконечника (без захода изоляции под обжим жилы).</t>
  </si>
  <si>
    <t>Выполнить тестовую опрессовку образцов (3–5 шт.).</t>
  </si>
  <si>
    <t>ИНСТРУМЕНТАЛЬНЫЙ КОНТРОЛЬ ГЕОМЕТРИИ: Измерить микрометром высоту опрессовки по жиле. Значение должно строго укладываться в заданный интервал по спецификации (datasheet).</t>
  </si>
  <si>
    <t>Ввести жилу в гильзу до упора (жила видна в контрольном окне/торце), обжать в зоне металлической гильзы матрицей соответствующего цвета.</t>
  </si>
  <si>
    <t>В процессе выполнения партии производить периодический межоперационный контроль геометрии обжатия (каждые 50–100 шт.).</t>
  </si>
  <si>
    <t>Уложить провода в направляющие пазы IDC-разъёма по цветовой раскладке (КД). Изоляцию НЕ зачищать.</t>
  </si>
  <si>
    <t>Запрессовать разъём прессом/приспособлением: ножевые контакты прорезают изоляцию и врезаются в жилу до полной посадки крышки (до защёлок).</t>
  </si>
  <si>
    <t>ВИЗУАЛЬНЫЙ КОНТРОЛЬ (IPC/WHMA-A-620F, Раздел 6): крышка дожата равномерно до защёлок; все жилы в пазах; изоляция прорезана, жилы не перерезаны.</t>
  </si>
  <si>
    <t>КОНТРОЛЬ ЦЕЛОСТНОСТИ: прозвонка соединения по распиновке (соответствие КД).</t>
  </si>
  <si>
    <t>Подготовить ВЧ-разъём MHF/U.FL. Обжать центральный контакт на центральную жилу коаксиала точной матрицей; надеть внешнюю обжимную гильзу поверх оплётки экрана на хвостовике.</t>
  </si>
  <si>
    <t>Установить гильзу в паз матрицы точного размера (HEX) под MHF; выполнить полный цикл обжима до размыкания. Размеры миниатюрные — контролировать соосность.</t>
  </si>
  <si>
    <t>ВИЗУАЛЬНЫЙ КОНТРОЛЬ (IPC разд.5/13, микроскоп): центральный контакт обжат без деформации; внешняя гильза ровная, волоски экрана не торчат; корпус не повреждён.</t>
  </si>
  <si>
    <t>ИНСТРУМЕНТАЛЬНЫЙ КОНТРОЛЬ: размер обжима (HEX) по datasheet; (опц.) КСВН/целостность по КД.</t>
  </si>
  <si>
    <t>Подготовить ВЧ-разъём MHF с фиксатором (LK). Обжать центральный контакт на жилу; надеть внешнюю гильзу поверх оплётки на хвостовике.</t>
  </si>
  <si>
    <t>Обжать гильзу матрицей точного размера (HEX) до размыкания; ПОСЛЕ обжима зафиксировать стопор (lock) разъёма.</t>
  </si>
  <si>
    <t>ВИЗУАЛЬНЫЙ КОНТРОЛЬ (IPC разд.5/13, микроскоп): центральный контакт без деформации; гильза ровная, волоски не торчат; стопор (LK) зафиксирован.</t>
  </si>
  <si>
    <t>ИНСТРУМЕНТАЛЬНЫЙ КОНТРОЛЬ: размер обжима (HEX) по datasheet; фиксация стопора; (опц.) КСВН по КД.</t>
  </si>
  <si>
    <t>Сдвинуть обжимную гильзу по кабелю вперед до упора в наплыв (фланец) корпуса разъема, полностью накрыв ею оплетку экрана, расположенную на хвостовике.</t>
  </si>
  <si>
    <t>Установить гильзу в паз матрицы обжимного инструмента соответствующего размера. Выполнить полный цикл обжима до автоматического размыкания матриц.</t>
  </si>
  <si>
    <t>ВИЗУАЛЬНЫЙ КОНТРОЛЬ (IPC/WHMA-A-620F): Обжатая гильза должна быть ровной, без перекосов. Отдельные волоски экрана не должны выступать из-под гильзы. Корпус разъема не должен иметь повреждений от губок пресса.</t>
  </si>
  <si>
    <t>ИНСТРУМЕНТАЛЬНЫЙ КОНТРОЛЬ: Выборочно измерить размер обжатой гильзы по граням (размер HEX) штангенциркулем на соответствие КД.</t>
  </si>
  <si>
    <t>Подготовить пресс: установить аппликатор, заправить ленту терминалов направляющими элементами вперед.</t>
  </si>
  <si>
    <t>Выставить рабочую высоту опрессовки жил и изоляции в соответствии со спецификацией (datasheet) на данный тип контакта и сечение провода.</t>
  </si>
  <si>
    <t>При положительных результатах контроля запустить прессование партии проводов. Опрессовку производить путем ввода конца провода в зону позиционирования до упора с последующим нажатием педали.</t>
  </si>
  <si>
    <t>Подобрать матрицу под СУММАРНОЕ сечение двух проводов и тип терминала.</t>
  </si>
  <si>
    <t>Зачистить оба провода по datasheet; высоту обжима под суммарное сечение проверить на образце.</t>
  </si>
  <si>
    <t>Ввести ДВА зачищённых провода в обжимную втулку одного терминала (суммарное сечение в диапазоне datasheet) до упора, обжать за полный цикл.</t>
  </si>
  <si>
    <t>Подобрать ручной кримпер с храповиком и сменную матрицу/позиционер под тип терминала и сечение провода.</t>
  </si>
  <si>
    <t>Зачистить провод по datasheet (вылет жилы 0,10–0,50 мм за переднюю кромку втулки). Высоту обжима проверить на пробном образце микрометром.</t>
  </si>
  <si>
    <t>Вставить терминал в матрицу, ввести провод до упора (жила — в зону обжима жилы, изоляция — в зону обжима изоляции). Сжать инструмент до полного размыкания храповика.</t>
  </si>
  <si>
    <t>Периодический межоперационный контроль геометрии обжима (каждые 50–100 шт.).</t>
  </si>
  <si>
    <t>Настроить пресс/автомат под тип терминала и сечение; зарядить ленту терминалов направляющими вперёд.</t>
  </si>
  <si>
    <t>Выставить высоту обжима жилы и изоляции по datasheet; проверить на пробных образцах микрометром.</t>
  </si>
  <si>
    <t>Опрессовать партию: ввод провода до упора в зону позиционирования + цикл пресса; периодически контролировать стабильность параметров по контактам.</t>
  </si>
  <si>
    <t>Подобрать матрицу (квадрат/трапеция) под типоразмер втулочного наконечника НШВИ (по цвету/сечению).</t>
  </si>
  <si>
    <t>Зачистить жилу на длину втулки НШВИ (без выхода изоляции под обжим).</t>
  </si>
  <si>
    <t>Надеть НШВИ на жилу (жила полностью заполняет втулку, виден торец в контрольном окне), обжать квадратным/трапецеидальным профилем.</t>
  </si>
  <si>
    <t>Подобрать матрицу/пуансон пресса под медный трубчатый наконечник ТМЛ (по сечению). Число и расположение обжатий — по таблице матриц пресса для данного сечения; размеры спрессованного соединения (высота вдавливания, длина) — по ГОСТ 7386-80, прил. 1.</t>
  </si>
  <si>
    <t>Зачистить жилу на длину трубчатой части ТМЛ; при необходимости уплотнить повив.</t>
  </si>
  <si>
    <t>Ввести жилу в трубку ТМЛ до упора; выполнить гексагональную/точечную опрессовку числом обжатий по таблице матриц пресса. Соединение — по ГОСТ 10434-82.</t>
  </si>
  <si>
    <t>Паяльная станция, тонкое жало; t° 320–350 °C; вытяжка. AUX — аудиоразъём 3,5 мм (TRS/TRRS): паечные лепестки tip/ring/sleeve(/ring2).</t>
  </si>
  <si>
    <t>(+/-) 10 °C</t>
  </si>
  <si>
    <t>Зафиксировать разъём лепестками вверх. Развести жилы по каналам (L/R/GND/MIC) согласно КД; не перепутать tip/ring; продеть кожух заранее.</t>
  </si>
  <si>
    <t>Залудить зачищённую жилу провода. Нанести минимально необходимое количество флюса в паечное гнездо контакта.</t>
  </si>
  <si>
    <t>Ввести залуженную жилу в паечное гнездо (solder cup) контакта до упора. Исключить попадание изоляции в зону пайки; выдержать зазор изоляция–контакт по КД.</t>
  </si>
  <si>
    <t>Залудить лепесток и жилу, прогреть и спаять каждый канал раздельно минимумом припоя. Не допускать мостиков между tip/ring/sleeve.</t>
  </si>
  <si>
    <t>3 сек</t>
  </si>
  <si>
    <t>Удерживать провод неподвижно до полной кристаллизации припоя. Очистить остатки флюса (при использовании требующего отмывки флюса).</t>
  </si>
  <si>
    <t>ВИЗУАЛЬНЫЙ КОНТРОЛЬ (IPC разд.4): каждый канал пропаян раздельно, мостиков нет; назначение каналов по КД; кожух собирается.</t>
  </si>
  <si>
    <t>Проверить отсутствие термоповреждений (оплавления) изолятора разъёма и изоляции провода. Жила не выступает сверх допустимого; изоляция не зашла в зону пайки.</t>
  </si>
  <si>
    <t>Уложить спаянные узлы в антистатическую тару с ячейками для защиты контактов от механических повреждений.</t>
  </si>
  <si>
    <t>Паяльная станция; t° 350–380 °C (массивный штекер 4 мм). Кабель — высоковольтный, сечение жилы по КД. Проверить комплектность штекера Banana 4 мм (контакт, изолирующий корпус).</t>
  </si>
  <si>
    <t>Надеть на кабель изолирующий корпус штекера (и отрезок ТУТ, если предусмотрен КД) ДО пайки. Зафиксировать контакт штекера в приспособлении гнездом вверх, ламели не зажимать.</t>
  </si>
  <si>
    <t>Скрутить и залудить зачищенную жилу. Нанести минимально необходимое количество флюса в паечное гнездо контакта.</t>
  </si>
  <si>
    <t>Ввести залуженную жилу в паечное гнездо до упора. Изоляция не должна заходить в зону пайки; зазор изоляция–контакт по КД.</t>
  </si>
  <si>
    <t>Прогреть контакт, подать припой до полного заполнения гнезда. Время контакта жала минимальное — не перегреть ламели и изоляцию кабеля.</t>
  </si>
  <si>
    <t>Удерживать провод неподвижно до кристаллизации припоя. Очистить остатки флюса. Надвинуть и закрепить изолирующий корпус штекера.</t>
  </si>
  <si>
    <t>ВИЗУАЛЬНЫЙ КОНТРОЛЬ (IPC разд.4): гнездо заполнено без пустот и наплывов; ламели не деформированы; изоляция кабеля без повреждений; корпус посажен до упора.</t>
  </si>
  <si>
    <t>IPC/WHMA-A-620F (Раздел 4)</t>
  </si>
  <si>
    <t>КОНТРОЛЬ ФИКСАЦИИ: лёгкое потягивание кабеля (5–10 Н) — жила не выходит из контакта, корпус не смещается.</t>
  </si>
  <si>
    <t>Уложить узлы в тару без перегибов кабеля; штекеры не должны соприкасаться с острыми краями.</t>
  </si>
  <si>
    <t>Включить установку. Установить спиральный индуктор Ø15 мм под габарит разъёма; рабочий ток ~10 А.</t>
  </si>
  <si>
    <t>Зафиксировать разъем с кабелем в центрирующей оснастке. Зона пайки должна находиться строго по центру витков индуктора, не касаясь их.</t>
  </si>
  <si>
    <t>Намотать поверх экранирующей части 12 витков припойной проволоки Ø0,5 мм (припой с флюсом).</t>
  </si>
  <si>
    <t>Запустить нагрев педалью и удерживать её до 3-х звуковых сигналов окончания цикла. Припой должен равномерно растечься по окружности хвостовика.</t>
  </si>
  <si>
    <t>3,0 сек</t>
  </si>
  <si>
    <t>По завершении цикла нагрева выдержать узел в оснастке до полной кристаллизации припоя. Строго запрещается извлекать или смещать кабель в процессе остывания.</t>
  </si>
  <si>
    <t>5,0 сек</t>
  </si>
  <si>
    <t>Извлечь готовый узел. Очистить зону пайки от остатков флюса промывочной жидкостью.</t>
  </si>
  <si>
    <t>ВИЗУАЛЬНЫЙ КОНТРОЛЬ ШВА: через контрольное окно в корпусе разъёма убедиться в наличии припоя; под микроскопом проверить смачивание. Шов непрерывный (360°), поверхность гладкая, без пор и раковин; контуры оплётки просматриваются.</t>
  </si>
  <si>
    <t>IPC/WHMA-A-620F (Раздел 4 / 13)</t>
  </si>
  <si>
    <t>КОНТРОЛЬ ДЕФЕКТОВ: Проверить отсутствие оплавления внешней оболочки кабеля. Убедиться, что отсутствует избыточное затекание припоя под наружную изоляцию и внутрь корпуса разъема.</t>
  </si>
  <si>
    <t>IPC/WHMA-A-620F (Раздел 13.1.2)</t>
  </si>
  <si>
    <t>Уложить узлы в тару, исключив натяжение и излом проводов.</t>
  </si>
  <si>
    <t>Включить паяльную станцию. Выставить рабочую температуру жала (согласно технологической инструкции для применяемого типа припоя и флюса). Включить местную вытяжку.</t>
  </si>
  <si>
    <t>Зафиксировать центральный контакт (пин) в зажимном приспособлении отверстием под пайку вверх или под удобным углом. Внимание: не допускать деформации пина губками тисков.</t>
  </si>
  <si>
    <t>Нанести минимально необходимое количество флюса в отверстие контакта и на оголенную центральную жилу кабеля. При необходимости произвести предварительное лужение жилы.</t>
  </si>
  <si>
    <t>Ввести центральную жилу кабеля в отверстие контакта. Выдержать требуемый технологический зазор между торцом контакта и срезом диэлектрика (для исключения оплавления диэлектрика).</t>
  </si>
  <si>
    <t>Произвести пайку: прогреть контакт жалом паяльника, подать припой в зону соединения. Обеспечить равномерное заполнение отверстия припоем и смачивание жилы. Время контакта жала должно быть минимальным.</t>
  </si>
  <si>
    <t>Зафиксировать кабель до полной естественной кристаллизации припоя. Очистить место пайки от остатков флюса (если применяется требующий отмывки флюс).</t>
  </si>
  <si>
    <t>ВИЗУАЛЬНЫЙ КОНТРОЛЬ (под микроскопом): Проверить качество паяного соединения. Галтель припоя должна быть вогнутой и показывать хорошее смачивание жилы и стенок контакта. Наружная поверхность контакта должна быть свободна от припоя и брызг флюса.</t>
  </si>
  <si>
    <t>Проверить отсутствие термических повреждений (оплавления, вспучивания) диэлектрика кабеля. Проверить величину зазора между контактом и диэлектриком.</t>
  </si>
  <si>
    <t>Уложить спаянные узлы в антистатическую тару с ячейками для предотвращения механических повреждений пинов.</t>
  </si>
  <si>
    <t>Включить паяльную станцию, задать рабочую температуру жала. Включить местную вытяжку. Очистить жало паяльника о влажную губку.</t>
  </si>
  <si>
    <t>Зафиксировать корпус углового разъема в зажимном приспособлении технологическим окном вверх.</t>
  </si>
  <si>
    <t>Ввести разделанный конец кабеля в хвостовик разъема до упора диэлектрика. Центральная жила должна лечь строго по оси лотка углового контакта.</t>
  </si>
  <si>
    <t>ВИЗУАЛЬНЫЙ КОНТРОЛЬ: Через микроскоп проверить положение жилы в лотке. Проверить вылет жил: торец проводника должен слегка выступать за дальний край лотка, но не касаться стенок корпуса.</t>
  </si>
  <si>
    <t>Нанести пинцетом или дозатором минимальное количество флюса на зону соединения (жила провода — лоток контакта).</t>
  </si>
  <si>
    <t>Произвести пайку: приложить жало паяльника одновременно к лотку контакта и жиле, подать припой в зону стыка через технологическое окно. Припой должен равномерно заполнить лоток и полностью охватить жилу.</t>
  </si>
  <si>
    <t>(+/-) 3,0 сек</t>
  </si>
  <si>
    <t>Удалить паяльник, обеспечить неподвижность кабеля до полной кристаллизации припоя. Тщательно промыть место пайки смывкой от остатков флюса и просушить сжатым воздухом.</t>
  </si>
  <si>
    <t>КОНТРОЛЬ КАЧЕСТВА ПАЙКИ: Проверить паяное соединение под микроскопом. Галтель припоя должна быть вогнутой, гладкой, без пор и трещин. Контур жилы должен просматриваться. Наплывы припоя на внешние элементы корпуса не допускаются.</t>
  </si>
  <si>
    <t>КОНТРОЛЬ ДЕФЕКТОВ ИЗОЛЯЦИИ: Проверить отсутствие термических повреждений фторопластового изолятора разъема и оболочки кабеля. Убедиться, что отсутствует затекание припоя под изоляцию провода.</t>
  </si>
  <si>
    <t>Паяльная станция с тонким жалом; t° 320–350 °C (Sn63Pb37); местная вытяжка. Контакты D-Sub — паечные чашки в 2 ряда с мелким шагом.</t>
  </si>
  <si>
    <t>Зафиксировать корпус D-Sub чашками вверх. Паять строго по распиновке (нумерация на корпусе) согласно КД; контролировать соседние чашки — высокий риск мостика.</t>
  </si>
  <si>
    <t>Прогреть чашку массой жала, подать минимум припоя до заполнения. НЕ допускать перемычек (мостиков) припоя между соседними контактами.</t>
  </si>
  <si>
    <t>ВИЗУАЛЬНЫЙ КОНТРОЛЬ (IPC/WHMA-A-620F, Раздел 4, под увеличением): каждая чашка заполнена, галтель вогнутая; мостиков между контактами нет; распиновка соответствует КД.</t>
  </si>
  <si>
    <t>Паяльная станция с особо тонким жалом; t° 320–350 °C; вытяжка. Контакты HD D-Sub (повышенная плотность) — очень мелкий шаг чашек.</t>
  </si>
  <si>
    <t>Зафиксировать корпус HD D-Sub чашками вверх. Паять по распиновке согласно КД; из-за плотного шага особо строго контролировать риск мостика.</t>
  </si>
  <si>
    <t>Прогреть чашку, подать минимально необходимый припой. Мостики между близко расположенными контактами недопустимы — паять через контакт при необходимости.</t>
  </si>
  <si>
    <t>ВИЗУАЛЬНЫЙ КОНТРОЛЬ (IPC разд.4, микроскоп): чашки заполнены, мостиков нет (особое внимание из-за плотного шага); распиновка по КД.</t>
  </si>
  <si>
    <t>Паяльная станция, тонкое жало; t° 330–360 °C; вытяжка. GX12 — авиационный круглый разъём (Ø12 мм, паечные чашки по кругу, винтовая муфта).</t>
  </si>
  <si>
    <t>Зафиксировать корпус GX12 чашками вверх; учитывать КЛЮЧ/ориентацию. Паять по распиновке согласно КД; чашки расположены плотно по окружности — риск мостика.</t>
  </si>
  <si>
    <t>Прогреть чашку, подать припой до заполнения. Не допускать мостиков; наплыв не должен мешать сборке корпуса и накидной гайки.</t>
  </si>
  <si>
    <t>ВИЗУАЛЬНЫЙ КОНТРОЛЬ (IPC разд.4): чашки заполнены, мостиков нет; распиновка/ключ по КД; габарит позволяет навинтить корпус.</t>
  </si>
  <si>
    <t>Паяльная станция, тонкое жало; t° 330–360 °C; вытяжка. GX16 — авиационный круглый разъём (Ø16 мм, больше контактов, паечные чашки, винтовая муфта).</t>
  </si>
  <si>
    <t>Зафиксировать корпус GX16 чашками вверх; учитывать КЛЮЧ. Паять по распиновке согласно КД; контролировать соседние чашки.</t>
  </si>
  <si>
    <t>Прогреть чашку, подать припой до заполнения; без мостиков и наплыва за габарит.</t>
  </si>
  <si>
    <t>ВИЗУАЛЬНЫЙ КОНТРОЛЬ (IPC разд.4): чашки заполнены, мостиков нет; распиновка/ключ по КД; габарит под сборку муфты.</t>
  </si>
  <si>
    <t>Прецизионная паяльная станция, тонкое жало; t° 320–350 °C; вытяжка. LEMO — прецизионный push-pull разъём (мелкие паечные чашки, ключ).</t>
  </si>
  <si>
    <t>Зафиксировать корпус LEMO чашками вверх по ключу. Паять по распиновке согласно КД; мелкий шаг и точные контакты — минимум припоя, аккуратная фиксация.</t>
  </si>
  <si>
    <t>Кратко прогреть чашку, подать минимум припоя до заполнения. Исключить перегрев (деформация прецизионного контакта) и мостики.</t>
  </si>
  <si>
    <t>ВИЗУАЛЬНЫЙ КОНТРОЛЬ (IPC разд.4, микроскоп): чашки заполнены, контакты не деформированы, мостиков нет; распиновка/ключ по КД; габарит под сборку цанги.</t>
  </si>
  <si>
    <t>Паяльная станция, тонкое жало; t° 320–350 °C; вытяжка. Разъём MR10 — паечные чашки контактов.</t>
  </si>
  <si>
    <t>Зафиксировать корпус MR10 чашками вверх. Паять по распиновке согласно КД; контролировать соседние контакты.</t>
  </si>
  <si>
    <t>Прогреть чашку, подать припой до заполнения; не допускать мостиков и наплывов за габарит контакта.</t>
  </si>
  <si>
    <t>ВИЗУАЛЬНЫЙ КОНТРОЛЬ (IPC разд.4): чашки заполнены, галтель вогнутая, мостиков нет; распиновка по КД.</t>
  </si>
  <si>
    <t>Паяльная станция; t° 330–360 °C под сечение жилы; ESD-режим, вытяжка. Пайка провода к контактной площадке (пятаку) печатной платы по КД.</t>
  </si>
  <si>
    <t>Зафиксировать плату в держателе площадками вверх. Зачистить и предлудить конец провода; при необходимости надеть отрезок ТУТ/ТТК на провод заранее.</t>
  </si>
  <si>
    <t>Облудить контактную площадку платы тонким слоем припоя, нанеся минимальное количество флюса. Травлёную медь очистить от окисла до пайки.</t>
  </si>
  <si>
    <t>Уложить залуженную жилу на площадку согласно КД (номер площадки, цвет провода). Изоляция не должна заходить на площадку.</t>
  </si>
  <si>
    <t>Прогреть площадку с жилой и подать припой до образования галтели по всему контакту. Не перегревать — отслоение фольги от платы недопустимо.</t>
  </si>
  <si>
    <t>Удерживать провод неподвижно до кристаллизации припоя. Очистить остатки флюса. Сдвинуть и усадить трубку на паяное соединение, если она предусмотрена КД.</t>
  </si>
  <si>
    <t>ВИЗУАЛЬНЫЙ КОНТРОЛЬ (IPC-A-610 / IPC/WHMA-A-620F): галтель припоя гладкая, смачивание полное; фольга не отслоена и не обуглена; соседние площадки без перемычек; провод уложен по КД.</t>
  </si>
  <si>
    <t>КОНТРОЛЬ ФИКСАЦИИ И ИЗОЛЯЦИИ: лёгкое потягивание провода (5–10 Н) — соединение и площадка целы; изоляция провода без оплавления, в зону пайки не зашла.</t>
  </si>
  <si>
    <t>Уложить платы в антистатическую тару, исключив изгиб платы и натяжение припаянных проводов.</t>
  </si>
  <si>
    <t>Паяльная станция; t° 330–360 °C; вытяжка. RCA — коаксиальный аудиоразъём: центральный контакт (сигнал) + лепестки/обжим экрана (земля).</t>
  </si>
  <si>
    <t>Зафиксировать RCA. Центральную жилу — к сигнальному контакту, экран (оплётку) — к лепесткам земли согласно КД; продеть кожух заранее.</t>
  </si>
  <si>
    <t>Спаять сигнал в центральный контакт (полное смачивание), затем экран по лепесткам земли. Не допускать замыкания сигнал–земля.</t>
  </si>
  <si>
    <t>ВИЗУАЛЬНЫЙ КОНТРОЛЬ (IPC разд.4): сигнал и земля пропаяны раздельно, КЗ сигнал–земля нет; экран распределён равномерно; кожух собирается.</t>
  </si>
  <si>
    <t>Паяльная станция, тонкое жало; t° 320–350 °C; ESD-режим, вытяжка. USB-A 2.0 — 4 контакта: VBUS, D−, D+, GND.</t>
  </si>
  <si>
    <t>Зафиксировать USB-разъём площадками вверх; режим ESD. Продеть кожух/корпус заранее. Развести и подготовить экран/дренаж.</t>
  </si>
  <si>
    <t>Залудить контактные площадки и жилы тонким слоем; минимум флюса.</t>
  </si>
  <si>
    <t>Спозиционировать жилы по площадкам согласно распиновке (цветовая раскладка по КД).</t>
  </si>
  <si>
    <t>Пропаять каждый контакт раздельно минимальным количеством припоя. НЕ допускать мостиков между соседними площадками.</t>
  </si>
  <si>
    <t>ВИЗУАЛЬНЫЙ КОНТРОЛЬ (IPC разд.4, микроскоп): 4 контакта пропаяны раздельно, мостиков нет; порядок VBUS/D−/D+/GND по КД; экран на корпус по КД.</t>
  </si>
  <si>
    <t>Паяльная станция, тонкое жало; t° 320–350 °C; ESD, вытяжка. USB-A 3.2 — 9 контактов: USB2 (VBUS/D−/D+/GND) + SuperSpeed-пары (RX±, TX±, GND_DRAIN).</t>
  </si>
  <si>
    <t>ВИЗУАЛЬНЫЙ КОНТРОЛЬ (микроскоп): 9 контактов раздельно, мостиков нет; SS-пары не перепутаны; экран/дренаж по КД.</t>
  </si>
  <si>
    <t>Паяльная станция, очень тонкое жало; t° 320–350 °C; ESD, вытяжка. USB-C 2.0 — VBUS, GND, D+, D−, CC (мелкий шаг).</t>
  </si>
  <si>
    <t>ВИЗУАЛЬНЫЙ КОНТРОЛЬ (микроскоп): контакты раздельно, мостиков нет; VBUS/GND/D±/CC по КД; экран корпуса подключён.</t>
  </si>
  <si>
    <t>Паяльная станция, прецизионное жало (или групповая пайка пастой); t° 320–350 °C; ESD, вытяжка. USB-C 3.2 — до 24 контактов, очень мелкий шаг (часто через переходную плату).</t>
  </si>
  <si>
    <t>ВИЗУАЛЬНЫЙ КОНТРОЛЬ (микроскоп, обязательно): все контакты раздельно, мостиков нет (критично на 24 конт.); SS-пары и CC/SBU по КД; экран подключён.</t>
  </si>
  <si>
    <t>Паяльная станция; t° 330–360 °C под сечение; вытяжка. Соединение провод-провод (сросток) по КД (внахлёст/встык/скрутка).</t>
  </si>
  <si>
    <t>Зачистить и предлудить концы обоих проводов на длину нахлёста. НАДЕТЬ ОТРЕЗОК ТУТ на провод заранее (для изоляции после пайки).</t>
  </si>
  <si>
    <t>Нанести флюс на залуженные жилы. Соединить жилы по типу соединения согласно КД (внахлёст, встык или скруткой).</t>
  </si>
  <si>
    <t>Совместить залуженные жилы по типу соединения (внахлёст/встык/скрутка) согласно КД, удерживая в держателе.</t>
  </si>
  <si>
    <t>Прогреть соединение, подать припой до полного смачивания и образования монолита по всей длине нахлёста.</t>
  </si>
  <si>
    <t>Удерживать до кристаллизации; очистить флюс; сдвинуть и усадить ТУТ на паяное соединение (герметичная изоляция).</t>
  </si>
  <si>
    <t>ВИЗУАЛЬНЫЙ КОНТРОЛЬ (IPC разд.4): соединение монолитное, смачивание полное; проволочки не торчат; ТУТ закрывает зону пайки полностью.</t>
  </si>
  <si>
    <t>Паяльник ≥60 Вт / станция с массивным жалом; t° 350–370 °C. XT30 — силовой разъём (ток до 30 А), сечение провода — по КД.</t>
  </si>
  <si>
    <t>Зафиксировать контакт XT30 чашкой вверх; СОБЛЮДАТЬ ПОЛЯРНОСТЬ (+/−). Не зажимать нейлоновый корпус (плавится). Жилу предварительно уплотнить и предлудить.</t>
  </si>
  <si>
    <t>Прогреть контакт его массой, подать припой до ПОЛНОГО заполнения чашки (неполное заполнение силового контакта → перегрев под током). Без наплыва за габарит.</t>
  </si>
  <si>
    <t>ВИЗУАЛЬНЫЙ КОНТРОЛЬ (IPC разд.4): чашка заполнена на 100 % без пустот; полярность верна; наплыв не мешает посадке в корпус; нейлон не оплавлен.</t>
  </si>
  <si>
    <t>Паяльник ≥80 Вт / станция с массивным жалом; t° 350–380 °C. XT60 — силовой разъём (ток до 60 А, провод 10–14 AWG).</t>
  </si>
  <si>
    <t>Зафиксировать контакт XT60 чашкой вверх; СОБЛЮДАТЬ ПОЛЯРНОСТЬ (+/−). Нейлоновый корпус не зажимать. Жилу уплотнить и обильно предлудить.</t>
  </si>
  <si>
    <t>Прогреть контакт массой, подать припой до 100 % заполнения чашки (для 60 А критично). Время контакта жала минимальное, без наплыва за габарит.</t>
  </si>
  <si>
    <t>ВИЗУАЛЬНЫЙ КОНТРОЛЬ (IPC разд.4): чашка заполнена полностью без пустот; полярность верна; габарит контакта позволяет посадку в корпус; нейлон не оплавлен.</t>
  </si>
  <si>
    <t>Паяльник ≥100 Вт / мощная станция с массивным жалом; t° 370–400 °C. XT90 — силовой разъём (ток до 90 А, провод 8–10 AWG, массивные чашки).</t>
  </si>
  <si>
    <t>Зафиксировать контакт XT90 чашкой вверх; СОБЛЮДАТЬ ПОЛЯРНОСТЬ (+/−). Корпус не зажимать. Толстую жилу плотно уплотнить и обильно предлудить.</t>
  </si>
  <si>
    <t>Длительно прогреть массивный контакт, подать припой до полного заполнения большой чашки. Контроль теплоотвода в жилу — возможен предварительный прогрев.</t>
  </si>
  <si>
    <t>ВИЗУАЛЬНЫЙ КОНТРОЛЬ (IPC разд.4): чашка заполнена полностью; полярность верна; наплыв не мешает посадке; корпус и антиискровое кольцо не повреждены.</t>
  </si>
  <si>
    <t>Включить паяльный тигель / станцию. Выставить рабочую температуру согласно технологической инструкции для применяемого сплава. Дождаться полного расплавления припоя. Очистить поверхность расплава от шлака.</t>
  </si>
  <si>
    <t>± 10 °C</t>
  </si>
  <si>
    <t>При необходимости восстановить повив: аккуратно скрутить зачищенные жилы провода по направлению исходной скрутки, не допуская переноса жировых загрязнений с пальцев (работать в перчатках или пинцетом).</t>
  </si>
  <si>
    <t>Нанести флюс на зачищенный участок провода (окунанием или кистью). Флюс не должен попадать на изоляцию.</t>
  </si>
  <si>
    <t>Плавно погрузить зачищенный конец провода в расплавленный припой. Внимание: не погружать провод до самой изоляции. Оставить технологический зазор для исключения затекания припоя под оболочку. Время выдержки в припое — минимально необходимое для смачивания.</t>
  </si>
  <si>
    <t>Время: ≤ 2,0 сек
Зазор: 0,5 - 1,5 мм</t>
  </si>
  <si>
    <t>Плавно извлечь провод. Выдержать в неподвижном состоянии до полной естественной кристаллизации припоя. Запрещается ускорять охлаждение обдувом.</t>
  </si>
  <si>
    <t>При использовании активных флюсов — произвести отмывку зоны лужения и сушку.</t>
  </si>
  <si>
    <t>ВИЗУАЛЬНЫЙ КОНТРОЛЬ: Оценить качество лужения. Припой должен равномерно покрывать все проволочки. Поверхность должна быть гладкой, без наплывов. Контуры отдельных проволочек многопроволочной жилы должны легко просматриваться под слоем припоя.</t>
  </si>
  <si>
    <t>Проверить отсутствие оплавления изоляции и величину технологического зазора (отсутствие капиллярного эффекта под изоляцией).</t>
  </si>
  <si>
    <t>Паяльная станция; t° 350–380 °C. Наконечник кольцевой НК под сечение жилы и винт по КД (НК 2,5-6 — до 2,5 мм², под М6). Кабель — высоковольтный.</t>
  </si>
  <si>
    <t>Надеть отрезок ТУТ на кабель ДО пайки. Зафиксировать наконечник в приспособлении хвостовиком вверх, кольцо вне зоны нагрева.</t>
  </si>
  <si>
    <t>Скрутить и залудить зачищенную жилу. Нанести минимально необходимое количество флюса в хвостовик наконечника.</t>
  </si>
  <si>
    <t>Ввести залуженную жилу в хвостовик до упора (жила видна у торца, не выходит на кольцо). Изоляция не заходит в зону пайки; зазор по КД.</t>
  </si>
  <si>
    <t>Прогреть хвостовик, подать припой до полного заполнения по всей длине. Время контакта жала минимальное — не оплавить изоляцию кабеля.</t>
  </si>
  <si>
    <t>Удерживать провод неподвижно до кристаллизации припоя. Очистить остатки флюса. Надвинуть ТУТ на хвостовик с заходом на изоляцию кабеля (усадка — отдельной операцией).</t>
  </si>
  <si>
    <t>ВИЗУАЛЬНЫЙ КОНТРОЛЬ (IPC разд.4): хвостовик заполнен без пустот; припой не вышел на кольцо; отверстие Ø6 свободно; изоляция без повреждений.</t>
  </si>
  <si>
    <t>КОНТРОЛЬ ФИКСАЦИИ: лёгкое потягивание кабеля (5–10 Н) — жила не выходит из наконечника.</t>
  </si>
  <si>
    <t>Уложить узлы в тару без перегибов кабеля; кольца наконечников не должны повреждать изоляцию соседних кабелей.</t>
  </si>
  <si>
    <t>Паяльник средней мощности; t° 340–360 °C; вытяжка. Зажим «крокодил» — паечный хвостовик/гильза под провод.</t>
  </si>
  <si>
    <t>Зафиксировать зажим хвостовиком вверх. Продеть изолирующий чехол на провод заранее. Жилу зачистить и предлудить.</t>
  </si>
  <si>
    <t>Прогреть хвостовик/гильзу, ввести предлуженную жилу, подать припой до полного смачивания и заполнения. Не допускать наплыва, мешающего надеть чехол.</t>
  </si>
  <si>
    <t>ВИЗУАЛЬНЫЙ КОНТРОЛЬ (IPC разд.4): соединение монолитное, смачивание полное; жила в гильзе; чехол надевается; губки зажима подвижны.</t>
  </si>
  <si>
    <t>Обезжирить места герметизации (места пайки, хвостовик разъёма, выход контактов и проводов) спиртом, дать высохнуть. Нанести клей-герметик из «Комплектующие» шприцем или шпателем сплошным слоем без пустот и пузырей: места пайки закрыть полностью, в разъёме заполнить хвостовую часть вокруг контактов и проводов — согласно КД.</t>
  </si>
  <si>
    <t>Снять излишки до образования плёнки, не допуская попадания герметика на контакты и в ответную часть. Выдержать до высыхания; до полной полимеризации место герметизации не изгибать и не нагружать. Следующие операции — после высыхания.</t>
  </si>
  <si>
    <t>высыхание не менее 30 мин при 20–25 °С</t>
  </si>
  <si>
    <t>ВИЗУАЛЬНЫЙ КОНТРОЛЬ: все места по КД покрыты сплошным слоем без пропусков, пузырей и наплывов на контактные поверхности; герметик высох (нет отлипа).</t>
  </si>
  <si>
    <t>Снять внешнюю оболочку кабеля на длину по КД, не повредив изоляцию внутренних жил. Общий экран (фольга/оплётка/дренаж) при наличии обработать по КД (отвернуть/обрезать, дренаж скрутить). Развести внутренние жилы.</t>
  </si>
  <si>
    <t>Выполнить тестовую разделку (1-3 шт.).</t>
  </si>
  <si>
    <t>ВИЗУАЛЬНЫЙ КОНТРОЛЬ (IPC/WHMA-A-620F, Раздел 3): жилы без надрезов; общий экран обработан по КД, волоски не торчат; дренаж цел; изоляция жил не повреждена; оболочка без смятия.</t>
  </si>
  <si>
    <t>ИНСТРУМЕНТАЛЬНЫЙ КОНТРОЛЬ: длины снятия оболочки и разводки — штангенциркулем по КД.</t>
  </si>
  <si>
    <t>L разделки — по КД</t>
  </si>
  <si>
    <t>Обработать партию, периодически проверяя длины разделки и состояние режущих кромок инструмента.</t>
  </si>
  <si>
    <t>Уложить разделанный кабель в чистую тару, исключив повреждение жил и экрана.</t>
  </si>
  <si>
    <t>Провести выборочный контроль длин разделки и целостности жил в процессе изготовления партии.</t>
  </si>
  <si>
    <t>Обработать партию, периодически проверяя длины разделки и состояние режущих кромок инструмента. Обрезки экрана сразу убирать с рабочего места — риск КЗ.</t>
  </si>
  <si>
    <t>Снять внешнюю оболочку USB-кабеля по КД. Обработать общий экран (оплётка + фольга) и ДРЕНАЖ по КД. Развести жилы USB 2.0: питание VBUS/GND (более крупное сечение) + сигнальная витая пара D+/D− — раскрутку пары минимизировать.</t>
  </si>
  <si>
    <t>ВИЗУАЛЬНЫЙ КОНТРОЛЬ (IPC разд.3): экран/дренаж обработаны по КД, волоски не торчат; пара D+/D− не повреждена и не раскручена сверх КД; жилы питания целы.</t>
  </si>
  <si>
    <t>ИНСТРУМЕНТАЛЬНЫЙ КОНТРОЛЬ: длины снятия оболочки и разводки жил — штангенциркулем по КД.</t>
  </si>
  <si>
    <t>Уложить разделанный кабель в чистую тару, исключив повреждение сигнальных пар и экрана.</t>
  </si>
  <si>
    <t>Снять внешнюю оболочку USB-кабеля по КД. Обработать общий экран (оплётка + фольга) и дренаж по КД. Развести жилы USB 3.2: VBUS/GND + сигнальная пара D+/D− + SuperSpeed-пары (RX±, TX±, каждая в своём экране) — раскрутку пар минимизировать, экраны пар обработать по КД.</t>
  </si>
  <si>
    <t>ВИЗУАЛЬНЫЙ КОНТРОЛЬ (IPC разд.3): общий и попарные экраны обработаны по КД, волоски не торчат; SS-пары и D± не повреждены и не раскручены сверх КД.</t>
  </si>
  <si>
    <t>Включить станок, загрузить программу многоступенчатой зачистки под заданный тип кабеля. Проверить глубину врезания ножей (Ø реза) и длину оттяжки по каждой ступени: внешняя оболочка → экран (оплётка) → диэлектрик. Выполнить тестовую зачистку 1–3 шт. и сверить размеры ступеней с КД до запуска партии.</t>
  </si>
  <si>
    <t>Выполнить тестовую многоступенчатую зачистку (1-3 шт.).</t>
  </si>
  <si>
    <t>ВИЗУАЛЬНЫЙ КОНТРОЛЬ (IPC/WHMA-A-620F, Раздел 13): под увеличением осмотреть все ступени разделки. Центральная жила — без надрезов и царапин. Диэлектрик — без задиров и смятия (Ø не изменён). Оплётка экрана — срез ровный, без бахромы; проволочки не распушены и не касаются центральной жилы. Внешняя оболочка — без смятия от губок станка.</t>
  </si>
  <si>
    <t>ИНСТРУМЕНТАЛЬНЫЙ КОНТРОЛЬ: Замерить штангенциркулем длины ступеней зачистки (длину выступающей центральной жилы, длину оголенного диэлектрика, длину экрана).</t>
  </si>
  <si>
    <t>L1, L2, L3 — по КД</t>
  </si>
  <si>
    <t>При положительном результате контроля запустить обработку партии. Внимание: Регулярно очищать зону ножей от обрезков оплетки (экрана) во избежание сбоев датчиков и замятия.</t>
  </si>
  <si>
    <t>Уложить разделанный кабель в чистую тару. Не допускать трения концов друг о друга для исключения распушения оплетки экрана и деформации жил.</t>
  </si>
  <si>
    <t>Провести выборочный контроль размеров ступеней и качества реза в процессе изготовления партии.</t>
  </si>
  <si>
    <t>Ручным коаксиальным стриппером (многоступенчатым) выполнить разделку по ступеням: внешняя оболочка → экран (оплётка) → диэлектрик на длины L1/L2/L3 по КД. Проверить глубину реза на пробном образце 1–3 шт.</t>
  </si>
  <si>
    <t>Обработать партию ручным инструментом, периодически проверяя размеры ступеней и состояние режущих кромок.</t>
  </si>
  <si>
    <t>Снять внешнюю оболочку по КД. Общая ФОЛЬГА + дренаж — отвернуть/обрезать; затем с КАЖДОЙ ПАРЫ снять индивидуальную фольгу по КД (дренажи пар сохранить). Развести пары, минимизируя раскрутку.</t>
  </si>
  <si>
    <t>ВИЗУАЛЬНЫЙ КОНТРОЛЬ (IPC разд.3): общая фольга и пофольга пар обработаны по КД, дренажи целы; жилы без надрезов; раскрутка минимальна.</t>
  </si>
  <si>
    <t>ИНСТРУМЕНТАЛЬНЫЙ КОНТРОЛЬ: длины снятия оболочки и разводки пар — штангенциркулем по КД.</t>
  </si>
  <si>
    <t>Уложить разделанный кабель в чистую тару; не допускать раскрутки пар и повреждения жил.</t>
  </si>
  <si>
    <t>Снять внешнюю оболочку по КД. Общий ЭКРАН — алюминиевая ФОЛЬГА: отвернуть назад или обрезать по КД; ДРЕНАЖНЫЙ провод сохранить и отвести. Развести 4 неэкранированные пары; раскрутку минимизировать.</t>
  </si>
  <si>
    <t>ВИЗУАЛЬНЫЙ КОНТРОЛЬ (IPC разд.3): общая фольга обработана по КД, дренаж цел; жилы пар без надрезов; раскрутка минимальна; оболочка без смятия.</t>
  </si>
  <si>
    <t>Снять внешнюю оболочку по КД. Общая ОПЛЁТКА — обработать по КД (волоски убрать); затем с КАЖДОЙ ПАРЫ снять индивидуальную фольгу по КД. Развести пары, минимизируя раскрутку.</t>
  </si>
  <si>
    <t>ВИЗУАЛЬНЫЙ КОНТРОЛЬ (IPC разд.3): общая оплётка обработана (волоски не торчат), пофольга пар снята по КД; жилы без надрезов; раскрутка минимальна.</t>
  </si>
  <si>
    <t>Снять внешнюю оболочку по КД. Общий ЭКРАН — ОПЛЁТКА (косичка): расплести и обрезать или сформировать в дренаж по КД, не повредив пары. Развести 4 неэкранированные пары; раскрутку минимизировать.</t>
  </si>
  <si>
    <t>ВИЗУАЛЬНЫЙ КОНТРОЛЬ (IPC разд.3): общая оплётка обработана по КД, волоски не торчат (риск КЗ); жилы пар без надрезов; раскрутка минимальна.</t>
  </si>
  <si>
    <t>Снять внешнюю оболочку по КД. Общий экран ОПЛЁТКА+ФОЛЬГА+дренаж — обработать по КД; затем с КАЖДОЙ ПАРЫ снять индивидуальную фольгу. Развести пары, минимизируя раскрутку (наиболее защищённая конструкция).</t>
  </si>
  <si>
    <t>ВИЗУАЛЬНЫЙ КОНТРОЛЬ (IPC разд.3): общий комбинированный экран и пофольга пар обработаны по КД, волоски не торчат, дренаж цел; жилы без надрезов; раскрутка минимальна.</t>
  </si>
  <si>
    <t>Снять внешнюю оболочку по КД. Общий КОМБИНИРОВАННЫЙ экран: ОПЛЁТКА + ФОЛЬГА + дренаж — отвернуть/обрезать/сформировать по КД, не повредив пары. Развести 4 неэкранированные пары; раскрутку минимизировать.</t>
  </si>
  <si>
    <t>ВИЗУАЛЬНЫЙ КОНТРОЛЬ (IPC разд.3): оплётка и фольга обработаны по КД, волоски не торчат, дренаж цел; жилы пар без надрезов; раскрутка минимальна.</t>
  </si>
  <si>
    <t>Снять внешнюю оболочку по КД. Общего экрана нет; КАЖДАЯ ПАРА в индивидуальной ФОЛЬГЕ — снять пофольгу пар на длину по КД, дренажные проводники пар сохранить. Развести пары, минимизируя раскрутку.</t>
  </si>
  <si>
    <t>ВИЗУАЛЬНЫЙ КОНТРОЛЬ (IPC разд.3): индивидуальная фольга пар снята по КД, дренажи пар целы; жилы без надрезов; раскрутка минимальна.</t>
  </si>
  <si>
    <t>Снять внешнюю оболочку на длину по КД, не повредив пары. Общего экрана нет (U). Развести 4 неэкранированные витые пары; раскрутку пар минимизировать (сохранить шаг скрутки до места разделки).</t>
  </si>
  <si>
    <t>ВИЗУАЛЬНЫЙ КОНТРОЛЬ (IPC/WHMA-A-620F, Раздел 3): жилы пар без надрезов; раскрутка пар минимальна; внешняя оболочка без смятия от губок.</t>
  </si>
  <si>
    <t>Снять изоляцию провода на заданную длину (стриппером/автоматом), не надрезая и не обрывая проволочки жилы.</t>
  </si>
  <si>
    <t>Выполнить тестовую зачистку (1-3 шт.).</t>
  </si>
  <si>
    <t>ВИЗУАЛЬНЫЙ КОНТРОЛЬ (IPC/WHMA-A-620F, Раздел 3): жила без надрезов, царапин и оборванных проволочек; изоляция без задиров; остатков изоляции на жиле нет.</t>
  </si>
  <si>
    <t>ИНСТРУМЕНТАЛЬНЫЙ КОНТРОЛЬ: длина зачистки — по КД.</t>
  </si>
  <si>
    <t>L зачистки — по КД</t>
  </si>
  <si>
    <t>При положительном результате контроля запустить обработку партии. Внимание: регулярно очищать зону ножей от обрезков изоляции во избежание сбоев датчиков и замятия.</t>
  </si>
  <si>
    <t>Уложить зачищенные провода в чистую тару, исключив повреждение жил.</t>
  </si>
  <si>
    <t>Провести выборочный контроль длины зачистки и состояния жил в процессе изготовления партии.</t>
  </si>
  <si>
    <t>Подобрать провода для свивки согласно КД: ‹провода›. Выровнять концы проводов с одной стороны.</t>
  </si>
  <si>
    <t>Зафиксировать один конец пучка проводов в неподвижном зажиме станка, противоположный конец — во вращающемся патроне. Внимание: зажимные губки не должны повреждать изоляцию.</t>
  </si>
  <si>
    <t>Обеспечить равномерное и одинаковое натяжение всех проводов в пучке для исключения провисания отдельных жил.</t>
  </si>
  <si>
    <t>Задать шаг скрутки ‹шаг› (число оборотов — по длине свиваемого участка). Произвести свивку на рабочих оборотах станка.</t>
  </si>
  <si>
    <t>‹шаг›</t>
  </si>
  <si>
    <t>Выполнить релаксацию напряжений: дать повиву немного «раскрутиться» в обратном направлении, чтобы снять внутреннее механическое напряжение жил.</t>
  </si>
  <si>
    <t>ВИЗУАЛЬНЫЙ КОНТРОЛЬ: Осмотреть скрутку по всей длине. Повив должен быть равномерным, плотным, без узлов, петель и перекрутов. Изоляция проводов не должна иметь следов растяжения, смятия губками патрона или потертостей.</t>
  </si>
  <si>
    <t>IPC/WHMA-A-620F (Раздел 14)</t>
  </si>
  <si>
    <t>ИНСТРУМЕНТАЛЬНЫЙ КОНТРОЛЬ: Измерить шаг скрутки (расстояние между соседними витками одного и того же провода) металлической линейкой минимум в трех разных точках жгута.</t>
  </si>
  <si>
    <t>(+/-) 1 мм</t>
  </si>
  <si>
    <t>Снять готовое изделие со станка, уложить в технологическую тару без резких перегибов.</t>
  </si>
  <si>
    <t>Включить аппарат ультразвуковой сварки. Выставить параметры (энергия, высота и ширина сварного соединения) под сечение и число жил по технологической инструкции.</t>
  </si>
  <si>
    <t>Зачистить концы соединяемых проводов. Уложить жилы в сварочную камеру (анвил), совместив по типу соединения (внахлёст/в линию) согласно КД.</t>
  </si>
  <si>
    <t>Свести сонотрод. Выполнить цикл ультразвуковой сварки: жилы соединяются в монолит давлением и УЗ-колебаниями (без припоя и флюса).</t>
  </si>
  <si>
    <t>Извлечь сварной узел. Осмотреть сварную точку; при необходимости изолировать соединение ТУТ согласно КД.</t>
  </si>
  <si>
    <t>Периодически контролировать стабильность параметров сварки (по контрольным образцам).</t>
  </si>
  <si>
    <t>Уложить сварные узлы в тару, исключив нагрузку на свежее соединение.</t>
  </si>
  <si>
    <t>ВИЗУАЛЬНЫЙ КОНТРОЛЬ (под увеличением): сварная точка монолитная, без расслоений и трещин; проволочки не выступают; размеры (ширина/высота) по КД.</t>
  </si>
  <si>
    <t>КОНТРОЛЬ ПРОЧНОСТИ: выборочное испытание на разрыв (pull-test) сварного соединения; изоляция у кромки сварки не оплавлена.</t>
  </si>
  <si>
    <t>РАЗДЕЛ</t>
  </si>
  <si>
    <t>НАИМЕНОВАНИЕ</t>
  </si>
  <si>
    <t>ИНВ. НОМЕР</t>
  </si>
  <si>
    <t>№ ПРОГ.</t>
  </si>
  <si>
    <t>ПАРАМЕТРЫ</t>
  </si>
  <si>
    <t>НОРМА</t>
  </si>
  <si>
    <t>ЕД. ИЗМ.</t>
  </si>
  <si>
    <t>Инструмент</t>
  </si>
  <si>
    <t>Линейка металлическая ГОСТ 427-75</t>
  </si>
  <si>
    <t>Рулетка измерительная металлическая ГОСТ 7502-98</t>
  </si>
  <si>
    <t>Оборудование</t>
  </si>
  <si>
    <t>BZW-886+Q2 | Станок резки провода с роторной зачисткой мал. — кабель Ø до 5,5 мм</t>
  </si>
  <si>
    <t>ОБ.094</t>
  </si>
  <si>
    <t>BZW-50X | Станок резки провода с роторной зачисткой больш. — кабель Ø свыше 5,5 мм</t>
  </si>
  <si>
    <t>ОБ.095</t>
  </si>
  <si>
    <t>Штангенциркуль ШЦ-I (ГОСТ 166-89)</t>
  </si>
  <si>
    <t>BZW-200+H | Станок резки нейлоновых оплёток</t>
  </si>
  <si>
    <t>ОБ.096</t>
  </si>
  <si>
    <t>Автомат мерной резки гофрированных и термоусаживаемых трубок</t>
  </si>
  <si>
    <t>ОБ.018</t>
  </si>
  <si>
    <t>BZW-2.0 | Станок резки/ обжим+обжим</t>
  </si>
  <si>
    <t>ОБ.097</t>
  </si>
  <si>
    <t>EW-05F+M | Автомат мерной резки проводов</t>
  </si>
  <si>
    <t>ОБ.015</t>
  </si>
  <si>
    <t>EW-3185+L | Автомат мерной резки и маркировки проводов</t>
  </si>
  <si>
    <t>ОБ.019</t>
  </si>
  <si>
    <t>8620DX-Pro(R) | Станция паяльная термовоздушная</t>
  </si>
  <si>
    <t>ОБ.070.X</t>
  </si>
  <si>
    <t>Ножницы; линейка металлическая 300 мм; 8620DX-Pro(R) станция термовоздушная (оплавление торцов оплётки)</t>
  </si>
  <si>
    <t>Пинцет; линейка металлическая 300 мм</t>
  </si>
  <si>
    <t>Пинцет монтажный антистатический</t>
  </si>
  <si>
    <t>Обжимной инструмент (кримпер) для вилок 8P8C / RJ45</t>
  </si>
  <si>
    <t>Ножницы; линейка металлическая 300 мм</t>
  </si>
  <si>
    <t>Пинцет антистатический</t>
  </si>
  <si>
    <t>Экстрактор</t>
  </si>
  <si>
    <t>WL-IDC | Пресс пневматический для опрессовки разъемов</t>
  </si>
  <si>
    <t>ОБ.004</t>
  </si>
  <si>
    <t>Матрицы</t>
  </si>
  <si>
    <t>Шестигранные матрицы</t>
  </si>
  <si>
    <t>Оснастка</t>
  </si>
  <si>
    <t>Оснастка для центровки углового разъёма (по типоразмеру)</t>
  </si>
  <si>
    <t>‹наименование оборудования›</t>
  </si>
  <si>
    <t>EW-2550 | Прибор для измерения высоты опрессовки (микрометр)</t>
  </si>
  <si>
    <t>ОБ.034.2</t>
  </si>
  <si>
    <t>EW-2510 | Машина испытательная разрывная</t>
  </si>
  <si>
    <t>ОБ.033.2</t>
  </si>
  <si>
    <t>SR-16M | Пресс пневматический для опрессовки кабельных контактов и наконечников</t>
  </si>
  <si>
    <t>ОБ.006.1</t>
  </si>
  <si>
    <t>PRS-MHF1/4 | Опрессовка MHF1</t>
  </si>
  <si>
    <t>по кабелю: ОБ.024.2 (MHF-4, 1.37) / ОБ.024.4 (MHF-1, 1.78) / ОБ.024.3 (MHF-1)</t>
  </si>
  <si>
    <t>PRS-MHF1/4-LK | Опрессовка MHF1 LK</t>
  </si>
  <si>
    <t>ОБ.024.1</t>
  </si>
  <si>
    <t>EW-50A(R) | Автомат для снятия изоляции и опрессовки контактов</t>
  </si>
  <si>
    <t>ОБ.027.X</t>
  </si>
  <si>
    <t>SR-2T | Пресс для опрессовки кабельных наконечников</t>
  </si>
  <si>
    <t>ОБ.026</t>
  </si>
  <si>
    <t>Пресс для опрессовки многожильных кабелей</t>
  </si>
  <si>
    <t>ОБ.011</t>
  </si>
  <si>
    <t>YQK-70 | Пресс гидравлический ручной маленький</t>
  </si>
  <si>
    <t>ОБ.056</t>
  </si>
  <si>
    <t>BZW-20TS | Большой пресс наконечников — крупные наконечники</t>
  </si>
  <si>
    <t>ОБ.093</t>
  </si>
  <si>
    <t>Микроскоп или лупа измерительная</t>
  </si>
  <si>
    <t>T21(R) | Станция паяльная</t>
  </si>
  <si>
    <t>ОБ.071.X</t>
  </si>
  <si>
    <t>Приспособление зажимное для фиксации контактов</t>
  </si>
  <si>
    <t>Расходники</t>
  </si>
  <si>
    <t>Припой Sn63Pb37</t>
  </si>
  <si>
    <t>от 190 °С до 270 °С</t>
  </si>
  <si>
    <t>Гр.</t>
  </si>
  <si>
    <t>Флюс-гель ФР 544-1ФГ</t>
  </si>
  <si>
    <t>до 350 °С</t>
  </si>
  <si>
    <t>0.14</t>
  </si>
  <si>
    <t>мг/см2</t>
  </si>
  <si>
    <t>DW-OHF-6KW | Установка индукционной пайки</t>
  </si>
  <si>
    <t>ОБ.008</t>
  </si>
  <si>
    <t>BK3600S | Станция паяльная с автоматической подачей припоя</t>
  </si>
  <si>
    <t>ОБ.038</t>
  </si>
  <si>
    <t>Приспособление для фиксации печатной платы (держатель PCB)</t>
  </si>
  <si>
    <t>Пинцет керамический</t>
  </si>
  <si>
    <t>CT-53D | Ванна паяльная</t>
  </si>
  <si>
    <t>ОБ.060.1</t>
  </si>
  <si>
    <t>200 °C</t>
  </si>
  <si>
    <t>Жидкий флюс ФВ 529-3.1</t>
  </si>
  <si>
    <t>BZW-D2.0S(R) | Большой стрипер</t>
  </si>
  <si>
    <t>ОБ.100.X</t>
  </si>
  <si>
    <t>EW-1165 | Машина для снятия изоляции с коаксиальных кабелей</t>
  </si>
  <si>
    <t>ОБ.010</t>
  </si>
  <si>
    <t>EW-1090 | Автомат для снятия изоляции с проводов</t>
  </si>
  <si>
    <t>ОБ.007</t>
  </si>
  <si>
    <t>BZW-D2.0S(R) | Большой стрипер — крупные сечения</t>
  </si>
  <si>
    <t>SR-W01 | Машина крутильная для изолированных жил</t>
  </si>
  <si>
    <t>ОБ.005</t>
  </si>
  <si>
    <t>key</t>
  </si>
  <si>
    <t>value</t>
  </si>
  <si>
    <t>sourceSpreadsheetId</t>
  </si>
  <si>
    <t>1W3VK9Fw71lYdw1Klcsn_za5-2EhvLoXIAKZVYOCnKcs</t>
  </si>
  <si>
    <t>updatedAt</t>
  </si>
  <si>
    <t>2026-09-29T08:25:10.558Z</t>
  </si>
  <si>
    <t>recordCount</t>
  </si>
  <si>
    <t>countsByTabJson</t>
  </si>
  <si>
    <t>{"ob":192,"op":139,"ter":528,"coax":184}</t>
  </si>
  <si>
    <t>diagnosticsByTabJson</t>
  </si>
  <si>
    <t>{"ob":{"label":"БД.ОБ","sourceSheetName":"БД.ОБ","headerRowNumber":2,"foundHeaders":["№","Тип","Инв. номер","Артикул","Наменование","Производитель","Операции","Потребление,вват/ч","Ссылка на сайт производителя","Расположение","Описание","Для базы","Полное наименование","Стоимость","Коэффициент","Cрок окупаемости, мес.","Кол-во сек. работы в мес.","Желаемый срок окупаемости, сек.","Стоимость 1 сек. эксплуатации без НДС","Габариты\nШхД"],"matchedGroups":["для базы"],"missingGroups":[],"parsedRows":192,"sheetFound":true},"op":{"label":"БД.ОП","sourceSheetName":"БД.ОП","headerRowNumber":2,"foundHeaders":["Номер","Название","Апликаторы / модули","Программа","Машина","Полуфабрикат","Провод","Разъем","Инструмент","Время Операции","Время подготовки, сек","Расход на настройку м; шт;","Время Чел, сек/оп; сек/м","Время машины, сек/оп; сек/м","Уд.Цена ЧЛ, сек","Уд.Цена ЧЛ_МАГ, сек","Уд.Цена МШ, сек","Тип операции","Время ручных работ для взятия полуфабриката","Время ручных работ","Время ручных работ для снятия полуфабриката","Скорость проката, сек/м","Скорость работы инструмента","Кол-во операций инструмента","Время доп.операции","Инструкция","Отказы"],"matchedGroups":["номер","название","время операции","время подготовки, сек","время машины, сек/оп; сек/м","тип операции"],"missingGroups":[],"parsedRows":139,"sheetFound":true},"ter":{"label":"БД.ТЕР","sourceSheetName":"БД.ТЕР","headerRowNumber":1,"foundHeaders":["Тип\nразъема","Производитель","Product Name","Series","Шаг\nразьема","Тип\n контакта","Артикул\n контакта (REEL)","Артикул\n контакта (BAG)","Аппликатор","Пневма\nАвтомат","ОТР","С зачисткой","Длина зачистки, мм","L+","L-","Высота обжима проводника , мм","Высота обжима изоляции, мм","Усилие обрыва контакта, N","От AWG","До AWG","От мм2","До мм2","Диаметр изоляции от, мм","Диаметр изоляции до, мм","Материал контакта","Максисмальная сила тока, А","Ссылка на DATASHEET на сайте производителя","Источник высоты обжима"],"matchedGroups":["product name","series","производитель","тип разъёма"],"missingGroups":[],"parsedRows":528,"sheetFound":true},"coax":{"label":"БД.КОАКС","sourceSheetName":"БД.КОАКС","headerRowNumber":2,"foundHeaders":["Артикул","Тип/Серия","Провод","Производитель","Программа","D1","D2","D3","L1","L2","L3","L+","L-","Тип пина","Тип экрана"],"matchedGroups":["артикул","тип/серия","производитель","провод","программа"],"missingGroups":["поставщик"],"parsedRows":184,"sheetFound":true}}</t>
  </si>
  <si>
    <t>schemaVersion</t>
  </si>
  <si>
    <t>columnHeadersByTabJson</t>
  </si>
  <si>
    <t>{"ob":["№","Тип","Инв. номер","Артикул","Наменование","Производитель","Операции","Потребление,вват/ч","Ссылка на сайт производителя","Расположение","Описание","Для базы","Полное наименование","Стоимость","Коэффициент","Cрок окупаемости, мес.","Кол-во сек. работы в мес.","Желаемый срок окупаемости, сек.","Стоимость 1 сек. эксплуатации без НДС","Габариты\nШхД"],"op":["Номер","Название","Апликаторы / модули","Программа","Машина","Полуфабрикат","Провод","Разъем","Инструмент","Время Операции","Время подготовки, сек","Расход на настройку м; шт;","Время Чел, сек/оп; сек/м","Время машины, сек/оп; сек/м","Уд.Цена ЧЛ, сек","Уд.Цена ЧЛ_МАГ, сек","Уд.Цена МШ, сек","Тип операции","Время ручных работ для взятия полуфабриката","Время ручных работ","Время ручных работ для снятия полуфабриката","Скорость проката, сек/м","Скорость работы инструмента","Кол-во операций инструмента","Время доп.операции","Инструкция","Отказы"],"ter":["Тип\nразъема","Производитель","Product Name","Series","Шаг\nразьема","Тип\n контакта","Артикул\n контакта (REEL)","Артикул\n контакта (BAG)","Аппликатор","Пневма\nАвтомат","ОТР","С зачисткой","Длина зачистки, мм","L+","L-","Высота обжима проводника , мм","Высота обжима изоляции, мм","Усилие обрыва контакта, N","От AWG","До AWG","От мм2","До мм2","Диаметр изоляции от, мм","Диаметр изоляции до, мм","Материал контакта","Максисмальная сила тока, А","Ссылка на DATASHEET на сайте производителя","Источник высоты обжима"],"coax":["Артикул","Тип/Серия","Провод","Производитель","Программа","D1","D2","D3","L1","L2","L3","L+","L-","Тип пина","Тип экрана"]}</t>
  </si>
  <si>
    <t>tabKey</t>
  </si>
  <si>
    <t>displayText</t>
  </si>
  <si>
    <t>normalizedSearch</t>
  </si>
  <si>
    <t>exportJson</t>
  </si>
  <si>
    <t>sourceSheet</t>
  </si>
  <si>
    <t>sortKey</t>
  </si>
  <si>
    <t>extra1</t>
  </si>
  <si>
    <t>extra2</t>
  </si>
  <si>
    <t>extra3</t>
  </si>
  <si>
    <t>extra4</t>
  </si>
  <si>
    <t>extra5</t>
  </si>
  <si>
    <t>extra6</t>
  </si>
  <si>
    <t>extra7</t>
  </si>
  <si>
    <t>extra8</t>
  </si>
  <si>
    <t>extra9</t>
  </si>
  <si>
    <t>extra10</t>
  </si>
  <si>
    <t>extra11</t>
  </si>
  <si>
    <t>extra12</t>
  </si>
  <si>
    <t>extra13</t>
  </si>
  <si>
    <t>ob</t>
  </si>
  <si>
    <t>/</t>
  </si>
  <si>
    <t>["190","","","","","","","","","","","/","","","","","","","",""]</t>
  </si>
  <si>
    <t>БД.ОБ</t>
  </si>
  <si>
    <t>["191","","","","","","","","","","","/","","","","","","","",""]</t>
  </si>
  <si>
    <t>["192","","","","","","","","","","","/","","","","","","","",""]</t>
  </si>
  <si>
    <t>/Автомобильный набор инструментов</t>
  </si>
  <si>
    <t>/автомобильныйнаборинструментов</t>
  </si>
  <si>
    <t>["14","Инструмент","ОБ.066","","Автомобильный набор инструментов","Jonnesway","","","","Цар","","/Автомобильный набор инструментов","","35 000,00","1,0","12","514 800","6 177 600,00","0,006",""]</t>
  </si>
  <si>
    <t>Инструмент /Автомобильный набор инструментов</t>
  </si>
  <si>
    <t>/Газовый паяльник</t>
  </si>
  <si>
    <t>/газовыйпаяльник</t>
  </si>
  <si>
    <t>["11","Инструмент","ОБ.062","","Газовый паяльник","Dremel","Пайка","","","Цар","","/Газовый паяльник","","7 500,00","1,0","12","514 800","6 177 600,00","0,001",""]</t>
  </si>
  <si>
    <t>Инструмент /Газовый паяльник</t>
  </si>
  <si>
    <t>/Дремель</t>
  </si>
  <si>
    <t>/дремель</t>
  </si>
  <si>
    <t>["12","Инструмент","ОБ.064","","Дремель","Dremel","","","","Цар","","/Дремель","","8 500,00","1,0","12","514 800","6 177 600,00","0,001",""]</t>
  </si>
  <si>
    <t>Инструмент /Дремель</t>
  </si>
  <si>
    <t>/Метчики</t>
  </si>
  <si>
    <t>/метчики</t>
  </si>
  <si>
    <t>["16","Инструмент","ОБ.077","","Метчики","TOPEX","","500","","Цар","","/Метчики","","3 000,00","1,0","12","514 800","6 177 600,00","0,000",""]</t>
  </si>
  <si>
    <t>Инструмент /Метчики</t>
  </si>
  <si>
    <t>/Набор герметичных разъёмов с обжимкой</t>
  </si>
  <si>
    <t>/наборгерметичныхразъёмовсобжимкой</t>
  </si>
  <si>
    <t>["15","Инструмент","ОБ.067","","Набор герметичных разъёмов с обжимкой","--------------------------","","","","Цар","","/Набор герметичных разъёмов с обжимкой","","","1,0","12","514 800","6 177 600,00","0,000",""]</t>
  </si>
  <si>
    <t>Инструмент /Набор герметичных разъёмов с обжимкой</t>
  </si>
  <si>
    <t>/Набор метчиков</t>
  </si>
  <si>
    <t>/наборметчиков</t>
  </si>
  <si>
    <t>["21","Инструмент","ОБ.085","","Набор метчиков","","","","","Цар","","/Набор метчиков","","2 000,00","1,0","12","514 800","6 177 600,00","0,000",""]</t>
  </si>
  <si>
    <t>Инструмент /Набор метчиков</t>
  </si>
  <si>
    <t>/Ударная отвёртка</t>
  </si>
  <si>
    <t>/ударнаяотвёртка</t>
  </si>
  <si>
    <t>["13","Инструмент","ОБ.065","","Ударная отвёртка","Kraftool","","","","Цар","","/Ударная отвёртка","","550,00","1,0","12","514 800","6 177 600,00","0,000",""]</t>
  </si>
  <si>
    <t>Инструмент /Ударная отвёртка</t>
  </si>
  <si>
    <t>ATBN052/Динамометрический ключ 1/4 2-20Нм</t>
  </si>
  <si>
    <t>atbn052/динамометрическийключ1/42-20нм</t>
  </si>
  <si>
    <t>["3","Инструмент","ОБ.050","ATBN052","Динамометрический ключ 1/4 2-20Нм","Airline","","","","Цар","","ATBN052/Динамометрический ключ 1/4 2-20Нм","","3 000,00","1,0","12","514 800","6 177 600,00","0,000",""]</t>
  </si>
  <si>
    <t>Инструмент ATBN052/Динамометрический ключ 1/4 2-20Нм</t>
  </si>
  <si>
    <t>B25H064/Пистолет для заливки пластика</t>
  </si>
  <si>
    <t>b25h064/пистолетдлязаливкипластика</t>
  </si>
  <si>
    <t>["10","Инструмент","ОБ.059","B25H064","Пистолет для заливки пластика","Robatech","Литье пластика","600","","Цар","","B25H064/Пистолет для заливки пластика","","250 000,00","1,0","12","514 800","6 177 600,00","0,040",""]</t>
  </si>
  <si>
    <t>Инструмент B25H064/Пистолет для заливки пластика</t>
  </si>
  <si>
    <t>DT-8920/Дифманометр-Термоанемометр</t>
  </si>
  <si>
    <t>dt-8920/дифманометр-термоанемометр</t>
  </si>
  <si>
    <t>["1","Инструмент","ОБ.048","DT-8920","Дифманометр-Термоанемометр","--------------------------","","","","Цар","","DT-8920/Дифманометр-Термоанемометр","","35 000,00","1,0","12","514 800","6 177 600,00","0,006",""]</t>
  </si>
  <si>
    <t>Инструмент DT-8920/Дифманометр-Термоанемометр</t>
  </si>
  <si>
    <t>HC-70/Ножницы секторные</t>
  </si>
  <si>
    <t>hc-70/ножницысекторные</t>
  </si>
  <si>
    <t>["4","Инструмент","ОБ.051","HC-70","Ножницы секторные","КВТ","","","","Цар","","HC-70/Ножницы секторные","","14 000,00","1,0","12","514 800","6 177 600,00","0,002",""]</t>
  </si>
  <si>
    <t>Инструмент HC-70/Ножницы секторные</t>
  </si>
  <si>
    <t>L-107/Пром. Термоклеевой пистолет</t>
  </si>
  <si>
    <t>l-107/пром.термоклеевойпистолет</t>
  </si>
  <si>
    <t>["6","Инструмент","ОБ.053","L-107","Пром. Термоклеевой пистолет","Lead pack","","","","Цар","","L-107/Пром. Термоклеевой пистолет","","15 000,00","1,0","12","514 800","6 177 600,00","0,002",""]</t>
  </si>
  <si>
    <t>Инструмент L-107/Пром. Термоклеевой пистолет</t>
  </si>
  <si>
    <t>NHD-800.30.1/Перфоратор</t>
  </si>
  <si>
    <t>nhd-800.30.1/перфоратор</t>
  </si>
  <si>
    <t>["5","Инструмент","ОБ.052","NHD-800.30.1","Перфоратор","Nocord","","","","Цар","","NHD-800.30.1/Перфоратор","","5 000,00","1,0","12","514 800","6 177 600,00","0,001",""]</t>
  </si>
  <si>
    <t>Инструмент NHD-800.30.1/Перфоратор</t>
  </si>
  <si>
    <t>SK1005/Электроклёпальник</t>
  </si>
  <si>
    <t>sk1005/электроклёпальник</t>
  </si>
  <si>
    <t>["2","Инструмент","ОБ.049","SK1005","Электроклёпальник","Absolut","","","","Цар","","SK1005/Электроклёпальник","","14 000,00","1,0","12","514 800","6 177 600,00","0,002",""]</t>
  </si>
  <si>
    <t>Инструмент SK1005/Электроклёпальник</t>
  </si>
  <si>
    <t>XLS-500/Электрическая сетевая отвертка</t>
  </si>
  <si>
    <t>xls-500/электрическаясетеваяотвертка</t>
  </si>
  <si>
    <t>["17","Инструмент","ОБ.078.1","XLS-500","Электрическая сетевая отвертка","Xinlisu","","500","","Цар","","XLS-500/Электрическая сетевая отвертка","","7 500,00","1,0","12","514 800","6 177 600,00","0,001",""]</t>
  </si>
  <si>
    <t>Инструмент XLS-500/Электрическая сетевая отвертка</t>
  </si>
  <si>
    <t>["18","Инструмент","ОБ.078.2","XLS-500","Электрическая сетевая отвертка","Xinlisu","","500","","Цар","","XLS-500/Электрическая сетевая отвертка","","7 500,00","1,0","12","514 800","6 177 600,00","0,001",""]</t>
  </si>
  <si>
    <t>["19","Инструмент","ОБ.078.3","XLS-500","Электрическая сетевая отвертка","Xinlisu","","500","","Цар","","XLS-500/Электрическая сетевая отвертка","","7 500,00","1,0","12","514 800","6 177 600,00","0,001",""]</t>
  </si>
  <si>
    <t>["20","Инструмент","ОБ.078.4","XLS-500","Электрическая сетевая отвертка","Xinlisu","","500","","Цар","","XLS-500/Электрическая сетевая отвертка","","7 500,00","1,0","12","514 800","6 177 600,00","0,001",""]</t>
  </si>
  <si>
    <t>YQK-70/Пресс гидравлический ручной маленький</t>
  </si>
  <si>
    <t>yqk-70/прессгидравлическийручноймаленький</t>
  </si>
  <si>
    <t>["9","Инструмент","ОБ.056","YQK-70","Пресс гидравлический ручной маленький","--------------------------","Опрессовка наконечников","","","Цар","","YQK-70/Пресс гидравлический ручной маленький","","6 500,00","1,0","12","514 800","6 177 600,00","0,001",""]</t>
  </si>
  <si>
    <t>Инструмент YQK-70/Пресс гидравлический ручной маленький</t>
  </si>
  <si>
    <t>ПГРА-300/Пресс гидравлический аккумуляторный</t>
  </si>
  <si>
    <t>пгра-300/прессгидравлическийаккумуляторный</t>
  </si>
  <si>
    <t>["7","Инструмент","ОБ.054","ПГРА-300","Пресс гидравлический аккумуляторный","КВТ","Опрессовка наконечников","","","Цар","","ПГРА-300/Пресс гидравлический аккумуляторный","","112 000,00","1,0","12","514 800","6 177 600,00","0,018",""]</t>
  </si>
  <si>
    <t>Инструмент ПГРА-300/Пресс гидравлический аккумуляторный</t>
  </si>
  <si>
    <t>ПГРс-240/Пресс гидравлический ручной</t>
  </si>
  <si>
    <t>пгрс-240/прессгидравлическийручной</t>
  </si>
  <si>
    <t>["8","Инструмент","ОБ.055","ПГРс-240","Пресс гидравлический ручной","КВТ","Опрессовка наконечников","","","Цар","","ПГРс-240/Пресс гидравлический ручной","","21 000,00","1,0","12","514 800","6 177 600,00","0,003",""]</t>
  </si>
  <si>
    <t>Инструмент ПГРс-240/Пресс гидравлический ручной</t>
  </si>
  <si>
    <t>A457/Губки для пневматической обжимки</t>
  </si>
  <si>
    <t>a457/губкидляпневматическойобжимки</t>
  </si>
  <si>
    <t>["32","Матрицы","ОСН.004","A457","Губки для пневматической обжимки","","","","","Цар","","A457/Губки для пневматической обжимки","","3 000,00","1,0","12","514 800","6 177 600,00","0,000",""]</t>
  </si>
  <si>
    <t>Матрицы A457/Губки для пневматической обжимки</t>
  </si>
  <si>
    <t>AO2H/Губки для пневматической обжимки</t>
  </si>
  <si>
    <t>ao2h/губкидляпневматическойобжимки</t>
  </si>
  <si>
    <t>["35","Матрицы","ОСН.007","AO2H","Губки для пневматической обжимки","","","","","Цар","","AO2H/Губки для пневматической обжимки","","3 000,00","1,0","12","514 800","6 177 600,00","0,000",""]</t>
  </si>
  <si>
    <t>Матрицы AO2H/Губки для пневматической обжимки</t>
  </si>
  <si>
    <t>AV-03B/Губки для пневматической обжимки</t>
  </si>
  <si>
    <t>av-03b/губкидляпневматическойобжимки</t>
  </si>
  <si>
    <t>["51","Матрицы","ОСН.023","AV-03B","Губки для пневматической обжимки","","","","","Цар","","AV-03B/Губки для пневматической обжимки","","3 000,00","1,0","12","514 800","6 177 600,00","0,000",""]</t>
  </si>
  <si>
    <t>Матрицы AV-03B/Губки для пневматической обжимки</t>
  </si>
  <si>
    <t>AV-03C/Губки для пневматической обжимки</t>
  </si>
  <si>
    <t>av-03c/губкидляпневматическойобжимки</t>
  </si>
  <si>
    <t>["38","Матрицы","ОСН.010","AV-03C","Губки для пневматической обжимки","","","","","Цар","","AV-03C/Губки для пневматической обжимки","","3 000,00","1,0","12","514 800","6 177 600,00","0,000",""]</t>
  </si>
  <si>
    <t>Матрицы AV-03C/Губки для пневматической обжимки</t>
  </si>
  <si>
    <t>AV-101/Губки для пневматической обжимки</t>
  </si>
  <si>
    <t>av-101/губкидляпневматическойобжимки</t>
  </si>
  <si>
    <t>["29","Матрицы","ОСН.001","AV-101","Губки для пневматической обжимки","","","","","Цар","","AV-101/Губки для пневматической обжимки","","3 000,00","1,0","12","514 800","6 177 600,00","0,000",""]</t>
  </si>
  <si>
    <t>Матрицы AV-101/Губки для пневматической обжимки</t>
  </si>
  <si>
    <t>AV-540A/Губки для пневматической обжимки</t>
  </si>
  <si>
    <t>av-540a/губкидляпневматическойобжимки</t>
  </si>
  <si>
    <t>["48","Матрицы","ОСН.020","AV-540A","Губки для пневматической обжимки","","","","","Цар","","AV-540A/Губки для пневматической обжимки","","3 000,00","1,0","12","514 800","6 177 600,00","0,000",""]</t>
  </si>
  <si>
    <t>Матрицы AV-540A/Губки для пневматической обжимки</t>
  </si>
  <si>
    <t>AV-550A/Губки для пневматической обжимки</t>
  </si>
  <si>
    <t>av-550a/губкидляпневматическойобжимки</t>
  </si>
  <si>
    <t>["52","Матрицы","ОСН.024","AV-550A","Губки для пневматической обжимки","","","","","Цар","","AV-550A/Губки для пневматической обжимки","","3 000,00","1,0","12","514 800","6 177 600,00","0,000",""]</t>
  </si>
  <si>
    <t>Матрицы AV-550A/Губки для пневматической обжимки</t>
  </si>
  <si>
    <t>AV-2030A/Губки для пневматической обжимки</t>
  </si>
  <si>
    <t>av-2030a/губкидляпневматическойобжимки</t>
  </si>
  <si>
    <t>["47","Матрицы","ОСН.019","AV-2030A","Губки для пневматической обжимки","","","","","Цар","","AV-2030A/Губки для пневматической обжимки","","3 000,00","1,0","12","514 800","6 177 600,00","0,000",""]</t>
  </si>
  <si>
    <t>Матрицы AV-2030A/Губки для пневматической обжимки</t>
  </si>
  <si>
    <t>AV-3510A/Губки для пневматической обжимки</t>
  </si>
  <si>
    <t>av-3510a/губкидляпневматическойобжимки</t>
  </si>
  <si>
    <t>["46","Матрицы","ОСН.018","AV-3510A","Губки для пневматической обжимки","","","","","Цар","","AV-3510A/Губки для пневматической обжимки","","3 000,00","1,0","12","514 800","6 177 600,00","0,000",""]</t>
  </si>
  <si>
    <t>Матрицы AV-3510A/Губки для пневматической обжимки</t>
  </si>
  <si>
    <t>DR-0256BJ/Губки для пневматической обжимки</t>
  </si>
  <si>
    <t>dr-0256bj/губкидляпневматическойобжимки</t>
  </si>
  <si>
    <t>["36","Матрицы","ОСН.008","DR-0256BJ","Губки для пневматической обжимки","","","","","Цар","","DR-0256BJ/Губки для пневматической обжимки","","3 000,00","1,0","12","514 800","6 177 600,00","0,000",""]</t>
  </si>
  <si>
    <t>Матрицы DR-0256BJ/Губки для пневматической обжимки</t>
  </si>
  <si>
    <t>FSE-5D/Губки для пневматической обжимки</t>
  </si>
  <si>
    <t>fse-5d/губкидляпневматическойобжимки</t>
  </si>
  <si>
    <t>["49","Матрицы","ОСН.021","FSE-5D","Губки для пневматической обжимки","","","","","Цар","","FSE-5D/Губки для пневматической обжимки","","3 000,00","1,0","12","514 800","6 177 600,00","0,000",""]</t>
  </si>
  <si>
    <t>Матрицы FSE-5D/Губки для пневматической обжимки</t>
  </si>
  <si>
    <t>HS-03B/Губки для пневматической обжимки</t>
  </si>
  <si>
    <t>hs-03b/губкидляпневматическойобжимки</t>
  </si>
  <si>
    <t>["53","Матрицы","ОСН.025","HS-03B","Губки для пневматической обжимки","","","","","Цар","","HS-03B/Губки для пневматической обжимки","","3 000,00","1,0","12","514 800","6 177 600,00","0,000",""]</t>
  </si>
  <si>
    <t>Матрицы HS-03B/Губки для пневматической обжимки</t>
  </si>
  <si>
    <t>HS-16WF/Губки для пневматической обжимки</t>
  </si>
  <si>
    <t>hs-16wf/губкидляпневматическойобжимки</t>
  </si>
  <si>
    <t>["43","Матрицы","ОСН.015","HS-16WF","Губки для пневматической обжимки","","","","","Цар","","HS-16WF/Губки для пневматической обжимки","","3 000,00","1,0","12","514 800","6 177 600,00","0,000",""]</t>
  </si>
  <si>
    <t>Матрицы HS-16WF/Губки для пневматической обжимки</t>
  </si>
  <si>
    <t>HS-26TW/Губки для пневматической обжимки</t>
  </si>
  <si>
    <t>hs-26tw/губкидляпневматическойобжимки</t>
  </si>
  <si>
    <t>["41","Матрицы","ОСН.013","HS-26TW","Губки для пневматической обжимки","","","","","Цар","","HS-26TW/Губки для пневматической обжимки","","3 000,00","1,0","12","514 800","6 177 600,00","0,000",""]</t>
  </si>
  <si>
    <t>Матрицы HS-26TW/Губки для пневматической обжимки</t>
  </si>
  <si>
    <t>HS-256N/Губки для пневматической обжимки</t>
  </si>
  <si>
    <t>hs-256n/губкидляпневматическойобжимки</t>
  </si>
  <si>
    <t>["50","Матрицы","ОСН.022","HS-256N","Губки для пневматической обжимки","","","","","Цар","","HS-256N/Губки для пневматической обжимки","","3 000,00","1,0","12","514 800","6 177 600,00","0,000",""]</t>
  </si>
  <si>
    <t>Матрицы HS-256N/Губки для пневматической обжимки</t>
  </si>
  <si>
    <t>HS-625GFL/Губки для пневматической обжимки</t>
  </si>
  <si>
    <t>hs-625gfl/губкидляпневматическойобжимки</t>
  </si>
  <si>
    <t>["44","Матрицы","ОСН.016","HS-625GFL","Губки для пневматической обжимки","","","","","Цар","","HS-625GFL/Губки для пневматической обжимки","","3 000,00","1,0","12","514 800","6 177 600,00","0,000",""]</t>
  </si>
  <si>
    <t>Матрицы HS-625GFL/Губки для пневматической обжимки</t>
  </si>
  <si>
    <t>HS-1016/Губки для пневматической обжимки</t>
  </si>
  <si>
    <t>hs-1016/губкидляпневматическойобжимки</t>
  </si>
  <si>
    <t>["31","Матрицы","ОСН.003","HS-1016","Губки для пневматической обжимки","","","","","Цар","","HS-1016/Губки для пневматической обжимки","","3 000,00","1,0","12","514 800","6 177 600,00","0,000",""]</t>
  </si>
  <si>
    <t>Матрицы HS-1016/Губки для пневматической обжимки</t>
  </si>
  <si>
    <t>HS-MC4/Губки для пневматической обжимки</t>
  </si>
  <si>
    <t>hs-mc4/губкидляпневматическойобжимки</t>
  </si>
  <si>
    <t>["54","Матрицы","ОСН.026","HS-MC4","Губки для пневматической обжимки","","","","","Цар","","HS-MC4/Губки для пневматической обжимки","","3 000,00","1,0","12","514 800","6 177 600,00","0,000",""]</t>
  </si>
  <si>
    <t>Матрицы HS-MC4/Губки для пневматической обжимки</t>
  </si>
  <si>
    <t>HS06WF2C/Губки для пневматической обжимки</t>
  </si>
  <si>
    <t>hs06wf2c/губкидляпневматическойобжимки</t>
  </si>
  <si>
    <t>["39","Матрицы","ОСН.011","HS06WF2C","Губки для пневматической обжимки","","","","","Цар","","HS06WF2C/Губки для пневматической обжимки","","3 000,00","1,0","12","514 800","6 177 600,00","0,000",""]</t>
  </si>
  <si>
    <t>Матрицы HS06WF2C/Губки для пневматической обжимки</t>
  </si>
  <si>
    <t>["40","Матрицы","ОСН.012","HS06WF2C","Губки для пневматической обжимки","","","","","Цар","","HS06WF2C/Губки для пневматической обжимки","","3 000,00","1,0","12","514 800","6 177 600,00","0,000",""]</t>
  </si>
  <si>
    <t>JY-03BC/Губки для пневматической обжимки</t>
  </si>
  <si>
    <t>jy-03bc/губкидляпневматическойобжимки</t>
  </si>
  <si>
    <t>["45","Матрицы","ОСН.017","JY-03BC","Губки для пневматической обжимки","","","","","Цар","","JY-03BC/Губки для пневматической обжимки","","3 000,00","1,0","12","514 800","6 177 600,00","0,000",""]</t>
  </si>
  <si>
    <t>Матрицы JY-03BC/Губки для пневматической обжимки</t>
  </si>
  <si>
    <t>JY-10A/Губки для пневматической обжимки</t>
  </si>
  <si>
    <t>jy-10a/губкидляпневматическойобжимки</t>
  </si>
  <si>
    <t>["30","Матрицы","ОСН.002","JY-10A","Губки для пневматической обжимки","","","","","Цар","","JY-10A/Губки для пневматической обжимки","","3 000,00","1,0","12","514 800","6 177 600,00","0,000",""]</t>
  </si>
  <si>
    <t>Матрицы JY-10A/Губки для пневматической обжимки</t>
  </si>
  <si>
    <t>JY-10WF/Губки для пневматической обжимки</t>
  </si>
  <si>
    <t>jy-10wf/губкидляпневматическойобжимки</t>
  </si>
  <si>
    <t>["42","Матрицы","ОСН.014","JY-10WF","Губки для пневматической обжимки","","","","","Цар","","JY-10WF/Губки для пневматической обжимки","","3 000,00","1,0","12","514 800","6 177 600,00","0,000",""]</t>
  </si>
  <si>
    <t>Матрицы JY-10WF/Губки для пневматической обжимки</t>
  </si>
  <si>
    <t>JY-40J/Губки для пневматической обжимки</t>
  </si>
  <si>
    <t>jy-40j/губкидляпневматическойобжимки</t>
  </si>
  <si>
    <t>["37","Матрицы","ОСН.009","JY-40J","Губки для пневматической обжимки","","","","","Цар","","JY-40J/Губки для пневматической обжимки","","3 000,00","1,0","12","514 800","6 177 600,00","0,000",""]</t>
  </si>
  <si>
    <t>Матрицы JY-40J/Губки для пневматической обжимки</t>
  </si>
  <si>
    <t>LSD-457/Губки для пневматической обжимки</t>
  </si>
  <si>
    <t>lsd-457/губкидляпневматическойобжимки</t>
  </si>
  <si>
    <t>["33","Матрицы","ОСН.005","LSD-457","Губки для пневматической обжимки","","","","","Цар","","LSD-457/Губки для пневматической обжимки","","3 000,00","1,0","12","514 800","6 177 600,00","0,000",""]</t>
  </si>
  <si>
    <t>Матрицы LSD-457/Губки для пневматической обжимки</t>
  </si>
  <si>
    <t>LSD-1741/Губки для пневматической обжимки</t>
  </si>
  <si>
    <t>lsd-1741/губкидляпневматическойобжимки</t>
  </si>
  <si>
    <t>["34","Матрицы","ОСН.006","LSD-1741","Губки для пневматической обжимки","","","","","Цар","","LSD-1741/Губки для пневматической обжимки","","3 000,00","1,0","12","514 800","6 177 600,00","0,000",""]</t>
  </si>
  <si>
    <t>Матрицы LSD-1741/Губки для пневматической обжимки</t>
  </si>
  <si>
    <t>НМ-300 DIN КВТ/Набор матриц для опрес. медных наконечников по DIN</t>
  </si>
  <si>
    <t>нм-300dinквт/наборматрицдляопрес.медныхнаконечниковпоdin</t>
  </si>
  <si>
    <t>["28","Матрицы","ОБ.069.7","НМ-300 DIN КВТ","Набор матриц для опрес. медных наконечников по DIN","КВТ","Опрессовка наконечников","","","Цар","","НМ-300 DIN КВТ/Набор матриц для опрес. медных наконечников по DIN","","6 500,00","1,0","12","514 800","6 177 600,00","0,001",""]</t>
  </si>
  <si>
    <t>Матрицы НМ-300 DIN КВТ/Набор матриц для опрес. медных наконечников по DIN</t>
  </si>
  <si>
    <t>НМ-300 НШВИ КВТ/Набор матриц для опрес. втулочных наконечников</t>
  </si>
  <si>
    <t>нм-300ншвиквт/наборматрицдляопрес.втулочныхнаконечников</t>
  </si>
  <si>
    <t>["22","Матрицы","ОБ.069.1","НМ-300 НШВИ КВТ","Набор матриц для опрес. втулочных наконечников","КВТ","Опрессовка наконечников","","","Цар","","НМ-300 НШВИ КВТ/Набор матриц для опрес. втулочных наконечников","","6 500,00","1,0","12","514 800","6 177 600,00","0,001",""]</t>
  </si>
  <si>
    <t>Матрицы НМ-300 НШВИ КВТ/Набор матриц для опрес. втулочных наконечников</t>
  </si>
  <si>
    <t>НМ-300 ПМ КВТ/Набор матриц для опрес. медных листовых наконечников ПМ</t>
  </si>
  <si>
    <t>нм-300пмквт/наборматрицдляопрес.медныхлистовыхнаконечниковпм</t>
  </si>
  <si>
    <t>["25","Матрицы","ОБ.069.4","НМ-300 ПМ КВТ","Набор матриц для опрес. медных листовых наконечников ПМ","КВТ","Опрессовка наконечников","","","Цар","","НМ-300 ПМ КВТ/Набор матриц для опрес. медных листовых наконечников ПМ","","6 500,00","1,0","12","514 800","6 177 600,00","0,001",""]</t>
  </si>
  <si>
    <t>Матрицы НМ-300 ПМ КВТ/Набор матриц для опрес. медных листовых наконечников ПМ</t>
  </si>
  <si>
    <t>НМ-300 ТА КВТ/Набор матриц для оперс. алюминиевых и алюмомедных наконечников по ГОСТ</t>
  </si>
  <si>
    <t>нм-300таквт/наборматрицдляоперс.алюминиевыхиалюмомедныхнаконечниковпогост</t>
  </si>
  <si>
    <t>["27","Матрицы","ОБ.069.6","НМ-300 ТА КВТ","Набор матриц для оперс. алюминиевых и алюмомедных наконечников по ГОСТ","КВТ","Опрессовка наконечников","","","Цар","","НМ-300 ТА КВТ/Набор матриц для оперс. алюминиевых и алюмомедных наконечников по ГОСТ","","6 500,00","1,0","12","514 800","6 177 600,00","0,001",""]</t>
  </si>
  <si>
    <t>Матрицы НМ-300 ТА КВТ/Набор матриц для оперс. алюминиевых и алюмомедных наконечников по ГОСТ</t>
  </si>
  <si>
    <t>НМ-300 ТМ КВТ/Набор матриц для опрес. медных наконечников по ГОСТ</t>
  </si>
  <si>
    <t>нм-300тмквт/наборматрицдляопрес.медныхнаконечниковпогост</t>
  </si>
  <si>
    <t>["26","Матрицы","ОБ.069.5","НМ-300 ТМ КВТ","Набор матриц для опрес. медных наконечников по ГОСТ","КВТ","Опрессовка наконечников","","","Цар","","НМ-300 ТМ КВТ/Набор матриц для опрес. медных наконечников по ГОСТ","","6 500,00","1,0","12","514 800","6 177 600,00","0,001",""]</t>
  </si>
  <si>
    <t>Матрицы НМ-300 ТМ КВТ/Набор матриц для опрес. медных наконечников по ГОСТ</t>
  </si>
  <si>
    <t>НМ-300 ТМЛс КВТ/Набор матриц для опрес. медных наконечников по стандарту КВТ</t>
  </si>
  <si>
    <t>нм-300тмлсквт/наборматрицдляопрес.медныхнаконечниковпостандартуквт</t>
  </si>
  <si>
    <t>["23","Матрицы","ОБ.069.2","НМ-300 ТМЛс КВТ","Набор матриц для опрес. медных наконечников по стандарту КВТ","КВТ","Опрессовка наконечников","","","Цар","","НМ-300 ТМЛс КВТ/Набор матриц для опрес. медных наконечников по стандарту КВТ","","6 500,00","1,0","12","514 800","6 177 600,00","0,001",""]</t>
  </si>
  <si>
    <t>Матрицы НМ-300 ТМЛс КВТ/Набор матриц для опрес. медных наконечников по стандарту КВТ</t>
  </si>
  <si>
    <t>["24","Матрицы","ОБ.069.3","НМ-300 ТМЛс КВТ","Набор матриц для опрес. медных наконечников по стандарту КВТ","КВТ","Опрессовка наконечников","","","Цар","","НМ-300 ТМЛс КВТ/Набор матриц для опрес. медных наконечников по стандарту КВТ","","6 500,00","1,0","12","514 800","6 177 600,00","0,001",""]</t>
  </si>
  <si>
    <t>/Автомат мерной резки гофрированных и термоусаживаемых трубок</t>
  </si>
  <si>
    <t>/автоматмернойрезкигофрированныхитермоусаживаемыхтрубок</t>
  </si>
  <si>
    <t>["83","Оборудование (ПР)","ОБ.018","","Автомат мерной резки гофрированных и термоусаживаемых трубок","Eastontech","Резка","~1000","","Цар","","/Автомат мерной резки гофрированных и термоусаживаемых трубок","","200 000,00","1,0","12","514 800","6 177 600,00","0,032",""]</t>
  </si>
  <si>
    <t>Оборудование (ПР) /Автомат мерной резки гофрированных и термоусаживаемых трубок</t>
  </si>
  <si>
    <t>Оборудование (ПР)</t>
  </si>
  <si>
    <t>/Диспенсер автоматический для клейкой ленты</t>
  </si>
  <si>
    <t>/диспенсеравтоматическийдляклейкойленты</t>
  </si>
  <si>
    <t>["108","Оборудование (ПР)","ОБ.043","","Диспенсер автоматический для клейкой ленты","Keykogyo","","25","","Цар","","/Диспенсер автоматический для клейкой ленты","","10 000,00","1,0","12","514 800","6 177 600,00","0,002",""]</t>
  </si>
  <si>
    <t>Оборудование (ПР) /Диспенсер автоматический для клейкой ленты</t>
  </si>
  <si>
    <t>/Измеритель коэффициента стоячей волны по напряжению</t>
  </si>
  <si>
    <t>/измерителькоэффициентастоячейволныпонапряжению</t>
  </si>
  <si>
    <t>["119","Оборудование (ПР)","ОБ.068","","Измеритель коэффициента стоячей волны по напряжению","Agilent","ОТК","","","Цар","","/Измеритель коэффициента стоячей волны по напряжению","","500 000,00","1,0","12","514 800","6 177 600,00","0,081",""]</t>
  </si>
  <si>
    <t>Оборудование (ПР) /Измеритель коэффициента стоячей волны по напряжению</t>
  </si>
  <si>
    <t>/Машина бандажная для кабельных жгутов</t>
  </si>
  <si>
    <t>/машинабандажнаядлякабельныхжгутов</t>
  </si>
  <si>
    <t>["99","Оборудование (ПР)","ОБ.025","","Машина бандажная для кабельных жгутов","--------------------------","","","","Цар","","/Машина бандажная для кабельных жгутов","","250 000,00","1,0","12","514 800","6 177 600,00","0,040","58x50"]</t>
  </si>
  <si>
    <t>Оборудование (ПР) /Машина бандажная для кабельных жгутов</t>
  </si>
  <si>
    <t>/Пресс пневматический для опрессовки радиочастотных разъемов MHF-1</t>
  </si>
  <si>
    <t>/пресспневматическийдляопрессовкирадиочастотныхразъемовmhf-1</t>
  </si>
  <si>
    <t>["68","Оборудование (ПР)","ОБ.024.3","","Пресс пневматический для опрессовки радиочастотных разъемов MHF-1","--------------------------","Ленточный обжим","300","","Цар","","/Пресс пневматический для опрессовки радиочастотных разъемов MHF-1","","350 000,00","1,0","12","514 800","6 177 600,00","0,057","40x76+16x26"]</t>
  </si>
  <si>
    <t>Оборудование (ПР) /Пресс пневматический для опрессовки радиочастотных разъемов MHF-1</t>
  </si>
  <si>
    <t>/Счетчик длины кабеля</t>
  </si>
  <si>
    <t>/счетчикдлиныкабеля</t>
  </si>
  <si>
    <t>["117","Оборудование (ПР)","ОБ.061","","Счетчик длины кабеля","Меандр","Резка","150","","Цар","","/Счетчик длины кабеля","","4 000,00","1,0","12","514 800","6 177 600,00","0,001",""]</t>
  </si>
  <si>
    <t>Оборудование (ПР) /Счетчик длины кабеля</t>
  </si>
  <si>
    <t>/Устройство для снятия изоляции с плоских кабелей</t>
  </si>
  <si>
    <t>/устройстводляснятияизоляциисплоскихкабелей</t>
  </si>
  <si>
    <t>["64","Оборудование (ПР)","ОБ.009","","Устройство для снятия изоляции с плоских кабелей","--------------------------","","","","Цар","","/Устройство для снятия изоляции с плоских кабелей","","30 000,00","1,0","12","514 800","6 177 600,00","0,005",""]</t>
  </si>
  <si>
    <t>Оборудование (ПР) /Устройство для снятия изоляции с плоских кабелей</t>
  </si>
  <si>
    <t>946C/Устройство нижнего подогрева печатных плат</t>
  </si>
  <si>
    <t>946c/устройствонижнегоподогревапечатныхплат</t>
  </si>
  <si>
    <t>["114","Оборудование (ПР)","ОБ.058","946C","Устройство нижнего подогрева печатных плат","Uyue","Пайка","600","","Цар","","946C/Устройство нижнего подогрева печатных плат","","4 000,00","1,0","12","514 800","6 177 600,00","0,001",""]</t>
  </si>
  <si>
    <t>Оборудование (ПР) 946C/Устройство нижнего подогрева печатных плат</t>
  </si>
  <si>
    <t>8620DX-Pro(R)/Станция паяльная термовоздушная</t>
  </si>
  <si>
    <t>8620dx-pro(r)/станцияпаяльнаятермовоздушная</t>
  </si>
  <si>
    <t>["128","Оборудование (ПР)","ОБ.070.X","8620DX-Pro(R)","Станция паяльная термовоздушная","SUGON","Пайка, Усадка","1300","","Цар","","8620DX-Pro(R)/Станция паяльная термовоздушная","","16 500,00","1,0","12","514 800","6 177 600,00","0,003",""]</t>
  </si>
  <si>
    <t>Оборудование (ПР) 8620DX-Pro(R)/Станция паяльная термовоздушная</t>
  </si>
  <si>
    <t>BK3600S/Станция паяльная с автоматической подачей припоя</t>
  </si>
  <si>
    <t>bk3600s/станцияпаяльнаясавтоматическойподачейприпоя</t>
  </si>
  <si>
    <t>["103","Оборудование (ПР)","ОБ.038","BK3600S","Станция паяльная с автоматической подачей припоя","BaKon","Пайка","200","","Цар","","BK3600S/Станция паяльная с автоматической подачей припоя","","25 000,00","1,0","12","514 800","6 177 600,00","0,004",""]</t>
  </si>
  <si>
    <t>Оборудование (ПР) BK3600S/Станция паяльная с автоматической подачей припоя</t>
  </si>
  <si>
    <t>DW-OHF-6KW/Установка индукционной пайки</t>
  </si>
  <si>
    <t>dw-ohf-6kw/установкаиндукционнойпайки</t>
  </si>
  <si>
    <t>["63","Оборудование (ПР)","ОБ.008","DW-OHF-6KW","Установка индукционной пайки","HLQ Induction Equipment","Пайка, Монтаж корпуса","6000","","Цар","","DW-OHF-6KW/Установка индукционной пайки","","600 000,00","1,0","12","514 800","6 177 600,00","0,097",""]</t>
  </si>
  <si>
    <t>Оборудование (ПР) DW-OHF-6KW/Установка индукционной пайки</t>
  </si>
  <si>
    <t>EW 1230/Ножницы гильотинные</t>
  </si>
  <si>
    <t>ew1230/ножницыгильотинные</t>
  </si>
  <si>
    <t>["81","Оборудование (ПР)","ОБ.016","EW 1230","Ножницы гильотинные","Eastontech","Резка","150","","Цар","","EW 1230/Ножницы гильотинные","","35 000,00","1,0","12","514 800","6 177 600,00","0,006",""]</t>
  </si>
  <si>
    <t>Оборудование (ПР) EW 1230/Ножницы гильотинные</t>
  </si>
  <si>
    <t>EW-05F+M/Автомат мерной резки проводов</t>
  </si>
  <si>
    <t>ew-05f+m/автоматмернойрезкипроводов</t>
  </si>
  <si>
    <t>["80","Оборудование (ПР)","ОБ.015","EW-05F+M","Автомат мерной резки проводов","Eastontech","Резка с разделкой, Резка линейных материалов, Резка","1000","","Цар","","EW-05F+M/Автомат мерной резки проводов","","600 000,00","1,0","12","514 800","6 177 600,00","0,097","104x61"]</t>
  </si>
  <si>
    <t>Оборудование (ПР) EW-05F+M/Автомат мерной резки проводов</t>
  </si>
  <si>
    <t>EW-50A(R)/Автомат для снятия изоляции и опрессовки контактов</t>
  </si>
  <si>
    <t>ew-50a(r)/автоматдляснятияизоляциииопрессовкиконтактов</t>
  </si>
  <si>
    <t>["77","Оборудование (ПР)","ОБ.027.X","EW-50A(R)","Автомат для снятия изоляции и опрессовки контактов","Eastontech","Опрессовка терминалов, Ленточный обжим","400, 750","","Цар","","EW-50A(R)/Автомат для снятия изоляции и опрессовки контактов","","200 000,00","1,0","12","514 800","6 177 600,00","0,032",""]</t>
  </si>
  <si>
    <t>Оборудование (ПР) EW-50A(R)/Автомат для снятия изоляции и опрессовки контактов</t>
  </si>
  <si>
    <t>EW-50A/Автомат для снятия изоляции и опрессовки контактов</t>
  </si>
  <si>
    <t>ew-50a/автоматдляснятияизоляциииопрессовкиконтактов</t>
  </si>
  <si>
    <t>["75","Оборудование (ПР)","ОБ.027.1","EW-50A","Автомат для снятия изоляции и опрессовки контактов","Eastontech","Опрессовка терминалов, Ленточный обжим","400, 750","","Цар","","EW-50A/Автомат для снятия изоляции и опрессовки контактов","","200 000,00","1,0","12","514 800","6 177 600,00","0,032","70x44"]</t>
  </si>
  <si>
    <t>Оборудование (ПР) EW-50A/Автомат для снятия изоляции и опрессовки контактов</t>
  </si>
  <si>
    <t>["76","Оборудование (ПР)","ОБ.027.2","EW-50A","Автомат для снятия изоляции и опрессовки контактов","Eastontech","Опрессовка терминалов, Ленточный обжим","400, 750","","Цар","","EW-50A/Автомат для снятия изоляции и опрессовки контактов","","200 000,00","1,0","12","514 800","6 177 600,00","0,032","70x44"]</t>
  </si>
  <si>
    <t>["78","Оборудование (ПР)","ОБ.027.3","EW-50A","Автомат для снятия изоляции и опрессовки контактов","Eastontech","Опрессовка терминалов, Ленточный обжим","400, 750","","Цар","","EW-50A/Автомат для снятия изоляции и опрессовки контактов","","200 000,00","1,0","12","514 800","6 177 600,00","0,032","70x44"]</t>
  </si>
  <si>
    <t>EW-1015/Станок для снятия изоляции и скручивания экранирующей оплетки</t>
  </si>
  <si>
    <t>ew-1015/станокдляснятияизоляцииискручиванияэкранирующейоплетки</t>
  </si>
  <si>
    <t>["57","Оборудование (ПР)","ОБ.003","EW-1015","Станок для снятия изоляции и скручивания экранирующей оплетки","Eastontech","Свивка","40","","Цар","","EW-1015/Станок для снятия изоляции и скручивания экранирующей оплетки","","55 000,00","1,0","12","514 800","6 177 600,00","0,009","32x40"]</t>
  </si>
  <si>
    <t>Оборудование (ПР) EW-1015/Станок для снятия изоляции и скручивания экранирующей оплетки</t>
  </si>
  <si>
    <t>EW-1090/Автомат для снятия изоляции с проводов</t>
  </si>
  <si>
    <t>ew-1090/автоматдляснятияизоляцииспроводов</t>
  </si>
  <si>
    <t>["62","Оборудование (ПР)","ОБ.007","EW-1090","Автомат для снятия изоляции с проводов","Eastontech","Разделка","150","","Цар","","EW-1090/Автомат для снятия изоляции с проводов","","130 000,00","1,0","12","514 800","6 177 600,00","0,021","9x39"]</t>
  </si>
  <si>
    <t>Оборудование (ПР) EW-1090/Автомат для снятия изоляции с проводов</t>
  </si>
  <si>
    <t>EW-1165/Машина для снятия изоляции с коаксиальных кабелей</t>
  </si>
  <si>
    <t>ew-1165/машинадляснятияизоляциискоаксиальныхкабелей</t>
  </si>
  <si>
    <t>["65","Оборудование (ПР)","ОБ.010","EW-1165","Машина для снятия изоляции с коаксиальных кабелей","Eastontech","Разделка","~400","","Цар","","EW-1165/Машина для снятия изоляции с коаксиальных кабелей","","275 000,00","1,0","12","514 800","6 177 600,00","0,045","20x61"]</t>
  </si>
  <si>
    <t>Оборудование (ПР) EW-1165/Машина для снятия изоляции с коаксиальных кабелей</t>
  </si>
  <si>
    <t>EW-1935/Установка для нагрева термоусаживаемых трубок</t>
  </si>
  <si>
    <t>ew-1935/установкадлянагреватермоусаживаемыхтрубок</t>
  </si>
  <si>
    <t>["55","Оборудование (ПР)","ОБ.001","EW-1935","Установка для нагрева термоусаживаемых трубок","Eastontech","Усадка","2000","","Цар","","EW-1935/Установка для нагрева термоусаживаемых трубок","","175 000,00","1,0","12","514 800","6 177 600,00","0,028","26x67"]</t>
  </si>
  <si>
    <t>Оборудование (ПР) EW-1935/Установка для нагрева термоусаживаемых трубок</t>
  </si>
  <si>
    <t>EW-2510/Машина испытательная разрывная</t>
  </si>
  <si>
    <t>ew-2510/машинаиспытательнаяразрывная</t>
  </si>
  <si>
    <t>["94","Оборудование (ПР)","ОБ.033.2","EW-2510","Машина испытательная разрывная","Eastontech","ОТК","100","","Цар","","EW-2510/Машина испытательная разрывная","","80 000,00","1,0","12","514 800","6 177 600,00","0,013","18x48"]</t>
  </si>
  <si>
    <t>Оборудование (ПР) EW-2510/Машина испытательная разрывная</t>
  </si>
  <si>
    <t>EW-2550/Прибор для измерения высоты опрессовки (микрометр)</t>
  </si>
  <si>
    <t>ew-2550/прибордляизмерениявысотыопрессовки(микрометр)</t>
  </si>
  <si>
    <t>["97","Оборудование (ПР)","ОБ.034.2","EW-2550","Прибор для измерения высоты опрессовки (микрометр)","Eastontech","ОТК","","","Цар","","EW-2550/Прибор для измерения высоты опрессовки (микрометр)","","120 000,00","1,0","12","514 800","6 177 600,00","0,019",""]</t>
  </si>
  <si>
    <t>Оборудование (ПР) EW-2550/Прибор для измерения высоты опрессовки (микрометр)</t>
  </si>
  <si>
    <t>EW-3185+L/Автомат мерной резки и маркировки проводов</t>
  </si>
  <si>
    <t>ew-3185+l/автоматмернойрезкиимаркировкипроводов</t>
  </si>
  <si>
    <t>["84","Оборудование (ПР)","ОБ.019","EW-3185+L","Автомат мерной резки и маркировки проводов","Eastontech","Резка, Резка с разделкой, Резка с разделкой+ маркировка, Резка линейных материалов","450","","Цар","","EW-3185+L/Автомат мерной резки и маркировки проводов","","1 750 000,00","1,0","12","514 800","6 177 600,00","0,283","157x75"]</t>
  </si>
  <si>
    <t>Оборудование (ПР) EW-3185+L/Автомат мерной резки и маркировки проводов</t>
  </si>
  <si>
    <t>KS-4C/Пресс пневматический для опрессовки кабельных контактов и наконечников</t>
  </si>
  <si>
    <t>ks-4c/пресспневматическийдляопрессовкикабельныхконтактовинаконечников</t>
  </si>
  <si>
    <t>["61","Оборудование (ПР)","ОБ.006.2","KS-4C","Пресс пневматический для опрессовки кабельных контактов и наконечников","Provod-Cabel","Опрессовка, Опрессовка наконечников","","","Цар","","KS-4C/Пресс пневматический для опрессовки кабельных контактов и наконечников","","52 000,00","1,0","12","514 800","6 177 600,00","0,008","13x30"]</t>
  </si>
  <si>
    <t>Оборудование (ПР) KS-4C/Пресс пневматический для опрессовки кабельных контактов и наконечников</t>
  </si>
  <si>
    <t>PL-5050/Установка плазменной обработки поверхности</t>
  </si>
  <si>
    <t>pl-5050/установкаплазменнойобработкиповерхности</t>
  </si>
  <si>
    <t>["71","Оборудование (ПР)","ОБ.012","PL-5050","Установка плазменной обработки поверхности","Keylink Technology","Подготовительные работы","~1200","","Цар","","PL-5050/Установка плазменной обработки поверхности","","450 000,00","1,0","12","514 800","6 177 600,00","0,073","35x51"]</t>
  </si>
  <si>
    <t>Оборудование (ПР) PL-5050/Установка плазменной обработки поверхности</t>
  </si>
  <si>
    <t>RS1010Z/Установка инфракрасного нагрева термоусаживаемых трубок</t>
  </si>
  <si>
    <t>rs1010z/установкаинфракрасногонагреватермоусаживаемыхтрубок</t>
  </si>
  <si>
    <t>["56","Оборудование (ПР)","ОБ.002","RS1010Z","Установка инфракрасного нагрева термоусаживаемых трубок","Sinrad Technology","Усадка","1900","","Цар","","RS1010Z/Установка инфракрасного нагрева термоусаживаемых трубок","","170 000,00","1,0","12","514 800","6 177 600,00","0,028",""]</t>
  </si>
  <si>
    <t>Оборудование (ПР) RS1010Z/Установка инфракрасного нагрева термоусаживаемых трубок</t>
  </si>
  <si>
    <t>SR-2T/Пресс для опрессовки кабельных наконечников</t>
  </si>
  <si>
    <t>sr-2t/прессдляопрессовкикабельныхнаконечников</t>
  </si>
  <si>
    <t>["74","Оборудование (ПР)","ОБ.026","SR-2T","Пресс для опрессовки кабельных наконечников","Sinrad Technology","Опрессовка терминалов, Ленточный обжим","750","","Цар","","SR-2T/Пресс для опрессовки кабельных наконечников","","200 000,00","1,0","12","514 800","6 177 600,00","0,032","53x32"]</t>
  </si>
  <si>
    <t>Оборудование (ПР) SR-2T/Пресс для опрессовки кабельных наконечников</t>
  </si>
  <si>
    <t>SR-16M/Пресс пневматический для опрессовки кабельных контактов и наконечников</t>
  </si>
  <si>
    <t>sr-16m/пресспневматическийдляопрессовкикабельныхконтактовинаконечников</t>
  </si>
  <si>
    <t>["60","Оборудование (ПР)","ОБ.006.1","SR-16M","Пресс пневматический для опрессовки кабельных контактов и наконечников","Sinrad Technology","Опрессовка наконечников, Опрессовка","","","Цар","","SR-16M/Пресс пневматический для опрессовки кабельных контактов и наконечников","","350 000,00","1,0","12","514 800","6 177 600,00","0,057","13x30"]</t>
  </si>
  <si>
    <t>Оборудование (ПР) SR-16M/Пресс пневматический для опрессовки кабельных контактов и наконечников</t>
  </si>
  <si>
    <t>SR-350A/Тестер кабельных жгутов</t>
  </si>
  <si>
    <t>sr-350a/тестеркабельныхжгутов</t>
  </si>
  <si>
    <t>["105","Оборудование (ПР)","ОБ.040","SR-350A","Тестер кабельных жгутов","Sinrad Technology","ОТК","","","Цар","","SR-350A/Тестер кабельных жгутов","","300 000,00","1,0","12","514 800","6 177 600,00","0,049",""]</t>
  </si>
  <si>
    <t>Оборудование (ПР) SR-350A/Тестер кабельных жгутов</t>
  </si>
  <si>
    <t>SR-CS340/Автомат для двустороннего снятия изоляции с проводов</t>
  </si>
  <si>
    <t>sr-cs340/автоматдлядвустороннегоснятияизоляцииспроводов</t>
  </si>
  <si>
    <t>["98","Оборудование (ПР)","ОБ.035","SR-CS340","Автомат для двустороннего снятия изоляции с проводов","Sinrad Technology","Разделка","~750","","Цар","","SR-CS340/Автомат для двустороннего снятия изоляции с проводов","","400 000,00","1,0","12","514 800","6 177 600,00","0,065",""]</t>
  </si>
  <si>
    <t>Оборудование (ПР) SR-CS340/Автомат для двустороннего снятия изоляции с проводов</t>
  </si>
  <si>
    <t>SR-IPEX-L/Пресс пневматический для опрессовки радиочастотных разъемов MHF (замки)</t>
  </si>
  <si>
    <t>sr-ipex-l/пресспневматическийдляопрессовкирадиочастотныхразъемовmhf(замки)</t>
  </si>
  <si>
    <t>["66","Оборудование (ПР)","ОБ.024.1","SR-IPEX-L","Пресс пневматический для опрессовки радиочастотных разъемов MHF (замки)","Sinrad Technology","Ленточный обжим","300","","Цар","","SR-IPEX-L/Пресс пневматический для опрессовки радиочастотных разъемов MHF (замки)","","350 000,00","1,0","12","514 800","6 177 600,00","0,057","70x47+16x26"]</t>
  </si>
  <si>
    <t>Оборудование (ПР) SR-IPEX-L/Пресс пневматический для опрессовки радиочастотных разъемов MHF (замки)</t>
  </si>
  <si>
    <t>SR-IPEX/Пресс пневматический для опрессовки радиочастотных разъемов MHF-1 (1.78)</t>
  </si>
  <si>
    <t>sr-ipex/пресспневматическийдляопрессовкирадиочастотныхразъемовmhf-1(1.78)</t>
  </si>
  <si>
    <t>["69","Оборудование (ПР)","ОБ.024.4","SR-IPEX","Пресс пневматический для опрессовки радиочастотных разъемов MHF-1 (1.78)","Sinrad Technology","Ленточный обжим","300","","Цар","","SR-IPEX/Пресс пневматический для опрессовки радиочастотных разъемов MHF-1 (1.78)","","350 000,00","1,0","12","514 800","6 177 600,00","0,057","40x76+16x26"]</t>
  </si>
  <si>
    <t>Оборудование (ПР) SR-IPEX/Пресс пневматический для опрессовки радиочастотных разъемов MHF-1 (1.78)</t>
  </si>
  <si>
    <t>SR-IPEX/Пресс пневматический для опрессовки радиочастотных разъемов MHF-4 (1.37)</t>
  </si>
  <si>
    <t>sr-ipex/пресспневматическийдляопрессовкирадиочастотныхразъемовmhf-4(1.37)</t>
  </si>
  <si>
    <t>["67","Оборудование (ПР)","ОБ.024.2","SR-IPEX","Пресс пневматический для опрессовки радиочастотных разъемов MHF-4 (1.37)","Sinrad Technology","Ленточный обжим, Опрессовка терминалов","300","","Цар","","SR-IPEX/Пресс пневматический для опрессовки радиочастотных разъемов MHF-4 (1.37)","","350 000,00","1,0","12","514 800","6 177 600,00","0,057","40x76+16x26"]</t>
  </si>
  <si>
    <t>Оборудование (ПР) SR-IPEX/Пресс пневматический для опрессовки радиочастотных разъемов MHF-4 (1.37)</t>
  </si>
  <si>
    <t>SR-W01/Машина крутильная для изолированных жил</t>
  </si>
  <si>
    <t>sr-w01/машинакрутильнаядляизолированныхжил</t>
  </si>
  <si>
    <t>["59","Оборудование (ПР)","ОБ.005","SR-W01","Машина крутильная для изолированных жил","Sinrad Technology","Свивка","90","","Цар","","SR-W01/Машина крутильная для изолированных жил","","90 000,00","1,0","12","514 800","6 177 600,00","0,015","22x40"]</t>
  </si>
  <si>
    <t>Оборудование (ПР) SR-W01/Машина крутильная для изолированных жил</t>
  </si>
  <si>
    <t>T21(R)/Станция паяльная</t>
  </si>
  <si>
    <t>t21(r)/станцияпаяльная</t>
  </si>
  <si>
    <t>["129","Оборудование (ПР)","ОБ.071.X","T21(R)","Станция паяльная","SUGON","Пайка","160","","Цар","","T21(R)/Станция паяльная","","12 000,00","1,0","12","514 800","6 177 600,00","0,002",""]</t>
  </si>
  <si>
    <t>Оборудование (ПР) T21(R)/Станция паяльная</t>
  </si>
  <si>
    <t>VBS-10DS/Установка ультразвуковой очистки</t>
  </si>
  <si>
    <t>vbs-10ds/установкаультразвуковойочистки</t>
  </si>
  <si>
    <t>["82","Оборудование (ПР)","ОБ.017","VBS-10DS","Установка ультразвуковой очистки","Вилитек","","~500","","Цар","","VBS-10DS/Установка ультразвуковой очистки","","90 000,00","1,0","12","514 800","6 177 600,00","0,015","31x37"]</t>
  </si>
  <si>
    <t>Оборудование (ПР) VBS-10DS/Установка ультразвуковой очистки</t>
  </si>
  <si>
    <t>VR-6DF/Станок вертикально-сверлильный</t>
  </si>
  <si>
    <t>vr-6df/станоквертикально-сверлильный</t>
  </si>
  <si>
    <t>["72","Оборудование (ПР)","ОБ.013","VR-6DF","Станок вертикально-сверлильный","Proma","","150","","Цар","","VR-6DF/Станок вертикально-сверлильный","","50 000,00","1,0","12","514 800","6 177 600,00","0,008",""]</t>
  </si>
  <si>
    <t>Оборудование (ПР) VR-6DF/Станок вертикально-сверлильный</t>
  </si>
  <si>
    <t>WL-2.0ВТ/Автомат для снятия изоляции и опрессовки контактов</t>
  </si>
  <si>
    <t>wl-2.0вт/автоматдляснятияизоляциииопрессовкиконтактов</t>
  </si>
  <si>
    <t>["79","Оборудование (ПР)","ОБ.027.4","WL-2.0ВТ","Автомат для снятия изоляции и опрессовки контактов","Crown","Опрессовка терминалов, Ленточный обжим","400, 750","","Цар","","WL-2.0ВТ/Автомат для снятия изоляции и опрессовки контактов","","200 000,00","1,0","12","514 800","6 177 600,00","0,032","70x44"]</t>
  </si>
  <si>
    <t>Оборудование (ПР) WL-2.0ВТ/Автомат для снятия изоляции и опрессовки контактов</t>
  </si>
  <si>
    <t>WL-GP011/Установка автоматической пайки разъемов</t>
  </si>
  <si>
    <t>wl-gp011/установкаавтоматическойпайкиразъемов</t>
  </si>
  <si>
    <t>["95","Оборудование (ПР)","ОБ.023","WL-GP011","Установка автоматической пайки разъемов","Crown","Пайка","~1000","","Цар","","WL-GP011/Установка автоматической пайки разъемов","","250 000,00","1,0","12","514 800","6 177 600,00","0,040",""]</t>
  </si>
  <si>
    <t>Оборудование (ПР) WL-GP011/Установка автоматической пайки разъемов</t>
  </si>
  <si>
    <t>WL-IDC/Пресс пневматический для опрессовки разъемов</t>
  </si>
  <si>
    <t>wl-idc/пресспневматическийдляопрессовкиразъемов</t>
  </si>
  <si>
    <t>["58","Оборудование (ПР)","ОБ.004","WL-IDC","Пресс пневматический для опрессовки разъемов","Crown","Опрессовка","120","","Цар","","WL-IDC/Пресс пневматический для опрессовки разъемов","","45 000,00","1,0","12","514 800","6 177 600,00","0,007",""]</t>
  </si>
  <si>
    <t>Оборудование (ПР) WL-IDC/Пресс пневматический для опрессовки разъемов</t>
  </si>
  <si>
    <t>ЗТШМ-150/Станок точильно-шлифовальный</t>
  </si>
  <si>
    <t>зтшм-150/станокточильно-шлифовальный</t>
  </si>
  <si>
    <t>["73","Оборудование (ПР)","ОБ.014","ЗТШМ-150","Станок точильно-шлифовальный","Зубр","","250","","Цар","","ЗТШМ-150/Станок точильно-шлифовальный","","6 000,00","1,0","12","514 800","6 177 600,00","0,001",""]</t>
  </si>
  <si>
    <t>Оборудование (ПР) ЗТШМ-150/Станок точильно-шлифовальный</t>
  </si>
  <si>
    <t>ПКП-10К КВТ/Пресс пневматический для опрессовки втулочных наконечников</t>
  </si>
  <si>
    <t>пкп-10кквт/пресспневматическийдляопрессовкивтулочныхнаконечников</t>
  </si>
  <si>
    <t>["70","Оборудование (ПР)","ОБ.031","ПКП-10К КВТ","Пресс пневматический для опрессовки втулочных наконечников","КВТ","Опрессовка наконечников","","","Цар","","ПКП-10К КВТ/Пресс пневматический для опрессовки втулочных наконечников","","81 000,00","1,0","12","514 800","6 177 600,00","0,013",""]</t>
  </si>
  <si>
    <t>Оборудование (ПР) ПКП-10К КВТ/Пресс пневматический для опрессовки втулочных наконечников</t>
  </si>
  <si>
    <t>/Дисплей (монитор)</t>
  </si>
  <si>
    <t>/дисплей(монитор)</t>
  </si>
  <si>
    <t>["152","Оборудование","ОБ.80.1","","Дисплей (монитор)","","","","","Цар","","/Дисплей (монитор)","","10 000,00","1,0","12","514 800","6 177 600,00","0,002",""]</t>
  </si>
  <si>
    <t>Оборудование /Дисплей (монитор)</t>
  </si>
  <si>
    <t>["153","Оборудование","ОБ.80.2","","Дисплей (монитор)","","","","","Цар","","/Дисплей (монитор)","","10 000,00","1,0","12","514 800","6 177 600,00","0,002",""]</t>
  </si>
  <si>
    <t>["154","Оборудование","ОБ.80.3","","Дисплей (монитор)","","","","","Цар","","/Дисплей (монитор)","","10 000,00","1,0","12","514 800","6 177 600,00","0,002",""]</t>
  </si>
  <si>
    <t>["155","Оборудование","ОБ.80.4","","Дисплей (монитор)","","","","","Цар","","/Дисплей (монитор)","","10 000,00","1,0","12","514 800","6 177 600,00","0,002",""]</t>
  </si>
  <si>
    <t>["156","Оборудование","ОБ.80.5","","Дисплей (монитор)","","","","","Цар","","/Дисплей (монитор)","","10 000,00","1,0","12","514 800","6 177 600,00","0,002",""]</t>
  </si>
  <si>
    <t>["157","Оборудование","ОБ.80.6","","Дисплей (монитор)","","","","","Цар","","/Дисплей (монитор)","","10 000,00","1,0","12","514 800","6 177 600,00","0,002",""]</t>
  </si>
  <si>
    <t>["158","Оборудование","ОБ.80.7","","Дисплей (монитор)","","","","","Цар","","/Дисплей (монитор)","","10 000,00","1,0","12","514 800","6 177 600,00","0,002",""]</t>
  </si>
  <si>
    <t>["159","Оборудование","ОБ.80.8","","Дисплей (монитор)","","","","","Цар","","/Дисплей (монитор)","","10 000,00","1,0","12","514 800","6 177 600,00","0,002",""]</t>
  </si>
  <si>
    <t>["160","Оборудование","ОБ.80.9","","Дисплей (монитор)","","","","","Цар","","/Дисплей (монитор)","","10 000,00","1,0","12","514 800","6 177 600,00","0,002",""]</t>
  </si>
  <si>
    <t>/Домкрат гидравлический с низким подхватом</t>
  </si>
  <si>
    <t>/домкратгидравлическийснизкимподхватом</t>
  </si>
  <si>
    <t>["170","Оборудование","ОБ.090","","Домкрат гидравлический с низким подхватом","КВТ","","","","Цар","","/Домкрат гидравлический с низким подхватом","","10 000,00","1,0","12","514 800","6 177 600,00","0,002",""]</t>
  </si>
  <si>
    <t>Оборудование /Домкрат гидравлический с низким подхватом</t>
  </si>
  <si>
    <t>/Источник питания постоянного тока регулируемый</t>
  </si>
  <si>
    <t>/источникпитанияпостоянноготокарегулируемый</t>
  </si>
  <si>
    <t>["106","Оборудование","ОБ.041","","Источник питания постоянного тока регулируемый","--------------------------","","","","Цар","","/Источник питания постоянного тока регулируемый","","15 000,00","1,0","12","514 800","6 177 600,00","0,002",""]</t>
  </si>
  <si>
    <t>Оборудование /Источник питания постоянного тока регулируемый</t>
  </si>
  <si>
    <t>/Камера тепловизионная</t>
  </si>
  <si>
    <t>/камератепловизионная</t>
  </si>
  <si>
    <t>["110","Оборудование","ОБ.045","","Камера тепловизионная","Testo","ОТК","","","Цар","","/Камера тепловизионная","","120 000,00","1,0","12","514 800","6 177 600,00","0,019",""]</t>
  </si>
  <si>
    <t>Оборудование /Камера тепловизионная</t>
  </si>
  <si>
    <t>/Маркиратор флажковый</t>
  </si>
  <si>
    <t>/маркираторфлажковый</t>
  </si>
  <si>
    <t>["172","Оборудование","ОБ.092","","Маркиратор флажковый","CROWN","","","","Цар","","/Маркиратор флажковый","","500 000,00","1,0","12","514 800","6 177 600,00","0,081",""]</t>
  </si>
  <si>
    <t>Оборудование /Маркиратор флажковый</t>
  </si>
  <si>
    <t>/Микроскоп оптический инструментальный</t>
  </si>
  <si>
    <t>/микроскопоптическийинструментальный</t>
  </si>
  <si>
    <t>["104","Оборудование","ОБ.039","","Микроскоп оптический инструментальный","--------------------------","ОТК","","","Цар","","/Микроскоп оптический инструментальный","","160 000,00","1,0","12","514 800","6 177 600,00","0,026",""]</t>
  </si>
  <si>
    <t>Оборудование /Микроскоп оптический инструментальный</t>
  </si>
  <si>
    <t>/Мини ПК</t>
  </si>
  <si>
    <t>/минипк</t>
  </si>
  <si>
    <t>["143","Оборудование","ОБ.79.1","","Мини ПК","","","120","","Цар","","/Мини ПК","","35 000,00","1,0","12","514 800","6 177 600,00","0,006",""]</t>
  </si>
  <si>
    <t>Оборудование /Мини ПК</t>
  </si>
  <si>
    <t>["144","Оборудование","ОБ.79.2","","Мини ПК","","","120","","Цар","","/Мини ПК","","35 000,00","1,0","12","514 800","6 177 600,00","0,006",""]</t>
  </si>
  <si>
    <t>["145","Оборудование","ОБ.79.3","","Мини ПК","","","120","","Цар","","/Мини ПК","","35 000,00","1,0","12","514 800","6 177 600,00","0,006",""]</t>
  </si>
  <si>
    <t>["146","Оборудование","ОБ.79.4","","Мини ПК","","","120","","Цар","","/Мини ПК","","35 000,00","1,0","12","514 800","6 177 600,00","0,006",""]</t>
  </si>
  <si>
    <t>["147","Оборудование","ОБ.79.5","","Мини ПК","","","120","","Цар","","/Мини ПК","","35 000,00","1,0","12","514 800","6 177 600,00","0,006",""]</t>
  </si>
  <si>
    <t>["148","Оборудование","ОБ.79.6","","Мини ПК","","","120","","Цар","","/Мини ПК","","35 000,00","1,0","12","514 800","6 177 600,00","0,006",""]</t>
  </si>
  <si>
    <t>["149","Оборудование","ОБ.79.7","","Мини ПК","","","120","","Цар","","/Мини ПК","","35 000,00","1,0","12","514 800","6 177 600,00","0,006",""]</t>
  </si>
  <si>
    <t>["150","Оборудование","ОБ.79.8","","Мини ПК","","","120","","Цар","","/Мини ПК","","35 000,00","1,0","12","514 800","6 177 600,00","0,006",""]</t>
  </si>
  <si>
    <t>["151","Оборудование","ОБ.79.9","","Мини ПК","","","120","","Цар","","/Мини ПК","","35 000,00","1,0","12","514 800","6 177 600,00","0,006",""]</t>
  </si>
  <si>
    <t>/Нивелир лазерный</t>
  </si>
  <si>
    <t>/нивелирлазерный</t>
  </si>
  <si>
    <t>["169","Оборудование","ОБ.089","","Нивелир лазерный","CONDTROL","","","","Цар","","/Нивелир лазерный","","15 000,00","1,0","12","514 800","6 177 600,00","0,002",""]</t>
  </si>
  <si>
    <t>Оборудование /Нивелир лазерный</t>
  </si>
  <si>
    <t>/Пресс для опрессовки многожильных кабелей</t>
  </si>
  <si>
    <t>/прессдляопрессовкимногожильныхкабелей</t>
  </si>
  <si>
    <t>["92","Оборудование","ОБ.011","","Пресс для опрессовки многожильных кабелей","Eastontech","Опрессовка терминалов","750","","Цар","","/Пресс для опрессовки многожильных кабелей","","650 000,00","1,0","12","514 800","6 177 600,00","0,105","100x65"]</t>
  </si>
  <si>
    <t>Оборудование /Пресс для опрессовки многожильных кабелей</t>
  </si>
  <si>
    <t>/Ресивер воздушный</t>
  </si>
  <si>
    <t>/ресивервоздушный</t>
  </si>
  <si>
    <t>["164","Оборудование","ОБ.84.1","","Ресивер воздушный","REMEZA","","","","Цар","","/Ресивер воздушный","","40 000,00","1,0","12","514 800","6 177 600,00","0,006","65x65"]</t>
  </si>
  <si>
    <t>Оборудование /Ресивер воздушный</t>
  </si>
  <si>
    <t>["165","Оборудование","ОБ.84.2","","Ресивер воздушный","REMEZA","","","","Цар","","/Ресивер воздушный","","40 000,00","1,0","12","514 800","6 177 600,00","0,006","65x65"]</t>
  </si>
  <si>
    <t>/Станок намоточный</t>
  </si>
  <si>
    <t>/станокнамоточный</t>
  </si>
  <si>
    <t>["85","Оборудование","ОБ.020","","Станок намоточный","--------------------------","Подготовительные работы","~2000","","Цар","","/Станок намоточный","","200 000,00","1,0","12","514 800","6 177 600,00","0,032","105x80"]</t>
  </si>
  <si>
    <t>Оборудование /Станок намоточный</t>
  </si>
  <si>
    <t>/Сушилка для полимерных материалов</t>
  </si>
  <si>
    <t>/сушилкадляполимерныхматериалов</t>
  </si>
  <si>
    <t>["141","Оборудование","ОБ.075","","Сушилка для полимерных материалов","CREALITY","","160","","Цар","","/Сушилка для полимерных материалов","","4 000,00","1,0","12","514 800","6 177 600,00","0,001",""]</t>
  </si>
  <si>
    <t>Оборудование /Сушилка для полимерных материалов</t>
  </si>
  <si>
    <t>["142","Оборудование","ОБ.076","","Сушилка для полимерных материалов","ЭлБЭТ","","280","","Цар","","/Сушилка для полимерных материалов","","4 000,00","1,0","12","514 800","6 177 600,00","0,001",""]</t>
  </si>
  <si>
    <t>/Тестер кабельный</t>
  </si>
  <si>
    <t>/тестеркабельный</t>
  </si>
  <si>
    <t>["107","Оборудование","ОБ.042","","Тестер кабельный","--------------------------","","","","Цар","","/Тестер кабельный","","12 000,00","1,0","12","514 800","6 177 600,00","0,002",""]</t>
  </si>
  <si>
    <t>Оборудование /Тестер кабельный</t>
  </si>
  <si>
    <t>/Устройство подающее для бухт (разматыватель)</t>
  </si>
  <si>
    <t>/устройствоподающеедлябухт(разматыватель)</t>
  </si>
  <si>
    <t>["87","Оборудование","ОБ.022","","Устройство подающее для бухт (разматыватель)","--------------------------","","","","Цар","","/Устройство подающее для бухт (разматыватель)","","200 000,00","1,0","12","514 800","6 177 600,00","0,032","130x70"]</t>
  </si>
  <si>
    <t>Оборудование /Устройство подающее для бухт (разматыватель)</t>
  </si>
  <si>
    <t>/Устройство подающее для катушек (разматыватель)</t>
  </si>
  <si>
    <t>/устройствоподающеедлякатушек(разматыватель)</t>
  </si>
  <si>
    <t>["86","Оборудование","ОБ.021","","Устройство подающее для катушек (разматыватель)","--------------------------","","~3000","","Цар","","/Устройство подающее для катушек (разматыватель)","","200 000,00","1,0","12","514 800","6 177 600,00","0,032","82x55"]</t>
  </si>
  <si>
    <t>Оборудование /Устройство подающее для катушек (разматыватель)</t>
  </si>
  <si>
    <t>/Чиллер для лезера</t>
  </si>
  <si>
    <t>/чиллердлялезера</t>
  </si>
  <si>
    <t>["187","Оборудование","ОБ.104","","Чиллер для лезера","","","","","Цар","","/Чиллер для лезера","","320 000,00","1,0","12","514 800","6 177 600,00","0,052","30x60"]</t>
  </si>
  <si>
    <t>Оборудование /Чиллер для лезера</t>
  </si>
  <si>
    <t>/Штатив для прямой шлифовальной машины</t>
  </si>
  <si>
    <t>/штативдляпрямойшлифовальноймашины</t>
  </si>
  <si>
    <t>["171","Оборудование","ОБ.091","","Штатив для прямой шлифовальной машины","DREMEL","","","","Цар","","/Штатив для прямой шлифовальной машины","","5 000,00","1,0","12","514 800","6 177 600,00","0,001",""]</t>
  </si>
  <si>
    <t>Оборудование /Штатив для прямой шлифовальной машины</t>
  </si>
  <si>
    <t>8620DX-Pro/Станция паяльная термовоздушная</t>
  </si>
  <si>
    <t>8620dx-pro/станцияпаяльнаятермовоздушная</t>
  </si>
  <si>
    <t>["120","Оборудование","ОБ.070.1","8620DX-Pro","Станция паяльная термовоздушная","SUGON","Пайка, Усадка","1300","","Цар","","8620DX-Pro/Станция паяльная термовоздушная","","16 500,00","1,0","12","514 800","6 177 600,00","0,003",""]</t>
  </si>
  <si>
    <t>Оборудование 8620DX-Pro/Станция паяльная термовоздушная</t>
  </si>
  <si>
    <t>["121","Оборудование","ОБ.070.2","8620DX-Pro","Станция паяльная термовоздушная","SUGON","Пайка, Усадка","1300","","Цар","","8620DX-Pro/Станция паяльная термовоздушная","","16 500,00","1,0","12","514 800","6 177 600,00","0,003",""]</t>
  </si>
  <si>
    <t>["122","Оборудование","ОБ.070.3","8620DX-Pro","Станция паяльная термовоздушная","SUGON","Пайка, Усадка","1300","","Цар","","8620DX-Pro/Станция паяльная термовоздушная","","16 500,00","1,0","12","514 800","6 177 600,00","0,003",""]</t>
  </si>
  <si>
    <t>["123","Оборудование","ОБ.070.4","8620DX-Pro","Станция паяльная термовоздушная","SUGON","Пайка, Усадка","1300","","Цар","","8620DX-Pro/Станция паяльная термовоздушная","","16 500,00","1,0","12","514 800","6 177 600,00","0,003",""]</t>
  </si>
  <si>
    <t>["124","Оборудование","ОБ.070.5","8620DX-Pro","Станция паяльная термовоздушная","SUGON","Пайка, Усадка","1300","","Цар","","8620DX-Pro/Станция паяльная термовоздушная","","16 500,00","1,0","12","514 800","6 177 600,00","0,003",""]</t>
  </si>
  <si>
    <t>["125","Оборудование","ОБ.070.6","8620DX-Pro","Станция паяльная термовоздушная","SUGON","Пайка, Усадка","1300","","Цар","","8620DX-Pro/Станция паяльная термовоздушная","","16 500,00","1,0","12","514 800","6 177 600,00","0,003",""]</t>
  </si>
  <si>
    <t>["126","Оборудование","ОБ.070.7","8620DX-Pro","Станция паяльная термовоздушная","SUGON","Пайка, Усадка","1300","","Цар","","8620DX-Pro/Станция паяльная термовоздушная","","16 500,00","1,0","12","514 800","6 177 600,00","0,003",""]</t>
  </si>
  <si>
    <t>["127","Оборудование","ОБ.070.8","8620DX-Pro","Станция паяльная термовоздушная","SUGON","Пайка, Усадка","1300","","Цар","","8620DX-Pro/Станция паяльная термовоздушная","","16 500,00","1,0","12","514 800","6 177 600,00","0,003",""]</t>
  </si>
  <si>
    <t>AM901/Станок для зачистки чего?</t>
  </si>
  <si>
    <t>am901/станокдлязачисткичего?</t>
  </si>
  <si>
    <t>["100","Оборудование","ОБ.036.1","AM901","Станок для зачистки чего?","Chenzhen Aituo Automation Device","","200","","Цар","","AM901/Станок для зачистки чего?","","140 000,00","1,0","12","514 800","6 177 600,00","0,023",""]</t>
  </si>
  <si>
    <t>Оборудование AM901/Станок для зачистки чего?</t>
  </si>
  <si>
    <t>["101","Оборудование","ОБ.036.2","AM901","Станок для зачистки чего?","Chenzhen Aituo Automation Device","","200","","Цар","","AM901/Станок для зачистки чего?","","140 000,00","1,0","12","514 800","6 177 600,00","0,023",""]</t>
  </si>
  <si>
    <t>APS3010H/Источник питания постоянного тока</t>
  </si>
  <si>
    <t>aps3010h/источникпитанияпостоянноготока</t>
  </si>
  <si>
    <t>["109","Оборудование","ОБ.044","APS3010H","Источник питания постоянного тока","Wanptek","ОТК","","","Цар","","APS3010H/Источник питания постоянного тока","","10 000,00","1,0","12","514 800","6 177 600,00","0,002",""]</t>
  </si>
  <si>
    <t>Оборудование APS3010H/Источник питания постоянного тока</t>
  </si>
  <si>
    <t>BY-27BX/Охладитель жидкостный (чиллер)</t>
  </si>
  <si>
    <t>by-27bx/охладительжидкостный(чиллер)</t>
  </si>
  <si>
    <t>["161","Оборудование","ОБ.81","BY-27BX","Охладитель жидкостный (чиллер)","Hanli","","1300","","Цар","","BY-27BX/Охладитель жидкостный (чиллер)","","450 000,00","1,0","12","514 800","6 177 600,00","0,073",""]</t>
  </si>
  <si>
    <t>Оборудование BY-27BX/Охладитель жидкостный (чиллер)</t>
  </si>
  <si>
    <t>BZW-2.0/Станок резки/ обжим+обжим</t>
  </si>
  <si>
    <t>bzw-2.0/станокрезки/обжим+обжим</t>
  </si>
  <si>
    <t>["177","Оборудование","ОБ.097","BZW-2.0","Станок резки/ обжим+обжим","Bozwang","Автомат резка + опрессовка","2200","","Цар","","BZW-2.0/Станок резки/ обжим+обжим","","1 500 000,00","1,0","12","514 800","6 177 600,00","0,243","110x130"]</t>
  </si>
  <si>
    <t>Оборудование BZW-2.0/Станок резки/ обжим+обжим</t>
  </si>
  <si>
    <t>BZW-5.0+Z/Станок резки/ обжим+лужение</t>
  </si>
  <si>
    <t>bzw-5.0+z/станокрезки/обжим+лужение</t>
  </si>
  <si>
    <t>["178","Оборудование","ОБ.098","BZW-5.0+Z","Станок резки/ обжим+лужение","Bozwang","Автомат резка + опрессовка, Лужение","","","Цар","","BZW-5.0+Z/Станок резки/ обжим+лужение","","1 800 000,00","1,0","12","514 800","6 177 600,00","0,291","265x93"]</t>
  </si>
  <si>
    <t>Оборудование BZW-5.0+Z/Станок резки/ обжим+лужение</t>
  </si>
  <si>
    <t>BZW-20TS/Большой прес наконечников</t>
  </si>
  <si>
    <t>bzw-20ts/большойпреснаконечников</t>
  </si>
  <si>
    <t>["173","Оборудование","ОБ.093","BZW-20TS","Большой прес наконечников","Bozwang","Опрессовка наконечников","4500","","Цар","","BZW-20TS/Большой прес наконечников","","300 000,00","1,0","12","514 800","6 177 600,00","0,049","86x75"]</t>
  </si>
  <si>
    <t>Оборудование BZW-20TS/Большой прес наконечников</t>
  </si>
  <si>
    <t>BZW-50X/Станок резки провода с роторной зачисткой больш.</t>
  </si>
  <si>
    <t>bzw-50x/станокрезкипроводасроторнойзачисткойбольш.</t>
  </si>
  <si>
    <t>["175","Оборудование","ОБ.095","BZW-50X","Станок резки провода с роторной зачисткой больш.","Bozwang","Резка с разделкой","2600","","Цар","","BZW-50X/Станок резки провода с роторной зачисткой больш.","","1 200 000,00","1,0","12","514 800","6 177 600,00","0,194","205x75"]</t>
  </si>
  <si>
    <t>Оборудование BZW-50X/Станок резки провода с роторной зачисткой больш.</t>
  </si>
  <si>
    <t>BZW-200+H/Станок резки нейлоновых оплёток</t>
  </si>
  <si>
    <t>bzw-200+h/станокрезкинейлоновыхоплёток</t>
  </si>
  <si>
    <t>["176","Оборудование","ОБ.096","BZW-200+H","Станок резки нейлоновых оплёток","Bozwang","Резка линейных материалов","250","","Цар","","BZW-200+H/Станок резки нейлоновых оплёток","","250 000,00","1,0","12","514 800","6 177 600,00","0,040","85x75"]</t>
  </si>
  <si>
    <t>Оборудование BZW-200+H/Станок резки нейлоновых оплёток</t>
  </si>
  <si>
    <t>BZW-886+Q2/Станок резки провода с роторной зачисткой мал.</t>
  </si>
  <si>
    <t>bzw-886+q2/станокрезкипроводасроторнойзачисткоймал.</t>
  </si>
  <si>
    <t>["174","Оборудование","ОБ.094","BZW-886+Q2","Станок резки провода с роторной зачисткой мал.","Bozwang","Резка с разделкой","","","Цар","","BZW-886+Q2/Станок резки провода с роторной зачисткой мал.","","900 000,00","1,0","12","514 800","6 177 600,00","0,146","115x80"]</t>
  </si>
  <si>
    <t>Оборудование BZW-886+Q2/Станок резки провода с роторной зачисткой мал.</t>
  </si>
  <si>
    <t>BZW-D2.0S(R)/Большой стрипер</t>
  </si>
  <si>
    <t>bzw-d2.0s(r)/большойстрипер</t>
  </si>
  <si>
    <t>["189","Оборудование","ОБ.100.X","BZW-D2.0S(R)","Большой стрипер","Bozwang","Разделка","","","Цар","","BZW-D2.0S(R)/Большой стрипер","","130 000,00","1,0","12","514 800","6 177 600,00","0,021","16x60"]</t>
  </si>
  <si>
    <t>Оборудование BZW-D2.0S(R)/Большой стрипер</t>
  </si>
  <si>
    <t>BZW-D2.0S/Большой стрипер</t>
  </si>
  <si>
    <t>bzw-d2.0s/большойстрипер</t>
  </si>
  <si>
    <t>["181","Оборудование","ОБ.100.1","BZW-D2.0S","Большой стрипер","Bozwang","Разделка","","","Цар","","BZW-D2.0S/Большой стрипер","","130 000,00","1,0","12","514 800","6 177 600,00","0,021","16x60"]</t>
  </si>
  <si>
    <t>Оборудование BZW-D2.0S/Большой стрипер</t>
  </si>
  <si>
    <t>["182","Оборудование","ОБ.100.2","BZW-D2.0S","Большой стрипер","Bozwang","Разделка","","","Цар","","BZW-D2.0S/Большой стрипер","","130 000,00","1,0","12","514 800","6 177 600,00","0,021","16x60"]</t>
  </si>
  <si>
    <t>["183","Оборудование","ОБ.100.3","BZW-D2.0S","Большой стрипер","Bozwang","Разделка","","","Цар","","BZW-D2.0S/Большой стрипер","","130 000,00","1,0","12","514 800","6 177 600,00","0,021","16x60"]</t>
  </si>
  <si>
    <t>BZW-SF4040T(R)/Станок для обжима терминалов без зачистки</t>
  </si>
  <si>
    <t>bzw-sf4040t(r)/станокдляобжиматерминаловбеззачистки</t>
  </si>
  <si>
    <t>["188","Оборудование","ОБ.099.X","BZW-SF4040T(R)","Станок для обжима терминалов без зачистки","Bozwang","Опрессовка терминалов","2500","","Цар","","BZW-SF4040T(R)/Станок для обжима терминалов без зачистки","","150 000,00","1,0","12","514 800","6 177 600,00","0,024","110x62"]</t>
  </si>
  <si>
    <t>Оборудование BZW-SF4040T(R)/Станок для обжима терминалов без зачистки</t>
  </si>
  <si>
    <t>BZW-SF4040T/Станок для обжима терминалов без зачистки</t>
  </si>
  <si>
    <t>bzw-sf4040t/станокдляобжиматерминаловбеззачистки</t>
  </si>
  <si>
    <t>["179","Оборудование","ОБ.099.1","BZW-SF4040T","Станок для обжима терминалов без зачистки","Bozwang","Опрессовка терминалов","2500","","Цар","","BZW-SF4040T/Станок для обжима терминалов без зачистки","","150 000,00","1,0","12","514 800","6 177 600,00","0,024","110x62"]</t>
  </si>
  <si>
    <t>Оборудование BZW-SF4040T/Станок для обжима терминалов без зачистки</t>
  </si>
  <si>
    <t>["180","Оборудование","ОБ.099.2","BZW-SF4040T","Станок для обжима терминалов без зачистки","Bozwang","Опрессовка терминалов","2500","","Цар","","BZW-SF4040T/Станок для обжима терминалов без зачистки","","150 000,00","1,0","12","514 800","6 177 600,00","0,024","110x62"]</t>
  </si>
  <si>
    <t>CT-53D/Ванна паяльная</t>
  </si>
  <si>
    <t>ct-53d/ваннапаяльная</t>
  </si>
  <si>
    <t>["115","Оборудование","ОБ.060.1","CT-53D","Ванна паяльная","Ctbrand","Лужение","800","","Цар","","CT-53D/Ванна паяльная","","8 000,00","1,0","12","514 800","6 177 600,00","0,001",""]</t>
  </si>
  <si>
    <t>Оборудование CT-53D/Ванна паяльная</t>
  </si>
  <si>
    <t>DC18RC/Устройство зарядное для аккумуляторных батарей</t>
  </si>
  <si>
    <t>dc18rc/устройствозарядноедляаккумуляторныхбатарей</t>
  </si>
  <si>
    <t>["168","Оборудование","ОБ.088","DC18RC","Устройство зарядное для аккумуляторных батарей","Makita","","","","Цар","","DC18RC/Устройство зарядное для аккумуляторных батарей","","2 500,00","1,0","12","514 800","6 177 600,00","0,000",""]</t>
  </si>
  <si>
    <t>Оборудование DC18RC/Устройство зарядное для аккумуляторных батарей</t>
  </si>
  <si>
    <t>DT-805/Шумомер</t>
  </si>
  <si>
    <t>dt-805/шумомер</t>
  </si>
  <si>
    <t>["167","Оборудование","ОБ.087","DT-805","Шумомер","","","","","Цар","","DT-805/Шумомер","","6 500,00","1,0","12","514 800","6 177 600,00","0,001",""]</t>
  </si>
  <si>
    <t>Оборудование DT-805/Шумомер</t>
  </si>
  <si>
    <t>["93","Оборудование","ОБ.033.1","EW-2510","Машина испытательная разрывная","Eastontech","ОТК","100","","Цар","","EW-2510/Машина испытательная разрывная","","80 000,00","1,0","12","514 800","6 177 600,00","0,013","18x48"]</t>
  </si>
  <si>
    <t>Оборудование EW-2510/Машина испытательная разрывная</t>
  </si>
  <si>
    <t>["96","Оборудование","ОБ.034.1","EW-2550","Прибор для измерения высоты опрессовки (микрометр)","Eastontech","ОТК","","","Цар","","EW-2550/Прибор для измерения высоты опрессовки (микрометр)","","120 000,00","1,0","12","514 800","6 177 600,00","0,019",""]</t>
  </si>
  <si>
    <t>Оборудование EW-2550/Прибор для измерения высоты опрессовки (микрометр)</t>
  </si>
  <si>
    <t>HALOT-X1/Установка аддитивного производства (3D-принтер стереолитографический)</t>
  </si>
  <si>
    <t>halot-x1/установкааддитивногопроизводства(3d-принтерстереолитографический)</t>
  </si>
  <si>
    <t>["138","Оборудование","ОБ.072","HALOT-X1","Установка аддитивного производства (3D-принтер стереолитографический)","CREALITY","","350","","Цар","","HALOT-X1/Установка аддитивного производства (3D-принтер стереолитографический)","","52 000,00","1,0","12","514 800","6 177 600,00","0,008",""]</t>
  </si>
  <si>
    <t>Оборудование HALOT-X1/Установка аддитивного производства (3D-принтер стереолитографический)</t>
  </si>
  <si>
    <t>HRSU-400LL/Лазерный маркератор</t>
  </si>
  <si>
    <t>hrsu-400ll/лазерныймаркератор</t>
  </si>
  <si>
    <t>["186","Оборудование","ОБ.103","HRSU-400LL","Лазерный маркератор","Herten","Монтаж маркировки","1500","","Цар","","HRSU-400LL/Лазерный маркератор","","900 000,00","1,0","12","514 800","6 177 600,00","0,146","90x66"]</t>
  </si>
  <si>
    <t>Оборудование HRSU-400LL/Лазерный маркератор</t>
  </si>
  <si>
    <t>KM-PO/Охладитель жидкостный (чиллер)</t>
  </si>
  <si>
    <t>km-po/охладительжидкостный(чиллер)</t>
  </si>
  <si>
    <t>["163","Оборудование","ОБ.83","KM-PO","Охладитель жидкостный (чиллер)","KraftMachine","","1000","","Цар","","KM-PO/Охладитель жидкостный (чиллер)","","600 000,00","1,0","12","514 800","6 177 600,00","0,097","57x66"]</t>
  </si>
  <si>
    <t>Оборудование KM-PO/Охладитель жидкостный (чиллер)</t>
  </si>
  <si>
    <t>NCT-1/Прибор для проверки целостности кабеля</t>
  </si>
  <si>
    <t>nct-1/прибордляпроверкицелостностикабеля</t>
  </si>
  <si>
    <t>["166","Оборудование","ОБ.086","NCT-1","Прибор для проверки целостности кабеля","","","","","Цар","","NCT-1/Прибор для проверки целостности кабеля","","680,00","1,0","12","514 800","6 177 600,00","0,000",""]</t>
  </si>
  <si>
    <t>Оборудование NCT-1/Прибор для проверки целостности кабеля</t>
  </si>
  <si>
    <t>PH-21C/Ванна паяльная</t>
  </si>
  <si>
    <t>ph-21c/ваннапаяльная</t>
  </si>
  <si>
    <t>["116","Оборудование","ОБ.060.2","PH-21C","Ванна паяльная","Peng Hui","Лужение","150","","Цар","","PH-21C/Ванна паяльная","","2 000,00","1,0","12","514 800","6 177 600,00","0,000",""]</t>
  </si>
  <si>
    <t>Оборудование PH-21C/Ванна паяльная</t>
  </si>
  <si>
    <t>SG-230F/Измельчитель роторный для полимерных материалов</t>
  </si>
  <si>
    <t>sg-230f/измельчительроторныйдляполимерныхматериалов</t>
  </si>
  <si>
    <t>["91","Оборудование","ОБ.030","SG-230F","Измельчитель роторный для полимерных материалов","SML","Подготовительные работы","4000","","Цар","","SG-230F/Измельчитель роторный для полимерных материалов","","120 000,00","1,0","12","514 800","6 177 600,00","0,019","70x100"]</t>
  </si>
  <si>
    <t>Оборудование SG-230F/Измельчитель роторный для полимерных материалов</t>
  </si>
  <si>
    <t>SL-5AA/Охладитель жидкостный (чиллер)</t>
  </si>
  <si>
    <t>sl-5aa/охладительжидкостный(чиллер)</t>
  </si>
  <si>
    <t>["162","Оборудование","ОБ.82","SL-5AA","Охладитель жидкостный (чиллер)","Ningbo SMAN","","5000","","Цар","","SL-5AA/Охладитель жидкостный (чиллер)","","320 000,00","1,0","12","514 800","6 177 600,00","0,052","85x140"]</t>
  </si>
  <si>
    <t>Оборудование SL-5AA/Охладитель жидкостный (чиллер)</t>
  </si>
  <si>
    <t>SPP-L410/Принтер маркировочный портативный</t>
  </si>
  <si>
    <t>spp-l410/принтермаркировочныйпортативный</t>
  </si>
  <si>
    <t>["111","Оборудование","ОБ.046","SPP-L410","Принтер маркировочный портативный","Bixolon","","6,72","","Цар","","SPP-L410/Принтер маркировочный портативный","","80 000,00","1,0","12","514 800","6 177 600,00","0,013",""]</t>
  </si>
  <si>
    <t>Оборудование SPP-L410/Принтер маркировочный портативный</t>
  </si>
  <si>
    <t>SSB-50/Смеситель для полимерных материалов</t>
  </si>
  <si>
    <t>ssb-50/смесительдляполимерныхматериалов</t>
  </si>
  <si>
    <t>["90","Оборудование","ОБ.029","SSB-50","Смеситель для полимерных материалов","SML","Подготовительные работы","1500","","Цар","","SSB-50/Смеситель для полимерных материалов","","100 000,00","1,0","12","514 800","6 177 600,00","0,016","77x77"]</t>
  </si>
  <si>
    <t>Оборудование SSB-50/Смеситель для полимерных материалов</t>
  </si>
  <si>
    <t>ST-6L/SAL-800G1/Сушилка бункерная для полимерных материалов</t>
  </si>
  <si>
    <t>st-6l/sal-800g1/сушилкабункернаядляполимерныхматериалов</t>
  </si>
  <si>
    <t>["89","Оборудование","ОБ.028","ST-6L/SAL-800G1","Сушилка бункерная для полимерных материалов","SML","Подготовительные работы","3500","","Цар","","ST-6L/SAL-800G1/Сушилка бункерная для полимерных материалов","","90 000,00","1,0","12","514 800","6 177 600,00","0,015","110x72"]</t>
  </si>
  <si>
    <t>Оборудование ST-6L/SAL-800G1/Сушилка бункерная для полимерных материалов</t>
  </si>
  <si>
    <t>ST-1500B/Трансформатор понижающий</t>
  </si>
  <si>
    <t>st-1500b/трансформаторпонижающий</t>
  </si>
  <si>
    <t>["118","Оборудование","ОБ.063","ST-1500B","Трансформатор понижающий","Dayton","","1500","","Цар","","ST-1500B/Трансформатор понижающий","","30 000,00","1,0","12","514 800","6 177 600,00","0,005",""]</t>
  </si>
  <si>
    <t>Оборудование ST-1500B/Трансформатор понижающий</t>
  </si>
  <si>
    <t>SZ-GCS16/Аппарат сварочный</t>
  </si>
  <si>
    <t>sz-gcs16/аппаратсварочный</t>
  </si>
  <si>
    <t>["112","Оборудование","ОБ.047","SZ-GCS16","Аппарат сварочный","Shengzao Electrical","","","","Цар","","SZ-GCS16/Аппарат сварочный","","40 000,00","1,0","12","514 800","6 177 600,00","0,006",""]</t>
  </si>
  <si>
    <t>Оборудование SZ-GCS16/Аппарат сварочный</t>
  </si>
  <si>
    <t>T21/Станция паяльная</t>
  </si>
  <si>
    <t>t21/станцияпаяльная</t>
  </si>
  <si>
    <t>["130","Оборудование","ОБ.071.1","T21","Станция паяльная","SUGON","Пайка","160","","Цар","","T21/Станция паяльная","","12 000,00","1,0","12","514 800","6 177 600,00","0,002",""]</t>
  </si>
  <si>
    <t>Оборудование T21/Станция паяльная</t>
  </si>
  <si>
    <t>["131","Оборудование","ОБ.071.2","T21","Станция паяльная","SUGON","Пайка","160","","Цар","","T21/Станция паяльная","","12 000,00","1,0","12","514 800","6 177 600,00","0,002",""]</t>
  </si>
  <si>
    <t>["132","Оборудование","ОБ.071.3","T21","Станция паяльная","SUGON","Пайка","160","","Цар","","T21/Станция паяльная","","12 000,00","1,0","12","514 800","6 177 600,00","0,002",""]</t>
  </si>
  <si>
    <t>["133","Оборудование","ОБ.071.4","T21","Станция паяльная","SUGON","Пайка","160","","Цар","","T21/Станция паяльная","","12 000,00","1,0","12","514 800","6 177 600,00","0,002",""]</t>
  </si>
  <si>
    <t>["134","Оборудование","ОБ.071.5","T21","Станция паяльная","SUGON","Пайка","160","","Цар","","T21/Станция паяльная","","12 000,00","1,0","12","514 800","6 177 600,00","0,002",""]</t>
  </si>
  <si>
    <t>["135","Оборудование","ОБ.071.6","T21","Станция паяльная","SUGON","Пайка","160","","Цар","","T21/Станция паяльная","","12 000,00","1,0","12","514 800","6 177 600,00","0,002",""]</t>
  </si>
  <si>
    <t>["136","Оборудование","ОБ.071.7","T21","Станция паяльная","SUGON","Пайка","160","","Цар","","T21/Станция паяльная","","12 000,00","1,0","12","514 800","6 177 600,00","0,002",""]</t>
  </si>
  <si>
    <t>["137","Оборудование","ОБ.071.8","T21","Станция паяльная","SUGON","Пайка","160","","Цар","","T21/Станция паяльная","","12 000,00","1,0","12","514 800","6 177 600,00","0,002",""]</t>
  </si>
  <si>
    <t>TA-300S/Машина литьевая (термопластавтомат)</t>
  </si>
  <si>
    <t>ta-300s/машиналитьевая(термопластавтомат)</t>
  </si>
  <si>
    <t>["88","Оборудование","ОБ.032","TA-300S","Машина литьевая (термопластавтомат)","Ningbo Daai Machine","Литье пластика","4000","","Цар","","TA-300S/Машина литьевая (термопластавтомат)","","15 000 000,00","1,0","12","514 800","6 177 600,00","2,428","95x180"]</t>
  </si>
  <si>
    <t>Оборудование TA-300S/Машина литьевая (термопластавтомат)</t>
  </si>
  <si>
    <t>TP80E/Принтер кабельных маркеров и термоусаживаемых трубок</t>
  </si>
  <si>
    <t>tp80e/принтеркабельныхмаркеровитермоусаживаемыхтрубок</t>
  </si>
  <si>
    <t>["113","Оборудование","ОБ.057","TP80E","Принтер кабельных маркеров и термоусаживаемых трубок","Supvan technology","","","","Цар","","TP80E/Принтер кабельных маркеров и термоусаживаемых трубок","","105 000,00","1,0","12","514 800","6 177 600,00","0,017",""]</t>
  </si>
  <si>
    <t>Оборудование TP80E/Принтер кабельных маркеров и термоусаживаемых трубок</t>
  </si>
  <si>
    <t>UW-03/Устройство для промывки и доотверждения 3D-моделей</t>
  </si>
  <si>
    <t>uw-03/устройстводляпромывкиидоотверждения3d-моделей</t>
  </si>
  <si>
    <t>["140","Оборудование","ОБ.074","UW-03","Устройство для промывки и доотверждения 3D-моделей","CREALITY","","60","","Цар","","UW-03/Устройство для промывки и доотверждения 3D-моделей","","15 000,00","1,0","12","514 800","6 177 600,00","0,002",""]</t>
  </si>
  <si>
    <t>Оборудование UW-03/Устройство для промывки и доотверждения 3D-моделей</t>
  </si>
  <si>
    <t>X1-Carbon/Принтер 3D экструзионный</t>
  </si>
  <si>
    <t>x1-carbon/принтер3dэкструзионный</t>
  </si>
  <si>
    <t>["139","Оборудование","ОБ.073","X1-Carbon","Принтер 3D экструзионный","Bambu Lab","","1000","","Цар","","X1-Carbon/Принтер 3D экструзионный","","140 000,00","1,0","12","514 800","6 177 600,00","0,023",""]</t>
  </si>
  <si>
    <t>Оборудование X1-Carbon/Принтер 3D экструзионный</t>
  </si>
  <si>
    <t>ZCUT-RT430/Маркиратор проводов флашковый</t>
  </si>
  <si>
    <t>zcut-rt430/маркираторпроводовфлашковый</t>
  </si>
  <si>
    <t>["184","Оборудование","ОБ.101","ZCUT-RT430","Маркиратор проводов флашковый","Yuanhan","Монтаж маркировки","","","Цар","","ZCUT-RT430/Маркиратор проводов флашковый","","500 000,00","1,0","12","514 800","6 177 600,00","0,081","70x85"]</t>
  </si>
  <si>
    <t>Оборудование ZCUT-RT430/Маркиратор проводов флашковый</t>
  </si>
  <si>
    <t>ZCUT-RT660/Маркиратор проводов трубчатый</t>
  </si>
  <si>
    <t>zcut-rt660/маркираторпроводовтрубчатый</t>
  </si>
  <si>
    <t>["185","Оборудование","ОБ.102","ZCUT-RT660","Маркиратор проводов трубчатый","Yuanhan","Монтаж маркировки","","","Цар","","ZCUT-RT660/Маркиратор проводов трубчатый","","600 000,00","1,0","12","514 800","6 177 600,00","0,097","50x100"]</t>
  </si>
  <si>
    <t>Оборудование ZCUT-RT660/Маркиратор проводов трубчатый</t>
  </si>
  <si>
    <t>КМ-22-8ПВ/Компрессор воздушный</t>
  </si>
  <si>
    <t>км-22-8пв/компрессорвоздушный</t>
  </si>
  <si>
    <t>["102","Оборудование","ОБ.037","КМ-22-8ПВ","Компрессор воздушный","Kraftmachine","","22000","","Цар","","КМ-22-8ПВ/Компрессор воздушный","","600 000,00","1,0","12","514 800","6 177 600,00","0,097","120x80"]</t>
  </si>
  <si>
    <t>Оборудование КМ-22-8ПВ/Компрессор воздушный</t>
  </si>
  <si>
    <t>op</t>
  </si>
  <si>
    <t>Автомат резка + опрессовка | CUT_WIRE+1crimp</t>
  </si>
  <si>
    <t>cut_wire+1crimpавтоматрезка+опрессовка</t>
  </si>
  <si>
    <t>["CUT_WIRE+1crimp","Автомат резка + опрессовка","","","BZW-2.0/Станок резки/ обжим+обжим","","","","","4,00","3600","2","0,00","4,00","0,42","0,42","0,24","Погонный","","","","3","0,2","5","","word","word"]</t>
  </si>
  <si>
    <t>БД.ОП</t>
  </si>
  <si>
    <t>Автомат резка + опрессовка | CUT_WIRE+2crimp</t>
  </si>
  <si>
    <t>cut_wire+2crimpавтоматрезка+опрессовка</t>
  </si>
  <si>
    <t>["CUT_WIRE+2crimp","Автомат резка + опрессовка","","","BZW-2.0/Станок резки/ обжим+обжим","","","","","4,80","3600","2","0,00","4,80","0,42","0,42","0,24","Погонный","","","","3","0,2","9","","word","word"]</t>
  </si>
  <si>
    <t>Автомат резка + опрессовка + лужение | CUT_WIRE+1crimp+tin</t>
  </si>
  <si>
    <t>cut_wire+1crimp+tinавтоматрезка+опрессовка+лужение</t>
  </si>
  <si>
    <t>["CUT_WIRE+1crimp+tin","Автомат резка + опрессовка + лужение","","","BZW-5.0+Z/Станок резки/ обжим+лужение","","","","","4,00","3600","2","0,00","4,00","0,42","0,42","0,29","Погонный","","","","3","0,2","5","","word","word"]</t>
  </si>
  <si>
    <t>CUT_WIRE+1crimp+tin</t>
  </si>
  <si>
    <t>Герметизация | SEAL</t>
  </si>
  <si>
    <t>sealгерметизация</t>
  </si>
  <si>
    <t>["SEAL","Герметизация","","","","Жгут загерметизирован","","","","40,00","180","0","40,00","0,00","0,42","0,42","","Статичный","3","34","3","","","","","word","word"]</t>
  </si>
  <si>
    <t>Заделка свободных концов | INS_END_CAP</t>
  </si>
  <si>
    <t>ins_end_capзаделкасвободныхконцов</t>
  </si>
  <si>
    <t>["INS_END_CAP","Заделка свободных концов","","","","Жгут со свободными концами заделанными","","","","20,00","120","0","20,00","0,00","0,42","0,42","","Статичный","2","16","2","","","","","word","word"]</t>
  </si>
  <si>
    <t>Закупки | BUY</t>
  </si>
  <si>
    <t>buyзакупки</t>
  </si>
  <si>
    <t>["BUY","Закупки","","","","","","","","0,00","","","0,00","0,00","0,42","0,42","","Статичный","","","","","","","","word","word"]</t>
  </si>
  <si>
    <t>BUY</t>
  </si>
  <si>
    <t>Коаксиальная сборка | R/A-R/A short</t>
  </si>
  <si>
    <t>r/a-r/ashortкоаксиальнаясборка</t>
  </si>
  <si>
    <t>["R/A-R/A short","Коаксиальная сборка","","","","","","","","193,50","6060","","193,50","69,50","0,42","0,42","","Статичный","","193,5","","","69,5","1","","word","word"]</t>
  </si>
  <si>
    <t>R/A-R/A short</t>
  </si>
  <si>
    <t>Коаксиальная сборка | R/A-R/A long</t>
  </si>
  <si>
    <t>r/a-r/alongкоаксиальнаясборка</t>
  </si>
  <si>
    <t>["R/A-R/A long","Коаксиальная сборка","","","","","","","","223,50","6180","","223,50","69,50","0,42","0,42","","Статичный","","223,5","","","69,5","1","","word","word"]</t>
  </si>
  <si>
    <t>R/A-R/A long</t>
  </si>
  <si>
    <t>Коаксиальная сборка | R/A-Str short</t>
  </si>
  <si>
    <t>r/a-strshortкоаксиальнаясборка</t>
  </si>
  <si>
    <t>["R/A-Str short","Коаксиальная сборка","","","","","","","","178,50","6060","","178,50","63,50","0,42","0,42","","Статичный","","178,5","","","63,5","1","","word","word"]</t>
  </si>
  <si>
    <t>R/A-Str short</t>
  </si>
  <si>
    <t>Коаксиальная сборка | R/A-Str long</t>
  </si>
  <si>
    <t>r/a-strlongкоаксиальнаясборка</t>
  </si>
  <si>
    <t>["R/A-Str long","Коаксиальная сборка","","","","","","","","208,50","6180","","208,50","63,50","0,42","0,42","","Статичный","","208,5","","","63,5","1","","word","word"]</t>
  </si>
  <si>
    <t>R/A-Str long</t>
  </si>
  <si>
    <t>Коаксиальная сборка | Str-Str short</t>
  </si>
  <si>
    <t>str-strshortкоаксиальнаясборка</t>
  </si>
  <si>
    <t>["Str-Str short","Коаксиальная сборка","","","","","","","","163,50","6060","","163,50","57,50","0,42","0,42","","Статичный","","163,5","","","57,5","1","","word","word"]</t>
  </si>
  <si>
    <t>Str-Str short</t>
  </si>
  <si>
    <t>Коаксиальная сборка | Str-Str long</t>
  </si>
  <si>
    <t>str-strlongкоаксиальнаясборка</t>
  </si>
  <si>
    <t>["Str-Str long","Коаксиальная сборка","","","","","","","","193,50","6180","","193,50","57,50","0,42","0,42","","Статичный","","193,5","","","57,5","1","","word","word"]</t>
  </si>
  <si>
    <t>Str-Str long</t>
  </si>
  <si>
    <t>Коаксиальная сборка | R/A-MHF1</t>
  </si>
  <si>
    <t>r/a-mhf1коаксиальнаясборка</t>
  </si>
  <si>
    <t>["R/A-MHF1","Коаксиальная сборка","","","","","","","","131,50","5940","","131,50","45,50","0,42","0,42","","Статичный","","131,5","","","45,5","1","","word","word"]</t>
  </si>
  <si>
    <t>R/A-MHF1</t>
  </si>
  <si>
    <t>Коаксиальная сборка | Str-MHF1</t>
  </si>
  <si>
    <t>str-mhf1коаксиальнаясборка</t>
  </si>
  <si>
    <t>["Str-MHF1","Коаксиальная сборка","","","","","","","","116,50","5940","","116,50","39,50","0,42","0,42","","Статичный","","116,5","","","39,5","1","","word","word"]</t>
  </si>
  <si>
    <t>Str-MHF1</t>
  </si>
  <si>
    <t>Коаксиальная сборка | MHF1-MHF1</t>
  </si>
  <si>
    <t>mhf1-mhf1коаксиальнаясборка</t>
  </si>
  <si>
    <t>["MHF1-MHF1","Коаксиальная сборка","","","","","","","","44,50","5280","","44,50","12,50","0,42","0,42","","Статичный","","44,5","","","12,5","1","","word","word"]</t>
  </si>
  <si>
    <t>MHF1-MHF1</t>
  </si>
  <si>
    <t>Коаксиальная сборка | R/A-R/A RG402(5)</t>
  </si>
  <si>
    <t>r/a-r/arg402(5)коаксиальнаясборка</t>
  </si>
  <si>
    <t>["R/A-R/A RG402(5)","Коаксиальная сборка","","","","","","","","291,50","6180","","291,50","115,50","0,42","0,42","","Статичный","","291,5","","","115,5","1","","word","word"]</t>
  </si>
  <si>
    <t>R/A-R/A RG402(5)</t>
  </si>
  <si>
    <t>Коаксиальная сборка | Str-R/A RG402(5)</t>
  </si>
  <si>
    <t>str-r/arg402(5)коаксиальнаясборка</t>
  </si>
  <si>
    <t>["Str-R/A RG402(5)","Коаксиальная сборка","","","","","","","","281,50","6180","","281,50","110,50","0,42","0,42","","Статичный","","281,5","","","110,5","1","","word","word"]</t>
  </si>
  <si>
    <t>Str-R/A RG402(5)</t>
  </si>
  <si>
    <t>Коаксиальная сборка | Str-Str RG402(5)</t>
  </si>
  <si>
    <t>str-strrg402(5)коаксиальнаясборка</t>
  </si>
  <si>
    <t>["Str-Str RG402(5)","Коаксиальная сборка","","","","","","","","241,50","5940","","241,50","103,50","0,42","0,42","","Статичный","","241,5","","","103,5","1","","word","word"]</t>
  </si>
  <si>
    <t>Str-Str RG402(5)</t>
  </si>
  <si>
    <t>Лазерная маркировка | LASER_MARK</t>
  </si>
  <si>
    <t>laser_markлазернаямаркировка</t>
  </si>
  <si>
    <t>["LASER_MARK","Лазерная маркировка","","","HRSU-400LL/Лазерный маркератор","Кабель с флажковой маркировкой","","","","4,00","600","10","4,00","2,00","0,42","0,42","0,15","Статичный","1","2","1","","2,0","1","","word","word"]</t>
  </si>
  <si>
    <t>LASER_MARK</t>
  </si>
  <si>
    <t>Ленточный обжим | PRS_COPPER</t>
  </si>
  <si>
    <t>prs_copperленточныйобжим</t>
  </si>
  <si>
    <t>["PRS_COPPER","Ленточный обжим","","","EW-50A(R)/Автомат для снятия изоляции и опрессовки контактов","","","","","6,00","120","0","6,00","1,00","0,42","0,42","0,03","Статичный","2","2","2","","1,0","1","","word","word"]</t>
  </si>
  <si>
    <t>Литье пластика | MOLD_hand</t>
  </si>
  <si>
    <t>mold_handлитьепластика</t>
  </si>
  <si>
    <t>["MOLD_hand","Литье пластика","","","B25H064/Пистолет для заливки пластика","","","","","61,00","120","4","61,00","0,00","0,42","0,42","0,04","Статичный","","60","1","","15,0","","","word","word"]</t>
  </si>
  <si>
    <t>Литье пластика | MOLD_auto</t>
  </si>
  <si>
    <t>mold_autoлитьепластика</t>
  </si>
  <si>
    <t>["MOLD_auto","Литье пластика","","","TA-300S/Машина литьевая (термопластавтомат)","","","","","46,00","120","4","46,00","0,00","0,42","0,42","2,43","Статичный","","45","1","","45,0","","","word","word"]</t>
  </si>
  <si>
    <t>Литье пластика | DELETE_ABLOY</t>
  </si>
  <si>
    <t>delete_abloyлитьепластика</t>
  </si>
  <si>
    <t>["DELETE_ABLOY","Литье пластика","","","","","","","","15,00","120","0","15,00","0,00","0,42","0,42","","Статичный","","15","","","","","","word","word"]</t>
  </si>
  <si>
    <t>DELETE_ABLOY</t>
  </si>
  <si>
    <t>Литье пластика | PLASM</t>
  </si>
  <si>
    <t>plasmлитьепластика</t>
  </si>
  <si>
    <t>["PLASM","Литье пластика","","","PL-5050/Установка плазменной обработки поверхности","","","","","12,00","120","0","12,00","0,00","0,42","0,42","0,07","Статичный","2","8","2","","8,0","","","word","word"]</t>
  </si>
  <si>
    <t>Лужение | SDR_tin</t>
  </si>
  <si>
    <t>sdr_tinлужение</t>
  </si>
  <si>
    <t>["SDR_tin","Лужение","","","CT-53D/Ванна паяльная","","","","","5,00","120","0","5,00","1,00","0,42","0,42","0,00","Статичный","2","1","2","","1,0","1","","word","word"]</t>
  </si>
  <si>
    <t>Монтаж | INS_TUT</t>
  </si>
  <si>
    <t>ins_tutмонтаж</t>
  </si>
  <si>
    <t>["INS_TUT","Монтаж","","","","","","","","3,00","120","0","3,00","0,00","0,42","0,42","","Статичный","1","1","1","","","","","word","word"]</t>
  </si>
  <si>
    <t>Монтаж | INS_SLEEVE_coax</t>
  </si>
  <si>
    <t>ins_sleeve_coaxмонтаж</t>
  </si>
  <si>
    <t>["INS_SLEEVE_coax","Монтаж","","","","","","","","3,00","0","0","3,00","0,00","0,42","0,42","","Статичный","1","1","1","","","","","word","word"]</t>
  </si>
  <si>
    <t>Монтаж | INS_NEYLON</t>
  </si>
  <si>
    <t>ins_neylonмонтаж</t>
  </si>
  <si>
    <t>["INS_NEYLON","Монтаж","","","","","","","","30,00","120","0","30,00","0,00","0,42","0,42","","Статичный","","30","","","","","","word","word"]</t>
  </si>
  <si>
    <t>Монтаж | INS_ПМЛ</t>
  </si>
  <si>
    <t>ins_пмлмонтаж</t>
  </si>
  <si>
    <t>["INS_ПМЛ","Монтаж","","","","надетая ПМЛ на кабель","","","","30,00","120","0","30,00","0,00","0,42","0,42","","Статичный","","30","","","","","","word","word"]</t>
  </si>
  <si>
    <t>Монтаж | INS_MARK</t>
  </si>
  <si>
    <t>ins_markмонтаж</t>
  </si>
  <si>
    <t>["INS_MARK","Монтаж","","","","маркировочный хлястик","","","","20,00","120","0","20,00","0,00","0,42","0,42","","Статичный","","20","","","","","","word","word"]</t>
  </si>
  <si>
    <t>Монтаж | INS_MARK_HARNESS</t>
  </si>
  <si>
    <t>ins_mark_harnessмонтаж</t>
  </si>
  <si>
    <t>["INS_MARK_HARNESS","Монтаж","","","","Жгут с маркировкой","","","","30,00","120","0","30,00","0,00","0,42","0,42","","Статичный","2","25","3","","","","","word","word"]</t>
  </si>
  <si>
    <t>Монтаж | INS_CAP</t>
  </si>
  <si>
    <t>ins_capмонтаж</t>
  </si>
  <si>
    <t>["INS_CAP","Монтаж","","","","закрученая крышка","","","","15,00","120","0","15,00","0,00","0,42","0,42","","Статичный","","15","","","","","","word","word"]</t>
  </si>
  <si>
    <t>Монтаж | INS_lock</t>
  </si>
  <si>
    <t>ins_lockмонтаж</t>
  </si>
  <si>
    <t>["INS_lock","Монтаж","","","","замки разьемов","","","","10,00","120","0","10,00","0,00","0,42","0,42","","Статичный","5","5","","","","","","word","word"]</t>
  </si>
  <si>
    <t>Монтаж | INS_гофра_разрез</t>
  </si>
  <si>
    <t>ins_гофра_разрезмонтаж</t>
  </si>
  <si>
    <t>["INS_гофра_разрез","Монтаж","","","","","","","","35,00","120","0","35,00","0,00","0,42","0,42","","Статичный","5","30","","","","","","word","word"]</t>
  </si>
  <si>
    <t>Монтаж | INS_гофра_неразрез</t>
  </si>
  <si>
    <t>ins_гофра_неразрезмонтаж</t>
  </si>
  <si>
    <t>["INS_гофра_неразрез","Монтаж","","","","","","","","25,00","120","0","25,00","0,00","0,42","0,42","","Статичный","5","20","","","","","","word","word"]</t>
  </si>
  <si>
    <t>Монтаж | INS_стяжки</t>
  </si>
  <si>
    <t>ins_стяжкимонтаж</t>
  </si>
  <si>
    <t>["INS_стяжки","Монтаж","","","","","","","","10,00","120","0","10,00","0,00","0,42","0,42","","Статичный","3","5","2","","","","","word","word"]</t>
  </si>
  <si>
    <t>Монтаж | INS_tape</t>
  </si>
  <si>
    <t>ins_tapeмонтаж</t>
  </si>
  <si>
    <t>["INS_tape","Монтаж","","","/Машина бандажная для кабельных жгутов","Тейпирование","","","","30,00","120","0","30,00","0,00","0,42","0,42","0,04","Статичный","","","30","","30,0","","","word","word"]</t>
  </si>
  <si>
    <t>Монтаж | INS_WRAP</t>
  </si>
  <si>
    <t>ins_wrapмонтаж</t>
  </si>
  <si>
    <t>["INS_WRAP","Монтаж","","","","Лента на жгуте","","","","30,00","120","0","30,00","0,00","0,42","0,42","","Статичный","","30","","","","","","word","word"]</t>
  </si>
  <si>
    <t>Монтаж | INS_BRAID</t>
  </si>
  <si>
    <t>ins_braidмонтаж</t>
  </si>
  <si>
    <t>["INS_BRAID","Монтаж","","","","Оплётка на жгуте","","","","20,00","120","0","20,00","0,00","0,42","0,42","","Статичный","","20","","","","","","word","word"]</t>
  </si>
  <si>
    <t>Монтаж RJ | INS_RJ_cat5</t>
  </si>
  <si>
    <t>ins_rj_cat5монтажrj</t>
  </si>
  <si>
    <t>["INS_RJ_cat5","Монтаж RJ","","","","распиновка +обжим","","","","45,00","120","2","45,00","0,00","0,42","0,42","","Статичный","","45","","","","","","word","word"]</t>
  </si>
  <si>
    <t>Монтаж RJ | INS_RJ_cat6/7</t>
  </si>
  <si>
    <t>ins_rj_cat6/7монтажrj</t>
  </si>
  <si>
    <t>["INS_RJ_cat6/7","Монтаж RJ","","","","распиновка +обжим","","","","60,00","120","2","60,00","0,00","0,42","0,42","","Статичный","","60","","","","","","word","word"]</t>
  </si>
  <si>
    <t>Монтаж корпуса | INS_housing_COAX</t>
  </si>
  <si>
    <t>ins_housing_coaxмонтажкорпуса</t>
  </si>
  <si>
    <t>["INS_housing_COAX","Монтаж корпуса","","","","","","","","10,00","120","0","10,00","0,00","0,42","0,42","","Статичный","2","6","2","","","","","word","word"]</t>
  </si>
  <si>
    <t>Монтаж корпуса | INS_housing_DB/DH/СНП</t>
  </si>
  <si>
    <t>ins_housing_db/dh/снпмонтажкорпуса</t>
  </si>
  <si>
    <t>["INS_housing_DB/DH/СНП","Монтаж корпуса","","","","","","","","90,00","120","0","90,00","0,00","0,42","0,42","","Статичный","","90","","","","","","word","word"]</t>
  </si>
  <si>
    <t>Монтаж корпуса | INS_housing_GX</t>
  </si>
  <si>
    <t>ins_housing_gxмонтажкорпуса</t>
  </si>
  <si>
    <t>["INS_housing_GX","Монтаж корпуса","","","","","","","","45,00","120","0","45,00","0,00","0,42","0,42","","Статичный","","45","","","","","","word","word"]</t>
  </si>
  <si>
    <t>Монтаж корпуса | INS_housing_USB</t>
  </si>
  <si>
    <t>ins_housing_usbмонтажкорпуса</t>
  </si>
  <si>
    <t>["INS_housing_USB","Монтаж корпуса","","","","","","","","15,00","120","0","15,00","0,00","0,42","0,42","","Статичный","","15","","","","","","word","word"]</t>
  </si>
  <si>
    <t>Монтаж маркировки | INS_MARK_AUTO</t>
  </si>
  <si>
    <t>ins_mark_autoмонтажмаркировки</t>
  </si>
  <si>
    <t>["INS_MARK_AUTO","Монтаж маркировки","","","ZCUT-RT430/Маркиратор проводов флашковый","Кабель с флажковой маркировкой","","","","4,00","600","10","4,00","2,00","0,42","0,42","0,08","Статичный","1","2","1","","2,0","1","","word","word"]</t>
  </si>
  <si>
    <t>INS_MARK_AUTO</t>
  </si>
  <si>
    <t>Монтаж маркировки | INS_MARK_TUBE_AUTO</t>
  </si>
  <si>
    <t>ins_mark_tube_autoмонтажмаркировки</t>
  </si>
  <si>
    <t>["INS_MARK_TUBE_AUTO","Монтаж маркировки","","","ZCUT-RT660/Маркиратор проводов трубчатый","Кабель с флажковой маркировкой","","","","4,00","600","10","4,00","2,00","0,42","0,42","0,10","Статичный","1","2","1","","2,0","1","","word","word"]</t>
  </si>
  <si>
    <t>INS_MARK_TUBE_AUTO</t>
  </si>
  <si>
    <t>Монтаж терминалов | INS_terminal_1.00</t>
  </si>
  <si>
    <t>ins_terminal_1.00монтажтерминалов</t>
  </si>
  <si>
    <t>["INS_terminal_1.00","Монтаж терминалов","","","","","","","","10,00","120","0","10,00","0,00","0,42","0,42","","Переменный","3","5","2","","","","","word","word"]</t>
  </si>
  <si>
    <t>Монтаж терминалов | INS_terminal_1.25</t>
  </si>
  <si>
    <t>ins_terminal_1.25монтажтерминалов</t>
  </si>
  <si>
    <t>["INS_terminal_1.25","Монтаж терминалов","","","","","","","","8,00","120","0","8,00","0,00","0,42","0,42","","Переменный","2","4","2","","","","","word","word"]</t>
  </si>
  <si>
    <t>Монтаж терминалов | INS_terminal_1.5</t>
  </si>
  <si>
    <t>ins_terminal_1.5монтажтерминалов</t>
  </si>
  <si>
    <t>["INS_terminal_1.5","Монтаж терминалов","","","","","","","","8,00","120","0","8,00","0,00","0,42","0,42","","Переменный","2","4","2","","","","","word","word"]</t>
  </si>
  <si>
    <t>Монтаж терминалов | INS_terminal_2</t>
  </si>
  <si>
    <t>ins_terminal_2монтажтерминалов</t>
  </si>
  <si>
    <t>["INS_terminal_2","Монтаж терминалов","","","","","","","","8,00","120","0","8,00","0,00","0,42","0,42","","Переменный","2","4","2","","","","","word","word"]</t>
  </si>
  <si>
    <t>Монтаж терминалов | INS_terminal_2,54-6,3</t>
  </si>
  <si>
    <t>ins_terminal_2,54-6,3монтажтерминалов</t>
  </si>
  <si>
    <t>["INS_terminal_2,54-6,3","Монтаж терминалов","","","","","","","","8,00","120","0","8,00","0,00","0,42","0,42","","Переменный","2","4","2","","","","","word","word"]</t>
  </si>
  <si>
    <t>Набор комплектующих | PREP2</t>
  </si>
  <si>
    <t>prep2наборкомплектующих</t>
  </si>
  <si>
    <t>["PREP2","Набор комплектующих","","","","","","","","0,00","","","0,00","0,00","0,42","0,42","","Статичный","","","","","","","","word","word"]</t>
  </si>
  <si>
    <t>PREP2</t>
  </si>
  <si>
    <t>Опрессовка | PRS_SLEEVE_coax</t>
  </si>
  <si>
    <t>prs_sleeve_coaxопрессовка</t>
  </si>
  <si>
    <t>["PRS_SLEEVE_coax","Опрессовка","","","SR-16M/Пресс пневматический для опрессовки кабельных контактов и наконечников","Обжатая гильза","","","","8,00","120","5","8,00","2,00","0,42","0,42","0,06","Статичный","6","","2","","2,0","1","","word","word"]</t>
  </si>
  <si>
    <t>Опрессовка | PRS_MHF</t>
  </si>
  <si>
    <t>prs_mhfопрессовка</t>
  </si>
  <si>
    <t>["PRS_MHF","Опрессовка","","","SR-IPEX/Пресс пневматический для опрессовки радиочастотных разъемов MHF-1 (1.78)","","","","","6,00","120","20","6,00","1,00","0,42","0,42","0,06","Статичный","4","","2","","1,0","1","","word","word"]</t>
  </si>
  <si>
    <t>Опрессовка | PRS_MHF_LK</t>
  </si>
  <si>
    <t>prs_mhf_lkопрессовка</t>
  </si>
  <si>
    <t>["PRS_MHF_LK","Опрессовка","","","SR-IPEX-L/Пресс пневматический для опрессовки радиочастотных разъемов MHF (замки)","","","","","6,00","120","20","6,00","1,00","0,42","0,42","0,06","Статичный","2","2","2","","1,0","1","","word","word"]</t>
  </si>
  <si>
    <t>Опрессовка | PRS_IDC</t>
  </si>
  <si>
    <t>prs_idcопрессовка</t>
  </si>
  <si>
    <t>["PRS_IDC","Опрессовка","","","WL-IDC/Пресс пневматический для опрессовки разъемов","","","","","6,00","120","20","6,00","1,00","0,42","0,42","0,01","Статичный","2","2","2","","1,0","1","","word","word"]</t>
  </si>
  <si>
    <t>Опрессовка | PRS_CAP</t>
  </si>
  <si>
    <t>prs_capопрессовка</t>
  </si>
  <si>
    <t>["PRS_CAP","Опрессовка","","","WL-IDC/Пресс пневматический для опрессовки разъемов","","","","","14,00","120","20","14,00","1,00","0,42","0,42","0,01","Статичный","2","10","2","","1,0","1","","word","word"]</t>
  </si>
  <si>
    <t>Опрессовка | PRS_CAP_COAX</t>
  </si>
  <si>
    <t>prs_cap_coaxопрессовка</t>
  </si>
  <si>
    <t>["PRS_CAP_COAX","Опрессовка","","","WL-IDC/Пресс пневматический для опрессовки разъемов","Коакс. разъём с запрессованной крышкой","","","","12,00","120","2","12,00","1,00","0,42","0,42","0,01","Статичный","2","8","2","","1,0","1","","word","word"]</t>
  </si>
  <si>
    <t>Опрессовка наконечников | PRS_HKИ/НВИ/РПИ</t>
  </si>
  <si>
    <t>prs_hkи/нви/рпиопрессовканаконечников</t>
  </si>
  <si>
    <t>["PRS_HKИ/НВИ/РПИ","Опрессовка наконечников","","","SR-16M/Пресс пневматический для опрессовки кабельных контактов и наконечников","","","","","8,00","120","5","8,00","2,00","0,42","0,42","0,06","Переменный","6","","2","","2,0","1","","word","word"]</t>
  </si>
  <si>
    <t>Опрессовка наконечников | PRS_НШВИ</t>
  </si>
  <si>
    <t>prs_ншвиопрессовканаконечников</t>
  </si>
  <si>
    <t>["PRS_НШВИ","Опрессовка наконечников","","","SR-16M/Пресс пневматический для опрессовки кабельных контактов и наконечников","","","","","8,00","120","5","8,00","2,00","0,42","0,42","0,06","Переменный","6","","2","","2,0","1","","word","word"]</t>
  </si>
  <si>
    <t>Опрессовка наконечников | PRS_ТМЛ</t>
  </si>
  <si>
    <t>prs_тмлопрессовканаконечников</t>
  </si>
  <si>
    <t>["PRS_ТМЛ","Опрессовка наконечников","","","BZW-20TS/Большой прес наконечников","","","","","28,00","120","5","28,00","2,00","0,42","0,42","0,05","Переменный","6","20","2","","2,0","1","","word","word"]</t>
  </si>
  <si>
    <t>Опрессовка терминалов | PRS_TERMINAL_auto</t>
  </si>
  <si>
    <t>prs_terminal_autoопрессовкатерминалов</t>
  </si>
  <si>
    <t>["PRS_TERMINAL_auto","Опрессовка терминалов","","","EW-50A(R)/Автомат для снятия изоляции и опрессовки контактов","","","","","6,00","1800","100","6,00","3,00","0,42","0,42","0,03","Переменный","4","","2","","3,0","1","","word","word"]</t>
  </si>
  <si>
    <t>Опрессовка терминалов | PRS_TERMINAL_press</t>
  </si>
  <si>
    <t>prs_terminal_pressопрессовкатерминалов</t>
  </si>
  <si>
    <t>["PRS_TERMINAL_press","Опрессовка терминалов","","","BZW-SF4040T(R)/Станок для обжима терминалов без зачистки","","","","","6,00","1800","100","6,00","3,00","0,42","0,42","0,02","Переменный","4","","2","","3,0","1","","word","word"]</t>
  </si>
  <si>
    <t>PRS_TERMINAL_press</t>
  </si>
  <si>
    <t>Опрессовка терминалов | PRS_TERMINAL_hand</t>
  </si>
  <si>
    <t>prs_terminal_handопрессовкатерминалов</t>
  </si>
  <si>
    <t>["PRS_TERMINAL_hand","Опрессовка терминалов","","","","","","","","35,00","600","100","35,00","0,00","0,42","0,42","","Переменный","20","10","5","","","","","word","word"]</t>
  </si>
  <si>
    <t>Опрессовка терминалов | PRS_TERMINAL_double</t>
  </si>
  <si>
    <t>prs_terminal_doubleопрессовкатерминалов</t>
  </si>
  <si>
    <t>["PRS_TERMINAL_double","Опрессовка терминалов","","","SR-2T/Пресс для опрессовки кабельных наконечников","","","","","19,00","1800","100","19,00","1,00","0,42","0,42","0,03","Переменный","17","","2","","1,0","1","","word","word"]</t>
  </si>
  <si>
    <t>Опрессовка терминалов | PRS_TERMINAL_multi</t>
  </si>
  <si>
    <t>prs_terminal_multiопрессовкатерминалов</t>
  </si>
  <si>
    <t>["PRS_TERMINAL_multi","Опрессовка терминалов","","","/Пресс для опрессовки многожильных кабелей","","","","","10,00","3600","100","7,00","10,00","0,42","0,42","0,11","Переменный","5","","2","","10,0","1","","word","word"]</t>
  </si>
  <si>
    <t>ОТК | OTK_auto</t>
  </si>
  <si>
    <t>otk_autoотк</t>
  </si>
  <si>
    <t>["OTK_auto","ОТК","","","SR-350A/Тестер кабельных жгутов","","","","","10,00","120","0","10,00","3,00","0,42","0,42","0,05","Статичный","2","6","2","","3,0","1","","word","word"]</t>
  </si>
  <si>
    <t>OTK_auto</t>
  </si>
  <si>
    <t>ОТК | OTK_hand</t>
  </si>
  <si>
    <t>otk_handотк</t>
  </si>
  <si>
    <t>["OTK_hand","ОТК","","","","","","","","45,00","300","0","45,00","0,00","0,42","0,42","","Статичный","","45","","","","","","word","word"]</t>
  </si>
  <si>
    <t>OTK_hand</t>
  </si>
  <si>
    <t>ОТК | OTK_visual</t>
  </si>
  <si>
    <t>otk_visualотк</t>
  </si>
  <si>
    <t>["OTK_visual","ОТК","","","","","","","","30,00","120","0","30,00","0,00","0,42","0,42","","Статичный","","30","","","","","","word","word"]</t>
  </si>
  <si>
    <t>OTK_visual</t>
  </si>
  <si>
    <t>Пайка | SDR_COAX_pin</t>
  </si>
  <si>
    <t>sdr_coax_pinпайка</t>
  </si>
  <si>
    <t>["SDR_COAX_pin","Пайка","","","T21(R)/Станция паяльная","","","","","25,00","120","0","25,00","3,00","0,42","0,42","0,00","Статичный","4","19","2","","3,0","1","","word","word"]</t>
  </si>
  <si>
    <t>Пайка | SDR_COAX_pin_R/A</t>
  </si>
  <si>
    <t>sdr_coax_pin_r/aпайка</t>
  </si>
  <si>
    <t>["SDR_COAX_pin_R/A","Пайка","","","BK3600S/Станция паяльная с автоматической подачей припоя","","","","","30,00","120","0","30,00","3,00","0,42","0,42","0,00","Статичный","4","24","2","","3,0","1","","word","word"]</t>
  </si>
  <si>
    <t>Пайка | SDR_COAX_housing</t>
  </si>
  <si>
    <t>sdr_coax_housingпайка</t>
  </si>
  <si>
    <t>["SDR_COAX_housing","Пайка","","","DW-OHF-6KW/Установка индукционной пайки","","","","","37,00","120","0","37,00","4,00","0,42","0,42","0,10","Статичный","5","30","2","","4,0","1","","word","word"]</t>
  </si>
  <si>
    <t>Пайка | SDR_DB</t>
  </si>
  <si>
    <t>sdr_dbпайка</t>
  </si>
  <si>
    <t>["SDR_DB","Пайка","","","T21(R)/Станция паяльная","","","","","10,00","120","0","10,00","3,00","0,42","0,42","0,00","Статичный","4","6","0","","3,0","1","","word","word"]</t>
  </si>
  <si>
    <t>Пайка | SDR_DH</t>
  </si>
  <si>
    <t>sdr_dhпайка</t>
  </si>
  <si>
    <t>["SDR_DH","Пайка","","","T21(R)/Станция паяльная","","","","","12,00","120","0","12,00","3,00","0,42","0,42","0,00","Статичный","4","8","0","","3,0","1","","word","word"]</t>
  </si>
  <si>
    <t>Пайка | SDR_MR10</t>
  </si>
  <si>
    <t>sdr_mr10пайка</t>
  </si>
  <si>
    <t>["SDR_MR10","Пайка","","","T21(R)/Станция паяльная","","","","","25,00","120","0","25,00","3,00","0,42","0,42","0,00","Статичный","8","15","2","","3,0","1","","word","word"]</t>
  </si>
  <si>
    <t>Пайка | SDR_MR30</t>
  </si>
  <si>
    <t>sdr_mr30пайка</t>
  </si>
  <si>
    <t>["SDR_MR30","Пайка","","","T21(R)/Станция паяльная","","","","","25,00","120","0","25,00","3,00","0,42","0,42","0,00","Статичный","8","15","2","","3,0","1","","",""]</t>
  </si>
  <si>
    <t>SDR_MR30</t>
  </si>
  <si>
    <t>Пайка | SDR_XT30</t>
  </si>
  <si>
    <t>sdr_xt30пайка</t>
  </si>
  <si>
    <t>["SDR_XT30","Пайка","","","T21(R)/Станция паяльная","","","","","30,00","120","0","30,00","3,00","0,42","0,42","0,00","Статичный","8","20","2","","3,0","1","","word","word"]</t>
  </si>
  <si>
    <t>Пайка | SDR_XT60</t>
  </si>
  <si>
    <t>sdr_xt60пайка</t>
  </si>
  <si>
    <t>["SDR_XT60","Пайка","","","T21(R)/Станция паяльная","","","","","35,00","120","0","35,00","3,00","0,42","0,42","0,00","Статичный","8","25","2","","3,0","1","","word","word"]</t>
  </si>
  <si>
    <t>Пайка | SDR_XT90</t>
  </si>
  <si>
    <t>sdr_xt90пайка</t>
  </si>
  <si>
    <t>["SDR_XT90","Пайка","","","T21(R)/Станция паяльная","","","","","40,00","120","0","40,00","3,00","0,42","0,42","0,00","Статичный","8","30","2","","3,0","1","","word","word"]</t>
  </si>
  <si>
    <t>Пайка | SDR_GX12</t>
  </si>
  <si>
    <t>sdr_gx12пайка</t>
  </si>
  <si>
    <t>["SDR_GX12","Пайка","","","T21(R)/Станция паяльная","","","","","10,00","120","0","10,00","3,00","0,42","0,42","0,00","Статичный","3","5","2","","3,0","1","","word","word"]</t>
  </si>
  <si>
    <t>Пайка | SDR_GX16</t>
  </si>
  <si>
    <t>sdr_gx16пайка</t>
  </si>
  <si>
    <t>["SDR_GX16","Пайка","","","T21(R)/Станция паяльная","","","","","10,00","120","0","10,00","3,00","0,42","0,42","0,00","Статичный","3","5","2","","3,0","1","","word","word"]</t>
  </si>
  <si>
    <t>Пайка | SDR_LEMO</t>
  </si>
  <si>
    <t>sdr_lemoпайка</t>
  </si>
  <si>
    <t>["SDR_LEMO","Пайка","","","T21(R)/Станция паяльная","","","","","15,00","120","0","15,00","3,00","0,42","0,42","0,00","Статичный","3","10","2","","3,0","1","","word","word"]</t>
  </si>
  <si>
    <t>Пайка | SDR_W_W</t>
  </si>
  <si>
    <t>sdr_w_wпайка</t>
  </si>
  <si>
    <t>["SDR_W_W","Пайка","","","T21(R)/Станция паяльная","","","","","15,00","120","0","15,00","3,00","0,42","0,42","0,00","Статичный","8","5","2","","3,0","1","","word","word"]</t>
  </si>
  <si>
    <t>Пайка | SDR_AUX</t>
  </si>
  <si>
    <t>sdr_auxпайка</t>
  </si>
  <si>
    <t>["SDR_AUX","Пайка","","","T21(R)/Станция паяльная","","","","","35,00","120","0","35,00","3,00","0,42","0,42","0,00","Статичный","8","25","2","","3,0","1","","word","word"]</t>
  </si>
  <si>
    <t>Пайка | SDR_RCA</t>
  </si>
  <si>
    <t>sdr_rcaпайка</t>
  </si>
  <si>
    <t>["SDR_RCA","Пайка","","","T21(R)/Станция паяльная","","","","","40,00","120","0","40,00","3,00","0,42","0,42","0,00","Статичный","8","30","2","","3,0","1","","word","word"]</t>
  </si>
  <si>
    <t>Пайка | SDR_крокодилы</t>
  </si>
  <si>
    <t>sdr_крокодилыпайка</t>
  </si>
  <si>
    <t>["SDR_крокодилы","Пайка","","","T21(R)/Станция паяльная","","","","","10,00","120","0","10,00","3,00","0,42","0,42","0,00","Статичный","2","6","2","","3,0","1","","word","word"]</t>
  </si>
  <si>
    <t>Пайка | SDR_USB_A_2.0</t>
  </si>
  <si>
    <t>sdr_usb_a_2.0пайка</t>
  </si>
  <si>
    <t>["SDR_USB_A_2.0","Пайка","","","T21(R)/Станция паяльная","","","","","30,00","120","0","30,00","3,00","0,42","0,42","0,00","Статичный","5","20","5","","3,0","1","","word","word"]</t>
  </si>
  <si>
    <t>Пайка | SDR_USB_A_3.2</t>
  </si>
  <si>
    <t>sdr_usb_a_3.2пайка</t>
  </si>
  <si>
    <t>["SDR_USB_A_3.2","Пайка","","","T21(R)/Станция паяльная","","","","","120,00","120","0","120,00","3,00","0,42","0,42","0,00","Статичный","5","110","5","","3,0","1","","word","word"]</t>
  </si>
  <si>
    <t>Пайка | SDR_USB_C_2.0</t>
  </si>
  <si>
    <t>sdr_usb_c_2.0пайка</t>
  </si>
  <si>
    <t>["SDR_USB_C_2.0","Пайка","","","T21(R)/Станция паяльная","","","","","35,00","120","0","35,00","3,00","0,42","0,42","0,00","Статичный","5","25","5","","3,0","1","","word","word"]</t>
  </si>
  <si>
    <t>Пайка | SDR_USB_C_3.2</t>
  </si>
  <si>
    <t>sdr_usb_c_3.2пайка</t>
  </si>
  <si>
    <t>["SDR_USB_C_3.2","Пайка","","","T21(R)/Станция паяльная","","","","","130,00","120","0","130,00","3,00","0,42","0,42","0,00","Статичный","5","120","5","","3,0","1","","word","word"]</t>
  </si>
  <si>
    <t>Пайка | SDR_BANANA</t>
  </si>
  <si>
    <t>sdr_bananaпайка</t>
  </si>
  <si>
    <t>["SDR_BANANA","Пайка","","","T21(R)/Станция паяльная","","","","","20,00","120","0","20,00","3,00","0,42","0,42","0,00","Статичный","5","13","2","","3,0","1","","",""]</t>
  </si>
  <si>
    <t>Пайка | SDR_НК</t>
  </si>
  <si>
    <t>sdr_нкпайка</t>
  </si>
  <si>
    <t>["SDR_НК","Пайка","","","T21(R)/Станция паяльная","","","","","15,00","120","0","15,00","3,00","0,42","0,42","0,00","Статичный","4","9","2","","3,0","1","","",""]</t>
  </si>
  <si>
    <t>Пайка на плату | SDR_PCB</t>
  </si>
  <si>
    <t>sdr_pcbпайканаплату</t>
  </si>
  <si>
    <t>["SDR_PCB","Пайка на плату","","","T21(R)/Станция паяльная","","","","","15,00","120","0","15,00","3,00","0,42","0,42","0,00","Статичный","4","9","2","","3,0","1","","",""]</t>
  </si>
  <si>
    <t>Печать маркировок | PRINT_MARK</t>
  </si>
  <si>
    <t>print_markпечатьмаркировок</t>
  </si>
  <si>
    <t>["PRINT_MARK","Печать маркировок","","","SPP-L410/Принтер маркировочный портативный","Термоусадка на трубке","","","","2,00","600","5","1,00","2,00","0,42","0,42","0,01","Статичный","0","0","1","2","2,0","1","","word","word"]</t>
  </si>
  <si>
    <t>PRINT_MARK</t>
  </si>
  <si>
    <t>Подготовительные работы | PREP1</t>
  </si>
  <si>
    <t>prep1подготовительныеработы</t>
  </si>
  <si>
    <t>["PREP1","Подготовительные работы","","","","","","","","0,00","","","0,00","0,00","0,42","0,42","","Статичный","","","","","","","","word","word"]</t>
  </si>
  <si>
    <t>PREP1</t>
  </si>
  <si>
    <t>Разделка | STRIP_COAX_auto</t>
  </si>
  <si>
    <t>strip_coax_autoразделка</t>
  </si>
  <si>
    <t>["STRIP_COAX_auto","Разделка","","","EW-1165/Машина для снятия изоляции с коаксиальных кабелей","","","","","10,00","600","3","10,00","4,00","0,42","0,42","0,04","Переменный","4","4","2","","4,0","1","","word","word"]</t>
  </si>
  <si>
    <t>Разделка | STRIP_COAX_hand</t>
  </si>
  <si>
    <t>strip_coax_handразделка</t>
  </si>
  <si>
    <t>["STRIP_COAX_hand","Разделка","","","","","","","","100,00","1800","3","100,00","0,00","0,42","0,42","","Переменный","5","90","5","","","","","word","word"]</t>
  </si>
  <si>
    <t>Разделка | STRIP_U/UTP_ethernet</t>
  </si>
  <si>
    <t>strip_u/utp_ethernetразделка</t>
  </si>
  <si>
    <t>["STRIP_U/UTP_ethernet","Разделка","","","","","","","","15,00","120","3","15,00","0,00","0,42","0,42","","Переменный","3","10","2","","","","","word","word"]</t>
  </si>
  <si>
    <t>Разделка | STRIP_F/UTP_ethernet</t>
  </si>
  <si>
    <t>strip_f/utp_ethernetразделка</t>
  </si>
  <si>
    <t>["STRIP_F/UTP_ethernet","Разделка","","","","","","","","20,00","120","3","20,00","0,00","0,42","0,42","","Переменный","3","15","2","","","","","word","word"]</t>
  </si>
  <si>
    <t>Разделка | STRIP_S/UTP_ethernet</t>
  </si>
  <si>
    <t>strip_s/utp_ethernetразделка</t>
  </si>
  <si>
    <t>["STRIP_S/UTP_ethernet","Разделка","","","","","","","","25,00","120","3","25,00","0,00","0,42","0,42","","Переменный","3","20","2","","","","","word","word"]</t>
  </si>
  <si>
    <t>Разделка | STRIP_SF/UTP_ethernet</t>
  </si>
  <si>
    <t>strip_sf/utp_ethernetразделка</t>
  </si>
  <si>
    <t>["STRIP_SF/UTP_ethernet","Разделка","","","","","","","","30,00","120","3","30,00","0,00","0,42","0,42","","Переменный","3","25","2","","","","","word","word"]</t>
  </si>
  <si>
    <t>Разделка | STRIP_U/FTP_ethernet</t>
  </si>
  <si>
    <t>strip_u/ftp_ethernetразделка</t>
  </si>
  <si>
    <t>["STRIP_U/FTP_ethernet","Разделка","","","","","","","","35,00","120","3","35,00","0,00","0,42","0,42","","Переменный","3","30","2","","","","","word","word"]</t>
  </si>
  <si>
    <t>Разделка | STRIP_F/FTP_ethernet</t>
  </si>
  <si>
    <t>strip_f/ftp_ethernetразделка</t>
  </si>
  <si>
    <t>["STRIP_F/FTP_ethernet","Разделка","","","","","","","","40,00","120","3","40,00","0,00","0,42","0,42","","Переменный","3","35","2","","","","","word","word"]</t>
  </si>
  <si>
    <t>Разделка | STRIP_S/FTP_ethernet</t>
  </si>
  <si>
    <t>strip_s/ftp_ethernetразделка</t>
  </si>
  <si>
    <t>["STRIP_S/FTP_ethernet","Разделка","","","","","","","","45,00","120","3","45,00","0,00","0,42","0,42","","Переменный","3","40","2","","","","","word","word"]</t>
  </si>
  <si>
    <t>Разделка | STRIP_SF/FTP_ethernet</t>
  </si>
  <si>
    <t>strip_sf/ftp_ethernetразделка</t>
  </si>
  <si>
    <t>["STRIP_SF/FTP_ethernet","Разделка","","","","","","","","50,00","120","3","50,00","0,00","0,42","0,42","","Переменный","3","45","2","","","","","word","word"]</t>
  </si>
  <si>
    <t>Разделка | STRIP_WIRE</t>
  </si>
  <si>
    <t>strip_wireразделка</t>
  </si>
  <si>
    <t>["STRIP_WIRE","Разделка","","","BZW-D2.0S(R)/Большой стрипер","","","","","5,00","120","3","5,00","2,00","0,42","0,42","0,02","Переменный","3","","2","","2,0","1","","word","word"]</t>
  </si>
  <si>
    <t>Разделка | STRIP_CABLE_usb_2.0</t>
  </si>
  <si>
    <t>strip_cable_usb_2.0разделка</t>
  </si>
  <si>
    <t>["STRIP_CABLE_usb_2.0","Разделка","","","","Поготовленный кабель под пайку","","","","50,00","120","3","50,00","0,00","0,42","0,42","","Переменный","","50","","","","","","word","word"]</t>
  </si>
  <si>
    <t>Разделка | STRIP_CABLE_usb_3.2</t>
  </si>
  <si>
    <t>strip_cable_usb_3.2разделка</t>
  </si>
  <si>
    <t>["STRIP_CABLE_usb_3.2","Разделка","","","","Поготовленный кабель под пайку","","","","85,00","120","3","85,00","0,00","0,42","0,42","","Переменный","","85","","","","","","word","word"]</t>
  </si>
  <si>
    <t>Разделка | STRIP_CABLE</t>
  </si>
  <si>
    <t>strip_cableразделка</t>
  </si>
  <si>
    <t>["STRIP_CABLE","Разделка","","","BZW-D2.0S(R)/Большой стрипер","Снятая внешняя изоляция","","","","10,00","120","3","10,00","0,00","0,42","0,42","0,02","Переменный","","10","","","","","","word","word"]</t>
  </si>
  <si>
    <t>Разделка | STRIP_CABLE_sheld</t>
  </si>
  <si>
    <t>strip_cable_sheldразделка</t>
  </si>
  <si>
    <t>["STRIP_CABLE_sheld","Разделка","","","","Снятая внешняя изоляция + экран","","","","15,00","120","3","15,00","0,00","0,42","0,42","","Переменный","","15","","","","","","word","word"]</t>
  </si>
  <si>
    <t>Раскладка на плазу | Раскладка</t>
  </si>
  <si>
    <t>раскладкараскладканаплазу</t>
  </si>
  <si>
    <t>["Раскладка","Раскладка на плазу","","","","","","","","0,00","7200","0","0,00","0,00","0,42","0,42","","Статичный","","","","","","","","word","word"]</t>
  </si>
  <si>
    <t>Раскладка</t>
  </si>
  <si>
    <t>Резка | CUT_WIRE_auto</t>
  </si>
  <si>
    <t>cut_wire_autoрезка</t>
  </si>
  <si>
    <t>["CUT_WIRE_auto","Резка","","","EW-05F+M/Автомат мерной резки проводов","","","","","3,50","180","2","0,00","3,50","0,42","0,42","0,10","Погонный","","","","3","0,5","1","","word","word"]</t>
  </si>
  <si>
    <t>Резка | CUT_WIRE_hand</t>
  </si>
  <si>
    <t>cut_wire_handрезка</t>
  </si>
  <si>
    <t>["CUT_WIRE_hand","Резка","","","","","","","","40,00","300","2","40,00","0,00","0,42","0,42","","Погонный","20","10","10","","","","","word","word"]</t>
  </si>
  <si>
    <t>Резка линейных материалов | CUT_TUT_short</t>
  </si>
  <si>
    <t>cut_tut_shortрезкалинейныхматериалов</t>
  </si>
  <si>
    <t>["CUT_TUT_short","Резка линейных материалов","","","/Автомат мерной резки гофрированных и термоусаживаемых трубок","","","","","1,00","300","2","0,00","1,00","0,42","0,42","0,03","Погонный","","","","0,5","0,5","1","","word","word"]</t>
  </si>
  <si>
    <t>Резка линейных материалов | CUT_TUT_long</t>
  </si>
  <si>
    <t>cut_tut_longрезкалинейныхматериалов</t>
  </si>
  <si>
    <t>["CUT_TUT_long","Резка линейных материалов","","","/Автомат мерной резки гофрированных и термоусаживаемых трубок","","","","","3,50","300","2","0,00","3,50","0,42","0,42","0,03","Погонный","","","","3","0,5","1","","word","word"]</t>
  </si>
  <si>
    <t>Резка линейных материалов | CUT_NEYLON</t>
  </si>
  <si>
    <t>cut_neylonрезкалинейныхматериалов</t>
  </si>
  <si>
    <t>["CUT_NEYLON","Резка линейных материалов","","","BZW-200+H/Станок резки нейлоновых оплёток","","","","","4,50","300","2","0,00","4,50","0,42","0,42","0,04","Погонный","","","","3","1,5","1","","word","word"]</t>
  </si>
  <si>
    <t>Резка линейных материалов | CUT_ПМЛ</t>
  </si>
  <si>
    <t>cut_пмлрезкалинейныхматериалов</t>
  </si>
  <si>
    <t>["CUT_ПМЛ","Резка линейных материалов","","","/Автомат мерной резки гофрированных и термоусаживаемых трубок","","","","","3,50","300","2","0,00","3,50","0,42","0,42","0,03","Погонный","","","","3","0,5","1","","word","word"]</t>
  </si>
  <si>
    <t>Резка линейных материалов | CUT_гофра</t>
  </si>
  <si>
    <t>cut_гофрарезкалинейныхматериалов</t>
  </si>
  <si>
    <t>["CUT_гофра","Резка линейных материалов","","","/Автомат мерной резки гофрированных и термоусаживаемых трубок","","","","","3,50","300","2","0,00","3,50","0,42","0,42","0,03","Погонный","","","","3","0,5","1","","word","word"]</t>
  </si>
  <si>
    <t>Резка с разделкой | CUT_COAX+1strip</t>
  </si>
  <si>
    <t>cut_coax+1stripрезкасразделкой</t>
  </si>
  <si>
    <t>["CUT_COAX+1strip","Резка с разделкой","","","BZW-50X/Станок резки провода с роторной зачисткой больш.","","","","","8,00","1200","2","0,00","8,00","0,42","0,42","0,19","Погонный","","","","3","2,5","2","","word","word"]</t>
  </si>
  <si>
    <t>Резка с разделкой | CUT_COAX+2strip</t>
  </si>
  <si>
    <t>cut_coax+2stripрезкасразделкой</t>
  </si>
  <si>
    <t>["CUT_COAX+2strip","Резка с разделкой","","","BZW-50X/Станок резки провода с роторной зачисткой больш.","","","","","10,50","1200","2","0,00","10,50","0,42","0,42","0,19","Погонный","","","","3","2,5","3","","word","word"]</t>
  </si>
  <si>
    <t>Резка с разделкой | CUT_WIRE+1strip</t>
  </si>
  <si>
    <t>cut_wire+1stripрезкасразделкой</t>
  </si>
  <si>
    <t>["CUT_WIRE+1strip","Резка с разделкой","","","EW-05F+M/Автомат мерной резки проводов","","","","","5,00","600","2","0,00","5,00","0,42","0,42","0,10","Погонный","","","","3","0,5","4","","word","word"]</t>
  </si>
  <si>
    <t>Резка с разделкой | CUT_WIRE+2strip</t>
  </si>
  <si>
    <t>cut_wire+2stripрезкасразделкой</t>
  </si>
  <si>
    <t>["CUT_WIRE+2strip","Резка с разделкой","","","EW-05F+M/Автомат мерной резки проводов","","","","","6,50","600","2","0,00","6,50","0,42","0,42","0,10","Погонный","","","","3","0,5","7","","word","word"]</t>
  </si>
  <si>
    <t>Резка с разделкой+ маркировка | CUT_WIRE+1strip+1mark</t>
  </si>
  <si>
    <t>cut_wire+1strip+1markрезкасразделкой+маркировка</t>
  </si>
  <si>
    <t>["CUT_WIRE+1strip+1mark","Резка с разделкой+ маркировка","","","EW-3185+L/Автомат мерной резки и маркировки проводов","","","","","5,50","600","2","0,00","5,50","0,42","0,42","0,28","Погонный","","","","3","0,5","5","","word","word"]</t>
  </si>
  <si>
    <t>Резка с разделкой+ маркировка | CUT_WIRE+1strip+2mark</t>
  </si>
  <si>
    <t>cut_wire+1strip+2markрезкасразделкой+маркировка</t>
  </si>
  <si>
    <t>["CUT_WIRE+1strip+2mark","Резка с разделкой+ маркировка","","","EW-3185+L/Автомат мерной резки и маркировки проводов","","","","","6,00","600","2","0,00","6,00","0,42","0,42","0,28","Погонный","","","","3","0,5","6","","word","word"]</t>
  </si>
  <si>
    <t>Резка с разделкой+ маркировка | CUT_WIRE+2strip+1mark</t>
  </si>
  <si>
    <t>cut_wire+2strip+1markрезкасразделкой+маркировка</t>
  </si>
  <si>
    <t>["CUT_WIRE+2strip+1mark","Резка с разделкой+ маркировка","","","EW-3185+L/Автомат мерной резки и маркировки проводов","","","","","7,00","600","2","0,00","7,00","0,42","0,42","0,28","Погонный","","","","3","0,5","8","","word","word"]</t>
  </si>
  <si>
    <t>Резка с разделкой+ маркировка | CUT_WIRE+2strip+2mark</t>
  </si>
  <si>
    <t>cut_wire+2strip+2markрезкасразделкой+маркировка</t>
  </si>
  <si>
    <t>["CUT_WIRE+2strip+2mark","Резка с разделкой+ маркировка","","","EW-3185+L/Автомат мерной резки и маркировки проводов","","","","","7,50","600","2","0,00","7,50","0,42","0,42","0,28","Погонный","","","","3","0,5","9","","word","word"]</t>
  </si>
  <si>
    <t>Сборка | Handjob</t>
  </si>
  <si>
    <t>handjobсборка</t>
  </si>
  <si>
    <t>["Handjob","Сборка","","","","Ручная работа","","","","45,00","120","0","45,00","0,00","0,42","0,42","","Статичный","0","45","0","","","","","word","word"]</t>
  </si>
  <si>
    <t>Handjob</t>
  </si>
  <si>
    <t>Свивка | TWIST</t>
  </si>
  <si>
    <t>twistсвивка</t>
  </si>
  <si>
    <t>["TWIST","Свивка","","","SR-W01/Машина крутильная для изолированных жил","","","","","11,00","120","5","11,00","3,00","0,42","0,42","0,01","Статичный","4","6","1","","3,0","1","","word","word"]</t>
  </si>
  <si>
    <t>Складывание жилы | PREP_FOLD</t>
  </si>
  <si>
    <t>prep_foldскладываниежилы</t>
  </si>
  <si>
    <t>["PREP_FOLD","Складывание жилы","","","","Жила сложена","","","","10,00","60","0","10,00","0,00","0,42","0,42","","Статичный","2","6","2","","","","","word","word"]</t>
  </si>
  <si>
    <t>Скрутка в бухту | TWIST_BAY</t>
  </si>
  <si>
    <t>twist_bayскруткавбухту</t>
  </si>
  <si>
    <t>["TWIST_BAY","Скрутка в бухту","","","","Кабель в бухте","","","","30,00","120","0","30,00","0,00","0,42","0,42","","Статичный","","30","","","","","","word","word"]</t>
  </si>
  <si>
    <t>TWIST_BAY</t>
  </si>
  <si>
    <t>Скрутка экрана | TWST_SHILED</t>
  </si>
  <si>
    <t>twst_shiledскруткаэкрана</t>
  </si>
  <si>
    <t>["TWST_SHILED","Скрутка экрана","","","EW-1015/Станок для снятия изоляции и скручивания экранирующей оплетки","Кабель со скрученным экраном","","","","3,00","120","10","2,00","3,00","0,42","0,42","0,01","Статичный","1","","1","","3,0","1","","word","word"]</t>
  </si>
  <si>
    <t>TWST_SHILED</t>
  </si>
  <si>
    <t>Тейпирование | INS_TAPE_AUTO</t>
  </si>
  <si>
    <t>ins_tape_autoтейпирование</t>
  </si>
  <si>
    <t>["INS_TAPE_AUTO","Тейпирование","","","/Машина бандажная для кабельных жгутов","Кабель с бандажом из ленты","","","","7,00","300","10","7,00","3,00","0,42","0,42","0,04","Статичный","2","3","2","","3,0","1","","word","word"]</t>
  </si>
  <si>
    <t>INS_TAPE_AUTO</t>
  </si>
  <si>
    <t>УЗ сварка | US_WELD</t>
  </si>
  <si>
    <t>us_weldузсварка</t>
  </si>
  <si>
    <t>["US_WELD","УЗ сварка","","","","","","","","25,00","120","0","25,00","0,00","0,42","0,42","","Статичный","10","10","5","","","1","","word","word"]</t>
  </si>
  <si>
    <t>Упаковка | BOX</t>
  </si>
  <si>
    <t>boxупаковка</t>
  </si>
  <si>
    <t>["BOX","Упаковка","","","","","","","","10,00","120","","10,00","0,00","0,42","0,42","","Статичный","","10","","","","","","word","word"]</t>
  </si>
  <si>
    <t>BOX</t>
  </si>
  <si>
    <t>Усадка | HEAT_TYT_short</t>
  </si>
  <si>
    <t>heat_tyt_shortусадка</t>
  </si>
  <si>
    <t>["HEAT_TYT_short","Усадка","","","8620DX-Pro(R)/Станция паяльная термовоздушная","","","","","9,00","120","0","9,00","5,00","0,42","0,42","0,00","Статичный","2","6","1","","5,0","1","","word","word"]</t>
  </si>
  <si>
    <t>Усадка | HEAT_TYT_long</t>
  </si>
  <si>
    <t>heat_tyt_longусадка</t>
  </si>
  <si>
    <t>["HEAT_TYT_long","Усадка","","","8620DX-Pro(R)/Станция паяльная термовоздушная","","","","","15,00","600","0","15,00","10,00","0,42","0,42","0,00","Статичный","2","12","1","","10,0","1","","word","word"]</t>
  </si>
  <si>
    <t>Усадка | HEAT_TTK_short</t>
  </si>
  <si>
    <t>heat_ttk_shortусадка</t>
  </si>
  <si>
    <t>["HEAT_TTK_short","Усадка","","","8620DX-Pro(R)/Станция паяльная термовоздушная","","","","","15,00","600","0","15,00","10,00","0,42","0,42","0,00","Статичный","2","12","1","","10,0","1","","word","word"]</t>
  </si>
  <si>
    <t>Усадка | HEAT_TTK_long</t>
  </si>
  <si>
    <t>heat_ttk_longусадка</t>
  </si>
  <si>
    <t>["HEAT_TTK_long","Усадка","","","8620DX-Pro(R)/Станция паяльная термовоздушная","","","","","27,00","600","0","27,00","20,00","0,42","0,42","0,00","Статичный","2","24","1","","20,0","1","","word","word"]</t>
  </si>
  <si>
    <t>ter</t>
  </si>
  <si>
    <t>Connfly | DS1066</t>
  </si>
  <si>
    <t>connflyds1066обжимнойконтактfemale</t>
  </si>
  <si>
    <t>["Обжимной контакт","Connfly","","DS1066","2","Female","T-DS1066-SC600","","совмест. S2","FALSE","FALSE","TRUE","","5","","","","","30","24","0,05","0,2","","","Copper Alloy, покрытие Tin (код «6»)","2","https://en.connfly.com/static/upload/file//DS1066.pdf","нет данных производителя — замер в цехе (у Connfly в чертежах нет высоты обжима)"]</t>
  </si>
  <si>
    <t>БД.ТЕР</t>
  </si>
  <si>
    <t>Connfly</t>
  </si>
  <si>
    <t>DS1066</t>
  </si>
  <si>
    <t>Female</t>
  </si>
  <si>
    <t>T-DS1066-SC600</t>
  </si>
  <si>
    <t>совмест. S2</t>
  </si>
  <si>
    <t>Connfly | DS1069</t>
  </si>
  <si>
    <t>connflyds1069</t>
  </si>
  <si>
    <t>["","Connfly","","DS1069","2,5","","T-DS1069-SC600","","","","","","","5","","","","","28","22","0,05","0,3","","","","","","нет данных производителя: чертежи Connfly без высоты обжима"]</t>
  </si>
  <si>
    <t>DS1069</t>
  </si>
  <si>
    <t>T-DS1069-SC600</t>
  </si>
  <si>
    <t>Connfly | DS1072 | DS1072</t>
  </si>
  <si>
    <t>connflyds1072ds1072обжимнойконтактfemale</t>
  </si>
  <si>
    <t>["Обжимной контакт","Connfly","DS1072","DS1072","3,96","Female","T-DS1072-SC600","","","","","","","","","","","","24","18","0,2","0,75","1,3","2,8","-","7","https://www.connfly.com/static/upload/file/pdf/DS1072.pdf","чертёж Connfly C-DS1072-XXXXX-D содержит только габариты, высоты обжима нет (аналогично T-DS1069-SC600, уже в базе); ток 7А при 18AWG, напряжение 250В — из чертежа"]</t>
  </si>
  <si>
    <t>DS1072</t>
  </si>
  <si>
    <t>T-DS1072-SC600</t>
  </si>
  <si>
    <t>["Обжимной контакт","Connfly","DS1072","DS1072","3,96","Female","T-DS1072-SC800","","","","","","","","","","","","24","18","0,2","0,75","1,3","2,8","Full gold flash","7","https://www.connfly.com/static/upload/file/pdf/DS1072.pdf","Официальный чертёж Connfly C-DS1072-XXXXX-D (тот же PDF, что и для T-DS1072-SC600): «PRODUCT NUMBER CODE» для Female Terminal T-DS1072-SC600, единственная переменная — Contact Plating (6: Tin — уже в БД, 8: Full gold flash — добавлено); высоты обжима чертёж не даёт (см. заметку у T-DS1072-SC600)."]</t>
  </si>
  <si>
    <t>T-DS1072-SC800</t>
  </si>
  <si>
    <t>Connfly | DS1073 | DS1073 (MF series)</t>
  </si>
  <si>
    <t>connflyds1073ds1073(mfseries)обжимнойконтактfemale</t>
  </si>
  <si>
    <t>["Обжимной контакт","Connfly","DS1073 (MF series)","DS1073","4,2","Female","","T-DS1073-02-SC600","","","","","","","","","","","24","18","0,2","0,75","","","Copper Alloy / Tin, изолятор Nylon 66","","https://www.elmatrix.ru/catalog/73437/","Connfly T-DS1073-02-SC600 — контакт-гнездо (Female) серии DS1073 для разъёмов MF (Mini-Fit-совместимых), 4,20мм шаг, 18-24AWG, 600V, медный сплав/олово, изолятор Nylon66. Как и другие контакты Connfly в базе (T-DS1071...), фирменных таблиц высоты обжима нет (см. crimp-height-sources) — не заполнено."]</t>
  </si>
  <si>
    <t>DS1073</t>
  </si>
  <si>
    <t>DS1073 (MF series)</t>
  </si>
  <si>
    <t>["Обжимной контакт","Connfly","DS1073 (MF series)","DS1073","4,2","Female","","T-DS1073-02-SC800","","","","","","","","","","","24","18","0,2","0,75","","","Copper Alloy / Full gold flash, изолятор Nylon 66","","https://en.connfly.com/static/upload/file//DS1073-02.pdf","Официальный datasheet Connfly DS1073-02 SERIES (en.connfly.com/static/upload/file//DS1073-02.pdf), «Product Number Code: Contact T-DS1073-02-XCX00»: Contact Plating (6 Tin / 8 Full gold flash) x Contact type (S Female — уже в БД T-DS1073-02-SC600, P Male); PDF не даёт отдельной таблицы высоты обжима. T-DS1073-02-PC600 подтверждён также на дистрибьюторской странице (uatronica.com) — https://en.connfly.com/static/upload/file//DS1073-02.pdf"]</t>
  </si>
  <si>
    <t>connflyds1073ds1073(mfseries)обжимнойконтактmale</t>
  </si>
  <si>
    <t>["Обжимной контакт","Connfly","DS1073 (MF series)","DS1073","4,2","Male","","T-DS1073-02-PC600","","","","","","","","","","","24","18","0,2","0,75","","","Copper Alloy / Tin, изолятор Nylon 66","","https://en.connfly.com/static/upload/file//DS1073-02.pdf","Официальный datasheet Connfly DS1073-02 SERIES (en.connfly.com/static/upload/file//DS1073-02.pdf), «Product Number Code: Contact T-DS1073-02-XCX00»: Contact Plating (6 Tin / 8 Full gold flash) x Contact type (S Female — уже в БД T-DS1073-02-SC600, P Male); PDF не даёт отдельной таблицы высоты обжима. T-DS1073-02-PC600 подтверждён также на дистрибьюторской странице (uatronica.com) — https://en.connfly.com/static/upload/file//DS1073-02.pdf"]</t>
  </si>
  <si>
    <t>Male</t>
  </si>
  <si>
    <t>["Обжимной контакт","Connfly","DS1073 (MF series)","DS1073","4,2","Male","","T-DS1073-02-PC800","","","","","","","","","","","24","18","0,2","0,75","","","Copper Alloy / Full gold flash, изолятор Nylon 66","","https://en.connfly.com/static/upload/file//DS1073-02.pdf","Официальный datasheet Connfly DS1073-02 SERIES (en.connfly.com/static/upload/file//DS1073-02.pdf), «Product Number Code: Contact T-DS1073-02-XCX00»: Contact Plating (6 Tin / 8 Full gold flash) x Contact type (S Female — уже в БД T-DS1073-02-SC600, P Male); PDF не даёт отдельной таблицы высоты обжима. T-DS1073-02-PC600 подтверждён также на дистрибьюторской странице (uatronica.com) — https://en.connfly.com/static/upload/file//DS1073-02.pdf"]</t>
  </si>
  <si>
    <t>Connfly | I-DS1071-01-SCB01, I-DS1071-01-SCB02 | BLD2, BLS2</t>
  </si>
  <si>
    <t>connflyi-ds1071-01-scb01,i-ds1071-01-scb02bld2,bls2обжимнойконтактfemale</t>
  </si>
  <si>
    <t>["Обжимной контакт","Connfly","BLD2, BLS2","I-DS1071-01-SCB01, I-DS1071-01-SCB02","2","Female","T-DS1071-01-SC600","","S17/M17/A15","TRUE","TRUE","TRUE","","5","","","","","30","26","0,05","0,12","0,9","1,35","Phosphor Bronze / Tin","2","https://en.connfly.com/static/upload/file/DS1071-01.pdf","нет данных производителя — замер в цехе (у Connfly в чертежах нет высоты обжима)"]</t>
  </si>
  <si>
    <t>I-DS1071-01-SCB01, I-DS1071-01-SCB02</t>
  </si>
  <si>
    <t>BLD2, BLS2</t>
  </si>
  <si>
    <t>T-DS1071-01-SC600</t>
  </si>
  <si>
    <t>S17/M17/A15</t>
  </si>
  <si>
    <t>Connfly | I-DS1071-SCB01, I-DS1071-SCB02 | BLS, BLD</t>
  </si>
  <si>
    <t>connflyi-ds1071-scb01,i-ds1071-scb02bls,bldобжимнойконтактfemale</t>
  </si>
  <si>
    <t>["Обжимной контакт","Connfly","BLS, BLD","I-DS1071-SCB01, I-DS1071-SCB02","2,54","Female","T-DS1071-SC600","","M21/A14","TRUE","TRUE","","3,5","5","","","","","28","24","0,08","0,2","1","1,5","Phosphor Bronze / Tin","3","https://en.connfly.com/static/upload/file/DS1071-01.pdf","нет данных производителя — замер в цехе (у Connfly в чертежах нет высоты обжима)"]</t>
  </si>
  <si>
    <t>I-DS1071-SCB01, I-DS1071-SCB02</t>
  </si>
  <si>
    <t>BLS, BLD</t>
  </si>
  <si>
    <t>T-DS1071-SC600</t>
  </si>
  <si>
    <t>M21/A14</t>
  </si>
  <si>
    <t>["Обжимной контакт","Connfly","BLS, BLD","I-DS1071-SCB01, I-DS1071-SCB02","2,54","Female","T-DS1071-SC800","","","","","","","5","","","","","28","24","0,08","0,2","1","1,5","Phosphor Bronze / Gold","3","https://en.connfly.com/static/upload/file/DS1071-01.pdf","нет данных производителя — замер в цехе (у Connfly в чертежах нет высоты обжима)"]</t>
  </si>
  <si>
    <t>T-DS1071-SC800</t>
  </si>
  <si>
    <t>Connfly | T-DS1070 | T-DS1070</t>
  </si>
  <si>
    <t>connflyt-ds1070t-ds1070обжимнойконтактfemale</t>
  </si>
  <si>
    <t>["Обжимной контакт","Connfly","T-DS1070","T-DS1070","2,54","Female","T-DS1070-SC600","","S15/M15","FALSE","TRUE","TRUE","","5","","","","","28","22","0,08","0,35","","","Copper Alloy, покрытие Tin Plating Over Nickel (код «6»)","3","https://en.connfly.com/static/upload/file//DS1070.pdf","нет данных производителя — замер в цехе (у Connfly в чертежах нет высоты обжима)"]</t>
  </si>
  <si>
    <t>T-DS1070</t>
  </si>
  <si>
    <t>T-DS1070-SC600</t>
  </si>
  <si>
    <t>S15/M15</t>
  </si>
  <si>
    <t>Connfly | T-DS1074 | T-DS1074</t>
  </si>
  <si>
    <t>connflyt-ds1074t-ds1074обжимнойконтактfemale</t>
  </si>
  <si>
    <t>["Обжимной контакт","Connfly","T-DS1074","T-DS1074","5,08","Female","T-DS1074-SC600","","S14/M14","FALSE","TRUE","TRUE","","7","","","","","24","18","0,2","0,75","1,3","2,8","","7","https://www.connfly.com/static/upload/file/pdf/DS1074.pdf","нет данных производителя — замер в цехе (у Connfly в чертежах нет высоты обжима)"]</t>
  </si>
  <si>
    <t>T-DS1074</t>
  </si>
  <si>
    <t>T-DS1074-SC600</t>
  </si>
  <si>
    <t>S14/M14</t>
  </si>
  <si>
    <t>HARTING | D-Sub | D-Sub High-End crimp contact</t>
  </si>
  <si>
    <t>hartingd-subd-subhigh-endcrimpcontactобжимнойконтактfemale</t>
  </si>
  <si>
    <t>["Обжимной контакт","HARTING","D-Sub High-End crimp contact","D-Sub","","Female","9670008676","","","","","","","","","","","","24","20","0,2","0,5","","","","","https://www.harting.com/en-US/p/D-SUB-FE-HIGH-END-AWG-20-24-CRIMP-CONT-09670008676","нет данных производителя: HARTING D-Sub High-End crimp contact — b2b.harting.com/harting.com отдают 403 на WebFetch без логина; datasheet PDF с высотой обжима не найден через WebSearch (только каталожные страницы с общими описаниями)"]</t>
  </si>
  <si>
    <t>HARTING</t>
  </si>
  <si>
    <t>D-Sub</t>
  </si>
  <si>
    <t>D-Sub High-End crimp contact</t>
  </si>
  <si>
    <t>Hirose | DF11 | DF11</t>
  </si>
  <si>
    <t>hirosedf11df11обжимнойконтактfemale</t>
  </si>
  <si>
    <t>["Обжимной контакт","Hirose","DF11","DF11","2","Female","DF11-22SCF","","S13/M13","","TRUE","TRUE","1,5","5","","22 AWG: 0,66 - 0,72","1,50 - 1,65","54","22","22","0,35","0,35","0,9","1,5","Phosphor Bronze / Tin","2","https://www.hirose.com/product/en/products/DF11/DF11-22SCF/","Hirose ETAD-H1157-00 rev 0, AP105-DF11-22S"]</t>
  </si>
  <si>
    <t>Hirose</t>
  </si>
  <si>
    <t>DF11</t>
  </si>
  <si>
    <t>DF11-22SCF</t>
  </si>
  <si>
    <t>S13/M13</t>
  </si>
  <si>
    <t>22 AWG: 0,66 - 0,72</t>
  </si>
  <si>
    <t>["Обжимной контакт","Hirose","DF11","DF11","2","Female","DF11-22SCFA","","S13/M13","","TRUE","TRUE","1,5","5","","22 AWG: 0,64 - 0,70","1,50 - 1,65","52","22","22","0,35","0,35","0,9","1,5","Phosphor Bronze / Gold","2","https://www.hirose.com/product/en/products/DF11/DF11-22SCFA/","Hirose ETAD-H1165-00 rev 0, AP105-DF11-22S"]</t>
  </si>
  <si>
    <t>DF11-22SCFA</t>
  </si>
  <si>
    <t>22 AWG: 0,64 - 0,70</t>
  </si>
  <si>
    <t>["Обжимной контакт","Hirose","DF11","DF11","2","Female","DF11-2428SCF","","","","","","1,5","5","","28 AWG: 0,52 - 0,58\n26 AWG: 0,56 - 0,62\n24 AWG: 0,60 - 0,66","28 AWG: 1,30 - 1,45\n26 AWG: 1,35 - 1,50\n24 AWG: 1,40 - 1,55","28 AWG: 16\n26 AWG: 24\n24 AWG: 35","28","24","0,08","0,2","0,7","1,45","Phosphor Bronze / Tin","2","https://www.hirose.com/product/en/products/DF11/DF11-2428SCF/","Hirose ETAD-H1166-00 rev 0, AP105-DF11-2428S"]</t>
  </si>
  <si>
    <t>DF11-2428SCF</t>
  </si>
  <si>
    <t>28 AWG: 0,52 - 0,58
26 AWG: 0,56 - 0,62
24 AWG: 0,60 - 0,66</t>
  </si>
  <si>
    <t>28 AWG: 16
26 AWG: 24
24 AWG: 35</t>
  </si>
  <si>
    <t>["Обжимной контакт","Hirose","DF11","DF11","2","Female","DF11-2428SCFA","","","","","","1,5","5","","28 AWG: 0,52 - 0,58\n26 AWG: 0,56 - 0,62\n24 AWG: 0,60 - 0,66","28 AWG: 1,30 - 1,45\n26 AWG: 1,35 - 1,50\n24 AWG: 1,40 - 1,55","28 AWG: 16\n26 AWG: 24\n24 AWG: 35","28","24","0,08","0,2","0,7","1,45","Phosphor Bronze / Gold","2","https://www.hirose.com/product/en/products/DF11/DF11-2428SCFA/","Hirose ETAD-H1167-00 rev 0, AP105-DF11-2428S"]</t>
  </si>
  <si>
    <t>DF11-2428SCFA</t>
  </si>
  <si>
    <t>["Обжимной контакт","Hirose","DF11","DF11","2","Female","DF11-30SCF","","","","","","1,5","5","","30 AWG: 0,54 - 0,58","1,25 - 1,40","7,8","30","30","0,05","0,05","0,5","0,9","Phosphor Bronze / Tin","1","https://www.hirose.com/product/en/products/DF11/DF11-30SCF/","Hirose ETAD-H1170-00 rev 0, AP105-DF11-30S"]</t>
  </si>
  <si>
    <t>DF11-30SCF</t>
  </si>
  <si>
    <t>30 AWG: 0,54 - 0,58</t>
  </si>
  <si>
    <t>["Обжимной контакт","Hirose","DF11","DF11","2","Female","DF11-30SCFA","","","","","","1,5","5","","30 AWG: 0,52 - 0,56","1,25 - 1,40","8","30","30","0,05","0,05","0,5","0,9","Phosphor Bronze / Gold","1","https://www.hirose.com/product/en/products/DF11/DF11-30SCFA/","Hirose ETAD-H1171-00 rev 0, AP105-DF11-30S"]</t>
  </si>
  <si>
    <t>DF11-30SCFA</t>
  </si>
  <si>
    <t>30 AWG: 0,52 - 0,56</t>
  </si>
  <si>
    <t>Hirose | DF11EP | DF11</t>
  </si>
  <si>
    <t>hirosedf11epdf11обжимнойконтактmale</t>
  </si>
  <si>
    <t>["Обжимной контакт","Hirose","DF11","DF11EP","2","Male","DF11-EP2428PC","","","","","","1,5","5","","28–24 AWG: 0,55 - 0,70","","9,8–19,6","28","24","0,08","0,2","0,7","1,45","Brass / Tin","2","https://www.hirose.com/product/en/products/DF11/DF11-EP2428PC/",""]</t>
  </si>
  <si>
    <t>DF11EP</t>
  </si>
  <si>
    <t>DF11-EP2428PC</t>
  </si>
  <si>
    <t>28–24 AWG: 0,55 - 0,70</t>
  </si>
  <si>
    <t>9,8–19,6</t>
  </si>
  <si>
    <t>["Обжимной контакт","Hirose","DF11","DF11EP","2","Male","DF11-EP2428PCA","","","","","","1,5","5","","28–24 AWG: 0,55 - 0,70","","9,8–19,6","28","24","0,08","0,2","0,7","1,45","Brass / Gold","2","https://www.hirose.com/product/en/products/DF11/DF11-EP2428PCA/",""]</t>
  </si>
  <si>
    <t>DF11-EP2428PCA</t>
  </si>
  <si>
    <t>Hirose | DF13 | DF13</t>
  </si>
  <si>
    <t>hirosedf13df13обжимнойконтактfemale</t>
  </si>
  <si>
    <t>["Обжимной контакт","Hirose","DF13","DF13","1,25","Female","DF13-2630SCF","","S12/M12/A16","TRUE","TRUE","TRUE","1,2","5","","30 AWG: 0,48 - 0,53\n28 AWG: 0,51 - 0,56\n26 AWG: 0,55 - 0,59","30 AWG: 1,00 - 1,20\n28 AWG: 1,20 - 1,40\n26 AWG: 1,20 - 1,40","30 AWG: 5,9\n28 AWG: 10\n26 AWG: 20","30","26","0,05","0,12","0,7","1,35","Phosphor Bronze / Tin","1","https://www.hirose.com/product/en/products/DF13/DF13-2630SCF/","Hirose ATAD-H1082-00 rev 2, AP105-DF13-2630S"]</t>
  </si>
  <si>
    <t>DF13</t>
  </si>
  <si>
    <t>DF13-2630SCF</t>
  </si>
  <si>
    <t>S12/M12/A16</t>
  </si>
  <si>
    <t>30 AWG: 0,48 - 0,53
28 AWG: 0,51 - 0,56
26 AWG: 0,55 - 0,59</t>
  </si>
  <si>
    <t>30 AWG: 5,9
28 AWG: 10
26 AWG: 20</t>
  </si>
  <si>
    <t>["Обжимной контакт","Hirose","DF13","DF13","1,25","Female","DF13-2630SCFA","","S12/M12/A16","","TRUE","TRUE","1,2","5","","30 AWG: 0,45 - 0,49\n28 AWG: 0,46 - 0,50\n26 AWG: 0,48 - 0,52","30 AWG: 1,00 - 1,20\n28 AWG: 1,20 - 1,40\n26 AWG: 1,20 - 1,40","30 AWG: 6\n28 AWG: 8\n26 AWG: 10","30","26","0,05","0,12","0,7","1,35","Phosphor Bronze / Gold","1","https://www.hirose.com/product/en/products/DF13/DF13-2630SCFA/","Hirose ETAD-H1083-00 rev 0, AP105-DF13-2630S"]</t>
  </si>
  <si>
    <t>DF13-2630SCFA</t>
  </si>
  <si>
    <t>30 AWG: 0,45 - 0,49
28 AWG: 0,46 - 0,50
26 AWG: 0,48 - 0,52</t>
  </si>
  <si>
    <t>30 AWG: 6
28 AWG: 8
26 AWG: 10</t>
  </si>
  <si>
    <t>["Обжимной контакт","Hirose","DF13","DF13","1,25","Female","DF13-3032SCF","","возможно S12/M12","","","","1,2","5","","32 AWG: 0,43 - 0,47\n30 AWG: 0,45 - 0,49","32 AWG: 0,80 - 0,90\n30 AWG: 0,90 - 1,00","32 AWG: 2,9\n30 AWG: 5,9","32","30","0,03","0,05","0,52","0,8","Phosphor Bronze / Tin","1","https://www.hirose.com/product/en/products/DF13/DF13-3032SCF/","Hirose ETAD-H1084-00 rev 0, AP105-DF13-3032S"]</t>
  </si>
  <si>
    <t>DF13-3032SCF</t>
  </si>
  <si>
    <t>возможно S12/M12</t>
  </si>
  <si>
    <t>32 AWG: 0,43 - 0,47
30 AWG: 0,45 - 0,49</t>
  </si>
  <si>
    <t>32 AWG: 2,9
30 AWG: 5,9</t>
  </si>
  <si>
    <t>["Обжимной контакт","Hirose","DF13","DF13","1,25","Female","DF13-3032SCFA","","возможно S12/M12","","","","1,2","5","","32 AWG: 0,41 - 0,45\n30 AWG: 0,43 - 0,47","32 AWG: 0,80 - 0,90\n30 AWG: 0,90 - 1,00","32 AWG: 2,9\n30 AWG: 5,9","32","30","0,03","0,05","0,52","0,8","Phosphor Bronze / Gold","1","https://www.hirose.com/product/en/products/DF13/DF13-3032SCFA/","Hirose ETAD-H1085-00 rev 0, AP105-DF13-3032S"]</t>
  </si>
  <si>
    <t>DF13-3032SCFA</t>
  </si>
  <si>
    <t>32 AWG: 0,41 - 0,45
30 AWG: 0,43 - 0,47</t>
  </si>
  <si>
    <t>Hirose | DF14 | DF14</t>
  </si>
  <si>
    <t>hirosedf14df14обжимнойконтактfemale</t>
  </si>
  <si>
    <t>["Обжимной контакт","Hirose","DF14","DF14","1,25","Female","DF14-2628SCF","","A17","TRUE","","","1,2","5","","28 AWG: 0,46 - 0,54\n26 AWG: 0,48 - 0,56","28 AWG: 1,10 - 1,20\n26 AWG: 1,20 - 1,30","28 AWG: 10\n26 AWG: 20","28","26","0,08","0,12","0,7","1","Phosphor Bronze / Tin","1","https://www.hirose.com/product/en/products/DF14/DF14-2628SCF/","Hirose ETAD-H1097-00 rev 0, AP105-DF14-2628S"]</t>
  </si>
  <si>
    <t>DF14</t>
  </si>
  <si>
    <t>DF14-2628SCF</t>
  </si>
  <si>
    <t>A17</t>
  </si>
  <si>
    <t>28 AWG: 0,46 - 0,54
26 AWG: 0,48 - 0,56</t>
  </si>
  <si>
    <t>28 AWG: 10
26 AWG: 20</t>
  </si>
  <si>
    <t>["Обжимной контакт","Hirose","DF14","DF14","1,25","Female","DF14-2628SCFA","","A17","TRUE","","","1,2","5","","28 AWG: 0,46 - 0,52\n26 AWG: 0,48 - 0,56","28 AWG: 1,10 - 1,25\n26 AWG: 1,20 - 1,30","28 AWG: 10\n26 AWG: 20","28","26","0,08","0,12","0,7","1","Phosphor Bronze / Gold","1","https://www.hirose.com/product/en/products/DF14/DF14-2628SCFA/","Hirose ETAD-H1098-00 rev 0, AP105-DF14-2628S"]</t>
  </si>
  <si>
    <t>DF14-2628SCFA</t>
  </si>
  <si>
    <t>28 AWG: 0,46 - 0,52
26 AWG: 0,48 - 0,56</t>
  </si>
  <si>
    <t>["Обжимной контакт","Hirose","DF14","DF14","1,25","Female","DF14-3032SCF","","A17","TRUE","","","1,2","5","","32 AWG: 0,36 - 0,42\n30 AWG: 0,40 - 0,46","32 AWG: 0,80 - 0,90\n30 AWG: 0,90 - 1,05","32 AWG: 5\n30 AWG: 8","32","30","0,03","0,05","0,52","0,8","Phosphor Bronze / Tin","1","https://www.hirose.com/product/en/products/DF14/DF14-3032SCF/","Hirose ETAD-H1099-00 rev 0, AP105-DF14-3032S"]</t>
  </si>
  <si>
    <t>DF14-3032SCF</t>
  </si>
  <si>
    <t>32 AWG: 0,36 - 0,42
30 AWG: 0,40 - 0,46</t>
  </si>
  <si>
    <t>32 AWG: 5
30 AWG: 8</t>
  </si>
  <si>
    <t>["Обжимной контакт","Hirose","DF14","DF14","1,25","Female","DF14-3032SCFA","","A17","TRUE","","","1,2","5","","32 AWG: 0,38 - 0,44\n30 AWG: 0,40 - 0,46","32 AWG: 0,80 - 0,90\n30 AWG: 0,90 - 1,05","32 AWG: 5\n30 AWG: 8","32","30","0,03","0,05","0,52","0,8","Phosphor Bronze / Gold","1","https://www.hirose.com/product/en/products/DF14/DF14-3032SCFA/","Hirose ETAD-H1100-00 rev 0, AP105-DF14-3032S"]</t>
  </si>
  <si>
    <t>DF14-3032SCFA</t>
  </si>
  <si>
    <t>32 AWG: 0,38 - 0,44
30 AWG: 0,40 - 0,46</t>
  </si>
  <si>
    <t>Hirose | DF19</t>
  </si>
  <si>
    <t>hirosedf19</t>
  </si>
  <si>
    <t>["","Hirose","","DF19","1","","DF19A-2830SCFA","","","","","","1,2 - 1,9","4","","30 AWG: 0,48 - 0,52\n28 AWG: 0,52 - 0,56","0,65 - 0,84","30 AWG: 8\n28 AWG: 10","30","28","0,05","0,08","","","","","","Hirose ETAD-H1076-00 rev 0, AP105-DF19S"]</t>
  </si>
  <si>
    <t>DF19</t>
  </si>
  <si>
    <t>DF19A-2830SCFA</t>
  </si>
  <si>
    <t>30 AWG: 0,48 - 0,52
28 AWG: 0,52 - 0,56</t>
  </si>
  <si>
    <t>30 AWG: 8
28 AWG: 10</t>
  </si>
  <si>
    <t>1,2 - 1,9</t>
  </si>
  <si>
    <t>Hirose | DF20 | DF20</t>
  </si>
  <si>
    <t>hirosedf20df20обжимнойконтактfemale</t>
  </si>
  <si>
    <t>["Обжимной контакт","Hirose","DF20","DF20","1","Female","DF20F-2830SCFA","","A18","TRUE","","","1,2","4","","30 AWG: 0,48 - 0,52\n28 AWG: 0,50 - 0,54","30 AWG: 0,75 - 0,90\n28 AWG: 0,88 - 1,03","30 AWG: 5\n28 AWG: 8","30","28","0,05","0,08","0,5","0,9","Phosphor Bronze / Gold","1","https://www.hirose.com/product/en/products/DF20/DF20F-2830SCFA/","Hirose ETAD-H1079-00 rev 0, AP105-DF20-2830S"]</t>
  </si>
  <si>
    <t>DF20</t>
  </si>
  <si>
    <t>DF20F-2830SCFA</t>
  </si>
  <si>
    <t>A18</t>
  </si>
  <si>
    <t>30 AWG: 0,48 - 0,52
28 AWG: 0,50 - 0,54</t>
  </si>
  <si>
    <t>30 AWG: 5
28 AWG: 8</t>
  </si>
  <si>
    <t>["Обжимной контакт","Hirose","DF20","DF20","1","Female","DF20F-3032SCFA","","A18","TRUE","","","1,2","4","","","0,69","2,9–4,4","32","30","0,03","0,05","0,5","0,9","Phosphor Bronze / Gold","1","https://www.hirose.com/product/en/products/DF20/DF20F-3032SCFA/","нет данных производителя: hirose.com API-документы для CL0686-0043-9-04 и -44 не содержат crimping_condition_table (только drawing_2d/spec_sheet/product_manual_guideline/harness_procedure); старый query-URL documenttype=CrimpCondition для DF20/AP105-DF20-2830S (TAD-P-0506, documentid=D144285_en) отдаёт 404 на всём сайте — документ снят с публикации (проверено 2026-09-29)"]</t>
  </si>
  <si>
    <t>DF20F-3032SCFA</t>
  </si>
  <si>
    <t>2,9–4,4</t>
  </si>
  <si>
    <t>Hirose | DF61 | DF61</t>
  </si>
  <si>
    <t>hirosedf61df61обжимнойконтактfemale</t>
  </si>
  <si>
    <t>["Обжимной контакт","Hirose","DF61","DF61","","Female","DF61-2226SCF","","","","","","","","","22 AWG: 0,68 - 0,72\n24 AWG: 0,58 - 0,64\n26 AWG: 0,53 - 0,57","22 AWG: 1,50 - 1,60\n24 AWG: 1,40 - 1,50\n26 AWG: 1,39 - 1,47","","26","22","0,12","0,35","","","","5","https://www.hirose.com/en/product/p/CL0666-5004-0-41","Hirose crimping_condition_table ETAD-H1115-00 Rev.0 (2024-04-19) для DF61-2226SCF(41), https://www.hirose.com/en/product/p/CL0666-5004-0-41"]</t>
  </si>
  <si>
    <t>DF61</t>
  </si>
  <si>
    <t>DF61-2226SCF</t>
  </si>
  <si>
    <t>22 AWG: 0,68 - 0,72
24 AWG: 0,58 - 0,64
26 AWG: 0,53 - 0,57</t>
  </si>
  <si>
    <t>["Обжимной контакт","Hirose","DF61","DF61","","Female","DF61-2628SCF","","","","","","","","","28 AWG: 0,46 - 0,50\n26 AWG: 0,53 - 0,57","28 AWG: 1,30 - 1,40\n26 AWG: 1,40 - 1,50","28 AWG: 9\n26 AWG: 18","28","26","0,08","0,12","0,88","0,98","","","https://www.hirose.com/en/product/p/CL0666-5005-2-00","Hirose crimping_condition_table ETAD-H1116-00 Rev.0 (2024-04-19) для DF61-2628SCF (HRS No. 666-5005-2-00) — https://www.hirose.com/en/product/p/CL0666-5005-2-00 ; DF61 series product list (hirose.com/en/product/c/DF61) подтверждает только 2 обжимных контакта в серии: DF61-2226SCF(41) (уже в БД) и DF61-2628SCF — серия полностью раскрыта."]</t>
  </si>
  <si>
    <t>DF61-2628SCF</t>
  </si>
  <si>
    <t>28 AWG: 0,46 - 0,50
26 AWG: 0,53 - 0,57</t>
  </si>
  <si>
    <t>28 AWG: 9
26 AWG: 18</t>
  </si>
  <si>
    <t>HSM (Hsuan Mao) | T2011 | HC (PAP)</t>
  </si>
  <si>
    <t>hsm(hsuanmao)t2011hc(pap)обжимнойконтактfemale</t>
  </si>
  <si>
    <t>["Обжимной контакт","HSM (Hsuan Mao)","HC (PAP)","T2011","2","Female","T2011-TP200000R","","","","","","","","","","","","28","22","0,08","0,35","","1,5","Фосфористая бронза / олово (Sn)","3","http://www.definum.ru/content/klemma-hc-pap-crimp-terminal-HSM-T2011-TP200000R","нет данных производителя: HSM/Hsuan Mao T2011 (HC/PAP) datasheet с высотой обжима не найден в открытом доступе"]</t>
  </si>
  <si>
    <t>HSM (Hsuan Mao)</t>
  </si>
  <si>
    <t>T2011</t>
  </si>
  <si>
    <t>HC (PAP)</t>
  </si>
  <si>
    <t>T2011-TP200000R</t>
  </si>
  <si>
    <t>Hsuan Mao | 2410 | PHU/MHU/MX</t>
  </si>
  <si>
    <t>hsuanmao2410phu/mhu/mxобжимнойконтактfemale</t>
  </si>
  <si>
    <t>["Обжимной контакт","Hsuan Mao","PHU/MHU/MX","2410","3,96 (5,08)","Female","T2410-TBE00000R","","","","","","","","","","","","24","18","0,2","0,75","1,4","2,8","Латунь / олово (Brass/Tin)","","http://www.definum.ru/content/klemma-bl-f-crimp-terminal-hsuan-mao-T2410-TBE00000R-mhu-phu-mx","нет данных производителя: Hsuan Mao (PHU/MHU/MX серия 2410) datasheet с высотой обжима не найден в открытом доступе — сайт производителя и дистрибьюторы дают только габаритные чертежи разъёма, не кримп-спецификацию контакта"]</t>
  </si>
  <si>
    <t>Hsuan Mao</t>
  </si>
  <si>
    <t>PHU/MHU/MX</t>
  </si>
  <si>
    <t>T2410-TBE00000R</t>
  </si>
  <si>
    <t>3,96 (5,08)</t>
  </si>
  <si>
    <t>JAE | FI-RC3 | FI-R</t>
  </si>
  <si>
    <t>jaefi-rc3fi-rобжимнойконтактmale</t>
  </si>
  <si>
    <t>["Обжимной контакт","JAE","FI-R","FI-RC3","0,5","Male","FI-RC3-1A-1E-15000","","","","","","","","","","","","36","30","0,01","0,05","","","Phosphor Bronze / Gold","0,8","https://www.digikey.com/en/products/detail/jae-electronics/FI-RC3-1A-1E-15000/1283327","нет данных производителя: JAE FI-R application specification (mouser datasheet) заблокирована (403/Akamai) при скачивании и через WebFetch; corsa-technic.com не публикует JAE FI-серию"]</t>
  </si>
  <si>
    <t>JAE</t>
  </si>
  <si>
    <t>FI-RC3</t>
  </si>
  <si>
    <t>FI-R</t>
  </si>
  <si>
    <t>FI-RC3-1A-1E-15000</t>
  </si>
  <si>
    <t>["Обжимной контакт","JAE","FI-R","FI-RC3","0,5","Male","FI-RC3-1B-1E-15000","","","","","","","","","","","","36","30","0,01","0,05","","","Phosphor Bronze / Gold","0,7","https://www.digikey.com/en/products/detail/jae-electronics/FI-RC3-1B-1E-15000/1283328","нет данных производителя: JAE FI-R — тот же результат, что и FI-RC3-1A-1E-15000"]</t>
  </si>
  <si>
    <t>FI-RC3-1B-1E-15000</t>
  </si>
  <si>
    <t>JAE | FI-S | FI-S</t>
  </si>
  <si>
    <t>jaefi-sfi-sобжимнойконтактfemale</t>
  </si>
  <si>
    <t>["Обжимной контакт","JAE","FI-S","FI-S","1,25","Female","FI-C3-A1-15000","","S1/A13","TRUE","","TRUE","1,2","5","","","0,85","4,9–9,8","32","28","0,03","0,08","0,5","0,9","Phosphor Bronze / Tin","1","http://www.jae.com/z-en/product_en.cfm?l_code=en&amp;product_number=FI-C3-A1-15000&amp;series_code=FI-S","нет данных производителя: JAE FI-S application specification недоступна — jae.com отдаёт 403, mouser/digikey/rs-online зеркала PDF также блокируют (403/Akamai edgesuite), corsa-technic.com не публикует JAE FI-серию"]</t>
  </si>
  <si>
    <t>FI-S</t>
  </si>
  <si>
    <t>FI-C3-A1-15000</t>
  </si>
  <si>
    <t>S1/A13</t>
  </si>
  <si>
    <t>4,9–9,8</t>
  </si>
  <si>
    <t>JAE | FI-X | FI-X</t>
  </si>
  <si>
    <t>jaefi-xfi-xобжимнойконтактfemale</t>
  </si>
  <si>
    <t>["Обжимной контакт","JAE","FI-X","FI-X","1","Female","FI-XC3A-1-15000","","","","","","1,2","4","","","0,8","4,9–9,8","32","28","0,03","0,08","0,5","0,9","Phosphor Bronze / Tin","1","http://www.jae.com/z-en/product_en.cfm?l_code=en&amp;product_number=FI-XC3A-1-15000&amp;series_code=FI-X","нет данных производителя: JAE FI-X application specification недоступна — те же блокировки, что и FI-S (jae.com 403, мирроры блокируют скачивание PDF)"]</t>
  </si>
  <si>
    <t>FI-X</t>
  </si>
  <si>
    <t>FI-XC3A-1-15000</t>
  </si>
  <si>
    <t>["Обжимной контакт","JAE","FI-X","FI-X","1","Female","FI-XC3B-1-15000","","A12","TRUE","","","1,2","4","","36–30 AWG: 0,45 - 0,60","","2,9–4,9","36","30","0,01","0,05","0,3","0,6","Phosphor Bronze / Tin","1","http://www.jae.com/z-en/product_en.cfm?l_code=en&amp;product_number=FI-XC3B-1-15000&amp;series_code=FI-X",""]</t>
  </si>
  <si>
    <t>FI-XC3B-1-15000</t>
  </si>
  <si>
    <t>A12</t>
  </si>
  <si>
    <t>36–30 AWG: 0,45 - 0,60</t>
  </si>
  <si>
    <t>2,9–4,9</t>
  </si>
  <si>
    <t>["Обжимной контакт","JAE","FI-X","FI-X","1","Female","FI-XC3C-1-15000","","","","","","1,2","4","","32–28 AWG: 0,50 - 0,80","","4,9–9,8","32","28","0,03","0,08","0,5","0,9","Phosphor Bronze / Gold","1","http://www.jae.com/z-en/product_en.cfm?l_code=en&amp;product_number=FI-XC3C-1-15000&amp;series_code=FI-X",""]</t>
  </si>
  <si>
    <t>FI-XC3C-1-15000</t>
  </si>
  <si>
    <t>32–28 AWG: 0,50 - 0,80</t>
  </si>
  <si>
    <t>JAE | FI-XC3 | FI-X</t>
  </si>
  <si>
    <t>jaefi-xc3fi-xобжимнойконтактmale</t>
  </si>
  <si>
    <t>["Обжимной контакт","JAE","FI-X","FI-XC3","","Male","FI-XC3-1-15000","","","","","","","","","","","","36","30","0,01","0,05","","","Gold plated","1","https://www.digikey.com/en/products/detail/jae-electronics/FI-XC3-1-15000/1283609","нет данных производителя: JAE FI-XC3 application specification — тот же блок доступа, что и остальные JAE FI-серии"]</t>
  </si>
  <si>
    <t>FI-XC3</t>
  </si>
  <si>
    <t>FI-XC3-1-15000</t>
  </si>
  <si>
    <t>JR | JR/Futaba servo connector contact</t>
  </si>
  <si>
    <t>jrjr/futabaservoconnectorcontactобжимнойконтактfemale</t>
  </si>
  <si>
    <t>["Обжимной контакт","","JR/Futaba servo connector contact","JR","2,54","Female","","JR-T-Female","","","","","","","","","","","26","22","0,12","0,35","","","латунь/фосфористая бронза, золочение (типично для клонов JR)","","https://www.pololu.com/product/1924","«JR-T-Female» — стандартный серворазъём JR (аналог Futaba J, шаг 0,1''/2,54мм), контакты 22-26AWG с золочением. Поставщик в закупке — «Китай», конкретный производитель не указан (безымянный клон стандарта); параметры даны по типовым описаниям Pololu/дистрибьюторов, датащита конкретного изготовителя нет."]</t>
  </si>
  <si>
    <t>JR</t>
  </si>
  <si>
    <t>JR/Futaba servo connector contact</t>
  </si>
  <si>
    <t>jrjr/futabaservoconnectorcontactобжимнойконтактmale</t>
  </si>
  <si>
    <t>["Обжимной контакт","","JR/Futaba servo connector contact","JR","2,54","Male","","JR-T-Male","","","","","","","","","","","26","22","0,12","0,35","","","латунь/фосфористая бронза, золочение (типично для клонов JR)","","https://www.pololu.com/product/1925","«JR-T-Male» — тот же стандартный серворазъём JR, штыревой контакт (Male), 22-26AWG, золочение. Производитель не указан (см. примечание к JR-T-Female)."]</t>
  </si>
  <si>
    <t>JST | CZHR | CZ</t>
  </si>
  <si>
    <t>jstczhrczобжимнойконтактfemale</t>
  </si>
  <si>
    <t>["Обжимной контакт","JST","CZ","CZHR","1,5","Female","SCZH-002T-P0.5","","","","","","","5","","28 AWG: 0,48 - 0,52\n26 AWG: 0,53 - 0,57","","28 AWG: 10\n26 AWG: 20","28","26","0,08","0,12","0,8","1,2","Phosphor Bronze / Tin","2","https://www.jst.com/products/crimp_style/sczh-002t-p0-5/","JST, таблица Crimp Specification (скан от владельца 21.09): высота обжима = номинал ± допуск, аппликатор APLMK SCZH002-05"]</t>
  </si>
  <si>
    <t>JST</t>
  </si>
  <si>
    <t>CZHR</t>
  </si>
  <si>
    <t>CZ</t>
  </si>
  <si>
    <t>SCZH-002T-P0.5</t>
  </si>
  <si>
    <t>28 AWG: 0,48 - 0,52
26 AWG: 0,53 - 0,57</t>
  </si>
  <si>
    <t>["Обжимной контакт","JST","CZ","CZHR","1,5","Female","SCZH-003T-P0.5","","","","","","","5","","30 AWG: 0,46 - 0,50\n28 AWG: 0,49 - 0,53","","30 AWG: 5\n28 AWG: 10","30","28","0,05","0,08","0,7","1,1","Phosphor Bronze / Tin","1","https://www.jst.com/products/crimp_style/sczh-003t-p0-5/","JST, таблица Crimp Specification (скан от владельца 21.09): высота обжима = номинал ± допуск, аппликатор APLMK SCZH003-05"]</t>
  </si>
  <si>
    <t>SCZH-003T-P0.5</t>
  </si>
  <si>
    <t>30 AWG: 0,46 - 0,50
28 AWG: 0,49 - 0,53</t>
  </si>
  <si>
    <t>30 AWG: 5
28 AWG: 10</t>
  </si>
  <si>
    <t>JST | EHR | EH</t>
  </si>
  <si>
    <t>jstehrehобжимнойконтактfemale</t>
  </si>
  <si>
    <t>["Обжимной контакт","JST","EH","EHR","2,5","Female","SEH-001T-P0.6","","S7/M7","","TRUE","TRUE","2,2","5","","30 AWG: 0,58 - 0,62\n28 AWG: 0,61 - 0,65\n26 AWG: 0,60 - 0,70\n24 AWG: 0,65 - 0,75\n22 AWG: 0,70 - 0,80","","30 AWG: 4,9\n28 AWG: 9,8\n26 AWG: 19,6\n24 AWG: 29,4\n22 AWG: 49","30","22","0,05","0,35","1","1,9","Phosphor Bronze / Tin","3","https://www.jst.com/products/crimp_style/seh-001t-p0-6/","JST, таблица Crimp Specification (скан от владельца 21.09): высота обжима = номинал ± допуск, аппликатор APLMK SEH001-06"]</t>
  </si>
  <si>
    <t>EHR</t>
  </si>
  <si>
    <t>EH</t>
  </si>
  <si>
    <t>SEH-001T-P0.6</t>
  </si>
  <si>
    <t>S7/M7</t>
  </si>
  <si>
    <t>30 AWG: 0,58 - 0,62
28 AWG: 0,61 - 0,65
26 AWG: 0,60 - 0,70
24 AWG: 0,65 - 0,75
22 AWG: 0,70 - 0,80</t>
  </si>
  <si>
    <t>30 AWG: 4,9
28 AWG: 9,8
26 AWG: 19,6
24 AWG: 29,4
22 AWG: 49</t>
  </si>
  <si>
    <t>["Обжимной контакт","JST","EH","EHR","2,5","Female","SEH-002T-P0.6","","S6/M6","","TRUE","TRUE","2,2","5","","30 AWG: 0,58 - 0,62\n28 AWG: 0,61 - 0,65","","","30","28","0,05","0,08","0,9","1,3","Phosphor Bronze / Tin","3","https://www.jst.com/products/crimp_style/seh-002t-p0-6/","JST, таблица Crimp Specification (скан от владельца 21.09): высота обжима = номинал ± допуск, аппликатор APLMK SEH002-06"]</t>
  </si>
  <si>
    <t>SEH-002T-P0.6</t>
  </si>
  <si>
    <t>S6/M6</t>
  </si>
  <si>
    <t>30 AWG: 0,58 - 0,62
28 AWG: 0,61 - 0,65</t>
  </si>
  <si>
    <t>JST | ELP | EL</t>
  </si>
  <si>
    <t>jstelpelобжимнойконтактmale</t>
  </si>
  <si>
    <t>["Обжимной контакт","JST","EL","ELP","4,5","Male","SLM-01T-P1.3E","","","","","","3,5","7","","26 AWG: 0,65 - 0,75\n24 AWG: 0,70 - 0,80\n22 AWG: 0,75 - 0,85\n20 AWG: 0,80 - 0,90","","26 AWG: 19,6\n24 AWG: 29,4\n22 AWG: 44,1\n20 AWG: 63,7","26","20","0,12","0,5","1,3","1,9","Brass / Tin","10","https://www.jst.com/products/crimp_style/slm-01t-p1-3e/","JST, таблица Crimp Specification (скан от владельца 21.09): высота обжима = номинал ± допуск, аппликатор APLMK SLF/M01-13E"]</t>
  </si>
  <si>
    <t>ELP</t>
  </si>
  <si>
    <t>EL</t>
  </si>
  <si>
    <t>SLM-01T-P1.3E</t>
  </si>
  <si>
    <t>26 AWG: 0,65 - 0,75
24 AWG: 0,70 - 0,80
22 AWG: 0,75 - 0,85
20 AWG: 0,80 - 0,90</t>
  </si>
  <si>
    <t>26 AWG: 19,6
24 AWG: 29,4
22 AWG: 44,1
20 AWG: 63,7</t>
  </si>
  <si>
    <t>JST | ELP, EL | EL</t>
  </si>
  <si>
    <t>jstelp,elelобжимнойконтактmale</t>
  </si>
  <si>
    <t>["Обжимной контакт","JST","EL","ELP, EL","4,5","Male","SLM-41T-P1.3E","","","FALSE","FALSE","FALSE","3,5","7","","20 AWG: 0,90 - 1,00\n18 AWG: 0,95 - 1,05\n16 AWG: 1,05 - 1,15","","20 AWG: 63,7\n18 AWG: 78,4\n16 AWG: 98","20","16","0,5","1,5","1,5","3,2","Brass / Tin","10","https://www.jst.com/products/crimp_style/slm-41t-p1-3e/","JST, таблица Crimp Specification (скан от владельца 21.09): высота обжима = номинал ± допуск, аппликатор APLMK SLF/M41-13E"]</t>
  </si>
  <si>
    <t>ELP, EL</t>
  </si>
  <si>
    <t>SLM-41T-P1.3E</t>
  </si>
  <si>
    <t>20 AWG: 0,90 - 1,00
18 AWG: 0,95 - 1,05
16 AWG: 1,05 - 1,15</t>
  </si>
  <si>
    <t>20 AWG: 63,7
18 AWG: 78,4
16 AWG: 98</t>
  </si>
  <si>
    <t>JST | ELR | EL</t>
  </si>
  <si>
    <t>jstelrelобжимнойконтактfemale</t>
  </si>
  <si>
    <t>["Обжимной контакт","JST","EL","ELR","4,5","Female","SLF-01T-P1.3E","","","","","","3,5","7","","26 AWG: 0,65 - 0,75\n24 AWG: 0,70 - 0,80\n22 AWG: 0,75 - 0,85\n20 AWG: 0,80 - 0,90","","26 AWG: 19,6\n24 AWG: 29,4\n22 AWG: 44,1\n20 AWG: 63,7","26","20","0,12","0,5","1,3","1,9","Phosphor Bronze / Tin","10","https://www.jst.com/products/crimp_style/slf-01t-p1-3e/","JST, таблица Crimp Specification (скан от владельца 21.09): высота обжима = номинал ± допуск, аппликатор APLMK SLF/M01-13E"]</t>
  </si>
  <si>
    <t>ELR</t>
  </si>
  <si>
    <t>SLF-01T-P1.3E</t>
  </si>
  <si>
    <t>["Обжимной контакт","JST","EL","ELR","4,5","Female","SLF-41T-P1.3E","","","","","","3,5","7","","20 AWG: 0,90 - 1,00\n18 AWG: 0,95 - 1,05\n16 AWG: 1,05 - 1,15","","20 AWG: 63,7\n18 AWG: 78,4\n16 AWG: 98","20","16","0,5","1,5","1,5","3,2","Phosphor Bronze / Tin","10","https://www.jst.com/products/crimp_style/slf-41t-p1-3e/","JST, таблица Crimp Specification (скан от владельца 21.09): высота обжима = номинал ± допуск, аппликатор APLMK SLF/M41-13E"]</t>
  </si>
  <si>
    <t>SLF-41T-P1.3E</t>
  </si>
  <si>
    <t>JST | FLVDDF1.25 | FLVDDF</t>
  </si>
  <si>
    <t>jstflvddf1.25flvddfобжимнаяклемма</t>
  </si>
  <si>
    <t>["Обжимная клемма","JST","FLVDDF","FLVDDF1.25","","","FLVDDF1.25-187A-8","","","","","","","","","","","","22","16","0,35","1,5","","","медная втулка (fully-insulated with copper sleeve)","","https://www.jst.fr/en/product/quick-disconnect-terminal-female-vinyl-insulated-with-funnel-entry-copper-sleeve-fully-insulated-with-copper_401","нет данных производителя: JST FLVDDF1.25 crimp specification не найдена на jst.co.uk/jst.com; поиск по номеру серии PDF не дал"]</t>
  </si>
  <si>
    <t>FLVDDF1.25</t>
  </si>
  <si>
    <t>FLVDDF</t>
  </si>
  <si>
    <t>FLVDDF1.25-187A-8</t>
  </si>
  <si>
    <t>["Обжимная клемма","JST","FLVDDF","FLVDDF1.25","","","FLVDDF1.25-110A-8","","","","","","","","","","","","22","16","0,35","1,5","","","медная втулка (fully-insulated with copper sleeve)","","https://www.jst-mfg.com/product/pdf/eng/eTAPE-ON.pdf","JST eTAPE-ON.pdf (jst-mfg.com), официальный каталог «Tape-on terminals/splices» стр.67, раздел QUICK DISCONNECT TERMINAL Vinyl-insulated with copper sleeve — базовые (не-TOR) номера серии FLVDDF1.25: -110A-8, -187A-5, -187A-8 (уже в БД), -250A; таблица не даёт высоты обжима, AWG/диаметр изоляции скопированы с сестринской строки FLVDDF1.25-187A-8 (тот же провод-диапазон 1.25мм2 серии) — https://www.jst-mfg.com/product/pdf/eng/eTAPE-ON.pdf"]</t>
  </si>
  <si>
    <t>FLVDDF1.25-110A-8</t>
  </si>
  <si>
    <t>["Обжимная клемма","JST","FLVDDF","FLVDDF1.25","","","FLVDDF1.25-187A-5","","","","","","","","","","","","22","16","0,35","1,5","","","медная втулка (fully-insulated with copper sleeve)","","https://www.jst-mfg.com/product/pdf/eng/eTAPE-ON.pdf","JST eTAPE-ON.pdf (jst-mfg.com), официальный каталог «Tape-on terminals/splices» стр.67, раздел QUICK DISCONNECT TERMINAL Vinyl-insulated with copper sleeve — базовые (не-TOR) номера серии FLVDDF1.25: -110A-8, -187A-5, -187A-8 (уже в БД), -250A; таблица не даёт высоты обжима, AWG/диаметр изоляции скопированы с сестринской строки FLVDDF1.25-187A-8 (тот же провод-диапазон 1.25мм2 серии) — https://www.jst-mfg.com/product/pdf/eng/eTAPE-ON.pdf"]</t>
  </si>
  <si>
    <t>FLVDDF1.25-187A-5</t>
  </si>
  <si>
    <t>["Обжимная клемма","JST","FLVDDF","FLVDDF1.25","","","FLVDDF1.25-250A","","","","","","","","","","","","22","16","0,35","1,5","","","медная втулка (fully-insulated with copper sleeve)","","https://www.jst-mfg.com/product/pdf/eng/eTAPE-ON.pdf","JST eTAPE-ON.pdf (jst-mfg.com), официальный каталог «Tape-on terminals/splices» стр.67, раздел QUICK DISCONNECT TERMINAL Vinyl-insulated with copper sleeve — базовые (не-TOR) номера серии FLVDDF1.25: -110A-8, -187A-5, -187A-8 (уже в БД), -250A; таблица не даёт высоты обжима, AWG/диаметр изоляции скопированы с сестринской строки FLVDDF1.25-187A-8 (тот же провод-диапазон 1.25мм2 серии) — https://www.jst-mfg.com/product/pdf/eng/eTAPE-ON.pdf"]</t>
  </si>
  <si>
    <t>FLVDDF1.25-250A</t>
  </si>
  <si>
    <t>JST | GHDR, GHR | GHD, GH</t>
  </si>
  <si>
    <t>jstghdr,ghrghd,ghобжимнойконтактfemale</t>
  </si>
  <si>
    <t>["Обжимной контакт","JST","GHD, GH","GHDR, GHR","1,25","Female","SSHL-002T-P0.2","","S4/M4/A4","","TRUE","TRUE","1,7","5","10","30 AWG: 0,44 - 0,48\n28 AWG: 0,48 - 0,52\n26 AWG: 0,52 - 0,56","","30 AWG: 5\n28 AWG: 10\n26 AWG: 20","30","26","0,05","0,12","0,8","1","Phosphor Bronze / Tin","1","https://www.jst.com/products/crimp_style/sshl-002t-p0-2/","JST, таблица Crimp Specification (скан от владельца 21.09): высота обжима = номинал ± допуск, аппликатор APLMK SSH002-02"]</t>
  </si>
  <si>
    <t>GHDR, GHR</t>
  </si>
  <si>
    <t>GHD, GH</t>
  </si>
  <si>
    <t>SSHL-002T-P0.2</t>
  </si>
  <si>
    <t>S4/M4/A4</t>
  </si>
  <si>
    <t>30 AWG: 0,44 - 0,48
28 AWG: 0,48 - 0,52
26 AWG: 0,52 - 0,56</t>
  </si>
  <si>
    <t>30 AWG: 5
28 AWG: 10
26 AWG: 20</t>
  </si>
  <si>
    <t>JST | GHDR, GHR, NSHR, SHLP | GHD, GH, NSH, SHL</t>
  </si>
  <si>
    <t>jstghdr,ghr,nshr,shlpghd,gh,nsh,shlобжимнойконтактfemale</t>
  </si>
  <si>
    <t>["Обжимной контакт","JST","GHD, GH, NSH, SHL","GHDR, GHR, NSHR, SHLP","1,25 / 1","Female","SSHL-003T-P0.2","","возможно S4/M2/M4","","","","1,7","5","","32 AWG: 0,38 - 0,42\n30 AWG: 0,40 - 0,44\n28 AWG: 0,43 - 0,47","","32 AWG: 3\n30 AWG: 5\n28 AWG: 10","32","28","0,03","0,08","0,4","0,8","Phosphor Bronze / Tin","1","https://www.jst.com/products/crimp_style/sshl-003t-p0-2/","JST, таблица Crimp Specification (скан от владельца 21.09): высота обжима = номинал ± допуск, аппликатор APLMK SSH/L003-02"]</t>
  </si>
  <si>
    <t>GHDR, GHR, NSHR, SHLP</t>
  </si>
  <si>
    <t>GHD, GH, NSH, SHL</t>
  </si>
  <si>
    <t>SSHL-003T-P0.2</t>
  </si>
  <si>
    <t>возможно S4/M2/M4</t>
  </si>
  <si>
    <t>32 AWG: 0,38 - 0,42
30 AWG: 0,40 - 0,44
28 AWG: 0,43 - 0,47</t>
  </si>
  <si>
    <t>32 AWG: 3
30 AWG: 5
28 AWG: 10</t>
  </si>
  <si>
    <t>1,25 / 1</t>
  </si>
  <si>
    <t>JST | GVHR | GVH</t>
  </si>
  <si>
    <t>jstgvhrgvhобжимнойконтактfemale</t>
  </si>
  <si>
    <t>["Обжимной контакт","JST","GVH","GVHR","1,25","Female","SGVH-002T-P0.2","","","","","","1,7","5","","30 AWG: 0,44 - 0,48\n28 AWG: 0,48 - 0,52\n26 AWG: 0,52 - 0,56","","","30","26","0,05","0,12","0,8","1","Phosphor Bronze / Tin","1","https://www.jst.com/products/crimp_style/sgvh-002t-p0-2/","JST, таблица Crimp Specification (скан от владельца 21.09): высота обжима = номинал ± допуск, аппликатор APLMK SSHL002-02"]</t>
  </si>
  <si>
    <t>GVHR</t>
  </si>
  <si>
    <t>GVH</t>
  </si>
  <si>
    <t>SGVH-002T-P0.2</t>
  </si>
  <si>
    <t>["Обжимной контакт","JST","GVH","GVHR","1,25","Female","SGVHSF-002T-0.2","","","","","","1,7","5","","30 AWG: 0,43 - 0,47\n28 AWG: 0,47 - 0,51\n26 AWG: 0,52 - 0,56","","30 AWG: 5\n28 AWG: 10\n26 AWG: 20","30","26","0,05","0,12","0,8","1","Phosphor Bronze / Tin","1","https://www.jst.com/products/crimp_style/sgvhsf-002t-0-2/","JST, таблица Crimp Specification (скан от владельца 21.09): высота обжима = номинал ± допуск, аппликатор APLMK SGVHSF002-02"]</t>
  </si>
  <si>
    <t>SGVHSF-002T-0.2</t>
  </si>
  <si>
    <t>30 AWG: 0,43 - 0,47
28 AWG: 0,47 - 0,51
26 AWG: 0,52 - 0,56</t>
  </si>
  <si>
    <t>JST | LBT | LBT</t>
  </si>
  <si>
    <t>jstlbtlbtобжимнойконтакт</t>
  </si>
  <si>
    <t>["Обжимной контакт","JST","LBT","LBT","","","SLBTAD-01T-M0.5","","","FALSE","FALSE","FALSE","","","","24 AWG: 0,75 - 0,85\n22 AWG: 0,80 - 0,90\n20 AWG: 0,88 - 0,92","","24 AWG: 20\n22 AWG: 30\n20 AWG: 40","24","20","0,2","0,5","","","","","https://www.jst.com/products/crimp_style/slbtad-01t-m0-5/","JST, таблица Crimp Specification (скан от владельца 21.09): высота обжима = номинал ± допуск, аппликатор APLMK SLBTAD01-05"]</t>
  </si>
  <si>
    <t>LBT</t>
  </si>
  <si>
    <t>SLBTAD-01T-M0.5</t>
  </si>
  <si>
    <t>24 AWG: 0,75 - 0,85
22 AWG: 0,80 - 0,90
20 AWG: 0,88 - 0,92</t>
  </si>
  <si>
    <t>24 AWG: 20
22 AWG: 30
20 AWG: 40</t>
  </si>
  <si>
    <t>JST | NSHDR | NSHD</t>
  </si>
  <si>
    <t>jstnshdrnshdобжимнойконтактfemale</t>
  </si>
  <si>
    <t>["Обжимной контакт","JST","NSHD","NSHDR","1","Female","SNSHD-003T-P0.2","","","","","","1,3","4","","32–28 AWG: 0,45 - 0,55","","4,9–9,8","32","28","0,03","0,08","0,4","0,8","Phosphor Bronze / Tin","1","https://www.jst.com/products/crimp_style/snshd-003t-p0-2/",""]</t>
  </si>
  <si>
    <t>NSHDR</t>
  </si>
  <si>
    <t>NSHD</t>
  </si>
  <si>
    <t>SNSHD-003T-P0.2</t>
  </si>
  <si>
    <t>32–28 AWG: 0,45 - 0,55</t>
  </si>
  <si>
    <t>JST | NVR, NV, VB, VHR | NV, VB, VH</t>
  </si>
  <si>
    <t>jstnvr,nv,vb,vhrnv,vb,vhобжимнойконтактfemale</t>
  </si>
  <si>
    <t>["Обжимной контакт","JST","NV, VB, VH","NVR, NV, VB, VHR","5","Female","SVH-21T-P1.1","","M36","FALSE","TRUE","FALSE","2,5","7","","22 AWG: 1,00 - 1,10\n20 AWG: 1,05 - 1,15\n18 AWG: 1,10 - 1,20","","22 AWG: 44,1\n20 AWG: 63,7\n18 AWG: 78,4","22","18","0,35","0,75","1,7","3","Phosphor Bronze / Tin","10","https://www.jst.com/products/crimp_style/svh-21t-p1-1/","JST, таблица Crimp Specification (скан от владельца 21.09): высота обжима = номинал ± допуск, аппликатор APLMK SVH21-11"]</t>
  </si>
  <si>
    <t>NVR, NV, VB, VHR</t>
  </si>
  <si>
    <t>NV, VB, VH</t>
  </si>
  <si>
    <t>SVH-21T-P1.1</t>
  </si>
  <si>
    <t>M36</t>
  </si>
  <si>
    <t>22 AWG: 1,00 - 1,10
20 AWG: 1,05 - 1,15
18 AWG: 1,10 - 1,20</t>
  </si>
  <si>
    <t>22 AWG: 44,1
20 AWG: 63,7
18 AWG: 78,4</t>
  </si>
  <si>
    <t>JST | PADP | PAD</t>
  </si>
  <si>
    <t>jstpadppadобжимнойконтактfemale</t>
  </si>
  <si>
    <t>["Обжимной контакт","JST","PAD","PADP","2","Female","SPH-001T-P0.5L","","","","","","2,3","5","","26 AWG: 0,58 - 0,62\n24 AWG: 0,63 - 0,67\n22 AWG: 0,68 - 0,72","","26 AWG: 19,6\n24 AWG: 29,4\n22 AWG: 39,2","26","22","0,12","0,35","1","1,5","Phosphor Bronze / Tin","3","https://www.jst.com/products/crimp_style/sph-001t-p0-5l/","JST, таблица Crimp Specification (скан от владельца 21.09): высота обжима = номинал ± допуск, аппликатор APLMK SPH001-05L"]</t>
  </si>
  <si>
    <t>PADP</t>
  </si>
  <si>
    <t>PAD</t>
  </si>
  <si>
    <t>SPH-001T-P0.5L</t>
  </si>
  <si>
    <t>26 AWG: 0,58 - 0,62
24 AWG: 0,63 - 0,67
22 AWG: 0,68 - 0,72</t>
  </si>
  <si>
    <t>26 AWG: 19,6
24 AWG: 29,4
22 AWG: 39,2</t>
  </si>
  <si>
    <t>JST | PADP, PHR | PAD, PH</t>
  </si>
  <si>
    <t>jstpadp,phrpad,phобжимнойконтактfemale</t>
  </si>
  <si>
    <t>["Обжимной контакт","JST","PAD, PH","PADP, PHR","3 / 2","Female","SPH-002T-P0.5S","","S2/M2/A3","","TRUE","TRUE","1,5","6","","30 AWG: 0,53 - 0,57\n28 AWG: 0,56 - 0,60\n26 AWG: 0,58 - 0,62\n24 AWG: 0,63 - 0,67","","30 AWG: 7,8\n28 AWG: 14,7\n26 AWG: 19,6\n24 AWG: 29,4","30","24","0,05","0,2","0,8","1,5","Phosphor Bronze / Tin","2","https://www.jst.com/products/crimp_style/sph-002t-p0-5s/","JST, таблица Crimp Specification (скан от владельца 21.09): высота обжима = номинал ± допуск, аппликатор APLMK SPH002-05S"]</t>
  </si>
  <si>
    <t>PADP, PHR</t>
  </si>
  <si>
    <t>PAD, PH</t>
  </si>
  <si>
    <t>SPH-002T-P0.5S</t>
  </si>
  <si>
    <t>S2/M2/A3</t>
  </si>
  <si>
    <t>30 AWG: 0,53 - 0,57
28 AWG: 0,56 - 0,60
26 AWG: 0,58 - 0,62
24 AWG: 0,63 - 0,67</t>
  </si>
  <si>
    <t>30 AWG: 7,8
28 AWG: 14,7
26 AWG: 19,6
24 AWG: 29,4</t>
  </si>
  <si>
    <t>3 / 2</t>
  </si>
  <si>
    <t>JST | PADP, PNDP | PAD, PND</t>
  </si>
  <si>
    <t>jstpadp,pndppad,pndобжимнойконтактfemale</t>
  </si>
  <si>
    <t>["Обжимной контакт","JST","PAD, PND","PADP, PNDP","2","Female","SPND-001T-C0.5","","","","","","2,5","5","","26 AWG: 0,53 - 0,57\n24 AWG: 0,56 - 0,60\n22 AWG: 0,63 - 0,67","","26 AWG: 19,6\n24 AWG: 29,4\n22 AWG: 39,2","26","22","0,12","0,35","1","1,5","Copper Alloy / Tin","3","https://www.jst.com/products/crimp_style/spnd-001t-c0-5/","JST, таблица Crimp Specification (скан от владельца 21.09): высота обжима = номинал ± допуск, аппликатор APLMK SPND001-05"]</t>
  </si>
  <si>
    <t>PADP, PNDP</t>
  </si>
  <si>
    <t>PAD, PND</t>
  </si>
  <si>
    <t>SPND-001T-C0.5</t>
  </si>
  <si>
    <t>26 AWG: 0,53 - 0,57
24 AWG: 0,56 - 0,60
22 AWG: 0,63 - 0,67</t>
  </si>
  <si>
    <t>["Обжимной контакт","JST","PAD, PND","PADP, PNDP","2","Female","SPND-002T-C0.5","","","","","","2,5","5","","28 AWG: 0,48 - 0,52\n26 AWG: 0,53 - 0,57\n24 AWG: 0,58 - 0,62","","28 AWG: 9,8\n26 AWG: 19,6\n24 AWG: 24,9","28","24","0,08","0,2","0,8","1,5","Copper Alloy / Tin","3","https://www.jst.com/products/crimp_style/spnd-002t-c0-5/","JST, таблица Crimp Specification (скан от владельца 21.09): высота обжима = номинал ± допуск, аппликатор APLMK SPAD/ND002-05"]</t>
  </si>
  <si>
    <t>SPND-002T-C0.5</t>
  </si>
  <si>
    <t>28 AWG: 0,48 - 0,52
26 AWG: 0,53 - 0,57
24 AWG: 0,58 - 0,62</t>
  </si>
  <si>
    <t>28 AWG: 9,8
26 AWG: 19,6
24 AWG: 24,9</t>
  </si>
  <si>
    <t>JST | PAP, PHDR | PA, PHD</t>
  </si>
  <si>
    <t>jstpap,phdrpa,phdобжимнойконтактfemale</t>
  </si>
  <si>
    <t>["Обжимной контакт","JST","PA, PHD","PAP, PHDR","2","Female","SPHD-001T-P0.5","","","","","","2,3","5","","26 AWG: 0,60 - 0,70\n24 AWG: 0,65 - 0,75\n22 AWG: 0,70 - 0,80","","26 AWG: 20\n24 AWG: 30\n22 AWG: 40","26","22","0,12","0,35","1","1,5","Phosphor Bronze / Tin","3","https://www.jst.com/products/crimp_style/sphd-001t-p0-5/","JST, таблица Crimp Specification (скан от владельца 21.09): высота обжима = номинал ± допуск, аппликатор APLMK SPHD001-05"]</t>
  </si>
  <si>
    <t>PAP, PHDR</t>
  </si>
  <si>
    <t>PA, PHD</t>
  </si>
  <si>
    <t>SPHD-001T-P0.5</t>
  </si>
  <si>
    <t>26 AWG: 0,60 - 0,70
24 AWG: 0,65 - 0,75
22 AWG: 0,70 - 0,80</t>
  </si>
  <si>
    <t>26 AWG: 20
24 AWG: 30
22 AWG: 40</t>
  </si>
  <si>
    <t>["Обжимной контакт","JST","PA, PHD","PAP, PHDR","2","Female","SPHD-002T-P0.5","","","","","","2,3","5","","28 AWG: 0,56 - 0,60\n26 AWG: 0,61 - 0,65\n24 AWG: 0,63 - 0,67","","28 AWG: 15\n26 AWG: 20\n24 AWG: 30","28","24","0,08","0,2","0,9","1,5","Phosphor Bronze / Tin","3","https://www.jst.com/products/crimp_style/sphd-002t-p0-5/","JST, таблица Crimp Specification (скан от владельца 21.09): высота обжима = номинал ± допуск, аппликатор APLMK SPHD002-05"]</t>
  </si>
  <si>
    <t>SPHD-002T-P0.5</t>
  </si>
  <si>
    <t>28 AWG: 0,56 - 0,60
26 AWG: 0,61 - 0,65
24 AWG: 0,63 - 0,67</t>
  </si>
  <si>
    <t>28 AWG: 15
26 AWG: 20
24 AWG: 30</t>
  </si>
  <si>
    <t>JST | PHR | PH</t>
  </si>
  <si>
    <t>jstphrphобжимнойконтактfemale</t>
  </si>
  <si>
    <t>["Обжимной контакт","JST","PH","PHR","2","Female","SPH-002T-P0.5L","","S2/M2/A3","FALSE","TRUE","TRUE","1,5","5","","28 AWG: 0,50 - 0,54\n26 AWG: 0,52 - 0,56\n24 AWG: 0,58 - 0,62","","28 AWG: 9,8\n26 AWG: 19,6\n24 AWG: 29,4","28","24","0,08","0,2","0,8","1,5","Phosphor Bronze / Tin","2","https://www.jst.com/products/crimp_style/sph-002t-p0-5l/","JST, таблица Crimp Specification (скан от владельца 21.09): высота обжима = номинал ± допуск, аппликатор APLMK SPH002-05L"]</t>
  </si>
  <si>
    <t>PHR</t>
  </si>
  <si>
    <t>PH</t>
  </si>
  <si>
    <t>SPH-002T-P0.5L</t>
  </si>
  <si>
    <t>28 AWG: 0,50 - 0,54
26 AWG: 0,52 - 0,56
24 AWG: 0,58 - 0,62</t>
  </si>
  <si>
    <t>28 AWG: 9,8
26 AWG: 19,6
24 AWG: 29,4</t>
  </si>
  <si>
    <t>["Обжимной контакт","JST","PH","PHR","2","Female","SPH-004T-P0.5S","","возможно S2/M2/A3","","TRUE","TRUE","1,5","5","","32 AWG: 0,48 - 0,52\n30 AWG: 0,51 - 0,55\n28 AWG: 0,56 - 0,60","","32 AWG: 3\n30 AWG: 5\n28 AWG: 10","32","28","0,03","0,08","0,5","0,9","Phosphor Bronze / Tin","2","https://www.jst.com/products/crimp_style/sph-004t-p0-5s/","JST, таблица Crimp Specification (скан от владельца 21.09): высота обжима = номинал ± допуск, аппликатор APLMK SPH004-05S"]</t>
  </si>
  <si>
    <t>SPH-004T-P0.5S</t>
  </si>
  <si>
    <t>возможно S2/M2/A3</t>
  </si>
  <si>
    <t>32 AWG: 0,48 - 0,52
30 AWG: 0,51 - 0,55
28 AWG: 0,56 - 0,60</t>
  </si>
  <si>
    <t>JST | PNIR | PNI</t>
  </si>
  <si>
    <t>jstpnirpniобжимнойконтактfemale</t>
  </si>
  <si>
    <t>["Обжимной контакт","JST","PNI","PNIR","2","Female","SPNI-001T-P0.5","","","","","","2,2","5","","26 AWG: 0,60 - 0,70\n24 AWG: 0,65 - 0,75\n22 AWG: 0,70 - 0,80","","26 AWG: 19,6\n24 AWG: 29,4\n22 AWG: 39,2","26","22","0,12","0,35","1","1,5","Copper Alloy / Tin","3","https://www.jst.com/products/crimp_style/spni-001t-p0-5/","JST, таблица Crimp Specification (скан от владельца 21.09): высота обжима = номинал ± допуск, аппликатор APLMK SPAL001-05"]</t>
  </si>
  <si>
    <t>PNIR</t>
  </si>
  <si>
    <t>PNI</t>
  </si>
  <si>
    <t>SPNI-001T-P0.5</t>
  </si>
  <si>
    <t>["Обжимной контакт","JST","PNI","PNIR","2","Female","SPNI-002T-P0.5","","","","","","2,2","5","","28 AWG: 0,58 - 0,62\n26 AWG: 0,61 - 0,65\n24 AWG: 0,66 - 0,70","","28 AWG: 9,8\n26 AWG: 19,6\n24 AWG: 29,4","28","24","0,08","0,2","0,8","1,5","Copper Alloy / Tin","3","https://www.jst.com/products/crimp_style/spni-002t-p0-5/","JST, таблица Crimp Specification (скан от владельца 21.09): высота обжима = номинал ± допуск, аппликатор APLMK SPAL002-05"]</t>
  </si>
  <si>
    <t>SPNI-002T-P0.5</t>
  </si>
  <si>
    <t>28 AWG: 0,58 - 0,62
26 AWG: 0,61 - 0,65
24 AWG: 0,66 - 0,70</t>
  </si>
  <si>
    <t>JST | PUD | PUD</t>
  </si>
  <si>
    <t>jstpudpudобжимнойконтактfemale</t>
  </si>
  <si>
    <t>["Обжимной контакт","JST","PUD","PUD","","Female","","SPUD-001T-P0.5","","","","","","","","","","","26","22","0,12","0,35","","","Tin plated","","https://www.digikey.com/en/products/detail/jst-sales-america-inc/SPUD-001T-P0-5/1989507","нет данных производителя: JST PUD/SPUD — в отличие от SPA/SWPR, отдельного crimp-specification файла на jst.co.uk для этой серии не обнаружено (продуктовые страницы существуют, но без прикреплённого PDF); jst.com блокирует WebFetch (403)"]</t>
  </si>
  <si>
    <t>PUD</t>
  </si>
  <si>
    <t>["Обжимной контакт","JST","PUD","PUD","","Female","","SPUD-002T-P0.5","","","","","","","","","","","28","24","0,08","0,2","0,76","1,5","Tin plated","","https://www.jst-mfg.com/product/pdf/eng/ePUD.pdf","нет данных производителя: JST ePUD.pdf (jst-mfg.com), официальный каталог PUD CONNECTOR, стр.3 — таблица Contact даёт только диапазон провода AWG28-24 (0.08-0.22мм2) и диаметр изоляции 0,76-1,5мм для SPUD-002T-P0.5; отдельной таблицы высоты обжима в открытом доступе нет (как и для SPUD-001T-P0.5 в БД)"]</t>
  </si>
  <si>
    <t>JST | RA | RA</t>
  </si>
  <si>
    <t>jstraraобжимнойконтактfemale</t>
  </si>
  <si>
    <t>["Обжимной контакт","JST","RA","RA","2,54","Female","RA-SC1290","","A11","TRUE","FALSE","FALSE","","","","","","","26","22","0,12","0,35","","","Phosphor Bronze / Tin","","https://www.jst.com/products/crimp_style/ra-sc1290/","нет данных производителя: артикул RA-SC1290 существует в каталоге JST (RA CONNECTOR, Female socket crimp contact, 26-22 AWG, MIL-C-83503, аппликатор AP-K2N с MK/RA-SC12) — высота обжима не публикуется (проверены eRA-CRIMP.pdf, jst.com, jst.co.uk)"]</t>
  </si>
  <si>
    <t>RA</t>
  </si>
  <si>
    <t>RA-SC1290</t>
  </si>
  <si>
    <t>A11</t>
  </si>
  <si>
    <t>JST | SHDP, SHR, APSH, LBT | SHD, SH, APSH, LBT</t>
  </si>
  <si>
    <t>jstshdp,shr,apsh,lbtshd,sh,apsh,lbtобжимнойконтактfemale</t>
  </si>
  <si>
    <t>["Обжимной контакт","JST","SHD, SH, APSH, LBT","SHDP, SHR, APSH, LBT","1","Female","SSH-003T-P0.2","","S9/M1/A19","TRUE","TRUE","TRUE","1,2","4","","32 AWG: 0,38 - 0,42\n30 AWG: 0,40 - 0,44\n28 AWG: 0,43 - 0,47","","32 AWG: 3\n30 AWG: 5\n28 AWG: 10","32","28","0,03","0,08","0,4","0,8","Phosphor Bronze / Tin","1","https://www.jst.com/products/crimp_style/ssh-003t-p0-2/","JST, таблица Crimp Specification (скан от владельца 21.09): высота обжима = номинал ± допуск, аппликатор APLMK SSH/L003-02"]</t>
  </si>
  <si>
    <t>SHDP, SHR, APSH, LBT</t>
  </si>
  <si>
    <t>SHD, SH, APSH, LBT</t>
  </si>
  <si>
    <t>SSH-003T-P0.2</t>
  </si>
  <si>
    <t>S9/M1/A19</t>
  </si>
  <si>
    <t>JST | SHJP | SHJ</t>
  </si>
  <si>
    <t>jstshjpshjобжимнойконтактfemale</t>
  </si>
  <si>
    <t>["Обжимной контакт","JST","SHJ","SHJP","1","Female","SSHJ-003T-P0.2","","","","","","1,2","4","","32 AWG: 0,38 - 0,42\n30 AWG: 0,40 - 0,44\n28 AWG: 0,43 - 0,47","","32 AWG: 3\n30 AWG: 5\n28 AWG: 10","32","28","0,03","0,08","0,4","0,8","Phosphor Bronze / Tin","1","https://www.jst.com/products/crimp_style/sshj-003t-p0-2/","JST, таблица Crimp Specification (скан от владельца 21.09): высота обжима = номинал ± допуск, аппликатор APLMK SSH/L003-02"]</t>
  </si>
  <si>
    <t>SHJP</t>
  </si>
  <si>
    <t>SHJ</t>
  </si>
  <si>
    <t>SSHJ-003T-P0.2</t>
  </si>
  <si>
    <t>JST | SHR | SH</t>
  </si>
  <si>
    <t>jstshrshобжимнойконтактfemale</t>
  </si>
  <si>
    <t>["Обжимной контакт","JST","SH","SHR","1","Female","SSH-003T-P0.2-H","","S9/M1","","TRUE","TRUE","1,2","4","","32 AWG: 0,38 - 0,42\n30 AWG: 0,40 - 0,44\n28 AWG: 0,43 - 0,47","","32 AWG: 3\n30 AWG: 5\n28 AWG: 10","32","28","0,03","0,08","0,4","0,8","Phosphor Bronze / Tin","1","https://www.jst.com/products/crimp_style/ssh-003t-p0-2-h/","JST, таблица Crimp Specification (скан от владельца 21.09): высота обжима = номинал ± допуск, аппликатор APLMK SSH/L003-02"]</t>
  </si>
  <si>
    <t>SHR</t>
  </si>
  <si>
    <t>SH</t>
  </si>
  <si>
    <t>SSH-003T-P0.2-H</t>
  </si>
  <si>
    <t>S9/M1</t>
  </si>
  <si>
    <t>JST | SHR, SHD | SH, SHD</t>
  </si>
  <si>
    <t>jstshr,shdsh,shdобжимнойконтактfemale</t>
  </si>
  <si>
    <t>["Обжимной контакт","JST","SH, SHD","SHR, SHD","1","Female","SSH-003GA-P0.2","","S9/M1/A1","TRUE","TRUE","TRUE","1,2","4","","32–28 AWG: 0,40 - 0,50","","4,9–9,8","32","28","0,03","0,08","0,4","0,8","Phosphor Bronze / Gold","1","https://www.jst.com/products/crimp_style/ssh-003ga-p0-2/",""]</t>
  </si>
  <si>
    <t>SHR, SHD</t>
  </si>
  <si>
    <t>SH, SHD</t>
  </si>
  <si>
    <t>SSH-003GA-P0.2</t>
  </si>
  <si>
    <t>S9/M1/A1</t>
  </si>
  <si>
    <t>32–28 AWG: 0,40 - 0,50</t>
  </si>
  <si>
    <t>JST | SM</t>
  </si>
  <si>
    <t>jstsm</t>
  </si>
  <si>
    <t>["","JST","","SM","2,5","","shf-001T-0.8BS","","S8/A5","TRUE","FALSE","FALSE","","5","","28 AWG: 0,66 - 0,70\n26 AWG: 0,65 - 0,75\n24 AWG: 0,70 - 0,80\n22 AWG: 0,75 - 0,85","","28 AWG: 9,8\n26 AWG: 14,7\n24 AWG: 19,6\n22 AWG: 34,3","28","22","0,08","0,35","","","","","","JST, таблица Crimp Specification (скан от владельца 21.09): высота обжима = номинал ± допуск, аппликатор APLMK SHF001-08S"]</t>
  </si>
  <si>
    <t>SM</t>
  </si>
  <si>
    <t>shf-001T-0.8BS</t>
  </si>
  <si>
    <t>S8/A5</t>
  </si>
  <si>
    <t>28 AWG: 0,66 - 0,70
26 AWG: 0,65 - 0,75
24 AWG: 0,70 - 0,80
22 AWG: 0,75 - 0,85</t>
  </si>
  <si>
    <t>28 AWG: 9,8
26 AWG: 14,7
24 AWG: 19,6
22 AWG: 34,3</t>
  </si>
  <si>
    <t>JST | SMP | SM</t>
  </si>
  <si>
    <t>jstsmpsmобжимнойконтактfemale</t>
  </si>
  <si>
    <t>["Обжимной контакт","JST","SM","SMP","2,5","Female","SYF-001T-P0.6A","","","","","","2,5","5","","28–22 AWG: 0,60 - 0,75","","9,8–39,2","28","22","0,08","0,35","1,2","1,8","Phosphor Bronze / Tin","3","https://www.jst.com/products/crimp_style/syf-001t-p0-6a/",""]</t>
  </si>
  <si>
    <t>SMP</t>
  </si>
  <si>
    <t>SYF-001T-P0.6A</t>
  </si>
  <si>
    <t>28–22 AWG: 0,60 - 0,75</t>
  </si>
  <si>
    <t>9,8–39,2</t>
  </si>
  <si>
    <t>JST | SMP, SYR | SM, RCY</t>
  </si>
  <si>
    <t>jstsmp,syrsm,rcyобжимнойконтактfemale</t>
  </si>
  <si>
    <t>["Обжимной контакт","JST","SM, RCY","SMP, SYR","2,5","Female","SYF-001T-P0.6","","","","","","2,5","5","","28 AWG: 0,55 - 0,65\n26 AWG: 0,60 - 0,70\n24 AWG: 0,65 - 0,75\n22 AWG: 0,70 - 0,80","","28 AWG: 9,8\n26 AWG: 14,7\n24 AWG: 19,6\n22 AWG: 34,3","28","22","0,08","0,35","1,2","1,8","Phosphor Bronze / Tin","3","https://www.jst.com/products/crimp_style/syf-001t-p0-6/","JST, таблица Crimp Specification (скан от владельца 21.09): высота обжима = номинал ± допуск, аппликатор APLMK SYF001-06"]</t>
  </si>
  <si>
    <t>SMP, SYR</t>
  </si>
  <si>
    <t>SM, RCY</t>
  </si>
  <si>
    <t>SYF-001T-P0.6</t>
  </si>
  <si>
    <t>28 AWG: 0,55 - 0,65
26 AWG: 0,60 - 0,70
24 AWG: 0,65 - 0,75
22 AWG: 0,70 - 0,80</t>
  </si>
  <si>
    <t>JST | SMR | SM</t>
  </si>
  <si>
    <t>jstsmrsmобжимнойконтактmale</t>
  </si>
  <si>
    <t>["Обжимной контакт","JST","SM","SMR","2,5","Male","SYM-001T-P0.6A","","","","","","2,5","5","","28–22 AWG: 0,60 - 0,75","","9,8–39,2","28","22","0,08","0,35","1,2","1,8","Brass / Tin","3","https://www.jst.com/products/crimp_style/sym-001t-p0-6a/",""]</t>
  </si>
  <si>
    <t>SMR</t>
  </si>
  <si>
    <t>SYM-001T-P0.6A</t>
  </si>
  <si>
    <t>JST | SMR, SYP | SM, RCY</t>
  </si>
  <si>
    <t>jstsmr,sypsm,rcyобжимнойконтактmale</t>
  </si>
  <si>
    <t>["Обжимной контакт","JST","SM, RCY","SMR, SYP","2,5","Male","SYM-001T-P0.6","","S11/M11/A7","TRUE","TRUE","TRUE","2,5","5","","28 AWG: 0,76 - 0,80\n26 AWG: 0,80 - 0,90\n24 AWG: 0,85 - 0,95\n22 AWG: 0,90 - 1,00","","28 AWG: 9,8\n26 AWG: 14,7\n24 AWG: 19,6\n22 AWG: 34,3","28","22","0,08","0,35","1,2","1,8","Brass / Tin","3","https://www.jst.com/products/crimp_style/sym-001t-p0-6/","JST, таблица Crimp Specification (скан от владельца 21.09): высота обжима = номинал ± допуск, аппликатор APLMK SYM00-06"]</t>
  </si>
  <si>
    <t>SMR, SYP</t>
  </si>
  <si>
    <t>SYM-001T-P0.6</t>
  </si>
  <si>
    <t>S11/M11/A7</t>
  </si>
  <si>
    <t>28 AWG: 0,76 - 0,80
26 AWG: 0,80 - 0,90
24 AWG: 0,85 - 0,95
22 AWG: 0,90 - 1,00</t>
  </si>
  <si>
    <t>JST | SPA | SPA</t>
  </si>
  <si>
    <t>jstspaspaобжимнойконтактfemale</t>
  </si>
  <si>
    <t>["Обжимной контакт","JST","SPA","SPA","","Female","","SPA-001T-P0.5","","","","","","","","26 AWG: 0,60-0,70 \n24 AWG: 0,65-0,75 \n22 AWG: 0,70-0,80","","","26","22","0,12","0,35","","","Phosphor Bronze / Tin","","https://www.lcsc.com/product-detail/C264002.html","решено агентом — проверить: точный crimp spec для SPA-001T-P0.5 не найден на jst.co.uk/jst.com (страница есть, файла спецификации по прямому имени нет; jst.com блокирует WebFetch 403); использован документ того же семейства SPA — JST (U.K.) Ltd Crimp Specifications H4009/017-00 для SPAL-001T-P0.5, у которого диапазон провода 26-22 AWG совпадает с БД (SPAL — вариант SPA с доп. защёлкой, геометрия крепления провода как правило идентична базовой SPA) — https://www.jst.co.uk/downloads/series/SPAL-001T-P0.5_2.pdf"]</t>
  </si>
  <si>
    <t>SPA</t>
  </si>
  <si>
    <t>26 AWG: 0,60-0,70 
24 AWG: 0,65-0,75 
22 AWG: 0,70-0,80</t>
  </si>
  <si>
    <t>JST | SQSR | SQS</t>
  </si>
  <si>
    <t>jstsqsrsqsобжимнойконтактfemale</t>
  </si>
  <si>
    <t>["Обжимной контакт","JST","SQS","SQSR","2","Female","SQS-A03GF-P-P","","","","","","","5","","22 AWG: 0,95 - 1,01\n20 AWG: 1,05 - 1,11","","22 AWG: 69\n20 AWG: 90","22","20","0,35","0,5","1","1,3","Copper Alloy / Gold","3","https://www.jst.com/products/crimp_style/sqs-a03gf-p-p/","JST, таблица Crimp Specification (скан от владельца 21.09): высота обжима = номинал ± допуск, аппликатор APLMK SQS-A03-P"]</t>
  </si>
  <si>
    <t>SQSR</t>
  </si>
  <si>
    <t>SQS</t>
  </si>
  <si>
    <t>SQS-A03GF-P-P</t>
  </si>
  <si>
    <t>22 AWG: 0,95 - 1,01
20 AWG: 1,05 - 1,11</t>
  </si>
  <si>
    <t>22 AWG: 69
20 AWG: 90</t>
  </si>
  <si>
    <t>["Обжимной контакт","JST","SQS","SQSR","2","Female","SSQSK-A03GJ-P-L","","","","","","","5","","","","","28","26","0,08","0,12","1","1,3","Copper Alloy / Gold","3","https://www.jst.com/products/crimp_style/ssqsk-a03gj-p-l/","нет данных производителя: JST SQS/SQSR (Square Contact) crimp specification не найдена — на jst.co.uk/jst.com нет файла по этому имени, WebSearch не дал прямых pdf-ссылок"]</t>
  </si>
  <si>
    <t>SSQSK-A03GJ-P-L</t>
  </si>
  <si>
    <t>["Обжимной контакт","JST","SQS","SQSR","2","Female","SSQSK-A03GJ-P-R","","","","","","","5","","","","","28","26","0,08","0,12","1","1,3","Copper Alloy / Gold","3","https://www.jst.com/products/crimp_style/ssqsk-a03gj-p-r/","нет данных производителя: JST SQS/SQSR (Square Contact) crimp specification не найдена (см. SSQSK-A03GJ-P-L)"]</t>
  </si>
  <si>
    <t>SSQSK-A03GJ-P-R</t>
  </si>
  <si>
    <t>JST | SUR | SUH</t>
  </si>
  <si>
    <t>jstsursuhобжимнойконтактfemale</t>
  </si>
  <si>
    <t>["Обжимной контакт","JST","SUH","SUR","0,8","Female","SSUH-003T-P0.15","","S21","FALSE","FALSE","TRUE","","","","","","","32","28","0,03","0,08","","","Phosphor Bronze / Tin","","https://www.jst.com/products/crimp_style/ssuh-003t-p0-15/","нет данных производителя: высота обжима не публикуется JST (проверены eSUH.pdf — датащит серии SUH содержит только контурные размеры контакта и разъёма, jst.com, JST Application Tooling Guide для AP-K2N/MK-SSUH-003-015)"]</t>
  </si>
  <si>
    <t>SUR</t>
  </si>
  <si>
    <t>SUH</t>
  </si>
  <si>
    <t>SSUH-003T-P0.15</t>
  </si>
  <si>
    <t>S21</t>
  </si>
  <si>
    <t>JST | VHR, NV, NVR, VB | VH, NV, VB</t>
  </si>
  <si>
    <t>jstvhr,nv,nvr,vbvh,nv,vbобжимнойконтактfemale</t>
  </si>
  <si>
    <t>["Обжимной контакт","JST","VH, NV, VB","VHR, NV, NVR, VB","3,96","Female","SVH-41T-P1.1","","M18/M39","FALSE","TRUE","FALSE","2,5","7","","20 AWG: 1,00 - 1,10\n18 AWG: 1,05 - 1,15\n16 AWG: 1,15 - 1,25","","20 AWG: 63,7\n18 AWG: 78,4\n16 AWG: 98","20","16","0,5","1,5","1,7","3","Phosphor Bronze / Tin","10","https://www.jst.com/products/crimp_style/svh-41t-p1-1/","JST, таблица Crimp Specification (скан от владельца 21.09): высота обжима = номинал ± допуск, аппликатор APLMK SVH41-11"]</t>
  </si>
  <si>
    <t>VHR, NV, NVR, VB</t>
  </si>
  <si>
    <t>VH, NV, VB</t>
  </si>
  <si>
    <t>SVH-41T-P1.1</t>
  </si>
  <si>
    <t>M18/M39</t>
  </si>
  <si>
    <t>20 AWG: 1,00 - 1,10
18 AWG: 1,05 - 1,15
16 AWG: 1,15 - 1,25</t>
  </si>
  <si>
    <t>JST | WP | WP (JWPF)</t>
  </si>
  <si>
    <t>jstwpwp(jwpf)обжимнойконтактfemale</t>
  </si>
  <si>
    <t>["Обжимной контакт","JST","WP (JWPF)","WP","","Female","","SWPR-001T-P025","","","","","","","","26 AWG: 0,80 ± 0,05 \n24 AWG: 0,85 ± 0,05 \n22 AWG: 0,92 ± 0,05","","","26","22","0,12","0,35","","","Copper alloy / Tin","3","https://www.jst-connector.com/datasheet/jst-connector/SWPR-001T-P025.pdf","JST (U.K.) Ltd Crimp Specifications, Doc No H4009/017-00, Terminal Part Number SWPR/T-001-025 (covers SWPR- and SWPT- prefixes) — https://jst.co.uk/downloads/series/SWPR-001-025%20&amp;%20SWPT-001-025_1.pdf"]</t>
  </si>
  <si>
    <t>WP</t>
  </si>
  <si>
    <t>WP (JWPF)</t>
  </si>
  <si>
    <t>26 AWG: 0,80 ± 0,05 
24 AWG: 0,85 ± 0,05 
22 AWG: 0,92 ± 0,05</t>
  </si>
  <si>
    <t>jstwpwp(jwpf)обжимнойконтактmale</t>
  </si>
  <si>
    <t>["Обжимной контакт","JST","WP (JWPF)","WP","","Male","","SWPT-001T-P025","","","","","","","","26 AWG: 0,80 ± 0,05 \n24 AWG: 0,85 ± 0,05 \n22 AWG: 0,92 ± 0,05","","","26","22","0,12","0,35","1,4","1,7","Phosphor Bronze / Tin","3","https://www.jst-mfg.com/product/pdf/eng/eJWPF.pdf","JST (U.K.) Ltd Crimp Specifications Doc No H4009/017-00, Terminal Part Number SWPR/T-001-025 (one table covers both SWPR- and SWPT- prefixes) — https://jst.co.uk/downloads/series/SWPR-001-025%20&amp;%20SWPT-001-025_1.pdf ; wire range AWG26-22, insulation OD 1.4-1.7mm, current rating 3A(AWG22), tab-contact material Phosphor bronze tin-plated — confirmed on official JST datasheet eJWPF.pdf — https://www.jst-mfg.com/product/pdf/eng/eJWPF.pdf"]</t>
  </si>
  <si>
    <t>JST | XHP | XH</t>
  </si>
  <si>
    <t>jstxhpxhобжимнойконтактfemale</t>
  </si>
  <si>
    <t>["Обжимной контакт","JST","XH","XHP","2,5","Female","SXH-001T-P0.6","","S5/M5/A2","FALSE","TRUE","TRUE","2,5","5","","28 AWG: 0,61 - 0,65\n26 AWG: 0,60 - 0,70\n24 AWG: 0,65 - 0,75\n22 AWG: 0,70 - 0,80","","28 AWG: 9,8\n26 AWG: 19,6\n24 AWG: 29,4\n22 AWG: 39,2","28","22","0,08","0,35","0,9","1,9","Phosphor Bronze / Tin","3","https://www.jst.com/products/crimp_style/sxh-001t-p0-6/","JST, таблица Crimp Specification (скан от владельца 21.09): высота обжима = номинал ± допуск, аппликатор APLMK SXH001-06"]</t>
  </si>
  <si>
    <t>XHP</t>
  </si>
  <si>
    <t>XH</t>
  </si>
  <si>
    <t>SXH-001T-P0.6</t>
  </si>
  <si>
    <t>S5/M5/A2</t>
  </si>
  <si>
    <t>28 AWG: 0,61 - 0,65
26 AWG: 0,60 - 0,70
24 AWG: 0,65 - 0,75
22 AWG: 0,70 - 0,80</t>
  </si>
  <si>
    <t>28 AWG: 9,8
26 AWG: 19,6
24 AWG: 29,4
22 AWG: 39,2</t>
  </si>
  <si>
    <t>["Обжимной контакт","JST","XH","XHP","2,5","Female","SXH-001T-P0.6N","","S5/M5/A2","TRUE","TRUE","TRUE","2,5","5","","28–22 AWG: 0,60 - 0,75","","9,8–39,2","28","22","0,08","0,35","0,9","1,9","Phosphor Bronze / Tin","3","https://www.jst.com/products/crimp_style/sxh-001t-p0-6n/",""]</t>
  </si>
  <si>
    <t>SXH-001T-P0.6N</t>
  </si>
  <si>
    <t>["Обжимной контакт","JST","XH","XHP","2,5","Female","SXH-002T-P0.6","","S5/M5","","TRUE","TRUE","2,5","5","","30 AWG: 0,58 - 0,62\n28 AWG: 0,61 - 0,65\n26 AWG: 0,63 - 0,67","","30 AWG: 7,8\n28 AWG: 9,8\n26 AWG: 19,6","30","26","0,05","0,12","0,9","1,3","Phosphor Bronze / Tin","3","https://www.jst.com/products/crimp_style/sxh-002t-p0-6/","JST, таблица Crimp Specification (скан от владельца 21.09): высота обжима = номинал ± допуск, аппликатор APLMK SXH002-06"]</t>
  </si>
  <si>
    <t>SXH-002T-P0.6</t>
  </si>
  <si>
    <t>S5/M5</t>
  </si>
  <si>
    <t>30 AWG: 0,58 - 0,62
28 AWG: 0,61 - 0,65
26 AWG: 0,63 - 0,67</t>
  </si>
  <si>
    <t>30 AWG: 7,8
28 AWG: 9,8
26 AWG: 19,6</t>
  </si>
  <si>
    <t>JST | ZER, ZNDP | ZE, ZND</t>
  </si>
  <si>
    <t>jstzer,zndpze,zndобжимнойконтактfemale</t>
  </si>
  <si>
    <t>["Обжимной контакт","JST","ZE, ZND","ZER, ZNDP","1,5","Female","SZE-002T-P0.3","","","","","","1,5","5","","28 AWG: 0,51 - 0,55\n26 AWG: 0,58 - 0,62\n24 AWG: 0,63 - 0,67","","28 AWG: 10\n26 AWG: 20\n24 AWG: 30","28","24","0,08","0,2","0,8","1,2","Phosphor Bronze / Tin","2","https://www.jst.com/products/crimp_style/sze-002t-p0-3/","JST, таблица Crimp Specification (скан от владельца 21.09): высота обжима = номинал ± допуск, аппликатор APLMK SZE002-03"]</t>
  </si>
  <si>
    <t>ZER, ZNDP</t>
  </si>
  <si>
    <t>ZE, ZND</t>
  </si>
  <si>
    <t>SZE-002T-P0.3</t>
  </si>
  <si>
    <t>28 AWG: 0,51 - 0,55
26 AWG: 0,58 - 0,62
24 AWG: 0,63 - 0,67</t>
  </si>
  <si>
    <t>28 AWG: 10
26 AWG: 20
24 AWG: 30</t>
  </si>
  <si>
    <t>["Обжимной контакт","JST","ZE, ZND","ZER, ZNDP","1,5","Female","SZE-003T-P0.3","","","","","","1,5","5","","30 AWG: 0,48 - 0,52\n28 AWG: 0,51 - 0,55\n26 AWG: 0,53 - 0,57","","30 AWG: 5\n28 AWG: 10\n26 AWG: 20","30","26","0,05","0,12","0,5","1","Phosphor Bronze / Tin","2","https://www.jst.com/products/crimp_style/sze-003t-p0-3/","JST, таблица Crimp Specification (скан от владельца 21.09): высота обжима = номинал ± допуск, аппликатор APLMK SZE003-03"]</t>
  </si>
  <si>
    <t>SZE-003T-P0.3</t>
  </si>
  <si>
    <t>30 AWG: 0,48 - 0,52
28 AWG: 0,51 - 0,55
26 AWG: 0,53 - 0,57</t>
  </si>
  <si>
    <t>JST | ZHR | ZH</t>
  </si>
  <si>
    <t>jstzhrzhобжимнойконтактfemale</t>
  </si>
  <si>
    <t>["Обжимной контакт","JST","ZH","ZHR","1,5","Female","SZH-002T-P0.5","","S3/M3/A6","","TRUE","TRUE","1,5","5","","28 AWG: 0,51 - 0,55\n26 AWG: 0,56 - 0,60","","28 AWG: 9,8\n26 AWG: 19,6","28","26","0,08","0,12","0,8","1,2","Phosphor Bronze / Tin","1","https://www.jst.com/products/crimp_style/szh-002t-p0-5/","JST, таблица Crimp Specification (скан от владельца 21.09): высота обжима = номинал ± допуск, аппликатор APLMK SZH002-05"]</t>
  </si>
  <si>
    <t>ZHR</t>
  </si>
  <si>
    <t>ZH</t>
  </si>
  <si>
    <t>SZH-002T-P0.5</t>
  </si>
  <si>
    <t>S3/M3/A6</t>
  </si>
  <si>
    <t>28 AWG: 0,51 - 0,55
26 AWG: 0,56 - 0,60</t>
  </si>
  <si>
    <t>28 AWG: 9,8
26 AWG: 19,6</t>
  </si>
  <si>
    <t>["Обжимной контакт","JST","ZH","ZHR","1,5","Female","SZH-003T-P0.5","","S3/M3","","TRUE","TRUE","1,5","5","","32 AWG: 0,43 - 0,47\n30 AWG: 0,48 - 0,52\n28 AWG: 0,53 - 0,57","","32 AWG: 2,9\n30 AWG: 4,9\n28 AWG: 9,8","32","28","0,03","0,08","0,5","1","Phosphor Bronze / Tin","1","https://www.jst.com/products/crimp_style/szh-003t-p0-5/","JST, таблица Crimp Specification (скан от владельца 21.09): высота обжима = номинал ± допуск, аппликатор APLMK SZH003-05"]</t>
  </si>
  <si>
    <t>SZH-003T-P0.5</t>
  </si>
  <si>
    <t>S3/M3</t>
  </si>
  <si>
    <t>32 AWG: 0,43 - 0,47
30 AWG: 0,48 - 0,52
28 AWG: 0,53 - 0,57</t>
  </si>
  <si>
    <t>32 AWG: 2,9
30 AWG: 4,9
28 AWG: 9,8</t>
  </si>
  <si>
    <t>JST | ZPDR | ZPD</t>
  </si>
  <si>
    <t>jstzpdrzpdобжимнойконтактfemale</t>
  </si>
  <si>
    <t>["Обжимной контакт","JST","ZPD","ZPDR","1,5","Female","SZPD-002T-P0.3","","","","","","1,5","5","","28 AWG: 0,51 - 0,55\n26 AWG: 0,58 - 0,62\n24 AWG: 0,63 - 0,67","","28 AWG: 10\n26 AWG: 20\n24 AWG: 30","28","24","0,08","0,2","0,7","1,2","Phosphor Bronze / Tin","2","https://www.jst.com/products/crimp_style/szpd-002t-p0-3/","JST, таблица Crimp Specification (скан от владельца 21.09): высота обжима = номинал ± допуск, аппликатор APLMK SZE002-03"]</t>
  </si>
  <si>
    <t>ZPDR</t>
  </si>
  <si>
    <t>ZPD</t>
  </si>
  <si>
    <t>SZPD-002T-P0.3</t>
  </si>
  <si>
    <t>KLS Electronic | KLS1-2.50 | KLS1-2.50</t>
  </si>
  <si>
    <t>klselectronickls1-2.50kls1-2.50обжимнойконтакт</t>
  </si>
  <si>
    <t>["Обжимной контакт","KLS Electronic","KLS1-2.50","KLS1-2.50","2,5","","L-KLS1-2.50-T","","","","","","","","","","","","","","","","","","Brass или Phosphor Bronze / Tin","3","https://www.compel.ru/infosheet/KLS/L-KLS1-2.50-T","compel.ru/infosheet/KLS/L-KLS1-2.50-T, ozdisan.com, klselectronic.com — контакт-клемма серии KLS1-2.50 (шаг 2,5мм, «T»=Terminal), общие параметры серии: 250В AC/DC, 3А, PA66 (UL94V-2) корпус ответной части, латунь или фосфористая бронза/олово. Пол контакта (Male/Female) и сечение провода производитель в открытом доступе не публикует, высота обжима тоже — не заполнено, решено агентом — проверить по факту детали"]</t>
  </si>
  <si>
    <t>KLS Electronic</t>
  </si>
  <si>
    <t>KLS1-2.50</t>
  </si>
  <si>
    <t>L-KLS1-2.50-T</t>
  </si>
  <si>
    <t>KLS Electronic | KLS1-2.54 | KLS1-2.54</t>
  </si>
  <si>
    <t>klselectronickls1-2.54kls1-2.54обжимнойконтактfemale</t>
  </si>
  <si>
    <t>["Обжимной контакт","KLS Electronic","KLS1-2.54","KLS1-2.54","2,54","Female","","L-KLS1-2.54-T","","","","","","","","","","","30","22","0,05","0,35","","","Brass или Phosphor Bronze","","https://ozdisan.com/konnektor-baglanti-elemanlari/kontakt/pcb-konnektor-terminalleri/L-KLS1-2-54-T","Ozdisan — L-KLS1-2.54-T, KLS Electronic, socket-терминал (Female), шаг 2,54мм, провод 22-30AWG, латунь или фосфористая бронза, крепление crimp, катушка. Покрытие и ток не указаны на странице, высота обжима не найдена."]</t>
  </si>
  <si>
    <t>KLS1-2.54</t>
  </si>
  <si>
    <t>KLS Electronic | KLS1-XL4-1.25 | KLS1-XL4-1.25 (HRS DF13 type)</t>
  </si>
  <si>
    <t>klselectronickls1-xl4-1.25kls1-xl4-1.25(hrsdf13type)обжимнойконтактfemale</t>
  </si>
  <si>
    <t>["Обжимной контакт","KLS Electronic","KLS1-XL4-1.25 (HRS DF13 type)","KLS1-XL4-1.25","1,25","Female","","L-KLS1-XL4-1.25-T","","","","","","","","","","","","","","","","","Фосфористая бронза, олово или золото-флэш по никелю","1","https://www.klselectronic.com/kls1-xl4-1-25-pitch-1-25mm-hrs-df13-type-wire-to-board-connector.html","KLS1-XL4-1.25 — клон HRS DF13, шаг 1,25мм, 1A/150V AC/DC, -35..+85°C, фосфористая бронза с оловом или золотом-флэш по никелю. По номенклатуре KLS (найдено в поиске): H=корпус, T=терминал(гнездо/Female), S/R=штыревой прямой/угловой(Male) — суффикс «-T» у нашего артикула =&gt; Female. Точный AWG для терминала не подтверждён — не заполнено. Высота обжима не найдена."]</t>
  </si>
  <si>
    <t>KLS1-XL4-1.25</t>
  </si>
  <si>
    <t>KLS1-XL4-1.25 (HRS DF13 type)</t>
  </si>
  <si>
    <t>KST | FDFN1-250 | Fully Insulated Female Disconnect</t>
  </si>
  <si>
    <t>kstfdfn1-250fullyinsulatedfemaledisconnectобжимнаяклеммаfemale</t>
  </si>
  <si>
    <t>["Обжимная клемма","KST","Fully Insulated Female Disconnect","FDFN1-250","","Female","","FDFN1-250","","","","","","","","","","","22","16","0,35","1,5","","","латунь луженая, изолятор Nylon","10","https://www.ferrulesdirect.com/products/fdfn1-250","FDFN1-250 — полностью изолированный плоский разъём типа «мама» (quick disconnect), 22-16AWG, нейлоновый изолятор, луженая латунь, 10A/300V. Производитель на разных площадках указан по-разному (made-in-china: KST; ferrulesdirect/miromarkers — без бренда) — типоразмер стандартный, как и у уже занесённых в базу ring-теминалов НК/ПМ/RV1.25. Высота обжима производителем не публикуется (аналогично КВТ/Электромонтаж в базе — 'опрессовка/матричный обжим, высота не нормируется')."]</t>
  </si>
  <si>
    <t>KST</t>
  </si>
  <si>
    <t>FDFN1-250</t>
  </si>
  <si>
    <t>Fully Insulated Female Disconnect</t>
  </si>
  <si>
    <t>KST | FDFN2-250 | Fully Insulated Female Disconnect</t>
  </si>
  <si>
    <t>kstfdfn2-250fullyinsulatedfemaledisconnectобжимнаяклеммаfemale</t>
  </si>
  <si>
    <t>["Обжимная клемма","KST","Fully Insulated Female Disconnect","FDFN2-250","","Female","","FDFN2-250","","","","","","","","","","","16","14","1,5","2,5","","","латунь луженая, изолятор Nylon","15","https://www.ferrulesdirect.com/products/fdfn2-250","FDFN2-250 — полностью изолированный плоский разъём типа «мама» (quick disconnect), 16-14AWG, нейлоновый изолятор, луженая латунь, 15A/300V, синий. Производитель на разных площадках указан по-разному (см. FDFN1-250), типоразмер стандартный. Высота обжима производителем не публикуется — опрессовка/матричный обжим по сечению. Сиблинг уже занесённого FDFN1-250"]</t>
  </si>
  <si>
    <t>FDFN2-250</t>
  </si>
  <si>
    <t>KST | FDFN5-250 | Fully Insulated Female Disconnect</t>
  </si>
  <si>
    <t>kstfdfn5-250fullyinsulatedfemaledisconnectобжимнаяклеммаfemale</t>
  </si>
  <si>
    <t>["Обжимная клемма","KST","Fully Insulated Female Disconnect","FDFN5-250","","Female","","FDFN5-250","","","","","","","","","","","12","10","4","6","","","латунь луженая, изолятор Nylon","24","https://www.ferrulesdirect.com/products/fdfn5-250","FDFN5-250 — полностью изолированный плоский разъём типа «мама» (quick disconnect), 12-10AWG, нейлоновый изолятор, луженая латунь, 24A/600V, жёлтый. FDFN0.5-250 у ferrulesdirect/miromarkers не найден — младший типоразмер серии это FDFN1-250 (в базе). Высота обжима производителем не публикуется. Сиблинг уже занесённого FDFN1-250"]</t>
  </si>
  <si>
    <t>FDFN5-250</t>
  </si>
  <si>
    <t>Molex | 2478 | KK 396 (legacy KK 156)</t>
  </si>
  <si>
    <t>molex2478kk396(legacykk156)обжимнойконтактfemale</t>
  </si>
  <si>
    <t>["Обжимной контакт","Molex","KK 396 (legacy KK 156)","2478","3,96","Female","08-52-0071","08-52-0072","","","","","","","","24 AWG: 0,91 - 0,97\n22 AWG: 0,96 - 1,02\n20 AWG: 1,02 - 1,09\n18 AWG: 1,09 - 1,14","","","24","18","0,2","0,75","","2,79","Phosphor Bronze / Tin (0,90 µm)","","https://www.molex.com/en-us/products/part-detail/0008520072","Molex PS-08-50-001 (продукт-спецификация KK396/.156) проверена целиком — таблицы высоты обжима НЕТ вовсе (только тест-требования и Wire Pullout Force со ссылкой на ATS). Реальные высоты найдены в Application Tooling Specification ATS-638279500 (Order 63827-9500, hand crimp tool), серия 2478 явно перечисляет 08-52-0071/08-52-0072 в SCOPE-таблице; значения даны для UL1007 (для UL1015 изоляционный обжим немного отличается, конструктивной высоты обжима проводника это не касается)"]</t>
  </si>
  <si>
    <t>Molex</t>
  </si>
  <si>
    <t>KK 396 (legacy KK 156)</t>
  </si>
  <si>
    <t>08-52-0071</t>
  </si>
  <si>
    <t>24 AWG: 0,91 - 0,97
22 AWG: 0,96 - 1,02
20 AWG: 1,02 - 1,09
18 AWG: 1,09 - 1,14</t>
  </si>
  <si>
    <t>["Обжимной контакт","Molex","KK 396 (legacy KK 156)","2478","3,96","Female","8500063","","","","","","","","","18 AWG: 1,09 - 1,14\n20 AWG: 1,02 - 1,09\n22 AWG: 0,96 - 1,02\n24 AWG: 0,91 - 0,97","","18 AWG: 110\n20 AWG: 66\n22 AWG: 44\n24 AWG: 35","24","18","0,2","0,75","","2,79","Brass / Tin 5,08µm (Matte)","","https://www.molex.com/en-us/products/part-detail/08500063","Molex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</si>
  <si>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18 AWG: 1,09 - 1,14
20 AWG: 1,02 - 1,09
22 AWG: 0,96 - 1,02
24 AWG: 0,91 - 0,97</t>
  </si>
  <si>
    <t>18 AWG: 110
20 AWG: 66
22 AWG: 44
24 AWG: 35</t>
  </si>
  <si>
    <t>["Обжимной контакт","Molex","KK 396 (legacy KK 156)","2478","3,96","Female","8550103","8550104","","","","","","","","18 AWG: 1,09 - 1,14\n20 AWG: 1,02 - 1,09\n22 AWG: 0,96 - 1,02\n24 AWG: 0,91 - 0,97","","18 AWG: 110\n20 AWG: 66\n22 AWG: 44\n24 AWG: 35","24","18","0,2","0,75","","2,79","Brass / Gold 0,38µm (Selective)","","https://www.molex.com/en-us/products/part-detail/08550103","Molex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</si>
  <si>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156)","2478","3,96","Female","8560105","8560106","","","","","","","","18 AWG: 1,09 - 1,14\n20 AWG: 1,02 - 1,09\n22 AWG: 0,96 - 1,02\n24 AWG: 0,91 - 0,97","","18 AWG: 110\n20 AWG: 66\n22 AWG: 44\n24 AWG: 35","24","18","0,2","0,75","","2,79","Brass / Gold 0,51µm (Selective)","","https://www.molex.com/en-us/products/part-detail/08560105","Molex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</si>
  <si>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156)","2478","3,96","Female","8550133","8550134","","","","","","","","18 AWG: 1,09 - 1,14\n20 AWG: 1,02 - 1,09\n22 AWG: 0,96 - 1,02\n24 AWG: 0,91 - 0,97","","18 AWG: 110\n20 AWG: 66\n22 AWG: 44\n24 AWG: 35","24","18","0,2","0,75","","2,79","Brass / Gold 0,76µm (Selective)","","https://www.molex.com/en-us/products/part-detail/08550133","Molex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</si>
  <si>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156)","2478","3,96","Female","8500105","8500106","","","","","","","","18 AWG: 1,09 - 1,14\n20 AWG: 1,02 - 1,09\n22 AWG: 0,96 - 1,02\n24 AWG: 0,91 - 0,97","","18 AWG: 110\n20 AWG: 66\n22 AWG: 44\n24 AWG: 35","24","18","0,2","0,75","","2,79","Brass / Tin 2,54µm (Hot Dip)","","https://www.molex.com/en-us/products/part-detail/08500105","Molex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</si>
  <si>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156)","2478","3,96","Female","8500119","8500120","","","","","","","","18 AWG: 1,09 - 1,14\n20 AWG: 1,02 - 1,09\n22 AWG: 0,96 - 1,02\n24 AWG: 0,91 - 0,97","","18 AWG: 110\n20 AWG: 66\n22 AWG: 44\n24 AWG: 35","24","18","0,2","0,75","","2,79","Brass / Tin 3,81µm","","https://www.molex.com/en-us/products/part-detail/08500119","Molex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</si>
  <si>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156)","2478","3,96","Female","39000286","","","","","","","","","18 AWG: 1,09 - 1,14\n20 AWG: 1,02 - 1,09\n22 AWG: 0,96 - 1,02\n24 AWG: 0,91 - 0,97","","18 AWG: 110\n20 AWG: 66\n22 AWG: 44\n24 AWG: 35","24","18","0,2","0,75","","2,79","Brass / Tin 0,90µm (Pre-Plated)","","https://www.molex.com/en-us/products/part-detail/39000286","Molex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</si>
  <si>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156)","2478","3,96","Female","8520811","8520812","","","","","","","","18 AWG: 1,09 - 1,14\n20 AWG: 1,02 - 1,09\n22 AWG: 0,96 - 1,02\n24 AWG: 0,91 - 0,97","","18 AWG: 110\n20 AWG: 66\n22 AWG: 44\n24 AWG: 35","24","18","0,2","0,75","","2,79","Phosphor Bronze / Tin 2,54µm","","https://www.molex.com/en-us/products/part-detail/08520811","Molex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</si>
  <si>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156)","2478","3,96","Female","8650114","8650115","","","","","","","","18 AWG: 1,09 - 1,14\n20 AWG: 1,02 - 1,09\n22 AWG: 0,96 - 1,02\n24 AWG: 0,91 - 0,97","","18 AWG: 110\n20 AWG: 66\n22 AWG: 44\n24 AWG: 35","24","18","0,2","0,75","","2,79","Phosphor Bronze / Gold 0,38µm (Selective)","","https://www.molex.com/en-us/products/part-detail/08650114","Molex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</si>
  <si>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156)","2478","3,96","Female","8580121","8580122","","","","","","","","18 AWG: 1,09 - 1,14\n20 AWG: 1,02 - 1,09\n22 AWG: 0,96 - 1,02\n24 AWG: 0,91 - 0,97","","18 AWG: 110\n20 AWG: 66\n22 AWG: 44\n24 AWG: 35","24","18","0,2","0,75","","2,79","Phosphor Bronze / Gold 0,51µm (Selective)","","https://www.molex.com/en-us/products/part-detail/08580121","Molex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</si>
  <si>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156)","2478","3,96","Female","8580114","8580115","","","","","","","","18 AWG: 1,09 - 1,14\n20 AWG: 1,02 - 1,09\n22 AWG: 0,96 - 1,02\n24 AWG: 0,91 - 0,97","","18 AWG: 110\n20 AWG: 66\n22 AWG: 44\n24 AWG: 35","24","18","0,2","0,75","","2,79","Phosphor Bronze / Gold 0,76µm (Selective)","","https://www.molex.com/en-us/products/part-detail/08580114","Molex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</si>
  <si>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["Обжимной контакт","Molex","KK 396 (legacy KK 156)","2478","3,96","Female","8500281","","","","","","","","","18 AWG: 1,09 - 1,14\n20 AWG: 1,02 - 1,09\n22 AWG: 0,96 - 1,02\n24 AWG: 0,91 - 0,97","","18 AWG: 110\n20 AWG: 66\n22 AWG: 44\n24 AWG: 35","24","18","0,2","0,75","","2,79","Phosphor Bronze / Tin 3,81µm","","https://www.molex.com/en-us/products/part-detail/08500281","Molex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</si>
  <si>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Molex | 2759 | KK 254</t>
  </si>
  <si>
    <t>molex2759kk254обжимнойконтактfemale</t>
  </si>
  <si>
    <t>["Обжимной контакт","Molex","KK 254","2759","2,54","Female","8500113","","","","","","2,54 - 3,17","","","30 AWG: 0,63 - 0,73\n28 AWG: 0,63 - 0,73\n26 AWG: 0,63 - 0,73\n24 AWG: 0,71 - 0,81\n22 AWG: 0,71 - 0,81","30 AWG: 1,33\n28 AWG: 1,33\n26 AWG: 1,33\n24 AWG: 1,39\n22 AWG: 1,42","30 AWG: 6,7\n28 AWG: 11,1\n26 AWG: 17,8\n24 AWG: 28,9\n22 AWG: 44,8","30","22","0,05","0,35","1,09","1,57","Brass / Tin","4","https://www.molex.com/en-us/products/part-detail/08500113","Molex ATS-638118200 rev F (ручной инструмент 63811-8200), серия 2759; изоляция — справочная высота (Ref). В ATS назван россыпной 08-50-0114, 08-50-0113 — катушка той же серии (ATS: катушку обжимать аппликатором, у Molex — Mini-Mac 63888-2000/63888-2100) — решено агентом — проверить. Ток 4 А — при 22 AWG по PS-10-07-001 (вся серия KK 254)"]</t>
  </si>
  <si>
    <t>KK 254</t>
  </si>
  <si>
    <t>30 AWG: 0,63 - 0,73
28 AWG: 0,63 - 0,73
26 AWG: 0,63 - 0,73
24 AWG: 0,71 - 0,81
22 AWG: 0,71 - 0,81</t>
  </si>
  <si>
    <t>30 AWG: 6,7
28 AWG: 11,1
26 AWG: 17,8
24 AWG: 28,9
22 AWG: 44,8</t>
  </si>
  <si>
    <t>2,54 - 3,17</t>
  </si>
  <si>
    <t>Molex | 5556 | Mini-Fit Jr.</t>
  </si>
  <si>
    <t>molex5556mini-fitjr.обжимнойконтактfemale</t>
  </si>
  <si>
    <t>["Обжимной контакт","Molex","Mini-Fit Jr.","5556","4,2","Female","39000453","","","","","","","","","28 AWG: 0,62 - 0,72\n26 AWG: 0,64 - 0,74\n24 AWG: 0,67 - 0,77\n22 AWG: 0,69 - 0,79","28 AWG: 1,46\n26 AWG: 1,46\n24 AWG: 1,46\n22 AWG: 1,46","28 AWG: 21,4\n26 AWG: 30,7\n24 AWG: 30,7\n22 AWG: 47,6","28","22","0,08","0,35","","","Copper / Reflowed Matte Tin (отдельный вариант платировки, совпадает с 5556T2/5556T2L по типоразмеру)","","https://www.molex.com/en-us/products/part-detail/39000453","высота обжима/усилие перенесены с строки 39000046/39000047 (та же 28-22AWG группа серии 5556, ATS-638190901 rev D); платировка у 39000453 иная (Reflowed Matte Tin вместо обычного Tin), но барабан и геометрия обжима те же (одна серия/один ATS); molex.com productdetails q=39000453"]</t>
  </si>
  <si>
    <t>Mini-Fit Jr.</t>
  </si>
  <si>
    <t>28 AWG: 0,62 - 0,72
26 AWG: 0,64 - 0,74
24 AWG: 0,67 - 0,77
22 AWG: 0,69 - 0,79</t>
  </si>
  <si>
    <t>28 AWG: 21,4
26 AWG: 30,7
24 AWG: 30,7
22 AWG: 47,6</t>
  </si>
  <si>
    <t>Molex | 5557 | Mini-Fit Jr.</t>
  </si>
  <si>
    <t>molex5557mini-fitjr.обжимнойконтактfemale</t>
  </si>
  <si>
    <t>["Обжимной контакт","Molex","Mini-Fit Jr.","5557","4,2","Female","39000038","39000039","S10/M10/M19/M49/A8","TRUE","TRUE","TRUE","3,00 - 3,50","7","","24 AWG: 0,78 - 0,88\n22 AWG: 0,80 - 0,90\n20 AWG: 0,83 - 0,93\n18 AWG: 1,00 - 1,10","24 AWG: 2,21\n22 AWG: 2,24\n20 AWG: 2,24\n18 AWG: 2,38","24 AWG: 29,3\n22 AWG: 39,1\n20 AWG: 58,7\n18 AWG: 88","24","18","0,2","0,75","1,3","3,1","Brass / Tin","9","https://www.molex.com/en-us/products/part-detail/39000038","Molex ATS-638190901 rev D (ручной инструмент 63819-0901)"]</t>
  </si>
  <si>
    <t>S10/M10/M19/M49/A8</t>
  </si>
  <si>
    <t>24 AWG: 0,78 - 0,88
22 AWG: 0,80 - 0,90
20 AWG: 0,83 - 0,93
18 AWG: 1,00 - 1,10</t>
  </si>
  <si>
    <t>24 AWG: 29,3
22 AWG: 39,1
20 AWG: 58,7
18 AWG: 88</t>
  </si>
  <si>
    <t>3,00 - 3,50</t>
  </si>
  <si>
    <t>["Обжимной контакт","Molex","Mini-Fit Jr.","5557","4,2","Female","39000046","39000047","S10/M10/M19/M49/A8","TRUE","TRUE","TRUE","3,00 - 3,50","7","","28 AWG: 0,62 - 0,72\n26 AWG: 0,64 - 0,74\n24 AWG: 0,67 - 0,77\n22 AWG: 0,69 - 0,79","28 AWG: 1,46\n26 AWG: 1,46\n24 AWG: 1,62\n22 AWG: 1,62","28 AWG: 9,8\n26 AWG: 19\n24 AWG: 29\n22 AWG: 39","28","22","0,08","0,35","0,9","1,8","Brass / Tin","9","https://www.molex.com/en-us/products/part-detail/39000046","Molex ATS-638191000 rev D (ручной инструмент 63819-1000)"]</t>
  </si>
  <si>
    <t>28 AWG: 9,8
26 AWG: 19
24 AWG: 29
22 AWG: 39</t>
  </si>
  <si>
    <t>["Обжимной контакт","Molex","Mini-Fit Jr.","5557","4,2","Female","39000059","39000060","S10/M10/M19/M49/A8","TRUE","TRUE","TRUE","3,00 - 3,50","7","","24 AWG: 0,78 - 0,88\n22 AWG: 0,80 - 0,90\n20 AWG: 0,83 - 0,93\n18 AWG: 1,00 - 1,10","24 AWG: 2,21\n22 AWG: 2,24\n20 AWG: 2,24\n18 AWG: 2,38","24 AWG: 29,3\n22 AWG: 39,1\n20 AWG: 58,7\n18 AWG: 88","24","18","0,2","0,75","1,8","3,1","Phosphor Bronze / Tin","9","https://www.molex.com/en-us/products/part-detail/39000059","Molex ATS-638190901 rev D (ручной инструмент 63819-0901)"]</t>
  </si>
  <si>
    <t>["Обжимной контакт","Molex","Mini-Fit Jr.","5557","4,2","Female","39000065","39000066","S10/M10/M19/M49/A8","TRUE","TRUE","TRUE","3,00 - 3,50","7","","28 AWG: 0,62 - 0,72\n26 AWG: 0,64 - 0,74\n24 AWG: 0,67 - 0,77\n22 AWG: 0,69 - 0,79","28 AWG: 1,46\n26 AWG: 1,46\n24 AWG: 1,62\n22 AWG: 1,62","28 AWG: 9,8\n26 AWG: 19\n24 AWG: 29\n22 AWG: 39","28","22","0,08","0,35","1,3","3,1","Phosphor Bronze / Tin","9","https://www.molex.com/en-us/products/part-detail/39000065","Molex ATS-638191000 rev D (ручной инструмент 63819-1000)"]</t>
  </si>
  <si>
    <t>["Обжимной контакт","Molex","Mini-Fit Jr.","5557","4,2","Female","39000073","39000074","S10/M10/M19/M49/A8","TRUE","TRUE","TRUE","3,00 - 3,50","7","","24 AWG: 0,78 - 0,88\n22 AWG: 0,80 - 0,90\n20 AWG: 0,83 - 0,93\n18 AWG: 1,00 - 1,10","24 AWG: 2,21\n22 AWG: 2,24\n20 AWG: 2,24\n18 AWG: 2,38","24 AWG: 29,3\n22 AWG: 39,1\n20 AWG: 58,7\n18 AWG: 88","24","18","0,2","0,75","1,8","3,1","Brass / Tin","9","https://www.molex.com/en-us/products/part-detail/39000073","Molex ATS-638190901 rev D (ручной инструмент 63819-0901)"]</t>
  </si>
  <si>
    <t>["Обжимной контакт","Molex","Mini-Fit Jr.","5557","4,2","Female","39000077","39000078","S10/M10/M19/M49/A8","TRUE","TRUE","TRUE","3,00 - 3,50","7","","16 AWG: 1,14 - 1,24","2,85 / 3,35","68,5","16","16","1,5","1,5","1,8","3,1","Brass / Gold 0,76µm","9","https://www.molex.com/en-us/products/part-detail/39000077","Molex ATS-2002182200 rev E1 (ручной инструмент 200218-2200); изоляция 2,85 — профили A/C, 3,35 — профиль B"]</t>
  </si>
  <si>
    <t>16 AWG: 1,14 - 1,24</t>
  </si>
  <si>
    <t>["Обжимной контакт","Molex","Mini-Fit Jr.","5557","4,2","Female","39000079","39000080","S10/M10/M19/M49/A8","TRUE","TRUE","TRUE","3,00 - 3,50","7","","16 AWG: 1,14 - 1,24","2,85 / 3,35","68,5","16","16","1,5","1,5","1,8","3,1","Brass / Gold 0,38µm","9","https://www.molex.com/en-us/products/part-detail/39000079","Molex ATS-2002182200 rev E1 (ручной инструмент 200218-2200); изоляция 2,85 — профили A/C, 3,35 — профиль B"]</t>
  </si>
  <si>
    <t>["Обжимной контакт","Molex","Mini-Fit Jr.","5557","4,2","Female","39000089","39000090","S10/M10/M19/M49/A8","TRUE","TRUE","TRUE","3,00 - 3,50","7","","16 AWG: 1,14 - 1,24","2,85 / 3,35","68,5","16","16","1,5","1,5","1,8","3,1","Phosphor Bronze / Gold 0,76µm","9","https://www.molex.com/en-us/products/part-detail/39000089","Molex ATS-2002182200 rev E1 (ручной инструмент 200218-2200); изоляция 2,85 — профили A/C, 3,35 — профиль B"]</t>
  </si>
  <si>
    <t>["Обжимной контакт","Molex","Mini-Fit Jr.","5557","4,2","Female","39000139","39000140","S10/M10/M19/M49/A8","TRUE","TRUE","TRUE","3,00 - 3,50","7","","28 AWG: 0,62 - 0,72\n26 AWG: 0,64 - 0,74\n24 AWG: 0,67 - 0,77\n22 AWG: 0,69 - 0,79","28 AWG: 1,46\n26 AWG: 1,46\n24 AWG: 1,62\n22 AWG: 1,62","28 AWG: 9,8\n26 AWG: 19\n24 AWG: 29\n22 AWG: 39","28","22","0,08","0,35","1,3","3,1","Brass / Tin","9","https://www.molex.com/en-us/products/part-detail/39000139","Molex ATS-638191000 rev D (ручной инструмент 63819-1000)"]</t>
  </si>
  <si>
    <t>["Обжимной контакт","Molex","Mini-Fit Jr.","5557","4,2","Female","39000181","39000182","S10/M10/M19/M49/A8","TRUE","TRUE","TRUE","3,00 - 3,50","7","","24 AWG: 0,78 - 0,88\n22 AWG: 0,80 - 0,90\n20 AWG: 0,83 - 0,93\n18 AWG: 1,00 - 1,10","24 AWG: 2,21\n22 AWG: 2,24\n20 AWG: 2,24\n18 AWG: 2,38","24 AWG: 29,3\n22 AWG: 39,1\n20 AWG: 58,7\n18 AWG: 88","24","18","0,2","0,75","1,3","3,1","Brass / Gold 0,76µm","9","https://www.molex.com/en-us/products/part-detail/39000181","Molex ATS-638190901 rev D (ручной инструмент 63819-0901)"]</t>
  </si>
  <si>
    <t>["Обжимной контакт","Molex","Mini-Fit Jr.","5557","4,2","Female","39000183","39000184","S10/M10/M19/M49/A8","TRUE","TRUE","TRUE","3,00 - 3,50","7","","28 AWG: 0,62 - 0,72\n26 AWG: 0,64 - 0,74\n24 AWG: 0,67 - 0,77\n22 AWG: 0,69 - 0,79","28 AWG: 1,46\n26 AWG: 1,46\n24 AWG: 1,62\n22 AWG: 1,62","28 AWG: 9,8\n26 AWG: 19\n24 AWG: 29\n22 AWG: 39","28","22","0,08","0,35","1,3","3,1","Brass / Gold 0,38µm","9","https://www.molex.com/en-us/products/part-detail/39000183","Molex ATS-638191000 rev D (ручной инструмент 63819-1000)"]</t>
  </si>
  <si>
    <t>["Обжимной контакт","Molex","Mini-Fit Jr.","5557","4,2","Female","39000185","39000186","S10/M10/M19/M49/A8","TRUE","TRUE","TRUE","3,00 - 3,50","7","","16 AWG: 1,14 - 1,24","2,85 / 3,35","68,5","16","16","1,5","1,5","1,3","3,1","Phosphor Bronze / Gold 0,76µm","9","https://www.molex.com/en-us/products/part-detail/39000185","Molex ATS-2002182200 rev E1 (ручной инструмент 200218-2200); изоляция 2,85 — профили A/C, 3,35 — профиль B"]</t>
  </si>
  <si>
    <t>["Обжимной контакт","Molex","Mini-Fit Jr.","5557","4,2","Female","39000207","39000208","S10/M10/M19/M49/A8","TRUE","TRUE","TRUE","3,00 - 3,50","7","","24 AWG: 0,78 - 0,88\n22 AWG: 0,80 - 0,90\n20 AWG: 0,83 - 0,93\n18 AWG: 1,00 - 1,10","24 AWG: 2,21\n22 AWG: 2,24\n20 AWG: 2,24\n18 AWG: 2,38","24 AWG: 29,3\n22 AWG: 39,1\n20 AWG: 58,7\n18 AWG: 88","24","18","0,2","0,75","1,3","3,1","Phosphor Bronze / Gold 0,38µm","9","https://www.molex.com/en-us/products/part-detail/39000207","Molex ATS-638190901 rev D (ручной инструмент 63819-0901)"]</t>
  </si>
  <si>
    <t>["Обжимной контакт","Molex","Mini-Fit Jr.","5557","4,2","Female","39000209","39000210","S10/M10/M19/M49/A8","TRUE","TRUE","TRUE","3,00 - 3,50","7","","28 AWG: 0,62 - 0,72\n26 AWG: 0,64 - 0,74\n24 AWG: 0,67 - 0,77\n22 AWG: 0,69 - 0,79","28 AWG: 1,46\n26 AWG: 1,46\n24 AWG: 1,62\n22 AWG: 1,62","28 AWG: 9,8\n26 AWG: 19\n24 AWG: 29\n22 AWG: 39","28","22","0,08","0,35","1,3","3,1","Hi-Cond. Brass / Tin","13","https://www.molex.com/en-us/products/part-detail/39000209","Molex ATS-638191000 rev D (ручной инструмент 63819-1000)"]</t>
  </si>
  <si>
    <t>["Обжимной контакт","Molex","Mini-Fit Jr.","5557","4,2","Female","39000428","39000429","S10/M10/M19/M49/A8","TRUE","TRUE","TRUE","3,00 - 3,50","7","","24 AWG: 0,78 - 0,88\n22 AWG: 0,80 - 0,90\n20 AWG: 0,83 - 0,93\n18 AWG: 1,00 - 1,10","24 AWG: 2,21\n22 AWG: 2,24\n20 AWG: 2,24\n18 AWG: 2,38","24 AWG: 29,3\n22 AWG: 39,1\n20 AWG: 58,7\n18 AWG: 88","24","18","0,2","0,75","1,8","3,1","Phosphor Bronze / Gold 0,38µm","9","https://www.molex.com/en-us/products/part-detail/39000428","Molex ATS-638190901 rev D (ручной инструмент 63819-0901)"]</t>
  </si>
  <si>
    <t>["Обжимной контакт","Molex","Mini-Fit Jr.","5557","4,2","Female","39000434","39000435","S10/M10/M19/M49/A8","TRUE","TRUE","TRUE","3,00 - 3,50","7","","28 AWG: 0,62 - 0,72\n26 AWG: 0,64 - 0,74\n24 AWG: 0,67 - 0,77\n22 AWG: 0,69 - 0,79","28 AWG: 1,46\n26 AWG: 1,46\n24 AWG: 1,62\n22 AWG: 1,62","28 AWG: 9,8\n26 AWG: 19\n24 AWG: 29\n22 AWG: 39","28","22","0,08","0,35","1,3","3,1","Hi-Cond. Copper / Tin","13","https://www.molex.com/en-us/products/part-detail/39000434","Molex ATS-638191000 rev D (ручной инструмент 63819-1000)"]</t>
  </si>
  <si>
    <t>Molex | 5559 | Mini-Fit Jr.</t>
  </si>
  <si>
    <t>molex5559mini-fitjr.обжимнойконтактmale</t>
  </si>
  <si>
    <t>["Обжимной контакт","Molex","Mini-Fit Jr.","5559","4,2","Male","39000040","39000041","S10/M10/M19/M49/A8","TRUE","TRUE","TRUE","3,00 - 3,50","7","","24 AWG: 0,78 - 0,88\n22 AWG: 0,80 - 0,90\n20 AWG: 0,83 - 0,93\n18 AWG: 1,00 - 1,10","24 AWG: 2,21\n22 AWG: 2,24\n20 AWG: 2,24\n18 AWG: 2,38","24 AWG: 29,3\n22 AWG: 39,1\n20 AWG: 58,7\n18 AWG: 88","24","18","0,2","0,75","1,3","3,1","Brass / Tin","9","https://www.molex.com/en-us/products/part-detail/39000040","Molex ATS-638190901 rev D (ручной инструмент 63819-0901)"]</t>
  </si>
  <si>
    <t>["Обжимной контакт","Molex","Mini-Fit Jr.","5559","4,2","Male","39000048","39000049","S10/M10/M19/M49/A8","TRUE","TRUE","TRUE","3,00 - 3,50","7","","28 AWG: 0,62 - 0,72\n26 AWG: 0,64 - 0,74\n24 AWG: 0,67 - 0,77\n22 AWG: 0,69 - 0,79","28 AWG: 1,46\n26 AWG: 1,46\n24 AWG: 1,62\n22 AWG: 1,62","28 AWG: 9,8\n26 AWG: 19\n24 AWG: 29\n22 AWG: 39","28","22","0,08","0,35","0,9","1,8","Brass / Tin","9","https://www.molex.com/en-us/products/part-detail/39000048","Molex ATS-638191000 rev D (ручной инструмент 63819-1000)"]</t>
  </si>
  <si>
    <t>["Обжимной контакт","Molex","Mini-Fit Jr.","5559","4,2","Male","39000061","39000062","S10/M10/M19/M49/A8","TRUE","TRUE","TRUE","3,00 - 3,50","7","","24 AWG: 0,78 - 0,88\n22 AWG: 0,80 - 0,90\n20 AWG: 0,83 - 0,93\n18 AWG: 1,00 - 1,10","24 AWG: 2,21\n22 AWG: 2,24\n20 AWG: 2,24\n18 AWG: 2,38","24 AWG: 29,3\n22 AWG: 39,1\n20 AWG: 58,7\n18 AWG: 88","24","18","0,2","0,75","0,9","1,8","Phosphor Bronze / Tin","9","https://www.molex.com/en-us/products/part-detail/39000061","Molex ATS-638190901 rev D (ручной инструмент 63819-0901)"]</t>
  </si>
  <si>
    <t>["Обжимной контакт","Molex","Mini-Fit Jr.","5559","4,2","Male","39000067","39000068","S10/M10/M19/M49/A8","TRUE","TRUE","TRUE","3,00 - 3,50","7","","28 AWG: 0,62 - 0,72\n26 AWG: 0,64 - 0,74\n24 AWG: 0,67 - 0,77\n22 AWG: 0,69 - 0,79","28 AWG: 1,46\n26 AWG: 1,46\n24 AWG: 1,62\n22 AWG: 1,62","28 AWG: 9,8\n26 AWG: 19\n24 AWG: 29\n22 AWG: 39","28","22","0,08","0,35","1,3","3,1","Phosphor Bronze / Tin","9","https://www.molex.com/en-us/products/part-detail/39000067","Molex ATS-638191000 rev D (ручной инструмент 63819-1000)"]</t>
  </si>
  <si>
    <t>["Обжимной контакт","Molex","Mini-Fit Jr.","5559","4,2","Male","39000075","39000076","S10/M10/M19/M49/A8","TRUE","TRUE","TRUE","3,00 - 3,50","7","","24 AWG: 0,78 - 0,88\n22 AWG: 0,80 - 0,90\n20 AWG: 0,83 - 0,93\n18 AWG: 1,00 - 1,10","24 AWG: 2,21\n22 AWG: 2,24\n20 AWG: 2,24\n18 AWG: 2,38","24 AWG: 29,3\n22 AWG: 39,1\n20 AWG: 58,7\n18 AWG: 88","24","18","0,2","0,75","1,8","3,1","Brass / Tin","9","https://www.molex.com/en-us/products/part-detail/39000075","Molex ATS-638190901 rev D (ручной инструмент 63819-0901)"]</t>
  </si>
  <si>
    <t>["Обжимной контакт","Molex","Mini-Fit Jr.","5559","4,2","Male","39000081","39000082","S10/M10/M19/M49/A8","TRUE","TRUE","TRUE","3,00 - 3,50","7","","16 AWG: 1,14 - 1,24","2,85 / 3,35","68,5","16","16","1,5","1,5","1,8","3,1","Brass / Gold 0,38µm","9","https://www.molex.com/en-us/products/part-detail/39000081","Molex ATS-2002182200 rev E1 (ручной инструмент 200218-2200); изоляция 2,85 — профили A/C, 3,35 — профиль B"]</t>
  </si>
  <si>
    <t>["Обжимной контакт","Molex","Mini-Fit Jr.","5559","4,2","Male","39000083","39000084","S10/M10/M19/M49/A8","TRUE","TRUE","TRUE","3,00 - 3,50","7","","16 AWG: 1,14 - 1,24","2,85 / 3,35","68,5","16","16","1,5","1,5","1,8","3,1","Brass / Gold 0,76µm","9","https://www.molex.com/en-us/products/part-detail/39000083","Molex ATS-2002182200 rev E1 (ручной инструмент 200218-2200); изоляция 2,85 — профили A/C, 3,35 — профиль B"]</t>
  </si>
  <si>
    <t>["Обжимной контакт","Molex","Mini-Fit Jr.","5559","4,2","Male","39000091","39000092","S10/M10/M19/M49/A8","TRUE","TRUE","TRUE","3,00 - 3,50","7","","28 AWG: 0,62 - 0,72\n26 AWG: 0,64 - 0,74\n24 AWG: 0,67 - 0,77\n22 AWG: 0,69 - 0,79","28 AWG: 1,46\n26 AWG: 1,46\n24 AWG: 1,62\n22 AWG: 1,62","28 AWG: 9,8\n26 AWG: 19\n24 AWG: 29\n22 AWG: 39","28","22","0,08","0,35","1,8","3,1","Phosphor Bronze / Gold 0,76µm","9","https://www.molex.com/en-us/products/part-detail/39000091","Molex ATS-638191000 rev D (ручной инструмент 63819-1000)"]</t>
  </si>
  <si>
    <t>["Обжимной контакт","Molex","Mini-Fit Jr.","5559","4,2","Male","39000141","39000142","S10/M10/M19/M49/A8","TRUE","TRUE","TRUE","3,00 - 3,50","7","","16 AWG: 1,14 - 1,24","2,85 / 3,35","68,5","16","16","1,5","1,5","1,3","3,1","Brass / Tin","9","https://www.molex.com/en-us/products/part-detail/39000141","Molex ATS-2002182200 rev E1 (ручной инструмент 200218-2200); изоляция 2,85 — профили A/C, 3,35 — профиль B"]</t>
  </si>
  <si>
    <t>["Обжимной контакт","Molex","Mini-Fit Jr.","5559","4,2","Male","39000213","39000214","S10/M10/M19/M49/A8","TRUE","TRUE","TRUE","3,00 - 3,50","7","","24 AWG: 0,78 - 0,88\n22 AWG: 0,80 - 0,90\n20 AWG: 0,83 - 0,93\n18 AWG: 1,00 - 1,10","24 AWG: 2,21\n22 AWG: 2,24\n20 AWG: 2,24\n18 AWG: 2,38","24 AWG: 29,3\n22 AWG: 39,1\n20 AWG: 58,7\n18 AWG: 88","24","18","0,2","0,75","1,3","3,1","Brass / Gold 0,76µm","9","https://www.molex.com/en-us/products/part-detail/39000213","Molex ATS-638190901 rev D (ручной инструмент 63819-0901)"]</t>
  </si>
  <si>
    <t>["Обжимной контакт","Molex","Mini-Fit Jr.","5559","4,2","Male","39000215","39000216","S10/M10/M19/M49/A8","TRUE","TRUE","TRUE","3,00 - 3,50","7","","28 AWG: 0,62 - 0,72\n26 AWG: 0,64 - 0,74\n24 AWG: 0,67 - 0,77\n22 AWG: 0,69 - 0,79","28 AWG: 1,46\n26 AWG: 1,46\n24 AWG: 1,62\n22 AWG: 1,62","28 AWG: 9,8\n26 AWG: 19\n24 AWG: 29\n22 AWG: 39","28","22","0,08","0,35","1,3","3,1","Brass / Gold 0,38µm","9","https://www.molex.com/en-us/products/part-detail/39000215","Molex ATS-638191000 rev D (ручной инструмент 63819-1000)"]</t>
  </si>
  <si>
    <t>["Обжимной контакт","Molex","Mini-Fit Jr.","5559","4,2","Male","39000217","39000218","S10/M10/M19/M49/A8","TRUE","TRUE","TRUE","3,00 - 3,50","7","","16 AWG: 1,14 - 1,24","2,85 / 3,35","68,5","16","16","1,5","1,5","1,3","3,1","Phosphor Bronze / Gold 0,76µm","9","https://www.molex.com/en-us/products/part-detail/39000217","Molex ATS-2002182200 rev E1 (ручной инструмент 200218-2200); изоляция 2,85 — профили A/C, 3,35 — профиль B"]</t>
  </si>
  <si>
    <t>Molex | 19003 | InsulKrimp Quick Disconnect</t>
  </si>
  <si>
    <t>molex19003insulkrimpquickdisconnectобжимнойконтактfemale</t>
  </si>
  <si>
    <t>["Обжимной контакт","Molex","InsulKrimp Quick Disconnect","19003","","Female","19003-0129","","","","","","","","","","","22 AWG: 35,6\n20 AWG: 57,8\n18 AWG: 89","22","18","0,35","0,75","","","Brass (C26000) / Tin, изоляция Nylon 94V0/94V2 (красная)","7 (18AWG) / 4 (20AWG) / 3 (22AWG)","https://www.molex.com/en-us/products/part-detail/190030129","нет данных производителя: ATS-640010400 rev L (11-16-21, ручной инструмент 64001-0400) для Insulkrimp Quick Disconnect даёт только штифтовую калибровку (X-dimension, круглый калибр) по группам сечений — 18-22 AWG: mean .069in/1,75мм (го .066in/1,68 — не-го .072in/1,83мм), это не высота обжима плоским микрометром; сам артикул 19003-0129 в таблице scope этого инструмента не перечислен; product spec PS-19902-008/011/013 содержат только испытание на вырыв, без высоты обжима"]</t>
  </si>
  <si>
    <t>InsulKrimp Quick Disconnect</t>
  </si>
  <si>
    <t>19003-0129</t>
  </si>
  <si>
    <t>22 AWG: 35,6
20 AWG: 57,8
18 AWG: 89</t>
  </si>
  <si>
    <t>["Обжимной контакт","Molex","InsulKrimp Quick Disconnect","19003","","Female","19003-0135","","","","","","","","","","","","16","14","1,5","2,5","","","Brass (C26000) / Tin, изоляция Nylon 94V0/94V2","","https://www.molex.com/en-us/products/part-detail/190030135","нет данных производителя: тот же ATS-640010400 rev L; артикул 19003-0135 (BB-2208V) в группе 14-16 AWG — только штифтовая калибровка: mean .092in/2,34мм (го .089in/2,26 — не-го .095in/2,41мм), не высота обжима микрометром; product spec PS-19902 без высоты обжима"]</t>
  </si>
  <si>
    <t>19003-0135</t>
  </si>
  <si>
    <t>Molex | 35044 | Board-in</t>
  </si>
  <si>
    <t>molex35044board-inобжимнойконтактmale</t>
  </si>
  <si>
    <t>["Обжимной контакт","Molex","Board-in","35044","2","Male","350449102","","","","","","3,0 - 3,5","","","28 AWG: 0,66 - 0,71\n26 AWG: 0,69 - 0,74\n24 AWG: 0,76 - 0,81","1,55 (max.)","28 AWG: 9,8\n26 AWG: 19,6\n24 AWG: 29,4","28","24","0,08","0,2","","1,5","Brass / Tin","2,5","https://www.molex.com/en-us/products/part-detail/0350449102","Molex CS-35044-001 Rev A2 (2.0/2.5mm B-IN Terminal Crimping Specification), раздел 4-1 (2.0mm B-IN Terminal); усилие переведено из кгс (1кгс=9,80665Н); ток 2,5А и напряжение 125В — из карточки продукта molex.com. PDF получен через search.molex.com/productdetails → crimpSpecificationPdf"]</t>
  </si>
  <si>
    <t>Board-in</t>
  </si>
  <si>
    <t>28 AWG: 0,66 - 0,71
26 AWG: 0,69 - 0,74
24 AWG: 0,76 - 0,81</t>
  </si>
  <si>
    <t>3,0 - 3,5</t>
  </si>
  <si>
    <t>["Обжимной контакт","Molex","Board-in","35044","2","Male","350449902","","","","","","","","","","","","24","22","0,2","0,35","","1,5","Brass / Tin (Pre-Plated)","","https://www.molex.com/en-us/products/part-detail/350449902","нет данных производителя: артикул 35044-9902 не входит в scope-таблицу CS-35044-001 Rev A2 (раздел 2 перечисляет для 2.0мм только 35044-9102/-9110/-9160); для 22AWG в документе вообще нет строки (таблица 4-1 даёт только #24/#26/#28)"]</t>
  </si>
  <si>
    <t>["Обжимной контакт","Molex","Board-in","35044","2,5","Male","350449104","","","","","","","","","28 AWG: 0,66 - 0,71\n26 AWG: 0,69 - 0,74\n24 AWG: 0,76 - 0,81\n22 AWG: 0,83 - 0,88","1,7 (max.)","28 AWG: 9,8\n26 AWG: 19,6\n24 AWG: 29,4\n22 AWG: 39,2","28","22","0,08","0,35","","1,9","Brass / Tin","","https://www.molex.com/en-us/products/part-detail/350449104","Molex CS-35044-001 Rev A2 (2.0/2.5mm B-IN Terminal Crimping Specification), раздел 4-2 (2.5mm B-IN Terminal); усилие переведено из кгс (1кгс=9,80665Н); PDF получен через search.molex.com/productdetails → crimpSpecificationPdf, извлечён pdfjs этой сессией"]</t>
  </si>
  <si>
    <t>28 AWG: 0,66 - 0,71
26 AWG: 0,69 - 0,74
24 AWG: 0,76 - 0,81
22 AWG: 0,83 - 0,88</t>
  </si>
  <si>
    <t>Molex | 43020, 43640 | Micro-Fit 3.0</t>
  </si>
  <si>
    <t>molex43020,43640micro-fit3.0обжимнойконтактmale</t>
  </si>
  <si>
    <t>["Обжимной контакт","Molex","Micro-Fit 3.0","43020, 43640","3","Male","430310001","430310007","S8/M8","","TRUE","TRUE","2,54 - 2,92","6","","24 AWG: 0,83 - 0,93\n22 AWG: 0,83 - 0,93\n20 AWG: 0,89 - 0,99","24 AWG: 1,58\n22 AWG: 1,58\n20 AWG: 1,7","24 AWG: 22,2\n22 AWG: 35,6\n20 AWG: 57,8","24","20","0,2","0,5","1,3","1,85","Phosphor Bronze / Tin","8,5","https://www.molex.com/en-us/products/part-detail/430310001","Molex ATS-638190000 rev E (ручной инструмент 63819-0000)"]</t>
  </si>
  <si>
    <t>43020, 43640</t>
  </si>
  <si>
    <t>Micro-Fit 3.0</t>
  </si>
  <si>
    <t>S8/M8</t>
  </si>
  <si>
    <t>24 AWG: 0,83 - 0,93
22 AWG: 0,83 - 0,93
20 AWG: 0,89 - 0,99</t>
  </si>
  <si>
    <t>24 AWG: 22,2
22 AWG: 35,6
20 AWG: 57,8</t>
  </si>
  <si>
    <t>2,54 - 2,92</t>
  </si>
  <si>
    <t>["Обжимной контакт","Molex","Micro-Fit 3.0","43020, 43640","3","Male","430310002","430310008","S8/M8","","TRUE","TRUE","2,54 - 2,92","6","","24 AWG: 0,83 - 0,93\n22 AWG: 0,83 - 0,93\n20 AWG: 0,89 - 0,99","24 AWG: 1,58\n22 AWG: 1,58\n20 AWG: 1,7","24 AWG: 22,2\n22 AWG: 35,6\n20 AWG: 57,8","24","20","0,2","0,5","1,3","1,85","Phosphor Bronze / Gold 0,38µm","8,5","https://www.molex.com/en-us/products/part-detail/430310002","Molex ATS-638190000 rev E (ручной инструмент 63819-0000)"]</t>
  </si>
  <si>
    <t>["Обжимной контакт","Molex","Micro-Fit 3.0","43020, 43640","3","Male","430310003","430310009","S8/M8","","TRUE","TRUE","2,54 - 2,92","6","","24 AWG: 0,83 - 0,93\n22 AWG: 0,83 - 0,93\n20 AWG: 0,89 - 0,99","24 AWG: 1,58\n22 AWG: 1,58\n20 AWG: 1,7","24 AWG: 22,2\n22 AWG: 35,6\n20 AWG: 57,8","24","20","0,2","0,5","1,3","1,85","Phosphor Bronze / Gold 0,76µm","8,5","https://www.molex.com/en-us/products/part-detail/430310003","Molex ATS-638190000 rev E (ручной инструмент 63819-0000)"]</t>
  </si>
  <si>
    <t>["Обжимной контакт","Molex","Micro-Fit 3.0","43020, 43640","3","Male","430310004","430310010","S18/M9","","TRUE","TRUE","2,54 - 2,92","6","","30 AWG: 0,70 - 0,80\n28 AWG: 0,70 - 0,80\n26 AWG: 0,70 - 0,80","1,38","30 AWG: 6,7\n28 AWG: 8,9\n26 AWG: 13,3","30","26","0,05","0,12","1,3","1,85","Phosphor Bronze / Tin","8,5","https://www.molex.com/en-us/products/part-detail/430310004","Molex ATS-638190000 rev E (ручной инструмент 63819-0000)"]</t>
  </si>
  <si>
    <t>S18/M9</t>
  </si>
  <si>
    <t>30 AWG: 0,70 - 0,80
28 AWG: 0,70 - 0,80
26 AWG: 0,70 - 0,80</t>
  </si>
  <si>
    <t>30 AWG: 6,7
28 AWG: 8,9
26 AWG: 13,3</t>
  </si>
  <si>
    <t>["Обжимной контакт","Molex","Micro-Fit 3.0","43020, 43640","3","Male","430310005","430310011","S18/M9","","TRUE","TRUE","2,54 - 2,92","6","","30 AWG: 0,70 - 0,80\n28 AWG: 0,70 - 0,80\n26 AWG: 0,70 - 0,80","1,38","30 AWG: 6,7\n28 AWG: 8,9\n26 AWG: 13,3","30","26","0,05","0,12","1,3","1,85","Phosphor Bronze / Gold 0,38µm","8,5","https://www.molex.com/en-us/products/part-detail/430310005","Molex ATS-638190000 rev E (ручной инструмент 63819-0000)"]</t>
  </si>
  <si>
    <t>["Обжимной контакт","Molex","Micro-Fit 3.0","43020, 43640","3","Male","430310006","430310012","S18/M9","","TRUE","TRUE","2,54 - 2,92","6","","30 AWG: 0,70 - 0,80\n28 AWG: 0,70 - 0,80\n26 AWG: 0,70 - 0,80","1,38","30 AWG: 6,7\n28 AWG: 8,9\n26 AWG: 13,3","30","26","0,05","0,12","1,3","1,85","Phosphor Bronze / Gold 0,76µm","8,5","https://www.molex.com/en-us/products/part-detail/430310006","Molex ATS-638190000 rev E (ручной инструмент 63819-0000)"]</t>
  </si>
  <si>
    <t>["Обжимной контакт","Molex","Micro-Fit 3.0","43020, 43640","3","Male","430310022","","S8/M8","","TRUE","TRUE","2,54 - 2,92","6","","18 AWG: 1,00 - 1,10","1,9","89","18","18","0,75","0,75","1,12","1,27","Phosphor Bronze / Tin","8,5","https://www.molex.com/en-us/products/part-detail/430310022","Molex ATS-638280200 rev D (ручной инструмент 63828-0200)"]</t>
  </si>
  <si>
    <t>18 AWG: 1,00 - 1,10</t>
  </si>
  <si>
    <t>["Обжимной контакт","Molex","Micro-Fit 3.0","43020, 43640","3","Male","430310023","","S8/M8","","TRUE","TRUE","2,54 - 2,92","6","","18 AWG: 1,00 - 1,10","1,9","89","18","18","0,75","0,75","1,12","1,27","Phosphor Bronze / Gold 0,38µm","8,5","https://www.molex.com/en-us/products/part-detail/430310023","Molex ATS-638280200 rev D (ручной инструмент 63828-0200)"]</t>
  </si>
  <si>
    <t>Molex | 43025, 43645 | Micro-Fit 3.0</t>
  </si>
  <si>
    <t>molex43025,43645micro-fit3.0обжимнойконтактfemale</t>
  </si>
  <si>
    <t>["Обжимной контакт","Molex","Micro-Fit 3.0","43025, 43645","3","Female","430300001","430300007","S8/M8/A20","TRUE","TRUE","TRUE","2,54 - 2,92","6","","24 AWG: 0,83 - 0,93\n22 AWG: 0,83 - 0,93\n20 AWG: 0,89 - 0,99","24 AWG: 1,58\n22 AWG: 1,58\n20 AWG: 1,7","24 AWG: 22,2\n22 AWG: 35,6\n20 AWG: 57,8","24","20","0,2","0,5","1,3","1,85","Phosphor Bronze / Tin","7","https://www.molex.com/en-us/products/part-detail/430300001","Molex ATS-638190000 rev E (ручной инструмент 63819-0000)"]</t>
  </si>
  <si>
    <t>43025, 43645</t>
  </si>
  <si>
    <t>S8/M8/A20</t>
  </si>
  <si>
    <t>["Обжимной контакт","Molex","Micro-Fit 3.0","43025, 43645","3","Female","430300002","430300008","S8/M8","","TRUE","TRUE","2,54 - 2,92","6","","24 AWG: 0,83 - 0,93\n22 AWG: 0,83 - 0,93\n20 AWG: 0,89 - 0,99","24 AWG: 1,58\n22 AWG: 1,58\n20 AWG: 1,7","24 AWG: 22,2\n22 AWG: 35,6\n20 AWG: 57,8","24","20","0,2","0,5","1,3","1,85","Phosphor Bronze / Gold 0,38µm","7","https://www.molex.com/en-us/products/part-detail/430300002","Molex ATS-638190000 rev E (ручной инструмент 63819-0000)"]</t>
  </si>
  <si>
    <t>["Обжимной контакт","Molex","Micro-Fit 3.0","43025, 43645","3","Female","430300003","430300009","S8/M8","","TRUE","TRUE","2,54 - 2,92","6","","24 AWG: 0,83 - 0,93\n22 AWG: 0,83 - 0,93\n20 AWG: 0,89 - 0,99","24 AWG: 1,58\n22 AWG: 1,58\n20 AWG: 1,7","24 AWG: 22,2\n22 AWG: 35,6\n20 AWG: 57,8","24","20","0,2","0,5","1,3","1,85","Phosphor Bronze / Gold 0,76µm","7","https://www.molex.com/en-us/products/part-detail/430300003","Molex ATS-638190000 rev E (ручной инструмент 63819-0000)"]</t>
  </si>
  <si>
    <t>["Обжимной контакт","Molex","Micro-Fit 3.0","43025, 43645","3","Female","430300004","430300010","S18/M9","","TRUE","TRUE","2,54 - 2,92","6","","30 AWG: 0,70 - 0,80\n28 AWG: 0,70 - 0,80\n26 AWG: 0,70 - 0,80","1,38","30 AWG: 6,7\n28 AWG: 8,9\n26 AWG: 13,3","30","26","0,05","0,12","1,12","1,27","Phosphor Bronze / Tin","4,5","https://www.molex.com/en-us/products/part-detail/430300004","Molex ATS-638190000 rev E (ручной инструмент 63819-0000)"]</t>
  </si>
  <si>
    <t>["Обжимной контакт","Molex","Micro-Fit 3.0","43025, 43645","3","Female","430300005","430300011","S18/M9","","TRUE","TRUE","2,54 - 2,92","6","","30 AWG: 0,70 - 0,80\n28 AWG: 0,70 - 0,80\n26 AWG: 0,70 - 0,80","1,38","30 AWG: 6,7\n28 AWG: 8,9\n26 AWG: 13,3","30","26","0,05","0,12","1,12","1,27","Phosphor Bronze / Gold 0,38µm","4,5","https://www.molex.com/en-us/products/part-detail/430300005","Molex ATS-638190000 rev E (ручной инструмент 63819-0000)"]</t>
  </si>
  <si>
    <t>["Обжимной контакт","Molex","Micro-Fit 3.0","43025, 43645","3","Female","430300006","430300012","S18/M9","","TRUE","TRUE","2,54 - 2,92","6","","30 AWG: 0,70 - 0,80\n28 AWG: 0,70 - 0,80\n26 AWG: 0,70 - 0,80","1,38","30 AWG: 6,7\n28 AWG: 8,9\n26 AWG: 13,3","30","26","0,05","0,12","1,12","1,27","Phosphor Bronze / Gold 0,76µm","4,5","https://www.molex.com/en-us/products/part-detail/430300006","Molex ATS-638190000 rev E (ручной инструмент 63819-0000)"]</t>
  </si>
  <si>
    <t>["Обжимной контакт","Molex","Micro-Fit 3.0","43025, 43645","3","Female","430300038","","S8/M8","","TRUE","TRUE","2,54 - 2,92","6","","18 AWG: 1,00 - 1,10","1,9","89","18","18","0,75","0,75","1,85","2,36","Phosphor Bronze / Tin","8,5","https://www.molex.com/en-us/products/part-detail/430300038","Molex ATS-638280200 rev D (ручной инструмент 63828-0200)"]</t>
  </si>
  <si>
    <t>["Обжимной контакт","Molex","Micro-Fit 3.0","43025, 43645","3","Female","430300039","430300040","S8/S18/M8/M9","","TRUE","TRUE","2,54 - 2,92","6","","18 AWG: 1,00 - 1,10","1,9","89","18","18","0,75","0,75","1,85","2,36","Phosphor Bronze / Gold 0,38µm","8,5","https://www.molex.com/en-us/products/part-detail/430300039","Molex ATS-638280200 rev D (ручной инструмент 63828-0200)"]</t>
  </si>
  <si>
    <t>S8/S18/M8/M9</t>
  </si>
  <si>
    <t>Molex | 45750 | Mini-Fit Plus</t>
  </si>
  <si>
    <t>molex45750mini-fitplusобжимнойконтактfemale</t>
  </si>
  <si>
    <t>["Обжимной контакт","Molex","Mini-Fit Plus","45750","","Female","45750-3111","","","","","","","","","1,14 - 1,24","2,80 - 3,35 (справочно, зависит от профиля вставки A/B/C)","68,5","16","16","1,5","1,5","","","Copper Alloy / Tin","13","https://www.molex.com/en-us/products/part-detail/45750-3111","Molex ATS-2002182200 Rev E1 (Hand Crimp Tool for Mini-Fit Jr./Plus 16AWG), табл. «CONDITIONS», строка серии 45750: проводник 1,14-1,24мм (Ref.), изоляция 2,80/2,85/3,35мм в зависимости от профиля вставки (A/B/C, по диаметру изоляции провода), усилие мин. 68,5Н (15,4lbf). Ток 13А — из карточки продукта molex.com"]</t>
  </si>
  <si>
    <t>Mini-Fit Plus</t>
  </si>
  <si>
    <t>45750-3111</t>
  </si>
  <si>
    <t>1,14 - 1,24</t>
  </si>
  <si>
    <t>["Обжимной контакт","Molex","Mini-Fit Plus","45750","","Female","457501111","457501112","","","","","","","","20 AWG: 0,83 - 0,93\n18 AWG: 1,00 - 1,10","20 AWG: 2,24\n18 AWG: 2,38","20 AWG: 58,7\n18 AWG: 88","20","18","0,5","0,75","","","Copper Alloy / Tin","","https://www.molex.com/en-us/products/part-detail/457501111","Molex ATS-638190901 rev D (ручной инструмент 63819-0901, PremiumGrade Hand Crimp Tool для Mini-Fit Jr./Plus, 24-18AWG) — тот же инструмент, что Molex явно рекомендует для 45750 (applicationTooling артикула 457501111); значения перенесены со строк 39000038/39000040 серии 5556/5557/5559 (общий барабан Mini-Fit семейства)"]</t>
  </si>
  <si>
    <t>20 AWG: 0,83 - 0,93
18 AWG: 1,00 - 1,10</t>
  </si>
  <si>
    <t>20 AWG: 58,7
18 AWG: 88</t>
  </si>
  <si>
    <t>["Обжимной контакт","Molex","Mini-Fit Plus","45750","","Female","457501211","457501212","","","","","","","","20 AWG: 0,83 - 0,93\n18 AWG: 1,00 - 1,10","20 AWG: 2,24\n18 AWG: 2,38","20 AWG: 58,7\n18 AWG: 88","20","18","0,5","0,75","","","Copper Alloy / Gold 0,76µm (Selective)","","https://www.molex.com/en-us/products/part-detail/457501211","Molex ATS-638190901 rev D (ручной инструмент 63819-0901, PremiumGrade Hand Crimp Tool для Mini-Fit Jr./Plus, 24-18AWG) — тот же инструмент, что Molex явно рекомендует для 45750 (applicationTooling артикула 457501111); значения перенесены со строк 39000038/39000040 серии 5556/5557/5559 (общий барабан Mini-Fit семейства)"]</t>
  </si>
  <si>
    <t>["Обжимной контакт","Molex","Mini-Fit Plus","45750","","Female","457502211","","","","","","","","","24 AWG: 0,78 - 0,88\n22 AWG: 0,80 - 0,90","24 AWG: 2,21\n22 AWG: 2,24","24 AWG: 29,3\n22 AWG: 39,1","24","22","0,2","0,35","","","Copper Alloy / Gold 0,76µm (Selective)","","https://www.molex.com/en-us/products/part-detail/457502211","Molex ATS-638190901 rev D (ручной инструмент 63819-0901, PremiumGrade Hand Crimp Tool для Mini-Fit Jr./Plus, 24-18AWG) — тот же инструмент, что Molex явно рекомендует для 45750 (applicationTooling артикула 457501111); значения перенесены со строк 39000038/39000040 серии 5556/5557/5559 (общий барабан Mini-Fit семейства)"]</t>
  </si>
  <si>
    <t>24 AWG: 0,78 - 0,88
22 AWG: 0,80 - 0,90</t>
  </si>
  <si>
    <t>24 AWG: 29,3
22 AWG: 39,1</t>
  </si>
  <si>
    <t>["Обжимной контакт","Molex","Mini-Fit Plus","45750","","Female","457503112","","","","","","","","","16 AWG: 1,14 - 1,24","2,80 - 3,35 (справочно, зависит от профиля вставки A/B/C)","68,5","16","16","1,5","1,5","","","Copper Alloy / Tin (Bag)","13","https://www.molex.com/en-us/products/part-detail/457503112","Molex ATS-2002182200 rev E1 (08-03-26) для Mini-Fit Jr./Plus, серия 45750/46012, ручной инструмент 200218-2200 (тот же, что и для 39000211/460123151); значения перенесены с анкерных строк 45750-3111/460123151"]</t>
  </si>
  <si>
    <t>["Обжимной контакт","Molex","Mini-Fit Plus","45750","","Female","457503511","","","","","","","","","16 AWG: 1,14 - 1,24","2,80 - 3,35 (справочно, зависит от профиля вставки A/B/C)","68,5","16","16","1,5","1,5","","","Copper Alloy / Tin (Lubricated)","13","https://www.molex.com/en-us/products/part-detail/457503511","Molex ATS-2002182200 rev E1 (08-03-26) для Mini-Fit Jr./Plus, серия 45750/46012, ручной инструмент 200218-2200 (тот же, что и для 39000211/460123151); значения перенесены с анкерных строк 45750-3111/460123151"]</t>
  </si>
  <si>
    <t>["Обжимной контакт","Molex","Mini-Fit Plus","45750","","Female","457503211","457503212","","","","","","","","16 AWG: 1,14 - 1,24","2,80 - 3,35 (справочно, зависит от профиля вставки A/B/C)","68,5","16","16","1,5","1,5","","","Copper Alloy / Gold 0,76µm (Selective)","13","https://www.molex.com/en-us/products/part-detail/457503211","Molex ATS-2002182200 rev E1 (08-03-26) для Mini-Fit Jr./Plus, серия 45750/46012, ручной инструмент 200218-2200 (тот же, что и для 39000211/460123151); значения перенесены с анкерных строк 45750-3111/460123151"]</t>
  </si>
  <si>
    <t>Molex | 46012 | Mini-Fit Plus</t>
  </si>
  <si>
    <t>molex46012mini-fitplusобжимнойконтактmale</t>
  </si>
  <si>
    <t>["Обжимной контакт","Molex","Mini-Fit Plus","46012","","Male","460121141","460121142","","","","","","","","20 AWG: 0,83 - 0,93\n18 AWG: 1,00 - 1,10","20 AWG: 2,24\n18 AWG: 2,38","20 AWG: 58,7\n18 AWG: 88","20","18","0,5","0,75","","","Copper Alloy / Tin","","https://www.molex.com/en-us/products/part-detail/460121141","Molex ATS-638190901 rev D (ручной инструмент 63819-0901, PremiumGrade Hand Crimp Tool для Mini-Fit Jr./Plus, 24-18AWG) — тот же инструмент, что Molex явно рекомендует для 45750 (applicationTooling артикула 457501111); значения перенесены со строк 39000038/39000040 серии 5556/5557/5559 (общий барабан Mini-Fit семейства)"]</t>
  </si>
  <si>
    <t>["Обжимной контакт","Molex","Mini-Fit Plus","46012","","Male","460121241","460121242","","","","","","","","20 AWG: 0,83 - 0,93\n18 AWG: 1,00 - 1,10","20 AWG: 2,24\n18 AWG: 2,38","20 AWG: 58,7\n18 AWG: 88","20","18","0,5","0,75","","","Copper Alloy / Gold 0,76µm (Selective)","","https://www.molex.com/en-us/products/part-detail/460121241","Molex ATS-638190901 rev D (ручной инструмент 63819-0901, PremiumGrade Hand Crimp Tool для Mini-Fit Jr./Plus, 24-18AWG) — тот же инструмент, что Molex явно рекомендует для 45750 (applicationTooling артикула 457501111); значения перенесены со строк 39000038/39000040 серии 5556/5557/5559 (общий барабан Mini-Fit семейства)"]</t>
  </si>
  <si>
    <t>["Обжимной контакт","Molex","Mini-Fit Plus","46012","","Male","460123141","460123142","","","","","","","","16 AWG: 1,14 - 1,24","2,80 - 3,35 (справочно, зависит от профиля вставки A/B/C)","68,5","16","16","1,5","1,5","","","Copper Alloy / Tin","","https://www.molex.com/en-us/products/part-detail/460123141","Molex ATS-2002182200 rev E1 (08-03-26) для Mini-Fit Jr./Plus, серия 45750/46012, ручной инструмент 200218-2200 (тот же, что и для 39000211/460123151); значения перенесены с анкерных строк 45750-3111/460123151"]</t>
  </si>
  <si>
    <t>["Обжимной контакт","Molex","Mini-Fit Plus","46012","","Male","460123241","460123242","","","","","","","","16 AWG: 1,14 - 1,24","2,80 - 3,35 (справочно, зависит от профиля вставки A/B/C)","68,5","16","16","1,5","1,5","","","Copper Alloy / Gold 0,76µm (Selective)","","https://www.molex.com/en-us/products/part-detail/460123241","Molex ATS-2002182200 rev E1 (08-03-26) для Mini-Fit Jr./Plus, серия 45750/46012, ручной инструмент 200218-2200 (тот же, что и для 39000211/460123151); значения перенесены с анкерных строк 45750-3111/460123151"]</t>
  </si>
  <si>
    <t>Molex | 50212 | Micro-Latch</t>
  </si>
  <si>
    <t>molex50212micro-latchобжимнойконтактfemale</t>
  </si>
  <si>
    <t>["Обжимной контакт","Molex","Micro-Latch","50212","2","Female","502128000","502128100","","","","","1,30 - 1,80","5","","30 AWG: 0,51 - 0,61\n28 AWG: 0,51 - 0,61\n26 AWG: 0,51 - 0,61\n24 AWG: 0,51 - 0,61","30 AWG: 1,31\n28 AWG: 1,31\n26 AWG: 1,43\n24 AWG: 1,43","30 AWG: 4,9\n28 AWG: 9,8\n26 AWG: 19,6\n24 AWG: 29,4","30","24","0,05","0,2","0,8","1,4","Phosphor Bronze / Tin","2","https://www.molex.com/en-us/products/part-detail/502128000","Molex ATS-638190500 rev E (ручной инструмент 63819-0500)"]</t>
  </si>
  <si>
    <t>Micro-Latch</t>
  </si>
  <si>
    <t>30 AWG: 0,51 - 0,61
28 AWG: 0,51 - 0,61
26 AWG: 0,51 - 0,61
24 AWG: 0,51 - 0,61</t>
  </si>
  <si>
    <t>30 AWG: 4,9
28 AWG: 9,8
26 AWG: 19,6
24 AWG: 29,4</t>
  </si>
  <si>
    <t>1,30 - 1,80</t>
  </si>
  <si>
    <t>Molex | 50394 | Milli-Grid</t>
  </si>
  <si>
    <t>molex50394milli-gridобжимнойконтактfemale</t>
  </si>
  <si>
    <t>["Обжимной контакт","Molex","Milli-Grid","50394","2","Female","503948051","503948100","","","","","1,30 - 1,80","5","","30 AWG: 0,53 - 0,58\n28 AWG: 0,56 - 0,61\n26 AWG: 0,59 - 0,64\n24 AWG: 0,60 - 0,65","1,30 - 1,40","30 AWG: 4,9\n28 AWG: 9,8\n26 AWG: 19,6\n24 AWG: 29,4","30","24","0,05","0,2","0,8","1,4","Copper Alloy / Gold 0,38µm","2","https://www.molex.com/en-us/products/part-detail/503948051","Molex ATS-2238631900 rev A (ручной инструмент 223863-1900)"]</t>
  </si>
  <si>
    <t>Milli-Grid</t>
  </si>
  <si>
    <t>30 AWG: 0,53 - 0,58
28 AWG: 0,56 - 0,61
26 AWG: 0,59 - 0,64
24 AWG: 0,60 - 0,65</t>
  </si>
  <si>
    <t>["Обжимной контакт","Molex","Milli-Grid","50394","2","Female","503948052","","","","","","1,30 - 1,80","5","","30 AWG: 0,53 - 0,58\n28 AWG: 0,56 - 0,61\n26 AWG: 0,59 - 0,64\n24 AWG: 0,60 - 0,65","1,30 - 1,40","30 AWG: 4,9\n28 AWG: 9,8\n26 AWG: 19,6\n24 AWG: 29,4","30","24","0,05","0,2","0,8","1,4","Copper Alloy / Gold 0,76µm","2","https://www.molex.com/en-us/products/part-detail/503948052","Molex ATS-2238631900 rev A (ручной инструмент 223863-1900)"]</t>
  </si>
  <si>
    <t>["Обжимной контакт","Molex","Milli-Grid","50394","2","Female","503948054","","","","","","1,30 - 1,80","5","","30 AWG: 0,53 - 0,58\n28 AWG: 0,56 - 0,61\n26 AWG: 0,59 - 0,64\n24 AWG: 0,60 - 0,65","1,30 - 1,40","30 AWG: 4,9\n28 AWG: 9,8\n26 AWG: 19,6\n24 AWG: 29,4","30","24","0,05","0,2","0,8","1,4","Copper Alloy / Gold 0,76µm","2","https://www.molex.com/en-us/products/part-detail/503948054","Molex ATS-2238631900 rev A (ручной инструмент 223863-1900)"]</t>
  </si>
  <si>
    <t>["Обжимной контакт","Molex","Milli-Grid","50394","2","Female","503948055","","","","","","1,30 - 1,80","5","","30 AWG: 0,53 - 0,58\n28 AWG: 0,56 - 0,61\n26 AWG: 0,59 - 0,64\n24 AWG: 0,60 - 0,65","1,30 - 1,40","30 AWG: 4,9\n28 AWG: 9,8\n26 AWG: 19,6\n24 AWG: 29,4","30","24","0,05","0,2","0,8","1,4","Copper Alloy / Tin","2","https://www.molex.com/en-us/products/part-detail/503948055","Molex ATS-2238631900 rev A (ручной инструмент 223863-1900)"]</t>
  </si>
  <si>
    <t>["Обжимной контакт","Molex","Milli-Grid","50394","2","Female","503948999","","","","","","1,30 - 1,80","5","","30 AWG: 0,53 - 0,58\n28 AWG: 0,56 - 0,61\n26 AWG: 0,59 - 0,64\n24 AWG: 0,60 - 0,65","","30 AWG: 4,9\n28 AWG: 9,8\n26 AWG: 19,6\n24 AWG: 29,3","30","24","0,05","0,2","0,8","1,4","Copper Alloy / Tin/Gold","2","https://www.molex.com/en-us/products/part-detail/503948999","Molex ATS-639005200 rev F (аппликатор FineAdjust 63900-5200; ручного инструмента под 50394-8999 у Molex нет)"]</t>
  </si>
  <si>
    <t>30 AWG: 4,9
28 AWG: 9,8
26 AWG: 19,6
24 AWG: 29,3</t>
  </si>
  <si>
    <t>Molex | 50752 | KK 254</t>
  </si>
  <si>
    <t>molex50752kk254обжимнойконтактfemale</t>
  </si>
  <si>
    <t>["Обжимной контакт","Molex","KK 254","50752","2,54","Female","507528200","","","","","","2,54 - 3,18","5","","22 AWG: 0,81 - 0,86\n20 AWG: 0,90 - 0,98","1,9","22 AWG: 39,2\n20 AWG: 49","22","20","0,35","0,5","1,2","1,5","Phosphor Bronze / Tin","4","https://www.molex.com/en-us/products/part-detail/507528200","Molex ATS-2002184900 rev C (ручной инструмент 200218-4900)"]</t>
  </si>
  <si>
    <t>22 AWG: 0,81 - 0,86
20 AWG: 0,90 - 0,98</t>
  </si>
  <si>
    <t>22 AWG: 39,2
20 AWG: 49</t>
  </si>
  <si>
    <t>2,54 - 3,18</t>
  </si>
  <si>
    <t>["Обжимной контакт","Molex","KK 254","50752","2,54","Female","507528400","","","","","","2,54 - 3,18","5","","26 AWG: 0,60 - 0,65\n24 AWG: 0,65 - 0,70","26 AWG: 1,75 - 1,85\n24 AWG: 1,80 - 1,90","26 AWG: 19,6\n24 AWG: 29,4","26","24","0,12","0,2","1,2","1,5","Phosphor Bronze / Gold","4","https://www.molex.com/en-us/products/part-detail/507528400","Molex ATS-2002189200 rev C (ручной инструмент 200218-9200)"]</t>
  </si>
  <si>
    <t>26 AWG: 0,60 - 0,65
24 AWG: 0,65 - 0,70</t>
  </si>
  <si>
    <t>26 AWG: 19,6
24 AWG: 29,4</t>
  </si>
  <si>
    <t>Molex | 51021 | PicoBlade</t>
  </si>
  <si>
    <t>molex51021picobladeобжимнойконтактfemale</t>
  </si>
  <si>
    <t>["Обжимной контакт","Molex","PicoBlade","51021","1,25","Female","500588001","500588100","S19/A9","","","TRUE","1,00 - 1,40","5","","32 AWG: 0,43 - 0,47\n30 AWG: 0,44 - 0,48\n28 AWG: 0,45 - 0,49","1,2","32 AWG: 3,4\n30 AWG: 4,9\n28 AWG: 9,8","32","28","0,03","0,08","0,5","0,9","Phosphor Bronze / Tin","1","https://www.molex.com/en-us/products/part-detail/500588001","Molex ATS-2002186300 rev C (ручной инструмент 200218-6300); есть второй ручной инструмент 200218-1900 (ATS rev B) с другими высотами — брать по инструменту цеха"]</t>
  </si>
  <si>
    <t>PicoBlade</t>
  </si>
  <si>
    <t>S19/A9</t>
  </si>
  <si>
    <t>32 AWG: 0,43 - 0,47
30 AWG: 0,44 - 0,48
28 AWG: 0,45 - 0,49</t>
  </si>
  <si>
    <t>32 AWG: 3,4
30 AWG: 4,9
28 AWG: 9,8</t>
  </si>
  <si>
    <t>1,00 - 1,40</t>
  </si>
  <si>
    <t>["Обжимной контакт","Molex","PicoBlade","51021","1,25","Female","500588020","","S19","","","TRUE","1,00 - 1,40","5","","32 AWG: 0,43 - 0,47\n30 AWG: 0,44 - 0,48\n28 AWG: 0,45 - 0,49","1,2","32 AWG: 3,4\n30 AWG: 4,9\n28 AWG: 9,8","32","28","0,03","0,08","0,5","0,9","Phosphor Bronze / Gold","1","https://www.molex.com/en-us/products/part-detail/500588020","Molex ATS-2002186300 rev C (ручной инструмент 200218-6300); есть второй ручной инструмент 200218-1900 (ATS rev B) с другими высотами — брать по инструменту цеха"]</t>
  </si>
  <si>
    <t>S19</t>
  </si>
  <si>
    <t>["Обжимной контакт","Molex","PicoBlade","51021","1,25","Female","500798001","500798100","S19","","","TRUE","1,00 - 1,40","5","","28 AWG: 0,56 - 0,61\n26 AWG: 0,60 - 0,65","1,2","28 AWG: 9,8\n26 AWG: 19,6","28","26","0,08","0,12","0,5","1,04","Phosphor Bronze / Tin","1","https://www.molex.com/en-us/products/part-detail/500798001","Molex ATS-2002189700 rev C (ручной инструмент 200218-9700)"]</t>
  </si>
  <si>
    <t>28 AWG: 0,56 - 0,61
26 AWG: 0,60 - 0,65</t>
  </si>
  <si>
    <t>["Обжимной контакт","Molex","PicoBlade","51021","1,25","Female","500798020","","S19","","","TRUE","1,00 - 1,40","5","","28 AWG: 0,56 - 0,61\n26 AWG: 0,60 - 0,65","1,2","28 AWG: 9,8\n26 AWG: 19,6","28","26","0,08","0,12","0,5","1,04","Phosphor Bronze / Gold","1","https://www.molex.com/en-us/products/part-detail/500798020","Molex ATS-2002189700 rev C (ручной инструмент 200218-9700)"]</t>
  </si>
  <si>
    <t>["Обжимной контакт","Molex","PicoBlade","51021","1,25","Female","500588000","","S19/A9","","","TRUE","1,40 - 1,91","","","32 AWG: 0,37 - 0,47\n30 AWG: 0,37 - 0,47\n28 AWG: 0,39 - 0,49","0,84","32 AWG: 2,9\n30 AWG: 4,9\n28 AWG: 9,8","32","28","0,03","0,08","0,5","1","Phosphor Bronze / Tin","1","https://www.molex.com/en-us/products/part-detail/500588000","Molex ATS-2002181900 rev B (ручной инструмент 200218-1900); изоляция — справочная высота профиля (Ref). У Molex статус NRND, замена — 500588001 с другой спецификацией обжима (высоты не совпадают). Аппликатор S19/A9 перенесён с 500588001 — решено агентом — проверить"]</t>
  </si>
  <si>
    <t>32 AWG: 0,37 - 0,47
30 AWG: 0,37 - 0,47
28 AWG: 0,39 - 0,49</t>
  </si>
  <si>
    <t>1,40 - 1,91</t>
  </si>
  <si>
    <t>["Обжимной контакт","Molex","PicoBlade","51021","1,25","Female","500798000","","S19","","","TRUE","1,40 - 1,90","","","28 AWG: 0,56 - 0,61\n26 AWG: 0,60 - 0,65","1,10 - 1,30","28 AWG: 9,8\n26 AWG: 19,6","28","26","0,08","0,12","0,5","1,04","Phosphor Bronze / Tin","1","https://www.molex.com/en-us/products/part-detail/500798000","Molex ATS-2238632000 rev A (ручной инструмент 223863-2000); изоляция — справочная (Ref). У Molex статус NRND, замена — 500798001. Аппликатор S19 перенесён с 500798001 — решено агентом — проверить"]</t>
  </si>
  <si>
    <t>1,40 - 1,90</t>
  </si>
  <si>
    <t>Molex | 51047 | PicoBlade</t>
  </si>
  <si>
    <t>molex51047picobladeобжимнойконтактmale</t>
  </si>
  <si>
    <t>["Обжимной контакт","Molex","PicoBlade","51047","1,25","Male","501258000","501258100","возможно S19","","","","1,00 - 1,40","5","","28 AWG: 0,53 - 0,63\n26 AWG: 0,53 - 0,63","1,24","9,8","28","26","0,08","0,12","0,5","1,04","Phosphor Bronze / Tin","1","https://www.molex.com/en-us/products/part-detail/501258000","Molex ATS-2002182000 rev A (ручной инструмент 200218-2000)"]</t>
  </si>
  <si>
    <t>возможно S19</t>
  </si>
  <si>
    <t>28 AWG: 0,53 - 0,63
26 AWG: 0,53 - 0,63</t>
  </si>
  <si>
    <t>["Обжимной контакт","Molex","PicoBlade","51047","1,25","Male","501338000","501338100","возможно S20","","","","1,00 - 1,40","5","","32 AWG: 0,41 - 0,51\n30 AWG: 0,41 - 0,51\n28 AWG: 0,42 - 0,52","32 AWG: 1,19\n30 AWG: 1,19\n28 AWG: 1,2","32 AWG: 2,9\n30 AWG: 4,9\n28 AWG: 9,8","32","28","0,03","0,08","0,5","0,9","Phosphor Bronze / Tin","1","https://www.molex.com/en-us/products/part-detail/501338000","Molex ATS-2002182000 rev A (ручной инструмент 200218-2000)"]</t>
  </si>
  <si>
    <t>возможно S20</t>
  </si>
  <si>
    <t>32 AWG: 0,41 - 0,51
30 AWG: 0,41 - 0,51
28 AWG: 0,42 - 0,52</t>
  </si>
  <si>
    <t>Molex | 56134 | MicroClasp</t>
  </si>
  <si>
    <t>molex56134microclaspобжимнойконтактfemale</t>
  </si>
  <si>
    <t>["Обжимной контакт","Molex","MicroClasp","56134","2","Female","561349001","561349100","","","","","1,50 - 1,90","5","","24 AWG: 0,62 - 0,67\n22 AWG: 0,71 - 0,76","24 AWG: 1,7\n22 AWG: 1,9","24 AWG: 29,4\n22 AWG: 44,1","24","22","0,2","0,35","0,9","1,5","Copper Alloy / Tin","3","https://www.molex.com/en-us/products/part-detail/561349001","Molex ATS-2133090400 rev C (ручной инструмент 213309-0400)"]</t>
  </si>
  <si>
    <t>MicroClasp</t>
  </si>
  <si>
    <t>24 AWG: 0,62 - 0,67
22 AWG: 0,71 - 0,76</t>
  </si>
  <si>
    <t>24 AWG: 29,4
22 AWG: 44,1</t>
  </si>
  <si>
    <t>1,50 - 1,90</t>
  </si>
  <si>
    <t>["Обжимной контакт","Molex","MicroClasp","56134","2","Female","561349002","","","","","","1,50 - 1,90","5","","28 AWG: 0,48 - 0,53\n26 AWG: 0,51 - 0,56","1,55","28 AWG: 9,8\n26 AWG: 19,6","28","26","0,08","0,12","0,8","1,2","Copper Alloy / Tin","3","https://www.molex.com/en-us/products/part-detail/561349002","Molex ATS-2133090400 rev C (ручной инструмент 213309-0400)"]</t>
  </si>
  <si>
    <t>28 AWG: 0,48 - 0,53
26 AWG: 0,51 - 0,56</t>
  </si>
  <si>
    <t>Molex | 70058 | SL</t>
  </si>
  <si>
    <t>molex70058slобжимнойконтактfemale</t>
  </si>
  <si>
    <t>["Обжимной контакт","Molex","SL","70058","2,54","Female","16020086","","","","","","2,54 - 3,17","5","","24 AWG: 0,75 - 0,85\n22 AWG: 0,75 - 0,85","1,7","24 AWG: 29,4\n22 AWG: 39,2","24","22","0,2","0,35","1,09","1,65","Phosphor Bronze / Tin","","https://www.molex.com/en-us/products/part-detail/16020086","Molex ATS-638118700 rev C (ручной инструмент 63811-8700), серия SL 70058"]</t>
  </si>
  <si>
    <t>SL</t>
  </si>
  <si>
    <t>24 AWG: 0,75 - 0,85
22 AWG: 0,75 - 0,85</t>
  </si>
  <si>
    <t>24 AWG: 29,4
22 AWG: 39,2</t>
  </si>
  <si>
    <t>Molex | 78172 | Pico-EZmate</t>
  </si>
  <si>
    <t>molex78172pico-ezmateобжимнойконтактfemale</t>
  </si>
  <si>
    <t>["Обжимной контакт","Molex","Pico-EZmate","78172","1,2","Female","781720410","781720411","","","","","1,10 - 1,40","5","","30 AWG: 0,40 - 0,44\n28 AWG: 0,44 - 0,48","0,78","30 AWG: 5\n28 AWG: 10","30","28","0,05","0,08","0,5","0,7","Copper Alloy / Gold","1,5","https://www.molex.com/en-us/products/part-detail/781720410","Molex ATS-2133096500 rev A (ручной инструмент 213309-6500)"]</t>
  </si>
  <si>
    <t>Pico-EZmate</t>
  </si>
  <si>
    <t>30 AWG: 0,40 - 0,44
28 AWG: 0,44 - 0,48</t>
  </si>
  <si>
    <t>1,10 - 1,40</t>
  </si>
  <si>
    <t>Molex | 87010 | SPOX</t>
  </si>
  <si>
    <t>molex87010spoxобжимнойконтактfemale</t>
  </si>
  <si>
    <t>["Обжимной контакт","Molex","SPOX","87010","2,5","Female","08701039","8701040","","","","","2,50 - 3,00","5","","28 AWG: 0,61 - 0,67\n26 AWG: 0,63 - 0,69\n24 AWG: 0,67 - 0,74\n22 AWG: 0,73 - 0,80","28 AWG: 1,42\n26 AWG: 1,42\n24 AWG: 1,57\n22 AWG: 1,68","28 AWG: 11,12\n26 AWG: 17,79\n24 AWG: 28,91\n22 AWG: 44,48","28","22","0,08","0,35","1,2","1,8","Phosphor Bronze / Tin","3","https://www.molex.com/en-us/products/part-detail/08701039","Molex ATS-6382819HM rev D (ручной инструмент 63828-1900)"]</t>
  </si>
  <si>
    <t>SPOX</t>
  </si>
  <si>
    <t>28 AWG: 0,61 - 0,67
26 AWG: 0,63 - 0,69
24 AWG: 0,67 - 0,74
22 AWG: 0,73 - 0,80</t>
  </si>
  <si>
    <t>28 AWG: 11,12
26 AWG: 17,79
24 AWG: 28,91
22 AWG: 44,48</t>
  </si>
  <si>
    <t>2,50 - 3,00</t>
  </si>
  <si>
    <t>Molex | 87396 | Milli-Grid</t>
  </si>
  <si>
    <t>molex87396milli-gridобжимнойконтактfemale</t>
  </si>
  <si>
    <t>["Обжимной контакт","Molex","Milli-Grid","87396","2","Female","873968051","","","","","","1,30 - 1,80","5","","28 AWG: 0,57 - 0,62\n26 AWG: 0,61 - 0,66\n24 AWG: 0,66 - 0,71\n22 AWG: 0,75 - 0,80","1,35 - 1,45","28 AWG: 9,8\n26 AWG: 19,6\n24 AWG: 29,4\n22 AWG: 39,2","28","22","0,08","0,35","0,8","1,4","Phosphor Bronze / Gold","2","https://www.molex.com/en-us/products/part-detail/873968051","Molex ATS-2238634500 rev A (ручной инструмент 223863-4500)"]</t>
  </si>
  <si>
    <t>28 AWG: 0,57 - 0,62
26 AWG: 0,61 - 0,66
24 AWG: 0,66 - 0,71
22 AWG: 0,75 - 0,80</t>
  </si>
  <si>
    <t>Molex | 87421 | Pico-SPOX</t>
  </si>
  <si>
    <t>molex87421pico-spoxобжимнойконтактfemale</t>
  </si>
  <si>
    <t>["Обжимной контакт","Molex","Pico-SPOX","87421","1,5","Female","874210000","874210100","","","","","1,30 - 1,60","5","","26 AWG: 0,52 - 0,58\n24 AWG: 0,56 - 0,60","26 AWG: 1,24\n24 AWG: 1,4","26 AWG: 19,6\n24 AWG: 29,4","26","24","0,12","0,2","0,9","1,2","Phosphor Bronze / Tin","2,5","https://www.molex.com/en-us/products/part-detail/874210000","Molex ATS-2002188900 rev A (ручной инструмент 200218-8900)"]</t>
  </si>
  <si>
    <t>Pico-SPOX</t>
  </si>
  <si>
    <t>26 AWG: 0,52 - 0,58
24 AWG: 0,56 - 0,60</t>
  </si>
  <si>
    <t>1,30 - 1,60</t>
  </si>
  <si>
    <t>Molex | 90119 | C-Grid III</t>
  </si>
  <si>
    <t>molex90119c-gridiiiобжимнойконтактfemale</t>
  </si>
  <si>
    <t>["Обжимной контакт","Molex","C-Grid III","90119","2,54","Female","901190109","","","","","","2,54 - 3,18","5","","24 AWG: 0,68 - 0,73\n22 AWG: 0,75 - 0,80","1,4","24 AWG: 29,4\n22 AWG: 39,2","24","22","0,2","0,35","1","1,5","Phosphor Bronze / Tin","3","https://www.molex.com/en-us/products/part-detail/901190109","Molex ATS-638258100 rev B (ручной инструмент 63825-8100)"]</t>
  </si>
  <si>
    <t>C-Grid III</t>
  </si>
  <si>
    <t>24 AWG: 0,68 - 0,73
22 AWG: 0,75 - 0,80</t>
  </si>
  <si>
    <t>["Обжимной контакт","Molex","C-Grid III","90119","2,54","Female","901190110","","","","","","2,54 - 3,18","5","","24 AWG: 0,68 - 0,73\n22 AWG: 0,75 - 0,80","1,4","24 AWG: 29,4\n22 AWG: 39,2","24","22","0,2","0,35","1","1,5","Phosphor Bronze / Gold 0,38µm","3","https://www.molex.com/en-us/products/part-detail/901190110","Molex ATS-638258100 rev B (ручной инструмент 63825-8100)"]</t>
  </si>
  <si>
    <t>["Обжимной контакт","Molex","C-Grid III","90119","2,54","Female","901190111","","","","","","2,54 - 3,18","5","","24 AWG: 0,68 - 0,73\n22 AWG: 0,75 - 0,80","1,4","24 AWG: 29,4\n22 AWG: 39,2","24","22","0,2","0,35","1","1,5","Phosphor Bronze / Gold 0,76µm","3","https://www.molex.com/en-us/products/part-detail/901190111","Molex ATS-638258100 rev B (ручной инструмент 63825-8100)"]</t>
  </si>
  <si>
    <t>["Обжимной контакт","Molex","C-Grid III","90119","2,54","Female","901190120","","","","","","2,54 - 3,18","5","","28 AWG: 0,54 - 0,60\n26 AWG: 0,59 - 0,65","28 AWG: 1,55\n26 AWG: 1,3","28 AWG: 9,8\n26 AWG: 19,6","28","26","0,08","0,12","0,8","1,2","Phosphor Bronze / Tin","3","https://www.molex.com/en-us/products/part-detail/901190120","Molex ATS-638258200 rev B (ручной инструмент 63825-8200)"]</t>
  </si>
  <si>
    <t>28 AWG: 0,54 - 0,60
26 AWG: 0,59 - 0,65</t>
  </si>
  <si>
    <t>["Обжимной контакт","Molex","C-Grid III","90119","2,54","Female","901190121","","","","","","2,54 - 3,18","5","","28 AWG: 0,54 - 0,60\n26 AWG: 0,59 - 0,65","28 AWG: 1,55\n26 AWG: 1,3","28 AWG: 9,8\n26 AWG: 19,6","28","26","0,08","0,12","0,8","1,2","Phosphor Bronze / Gold 0,38µm","3","https://www.molex.com/en-us/products/part-detail/901190121","Molex ATS-638258200 rev B (ручной инструмент 63825-8200)"]</t>
  </si>
  <si>
    <t>["Обжимной контакт","Molex","C-Grid III","90119","2,54","Female","901190122","","","","","","2,54 - 3,18","5","","28 AWG: 0,54 - 0,60\n26 AWG: 0,59 - 0,65","28 AWG: 1,55\n26 AWG: 1,3","28 AWG: 9,8\n26 AWG: 19,6","28","26","0,08","0,12","0,8","1,2","Phosphor Bronze / Gold 0,76µm","3","https://www.molex.com/en-us/products/part-detail/901190122","Molex ATS-638258200 rev B (ручной инструмент 63825-8200)"]</t>
  </si>
  <si>
    <t>["Обжимной контакт","Molex","C-Grid III","90119","2,54","Female","901190124","","","","","","","","","24 AWG: 0,68 - 0,73\n22 AWG: 0,75 - 0,80","1,4","24 AWG: 29,4\n22 AWG: 39,2","24","22","0,2","0,35","1","1,5","Phosphor Bronze / Tin (не-пре-платированный, отличается от 901190109 Pre-Plated)","3","https://www.molex.com/en-us/products/part-detail/901190124","Molex ATS-638258100 rev B (11-1-16) для C-Grid III, серия 90119, ручной инструмент 63825-8100; значения перенесены с 901190109/110/111 (та же группа 24-22AWG, один барабан)"]</t>
  </si>
  <si>
    <t>["Обжимной контакт","Molex","C-Grid III","90119","2,54","Female","901190125","","","","","","","","","28 AWG: 0,54 - 0,60\n26 AWG: 0,59 - 0,65","28 AWG: 1,55\n26 AWG: 1,3","28 AWG: 9,8\n26 AWG: 19,6","28","26","0,08","0,12","0,8","1,2","Phosphor Bronze / Tin (не-пре-платированный, отличается от 901190120 Pre-Plated)","3","https://www.molex.com/en-us/products/part-detail/901190125","Molex ATS-638258200 rev B для C-Grid III, серия 90119, ручной инструмент 63825-8200; значения перенесены с 901190120/121/122 (та же группа 28-26AWG, один барабан)"]</t>
  </si>
  <si>
    <t>Molex | 151087 | Milli-Grid</t>
  </si>
  <si>
    <t>molex151087milli-gridобжимнойконтактfemale</t>
  </si>
  <si>
    <t>["Обжимной контакт","Molex","Milli-Grid","151087","2","Female","1510878101","","","","","","1,30 - 1,80","5","","30 AWG: 0,53 - 0,58\n28 AWG: 0,56 - 0,61\n26 AWG: 0,59 - 0,64\n24 AWG: 0,60 - 0,65","30 AWG: 1,43\n28 AWG: 1,46\n26 AWG: 1,47\n24 AWG: 1,47","30 AWG: 4,9\n28 AWG: 9,8\n26 AWG: 19,6\n24 AWG: 29,4","30","24","0,05","0,2","0,8","1,4","Copper Alloy / Gold","2","https://www.molex.com/en-us/products/part-detail/1510878101","Molex ATS-20021827HM rev B (ручной инструмент 200218-2700)"]</t>
  </si>
  <si>
    <t>Molex | 172253 | ULTRA-FIT</t>
  </si>
  <si>
    <t>molex172253ultra-fitобжимнойконтактfemale</t>
  </si>
  <si>
    <t>["Обжимной контакт","Molex","ULTRA-FIT","172253","","Female","1722536111","","S20","","FALSE","TRUE","","","","22 AWG: 0,73 - 0,83\n20 AWG: 0,82 - 0,92","22 AWG: 1,55 - 1,65\n20 AWG: 1,70 - 1,80","22 AWG: 35,6\n20 AWG: 57,9","22","20","","","","","High Conductivity Copper / Gold (mating, 0.38µm) + Tin (termination, 1.524µm)","","https://www.molex.com/en-us/products/part-detail/1722536111","Molex ATS-2238630900 rev A (ручной инструмент 223863-0900, Hand Crimp Tool for Ultra-Fit Crimp Terminals, серии 172253/216946, 20-22 AWG)"]</t>
  </si>
  <si>
    <t>ULTRA-FIT</t>
  </si>
  <si>
    <t>S20</t>
  </si>
  <si>
    <t>22 AWG: 0,73 - 0,83
20 AWG: 0,82 - 0,92</t>
  </si>
  <si>
    <t>22 AWG: 35,6
20 AWG: 57,9</t>
  </si>
  <si>
    <t>Molex | 172718 | Mini-Fit TPA2</t>
  </si>
  <si>
    <t>molex172718mini-fittpa2обжимнойконтактfemale</t>
  </si>
  <si>
    <t>["Обжимной контакт","Molex","Mini-Fit TPA2","172718","4,2","Female","1727183111","","M30","FALSE","TRUE","FALSE","3,20 - 3,80","7","","20 AWG: 0,93 - 1,01\n18 AWG: 1,05 - 1,15","20 AWG: 2,14\n18 AWG: 2,5","20 AWG: 58\n18 AWG: 89","20","18","0,5","0,75","1,42","2,1","Phosphor Bronze / Tin","","https://www.molex.com/en-us/products/part-detail/1727183111","Molex ATS-2002180100 rev E (18 AWG, ручной инструмент 200218-0100) и ATS-2002182100 rev E (20 AWG, 200218-2100)"]</t>
  </si>
  <si>
    <t>Mini-Fit TPA2</t>
  </si>
  <si>
    <t>M30</t>
  </si>
  <si>
    <t>20 AWG: 0,93 - 1,01
18 AWG: 1,05 - 1,15</t>
  </si>
  <si>
    <t>20 AWG: 58
18 AWG: 89</t>
  </si>
  <si>
    <t>3,20 - 3,80</t>
  </si>
  <si>
    <t>Molex | 204017 | Pico-Clasp</t>
  </si>
  <si>
    <t>molex204017pico-claspобжимнойконтактfemale</t>
  </si>
  <si>
    <t>["Обжимной контакт","Molex","Pico-Clasp","204017","1","Female","2040175021","","","","","","1,00 - 1,30","4","","30 AWG: 0,42 - 0,46\n28 AWG: 0,43 - 0,47","30 AWG: 0,80 - 0,85\n28 AWG: 0,81 - 0,85","30 AWG: 5\n28 AWG: 10","30","28","0,05","0,08","0,4","0,8","Phosphor Bronze / Gold","1,5","https://www.molex.com/en-us/products/part-detail/2040175021","Molex ATS-2133093700 rev A (ручной инструмент 213309-3700)"]</t>
  </si>
  <si>
    <t>Pico-Clasp</t>
  </si>
  <si>
    <t>30 AWG: 0,42 - 0,46
28 AWG: 0,43 - 0,47</t>
  </si>
  <si>
    <t>1,00 - 1,30</t>
  </si>
  <si>
    <t>Molex | 205342 | Pico-Lock</t>
  </si>
  <si>
    <t>molex205342pico-lockобжимнойконтактfemale</t>
  </si>
  <si>
    <t>["Обжимной контакт","Molex","Pico-Lock","205342","2","Female","2053425028","","","","","","1,60 - 2,00","5","","22 AWG: 0,81 - 0,86\n20 AWG: 0,90 - 0,98","22 AWG: 1,75\n20 AWG: 1,85 (Max)","22 AWG: 39,2\n20 AWG: 58,8","22","20","0,35","0,5","1","1,5","Copper Alloy / Gold","3,5","https://www.molex.com/en-us/products/part-detail/2053425028","Molex ATS-2133091000 rev A (ручной инструмент 213309-1000)"]</t>
  </si>
  <si>
    <t>Pico-Lock</t>
  </si>
  <si>
    <t>22 AWG: 39,2
20 AWG: 58,8</t>
  </si>
  <si>
    <t>1,60 - 2,00</t>
  </si>
  <si>
    <t>["Обжимной контакт","Molex","Pico-Lock","205342","2","Female","2053425128","","","","","","1,60 - 2,00","5","","26 AWG: 0,62 - 0,67\n24 AWG: 0,68 - 0,73","26 AWG: 1,42\n24 AWG: 1,48","26 AWG: 19,6\n24 AWG: 29,4","26","24","0,12","0,2","0,9","1,5","Copper Alloy / Gold","3","https://www.molex.com/en-us/products/part-detail/2053425128","Molex ATS-2133090900 rev A (ручной инструмент 213309-0900)"]</t>
  </si>
  <si>
    <t>26 AWG: 0,62 - 0,67
24 AWG: 0,68 - 0,73</t>
  </si>
  <si>
    <t>Molex | 212515 | Mini-Fit Max</t>
  </si>
  <si>
    <t>molex212515mini-fitmaxобжимнойконтактfemale</t>
  </si>
  <si>
    <t>["Обжимной контакт","Molex","Mini-Fit Max","212515","4,2","Female","2125153102","","M38","FALSE","TRUE","FALSE","4,50 - 5,50","7","","16 AWG: 1,40 - 1,50","2,30 - 2,70","134","16","16","1,5","1,5","2,25","2,4","Matte Tin","","https://www.molex.com/en-us/products/part-detail/2125153102","Molex ATS-2133092300 rev C (ручной инструмент 213309-2300), провод UL1007"]</t>
  </si>
  <si>
    <t>Mini-Fit Max</t>
  </si>
  <si>
    <t>M38</t>
  </si>
  <si>
    <t>16 AWG: 1,40 - 1,50</t>
  </si>
  <si>
    <t>4,50 - 5,50</t>
  </si>
  <si>
    <t>Molex | 213720 | Micro-Lock Plus</t>
  </si>
  <si>
    <t>molex213720micro-lockplusобжимнойконтактfemale</t>
  </si>
  <si>
    <t>["Обжимной контакт","Molex","Micro-Lock Plus","213720","2","Female","2137201000","","","","","","1,50 - 1,90","5","","26 AWG: 0,65 - 0,70\n24 AWG: 0,70 - 0,75\n22 AWG: 0,78 - 0,83","26 AWG: 1,48 - 1,56\n24 AWG: 1,71 - 1,79\n22 AWG: 1,71 - 1,79","26 AWG: 19,6\n24 AWG: 29,4\n22 AWG: 39,2","26","22","0,12","0,35","0,9","1,5","Copper Alloy / Tin","3","https://www.molex.com/en-us/products/part-detail/2137201000","Molex ATS-2133095900 rev A (ручной инструмент 213309-5900)"]</t>
  </si>
  <si>
    <t>Micro-Lock Plus</t>
  </si>
  <si>
    <t>26 AWG: 0,65 - 0,70
24 AWG: 0,70 - 0,75
22 AWG: 0,78 - 0,83</t>
  </si>
  <si>
    <t>Molex | 214093 | OneBlade</t>
  </si>
  <si>
    <t>molex214093onebladeобжимнойконтактfemale</t>
  </si>
  <si>
    <t>["Обжимной контакт","Molex","OneBlade","214093","1","Female","2140935000","2140935100","","","","","1,10 - 1,50","4","","30 AWG: 0,41 - 0,45\n28 AWG: 0,44 - 0,48","30 AWG: 0,95 - 1,05\n28 AWG: 1,05 - 1,15","30 AWG: 4,9\n28 AWG: 9,8","30","28","0,05","0,08","0,5","0,7","Copper Alloy / Tin","1,5","https://www.molex.com/en-us/products/part-detail/2140935000","Molex ATS-2133096600 rev B (ручной инструмент 213309-6600)"]</t>
  </si>
  <si>
    <t>OneBlade</t>
  </si>
  <si>
    <t>30 AWG: 0,41 - 0,45
28 AWG: 0,44 - 0,48</t>
  </si>
  <si>
    <t>30 AWG: 4,9
28 AWG: 9,8</t>
  </si>
  <si>
    <t>1,10 - 1,50</t>
  </si>
  <si>
    <t>Molex | 214524 | Micro-Lock Plus</t>
  </si>
  <si>
    <t>molex214524micro-lockplusобжимнойконтактfemale</t>
  </si>
  <si>
    <t>["Обжимной контакт","Molex","Micro-Lock Plus","214524","1,25","Female","2145241000","","","","","","1,20 - 1,50","5","","30 AWG: 0,465 - 0,505\n28 AWG: 0,495 - 0,535\n26 AWG: 0,545 - 0,585","30 AWG: 1,08 - 1,18\n28 AWG: 1,18 - 1,28\n26 AWG: 1,19 - 1,28","30 AWG: 4,9\n28 AWG: 9,8\n26 AWG: 19,6","30","26","0,05","0,12","0,7","1,05","Copper Alloy / Gold","1,5","https://www.molex.com/en-us/products/part-detail/2145241000","Molex ATS-2133095800 rev A (ручной инструмент 213309-5800)"]</t>
  </si>
  <si>
    <t>30 AWG: 0,465 - 0,505
28 AWG: 0,495 - 0,535
26 AWG: 0,545 - 0,585</t>
  </si>
  <si>
    <t>30 AWG: 4,9
28 AWG: 9,8
26 AWG: 19,6</t>
  </si>
  <si>
    <t>1,20 - 1,50</t>
  </si>
  <si>
    <t>Molex | 214529 | Micro-Lock Plus</t>
  </si>
  <si>
    <t>molex214529micro-lockplusобжимнойконтактfemale</t>
  </si>
  <si>
    <t>["Обжимной контакт","Molex","Micro-Lock Plus","214529","1,25","Female","2145291000","","","","","","1,20 - 1,50","5","","30 AWG: 0,465 - 0,505\n28 AWG: 0,495 - 0,535\n26 AWG: 0,545 - 0,585","30 AWG: 1,15 - 1,25\n28 AWG: 1,16 - 1,26\n26 AWG: 1,20 - 1,28","30 AWG: 4,9\n28 AWG: 9,8\n26 AWG: 19,6","30","26","0,05","0,12","0,7","1,05","Copper Alloy / Tin","1,5","https://www.molex.com/en-us/products/part-detail/2145291000","Molex ATS-2133095700 rev A (ручной инструмент 213309-5700)"]</t>
  </si>
  <si>
    <t>Molex | 214720 | Micro-One</t>
  </si>
  <si>
    <t>molex214720micro-oneобжимнойконтактfemale</t>
  </si>
  <si>
    <t>["Обжимной контакт","Molex","Micro-One","214720","2","Female","2147205000","2147205001","","","","","1,50 - 1,90","5","","30 AWG: 0,44 - 0,48\n28 AWG: 0,47 - 0,51","30 AWG: 0,725 - 0,775\n28 AWG: 0,775 - 0,825","30 AWG: 4,9\n28 AWG: 9,8","30","28","0,05","0,08","0,9","1,5","Copper Alloy / Tin","3","https://www.molex.com/en-us/products/part-detail/2147205000","Molex ATS-2173625710 rev A (ручной инструмент 217362-5710, терминал 214720-5000)"]</t>
  </si>
  <si>
    <t>Micro-One</t>
  </si>
  <si>
    <t>30 AWG: 0,44 - 0,48
28 AWG: 0,47 - 0,51</t>
  </si>
  <si>
    <t>Molex | 219197 | Micro-Fit+ PCIe CEM5 Signal</t>
  </si>
  <si>
    <t>molex219197micro-fit+pciecem5signalобжимнойконтактfemale</t>
  </si>
  <si>
    <t>["Обжимной контакт","Molex","Micro-Fit+ PCIe CEM5 Signal","219197","","Female","2191970004","","","","","","","","","0,49 - 0,54","1,18 - 1,28 (Ref.)","9,8","28","28","0,08","0,08","0,75","0,91","Tin (Sn) Plating","","https://www.molex.com/en-us/products/part-detail/2191970004","Molex ATS-2133097800 Rev C (Hand Crimp Tool for PCIe Gen5/OCP Power Crimp Terminals), табл. CRIMP SPECIFICATIONS, строка «219197 series», UL1061 28AWG: проводник 0,49-0,54мм, изоляция 1,18-1,28мм (Ref.), усилие мин. 9,8Н. Strip length 1,4-1,6мм"]</t>
  </si>
  <si>
    <t>Micro-Fit+ PCIe CEM5 Signal</t>
  </si>
  <si>
    <t>0,49 - 0,54</t>
  </si>
  <si>
    <t>Molex | 220226 | Micro-Fit+ PCIe CEM5 Power</t>
  </si>
  <si>
    <t>molex220226micro-fit+pciecem5powerобжимнойконтактfemale</t>
  </si>
  <si>
    <t>["Обжимной контакт","Molex","Micro-Fit+ PCIe CEM5 Power","220226","","Female","2202260004","","","","","","","","","1,25 - 1,35","2,30 - 2,40 (Ref.)","89","16","16","1,5","1,5","1,9","2,3","High Copper Alloy / Tin","9,2","https://www.molex.com/en-us/products/part-detail/2202260004","Molex ATS-2133097800 Rev C (Hand Crimp Tool for PCIe Gen5/OCP Power Crimp Terminals), табл. CRIMP SPECIFICATIONS, строка «220226 series», UL1061 16AWG: проводник 1,25-1,35мм, изоляция 2,30-2,40мм (Ref.), усилие мин. 89Н. Strip length 2,5-2,9мм. Ток 9,2А — из карточки продукта molex.com"]</t>
  </si>
  <si>
    <t>Micro-Fit+ PCIe CEM5 Power</t>
  </si>
  <si>
    <t>1,25 - 1,35</t>
  </si>
  <si>
    <t>Molex | 501189, 501330, 501939 | Pico-Clasp</t>
  </si>
  <si>
    <t>molex501189,501330,501939pico-claspобжимнойконтактfemale</t>
  </si>
  <si>
    <t>["Обжимной контакт","Molex","Pico-Clasp","501189, 501330, 501939","1","Female","5011937000","","S19/M16","","TRUE","TRUE","1,00 - 1,30","4","","32 AWG: 0,39 - 0,43\n30 AWG: 0,40 - 0,44\n28 AWG: 0,44 - 0,48","32 AWG: 0,9\n30 AWG: 0,95\n28 AWG: 1","32 AWG: 3,4\n30 AWG: 4,9\n28 AWG: 9,8","32","28","0,03","0,08","0,4","0,8","Phosphor Bronze / Gold 0,10µm","1,5","https://www.molex.com/en-us/products/part-detail/5011937000","Molex ATS-638191500 rev F (ручной инструмент 63819-1500, серия 501193)"]</t>
  </si>
  <si>
    <t>501189, 501330, 501939</t>
  </si>
  <si>
    <t>S19/M16</t>
  </si>
  <si>
    <t>32 AWG: 0,39 - 0,43
30 AWG: 0,40 - 0,44
28 AWG: 0,44 - 0,48</t>
  </si>
  <si>
    <t>["Обжимной контакт","Molex","Pico-Clasp","501189, 501330, 501939","1","Female","5011938000","","S19/M16/A10","","TRUE","TRUE","1,00 - 1,30","4","","32 AWG: 0,39 - 0,43\n30 AWG: 0,40 - 0,44\n28 AWG: 0,44 - 0,48","32 AWG: 0,9\n30 AWG: 0,95\n28 AWG: 1","32 AWG: 3,4\n30 AWG: 4,9\n28 AWG: 9,8","32","28","0,03","0,08","0,4","0,8","Phosphor Bronze / Gold 0,38µm","1,5","https://www.molex.com/en-us/products/part-detail/5011938000","Molex ATS-638191500 rev F (ручной инструмент 63819-1500, серия 501193)"]</t>
  </si>
  <si>
    <t>S19/M16/A10</t>
  </si>
  <si>
    <t>["Обжимной контакт","Molex","Pico-Clasp","501189, 501330, 501939","1","Female","5011939000","","S19/M16","","TRUE","TRUE","1,00 - 1,30","4","","32 AWG: 0,39 - 0,43\n30 AWG: 0,40 - 0,44\n28 AWG: 0,44 - 0,48","32 AWG: 0,9\n30 AWG: 0,95\n28 AWG: 1","32 AWG: 3,4\n30 AWG: 4,9\n28 AWG: 9,8","32","28","0,03","0,08","0,4","0,8","Phosphor Bronze / Gold 0,76µm","1,5","https://www.molex.com/en-us/products/part-detail/5011939000","Molex ATS-638191500 rev F (ручной инструмент 63819-1500, серия 501193)"]</t>
  </si>
  <si>
    <t>["Обжимной контакт","Molex","Pico-Clasp","501189, 501330, 501939","1","Female","5013340000","5013340100","S19/M16","","TRUE","TRUE","1,00 - 1,30","4","","32 AWG: 0,39 - 0,43\n30 AWG: 0,40 - 0,44\n28 AWG: 0,44 - 0,48","32 AWG: 0,9\n30 AWG: 0,95\n28 AWG: 1","32 AWG: 3,4\n30 AWG: 4,9\n28 AWG: 9,8","32","28","0,03","0,08","0,4","0,8","Phosphor Bronze / Tin","1,5","https://www.molex.com/en-us/products/part-detail/5013340000","Molex ATS-638191500 rev F (ручной инструмент 63819-1500, серия 501334)"]</t>
  </si>
  <si>
    <t>Molex | 501647 | iGrid</t>
  </si>
  <si>
    <t>molex501647igridобжимнойконтактfemale</t>
  </si>
  <si>
    <t>["Обжимной контакт","Molex","iGrid","501647","2","Female","5016471000","5016471100","","","","","1,50 - 1,90","5","","26 AWG: 0,70 - 0,77\n24 AWG: 0,75 - 0,80\n22 AWG: 0,83 - 0,88","26 AWG: 1,55\n24 AWG: 1,6\n22 AWG: 1,65","26 AWG: 19,6\n24 AWG: 29,4\n22 AWG: 39,2","26","22","0,12","0,35","0,9","1,5","Copper Alloy / Tin","2","https://www.molex.com/en-us/products/part-detail/5016471000","Molex ATS-638192300 rev C (ручной инструмент 63819-2300)"]</t>
  </si>
  <si>
    <t>iGrid</t>
  </si>
  <si>
    <t>26 AWG: 0,70 - 0,77
24 AWG: 0,75 - 0,80
22 AWG: 0,83 - 0,88</t>
  </si>
  <si>
    <t>Molex | 501648 | iGrid</t>
  </si>
  <si>
    <t>molex501648igridобжимнойконтактfemale</t>
  </si>
  <si>
    <t>["Обжимной контакт","Molex","iGrid","501648","2","Female","5016481000","5016481100","","","","","1,50 - 1,90","5","","28 AWG: 0,63 - 0,68\n26 AWG: 0,66 - 0,71","28 AWG: 1,5\n26 AWG: 1,55","28 AWG: 9,8\n26 AWG: 19,6","28","26","0,08","0,12","0,8","1,2","Copper Alloy / Tin","2","https://www.molex.com/en-us/products/part-detail/5016481000","Molex ATS-638192400 rev B (ручной инструмент 63819-2400)"]</t>
  </si>
  <si>
    <t>28 AWG: 0,63 - 0,68
26 AWG: 0,66 - 0,71</t>
  </si>
  <si>
    <t>Molex | 502381 | CLIK-Mate</t>
  </si>
  <si>
    <t>molex502381clik-mateобжимнойконтактfemale</t>
  </si>
  <si>
    <t>["Обжимной контакт","Molex","CLIK-Mate","502381","1,25","Female","5023810000","","","","","","1,20 - 1,50","5","","28 AWG: 0,53 - 0,58\n26 AWG: 0,56 - 0,61","28 AWG: 1,15 - 1,25\n26 AWG: 1,18 - 1,28","9,8","28","26","0,08","0,12","0,8","1","Copper Alloy / Tin","1","https://www.molex.com/en-us/products/part-detail/5023810000","Molex ATS-638194400 rev G (ручной инструмент 63819-4400, терминал 502381-0000)"]</t>
  </si>
  <si>
    <t>CLIK-Mate</t>
  </si>
  <si>
    <t>28 AWG: 0,53 - 0,58
26 AWG: 0,56 - 0,61</t>
  </si>
  <si>
    <t>["Обжимной контакт","Molex","CLIK-Mate","502381","1,25","Female","5023810010","","","","","","1,20 - 1,50","5","","28 AWG: 0,53 - 0,58\n26 AWG: 0,56 - 0,61","28 AWG: 1,15 - 1,25\n26 AWG: 1,18 - 1,28","9,8","28","26","0,08","0,12","0,8","1","Copper Alloy / Gold","1","https://www.molex.com/en-us/products/part-detail/5023810010","Molex ATS-638194400 rev G (ручной инструмент 63819-4400, терминал 502381-0010)"]</t>
  </si>
  <si>
    <t>Molex | 502438 | CLIK-Mate</t>
  </si>
  <si>
    <t>molex502438clik-mateобжимнойконтактfemale</t>
  </si>
  <si>
    <t>["Обжимной контакт","Molex","CLIK-Mate","502438","2","Female","5024380000","5024380100","","","","","1,70 - 2,20","5","","26 AWG: 0,70 - 0,75\n24 AWG: 0,75 - 0,80\n22 AWG: 0,83 - 0,88","26 AWG: 1,55\n24 AWG: 1,65\n22 AWG: 1,75","26 AWG: 13,4\n24 AWG: 22,3\n22 AWG: 35,6","26","22","0,12","0,35","0,9","1,5","Copper Alloy / Tin","3","https://www.molex.com/en-us/products/part-detail/5024380000","Molex ATS-638192800 rev B (ручной инструмент 63819-2800)"]</t>
  </si>
  <si>
    <t>26 AWG: 0,70 - 0,75
24 AWG: 0,75 - 0,80
22 AWG: 0,83 - 0,88</t>
  </si>
  <si>
    <t>26 AWG: 13,4
24 AWG: 22,3
22 AWG: 35,6</t>
  </si>
  <si>
    <t>1,70 - 2,20</t>
  </si>
  <si>
    <t>Molex | 502579 | CLIK-Mate</t>
  </si>
  <si>
    <t>molex502579clik-mateобжимнойконтактfemale</t>
  </si>
  <si>
    <t>["Обжимной контакт","Molex","CLIK-Mate","502579","1,5","Female","5025790000","5025790100","","","","","1,50 - 1,80","5","","28 AWG: 0,56 - 0,61\n26 AWG: 0,59 - 0,64\n24 AWG: 0,60 - 0,65","28 AWG: 1,4\n26 AWG: 1,5\n24 AWG: 1,6","28 AWG: 9,8\n26 AWG: 19,6\n24 AWG: 29,4","28","24","0,08","0,2","0,8","1,2","Copper Alloy / Tin","2","https://www.molex.com/en-us/products/part-detail/5025790000","Molex ATS-2002187400 rev A (ручной инструмент 200218-7400)"]</t>
  </si>
  <si>
    <t>28 AWG: 0,56 - 0,61
26 AWG: 0,59 - 0,64
24 AWG: 0,60 - 0,65</t>
  </si>
  <si>
    <t>1,50 - 1,80</t>
  </si>
  <si>
    <t>Molex | 503429 | CLIK-Mate</t>
  </si>
  <si>
    <t>molex503429clik-mateобжимнойконтактfemale</t>
  </si>
  <si>
    <t>["Обжимной контакт","Molex","CLIK-Mate","503429","1,5","Female","5034290000","","","","","","1,50 - 1,80","5","","30 AWG: 0,47 - 0,52\n28 AWG: 0,50 - 0,55\n26 AWG: 0,54 - 0,59","30 AWG: 1,13\n28 AWG: 1,17\n26 AWG: 1,25","30 AWG: 4,9\n28 AWG: 9,8\n26 AWG: 19,6","30","26","0,05","0,12","0,8","1,2","Copper Alloy / Tin","2","https://www.molex.com/en-us/products/part-detail/5034290000","Molex ATS-638251200 rev B (ручной инструмент 63825-1200)"]</t>
  </si>
  <si>
    <t>30 AWG: 0,47 - 0,52
28 AWG: 0,50 - 0,55
26 AWG: 0,54 - 0,59</t>
  </si>
  <si>
    <t>Molex | 503765 | Pico-Lock</t>
  </si>
  <si>
    <t>molex503765pico-lockобжимнойконтактfemale</t>
  </si>
  <si>
    <t>["Обжимной контакт","Molex","Pico-Lock","503765","1","Female","5037650098","","","","","","1,10 - 1,50","4","","30 AWG: 0,38 - 0,42\n28 AWG: 0,42 - 0,46","30 AWG: 0,8\n28 AWG: 0,9","30 AWG: 4,9\n28 AWG: 9,8","30","28","0,05","0,08","0,5","0,7","Copper Alloy / Gold","1,5","https://www.molex.com/en-us/products/part-detail/5037650098","Molex ATS-6382757HM rev A (ручной инструмент 63827-5700, терминал 503765-0098)"]</t>
  </si>
  <si>
    <t>30 AWG: 0,38 - 0,42
28 AWG: 0,42 - 0,46</t>
  </si>
  <si>
    <t>Molex | 504052 | Pico-Lock</t>
  </si>
  <si>
    <t>molex504052pico-lockобжимнойконтактfemale</t>
  </si>
  <si>
    <t>["Обжимной контакт","Molex","Pico-Lock","504052","1,5","Female","5040520098","","","","","","1,50 - 1,80","5","","28 AWG: 0,48 - 0,53\n26 AWG: 0,52 - 0,57\n24 AWG: 0,56 - 0,61","28 AWG: 1,30 (Max)\n26 AWG: 1,40 (Max)\n24 AWG: 1,40 (Max)","28 AWG: 9,8\n26 AWG: 19,6\n24 AWG: 29,4","28","24","0,08","0,2","0,8","1,2","Copper Alloy / Gold","2,5","https://www.molex.com/en-us/products/part-detail/5040520098","Molex ATS-6382708HM rev B (ручной инструмент 63827-0800)"]</t>
  </si>
  <si>
    <t>28 AWG: 0,48 - 0,53
26 AWG: 0,52 - 0,57
24 AWG: 0,56 - 0,61</t>
  </si>
  <si>
    <t>Molex | 505431 | Micro-Lock Plus</t>
  </si>
  <si>
    <t>molex505431micro-lockplusобжимнойконтактfemale</t>
  </si>
  <si>
    <t>["Обжимной контакт","Molex","Micro-Lock Plus","505431","1,25","Female","5054311000","","","","","","1,20 - 1,50","5","","30 AWG: 0,46 - 0,51\n28 AWG: 0,49 - 0,54\n26 AWG: 0,54 - 0,59","30 AWG: 1,08 - 1,18\n28 AWG: 1,18 - 1,28\n26 AWG: 1,19 - 1,28","30 AWG: 4,9\n28 AWG: 9,8\n26 AWG: 19,6","30","26","0,05","0,12","0,7","1,05","Copper Alloy / Tin","1,5","https://www.molex.com/en-us/products/part-detail/5054311000","Molex ATS-20021803HM rev C (ручной инструмент 200218-0300)"]</t>
  </si>
  <si>
    <t>30 AWG: 0,46 - 0,51
28 AWG: 0,49 - 0,54
26 AWG: 0,54 - 0,59</t>
  </si>
  <si>
    <t>["Обжимной контакт","Molex","Micro-Lock Plus","505431","1,25","Female","5054311100","","","","","","1,20 - 1,50","5","","30 AWG: 0,46 - 0,51\n28 AWG: 0,49 - 0,54\n26 AWG: 0,54 - 0,59","30 AWG: 1,08 - 1,18\n28 AWG: 1,18 - 1,28\n26 AWG: 1,19 - 1,28","30 AWG: 4,9\n28 AWG: 9,8\n26 AWG: 19,6","30","26","0,05","0,12","0,7","1,05","Copper Alloy / Gold 0,10µm","1,5","https://www.molex.com/en-us/products/part-detail/5054311100","Molex ATS-20021803HM rev C (ручной инструмент 200218-0300)"]</t>
  </si>
  <si>
    <t>Molex | 505572 | Micro-Lock Plus</t>
  </si>
  <si>
    <t>molex505572micro-lockplusобжимнойконтактfemale</t>
  </si>
  <si>
    <t>["Обжимной контакт","Molex","Micro-Lock Plus","505572","2","Female","5055721000","","","","","","1,50 - 1,90","5","","26 AWG: 0,65 - 0,70\n24 AWG: 0,70 - 0,75\n22 AWG: 0,78 - 0,83","26 AWG: 1,75\n24 AWG: 1,8\n22 AWG: 1,8","26 AWG: 19,6\n24 AWG: 29,4\n22 AWG: 39,2","26","22","0,12","0,35","0,9","1,5","Copper Alloy / Tin","3","https://www.molex.com/en-us/products/part-detail/5055721000","Molex ATS-20021808HM rev C1 (ручной инструмент 200218-0800)"]</t>
  </si>
  <si>
    <t>["Обжимной контакт","Molex","Micro-Lock Plus","505572","2","Female","5055721100","","","","","","1,50 - 1,90","5","","26 AWG: 0,65 - 0,70\n24 AWG: 0,70 - 0,75\n22 AWG: 0,78 - 0,83","26 AWG: 1,75\n24 AWG: 1,8\n22 AWG: 1,8","26 AWG: 19,6\n24 AWG: 29,4\n22 AWG: 39,2","26","22","0,12","0,35","0,9","1,5","Copper Alloy / Gold 0,10µm","3","https://www.molex.com/en-us/products/part-detail/5055721100","Molex ATS-20021808HM rev C1 (ручной инструмент 200218-0800)"]</t>
  </si>
  <si>
    <t>Molex | 560023 | CTX50</t>
  </si>
  <si>
    <t>molex560023ctx50обжимнойконтактfemale</t>
  </si>
  <si>
    <t>["Обжимной контакт","Molex","CTX50","560023","","Female","560023-0721","","M29","FALSE","TRUE","FALSE","2,9","","","24 AWG: 0,66 - 0,72","1,20 - 1,30","40","24","24","0,2","0,2","0,95","1,35","Tin","","https://www.molex.com/en-us/products/part-detail/5600230721","Molex ATS-638282000 rev C (ручной инструмент 63828-2000), провод 0,22 мм² CHFUS / 24 AWG UL1332"]</t>
  </si>
  <si>
    <t>CTX50</t>
  </si>
  <si>
    <t>560023-0721</t>
  </si>
  <si>
    <t>M29</t>
  </si>
  <si>
    <t>24 AWG: 0,66 - 0,72</t>
  </si>
  <si>
    <t>Molex | C-Grid III | C-Grid III</t>
  </si>
  <si>
    <t>molexc-gridiiic-gridiiiобжимнойконтактfemale</t>
  </si>
  <si>
    <t>["Обжимной контакт","Molex","C-Grid III","C-Grid III","2,5","Female","","901192109","","","","","","","","22 AWG: 0,75 - 0,80\n24 AWG: 0,68 - 0,73","22 AWG: 1,60\n24 AWG: 1,70","","24","22","0,2","0,35","1,02","1,47","Phosphor Bronze / Tin (мин. 1,016мкм с обеих сторон)","","https://www.molex.com/en-us/products/part-detail/901192109","Molex ATS-638258100 rev B (11-1-16) для C-Grid III, серия 90119 (терминал 90119-2109, bag), ручной инструмент 63825-8100, https://www.molex.com/content/dam/molex/molex-dot-com/products/automated/en-us/applicationtoolingspecificationpdf/638/63825/ATS-638258100-001.pdf"]</t>
  </si>
  <si>
    <t>22 AWG: 0,75 - 0,80
24 AWG: 0,68 - 0,73</t>
  </si>
  <si>
    <t>Molex | KK 396/508 | KK 396/508</t>
  </si>
  <si>
    <t>molexkk396/508kk396/508обжимнойконтактfemale</t>
  </si>
  <si>
    <t>["Обжимной контакт","Molex","KK 396/508","KK 396/508","","Female","8520071","","","","","","","","","18 AWG: 1,09 - 1,14\n20 AWG: 1,02 - 1,09\n22 AWG: 0,96 - 1,02\n24 AWG: 0,91 - 0,97","18 AWG: 2,51 / 2,71\n20 AWG: 2,32 / 2,43\n22 AWG: 2,17 / 2,27\n24 AWG: 2,06 / 2,23","","24","18","0,2","0,75","","2,79","Phosphor Bronze / Tin","","https://www.molex.com/en-us/products/part-detail/0008520071","Molex ATS 6382795HM rev A (02-16-18) для 3.96mm KK, серия 2478 (терминал 08-52-0071), ручной инструмент 63827-9500, https://www.molex.com/content/dam/molex/molex-dot-com/products/automated/en-us/applicationtoolingspecificationpdf/638/63827/638279500-000.pdf; изоляция: первое значение — UL1007, второе — UL1015 (Ref.)"]</t>
  </si>
  <si>
    <t>KK 396/508</t>
  </si>
  <si>
    <t>Molex | Micro-Fit+ 206460 | Micro-Fit+</t>
  </si>
  <si>
    <t>molexmicro-fit+206460micro-fit+обжимнойконтактfemale</t>
  </si>
  <si>
    <t>["Обжимной контакт","Molex","Micro-Fit+","Micro-Fit+ 206460","","Female","2064600042","","","","","","","","","16 AWG: 1,25 - 1,35","16 AWG: 2,30 - 2,40","","16","16","1,5","1,5","","","Gold (Au) 0,38µm","","https://www.molex.com/en-us/products/part-detail/2064600042","Molex ATS 2133094400 rev A (07-21-21) для Micro-Fit Plus, серия 206460 (терминал 206460-0042), ручной инструмент 213309-4400, https://www.molex.com/content/dam/molex/molex-dot-com/products/automated/en-us/applicationtoolingspecificationpdf/213/213309/2133094400-000.pdf"]</t>
  </si>
  <si>
    <t>Micro-Fit+ 206460</t>
  </si>
  <si>
    <t>Micro-Fit+</t>
  </si>
  <si>
    <t>16 AWG: 1,25 - 1,35</t>
  </si>
  <si>
    <t>["Обжимной контакт","Molex","Micro-Fit+","Micro-Fit+ 206460","","Female","2064600031","","","","","","","","","18 AWG: 1,00 - 1,10","18 AWG: 2,05 - 2,15","18 AWG: 89","18","18","0,75","0,75","","","Copper Alloy / Tin","","https://www.molex.com/en-us/products/part-detail/2064600031","Molex ATS 2133094400 rev A (07-21-21) для Micro-Fit Plus, серия 206460 (терминалы 206460-0031/0032/0033/0041/0042/0043 в SCOPE), ручной инструмент 213309-4400, https://www.molex.com/content/dam/molex/molex-dot-com/products/automated/en-us/applicationtoolingspecificationpdf/213/213309/2133094400-000.pdf"]</t>
  </si>
  <si>
    <t>18 AWG: 89</t>
  </si>
  <si>
    <t>["Обжимной контакт","Molex","Micro-Fit+","Micro-Fit+ 206460","","Female","2064600032","","","","","","","","","18 AWG: 1,00 - 1,10","18 AWG: 2,05 - 2,15","18 AWG: 89","18","18","0,75","0,75","","","Copper Alloy / Gold 0,38µm","","https://www.molex.com/en-us/products/part-detail/2064600032","Molex ATS 2133094400 rev A (07-21-21) для Micro-Fit Plus, серия 206460 (терминалы 206460-0031/0032/0033/0041/0042/0043 в SCOPE), ручной инструмент 213309-4400, https://www.molex.com/content/dam/molex/molex-dot-com/products/automated/en-us/applicationtoolingspecificationpdf/213/213309/2133094400-000.pdf"]</t>
  </si>
  <si>
    <t>["Обжимной контакт","Molex","Micro-Fit+","Micro-Fit+ 206460","","Female","2064600033","","","","","","","","","18 AWG: 1,00 - 1,10","18 AWG: 2,05 - 2,15","18 AWG: 89","18","18","0,75","0,75","","","Copper Alloy / Gold 0,75µm","","https://www.molex.com/en-us/products/part-detail/2064600033","Molex ATS 2133094400 rev A (07-21-21) для Micro-Fit Plus, серия 206460 (терминалы 206460-0031/0032/0033/0041/0042/0043 в SCOPE), ручной инструмент 213309-4400, https://www.molex.com/content/dam/molex/molex-dot-com/products/automated/en-us/applicationtoolingspecificationpdf/213/213309/2133094400-000.pdf"]</t>
  </si>
  <si>
    <t>["Обжимной контакт","Molex","Micro-Fit+","Micro-Fit+ 206460","","Female","2064600041","","","","","","","","","16 AWG: 1,25 - 1,35","16 AWG: 2,30 - 2,40","16 AWG: 89","16","16","1,5","1,5","","","Copper Alloy / Tin","","https://www.molex.com/en-us/products/part-detail/2064600041","Molex ATS 2133094400 rev A (07-21-21) для Micro-Fit Plus, серия 206460 (терминалы 206460-0031/0032/0033/0041/0042/0043 в SCOPE), ручной инструмент 213309-4400, https://www.molex.com/content/dam/molex/molex-dot-com/products/automated/en-us/applicationtoolingspecificationpdf/213/213309/2133094400-000.pdf"]</t>
  </si>
  <si>
    <t>16 AWG: 89</t>
  </si>
  <si>
    <t>["Обжимной контакт","Molex","Micro-Fit+","Micro-Fit+ 206460","","Female","2064600043","","","","","","","","","16 AWG: 1,25 - 1,35","16 AWG: 2,30 - 2,40","16 AWG: 89","16","16","1,5","1,5","","","Copper Alloy / Gold 0,75µm","","https://www.molex.com/en-us/products/part-detail/2064600043","Molex ATS 2133094400 rev A (07-21-21) для Micro-Fit Plus, серия 206460 (терминалы 206460-0031/0032/0033/0041/0042/0043 в SCOPE), ручной инструмент 213309-4400, https://www.molex.com/content/dam/molex/molex-dot-com/products/automated/en-us/applicationtoolingspecificationpdf/213/213309/2133094400-000.pdf"]</t>
  </si>
  <si>
    <t>["Обжимной контакт","Molex","Micro-Fit+","Micro-Fit+ 206460","","Female","2064600021","","","","","","","","","","","","24","20","0,2","0,5","","","Copper Alloy / Tin","","https://www.molex.com/en-us/products/part-detail/2064600021","нет данных производителя: для группы 24-20AWG серии 206460 Molex выпускает отдельный ручной инструмент/ATS на каждый AWG (2133094500/2133094600/2133094700 — 20/22/24AWG), не единый документ как для 18-16AWG; PDF не запрашивались в этой сессии"]</t>
  </si>
  <si>
    <t>["Обжимной контакт","Molex","Micro-Fit+","Micro-Fit+ 206460","","Female","2064600022","","","","","","","","","","","","24","20","0,2","0,5","","","Copper Alloy / Gold 0,38µm","","https://www.molex.com/en-us/products/part-detail/2064600022","нет данных производителя: для группы 24-20AWG серии 206460 Molex выпускает отдельный ручной инструмент/ATS на каждый AWG (2133094500/2133094600/2133094700 — 20/22/24AWG), не единый документ как для 18-16AWG; PDF не запрашивались в этой сессии"]</t>
  </si>
  <si>
    <t>["Обжимной контакт","Molex","Micro-Fit+","Micro-Fit+ 206460","","Female","2064600023","","","","","","","","","","","","24","20","0,2","0,5","","","Copper Alloy / Gold 0,75µm","","https://www.molex.com/en-us/products/part-detail/2064600023","нет данных производителя: для группы 24-20AWG серии 206460 Molex выпускает отдельный ручной инструмент/ATS на каждый AWG (2133094500/2133094600/2133094700 — 20/22/24AWG), не единый документ как для 18-16AWG; PDF не запрашивались в этой сессии"]</t>
  </si>
  <si>
    <t>["Обжимной контакт","Molex","Micro-Fit+","Micro-Fit+ 206460","","Female","2064600011","","","","","","","","","","","","30","26","0,05","0,12","","","Copper Alloy / Tin","","https://www.molex.com/en-us/products/part-detail/2064600011","нет данных производителя: для группы 30-26AWG серии 206460 Molex выпускает отдельный ручной инструмент/ATS на каждый AWG (2133094800/2133094900/2133095000 — 26/28/30AWG), не единый документ как для 18-16AWG; PDF не запрашивались в этой сессии"]</t>
  </si>
  <si>
    <t>["Обжимной контакт","Molex","Micro-Fit+","Micro-Fit+ 206460","","Female","2064600012","","","","","","","","","","","","30","26","0,05","0,12","","","Copper Alloy / Gold 0,38µm","","https://www.molex.com/en-us/products/part-detail/2064600012","нет данных производителя: для группы 30-26AWG серии 206460 Molex выпускает отдельный ручной инструмент/ATS на каждый AWG (2133094800/2133094900/2133095000 — 26/28/30AWG), не единый документ как для 18-16AWG; PDF не запрашивались в этой сессии"]</t>
  </si>
  <si>
    <t>["Обжимной контакт","Molex","Micro-Fit+","Micro-Fit+ 206460","","Female","2064600013","","","","","","","","","","","","30","26","0,05","0,12","","","Copper Alloy / Gold 0,75µm","","https://www.molex.com/en-us/products/part-detail/2064600013","нет данных производителя: для группы 30-26AWG серии 206460 Molex выпускает отдельный ручной инструмент/ATS на каждый AWG (2133094800/2133094900/2133095000 — 26/28/30AWG), не единый документ как для 18-16AWG; PDF не запрашивались в этой сессии"]</t>
  </si>
  <si>
    <t>Molex | Mini-Fit Jr | Mini-Fit Jr</t>
  </si>
  <si>
    <t>molexmini-fitjrmini-fitjrобжимнойконтактfemale</t>
  </si>
  <si>
    <t>["Обжимной контакт","Molex","Mini-Fit Jr","Mini-Fit Jr","4,2","Female","39000211","39000212","","","","","","","","16 AWG: 1,14 - 1,24","2,85 / 3,35","","16","16","1,5","1,5","1,8","3,1","Brass, Tin(Sn) over Nickel(Ni)","9","https://www.molex.com/en-us/products/part-detail/0039000211","Molex ATS-2002182200 rev E1 (08-03-26) для Mini-Fit Jr., серия 5556 (терминал 39-00-0211), ручной инструмент 200218-2200, https://www.molex.com/content/dam/molex/molex-dot-com/products/automated/en-us/applicationtoolingspecificationpdf/200/200218/2002182200-000.pdf"]</t>
  </si>
  <si>
    <t>Mini-Fit Jr</t>
  </si>
  <si>
    <t>Molex | Mini-Fit Plus | Mini-Fit Plus Grounding Terminal</t>
  </si>
  <si>
    <t>molexmini-fitplusmini-fitplusgroundingterminalобжимнойконтактmale</t>
  </si>
  <si>
    <t>["Обжимной контакт","Molex","Mini-Fit Plus Grounding Terminal","Mini-Fit Plus","4,2","Male","460123151","","","","","","","","","16 AWG: 1,14 - 1,24","2,80 / 2,85 / 3,35","","16","16","1,5","1,5","","","Tin (Sn) plated","","https://www.molex.com/en-us/products/part-detail/460123151","Molex ATS-2002182200 rev E1 (08-03-26) для Mini-Fit Plus Grounding Terminal, серия 46012 (терминал 46012-3151), ручной инструмент 200218-2200, https://www.molex.com/content/dam/molex/molex-dot-com/products/automated/en-us/applicationtoolingspecificationpdf/200/200218/2002182200-000.pdf"]</t>
  </si>
  <si>
    <t>Mini-Fit Plus Grounding Terminal</t>
  </si>
  <si>
    <t>["Обжимной контакт","Molex","Mini-Fit Plus Grounding Terminal","Mini-Fit Plus","4,2","Male","460123251","","","","","","","","","16 AWG: 1,14 - 1,24","2,80 - 3,35 (справочно, зависит от профиля вставки A/B/C)","","16","16","1,5","1,5","1,5","","Gold (Au) 0,76µm plated (Selective)","","https://www.molex.com/en-us/products/part-detail/460123251","Molex ATS-2002182200 rev E1 (08-03-26) для Mini-Fit Jr./Plus, серия 45750/46012, ручной инструмент 200218-2200 (тот же, что и для 39000211/460123151); значения перенесены с анкерных строк 45750-3111/460123151"]</t>
  </si>
  <si>
    <t>Molex | Mini50 | Mini50</t>
  </si>
  <si>
    <t>molexmini50mini50обжимнойконтактfemale</t>
  </si>
  <si>
    <t>["Обжимной контакт","Molex","Mini50","Mini50","2","Female","349052447","","","","","","","5","","22 AWG: 0,69 - 0,75","1,53","50","22","22","0,35","0,35","1,2","1,4","Copper Alloy / Tin","5","https://www.molex.com/en-us/products/part-detail/349052447","Molex Application Specification AS-34905-001-001.pdf, Table 1 (row '34905-2447/2449', ISO/GB 7-strand 0,35 mm2 copper wire), fetched directly from molex.com (not blocked)"]</t>
  </si>
  <si>
    <t>Mini50</t>
  </si>
  <si>
    <t>22 AWG: 0,69 - 0,75</t>
  </si>
  <si>
    <t>["Обжимной контакт","Molex","Mini50","Mini50","2","Female","349056447","","M27","","","TRUE","","5","","22 AWG: 0,69 - 0,75","1,53","50","22","22","0,35","0,35","1,2","1,4","Copper Alloy / Silver","5","https://www.molex.com/en-us/products/part-detail/349056447","Molex Application Specification AS-34905-001-001.pdf, Table 1 (row '34905-6447/6449'), fetched directly from molex.com"]</t>
  </si>
  <si>
    <t>M27</t>
  </si>
  <si>
    <t>Molex | Nano-Fit 105300 | Nano-Fit</t>
  </si>
  <si>
    <t>molexnano-fit105300nano-fitобжимнойконтактfemale</t>
  </si>
  <si>
    <t>["Обжимной контакт","Molex","Nano-Fit","Nano-Fit 105300","2,5","Female","1053002200","","","","","","","","","20 AWG: 0,85 - 0,95\n22 AWG: 0,75 - 0,85","20 AWG: 1,65 - 1,75\n22 AWG: 1,55 - 1,65 (UL1061) / 1,75 - 1,85 (UL1007)","","22","20","0,35","0,5","","","High Conductivity Copper / Gold (сопряжение), Tin (обжим)","8","https://www.molex.com/en-us/products/part-detail/1053002200","Molex ATS-6382756HM rev C (07-10-23) для Nano-Fit (розетка), серия 105300, ручной инструмент 63827-5600, https://www.molex.com/content/dam/molex/molex-dot-com/products/automated/en-us/applicationtoolingspecificationpdf/638/63827/ATS-6382756HM-001.pdf"]</t>
  </si>
  <si>
    <t>Nano-Fit 105300</t>
  </si>
  <si>
    <t>Nano-Fit</t>
  </si>
  <si>
    <t>20 AWG: 0,85 - 0,95
22 AWG: 0,75 - 0,85</t>
  </si>
  <si>
    <t>["Обжимной контакт","Molex","Nano-Fit","Nano-Fit 105300","2,5","Female","1053001900","","","","","","","","","20 AWG: 0,85 - 0,95\n22 AWG: 0,75 - 0,85","20 AWG: 1,65 - 1,75\n22 AWG: 1,55 - 1,65 (UL1061) / 1,75 - 1,85 (UL1007)","","22","20","0,35","0,5","","","High Conductivity Copper / Gold 0,025µm (Flash)","8","https://www.molex.com/en-us/products/part-detail/1053001900","Molex ATS-6382756HM rev C (07-10-23) для Nano-Fit (розетка), серия 105300, ручной инструмент 63827-5600, https://www.molex.com/content/dam/molex/molex-dot-com/products/automated/en-us/applicationtoolingspecificationpdf/638/63827/ATS-6382756HM-001.pdf"]</t>
  </si>
  <si>
    <t>["Обжимной контакт","Molex","Nano-Fit","Nano-Fit 105300","2,5","Female","1053002100","","","","","","","","","20 AWG: 0,85 - 0,95\n22 AWG: 0,75 - 0,85","20 AWG: 1,65 - 1,75\n22 AWG: 1,55 - 1,65 (UL1061) / 1,75 - 1,85 (UL1007)","","22","20","0,35","0,5","","","High Conductivity Copper / Tin (Matte, 1,50µm)","8","https://www.molex.com/en-us/products/part-detail/1053002100","Molex ATS-6382756HM rev C (07-10-23) для Nano-Fit (розетка), серия 105300, ручной инструмент 63827-5600, https://www.molex.com/content/dam/molex/molex-dot-com/products/automated/en-us/applicationtoolingspecificationpdf/638/63827/ATS-6382756HM-001.pdf"]</t>
  </si>
  <si>
    <t>["Обжимной контакт","Molex","Nano-Fit","Nano-Fit 105300","2,5","Female","1053002300","","","","","","","","","20 AWG: 0,85 - 0,95\n22 AWG: 0,75 - 0,85","20 AWG: 1,65 - 1,75\n22 AWG: 1,55 - 1,65 (UL1061) / 1,75 - 1,85 (UL1007)","","22","20","0,35","0,5","","","High Conductivity Copper / Gold 0,76µm","8","https://www.molex.com/en-us/products/part-detail/1053002300","Molex ATS-6382756HM rev C (07-10-23) для Nano-Fit (розетка), серия 105300, ручной инструмент 63827-5600, https://www.molex.com/content/dam/molex/molex-dot-com/products/automated/en-us/applicationtoolingspecificationpdf/638/63827/ATS-6382756HM-001.pdf"]</t>
  </si>
  <si>
    <t>["Обжимной контакт","Molex","Nano-Fit","Nano-Fit 105300","2,5","Female","1053002400","","","","","","","","","20 AWG: 0,85 - 0,95\n22 AWG: 0,75 - 0,85","20 AWG: 1,65 - 1,75\n22 AWG: 1,55 - 1,65 (UL1061) / 1,75 - 1,85 (UL1007)","","22","20","0,35","0,5","","","High Conductivity Copper / Gold 0,76µm (Lubricated)","8","https://www.molex.com/en-us/products/part-detail/1053002400","Molex ATS-6382756HM rev C (07-10-23) для Nano-Fit (розетка), серия 105300, ручной инструмент 63827-5600, https://www.molex.com/content/dam/molex/molex-dot-com/products/automated/en-us/applicationtoolingspecificationpdf/638/63827/ATS-6382756HM-001.pdf"]</t>
  </si>
  <si>
    <t>["Обжимной контакт","Molex","Nano-Fit","Nano-Fit 105300","2,5","Female","1053001100","","","","","","","","","26 AWG: 0,65 - 0,70\n24 AWG: 0,70 - 0,75","26 AWG: 1,55 (UL1061) / 1,65 (UL1007)\n24 AWG: 1,60 (UL1061) / 1,70 (UL1007)","26 AWG: 13,4\n24 AWG: 22,3","26","24","0,12","0,2","","","High Conductivity Copper / Tin (Matte, 1,50µm)","","https://www.molex.com/en-us/products/part-detail/1053001100","Molex ATS-6382760HM rev C (07-10-23) для Nano-Fit (розетка), серия 105300 (терминалы 105300-1100/1200/1300/1400/1810 в SCOPE), ручной инструмент 63827-6000, https://www.molex.com/content/dam/molex/molex-dot-com/products/automated/en-us/applicationtoolingspecificationpdf/638/63827/ATS-6382760HM-001.pdf, извлечён pdfjs этой сессией"]</t>
  </si>
  <si>
    <t>26 AWG: 0,65 - 0,70
24 AWG: 0,70 - 0,75</t>
  </si>
  <si>
    <t>26 AWG: 13,4
24 AWG: 22,3</t>
  </si>
  <si>
    <t>["Обжимной контакт","Molex","Nano-Fit","Nano-Fit 105300","2,5","Female","1053001200","","","","","","","","","26 AWG: 0,65 - 0,70\n24 AWG: 0,70 - 0,75","26 AWG: 1,55 (UL1061) / 1,65 (UL1007)\n24 AWG: 1,60 (UL1061) / 1,70 (UL1007)","26 AWG: 13,4\n24 AWG: 22,3","26","24","0,12","0,2","","","High Conductivity Copper / Gold 0,38µm","","https://www.molex.com/en-us/products/part-detail/1053001200","Molex ATS-6382760HM rev C (07-10-23) для Nano-Fit (розетка), серия 105300 (терминалы 105300-1100/1200/1300/1400/1810 в SCOPE), ручной инструмент 63827-6000, https://www.molex.com/content/dam/molex/molex-dot-com/products/automated/en-us/applicationtoolingspecificationpdf/638/63827/ATS-6382760HM-001.pdf, извлечён pdfjs этой сессией"]</t>
  </si>
  <si>
    <t>["Обжимной контакт","Molex","Nano-Fit","Nano-Fit 105300","2,5","Female","1053001300","","","","","","","","","26 AWG: 0,65 - 0,70\n24 AWG: 0,70 - 0,75","26 AWG: 1,55 (UL1061) / 1,65 (UL1007)\n24 AWG: 1,60 (UL1061) / 1,70 (UL1007)","26 AWG: 13,4\n24 AWG: 22,3","26","24","0,12","0,2","","","High Conductivity Copper / Gold 0,76µm","","https://www.molex.com/en-us/products/part-detail/1053001300","Molex ATS-6382760HM rev C (07-10-23) для Nano-Fit (розетка), серия 105300 (терминалы 105300-1100/1200/1300/1400/1810 в SCOPE), ручной инструмент 63827-6000, https://www.molex.com/content/dam/molex/molex-dot-com/products/automated/en-us/applicationtoolingspecificationpdf/638/63827/ATS-6382760HM-001.pdf, извлечён pdfjs этой сессией"]</t>
  </si>
  <si>
    <t>["Обжимной контакт","Molex","Nano-Fit","Nano-Fit 105300","2,5","Female","1053001400","","","","","","","","","26 AWG: 0,65 - 0,70\n24 AWG: 0,70 - 0,75","26 AWG: 1,55 (UL1061) / 1,65 (UL1007)\n24 AWG: 1,60 (UL1061) / 1,70 (UL1007)","26 AWG: 13,4\n24 AWG: 22,3","26","24","0,12","0,2","","","High Conductivity Copper / Gold 0,76µm (Lubricated)","","https://www.molex.com/en-us/products/part-detail/1053001400","Molex ATS-6382760HM rev C (07-10-23) для Nano-Fit (розетка), серия 105300 (терминалы 105300-1100/1200/1300/1400/1810 в SCOPE), ручной инструмент 63827-6000, https://www.molex.com/content/dam/molex/molex-dot-com/products/automated/en-us/applicationtoolingspecificationpdf/638/63827/ATS-6382760HM-001.pdf, извлечён pdfjs этой сессией"]</t>
  </si>
  <si>
    <t>["Обжимной контакт","Molex","Nano-Fit","Nano-Fit 105300","2,5","Female","1053001810","","","","","","","","","26 AWG: 0,65 - 0,70\n24 AWG: 0,70 - 0,75","26 AWG: 1,55 (UL1061) / 1,65 (UL1007)\n24 AWG: 1,60 (UL1061) / 1,70 (UL1007)","26 AWG: 13,4\n24 AWG: 22,3","26","24","0,12","0,2","","","High Conductivity Copper / Gold 0,025µm (Flash)","","https://www.molex.com/en-us/products/part-detail/1053001810","Molex ATS-6382760HM rev C (07-10-23) для Nano-Fit (розетка), серия 105300 (терминалы 105300-1100/1200/1300/1400/1810 в SCOPE), ручной инструмент 63827-6000, https://www.molex.com/content/dam/molex/molex-dot-com/products/automated/en-us/applicationtoolingspecificationpdf/638/63827/ATS-6382760HM-001.pdf, извлечён pdfjs этой сессией"]</t>
  </si>
  <si>
    <t>Molex | Nano-Fit 201447 | Nano-Fit</t>
  </si>
  <si>
    <t>molexnano-fit201447nano-fitобжимнойконтактmale</t>
  </si>
  <si>
    <t>["Обжимной контакт","Molex","Nano-Fit","Nano-Fit 201447","2,5","Male","2014472300","","","","","","","","","20 AWG: 0,85 - 0,95\n22 AWG: 0,75 - 0,85","20 AWG: 1,75 - 1,85\n22 AWG: 1,65 - 1,75 (UL1061) / 1,75 - 1,85 (UL1007)","","22","20","0,35","0,5","","1,6","High Conductivity Copper / Gold (сопряжение), Tin (обжим)","7,5","https://www.molex.com/en-us/products/part-detail/2014472300","Molex ATS 2002186400 rev D (12-07-2023) для Nano-Fit (вилка), серия 201447 (терминал 201447-2300), ручной инструмент 200218-6400, https://www.molex.com/content/dam/molex/molex-dot-com/products/automated/en-us/applicationtoolingspecificationpdf/200/200218/2002186400-000.pdf"]</t>
  </si>
  <si>
    <t>Nano-Fit 201447</t>
  </si>
  <si>
    <t>["Обжимной контакт","Molex","Nano-Fit","Nano-Fit 201447","2,5","Male","2014472800","","","","","","","","","20 AWG: 0,85 - 0,95\n22 AWG: 0,75 - 0,85","20 AWG: 1,75 - 1,85\n22 AWG: 1,65 - 1,75 (UL1061) / 1,75 - 1,85 (UL1007)","","22","20","0,35","0,5","","","High Conductivity Copper / Gold 0,025µm (Flash)","7,5","https://www.molex.com/en-us/products/part-detail/2014472800","Molex ATS 2002186400 rev D (12-07-2023) для Nano-Fit (вилка), серия 201447, ручной инструмент 200218-6400, https://www.molex.com/content/dam/molex/molex-dot-com/products/automated/en-us/applicationtoolingspecificationpdf/200/200218/2002186400-000.pdf"]</t>
  </si>
  <si>
    <t>["Обжимной контакт","Molex","Nano-Fit","Nano-Fit 201447","2,5","Male","2014472200","","","","","","","","","20 AWG: 0,85 - 0,95\n22 AWG: 0,75 - 0,85","20 AWG: 1,75 - 1,85\n22 AWG: 1,65 - 1,75 (UL1061) / 1,75 - 1,85 (UL1007)","","22","20","0,35","0,5","","","High Conductivity Copper / Gold 0,38µm","7,5","https://www.molex.com/en-us/products/part-detail/2014472200","Molex ATS 2002186400 rev D (12-07-2023) для Nano-Fit (вилка), серия 201447, ручной инструмент 200218-6400, https://www.molex.com/content/dam/molex/molex-dot-com/products/automated/en-us/applicationtoolingspecificationpdf/200/200218/2002186400-000.pdf"]</t>
  </si>
  <si>
    <t>["Обжимной контакт","Molex","Nano-Fit","Nano-Fit 201447","2,5","Male","2014472600","","","","","","","","","20 AWG: 0,85 - 0,95\n22 AWG: 0,75 - 0,85","20 AWG: 1,75 - 1,85\n22 AWG: 1,65 - 1,75 (UL1061) / 1,75 - 1,85 (UL1007)","","22","20","0,35","0,5","","","High Conductivity Copper / Gold 0,76µm (Lubricated)","7,5","https://www.molex.com/en-us/products/part-detail/2014472600","Molex ATS 2002186400 rev D (12-07-2023) для Nano-Fit (вилка), серия 201447, ручной инструмент 200218-6400, https://www.molex.com/content/dam/molex/molex-dot-com/products/automated/en-us/applicationtoolingspecificationpdf/200/200218/2002186400-000.pdf"]</t>
  </si>
  <si>
    <t>["Обжимной контакт","Molex","Nano-Fit","Nano-Fit 201447","2,5","Male","2014472400","","","","","","","","","20 AWG: 0,85 - 0,95\n22 AWG: 0,75 - 0,85","20 AWG: 1,75 - 1,85\n22 AWG: 1,65 - 1,75 (UL1061) / 1,75 - 1,85 (UL1007)","","22","20","0,35","0,5","","","High Conductivity Copper / Tin (Matte, 2,54µm, Lubricated)","7,5","https://www.molex.com/en-us/products/part-detail/2014472400","Molex ATS 2002186400 rev D (12-07-2023) для Nano-Fit (вилка), серия 201447, ручной инструмент 200218-6400, https://www.molex.com/content/dam/molex/molex-dot-com/products/automated/en-us/applicationtoolingspecificationpdf/200/200218/2002186400-000.pdf"]</t>
  </si>
  <si>
    <t>["Обжимной контакт","Molex","Nano-Fit","Nano-Fit 201447","2,5","Male","2014471800","","","","","","","","","26 AWG: 0,65 - 0,70\n24 AWG: 0,70 - 0,75","26 AWG: 1,40 - 1,60 (UL1061) / 1,50 - 1,65 (UL1007)\n24 AWG: 1,45 - 1,65 (UL1061) / 1,55 - 1,75 (UL1007)","26 AWG: 13,4\n24 AWG: 22,3","26","24","0,12","0,2","","","High Conductivity Copper / Gold 0,025µm (Flash)","","https://www.molex.com/en-us/products/part-detail/2014471800","Molex ATS 2002186500 rev D (06-20-24) для Nano-Fit (вилка), серия 201447 (терминалы 201447-1100/1200/1300/1400/1600/1800 в SCOPE), ручной инструмент 200218-6500, https://www.molex.com/content/dam/molex/molex-dot-com/products/automated/en-us/applicationtoolingspecificationpdf/200/200218/2002186500-000.pdf, извлечён pdfjs этой сессией"]</t>
  </si>
  <si>
    <t>["Обжимной контакт","Molex","Nano-Fit","Nano-Fit 201447","2,5","Male","2014471200","","","","","","","","","26 AWG: 0,65 - 0,70\n24 AWG: 0,70 - 0,75","26 AWG: 1,40 - 1,60 (UL1061) / 1,50 - 1,65 (UL1007)\n24 AWG: 1,45 - 1,65 (UL1061) / 1,55 - 1,75 (UL1007)","26 AWG: 13,4\n24 AWG: 22,3","26","24","0,12","0,2","","","High Conductivity Copper / Gold 0,38µm","","https://www.molex.com/en-us/products/part-detail/2014471200","Molex ATS 2002186500 rev D (06-20-24) для Nano-Fit (вилка), серия 201447 (терминалы 201447-1100/1200/1300/1400/1600/1800 в SCOPE), ручной инструмент 200218-6500, https://www.molex.com/content/dam/molex/molex-dot-com/products/automated/en-us/applicationtoolingspecificationpdf/200/200218/2002186500-000.pdf, извлечён pdfjs этой сессией"]</t>
  </si>
  <si>
    <t>["Обжимной контакт","Molex","Nano-Fit","Nano-Fit 201447","2,5","Male","2014471300","","","","","","","","","26 AWG: 0,65 - 0,70\n24 AWG: 0,70 - 0,75","26 AWG: 1,40 - 1,60 (UL1061) / 1,50 - 1,65 (UL1007)\n24 AWG: 1,45 - 1,65 (UL1061) / 1,55 - 1,75 (UL1007)","26 AWG: 13,4\n24 AWG: 22,3","26","24","0,12","0,2","","","High Conductivity Copper / Gold 0,76µm","","https://www.molex.com/en-us/products/part-detail/2014471300","Molex ATS 2002186500 rev D (06-20-24) для Nano-Fit (вилка), серия 201447 (терминалы 201447-1100/1200/1300/1400/1600/1800 в SCOPE), ручной инструмент 200218-6500, https://www.molex.com/content/dam/molex/molex-dot-com/products/automated/en-us/applicationtoolingspecificationpdf/200/200218/2002186500-000.pdf, извлечён pdfjs этой сессией"]</t>
  </si>
  <si>
    <t>["Обжимной контакт","Molex","Nano-Fit","Nano-Fit 201447","2,5","Male","2014471600","","","","","","","","","26 AWG: 0,65 - 0,70\n24 AWG: 0,70 - 0,75","26 AWG: 1,40 - 1,60 (UL1061) / 1,50 - 1,65 (UL1007)\n24 AWG: 1,45 - 1,65 (UL1061) / 1,55 - 1,75 (UL1007)","26 AWG: 13,4\n24 AWG: 22,3","26","24","0,12","0,2","","","High Conductivity Copper / Gold 0,76µm (Lubricated)","","https://www.molex.com/en-us/products/part-detail/2014471600","Molex ATS 2002186500 rev D (06-20-24) для Nano-Fit (вилка), серия 201447 (терминалы 201447-1100/1200/1300/1400/1600/1800 в SCOPE), ручной инструмент 200218-6500, https://www.molex.com/content/dam/molex/molex-dot-com/products/automated/en-us/applicationtoolingspecificationpdf/200/200218/2002186500-000.pdf, извлечён pdfjs этой сессией"]</t>
  </si>
  <si>
    <t>["Обжимной контакт","Molex","Nano-Fit","Nano-Fit 201447","2,5","Male","2014471400","","","","","","","","","26 AWG: 0,65 - 0,70\n24 AWG: 0,70 - 0,75","26 AWG: 1,40 - 1,60 (UL1061) / 1,50 - 1,65 (UL1007)\n24 AWG: 1,45 - 1,65 (UL1061) / 1,55 - 1,75 (UL1007)","26 AWG: 13,4\n24 AWG: 22,3","26","24","0,12","0,2","","","High Conductivity Copper / Tin (Matte, 2,54µm, Lubricated)","","https://www.molex.com/en-us/products/part-detail/2014471400","Molex ATS 2002186500 rev D (06-20-24) для Nano-Fit (вилка), серия 201447 (терминалы 201447-1100/1200/1300/1400/1600/1800 в SCOPE), ручной инструмент 200218-6500, https://www.molex.com/content/dam/molex/molex-dot-com/products/automated/en-us/applicationtoolingspecificationpdf/200/200218/2002186500-000.pdf, извлечён pdfjs этой сессией"]</t>
  </si>
  <si>
    <t>Molex | RF центральный пин</t>
  </si>
  <si>
    <t>molexrfцентральныйпинобжимнойконтактmale</t>
  </si>
  <si>
    <t>["Обжимной контакт","Molex","RF центральный пин","","","Male","89538-0251","","M20","FALSE","TRUE","FALSE","","","","","","","","","","","","","","","","нет данных производителя: артикул отсутствует в поиске molex.com и search.molex.com/api/search/productdetails (0 результатов); значится только в кэшах дистрибьюторов (Mouser) как RF CENTER PIN-TIN 50u MIN, Crimp Condition/ATS не найден"]</t>
  </si>
  <si>
    <t>RF центральный пин</t>
  </si>
  <si>
    <t>89538-0251</t>
  </si>
  <si>
    <t>M20</t>
  </si>
  <si>
    <t>REXANT | РППи-м 1.5-(6.3) / РпИмп 1,25-250 | РППИ-М</t>
  </si>
  <si>
    <t>rexantрппи-м1.5-(6.3)/рпимп1,25-250рппи-мобжимнаяклемма</t>
  </si>
  <si>
    <t>["Обжимная клемма","REXANT","РППИ-М","РППи-м 1.5-(6.3) / РпИмп 1,25-250","","","","08-0612","","","","","","","","","","","20","16","0,5","1,5","","","латунь / электролитическое лужение","","https://www.sds-group.ru/items_18116.htm","производитель не публикует (REXANT 08-0612 «РППи-м 1.5-(6.3)/РпИмп 1,25-250», гнездо 6,6мм, 0,5-1,5 мм², латунь, электролитическое лужение, ПВХ — опрессовка, высота не нормируется); сиблинг по ширине лепестка (6,3мм) уже занесённой РППи-м 2.5-(6.3)/08-0632. Источник — дистрибьюторские листинги (sds-group/service.parts/avm-ural), собственный каталог rexant.ru недоступен для парсинга — решено агентом — проверить"]</t>
  </si>
  <si>
    <t>REXANT</t>
  </si>
  <si>
    <t>РППи-м 1.5-(6.3) / РпИмп 1,25-250</t>
  </si>
  <si>
    <t>РППИ-М</t>
  </si>
  <si>
    <t>REXANT | РППи-м 2.5-(6.3) / РпИмп 2-250 | РППИ-М</t>
  </si>
  <si>
    <t>rexantрппи-м2.5-(6.3)/рпимп2-250рппи-мобжимнаяклемма</t>
  </si>
  <si>
    <t>["Обжимная клемма","REXANT","РППИ-М","РППи-м 2.5-(6.3) / РпИмп 2-250","","","08-0632","","","","","","","","","","","","16","14","1,5","2,5","","","латунь / электролитическое лужение","","https://www.etm.ru/cat/nn/4285622","производитель не публикует (ЭТМ 4285622, REXANT 08-0632: гнездо 6,3 полностью изолированное, 1,5–2,5 мм², ПВХ, клещи HT-301). В закупке «РППИ-М2-250»"]</t>
  </si>
  <si>
    <t>РППи-м 2.5-(6.3) / РпИмп 2-250</t>
  </si>
  <si>
    <t>08-0632</t>
  </si>
  <si>
    <t>REXANT | РППи-м 6.0-(6.3) | РППИ-М</t>
  </si>
  <si>
    <t>rexantрппи-м6.0-(6.3)рппи-мобжимнаяклемма</t>
  </si>
  <si>
    <t>["Обжимная клемма","REXANT","РППИ-М","РППи-м 6.0-(6.3)","","","","08-0651","","","","","","","","","","","12","10","4","6","","","латунь / электролитическое лужение","","https://its2.ru/catalog/03_izdeliya_dlya_montazha/03_07_nakonechniki_gilzy_soediniteli_boltovye_razemy/03_07_04_izolirovannye_nakonechniki_gilzy_razemy_s/razem_rpi_m_6_0_6_3_klemma_ploskaya_polnostyu_izol_gnezdo_6_6mm_4_6mm2_rppi_m_6_0_6_3_rexant_08_0651.html","производитель не публикует (REXANT 08-0651 «РППи-м 6.0-(6.3)», гнездо 6,6/7,4мм, 4-6 мм², латунь, электролитическое лужение, ПВХ — опрессовка, высота не нормируется); сиблинг по ширине лепестка (6,3мм) уже занесённой РППи-м 2.5-(6.3)/08-0632. Источник — дистрибьюторские листинги (its2.ru/ledpremium), собственный каталог rexant.ru недоступен для парсинга — решено агентом — проверить"]</t>
  </si>
  <si>
    <t>РППи-м 6.0-(6.3)</t>
  </si>
  <si>
    <t>Samtec | CC81 | CC81 Tiger Eye</t>
  </si>
  <si>
    <t>samteccc81cc81tigereyeобжимнойконтактfemale</t>
  </si>
  <si>
    <t>["Обжимной контакт","Samtec","CC81 Tiger Eye","CC81","2","Female","","CC81L-2426-01-L","","","","","","","","26 AWG: 0,58 ± 0,05 \n24 AWG: 0,71 ± 0,05","","","26","24","0,12","0,2","","","Beryllium Copper / Gold (10µin)","","https://www.samtec.com/products/cc81l-2426-01-l","решено агентом — проверить: Samtec CRIMP-SPECIFICATIONS-MKT.pdf (Rev BZ), Sheet 3/6, Table 1, contact family CC81X-2426-01-X, dimension 'A' identified as wire-crimp height from FIG.1 (Section A-A) layout — column itself is only labelled 'A', not 'crimp height'; bare-stranded (DWC) cable rows used, tinned (DWCT) row for 24 AWG differs (also 0,58мм, coincides) — https://suddendocs.samtec.com/prints/crimp-specifications-mkt.pdf"]</t>
  </si>
  <si>
    <t>Samtec</t>
  </si>
  <si>
    <t>CC81</t>
  </si>
  <si>
    <t>CC81 Tiger Eye</t>
  </si>
  <si>
    <t>26 AWG: 0,58 ± 0,05 
24 AWG: 0,71 ± 0,05</t>
  </si>
  <si>
    <t>["Обжимной контакт","Samtec","CC81 Tiger Eye","CC81","2","Female","CC81R-2830-01-L","","","","","","","","","30 AWG: 0,43 ± 0,05 \n28 AWG: 0,46 ± 0,05","","","30","28","0,05","0,08","","","Beryllium Copper / Gold","","https://www.samtec.com/partnumber/cc81r-2830-01-l?vendor=digikey","решено агентом — проверить: Samtec CRIMP-SPECIFICATIONS-MKT.pdf (Rev BZ), Sheet 3/6, Table 1, contact family CC81X-2830-01-X, dimension 'A' identified as wire-crimp height from FIG.1 (Section A-A) layout, same caveat as CC81L-2426-01-L — https://suddendocs.samtec.com/prints/crimp-specifications-mkt.pdf"]</t>
  </si>
  <si>
    <t>CC81R-2830-01-L</t>
  </si>
  <si>
    <t>30 AWG: 0,43 ± 0,05 
28 AWG: 0,46 ± 0,05</t>
  </si>
  <si>
    <t>Sumitomo | TS 025 | TS Sealed Series (0,64мм/025)</t>
  </si>
  <si>
    <t>sumitomots025tssealedseries(0,64мм/025)обжимнойконтактfemale</t>
  </si>
  <si>
    <t>["Обжимной контакт","Sumitomo","TS Sealed Series (0,64мм/025)","TS 025","","Female","8240-0287","","","","","","","","","","","","20","20","0,5","0,5","","","High-heat Copper Alloy / Tin","","https://c-connector.com/products/sumitomo-8240-0287-terminal-female/","нет данных производителя: Sumitomo TS 025 Sealed Series — datasheet-зеркало radiomag.com.de недоступно (сервер не отвечает), corsa-technic.com даёт только каталожную страницу без высоты обжима, официальный сайт Sumitomo не найден в открытом доступе"]</t>
  </si>
  <si>
    <t>TS 025</t>
  </si>
  <si>
    <t>TS Sealed Series (0,64мм/025)</t>
  </si>
  <si>
    <t>8240-0287</t>
  </si>
  <si>
    <t>TE | 2,5mm System (DIN 72585) | AMP Round Connector System 2,5mm (DIN 72585)</t>
  </si>
  <si>
    <t>te2,5mmsystem(din72585)amproundconnectorsystem2,5mm(din72585)обжимнойконтактmale</t>
  </si>
  <si>
    <t>["Обжимной контакт","TE","AMP Round Connector System 2,5mm (DIN 72585)","2,5mm System (DIN 72585)","","Male","929967-1","","","","","","","","","","","","20","17","0,5","1","","","Copper Nickel Silicon (CuNiSi) / Tin","40","https://www.te.com/en/product-929967-1.html","нет данных производителя: TE AMP Round Connector System 2,5mm (DIN 72585) — application specification не найдена в открытом доступе"]</t>
  </si>
  <si>
    <t>TE</t>
  </si>
  <si>
    <t>2,5mm System (DIN 72585)</t>
  </si>
  <si>
    <t>AMP Round Connector System 2,5mm (DIN 72585)</t>
  </si>
  <si>
    <t>929967-1</t>
  </si>
  <si>
    <t>te2,5mmsystem(din72585)amproundconnectorsystem2,5mm(din72585)обжимнойконтактfemale</t>
  </si>
  <si>
    <t>["Обжимной контакт","TE","AMP Round Connector System 2,5mm (DIN 72585)","2,5mm System (DIN 72585)","","Female","929975-1","","","","","","","","","","","","","","","","","","","","https://www.te.com/en/product-929975-1.html","Allied Electronics (\"929975-1 — Female Crimp Contact for use with 2.5mm Pin Diameter Connector System\") — female counterpart of male 929967-1 already in DB, same 2,5mm System / DIN 72585 family. AWG/mm2/material NOT confirmed from a primary source (te.com blocked, distributor page fetch 403) — left blank rather than mirroring 929967-1's values without direct confirmation, never invent"]</t>
  </si>
  <si>
    <t>929975-1</t>
  </si>
  <si>
    <t>TE | 6,35 [.250] | TAB, FASTIN-FASTON</t>
  </si>
  <si>
    <t>te6,35[.250]tab,fastin-fastonобжимнойконтактmale(tab)</t>
  </si>
  <si>
    <t>["Обжимной контакт","TE","TAB, FASTIN-FASTON","6,35 [.250]","","Male (tab)","60294-1","","M50","FALSE","TRUE","FALSE","","","","","","","22","18","0,35","0,75","2,16","3,18","Brass / без покрытия (finish '-' для -1; -2 и далее — Tin)","","","нет данных производителя: TE FASTIN-FASTON .250 application specification (114-8004/114-1012 диапазон) не найдена в открытом доступе; te.com/rs-online блокируют, corsa-technic.com не публикует кримп-данные для этой серии"]</t>
  </si>
  <si>
    <t>6,35 [.250]</t>
  </si>
  <si>
    <t>TAB, FASTIN-FASTON</t>
  </si>
  <si>
    <t>Male (tab)</t>
  </si>
  <si>
    <t>60294-1</t>
  </si>
  <si>
    <t>M50</t>
  </si>
  <si>
    <t>TE | AMP 1.5/2.8 | AMP 1.5/2.8 Connector System (RECPT AND TAB)</t>
  </si>
  <si>
    <t>teamp1.5/2.8amp1.5/2.8connectorsystem(recptandtab)обжимнойконтактfemale</t>
  </si>
  <si>
    <t>["Обжимной контакт","TE","AMP 1.5/2.8 Connector System (RECPT AND TAB)","AMP 1.5/2.8","1,5","Female","638652-2","","","","","","","","","","","","20","18","0,5","0,75","","","Tin plated","","https://www.te.com/en/product-638652-2.html","нет данных производителя: TE AMP 1.5/2.8 Connector System — application specification не найдена в открытом доступе"]</t>
  </si>
  <si>
    <t>AMP 1.5/2.8</t>
  </si>
  <si>
    <t>AMP 1.5/2.8 Connector System (RECPT AND TAB)</t>
  </si>
  <si>
    <t>638652-2</t>
  </si>
  <si>
    <t>["Обжимной контакт","TE","AMP 1.5/2.8 Connector System (RECPT AND TAB)","AMP 1.5/2.8","1,5","Female","638652-1","","","","","","","","","","","","16","14","1,5","2,5","","","Tin plated","","https://www.te.com/en/product-638652-1.html","te.com product-638652-1.html (same family page as 638652-2 already in DB, \"AMP 1.5/2.8 CONNECTOR SYSTEM, RECPT AND TAB\") + DigiKey/TTI listings (\"638652-1 — Socket Contact, Tin, 14-16 AWG\", vs 638652-2 = 18-20 AWG already in DB) — sibling AWG-range receptacle, same gender/series. TAB (male) counterpart part number for this system not located in distributor search — series expansion incomplete on that side, решено агентом — проверить"]</t>
  </si>
  <si>
    <t>638652-1</t>
  </si>
  <si>
    <t>TE | AMP MCP 1.5K (double termination) | AMP MCP 1.5K</t>
  </si>
  <si>
    <t>teampmcp1.5k(doubletermination)ampmcp1.5kобжимнойконтактfemale</t>
  </si>
  <si>
    <t>["Обжимной контакт","TE","AMP MCP 1.5K","AMP MCP 1.5K (double termination)","","Female","1241376-1","","","","","","","","","0,50 мм2: 0,99 - 1,09\n0,70 мм2: 1,08 - 1,18\n0,85 мм2: 1,14 - 1,24\n1,00 мм2: 1,21 - 1,31","","","20","18","0,5","0,75","","","CuNiSi / Sn (Tin)","","https://www.te.com/en/product-1241376-1.html","TE Application Specification 114-18386 Rev H (AMP MCP 1.5K), Table 2 (double termination / double crimp, 2 wires per crimp, max 2xØ1,6mm), PN 1241376/1241377 — functionally distinct from single-wire rows, see table for insulation-Ø detail"]</t>
  </si>
  <si>
    <t>AMP MCP 1.5K (double termination)</t>
  </si>
  <si>
    <t>AMP MCP 1.5K</t>
  </si>
  <si>
    <t>1241376-1</t>
  </si>
  <si>
    <t>0,50 мм2: 0,99 - 1,09
0,70 мм2: 1,08 - 1,18
0,85 мм2: 1,14 - 1,24
1,00 мм2: 1,21 - 1,31</t>
  </si>
  <si>
    <t>TE | AMP MCP 1.5K | AMP MCP 1.5K</t>
  </si>
  <si>
    <t>teampmcp1.5kampmcp1.5kобжимнойконтактfemale</t>
  </si>
  <si>
    <t>["Обжимной контакт","TE","AMP MCP 1.5K","AMP MCP 1.5K","","Female","1564980-1","","","","","","","","","0,22 мм2: 0,83 - 0,89","","","24","24","0,2","0,2","1,1","1,4","CuNiSi / Sn (Tin)","","https://www.te.com/usa-en/product-1564980-1.html","TE Application Specification 114-18386 Rev H (AMP MCP 1.5K), Table 1 (insulation crimp), PN 1564980/1564981"]</t>
  </si>
  <si>
    <t>1564980-1</t>
  </si>
  <si>
    <t>0,22 мм2: 0,83 - 0,89</t>
  </si>
  <si>
    <t>["Обжимной контакт","TE","AMP MCP 1.5K","AMP MCP 1.5K","","Female","1241374-1","","","","","","","","","0,50 мм2: 0,99 - 1,09\n0,75 мм2: 1,10 - 1,20\n1,00 мм2: 1,21 - 1,31","","","20","17","0,5","1","1,4","2,1","CuNiSi / Sn (Tin)","","https://www.alliedelec.com/product/te-connectivity/1241374-1/70283554/","TE Application Specification 114-18386 Rev H (AMP MCP 1.5K), Table 1 (insulation crimp), PN 1241374/1241375, 17-20 AWG per Allied Electronics listing"]</t>
  </si>
  <si>
    <t>1241374-1</t>
  </si>
  <si>
    <t>0,50 мм2: 0,99 - 1,09
0,75 мм2: 1,10 - 1,20
1,00 мм2: 1,21 - 1,31</t>
  </si>
  <si>
    <t>["Обжимной контакт","TE","AMP MCP 1.5K","AMP MCP 1.5K","","Female","1564324-1","","","","","","","","","0,22 мм2: 0,84 - 0,88\n0,35 мм2: 0,87 - 0,91","single-wire-seal 964971-1, insulation-Ø 1,2 - 1,6 мм","","24","22","0,2","0,35","1,1","1,4","CuNiSi / Sn (Tin)","","https://www.te.com/usa-en/product-1564324-1.html","TE Application Specification 114-18386 Rev H (AMP MCP 1.5K), Table 3 (single-wire-seal), PN 1564324/1564325 — replaces obsolete 1534160, seal PN 964971-1"]</t>
  </si>
  <si>
    <t>1564324-1</t>
  </si>
  <si>
    <t>0,22 мм2: 0,84 - 0,88
0,35 мм2: 0,87 - 0,91</t>
  </si>
  <si>
    <t>["Обжимной контакт","TE","AMP MCP 1.5K","AMP MCP 1.5K","","Female","1418884-1","","","","","","","","","AWG 16 (TXL): 1,29 - 1,39","single-wire-seal 964972-1 (или 2287497-1 при Ø1,2-2,4мм, до 120°C), insulation-Ø 1,9 - 2,4 мм","","16","16","1,5","1,5","1,9","2,4","CuNiSi / Sn (Tin)","","https://www.te.com/en/product-1418884-1.html","TE Application Specification 114-18386 Rev H (AMP MCP 1.5K), Table 3 (single-wire-seal), PN 1418884/1418885, AWG16 TXL cable"]</t>
  </si>
  <si>
    <t>1418884-1</t>
  </si>
  <si>
    <t>AWG 16 (TXL): 1,29 - 1,39</t>
  </si>
  <si>
    <t>["Обжимной контакт","TE","AMP MCP 1.5K","AMP MCP 1.5K","","Female","1718558-1","","","","","","","","","1,50 мм2 (FLU): 1,39 - 1,49","single-wire-seal 964972-1 (или 2287497-1), insulation-Ø 1,9 - 2,4 мм","","16","16","1,5","1,5","1,9","2,4","CuNiSi / Sn (Tin)","","","TE Application Specification 114-18386 Rev H (AMP MCP 1.5K), Table 3 (single-wire-seal), PN 1718558/1718559; suffix -1 not independently distributor-confirmed (only appears in spec revision record footnote alongside 1418884/1534160/1534162) — moderate confidence"]</t>
  </si>
  <si>
    <t>1718558-1</t>
  </si>
  <si>
    <t>1,50 мм2 (FLU): 1,39 - 1,49</t>
  </si>
  <si>
    <t>["Обжимной контакт","TE","AMP MCP 1.5K","AMP MCP 1.5K","","Female","1534334-1","","","","","","","","","1,50 мм2: 1,39 - 1,49","","","16","16","1,5","1,5","2,2","2,4","CuNiSi / Sn (Tin)","","https://www.te.com/en/product-1534334-1.html","TE Application Specification 114-18386 Rev H (AMP MCP 1.5K), Table 1 (insulation crimp), PN 1534334/1534335"]</t>
  </si>
  <si>
    <t>1534334-1</t>
  </si>
  <si>
    <t>1,50 мм2: 1,39 - 1,49</t>
  </si>
  <si>
    <t>TE | AMP MCP 1.5K | AMP MCP 1.5K (Automation Ready)</t>
  </si>
  <si>
    <t>teampmcp1.5kampmcp1.5k(automationready)обжимнойконтактmale</t>
  </si>
  <si>
    <t>["Обжимной контакт","TE","AMP MCP 1.5K (Automation Ready)","AMP MCP 1.5K","","Male","963904-1","","","","","","","","","20 AWG: 0,99 - 1,09\n18 AWG: 1,10 - 1,20\n17 AWG: 1,21 - 1,31","","","20","17","0,5","1","1,4","2,1","","","https://www.te.com/en/product-963904-1.html","TE 963904-1 — AMP MCP 1.5K, TAB-контакт (Automation Ready), тип TAB A 1.6x0.6мм = Male. Сам PN не числится в таблицах прил. спецификации 114-18386 Rev H и продукт-спеки 108-18716 (см. кэш в scratchpad: mcp15k-crimp-114-18386.pdf, mcp15k-prodspec-108-18716.pdf), но сечение/изоляция закупки (0,5-1,0мм² / 1,4-2,1мм) точно совпадает со строкой PN 1241374/1241375 табл.1 (Isolationscrimp): CH1 0,5мм²=1,04±0,05; 0,75мм²=1,15±0,05; 1,0мм²=1,26±0,05 — высота обжима перенесена оттуда, решено агентом — проверить (PN не идентичен, но геометрия/сечение те же). Высота обжима изоляции не нормируется по спеке (п.4.4: 'due to large tolerances no crimp height specified'). Материал/вариант покрытия (Sn/Ag/Au) для этого конкретного PN не подтверждён — не заполнено. Ток — по derating-кривым (диаграмма 4), не единым числом — не заполнено."]</t>
  </si>
  <si>
    <t>AMP MCP 1.5K (Automation Ready)</t>
  </si>
  <si>
    <t>963904-1</t>
  </si>
  <si>
    <t>20 AWG: 0,99 - 1,09
18 AWG: 1,10 - 1,20
17 AWG: 1,21 - 1,31</t>
  </si>
  <si>
    <t>TE | AMP MCP 2.8 (HDSCS/Timer)</t>
  </si>
  <si>
    <t>teampmcp2.8(hdscs/timer)обжимнойконтакт</t>
  </si>
  <si>
    <t>["Обжимной контакт","TE","AMP MCP 2.8 (HDSCS/Timer)","","","","1-962916-1","","","","","","","","","","","","17","13","1","","","","покрытие не установлено","","https://datasheet.octopart.com/1-962916-1-TE-Connectivity-datasheet-179928042.pdf","нет данных производителя: TE MCP 2.8 (HDSCS/Timer) — PN не найден ни в 114-18148 (AMP MCP 2.8), ни в 114-18081 (Micro Timer 2+3, максимальный размер провода там 1,0 мм² — меньше диапазона БД 17-13 AWG); WebSearch не дал application specification для конкретно этого PN"]</t>
  </si>
  <si>
    <t>AMP MCP 2.8 (HDSCS/Timer)</t>
  </si>
  <si>
    <t>1-962916-1</t>
  </si>
  <si>
    <t>TE | AMPLIMITE HD-20 | AMPLIMITE HD-20 (HDP-20)</t>
  </si>
  <si>
    <t>teamplimitehd-20amplimitehd-20(hdp-20)обжимнойконтактmale</t>
  </si>
  <si>
    <t>["Обжимной контакт","TE","AMPLIMITE HD-20 (HDP-20)","AMPLIMITE HD-20","","Male","5-166054-1","","","","","","","","","","","","28","24","0,08","0,2","","","Brass / Gold (0,76 мкм)","","https://www.lcsc.com/datasheet/lcsc_datasheet_2411220046_TE-Connectivity-5-166054-1_C573679.pdf","нет данных производителя: TE AMPLIMITE HD-20 (HDP-20) — crimp application specification не найдена в открытом доступе"]</t>
  </si>
  <si>
    <t>AMPLIMITE HD-20</t>
  </si>
  <si>
    <t>AMPLIMITE HD-20 (HDP-20)</t>
  </si>
  <si>
    <t>5-166054-1</t>
  </si>
  <si>
    <t>TE | AMPSEAL | AMPSEAL</t>
  </si>
  <si>
    <t>teampsealampsealобжимнойконтактfemale</t>
  </si>
  <si>
    <t>["Обжимной контакт","TE","AMPSEAL","AMPSEAL","","Female","770520-1","","","","","","","","","20 AWG: 1,17 ± 0,05 \n18 AWG: 1,27 ± 0,05 \n16 AWG: 1,40 ± 0,05","макс. 3,2","","20","16","0,5","1,5","","","Copper Alloy / Tin","17","https://www.te.com/en/product-770520-1.html","TE Application Specification 114-16016 Rev M (AMPSEAL Automotive Plug Connector and Header Assembly), Figure 2 (wire barrel crimp height per AWG) — https://www.corsa-technic.com/item_docs/114-16016_M.pdf"]</t>
  </si>
  <si>
    <t>AMPSEAL</t>
  </si>
  <si>
    <t>770520-1</t>
  </si>
  <si>
    <t>20 AWG: 1,17 ± 0,05 
18 AWG: 1,27 ± 0,05 
16 AWG: 1,40 ± 0,05</t>
  </si>
  <si>
    <t>["Обжимной контакт","TE","AMPSEAL","AMPSEAL","","Female","770520-3","","","","","","","","","20 AWG: 1,17 ± 0,05\n18 AWG: 1,27 ± 0,05\n16 AWG: 1,40 ± 0,05","макс. 3,2","","20","16","0,5","1,5","","","Copper Alloy / Gold","17","https://www.te.com/en/product-770520-3.html","TE Application Specification 114-16016 Rev M (same document as 770520-1 already in DB), Figure 2 — crimp geometry is generic to \"the contact\" regardless of plating, so wire barrel crimp heights are shared with 770520-1. Gold plating confirmed by Newark (\"770520-3 — Rectangular Power Contact, Ampseal Series, Gold Plated Contacts\") and DigiKey forum (pairs 770520-1 tin / 770520-3 gold for 770680-3 housing). 770520-5 (also seen in search results) NOT added — distributor listings conflict on its wire range (20-16 AWG vs 20-22 AWG) and could not be resolved from a primary source, never invent"]</t>
  </si>
  <si>
    <t>770520-3</t>
  </si>
  <si>
    <t>20 AWG: 1,17 ± 0,05
18 AWG: 1,27 ± 0,05
16 AWG: 1,40 ± 0,05</t>
  </si>
  <si>
    <t>TE | Commercial MATE-N-LOK | MATE-N-LOK</t>
  </si>
  <si>
    <t>tecommercialmate-n-lokmate-n-lokобжимнойконтактfemale</t>
  </si>
  <si>
    <t>["Обжимной контакт","TE","MATE-N-LOK","Commercial MATE-N-LOK","","Female","350078-1","","M24","FALSE","TRUE","FALSE","","","","","","","30","22","0,05","0,35","1,02","1,91","Brass / Pre-Tin","","","нет данных производителя: TE Commercial MATE-N-LOK application specification 114-1012 заблокирована на всех найденных источниках (te.com Akamai edgesuite 403, docs.rs-online.com 403 и через curl, и через WebFetch); corsa-technic.com не содержит эту серию (не мотоспортивный коннектор)"]</t>
  </si>
  <si>
    <t>Commercial MATE-N-LOK</t>
  </si>
  <si>
    <t>MATE-N-LOK</t>
  </si>
  <si>
    <t>350078-1</t>
  </si>
  <si>
    <t>M24</t>
  </si>
  <si>
    <t>["Обжимной контакт","TE","MATE-N-LOK","Commercial MATE-N-LOK","","Female","61117-4","","M45","FALSE","TRUE","FALSE","","","","","","","20","14","0,5","2,5","","3,3","Phosphor Bronze / Tin","","","нет данных производителя: TE Commercial MATE-N-LOK — та же спецификация 114-1012, тот же блок доступа (см. 350078-1)"]</t>
  </si>
  <si>
    <t>61117-4</t>
  </si>
  <si>
    <t>M45</t>
  </si>
  <si>
    <t>tecommercialmate-n-lokmate-n-lokобжимнойконтактmale(pin)—см.notes,отличаетсяоттиповогоfemaleуостальныхстроклиста</t>
  </si>
  <si>
    <t>["Обжимной контакт","TE","MATE-N-LOK","Commercial MATE-N-LOK","","Male (Pin) — см. notes, отличается от типового Female у остальных строк листа","163555-6","","M46","FALSE","TRUE","FALSE","","","","","","","22","18","0,35","0,75","1,4","2,4","Brass / Tin (mating), Tin-Lead (termination area)","","","нет данных производителя: TE Commercial MATE-N-LOK — та же спецификация 114-1012, тот же блок доступа (см. 350078-1)"]</t>
  </si>
  <si>
    <t>Male (Pin) — см. notes, отличается от типового Female у остальных строк листа</t>
  </si>
  <si>
    <t>163555-6</t>
  </si>
  <si>
    <t>M46</t>
  </si>
  <si>
    <t>tecommercialmate-n-lokmate-n-lokобжимнойконтактmale(pin)—см.notes</t>
  </si>
  <si>
    <t>["Обжимной контакт","TE","MATE-N-LOK","Commercial MATE-N-LOK","","Male (Pin) — см. notes","163303-6","","M47","FALSE","TRUE","FALSE","","","","","","","16","14","1,5","2,5","2,5","3,8","Brass / Tin (mating), Pre-Tin (termination area)","","","нет данных производителя: TE Commercial MATE-N-LOK — та же спецификация 114-1012, тот же блок доступа (см. 350078-1)"]</t>
  </si>
  <si>
    <t>Male (Pin) — см. notes</t>
  </si>
  <si>
    <t>163303-6</t>
  </si>
  <si>
    <t>M47</t>
  </si>
  <si>
    <t>TE | DIN 72036 | AMP MCP 2.8mm</t>
  </si>
  <si>
    <t>tedin72036ampmcp2.8mmобжимнойконтактfemale</t>
  </si>
  <si>
    <t>["Обжимной контакт","TE","AMP MCP 2.8mm","DIN 72036","","Female","1-968857-1","","","","","","","","","16 AWG (1,5 мм²): 1,47 \n13 AWG (2,5 мм²): 1,76","4,19","","16","13","1,5","","","","CuNiSi / Sn (Tin)","","https://www.te.com/en/product-1-968857-1.html","TE Application Specification 114-18148 Rev D1 (AMP MCP 2.8), Table 2 (Crimping Data for Contacts for Single Wire Seal, ISO wires), PN 968857/968876 (Locking Lance), preferred/current values (note 6, LV214-2) — https://www.corsa-technic.com/item_docs/114-18148_D1.pdf"]</t>
  </si>
  <si>
    <t>DIN 72036</t>
  </si>
  <si>
    <t>AMP MCP 2.8mm</t>
  </si>
  <si>
    <t>1-968857-1</t>
  </si>
  <si>
    <t>16 AWG (1,5 мм²): 1,47 
13 AWG (2,5 мм²): 1,76</t>
  </si>
  <si>
    <t>TE | Flachstecker 2,8x0,8 (tab) | Junior Power Timer</t>
  </si>
  <si>
    <t>teflachstecker2,8x0,8(tab)juniorpowertimerобжимнойконтактmale</t>
  </si>
  <si>
    <t>["Обжимной контакт","TE","Junior Power Timer","Flachstecker 2,8x0,8 (tab)","","Male","1-968946-1","","M23","FALSE","TRUE","FALSE","","","","12 AWG: 2,10 - 2,20","","","12","12","4","4","2,7","3,7","CuSn4 / Tin","","","TE 114-18051-1 rev G, табл. 1 (Junior Power Timer 2,8), CH ±0,05; TE задаёт только 4,0 мм²"]</t>
  </si>
  <si>
    <t>Flachstecker 2,8x0,8 (tab)</t>
  </si>
  <si>
    <t>Junior Power Timer</t>
  </si>
  <si>
    <t>1-968946-1</t>
  </si>
  <si>
    <t>M23</t>
  </si>
  <si>
    <t>12 AWG: 2,10 - 2,20</t>
  </si>
  <si>
    <t>["Обжимной контакт","TE","Junior Power Timer","Flachstecker 2,8x0,8 (tab)","","Male","1-962842-1","","M26","FALSE","TRUE","FALSE","","","","16 AWG: 1,53 - 1,63\n14 AWG: 1,83 - 1,93","","","16","14","1,5","2,5","2,1","2,9","CuSn4 / Tin","","","TE 114-18051-1 rev G, табл. 1 (Junior Power Timer 2,8), CH ±0,05; для 2,0 мм² TE даёт 1,68 - 1,78"]</t>
  </si>
  <si>
    <t>1-962842-1</t>
  </si>
  <si>
    <t>M26</t>
  </si>
  <si>
    <t>16 AWG: 1,53 - 1,63
14 AWG: 1,83 - 1,93</t>
  </si>
  <si>
    <t>["Обжимной контакт","TE","Junior Power Timer","Flachstecker 2,8x0,8 (tab)","","Male","1-962841-1","","M48","FALSE","TRUE","FALSE","","","","20 AWG: 1,13 - 1,23\n18 AWG: 1,22 - 1,32\n17 AWG: 1,31 - 1,41","","","20","17","0,5","1","1,4","2,1","CuSn4 / Tin","","","TE 114-18051-1 rev G, табл. 1 (Junior Power Timer 2,8), колонка «current standard», CH ±0,05. 1,0 мм² записано как 17 AWG: генератор ведёт ГОСТ 1,0 в 18 AWG и возьмёт 1,22 - 1,32 (решено агентом — проверить)"]</t>
  </si>
  <si>
    <t>1-962841-1</t>
  </si>
  <si>
    <t>M48</t>
  </si>
  <si>
    <t>20 AWG: 1,13 - 1,23
18 AWG: 1,22 - 1,32
17 AWG: 1,31 - 1,41</t>
  </si>
  <si>
    <t>["Обжимной контакт","TE","Junior Power Timer","Flachstecker 2,8x0,8 (tab)","","Male","1-962842-2","","","","","","3,81 - 5,08","","","16 AWG: 1,53 - 1,63\n14 AWG: 1,83 - 1,93","","","16","14","1,5","2,5","2,1","2,9","CuSn4 / Ag (Silver)","","https://www.te.com/en/product-1-962842-2.html","ЗАДАЧА 2 решена (подтверждено): TE 114-18051-1 Rev G (2,8x0,8mm Flat Contact / Junior Power Timer), Table 1 «Crimping Data for TAB 2,8mm with wires», строка Order No. 962842/963746 (базовый номер СОВПАДАЕТ с нашим 1-962842-x) даёт высоту обжима 1,58/1,73/1,88мм при 1,50/2,00/2,50мм² — ТОЧНО совпадает с текущим значением БД.ТЕР (16 AWG: 1,53-1,63 = 1,58±0,05; 14 AWG: 1,83-1,93 = 1,88±0,05). Таблица не разделяет деталь по покрытию (Sn/Ag) — один базовый номер 962842 покрывает оба дэш-варианта, включая -1 (олово) и -2 (серебро), т.к. документ даёт геометрию контакта, а не электрохимию покрытия — высота обжима подтверждена для 1-962842-2 напрямую, значение менять не нужно"]</t>
  </si>
  <si>
    <t>1-962842-2</t>
  </si>
  <si>
    <t>3,81 - 5,08</t>
  </si>
  <si>
    <t>["Обжимной контакт","TE","Junior Power Timer","Flachstecker 2,8x0,8 (tab)","","Male","185028-1","","","","","","3,81 - 5,08","","","20 AWG: 1,13 - 1,23\n18 AWG: 1,22 - 1,32\n17 AWG: 1,31 - 1,41","","","22","17","0,35","1","1,4","2,1","CuSn4 / Sn (Tin)","","https://www.te.com/en/product-185028-1.html","ЗАДАЧА 2: остаётся НЕПОДТВЕРЖДЁННЫМ. Проверен TE 114-18051-1 Rev G целиком — номера «185028» в таблицах НЕТ вообще; это документ для линейки «AMP 2,8mm Terminals DIN72036 / Junior Power Timer» (базовые номера 962841/962842/962843/963860/968946...), а 185028-1 у te.com подписан как «AMP TIMER, RECEPTACLE AND TAB» — возможно другая, более старая линейка TE (element14 зовёт её «Junior Power Timer», te.com — «AMP TIMER» — источники противоречат друг другу в названии семейства). Текущее значение БД.ТЕР (20/18/17AWG: 1,13-1,23/1,22-1,32/1,31-1,41мм) ЧИСЛЕННО совпадает со строкой 962841/963745 этого документа (1,18/1,27/1,36мм ±0,05 при 0,5/0,75/1,0мм²), но точное совпадение номера в таблице не найдено — это может быть совпадением, а не подтверждением. Высота обжима остаётся непроверенной прямым источником с точным PN"]</t>
  </si>
  <si>
    <t>185028-1</t>
  </si>
  <si>
    <t>["Обжимной контакт","TE","Junior Power Timer","Flachstecker 2,8x0,8 (tab)","","Male","1-963860-1","","","","","","","","","0,20 мм2: 0,95 - 1,01\n0,25 мм2: 0,97 - 1,03\n0,35 мм2: 1,02 - 1,08\n0,50 мм2: 1,09 - 1,15","","","24","20","0,2","0,5","1,15","1,6","","","https://uk.farnell.com/amp-te-connectivity/1-963860-1/contact-crimp-tab-24-20awg-reel/dp/2360665","TE Application Specification 114-18051-1 Rev G (2,8x0,8mm Flat Contact / Junior Power Timer), Table 1 (TAB 2,8mm with wires), PN 963860/963861 — gender per Farnell/RS listing is MALE (tab), NOT Female as sibling rows of this family are currently labelled in БД.ТЕР — flag for owner review, not corrected here"]</t>
  </si>
  <si>
    <t>1-963860-1</t>
  </si>
  <si>
    <t>0,20 мм2: 0,95 - 1,01
0,25 мм2: 0,97 - 1,03
0,35 мм2: 1,02 - 1,08
0,50 мм2: 1,09 - 1,15</t>
  </si>
  <si>
    <t>["Обжимной контакт","TE","Junior Power Timer","Flachstecker 2,8x0,8 (tab)","","Male","1-962843-1","","","","","","","","","1,50 мм2: 1,53 - 1,63\n2,00 мм2: 1,68 - 1,78\n2,50 мм2: 1,83 - 1,93","","","17","13","1","","2,4","3,7","CuSn / Sn (Tin)","","https://www.te.com/en/product-1-962843-1.html","TE Application Specification 114-18051-1 Rev G, Table 1 (TAB 2,8mm with wires, FLK cable), PN 962843/963747; 2,00мм2 height (1,73mm nominal) uses generic ±0,05 header tolerance, not individually confirmed — mark as lower confidence; gender confirmed MALE via te.com/TME (same flag as row above)"]</t>
  </si>
  <si>
    <t>1-962843-1</t>
  </si>
  <si>
    <t>1,50 мм2: 1,53 - 1,63
2,00 мм2: 1,68 - 1,78
2,50 мм2: 1,83 - 1,93</t>
  </si>
  <si>
    <t>TE | Flachstecker 2,8x0,8' receptacle family | AMP TIMER (receptacle)</t>
  </si>
  <si>
    <t>teflachstecker2,8x0,8'receptaclefamilyamptimer(receptacle)обжимнойконтактfemale</t>
  </si>
  <si>
    <t>["Обжимной контакт","TE","AMP TIMER (receptacle)","Flachstecker 2,8x0,8' receptacle family","","Female","929939-3","","","","","","","","","20 AWG: 1,13 - 1,23\n18 AWG: 1,22 - 1,32\n17 AWG: 1,31 - 1,41","","","20","17","0,5","1","","","Copper / Tin","15","https://www.te.com/en/product-929939-3.html","TE 114-18051-1 Rev G, табл. 1 (TAB 2,8mm with wires), строка PN 962841/963745 (0,5-1,00мм²/20-17AWG) — конкретный номер 929939-3 в таблице явно не перечислен, данные перенесены по совпадению диапазона провода и типа контакта (2,8x0,8мм JPT-семейство) — решено агентом — проверить. Ток 15A — по карточке Farnell/DigiKey"]</t>
  </si>
  <si>
    <t>Flachstecker 2,8x0,8' receptacle family</t>
  </si>
  <si>
    <t>AMP TIMER (receptacle)</t>
  </si>
  <si>
    <t>929939-3</t>
  </si>
  <si>
    <t>["Обжимной контакт","TE","AMP TIMER (receptacle)","Flachstecker 2,8x0,8' receptacle family","","Female","929939-1","","","","","","","","","20 AWG: 1,13 - 1,23\n18 AWG: 1,22 - 1,32\n17 AWG: 1,31 - 1,41","","","20","17","0,5","1","","","Copper alloy / Tin","15","https://www.te.com/en/product-929939-1.html","DigiKey/RS/Newark/TME — TE 929939-1, JPT (Junior Power Timer) female socket, pre-tin-plated CuFe2, нержавеющая пружина, 0,5-1мм²(20-17AWG), 15А, изоляция 1,4-2,1мм. Закупочная пометка «SWS 21mm JPT» указывает на вариант под одножильное уплотнение (Table 2 спецификации), но геометрия обжима провода в Table 1 и Table 2 документа TE 114-18051-1 Rev G совпадает для этого сечения (строки PN 962841/963745 и 962915/963748 дают одинаковые 2,05/1,18/2,55мм в исходной таблице) — высота обжима перенесена из Table 1, current standard: 20AWG 1,13-1,23; 18AWG 1,22-1,32; 17AWG 1,31-1,41 — решено агентом — проверить (прямое соответствие PN 929939-1 конкретной строке документа не подтверждено)."]</t>
  </si>
  <si>
    <t>929939-1</t>
  </si>
  <si>
    <t>TE | Flachstecker 2,8x0,8' receptacle family | Junior Power Timer</t>
  </si>
  <si>
    <t>teflachstecker2,8x0,8'receptaclefamilyjuniorpowertimerобжимнойконтактfemale</t>
  </si>
  <si>
    <t>["Обжимной контакт","TE","Junior Power Timer","Flachstecker 2,8x0,8' receptacle family","","Female","964286-2","","","","","","4,2","","","20 AWG: 1,13 - 1,23\n18 AWG: 1,22 - 1,32\n17 AWG: 1,31 - 1,41","","","20","17","0,5","1","1,4","2","Bronze / Tin","","https://www.te.com/en/product-964286-2.html","TE 114-18051-1 Rev G, табл. 1 (TAB 2,8mm with wires), строка PN 962841/963745 (0,5-1,00мм²/20-17AWG, current standard) — конкретный номер 964286-2 в таблице явно не перечислен, данные перенесены по совпадению диапазона провода и типа контакта (2,8x0,8мм JPT) — решено агентом — проверить. Зеркало corsa-technic.com/item_docs/114-18051-1_G.pdf"]</t>
  </si>
  <si>
    <t>964286-2</t>
  </si>
  <si>
    <t>["Обжимной контакт","TE","Junior Power Timer","Flachstecker 2,8x0,8' receptacle family","","Female","927775-1","","","","","","","","","20 AWG: 1,13 - 1,23\n18 AWG: 1,22 - 1,32\n17 AWG: 1,31 - 1,41","1,4\n2,1","","20","17","0,5","1","","","CuFe / Tin","30","https://www.te.com/en/product-927775-1.html","TME/DigiKey/Octopart/Arrow — TE JPT REC (Junior Power Timer) female contact, 2,8x0,8мм, CuFe/олово, 0,5-1мм²(20-17AWG), F-Crimp, 30А. То же семейство и типоразмер, что уже в базе (1-962841-1, 964286-2) — высота обжима перенесена из TE 114-18051-1 Rev G, Table 1 (PN 962841/963745, колонка «current standard»): 20AWG 1,13-1,23; 18AWG 1,22-1,32; 17AWG 1,31-1,41."]</t>
  </si>
  <si>
    <t>927775-1</t>
  </si>
  <si>
    <t>TE | Intercontec | Intercontec circular contact</t>
  </si>
  <si>
    <t>teintercontecinterconteccircularcontactобжимнойконтакт</t>
  </si>
  <si>
    <t>["Обжимной контакт","TE","Intercontec circular contact","Intercontec","","","60-0046-021-P00","","","","","","","","","","","","","","","","","","","","","нет данных производителя: TE Intercontec circular contact (pin) — производитель/серия не сопровождается публичной crimp-спецификацией; в БД у этой строки также нет AWG-диапазона"]</t>
  </si>
  <si>
    <t>Intercontec</t>
  </si>
  <si>
    <t>Intercontec circular contact</t>
  </si>
  <si>
    <t>60-0046-021-P00</t>
  </si>
  <si>
    <t>TE | Intercontec | Intercontec circular contact socket</t>
  </si>
  <si>
    <t>teintercontecinterconteccircularcontactsocketобжимнойконтактfemale</t>
  </si>
  <si>
    <t>["Обжимной контакт","TE","Intercontec circular contact socket","Intercontec","","Female","60-0201-080-P24","","","","","","","","","","","","","","","","","","","","https://my.element14.com/intercontec-te-connectivity/60-201-80-024/circular-contact-socket/dp/3796138","нет данных производителя: TE Intercontec circular contact (socket) — см. 60-0046-021-P00, тот же результат"]</t>
  </si>
  <si>
    <t>Intercontec circular contact socket</t>
  </si>
  <si>
    <t>60-0201-080-P24</t>
  </si>
  <si>
    <t>TE | MCON 1.2 (TAB) | MCON 1.2mm</t>
  </si>
  <si>
    <t>temcon1.2(tab)mcon1.2mmобжимнойконтактmale</t>
  </si>
  <si>
    <t>["Обжимной контакт","TE","MCON 1.2mm","MCON 1.2 (TAB)","1,2","Male","1718760-3","","","","","","","","","20 AWG: 0,93\n18 AWG: 1,05","","","20","18","0,5","0,75","","","Copper Alloy / Silver","","https://www.te.com/en/product-1718760-3.html","TE 114-18464 Rev Y (MCON 1.2mm Contact System), табл. 4 и 5 (TAB 1.2mm CB и LL) — для 20AWG(0,5мм²) высота 0,93±0,03мм, для 18AWG(0,75мм²) высота 1,05±0,05мм; значения совпадают в CB- и LL-исполнении. Точная позиция заказа «1718760-3» (семейство «Automation Ready», чертежи 1534326/1718398/1452674/1418754) в самой таблице явно не перечислена — перенесено по совпадению сечения провода и типа контакта (Tab 1,2мм) — решено агентом — проверить. Серебряное покрытие и 18-20AWG — по описанию RS/Newark/Arrow"]</t>
  </si>
  <si>
    <t>MCON 1.2 (TAB)</t>
  </si>
  <si>
    <t>MCON 1.2mm</t>
  </si>
  <si>
    <t>1718760-3</t>
  </si>
  <si>
    <t>20 AWG: 0,93
18 AWG: 1,05</t>
  </si>
  <si>
    <t>TE | MCON 1.2 | MCON 1.2 LL (Locking-Lance)</t>
  </si>
  <si>
    <t>temcon1.2mcon1.2ll(locking-lance)обжимнойконтактfemale</t>
  </si>
  <si>
    <t>["Обжимной контакт","TE","MCON 1.2 LL (Locking-Lance)","MCON 1.2","","Female","7-1452671-1","","M22","FALSE","TRUE","FALSE","","","","18 AWG: 1,00 - 1,10\n17 AWG: 1,05 - 1,15\n16 AWG: 1,26 - 1,36","","","18","16","0,75","1,5","1,9","2,4","CuSn4 / Tin","","","TE 114-18464 rev S, табл. 2 (MCON 1.2 LL, под уплотнитель), CH ±0,05; 17 AWG = 1,0 мм², 16 AWG — значение для 1,5 мм². Генератор ведёт ГОСТ 1,0 в 18 AWG (решено агентом — проверить)"]</t>
  </si>
  <si>
    <t>MCON 1.2</t>
  </si>
  <si>
    <t>MCON 1.2 LL (Locking-Lance)</t>
  </si>
  <si>
    <t>7-1452671-1</t>
  </si>
  <si>
    <t>M22</t>
  </si>
  <si>
    <t>18 AWG: 1,00 - 1,10
17 AWG: 1,05 - 1,15
16 AWG: 1,26 - 1,36</t>
  </si>
  <si>
    <t>["Обжимной контакт","TE","MCON 1.2 LL (Locking-Lance)","MCON 1.2","","Female","7-1452665-1","","M28","FALSE","TRUE","FALSE","","","","24 AWG: 0,72 - 0,78\n22 AWG: 0,81 - 0,87","","","24","22","0,2","0,35","1,1","1,75","CuSn4 / Tin","","","TE 114-18464 rev S, табл. 2 (MCON 1.2 LL, под уплотнитель), CH ±0,03; 22 AWG — значение для 0,35 мм²"]</t>
  </si>
  <si>
    <t>7-1452665-1</t>
  </si>
  <si>
    <t>M28</t>
  </si>
  <si>
    <t>24 AWG: 0,72 - 0,78
22 AWG: 0,81 - 0,87</t>
  </si>
  <si>
    <t>["Обжимной контакт","TE","MCON 1.2 LL (Locking-Lance)","MCON 1.2","","Female","7-1452659-1","","M34","FALSE","TRUE","FALSE","","","","18 AWG: 1,00 - 1,10\n17 AWG: 1,05 - 1,15\n16 AWG: 1,26 - 1,36","","","18","16","0,75","1,5","1,9","2,4","CuSn4 / Tin","","","TE 114-18464 rev S, табл. 2 (MCON 1.2 LL), CH ±0,05; 17 AWG = 1,0 мм², 16 AWG — значение для 1,5 мм². Генератор ведёт ГОСТ 1,0 в 18 AWG (решено агентом — проверить)"]</t>
  </si>
  <si>
    <t>7-1452659-1</t>
  </si>
  <si>
    <t>M34</t>
  </si>
  <si>
    <t>["Обжимной контакт","TE","MCON 1.2 LL (Locking-Lance)","MCON 1.2","","Female","7-1452653-1","","M41","FALSE","TRUE","FALSE","","","","24 AWG: 0,72 - 0,78\n22 AWG: 0,81 - 0,87","","","24","22","0,2","0,35","1,1","1,75","CuSn4 / Tin","","","TE 114-18464 rev S, табл. 2 (MCON 1.2 LL), CH ±0,03; 22 AWG — значение для 0,35 мм²"]</t>
  </si>
  <si>
    <t>7-1452653-1</t>
  </si>
  <si>
    <t>M41</t>
  </si>
  <si>
    <t>["Обжимной контакт","TE","MCON 1.2 LL (Locking-Lance)","MCON 1.2","","Female","7-1452656-1","","M42","FALSE","TRUE","FALSE","","","","20 AWG: 0,90 - 0,96\n18 AWG: 1,02 - 1,08","","","20","18","0,5","0,75","1,4","1,9","CuSn4 / Tin","","","TE 114-18464 rev S, табл. 2 (MCON 1.2 LL), CH ±0,03"]</t>
  </si>
  <si>
    <t>7-1452656-1</t>
  </si>
  <si>
    <t>M42</t>
  </si>
  <si>
    <t>20 AWG: 0,90 - 0,96
18 AWG: 1,02 - 1,08</t>
  </si>
  <si>
    <t>["Обжимной контакт","TE","MCON 1.2 LL (Locking-Lance)","MCON 1.2","","Female","7-1452668-1","","M51","FALSE","TRUE","FALSE","","","","20 AWG: 0,90 - 0,96\n18 AWG: 0,95 - 1,01","","","20","18","0,5","0,75","1,4","1,9","CuSn4 / Tin","","","TE 114-18464 rev S, табл. 2 (MCON 1.2 LL, под уплотнитель), CH ±0,03"]</t>
  </si>
  <si>
    <t>7-1452668-1</t>
  </si>
  <si>
    <t>M51</t>
  </si>
  <si>
    <t>20 AWG: 0,90 - 0,96
18 AWG: 0,95 - 1,01</t>
  </si>
  <si>
    <t>TE | MCP | MCP</t>
  </si>
  <si>
    <t>temcpmcpобжимнойконтактfemale</t>
  </si>
  <si>
    <t>["Обжимной контакт","TE","MCP","MCP","2,54","Female","5-965906-1","","M43","","TRUE","","","5","","20 AWG: 0,90 - 0,96\n18 AWG: 1,04 - 1,10","2,9 - 3,1","","20","18","0,5","0,75","1,4","1,9","Cu-сплав / Sn (Tin); Au/Ag варианты существуют, но помечены 'NOT FOR NEW APPLICATION'","","https://www.te.com/usa-en/product-5-965906-1.html","TE 114-18025 Rev N (MQS), табл. 1, зеркало datasheets.b-cdn.net/files/965907-1-TE-Connectivity---AMP-datasheet-14890688.pdf; изоляция = обжим уплотнителя; усилие по DIN EN 60352-2, не табулировано"]</t>
  </si>
  <si>
    <t>MCP</t>
  </si>
  <si>
    <t>5-965906-1</t>
  </si>
  <si>
    <t>M43</t>
  </si>
  <si>
    <t>20 AWG: 0,90 - 0,96
18 AWG: 1,04 - 1,10</t>
  </si>
  <si>
    <t>TE | MCP 1.5K (HDSCS) | AMP MCP 1.5K</t>
  </si>
  <si>
    <t>temcp1.5k(hdscs)ampmcp1.5kобжимнойконтактfemale</t>
  </si>
  <si>
    <t>["Обжимной контакт","TE","AMP MCP 1.5K","MCP 1.5K (HDSCS)","1,6","Female","1241380-1","","","","","","","","","0,50 мм2: 0,99 - 1,09\n0,75 мм2: 1,10 - 1,20\n1,00 мм2: 1,21 - 1,31","","","20","18","0,5","0,75","1,4","2,1","CuNiSi / Sn (Tin)","","https://www.te.com/en/product-1241380-1.html","te.com отдаёт 403 — найден мирроp corsa-technic.com. TE 114-18386 Rev H, Table 3, строка PN 1241380(loose)/1241381(strip) — точное совпадение с нашим 1241380-1 (суффикс «-2» = вариант платы/упаковки, геометрию обжима не меняет — стандартная практика TE). Высота обжима: 0,5мм²=1,04±0,05; 0,75мм²=1,15±0,05; 1,0мм²=1,26±0,05мм. Для SWS-изоляционного обжима высота документом не нормируется («no crimp height specified», только ширина CB2=3,18мм) — Высота обжима изоляции остаётся пустой намеренно"]</t>
  </si>
  <si>
    <t>MCP 1.5K (HDSCS)</t>
  </si>
  <si>
    <t>1241380-1</t>
  </si>
  <si>
    <t>TE | MCP 2.8K | AMP MCP 2.8K</t>
  </si>
  <si>
    <t>temcp2.8kampmcp2.8kобжимнойконтактfemale</t>
  </si>
  <si>
    <t>["Обжимной контакт","TE","AMP MCP 2.8K","MCP 2.8K","","Female","1241396-1","","","","","","","","","16 AWG: 1,47 \n14 AWG: 1,70 \n13 AWG: 1,76","4,19","","16","13","1,5","","","","CuNiSi / Sn (Tin)","","https://www.te.com/en/product-1241396-1.html","TE Application Specification 114-18387 Rev G (AMP MCP 2.8K), Table 1 (Crimping Data for Contacts with single-wire seals), PN 1241396/1241397, wire 1,5/2,0/2,5 мм² FLR(FLK), current (preferred/LV214-2) values used, tolerance ±0,05 not written per value here (see source) — https://www.corsa-technic.com/item_docs/114-18387_G.pdf"]</t>
  </si>
  <si>
    <t>MCP 2.8K</t>
  </si>
  <si>
    <t>AMP MCP 2.8K</t>
  </si>
  <si>
    <t>1241396-1</t>
  </si>
  <si>
    <t>16 AWG: 1,47 
14 AWG: 1,70 
13 AWG: 1,76</t>
  </si>
  <si>
    <t>["Обжимной контакт","TE","AMP MCP 2.8K","MCP 2.8K","","Female","1564982-1","","","","","","","","","0,22 мм2: 1,02 - 1,08\n0,35 мм2: 1,08 - 1,14","","","24","22","0,2","0,35","1,1","1,4","CuNiSi / Sn (Tin)","","","TE Application Specification 114-18387 Rev G (AMP MCP 2.8K), Table 1 (insulation-crimp), PN 1564982/1564983 — replaces obsolete 1241386, current die 4-1579016-1 — https://www.corsa-technic.com/item_docs/114-18387_G.pdf ; PN existence verified via distributor listing (RS/Farnell/Octopart/te.com)"]</t>
  </si>
  <si>
    <t>1564982-1</t>
  </si>
  <si>
    <t>0,22 мм2: 1,02 - 1,08
0,35 мм2: 1,08 - 1,14</t>
  </si>
  <si>
    <t>["Обжимной контакт","TE","AMP MCP 2.8K","MCP 2.8K","","Female","1241388-1","","","","","","","","","0,50 мм2: 1,13 - 1,23\n0,75 мм2: 1,22 - 1,32\n1,00 мм2: 1,31 - 1,41","","","20","17","0,5","1","1,4","2,1","CuNiSi / Sn (Tin)","","https://us.rs-online.com/product/te-connectivity/1241388-1/70283561/","TE Application Specification 114-18387 Rev G (AMP MCP 2.8K), Table 1 (insulation-crimp), PN 1241388/1241389, AWG range per RS Components listing (17-20 AWG, tin plating) — https://www.corsa-technic.com/item_docs/114-18387_G.pdf ; PN existence verified via distributor listing (RS/Farnell/Octopart/te.com)"]</t>
  </si>
  <si>
    <t>1241388-1</t>
  </si>
  <si>
    <t>0,50 мм2: 1,13 - 1,23
0,75 мм2: 1,22 - 1,32
1,00 мм2: 1,31 - 1,41</t>
  </si>
  <si>
    <t>["Обжимной контакт","TE","AMP MCP 2.8K","MCP 2.8K","","Female","1241390-1","","","","","","","","","1,50 мм2: 1,50 - 1,60\n2,00 мм2: 1,65 - 1,75\n2,50 мм2: 1,81 - 1,91","","","16","13","1,5","","2,2","3","CuNiSi / Sn (Tin)","","https://www.te.com/en/product-1241390-1.html","TE Application Specification 114-18387 Rev G (AMP MCP 2.8K), Table 1 (insulation-crimp), PN 1241390/1241391; double-termination variant (2x0,75мм2) exists on same base PN, not added as separate row — https://www.corsa-technic.com/item_docs/114-18387_G.pdf ; PN existence verified via distributor listing (RS/Farnell/Octopart/te.com)"]</t>
  </si>
  <si>
    <t>1241390-1</t>
  </si>
  <si>
    <t>1,50 мм2: 1,50 - 1,60
2,00 мм2: 1,65 - 1,75
2,50 мм2: 1,81 - 1,91</t>
  </si>
  <si>
    <t>["Обжимной контакт","TE","AMP MCP 2.8K","MCP 2.8K","","Female","1564984-1","","","","","","","","","0,22 мм2: 1,02 - 1,08\n0,35 мм2: 1,08 - 1,14","3,94 (О-crimp for single-wire-seal 963294-1, insulation-Ø 1,2-2,0 мм)","","24","22","0,2","0,35","1,1","1,4","CuNiSi / Sn (Tin)","","","TE Application Specification 114-18387 Rev G (AMP MCP 2.8K), Table 1 (single-wire-seal), PN 1564984/1564985 — replaces obsolete 1241392, seal PN 963294-1 — https://www.corsa-technic.com/item_docs/114-18387_G.pdf ; PN existence verified via distributor listing (RS/Farnell/Octopart/te.com)"]</t>
  </si>
  <si>
    <t>1564984-1</t>
  </si>
  <si>
    <t>["Обжимной контакт","TE","AMP MCP 2.8K","MCP 2.8K","","Female","1241394-1","","","","","","","","","0,50 мм2: 1,13 - 1,23\n0,75 мм2: 1,22 - 1,32\n1,00 мм2: 1,31 - 1,41","4,06 (О-crimp for single-wire-seal 963293-1, insulation-Ø 2,0-2,7 мм)","","20","17","0,5","1","1,4","2,7","CuNiSi / Sn (Tin)","","https://us.rs-online.com/product/te-connectivity/1241394-1/70283563/","TE Application Specification 114-18387 Rev G (AMP MCP 2.8K), Table 1 (single-wire-seal), PN 1241394/1241395, seal PN 963293-1 — https://www.corsa-technic.com/item_docs/114-18387_G.pdf ; PN existence verified via distributor listing (RS/Farnell/Octopart/te.com)"]</t>
  </si>
  <si>
    <t>1241394-1</t>
  </si>
  <si>
    <t>TE | Micro Timer 2 | AMP TIMER, Micro Timer II</t>
  </si>
  <si>
    <t>temicrotimer2amptimer,microtimeriiобжимнойконтактfemale</t>
  </si>
  <si>
    <t>["Обжимной контакт","TE","AMP TIMER, Micro Timer II","Micro Timer 2","","Female","1241844-2","","","","","","","","","1,50 мм2: 1,61 - 1,71 (текущий стандарт) / 1,50 - 1,60 (SMBT, предпочт. с 2017)","","","17","","1","","2,2","2,4","CuSn4 / Sn (Tin)","","https://www.te.com/en/product-1241844-2.html","te.com 403 — найден мирроp corsa-technic.com. TE 114-18081 Rev M «Micro Timer 2+3» покрывает ОБА семейства (II и III) в одном документе. Строка 1241844/1241845 точно совпадает с нашим 1241844-2. Также подтверждает реальные параметры закупочной записи «1,5/2,2-2,4»: это буквально 1,50мм² провода / 2,20-2,40мм диаметр изоляции (прямо из таблицы TE), а не 17AWG-догадка, как предполагалось раньше"]</t>
  </si>
  <si>
    <t>Micro Timer 2</t>
  </si>
  <si>
    <t>AMP TIMER, Micro Timer II</t>
  </si>
  <si>
    <t>1241844-2</t>
  </si>
  <si>
    <t>1,50 мм2: 1,61 - 1,71 (текущий стандарт) / 1,50 - 1,60 (SMBT, предпочт. с 2017)</t>
  </si>
  <si>
    <t>["Обжимной контакт","TE","AMP TIMER, Micro Timer II","Micro Timer 2","","Female","962942-1","","","","","","","","","0,20 мм2: 0,95 - 1,01\n0,25 мм2: 0,97 - 1,03\n0,35 мм2: 1,02 - 1,08\n0,50 мм2: 1,09 - 1,15","","","24","20","0,2","0,5","1,15","1,6","","","https://www.te.com/en/product-962942-1.html","TE Application Specification 114-18081 Rev M (Micro Timer 2+3), Table 1 (insulation crimp), PN 962942/962944 — confirmed as \"AMP 1.6mm Terminals DIN 72036 compliant\" (Micro Timer II) on te.com"]</t>
  </si>
  <si>
    <t>962942-1</t>
  </si>
  <si>
    <t>["Обжимной контакт","TE","AMP TIMER, Micro Timer II","Micro Timer 2","","Female","962943-1","","","","","","","","","0,50 мм2: 1,13 - 1,23\n0,75 мм2: 1,22 - 1,32\n1,00 мм2: 1,31 - 1,41","","","20","17","0,5","1","1,4","2,1","","","https://www.newark.com/amp-te-connectivity/962943-1/rectangular-power-contact-micro/dp/55W5078","TE Application Specification 114-18081 Rev M (Micro Timer 2+3), Table 1 (insulation crimp), PN 962943/962945; Newark listing labels it \"Micro-Timer I\", likely a distributor mislabel of Micro Timer II"]</t>
  </si>
  <si>
    <t>962943-1</t>
  </si>
  <si>
    <t>["Обжимной контакт","TE","AMP TIMER, Micro Timer II","Micro Timer 2","","Female","964261-2","","","","","","","","","0,20 мм2: 0,95 - 1,01\n0,25 мм2: 0,97 - 1,03\n0,35 мм2: 1,02 - 1,08\n0,50 мм2: 1,09 - 1,15","","","24","20","0,2","0,5","1,15","1,6","","","https://www.te.com/en/product-964261-2.html","TE Application Specification 114-18081 Rev M (Micro Timer 2+3), Table 1 (insulation crimp), PN 964261/964262 — only suffix -2 verified to exist (te.com direct product page); -1 not found, do not add"]</t>
  </si>
  <si>
    <t>964261-2</t>
  </si>
  <si>
    <t>["Обжимной контакт","TE","AMP TIMER, Micro Timer II","Micro Timer 2","","Female","965914-1","","","","","","","","","0,20 мм2: 0,92 - 0,98\n0,22 мм2: 0,93 - 0,99\n0,25 мм2: 0,94 - 1,00\n0,35 мм2: 1,00 - 1,06\n0,50 мм2: 1,07 - 1,13","","","24","20","0,2","0,5","1,15","1,6","","","https://www.te.com/en/product-965914-1.html","TE Application Specification 114-18081 Rev M (Micro Timer 2+3), Table 1 (insulation crimp), PN 965914/965915 (SMBT-preferred height column used, per table J/L revisions); family generation (MT2 vs MT3) not independently confirmed via distributor text, inferred from table position — lower confidence"]</t>
  </si>
  <si>
    <t>965914-1</t>
  </si>
  <si>
    <t>0,20 мм2: 0,92 - 0,98
0,22 мм2: 0,93 - 0,99
0,25 мм2: 0,94 - 1,00
0,35 мм2: 1,00 - 1,06
0,50 мм2: 1,07 - 1,13</t>
  </si>
  <si>
    <t>["Обжимной контакт","TE","AMP TIMER, Micro Timer II","Micro Timer 2","","Female","969022-1","","","","","","","","","0,50 мм2: 1,13 - 1,23\n0,75 мм2: 1,22 - 1,32\n1,00 мм2: 1,31 - 1,41","","","20","17","0,5","1","1,4","2,1","","","https://www.te.com/en/product-969022-1.html","TE Application Specification 114-18081 Rev M (Micro Timer 2+3), Table 1 (insulation crimp), PN 969022/969023; family generation (MT2 vs MT3) inferred from table position, not independently confirmed — lower confidence"]</t>
  </si>
  <si>
    <t>969022-1</t>
  </si>
  <si>
    <t>TE | Micro Timer 3 | AMP TIMER, Micro-Timer III</t>
  </si>
  <si>
    <t>temicrotimer3amptimer,micro-timeriiiобжимнойконтактfemale</t>
  </si>
  <si>
    <t>["Обжимной контакт","TE","AMP TIMER, Micro-Timer III","Micro Timer 3","","Female","1241860-2","","","","","","","","","0,50 мм2: 1,13 - 1,23 (текущий) / 1,10 - 1,20 (SMBT)\n0,75 мм2: 1,22 - 1,32 (текущий) / 1,13 - 1,23 (SMBT)\n1,00 мм2: 1,31 - 1,41 (текущий) / 1,15 - 1,25 (SMBT)","","","20","","0,5","","1,4","2,1","CuSn4 / Sn (Tin)","","https://www.tme.eu/de/details/1241860-2/automotive-steckverbinder/te-connectivity/","te.com 403, tme.eu ранее дал только общее подтверждение детали без высоты обжима — найден мирроp corsa-technic.com, TE 114-18081 Rev M, строка 1241860/1241861 точно совпадает с нашим PN. Реальное сечение провода для этой детали — 0,50-1,00мм² (три значения, а не только «0,5мм²», как предполагалось ранее по закупочной записи «0,5/1,4-2,1»); изоляция 1,40-2,10мм подтверждена той же строкой"]</t>
  </si>
  <si>
    <t>Micro Timer 3</t>
  </si>
  <si>
    <t>AMP TIMER, Micro-Timer III</t>
  </si>
  <si>
    <t>1241860-2</t>
  </si>
  <si>
    <t>0,50 мм2: 1,13 - 1,23 (текущий) / 1,10 - 1,20 (SMBT)
0,75 мм2: 1,22 - 1,32 (текущий) / 1,13 - 1,23 (SMBT)
1,00 мм2: 1,31 - 1,41 (текущий) / 1,15 - 1,25 (SMBT)</t>
  </si>
  <si>
    <t>["Обжимной контакт","TE","AMP TIMER, Micro-Timer III","Micro Timer 3","","Female","968052-1","","","","","","","","","0,50 мм2: 1,13 - 1,23\n0,75 мм2: 1,22 - 1,32\n1,00 мм2: 1,31 - 1,41","","","20","17","0,5","1","1,4","2,1","","","https://us.rs-online.com/product/te-connectivity/968052-1/70286107/","TE Application Specification 114-18081 Rev M (Micro Timer 2+3), Table 1 (insulation crimp), PN 968052/968053; RS confirms \"Micro Timer III socket contact\", 17-19 AWG"]</t>
  </si>
  <si>
    <t>968052-1</t>
  </si>
  <si>
    <t>["Обжимной контакт","TE","AMP TIMER, Micro-Timer III","Micro Timer 3","","Female","1241858-2","","","","","","","","","0,20 мм2: 0,95 - 1,01\n0,25 мм2: 0,97 - 1,03\n0,35 мм2: 1,02 - 1,08\n0,50 мм2: 1,09 - 1,15","","","24","20","0,2","0,5","1,15","1,6","","","https://www.te.com/en/product-1241858-2.html","TE Application Specification 114-18081 Rev M (Micro Timer 2+3), Table 1 (insulation crimp), PN 1241858/1241859 — only suffix -2 verified to exist (te.com direct product page); -1 not found, do not add; same table group as existing 1241860-2/1241844-2 (Micro Timer III)"]</t>
  </si>
  <si>
    <t>1241858-2</t>
  </si>
  <si>
    <t>TE | Mini CT | AMP Mini CT</t>
  </si>
  <si>
    <t>teminictampminictобжимнойконтактfemale</t>
  </si>
  <si>
    <t>["Обжимной контакт","TE","AMP Mini CT","Mini CT","1,5","Female","353907-1","","","","","","","","","","","","28","24","0,08","0,2","","","Phosphor Bronze / Tin","2","https://www.te.com/en/product-353907-1.html","нет данных производителя: TE AMP Mini CT — application specification не найдена; te.com/rs-online блокируют, мирроров с этим номером не обнаружено"]</t>
  </si>
  <si>
    <t>Mini CT</t>
  </si>
  <si>
    <t>AMP Mini CT</t>
  </si>
  <si>
    <t>353907-1</t>
  </si>
  <si>
    <t>TE | Mini-Universal MATE-N-LOK | MATE-N-LOK</t>
  </si>
  <si>
    <t>temini-universalmate-n-lokmate-n-lokобжимнойконтактmale(pin)</t>
  </si>
  <si>
    <t>["Обжимной контакт","TE","MATE-N-LOK","Mini-Universal MATE-N-LOK","","Male (Pin)","770903-1","","","","","","","","","","","","22","18","0,35","0,75","1,5","2,39","Brass / Tin","","https://www.te.com/en/product-770903-1.html","нет данных производителя: TE Mini-Universal MATE-N-LOK application specification (114-16017/114-1111, разные источники называют разные номера) недоступна — te.com Akamai-блок, rs-online 403; официальный Quick Reference Guide (tti.com) скачан и прочитан — содержит только номенклатуру, без высоты обжима"]</t>
  </si>
  <si>
    <t>Male (Pin)</t>
  </si>
  <si>
    <t>770903-1</t>
  </si>
  <si>
    <t>["Обжимной контакт","TE","MATE-N-LOK","Mini-Universal MATE-N-LOK","","Male (Pin)","770835-1","794059-1","","","","","","","","","","","30","26","0,05","0,12","0,89","1,27","Brass / Tin","","https://www.te.com/en/product-770835-1.html","TE/TTI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</si>
  <si>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770835-1</t>
  </si>
  <si>
    <t>["Обжимной контакт","TE","MATE-N-LOK","Mini-Universal MATE-N-LOK","","Male (Pin)","1-770835-0","1-794059-0","","","","","","","","","","","30","26","0,05","0,12","0,89","1,27","Brass / Gold","","https://www.te.com/en/product-1-770835-0.html","TE/TTI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</si>
  <si>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1-770835-0</t>
  </si>
  <si>
    <t>temini-universalmate-n-lokmate-n-lokобжимнойконтактfemale(socket)</t>
  </si>
  <si>
    <t>["Обжимной контакт","TE","MATE-N-LOK","Mini-Universal MATE-N-LOK","","Female (Socket)","770834-1","794058-1","","","","","","","","","","","30","26","0,05","0,12","0,89","1,27","Brass / Tin","","https://www.te.com/en/product-770834-1.html","TE/TTI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</si>
  <si>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Female (Socket)</t>
  </si>
  <si>
    <t>770834-1</t>
  </si>
  <si>
    <t>["Обжимной контакт","TE","MATE-N-LOK","Mini-Universal MATE-N-LOK","","Female (Socket)","1-770834-0","1-794058-0","","","","","","","","","","","30","26","0,05","0,12","0,89","1,27","Brass / Gold","","https://www.te.com/en/product-1-770834-0.html","TE/TTI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</si>
  <si>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1-770834-0</t>
  </si>
  <si>
    <t>["Обжимной контакт","TE","MATE-N-LOK","Mini-Universal MATE-N-LOK","","Male (Pin)","770901-1","770985-1","","","","","","","","","","","26","22","0,12","0,35","1,19","1,75","Brass / Tin","","https://www.te.com/en/product-770901-1.html","TE/TTI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</si>
  <si>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770901-1</t>
  </si>
  <si>
    <t>["Обжимной контакт","TE","MATE-N-LOK","Mini-Universal MATE-N-LOK","","Male (Pin)","1-770901-0","1-770985-0","","","","","","","","","","","26","22","0,12","0,35","1,19","1,75","Brass / Gold","","https://www.te.com/en/product-1-770901-0.html","TE/TTI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</si>
  <si>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1-770901-0</t>
  </si>
  <si>
    <t>["Обжимной контакт","TE","MATE-N-LOK","Mini-Universal MATE-N-LOK","","Female (Socket)","770902-1","770986-1","","","","","","","","","","","26","22","0,12","0,35","1,19","1,75","Brass / Tin","","https://www.te.com/en/product-770902-1.html","TE/TTI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OCR note: QRG table row shows \"770702-1*\" for this cell, but the same PN pair recurs unstarred lower in the same table as \"770901-1/770902-1 (pin/socket) 22-26\" — 770702 treated as a scan error for 770902, corrected here"]</t>
  </si>
  <si>
    <t>770902-1</t>
  </si>
  <si>
    <t>["Обжимной контакт","TE","MATE-N-LOK","Mini-Universal MATE-N-LOK","","Female (Socket)","1-770902-0","1-770986-0","","","","","","","","","","","26","22","0,12","0,35","1,19","1,75","Brass / Gold","","https://www.te.com/en/product-1-770902-0.html","TE/TTI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</si>
  <si>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1-770902-0</t>
  </si>
  <si>
    <t>["Обжимной контакт","TE","MATE-N-LOK","Mini-Universal MATE-N-LOK","","Male (Pin)","1-770903-0","1-770987-0","","","","","","","","","","","22","18","0,35","0,75","1,5","2,39","Brass / Gold","","https://www.te.com/en/product-1-770903-0.html","TE/TTI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</si>
  <si>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1-770903-0</t>
  </si>
  <si>
    <t>["Обжимной контакт","TE","MATE-N-LOK","Mini-Universal MATE-N-LOK","","Female (Socket)","770904-1","770988-1","","","","","","","","","","","22","18","0,35","0,75","1,5","2,39","Brass / Tin","","https://www.te.com/en/product-770904-1.html","TE/TTI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</si>
  <si>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770904-1</t>
  </si>
  <si>
    <t>["Обжимной контакт","TE","MATE-N-LOK","Mini-Universal MATE-N-LOK","","Female (Socket)","1-770904-0","1-770988-0","","","","","","","","","","","22","18","0,35","0,75","1,5","2,39","Brass / Gold","","https://www.te.com/en/product-1-770904-0.html","TE/TTI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</si>
  <si>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1-770904-0</t>
  </si>
  <si>
    <t>["Обжимной контакт","TE","MATE-N-LOK","Mini-Universal MATE-N-LOK","","Male (Pin)","794406-1","171638-1","","","","","","","","","","","20","16","0,5","1,5","2,01","3,2","Brass / Tin","","https://www.te.com/en/product-794406-1.html","TE/TTI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</si>
  <si>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794406-1</t>
  </si>
  <si>
    <t>["Обжимной контакт","TE","MATE-N-LOK","Mini-Universal MATE-N-LOK","","Male (Pin)","1-794406-0","","","","","","","","","","","","20","16","0,5","1,5","2,01","3,2","Brass / Gold","","https://www.te.com/en/product-1-794406-0.html","TE/TTI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</si>
  <si>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1-794406-0</t>
  </si>
  <si>
    <t>["Обжимной контакт","TE","MATE-N-LOK","Mini-Universal MATE-N-LOK","","Female (Socket)","794407-1","171639-1","","","","","","","","","","","20","16","0,5","1,5","2,01","3,2","Brass / Tin","","https://www.te.com/en/product-794407-1.html","TE/TTI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</si>
  <si>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794407-1</t>
  </si>
  <si>
    <t>["Обжимной контакт","TE","MATE-N-LOK","Mini-Universal MATE-N-LOK","","Female (Socket)","1-794407-0","","","","","","","","","","","","20","16","0,5","1,5","2,01","3,2","Brass / Gold","","https://www.te.com/en/product-1-794407-0.html","TE/TTI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</si>
  <si>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1-794407-0</t>
  </si>
  <si>
    <t>["Обжимной контакт","TE","MATE-N-LOK","Mini-Universal MATE-N-LOK","","Female (Socket)","794831-1","","","","","","","","","","","","22","18","0,35","0,75","1,27","2,11","Brass / Tin","","https://www.te.com/en/product-794831-1.html","TE/TTI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gang-seal table p.6; distinct PN from the standard 794407-1 socket"]</t>
  </si>
  <si>
    <t>794831-1</t>
  </si>
  <si>
    <t>["Обжимной контакт","TE","MATE-N-LOK","Mini-Universal MATE-N-LOK","","Male (Pin)","794406-3","","","","","","","","","","","","22","18","0,35","0,75","1,27","2,11","Brass / Gold","","https://www.te.com/en/product-794406-3.html","TE/TTI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gang-seal table p.6"]</t>
  </si>
  <si>
    <t>794406-3</t>
  </si>
  <si>
    <t>["Обжимной контакт","TE","MATE-N-LOK","Mini-Universal MATE-N-LOK","","Female (Socket)","794831-3","","","","","","","","","","","","22","18","0,35","0,75","1,27","2,11","Brass / Gold","","https://www.te.com/en/product-794831-3.html","TE/TTI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gang-seal table p.6"]</t>
  </si>
  <si>
    <t>794831-3</t>
  </si>
  <si>
    <t>["Обжимной контакт","TE","MATE-N-LOK","Mini-Universal MATE-N-LOK","","Male (Pin)","1586537-1","","","","","","","","","","","","16","16","1,5","1,5","1,27","2,11","Brass / Tin","","https://www.te.com/en/product-1586537-1.html","TE/TTI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16 AWG only, gang-seal table p.6"]</t>
  </si>
  <si>
    <t>1586537-1</t>
  </si>
  <si>
    <t>["Обжимной контакт","TE","MATE-N-LOK","Mini-Universal MATE-N-LOK","","Female (Socket)","1586538-1","","","","","","","","","","","","16","16","1,5","1,5","1,27","2,11","Brass / Tin","","https://www.te.com/en/product-1586538-1.html","TE/TTI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16 AWG only, gang-seal table p.6"]</t>
  </si>
  <si>
    <t>1586538-1</t>
  </si>
  <si>
    <t>["Обжимной контакт","TE","MATE-N-LOK","Mini-Universal MATE-N-LOK","","Female (Socket)","","1586538-3","","","","","","","","","","","16","16","1,5","1,5","1,27","2,11","Brass / Gold","","https://www.te.com/en/product-1586538-3.html","TE/TTI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16 AWG only, gang-seal table p.6; no gold pin variant listed for 16 AWG (REEL/BAG both empty for pin) — only socket gold exists, loose-piece only"]</t>
  </si>
  <si>
    <t>TE | MQS | Junior Power Timer</t>
  </si>
  <si>
    <t>temqsjuniorpowertimerобжимнойконтактfemale</t>
  </si>
  <si>
    <t>["Обжимной контакт","TE","Junior Power Timer","MQS","2,54","Female","5-963860-1","","M37","","TRUE","","","5","","24 AWG: 0,95 - 1,01\n22 AWG: 1,02 - 1,08\n20 AWG: 1,09 - 1,15","","","24","20","0,2","0,5","1,3","1,6","Cu-сплав / Tin (plating confirmed; exact alloy code for the '5-' variant not legible, sibling '1-'/'2-' variants use CuSn4 / CuFe)","","https://www.te.com/usa-en/product-5-963860-1.html","TE 114-18051-1 rev G, табл. 1 (Junior Power Timer 2,8), CH ±0,03; контакт JPT, не MQS"]</t>
  </si>
  <si>
    <t>MQS</t>
  </si>
  <si>
    <t>5-963860-1</t>
  </si>
  <si>
    <t>M37</t>
  </si>
  <si>
    <t>24 AWG: 0,95 - 1,01
22 AWG: 1,02 - 1,08
20 AWG: 1,09 - 1,15</t>
  </si>
  <si>
    <t>TE | MQS | MQS</t>
  </si>
  <si>
    <t>temqsmqsобжимнойконтактfemale</t>
  </si>
  <si>
    <t>["Обжимной контакт","TE","MQS","MQS","2,54","Female","1355717-1","","M25","","TRUE","","","5","","28 AWG: 0,61 - 0,67\n26 AWG: 0,68 - 0,74\n24 AWG: 0,72 - 0,78","28 AWG: 1,30\n26 AWG: 1,35\n24 AWG: 1,45","","28","24","0,08","0,2","","","CuNiSi F57 / Sn (Tin); Au и Ag варианты (1355717-5 и др.)","","https://www.te.com/usa-en/product-1355717-1.html","TE 114-18021 rev V, табл. 1 (MQS), провод FLR, CH ±0,03; изоляция — справочно. 0,14 мм² записано как 26 AWG (решено агентом — проверить)"]</t>
  </si>
  <si>
    <t>1355717-1</t>
  </si>
  <si>
    <t>M25</t>
  </si>
  <si>
    <t>28 AWG: 0,61 - 0,67
26 AWG: 0,68 - 0,74
24 AWG: 0,72 - 0,78</t>
  </si>
  <si>
    <t>["Обжимной контакт","TE","MQS","MQS","2,54","Female","5-962885-1","","M35","FALSE","TRUE","FALSE","","5","","24 AWG: 0,66 - 0,72\n22 AWG: 0,73 - 0,79","2,9 - 3,1","","24","22","0,2","0,35","0,9","1,4","Cu-сплав / Sn (Tin); Au/Ag варианты","","","TE 114-18025 Rev N (MQS), табл. 1, зеркало datasheets.b-cdn.net/files/965907-1-TE-Connectivity---AMP-datasheet-14890688.pdf; изоляция = обжим уплотнителя; усилие по DIN EN 60352-2, не табулировано"]</t>
  </si>
  <si>
    <t>5-962885-1</t>
  </si>
  <si>
    <t>M35</t>
  </si>
  <si>
    <t>24 AWG: 0,66 - 0,72
22 AWG: 0,73 - 0,79</t>
  </si>
  <si>
    <t>["Обжимной контакт","TE","MQS","MQS","2,54","Female","5-963715-1","","M40","FALSE","TRUE","FALSE","","5","","20 AWG: 0,90 - 0,96\n18 AWG: 1,04 - 1,10","20 AWG: 1,70\n18 AWG: 2,05","","20","18","0,5","0,75","","","Cu-сплав / Sn (Tin); Au/Ag варианты","","https://www.te.com/commerce/DocumentDelivery/DDEController?Action=srchrtrv&amp;DocNm=114-18021&amp;DocType=Specification+Or+Standard&amp;DocLang=English&amp;DocFormat=pdf&amp;PartCntxt=5-963715-5","TE 114-18021 rev V, табл. 1 (MQS), провод FLR, CH ±0,03; изоляция — справочно"]</t>
  </si>
  <si>
    <t>5-963715-1</t>
  </si>
  <si>
    <t>M40</t>
  </si>
  <si>
    <t>["Обжимной контакт","TE","MQS","MQS","2,54","Female","5-928999-1","","M44","FALSE","TRUE","FALSE","","5","","24 AWG: 0,69 - 0,75\n22 AWG: 0,73 - 0,79","24 AWG: 1,40\n22 AWG: 1,50","","24","22","0,2","0,35","","","Cu-сплав / Sn (Tin); Au/Ag варианты","","","TE 114-18021 rev V, табл. 1 (MQS), провод FLR, CH ±0,03; изоляция — справочно. 0,25 мм² записано как 24 AWG (решено агентом — проверить)"]</t>
  </si>
  <si>
    <t>5-928999-1</t>
  </si>
  <si>
    <t>M44</t>
  </si>
  <si>
    <t>24 AWG: 0,69 - 0,75
22 AWG: 0,73 - 0,79</t>
  </si>
  <si>
    <t>["Обжимной контакт","TE","MQS","MQS","2,54","Female","5-968221-1","","","","","","3,8","","","20 AWG: 0,90 - 0,96\n18 AWG: 1,04 - 1,10","20 AWG: 1,70\n18 AWG: 2,05","","20","18","0,5","0,75","","","Cu-сплав / Sn (Tin)","","https://www.te.com/en/product-5-968221-1.html","TE 114-18021 Rev V, табл. 1 (MQS), строка Buchse/Socket с order-номерами 968221/963715/1241920/1452013/1703298/2141399 (0,5-0,75мм², 20-18AWG) — 5-968221-1 и 5-963715-1 (уже в базе, М40) в одной строке таблицы, CH идентична; изоляция — колонка FLR, справочно. Зеркало corsa-technic.com/item_docs/114-18021_V1.pdf"]</t>
  </si>
  <si>
    <t>5-968221-1</t>
  </si>
  <si>
    <t>TE | MQS 0,64 | MQS</t>
  </si>
  <si>
    <t>temqs0,64mqsобжимнойконтактfemale</t>
  </si>
  <si>
    <t>["Обжимной контакт","TE","MQS","MQS 0,64","","Female","5-1534116-1","","","","","","","","","0,35 - 0,5 мм2: 0,80","0,35 - 0,5 мм2: 1,40","","24","22","0,2","0,35","","","CuNiSi / Sn (Tin)","","https://www.te.com/en/product-5-1534116-1.html","ЗАДАЧА 3 решена: найден официальный TE Customer Drawing 1534615 (не сам te.com — доступ дан через датащит-зеркало) для семейства 1534116/1703282/2295077. Реальный диапазон провода для 5-1534116-1 (олово) = 0,35-0,5мм² — СОВПАДАЕТ с закупочной записью «(0,35-0,5) MQS0,63», а НЕ с 0,25-0,35мм², которые ранее приписывались te.com (это была ошибка суммаризации веб-поиска — сам чертёж такого варианта не содержит: соседняя группа 5-1703282-x = 0,5-0,75мм², более мелкая группа 2295077-1 = 0,08-0,22мм², варианта 0,25-0,35мм² для этой серии в чертеже нет вообще). Высота обжима провода = 0,80мм, изоляционного обжима = 1,40мм"]</t>
  </si>
  <si>
    <t>MQS 0,64</t>
  </si>
  <si>
    <t>5-1534116-1</t>
  </si>
  <si>
    <t>0,35 - 0,5 мм2: 0,80</t>
  </si>
  <si>
    <t>TE | Multilock 040 MK-II | AMP MULTILOCK 040 MK-II</t>
  </si>
  <si>
    <t>temultilock040mk-iiampmultilock040mk-iiобжимнойконтактfemale</t>
  </si>
  <si>
    <t>["Обжимной контакт","TE","AMP MULTILOCK 040 MK-II","Multilock 040 MK-II","2,5","Female","173681-2","","","","","","4 - 4,5","","","22 AWG: 0,88\n20 AWG: 0,97","3,7 ±0,1","22 AWG: 58,8\n20 AWG: 88,3","22","20","0,35","0,5","","","Phosphor Bronze / Gold (selective)","","https://www.te.com/en/product-173681-2.html","TE 114-5094 Rev B2 (Crimping .040 Series Receptacle Contact), п.5.1.1 «Applicator Crimp (For AWG wire)», аппликатор 567381-2/-3: 0,3мм²(22AWG)=0,88мм, 0,5мм²(20AWG)=0,97мм; изоляционный обжим 3,7±0,1мм (ширина 1,78мм справочно); усилие обжима (включая поддержку изоляции) 58,8Н мин(22AWG)/88,3Н мин(20AWG). Тот же документ и типоразмер, что уже в базе 173681-1 (олово); 173681-2 отличается селективным золочением (SEL GOLD, по DigiKey/RS) — геометрия обжима идентична для обеих плат. В закупке элитан искал по «929939-3» — это ошибочная перекрёстная ссылка магазина (нет отношения к артикулу), идентификация сделана по прямой странице te.com/en/product-173681-2.html"]</t>
  </si>
  <si>
    <t>Multilock 040 MK-II</t>
  </si>
  <si>
    <t>AMP MULTILOCK 040 MK-II</t>
  </si>
  <si>
    <t>173681-2</t>
  </si>
  <si>
    <t>22 AWG: 0,88
20 AWG: 0,97</t>
  </si>
  <si>
    <t>22 AWG: 58,8
20 AWG: 88,3</t>
  </si>
  <si>
    <t>4 - 4,5</t>
  </si>
  <si>
    <t>temultilock040mk-iiampmultilock040mk-iiобжимнойконтактmale</t>
  </si>
  <si>
    <t>["Обжимной контакт","TE","AMP MULTILOCK 040 MK-II","Multilock 040 MK-II","2,5","Male","173682-1","","","","","","","","","","","","22","20","0,35","0,5","","","Brass / Tin","5","https://www.te.com/en/product-173682-1.html","Distributor identification (Newark/RS/element14/Tanotis: \"173682-1 — Multilock 040 MK-II Series, Pin, 22-20 AWG crimp, brass/tin, 5A\") — pin/tab counterpart of receptacle 173681-1/173681-2 already in DB, same connector family and AWG range. TE application specification for THIS (pin/tab) contact not located — 114-5094 Rev B2 (used for 173681-2) explicitly covers only \"Receptacle Contact\" per its title — no crimp height source for the tab side, height columns left blank, never invent"]</t>
  </si>
  <si>
    <t>173682-1</t>
  </si>
  <si>
    <t>TE | Multilock 070 | AMP MULTILOCK 070</t>
  </si>
  <si>
    <t>temultilock070ampmultilock070обжимнойконтактfemale</t>
  </si>
  <si>
    <t>["Обжимной контакт","TE","AMP MULTILOCK 070","Multilock 070","","Female","175124-1","","","","","","","","","0,3 мм2: 0,98 - 1,08\n0,5 мм2: 1,07 - 1,17","","","22","20","0,35","0,5","","","Phosphor Bronze / Tin","","https://www.te.com/en/product-175124-1.html","te.com — «070 MLC REC CONT», олово. Найдена именно нужная спецификация 114-5134 Rev B1 (не 114-8005 — та для другой, гибридной серии Multilock 040/070/250), Applicable Contacts прямо перечисляют 175095 и 175124. Высота обжима подтверждена таблицей (0,3мм²=1,03±0,05; 0,5мм²=1,12±0,05мм). Изоляционный обжим тоже есть в таблице (колонка 9), но точный допуск не читается из OCR (значение около 1,7/1,9мм) — не перенесено, чтобы не изобретать цифру; см. документ напрямую при необходимости"]</t>
  </si>
  <si>
    <t>Multilock 070</t>
  </si>
  <si>
    <t>AMP MULTILOCK 070</t>
  </si>
  <si>
    <t>175124-1</t>
  </si>
  <si>
    <t>0,3 мм2: 0,98 - 1,08
0,5 мм2: 1,07 - 1,17</t>
  </si>
  <si>
    <t>TE | Size 12 S&amp;F | DEUTSCH DT/DTM/DTP</t>
  </si>
  <si>
    <t>tesize12s&amp;fdeutschdt/dtm/dtpобжимнойконтактmale</t>
  </si>
  <si>
    <t>["Обжимной контакт","TE","DEUTSCH DT/DTM/DTP","Size 12 S&amp;F","","Male","1060-12-0166","","","","","","6,35 - 7,62","","","14 AWG: 1,73 - 1,81\n12 AWG: 1,98 - 2,06","","","14","12","2,5","4","2,87","4,47","Copper Alloy","","https://www.te.com/en/product-1060-12-0166.html","TE 114-151002 Rev E (DEUTSCH Size 12 S&amp;F Pin/Socket), Fig.3 — единственное семейство для size12 S&amp;F (1060-12-01/1062-12-01), провод 2,0-4,0мм²/14-12AWG (CH по строкам мм²: 2,0=1,73-1,81; 3,0=1,98-2,06); ширина обжима 3,10-3,28мм — вне схемы БД. Усилие обрыва и макс. ток — в отдельном product spec 108-151002, не найден в открытом доступе (te.com 403, зеркал нет). Код покрытия «66» не расшифрован (список кодов приведён только в спецификации size16/size20, для size12 отсутствует) — решено агентом — проверить"]</t>
  </si>
  <si>
    <t>Size 12 S&amp;F</t>
  </si>
  <si>
    <t>DEUTSCH DT/DTM/DTP</t>
  </si>
  <si>
    <t>1060-12-0166</t>
  </si>
  <si>
    <t>14 AWG: 1,73 - 1,81
12 AWG: 1,98 - 2,06</t>
  </si>
  <si>
    <t>6,35 - 7,62</t>
  </si>
  <si>
    <t>tesize12s&amp;fdeutschdt/dtm/dtpобжимнойконтактfemale</t>
  </si>
  <si>
    <t>["Обжимной контакт","TE","DEUTSCH DT/DTM/DTP","Size 12 S&amp;F","","Female","1062-12-0166","","","","","","6,35 - 7,62","","","14 AWG: 1,73 - 1,81\n12 AWG: 1,98 - 2,06","","","14","12","2,5","4","2,87","4,47","Copper Alloy","","https://www.te.com/en/product-1062-12-0166.html","TE 114-151002 Rev E (DEUTSCH Size 12 S&amp;F Pin/Socket), Fig.3 — та же строка, что и у парного пина 1060-12-0166 (спецификация задаёт CH одинаково для Pin/Socket). Усилие/ток — 108-151002 не найден. Код покрытия «66» не расшифрован — решено агентом — проверить"]</t>
  </si>
  <si>
    <t>1062-12-0166</t>
  </si>
  <si>
    <t>TE | Size 12 Solid | DEUTSCH DTP/DTHD (Solid)</t>
  </si>
  <si>
    <t>tesize12soliddeutschdtp/dthd(solid)обжимнойконтактfemale</t>
  </si>
  <si>
    <t>["Обжимной контакт","TE","DEUTSCH DTP/DTHD (Solid)","Size 12 Solid","","Female","0462-203-12141","","","","","","6,35 - 7,62 (справочно)","","","12-14 AWG: 1,73 - 1,83","","12 AWG: 334\n14 AWG: 311","14","12","2,5","4","2,87","4,47","Copper Alloy / Nickel","25","https://www.deutschconnector.com/products/deutsch_pins_and_sockets/deutsch_dtp_pins_and_sockets/0462-203-12141/","TE 114-151004 Rev B1 (DEUTSCH Size 4/8/12/16/20 Solid Contacts), большая многоколоночная таблица стр.9 — OCR разъехался по столбцам построчно, однозначно сопоставить строку для 0462-203-12141/0460-204-12141 не удалось: комментарий B в документе гласит «Gold(31) only — See 0460-204-12141 for nickel», то есть наш (нейтральный, без буквы-комментария) артикул — никелевый аналог; взята единственная строка таблицы с проводом «2,5-3,0мм²[12AWG]/2,0мм²[14AWG]» (CH 1,73-1,83мм, усилие 334Н/311Н) как наиболее вероятная — решено агентом — проверить. Провод 12-14AWG (2,0-3,0мм²) и ток 25А — независимо подтверждены 3 дистрибьюторами (Farnell/Newark/TME/deutschconnector.com), никелевое покрытие тоже. Длина зачистки и диаметр изоляции — по строке 114-151002 (Size12 S&amp;F, ближайший доступный аналог, НЕ тот же документ) — решено агентом — проверить"]</t>
  </si>
  <si>
    <t>Size 12 Solid</t>
  </si>
  <si>
    <t>DEUTSCH DTP/DTHD (Solid)</t>
  </si>
  <si>
    <t>0462-203-12141</t>
  </si>
  <si>
    <t>12-14 AWG: 1,73 - 1,83</t>
  </si>
  <si>
    <t>12 AWG: 334
14 AWG: 311</t>
  </si>
  <si>
    <t>6,35 - 7,62 (справочно)</t>
  </si>
  <si>
    <t>TE | Size 16 S&amp;F | DEUTSCH DT/DTM/DTP</t>
  </si>
  <si>
    <t>tesize16s&amp;fdeutschdt/dtm/dtpобжимнойконтактfemale</t>
  </si>
  <si>
    <t>["Обжимной контакт","TE","DEUTSCH DT/DTM/DTP","Size 16 S&amp;F","","Female","1062-16-0122","","","","","","3,81 - 5,08","","","18 AWG: 1,17 - 1,25\n17 AWG: 1,22 - 1,30\n16 AWG: 1,30 - 1,38\n14 AWG: 1,35 - 1,43","","111","18","14","0,75","2,5","1,91","3,56","Copper Alloy / Nickel, хвостовик Tin","13","https://www.te.com/en/product-1062-16-0122.html","TE 114-151000 Rev M, Fig. 2 (DEUTSCH Size 16 S&amp;F, 1062-16-01xx), зеркало corsa-technic.com/item_docs/114-151000_M.pdf; мм² в AWG как в прежних строках TE: 18 AWG = 0,75 мм² (для 18 AWG TE даёт 1,19 - 1,27), 17 AWG = 1,0 мм², 16 AWG = 1,5 мм² (для 16 AWG TE даёт 1,22 - 1,30), 14 AWG = 2,0 мм²; высоту обжима изоляции TE не нормирует; усилие 111 Н (25 lbf) мин. и ток 13 А (10 А при 18 AWG) — 108-151000 Rev G"]</t>
  </si>
  <si>
    <t>Size 16 S&amp;F</t>
  </si>
  <si>
    <t>1062-16-0122</t>
  </si>
  <si>
    <t>18 AWG: 1,17 - 1,25
17 AWG: 1,22 - 1,30
16 AWG: 1,30 - 1,38
14 AWG: 1,35 - 1,43</t>
  </si>
  <si>
    <t>tesize16s&amp;fdeutschdt/dtm/dtpобжимнойконтактmale</t>
  </si>
  <si>
    <t>["Обжимной контакт","TE","DEUTSCH DT/DTM/DTP","Size 16 S&amp;F","","Male","1060-16-0622","","","","","","3,81 - 5,08","","","20 AWG: 1,09 - 1,17\n18 AWG: 1,17 - 1,25\n16 AWG: 1,22 - 1,30","","","20","16","0,5","1,5","1,4","2,54","Copper Alloy","","https://www.te.com/en/product-1060-16-0622.html","TE 114-151000 Rev M (DEUTSCH Size 16 S&amp;F), Fig.2, семейство 1060-16-06/1062-16-06 (код «06», отдельное от «01»/«07»/«09», уже в базе, и от «12», см. ниже) — провод 0,5-1,0мм²/20-16AWG, совпадает с закупочной записью «(0,5-1,0 / 1,4-2,54) DT». CH взята по строкам мм² (0,50/0,75/1,00мм²); ширина обжима 1,93-2,09мм — вне схемы БД. Усилие/ток — 108-151000 не найден в открытом доступе"]</t>
  </si>
  <si>
    <t>1060-16-0622</t>
  </si>
  <si>
    <t>20 AWG: 1,09 - 1,17
18 AWG: 1,17 - 1,25
16 AWG: 1,22 - 1,30</t>
  </si>
  <si>
    <t>["Обжимной контакт","TE","DEUTSCH DT/DTM/DTP","Size 16 S&amp;F","","Female","1062-16-0622","","","","","","3,81 - 5,08","","","20 AWG: 1,09 - 1,17\n18 AWG: 1,17 - 1,25\n16 AWG: 1,22 - 1,30","","","20","16","0,5","1,5","1,4","2,54","Copper Alloy","","https://www.te.com/en/product-1062-16-0622.html","TE 114-151000 Rev M (DEUTSCH Size 16 S&amp;F), Fig.2, та же строка, что у парного пина 1060-16-0622. Усилие/ток — 108-151000 не найден"]</t>
  </si>
  <si>
    <t>1062-16-0622</t>
  </si>
  <si>
    <t>["Обжимной контакт","TE","DEUTSCH DT/DTM/DTP","Size 16 S&amp;F","","Male","1060-16-1222","","","","","","3,81 - 5,08","","","16 AWG: 1,35 - 1,43\n14 AWG: 1,58 - 1,66\n12 AWG: 1,68 - 1,76","","","16","12","1,5","4","1,9","3,55","Copper Alloy","","https://www.te.com/en/product-1060-16-1222.html","TE 114-151001 Rev F (DEUTSCH Size 16 S&amp;F), Fig.3, семейство 1060-16-12/1062-16-12/1062-16-14 (код «12», отдельное от «06» выше и «01»/«07»/«09» уже в базе) — провод 1,0-2,5мм²/16-12AWG, совпадает с закупочной записью «(1,0-2,50 / 1,91-3,56) DT» (в спецификации 1,90-3,55). CH по строкам мм² (1,00/2,0/2,50мм²). Усилие/ток — 108-151001 не найден в открытом доступе"]</t>
  </si>
  <si>
    <t>1060-16-1222</t>
  </si>
  <si>
    <t>16 AWG: 1,35 - 1,43
14 AWG: 1,58 - 1,66
12 AWG: 1,68 - 1,76</t>
  </si>
  <si>
    <t>["Обжимной контакт","TE","DEUTSCH DT/DTM/DTP","Size 16 S&amp;F","","Female","1062-16-1222","","","","","","3,81 - 5,08","","","16 AWG: 1,35 - 1,43\n14 AWG: 1,58 - 1,66\n12 AWG: 1,68 - 1,76","","","16","12","1,5","4","1,9","3,55","Copper Alloy","","https://www.te.com/en/product-1062-16-1222.html","TE 114-151001 Rev F (DEUTSCH Size 16 S&amp;F), Fig.3, та же строка, что у парного пина 1060-16-1222. Усилие/ток — 108-151001 не найден"]</t>
  </si>
  <si>
    <t>1062-16-1222</t>
  </si>
  <si>
    <t>TE | Size 20 S&amp;F | DEUTSCH DT/DTM/DTP</t>
  </si>
  <si>
    <t>tesize20s&amp;fdeutschdt/dtm/dtpобжимнойконтактfemale</t>
  </si>
  <si>
    <t>["Обжимной контакт","TE","DEUTSCH DT/DTM/DTP","Size 20 S&amp;F","","Female","1062-20-0122","","","","","","","","","22 AWG: 0,89 - 0,97\n20 AWG: 0,92 - 1,00\n18 AWG: 1,17 - 1,25\n16 AWG: 1,22 - 1,30","","","22","16","0,35","1,5","1,91","3,18","Copper Alloy","","https://www.te.com/en/product-1062-20-0122.html","TE 114-151003 Rev F (DEUTSCH Size 20 S&amp;F), Fig.3, семейство 1060-20-01/1062-20-01/1062-20-03 (код «01», отдельное от «02»/«06») — провод 0,35-1,50мм²/22-16AWG. CH по строкам мм² (0,35/0,50/0,75/1,00мм²). В закупке указан только сокетный номер, пин 1060-20-0122 не заказывался. Усилие/ток — 108-151003 не найден в открытом доступе"]</t>
  </si>
  <si>
    <t>Size 20 S&amp;F</t>
  </si>
  <si>
    <t>1062-20-0122</t>
  </si>
  <si>
    <t>22 AWG: 0,89 - 0,97
20 AWG: 0,92 - 1,00
18 AWG: 1,17 - 1,25
16 AWG: 1,22 - 1,30</t>
  </si>
  <si>
    <t>TE | Size 20 S&amp;F | DEUTSCH DTM</t>
  </si>
  <si>
    <t>tesize20s&amp;fdeutschdtmобжимнойконтактfemale</t>
  </si>
  <si>
    <t>["Обжимной контакт","TE","DEUTSCH DTM","Size 20 S&amp;F","","Female","1062-20-0222","","","","","","3,81 - 5,08","","","22 AWG: 0,89 - 0,97\n20 AWG: 0,92 - 1,00\n18 AWG: 1,17 - 1,25\n17 AWG: 1,22 - 1,30\n16 AWG: 1,42 - 1,50","","22 AWG: 22\n20 AWG: 67\n18 AWG: 89\n17 AWG: 89\n16 AWG: 89","22","16","0,35","1,5","1,3","2,16","Copper Alloy / Nickel","7,5","https://www.te.com/en/product-1062-20-0222.html","TE 114-151003 Rev F, Fig. 3 (DEUTSCH Size 20 S&amp;F, 1060/1062-20-02), зеркало corsa-technic.com/item_docs/114-151003_F.pdf; мм² в AWG как в прежних строках TE: 22 AWG = 0,35 мм², 20 AWG = 0,5 мм² (для 20 AWG TE даёт 0,94 - 1,02), 18 AWG = 0,75 мм² (для 18 AWG — 1,19 - 1,27), 17 AWG = 1,0 мм², 16 AWG = 1,5 мм² (для 16 AWG — 1,22 - 1,30); высоту обжима изоляции TE не нормирует; усилие мин. и ток 7,5 А (5 А при 22 AWG) — 108-151000 Rev G"]</t>
  </si>
  <si>
    <t>DEUTSCH DTM</t>
  </si>
  <si>
    <t>1062-20-0222</t>
  </si>
  <si>
    <t>22 AWG: 0,89 - 0,97
20 AWG: 0,92 - 1,00
18 AWG: 1,17 - 1,25
17 AWG: 1,22 - 1,30
16 AWG: 1,42 - 1,50</t>
  </si>
  <si>
    <t>22 AWG: 22
20 AWG: 67
18 AWG: 89
17 AWG: 89
16 AWG: 89</t>
  </si>
  <si>
    <t>TE | SL-156 | SL-156 Connector Contacts</t>
  </si>
  <si>
    <t>tesl-156sl-156connectorcontactsобжимнойконтактfemale</t>
  </si>
  <si>
    <t>["Обжимной контакт","TE","SL-156 Connector Contacts","SL-156","","Female","3-350980-1","","","","","","","","","","","","24","18","0,2","0,75","","","Brass / Tin","6,5","https://www.te.com/en/product-3-350980-1.html","нет данных производителя: TE SL-156 Connector Contacts — application specification не найдена в открытом доступе (не индексируется ни на te.com, ни на мирорах)"]</t>
  </si>
  <si>
    <t>SL-156</t>
  </si>
  <si>
    <t>SL-156 Connector Contacts</t>
  </si>
  <si>
    <t>3-350980-1</t>
  </si>
  <si>
    <t>TE | Superseal (ранняя серия) | SUPERSEAL (legacy)</t>
  </si>
  <si>
    <t>tesuperseal(ранняясерия)superseal(legacy)обжимнойконтактmale</t>
  </si>
  <si>
    <t>["Обжимной контакт","TE","SUPERSEAL (legacy)","Superseal (ранняя серия)","","Male","183024-1","","","","","","","","","18 AWG: 1,29 - 1,39\n17 AWG: 1,40 - 1,50\n16 AWG: 1,47 - 1,57","","","18","16","0,75","1,5","","","Brass / Tin","14","https://www.te.com/en/product-183024-1.html","te.com — «SUPERSEAL Automotive Terminals» (НЕ «AMP SUPERSEAL 1,5», отличное более старое семейство от уже загруженных 282109-1/282403-1/282404-1/282110-1). AWG-диапазон расходится у дистрибьюторов (Farnell 20-15AWG, Newark/Rapid 18-15/16-20AWG) — взят Farnell (183024-1 active.pdf) — решено агентом — проверить. Спецификация обжима для этого (более раннего) семейства Superseal не идентифицирована — высота обжима не заполнена"]</t>
  </si>
  <si>
    <t>Superseal (ранняя серия)</t>
  </si>
  <si>
    <t>SUPERSEAL (legacy)</t>
  </si>
  <si>
    <t>183024-1</t>
  </si>
  <si>
    <t>18 AWG: 1,29 - 1,39
17 AWG: 1,40 - 1,50
16 AWG: 1,47 - 1,57</t>
  </si>
  <si>
    <t>tesuperseal(ранняясерия)superseal(legacy)обжимнойконтактfemale</t>
  </si>
  <si>
    <t>["Обжимной контакт","TE","SUPERSEAL (legacy)","Superseal (ранняя серия)","","Female","183025-1","","","","","","","","","","","","18","16","0,75","1,5","","","Phosphor Bronze / Tin","14","https://www.te.com/en/product-183025-1.html","нет данных производителя: TE Superseal (ранняя серия/legacy) — PN отсутствует в таблицах актуальных спецификаций 114-78011 (Superseal 1.0) и 114-20045 (Superseal 1.5/Mini Mic); вероятно устаревшее поколение контакта без публичного application spec"]</t>
  </si>
  <si>
    <t>183025-1</t>
  </si>
  <si>
    <t>["Обжимной контакт","TE","SUPERSEAL (legacy)","Superseal (ранняя серия)","","Male","183036-1","","","","","","","","","22 AWG: 0,94 - 1,04\n20 AWG: 0,99 - 1,09","","","22","20","0,35","0,5","","","Brass / Tin","14","https://www.te.com/en/product-183036-1.html","Amazon (TE CONNECTIVITY/AMP 183036-1 CONTACT, PIN, 22-20AWG, CRIMP), тот же типоразмер/серия, что 183024-1/183025-1 выше, меньший диапазон провода. Спецификация обжима не идентифицирована — высота обжима не заполнена"]</t>
  </si>
  <si>
    <t>183036-1</t>
  </si>
  <si>
    <t>22 AWG: 0,94 - 1,04
20 AWG: 0,99 - 1,09</t>
  </si>
  <si>
    <t>["Обжимной контакт","TE","SUPERSEAL (legacy)","Superseal (ранняя серия)","","Female","183035-1","","","","","","","","","","","","22","20","0,35","0,5","","","Phosphor Bronze / Tin","14","https://www.te.com/en/product-183035-1.html","Farnell/Newark/TME/Rapid Online (183035-1: AMP Superseal 1.5 Series socket, phosphor bronze/tin, 22-20 AWG / 0,35-0,5 мм² — TME) — socket counterpart of pin 183036-1 already in DB, crimp-tool compatibility list on Amazon listing for 183024-1 explicitly names \"282109, 183024, 282110, 183025, 282403, 183035, 282404, 282465, 183036\" confirming 183035 belongs to this same legacy family. Application specification for this (more legacy) Superseal family not identified (same gap as 183024-1/183036-1 already in DB) — crimp height not filled"]</t>
  </si>
  <si>
    <t>183035-1</t>
  </si>
  <si>
    <t>TE | Superseal 1.0 | AMP SUPERSEAL 1.0</t>
  </si>
  <si>
    <t>tesuperseal1.0ampsuperseal1.0обжимнойконтактfemale</t>
  </si>
  <si>
    <t>["Обжимной контакт","TE","AMP SUPERSEAL 1.0","Superseal 1.0","","Female","3-1447221-3","","","","","","","","","18 AWG (0,75 мм²): 1,00 ± 0,05 \n18 AWG (0,85 мм²): 1,05 ± 0,05 \n16 AWG (1,25 мм²): 1,20 ± 0,05","18 AWG: макс. 2,2 \n16 AWG: макс. 2,5","","18","16","0,75","1,5","1,6","2,2","Copper Alloy / Gold (контакт), Tin (обжим)","15","https://www.te.com/en/product-3-1447221-3.html","Tyco Electronics Japan Application Specification 114-78011 Rev O1 (Super Seal Connector Receptacle Contact), Table 1 (Normal Barrel row for PN 3-1447221-3) — https://www.corsa-technic.com/item_docs/114-78011_O1.pdf"]</t>
  </si>
  <si>
    <t>Superseal 1.0</t>
  </si>
  <si>
    <t>AMP SUPERSEAL 1.0</t>
  </si>
  <si>
    <t>3-1447221-3</t>
  </si>
  <si>
    <t>18 AWG (0,75 мм²): 1,00 ± 0,05 
18 AWG (0,85 мм²): 1,05 ± 0,05 
16 AWG (1,25 мм²): 1,20 ± 0,05</t>
  </si>
  <si>
    <t>["Обжимной контакт","TE","AMP SUPERSEAL 1.0","Superseal 1.0","","Female","3-1447221-4","","","","","","","","","20 AWG: 0,90 ± 0,05","макс. 2,2","","20","20","0,5","0,5","","","Copper Alloy / Gold (контакт), Tin (обжим)","6","https://www.te.com/en/product-3-1447221-4.html","Tyco Electronics Japan Application Specification 114-78011 Rev O1, Table 1 (Small Barrel row for PN 3-1447221-4, 0,5 мм²/AWG20) — https://www.corsa-technic.com/item_docs/114-78011_O1.pdf"]</t>
  </si>
  <si>
    <t>3-1447221-4</t>
  </si>
  <si>
    <t>20 AWG: 0,90 ± 0,05</t>
  </si>
  <si>
    <t>TE | Superseal 1.5 | AMP SUPERSEAL 1.5</t>
  </si>
  <si>
    <t>tesuperseal1.5ampsuperseal1.5обжимнойконтактmale</t>
  </si>
  <si>
    <t>["Обжимной контакт","TE","AMP SUPERSEAL 1.5","Superseal 1.5","","Male","282109-1","","","","","","3,0 - 3,5","","","18 AWG: 1,29 - 1,39\n17 AWG: 1,40 - 1,50\n16 AWG: 1,47 - 1,57","18 AWG: 3,75\n17 AWG: 3,80\n16 AWG: 4,00","17 AWG: 115\n16 AWG: 155","18","16","0,75","1,5","1,7","3,3","Brass / Tin","14","https://www.te.com/en/product-282109-1.html","TE 114-20045 Rev F4, Fig. 7 (AMP SUPERSEAL 1.5), CH ±0,05 записан диапазоном; сечения мм² переведены в AWG как в прежних строках TE: 18 AWG = 0,75 мм², 17 AWG = 1,0 мм², 16 AWG = 1,5 мм²; изоляция — справочно; изоляция 1,7–2,4 с уплотнителем 281934-2, 2,5–3,3 с 281934-3; усилие — минимум по 108-20090 Rev C3 §3.10 (для 0,75 мм² не табулировано); ток 14 А — номинал серии (каталог 1654292-3). Зеркало: cdn-reichelt.de/documents/datenblatt/C100/MONTAGEHILFE_SUPERSEAL.pdf"]</t>
  </si>
  <si>
    <t>AMP SUPERSEAL 1.5</t>
  </si>
  <si>
    <t>282109-1</t>
  </si>
  <si>
    <t>17 AWG: 115
16 AWG: 155</t>
  </si>
  <si>
    <t>tesuperseal1.5ampsuperseal1.5обжимнойконтактfemale</t>
  </si>
  <si>
    <t>["Обжимной контакт","TE","AMP SUPERSEAL 1.5","Superseal 1.5","","Female","282403-1","","","","","","3,0 - 3,5","","","22 AWG: 0,97 - 1,07\n20 AWG: 1,04 - 1,14","22 AWG: 3,70\n20 AWG: 3,75","22 AWG: 60\n20 AWG: 70","22","20","0,35","0,5","1,2","1,6","Phosphor Bronze / Tin","14","https://www.te.com/en/product-282403-1.html","TE 114-20045 Rev F4, Fig. 7 (AMP SUPERSEAL 1.5), CH ±0,05 записан диапазоном; сечения мм² переведены в AWG как в прежних строках TE: 22 AWG = 0,35 мм², 20 AWG = 0,5 мм²; изоляция — справочно; изоляция 1,2–1,6 с уплотнителем 281934-4; усилие — минимум по 108-20090 Rev C3 §3.10; ток 14 А — номинал серии"]</t>
  </si>
  <si>
    <t>282403-1</t>
  </si>
  <si>
    <t>22 AWG: 0,97 - 1,07
20 AWG: 1,04 - 1,14</t>
  </si>
  <si>
    <t>22 AWG: 60
20 AWG: 70</t>
  </si>
  <si>
    <t>["Обжимной контакт","TE","AMP SUPERSEAL 1.5","Superseal 1.5","","Male","282404-1","","","","","","3,0 - 3,5","","","22 AWG: 0,94 - 1,04\n20 AWG: 0,99 - 1,09","22 AWG: 3,70\n20 AWG: 3,75","22 AWG: 60\n20 AWG: 70","22","20","0,35","0,5","1,2","1,6","Brass / Tin","14","https://www.te.com/en/product-282404-1.html","TE 114-20045 Rev F4, Fig. 7 (AMP SUPERSEAL 1.5), CH ±0,05 записан диапазоном; сечения мм² переведены в AWG как в прежних строках TE: 22 AWG = 0,35 мм², 20 AWG = 0,5 мм²; изоляция — справочно; изоляция 1,2–1,6 с уплотнителем 281934-4; усилие — минимум по 108-20090 Rev C3 §3.10; ток 14 А — номинал серии"]</t>
  </si>
  <si>
    <t>282404-1</t>
  </si>
  <si>
    <t>["Обжимной контакт","TE","AMP SUPERSEAL 1.5","Superseal 1.5","","Female","282110-1","","","","","","3,0 - 3,5","","","18 AWG (0,75 мм²): 1,14 ± 0,05 \n17 AWG (1,0 мм²): 1,22 ± 0,05 \n16 AWG (1,5 мм²): 1,40 ± 0,05","18 AWG: 3,75 (реф.) \n17 AWG: 3,80 (реф.) \n16 AWG: 4,00 (реф.)","","18","16","0,75","1,5","","","Phosphor Bronze / Tin","14","https://www.te.com/en/product-282110-1.html","TE Application Specification 114-20045 Rev F4 (Mini Mic Receptacle and Tab Contacts for Single Wire Sealing — same crimp-data table applies to AMP Superseal 1.5 PN range), Fig.7 table, row PN 282110-1 (Receptacle Contacts) — https://www.corsa-technic.com/item_docs/114-20045_F4.pdf"]</t>
  </si>
  <si>
    <t>282110-1</t>
  </si>
  <si>
    <t>18 AWG (0,75 мм²): 1,14 ± 0,05 
17 AWG (1,0 мм²): 1,22 ± 0,05 
16 AWG (1,5 мм²): 1,40 ± 0,05</t>
  </si>
  <si>
    <t>["Обжимной контакт","TE","AMP SUPERSEAL 1.5","Superseal 1.5","5","Female","282308-1","","","","","","","","","","","","20","15","0,5","","","","Phosphor Bronze / Tin","","https://octopart.com/282308-1-te+connectivity+/+amp-42840317","нет данных производителя: TE Superseal 1.5 — PN отсутствует в таблице Fig.7 спецификации 114-20045 (перечислены только 282110-1/282403-1/282466-1 и парные tab-контакты/284262-1/284263-1)"]</t>
  </si>
  <si>
    <t>282308-1</t>
  </si>
  <si>
    <t>["Обжимной контакт","TE","AMP SUPERSEAL 1.5","Superseal 1.5","5","Male","282465-1","","","","","","","","","16 AWG: 1,47 - 1,57","","","16","14","1,5","2,5","","","Phosphor Bronze / Tin","14","https://www.automotive-connectors.com/en/Tyco-282465-1-Male-Tin-Plated-Superseal-1.5-Terminals-1.5-2.50-mm2-4000-pcs.-reel/282465-1","TME/soselectronic/automotive-connectors.com — AMP Superseal 1.5, male pin, олово, 1,5-2,5мм²(16-14AWG), 14А, 4000шт/катушка. Тот же типоразмер/спецификация TE 114-20045 Rev F4 Fig.7, что у 282109-1 (уже в базе, male 18-16AWG) — 16AWG совпадает (1,47-1,57мм), для 14AWG строка Fig.7 не подтверждена (за пределами диапазона уже загруженной пары) — не заполнено, решено агентом — проверить."]</t>
  </si>
  <si>
    <t>282465-1</t>
  </si>
  <si>
    <t>16 AWG: 1,47 - 1,57</t>
  </si>
  <si>
    <t>["Обжимной контакт","TE","AMP SUPERSEAL 1.5","Superseal 1.5","","Female","282466-1","","","","","","3,5 - 4,0","","","16 AWG: 1,72 ± 0,05\n14 AWG: 1,98 ± 0,05","16 AWG: 4,00 (реф.)\n14 AWG: 4,40 (реф.)","","16","14","1,5","2,5","","","Brass / Tin","14","https://www.te.com/en/product-282466-1.html","TE Application Specification 114-20045 Rev F4 (Mini Mic Receptacle and Tab Contacts for Single Wire Sealing — AMP Superseal 1.5), Fig.7 — https://www.corsa-technic.com/item_docs/114-20045_F4.pdf; expansion pass (whole series), sibling row to 282110-1/282403-1/282109-1/282404-1/282465-1 already in DB; Fig.7 receptacle table, wire size 1,5/2,5 мм² (=16/14 AWG по конвенции этих строк); диаметр изоляции — два перекрывающихся уплотнителя (281934-2 и 281934-3) на разные AWG той же строки, как у 282110-1 — не заполнено (тот же прецедент); material/current — Brass/Pre-Tin, 14A подтверждены Newark/RS/Future Electronics (282466-1)"]</t>
  </si>
  <si>
    <t>282466-1</t>
  </si>
  <si>
    <t>16 AWG: 1,72 ± 0,05
14 AWG: 1,98 ± 0,05</t>
  </si>
  <si>
    <t>3,5 - 4,0</t>
  </si>
  <si>
    <t>["Обжимной контакт","TE","AMP SUPERSEAL 1.5","Superseal 1.5","","Male","284262-1","","","","","","3,0 - 3,5","","","22 AWG: 0,99 ± 0,05\n20 AWG: 1,04 ± 0,05\n18 AWG: 1,34 ± 0,05","","","22","18","0,35","0,75","","","","","https://www.te.com/en/product-284262-1.html","TE Application Specification 114-20045 Rev F4 (Mini Mic Receptacle and Tab Contacts for Single Wire Sealing — AMP Superseal 1.5), Fig.7 — https://www.corsa-technic.com/item_docs/114-20045_F4.pdf; expansion pass (whole series), sibling row to 282110-1/282403-1/282109-1/282404-1/282465-1 already in DB; Fig.7 Table 3 (Tab Contacts, IVECO Table 11-8140 «phase 2» / FIAT Table 91107/13 &amp; 91107/15 «phase 3» — вариант с двойной системой уплотнения проводов для IVECO/FIAT). Высота обжима проводника — CRIMPER HEIGHT ±0.05 колонка (общая для phase2/phase3). Высота обжима изоляции — REF-колонка расходится между phase2/phase3 и частично нечитаема (*****) — не заполнено, never invent. Диаметр изоляции — два несовместимых стандарта (IVECO/FIAT) — не заполнено. Материал/ток производителем в этой спецификации не даны и в каталогах не найдены — решено агентом — проверить"]</t>
  </si>
  <si>
    <t>284262-1</t>
  </si>
  <si>
    <t>22 AWG: 0,99 ± 0,05
20 AWG: 1,04 ± 0,05
18 AWG: 1,34 ± 0,05</t>
  </si>
  <si>
    <t>["Обжимной контакт","TE","AMP SUPERSEAL 1.5","Superseal 1.5","","Male","284263-1","","","","","","3,0 - 3,5","","","17 AWG: 1,45 ± 0,05\n16 AWG: 1,52 ± 0,05\nсдвоенный провод 0,5+0,5 мм²: 1,45 ± 0,05\nсдвоенный провод 1,0+0,5 мм²: 1,52 ± 0,05","","","17","16","1","1,5","","","","","https://www.te.com/en/product-284263-1.html","TE Application Specification 114-20045 Rev F4 (Mini Mic Receptacle and Tab Contacts for Single Wire Sealing — AMP Superseal 1.5), Fig.7 — https://www.corsa-technic.com/item_docs/114-20045_F4.pdf; expansion pass (whole series), sibling row to 282110-1/282403-1/282109-1/282404-1/282465-1 already in DB; Fig.7 Table 3 (Tab Contacts, IVECO/FIAT phase2/phase3), PN 284263-1 — единый контакт для 1,0/1,5 мм² (одиночный провод) И 0,5+0,5/1,0+0,5 мм² (сдвоенный провод, сплайс). От/До AWG (17-16) — только для одиночного провода; сдвоенные варианты в AWG не переводятся (два провода в одном барреле), описаны текстом в высоте обжима — решено агентом, проверить. Диаметр изоляции/материал — как у 284262-1, не заполнено"]</t>
  </si>
  <si>
    <t>284263-1</t>
  </si>
  <si>
    <t>17 AWG: 1,45 ± 0,05
16 AWG: 1,52 ± 0,05
сдвоенный провод 0,5+0,5 мм²: 1,45 ± 0,05
сдвоенный провод 1,0+0,5 мм²: 1,52 ± 0,05</t>
  </si>
  <si>
    <t>TE Connectivity | Multilock 040 MK-II</t>
  </si>
  <si>
    <t>teconnectivitymultilock040mk-ii</t>
  </si>
  <si>
    <t>["","TE Connectivity","","Multilock 040 MK-II","2,5","","173681-1","","","","","","","5","","","","","22","20","0,3","0,5","","","","","","нет данных производителя: TE Multilock 040 MK-II application specification не найдена в открытом доступе (не путать с Multilock 070, для которого спецификация есть, но это другая серия/шаг); te.com/rs-online блокируют, corsa-technic.com публикует только каталожные страницы Multilock без кримп-таблиц"]</t>
  </si>
  <si>
    <t>173681-1</t>
  </si>
  <si>
    <t>Yueqing Chaodao | FDD 2 | FDD</t>
  </si>
  <si>
    <t>yueqingchaodaofdd2fddобжимнаяклемма</t>
  </si>
  <si>
    <t>["Обжимная клемма","Yueqing Chaodao","FDD","FDD 2","","","FDD2-250","","","","","","","","","","","","16","14","1,5","2,5","","","","15","https://www.promelec.ru/product/158066/","производитель не публикует (каталог Yueqing Chaodao «Описание каб.након.Yueqing НЕ, RV.pdf» на promelec: FDD 2-250 — гнездо 0,8×6,35, 1,5–2,5 мм², 16–14 AWG, 15 А). Ссылка закупки ведёт на FDV2-250 Blue того же завода — решено агентом — проверить"]</t>
  </si>
  <si>
    <t>Yueqing Chaodao</t>
  </si>
  <si>
    <t>FDD 2</t>
  </si>
  <si>
    <t>FDD</t>
  </si>
  <si>
    <t>FDD2-250</t>
  </si>
  <si>
    <t>["Обжимная клемма","Yueqing Chaodao","FDD","FDD 2","","","","FDD2-110(5)","","","","","","","","","","","16","14","1,5","2,5","","","","15","https://www.promelec.ru/product/158066/","производитель не публикует (каталог Yueqing Chaodao «Описание каб.након.Yueqing НЕ, RV.pdf (promelec)»: FDD2-110(5) — лепесток 2,8×0,5мм, 1,5–2,5 мм², 16–14 AWG, 15 А, ножевой неизолированный тип FDD, серия «Ножевые»); сиблинг уже занесённого FDD2-250 (лепесток 6,35мм) — полный ряд FDD2: 110(5)/110(8)/187(5)/187(8)/250[в базе]"]</t>
  </si>
  <si>
    <t>["Обжимная клемма","Yueqing Chaodao","FDD","FDD 2","","","","FDD2-110(8)","","","","","","","","","","","16","14","1,5","2,5","","","","15","https://www.promelec.ru/product/158066/","производитель не публикует (каталог Yueqing Chaodao «Описание каб.након.Yueqing НЕ, RV.pdf (promelec)»: FDD2-110(8) — лепесток 2,8×0,8мм, 1,5–2,5 мм², 16–14 AWG, 15 А, ножевой неизолированный тип FDD, серия «Ножевые»); сиблинг уже занесённого FDD2-250 (лепесток 6,35мм) — полный ряд FDD2: 110(5)/110(8)/187(5)/187(8)/250[в базе]"]</t>
  </si>
  <si>
    <t>["Обжимная клемма","Yueqing Chaodao","FDD","FDD 2","","","","FDD2-187(5)","","","","","","","","","","","16","14","1,5","2,5","","","","15","https://www.promelec.ru/product/158066/","производитель не публикует (каталог Yueqing Chaodao «Описание каб.након.Yueqing НЕ, RV.pdf (promelec)»: FDD2-187(5) — лепесток 4,75×0,5мм, 1,5–2,5 мм², 16–14 AWG, 15 А, ножевой неизолированный тип FDD, серия «Ножевые»); сиблинг уже занесённого FDD2-250 (лепесток 6,35мм) — полный ряд FDD2: 110(5)/110(8)/187(5)/187(8)/250[в базе]"]</t>
  </si>
  <si>
    <t>["Обжимная клемма","Yueqing Chaodao","FDD","FDD 2","","","","FDD2-187(8)","","","","","","","","","","","16","14","1,5","2,5","","","","15","https://www.promelec.ru/product/158066/","производитель не публикует (каталог Yueqing Chaodao «Описание каб.након.Yueqing НЕ, RV.pdf (promelec)»: FDD2-187(8) — лепесток 4,75×0,8мм, 1,5–2,5 мм², 16–14 AWG, 15 А, ножевой неизолированный тип FDD, серия «Ножевые»); сиблинг уже занесённого FDD2-250 (лепесток 6,35мм) — полный ряд FDD2: 110(5)/110(8)/187(5)/187(8)/250[в базе]"]</t>
  </si>
  <si>
    <t>Атлант | 1/02506 | Контакт штыревой 6,3</t>
  </si>
  <si>
    <t>атлант1/02506контактштыревой6,3обжимнойконтактmale</t>
  </si>
  <si>
    <t>["Обжимной контакт","Атлант","Контакт штыревой 6,3","1/02506","","Male","1/02506-01","","","","","","","","","","","","20","18","0,5","0,75","","","покрытие — химпассивирование","","https://www.promelec.ru/product/482035/","нет данных производителя: у производителя Атлант (Изобильный) нет публичного application specification с высотой обжима — только габаритные каталоги дистрибьюторов (chipdip/promelec/platan/stal63), в них высота обжима не указана"]</t>
  </si>
  <si>
    <t>Атлант</t>
  </si>
  <si>
    <t>1/02506</t>
  </si>
  <si>
    <t>Контакт штыревой 6,3</t>
  </si>
  <si>
    <t>1/02506-01</t>
  </si>
  <si>
    <t>атлант1/02506контактштыревой6,3обжимнаяклеммаmale</t>
  </si>
  <si>
    <t>["Обжимная клемма","Атлант","Контакт штыревой 6,3","1/02506","","Male","1/02506-04","","","","","","","","","","","","","","","","","","покрытие — химпассивирование или олово-висмут (не установлено)","","https://klemma505.ru/product/506-1/","нет данных производителя: Атлант — см. 1/02506-01, тот же производитель без публичной crimp-спецификации"]</t>
  </si>
  <si>
    <t>1/02506-04</t>
  </si>
  <si>
    <t>["Обжимной контакт","Атлант","Контакт штыревой 6,3","1/02506","","Male","","1/02506-02","","","","","","","","","","","","","","","","","покрытие — химпассивирование","","https://stal63.ru/catalog/materialy-komplektuyushchie-instrument/kolodki-kontakty-klemmy/kontakt_shtyrevoy_1_02506_02_seriya_6_3_pod_provod_1_25_2_5/","нет данных производителя: Атлант — см. 1/02506-01, тот же производитель без публичной crimp-спецификации; 1/02506-02 (45 7373 8004), под провод 1,25-2,5 мм² — сечение вне узлов таблицы AWG (между 1 и 1,5мм²), диапазон оставлен без AWG. Полный ряд серии 1/02506: -01(0,5-1,0)/-02(1,25-2,5)/-03(2,5-4,0)/-04(4,0-6,0, в базе) — klemma505.ru"]</t>
  </si>
  <si>
    <t>["Обжимной контакт","Атлант","Контакт штыревой 6,3","1/02506","","Male","","1/02506-03","","","","","","","","","","","14","12","2,5","4","","","покрытие — химпассивирование","","https://klemma505.ru/product/506-1/","нет данных производителя: Атлант — см. 1/02506-01, тот же производитель без публичной crimp-спецификации; 1/02506-03, под провод 2,5-4,0 мм² = 14-12 AWG по правилу обжима. Полный ряд серии 1/02506: -01(0,5-1,0)/-02(1,25-2,5)/-03(2,5-4,0)/-04(4,0-6,0, в базе) — klemma505.ru"]</t>
  </si>
  <si>
    <t>КВТ | ГС 2,5 | ГС</t>
  </si>
  <si>
    <t>квтгс2,5гсобжимнаяклемма</t>
  </si>
  <si>
    <t>["Обжимная клемма","КВТ","ГС","ГС 2,5","","","ГС 2,5","","","","","","","","","","","","20","14","0,5","2,5","","","латунь Л63 / без покрытия","","https://kvt.su/prod/insulated-terminals/autoterminals/gs_2_5/","производитель не публикует (КВТ, SKU 85675: гильза соединительная, сечение 0,5–2,5 мм², L 14,8, l 6,5, S 0,3). Производитель КВТ — по написанию «ГС 2,5»; ссылка закупки (поиск elitan) бренд не показывает — решено агентом — проверить"]</t>
  </si>
  <si>
    <t>ГС 2,5</t>
  </si>
  <si>
    <t>ГС</t>
  </si>
  <si>
    <t>КВТ | НВИ 1.5 | НВИ</t>
  </si>
  <si>
    <t>квтнви1.5нвиобжимнаяклемма</t>
  </si>
  <si>
    <t>["Обжимная клемма","КВТ","НВИ","НВИ 1.5","","","НВИ 1.5-3","","M31","FALSE","TRUE","FALSE","","","","","","","20","16","0,5","1,5","","1,7","Медь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</si>
  <si>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1.5</t>
  </si>
  <si>
    <t>НВИ</t>
  </si>
  <si>
    <t>НВИ 1.5-3</t>
  </si>
  <si>
    <t>M31</t>
  </si>
  <si>
    <t>["Обжимная клемма","КВТ","НВИ","НВИ 1.5","","","НВИ 1.5-4","","M31","FALSE","TRUE","FALSE","","","","","","","20","16","0,5","1,5","","1,7","Медь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</si>
  <si>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1.5-4</t>
  </si>
  <si>
    <t>["Обжимная клемма","КВТ","НВИ","НВИ 1.5","","","НВИ 1.5-5","","M31","FALSE","TRUE","FALSE","","","","","","","20","16","0,5","1,5","","1,7","Медь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</si>
  <si>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1.5-5</t>
  </si>
  <si>
    <t>КВТ | НВИ 2.5 | НВИ</t>
  </si>
  <si>
    <t>квтнви2.5нвиобжимнаяклемма</t>
  </si>
  <si>
    <t>["Обжимная клемма","КВТ","НВИ","НВИ 2.5","","","НВИ 2.5-4","","M32","FALSE","TRUE","FALSE","","","","","","","16","14","1,5","2,5","","2,3","Медь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</si>
  <si>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2.5</t>
  </si>
  <si>
    <t>НВИ 2.5-4</t>
  </si>
  <si>
    <t>M32</t>
  </si>
  <si>
    <t>["Обжимная клемма","КВТ","НВИ","НВИ 2.5","","","НВИ 2.5-5","","M32","FALSE","TRUE","FALSE","","","","","","","16","14","1,5","2,5","","2,3","Медь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</si>
  <si>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2.5-5</t>
  </si>
  <si>
    <t>["Обжимная клемма","КВТ","НВИ","НВИ 2.5","","","НВИ 2.5-6","","M32","FALSE","TRUE","FALSE","","","","","","","16","14","1,5","2,5","","2,3","Медь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</si>
  <si>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2.5-6</t>
  </si>
  <si>
    <t>КВТ | НВИ 6.0 | НВИ</t>
  </si>
  <si>
    <t>квтнви6.0нвиобжимнаяклемма</t>
  </si>
  <si>
    <t>["Обжимная клемма","КВТ","НВИ","НВИ 6.0","","","НВИ 6.0-4","","M33","FALSE","TRUE","FALSE","","","","","","","12","10","4","6","","3,4","Медь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</si>
  <si>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6.0</t>
  </si>
  <si>
    <t>НВИ 6.0-4</t>
  </si>
  <si>
    <t>M33</t>
  </si>
  <si>
    <t>["Обжимная клемма","КВТ","НВИ","НВИ 6.0","","","НВИ 6.0-5","","M33","FALSE","TRUE","FALSE","","","","","","","12","10","4","6","","3,4","Медь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</si>
  <si>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6.0-5</t>
  </si>
  <si>
    <t>["Обжимная клемма","КВТ","НВИ","НВИ 6.0","","","НВИ 6.0-6","","M33","FALSE","TRUE","FALSE","","","","","","","12","10","4","6","","3,4","Медь / гальваническое лужение","","https://kvt.su/prod/insulated-terminals/ilugs/nvi/","нет данных производителя: КВТ не публикует высоту обжима — наконечники обжимаются матрицей/шестигранником по сечению (kvt.su)"]</t>
  </si>
  <si>
    <t>НВИ 6.0-6</t>
  </si>
  <si>
    <t>КВТ | НК 1,5 | НК</t>
  </si>
  <si>
    <t>квтнк1,5нкобжимнаяклемма</t>
  </si>
  <si>
    <t>["Обжимная клемма","КВТ","НК","НК 1,5","","","НК 1,5-4","","","","","","","","","","","","18","16","0,75","1,5","","","латунь Л63 / без покрытия","","https://kvt.su/prod/insulated-terminals/autoterminals/nk_1_5-4/","производитель не публикует (КВТ, SKU 85672: кольцевой неизолированный, сечение 0,75/1,0/1,5 мм², отверстие 4,2, l хвостовика 7)"]</t>
  </si>
  <si>
    <t>НК 1,5</t>
  </si>
  <si>
    <t>НК</t>
  </si>
  <si>
    <t>НК 1,5-4</t>
  </si>
  <si>
    <t>КВТ | НК 2.5 | НК</t>
  </si>
  <si>
    <t>квтнк2.5нкобжимнаяклемма</t>
  </si>
  <si>
    <t>["Обжимная клемма","КВТ","НК","НК 2.5","","","НК 2,5-5","","","","","","","","","","","","18","14","0,75","2,5","","","Латунь Л63","","https://www.electro-mpo.ru/catalog/nakonechniki_gilzy/g9727-nakonechnik-nk-2-5-5-koltsevoy-latunnyy-neiz/","производитель не публикует (КВТ, SKU 85673: кольцевой неизолированный, сечение 0,75-2,5мм², отверстие 5,2мм, хвостовик 8мм, опрессовка/матричный обжим — высота не нормируется)"]</t>
  </si>
  <si>
    <t>НК 2.5</t>
  </si>
  <si>
    <t>НК 2,5-5</t>
  </si>
  <si>
    <t>["Обжимная клемма","КВТ","НК","НК 2.5","","","","НК 2,5-6","","","","","","","","","","","18","14","0,75","2,5","","","Латунь Л63","","https://kvt.su/prod/insulated-terminals/autoterminals/nk_2_5-6/","производитель не публикует (КВТ, SKU 85674: кольцевой неизолированный «НК 2,5-6», сечение 0,75/1,0/1,5/2,5 мм², отверстие 6 мм, латунь без покрытия, опрессовка/матричный обжим — высота не нормируется); третий типоразмер серии НК 2.5 (уже в базе НК 2,5-5)"]</t>
  </si>
  <si>
    <t>КВТ | НКИ 1.5 | НКИ</t>
  </si>
  <si>
    <t>квтнки1.5нкиобжимнаяклемма</t>
  </si>
  <si>
    <t>["Обжимная клемма","КВТ","НКИ","НКИ 1.5","","","НКИ 1.5-3","","M31","FALSE","TRUE","FALSE","","","","","","","20","16","0,5","1,5","","1,7","Медь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</si>
  <si>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1.5</t>
  </si>
  <si>
    <t>НКИ</t>
  </si>
  <si>
    <t>НКИ 1.5-3</t>
  </si>
  <si>
    <t>["Обжимная клемма","КВТ","НКИ","НКИ 1.5","","","НКИ 1.5-4","","M31","FALSE","TRUE","FALSE","","","","","","","20","16","0,5","1,5","","1,7","Медь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</si>
  <si>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1.5-4</t>
  </si>
  <si>
    <t>["Обжимная клемма","КВТ","НКИ","НКИ 1.5","","","НКИ 1.5-5","","M31","FALSE","TRUE","FALSE","","","","","","","20","16","0,5","1,5","","1,7","Медь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</si>
  <si>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1.5-5</t>
  </si>
  <si>
    <t>["Обжимная клемма","КВТ","НКИ","НКИ 1.5","","","НКИ 1.5-6","","M31","FALSE","TRUE","FALSE","","","","","","","20","16","0,5","1,5","","1,7","Медь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</si>
  <si>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1.5-6</t>
  </si>
  <si>
    <t>КВТ | НКИ 2.5 | НКИ</t>
  </si>
  <si>
    <t>квтнки2.5нкиобжимнаяклемма</t>
  </si>
  <si>
    <t>["Обжимная клемма","КВТ","НКИ","НКИ 2.5","","","НКИ 2.5-4","","M32","FALSE","TRUE","FALSE","","","","","","","16","14","1,5","2,5","","2,3","Медь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</si>
  <si>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2.5</t>
  </si>
  <si>
    <t>НКИ 2.5-4</t>
  </si>
  <si>
    <t>["Обжимная клемма","КВТ","НКИ","НКИ 2.5","","","НКИ 2.5-5","","M32","FALSE","TRUE","FALSE","","","","","","","16","14","1,5","2,5","","2,3","Медь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</si>
  <si>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2.5-5</t>
  </si>
  <si>
    <t>["Обжимная клемма","КВТ","НКИ","НКИ 2.5","","","НКИ 2.5-6","","M32","FALSE","TRUE","FALSE","","","","","","","16","14","1,5","2,5","","2,3","Медь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</si>
  <si>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2.5-6</t>
  </si>
  <si>
    <t>["Обжимная клемма","КВТ","НКИ","НКИ 2.5","","","НКИ 2.5-8","","M32","FALSE","TRUE","FALSE","","","","","","","18","14","0,75","2,5","","","Медь / гальваническое лужение","","https://kvt.su/prod/insulated-terminals/ilugs/nki/","производитель не публикует (КВТ, SKU 49612 «НКИ 2.5–8 серия ПРОФИ»: сечение 1,0/1,5/2,5 мм², отверстие 8,4 мм). Аппликатор M32 и флажки — как у НКИ 2.5-4/5/6"]</t>
  </si>
  <si>
    <t>НКИ 2.5-8</t>
  </si>
  <si>
    <t>КВТ | НКИ 6.0 | НКИ</t>
  </si>
  <si>
    <t>квтнки6.0нкиобжимнаяклемма</t>
  </si>
  <si>
    <t>["Обжимная клемма","КВТ","НКИ","НКИ 6.0","","","НКИ 6.0-10","","M33","FALSE","TRUE","FALSE","","","","","","","12","10","4","6","","3,4","Медь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</si>
  <si>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6.0</t>
  </si>
  <si>
    <t>НКИ 6.0-10</t>
  </si>
  <si>
    <t>["Обжимная клемма","КВТ","НКИ","НКИ 6.0","","","НКИ 6.0-4","","M33","FALSE","TRUE","FALSE","","","","","","","12","10","4","6","","3,4","Медь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</si>
  <si>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6.0-4</t>
  </si>
  <si>
    <t>["Обжимная клемма","КВТ","НКИ","НКИ 6.0","","","НКИ 6.0-5","","M33","FALSE","TRUE","FALSE","","","","","","","12","10","4","6","","3,4","Медь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</si>
  <si>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6.0-5</t>
  </si>
  <si>
    <t>["Обжимная клемма","КВТ","НКИ","НКИ 6.0","","","НКИ 6.0-6","","M33","FALSE","TRUE","FALSE","","","","","","","12","10","4","6","","3,4","Медь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</si>
  <si>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6.0-6</t>
  </si>
  <si>
    <t>["Обжимная клемма","КВТ","НКИ","НКИ 6.0","","","НКИ 6.0-8","","M33","FALSE","TRUE","FALSE","","","","","","","12","10","4","6","","3,4","Медь / гальваническое лужение","","https://kvt.su/prod/insulated-terminals/ilugs/nki/","нет данных производителя: КВТ не публикует высоту обжима — наконечники обжимаются матрицей/шестигранником по сечению (kvt.su)"]</t>
  </si>
  <si>
    <t>НКИ 6.0-8</t>
  </si>
  <si>
    <t>КВТ | НШВ 0.5 | НШВ</t>
  </si>
  <si>
    <t>квтншв0.5ншвобжимнаяклемма</t>
  </si>
  <si>
    <t>["Обжимная клемма","КВТ","НШВ","НШВ 0.5","","","","НШВ 0.5-8","","","","","8","","","","","","20","20","0,5","0,5","","","Медь / гальваническое лужение","","https://kvt.su/prod/end-sleeves/nshv/","производитель не публикует (КВТ, SKU 79475: сечение 0,5 мм², l зачистки 8; 0,5 мм² = 20 AWG по правилу обжима); полный ряд серии НШВ (0.5/0.75/1.0/1.5/2.5[в базе]/4.0[в базе]/6.0[в базе]/10/16/25)"]</t>
  </si>
  <si>
    <t>НШВ 0.5</t>
  </si>
  <si>
    <t>НШВ</t>
  </si>
  <si>
    <t>КВТ | НШВ 0.75 | НШВ</t>
  </si>
  <si>
    <t>квтншв0.75ншвобжимнаяклемма</t>
  </si>
  <si>
    <t>["Обжимная клемма","КВТ","НШВ","НШВ 0.75","","","","НШВ 0.75-8","","","","","8","","","","","","18","18","0,75","0,75","","","Медь / гальваническое лужение","","https://kvt.su/prod/end-sleeves/nshv/","производитель не публикует (КВТ, SKU 79476: сечение 0,75 мм², l зачистки 8; 0,75 мм² = 18 AWG по правилу обжима); полный ряд серии НШВ (0.5/0.75/1.0/1.5/2.5[в базе]/4.0[в базе]/6.0[в базе]/10/16/25)"]</t>
  </si>
  <si>
    <t>НШВ 0.75</t>
  </si>
  <si>
    <t>КВТ | НШВ 1.0 | НШВ</t>
  </si>
  <si>
    <t>квтншв1.0ншвобжимнаяклемма</t>
  </si>
  <si>
    <t>["Обжимная клемма","КВТ","НШВ","НШВ 1.0","","","","НШВ 1.0-8","","","","","8","","","","","","17","17","1","1","","","Медь / гальваническое лужение","","https://kvt.su/prod/end-sleeves/nshv/","производитель не публикует (КВТ, SKU 79477: сечение 1,0 мм², l зачистки 8; 1,0 мм² = 17 AWG по правилу обжима); полный ряд серии НШВ (0.5/0.75/1.0/1.5/2.5[в базе]/4.0[в базе]/6.0[в базе]/10/16/25)"]</t>
  </si>
  <si>
    <t>НШВ 1.0</t>
  </si>
  <si>
    <t>КВТ | НШВ 1.5 | НШВ</t>
  </si>
  <si>
    <t>квтншв1.5ншвобжимнаяклемма</t>
  </si>
  <si>
    <t>["Обжимная клемма","КВТ","НШВ","НШВ 1.5","","","","НШВ 1.5-8","","","","","8","","","","","","16","16","1,5","1,5","","","Медь / гальваническое лужение","","https://kvt.su/prod/end-sleeves/nshv/","производитель не публикует (КВТ, SKU 79478: сечение 1,5 мм², l зачистки 8; 1,5 мм² = 16 AWG по правилу обжима); полный ряд серии НШВ (0.5/0.75/1.0/1.5/2.5[в базе]/4.0[в базе]/6.0[в базе]/10/16/25)"]</t>
  </si>
  <si>
    <t>НШВ 1.5</t>
  </si>
  <si>
    <t>КВТ | НШВ 2.5 | НШВ</t>
  </si>
  <si>
    <t>квтншв2.5ншвобжимнаяклемма</t>
  </si>
  <si>
    <t>["Обжимная клемма","КВТ","НШВ","НШВ 2.5","","","НШВ 2.5-8","","","","","","8","","","","","","14","14","2,5","2,5","","","Медь / гальваническое лужение","","https://kvt.su/prod/end-sleeves/nshv/","производитель не публикует (КВТ, SKU 79479: сечение 2,5 мм², l зачистки 8)"]</t>
  </si>
  <si>
    <t>НШВ 2.5</t>
  </si>
  <si>
    <t>НШВ 2.5-8</t>
  </si>
  <si>
    <t>КВТ | НШВ 4.0 | НШВ</t>
  </si>
  <si>
    <t>квтншв4.0ншвобжимнаяклемма</t>
  </si>
  <si>
    <t>["Обжимная клемма","КВТ","НШВ","НШВ 4.0","","","НШВ 4.0-9","","","","","","9","","","","","","12","12","4","4","","","Медь / гальваническое лужение","","https://kvt.su/prod/end-sleeves/nshv/","производитель не публикует (КВТ, SKU 79480: сечение 4 мм², l зачистки 9). В закупке «НШВ 4.0-10» — у КВТ такого нет, ссылка закупки ведёт на НШВ 4.0–9 (sku_79480) — решено агентом — проверить"]</t>
  </si>
  <si>
    <t>НШВ 4.0</t>
  </si>
  <si>
    <t>НШВ 4.0-9</t>
  </si>
  <si>
    <t>КВТ | НШВ 6.0 | НШВ</t>
  </si>
  <si>
    <t>квтншв6.0ншвобжимнаяклемма</t>
  </si>
  <si>
    <t>["Обжимная клемма","КВТ","НШВ","НШВ 6.0","","","НШВ 6,0-12","","","","","","","","","","","","10","10","6","6","","3,9","Медь / гальваническое лужение","","https://www.electro-mpo.ru/catalog/nakonechniki_gilzy/g39_nakonechniki_mednye_vtulochnye_izolirovannye_n/g3912_nakonechnik_nshv_6_0_12_mednyy_6mm2_vtulochn/","производитель не публикует (КВТ: сечение 6мм², L=12мм, Ød=3,9/Ød1=3,5мм, без изоляции — опрессовка, высота не нормируется). В закупке «НШВ EN6012 6,0-12» — EN6012 похоже на внутренний код магазина, не маркировку КВТ — решено агентом — проверить"]</t>
  </si>
  <si>
    <t>НШВ 6.0</t>
  </si>
  <si>
    <t>НШВ 6,0-12</t>
  </si>
  <si>
    <t>КВТ | НШВ 10 | НШВ</t>
  </si>
  <si>
    <t>квтншв10ншвобжимнаяклемма</t>
  </si>
  <si>
    <t>["Обжимная клемма","КВТ","НШВ","НШВ 10","","","","НШВ 10-12","","","","","12","","","","","","8","8","10","10","","","Медь / гальваническое лужение","","https://kvt.su/prod/end-sleeves/nshv/","производитель не публикует (КВТ, SKU 79482: сечение 10 мм², l зачистки 12; 10 мм² = 8 AWG по правилу обжима); полный ряд серии НШВ (0.5/0.75/1.0/1.5/2.5[в базе]/4.0[в базе]/6.0[в базе]/10/16/25)"]</t>
  </si>
  <si>
    <t>НШВ 10</t>
  </si>
  <si>
    <t>КВТ | НШВ 16 | НШВ</t>
  </si>
  <si>
    <t>квтншв16ншвобжимнаяклемма</t>
  </si>
  <si>
    <t>["Обжимная клемма","КВТ","НШВ","НШВ 16","","","","НШВ 16-12","","","","","12","","","","","","","","","","","","Медь / гальваническое лужение","","https://kvt.su/prod/end-sleeves/nshv/","производитель не публикует (КВТ, SKU 79483: сечение 16 мм², l зачистки 12; сечение 16 мм² вне таблицы AWG); полный ряд серии НШВ (0.5/0.75/1.0/1.5/2.5[в базе]/4.0[в базе]/6.0[в базе]/10/16/25)"]</t>
  </si>
  <si>
    <t>НШВ 16</t>
  </si>
  <si>
    <t>КВТ | НШВ 25 | НШВ</t>
  </si>
  <si>
    <t>квтншв25ншвобжимнаяклемма</t>
  </si>
  <si>
    <t>["Обжимная клемма","КВТ","НШВ","НШВ 25","","","","НШВ 25-16","","","","","16","","","","","","","","","","","","Медь / гальваническое лужение","","https://kvt.su/prod/end-sleeves/nshv/","производитель не публикует (КВТ, SKU 79484: сечение 25 мм², l зачистки 16; сечение 25 мм² вне таблицы AWG); полный ряд серии НШВ (0.5/0.75/1.0/1.5/2.5[в базе]/4.0[в базе]/6.0[в базе]/10/16/25)"]</t>
  </si>
  <si>
    <t>НШВ 25</t>
  </si>
  <si>
    <t>КВТ | НШВИ 0.5 | НШВИ</t>
  </si>
  <si>
    <t>квтншви0.5ншвиобжимнаяклемма</t>
  </si>
  <si>
    <t>["Обжимная клемма","КВТ","НШВИ","НШВИ 0.5","","","НШВИ 0.5-8","","","","","","10","","","","","","20","20","0,5","0,5","","2,6","Медь / гальваническое лужение","","https://kvt.su/prod/end-sleeves/nshvi/","производитель не публикует (КВТ, SKU 79435: сечение 0,5 мм², l зачистки 10, D манжеты 2,6 мм). Производитель КВТ — по написанию «НШВИ»; ссылка закупки (поиск elitan) бренд не показывает — решено агентом — проверить"]</t>
  </si>
  <si>
    <t>НШВИ 0.5</t>
  </si>
  <si>
    <t>НШВИ</t>
  </si>
  <si>
    <t>НШВИ 0.5-8</t>
  </si>
  <si>
    <t>КВТ | НШВИ 0.25 | НШВИ</t>
  </si>
  <si>
    <t>квтншви0.25ншвиобжимнаяклемма</t>
  </si>
  <si>
    <t>["Обжимная клемма","КВТ","НШВИ","НШВИ 0.25","","","НШВИ 0.25-8","","","","","","10","","","","","","24","24","0,2","0,2","","1,7","Медь / гальваническое лужение","","https://kvt.su/prod/end-sleeves/nshvi/","производитель не публикует (КВТ, SKU 79433: сечение 0,25 мм², l зачистки 10, D манжеты 1,7 мм)"]</t>
  </si>
  <si>
    <t>НШВИ 0.25</t>
  </si>
  <si>
    <t>НШВИ 0.25-8</t>
  </si>
  <si>
    <t>КВТ | НШВИ 1.0 | НШВИ</t>
  </si>
  <si>
    <t>квтншви1.0ншвиобжимнаяклемма</t>
  </si>
  <si>
    <t>["Обжимная клемма","КВТ","НШВИ","НШВИ 1.0","","","НШВИ 1.0-8","","","","","","10","","","","","","18","18","0,75","0,75","","3","Медь / гальваническое лужение","","https://kvt.su/prod/end-sleeves/nshvi/","производитель не публикует (КВТ, SKU 79438: сечение 1,0 мм², l зачистки 10, D манжеты 3,0 мм; 1,0 мм² = 18 AWG по правилу обжима)"]</t>
  </si>
  <si>
    <t>НШВИ 1.0</t>
  </si>
  <si>
    <t>НШВИ 1.0-8</t>
  </si>
  <si>
    <t>["Обжимная клемма","КВТ","НШВИ","НШВИ 1.0","","","","НШВИ 1.0-12","","","","","14","","","","","","18","18","0,75","0,75","","3","Медь / гальваническое лужение","","https://kvt.su/prod/end-sleeves/nshvi/","производитель не публикует (КВТ, SKU 79439: сечение 1,0 мм², l зачистки 14, D манжеты 3,0 мм; 1,0 мм² = 18 AWG по правилу обжима — вторая длина серии НШВИ 1.0, первая (-8) уже в базе)"]</t>
  </si>
  <si>
    <t>КВТ | НШВИ 1.5 | НШВИ</t>
  </si>
  <si>
    <t>квтншви1.5ншвиобжимнаяклемма</t>
  </si>
  <si>
    <t>["Обжимная клемма","КВТ","НШВИ","НШВИ 1.5","","","НШВИ 1.5-8","","","","","","10","","","","","","16","16","1,5","1,5","","3,6","Медь / гальваническое лужение","","https://kvt.su/prod/end-sleeves/nshvi/","производитель не публикует (КВТ, SKU 79440: сечение 1,5 мм², l зачистки 10, D манжеты 3,6 мм)"]</t>
  </si>
  <si>
    <t>НШВИ 1.5</t>
  </si>
  <si>
    <t>НШВИ 1.5-8</t>
  </si>
  <si>
    <t>["Обжимная клемма","КВТ","НШВИ","НШВИ 1.5","","","","НШВИ 1.5-10","","","","","12","","","","","","16","16","1,5","1,5","","3,6","Медь / гальваническое лужение","","https://kvt.su/prod/end-sleeves/nshvi/","производитель не публикует (КВТ, SKU 92304: сечение 1,5 мм², l зачистки 12, D манжеты 3,6 мм)"]</t>
  </si>
  <si>
    <t>["Обжимная клемма","КВТ","НШВИ","НШВИ 1.5","","","","НШВИ 1.5-12","","","","","14","","","","","","16","16","1,5","1,5","","3,6","Медь / гальваническое лужение","","https://kvt.su/prod/end-sleeves/nshvi/","производитель не публикует (КВТ, SKU 79441: сечение 1,5 мм², l зачистки 14, D манжеты 3,6 мм)"]</t>
  </si>
  <si>
    <t>["Обжимная клемма","КВТ","НШВИ","НШВИ 1.5","","","","НШВИ 1.5-18","","","","","21","","","","","","16","16","1,5","1,5","","3,6","Медь / гальваническое лужение","","https://kvt.su/prod/end-sleeves/nshvi/","производитель не публикует (КВТ, SKU 79442: сечение 1,5 мм², l зачистки 21, D манжеты 3,6 мм)"]</t>
  </si>
  <si>
    <t>КВТ | ПМ 1.5 | ПМ</t>
  </si>
  <si>
    <t>квтпм1.5пмобжимнаяклемма</t>
  </si>
  <si>
    <t>["Обжимная клемма","КВТ","ПМ","ПМ 1.5","","","","ПМ 1.5-4","","","","","","","","","","","16","16","1,5","1,5","","","Медь М1 / олово-висмутовое лужение","","https://kvt.su/prod/cable-lugs/cu/pm/","производитель не публикует (КВТ, SKU 59134: под пайку/опрессовку, сечение 1.5 мм², отверстие М4; 1.5 мм² = 16 AWG по правилу обжима); полный ряд серии ПМ (1.5/2.5[в базе]/4/6/10[в базе]/16/25/35/50/70/95/120/150/185)"]</t>
  </si>
  <si>
    <t>ПМ 1.5</t>
  </si>
  <si>
    <t>ПМ</t>
  </si>
  <si>
    <t>["Обжимная клемма","КВТ","ПМ","ПМ 1.5","","","","ПМ 1.5-5","","","","","","","","","","","16","16","1,5","1,5","","","Медь М1 / олово-висмутовое лужение","","https://kvt.su/prod/cable-lugs/cu/pm/","производитель не публикует (КВТ, SKU 59135: под пайку/опрессовку, сечение 1.5 мм², отверстие М5; 1.5 мм² = 16 AWG по правилу обжима); полный ряд серии ПМ (1.5/2.5[в базе]/4/6/10[в базе]/16/25/35/50/70/95/120/150/185)"]</t>
  </si>
  <si>
    <t>КВТ | ПМ 2.5 | ПМ</t>
  </si>
  <si>
    <t>квтпм2.5пмобжимнаяклемма</t>
  </si>
  <si>
    <t>["Обжимная клемма","КВТ","ПМ","ПМ 2.5","","","ПМ 2.5-6","","","","","","","","","","","","14","14","2,5","2,5","","","Медь М1 / олово-висмутовое лужение","","https://kvt.su/prod/cable-lugs/cu/pm/","производитель не публикует (КВТ, SKU 66616: под пайку/опрессовку, сечение 2,5 мм², d₁ хвостовика 2,3, отверстие 6,4)"]</t>
  </si>
  <si>
    <t>ПМ 2.5</t>
  </si>
  <si>
    <t>ПМ 2.5-6</t>
  </si>
  <si>
    <t>["Обжимная клемма","КВТ","ПМ","ПМ 2.5","","","","ПМ 2.5-4","","","","","","","","","","","14","14","2,5","2,5","","","Медь М1 / олово-висмутовое лужение","","https://kvt.su/prod/cable-lugs/cu/pm/","производитель не публикует (КВТ, SKU 48877: под пайку/опрессовку, сечение 2.5 мм², отверстие М4; 2.5 мм² = 14 AWG по правилу обжима); полный ряд серии ПМ (1.5/2.5[в базе]/4/6/10[в базе]/16/25/35/50/70/95/120/150/185)"]</t>
  </si>
  <si>
    <t>["Обжимная клемма","КВТ","ПМ","ПМ 2.5","","","","ПМ 2.5-5","","","","","","","","","","","14","14","2,5","2,5","","","Медь М1 / олово-висмутовое лужение","","https://kvt.su/prod/cable-lugs/cu/pm/","производитель не публикует (КВТ, SKU 48878: под пайку/опрессовку, сечение 2.5 мм², отверстие М5; 2.5 мм² = 14 AWG по правилу обжима); полный ряд серии ПМ (1.5/2.5[в базе]/4/6/10[в базе]/16/25/35/50/70/95/120/150/185)"]</t>
  </si>
  <si>
    <t>КВТ | ПМ 4 | ПМ</t>
  </si>
  <si>
    <t>квтпм4пмобжимнаяклемма</t>
  </si>
  <si>
    <t>["Обжимная клемма","КВТ","ПМ","ПМ 4","","","","ПМ 4-5","","","","","","","","","","","12","12","4","4","","","Медь М1 / олово-висмутовое лужение","","https://kvt.su/prod/cable-lugs/cu/pm/","производитель не публикует (КВТ, SKU 48879: под пайку/опрессовку, сечение 4 мм², отверстие М5; 4 мм² = 12 AWG по правилу обжима); полный ряд серии ПМ (1.5/2.5[в базе]/4/6/10[в базе]/16/25/35/50/70/95/120/150/185)"]</t>
  </si>
  <si>
    <t>ПМ 4</t>
  </si>
  <si>
    <t>["Обжимная клемма","КВТ","ПМ","ПМ 4","","","","ПМ 4-6","","","","","","","","","","","12","12","4","4","","","Медь М1 / олово-висмутовое лужение","","https://kvt.su/prod/cable-lugs/cu/pm/","производитель не публикует (КВТ, SKU 83597: под пайку/опрессовку, сечение 4 мм², отверстие М6; 4 мм² = 12 AWG по правилу обжима); полный ряд серии ПМ (1.5/2.5[в базе]/4/6/10[в базе]/16/25/35/50/70/95/120/150/185)"]</t>
  </si>
  <si>
    <t>КВТ | ПМ 6 | ПМ</t>
  </si>
  <si>
    <t>квтпм6пмобжимнаяклемма</t>
  </si>
  <si>
    <t>["Обжимная клемма","КВТ","ПМ","ПМ 6","","","","ПМ 6-5","","","","","","","","","","","10","10","6","6","","","Медь М1 / олово-висмутовое лужение","","https://kvt.su/prod/cable-lugs/cu/pm/","производитель не публикует (КВТ, SKU 47862: под пайку/опрессовку, сечение 6 мм², отверстие М5; 6 мм² = 10 AWG по правилу обжима); полный ряд серии ПМ (1.5/2.5[в базе]/4/6/10[в базе]/16/25/35/50/70/95/120/150/185)"]</t>
  </si>
  <si>
    <t>ПМ 6</t>
  </si>
  <si>
    <t>["Обжимная клемма","КВТ","ПМ","ПМ 6","","","","ПМ 6-6","","","","","","","","","","","10","10","6","6","","","Медь М1 / олово-висмутовое лужение","","https://kvt.su/prod/cable-lugs/cu/pm/","производитель не публикует (КВТ, SKU 48880: под пайку/опрессовку, сечение 6 мм², отверстие М6; 6 мм² = 10 AWG по правилу обжима); полный ряд серии ПМ (1.5/2.5[в базе]/4/6/10[в базе]/16/25/35/50/70/95/120/150/185)"]</t>
  </si>
  <si>
    <t>["Обжимная клемма","КВТ","ПМ","ПМ 6","","","","ПМ 6-8","","","","","","","","","","","10","10","6","6","","","Медь М1 / олово-висмутовое лужение","","https://kvt.su/prod/cable-lugs/cu/pm/","производитель не публикует (КВТ, SKU 66617: под пайку/опрессовку, сечение 6 мм², отверстие М8; 6 мм² = 10 AWG по правилу обжима); полный ряд серии ПМ (1.5/2.5[в базе]/4/6/10[в базе]/16/25/35/50/70/95/120/150/185)"]</t>
  </si>
  <si>
    <t>КВТ | ПМ 10 | ПМ</t>
  </si>
  <si>
    <t>квтпм10пмобжимнаяклемма</t>
  </si>
  <si>
    <t>["Обжимная клемма","КВТ","ПМ","ПМ 10","","","ПМ 10-6","","","","","","","","","","","","8","8","10","10","","","Медь М1 / олово-висмутовое лужение","","https://kvt.su/prod/cable-lugs/cu/pm/pm_10_6/","производитель не публикует (КВТ, наконечник кабельный тип «О» под пайку/опрессовку, сечение 10мм², отверстие М6 — как и уже имеющийся в базе ПМ 2.5-6, высота обжима не нормируется)"]</t>
  </si>
  <si>
    <t>ПМ 10</t>
  </si>
  <si>
    <t>ПМ 10-6</t>
  </si>
  <si>
    <t>["Обжимная клемма","КВТ","ПМ","ПМ 10","","","","ПМ 10-8","","","","","","","","","","","8","8","10","10","","","Медь М1 / олово-висмутовое лужение","","https://kvt.su/prod/cable-lugs/cu/pm/","производитель не публикует (КВТ, SKU 48882: под пайку/опрессовку, сечение 10 мм², отверстие М8; 10 мм² = 8 AWG по правилу обжима); полный ряд серии ПМ (1.5/2.5[в базе]/4/6/10[в базе]/16/25/35/50/70/95/120/150/185)"]</t>
  </si>
  <si>
    <t>КВТ | ПМ 16 | ПМ</t>
  </si>
  <si>
    <t>квтпм16пмобжимнаяклемма</t>
  </si>
  <si>
    <t>["Обжимная клемма","КВТ","ПМ","ПМ 16","","","","ПМ 16-6","","","","","","","","","","","","","","","","","Медь М1 / олово-висмутовое лужение","","https://kvt.su/prod/cable-lugs/cu/pm/","производитель не публикует (КВТ, SKU 42414: под пайку/опрессовку, сечение 16 мм², отверстие М6; сечение 16 мм² вне таблицы AWG (силовой наконечник)); полный ряд серии ПМ (1.5/2.5[в базе]/4/6/10[в базе]/16/25/35/50/70/95/120/150/185)"]</t>
  </si>
  <si>
    <t>ПМ 16</t>
  </si>
  <si>
    <t>["Обжимная клемма","КВТ","ПМ","ПМ 16","","","","ПМ 16-8","","","","","","","","","","","","","","","","","Медь М1 / олово-висмутовое лужение","","https://kvt.su/prod/cable-lugs/cu/pm/","производитель не публикует (КВТ, SKU 48883: под пайку/опрессовку, сечение 16 мм², отверстие М8; сечение 16 мм² вне таблицы AWG (силовой наконечник)); полный ряд серии ПМ (1.5/2.5[в базе]/4/6/10[в базе]/16/25/35/50/70/95/120/150/185)"]</t>
  </si>
  <si>
    <t>["Обжимная клемма","КВТ","ПМ","ПМ 16","","","","ПМ 16-10","","","","","","","","","","","","","","","","","Медь М1 / олово-висмутовое лужение","","https://kvt.su/prod/cable-lugs/cu/pm/","производитель не публикует (КВТ, SKU 66618: под пайку/опрессовку, сечение 16 мм², отверстие М10; сечение 16 мм² вне таблицы AWG (силовой наконечник)); полный ряд серии ПМ (1.5/2.5[в базе]/4/6/10[в базе]/16/25/35/50/70/95/120/150/185)"]</t>
  </si>
  <si>
    <t>КВТ | ПМ 25 | ПМ</t>
  </si>
  <si>
    <t>квтпм25пмобжимнаяклемма</t>
  </si>
  <si>
    <t>["Обжимная клемма","КВТ","ПМ","ПМ 25","","","","ПМ 25-8","","","","","","","","","","","","","","","","","Медь М1 / олово-висмутовое лужение","","https://kvt.su/prod/cable-lugs/cu/pm/","производитель не публикует (КВТ, SKU 48884: под пайку/опрессовку, сечение 25 мм², отверстие М8; сечение 25 мм² вне таблицы AWG (силовой наконечник)); полный ряд серии ПМ (1.5/2.5[в базе]/4/6/10[в базе]/16/25/35/50/70/95/120/150/185)"]</t>
  </si>
  <si>
    <t>ПМ 25</t>
  </si>
  <si>
    <t>["Обжимная клемма","КВТ","ПМ","ПМ 25","","","","ПМ 25-10","","","","","","","","","","","","","","","","","Медь М1 / олово-висмутовое лужение","","https://kvt.su/prod/cable-lugs/cu/pm/","производитель не публикует (КВТ, SKU 83598: под пайку/опрессовку, сечение 25 мм², отверстие М10; сечение 25 мм² вне таблицы AWG (силовой наконечник)); полный ряд серии ПМ (1.5/2.5[в базе]/4/6/10[в базе]/16/25/35/50/70/95/120/150/185)"]</t>
  </si>
  <si>
    <t>КВТ | ПМ 35 | ПМ</t>
  </si>
  <si>
    <t>квтпм35пмобжимнаяклемма</t>
  </si>
  <si>
    <t>["Обжимная клемма","КВТ","ПМ","ПМ 35","","","","ПМ 35-8","","","","","","","","","","","","","","","","","Медь М1 / олово-висмутовое лужение","","https://kvt.su/prod/cable-lugs/cu/pm/","производитель не публикует (КВТ, SKU 42781: под пайку/опрессовку, сечение 35 мм², отверстие М8; сечение 35 мм² вне таблицы AWG (силовой наконечник)); полный ряд серии ПМ (1.5/2.5[в базе]/4/6/10[в базе]/16/25/35/50/70/95/120/150/185)"]</t>
  </si>
  <si>
    <t>ПМ 35</t>
  </si>
  <si>
    <t>["Обжимная клемма","КВТ","ПМ","ПМ 35","","","","ПМ 35-10","","","","","","","","","","","","","","","","","Медь М1 / олово-висмутовое лужение","","https://kvt.su/prod/cable-lugs/cu/pm/","производитель не публикует (КВТ, SKU 48885: под пайку/опрессовку, сечение 35 мм², отверстие М10; сечение 35 мм² вне таблицы AWG (силовой наконечник)); полный ряд серии ПМ (1.5/2.5[в базе]/4/6/10[в базе]/16/25/35/50/70/95/120/150/185)"]</t>
  </si>
  <si>
    <t>КВТ | ПМ 50 | ПМ</t>
  </si>
  <si>
    <t>квтпм50пмобжимнаяклемма</t>
  </si>
  <si>
    <t>["Обжимная клемма","КВТ","ПМ","ПМ 50","","","","ПМ 50-8","","","","","","","","","","","","","","","","","Медь М1 / олово-висмутовое лужение","","https://kvt.su/prod/cable-lugs/cu/pm/","производитель не публикует (КВТ, SKU 41905: под пайку/опрессовку, сечение 50 мм², отверстие М8; сечение 50 мм² вне таблицы AWG (силовой наконечник)); полный ряд серии ПМ (1.5/2.5[в базе]/4/6/10[в базе]/16/25/35/50/70/95/120/150/185)"]</t>
  </si>
  <si>
    <t>ПМ 50</t>
  </si>
  <si>
    <t>["Обжимная клемма","КВТ","ПМ","ПМ 50","","","","ПМ 50-10","","","","","","","","","","","","","","","","","Медь М1 / олово-висмутовое лужение","","https://kvt.su/prod/cable-lugs/cu/pm/","производитель не публикует (КВТ, SKU 48886: под пайку/опрессовку, сечение 50 мм², отверстие М10; сечение 50 мм² вне таблицы AWG (силовой наконечник)); полный ряд серии ПМ (1.5/2.5[в базе]/4/6/10[в базе]/16/25/35/50/70/95/120/150/185)"]</t>
  </si>
  <si>
    <t>КВТ | ПМ 70 | ПМ</t>
  </si>
  <si>
    <t>квтпм70пмобжимнаяклемма</t>
  </si>
  <si>
    <t>["Обжимная клемма","КВТ","ПМ","ПМ 70","","","","ПМ 70-10","","","","","","","","","","","","","","","","","Медь М1 / олово-висмутовое лужение","","https://kvt.su/prod/cable-lugs/cu/pm/","производитель не публикует (КВТ, SKU 40844: под пайку/опрессовку, сечение 70 мм², отверстие М10; сечение 70 мм² вне таблицы AWG (силовой наконечник)); полный ряд серии ПМ (1.5/2.5[в базе]/4/6/10[в базе]/16/25/35/50/70/95/120/150/185)"]</t>
  </si>
  <si>
    <t>ПМ 70</t>
  </si>
  <si>
    <t>КВТ | ПМ 95 | ПМ</t>
  </si>
  <si>
    <t>квтпм95пмобжимнаяклемма</t>
  </si>
  <si>
    <t>["Обжимная клемма","КВТ","ПМ","ПМ 95","","","","ПМ 95-10","","","","","","","","","","","","","","","","","Медь М1 / олово-висмутовое лужение","","https://kvt.su/prod/cable-lugs/cu/pm/","производитель не публикует (КВТ, SKU 40845: под пайку/опрессовку, сечение 95 мм², отверстие М10; сечение 95 мм² вне таблицы AWG (силовой наконечник)); полный ряд серии ПМ (1.5/2.5[в базе]/4/6/10[в базе]/16/25/35/50/70/95/120/150/185)"]</t>
  </si>
  <si>
    <t>ПМ 95</t>
  </si>
  <si>
    <t>КВТ | ПМ 120 | ПМ</t>
  </si>
  <si>
    <t>квтпм120пмобжимнаяклемма</t>
  </si>
  <si>
    <t>["Обжимная клемма","КВТ","ПМ","ПМ 120","","","","ПМ 120-10","","","","","","","","","","","","","","","","","Медь М1 / олово-висмутовое лужение","","https://kvt.su/prod/cable-lugs/cu/pm/","производитель не публикует (КВТ, SKU 40846: под пайку/опрессовку, сечение 120 мм², отверстие М10; сечение 120 мм² вне таблицы AWG (силовой наконечник)); полный ряд серии ПМ (1.5/2.5[в базе]/4/6/10[в базе]/16/25/35/50/70/95/120/150/185)"]</t>
  </si>
  <si>
    <t>ПМ 120</t>
  </si>
  <si>
    <t>КВТ | ПМ 150 | ПМ</t>
  </si>
  <si>
    <t>квтпм150пмобжимнаяклемма</t>
  </si>
  <si>
    <t>["Обжимная клемма","КВТ","ПМ","ПМ 150","","","","ПМ 150-12","","","","","","","","","","","","","","","","","Медь М1 / олово-висмутовое лужение","","https://kvt.su/prod/cable-lugs/cu/pm/","производитель не публикует (КВТ, SKU 40847: под пайку/опрессовку, сечение 150 мм², отверстие М12; сечение 150 мм² вне таблицы AWG (силовой наконечник)); полный ряд серии ПМ (1.5/2.5[в базе]/4/6/10[в базе]/16/25/35/50/70/95/120/150/185)"]</t>
  </si>
  <si>
    <t>ПМ 150</t>
  </si>
  <si>
    <t>КВТ | ПМ 185 | ПМ</t>
  </si>
  <si>
    <t>квтпм185пмобжимнаяклемма</t>
  </si>
  <si>
    <t>["Обжимная клемма","КВТ","ПМ","ПМ 185","","","","ПМ 185-12","","","","","","","","","","","","","","","","","Медь М1 / олово-висмутовое лужение","","https://kvt.su/prod/cable-lugs/cu/pm/","производитель не публикует (КВТ, SKU 40848: под пайку/опрессовку, сечение 185 мм², отверстие М12; сечение 185 мм² вне таблицы AWG (силовой наконечник)); полный ряд серии ПМ (1.5/2.5[в базе]/4/6/10[в базе]/16/25/35/50/70/95/120/150/185)"]</t>
  </si>
  <si>
    <t>ПМ 185</t>
  </si>
  <si>
    <t>КВТ | РПИ-М (2.8) | РПИ-М</t>
  </si>
  <si>
    <t>квтрпи-м(2.8)рпи-мобжимнаяклемма</t>
  </si>
  <si>
    <t>["Обжимная клемма","КВТ","РПИ-М","РПИ-М (2.8)","","","РПИ-М 1.5 (2.8)","","M31","FALSE","TRUE","FALSE","","","","","","","20","16","0,5","1,5","","1,7","латунь / гальваническое лужение","","https://kvt.su/prod/insulated-terminals/iplug/rpim/","нет данных производителя: КВТ не публикует высоту обжима — наконечники обжимаются матрицей/шестигранником по сечению (kvt.su)"]</t>
  </si>
  <si>
    <t>РПИ-М (2.8)</t>
  </si>
  <si>
    <t>РПИ-М</t>
  </si>
  <si>
    <t>РПИ-М 1.5 (2.8)</t>
  </si>
  <si>
    <t>КВТ | РПИ-М (4.8) | РПИ-М</t>
  </si>
  <si>
    <t>квтрпи-м(4.8)рпи-мобжимнаяклемма</t>
  </si>
  <si>
    <t>["Обжимная клемма","КВТ","РПИ-М","РПИ-М (4.8)","","","РПИ-М 1.5 (4.8)","","M31","FALSE","TRUE","FALSE","","","","","","","20","16","0,5","1,5","","1,7","латунь / гальваническое лужение","","https://kvt.su/prod/insulated-terminals/iplug/rpim/","нет данных производителя: КВТ не публикует высоту обжима — наконечники обжимаются матрицей/шестигранником по сечению (kvt.su)"]</t>
  </si>
  <si>
    <t>РПИ-М (4.8)</t>
  </si>
  <si>
    <t>РПИ-М 1.5 (4.8)</t>
  </si>
  <si>
    <t>["Обжимная клемма","КВТ","РПИ-М","РПИ-М (4.8)","","","РПИ-М 2.5 (4.8)","","M32","FALSE","TRUE","FALSE","","","","","","","14","12","2,5","4","","2,3","латунь / гальваническое лужение","","https://kvt.su/prod/insulated-terminals/iplug/rpim/","нет данных производителя: КВТ не публикует высоту обжима — наконечники обжимаются матрицей/шестигранником по сечению (kvt.su)"]</t>
  </si>
  <si>
    <t>РПИ-М 2.5 (4.8)</t>
  </si>
  <si>
    <t>КВТ | РПИ-М (6.3) | РПИ-М</t>
  </si>
  <si>
    <t>квтрпи-м(6.3)рпи-мобжимнаяклемма</t>
  </si>
  <si>
    <t>["Обжимная клемма","КВТ","РПИ-М","РПИ-М (6.3)","","","РПИ-М 1.5 (6.3)","","M31","FALSE","TRUE","FALSE","","","","","","","20","16","0,5","1,5","","1,7","латунь / гальваническое лужение","","https://kvt.su/prod/insulated-terminals/iplug/rpim/","нет данных производителя: КВТ не публикует высоту обжима — наконечники обжимаются матрицей/шестигранником по сечению (kvt.su)"]</t>
  </si>
  <si>
    <t>РПИ-М (6.3)</t>
  </si>
  <si>
    <t>РПИ-М 1.5 (6.3)</t>
  </si>
  <si>
    <t>["Обжимная клемма","КВТ","РПИ-М","РПИ-М (6.3)","","","РПИ-М 2.5 (6.3)","","M32","FALSE","TRUE","FALSE","","","","","","","14","12","2,5","4","","2,3","латунь / гальваническое лужение","","https://kvt.su/prod/insulated-terminals/iplug/rpim/","нет данных производителя: КВТ не публикует высоту обжима — наконечники обжимаются матрицей/шестигранником по сечению (kvt.su)"]</t>
  </si>
  <si>
    <t>РПИ-М 2.5 (6.3)</t>
  </si>
  <si>
    <t>["Обжимная клемма","КВТ","РПИ-М","РПИ-М (6.3)","","","РПИ-М 6.0 (6.3)","","M33","FALSE","TRUE","FALSE","","","","","","","12","10","4","6","","3,4","латунь / гальваническое лужение","","https://kvt.su/prod/insulated-terminals/iplug/rpim/","нет данных производителя: КВТ не публикует высоту обжима — наконечники обжимаются матрицей/шестигранником по сечению (kvt.su)"]</t>
  </si>
  <si>
    <t>РПИ-М 6.0 (6.3)</t>
  </si>
  <si>
    <t>КВТ | РПИ-М(н) (6.3) | РПИ-М(н)</t>
  </si>
  <si>
    <t>квтрпи-м(н)(6.3)рпи-м(н)обжимнаяклемма</t>
  </si>
  <si>
    <t>["Обжимная клемма","КВТ","РПИ-М(н)","РПИ-М(н) (6.3)","","","РПИ-М(н) 1,5-(6,3)","","M31","FALSE","TRUE","FALSE","","","","","","","20","16","0,5","1,5","","1,7","латунь / гальваническое лужение","","https://kvt.su/prod/insulated-terminals/iplug/rpimn/","нет данных производителя: КВТ не публикует высоту обжима — наконечники обжимаются матрицей/шестигранником по сечению (kvt.su)"]</t>
  </si>
  <si>
    <t>РПИ-М(н) (6.3)</t>
  </si>
  <si>
    <t>РПИ-М(н)</t>
  </si>
  <si>
    <t>РПИ-М(н) 1,5-(6,3)</t>
  </si>
  <si>
    <t>["Обжимная клемма","КВТ","РПИ-М(н)","РПИ-М(н) (6.3)","","","РПИ-М(н) 2,5-(6,3)","","M32","FALSE","TRUE","FALSE","","","","","","","14","12","2,5","4","","2,3","латунь / гальваническое лужение","","https://kvt.su/prod/insulated-terminals/iplug/rpimn/","нет данных производителя: КВТ не публикует высоту обжима — наконечники обжимаются матрицей/шестигранником по сечению (kvt.su)"]</t>
  </si>
  <si>
    <t>РПИ-М(н) 2,5-(6,3)</t>
  </si>
  <si>
    <t>КВТ | РПИ-П (2.8) | РПИ-П</t>
  </si>
  <si>
    <t>квтрпи-п(2.8)рпи-побжимнаяклеммаmale</t>
  </si>
  <si>
    <t>["Обжимная клемма","КВТ","РПИ-П","РПИ-П (2.8)","","Male","","РПИ-П 1.5 (2.8)","","","","","","","","","","","20","16","0,5","1,5","","","латунь луженая","","https://kvt.su/prod/insulated-terminals/iplug/rpip/","производитель не публикует (КВТ, «РПИ-П 1.5 (2.8)» серия ПРОФИ, плоский разъём «папа» 2.8мм, сечение 0,5-1,5 мм², ПВХ, латунь луженая — опрессовка, высота не нормируется); полный ряд серии РПИ-П (1.5(2.8)/1.5(4.8)[в базе]/1.5(6.3)/2.5(4.8)/2.5(6.3)/6.0(6.3))"]</t>
  </si>
  <si>
    <t>РПИ-П (2.8)</t>
  </si>
  <si>
    <t>РПИ-П</t>
  </si>
  <si>
    <t>КВТ | РПИ-П (4.8) | РПИ-П</t>
  </si>
  <si>
    <t>квтрпи-п(4.8)рпи-побжимнаяклеммаmale</t>
  </si>
  <si>
    <t>["Обжимная клемма","КВТ","РПИ-П","РПИ-П (4.8)","","Male","РПИ-П 1.5 (4.8)","","","","","","","","","","","","20","16","0,5","1,5","","","латунь луженая","","https://www.vseinstrumenti.ru/product/ploskij-razem-kvt-rpi-p-1-5-4-8-85158-7453597/","производитель не публикует (КВТ, плоский разъём \"папа\" 4,8х0,8мм, сечение 0,5-1,5мм², ПВХ, латунь луженая — опрессовка, высота не нормируется). Новая линейка для базы — ранее были только РПИ-М/РПИ-М(н) (\"мама\"), штыревой аналог РПИ-П добавлен впервые"]</t>
  </si>
  <si>
    <t>РПИ-П (4.8)</t>
  </si>
  <si>
    <t>РПИ-П 1.5 (4.8)</t>
  </si>
  <si>
    <t>["Обжимная клемма","КВТ","РПИ-П","РПИ-П (4.8)","","Male","","РПИ-П 2.5 (4.8)","","","","","","","","","","","16","14","1,5","2,5","","","латунь луженая","","https://kvt.su/prod/insulated-terminals/iplug/rpip/","производитель не публикует (КВТ, «РПИ-П 2.5 (4.8)» серия ПРОФИ, плоский разъём «папа» 4.8мм, сечение 1,5-2,5 мм², ПВХ, латунь луженая — опрессовка, высота не нормируется); полный ряд серии РПИ-П (1.5(2.8)/1.5(4.8)[в базе]/1.5(6.3)/2.5(4.8)/2.5(6.3)/6.0(6.3))"]</t>
  </si>
  <si>
    <t>КВТ | РПИ-П (6.3) | РПИ-П</t>
  </si>
  <si>
    <t>квтрпи-п(6.3)рпи-побжимнаяклеммаmale</t>
  </si>
  <si>
    <t>["Обжимная клемма","КВТ","РПИ-П","РПИ-П (6.3)","","Male","","РПИ-П 1.5 (6.3)","","","","","","","","","","","20","16","0,5","1,5","","","латунь луженая","","https://kvt.su/prod/insulated-terminals/iplug/rpip/","производитель не публикует (КВТ, «РПИ-П 1.5 (6.3)» серия ПРОФИ, плоский разъём «папа» 6.3мм, сечение 0,5-1,5 мм², ПВХ, латунь луженая — опрессовка, высота не нормируется); полный ряд серии РПИ-П (1.5(2.8)/1.5(4.8)[в базе]/1.5(6.3)/2.5(4.8)/2.5(6.3)/6.0(6.3))"]</t>
  </si>
  <si>
    <t>РПИ-П (6.3)</t>
  </si>
  <si>
    <t>["Обжимная клемма","КВТ","РПИ-П","РПИ-П (6.3)","","Male","","РПИ-П 2.5 (6.3)","","","","","","","","","","","16","14","1,5","2,5","","","латунь луженая","","https://kvt.su/prod/insulated-terminals/iplug/rpip/","производитель не публикует (КВТ, «РПИ-П 2.5 (6.3)» серия ПРОФИ, плоский разъём «папа» 6.3мм, сечение 1,5-2,5 мм², ПВХ, латунь луженая — опрессовка, высота не нормируется); полный ряд серии РПИ-П (1.5(2.8)/1.5(4.8)[в базе]/1.5(6.3)/2.5(4.8)/2.5(6.3)/6.0(6.3))"]</t>
  </si>
  <si>
    <t>["Обжимная клемма","КВТ","РПИ-П","РПИ-П (6.3)","","Male","","РПИ-П 6.0 (6.3)","","","","","","","","","","","12","10","4","6","","","латунь луженая","","https://kvt.su/prod/insulated-terminals/iplug/rpip/","производитель не публикует (КВТ, «РПИ-П 6.0 (6.3)» серия ПРОФИ, плоский разъём «папа» 6.3мм, сечение 4-6 мм², ПВХ, латунь луженая — опрессовка, высота не нормируется); полный ряд серии РПИ-П (1.5(2.8)/1.5(4.8)[в базе]/1.5(6.3)/2.5(4.8)/2.5(6.3)/6.0(6.3))"]</t>
  </si>
  <si>
    <t>КВТ | РППИ-М (2.8) | РППИ-М</t>
  </si>
  <si>
    <t>квтрппи-м(2.8)рппи-мобжимнаяклемма</t>
  </si>
  <si>
    <t>["Обжимная клемма","КВТ","РППИ-М","РППИ-М (2.8)","","","РППИ-М 1.5 (2.8)","","M31","FALSE","TRUE","FALSE","","","","","","","20","16","0,5","1,5","","1,7","латунь / гальваническое лужение","","https://kvt.su/prod/insulated-terminals/iplug/rppim/","нет данных производителя: КВТ не публикует высоту обжима — наконечники обжимаются матрицей/шестигранником по сечению (kvt.su)"]</t>
  </si>
  <si>
    <t>РППИ-М (2.8)</t>
  </si>
  <si>
    <t>РППИ-М 1.5 (2.8)</t>
  </si>
  <si>
    <t>КВТ | РППИ-М (4.8) | РППИ-М</t>
  </si>
  <si>
    <t>квтрппи-м(4.8)рппи-мобжимнаяклемма</t>
  </si>
  <si>
    <t>["Обжимная клемма","КВТ","РППИ-М","РППИ-М (4.8)","","","РППИ-М 1.5 (4.8)","","M31","FALSE","TRUE","FALSE","","","","","","","20","16","0,5","1,5","","1,7","латунь / гальваническое лужение","","https://kvt.su/prod/insulated-terminals/iplug/rppim/","нет данных производителя: КВТ не публикует высоту обжима — наконечники обжимаются матрицей/шестигранником по сечению (kvt.su)"]</t>
  </si>
  <si>
    <t>РППИ-М (4.8)</t>
  </si>
  <si>
    <t>РППИ-М 1.5 (4.8)</t>
  </si>
  <si>
    <t>["Обжимная клемма","КВТ","РППИ-М","РППИ-М (4.8)","","","РППИ-М 2.5 (4.8)","","M32","FALSE","TRUE","FALSE","","","","","","","16","14","1,5","2,5","","2,3","латунь / гальваническое лужение","","https://kvt.su/prod/insulated-terminals/iplug/rppim/","нет данных производителя: КВТ не публикует высоту обжима — наконечники обжимаются матрицей/шестигранником по сечению (kvt.su)"]</t>
  </si>
  <si>
    <t>РППИ-М 2.5 (4.8)</t>
  </si>
  <si>
    <t>КВТ | РППИ-М (6.3) | РППИ-М</t>
  </si>
  <si>
    <t>квтрппи-м(6.3)рппи-мобжимнаяклемма</t>
  </si>
  <si>
    <t>["Обжимная клемма","КВТ","РППИ-М","РППИ-М (6.3)","","","РППИ-М 1.5 (6.3)","","M31","FALSE","TRUE","FALSE","","","","","","","20","16","0,5","1,5","","1,7","латунь / гальваническое лужение","","https://kvt.su/prod/insulated-terminals/iplug/rppim/","нет данных производителя: КВТ не публикует высоту обжима — наконечники обжимаются матрицей/шестигранником по сечению (kvt.su)"]</t>
  </si>
  <si>
    <t>РППИ-М (6.3)</t>
  </si>
  <si>
    <t>РППИ-М 1.5 (6.3)</t>
  </si>
  <si>
    <t>["Обжимная клемма","КВТ","РППИ-М","РППИ-М (6.3)","","","РППИ-М 2.5 (6.3)","","M32","FALSE","TRUE","FALSE","","","","","","","16","14","1,5","2,5","","2,3","латунь / гальваническое лужение","","https://kvt.su/prod/insulated-terminals/iplug/rppim/","нет данных производителя: КВТ не публикует высоту обжима — наконечники обжимаются матрицей/шестигранником по сечению (kvt.su)"]</t>
  </si>
  <si>
    <t>РППИ-М 2.5 (6.3)</t>
  </si>
  <si>
    <t>["Обжимная клемма","КВТ","РППИ-М","РППИ-М (6.3)","","","РППИ-М 6.0 (6.3)","","M33","FALSE","TRUE","FALSE","","","","","","","12","10","4","6","","3,4","латунь / гальваническое лужение","","https://kvt.su/prod/insulated-terminals/iplug/rppim/","нет данных производителя: КВТ не публикует высоту обжима — наконечники обжимаются матрицей/шестигранником по сечению (kvt.su)"]</t>
  </si>
  <si>
    <t>РППИ-М 6.0 (6.3)</t>
  </si>
  <si>
    <t>Копир | НК 6.5 | НК</t>
  </si>
  <si>
    <t>копирнк6.5нкобжимнаяклемма</t>
  </si>
  <si>
    <t>["Обжимная клемма","Копир","НК","НК 6.5","","","45 7373 8528-01","","","","","","","","","","","","20","16","0,5","1,5","","","латунь / олово-висмутовое покрытие","","https://akompany.ru/kabelnye-nakonechniki-klemmy-kontakty-razemy/45-7373-8528-01-nakonechnik-kolcevoy-4mm-sechenie-05-15mm2-ol","производитель не публикует (akompany: кольцевой тип «О», отверстие 6,5 мм, 0,5–1,5 мм², латунь с олово-висмутовым покрытием, производитель Копир)"]</t>
  </si>
  <si>
    <t>Копир</t>
  </si>
  <si>
    <t>НК 6.5</t>
  </si>
  <si>
    <t>45 7373 8528-01</t>
  </si>
  <si>
    <t>н/д</t>
  </si>
  <si>
    <t>н/добжимнойконтактfemale</t>
  </si>
  <si>
    <t>["Обжимной контакт","н/д","","","","Female","45.7373.8006","","","","","","","","","","","","17","14","1","2,5","","","","","https://furam7.ru/katalog/ehlektrika/soedinitelnye-izdeliya/kontakty-gnezdovye/4573738006-gnezdo.html","furam7.ru — «гнездо 6,3мм, 1,0-2,5мм²» (сечение провода → 17-14AWG по таблице), типовой отечественный каталожный номер, страница указывает страну «Россия» без конкретного завода-изготовителя. Материал контакта и данные по высоте обжима не найдены — решено агентом — проверить по факту детали."]</t>
  </si>
  <si>
    <t>45.7373.8006</t>
  </si>
  <si>
    <t>н/д (аналог JST SM) | BL2018</t>
  </si>
  <si>
    <t>н/д(аналогjstsm)bl2018</t>
  </si>
  <si>
    <t>["","н/д (аналог JST SM)","","BL2018","2,5","","BL2018TS","","","","","","","5","","","","","28","22","0,08","0,3","","","","","","нет данных производителя: производитель в БД указан как «н/д (аналог JST SM)» — конкретный производитель не идентифицирован, каталожного источника для проверки высоты обжима нет"]</t>
  </si>
  <si>
    <t>н/д (аналог JST SM)</t>
  </si>
  <si>
    <t>BL2018</t>
  </si>
  <si>
    <t>BL2018TS</t>
  </si>
  <si>
    <t>н/д | 2,8мм (АвтоВАЗ) | Контакт гнездовой серии 2,8мм</t>
  </si>
  <si>
    <t>н/д2,8мм(автоваз)контактгнездовойсерии2,8ммобжимнойконтактfemale</t>
  </si>
  <si>
    <t>["Обжимной контакт","н/д","Контакт гнездовой серии 2,8мм","2,8мм (АвтоВАЗ)","","Female","2108-3724390","","","","","","","","","","","","20","17","0,5","1","","","","","","definum.ru, klemma505.ru, 12vi.ru — контакт гнездовой серии 2,8мм для проводов 0,5-1,0мм² (20-17AWG), кросс-номера 45 7373 8893 / 45 7373 8856, вариант БЕЗ фиксирующего усика (см. также 2108-3724391 — с усиком, отдельная строка). Конкретный завод-изготовитель в открытых источниках не указан (типовой каталожный номер для а/м ВАЗ-2108). Точный суффикс (-01/-02) в закупочной записи не указан. Высота обжима не найдена (отечественный каталог таблиц CH не публикует) — решено агентом — проверить по факту детали."]</t>
  </si>
  <si>
    <t>2,8мм (АвтоВАЗ)</t>
  </si>
  <si>
    <t>Контакт гнездовой серии 2,8мм</t>
  </si>
  <si>
    <t>2108-3724390</t>
  </si>
  <si>
    <t>н/д | 2,8мм (АвтоВАЗ) | Контакт гнездовой серии 2,8мм (с фиксирующим усиком)</t>
  </si>
  <si>
    <t>н/д2,8мм(автоваз)контактгнездовойсерии2,8мм(сфиксирующимусиком)обжимнойконтактfemale</t>
  </si>
  <si>
    <t>["Обжимной контакт","н/д","Контакт гнездовой серии 2,8мм (с фиксирующим усиком)","2,8мм (АвтоВАЗ)","","Female","2108-3724391","","","","","","","","","","","","20","17","0,5","1","","","","","","definum.ru («Клемма ножевая F2.8х0.80мм, 0.50-1.00мм2, 2108-3724391-01/44, копир 4573738865»), klemma505.ru — контакт гнездовой серии 2,8мм, 0,5-1,0мм²(20-17AWG), вариант С фиксирующим усиком/элементом (отличие от 2108-3724390 выше). Завод-изготовитель не указан, точный суффикс закупкой не указан. Высота обжима не найдена — решено агентом — проверить по факту детали."]</t>
  </si>
  <si>
    <t>Контакт гнездовой серии 2,8мм (с фиксирующим усиком)</t>
  </si>
  <si>
    <t>2108-3724391</t>
  </si>
  <si>
    <t>н/д | BL2018 | BL2018TP</t>
  </si>
  <si>
    <t>н/дbl2018bl2018tpобжимнойконтактmale</t>
  </si>
  <si>
    <t>["Обжимной контакт","н/д","BL2018TP","BL2018","2,5","Male","BL2018TP","","","","","","","","","","","","","","","","","","латунь луженая (tinned brass)","3","https://www.dart.moscow/index.php?productcode=18638","dart.moscow — «BL2018TP», контакт-вилка (Male), шаг 2,5мм, 3A/250V, 20мОм, латунь луженая, -25..+125°C. Производитель на странице не указан, датащит не приложен. AWG и высота обжима не найдены — не заполнено."]</t>
  </si>
  <si>
    <t>BL2018TP</t>
  </si>
  <si>
    <t>СЦНК (аналог TE/AMP) | 2,8мм | Клемма гнездовая с замком</t>
  </si>
  <si>
    <t>сцнк(аналогte/amp)2,8ммклеммагнездоваясзамкомобжимнойконтактfemale</t>
  </si>
  <si>
    <t>["Обжимной контакт","СЦНК (аналог TE/AMP)","Клемма гнездовая с замком","2,8мм","","Female","СЦНК.685169.002","","","","","","","","","","","","20","17","0,5","1","","","-","","https://akompany.ru/kabelnye-nakonechniki-klemmy-kontakty-razemy/klemmy/scnk685169002-klemma-gnezdovaya-s-zamkom-s-provodom-28mm-sechenie-05-10mm2-analog-amr-927771-3","нет данных производителя: СЦНК (аналог TE/AMP) — упоминается ТУ 6313-007-076090017-02 у дистрибьюторов (akompany.ru и др.), но текст ТУ с высотой обжима не найден в открытом доступе"]</t>
  </si>
  <si>
    <t>СЦНК (аналог TE/AMP)</t>
  </si>
  <si>
    <t>2,8мм</t>
  </si>
  <si>
    <t>Клемма гнездовая с замком</t>
  </si>
  <si>
    <t>СЦНК.685169.002</t>
  </si>
  <si>
    <t>["Обжимной контакт","СЦНК (аналог TE/AMP)","Клемма гнездовая с замком","2,8мм","","Female","","СЦНК.685169.002-02","","","","","","","","","","","16","14","1,5","2,5","","","-","","https://akompany.ru/kabelnye-nakonechniki-klemmy-kontakty-razemy/klemmy/scnk685169002-02-klemma-gnezdovaya-s-zamkom-s-provodom-28mm-sechenie-15-25mm2-analog-amr-1-0927768-3","нет данных производителя: СЦНК (аналог TE/AMP) — упоминается ТУ 6313-007-076090017-02 у дистрибьюторов (akompany.ru), текст ТУ с высотой обжима не найден в открытом доступе; .685169.002-02 — сечение 1,5-2,5мм2 (аналог АМР 1-0927768-3), тот же контакт с замком 2,8мм, сиблинг уже занесённого .685169.002 (0,5-1,0мм2)"]</t>
  </si>
  <si>
    <t>СЦНК | 2,8мм | Контакт гнездовой</t>
  </si>
  <si>
    <t>сцнк2,8ммконтактгнездовойобжимнойконтактfemale</t>
  </si>
  <si>
    <t>["Обжимной контакт","СЦНК","Контакт гнездовой","2,8мм","","Female","СЦНК.757474.052","","","","","","","","","","","","20","16","0,5","1,5","","","БрОЦ-4-3 (ДПРПТ 0,3 НД, ГОСТ 1761-92)","","https://stal63.ru/catalog/materialy-komplektuyushchie-instrument/kolodki-kontakty-klemmy/kontakt_gnezdovoy_stsnk_757474_052_01_pod_provod_1_25_2_5/","нет данных производителя: СЦНК — тот же ТУ 6313-007-076090017-02, тот же результат (см. СЦНК.685169.002)"]</t>
  </si>
  <si>
    <t>СЦНК</t>
  </si>
  <si>
    <t>Контакт гнездовой</t>
  </si>
  <si>
    <t>СЦНК.757474.052</t>
  </si>
  <si>
    <t>["Обжимной контакт","СЦНК","Контакт гнездовой","2,8мм","","Female","","СЦНК.757474.052-01","","","","","","","","","","","","","","","","","БрОЦ-4-3 (ДПРПТ 0,3 НД, ГОСТ 1761-92)","","https://stal63.ru/catalog/materialy-komplektuyushchie-instrument/kolodki-kontakty-klemmy/kontakt_gnezdovoy_stsnk_757474_052_01_pod_provod_1_25_2_5/","нет данных производителя: СЦНК — тот же ТУ 6313-007-076090017-02, тот же результат (см. СЦНК.685169.002); .757474.052-01 — под провод 1,25-2,5мм2 (сечение вне узлов таблицы AWG, между 1 и 1,5мм²), сиблинг уже занесённого .757474.052 (0,5-1,5мм2)"]</t>
  </si>
  <si>
    <t>Электромонтаж | E2508 | НШВИ</t>
  </si>
  <si>
    <t>электромонтажe2508ншвиобжимнаяклемма</t>
  </si>
  <si>
    <t>["Обжимная клемма","Электромонтаж","НШВИ","E2508","","","НШВИ 2,5-8","","","","","","","","","","","","14","14","2,5","2,5","","2,6","Медь лужёная","","https://www.electro-mpo.ru/catalog/nakonechniki_gilzy/g25_nakonechniki_mednye_vtulochnye_izolirovannye_i/g2524_nakonechnik_e2508_2_5_8_mednyy_2_5mm2_vtuloch/","производитель не публикует (electro-mpo Г2524 «E2508 BLUE», Yueqing Vancol: сечение 2,5мм², втулка Ø2,6/2,3мм, длина 15,2мм, хвостовик 8мм, ПВХ синий — опрессовка, высота не нормируется). Отличается от уже имеющихся в базе НШВИ 1.0/0.5/0.25/1.5-8 (КВТ) — новый типоразмер 2,5мм²"]</t>
  </si>
  <si>
    <t>Электромонтаж</t>
  </si>
  <si>
    <t>E2508</t>
  </si>
  <si>
    <t>НШВИ 2,5-8</t>
  </si>
  <si>
    <t>Электромонтаж | FDFD 1.25 | РППИ-М</t>
  </si>
  <si>
    <t>электромонтажfdfd1.25рппи-мобжимнаяклемма</t>
  </si>
  <si>
    <t>["Обжимная клемма","Электромонтаж","РППИ-М","FDFD 1.25","","","FDFD1.25-187(8)","","","","","","","","","","","","20","16","0,5","1,5","","","латунь","","https://www.electro-mpo.ru/catalog/nakonechniki_gilzy/g38_nakonechniki_bystrogo_soedineniya_ploskie_krug/g3820-nakonechnik-fdfd1-25-187-latunnyy-0-5-1-5mm2/","производитель не публикует (electro-mpo Г3820, Электромонтаж: гнездо 4,8×0,8 полностью изолированное, латунь, ПВХ, 0,5–1,5 мм²). В закупке «РППИ-М FDFD 1.25-187»"]</t>
  </si>
  <si>
    <t>FDFD 1.25</t>
  </si>
  <si>
    <t>FDFD1.25-187(8)</t>
  </si>
  <si>
    <t>["Обжимная клемма","Электромонтаж","РППИ-М","FDFD 1.25","","","","FDFD1.25-250","","","","","","","","","","","20","16","0,5","1,5","","","латунь","","https://www.electro-mpo.ru/catalog/nakonechniki_gilzy/g38_nakonechniki_bystrogo_soedineniya_ploskie_krug/g3821-nakonechnik-fdfd1-25-250-latunnyy-0-5-1-5mm2/","производитель не публикует (electro-mpo Г3821, Электромонтаж: гнездо 6,3×0,8 полностью изолированное, латунь, ПВХ, 0,5–1,5 мм²); тот же типоразмер FDFD 1.25, что и уже в базе (FDFD1.25-187(8), гнездо 4,8мм) — сиблинг по ширине лепестка 6,3мм. FDFD1.25-110(8) (2,8мм) в текущем каталоге electro-mpo не найден"]</t>
  </si>
  <si>
    <t>Электромонтаж | RV 1.25 | НКИ</t>
  </si>
  <si>
    <t>электромонтажrv1.25нкиобжимнаяклемма</t>
  </si>
  <si>
    <t>["Обжимная клемма","Электромонтаж","НКИ","RV 1.25","","","RV1.25-3.2","","","","","","","","","","","","20","16","0,5","1,5","","","Медь лужёная","","https://www.electro-mpo.ru/catalog/nakonechniki_gilzy/g35_nakonechniki_mednye_koltsevye_vilochnye_izolir/g3500-nakonechnik-rv1-25-3-mednyy-1-5-3-koltsevoy-/","производитель не публикует (electro-mpo Г3500 «НКИ RV 1.25-3.2», Электромонтаж: кольцевой, медь лужёная, ПВХ, сечение до 1,5). В закупке «НКИн 1.25-3» — строка по ссылке закупки; нижняя граница 0,5 мм² — по типоразмеру RV1.25 — решено агентом — проверить"]</t>
  </si>
  <si>
    <t>RV 1.25</t>
  </si>
  <si>
    <t>RV1.25-3.2</t>
  </si>
  <si>
    <t>["Обжимная клемма","Электромонтаж","НКИ","RV 1.25","","","RV1.25-10","","","","","","","","","","","","20","16","0,5","1,5","","","Медь лужёная","","https://www.electro-mpo.ru/catalog/nakonechniki_gilzy/g35_nakonechniki_mednye_koltsevye_vilochnye_izolir/g3506-nakonechnik-rv1-25-10-mednyy-1-5-10-koltsevo/","производитель не публикует (electro-mpo Г3506 «НКИ RV1.25-10», Электромонтаж: кольцевой, медь лужёная, ПВХ, отверстие d=10,5мм, ток до 19А/600В — опрессовка/матричный обжим, высота не нормируется); та же линейка, что уже в базе (RV1.25-3.2, RV1.25-8)"]</t>
  </si>
  <si>
    <t>RV1.25-10</t>
  </si>
  <si>
    <t>["Обжимная клемма","Электромонтаж","НКИ","RV 1.25","","","","RV1.25-5","","","","","","","","","","","20","16","0,5","1,5","","","Медь лужёная","","https://www.electro-mpo.ru/catalog/nakonechniki_gilzy/g35_nakonechniki_mednye_koltsevye_vilochnye_izolir/g3502-nakonechnik-rv1-25-5-mednyy-1-5-5-koltsevoy-/","производитель не публикует (electro-mpo Г3502 «НКИ RV 1.25-5», Электромонтаж: кольцевой, медь лужёная, ПВХ, сечение 1,5 мм², отверстие 5мм — опрессовка/матричный обжим, высота не нормируется); та же линейка, что уже в базе (RV1.25-3.2, RV1.25-10). Полный ряд серии RV 1.25: 3.2/5/6/10мм"]</t>
  </si>
  <si>
    <t>["Обжимная клемма","Электромонтаж","НКИ","RV 1.25","","","","RV1.25-6","","","","","","","","","","","20","16","0,5","1,5","","","Медь лужёная","","https://www.electro-mpo.ru/catalog/nakonechniki_gilzy/g35_nakonechniki_mednye_koltsevye_vilochnye_izolir/g3504-nakonechnik-rv1-25-6-mednyy-1-5-6-koltsevoy-/","производитель не публикует (electro-mpo Г3504 «НКИ RV 1.25-6», Электромонтаж: кольцевой, медь лужёная, ПВХ, сечение 1,5 мм², отверстие 6мм — опрессовка/матричный обжим, высота не нормируется); та же линейка, что уже в базе (RV1.25-3.2, RV1.25-10). Полный ряд серии RV 1.25: 3.2/5/6/10мм"]</t>
  </si>
  <si>
    <t>coax</t>
  </si>
  <si>
    <t>Fakra-female</t>
  </si>
  <si>
    <t>fakrartk031femalefakra-female</t>
  </si>
  <si>
    <t>["Fakra RTK031 Female","Fakra-female","","","","Не найдено","","","","обжим","обжим","","","",""]</t>
  </si>
  <si>
    <t>БД.КОАКС</t>
  </si>
  <si>
    <t xml:space="preserve"> Fakra-female  Fakra RTK031 Female</t>
  </si>
  <si>
    <t>Fakra RTK031 Female</t>
  </si>
  <si>
    <t>fakratypeafemalefakra-female</t>
  </si>
  <si>
    <t>["Fakra Type A Female","Fakra-female","","","","Не найдено","","","","обжим","обжим","","","",""]</t>
  </si>
  <si>
    <t xml:space="preserve"> Fakra-female  Fakra Type A Female</t>
  </si>
  <si>
    <t>Fakra Type A Female</t>
  </si>
  <si>
    <t>Fakra-male</t>
  </si>
  <si>
    <t>fakrartk031malefakra-male</t>
  </si>
  <si>
    <t>["Fakra RTK031 Male","Fakra-male","","","","Не найдено","","","","обжим","обжим","","","",""]</t>
  </si>
  <si>
    <t xml:space="preserve"> Fakra-male  Fakra RTK031 Male</t>
  </si>
  <si>
    <t>Fakra RTK031 Male</t>
  </si>
  <si>
    <t>MMCX-male R/A</t>
  </si>
  <si>
    <t>mmcx-jw3mmcx-maler/a</t>
  </si>
  <si>
    <t>["MMCX-JW3","MMCX-male R/A","","","","Не найдено","","","","","","","","",""]</t>
  </si>
  <si>
    <t xml:space="preserve"> MMCX-male R/A  MMCX-JW3</t>
  </si>
  <si>
    <t>MMCX-JW3</t>
  </si>
  <si>
    <t>QMA</t>
  </si>
  <si>
    <t>qma-kpd7qma</t>
  </si>
  <si>
    <t>["QMA-KPD7","QMA","","","","Не найдено","","","","","","","","",""]</t>
  </si>
  <si>
    <t xml:space="preserve"> QMA  QMA-KPD7</t>
  </si>
  <si>
    <t>QMA-KPD7</t>
  </si>
  <si>
    <t>RP-SMA-female</t>
  </si>
  <si>
    <t>rp-sma-femalerp-sma-femalekroks</t>
  </si>
  <si>
    <t>["RP-SMA-female","RP-SMA-female","","Kroks","","Не найдено","","","","","","","","обжим","обжим"]</t>
  </si>
  <si>
    <t xml:space="preserve"> RP-SMA-female Kroks RP-SMA-female</t>
  </si>
  <si>
    <t>Kroks</t>
  </si>
  <si>
    <t>SMA-male</t>
  </si>
  <si>
    <t>11_sma-50-2-65/119_nesma-malehuber+suhner</t>
  </si>
  <si>
    <t>["11_SMA-50-2-65/119_NE","SMA-male","","Huber+Suhner","","Не найдено","","","","пайка","обжим","","","",""]</t>
  </si>
  <si>
    <t xml:space="preserve"> SMA-male Huber+Suhner 11_SMA-50-2-65/119_NE</t>
  </si>
  <si>
    <t>Huber+Suhner</t>
  </si>
  <si>
    <t>11_SMA-50-2-65/119_NE</t>
  </si>
  <si>
    <t>SMA-male R/A</t>
  </si>
  <si>
    <t>sma-50-3-3/111nhsma-maler/ahuber+suhner</t>
  </si>
  <si>
    <t>["SMA-50-3-3/111 NH","SMA-male R/A","","Huber+Suhner","","Не найдено","","","","","","","","",""]</t>
  </si>
  <si>
    <t xml:space="preserve"> SMA-male R/A Huber+Suhner SMA-50-3-3/111 NH</t>
  </si>
  <si>
    <t>SMA-50-3-3/111 NH</t>
  </si>
  <si>
    <t>SMB-male</t>
  </si>
  <si>
    <t>smb-malesmb-maleвниир-прогресс</t>
  </si>
  <si>
    <t>["SMB-Male","SMB-male","","ВНИИР-Прогресс","","Не найдено","","","","","","","","",""]</t>
  </si>
  <si>
    <t xml:space="preserve"> SMB-male ВНИИР-Прогресс SMB-Male</t>
  </si>
  <si>
    <t>ВНИИР-Прогресс</t>
  </si>
  <si>
    <t>SMB-Male</t>
  </si>
  <si>
    <t>SSMC-female</t>
  </si>
  <si>
    <t>ssmc-female6ghzssmc-female</t>
  </si>
  <si>
    <t>["SSMC-Female 6GHz","SSMC-female","","","","Не найдено","","","","","","","","",""]</t>
  </si>
  <si>
    <t xml:space="preserve"> SSMC-female  SSMC-Female 6GHz</t>
  </si>
  <si>
    <t>SSMC-Female 6GHz</t>
  </si>
  <si>
    <t>СР-50-male</t>
  </si>
  <si>
    <t>ср-50-1014ф-1ср-50-male</t>
  </si>
  <si>
    <t>["СР-50-1014Ф-1","СР-50-male","","","","Не найдено","","","","","","","","",""]</t>
  </si>
  <si>
    <t xml:space="preserve"> СР-50-male  СР-50-1014Ф-1</t>
  </si>
  <si>
    <t>СР-50-1014Ф-1</t>
  </si>
  <si>
    <t>ср-50-1014фм-1ср-50-male</t>
  </si>
  <si>
    <t>["СР-50-1014ФМ-1","СР-50-male","","","","Не найдено","","","","","","","","",""]</t>
  </si>
  <si>
    <t xml:space="preserve"> СР-50-male  СР-50-1014ФМ-1</t>
  </si>
  <si>
    <t>СР-50-1014ФМ-1</t>
  </si>
  <si>
    <t>ср-50-1015ф-1ср-50-male</t>
  </si>
  <si>
    <t>["СР-50-1015Ф-1","СР-50-male","","","","Не найдено","","","","","","","","",""]</t>
  </si>
  <si>
    <t xml:space="preserve"> СР-50-male  СР-50-1015Ф-1</t>
  </si>
  <si>
    <t>СР-50-1015Ф-1</t>
  </si>
  <si>
    <t>ср-50-1015фм-1ср-50-male</t>
  </si>
  <si>
    <t>["СР-50-1015ФМ-1","СР-50-male","","","","Не найдено","","","","","","","","",""]</t>
  </si>
  <si>
    <t xml:space="preserve"> СР-50-male  СР-50-1015ФМ-1</t>
  </si>
  <si>
    <t>СР-50-1015ФМ-1</t>
  </si>
  <si>
    <t>N-female | 5D-FB</t>
  </si>
  <si>
    <t>n-211/5dn-femalekroks5d-fb</t>
  </si>
  <si>
    <t>["N-211/5D","N-female","5D-FB","Kroks","","1,8","4,9","5,64","","","","","","пайка","обжим"]</t>
  </si>
  <si>
    <t>5D-FB N-female Kroks N-211/5D</t>
  </si>
  <si>
    <t>N-female</t>
  </si>
  <si>
    <t>N-211/5D</t>
  </si>
  <si>
    <t>N-male | 5D-FB</t>
  </si>
  <si>
    <t>n-111/5dn-malekroks5d-fb</t>
  </si>
  <si>
    <t>["N-111/5D","N-male","5D-FB","Kroks","","1,8","4,9","5,64","","","","","","пайка","обжим"]</t>
  </si>
  <si>
    <t>5D-FB N-male Kroks N-111/5D</t>
  </si>
  <si>
    <t>N-male</t>
  </si>
  <si>
    <t>N-111/5D</t>
  </si>
  <si>
    <t>QMA-male | 5D-FB</t>
  </si>
  <si>
    <t>kroks-2950qma-malekroks5d-fb</t>
  </si>
  <si>
    <t>["Kroks-2950","QMA-male","5D-FB","Kroks","","1,8","4,9","5,64","","","","","","","обжим"]</t>
  </si>
  <si>
    <t>5D-FB QMA-male Kroks Kroks-2950</t>
  </si>
  <si>
    <t>QMA-male</t>
  </si>
  <si>
    <t>Kroks-2950</t>
  </si>
  <si>
    <t>RP-SMA-male | 5D-FB</t>
  </si>
  <si>
    <t>rp-sma-male5d-fbrp-sma-malekroks5d-fb</t>
  </si>
  <si>
    <t>["RP-SMA-male 5D-FB","RP-SMA-male","5D-FB","Kroks","","1,8","4,9","5,64","","","","","","обжим","обжим"]</t>
  </si>
  <si>
    <t>5D-FB RP-SMA-male Kroks RP-SMA-male 5D-FB</t>
  </si>
  <si>
    <t>RP-SMA-male</t>
  </si>
  <si>
    <t>RP-SMA-male 5D-FB</t>
  </si>
  <si>
    <t>SMA-female | 5D-FB</t>
  </si>
  <si>
    <t>sma-female5d-fbsma-femalekroks5d-fb</t>
  </si>
  <si>
    <t>["SMA-Female 5D-FB","SMA-female","5D-FB","Kroks","","1,8","4,9","5,64","","","","","","обжим","обжим"]</t>
  </si>
  <si>
    <t>5D-FB SMA-female Kroks SMA-Female 5D-FB</t>
  </si>
  <si>
    <t>SMA-female</t>
  </si>
  <si>
    <t>SMA-Female 5D-FB</t>
  </si>
  <si>
    <t>SMA-male | 5D-FB</t>
  </si>
  <si>
    <t>s-111/5dsma-male5d-fb</t>
  </si>
  <si>
    <t>["S-111/5D","SMA-male","5D-FB","","","1,8","4,9","5,64","","","","","","пайка","обжим"]</t>
  </si>
  <si>
    <t>5D-FB SMA-male  S-111/5D</t>
  </si>
  <si>
    <t>S-111/5D</t>
  </si>
  <si>
    <t>s-m111csma-malekroks5d-fb</t>
  </si>
  <si>
    <t>["S-M111C","SMA-male","5D-FB","Kroks","","1,8","4,9","5,64","","","","","","","обжим"]</t>
  </si>
  <si>
    <t>5D-FB SMA-male Kroks S-M111C</t>
  </si>
  <si>
    <t>S-M111C</t>
  </si>
  <si>
    <t>TNC-male | 5D-FB</t>
  </si>
  <si>
    <t>t-111/5dtnc-malegsm-repiteri5d-fb</t>
  </si>
  <si>
    <t>["T-111/5D","TNC-male","5D-FB","gsm-repiteri","","1,8","4,9","5,64","","","","","","пайка","обжим"]</t>
  </si>
  <si>
    <t>5D-FB TNC-male gsm-repiteri T-111/5D</t>
  </si>
  <si>
    <t>TNC-male</t>
  </si>
  <si>
    <t>gsm-repiteri</t>
  </si>
  <si>
    <t>T-111/5D</t>
  </si>
  <si>
    <t>UHF-male | 5D-FB</t>
  </si>
  <si>
    <t>uhfpl259uhf-malekroks5d-fb</t>
  </si>
  <si>
    <t>["UHF PL259","UHF-male","5D-FB","Kroks","","1,8","4,9","5,64","","","","","","",""]</t>
  </si>
  <si>
    <t>5D-FB UHF-male Kroks UHF PL259</t>
  </si>
  <si>
    <t>UHF-male</t>
  </si>
  <si>
    <t>UHF PL259</t>
  </si>
  <si>
    <t>N-female | 8D-FB</t>
  </si>
  <si>
    <t>n-212/8dn-femalegsm-repiteri8d-fb</t>
  </si>
  <si>
    <t>["N-212/8D","N-female","8D-FB","gsm-repiteri","","2,56","7,35","8,25","","","","","","пайка","зажим"]</t>
  </si>
  <si>
    <t>8D-FB N-female gsm-repiteri N-212/8D</t>
  </si>
  <si>
    <t>N-212/8D</t>
  </si>
  <si>
    <t>N-male | 8D-FB</t>
  </si>
  <si>
    <t>n-111c/8dn-male8d-fb</t>
  </si>
  <si>
    <t>["N-111C/8D","N-male","8D-FB","","","2,56","7,35","8,25","","","","","","","обжим"]</t>
  </si>
  <si>
    <t>8D-FB N-male  N-111C/8D</t>
  </si>
  <si>
    <t>N-111C/8D</t>
  </si>
  <si>
    <t>n-112/8dn-malekroks8d-fb</t>
  </si>
  <si>
    <t>["N-112/8D","N-male","8D-FB","Kroks","","2,56","7,35","8,25","","","","","","пайка",""]</t>
  </si>
  <si>
    <t>8D-FB N-male Kroks N-112/8D</t>
  </si>
  <si>
    <t>N-112/8D</t>
  </si>
  <si>
    <t>N-male R/A | 8D-FB</t>
  </si>
  <si>
    <t>n-122/8dn-maler/apigtails8d-fb</t>
  </si>
  <si>
    <t>["N-122/8D","N-male R/A","8D-FB","PIGTAILS","","2,56","7,35","8,25","","","","","","",""]</t>
  </si>
  <si>
    <t>8D-FB N-male R/A PIGTAILS N-122/8D</t>
  </si>
  <si>
    <t>N-male R/A</t>
  </si>
  <si>
    <t>PIGTAILS</t>
  </si>
  <si>
    <t>N-122/8D</t>
  </si>
  <si>
    <t>SMA-male | 8D-FB</t>
  </si>
  <si>
    <t>s-111/8dsma-male8d-fb</t>
  </si>
  <si>
    <t>["S-111/8D","SMA-male","8D-FB","","","2,56","7,35","8,25","","","","","","пайка","обжим"]</t>
  </si>
  <si>
    <t>8D-FB SMA-male  S-111/8D</t>
  </si>
  <si>
    <t>S-111/8D</t>
  </si>
  <si>
    <t>N-male | 10D-FB</t>
  </si>
  <si>
    <t>n-111/10dn-male10d-fb</t>
  </si>
  <si>
    <t>["N-111/10D","N-male","10D-FB","","","3,5","10","10,8","","","","","","пайка","обжим"]</t>
  </si>
  <si>
    <t>10D-FB N-male  N-111/10D</t>
  </si>
  <si>
    <t>10D-FB</t>
  </si>
  <si>
    <t>N-111/10D</t>
  </si>
  <si>
    <t>SMA-male R/A | LMR-100</t>
  </si>
  <si>
    <t>sma-jwb2sma-maler/aарисмоlmr-100</t>
  </si>
  <si>
    <t>["SMA-JWB2","SMA-male R/A","LMR-100","АРИСМО","","0,8","1,35","2,3","1,7","5,6","10.8","","","пайка внутри корпуса","обжим"]</t>
  </si>
  <si>
    <t>LMR-100 SMA-male R/A АРИСМО SMA-JWB2</t>
  </si>
  <si>
    <t>АРИСМО</t>
  </si>
  <si>
    <t>SMA-JWB2</t>
  </si>
  <si>
    <t>QMA-female | LMR-240</t>
  </si>
  <si>
    <t>qma-j240wqma-femaleамэлlmr-240</t>
  </si>
  <si>
    <t>["QMA-J240W","QMA-female","LMR-240","АМЭЛ","","1,42","3,81","4,52","","","","","","",""]</t>
  </si>
  <si>
    <t>LMR-240 QMA-female АМЭЛ QMA-J240W</t>
  </si>
  <si>
    <t>LMR-240</t>
  </si>
  <si>
    <t>QMA-female</t>
  </si>
  <si>
    <t>АМЭЛ</t>
  </si>
  <si>
    <t>QMA-J240W</t>
  </si>
  <si>
    <t>N-male | LMR-400</t>
  </si>
  <si>
    <t>n-111bn-malegsm-repiterilmr-400</t>
  </si>
  <si>
    <t>["N-111B","N-male","LMR-400","gsm-repiteri","","2,74","7,24","8,13","","","","","","","обжим"]</t>
  </si>
  <si>
    <t>LMR-400 N-male gsm-repiteri N-111B</t>
  </si>
  <si>
    <t>LMR-400</t>
  </si>
  <si>
    <t>N-111B</t>
  </si>
  <si>
    <t>MHF1-plug | RF 1.13</t>
  </si>
  <si>
    <t>mhf1for1.13mhf1-plugi-pex(аналог)rf1.13</t>
  </si>
  <si>
    <t>["MHF1 for 1.13","MHF1-plug","RF 1.13","I-PEX (аналог)","","0,24","0,7","0,92","","","","","","обжим","обжим"]</t>
  </si>
  <si>
    <t>RF 1.13 MHF1-plug I-PEX (аналог) MHF1 for 1.13</t>
  </si>
  <si>
    <t>RF 1.13</t>
  </si>
  <si>
    <t>MHF1-plug</t>
  </si>
  <si>
    <t>I-PEX (аналог)</t>
  </si>
  <si>
    <t>MHF1 for 1.13</t>
  </si>
  <si>
    <t>SMA-female | RF 1.13</t>
  </si>
  <si>
    <t>sma-femalerf1.13sma-femalelenorfrf1.13</t>
  </si>
  <si>
    <t>["SMA-female RF 1.13","SMA-female","RF 1.13","LenoRF","","0,24","0,7","0,92","3","4,3","7,5","","","",""]</t>
  </si>
  <si>
    <t>RF 1.13 SMA-female LenoRF SMA-female RF 1.13</t>
  </si>
  <si>
    <t>LenoRF</t>
  </si>
  <si>
    <t>SMA-female RF 1.13</t>
  </si>
  <si>
    <t>MHF1-plug | RF 1.37</t>
  </si>
  <si>
    <t>mhf1-plugrf1.37mhf1-plugi-pex(аналог)rf1.37</t>
  </si>
  <si>
    <t>["MHF1-plug RF 1.37","MHF1-plug","RF 1.37","I-PEX (аналог)","","0,3","0,9","1,13","1,16","2,26","3,46","","","обжим","обжим"]</t>
  </si>
  <si>
    <t>RF 1.37 MHF1-plug I-PEX (аналог) MHF1-plug RF 1.37</t>
  </si>
  <si>
    <t>RF 1.37</t>
  </si>
  <si>
    <t>MHF1-plug RF 1.37</t>
  </si>
  <si>
    <t>RP-SMA-female | RF 1.37</t>
  </si>
  <si>
    <t>rp-sma-femalerf1.37rp-sma-femalelenorfrf1.37</t>
  </si>
  <si>
    <t>["RP-SMA-female RF 1.37","RP-SMA-female","RF 1.37","LenoRF","","0,3","0,9","1,13","3","4,3","7,5","","","",""]</t>
  </si>
  <si>
    <t>RF 1.37 RP-SMA-female LenoRF RP-SMA-female RF 1.37</t>
  </si>
  <si>
    <t>RP-SMA-female RF 1.37</t>
  </si>
  <si>
    <t>RP-SMA-female R/A | RF 1.37</t>
  </si>
  <si>
    <t>rp-sma-femaler/arg1.37rp-sma-femaler/arf1.37</t>
  </si>
  <si>
    <t>["RP-SMA-Female R/A RG1.37","RP-SMA-female R/A","RF 1.37","","","0,3","0,9","1,13","","","","","","",""]</t>
  </si>
  <si>
    <t>RF 1.37 RP-SMA-female R/A  RP-SMA-Female R/A RG1.37</t>
  </si>
  <si>
    <t>RP-SMA-female R/A</t>
  </si>
  <si>
    <t>RP-SMA-Female R/A RG1.37</t>
  </si>
  <si>
    <t>SMA-male | RF 1.37</t>
  </si>
  <si>
    <t>sma-malerf1.37sma-malerf1.37</t>
  </si>
  <si>
    <t>["SMA-male RF 1.37","SMA-male","RF 1.37","","","0,3","0,9","1,13","","","","","","",""]</t>
  </si>
  <si>
    <t>RF 1.37 SMA-male  SMA-male RF 1.37</t>
  </si>
  <si>
    <t>SMA-male RF 1.37</t>
  </si>
  <si>
    <t>BNC-male | RG-6</t>
  </si>
  <si>
    <t>bnc-c6pbnc-malehoyutecrg-6</t>
  </si>
  <si>
    <t>["BNC-C6P","BNC-male","RG-6","HOYUTEC","","1,02","4,57","5,38","","обжим","обжим","","","",""]</t>
  </si>
  <si>
    <t>RG-6 BNC-male HOYUTEC BNC-C6P</t>
  </si>
  <si>
    <t>RG-6</t>
  </si>
  <si>
    <t>BNC-male</t>
  </si>
  <si>
    <t>HOYUTEC</t>
  </si>
  <si>
    <t>BNC-C6P</t>
  </si>
  <si>
    <t>F-male | RG-6</t>
  </si>
  <si>
    <t>f-113af-malerg-6</t>
  </si>
  <si>
    <t>["F-113A","F-male","RG-6","","","1,02","4,57","5,38","","","","","","",""]</t>
  </si>
  <si>
    <t>RG-6 F-male  F-113A</t>
  </si>
  <si>
    <t>F-male</t>
  </si>
  <si>
    <t>F-113A</t>
  </si>
  <si>
    <t>N-male | RG-6</t>
  </si>
  <si>
    <t>n-malerg-6n-malekroksrg-6</t>
  </si>
  <si>
    <t>["N-male RG-6","N-male","RG-6","Kroks","","1,02","4,57","5,38","","","","","","",""]</t>
  </si>
  <si>
    <t>RG-6 N-male Kroks N-male RG-6</t>
  </si>
  <si>
    <t>N-male RG-6</t>
  </si>
  <si>
    <t>SMA-female | RG-141</t>
  </si>
  <si>
    <t>sma-femalerg-141sma-femalelenorfrg-141</t>
  </si>
  <si>
    <t>["SMA-female RG-141","SMA-female","RG-141","LenoRF","","0,94","3","3,45","2","3,3","8,3","","","",""]</t>
  </si>
  <si>
    <t>RG-141 SMA-female LenoRF SMA-female RG-141</t>
  </si>
  <si>
    <t>RG-141</t>
  </si>
  <si>
    <t>SMA-female RG-141</t>
  </si>
  <si>
    <t>N-female | RG-142</t>
  </si>
  <si>
    <t>n-femalerg-142n-femalelenorfrg-142</t>
  </si>
  <si>
    <t>["N-female RG-142","N-female","RG-142","LenoRF","","0,94","3","3,95","4","8","16,5","","","",""]</t>
  </si>
  <si>
    <t>RG-142 N-female LenoRF N-female RG-142</t>
  </si>
  <si>
    <t>RG-142</t>
  </si>
  <si>
    <t>N-female RG-142</t>
  </si>
  <si>
    <t>N-male | RG-142</t>
  </si>
  <si>
    <t>n-malerg-142n-malelenorfrg-142</t>
  </si>
  <si>
    <t>["N-male RG-142","N-male","RG-142","LenoRF","","0,94","3","3,95","2","7,5","15,5","","","",""]</t>
  </si>
  <si>
    <t>RG-142 N-male LenoRF N-male RG-142</t>
  </si>
  <si>
    <t>N-male RG-142</t>
  </si>
  <si>
    <t>BNC-female | RG-174</t>
  </si>
  <si>
    <t>bnc-c174jbnc-femalehoyutecrg-174</t>
  </si>
  <si>
    <t>["BNC-C174J","BNC-female","RG-174","HOYUTEC","","0,48","1,52","1,9","","обжим","обжим","","","",""]</t>
  </si>
  <si>
    <t>RG-174 BNC-female HOYUTEC BNC-C174J</t>
  </si>
  <si>
    <t>RG-174</t>
  </si>
  <si>
    <t>BNC-female</t>
  </si>
  <si>
    <t>BNC-C174J</t>
  </si>
  <si>
    <t>BNC-male | RG-174</t>
  </si>
  <si>
    <t>bnc-c174pbnc-malehoyutecrg-174</t>
  </si>
  <si>
    <t>["BNC-C174P","BNC-male","RG-174","HOYUTEC","","0,48","1,52","1,9","","обжим","обжим","","","",""]</t>
  </si>
  <si>
    <t>RG-174 BNC-male HOYUTEC BNC-C174P</t>
  </si>
  <si>
    <t>BNC-C174P</t>
  </si>
  <si>
    <t>MCX-female | RG-174</t>
  </si>
  <si>
    <t>mcx-femalerg-174mcx-femalelenorfrg-174</t>
  </si>
  <si>
    <t>["MCX-female RG-174","MCX-female","RG-174","LenoRF","","0,48","1,52","1,9","","","","","","",""]</t>
  </si>
  <si>
    <t>RG-174 MCX-female LenoRF MCX-female RG-174</t>
  </si>
  <si>
    <t>MCX-female</t>
  </si>
  <si>
    <t>MCX-female RG-174</t>
  </si>
  <si>
    <t>MCX-female R/A | RG-174</t>
  </si>
  <si>
    <t>mcx-femaler/arg-174mcx-femaler/alenorfrg-174</t>
  </si>
  <si>
    <t>["MCX-female R/A RG-174","MCX-female R/A","RG-174","LenoRF","","0,48","1,52","1,9","","","","","","",""]</t>
  </si>
  <si>
    <t>RG-174 MCX-female R/A LenoRF MCX-female R/A RG-174</t>
  </si>
  <si>
    <t>MCX-female R/A</t>
  </si>
  <si>
    <t>MCX-female R/A RG-174</t>
  </si>
  <si>
    <t>MCX-male | RG-174</t>
  </si>
  <si>
    <t>mcx-malerg-174mcx-malelenorfrg-174</t>
  </si>
  <si>
    <t>["MCX-male RG-174","MCX-male","RG-174","LenoRF","","0,48","1,52","1,9","2","4","10,5","","","",""]</t>
  </si>
  <si>
    <t>RG-174 MCX-male LenoRF MCX-male RG-174</t>
  </si>
  <si>
    <t>MCX-male</t>
  </si>
  <si>
    <t>MCX-male RG-174</t>
  </si>
  <si>
    <t>MCX-male R/A | RG-174</t>
  </si>
  <si>
    <t>mcx-maler/arg-174mcx-maler/alenorfrg-174</t>
  </si>
  <si>
    <t>["MCX-male R/A RG-174","MCX-male R/A","RG-174","LenoRF","","0,48","1,52","1,9","","","","","","",""]</t>
  </si>
  <si>
    <t>RG-174 MCX-male R/A LenoRF MCX-male R/A RG-174</t>
  </si>
  <si>
    <t>MCX-male R/A</t>
  </si>
  <si>
    <t>MCX-male R/A RG-174</t>
  </si>
  <si>
    <t>MMCX-female | RG-174</t>
  </si>
  <si>
    <t>mmcx-femalerg-174mmcx-femalelenorfrg-174</t>
  </si>
  <si>
    <t>["MMCX-female RG-174","MMCX-female","RG-174","LenoRF","","0,48","1,52","1,9","","","","","","",""]</t>
  </si>
  <si>
    <t>RG-174 MMCX-female LenoRF MMCX-female RG-174</t>
  </si>
  <si>
    <t>MMCX-female</t>
  </si>
  <si>
    <t>MMCX-female RG-174</t>
  </si>
  <si>
    <t>MMCX-male | RG-174</t>
  </si>
  <si>
    <t>kroks-1440mmcx-malekroksrg-174</t>
  </si>
  <si>
    <t>["Kroks-1440","MMCX-male","RG-174","Kroks","","0,48","1,52","1,9","","","","","","","обжим"]</t>
  </si>
  <si>
    <t>RG-174 MMCX-male Kroks Kroks-1440</t>
  </si>
  <si>
    <t>MMCX-male</t>
  </si>
  <si>
    <t>Kroks-1440</t>
  </si>
  <si>
    <t>mmcx-malerg-174mmcx-malelenorfrg-174</t>
  </si>
  <si>
    <t>["MMCX-male RG-174","MMCX-male","RG-174","LenoRF","","0,48","1,52","1,9","1,8","4,5","10","","","",""]</t>
  </si>
  <si>
    <t>RG-174 MMCX-male LenoRF MMCX-male RG-174</t>
  </si>
  <si>
    <t>MMCX-male RG-174</t>
  </si>
  <si>
    <t>MMCX-male R/A | RG-174</t>
  </si>
  <si>
    <t>13-121lmmcx-maler/agsm-repiterirg-174</t>
  </si>
  <si>
    <t>["13-121L","MMCX-male R/A","RG-174","gsm-repiteri","","0,48","1,52","1,9","","","","","","","обжим"]</t>
  </si>
  <si>
    <t>RG-174 MMCX-male R/A gsm-repiteri 13-121L</t>
  </si>
  <si>
    <t>13-121L</t>
  </si>
  <si>
    <t>mmcx-maler/arg-174mmcx-maler/alenorfrg-174</t>
  </si>
  <si>
    <t>["MMCX-male R/A RG-174","MMCX-male R/A","RG-174","LenoRF","","0,48","1,52","1,9","0,5","3","7,5","","","",""]</t>
  </si>
  <si>
    <t>RG-174 MMCX-male R/A LenoRF MMCX-male R/A RG-174</t>
  </si>
  <si>
    <t>MMCX-male R/A RG-174</t>
  </si>
  <si>
    <t>RP-SMA-male flange | RG-174</t>
  </si>
  <si>
    <t>sma-c174jrp-sma-maleflangeruichirg-174</t>
  </si>
  <si>
    <t>["SMA-C174J","RP-SMA-male flange","RG-174","RUICHI","","0,48","1,52","1,9","","","","","","пайка","обжим"]</t>
  </si>
  <si>
    <t>RG-174 RP-SMA-male flange RUICHI SMA-C174J</t>
  </si>
  <si>
    <t>RP-SMA-male flange</t>
  </si>
  <si>
    <t>RUICHI</t>
  </si>
  <si>
    <t>SMA-C174J</t>
  </si>
  <si>
    <t>SMA-female | RG-174</t>
  </si>
  <si>
    <t>sma-femalerg-174sma-femalelenorfrg-174</t>
  </si>
  <si>
    <t>["SMA-female RG-174","SMA-female","RG-174","LenoRF","","0,48","1,52","1,9","2,5","5","11,5","","","",""]</t>
  </si>
  <si>
    <t>RG-174 SMA-female LenoRF SMA-female RG-174</t>
  </si>
  <si>
    <t>SMA-female RG-174</t>
  </si>
  <si>
    <t>SMA-male | RG-174</t>
  </si>
  <si>
    <t>sma-malerg-174sma-malelenorfrg-174</t>
  </si>
  <si>
    <t>["SMA-male RG-174","SMA-male","RG-174","LenoRF","","0,48","1,52","1,9","2,5","4","10,5","","","",""]</t>
  </si>
  <si>
    <t>RG-174 SMA-male LenoRF SMA-male RG-174</t>
  </si>
  <si>
    <t>SMA-male RG-174</t>
  </si>
  <si>
    <t>SMA-male R/A | RG-174</t>
  </si>
  <si>
    <t>sma-maler/arg-174sma-maler/alenorfrg-174</t>
  </si>
  <si>
    <t>["SMA-male R/A RG-174","SMA-male R/A","RG-174","LenoRF","","0,48","1,52","1,9","1,5","5,5","12","","","",""]</t>
  </si>
  <si>
    <t>RG-174 SMA-male R/A LenoRF SMA-male R/A RG-174</t>
  </si>
  <si>
    <t>SMA-male R/A RG-174</t>
  </si>
  <si>
    <t>["SMA-male R/A RG-174","SMA-male R/A","RG-174","LenoRF","","0,48","1,52","1,9","1,5","5","12,5","","","",""]</t>
  </si>
  <si>
    <t>sma-lc174psma-maler/aruichirg-174</t>
  </si>
  <si>
    <t>["SMA-LC174P","SMA-male R/A","RG-174","RUICHI","","0,48","1,52","1,9","","","","","","пайка внутри корпуса","обжим"]</t>
  </si>
  <si>
    <t>RG-174 SMA-male R/A RUICHI SMA-LC174P</t>
  </si>
  <si>
    <t>SMA-LC174P</t>
  </si>
  <si>
    <t>sma-c174psma-maleruichirg-174</t>
  </si>
  <si>
    <t>["SMA-C174P","SMA-male","RG-174","RUICHI","","0,48","1,52","1,9","2,5","3,5","7,5","","","пайка","обжим"]</t>
  </si>
  <si>
    <t>RG-174 SMA-male RUICHI SMA-C174P</t>
  </si>
  <si>
    <t>SMA-C174P</t>
  </si>
  <si>
    <t>SMB-female R/A | RG-174</t>
  </si>
  <si>
    <t>smb-kw3smb-femaler/aамелrg-174</t>
  </si>
  <si>
    <t>["SMB-KW3","SMB-female R/A","RG-174","АМЕЛ","","0,48","1,52","1,9","","","","","","",""]</t>
  </si>
  <si>
    <t>RG-174 SMB-female R/A АМЕЛ SMB-KW3</t>
  </si>
  <si>
    <t>SMB-female R/A</t>
  </si>
  <si>
    <t>АМЕЛ</t>
  </si>
  <si>
    <t>SMB-KW3</t>
  </si>
  <si>
    <t>SMP-female R/A | RG-174</t>
  </si>
  <si>
    <t>smp-kw3smp-femaler/aамелrg-174</t>
  </si>
  <si>
    <t>["SMP-KW3","SMP-female R/A","RG-174","АМЕЛ","","0,48","1,52","1,9","","","","","","",""]</t>
  </si>
  <si>
    <t>RG-174 SMP-female R/A АМЕЛ SMP-KW3</t>
  </si>
  <si>
    <t>SMP-female R/A</t>
  </si>
  <si>
    <t>SMP-KW3</t>
  </si>
  <si>
    <t>TNC-male | RG-174</t>
  </si>
  <si>
    <t>tnc-c174ptnc-malerg-174</t>
  </si>
  <si>
    <t>["TNC-C174P","TNC-male","RG-174","","","0,48","1,52","1,9","","обжим","обжим","","","",""]</t>
  </si>
  <si>
    <t>RG-174 TNC-male  TNC-C174P</t>
  </si>
  <si>
    <t>TNC-C174P</t>
  </si>
  <si>
    <t>MHF1-plug (Lock) | RG-178</t>
  </si>
  <si>
    <t>20278-112r-18mhf1-plug(lock)i-pexrg-178</t>
  </si>
  <si>
    <t>["20278-112R-18","MHF1-plug (Lock)","RG-178","I-PEX","","0,25","0,87","1,3","","","","","","",""]</t>
  </si>
  <si>
    <t>RG-178 MHF1-plug (Lock) I-PEX 20278-112R-18</t>
  </si>
  <si>
    <t>RG-178</t>
  </si>
  <si>
    <t>MHF1-plug (Lock)</t>
  </si>
  <si>
    <t>I-PEX</t>
  </si>
  <si>
    <t>20278-112R-18</t>
  </si>
  <si>
    <t>MHF1-plug | RG-178</t>
  </si>
  <si>
    <t>mhf1-plugrg-178mhf1-plugi-pex(аналог)rg-178</t>
  </si>
  <si>
    <t>["MHF1-plug RG-178","MHF1-plug","RG-178","I-PEX (аналог)","","0,25","0,87","1,3","1,16","2,41","3,25","","","обжим","обжим"]</t>
  </si>
  <si>
    <t>RG-178 MHF1-plug I-PEX (аналог) MHF1-plug RG-178</t>
  </si>
  <si>
    <t>MHF1-plug RG-178</t>
  </si>
  <si>
    <t>MMCX-male | RG-178</t>
  </si>
  <si>
    <t>mmcx-malerg-178mmcx-malelenorfrg-178</t>
  </si>
  <si>
    <t>["MMCX-male RG-178","MMCX-male","RG-178","LenoRF","","0,25","0,87","1,3","1,8","4,5","9,5","","","",""]</t>
  </si>
  <si>
    <t>RG-178 MMCX-male LenoRF MMCX-male RG-178</t>
  </si>
  <si>
    <t>MMCX-male RG-178</t>
  </si>
  <si>
    <t>MMCX-male R/A | RG-178</t>
  </si>
  <si>
    <t>mmcx-maler/arg-178mmcx-maler/arg-178</t>
  </si>
  <si>
    <t>["MMCX-male R/A RG-178","MMCX-male R/A","RG-178","","","0,25","0,87","1,3","","","","","","",""]</t>
  </si>
  <si>
    <t>RG-178 MMCX-male R/A  MMCX-male R/A RG-178</t>
  </si>
  <si>
    <t>MMCX-male R/A RG-178</t>
  </si>
  <si>
    <t>RP-SMA-female | RG-178</t>
  </si>
  <si>
    <t>rp-sma-femalerg-178rp-sma-femalelenorfrg-178</t>
  </si>
  <si>
    <t>["RP-SMA-female RG-178","RP-SMA-female","RG-178","LenoRF","","0,25","0,87","1,3","3","4,3","7,5","","","",""]</t>
  </si>
  <si>
    <t>RG-178 RP-SMA-female LenoRF RP-SMA-female RG-178</t>
  </si>
  <si>
    <t>RP-SMA-female RG-178</t>
  </si>
  <si>
    <t>RP-SMA-male | RG-178</t>
  </si>
  <si>
    <t>rp-sma-malerg-178rp-sma-malelenorfrg-178</t>
  </si>
  <si>
    <t>["RP-SMA-male  RG-178","RP-SMA-male","RG-178","LenoRF","","0,25","0,87","1,3","3","4,3","7,5","","","",""]</t>
  </si>
  <si>
    <t>RG-178 RP-SMA-male LenoRF RP-SMA-male  RG-178</t>
  </si>
  <si>
    <t>RP-SMA-male  RG-178</t>
  </si>
  <si>
    <t>SMA-female | RG-178</t>
  </si>
  <si>
    <t>sma-femalerg-178sma-femalelenorfrg-178</t>
  </si>
  <si>
    <t>["SMA-female RG-178","SMA-female","RG-178","LenoRF","","0,25","0,87","1,3","3","4,3","7,5","","","",""]</t>
  </si>
  <si>
    <t>RG-178 SMA-female LenoRF SMA-female RG-178</t>
  </si>
  <si>
    <t>SMA-female RG-178</t>
  </si>
  <si>
    <t>SMA-male | RG-178</t>
  </si>
  <si>
    <t>sma-11_sma-50-1-4/111_nsma-malehuber+suhnerrg-178</t>
  </si>
  <si>
    <t>["SMA-11_SMA-50-1-4/111_N","SMA-male","RG-178","Huber+Suhner","","0,25","0,87","1,3","","","","","","обжим","обжим"]</t>
  </si>
  <si>
    <t>RG-178 SMA-male Huber+Suhner SMA-11_SMA-50-1-4/111_N</t>
  </si>
  <si>
    <t>SMA-11_SMA-50-1-4/111_N</t>
  </si>
  <si>
    <t>sma-malerg-178sma-malelenorfrg-178</t>
  </si>
  <si>
    <t>["SMA-male RG-178","SMA-male","RG-178","LenoRF","","0,25","0,87","1,3","2","5,5","10,5","","","",""]</t>
  </si>
  <si>
    <t>RG-178 SMA-male LenoRF SMA-male RG-178</t>
  </si>
  <si>
    <t>SMA-male RG-178</t>
  </si>
  <si>
    <t>["SMA-male RG-178","SMA-male","RG-178","LenoRF","","0,25","0,87","1,3","3","4,3","7,5","","","",""]</t>
  </si>
  <si>
    <t>SMA-male R/A | RG-178</t>
  </si>
  <si>
    <t>sma-maler/arg178sma-maler/akroksrg-178</t>
  </si>
  <si>
    <t>["SMA-Male R/A RG178","SMA-male R/A","RG-178","Kroks","","0,25","0,87","1,3","","","","","","обжим","обжим"]</t>
  </si>
  <si>
    <t>RG-178 SMA-male R/A Kroks SMA-Male R/A RG178</t>
  </si>
  <si>
    <t>SMA-Male R/A RG178</t>
  </si>
  <si>
    <t>U.FL-female R/A | RG-178</t>
  </si>
  <si>
    <t>u.flu.fl-femaler/arg-178</t>
  </si>
  <si>
    <t>["U.FL","U.FL-female R/A","RG-178","","","0,25","0,87","1,3","","","","","","обжим","обжим"]</t>
  </si>
  <si>
    <t>RG-178 U.FL-female R/A  U.FL</t>
  </si>
  <si>
    <t>U.FL-female R/A</t>
  </si>
  <si>
    <t>U.FL</t>
  </si>
  <si>
    <t>N-male | RG-213</t>
  </si>
  <si>
    <t>n-112bn-malerg-213</t>
  </si>
  <si>
    <t>["N-112B","N-male","RG-213","","","2,39","7,25","7,9","","","","","","пайка",""]</t>
  </si>
  <si>
    <t>RG-213 N-male  N-112B</t>
  </si>
  <si>
    <t>RG-213</t>
  </si>
  <si>
    <t>N-112B</t>
  </si>
  <si>
    <t>UHF-male | RG-213</t>
  </si>
  <si>
    <t>uhf-maleu-112buhf-malerg-213</t>
  </si>
  <si>
    <t>["UHF-Male U-112B","UHF-male","RG-213","","","2,39","7,25","7,9","","","","","","пайка",""]</t>
  </si>
  <si>
    <t>RG-213 UHF-male  UHF-Male U-112B</t>
  </si>
  <si>
    <t>UHF-Male U-112B</t>
  </si>
  <si>
    <t>N-female flange | RG-223</t>
  </si>
  <si>
    <t>n-50-2-14/133nen-femaleflangehuber+suhnerrg-223</t>
  </si>
  <si>
    <t>["N-50-2-14/133 NE","N-female flange","RG-223","Huber+Suhner","","0,94","2,98","3,95","","","","","","пайка","пайка"]</t>
  </si>
  <si>
    <t>RG-223 N-female flange Huber+Suhner N-50-2-14/133 NE</t>
  </si>
  <si>
    <t>RG-223</t>
  </si>
  <si>
    <t>N-female flange</t>
  </si>
  <si>
    <t>N-50-2-14/133 NE</t>
  </si>
  <si>
    <t>n-50-3-9/133nen-femaleflangehuber+suhnerrg-223</t>
  </si>
  <si>
    <t>["N-50-3-9/133 NE","N-female flange","RG-223","Huber+Suhner","","0,94","2,98","3,95","","","","","","пайка","пайка"]</t>
  </si>
  <si>
    <t>RG-223 N-female flange Huber+Suhner N-50-3-9/133 NE</t>
  </si>
  <si>
    <t>N-50-3-9/133 NE</t>
  </si>
  <si>
    <t>N-female | RG-223</t>
  </si>
  <si>
    <t>n-femalerg-223n-femalelenorfrg-223</t>
  </si>
  <si>
    <t>["N-female RG-223","N-female","RG-223","LenoRF","","0,94","2,98","3,95","4","8","16,5","","","",""]</t>
  </si>
  <si>
    <t>RG-223 N-female LenoRF N-female RG-223</t>
  </si>
  <si>
    <t>N-female RG-223</t>
  </si>
  <si>
    <t>N-male | RG-223</t>
  </si>
  <si>
    <t>n-malerg-223n-malelenorfrg-223</t>
  </si>
  <si>
    <t>["N-male RG-223","N-male","RG-223","LenoRF","","0,94","2,98","3,95","2","7,5","15,5","","","",""]</t>
  </si>
  <si>
    <t>RG-223 N-male LenoRF N-male RG-223</t>
  </si>
  <si>
    <t>N-male RG-223</t>
  </si>
  <si>
    <t>N-male R/A | RG-223</t>
  </si>
  <si>
    <t>16_n-50-3-27/133_nen-maler/ahuber+suhnerrg-223</t>
  </si>
  <si>
    <t>["16_N-50-3-27/133_NE","N-male R/A","RG-223","Huber+Suhner","","0,94","2,98","3,95","2,7","11,6","19","","","пайка внутри корпуса","обжим"]</t>
  </si>
  <si>
    <t>RG-223 N-male R/A Huber+Suhner 16_N-50-3-27/133_NE</t>
  </si>
  <si>
    <t>16_N-50-3-27/133_NE</t>
  </si>
  <si>
    <t>SMA-female | RG-223</t>
  </si>
  <si>
    <t>sma-femalerg-223sma-femalelenorfrg-223</t>
  </si>
  <si>
    <t>["SMA-female RG-223","SMA-female","RG-223","LenoRF","","0,94","2,98","3,95","2,5","5","11,5","","","",""]</t>
  </si>
  <si>
    <t>RG-223 SMA-female LenoRF SMA-female RG-223</t>
  </si>
  <si>
    <t>SMA-female RG-223</t>
  </si>
  <si>
    <t>SMA-male R/A | RG-223</t>
  </si>
  <si>
    <t>sma-maler/arg-223sma-maler/alenorfrg-223</t>
  </si>
  <si>
    <t>["SMA-male R/A RG-223","SMA-male R/A","RG-223","LenoRF","","0,94","2,98","3,95","1,5","5,5","12","","","",""]</t>
  </si>
  <si>
    <t>RG-223 SMA-male R/A LenoRF SMA-male R/A RG-223</t>
  </si>
  <si>
    <t>SMA-male R/A RG-223</t>
  </si>
  <si>
    <t>F-male | RG-316</t>
  </si>
  <si>
    <t>f-malerg-316f-malekroksrg-316</t>
  </si>
  <si>
    <t>["F-male RG-316","F-male","RG-316","Kroks","","0,5","1,48","1,95","","","обжим","","","",""]</t>
  </si>
  <si>
    <t>RG-316 F-male Kroks F-male RG-316</t>
  </si>
  <si>
    <t>RG-316</t>
  </si>
  <si>
    <t>F-male RG-316</t>
  </si>
  <si>
    <t>Fakra-female | RG-316</t>
  </si>
  <si>
    <t>fakraz-femalefakra-femalerg-316</t>
  </si>
  <si>
    <t>["Fakra Z-Female","Fakra-female","RG-316","","","0,5","1,48","1,95","","","","","","пайка","обжим"]</t>
  </si>
  <si>
    <t>RG-316 Fakra-female  Fakra Z-Female</t>
  </si>
  <si>
    <t>Fakra Z-Female</t>
  </si>
  <si>
    <t>MCX-female | RG-316</t>
  </si>
  <si>
    <t>mcx-femalerg-316mcx-femalelenorfrg-316</t>
  </si>
  <si>
    <t>["MCX-female RG-316","MCX-female","RG-316","LenoRF","","0,5","1,48","1,95","","","","","","",""]</t>
  </si>
  <si>
    <t>RG-316 MCX-female LenoRF MCX-female RG-316</t>
  </si>
  <si>
    <t>MCX-female RG-316</t>
  </si>
  <si>
    <t>MCX-female R/A | RG-316</t>
  </si>
  <si>
    <t>mcx-femaler/arg-316mcx-femaler/alenorfrg-316</t>
  </si>
  <si>
    <t>["MCX-female R/A RG-316","MCX-female R/A","RG-316","LenoRF","","0,5","1,48","1,95","","","","","","",""]</t>
  </si>
  <si>
    <t>RG-316 MCX-female R/A LenoRF MCX-female R/A RG-316</t>
  </si>
  <si>
    <t>MCX-female R/A RG-316</t>
  </si>
  <si>
    <t>MCX-male | RG-316</t>
  </si>
  <si>
    <t>mcx-malerg-316mcx-malelenorfrg-316</t>
  </si>
  <si>
    <t>["MCX-male RG-316","MCX-male","RG-316","LenoRF","","0,5","1,48","1,95","2","4","10,5","","","",""]</t>
  </si>
  <si>
    <t>RG-316 MCX-male LenoRF MCX-male RG-316</t>
  </si>
  <si>
    <t>MCX-male RG-316</t>
  </si>
  <si>
    <t>MCX-male R/A | RG-316</t>
  </si>
  <si>
    <t>mcx-jw3mcx-maler/akroksrg-316</t>
  </si>
  <si>
    <t>["MCX-JW3","MCX-male R/A","RG-316","Kroks","","0,5","1,48","1,95","","","","","","обжим","обжим"]</t>
  </si>
  <si>
    <t>RG-316 MCX-male R/A Kroks MCX-JW3</t>
  </si>
  <si>
    <t>MCX-JW3</t>
  </si>
  <si>
    <t>mcx-maler/arg-316mcx-maler/alenorfrg-316</t>
  </si>
  <si>
    <t>["MCX-male R/A RG-316","MCX-male R/A","RG-316","LenoRF","","0,5","1,48","1,95","","","","","","",""]</t>
  </si>
  <si>
    <t>RG-316 MCX-male R/A LenoRF MCX-male R/A RG-316</t>
  </si>
  <si>
    <t>MCX-male R/A RG-316</t>
  </si>
  <si>
    <t>MMCX-female | RG-316</t>
  </si>
  <si>
    <t>mmcx-femalerg-316mmcx-femalelenorfrg-316</t>
  </si>
  <si>
    <t>["MMCX-female RG-316","MMCX-female","RG-316","LenoRF","","0,5","1,48","1,95","","","","","","",""]</t>
  </si>
  <si>
    <t>RG-316 MMCX-female LenoRF MMCX-female RG-316</t>
  </si>
  <si>
    <t>MMCX-female RG-316</t>
  </si>
  <si>
    <t>MMCX-male | RG-316</t>
  </si>
  <si>
    <t>kroks-1440mmcx-malekroksrg-316</t>
  </si>
  <si>
    <t>["Kroks-1440","MMCX-male","RG-316","Kroks","","0,5","1,48","1,95","","","","","","","обжим"]</t>
  </si>
  <si>
    <t>RG-316 MMCX-male Kroks Kroks-1440</t>
  </si>
  <si>
    <t>mmcx-malerg-316mmcx-malelenorfrg-316</t>
  </si>
  <si>
    <t>["MMCX-male RG-316","MMCX-male","RG-316","LenoRF","","0,5","1,48","1,95","1,8","4,5","10","","","",""]</t>
  </si>
  <si>
    <t>RG-316 MMCX-male LenoRF MMCX-male RG-316</t>
  </si>
  <si>
    <t>MMCX-male RG-316</t>
  </si>
  <si>
    <t>MMCX-male R/A | RG-316</t>
  </si>
  <si>
    <t>13-121lmmcx-maler/agsm-repiterirg-316</t>
  </si>
  <si>
    <t>["13-121L","MMCX-male R/A","RG-316","gsm-repiteri","","0,5","1,48","1,95","","","","","","","обжим"]</t>
  </si>
  <si>
    <t>RG-316 MMCX-male R/A gsm-repiteri 13-121L</t>
  </si>
  <si>
    <t>kroks-412mmcx-maler/akroksrg-316</t>
  </si>
  <si>
    <t>["Kroks-412","MMCX-male R/A","RG-316","Kroks","","0,5","1,48","1,95","","","","","","","обжим"]</t>
  </si>
  <si>
    <t>RG-316 MMCX-male R/A Kroks Kroks-412</t>
  </si>
  <si>
    <t>Kroks-412</t>
  </si>
  <si>
    <t>N-female | RG-316</t>
  </si>
  <si>
    <t>n-femalerg-316n-femalekroksrg-316</t>
  </si>
  <si>
    <t>["N-female RG-316","N-female","RG-316","Kroks","","0,5","1,48","1,95","","","","","","обжим","обжим"]</t>
  </si>
  <si>
    <t>RG-316 N-female Kroks N-female RG-316</t>
  </si>
  <si>
    <t>N-female RG-316</t>
  </si>
  <si>
    <t>N-male | RG-316</t>
  </si>
  <si>
    <t>n-111ln-malerg-316</t>
  </si>
  <si>
    <t>["N-111L","N-male","RG-316","","","0,5","1,48","1,95","","пайка","обжим","","","",""]</t>
  </si>
  <si>
    <t>RG-316 N-male  N-111L</t>
  </si>
  <si>
    <t>N-111L</t>
  </si>
  <si>
    <t>RP-SMA-female | RG-316</t>
  </si>
  <si>
    <t>rp-sma-femalerg-316rp-sma-femalerg-316</t>
  </si>
  <si>
    <t>["RP-SMA-female RG-316","RP-SMA-female","RG-316","","","0,5","1,48","1,95","","","","","","пайка","обжим"]</t>
  </si>
  <si>
    <t>RG-316 RP-SMA-female  RP-SMA-female RG-316</t>
  </si>
  <si>
    <t>RP-SMA-female RG-316</t>
  </si>
  <si>
    <t>RP-SMA-male | RG-316</t>
  </si>
  <si>
    <t>s-a111lrp-sma-malekroksrg-316</t>
  </si>
  <si>
    <t>["S-A111L","RP-SMA-male","RG-316","Kroks","","0,5","1,48","1,95","","","","","","обжим","обжим"]</t>
  </si>
  <si>
    <t>RG-316 RP-SMA-male Kroks S-A111L</t>
  </si>
  <si>
    <t>S-A111L</t>
  </si>
  <si>
    <t>RP-SMA-male R/A | RG-316</t>
  </si>
  <si>
    <t>rp-sma-maler/arg-316rp-sma-maler/akroksrg-316</t>
  </si>
  <si>
    <t>["RP-SMA-male R/A RG-316","RP-SMA-male R/A","RG-316","Kroks","","0,5","1,48","1,95","","","","","","обжим","обжим"]</t>
  </si>
  <si>
    <t>RG-316 RP-SMA-male R/A Kroks RP-SMA-male R/A RG-316</t>
  </si>
  <si>
    <t>RP-SMA-male R/A</t>
  </si>
  <si>
    <t>RP-SMA-male R/A RG-316</t>
  </si>
  <si>
    <t>SMA-female bulkhead | RG-316</t>
  </si>
  <si>
    <t>sma-c316fsma-femalebulkheadruichirg-316</t>
  </si>
  <si>
    <t>["SMA-C316F","SMA-female bulkhead","RG-316","RUICHI","","0,5","1,48","1,95","","","","","","пайка","обжим"]</t>
  </si>
  <si>
    <t>RG-316 SMA-female bulkhead RUICHI SMA-C316F</t>
  </si>
  <si>
    <t>SMA-female bulkhead</t>
  </si>
  <si>
    <t>SMA-C316F</t>
  </si>
  <si>
    <t>SMA-female flange | RG-316</t>
  </si>
  <si>
    <t>sma-femaleфланцевыйrg316sma-femaleflangekroksrg-316</t>
  </si>
  <si>
    <t>["SMA-Female фланцевый RG316","SMA-female flange","RG-316","Kroks","","0,5","1,48","1,95","","","","","","обжим","обжим"]</t>
  </si>
  <si>
    <t>RG-316 SMA-female flange Kroks SMA-Female фланцевый RG316</t>
  </si>
  <si>
    <t>SMA-female flange</t>
  </si>
  <si>
    <t>SMA-Female фланцевый RG316</t>
  </si>
  <si>
    <t>SMA-female | RG-316</t>
  </si>
  <si>
    <t>sma-femalerg-316sma-femalelenorfrg-316</t>
  </si>
  <si>
    <t>["SMA-female RG-316","SMA-female","RG-316","LenoRF","","0,5","1,48","1,95","2,5","5","11,5","","","",""]</t>
  </si>
  <si>
    <t>RG-316 SMA-female LenoRF SMA-female RG-316</t>
  </si>
  <si>
    <t>SMA-female RG-316</t>
  </si>
  <si>
    <t>SMA-female R/A | RG-316</t>
  </si>
  <si>
    <t>sma-femaler/arg316sma-femaler/akroksrg-316</t>
  </si>
  <si>
    <t>["SMA-Female R/A RG316","SMA-female R/A","RG-316","Kroks","","0,5","1,48","1,95","","","","","","","обжим"]</t>
  </si>
  <si>
    <t>RG-316 SMA-female R/A Kroks SMA-Female R/A RG316</t>
  </si>
  <si>
    <t>SMA-female R/A</t>
  </si>
  <si>
    <t>SMA-Female R/A RG316</t>
  </si>
  <si>
    <t>SMA-male | RG-316</t>
  </si>
  <si>
    <t>sma-malerg-316sma-malelenorfrg-316</t>
  </si>
  <si>
    <t>["SMA-male RG-316","SMA-male","RG-316","LenoRF","","0,5","1,48","1,95","2,5","4","10,5","","","",""]</t>
  </si>
  <si>
    <t>RG-316 SMA-male LenoRF SMA-male RG-316</t>
  </si>
  <si>
    <t>SMA-male RG-316</t>
  </si>
  <si>
    <t>SMA-male R/A | RG-316</t>
  </si>
  <si>
    <t>sma-jw3sma-maler/akroksrg-316</t>
  </si>
  <si>
    <t>["SMA-JW3","SMA-male R/A","RG-316","Kroks","","0,5","1,48","1,95","","","","","","обжим","обжим"]</t>
  </si>
  <si>
    <t>RG-316 SMA-male R/A Kroks SMA-JW3</t>
  </si>
  <si>
    <t>SMA-JW3</t>
  </si>
  <si>
    <t>sma-maler/arg-316sma-maler/alenorfrg-316</t>
  </si>
  <si>
    <t>["SMA-male R/A RG-316","SMA-male R/A","RG-316","LenoRF","","0,5","1,48","1,95","1,5","5,5","12","","","",""]</t>
  </si>
  <si>
    <t>RG-316 SMA-male R/A LenoRF SMA-male R/A RG-316</t>
  </si>
  <si>
    <t>SMA-male R/A RG-316</t>
  </si>
  <si>
    <t>["SMA-male R/A RG-316","SMA-male R/A","RG-316","LenoRF","","0,5","1,48","1,95","1,5","5","12,5","","","",""]</t>
  </si>
  <si>
    <t>sma-c174psma-maleruichirg-316</t>
  </si>
  <si>
    <t>["SMA-C174P","SMA-male","RG-316","RUICHI","","0,5","1,48","1,95","2,5","3,5","7,5","","","пайка","обжим"]</t>
  </si>
  <si>
    <t>RG-316 SMA-male RUICHI SMA-C174P</t>
  </si>
  <si>
    <t>SMB-male | RG-316</t>
  </si>
  <si>
    <t>smb-malerg-316smb-malekroksrg-316</t>
  </si>
  <si>
    <t>["SMB-male RG-316","SMB-male","RG-316","Kroks","","0,5","1,48","1,95","","","обжим","","","",""]</t>
  </si>
  <si>
    <t>RG-316 SMB-male Kroks SMB-male RG-316</t>
  </si>
  <si>
    <t>SMB-male RG-316</t>
  </si>
  <si>
    <t>TNC-female bulkhead | RG-316</t>
  </si>
  <si>
    <t>tnc-femalerg316tnc-femalebulkheadkroksrg-316</t>
  </si>
  <si>
    <t>["TNC-Female RG316","TNC-female bulkhead","RG-316","Kroks","","0,5","1,48","1,95","","","","","","обжим","обжим"]</t>
  </si>
  <si>
    <t>RG-316 TNC-female bulkhead Kroks TNC-Female RG316</t>
  </si>
  <si>
    <t>TNC-female bulkhead</t>
  </si>
  <si>
    <t>TNC-Female RG316</t>
  </si>
  <si>
    <t>TNC-male | RG-316</t>
  </si>
  <si>
    <t>t-111ltnc-malerg-316</t>
  </si>
  <si>
    <t>["T-111L","TNC-male","RG-316","","","0,5","1,48","1,95","","пайка","обжим","","","",""]</t>
  </si>
  <si>
    <t>RG-316 TNC-male  T-111L</t>
  </si>
  <si>
    <t>T-111L</t>
  </si>
  <si>
    <t>TNC-male R/A | RG-316</t>
  </si>
  <si>
    <t>tnc-jw3ytnc-maler/arg-316</t>
  </si>
  <si>
    <t>["TNC-JW3Y","TNC-male R/A","RG-316","","","0,5","1,48","1,95","","","","","","",""]</t>
  </si>
  <si>
    <t>RG-316 TNC-male R/A  TNC-JW3Y</t>
  </si>
  <si>
    <t>TNC-male R/A</t>
  </si>
  <si>
    <t>TNC-JW3Y</t>
  </si>
  <si>
    <t>N-female bulkhead | RG-316D</t>
  </si>
  <si>
    <t>n-ky3dyn-femalebulkheadамэлrg-316d</t>
  </si>
  <si>
    <t>["N-KY3DY","N-female bulkhead","RG-316D","АМЭЛ","","0,5","1,52","2,4","4,5","6,5","12","","","пайка","обжим"]</t>
  </si>
  <si>
    <t>RG-316D N-female bulkhead АМЭЛ N-KY3DY</t>
  </si>
  <si>
    <t>RG-316D</t>
  </si>
  <si>
    <t>N-female bulkhead</t>
  </si>
  <si>
    <t>N-KY3DY</t>
  </si>
  <si>
    <t>N-female flange | RG-316D</t>
  </si>
  <si>
    <t>n-kf2.5dyn-femaleflangeамэлrg-316d</t>
  </si>
  <si>
    <t>["N-KF2.5DY","N-female flange","RG-316D","АМЭЛ","","0,5","1,52","2,4","","","","","","",""]</t>
  </si>
  <si>
    <t>RG-316D N-female flange АМЭЛ N-KF2.5DY</t>
  </si>
  <si>
    <t>N-KF2.5DY</t>
  </si>
  <si>
    <t>SMA-male | RG-316D</t>
  </si>
  <si>
    <t>11_sma-50-2-112/133_nesma-malehuber+suhnerrg-316d</t>
  </si>
  <si>
    <t>["11_SMA-50-2-112/133_NE","SMA-male","RG-316D","Huber+Suhner","","0,5","1,52","2,4","2,2","3,6","8,6","","","пайка","обжим"]</t>
  </si>
  <si>
    <t>RG-316D SMA-male Huber+Suhner 11_SMA-50-2-112/133_NE</t>
  </si>
  <si>
    <t>11_SMA-50-2-112/133_NE</t>
  </si>
  <si>
    <t>SMA-male R/A | RG-316D</t>
  </si>
  <si>
    <t>16_sma-50-2-106/111_nesma-maler/ahuber+suhnerrg-316d</t>
  </si>
  <si>
    <t>["16_SMA-50-2-106/111_NE","SMA-male R/A","RG-316D","Huber+Suhner","","0,5","1,52","2,4","3,5","5,5","10","","","пайка внутри корпуса","обжим"]</t>
  </si>
  <si>
    <t>RG-316D SMA-male R/A Huber+Suhner 16_SMA-50-2-106/111_NE</t>
  </si>
  <si>
    <t>16_SMA-50-2-106/111_NE</t>
  </si>
  <si>
    <t>sma-вку-1,5.214-2-355-1.мsma-maler/aамэлrg-316d</t>
  </si>
  <si>
    <t>["SMA-ВКУ-1,5.214-2-355-1.М","SMA-male R/A","RG-316D","АМЭЛ","","0,5","1,52","2,4","","","","","","",""]</t>
  </si>
  <si>
    <t>RG-316D SMA-male R/A АМЭЛ SMA-ВКУ-1,5.214-2-355-1.М</t>
  </si>
  <si>
    <t>SMA-ВКУ-1,5.214-2-355-1.М</t>
  </si>
  <si>
    <t>SMP-female R/A | RG-316D</t>
  </si>
  <si>
    <t>smp-kw2.5dsmp-femaler/aамэлrg-316d</t>
  </si>
  <si>
    <t>["SMP-KW2.5D","SMP-female R/A","RG-316D","АМЭЛ","","0,5","1,52","2,4","","","","","","",""]</t>
  </si>
  <si>
    <t>RG-316D SMP-female R/A АМЭЛ SMP-KW2.5D</t>
  </si>
  <si>
    <t>SMP-KW2.5D</t>
  </si>
  <si>
    <t>N-female | RG-400</t>
  </si>
  <si>
    <t>n-femalerg-400n-femalelenorfrg-400</t>
  </si>
  <si>
    <t>["N-female RG-400","N-female","RG-400","LenoRF","","1","2,95","3,95","4","8","16,5","","","",""]</t>
  </si>
  <si>
    <t>RG-400 N-female LenoRF N-female RG-400</t>
  </si>
  <si>
    <t>RG-400</t>
  </si>
  <si>
    <t>N-female RG-400</t>
  </si>
  <si>
    <t>N-male | RG-400</t>
  </si>
  <si>
    <t>n-malerg-400n-malelenorfrg-400</t>
  </si>
  <si>
    <t>["N-male RG-400","N-male","RG-400","LenoRF","","1","2,95","3,95","2","7,5","15,5","","","",""]</t>
  </si>
  <si>
    <t>RG-400 N-male LenoRF N-male RG-400</t>
  </si>
  <si>
    <t>N-male RG-400</t>
  </si>
  <si>
    <t>N-female | RG-402</t>
  </si>
  <si>
    <t>n-femalerg-402n-femalerg-402</t>
  </si>
  <si>
    <t>["N-female RG-402","N-female","RG-402","","","0,92","2,98","3,58","","","","","","пайка","пайка"]</t>
  </si>
  <si>
    <t>RG-402 N-female  N-female RG-402</t>
  </si>
  <si>
    <t>RG-402</t>
  </si>
  <si>
    <t>N-female RG-402</t>
  </si>
  <si>
    <t>N-female flange | RG-402</t>
  </si>
  <si>
    <t>n-245-141n-femaleflangerg-402</t>
  </si>
  <si>
    <t>["N-245-141","N-female flange","RG-402","","","0,92","2,98","3,58","","","","","","пайка","пайка"]</t>
  </si>
  <si>
    <t>RG-402 N-female flange  N-245-141</t>
  </si>
  <si>
    <t>N-245-141</t>
  </si>
  <si>
    <t>SMA-female | RG-402</t>
  </si>
  <si>
    <t>isma-kb3asma-femaletrlrg-402</t>
  </si>
  <si>
    <t>["ISMA-KB3A","SMA-female","RG-402","TRL","","0,92","2,98","3,58","","","","","","пайка","пайка"]</t>
  </si>
  <si>
    <t>RG-402 SMA-female TRL ISMA-KB3A</t>
  </si>
  <si>
    <t>TRL</t>
  </si>
  <si>
    <t>ISMA-KB3A</t>
  </si>
  <si>
    <t>sma-malerg40218ghzsma-femaleамелrg-402</t>
  </si>
  <si>
    <t>["SMA-Male RG402 18GHz","SMA-female","RG-402","АМЕЛ","","0,92","2,98","3,58","","","","","","",""]</t>
  </si>
  <si>
    <t>RG-402 SMA-female АМЕЛ SMA-Male RG402 18GHz</t>
  </si>
  <si>
    <t>SMA-Male RG402 18GHz</t>
  </si>
  <si>
    <t>SMA-male | RG-402</t>
  </si>
  <si>
    <t>s-115-141sma-malerg-402</t>
  </si>
  <si>
    <t>["S-115-141","SMA-male","RG-402","","","0,92","2,98","3,58","","","","","","пайка","пайка"]</t>
  </si>
  <si>
    <t>RG-402 SMA-male  S-115-141</t>
  </si>
  <si>
    <t>S-115-141</t>
  </si>
  <si>
    <t>sma-male141sma-malerg-402</t>
  </si>
  <si>
    <t>["SMA-Male 141","SMA-male","RG-402","","","0,92","2,98","3,58","","","","","","",""]</t>
  </si>
  <si>
    <t>RG-402 SMA-male  SMA-Male 141</t>
  </si>
  <si>
    <t>SMA-Male 141</t>
  </si>
  <si>
    <t>11_sma-50-3-15/111_nesma-malehuber+suhnerrg-402</t>
  </si>
  <si>
    <t>["11_SMA-50-3-15/111_NE","SMA-male","RG-402","Huber+Suhner","","0,92","2,98","3,58","","пайка","пайка","","","",""]</t>
  </si>
  <si>
    <t>RG-402 SMA-male Huber+Suhner 11_SMA-50-3-15/111_NE</t>
  </si>
  <si>
    <t>11_SMA-50-3-15/111_NE</t>
  </si>
  <si>
    <t>sma-malerg-402sma-malelenorfrg-402</t>
  </si>
  <si>
    <t>["SMA-male RG-402","SMA-male","RG-402","LenoRF","","0,92","2,98","3,58","2","3,3","8,3","","","",""]</t>
  </si>
  <si>
    <t>RG-402 SMA-male LenoRF SMA-male RG-402</t>
  </si>
  <si>
    <t>SMA-male RG-402</t>
  </si>
  <si>
    <t>SMA-male R/A | RG-402</t>
  </si>
  <si>
    <t>sma-maler/arg-402sma-maler/alenorfrg-402</t>
  </si>
  <si>
    <t>["SMA-male R/A RG-402","SMA-male R/A","RG-402","LenoRF","","0,92","2,98","3,58","","","","","","",""]</t>
  </si>
  <si>
    <t>RG-402 SMA-male R/A LenoRF SMA-male R/A RG-402</t>
  </si>
  <si>
    <t>SMA-male R/A RG-402</t>
  </si>
  <si>
    <t>isma-jb3sma-maletrlrg-402</t>
  </si>
  <si>
    <t>["ISMA-JB3","SMA-male","RG-402","TRL","","0,92","2,98","3,58","","","","","","пайка","пайка"]</t>
  </si>
  <si>
    <t>RG-402 SMA-male TRL ISMA-JB3</t>
  </si>
  <si>
    <t>ISMA-JB3</t>
  </si>
  <si>
    <t>2.92mm-male | RG-405</t>
  </si>
  <si>
    <t>2.92mm-malerg-4052.92mm-malekroksrg-405</t>
  </si>
  <si>
    <t>["2.92mm-male RG-405","2.92mm-male","RG-405","Kroks","","0,51","1,68","2,2","","","прижим","","","",""]</t>
  </si>
  <si>
    <t>RG-405 2.92mm-male Kroks 2.92mm-male RG-405</t>
  </si>
  <si>
    <t>RG-405</t>
  </si>
  <si>
    <t>2.92mm-male</t>
  </si>
  <si>
    <t>2.92mm-male RG-405</t>
  </si>
  <si>
    <t>MCX-male R/A | RG-405</t>
  </si>
  <si>
    <t>mcx-maler/arg-405mcx-maler/akroksrg-405</t>
  </si>
  <si>
    <t>["MCX-male R/A RG-405","MCX-male R/A","RG-405","Kroks","","0,51","1,68","2,2","","","пайка","пайка","","",""]</t>
  </si>
  <si>
    <t>RG-405 MCX-male R/A Kroks MCX-male R/A RG-405</t>
  </si>
  <si>
    <t>MCX-male R/A RG-405</t>
  </si>
  <si>
    <t>N-female flange | RG-405</t>
  </si>
  <si>
    <t>nf_f4_086_rg405_c26_pron-femaleflangelinkmagrg-405</t>
  </si>
  <si>
    <t>["Nf_F4_086_RG405_C26_PRO","N-female flange","RG-405","Linkmag","","0,51","1,68","2,2","","","","","","пайка","пайка"]</t>
  </si>
  <si>
    <t>RG-405 N-female flange Linkmag Nf_F4_086_RG405_C26_PRO</t>
  </si>
  <si>
    <t>Linkmag</t>
  </si>
  <si>
    <t>Nf_F4_086_RG405_C26_PRO</t>
  </si>
  <si>
    <t>N-female | RG-405</t>
  </si>
  <si>
    <t>n-femalerg-405n-femalekroksrg-405</t>
  </si>
  <si>
    <t>["N-female RG-405","N-female","RG-405","Kroks","","0,51","1,68","2,2","","","","","","пайка","пайка"]</t>
  </si>
  <si>
    <t>RG-405 N-female Kroks N-female RG-405</t>
  </si>
  <si>
    <t>N-female RG-405</t>
  </si>
  <si>
    <t>N-male | RG-405</t>
  </si>
  <si>
    <t>n-malerg-405n-malekroksrg-405</t>
  </si>
  <si>
    <t>["N-male RG-405","N-male","RG-405","Kroks","","0,51","1,68","2,2","","","","","","пайка","пайка"]</t>
  </si>
  <si>
    <t>RG-405 N-male Kroks N-male RG-405</t>
  </si>
  <si>
    <t>N-male RG-405</t>
  </si>
  <si>
    <t>SMA-female | RG-405</t>
  </si>
  <si>
    <t>sma-females-235-085sma-femalerg-405</t>
  </si>
  <si>
    <t>["SMA-FEMALE S-235-085","SMA-female","RG-405","","","0,51","1,68","2,2","","","","","","пайка",""]</t>
  </si>
  <si>
    <t>RG-405 SMA-female  SMA-FEMALE S-235-085</t>
  </si>
  <si>
    <t>SMA-FEMALE S-235-085</t>
  </si>
  <si>
    <t>SMA-female flange | RG-405</t>
  </si>
  <si>
    <t>sma-maleflangedsma-femaleflangekroksrg-405</t>
  </si>
  <si>
    <t>["SMA-Male flanged","SMA-female flange","RG-405","Kroks","","0,51","1,68","2,2","","","","","","пайка","пайка"]</t>
  </si>
  <si>
    <t>RG-405 SMA-female flange Kroks SMA-Male flanged</t>
  </si>
  <si>
    <t>SMA-Male flanged</t>
  </si>
  <si>
    <t>sma-femalerg-405sma-femalelenorfrg-405</t>
  </si>
  <si>
    <t>["SMA-female RG-405","SMA-female","RG-405","LenoRF","","0,51","1,68","2,2","2","3,3","8,3","","","",""]</t>
  </si>
  <si>
    <t>RG-405 SMA-female LenoRF SMA-female RG-405</t>
  </si>
  <si>
    <t>SMA-female RG-405</t>
  </si>
  <si>
    <t>sma-femalerg4056ghzsma-femaletrlrg-405</t>
  </si>
  <si>
    <t>["SMA-Female RG405 6GHz","SMA-female","RG-405","TRL","","0,51","1,68","2,2","","","","","","пайка","пайка"]</t>
  </si>
  <si>
    <t>RG-405 SMA-female TRL SMA-Female RG405 6GHz</t>
  </si>
  <si>
    <t>SMA-Female RG405 6GHz</t>
  </si>
  <si>
    <t>sma-femalerg40518ghzsma-femaleамелrg-405</t>
  </si>
  <si>
    <t>["SMA-Female RG405 18GHz","SMA-female","RG-405","АМЕЛ","","0,51","1,68","2,2","","","","","","пайка","пайка"]</t>
  </si>
  <si>
    <t>RG-405 SMA-female АМЕЛ SMA-Female RG405 18GHz</t>
  </si>
  <si>
    <t>SMA-Female RG405 18GHz</t>
  </si>
  <si>
    <t>SMA-male | RG-405</t>
  </si>
  <si>
    <t>sma-malerg-405sma-malelenorfrg-405</t>
  </si>
  <si>
    <t>["SMA-male RG-405","SMA-male","RG-405","LenoRF","","0,51","1,68","2,2","2,2","3,6","10,5","","","",""]</t>
  </si>
  <si>
    <t>RG-405 SMA-male LenoRF SMA-male RG-405</t>
  </si>
  <si>
    <t>SMA-male RG-405</t>
  </si>
  <si>
    <t>SMA-male R/A | RG-405</t>
  </si>
  <si>
    <t>s-125-085sma-maler/arg-405</t>
  </si>
  <si>
    <t>["S-125-085","SMA-male R/A","RG-405","","","0,51","1,68","2,2","","","","","","пайка","пайка"]</t>
  </si>
  <si>
    <t>RG-405 SMA-male R/A  S-125-085</t>
  </si>
  <si>
    <t>S-125-085</t>
  </si>
  <si>
    <t>sma-50-2-103/111nhsma-maler/ahuber+suhnerrg-405</t>
  </si>
  <si>
    <t>["SMA-50-2-103/111 NH","SMA-male R/A","RG-405","Huber+Suhner","","0,51","1,68","2,2","","","","","","пайка","пайка"]</t>
  </si>
  <si>
    <t>RG-405 SMA-male R/A Huber+Suhner SMA-50-2-103/111 NH</t>
  </si>
  <si>
    <t>SMA-50-2-103/111 NH</t>
  </si>
  <si>
    <t>sma-maler/arg-405sma-maler/alenorfrg-405</t>
  </si>
  <si>
    <t>["SMA-male R/A RG-405","SMA-male R/A","RG-405","LenoRF","","0,51","1,68","2,2","","","","","","",""]</t>
  </si>
  <si>
    <t>RG-405 SMA-male R/A LenoRF SMA-male R/A RG-405</t>
  </si>
  <si>
    <t>SMA-male R/A RG-405</t>
  </si>
  <si>
    <t>sma-malerg4056ghzsma-maletrlrg-405</t>
  </si>
  <si>
    <t>["SMA-Male RG405 6GHz","SMA-male","RG-405","TRL","","0,51","1,68","2,2","","","","","","пайка","пайка"]</t>
  </si>
  <si>
    <t>RG-405 SMA-male TRL SMA-Male RG405 6GHz</t>
  </si>
  <si>
    <t>SMA-Male RG405 6GHz</t>
  </si>
  <si>
    <t>sma-malerg40518ghzsma-maleамелrg-405</t>
  </si>
  <si>
    <t>["SMA-Male RG405 18GHz","SMA-male","RG-405","АМЕЛ","","0,51","1,68","2,2","","","","","","пайка","пайка"]</t>
  </si>
  <si>
    <t>RG-405 SMA-male АМЕЛ SMA-Male RG405 18GHz</t>
  </si>
  <si>
    <t>SMA-Male RG405 18GHz</t>
  </si>
  <si>
    <t>SMB-female | RG-405</t>
  </si>
  <si>
    <t>smb-femalerg405smb-femalerg-405</t>
  </si>
  <si>
    <t>["SMB-Female RG405","SMB-female","RG-405","","","0,51","1,68","2,2","","","","","","",""]</t>
  </si>
  <si>
    <t>RG-405 SMB-female  SMB-Female RG405</t>
  </si>
  <si>
    <t>SMB-female</t>
  </si>
  <si>
    <t>SMB-Female RG405</t>
  </si>
  <si>
    <t>SMP-female | RG-405</t>
  </si>
  <si>
    <t>smp-femalerg4056ghzsmp-femalekroksrg-405</t>
  </si>
  <si>
    <t>["SMP-Female RG405 6GHz","SMP-female","RG-405","Kroks","","0,51","1,68","2,2","","","","","","пайка","пайка"]</t>
  </si>
  <si>
    <t>RG-405 SMP-female Kroks SMP-Female RG405 6GHz</t>
  </si>
  <si>
    <t>SMP-female</t>
  </si>
  <si>
    <t>SMP-Female RG405 6GHz</t>
  </si>
  <si>
    <t>smp-femalerg40518ghzsmp-femalekroksrg-405</t>
  </si>
  <si>
    <t>["SMP-Female RG405 18GHz","SMP-female","RG-405","Kroks","","0,51","1,68","2,2","","","","","","пайка","пайка"]</t>
  </si>
  <si>
    <t>RG-405 SMP-female Kroks SMP-Female RG405 18GHz</t>
  </si>
  <si>
    <t>SMP-Female RG405 18GHz</t>
  </si>
  <si>
    <t>19k107-271l5smp-femalerosenbergerrg-405</t>
  </si>
  <si>
    <t>["19K107-271L5","SMP-female","RG-405","Rosenberger","","0,51","1,68","2,2","","","","","","пайка","пайка"]</t>
  </si>
  <si>
    <t>RG-405 SMP-female Rosenberger 19K107-271L5</t>
  </si>
  <si>
    <t>Rosenberger</t>
  </si>
  <si>
    <t>19K107-271L5</t>
  </si>
  <si>
    <t>TNC-female bulkhead | RG-405</t>
  </si>
  <si>
    <t>tnc-fermaleприборно-кабельныйtnc-femalebulkheadамелrg-405</t>
  </si>
  <si>
    <t>["TNC-Fermale приборно-кабельный","TNC-female bulkhead","RG-405","АМЕЛ","","0,51","1,68","2,2","","","","","","",""]</t>
  </si>
  <si>
    <t>RG-405 TNC-female bulkhead АМЕЛ TNC-Fermale приборно-кабельный</t>
  </si>
  <si>
    <t>TNC-Fermale приборно-кабельный</t>
  </si>
  <si>
    <t>BNC-male | RG58</t>
  </si>
  <si>
    <t>bnc-c58pbnc-maleruichirg58</t>
  </si>
  <si>
    <t>["BNC-C58P","BNC-male","RG58","RUICHI","","1","2,95","3,5","5","2,5","12","","","пайка","обжим"]</t>
  </si>
  <si>
    <t>RG58 BNC-male RUICHI BNC-C58P</t>
  </si>
  <si>
    <t>RG58</t>
  </si>
  <si>
    <t>BNC-C58P</t>
  </si>
  <si>
    <t>N-female | RG58</t>
  </si>
  <si>
    <t>n-femalerg58n-femalelenorfrg58</t>
  </si>
  <si>
    <t>["N-female RG58","N-female","RG58","LenoRF","","1","2,95","3,5","4","8","16,5","","","",""]</t>
  </si>
  <si>
    <t>RG58 N-female LenoRF N-female RG58</t>
  </si>
  <si>
    <t>N-female RG58</t>
  </si>
  <si>
    <t>N-male | RG58</t>
  </si>
  <si>
    <t>n-malerg58n-malelenorfrg58</t>
  </si>
  <si>
    <t>["N-male RG58","N-male","RG58","LenoRF","","1","2,95","3,5","2","7,5","15,5","","","",""]</t>
  </si>
  <si>
    <t>RG58 N-male LenoRF N-male RG58</t>
  </si>
  <si>
    <t>N-male RG58</t>
  </si>
  <si>
    <t>n-c58pn-maleruichirg58</t>
  </si>
  <si>
    <t>["N-C58P","N-male","RG58","RUICHI","","1","2,95","3,5","3,5","3","11","","","пайка","обжим"]</t>
  </si>
  <si>
    <t>RG58 N-male RUICHI N-C58P</t>
  </si>
  <si>
    <t>N-C58P</t>
  </si>
  <si>
    <t>RP-SMA-male | RG58</t>
  </si>
  <si>
    <t>s-a111frp-sma-malekroksrg58</t>
  </si>
  <si>
    <t>["S-A111F","RP-SMA-male","RG58","Kroks","","1","2,95","3,5","","","обжим","","","",""]</t>
  </si>
  <si>
    <t>RG58 RP-SMA-male Kroks S-A111F</t>
  </si>
  <si>
    <t>S-A111F</t>
  </si>
  <si>
    <t>rp-sma-c58jrp-sma-maleruichirg58</t>
  </si>
  <si>
    <t>["RP-SMA-C58J","RP-SMA-male","RG58","RUICHI","","1","2,95","3,5","","","","","","обжим","обжим"]</t>
  </si>
  <si>
    <t>RG58 RP-SMA-male RUICHI RP-SMA-C58J</t>
  </si>
  <si>
    <t>RP-SMA-C58J</t>
  </si>
  <si>
    <t>rp-sma-c58prp-sma-maleruichirg58</t>
  </si>
  <si>
    <t>["RP-SMA-C58P","RP-SMA-male","RG58","RUICHI","","1","2,95","3,5","","","","","","обжим","обжим"]</t>
  </si>
  <si>
    <t>RG58 RP-SMA-male RUICHI RP-SMA-C58P</t>
  </si>
  <si>
    <t>RP-SMA-C58P</t>
  </si>
  <si>
    <t>SMA-female bulkhead | RG58</t>
  </si>
  <si>
    <t>sma-c58jgoldsma-femalebulkheadruichirg58</t>
  </si>
  <si>
    <t>["SMA-C58J GOLD","SMA-female bulkhead","RG58","RUICHI","","1","2,95","3,5","","","","","","пайка","обжим"]</t>
  </si>
  <si>
    <t>RG58 SMA-female bulkhead RUICHI SMA-C58J GOLD</t>
  </si>
  <si>
    <t>SMA-C58J GOLD</t>
  </si>
  <si>
    <t>SMA-female | RG58</t>
  </si>
  <si>
    <t>sma-femalerg58sma-femalelenorfrg58</t>
  </si>
  <si>
    <t>["SMA-female RG58","SMA-female","RG58","LenoRF","","1","2,95","3,5","2,5","5","11,5","","","",""]</t>
  </si>
  <si>
    <t>RG58 SMA-female LenoRF SMA-female RG58</t>
  </si>
  <si>
    <t>SMA-female RG58</t>
  </si>
  <si>
    <t>s-231fsma-femalengtrg58</t>
  </si>
  <si>
    <t>["S-231F","SMA-female","RG58","NGT","","1","2,95","3,5","","","","","","обжим","обжим"]</t>
  </si>
  <si>
    <t>RG58 SMA-female NGT S-231F</t>
  </si>
  <si>
    <t>NGT</t>
  </si>
  <si>
    <t>S-231F</t>
  </si>
  <si>
    <t>SMA-female R/A | RG58</t>
  </si>
  <si>
    <t>sma-femaler/arg58sma-femaler/akroksrg58</t>
  </si>
  <si>
    <t>["SMA-Female R/A RG58","SMA-female R/A","RG58","Kroks","","1","2,95","3,5","","","","","","","обжим"]</t>
  </si>
  <si>
    <t>RG58 SMA-female R/A Kroks SMA-Female R/A RG58</t>
  </si>
  <si>
    <t>SMA-Female R/A RG58</t>
  </si>
  <si>
    <t>SMA-male | RG58</t>
  </si>
  <si>
    <t>sma-malerg58sma-malelenorfrg58</t>
  </si>
  <si>
    <t>["SMA-male RG58","SMA-male","RG58","LenoRF","","1","2,95","3,5","2,3","4,5","11,5","","","",""]</t>
  </si>
  <si>
    <t>RG58 SMA-male LenoRF SMA-male RG58</t>
  </si>
  <si>
    <t>SMA-male RG58</t>
  </si>
  <si>
    <t>SMA-male R/A | RG58</t>
  </si>
  <si>
    <t>sma-maler/arg58sma-maler/alenorfrg58</t>
  </si>
  <si>
    <t>["SMA-male R/A RG58","SMA-male R/A","RG58","LenoRF","","1","2,95","3,5","","","","","","",""]</t>
  </si>
  <si>
    <t>RG58 SMA-male R/A LenoRF SMA-male R/A RG58</t>
  </si>
  <si>
    <t>SMA-male R/A RG58</t>
  </si>
  <si>
    <t>["SMA-male R/A RG58","SMA-male R/A","RG58","LenoRF","","1","2,95","3,5","1,5","5,5","12","","","",""]</t>
  </si>
  <si>
    <t>sma-c58jr/agoldsma-maler/aruichirg58</t>
  </si>
  <si>
    <t>["SMA-C58J R/A Gold","SMA-male R/A","RG58","RUICHI","","1","2,95","3,5","","","","","","пайка внутри корпуса","обжим"]</t>
  </si>
  <si>
    <t>RG58 SMA-male R/A RUICHI SMA-C58J R/A Gold</t>
  </si>
  <si>
    <t>SMA-C58J R/A Gold</t>
  </si>
  <si>
    <t>sma-lc58psma-maler/aruichirg58</t>
  </si>
  <si>
    <t>["SMA-LC58P","SMA-male R/A","RG58","RUICHI","","1","2,95","3,5","","","","","","пайка внутри корпуса","обжим"]</t>
  </si>
  <si>
    <t>RG58 SMA-male R/A RUICHI SMA-LC58P</t>
  </si>
  <si>
    <t>SMA-LC58P</t>
  </si>
  <si>
    <t>sma-c58psma-maleruichirg58</t>
  </si>
  <si>
    <t>["SMA-C58P","SMA-male","RG58","RUICHI","","1","2,95","3,5","2,5","3,5","7,5","","","пайка","обжим"]</t>
  </si>
  <si>
    <t>RG58 SMA-male RUICHI SMA-C58P</t>
  </si>
  <si>
    <t>SMA-C58P</t>
  </si>
  <si>
    <t>sma-c58p-goldsma-maleruichirg58</t>
  </si>
  <si>
    <t>["SMA-C58P-GOLD","SMA-male","RG58","RUICHI","","1","2,95","3,5","","","","","","пайка","обжим"]</t>
  </si>
  <si>
    <t>RG58 SMA-male RUICHI SMA-C58P-GOLD</t>
  </si>
  <si>
    <t>SMA-C58P-GOLD</t>
  </si>
  <si>
    <t>TNC-female | RG58</t>
  </si>
  <si>
    <t>tnc-femalerg58tnc-femalerg58</t>
  </si>
  <si>
    <t>["TNC-Female RG58","TNC-female","RG58","","","1","2,95","3,5","","","","","","обжим","обжим"]</t>
  </si>
  <si>
    <t>RG58 TNC-female  TNC-Female RG58</t>
  </si>
  <si>
    <t>TNC-female</t>
  </si>
  <si>
    <t>TNC-Female RG58</t>
  </si>
  <si>
    <t>tnc-c58jtnc-femaleruichirg58</t>
  </si>
  <si>
    <t>["TNC-C58J","TNC-female","RG58","RUICHI","","1","2,95","3,5","","","","","","пайка","обжим"]</t>
  </si>
  <si>
    <t>RG58 TNC-female RUICHI TNC-C58J</t>
  </si>
  <si>
    <t>TNC-C58J</t>
  </si>
  <si>
    <t>TNC-male | RG58</t>
  </si>
  <si>
    <t>tnc-c58ptnc-maleruichirg58</t>
  </si>
  <si>
    <t>["TNC-C58P","TNC-male","RG58","RUICHI","","1","2,95","3,5","","","","","","пайка","обжим"]</t>
  </si>
  <si>
    <t>RG58 TNC-male RUICHI TNC-C58P</t>
  </si>
  <si>
    <t>TNC-C58P</t>
  </si>
  <si>
    <t>tnc-malerg58tnc-maleruichirg58</t>
  </si>
  <si>
    <t>["TNC-Male RG58","TNC-male","RG58","RUICHI","","1","2,95","3,5","","","","","","пайка","обжим"]</t>
  </si>
  <si>
    <t>RG58 TNC-male RUICHI TNC-Male RG58</t>
  </si>
  <si>
    <t>TNC-Male RG58</t>
  </si>
  <si>
    <t>BNC-male | RG59</t>
  </si>
  <si>
    <t>bnc-malerg59bnc-malerg59</t>
  </si>
  <si>
    <t>["BNC-Male RG59","BNC-male","RG59","","","0,81","3,66","4,28","","","","","","пайка","обжим"]</t>
  </si>
  <si>
    <t>RG59 BNC-male  BNC-Male RG59</t>
  </si>
  <si>
    <t>RG59</t>
  </si>
  <si>
    <t>BNC-Male RG59</t>
  </si>
  <si>
    <t>SMA-male | РК50-1,5-21</t>
  </si>
  <si>
    <t>sma-вкп-1,5.21-2-019-2.мsma-maleрк50-1,5-21</t>
  </si>
  <si>
    <t>["SMA-ВКП-1,5.21-2-019-2.М","SMA-male","РК50-1,5-21","","","0,54","1,5","","","","","","","",""]</t>
  </si>
  <si>
    <t>РК50-1,5-21 SMA-male  SMA-ВКП-1,5.21-2-019-2.М</t>
  </si>
  <si>
    <t>РК50-1,5-21</t>
  </si>
  <si>
    <t>SMA-ВКП-1,5.21-2-019-2.М</t>
  </si>
  <si>
    <t>СР-50-female | РК50-2-11</t>
  </si>
  <si>
    <t>ср-50-155фвср-50-femaleрк50-2-11</t>
  </si>
  <si>
    <t>["СР-50-155ФВ","СР-50-female","РК50-2-11","","","0,67","2,2","","","пайка","пайка","","","",""]</t>
  </si>
  <si>
    <t>РК50-2-11 СР-50-female  СР-50-155ФВ</t>
  </si>
  <si>
    <t>СР-50-female</t>
  </si>
  <si>
    <t>СР-50-155ФВ</t>
  </si>
  <si>
    <t>СР-50-male | РК50-4-11</t>
  </si>
  <si>
    <t>ср-50-824фвср-50-maleрк50-4-11</t>
  </si>
  <si>
    <t>["СР-50-824ФВ","СР-50-male","РК50-4-11","","","1,37","4,6","","","","","","","пайка",""]</t>
  </si>
  <si>
    <t>РК50-4-11 СР-50-male  СР-50-824ФВ</t>
  </si>
  <si>
    <t>РК50-4-11</t>
  </si>
  <si>
    <t>СР-50-824ФВ</t>
  </si>
  <si>
    <t>ср50-130пвср-50-maleрк50-4-11</t>
  </si>
  <si>
    <t>["СР50-130ПВ","СР-50-male","РК50-4-11","","","1,37","4,6","","","","","","","пайка",""]</t>
  </si>
  <si>
    <t>РК50-4-11 СР-50-male  СР50-130ПВ</t>
  </si>
  <si>
    <t>СР50-130ПВ</t>
  </si>
  <si>
    <t>Проект</t>
  </si>
  <si>
    <t>КП С НДС</t>
  </si>
  <si>
    <t>БД операции</t>
  </si>
  <si>
    <t>БД оборудование</t>
  </si>
  <si>
    <t>БД поля</t>
  </si>
  <si>
    <t>Валюта</t>
  </si>
  <si>
    <t>Работа</t>
  </si>
  <si>
    <t>Группа расходов</t>
  </si>
  <si>
    <t>Должность</t>
  </si>
  <si>
    <t>Кол-во</t>
  </si>
  <si>
    <t>Ставка</t>
  </si>
  <si>
    <t>Сумма</t>
  </si>
  <si>
    <t>RESULT</t>
  </si>
  <si>
    <t>SUMM</t>
  </si>
  <si>
    <t>Соединитель</t>
  </si>
  <si>
    <t>Провод</t>
  </si>
  <si>
    <t>Цена ЧЛ</t>
  </si>
  <si>
    <t>Типы комплектующих</t>
  </si>
  <si>
    <t>Номенклатура</t>
  </si>
  <si>
    <t>Гарантии для работы под заказ</t>
  </si>
  <si>
    <t>Операции</t>
  </si>
  <si>
    <t>DIR</t>
  </si>
  <si>
    <t>Оператор ЖУК</t>
  </si>
  <si>
    <t>CP-50</t>
  </si>
  <si>
    <t>База декабрь 2025</t>
  </si>
  <si>
    <t>Разъем</t>
  </si>
  <si>
    <t>Подготовительные работы отдельным полем</t>
  </si>
  <si>
    <t>Без гарантии</t>
  </si>
  <si>
    <t>Оператор РАД</t>
  </si>
  <si>
    <t>MOH</t>
  </si>
  <si>
    <t>CP-75</t>
  </si>
  <si>
    <t>Коэффициент инфляц</t>
  </si>
  <si>
    <t>Соед</t>
  </si>
  <si>
    <t>С паспортом ОТК</t>
  </si>
  <si>
    <t>Пр.Управление</t>
  </si>
  <si>
    <t>OPEX</t>
  </si>
  <si>
    <t>1.0/2.3</t>
  </si>
  <si>
    <t>Итог:</t>
  </si>
  <si>
    <t>Терминал</t>
  </si>
  <si>
    <t>Подготовительные работы включены в объем продукции</t>
  </si>
  <si>
    <t>На 6 мес</t>
  </si>
  <si>
    <t>Менджмент</t>
  </si>
  <si>
    <t>OPEX_MAG</t>
  </si>
  <si>
    <t>1.5-3.5</t>
  </si>
  <si>
    <t>RG223</t>
  </si>
  <si>
    <t>На 1 год</t>
  </si>
  <si>
    <t>Аренда</t>
  </si>
  <si>
    <t>MOH_MAG</t>
  </si>
  <si>
    <t>1.5/5.6</t>
  </si>
  <si>
    <t>Кабель</t>
  </si>
  <si>
    <t>На 2 года</t>
  </si>
  <si>
    <t>Реклама</t>
  </si>
  <si>
    <t>REL</t>
  </si>
  <si>
    <t>2.2-5</t>
  </si>
  <si>
    <t>REL_MAG</t>
  </si>
  <si>
    <t>2.4 MM</t>
  </si>
  <si>
    <t>Кладовщик, Наладчик, ОТК, Технолог, Нач. произв., Аренда (частично*)</t>
  </si>
  <si>
    <t>RATESEC</t>
  </si>
  <si>
    <t>4.1-9.5</t>
  </si>
  <si>
    <t>RG188</t>
  </si>
  <si>
    <t>Закупки, Менеджер, Сметчик, Гендиректор, Реклама, Аренда (офис*)</t>
  </si>
  <si>
    <t>Компонент</t>
  </si>
  <si>
    <t>RATESEC_MAG</t>
  </si>
  <si>
    <t>4.3-10</t>
  </si>
  <si>
    <t>RG213</t>
  </si>
  <si>
    <t>Маркировка</t>
  </si>
  <si>
    <t>7-16</t>
  </si>
  <si>
    <t>RG225</t>
  </si>
  <si>
    <t>Корпус</t>
  </si>
  <si>
    <t>AFI</t>
  </si>
  <si>
    <t>RG1.13</t>
  </si>
  <si>
    <t>Др</t>
  </si>
  <si>
    <t>AMC</t>
  </si>
  <si>
    <t>AMMC</t>
  </si>
  <si>
    <t>SS086</t>
  </si>
  <si>
    <t>BANANA</t>
  </si>
  <si>
    <t>BMA</t>
  </si>
  <si>
    <t>SFC-086</t>
  </si>
  <si>
    <t>BMB</t>
  </si>
  <si>
    <t>0.047 in</t>
  </si>
  <si>
    <t>BNC</t>
  </si>
  <si>
    <t>RTK-031</t>
  </si>
  <si>
    <t>BMMA</t>
  </si>
  <si>
    <t>LMR100</t>
  </si>
  <si>
    <r>
      <rPr>
        <rFont val="Calibri"/>
        <color rgb="FF000000"/>
        <sz val="10.0"/>
        <u/>
      </rPr>
      <t>BNC</t>
    </r>
    <r>
      <rPr>
        <rFont val="Calibri"/>
        <sz val="10.0"/>
      </rPr>
      <t xml:space="preserve"> HD</t>
    </r>
  </si>
  <si>
    <t>LMR195</t>
  </si>
  <si>
    <t>BNC-mini</t>
  </si>
  <si>
    <t>LMR200</t>
  </si>
  <si>
    <r>
      <rPr>
        <rFont val="Calibri"/>
        <color rgb="FF000000"/>
        <sz val="10.0"/>
        <u/>
      </rPr>
      <t>BNC</t>
    </r>
    <r>
      <rPr>
        <rFont val="Calibri"/>
        <color rgb="FF0563C1"/>
        <sz val="10.0"/>
        <u/>
      </rPr>
      <t xml:space="preserve"> Mini-HD </t>
    </r>
  </si>
  <si>
    <t>BNC HT-MHV</t>
  </si>
  <si>
    <t>LMR300</t>
  </si>
  <si>
    <t>BMZ</t>
  </si>
  <si>
    <t>LMR400</t>
  </si>
  <si>
    <t>BNO</t>
  </si>
  <si>
    <t>LMR600</t>
  </si>
  <si>
    <t>BNT</t>
  </si>
  <si>
    <t>BR2</t>
  </si>
  <si>
    <t>BZ</t>
  </si>
  <si>
    <t>BT43 (SMZ)</t>
  </si>
  <si>
    <t>C</t>
  </si>
  <si>
    <t>Co</t>
  </si>
  <si>
    <t>Co-mini</t>
  </si>
  <si>
    <t>CB</t>
  </si>
  <si>
    <t>CT</t>
  </si>
  <si>
    <t>D</t>
  </si>
  <si>
    <t>D-mini</t>
  </si>
  <si>
    <t>D.FL75</t>
  </si>
  <si>
    <t>COAXIPACK 2</t>
  </si>
  <si>
    <t>E.FL</t>
  </si>
  <si>
    <t>EBC</t>
  </si>
  <si>
    <t>EFI</t>
  </si>
  <si>
    <t>EFI-HD</t>
  </si>
  <si>
    <t>EZ</t>
  </si>
  <si>
    <t>Euro</t>
  </si>
  <si>
    <t>EIA</t>
  </si>
  <si>
    <t>FAKRA</t>
  </si>
  <si>
    <t>FAKRA-mini</t>
  </si>
  <si>
    <t>F</t>
  </si>
  <si>
    <t>FL</t>
  </si>
  <si>
    <t>FME</t>
  </si>
  <si>
    <t>G</t>
  </si>
  <si>
    <t>GT43</t>
  </si>
  <si>
    <t>H.FL</t>
  </si>
  <si>
    <t>HF</t>
  </si>
  <si>
    <t>HFM</t>
  </si>
  <si>
    <t>H4</t>
  </si>
  <si>
    <t>HN</t>
  </si>
  <si>
    <t>HSD</t>
  </si>
  <si>
    <t>IMP</t>
  </si>
  <si>
    <t>IJ5</t>
  </si>
  <si>
    <t>IP5</t>
  </si>
  <si>
    <t>LC</t>
  </si>
  <si>
    <t>Lepr</t>
  </si>
  <si>
    <t>MC-CARD</t>
  </si>
  <si>
    <t>MBX</t>
  </si>
  <si>
    <t>MCC2</t>
  </si>
  <si>
    <t>MCX</t>
  </si>
  <si>
    <t>MCX7</t>
  </si>
  <si>
    <t>MCRF</t>
  </si>
  <si>
    <t>MF</t>
  </si>
  <si>
    <t>MFBX</t>
  </si>
  <si>
    <t>MHF1</t>
  </si>
  <si>
    <t>MHF2</t>
  </si>
  <si>
    <t>MHF3</t>
  </si>
  <si>
    <t>MHF4</t>
  </si>
  <si>
    <t>MHV</t>
  </si>
  <si>
    <t>MMBX</t>
  </si>
  <si>
    <t>MMCX</t>
  </si>
  <si>
    <t>MMCX7</t>
  </si>
  <si>
    <t>MMCXV</t>
  </si>
  <si>
    <t>MML</t>
  </si>
  <si>
    <t>MMPX</t>
  </si>
  <si>
    <t>MMS</t>
  </si>
  <si>
    <t>MMT</t>
  </si>
  <si>
    <t>MOEBIUS</t>
  </si>
  <si>
    <t>MRF</t>
  </si>
  <si>
    <t>MPRF</t>
  </si>
  <si>
    <t>MPX</t>
  </si>
  <si>
    <t>MQ HT</t>
  </si>
  <si>
    <t>MS-147</t>
  </si>
  <si>
    <t>MS-151</t>
  </si>
  <si>
    <t>MS-151NB</t>
  </si>
  <si>
    <t>MS-156C</t>
  </si>
  <si>
    <t>MS-156HF</t>
  </si>
  <si>
    <t>MS-162B</t>
  </si>
  <si>
    <t>MS-</t>
  </si>
  <si>
    <t>MSS</t>
  </si>
  <si>
    <t>MXP</t>
  </si>
  <si>
    <t>N</t>
  </si>
  <si>
    <t>N.FL</t>
  </si>
  <si>
    <t>NEX10</t>
  </si>
  <si>
    <t>NSME</t>
  </si>
  <si>
    <t>OSMM</t>
  </si>
  <si>
    <t>OSMT</t>
  </si>
  <si>
    <t>OSP</t>
  </si>
  <si>
    <t>OSSP</t>
  </si>
  <si>
    <t>PC</t>
  </si>
  <si>
    <t>PC 1.85</t>
  </si>
  <si>
    <t>PC 3.5</t>
  </si>
  <si>
    <t>PC7</t>
  </si>
  <si>
    <t>PL71</t>
  </si>
  <si>
    <t>PL75</t>
  </si>
  <si>
    <t>PN</t>
  </si>
  <si>
    <t>PO51</t>
  </si>
  <si>
    <t>POB</t>
  </si>
  <si>
    <t>PSMP</t>
  </si>
  <si>
    <t>PTNC</t>
  </si>
  <si>
    <t>QLA</t>
  </si>
  <si>
    <t>QLA-01</t>
  </si>
  <si>
    <t>QLI</t>
  </si>
  <si>
    <t>QLS</t>
  </si>
  <si>
    <t>QN</t>
  </si>
  <si>
    <t>QMB</t>
  </si>
  <si>
    <t>QRE</t>
  </si>
  <si>
    <t>QSL</t>
  </si>
  <si>
    <t>Qu</t>
  </si>
  <si>
    <t>RCA</t>
  </si>
  <si>
    <t>RG6</t>
  </si>
  <si>
    <t>RP-BNC</t>
  </si>
  <si>
    <t>RP-HSC</t>
  </si>
  <si>
    <t>RP-MCX</t>
  </si>
  <si>
    <t>RP-MMCX</t>
  </si>
  <si>
    <t>RP-MMT</t>
  </si>
  <si>
    <t>RP-N</t>
  </si>
  <si>
    <t>RP-SHV</t>
  </si>
  <si>
    <t>RP-SLB</t>
  </si>
  <si>
    <t>RP-SMA</t>
  </si>
  <si>
    <t>RP-SMB</t>
  </si>
  <si>
    <t>RP-SMC</t>
  </si>
  <si>
    <t>RP-SMP</t>
  </si>
  <si>
    <t>RP-SMP-M</t>
  </si>
  <si>
    <t>RP-SMPM</t>
  </si>
  <si>
    <t>RP-SSLB</t>
  </si>
  <si>
    <t>RP-SSMB</t>
  </si>
  <si>
    <t>RP-SSMC</t>
  </si>
  <si>
    <t>RP-TNC</t>
  </si>
  <si>
    <t>RP-TRC</t>
  </si>
  <si>
    <t>RP-U.FL</t>
  </si>
  <si>
    <t>RP-UMCC</t>
  </si>
  <si>
    <t>RP-UMRF</t>
  </si>
  <si>
    <t>RP-W.FL</t>
  </si>
  <si>
    <t>RPC-1.35</t>
  </si>
  <si>
    <t>RPC-1.85</t>
  </si>
  <si>
    <t>RPC-2.4</t>
  </si>
  <si>
    <t>RPC-2.92</t>
  </si>
  <si>
    <t>RPC-3.5</t>
  </si>
  <si>
    <t>RPC-N</t>
  </si>
  <si>
    <t>RPC-SP</t>
  </si>
  <si>
    <t>RPC-TNC</t>
  </si>
  <si>
    <t>SBMA</t>
  </si>
  <si>
    <t>SC</t>
  </si>
  <si>
    <t>SCREW-ON 75</t>
  </si>
  <si>
    <t>SHV</t>
  </si>
  <si>
    <t>SLB</t>
  </si>
  <si>
    <t>SK</t>
  </si>
  <si>
    <t>SMA 2.9 (K)</t>
  </si>
  <si>
    <t>SMA</t>
  </si>
  <si>
    <t>SMB</t>
  </si>
  <si>
    <t>SMB-mini</t>
  </si>
  <si>
    <t>SMC</t>
  </si>
  <si>
    <t>SMP3</t>
  </si>
  <si>
    <t>SMP-mini</t>
  </si>
  <si>
    <t>SMP-LOCK</t>
  </si>
  <si>
    <t>SMP-MAX</t>
  </si>
  <si>
    <t>SMP-M</t>
  </si>
  <si>
    <t>SMPM</t>
  </si>
  <si>
    <t>SMPM-T</t>
  </si>
  <si>
    <t>SMPS</t>
  </si>
  <si>
    <t>SMPX</t>
  </si>
  <si>
    <t>SMPW</t>
  </si>
  <si>
    <t>SMP-SL</t>
  </si>
  <si>
    <t>SNAP-ON 75</t>
  </si>
  <si>
    <t>SSCMX</t>
  </si>
  <si>
    <t>SSMCX</t>
  </si>
  <si>
    <t>SSLB</t>
  </si>
  <si>
    <t>SSMA</t>
  </si>
  <si>
    <t>SSMB</t>
  </si>
  <si>
    <t>SSMC</t>
  </si>
  <si>
    <t>SSMT</t>
  </si>
  <si>
    <t>SWD</t>
  </si>
  <si>
    <t>SWF</t>
  </si>
  <si>
    <t>SWG</t>
  </si>
  <si>
    <t>SWH</t>
  </si>
  <si>
    <t>SWJ</t>
  </si>
  <si>
    <t>TC</t>
  </si>
  <si>
    <t>THT</t>
  </si>
  <si>
    <t>THT 20</t>
  </si>
  <si>
    <t>THT 40</t>
  </si>
  <si>
    <t>TNC</t>
  </si>
  <si>
    <t>TPS</t>
  </si>
  <si>
    <t>TRB</t>
  </si>
  <si>
    <t>TRC</t>
  </si>
  <si>
    <t>TRN</t>
  </si>
  <si>
    <t>TRT</t>
  </si>
  <si>
    <t>TTM</t>
  </si>
  <si>
    <t>TWBNC</t>
  </si>
  <si>
    <t>TRIAX</t>
  </si>
  <si>
    <t>Tri</t>
  </si>
  <si>
    <t>Twin</t>
  </si>
  <si>
    <t>W.FL</t>
  </si>
  <si>
    <t>W.FL2</t>
  </si>
  <si>
    <t>WECo</t>
  </si>
  <si>
    <t>WECo-mini</t>
  </si>
  <si>
    <t>WQMA</t>
  </si>
  <si>
    <t>WSMP</t>
  </si>
  <si>
    <t>UHF</t>
  </si>
  <si>
    <t>UHF mini</t>
  </si>
  <si>
    <t>UM</t>
  </si>
  <si>
    <t>UMC</t>
  </si>
  <si>
    <t>UMCC</t>
  </si>
  <si>
    <t>UMP</t>
  </si>
  <si>
    <t>UNF</t>
  </si>
  <si>
    <t>VITA 67</t>
  </si>
  <si>
    <t>X.FL</t>
  </si>
  <si>
    <t>XQN</t>
  </si>
  <si>
    <t>XQMA</t>
  </si>
  <si>
    <t>ZMA</t>
  </si>
  <si>
    <t>тип-IX</t>
  </si>
  <si>
    <t>тип III</t>
  </si>
  <si>
    <t xml:space="preserve"> </t>
  </si>
  <si>
    <t>СП общ</t>
  </si>
  <si>
    <t>Циклрограмма операций: можно дополнять, уточнять, расширять, оптмизировать</t>
  </si>
  <si>
    <t>Номер</t>
  </si>
  <si>
    <t>Название</t>
  </si>
  <si>
    <t>Апликаторы / модули</t>
  </si>
  <si>
    <t>Программа</t>
  </si>
  <si>
    <t>Машина</t>
  </si>
  <si>
    <t>Полуфабрикат</t>
  </si>
  <si>
    <t>Время Операции</t>
  </si>
  <si>
    <t>Время подготовки, сек</t>
  </si>
  <si>
    <t>Расход на настройку м; шт;</t>
  </si>
  <si>
    <t>Время Чел, сек/оп; сек/м</t>
  </si>
  <si>
    <t>Время машины, сек/оп; сек/м</t>
  </si>
  <si>
    <t>Уд.Цена ЧЛ, сек</t>
  </si>
  <si>
    <t>Уд.Цена ЧЛ_МАГ, сек</t>
  </si>
  <si>
    <t>Уд.Цена МШ, сек</t>
  </si>
  <si>
    <t>Тип операции</t>
  </si>
  <si>
    <t>Время ручных работ для взятия полуфабриката</t>
  </si>
  <si>
    <t>Время ручных работ</t>
  </si>
  <si>
    <t>Время ручных работ для снятия полуфабриката</t>
  </si>
  <si>
    <t>Скорость проката, сек/м</t>
  </si>
  <si>
    <t>Скорость работы инструмента</t>
  </si>
  <si>
    <t>Кол-во операций инструмента</t>
  </si>
  <si>
    <t>Время доп.операции</t>
  </si>
  <si>
    <t>Инструкция</t>
  </si>
  <si>
    <t>Отказы</t>
  </si>
  <si>
    <t>Погонный</t>
  </si>
  <si>
    <t>word</t>
  </si>
  <si>
    <t>Переменный</t>
  </si>
  <si>
    <t>Поготовленный кабель под пайку</t>
  </si>
  <si>
    <t>Снятая внешняя изоляция</t>
  </si>
  <si>
    <t>Снятая внешняя изоляция + экран</t>
  </si>
  <si>
    <t>Обжатая гильза</t>
  </si>
  <si>
    <t>Статичный</t>
  </si>
  <si>
    <t>Коакс. разъём с запрессованной крышкой</t>
  </si>
  <si>
    <t>распиновка +обжим</t>
  </si>
  <si>
    <t>надетая ПМЛ на кабель</t>
  </si>
  <si>
    <t>маркировочный хлястик</t>
  </si>
  <si>
    <t>Жгут с маркировкой</t>
  </si>
  <si>
    <t>Жила сложена</t>
  </si>
  <si>
    <t>Жгут со свободными концами заделанными</t>
  </si>
  <si>
    <t>Жгут загерметизирован</t>
  </si>
  <si>
    <t xml:space="preserve">закрученая крышка </t>
  </si>
  <si>
    <t>замки разьемов</t>
  </si>
  <si>
    <t>Кабель в бухте</t>
  </si>
  <si>
    <t>Ручная работа</t>
  </si>
  <si>
    <t>Кабель с флажковой маркировкой</t>
  </si>
  <si>
    <t>Кабель с бандажом из ленты</t>
  </si>
  <si>
    <t>Кабель со скрученным экраном</t>
  </si>
  <si>
    <t>Лента на жгуте</t>
  </si>
  <si>
    <t>Оплётка на жгуте</t>
  </si>
  <si>
    <t>Термоусадка на трубке</t>
  </si>
  <si>
    <t>Тип</t>
  </si>
  <si>
    <t>Инв. номер</t>
  </si>
  <si>
    <t>Артикул</t>
  </si>
  <si>
    <t>Наменование</t>
  </si>
  <si>
    <t>Потребление,вват/ч</t>
  </si>
  <si>
    <t xml:space="preserve">Ссылка на сайт производителя </t>
  </si>
  <si>
    <t>Расположение</t>
  </si>
  <si>
    <t>Описание</t>
  </si>
  <si>
    <t>Для базы</t>
  </si>
  <si>
    <t xml:space="preserve">Полное наименование </t>
  </si>
  <si>
    <t>Стоимость</t>
  </si>
  <si>
    <t>Коэффициент</t>
  </si>
  <si>
    <t>Cрок окупаемости, мес.</t>
  </si>
  <si>
    <t>Кол-во сек. работы в мес.</t>
  </si>
  <si>
    <t>Желаемый срок окупаемости, сек.</t>
  </si>
  <si>
    <t>Стоимость 1 сек. эксплуатации без НДС</t>
  </si>
  <si>
    <r>
      <rPr>
        <rFont val="Calibri"/>
        <b/>
        <color theme="1"/>
        <sz val="9.0"/>
      </rPr>
      <t xml:space="preserve">Габариты
</t>
    </r>
    <r>
      <rPr>
        <rFont val="Calibri"/>
        <b/>
        <i/>
        <color theme="1"/>
        <sz val="9.0"/>
      </rPr>
      <t>ШхД</t>
    </r>
  </si>
  <si>
    <t>ОБ.048</t>
  </si>
  <si>
    <t>DT-8920</t>
  </si>
  <si>
    <t>Дифманометр-Термоанемометр</t>
  </si>
  <si>
    <t>--------------------------</t>
  </si>
  <si>
    <t>Цар</t>
  </si>
  <si>
    <t>ОБ.049</t>
  </si>
  <si>
    <t>SK1005</t>
  </si>
  <si>
    <t>Электроклёпальник</t>
  </si>
  <si>
    <t>Absolut</t>
  </si>
  <si>
    <t>ОБ.050</t>
  </si>
  <si>
    <t>ATBN052</t>
  </si>
  <si>
    <t>Динамометрический ключ 1/4 2-20Нм</t>
  </si>
  <si>
    <t>Airline</t>
  </si>
  <si>
    <t>ОБ.051</t>
  </si>
  <si>
    <t>HC-70</t>
  </si>
  <si>
    <t>Ножницы секторные</t>
  </si>
  <si>
    <t>ОБ.052</t>
  </si>
  <si>
    <t>NHD-800.30.1</t>
  </si>
  <si>
    <t>Перфоратор</t>
  </si>
  <si>
    <t>Nocord</t>
  </si>
  <si>
    <t>ОБ.053</t>
  </si>
  <si>
    <t>L-107</t>
  </si>
  <si>
    <t>Пром. Термоклеевой пистолет</t>
  </si>
  <si>
    <t>Lead pack</t>
  </si>
  <si>
    <t>ОБ.054</t>
  </si>
  <si>
    <t>ПГРА-300</t>
  </si>
  <si>
    <t>Пресс гидравлический аккумуляторный</t>
  </si>
  <si>
    <t>ОБ.055</t>
  </si>
  <si>
    <t>ПГРс-240</t>
  </si>
  <si>
    <t>Пресс гидравлический ручной</t>
  </si>
  <si>
    <t>YQK-70</t>
  </si>
  <si>
    <t>Пресс гидравлический ручной маленький</t>
  </si>
  <si>
    <t>ОБ.059</t>
  </si>
  <si>
    <t>B25H064</t>
  </si>
  <si>
    <t>Пистолет для заливки пластика</t>
  </si>
  <si>
    <t>Robatech</t>
  </si>
  <si>
    <t>ОБ.062</t>
  </si>
  <si>
    <t>Газовый паяльник</t>
  </si>
  <si>
    <t>Dremel</t>
  </si>
  <si>
    <t>ОБ.064</t>
  </si>
  <si>
    <t>Дремель</t>
  </si>
  <si>
    <t>ОБ.065</t>
  </si>
  <si>
    <t>Ударная отвёртка</t>
  </si>
  <si>
    <t>Kraftool</t>
  </si>
  <si>
    <t>ОБ.066</t>
  </si>
  <si>
    <t>Автомобильный набор инструментов</t>
  </si>
  <si>
    <t>Jonnesway</t>
  </si>
  <si>
    <t>ОБ.067</t>
  </si>
  <si>
    <t>Набор герметичных разъёмов с обжимкой</t>
  </si>
  <si>
    <t>ОБ.077</t>
  </si>
  <si>
    <t>Метчики</t>
  </si>
  <si>
    <t>TOPEX</t>
  </si>
  <si>
    <t>ОБ.078.1</t>
  </si>
  <si>
    <t>XLS-500</t>
  </si>
  <si>
    <t>Электрическая сетевая отвертка</t>
  </si>
  <si>
    <t>Xinlisu</t>
  </si>
  <si>
    <t>ОБ.078.2</t>
  </si>
  <si>
    <t>ОБ.078.3</t>
  </si>
  <si>
    <t>ОБ.078.4</t>
  </si>
  <si>
    <t>ОБ.085</t>
  </si>
  <si>
    <t>Набор метчиков</t>
  </si>
  <si>
    <t>ОБ.069.1</t>
  </si>
  <si>
    <t>НМ-300 НШВИ КВТ</t>
  </si>
  <si>
    <t>Набор матриц для опрес. втулочных наконечников</t>
  </si>
  <si>
    <t>ОБ.069.2</t>
  </si>
  <si>
    <t>НМ-300 ТМЛс КВТ</t>
  </si>
  <si>
    <t>Набор матриц для опрес. медных наконечников по стандарту КВТ</t>
  </si>
  <si>
    <t>ОБ.069.3</t>
  </si>
  <si>
    <t>ОБ.069.4</t>
  </si>
  <si>
    <t>НМ-300 ПМ КВТ</t>
  </si>
  <si>
    <t>Набор матриц для опрес. медных листовых наконечников ПМ</t>
  </si>
  <si>
    <t>ОБ.069.5</t>
  </si>
  <si>
    <t>НМ-300 ТМ КВТ</t>
  </si>
  <si>
    <t>Набор матриц для опрес. медных наконечников по ГОСТ</t>
  </si>
  <si>
    <t>ОБ.069.6</t>
  </si>
  <si>
    <t>НМ-300 ТА КВТ</t>
  </si>
  <si>
    <t>Набор матриц для оперс. алюминиевых и алюмомедных наконечников по ГОСТ</t>
  </si>
  <si>
    <t>ОБ.069.7</t>
  </si>
  <si>
    <t>НМ-300 DIN КВТ</t>
  </si>
  <si>
    <t>Набор матриц для опрес. медных наконечников по DIN</t>
  </si>
  <si>
    <t>ОСН.001</t>
  </si>
  <si>
    <t>AV-101</t>
  </si>
  <si>
    <t>Губки для пневматической обжимки</t>
  </si>
  <si>
    <t>ОСН.002</t>
  </si>
  <si>
    <t>JY-10A</t>
  </si>
  <si>
    <t>ОСН.003</t>
  </si>
  <si>
    <t>HS-1016</t>
  </si>
  <si>
    <t>ОСН.004</t>
  </si>
  <si>
    <t>A457</t>
  </si>
  <si>
    <t>ОСН.005</t>
  </si>
  <si>
    <t>LSD-457</t>
  </si>
  <si>
    <t>ОСН.006</t>
  </si>
  <si>
    <t>LSD-1741</t>
  </si>
  <si>
    <t>ОСН.007</t>
  </si>
  <si>
    <t>AO2H</t>
  </si>
  <si>
    <t>ОСН.008</t>
  </si>
  <si>
    <t>DR-0256BJ</t>
  </si>
  <si>
    <t>ОСН.009</t>
  </si>
  <si>
    <t>JY-40J</t>
  </si>
  <si>
    <t>ОСН.010</t>
  </si>
  <si>
    <t>AV-03C</t>
  </si>
  <si>
    <t>ОСН.011</t>
  </si>
  <si>
    <t>HS06WF2C</t>
  </si>
  <si>
    <t>ОСН.012</t>
  </si>
  <si>
    <t>ОСН.013</t>
  </si>
  <si>
    <t>HS-26TW</t>
  </si>
  <si>
    <t>ОСН.014</t>
  </si>
  <si>
    <t>JY-10WF</t>
  </si>
  <si>
    <t>ОСН.015</t>
  </si>
  <si>
    <t>HS-16WF</t>
  </si>
  <si>
    <t>ОСН.016</t>
  </si>
  <si>
    <t>HS-625GFL</t>
  </si>
  <si>
    <t>ОСН.017</t>
  </si>
  <si>
    <t>JY-03BC</t>
  </si>
  <si>
    <t>ОСН.018</t>
  </si>
  <si>
    <t>AV-3510A</t>
  </si>
  <si>
    <t>ОСН.019</t>
  </si>
  <si>
    <t>AV-2030A</t>
  </si>
  <si>
    <t>ОСН.020</t>
  </si>
  <si>
    <t>AV-540A</t>
  </si>
  <si>
    <t>ОСН.021</t>
  </si>
  <si>
    <t>FSE-5D</t>
  </si>
  <si>
    <t>ОСН.022</t>
  </si>
  <si>
    <t>HS-256N</t>
  </si>
  <si>
    <t>ОСН.023</t>
  </si>
  <si>
    <t>AV-03B</t>
  </si>
  <si>
    <t>ОСН.024</t>
  </si>
  <si>
    <t>AV-550A</t>
  </si>
  <si>
    <t>ОСН.025</t>
  </si>
  <si>
    <t>HS-03B</t>
  </si>
  <si>
    <t>ОСН.026</t>
  </si>
  <si>
    <t>HS-MC4</t>
  </si>
  <si>
    <t>ОБ.001</t>
  </si>
  <si>
    <t>EW-1935</t>
  </si>
  <si>
    <t>Установка для нагрева термоусаживаемых трубок</t>
  </si>
  <si>
    <t>Eastontech</t>
  </si>
  <si>
    <t>26x67</t>
  </si>
  <si>
    <t>ОБ.002</t>
  </si>
  <si>
    <t>RS1010Z</t>
  </si>
  <si>
    <t>Установка инфракрасного нагрева термоусаживаемых трубок</t>
  </si>
  <si>
    <t>Sinrad Technology</t>
  </si>
  <si>
    <t>ОБ.003</t>
  </si>
  <si>
    <t>EW-1015</t>
  </si>
  <si>
    <t>Станок для снятия изоляции и скручивания экранирующей оплетки</t>
  </si>
  <si>
    <t>32x40</t>
  </si>
  <si>
    <t>WL-IDC</t>
  </si>
  <si>
    <t>Пресс пневматический для опрессовки разъемов</t>
  </si>
  <si>
    <t>Crown</t>
  </si>
  <si>
    <t>SR-W01</t>
  </si>
  <si>
    <t>Машина крутильная для изолированных жил</t>
  </si>
  <si>
    <t>22x40</t>
  </si>
  <si>
    <t>SR-16M</t>
  </si>
  <si>
    <t>Пресс пневматический для опрессовки кабельных контактов и наконечников</t>
  </si>
  <si>
    <t>Опрессовка наконечников, Опрессовка</t>
  </si>
  <si>
    <t>13x30</t>
  </si>
  <si>
    <t>ОБ.006.2</t>
  </si>
  <si>
    <t>KS-4C</t>
  </si>
  <si>
    <t>Provod-Cabel</t>
  </si>
  <si>
    <t>Опрессовка, Опрессовка наконечников</t>
  </si>
  <si>
    <t>EW-1090</t>
  </si>
  <si>
    <t>Автомат для снятия изоляции с проводов</t>
  </si>
  <si>
    <t>9x39</t>
  </si>
  <si>
    <t>DW-OHF-6KW</t>
  </si>
  <si>
    <t>Установка индукционной пайки</t>
  </si>
  <si>
    <t>HLQ Induction Equipment</t>
  </si>
  <si>
    <t>Пайка, Монтаж корпуса</t>
  </si>
  <si>
    <t>ОБ.009</t>
  </si>
  <si>
    <t>Устройство для снятия изоляции с плоских кабелей</t>
  </si>
  <si>
    <t>EW-1165</t>
  </si>
  <si>
    <t>Машина для снятия изоляции с коаксиальных кабелей</t>
  </si>
  <si>
    <t>~400</t>
  </si>
  <si>
    <t>20x61</t>
  </si>
  <si>
    <t>SR-IPEX-L</t>
  </si>
  <si>
    <t>Пресс пневматический для опрессовки радиочастотных разъемов MHF (замки)</t>
  </si>
  <si>
    <t>70x47+16x26</t>
  </si>
  <si>
    <t>ОБ.024.2</t>
  </si>
  <si>
    <t>SR-IPEX</t>
  </si>
  <si>
    <t>Пресс пневматический для опрессовки радиочастотных разъемов MHF-4 (1.37)</t>
  </si>
  <si>
    <t>Ленточный обжим, Опрессовка терминалов</t>
  </si>
  <si>
    <t>40x76+16x26</t>
  </si>
  <si>
    <t>ОБ.024.3</t>
  </si>
  <si>
    <t>Пресс пневматический для опрессовки радиочастотных разъемов MHF-1</t>
  </si>
  <si>
    <t>ОБ.024.4</t>
  </si>
  <si>
    <t>Пресс пневматический для опрессовки радиочастотных разъемов MHF-1 (1.78)</t>
  </si>
  <si>
    <t>ОБ.031</t>
  </si>
  <si>
    <t>ПКП-10К КВТ</t>
  </si>
  <si>
    <t>Пресс пневматический для опрессовки втулочных наконечников</t>
  </si>
  <si>
    <t>ОБ.012</t>
  </si>
  <si>
    <t>PL-5050</t>
  </si>
  <si>
    <t>Установка плазменной обработки поверхности</t>
  </si>
  <si>
    <t>Keylink Technology</t>
  </si>
  <si>
    <t>~1200</t>
  </si>
  <si>
    <t>35x51</t>
  </si>
  <si>
    <t>ОБ.013</t>
  </si>
  <si>
    <t>VR-6DF</t>
  </si>
  <si>
    <t>Станок вертикально-сверлильный</t>
  </si>
  <si>
    <t>Proma</t>
  </si>
  <si>
    <t>ОБ.014</t>
  </si>
  <si>
    <t>ЗТШМ-150</t>
  </si>
  <si>
    <t>Станок точильно-шлифовальный</t>
  </si>
  <si>
    <t>Зубр</t>
  </si>
  <si>
    <t>SR-2T</t>
  </si>
  <si>
    <t>Пресс для опрессовки кабельных наконечников</t>
  </si>
  <si>
    <t>Опрессовка терминалов, Ленточный обжим</t>
  </si>
  <si>
    <t>53x32</t>
  </si>
  <si>
    <t>ОБ.027.1</t>
  </si>
  <si>
    <t>EW-50A</t>
  </si>
  <si>
    <t>Автомат для снятия изоляции и опрессовки контактов</t>
  </si>
  <si>
    <t>400, 750</t>
  </si>
  <si>
    <t>70x44</t>
  </si>
  <si>
    <t>ОБ.027.2</t>
  </si>
  <si>
    <t>EW-50A(R)</t>
  </si>
  <si>
    <t>ОБ.027.3</t>
  </si>
  <si>
    <t>ОБ.027.4</t>
  </si>
  <si>
    <t>WL-2.0ВТ</t>
  </si>
  <si>
    <t>EW-05F+M</t>
  </si>
  <si>
    <t>Автомат мерной резки проводов</t>
  </si>
  <si>
    <t>Резка с разделкой, Резка линейных материалов, Резка</t>
  </si>
  <si>
    <t>104x61</t>
  </si>
  <si>
    <t>ОБ.016</t>
  </si>
  <si>
    <t>EW 1230</t>
  </si>
  <si>
    <t>Ножницы гильотинные</t>
  </si>
  <si>
    <t>ОБ.017</t>
  </si>
  <si>
    <t>VBS-10DS</t>
  </si>
  <si>
    <t>Установка ультразвуковой очистки</t>
  </si>
  <si>
    <t>Вилитек</t>
  </si>
  <si>
    <t>~500</t>
  </si>
  <si>
    <t>31x37</t>
  </si>
  <si>
    <t>~1000</t>
  </si>
  <si>
    <t>EW-3185+L</t>
  </si>
  <si>
    <t>Автомат мерной резки и маркировки проводов</t>
  </si>
  <si>
    <t>Резка, Резка с разделкой, Резка с разделкой+ маркировка, Резка линейных материалов</t>
  </si>
  <si>
    <t>157x75</t>
  </si>
  <si>
    <t>ОБ.020</t>
  </si>
  <si>
    <t>Станок намоточный</t>
  </si>
  <si>
    <t>~2000</t>
  </si>
  <si>
    <t>105x80</t>
  </si>
  <si>
    <t>ОБ.021</t>
  </si>
  <si>
    <t>Устройство подающее для катушек (разматыватель)</t>
  </si>
  <si>
    <t>~3000</t>
  </si>
  <si>
    <t>82x55</t>
  </si>
  <si>
    <t>ОБ.022</t>
  </si>
  <si>
    <t>Устройство подающее для бухт (разматыватель)</t>
  </si>
  <si>
    <t>130x70</t>
  </si>
  <si>
    <t>ОБ.032</t>
  </si>
  <si>
    <t>TA-300S</t>
  </si>
  <si>
    <t>Машина литьевая (термопластавтомат)</t>
  </si>
  <si>
    <t>Ningbo Daai Machine</t>
  </si>
  <si>
    <t>95x180</t>
  </si>
  <si>
    <t>ОБ.028</t>
  </si>
  <si>
    <t>ST-6L/SAL-800G1</t>
  </si>
  <si>
    <t>Сушилка бункерная для полимерных материалов</t>
  </si>
  <si>
    <t>SML</t>
  </si>
  <si>
    <t>110x72</t>
  </si>
  <si>
    <t>ОБ.029</t>
  </si>
  <si>
    <t>SSB-50</t>
  </si>
  <si>
    <t>Смеситель для полимерных материалов</t>
  </si>
  <si>
    <t>77x77</t>
  </si>
  <si>
    <t>ОБ.030</t>
  </si>
  <si>
    <t>SG-230F</t>
  </si>
  <si>
    <t>Измельчитель роторный для полимерных материалов</t>
  </si>
  <si>
    <t>70x100</t>
  </si>
  <si>
    <t>100x65</t>
  </si>
  <si>
    <t>ОБ.033.1</t>
  </si>
  <si>
    <t>EW-2510</t>
  </si>
  <si>
    <t>Машина испытательная разрывная</t>
  </si>
  <si>
    <t>18x48</t>
  </si>
  <si>
    <t>ОБ.023</t>
  </si>
  <si>
    <t>WL-GP011</t>
  </si>
  <si>
    <t>Установка автоматической пайки разъемов</t>
  </si>
  <si>
    <t>ОБ.034.1</t>
  </si>
  <si>
    <t>EW-2550</t>
  </si>
  <si>
    <t>Прибор для измерения высоты опрессовки (микрометр)</t>
  </si>
  <si>
    <t>ОБ.035</t>
  </si>
  <si>
    <t>SR-CS340</t>
  </si>
  <si>
    <t>Автомат для двустороннего снятия изоляции с проводов</t>
  </si>
  <si>
    <t>~750</t>
  </si>
  <si>
    <t>ОБ.025</t>
  </si>
  <si>
    <t>Машина бандажная для кабельных жгутов</t>
  </si>
  <si>
    <t>58x50</t>
  </si>
  <si>
    <t>ОБ.036.1</t>
  </si>
  <si>
    <t>AM901</t>
  </si>
  <si>
    <t>Станок для зачистки чего?</t>
  </si>
  <si>
    <t>Chenzhen Aituo Automation Device</t>
  </si>
  <si>
    <t>ОБ.036.2</t>
  </si>
  <si>
    <t>ОБ.037</t>
  </si>
  <si>
    <t>КМ-22-8ПВ</t>
  </si>
  <si>
    <t>Компрессор воздушный</t>
  </si>
  <si>
    <t>Kraftmachine</t>
  </si>
  <si>
    <t>120x80</t>
  </si>
  <si>
    <t>BK3600S</t>
  </si>
  <si>
    <t>Станция паяльная с автоматической подачей припоя</t>
  </si>
  <si>
    <t>BaKon</t>
  </si>
  <si>
    <t>ОБ.039</t>
  </si>
  <si>
    <t>Микроскоп оптический инструментальный</t>
  </si>
  <si>
    <t>ОБ.040</t>
  </si>
  <si>
    <t>SR-350A</t>
  </si>
  <si>
    <t>Тестер кабельных жгутов</t>
  </si>
  <si>
    <t>ОБ.041</t>
  </si>
  <si>
    <t>Источник питания постоянного тока регулируемый</t>
  </si>
  <si>
    <t>ОБ.042</t>
  </si>
  <si>
    <t>Тестер кабельный</t>
  </si>
  <si>
    <t>ОБ.043</t>
  </si>
  <si>
    <t>Диспенсер автоматический для клейкой ленты</t>
  </si>
  <si>
    <t>Keykogyo</t>
  </si>
  <si>
    <t>ОБ.044</t>
  </si>
  <si>
    <t>APS3010H</t>
  </si>
  <si>
    <t>Источник питания постоянного тока</t>
  </si>
  <si>
    <t>Wanptek</t>
  </si>
  <si>
    <t>ОБ.045</t>
  </si>
  <si>
    <t>Камера тепловизионная</t>
  </si>
  <si>
    <t>Testo</t>
  </si>
  <si>
    <t>ОБ.046</t>
  </si>
  <si>
    <t>SPP-L410</t>
  </si>
  <si>
    <t>Принтер маркировочный портативный</t>
  </si>
  <si>
    <t>Bixolon</t>
  </si>
  <si>
    <t>ОБ.047</t>
  </si>
  <si>
    <t>SZ-GCS16</t>
  </si>
  <si>
    <t>Аппарат сварочный</t>
  </si>
  <si>
    <t>Shengzao Electrical</t>
  </si>
  <si>
    <t>ОБ.057</t>
  </si>
  <si>
    <t>TP80E</t>
  </si>
  <si>
    <t>Принтер кабельных маркеров и термоусаживаемых трубок</t>
  </si>
  <si>
    <t>Supvan technology</t>
  </si>
  <si>
    <t>ОБ.058</t>
  </si>
  <si>
    <t>946C</t>
  </si>
  <si>
    <t>Устройство нижнего подогрева печатных плат</t>
  </si>
  <si>
    <t>Uyue</t>
  </si>
  <si>
    <t>CT-53D</t>
  </si>
  <si>
    <t>Ванна паяльная</t>
  </si>
  <si>
    <t>Ctbrand</t>
  </si>
  <si>
    <t>ОБ.060.2</t>
  </si>
  <si>
    <t>PH-21C</t>
  </si>
  <si>
    <t>Peng Hui</t>
  </si>
  <si>
    <t>ОБ.061</t>
  </si>
  <si>
    <t>Счетчик длины кабеля</t>
  </si>
  <si>
    <t>Меандр</t>
  </si>
  <si>
    <t>ОБ.063</t>
  </si>
  <si>
    <t>ST-1500B</t>
  </si>
  <si>
    <t>Трансформатор понижающий</t>
  </si>
  <si>
    <t>Dayton</t>
  </si>
  <si>
    <t>ОБ.068</t>
  </si>
  <si>
    <t>Измеритель коэффициента стоячей волны по напряжению</t>
  </si>
  <si>
    <t>Agilent</t>
  </si>
  <si>
    <t>ОБ.070.1</t>
  </si>
  <si>
    <t>8620DX-Pro</t>
  </si>
  <si>
    <t>Станция паяльная термовоздушная</t>
  </si>
  <si>
    <t>SUGON</t>
  </si>
  <si>
    <t>Пайка, Усадка</t>
  </si>
  <si>
    <t>ОБ.070.2</t>
  </si>
  <si>
    <t>ОБ.070.3</t>
  </si>
  <si>
    <t>ОБ.070.4</t>
  </si>
  <si>
    <t>ОБ.070.5</t>
  </si>
  <si>
    <t>ОБ.070.6</t>
  </si>
  <si>
    <t>ОБ.070.7</t>
  </si>
  <si>
    <t>ОБ.070.8</t>
  </si>
  <si>
    <t>8620DX-Pro(R)</t>
  </si>
  <si>
    <t>T21(R)</t>
  </si>
  <si>
    <t>Станция паяльная</t>
  </si>
  <si>
    <t>ОБ.071.1</t>
  </si>
  <si>
    <t>T21</t>
  </si>
  <si>
    <t>ОБ.071.2</t>
  </si>
  <si>
    <t>ОБ.071.3</t>
  </si>
  <si>
    <t>ОБ.071.4</t>
  </si>
  <si>
    <t>ОБ.071.5</t>
  </si>
  <si>
    <t>ОБ.071.6</t>
  </si>
  <si>
    <t>ОБ.071.7</t>
  </si>
  <si>
    <t>ОБ.071.8</t>
  </si>
  <si>
    <t>ОБ.072</t>
  </si>
  <si>
    <t>HALOT-X1</t>
  </si>
  <si>
    <t>Установка аддитивного производства (3D-принтер стереолитографический)</t>
  </si>
  <si>
    <t>CREALITY</t>
  </si>
  <si>
    <t>ОБ.073</t>
  </si>
  <si>
    <t>X1-Carbon</t>
  </si>
  <si>
    <t>Принтер 3D экструзионный</t>
  </si>
  <si>
    <t>Bambu Lab</t>
  </si>
  <si>
    <t>ОБ.074</t>
  </si>
  <si>
    <t>UW-03</t>
  </si>
  <si>
    <t>Устройство для промывки и доотверждения 3D-моделей</t>
  </si>
  <si>
    <t>ОБ.075</t>
  </si>
  <si>
    <t>Сушилка для полимерных материалов</t>
  </si>
  <si>
    <t>ОБ.076</t>
  </si>
  <si>
    <t>ЭлБЭТ</t>
  </si>
  <si>
    <t>ОБ.79.1</t>
  </si>
  <si>
    <t>Мини ПК</t>
  </si>
  <si>
    <t>ОБ.79.2</t>
  </si>
  <si>
    <t>ОБ.79.3</t>
  </si>
  <si>
    <t>ОБ.79.4</t>
  </si>
  <si>
    <t>ОБ.79.5</t>
  </si>
  <si>
    <t>ОБ.79.6</t>
  </si>
  <si>
    <t>ОБ.79.7</t>
  </si>
  <si>
    <t>ОБ.79.8</t>
  </si>
  <si>
    <t>ОБ.79.9</t>
  </si>
  <si>
    <t>ОБ.80.1</t>
  </si>
  <si>
    <t>Дисплей (монитор)</t>
  </si>
  <si>
    <t>ОБ.80.2</t>
  </si>
  <si>
    <t>ОБ.80.3</t>
  </si>
  <si>
    <t>ОБ.80.4</t>
  </si>
  <si>
    <t>ОБ.80.5</t>
  </si>
  <si>
    <t>ОБ.80.6</t>
  </si>
  <si>
    <t>ОБ.80.7</t>
  </si>
  <si>
    <t>ОБ.80.8</t>
  </si>
  <si>
    <t>ОБ.80.9</t>
  </si>
  <si>
    <t>ОБ.81</t>
  </si>
  <si>
    <t>BY-27BX</t>
  </si>
  <si>
    <t>Охладитель жидкостный (чиллер)</t>
  </si>
  <si>
    <t>Hanli</t>
  </si>
  <si>
    <t>ОБ.82</t>
  </si>
  <si>
    <t>SL-5AA</t>
  </si>
  <si>
    <t>Ningbo SMAN</t>
  </si>
  <si>
    <t>85x140</t>
  </si>
  <si>
    <t>ОБ.83</t>
  </si>
  <si>
    <t>KM-PO</t>
  </si>
  <si>
    <t>KraftMachine</t>
  </si>
  <si>
    <t>57x66</t>
  </si>
  <si>
    <t>ОБ.84.1</t>
  </si>
  <si>
    <t>Ресивер воздушный</t>
  </si>
  <si>
    <t>REMEZA</t>
  </si>
  <si>
    <t>65x65</t>
  </si>
  <si>
    <t>ОБ.84.2</t>
  </si>
  <si>
    <t>ОБ.086</t>
  </si>
  <si>
    <t>NCT-1</t>
  </si>
  <si>
    <t>Прибор для проверки целостности кабеля</t>
  </si>
  <si>
    <t>ОБ.087</t>
  </si>
  <si>
    <t>DT-805</t>
  </si>
  <si>
    <t>Шумомер</t>
  </si>
  <si>
    <t>ОБ.088</t>
  </si>
  <si>
    <t>DC18RC</t>
  </si>
  <si>
    <t>Устройство зарядное для аккумуляторных батарей</t>
  </si>
  <si>
    <t>Makita</t>
  </si>
  <si>
    <t>ОБ.089</t>
  </si>
  <si>
    <t>Нивелир лазерный</t>
  </si>
  <si>
    <t>CONDTROL</t>
  </si>
  <si>
    <t>ОБ.090</t>
  </si>
  <si>
    <t>Домкрат гидравлический с низким подхватом</t>
  </si>
  <si>
    <t>ОБ.091</t>
  </si>
  <si>
    <t>Штатив для прямой шлифовальной машины</t>
  </si>
  <si>
    <t>DREMEL</t>
  </si>
  <si>
    <t>ОБ.092</t>
  </si>
  <si>
    <t>Маркиратор флажковый</t>
  </si>
  <si>
    <t>CROWN</t>
  </si>
  <si>
    <t>BZW-20TS</t>
  </si>
  <si>
    <t>Большой прес наконечников</t>
  </si>
  <si>
    <t>Bozwang</t>
  </si>
  <si>
    <t>86x75</t>
  </si>
  <si>
    <t>BZW-886+Q2</t>
  </si>
  <si>
    <t>Станок резки провода с роторной зачисткой мал.</t>
  </si>
  <si>
    <t>115x80</t>
  </si>
  <si>
    <t>BZW-50X</t>
  </si>
  <si>
    <t>Станок резки провода с роторной зачисткой больш.</t>
  </si>
  <si>
    <t>205x75</t>
  </si>
  <si>
    <t>BZW-200+H</t>
  </si>
  <si>
    <t>Станок резки нейлоновых оплёток</t>
  </si>
  <si>
    <t>85x75</t>
  </si>
  <si>
    <t>BZW-2.0</t>
  </si>
  <si>
    <t>Станок резки/ обжим+обжим</t>
  </si>
  <si>
    <t>110x130</t>
  </si>
  <si>
    <t>ОБ.098</t>
  </si>
  <si>
    <t>BZW-5.0+Z</t>
  </si>
  <si>
    <t>Станок резки/ обжим+лужение</t>
  </si>
  <si>
    <t>Автомат резка + опрессовка, Лужение</t>
  </si>
  <si>
    <t>265x93</t>
  </si>
  <si>
    <t>ОБ.099.1</t>
  </si>
  <si>
    <t>BZW-SF4040T</t>
  </si>
  <si>
    <t>Станок для обжима терминалов без зачистки</t>
  </si>
  <si>
    <t>110x62</t>
  </si>
  <si>
    <t>ОБ.099.2</t>
  </si>
  <si>
    <t>ОБ.100.1</t>
  </si>
  <si>
    <t>BZW-D2.0S</t>
  </si>
  <si>
    <t>Большой стрипер</t>
  </si>
  <si>
    <t>16x60</t>
  </si>
  <si>
    <t>ОБ.100.2</t>
  </si>
  <si>
    <t>ОБ.100.3</t>
  </si>
  <si>
    <t>ОБ.101</t>
  </si>
  <si>
    <t>ZCUT-RT430</t>
  </si>
  <si>
    <t>Маркиратор проводов флашковый</t>
  </si>
  <si>
    <t>Yuanhan</t>
  </si>
  <si>
    <t>70x85</t>
  </si>
  <si>
    <t>ОБ.102</t>
  </si>
  <si>
    <t>ZCUT-RT660</t>
  </si>
  <si>
    <t>Маркиратор проводов трубчатый</t>
  </si>
  <si>
    <t>50x100</t>
  </si>
  <si>
    <t>ОБ.103</t>
  </si>
  <si>
    <t>HRSU-400LL</t>
  </si>
  <si>
    <t>Лазерный маркератор</t>
  </si>
  <si>
    <t>Herten</t>
  </si>
  <si>
    <t>90x66</t>
  </si>
  <si>
    <t>ОБ.104</t>
  </si>
  <si>
    <t>Чиллер для лезера</t>
  </si>
  <si>
    <t>30x60</t>
  </si>
  <si>
    <t>ОБ.099.X</t>
  </si>
  <si>
    <t>BZW-SF4040T(R)</t>
  </si>
  <si>
    <t>BZW-D2.0S(R)</t>
  </si>
  <si>
    <t>Тип
разъема</t>
  </si>
  <si>
    <t>Product Name</t>
  </si>
  <si>
    <t>Series</t>
  </si>
  <si>
    <t>Шаг
разьема</t>
  </si>
  <si>
    <t>Тип
 контакта</t>
  </si>
  <si>
    <t>Артикул
 контакта (REEL)</t>
  </si>
  <si>
    <t>Артикул
 контакта (BAG)</t>
  </si>
  <si>
    <t>Аппликатор</t>
  </si>
  <si>
    <t>Пневма
Автомат</t>
  </si>
  <si>
    <t>ОТР</t>
  </si>
  <si>
    <t>С зачисткой</t>
  </si>
  <si>
    <t>Длина зачистки, мм</t>
  </si>
  <si>
    <t>L+</t>
  </si>
  <si>
    <t>L-</t>
  </si>
  <si>
    <t>Высота обжима проводника , мм</t>
  </si>
  <si>
    <t>Высота обжима изоляции, мм</t>
  </si>
  <si>
    <t>Усилие обрыва контакта, N</t>
  </si>
  <si>
    <t>От AWG</t>
  </si>
  <si>
    <t>До AWG</t>
  </si>
  <si>
    <t>От мм2</t>
  </si>
  <si>
    <t>До мм2</t>
  </si>
  <si>
    <t>Диаметр изоляции от, мм</t>
  </si>
  <si>
    <t>Диаметр изоляции до, мм</t>
  </si>
  <si>
    <t>Материал контакта</t>
  </si>
  <si>
    <t>Максисмальная сила тока, А</t>
  </si>
  <si>
    <t>Ссылка на DATASHEET на сайте производителя</t>
  </si>
  <si>
    <t>Источник высоты обжима</t>
  </si>
  <si>
    <t>Обжимной контакт</t>
  </si>
  <si>
    <t>покрытие — химпассивирование</t>
  </si>
  <si>
    <t>https://www.promelec.ru/product/482035/</t>
  </si>
  <si>
    <t>нет данных производителя: у производителя Атлант (Изобильный) нет публичного application specification с высотой обжима — только габаритные каталоги дистрибьюторов (chipdip/promelec/platan/stal63), в них высота обжима не указана</t>
  </si>
  <si>
    <t>Обжимная клемма</t>
  </si>
  <si>
    <t>покрытие — химпассивирование или олово-висмут (не установлено)</t>
  </si>
  <si>
    <t>https://klemma505.ru/product/506-1/</t>
  </si>
  <si>
    <t>нет данных производителя: Атлант — см. 1/02506-01, тот же производитель без публичной crimp-спецификации</t>
  </si>
  <si>
    <t>1/02506-02</t>
  </si>
  <si>
    <t>https://stal63.ru/catalog/materialy-komplektuyushchie-instrument/kolodki-kontakty-klemmy/kontakt_shtyrevoy_1_02506_02_seriya_6_3_pod_provod_1_25_2_5/</t>
  </si>
  <si>
    <t>нет данных производителя: Атлант — см. 1/02506-01, тот же производитель без публичной crimp-спецификации; 1/02506-02 (45 7373 8004), под провод 1,25-2,5 мм² — сечение вне узлов таблицы AWG (между 1 и 1,5мм²), диапазон оставлен без AWG. Полный ряд серии 1/02506: -01(0,5-1,0)/-02(1,25-2,5)/-03(2,5-4,0)/-04(4,0-6,0, в базе) — klemma505.ru</t>
  </si>
  <si>
    <t>1/02506-03</t>
  </si>
  <si>
    <t>нет данных производителя: Атлант — см. 1/02506-01, тот же производитель без публичной crimp-спецификации; 1/02506-03, под провод 2,5-4,0 мм² = 14-12 AWG по правилу обжима. Полный ряд серии 1/02506: -01(0,5-1,0)/-02(1,25-2,5)/-03(2,5-4,0)/-04(4,0-6,0, в базе) — klemma505.ru</t>
  </si>
  <si>
    <t>Медь / гальваническое лужение</t>
  </si>
  <si>
    <t>https://kvt.su/prod/insulated-terminals/ilugs/nvi/</t>
  </si>
  <si>
    <t>нет данных производителя: КВТ не публикует высоту обжима — наконечники обжимаются матрицей/шестигранником по сечению (kvt.su)</t>
  </si>
  <si>
    <t>https://kvt.su/prod/insulated-terminals/ilugs/nki/</t>
  </si>
  <si>
    <t>латунь / гальваническое лужение</t>
  </si>
  <si>
    <t>https://kvt.su/prod/insulated-terminals/iplug/rpim/</t>
  </si>
  <si>
    <t>https://kvt.su/prod/insulated-terminals/iplug/rpimn/</t>
  </si>
  <si>
    <t>https://kvt.su/prod/insulated-terminals/iplug/rppim/</t>
  </si>
  <si>
    <t>производитель не публикует (КВТ, SKU 49612 «НКИ 2.5–8 серия ПРОФИ»: сечение 1,0/1,5/2,5 мм², отверстие 8,4 мм). Аппликатор M32 и флажки — как у НКИ 2.5-4/5/6</t>
  </si>
  <si>
    <t>латунь Л63 / без покрытия</t>
  </si>
  <si>
    <t>https://kvt.su/prod/insulated-terminals/autoterminals/gs_2_5/</t>
  </si>
  <si>
    <t>производитель не публикует (КВТ, SKU 85675: гильза соединительная, сечение 0,5–2,5 мм², L 14,8, l 6,5, S 0,3). Производитель КВТ — по написанию «ГС 2,5»; ссылка закупки (поиск elitan) бренд не показывает — решено агентом — проверить</t>
  </si>
  <si>
    <t>https://kvt.su/prod/insulated-terminals/autoterminals/nk_1_5-4/</t>
  </si>
  <si>
    <t>производитель не публикует (КВТ, SKU 85672: кольцевой неизолированный, сечение 0,75/1,0/1,5 мм², отверстие 4,2, l хвостовика 7)</t>
  </si>
  <si>
    <t>Латунь Л63</t>
  </si>
  <si>
    <t>https://www.electro-mpo.ru/catalog/nakonechniki_gilzy/g9727-nakonechnik-nk-2-5-5-koltsevoy-latunnyy-neiz/</t>
  </si>
  <si>
    <t>производитель не публикует (КВТ, SKU 85673: кольцевой неизолированный, сечение 0,75-2,5мм², отверстие 5,2мм, хвостовик 8мм, опрессовка/матричный обжим — высота не нормируется)</t>
  </si>
  <si>
    <t>НК 2,5-6</t>
  </si>
  <si>
    <t>https://kvt.su/prod/insulated-terminals/autoterminals/nk_2_5-6/</t>
  </si>
  <si>
    <t>производитель не публикует (КВТ, SKU 85674: кольцевой неизолированный «НК 2,5-6», сечение 0,75/1,0/1,5/2,5 мм², отверстие 6 мм, латунь без покрытия, опрессовка/матричный обжим — высота не нормируется); третий типоразмер серии НК 2.5 (уже в базе НК 2,5-5)</t>
  </si>
  <si>
    <t>https://kvt.su/prod/end-sleeves/nshv/</t>
  </si>
  <si>
    <t>производитель не публикует (КВТ, SKU 79479: сечение 2,5 мм², l зачистки 8)</t>
  </si>
  <si>
    <t>производитель не публикует (КВТ, SKU 79480: сечение 4 мм², l зачистки 9). В закупке «НШВ 4.0-10» — у КВТ такого нет, ссылка закупки ведёт на НШВ 4.0–9 (sku_79480) — решено агентом — проверить</t>
  </si>
  <si>
    <t>https://www.electro-mpo.ru/catalog/nakonechniki_gilzy/g39_nakonechniki_mednye_vtulochnye_izolirovannye_n/g3912_nakonechnik_nshv_6_0_12_mednyy_6mm2_vtulochn/</t>
  </si>
  <si>
    <t>производитель не публикует (КВТ: сечение 6мм², L=12мм, Ød=3,9/Ød1=3,5мм, без изоляции — опрессовка, высота не нормируется). В закупке «НШВ EN6012 6,0-12» — EN6012 похоже на внутренний код магазина, не маркировку КВТ — решено агентом — проверить</t>
  </si>
  <si>
    <t>НШВ 0.5-8</t>
  </si>
  <si>
    <t>производитель не публикует (КВТ, SKU 79475: сечение 0,5 мм², l зачистки 8; 0,5 мм² = 20 AWG по правилу обжима); полный ряд серии НШВ (0.5/0.75/1.0/1.5/2.5[в базе]/4.0[в базе]/6.0[в базе]/10/16/25)</t>
  </si>
  <si>
    <t>НШВ 0.75-8</t>
  </si>
  <si>
    <t>производитель не публикует (КВТ, SKU 79476: сечение 0,75 мм², l зачистки 8; 0,75 мм² = 18 AWG по правилу обжима); полный ряд серии НШВ (0.5/0.75/1.0/1.5/2.5[в базе]/4.0[в базе]/6.0[в базе]/10/16/25)</t>
  </si>
  <si>
    <t>НШВ 1.0-8</t>
  </si>
  <si>
    <t>производитель не публикует (КВТ, SKU 79477: сечение 1,0 мм², l зачистки 8; 1,0 мм² = 17 AWG по правилу обжима); полный ряд серии НШВ (0.5/0.75/1.0/1.5/2.5[в базе]/4.0[в базе]/6.0[в базе]/10/16/25)</t>
  </si>
  <si>
    <t>НШВ 1.5-8</t>
  </si>
  <si>
    <t>производитель не публикует (КВТ, SKU 79478: сечение 1,5 мм², l зачистки 8; 1,5 мм² = 16 AWG по правилу обжима); полный ряд серии НШВ (0.5/0.75/1.0/1.5/2.5[в базе]/4.0[в базе]/6.0[в базе]/10/16/25)</t>
  </si>
  <si>
    <t>НШВ 10-12</t>
  </si>
  <si>
    <t>производитель не публикует (КВТ, SKU 79482: сечение 10 мм², l зачистки 12; 10 мм² = 8 AWG по правилу обжима); полный ряд серии НШВ (0.5/0.75/1.0/1.5/2.5[в базе]/4.0[в базе]/6.0[в базе]/10/16/25)</t>
  </si>
  <si>
    <t>НШВ 16-12</t>
  </si>
  <si>
    <t>производитель не публикует (КВТ, SKU 79483: сечение 16 мм², l зачистки 12; сечение 16 мм² вне таблицы AWG); полный ряд серии НШВ (0.5/0.75/1.0/1.5/2.5[в базе]/4.0[в базе]/6.0[в базе]/10/16/25)</t>
  </si>
  <si>
    <t>НШВ 25-16</t>
  </si>
  <si>
    <t>производитель не публикует (КВТ, SKU 79484: сечение 25 мм², l зачистки 16; сечение 25 мм² вне таблицы AWG); полный ряд серии НШВ (0.5/0.75/1.0/1.5/2.5[в базе]/4.0[в базе]/6.0[в базе]/10/16/25)</t>
  </si>
  <si>
    <t>https://kvt.su/prod/end-sleeves/nshvi/</t>
  </si>
  <si>
    <t>производитель не публикует (КВТ, SKU 79438: сечение 1,0 мм², l зачистки 10, D манжеты 3,0 мм; 1,0 мм² = 18 AWG по правилу обжима)</t>
  </si>
  <si>
    <t>производитель не публикует (КВТ, SKU 79435: сечение 0,5 мм², l зачистки 10, D манжеты 2,6 мм). Производитель КВТ — по написанию «НШВИ»; ссылка закупки (поиск elitan) бренд не показывает — решено агентом — проверить</t>
  </si>
  <si>
    <t>производитель не публикует (КВТ, SKU 79433: сечение 0,25 мм², l зачистки 10, D манжеты 1,7 мм)</t>
  </si>
  <si>
    <t>производитель не публикует (КВТ, SKU 79440: сечение 1,5 мм², l зачистки 10, D манжеты 3,6 мм)</t>
  </si>
  <si>
    <t>НШВИ 1.0-12</t>
  </si>
  <si>
    <t>производитель не публикует (КВТ, SKU 79439: сечение 1,0 мм², l зачистки 14, D манжеты 3,0 мм; 1,0 мм² = 18 AWG по правилу обжима — вторая длина серии НШВИ 1.0, первая (-8) уже в базе)</t>
  </si>
  <si>
    <t>НШВИ 1.5-10</t>
  </si>
  <si>
    <t>производитель не публикует (КВТ, SKU 92304: сечение 1,5 мм², l зачистки 12, D манжеты 3,6 мм)</t>
  </si>
  <si>
    <t>НШВИ 1.5-12</t>
  </si>
  <si>
    <t>производитель не публикует (КВТ, SKU 79441: сечение 1,5 мм², l зачистки 14, D манжеты 3,6 мм)</t>
  </si>
  <si>
    <t>НШВИ 1.5-18</t>
  </si>
  <si>
    <t>производитель не публикует (КВТ, SKU 79442: сечение 1,5 мм², l зачистки 21, D манжеты 3,6 мм)</t>
  </si>
  <si>
    <t>Медь М1 / олово-висмутовое лужение</t>
  </si>
  <si>
    <t>https://kvt.su/prod/cable-lugs/cu/pm/</t>
  </si>
  <si>
    <t>производитель не публикует (КВТ, SKU 66616: под пайку/опрессовку, сечение 2,5 мм², d₁ хвостовика 2,3, отверстие 6,4)</t>
  </si>
  <si>
    <t>https://kvt.su/prod/cable-lugs/cu/pm/pm_10_6/</t>
  </si>
  <si>
    <t>производитель не публикует (КВТ, наконечник кабельный тип «О» под пайку/опрессовку, сечение 10мм², отверстие М6 — как и уже имеющийся в базе ПМ 2.5-6, высота обжима не нормируется)</t>
  </si>
  <si>
    <t>ПМ 1.5-4</t>
  </si>
  <si>
    <t>производитель не публикует (КВТ, SKU 59134: под пайку/опрессовку, сечение 1.5 мм², отверстие М4; 1.5 мм² = 16 AWG по правилу обжима); полный ряд серии ПМ (1.5/2.5[в базе]/4/6/10[в базе]/16/25/35/50/70/95/120/150/185)</t>
  </si>
  <si>
    <t>ПМ 1.5-5</t>
  </si>
  <si>
    <t>производитель не публикует (КВТ, SKU 59135: под пайку/опрессовку, сечение 1.5 мм², отверстие М5; 1.5 мм² = 16 AWG по правилу обжима); полный ряд серии ПМ (1.5/2.5[в базе]/4/6/10[в базе]/16/25/35/50/70/95/120/150/185)</t>
  </si>
  <si>
    <t>ПМ 2.5-4</t>
  </si>
  <si>
    <t>производитель не публикует (КВТ, SKU 48877: под пайку/опрессовку, сечение 2.5 мм², отверстие М4; 2.5 мм² = 14 AWG по правилу обжима); полный ряд серии ПМ (1.5/2.5[в базе]/4/6/10[в базе]/16/25/35/50/70/95/120/150/185)</t>
  </si>
  <si>
    <t>ПМ 2.5-5</t>
  </si>
  <si>
    <t>производитель не публикует (КВТ, SKU 48878: под пайку/опрессовку, сечение 2.5 мм², отверстие М5; 2.5 мм² = 14 AWG по правилу обжима); полный ряд серии ПМ (1.5/2.5[в базе]/4/6/10[в базе]/16/25/35/50/70/95/120/150/185)</t>
  </si>
  <si>
    <t>ПМ 4-5</t>
  </si>
  <si>
    <t>производитель не публикует (КВТ, SKU 48879: под пайку/опрессовку, сечение 4 мм², отверстие М5; 4 мм² = 12 AWG по правилу обжима); полный ряд серии ПМ (1.5/2.5[в базе]/4/6/10[в базе]/16/25/35/50/70/95/120/150/185)</t>
  </si>
  <si>
    <t>ПМ 4-6</t>
  </si>
  <si>
    <t>производитель не публикует (КВТ, SKU 83597: под пайку/опрессовку, сечение 4 мм², отверстие М6; 4 мм² = 12 AWG по правилу обжима); полный ряд серии ПМ (1.5/2.5[в базе]/4/6/10[в базе]/16/25/35/50/70/95/120/150/185)</t>
  </si>
  <si>
    <t>ПМ 6-5</t>
  </si>
  <si>
    <t>производитель не публикует (КВТ, SKU 47862: под пайку/опрессовку, сечение 6 мм², отверстие М5; 6 мм² = 10 AWG по правилу обжима); полный ряд серии ПМ (1.5/2.5[в базе]/4/6/10[в базе]/16/25/35/50/70/95/120/150/185)</t>
  </si>
  <si>
    <t>ПМ 6-6</t>
  </si>
  <si>
    <t>производитель не публикует (КВТ, SKU 48880: под пайку/опрессовку, сечение 6 мм², отверстие М6; 6 мм² = 10 AWG по правилу обжима); полный ряд серии ПМ (1.5/2.5[в базе]/4/6/10[в базе]/16/25/35/50/70/95/120/150/185)</t>
  </si>
  <si>
    <t>ПМ 6-8</t>
  </si>
  <si>
    <t>производитель не публикует (КВТ, SKU 66617: под пайку/опрессовку, сечение 6 мм², отверстие М8; 6 мм² = 10 AWG по правилу обжима); полный ряд серии ПМ (1.5/2.5[в базе]/4/6/10[в базе]/16/25/35/50/70/95/120/150/185)</t>
  </si>
  <si>
    <t>ПМ 10-8</t>
  </si>
  <si>
    <t>производитель не публикует (КВТ, SKU 48882: под пайку/опрессовку, сечение 10 мм², отверстие М8; 10 мм² = 8 AWG по правилу обжима); полный ряд серии ПМ (1.5/2.5[в базе]/4/6/10[в базе]/16/25/35/50/70/95/120/150/185)</t>
  </si>
  <si>
    <t>ПМ 16-6</t>
  </si>
  <si>
    <t>производитель не публикует (КВТ, SKU 42414: под пайку/опрессовку, сечение 16 мм², отверстие М6; сечение 16 мм² вне таблицы AWG (силовой наконечник)); полный ряд серии ПМ (1.5/2.5[в базе]/4/6/10[в базе]/16/25/35/50/70/95/120/150/185)</t>
  </si>
  <si>
    <t>ПМ 16-8</t>
  </si>
  <si>
    <t>производитель не публикует (КВТ, SKU 48883: под пайку/опрессовку, сечение 16 мм², отверстие М8; сечение 16 мм² вне таблицы AWG (силовой наконечник)); полный ряд серии ПМ (1.5/2.5[в базе]/4/6/10[в базе]/16/25/35/50/70/95/120/150/185)</t>
  </si>
  <si>
    <t>ПМ 16-10</t>
  </si>
  <si>
    <t>производитель не публикует (КВТ, SKU 66618: под пайку/опрессовку, сечение 16 мм², отверстие М10; сечение 16 мм² вне таблицы AWG (силовой наконечник)); полный ряд серии ПМ (1.5/2.5[в базе]/4/6/10[в базе]/16/25/35/50/70/95/120/150/185)</t>
  </si>
  <si>
    <t>ПМ 25-8</t>
  </si>
  <si>
    <t>производитель не публикует (КВТ, SKU 48884: под пайку/опрессовку, сечение 25 мм², отверстие М8; сечение 25 мм² вне таблицы AWG (силовой наконечник)); полный ряд серии ПМ (1.5/2.5[в базе]/4/6/10[в базе]/16/25/35/50/70/95/120/150/185)</t>
  </si>
  <si>
    <t>ПМ 25-10</t>
  </si>
  <si>
    <t>производитель не публикует (КВТ, SKU 83598: под пайку/опрессовку, сечение 25 мм², отверстие М10; сечение 25 мм² вне таблицы AWG (силовой наконечник)); полный ряд серии ПМ (1.5/2.5[в базе]/4/6/10[в базе]/16/25/35/50/70/95/120/150/185)</t>
  </si>
  <si>
    <t>ПМ 35-8</t>
  </si>
  <si>
    <t>производитель не публикует (КВТ, SKU 42781: под пайку/опрессовку, сечение 35 мм², отверстие М8; сечение 35 мм² вне таблицы AWG (силовой наконечник)); полный ряд серии ПМ (1.5/2.5[в базе]/4/6/10[в базе]/16/25/35/50/70/95/120/150/185)</t>
  </si>
  <si>
    <t>ПМ 35-10</t>
  </si>
  <si>
    <t>производитель не публикует (КВТ, SKU 48885: под пайку/опрессовку, сечение 35 мм², отверстие М10; сечение 35 мм² вне таблицы AWG (силовой наконечник)); полный ряд серии ПМ (1.5/2.5[в базе]/4/6/10[в базе]/16/25/35/50/70/95/120/150/185)</t>
  </si>
  <si>
    <t>ПМ 50-8</t>
  </si>
  <si>
    <t>производитель не публикует (КВТ, SKU 41905: под пайку/опрессовку, сечение 50 мм², отверстие М8; сечение 50 мм² вне таблицы AWG (силовой наконечник)); полный ряд серии ПМ (1.5/2.5[в базе]/4/6/10[в базе]/16/25/35/50/70/95/120/150/185)</t>
  </si>
  <si>
    <t>ПМ 50-10</t>
  </si>
  <si>
    <t>производитель не публикует (КВТ, SKU 48886: под пайку/опрессовку, сечение 50 мм², отверстие М10; сечение 50 мм² вне таблицы AWG (силовой наконечник)); полный ряд серии ПМ (1.5/2.5[в базе]/4/6/10[в базе]/16/25/35/50/70/95/120/150/185)</t>
  </si>
  <si>
    <t>ПМ 70-10</t>
  </si>
  <si>
    <t>производитель не публикует (КВТ, SKU 40844: под пайку/опрессовку, сечение 70 мм², отверстие М10; сечение 70 мм² вне таблицы AWG (силовой наконечник)); полный ряд серии ПМ (1.5/2.5[в базе]/4/6/10[в базе]/16/25/35/50/70/95/120/150/185)</t>
  </si>
  <si>
    <t>ПМ 95-10</t>
  </si>
  <si>
    <t>производитель не публикует (КВТ, SKU 40845: под пайку/опрессовку, сечение 95 мм², отверстие М10; сечение 95 мм² вне таблицы AWG (силовой наконечник)); полный ряд серии ПМ (1.5/2.5[в базе]/4/6/10[в базе]/16/25/35/50/70/95/120/150/185)</t>
  </si>
  <si>
    <t>ПМ 120-10</t>
  </si>
  <si>
    <t>производитель не публикует (КВТ, SKU 40846: под пайку/опрессовку, сечение 120 мм², отверстие М10; сечение 120 мм² вне таблицы AWG (силовой наконечник)); полный ряд серии ПМ (1.5/2.5[в базе]/4/6/10[в базе]/16/25/35/50/70/95/120/150/185)</t>
  </si>
  <si>
    <t>ПМ 150-12</t>
  </si>
  <si>
    <t>производитель не публикует (КВТ, SKU 40847: под пайку/опрессовку, сечение 150 мм², отверстие М12; сечение 150 мм² вне таблицы AWG (силовой наконечник)); полный ряд серии ПМ (1.5/2.5[в базе]/4/6/10[в базе]/16/25/35/50/70/95/120/150/185)</t>
  </si>
  <si>
    <t>ПМ 185-12</t>
  </si>
  <si>
    <t>производитель не публикует (КВТ, SKU 40848: под пайку/опрессовку, сечение 185 мм², отверстие М12; сечение 185 мм² вне таблицы AWG (силовой наконечник)); полный ряд серии ПМ (1.5/2.5[в базе]/4/6/10[в базе]/16/25/35/50/70/95/120/150/185)</t>
  </si>
  <si>
    <t>латунь луженая</t>
  </si>
  <si>
    <t>https://www.vseinstrumenti.ru/product/ploskij-razem-kvt-rpi-p-1-5-4-8-85158-7453597/</t>
  </si>
  <si>
    <t>производитель не публикует (КВТ, плоский разъём "папа" 4,8х0,8мм, сечение 0,5-1,5мм², ПВХ, латунь луженая — опрессовка, высота не нормируется). Новая линейка для базы — ранее были только РПИ-М/РПИ-М(н) ("мама"), штыревой аналог РПИ-П добавлен впервые</t>
  </si>
  <si>
    <t>РПИ-П 1.5 (2.8)</t>
  </si>
  <si>
    <t>https://kvt.su/prod/insulated-terminals/iplug/rpip/</t>
  </si>
  <si>
    <t>производитель не публикует (КВТ, «РПИ-П 1.5 (2.8)» серия ПРОФИ, плоский разъём «папа» 2.8мм, сечение 0,5-1,5 мм², ПВХ, латунь луженая — опрессовка, высота не нормируется); полный ряд серии РПИ-П (1.5(2.8)/1.5(4.8)[в базе]/1.5(6.3)/2.5(4.8)/2.5(6.3)/6.0(6.3))</t>
  </si>
  <si>
    <t>РПИ-П 1.5 (6.3)</t>
  </si>
  <si>
    <t>производитель не публикует (КВТ, «РПИ-П 1.5 (6.3)» серия ПРОФИ, плоский разъём «папа» 6.3мм, сечение 0,5-1,5 мм², ПВХ, латунь луженая — опрессовка, высота не нормируется); полный ряд серии РПИ-П (1.5(2.8)/1.5(4.8)[в базе]/1.5(6.3)/2.5(4.8)/2.5(6.3)/6.0(6.3))</t>
  </si>
  <si>
    <t>РПИ-П 2.5 (4.8)</t>
  </si>
  <si>
    <t>производитель не публикует (КВТ, «РПИ-П 2.5 (4.8)» серия ПРОФИ, плоский разъём «папа» 4.8мм, сечение 1,5-2,5 мм², ПВХ, латунь луженая — опрессовка, высота не нормируется); полный ряд серии РПИ-П (1.5(2.8)/1.5(4.8)[в базе]/1.5(6.3)/2.5(4.8)/2.5(6.3)/6.0(6.3))</t>
  </si>
  <si>
    <t>РПИ-П 2.5 (6.3)</t>
  </si>
  <si>
    <t>производитель не публикует (КВТ, «РПИ-П 2.5 (6.3)» серия ПРОФИ, плоский разъём «папа» 6.3мм, сечение 1,5-2,5 мм², ПВХ, латунь луженая — опрессовка, высота не нормируется); полный ряд серии РПИ-П (1.5(2.8)/1.5(4.8)[в базе]/1.5(6.3)/2.5(4.8)/2.5(6.3)/6.0(6.3))</t>
  </si>
  <si>
    <t>РПИ-П 6.0 (6.3)</t>
  </si>
  <si>
    <t>производитель не публикует (КВТ, «РПИ-П 6.0 (6.3)» серия ПРОФИ, плоский разъём «папа» 6.3мм, сечение 4-6 мм², ПВХ, латунь луженая — опрессовка, высота не нормируется); полный ряд серии РПИ-П (1.5(2.8)/1.5(4.8)[в базе]/1.5(6.3)/2.5(4.8)/2.5(6.3)/6.0(6.3))</t>
  </si>
  <si>
    <t>латунь / олово-висмутовое покрытие</t>
  </si>
  <si>
    <t>https://akompany.ru/kabelnye-nakonechniki-klemmy-kontakty-razemy/45-7373-8528-01-nakonechnik-kolcevoy-4mm-sechenie-05-15mm2-ol</t>
  </si>
  <si>
    <t>производитель не публикует (akompany: кольцевой тип «О», отверстие 6,5 мм, 0,5–1,5 мм², латунь с олово-висмутовым покрытием, производитель Копир)</t>
  </si>
  <si>
    <t>definum.ru, klemma505.ru, 12vi.ru — контакт гнездовой серии 2,8мм для проводов 0,5-1,0мм² (20-17AWG), кросс-номера 45 7373 8893 / 45 7373 8856, вариант БЕЗ фиксирующего усика (см. также 2108-3724391 — с усиком, отдельная строка). Конкретный завод-изготовитель в открытых источниках не указан (типовой каталожный номер для а/м ВАЗ-2108). Точный суффикс (-01/-02) в закупочной записи не указан. Высота обжима не найдена (отечественный каталог таблиц CH не публикует) — решено агентом — проверить по факту детали.</t>
  </si>
  <si>
    <t>definum.ru («Клемма ножевая F2.8х0.80мм, 0.50-1.00мм2, 2108-3724391-01/44, копир 4573738865»), klemma505.ru — контакт гнездовой серии 2,8мм, 0,5-1,0мм²(20-17AWG), вариант С фиксирующим усиком/элементом (отличие от 2108-3724390 выше). Завод-изготовитель не указан, точный суффикс закупкой не указан. Высота обжима не найдена — решено агентом — проверить по факту детали.</t>
  </si>
  <si>
    <t>латунь луженая (tinned brass)</t>
  </si>
  <si>
    <t>https://www.dart.moscow/index.php?productcode=18638</t>
  </si>
  <si>
    <t>dart.moscow — «BL2018TP», контакт-вилка (Male), шаг 2,5мм, 3A/250V, 20мОм, латунь луженая, -25..+125°C. Производитель на странице не указан, датащит не приложен. AWG и высота обжима не найдены — не заполнено.</t>
  </si>
  <si>
    <t>https://furam7.ru/katalog/ehlektrika/soedinitelnye-izdeliya/kontakty-gnezdovye/4573738006-gnezdo.html</t>
  </si>
  <si>
    <t>furam7.ru — «гнездо 6,3мм, 1,0-2,5мм²» (сечение провода → 17-14AWG по таблице), типовой отечественный каталожный номер, страница указывает страну «Россия» без конкретного завода-изготовителя. Материал контакта и данные по высоте обжима не найдены — решено агентом — проверить по факту детали.</t>
  </si>
  <si>
    <t>нет данных производителя: производитель в БД указан как «н/д (аналог JST SM)» — конкретный производитель не идентифицирован, каталожного источника для проверки высоты обжима нет</t>
  </si>
  <si>
    <t>БрОЦ-4-3 (ДПРПТ 0,3 НД, ГОСТ 1761-92)</t>
  </si>
  <si>
    <t>https://stal63.ru/catalog/materialy-komplektuyushchie-instrument/kolodki-kontakty-klemmy/kontakt_gnezdovoy_stsnk_757474_052_01_pod_provod_1_25_2_5/</t>
  </si>
  <si>
    <t>нет данных производителя: СЦНК — тот же ТУ 6313-007-076090017-02, тот же результат (см. СЦНК.685169.002)</t>
  </si>
  <si>
    <t>СЦНК.757474.052-01</t>
  </si>
  <si>
    <t>нет данных производителя: СЦНК — тот же ТУ 6313-007-076090017-02, тот же результат (см. СЦНК.685169.002); .757474.052-01 — под провод 1,25-2,5мм2 (сечение вне узлов таблицы AWG, между 1 и 1,5мм²), сиблинг уже занесённого .757474.052 (0,5-1,5мм2)</t>
  </si>
  <si>
    <t>https://akompany.ru/kabelnye-nakonechniki-klemmy-kontakty-razemy/klemmy/scnk685169002-klemma-gnezdovaya-s-zamkom-s-provodom-28mm-sechenie-05-10mm2-analog-amr-927771-3</t>
  </si>
  <si>
    <t>нет данных производителя: СЦНК (аналог TE/AMP) — упоминается ТУ 6313-007-076090017-02 у дистрибьюторов (akompany.ru и др.), но текст ТУ с высотой обжима не найден в открытом доступе</t>
  </si>
  <si>
    <t>СЦНК.685169.002-02</t>
  </si>
  <si>
    <t>https://akompany.ru/kabelnye-nakonechniki-klemmy-kontakty-razemy/klemmy/scnk685169002-02-klemma-gnezdovaya-s-zamkom-s-provodom-28mm-sechenie-15-25mm2-analog-amr-1-0927768-3</t>
  </si>
  <si>
    <t>нет данных производителя: СЦНК (аналог TE/AMP) — упоминается ТУ 6313-007-076090017-02 у дистрибьюторов (akompany.ru), текст ТУ с высотой обжима не найден в открытом доступе; .685169.002-02 — сечение 1,5-2,5мм2 (аналог АМР 1-0927768-3), тот же контакт с замком 2,8мм, сиблинг уже занесённого .685169.002 (0,5-1,0мм2)</t>
  </si>
  <si>
    <t>Медь лужёная</t>
  </si>
  <si>
    <t>https://www.electro-mpo.ru/catalog/nakonechniki_gilzy/g35_nakonechniki_mednye_koltsevye_vilochnye_izolir/g3500-nakonechnik-rv1-25-3-mednyy-1-5-3-koltsevoy-/</t>
  </si>
  <si>
    <t>производитель не публикует (electro-mpo Г3500 «НКИ RV 1.25-3.2», Электромонтаж: кольцевой, медь лужёная, ПВХ, сечение до 1,5). В закупке «НКИн 1.25-3» — строка по ссылке закупки; нижняя граница 0,5 мм² — по типоразмеру RV1.25 — решено агентом — проверить</t>
  </si>
  <si>
    <t>https://www.electro-mpo.ru/catalog/nakonechniki_gilzy/g35_nakonechniki_mednye_koltsevye_vilochnye_izolir/g3506-nakonechnik-rv1-25-10-mednyy-1-5-10-koltsevo/</t>
  </si>
  <si>
    <t>производитель не публикует (electro-mpo Г3506 «НКИ RV1.25-10», Электромонтаж: кольцевой, медь лужёная, ПВХ, отверстие d=10,5мм, ток до 19А/600В — опрессовка/матричный обжим, высота не нормируется); та же линейка, что уже в базе (RV1.25-3.2, RV1.25-8)</t>
  </si>
  <si>
    <t>RV1.25-5</t>
  </si>
  <si>
    <t>https://www.electro-mpo.ru/catalog/nakonechniki_gilzy/g35_nakonechniki_mednye_koltsevye_vilochnye_izolir/g3502-nakonechnik-rv1-25-5-mednyy-1-5-5-koltsevoy-/</t>
  </si>
  <si>
    <t>производитель не публикует (electro-mpo Г3502 «НКИ RV 1.25-5», Электромонтаж: кольцевой, медь лужёная, ПВХ, сечение 1,5 мм², отверстие 5мм — опрессовка/матричный обжим, высота не нормируется); та же линейка, что уже в базе (RV1.25-3.2, RV1.25-10). Полный ряд серии RV 1.25: 3.2/5/6/10мм</t>
  </si>
  <si>
    <t>RV1.25-6</t>
  </si>
  <si>
    <t>https://www.electro-mpo.ru/catalog/nakonechniki_gilzy/g35_nakonechniki_mednye_koltsevye_vilochnye_izolir/g3504-nakonechnik-rv1-25-6-mednyy-1-5-6-koltsevoy-/</t>
  </si>
  <si>
    <t>производитель не публикует (electro-mpo Г3504 «НКИ RV 1.25-6», Электромонтаж: кольцевой, медь лужёная, ПВХ, сечение 1,5 мм², отверстие 6мм — опрессовка/матричный обжим, высота не нормируется); та же линейка, что уже в базе (RV1.25-3.2, RV1.25-10). Полный ряд серии RV 1.25: 3.2/5/6/10мм</t>
  </si>
  <si>
    <t>https://www.electro-mpo.ru/catalog/nakonechniki_gilzy/g25_nakonechniki_mednye_vtulochnye_izolirovannye_i/g2524_nakonechnik_e2508_2_5_8_mednyy_2_5mm2_vtuloch/</t>
  </si>
  <si>
    <t>производитель не публикует (electro-mpo Г2524 «E2508 BLUE», Yueqing Vancol: сечение 2,5мм², втулка Ø2,6/2,3мм, длина 15,2мм, хвостовик 8мм, ПВХ синий — опрессовка, высота не нормируется). Отличается от уже имеющихся в базе НШВИ 1.0/0.5/0.25/1.5-8 (КВТ) — новый типоразмер 2,5мм²</t>
  </si>
  <si>
    <t>латунь</t>
  </si>
  <si>
    <t>https://www.electro-mpo.ru/catalog/nakonechniki_gilzy/g38_nakonechniki_bystrogo_soedineniya_ploskie_krug/g3820-nakonechnik-fdfd1-25-187-latunnyy-0-5-1-5mm2/</t>
  </si>
  <si>
    <t>производитель не публикует (electro-mpo Г3820, Электромонтаж: гнездо 4,8×0,8 полностью изолированное, латунь, ПВХ, 0,5–1,5 мм²). В закупке «РППИ-М FDFD 1.25-187»</t>
  </si>
  <si>
    <t>FDFD1.25-250</t>
  </si>
  <si>
    <t>https://www.electro-mpo.ru/catalog/nakonechniki_gilzy/g38_nakonechniki_bystrogo_soedineniya_ploskie_krug/g3821-nakonechnik-fdfd1-25-250-latunnyy-0-5-1-5mm2/</t>
  </si>
  <si>
    <t>производитель не публикует (electro-mpo Г3821, Электромонтаж: гнездо 6,3×0,8 полностью изолированное, латунь, ПВХ, 0,5–1,5 мм²); тот же типоразмер FDFD 1.25, что и уже в базе (FDFD1.25-187(8), гнездо 4,8мм) — сиблинг по ширине лепестка 6,3мм. FDFD1.25-110(8) (2,8мм) в текущем каталоге electro-mpo не найден</t>
  </si>
  <si>
    <t>I-DS1066</t>
  </si>
  <si>
    <t>Copper Alloy, покрытие Tin (код «6»)</t>
  </si>
  <si>
    <t>https://en.connfly.com/static/upload/file//DS1066.pdf</t>
  </si>
  <si>
    <t>нет данных производителя — замер в цехе (у Connfly в чертежах нет высоты обжима)</t>
  </si>
  <si>
    <t>Phosphor Bronze / Tin</t>
  </si>
  <si>
    <t>https://en.connfly.com/static/upload/file/DS1071-01.pdf</t>
  </si>
  <si>
    <t>Phosphor Bronze / Gold</t>
  </si>
  <si>
    <t>https://www.connfly.com/static/upload/file/pdf/DS1074.pdf</t>
  </si>
  <si>
    <t>DS1070</t>
  </si>
  <si>
    <t>I-DS1070</t>
  </si>
  <si>
    <t>Copper Alloy, покрытие Tin Plating Over Nickel (код «6»)</t>
  </si>
  <si>
    <t>https://en.connfly.com/static/upload/file//DS1070.pdf</t>
  </si>
  <si>
    <t>I-DS1072</t>
  </si>
  <si>
    <t>https://www.connfly.com/static/upload/file/pdf/DS1072.pdf</t>
  </si>
  <si>
    <t>чертёж Connfly C-DS1072-XXXXX-D содержит только габариты, высоты обжима нет (аналогично T-DS1069-SC600, уже в базе); ток 7А при 18AWG, напряжение 250В — из чертежа</t>
  </si>
  <si>
    <t>Full gold flash</t>
  </si>
  <si>
    <t>Официальный чертёж Connfly C-DS1072-XXXXX-D (тот же PDF, что и для T-DS1072-SC600): «PRODUCT NUMBER CODE» для Female Terminal T-DS1072-SC600, единственная переменная — Contact Plating (6: Tin — уже в БД, 8: Full gold flash — добавлено); высоты обжима чертёж не даёт (см. заметку у T-DS1072-SC600).</t>
  </si>
  <si>
    <t>I-DS1073</t>
  </si>
  <si>
    <t>T-DS1073-02-SC600</t>
  </si>
  <si>
    <t>Copper Alloy / Tin, изолятор Nylon 66</t>
  </si>
  <si>
    <t>https://www.elmatrix.ru/catalog/73437/</t>
  </si>
  <si>
    <t>Connfly T-DS1073-02-SC600 — контакт-гнездо (Female) серии DS1073 для разъёмов MF (Mini-Fit-совместимых), 4,20мм шаг, 18-24AWG, 600V, медный сплав/олово, изолятор Nylon66. Как и другие контакты Connfly в базе (T-DS1071...), фирменных таблиц высоты обжима нет (см. crimp-height-sources) — не заполнено.</t>
  </si>
  <si>
    <t>T-DS1073-02-SC800</t>
  </si>
  <si>
    <t>Copper Alloy / Full gold flash, изолятор Nylon 66</t>
  </si>
  <si>
    <t>https://en.connfly.com/static/upload/file//DS1073-02.pdf</t>
  </si>
  <si>
    <t>Официальный datasheet Connfly DS1073-02 SERIES (en.connfly.com/static/upload/file//DS1073-02.pdf), «Product Number Code: Contact T-DS1073-02-XCX00»: Contact Plating (6 Tin / 8 Full gold flash) x Contact type (S Female — уже в БД T-DS1073-02-SC600, P Male); PDF не даёт отдельной таблицы высоты обжима. T-DS1073-02-PC600 подтверждён также на дистрибьюторской странице (uatronica.com) — https://en.connfly.com/static/upload/file//DS1073-02.pdf</t>
  </si>
  <si>
    <t>T-DS1073-02-PC600</t>
  </si>
  <si>
    <t>T-DS1073-02-PC800</t>
  </si>
  <si>
    <t>I-DS1069</t>
  </si>
  <si>
    <t>нет данных производителя: чертежи Connfly без высоты обжима</t>
  </si>
  <si>
    <t>https://www.harting.com/en-US/p/D-SUB-FE-HIGH-END-AWG-20-24-CRIMP-CONT-09670008676</t>
  </si>
  <si>
    <t>нет данных производителя: HARTING D-Sub High-End crimp contact — b2b.harting.com/harting.com отдают 403 на WebFetch без логина; datasheet PDF с высотой обжима не найден через WebSearch (только каталожные страницы с общими описаниями)</t>
  </si>
  <si>
    <t>1,2</t>
  </si>
  <si>
    <t>32 AWG: 0,80 - 0,90
30 AWG: 0,90 - 1,00</t>
  </si>
  <si>
    <t>https://www.hirose.com/product/en/products/DF13/DF13-3032SCF/</t>
  </si>
  <si>
    <t>Hirose ETAD-H1084-00 rev 0, AP105-DF13-3032S</t>
  </si>
  <si>
    <t>https://www.hirose.com/product/en/products/DF13/DF13-3032SCFA/</t>
  </si>
  <si>
    <t>Hirose ETAD-H1085-00 rev 0, AP105-DF13-3032S</t>
  </si>
  <si>
    <t>28 AWG: 1,10 - 1,20
26 AWG: 1,20 - 1,30</t>
  </si>
  <si>
    <t>https://www.hirose.com/product/en/products/DF14/DF14-2628SCF/</t>
  </si>
  <si>
    <t>Hirose ETAD-H1097-00 rev 0, AP105-DF14-2628S</t>
  </si>
  <si>
    <t>28 AWG: 1,10 - 1,25
26 AWG: 1,20 - 1,30</t>
  </si>
  <si>
    <t>https://www.hirose.com/product/en/products/DF14/DF14-2628SCFA/</t>
  </si>
  <si>
    <t>Hirose ETAD-H1098-00 rev 0, AP105-DF14-2628S</t>
  </si>
  <si>
    <t>32 AWG: 0,80 - 0,90
30 AWG: 0,90 - 1,05</t>
  </si>
  <si>
    <t>https://www.hirose.com/product/en/products/DF14/DF14-3032SCF/</t>
  </si>
  <si>
    <t>Hirose ETAD-H1099-00 rev 0, AP105-DF14-3032S</t>
  </si>
  <si>
    <t>https://www.hirose.com/product/en/products/DF14/DF14-3032SCFA/</t>
  </si>
  <si>
    <t>Hirose ETAD-H1100-00 rev 0, AP105-DF14-3032S</t>
  </si>
  <si>
    <t>30 AWG: 0,75 - 0,90
28 AWG: 0,88 - 1,03</t>
  </si>
  <si>
    <t>https://www.hirose.com/product/en/products/DF20/DF20F-2830SCFA/</t>
  </si>
  <si>
    <t>Hirose ETAD-H1079-00 rev 0, AP105-DF20-2830S</t>
  </si>
  <si>
    <t>https://www.hirose.com/product/en/products/DF20/DF20F-3032SCFA/</t>
  </si>
  <si>
    <t>нет данных производителя: hirose.com API-документы для CL0686-0043-9-04 и -44 не содержат crimping_condition_table (только drawing_2d/spec_sheet/product_manual_guideline/harness_procedure); старый query-URL documenttype=CrimpCondition для DF20/AP105-DF20-2830S (TAD-P-0506, documentid=D144285_en) отдаёт 404 на всём сайте — документ снят с публикации (проверено 2026-09-29)</t>
  </si>
  <si>
    <t>30 AWG: 1,00 - 1,20
28 AWG: 1,20 - 1,40
26 AWG: 1,20 - 1,40</t>
  </si>
  <si>
    <t>https://www.hirose.com/product/en/products/DF13/DF13-2630SCF/</t>
  </si>
  <si>
    <t>Hirose ATAD-H1082-00 rev 2, AP105-DF13-2630S</t>
  </si>
  <si>
    <t>https://www.hirose.com/product/en/products/DF13/DF13-2630SCFA/</t>
  </si>
  <si>
    <t>Hirose ETAD-H1083-00 rev 0, AP105-DF13-2630S</t>
  </si>
  <si>
    <t>1,5</t>
  </si>
  <si>
    <t>1,50 - 1,65</t>
  </si>
  <si>
    <t>https://www.hirose.com/product/en/products/DF11/DF11-22SCF/</t>
  </si>
  <si>
    <t>Hirose ETAD-H1157-00 rev 0, AP105-DF11-22S</t>
  </si>
  <si>
    <t>https://www.hirose.com/product/en/products/DF11/DF11-22SCFA/</t>
  </si>
  <si>
    <t>Hirose ETAD-H1165-00 rev 0, AP105-DF11-22S</t>
  </si>
  <si>
    <t>28 AWG: 1,30 - 1,45
26 AWG: 1,35 - 1,50
24 AWG: 1,40 - 1,55</t>
  </si>
  <si>
    <t>https://www.hirose.com/product/en/products/DF11/DF11-2428SCF/</t>
  </si>
  <si>
    <t>Hirose ETAD-H1166-00 rev 0, AP105-DF11-2428S</t>
  </si>
  <si>
    <t>https://www.hirose.com/product/en/products/DF11/DF11-2428SCFA/</t>
  </si>
  <si>
    <t>Hirose ETAD-H1167-00 rev 0, AP105-DF11-2428S</t>
  </si>
  <si>
    <t>1,25 - 1,40</t>
  </si>
  <si>
    <t>https://www.hirose.com/product/en/products/DF11/DF11-30SCF/</t>
  </si>
  <si>
    <t>Hirose ETAD-H1170-00 rev 0, AP105-DF11-30S</t>
  </si>
  <si>
    <t>https://www.hirose.com/product/en/products/DF11/DF11-30SCFA/</t>
  </si>
  <si>
    <t>Hirose ETAD-H1171-00 rev 0, AP105-DF11-30S</t>
  </si>
  <si>
    <t>Brass / Tin</t>
  </si>
  <si>
    <t>https://www.hirose.com/product/en/products/DF11/DF11-EP2428PC/</t>
  </si>
  <si>
    <t>Brass / Gold</t>
  </si>
  <si>
    <t>https://www.hirose.com/product/en/products/DF11/DF11-EP2428PCA/</t>
  </si>
  <si>
    <t>22 AWG: 1,50 - 1,60
24 AWG: 1,40 - 1,50
26 AWG: 1,39 - 1,47</t>
  </si>
  <si>
    <t>https://www.hirose.com/en/product/p/CL0666-5004-0-41</t>
  </si>
  <si>
    <t>Hirose crimping_condition_table ETAD-H1115-00 Rev.0 (2024-04-19) для DF61-2226SCF(41), https://www.hirose.com/en/product/p/CL0666-5004-0-41</t>
  </si>
  <si>
    <t>28 AWG: 1,30 - 1,40
26 AWG: 1,40 - 1,50</t>
  </si>
  <si>
    <t>https://www.hirose.com/en/product/p/CL0666-5005-2-00</t>
  </si>
  <si>
    <t>Hirose crimping_condition_table ETAD-H1116-00 Rev.0 (2024-04-19) для DF61-2628SCF (HRS No. 666-5005-2-00) — https://www.hirose.com/en/product/p/CL0666-5005-2-00 ; DF61 series product list (hirose.com/en/product/c/DF61) подтверждает только 2 обжимных контакта в серии: DF61-2226SCF(41) (уже в БД) и DF61-2628SCF — серия полностью раскрыта.</t>
  </si>
  <si>
    <t>0,65 - 0,84</t>
  </si>
  <si>
    <t>Hirose ETAD-H1076-00 rev 0, AP105-DF19S</t>
  </si>
  <si>
    <t>Фосфористая бронза / олово (Sn)</t>
  </si>
  <si>
    <t>http://www.definum.ru/content/klemma-hc-pap-crimp-terminal-HSM-T2011-TP200000R</t>
  </si>
  <si>
    <t>нет данных производителя: HSM/Hsuan Mao T2011 (HC/PAP) datasheet с высотой обжима не найден в открытом доступе</t>
  </si>
  <si>
    <t>PHU, MHU, MX</t>
  </si>
  <si>
    <t>Латунь / олово (Brass/Tin)</t>
  </si>
  <si>
    <t>http://www.definum.ru/content/klemma-bl-f-crimp-terminal-hsuan-mao-T2410-TBE00000R-mhu-phu-mx</t>
  </si>
  <si>
    <t>нет данных производителя: Hsuan Mao (PHU/MHU/MX серия 2410) datasheet с высотой обжима не найден в открытом доступе — сайт производителя и дистрибьюторы дают только габаритные чертежи разъёма, не кримп-спецификацию контакта</t>
  </si>
  <si>
    <t>http://www.jae.com/z-en/product_en.cfm?l_code=en&amp;product_number=FI-XC3B-1-15000&amp;series_code=FI-X</t>
  </si>
  <si>
    <t>http://www.jae.com/z-en/product_en.cfm?l_code=en&amp;product_number=FI-C3-A1-15000&amp;series_code=FI-S</t>
  </si>
  <si>
    <t>нет данных производителя: JAE FI-S application specification недоступна — jae.com отдаёт 403, mouser/digikey/rs-online зеркала PDF также блокируют (403/Akamai edgesuite), corsa-technic.com не публикует JAE FI-серию</t>
  </si>
  <si>
    <t>https://www.digikey.com/en/products/detail/jae-electronics/FI-RC3-1A-1E-15000/1283327</t>
  </si>
  <si>
    <t>нет данных производителя: JAE FI-R application specification (mouser datasheet) заблокирована (403/Akamai) при скачивании и через WebFetch; corsa-technic.com не публикует JAE FI-серию</t>
  </si>
  <si>
    <t>https://www.digikey.com/en/products/detail/jae-electronics/FI-RC3-1B-1E-15000/1283328</t>
  </si>
  <si>
    <t>нет данных производителя: JAE FI-R — тот же результат, что и FI-RC3-1A-1E-15000</t>
  </si>
  <si>
    <t>http://www.jae.com/z-en/product_en.cfm?l_code=en&amp;product_number=FI-XC3A-1-15000&amp;series_code=FI-X</t>
  </si>
  <si>
    <t>нет данных производителя: JAE FI-X application specification недоступна — те же блокировки, что и FI-S (jae.com 403, мирроры блокируют скачивание PDF)</t>
  </si>
  <si>
    <t>http://www.jae.com/z-en/product_en.cfm?l_code=en&amp;product_number=FI-XC3C-1-15000&amp;series_code=FI-X</t>
  </si>
  <si>
    <t>Gold plated</t>
  </si>
  <si>
    <t>https://www.digikey.com/en/products/detail/jae-electronics/FI-XC3-1-15000/1283609</t>
  </si>
  <si>
    <t>нет данных производителя: JAE FI-XC3 application specification — тот же блок доступа, что и остальные JAE FI-серии</t>
  </si>
  <si>
    <t>https://www.jst.com/products/crimp_style/sph-004t-p0-5s/</t>
  </si>
  <si>
    <t>JST, таблица Crimp Specification (скан от владельца 21.09): высота обжима = номинал ± допуск, аппликатор APLMK SPH004-05S</t>
  </si>
  <si>
    <t>1,7</t>
  </si>
  <si>
    <t>https://www.jst.com/products/crimp_style/sshl-003t-p0-2/</t>
  </si>
  <si>
    <t>JST, таблица Crimp Specification (скан от владельца 21.09): высота обжима = номинал ± допуск, аппликатор APLMK SSH/L003-02</t>
  </si>
  <si>
    <t>https://www.jst.com/products/crimp_style/ra-sc1290/</t>
  </si>
  <si>
    <t>нет данных производителя: артикул RA-SC1290 существует в каталоге JST (RA CONNECTOR, Female socket crimp contact, 26-22 AWG, MIL-C-83503, аппликатор AP-K2N с MK/RA-SC12) — высота обжима не публикуется (проверены eRA-CRIMP.pdf, jst.com, jst.co.uk)</t>
  </si>
  <si>
    <t>2,5</t>
  </si>
  <si>
    <t>https://www.jst.com/products/crimp_style/svh-41t-p1-1/</t>
  </si>
  <si>
    <t>JST, таблица Crimp Specification (скан от владельца 21.09): высота обжима = номинал ± допуск, аппликатор APLMK SVH41-11</t>
  </si>
  <si>
    <t>https://www.jst.com/products/crimp_style/svh-21t-p1-1/</t>
  </si>
  <si>
    <t>JST, таблица Crimp Specification (скан от владельца 21.09): высота обжима = номинал ± допуск, аппликатор APLMK SVH21-11</t>
  </si>
  <si>
    <t>https://www.jst.com/products/crimp_style/sym-001t-p0-6/</t>
  </si>
  <si>
    <t>JST, таблица Crimp Specification (скан от владельца 21.09): высота обжима = номинал ± допуск, аппликатор APLMK SYM00-06</t>
  </si>
  <si>
    <t>https://www.jst.com/products/crimp_style/sph-002t-p0-5s/</t>
  </si>
  <si>
    <t>JST, таблица Crimp Specification (скан от владельца 21.09): высота обжима = номинал ± допуск, аппликатор APLMK SPH002-05S</t>
  </si>
  <si>
    <t>https://www.jst.com/products/crimp_style/sph-002t-p0-5l/</t>
  </si>
  <si>
    <t>JST, таблица Crimp Specification (скан от владельца 21.09): высота обжима = номинал ± допуск, аппликатор APLMK SPH002-05L</t>
  </si>
  <si>
    <t>https://www.jst.com/products/crimp_style/ssuh-003t-p0-15/</t>
  </si>
  <si>
    <t>нет данных производителя: высота обжима не публикуется JST (проверены eSUH.pdf — датащит серии SUH содержит только контурные размеры контакта и разъёма, jst.com, JST Application Tooling Guide для AP-K2N/MK-SSUH-003-015)</t>
  </si>
  <si>
    <t>https://www.jst.com/products/crimp_style/szh-003t-p0-5/</t>
  </si>
  <si>
    <t>JST, таблица Crimp Specification (скан от владельца 21.09): высота обжима = номинал ± допуск, аппликатор APLMK SZH003-05</t>
  </si>
  <si>
    <t>https://www.jst.com/products/crimp_style/szh-002t-p0-5/</t>
  </si>
  <si>
    <t>JST, таблица Crimp Specification (скан от владельца 21.09): высота обжима = номинал ± допуск, аппликатор APLMK SZH002-05</t>
  </si>
  <si>
    <t>https://www.jst.com/products/crimp_style/sshl-002t-p0-2/</t>
  </si>
  <si>
    <t>JST, таблица Crimp Specification (скан от владельца 21.09): высота обжима = номинал ± допуск, аппликатор APLMK SSH002-02</t>
  </si>
  <si>
    <t>https://www.jst.com/products/crimp_style/sxh-002t-p0-6/</t>
  </si>
  <si>
    <t>JST, таблица Crimp Specification (скан от владельца 21.09): высота обжима = номинал ± допуск, аппликатор APLMK SXH002-06</t>
  </si>
  <si>
    <t>https://www.jst.com/products/crimp_style/sxh-001t-p0-6/</t>
  </si>
  <si>
    <t>JST, таблица Crimp Specification (скан от владельца 21.09): высота обжима = номинал ± допуск, аппликатор APLMK SXH001-06</t>
  </si>
  <si>
    <t>https://www.jst.com/products/crimp_style/sxh-001t-p0-6n/</t>
  </si>
  <si>
    <t>2,2</t>
  </si>
  <si>
    <t>https://www.jst.com/products/crimp_style/seh-002t-p0-6/</t>
  </si>
  <si>
    <t>JST, таблица Crimp Specification (скан от владельца 21.09): высота обжима = номинал ± допуск, аппликатор APLMK SEH002-06</t>
  </si>
  <si>
    <t>https://www.jst.com/products/crimp_style/seh-001t-p0-6/</t>
  </si>
  <si>
    <t>JST, таблица Crimp Specification (скан от владельца 21.09): высота обжима = номинал ± допуск, аппликатор APLMK SEH001-06</t>
  </si>
  <si>
    <t>JST, таблица Crimp Specification (скан от владельца 21.09): высота обжима = номинал ± допуск, аппликатор APLMK SHF001-08S</t>
  </si>
  <si>
    <t>https://www.jst.com/products/crimp_style/ssh-003t-p0-2-h/</t>
  </si>
  <si>
    <t>https://www.jst.com/products/crimp_style/ssh-003ga-p0-2/</t>
  </si>
  <si>
    <t>https://www.jst.com/products/crimp_style/ssh-003t-p0-2/</t>
  </si>
  <si>
    <t>https://www.jst.com/products/crimp_style/sczh-002t-p0-5/</t>
  </si>
  <si>
    <t>JST, таблица Crimp Specification (скан от владельца 21.09): высота обжима = номинал ± допуск, аппликатор APLMK SCZH002-05</t>
  </si>
  <si>
    <t>https://www.jst.com/products/crimp_style/sczh-003t-p0-5/</t>
  </si>
  <si>
    <t>JST, таблица Crimp Specification (скан от владельца 21.09): высота обжима = номинал ± допуск, аппликатор APLMK SCZH003-05</t>
  </si>
  <si>
    <t>3,5</t>
  </si>
  <si>
    <t>https://www.jst.com/products/crimp_style/slm-01t-p1-3e/</t>
  </si>
  <si>
    <t>JST, таблица Crimp Specification (скан от владельца 21.09): высота обжима = номинал ± допуск, аппликатор APLMK SLF/M01-13E</t>
  </si>
  <si>
    <t>https://www.jst.com/products/crimp_style/slm-41t-p1-3e/</t>
  </si>
  <si>
    <t>JST, таблица Crimp Specification (скан от владельца 21.09): высота обжима = номинал ± допуск, аппликатор APLMK SLF/M41-13E</t>
  </si>
  <si>
    <t>https://www.jst.com/products/crimp_style/slf-01t-p1-3e/</t>
  </si>
  <si>
    <t>https://www.jst.com/products/crimp_style/slf-41t-p1-3e/</t>
  </si>
  <si>
    <t>медная втулка (fully-insulated with copper sleeve)</t>
  </si>
  <si>
    <t>https://www.jst.fr/en/product/quick-disconnect-terminal-female-vinyl-insulated-with-funnel-entry-copper-sleeve-fully-insulated-with-copper_401</t>
  </si>
  <si>
    <t>нет данных производителя: JST FLVDDF1.25 crimp specification не найдена на jst.co.uk/jst.com; поиск по номеру серии PDF не дал</t>
  </si>
  <si>
    <t>https://www.jst-mfg.com/product/pdf/eng/eTAPE-ON.pdf</t>
  </si>
  <si>
    <t>JST eTAPE-ON.pdf (jst-mfg.com), официальный каталог «Tape-on terminals/splices» стр.67, раздел QUICK DISCONNECT TERMINAL Vinyl-insulated with copper sleeve — базовые (не-TOR) номера серии FLVDDF1.25: -110A-8, -187A-5, -187A-8 (уже в БД), -250A; таблица не даёт высоты обжима, AWG/диаметр изоляции скопированы с сестринской строки FLVDDF1.25-187A-8 (тот же провод-диапазон 1.25мм2 серии) — https://www.jst-mfg.com/product/pdf/eng/eTAPE-ON.pdf</t>
  </si>
  <si>
    <t>https://www.jst.com/products/crimp_style/sgvh-002t-p0-2/</t>
  </si>
  <si>
    <t>JST, таблица Crimp Specification (скан от владельца 21.09): высота обжима = номинал ± допуск, аппликатор APLMK SSHL002-02</t>
  </si>
  <si>
    <t>https://www.jst.com/products/crimp_style/sgvhsf-002t-0-2/</t>
  </si>
  <si>
    <t>JST, таблица Crimp Specification (скан от владельца 21.09): высота обжима = номинал ± допуск, аппликатор APLMK SGVHSF002-02</t>
  </si>
  <si>
    <t>https://www.jst.com/products/crimp_style/slbtad-01t-m0-5/</t>
  </si>
  <si>
    <t>JST, таблица Crimp Specification (скан от владельца 21.09): высота обжима = номинал ± допуск, аппликатор APLMK SLBTAD01-05</t>
  </si>
  <si>
    <t>1,3</t>
  </si>
  <si>
    <t>https://www.jst.com/products/crimp_style/snshd-003t-p0-2/</t>
  </si>
  <si>
    <t>PA</t>
  </si>
  <si>
    <t>PAP</t>
  </si>
  <si>
    <t>SPA-001T-P0.5</t>
  </si>
  <si>
    <t>https://www.lcsc.com/product-detail/C264002.html</t>
  </si>
  <si>
    <t>решено агентом — проверить: точный crimp spec для SPA-001T-P0.5 не найден на jst.co.uk/jst.com (страница есть, файла спецификации по прямому имени нет; jst.com блокирует WebFetch 403); использован документ того же семейства SPA — JST (U.K.) Ltd Crimp Specifications H4009/017-00 для SPAL-001T-P0.5, у которого диапазон провода 26-22 AWG совпадает с БД (SPAL — вариант SPA с доп. защёлкой, геометрия крепления провода как правило идентична базовой SPA) — https://www.jst.co.uk/downloads/series/SPAL-001T-P0.5_2.pdf</t>
  </si>
  <si>
    <t>2,3</t>
  </si>
  <si>
    <t>https://www.jst.com/products/crimp_style/sphd-001t-p0-5/</t>
  </si>
  <si>
    <t>JST, таблица Crimp Specification (скан от владельца 21.09): высота обжима = номинал ± допуск, аппликатор APLMK SPHD001-05</t>
  </si>
  <si>
    <t>https://www.jst.com/products/crimp_style/sphd-002t-p0-5/</t>
  </si>
  <si>
    <t>JST, таблица Crimp Specification (скан от владельца 21.09): высота обжима = номинал ± допуск, аппликатор APLMK SPHD002-05</t>
  </si>
  <si>
    <t>https://www.jst.com/products/crimp_style/sph-001t-p0-5l/</t>
  </si>
  <si>
    <t>JST, таблица Crimp Specification (скан от владельца 21.09): высота обжима = номинал ± допуск, аппликатор APLMK SPH001-05L</t>
  </si>
  <si>
    <t>Copper Alloy / Tin</t>
  </si>
  <si>
    <t>https://www.jst.com/products/crimp_style/spnd-001t-c0-5/</t>
  </si>
  <si>
    <t>JST, таблица Crimp Specification (скан от владельца 21.09): высота обжима = номинал ± допуск, аппликатор APLMK SPND001-05</t>
  </si>
  <si>
    <t>https://www.jst.com/products/crimp_style/spnd-002t-c0-5/</t>
  </si>
  <si>
    <t>JST, таблица Crimp Specification (скан от владельца 21.09): высота обжима = номинал ± допуск, аппликатор APLMK SPAD/ND002-05</t>
  </si>
  <si>
    <t>https://www.jst.com/products/crimp_style/spni-001t-p0-5/</t>
  </si>
  <si>
    <t>JST, таблица Crimp Specification (скан от владельца 21.09): высота обжима = номинал ± допуск, аппликатор APLMK SPAL001-05</t>
  </si>
  <si>
    <t>https://www.jst.com/products/crimp_style/spni-002t-p0-5/</t>
  </si>
  <si>
    <t>JST, таблица Crimp Specification (скан от владельца 21.09): высота обжима = номинал ± допуск, аппликатор APLMK SPAL002-05</t>
  </si>
  <si>
    <t>PUDP</t>
  </si>
  <si>
    <t>SPUD-001T-P0.5</t>
  </si>
  <si>
    <t>Tin plated</t>
  </si>
  <si>
    <t>https://www.digikey.com/en/products/detail/jst-sales-america-inc/SPUD-001T-P0-5/1989507</t>
  </si>
  <si>
    <t>нет данных производителя: JST PUD/SPUD — в отличие от SPA/SWPR, отдельного crimp-specification файла на jst.co.uk для этой серии не обнаружено (продуктовые страницы существуют, но без прикреплённого PDF); jst.com блокирует WebFetch (403)</t>
  </si>
  <si>
    <t>SPUD-002T-P0.5</t>
  </si>
  <si>
    <t>https://www.jst-mfg.com/product/pdf/eng/ePUD.pdf</t>
  </si>
  <si>
    <t>нет данных производителя: JST ePUD.pdf (jst-mfg.com), официальный каталог PUD CONNECTOR, стр.3 — таблица Contact даёт только диапазон провода AWG28-24 (0.08-0.22мм2) и диаметр изоляции 0,76-1,5мм для SPUD-002T-P0.5; отдельной таблицы высоты обжима в открытом доступе нет (как и для SPUD-001T-P0.5 в БД)</t>
  </si>
  <si>
    <t>https://www.jst.com/products/crimp_style/sshj-003t-p0-2/</t>
  </si>
  <si>
    <t>https://www.jst.com/products/crimp_style/syf-001t-p0-6a/</t>
  </si>
  <si>
    <t>https://www.jst.com/products/crimp_style/sym-001t-p0-6a/</t>
  </si>
  <si>
    <t>https://www.jst.com/products/crimp_style/syf-001t-p0-6/</t>
  </si>
  <si>
    <t>JST, таблица Crimp Specification (скан от владельца 21.09): высота обжима = номинал ± допуск, аппликатор APLMK SYF001-06</t>
  </si>
  <si>
    <t>Copper Alloy / Gold</t>
  </si>
  <si>
    <t>https://www.jst.com/products/crimp_style/sqs-a03gf-p-p/</t>
  </si>
  <si>
    <t>JST, таблица Crimp Specification (скан от владельца 21.09): высота обжима = номинал ± допуск, аппликатор APLMK SQS-A03-P</t>
  </si>
  <si>
    <t>https://www.jst.com/products/crimp_style/ssqsk-a03gj-p-l/</t>
  </si>
  <si>
    <t>нет данных производителя: JST SQS/SQSR (Square Contact) crimp specification не найдена — на jst.co.uk/jst.com нет файла по этому имени, WebSearch не дал прямых pdf-ссылок</t>
  </si>
  <si>
    <t>https://www.jst.com/products/crimp_style/ssqsk-a03gj-p-r/</t>
  </si>
  <si>
    <t>нет данных производителя: JST SQS/SQSR (Square Contact) crimp specification не найдена (см. SSQSK-A03GJ-P-L)</t>
  </si>
  <si>
    <t>JWPF</t>
  </si>
  <si>
    <t>SWPR-001T-P025</t>
  </si>
  <si>
    <t>Copper alloy / Tin</t>
  </si>
  <si>
    <t>https://www.jst-connector.com/datasheet/jst-connector/SWPR-001T-P025.pdf</t>
  </si>
  <si>
    <t>JST (U.K.) Ltd Crimp Specifications, Doc No H4009/017-00, Terminal Part Number SWPR/T-001-025 (covers SWPR- and SWPT- prefixes) — https://jst.co.uk/downloads/series/SWPR-001-025%20&amp;%20SWPT-001-025_1.pdf</t>
  </si>
  <si>
    <t>SWPT-001T-P025</t>
  </si>
  <si>
    <t>https://www.jst-mfg.com/product/pdf/eng/eJWPF.pdf</t>
  </si>
  <si>
    <t>JST (U.K.) Ltd Crimp Specifications Doc No H4009/017-00, Terminal Part Number SWPR/T-001-025 (one table covers both SWPR- and SWPT- prefixes) — https://jst.co.uk/downloads/series/SWPR-001-025%20&amp;%20SWPT-001-025_1.pdf ; wire range AWG26-22, insulation OD 1.4-1.7mm, current rating 3A(AWG22), tab-contact material Phosphor bronze tin-plated — confirmed on official JST datasheet eJWPF.pdf — https://www.jst-mfg.com/product/pdf/eng/eJWPF.pdf</t>
  </si>
  <si>
    <t>https://www.jst.com/products/crimp_style/sze-002t-p0-3/</t>
  </si>
  <si>
    <t>JST, таблица Crimp Specification (скан от владельца 21.09): высота обжима = номинал ± допуск, аппликатор APLMK SZE002-03</t>
  </si>
  <si>
    <t>https://www.jst.com/products/crimp_style/sze-003t-p0-3/</t>
  </si>
  <si>
    <t>JST, таблица Crimp Specification (скан от владельца 21.09): высота обжима = номинал ± допуск, аппликатор APLMK SZE003-03</t>
  </si>
  <si>
    <t>https://www.jst.com/products/crimp_style/szpd-002t-p0-3/</t>
  </si>
  <si>
    <t>Brass или Phosphor Bronze / Tin</t>
  </si>
  <si>
    <t>https://www.compel.ru/infosheet/KLS/L-KLS1-2.50-T</t>
  </si>
  <si>
    <t>compel.ru/infosheet/KLS/L-KLS1-2.50-T, ozdisan.com, klselectronic.com — контакт-клемма серии KLS1-2.50 (шаг 2,5мм, «T»=Terminal), общие параметры серии: 250В AC/DC, 3А, PA66 (UL94V-2) корпус ответной части, латунь или фосфористая бронза/олово. Пол контакта (Male/Female) и сечение провода производитель в открытом доступе не публикует, высота обжима тоже — не заполнено, решено агентом — проверить по факту детали</t>
  </si>
  <si>
    <t>L-KLS1-2.54-T</t>
  </si>
  <si>
    <t>Brass или Phosphor Bronze</t>
  </si>
  <si>
    <t>https://ozdisan.com/konnektor-baglanti-elemanlari/kontakt/pcb-konnektor-terminalleri/L-KLS1-2-54-T</t>
  </si>
  <si>
    <t>Ozdisan — L-KLS1-2.54-T, KLS Electronic, socket-терминал (Female), шаг 2,54мм, провод 22-30AWG, латунь или фосфористая бронза, крепление crimp, катушка. Покрытие и ток не указаны на странице, высота обжима не найдена.</t>
  </si>
  <si>
    <t>L-KLS1-XL4-1.25-T</t>
  </si>
  <si>
    <t>Фосфористая бронза, олово или золото-флэш по никелю</t>
  </si>
  <si>
    <t>https://www.klselectronic.com/kls1-xl4-1-25-pitch-1-25mm-hrs-df13-type-wire-to-board-connector.html</t>
  </si>
  <si>
    <t>KLS1-XL4-1.25 — клон HRS DF13, шаг 1,25мм, 1A/150V AC/DC, -35..+85°C, фосфористая бронза с оловом или золотом-флэш по никелю. По номенклатуре KLS (найдено в поиске): H=корпус, T=терминал(гнездо/Female), S/R=штыревой прямой/угловой(Male) — суффикс «-T» у нашего артикула =&gt; Female. Точный AWG для терминала не подтверждён — не заполнено. Высота обжима не найдена.</t>
  </si>
  <si>
    <t>латунь луженая, изолятор Nylon</t>
  </si>
  <si>
    <t>https://www.ferrulesdirect.com/products/fdfn1-250</t>
  </si>
  <si>
    <t>FDFN1-250 — полностью изолированный плоский разъём типа «мама» (quick disconnect), 22-16AWG, нейлоновый изолятор, луженая латунь, 10A/300V. Производитель на разных площадках указан по-разному (made-in-china: KST; ferrulesdirect/miromarkers — без бренда) — типоразмер стандартный, как и у уже занесённых в базу ring-теминалов НК/ПМ/RV1.25. Высота обжима производителем не публикуется (аналогично КВТ/Электромонтаж в базе — 'опрессовка/матричный обжим, высота не нормируется').</t>
  </si>
  <si>
    <t>https://www.ferrulesdirect.com/products/fdfn2-250</t>
  </si>
  <si>
    <t>FDFN2-250 — полностью изолированный плоский разъём типа «мама» (quick disconnect), 16-14AWG, нейлоновый изолятор, луженая латунь, 15A/300V, синий. Производитель на разных площадках указан по-разному (см. FDFN1-250), типоразмер стандартный. Высота обжима производителем не публикуется — опрессовка/матричный обжим по сечению. Сиблинг уже занесённого FDFN1-250</t>
  </si>
  <si>
    <t>https://www.ferrulesdirect.com/products/fdfn5-250</t>
  </si>
  <si>
    <t>FDFN5-250 — полностью изолированный плоский разъём типа «мама» (quick disconnect), 12-10AWG, нейлоновый изолятор, луженая латунь, 24A/600V, жёлтый. FDFN0.5-250 у ferrulesdirect/miromarkers не найден — младший типоразмер серии это FDFN1-250 (в базе). Высота обжима производителем не публикуется. Сиблинг уже занесённого FDFN1-250</t>
  </si>
  <si>
    <t>501258000</t>
  </si>
  <si>
    <t>https://www.molex.com/en-us/products/part-detail/501258000</t>
  </si>
  <si>
    <t>Molex ATS-2002182000 rev A (ручной инструмент 200218-2000)</t>
  </si>
  <si>
    <t>501338000</t>
  </si>
  <si>
    <t>32 AWG: 1,19
30 AWG: 1,19
28 AWG: 1,2</t>
  </si>
  <si>
    <t>https://www.molex.com/en-us/products/part-detail/501338000</t>
  </si>
  <si>
    <t>нет данных производителя: артикул отсутствует в поиске molex.com и search.molex.com/api/search/productdetails (0 результатов); значится только в кэшах дистрибьюторов (Mouser) как RF CENTER PIN-TIN 50u MIN, Crimp Condition/ATS не найден</t>
  </si>
  <si>
    <t>34967</t>
  </si>
  <si>
    <t>349056447</t>
  </si>
  <si>
    <t>Copper Alloy / Silver</t>
  </si>
  <si>
    <t>https://www.molex.com/en-us/products/part-detail/349056447</t>
  </si>
  <si>
    <t>Molex Application Specification AS-34905-001-001.pdf, Table 1 (row '34905-6447/6449'), fetched directly from molex.com</t>
  </si>
  <si>
    <t>34791, 34959, 206523</t>
  </si>
  <si>
    <t>1,20 - 1,30</t>
  </si>
  <si>
    <t>Tin</t>
  </si>
  <si>
    <t>https://www.molex.com/en-us/products/part-detail/5600230721</t>
  </si>
  <si>
    <t>Molex ATS-638282000 rev C (ручной инструмент 63828-2000), провод 0,22 мм² CHFUS / 24 AWG UL1332</t>
  </si>
  <si>
    <t>172708, 200453</t>
  </si>
  <si>
    <t>20 AWG: 2,14
18 AWG: 2,5</t>
  </si>
  <si>
    <t>https://www.molex.com/en-us/products/part-detail/1727183111</t>
  </si>
  <si>
    <t>Molex ATS-2002180100 rev E (18 AWG, ручной инструмент 200218-0100) и ATS-2002182100 rev E (20 AWG, 200218-2100)</t>
  </si>
  <si>
    <t>212514, 215913</t>
  </si>
  <si>
    <t>2,30 - 2,70</t>
  </si>
  <si>
    <t>Matte Tin</t>
  </si>
  <si>
    <t>https://www.molex.com/en-us/products/part-detail/2125153102</t>
  </si>
  <si>
    <t>Molex ATS-2133092300 rev C (ручной инструмент 213309-2300), провод UL1007</t>
  </si>
  <si>
    <t>39000038</t>
  </si>
  <si>
    <t>24 AWG: 2,21
22 AWG: 2,24
20 AWG: 2,24
18 AWG: 2,38</t>
  </si>
  <si>
    <t>https://www.molex.com/en-us/products/part-detail/39000038</t>
  </si>
  <si>
    <t>Molex ATS-638190901 rev D (ручной инструмент 63819-0901)</t>
  </si>
  <si>
    <t>39000046</t>
  </si>
  <si>
    <t>28 AWG: 1,46
26 AWG: 1,46
24 AWG: 1,62
22 AWG: 1,62</t>
  </si>
  <si>
    <t>https://www.molex.com/en-us/products/part-detail/39000046</t>
  </si>
  <si>
    <t>Molex ATS-638191000 rev D (ручной инструмент 63819-1000)</t>
  </si>
  <si>
    <t>39000059</t>
  </si>
  <si>
    <t>https://www.molex.com/en-us/products/part-detail/39000059</t>
  </si>
  <si>
    <t>39000065</t>
  </si>
  <si>
    <t>https://www.molex.com/en-us/products/part-detail/39000065</t>
  </si>
  <si>
    <t>39000073</t>
  </si>
  <si>
    <t>https://www.molex.com/en-us/products/part-detail/39000073</t>
  </si>
  <si>
    <t>39000077</t>
  </si>
  <si>
    <t>2,85 / 3,35</t>
  </si>
  <si>
    <t>Brass / Gold 0,76µm</t>
  </si>
  <si>
    <t>https://www.molex.com/en-us/products/part-detail/39000077</t>
  </si>
  <si>
    <t>Molex ATS-2002182200 rev E1 (ручной инструмент 200218-2200); изоляция 2,85 — профили A/C, 3,35 — профиль B</t>
  </si>
  <si>
    <t>39000079</t>
  </si>
  <si>
    <t>Brass / Gold 0,38µm</t>
  </si>
  <si>
    <t>https://www.molex.com/en-us/products/part-detail/39000079</t>
  </si>
  <si>
    <t>39000089</t>
  </si>
  <si>
    <t>Phosphor Bronze / Gold 0,76µm</t>
  </si>
  <si>
    <t>https://www.molex.com/en-us/products/part-detail/39000089</t>
  </si>
  <si>
    <t>39000139</t>
  </si>
  <si>
    <t>https://www.molex.com/en-us/products/part-detail/39000139</t>
  </si>
  <si>
    <t>39000181</t>
  </si>
  <si>
    <t>https://www.molex.com/en-us/products/part-detail/39000181</t>
  </si>
  <si>
    <t>39000183</t>
  </si>
  <si>
    <t>https://www.molex.com/en-us/products/part-detail/39000183</t>
  </si>
  <si>
    <t>39000185</t>
  </si>
  <si>
    <t>https://www.molex.com/en-us/products/part-detail/39000185</t>
  </si>
  <si>
    <t>39000207</t>
  </si>
  <si>
    <t>Phosphor Bronze / Gold 0,38µm</t>
  </si>
  <si>
    <t>https://www.molex.com/en-us/products/part-detail/39000207</t>
  </si>
  <si>
    <t>39000209</t>
  </si>
  <si>
    <t>Hi-Cond. Brass / Tin</t>
  </si>
  <si>
    <t>https://www.molex.com/en-us/products/part-detail/39000209</t>
  </si>
  <si>
    <t>39000428</t>
  </si>
  <si>
    <t>https://www.molex.com/en-us/products/part-detail/39000428</t>
  </si>
  <si>
    <t>39000434</t>
  </si>
  <si>
    <t>Hi-Cond. Copper / Tin</t>
  </si>
  <si>
    <t>https://www.molex.com/en-us/products/part-detail/39000434</t>
  </si>
  <si>
    <t>39000040</t>
  </si>
  <si>
    <t>https://www.molex.com/en-us/products/part-detail/39000040</t>
  </si>
  <si>
    <t>39000048</t>
  </si>
  <si>
    <t>https://www.molex.com/en-us/products/part-detail/39000048</t>
  </si>
  <si>
    <t>39000061</t>
  </si>
  <si>
    <t>https://www.molex.com/en-us/products/part-detail/39000061</t>
  </si>
  <si>
    <t>39000067</t>
  </si>
  <si>
    <t>https://www.molex.com/en-us/products/part-detail/39000067</t>
  </si>
  <si>
    <t>39000075</t>
  </si>
  <si>
    <t>https://www.molex.com/en-us/products/part-detail/39000075</t>
  </si>
  <si>
    <t>39000081</t>
  </si>
  <si>
    <t>https://www.molex.com/en-us/products/part-detail/39000081</t>
  </si>
  <si>
    <t>39000083</t>
  </si>
  <si>
    <t>https://www.molex.com/en-us/products/part-detail/39000083</t>
  </si>
  <si>
    <t>39000091</t>
  </si>
  <si>
    <t>https://www.molex.com/en-us/products/part-detail/39000091</t>
  </si>
  <si>
    <t>39000141</t>
  </si>
  <si>
    <t>https://www.molex.com/en-us/products/part-detail/39000141</t>
  </si>
  <si>
    <t>39000213</t>
  </si>
  <si>
    <t>https://www.molex.com/en-us/products/part-detail/39000213</t>
  </si>
  <si>
    <t>39000215</t>
  </si>
  <si>
    <t>https://www.molex.com/en-us/products/part-detail/39000215</t>
  </si>
  <si>
    <t>39000217</t>
  </si>
  <si>
    <t>https://www.molex.com/en-us/products/part-detail/39000217</t>
  </si>
  <si>
    <t>430310004</t>
  </si>
  <si>
    <t>https://www.molex.com/en-us/products/part-detail/430310004</t>
  </si>
  <si>
    <t>Molex ATS-638190000 rev E (ручной инструмент 63819-0000)</t>
  </si>
  <si>
    <t>430310005</t>
  </si>
  <si>
    <t>https://www.molex.com/en-us/products/part-detail/430310005</t>
  </si>
  <si>
    <t>430310006</t>
  </si>
  <si>
    <t>https://www.molex.com/en-us/products/part-detail/430310006</t>
  </si>
  <si>
    <t>430300004</t>
  </si>
  <si>
    <t>https://www.molex.com/en-us/products/part-detail/430300004</t>
  </si>
  <si>
    <t>430300005</t>
  </si>
  <si>
    <t>https://www.molex.com/en-us/products/part-detail/430300005</t>
  </si>
  <si>
    <t>430300006</t>
  </si>
  <si>
    <t>https://www.molex.com/en-us/products/part-detail/430300006</t>
  </si>
  <si>
    <t>500588020</t>
  </si>
  <si>
    <t>https://www.molex.com/en-us/products/part-detail/500588020</t>
  </si>
  <si>
    <t>Molex ATS-2002186300 rev C (ручной инструмент 200218-6300); есть второй ручной инструмент 200218-1900 (ATS rev B) с другими высотами — брать по инструменту цеха</t>
  </si>
  <si>
    <t>500798001</t>
  </si>
  <si>
    <t>https://www.molex.com/en-us/products/part-detail/500798001</t>
  </si>
  <si>
    <t>Molex ATS-2002189700 rev C (ручной инструмент 200218-9700)</t>
  </si>
  <si>
    <t>500798020</t>
  </si>
  <si>
    <t>https://www.molex.com/en-us/products/part-detail/500798020</t>
  </si>
  <si>
    <t>1,10 - 1,30</t>
  </si>
  <si>
    <t>https://www.molex.com/en-us/products/part-detail/500798000</t>
  </si>
  <si>
    <t>Molex ATS-2238632000 rev A (ручной инструмент 223863-2000); изоляция — справочная (Ref). У Molex статус NRND, замена — 500798001. Аппликатор S19 перенесён с 500798001 — решено агентом — проверить</t>
  </si>
  <si>
    <t>500588001</t>
  </si>
  <si>
    <t>https://www.molex.com/en-us/products/part-detail/500588001</t>
  </si>
  <si>
    <t>https://www.molex.com/en-us/products/part-detail/500588000</t>
  </si>
  <si>
    <t>Molex ATS-2002181900 rev B (ручной инструмент 200218-1900); изоляция — справочная высота профиля (Ref). У Molex статус NRND, замена — 500588001 с другой спецификацией обжима (высоты не совпадают). Аппликатор S19/A9 перенесён с 500588001 — решено агентом — проверить</t>
  </si>
  <si>
    <t>5011937000</t>
  </si>
  <si>
    <t>32 AWG: 0,9
30 AWG: 0,95
28 AWG: 1</t>
  </si>
  <si>
    <t>Phosphor Bronze / Gold 0,10µm</t>
  </si>
  <si>
    <t>https://www.molex.com/en-us/products/part-detail/5011937000</t>
  </si>
  <si>
    <t>Molex ATS-638191500 rev F (ручной инструмент 63819-1500, серия 501193)</t>
  </si>
  <si>
    <t>5011939000</t>
  </si>
  <si>
    <t>https://www.molex.com/en-us/products/part-detail/5011939000</t>
  </si>
  <si>
    <t>5013340000</t>
  </si>
  <si>
    <t>https://www.molex.com/en-us/products/part-detail/5013340000</t>
  </si>
  <si>
    <t>Molex ATS-638191500 rev F (ручной инструмент 63819-1500, серия 501334)</t>
  </si>
  <si>
    <t>5011938000</t>
  </si>
  <si>
    <t>https://www.molex.com/en-us/products/part-detail/5011938000</t>
  </si>
  <si>
    <t>172256, 172258</t>
  </si>
  <si>
    <t>22 AWG: 1,55 - 1,65
20 AWG: 1,70 - 1,80</t>
  </si>
  <si>
    <t>High Conductivity Copper / Gold (mating, 0.38µm) + Tin (termination, 1.524µm)</t>
  </si>
  <si>
    <t>https://www.molex.com/en-us/products/part-detail/1722536111</t>
  </si>
  <si>
    <t>Molex ATS-2238630900 rev A (ручной инструмент 223863-0900, Hand Crimp Tool for Ultra-Fit Crimp Terminals, серии 172253/216946, 20-22 AWG)</t>
  </si>
  <si>
    <t>430310001</t>
  </si>
  <si>
    <t>24 AWG: 1,58
22 AWG: 1,58
20 AWG: 1,7</t>
  </si>
  <si>
    <t>https://www.molex.com/en-us/products/part-detail/430310001</t>
  </si>
  <si>
    <t>430310002</t>
  </si>
  <si>
    <t>https://www.molex.com/en-us/products/part-detail/430310002</t>
  </si>
  <si>
    <t>430310003</t>
  </si>
  <si>
    <t>https://www.molex.com/en-us/products/part-detail/430310003</t>
  </si>
  <si>
    <t>430310022</t>
  </si>
  <si>
    <t>https://www.molex.com/en-us/products/part-detail/430310022</t>
  </si>
  <si>
    <t>Molex ATS-638280200 rev D (ручной инструмент 63828-0200)</t>
  </si>
  <si>
    <t>430310023</t>
  </si>
  <si>
    <t>https://www.molex.com/en-us/products/part-detail/430310023</t>
  </si>
  <si>
    <t>430300002</t>
  </si>
  <si>
    <t>https://www.molex.com/en-us/products/part-detail/430300002</t>
  </si>
  <si>
    <t>430300003</t>
  </si>
  <si>
    <t>https://www.molex.com/en-us/products/part-detail/430300003</t>
  </si>
  <si>
    <t>430300038</t>
  </si>
  <si>
    <t>https://www.molex.com/en-us/products/part-detail/430300038</t>
  </si>
  <si>
    <t>430300001</t>
  </si>
  <si>
    <t>https://www.molex.com/en-us/products/part-detail/430300001</t>
  </si>
  <si>
    <t>430300039</t>
  </si>
  <si>
    <t>https://www.molex.com/en-us/products/part-detail/430300039</t>
  </si>
  <si>
    <t>1,55 (max.)</t>
  </si>
  <si>
    <t>https://www.molex.com/en-us/products/part-detail/0350449102</t>
  </si>
  <si>
    <t>Molex CS-35044-001 Rev A2 (2.0/2.5mm B-IN Terminal Crimping Specification), раздел 4-1 (2.0mm B-IN Terminal); усилие переведено из кгс (1кгс=9,80665Н); ток 2,5А и напряжение 125В — из карточки продукта molex.com. PDF получен через search.molex.com/productdetails → crimpSpecificationPdf</t>
  </si>
  <si>
    <t>Brass / Tin (Pre-Plated)</t>
  </si>
  <si>
    <t>https://www.molex.com/en-us/products/part-detail/350449902</t>
  </si>
  <si>
    <t>нет данных производителя: артикул 35044-9902 не входит в scope-таблицу CS-35044-001 Rev A2 (раздел 2 перечисляет для 2.0мм только 35044-9102/-9110/-9160); для 22AWG в документе вообще нет строки (таблица 4-1 даёт только #24/#26/#28)</t>
  </si>
  <si>
    <t>1,7 (max.)</t>
  </si>
  <si>
    <t>https://www.molex.com/en-us/products/part-detail/350449104</t>
  </si>
  <si>
    <t>Molex CS-35044-001 Rev A2 (2.0/2.5mm B-IN Terminal Crimping Specification), раздел 4-2 (2.5mm B-IN Terminal); усилие переведено из кгс (1кгс=9,80665Н); PDF получен через search.molex.com/productdetails → crimpSpecificationPdf, извлечён pdfjs этой сессией</t>
  </si>
  <si>
    <t>90123, 90142, 90143, 90156, 90160</t>
  </si>
  <si>
    <t>901190109</t>
  </si>
  <si>
    <t>https://www.molex.com/en-us/products/part-detail/901190109</t>
  </si>
  <si>
    <t>Molex ATS-638258100 rev B (ручной инструмент 63825-8100)</t>
  </si>
  <si>
    <t>901190110</t>
  </si>
  <si>
    <t>https://www.molex.com/en-us/products/part-detail/901190110</t>
  </si>
  <si>
    <t>901190111</t>
  </si>
  <si>
    <t>https://www.molex.com/en-us/products/part-detail/901190111</t>
  </si>
  <si>
    <t>901190120</t>
  </si>
  <si>
    <t>28 AWG: 1,55
26 AWG: 1,3</t>
  </si>
  <si>
    <t>https://www.molex.com/en-us/products/part-detail/901190120</t>
  </si>
  <si>
    <t>Molex ATS-638258200 rev B (ручной инструмент 63825-8200)</t>
  </si>
  <si>
    <t>901190121</t>
  </si>
  <si>
    <t>https://www.molex.com/en-us/products/part-detail/901190121</t>
  </si>
  <si>
    <t>901190122</t>
  </si>
  <si>
    <t>https://www.molex.com/en-us/products/part-detail/901190122</t>
  </si>
  <si>
    <t>22 AWG: 1,60
24 AWG: 1,70</t>
  </si>
  <si>
    <t>Phosphor Bronze / Tin (мин. 1,016мкм с обеих сторон)</t>
  </si>
  <si>
    <t>https://www.molex.com/en-us/products/part-detail/901192109</t>
  </si>
  <si>
    <t>Molex ATS-638258100 rev B (11-1-16) для C-Grid III, серия 90119 (терминал 90119-2109, bag), ручной инструмент 63825-8100, https://www.molex.com/content/dam/molex/molex-dot-com/products/automated/en-us/applicationtoolingspecificationpdf/638/63825/ATS-638258100-001.pdf</t>
  </si>
  <si>
    <t>Phosphor Bronze / Tin (не-пре-платированный, отличается от 901190109 Pre-Plated)</t>
  </si>
  <si>
    <t>https://www.molex.com/en-us/products/part-detail/901190124</t>
  </si>
  <si>
    <t>Molex ATS-638258100 rev B (11-1-16) для C-Grid III, серия 90119, ручной инструмент 63825-8100; значения перенесены с 901190109/110/111 (та же группа 24-22AWG, один барабан)</t>
  </si>
  <si>
    <t>Phosphor Bronze / Tin (не-пре-платированный, отличается от 901190120 Pre-Plated)</t>
  </si>
  <si>
    <t>https://www.molex.com/en-us/products/part-detail/901190125</t>
  </si>
  <si>
    <t>Molex ATS-638258200 rev B для C-Grid III, серия 90119, ручной инструмент 63825-8200; значения перенесены с 901190120/121/122 (та же группа 28-26AWG, один барабан)</t>
  </si>
  <si>
    <t>5024380000</t>
  </si>
  <si>
    <t>26 AWG: 1,55
24 AWG: 1,65
22 AWG: 1,75</t>
  </si>
  <si>
    <t>https://www.molex.com/en-us/products/part-detail/5024380000</t>
  </si>
  <si>
    <t>Molex ATS-638192800 rev B (ручной инструмент 63819-2800)</t>
  </si>
  <si>
    <t>502578, 503149</t>
  </si>
  <si>
    <t>5025790000</t>
  </si>
  <si>
    <t>28 AWG: 1,4
26 AWG: 1,5
24 AWG: 1,6</t>
  </si>
  <si>
    <t>https://www.molex.com/en-us/products/part-detail/5025790000</t>
  </si>
  <si>
    <t>Molex ATS-2002187400 rev A (ручной инструмент 200218-7400)</t>
  </si>
  <si>
    <t>5034290000</t>
  </si>
  <si>
    <t>30 AWG: 1,13
28 AWG: 1,17
26 AWG: 1,25</t>
  </si>
  <si>
    <t>https://www.molex.com/en-us/products/part-detail/5034290000</t>
  </si>
  <si>
    <t>Molex ATS-638251200 rev B (ручной инструмент 63825-1200)</t>
  </si>
  <si>
    <t>5023810000</t>
  </si>
  <si>
    <t>28 AWG: 1,15 - 1,25
26 AWG: 1,18 - 1,28</t>
  </si>
  <si>
    <t>https://www.molex.com/en-us/products/part-detail/5023810000</t>
  </si>
  <si>
    <t>Molex ATS-638194400 rev G (ручной инструмент 63819-4400, терминал 502381-0000)</t>
  </si>
  <si>
    <t>5023810010</t>
  </si>
  <si>
    <t>https://www.molex.com/en-us/products/part-detail/5023810010</t>
  </si>
  <si>
    <t>Molex ATS-638194400 rev G (ручной инструмент 63819-4400, терминал 502381-0010)</t>
  </si>
  <si>
    <t>349052447</t>
  </si>
  <si>
    <t>https://www.molex.com/en-us/products/part-detail/349052447</t>
  </si>
  <si>
    <t>Molex Application Specification AS-34905-001-001.pdf, Table 1 (row '34905-2447/2449', ISO/GB 7-strand 0,35 mm2 copper wire), fetched directly from molex.com (not blocked)</t>
  </si>
  <si>
    <t>5016471000</t>
  </si>
  <si>
    <t>26 AWG: 1,55
24 AWG: 1,6
22 AWG: 1,65</t>
  </si>
  <si>
    <t>https://www.molex.com/en-us/products/part-detail/5016471000</t>
  </si>
  <si>
    <t>Molex ATS-638192300 rev C (ручной инструмент 63819-2300)</t>
  </si>
  <si>
    <t>5016481000</t>
  </si>
  <si>
    <t>28 AWG: 1,5
26 AWG: 1,55</t>
  </si>
  <si>
    <t>https://www.molex.com/en-us/products/part-detail/5016481000</t>
  </si>
  <si>
    <t>Molex ATS-638192400 rev B (ручной инструмент 63819-2400)</t>
  </si>
  <si>
    <t>Brass (C26000) / Tin, изоляция Nylon 94V0/94V2 (красная)</t>
  </si>
  <si>
    <t>7 (18AWG) / 4 (20AWG) / 3 (22AWG)</t>
  </si>
  <si>
    <t>https://www.molex.com/en-us/products/part-detail/190030129</t>
  </si>
  <si>
    <t>нет данных производителя: ATS-640010400 rev L (11-16-21, ручной инструмент 64001-0400) для Insulkrimp Quick Disconnect даёт только штифтовую калибровку (X-dimension, круглый калибр) по группам сечений — 18-22 AWG: mean .069in/1,75мм (го .066in/1,68 — не-го .072in/1,83мм), это не высота обжима плоским микрометром; сам артикул 19003-0129 в таблице scope этого инструмента не перечислен; product spec PS-19902-008/011/013 содержат только испытание на вырыв, без высоты обжима</t>
  </si>
  <si>
    <t>Brass (C26000) / Tin, изоляция Nylon 94V0/94V2</t>
  </si>
  <si>
    <t>https://www.molex.com/en-us/products/part-detail/190030135</t>
  </si>
  <si>
    <t>нет данных производителя: тот же ATS-640010400 rev L; артикул 19003-0135 (BB-2208V) в группе 14-16 AWG — только штифтовая калибровка: mean .092in/2,34мм (го .089in/2,26 — не-го .095in/2,41мм), не высота обжима микрометром; product spec PS-19902 без высоты обжима</t>
  </si>
  <si>
    <t>30 AWG: 1,33
28 AWG: 1,33
26 AWG: 1,33
24 AWG: 1,39
22 AWG: 1,42</t>
  </si>
  <si>
    <t>https://www.molex.com/en-us/products/part-detail/08500113</t>
  </si>
  <si>
    <t>Molex ATS-638118200 rev F (ручной инструмент 63811-8200), серия 2759; изоляция — справочная высота (Ref). В ATS назван россыпной 08-50-0114, 08-50-0113 — катушка той же серии (ATS: катушку обжимать аппликатором, у Molex — Mini-Mac 63888-2000/63888-2100) — решено агентом — проверить. Ток 4 А — при 22 AWG по PS-10-07-001 (вся серия KK 254)</t>
  </si>
  <si>
    <t>2139, 3069, 41695</t>
  </si>
  <si>
    <t>08-52-0072</t>
  </si>
  <si>
    <t>Phosphor Bronze / Tin (0,90 µm)</t>
  </si>
  <si>
    <t>https://www.molex.com/en-us/products/part-detail/0008520072</t>
  </si>
  <si>
    <t>Molex PS-08-50-001 (продукт-спецификация KK396/.156) проверена целиком — таблицы высоты обжима НЕТ вовсе (только тест-требования и Wire Pullout Force со ссылкой на ATS). Реальные высоты найдены в Application Tooling Specification ATS-638279500 (Order 63827-9500, hand crimp tool), серия 2478 явно перечисляет 08-52-0071/08-52-0072 в SCOPE-таблице; значения даны для UL1007 (для UL1015 изоляционный обжим немного отличается, конструктивной высоты обжима проводника это не касается)</t>
  </si>
  <si>
    <t>Brass / Tin 5,08µm (Matte)</t>
  </si>
  <si>
    <t>https://www.molex.com/en-us/products/part-detail/08500063</t>
  </si>
  <si>
    <t>Molex ATS 6382795HM rev A (02-16-18) для 3.96mm KK, серия 2478 (SCOPE-таблица явно перечисляет все нижеперечисленные артикулы), ручной инструмент 63827-9500, https://www.molex.com/content/dam/molex/molex-dot-com/products/automated/en-us/applicationtoolingspecificationpdf/638/63827/638279500-000.pdf</t>
  </si>
  <si>
    <t>Brass / Gold 0,38µm (Selective)</t>
  </si>
  <si>
    <t>https://www.molex.com/en-us/products/part-detail/08550103</t>
  </si>
  <si>
    <t>Brass / Gold 0,51µm (Selective)</t>
  </si>
  <si>
    <t>https://www.molex.com/en-us/products/part-detail/08560105</t>
  </si>
  <si>
    <t>Brass / Gold 0,76µm (Selective)</t>
  </si>
  <si>
    <t>https://www.molex.com/en-us/products/part-detail/08550133</t>
  </si>
  <si>
    <t>Brass / Tin 2,54µm (Hot Dip)</t>
  </si>
  <si>
    <t>https://www.molex.com/en-us/products/part-detail/08500105</t>
  </si>
  <si>
    <t>Brass / Tin 3,81µm</t>
  </si>
  <si>
    <t>https://www.molex.com/en-us/products/part-detail/08500119</t>
  </si>
  <si>
    <t>Brass / Tin 0,90µm (Pre-Plated)</t>
  </si>
  <si>
    <t>https://www.molex.com/en-us/products/part-detail/39000286</t>
  </si>
  <si>
    <t>Phosphor Bronze / Tin 2,54µm</t>
  </si>
  <si>
    <t>https://www.molex.com/en-us/products/part-detail/08520811</t>
  </si>
  <si>
    <t>Phosphor Bronze / Gold 0,38µm (Selective)</t>
  </si>
  <si>
    <t>https://www.molex.com/en-us/products/part-detail/08650114</t>
  </si>
  <si>
    <t>Phosphor Bronze / Gold 0,51µm (Selective)</t>
  </si>
  <si>
    <t>https://www.molex.com/en-us/products/part-detail/08580121</t>
  </si>
  <si>
    <t>Phosphor Bronze / Gold 0,76µm (Selective)</t>
  </si>
  <si>
    <t>https://www.molex.com/en-us/products/part-detail/08580114</t>
  </si>
  <si>
    <t>Phosphor Bronze / Tin 3,81µm</t>
  </si>
  <si>
    <t>https://www.molex.com/en-us/products/part-detail/08500281</t>
  </si>
  <si>
    <t>2139, 3001, 3069, 41695, 91813</t>
  </si>
  <si>
    <t>18 AWG: 2,51 / 2,71
20 AWG: 2,32 / 2,43
22 AWG: 2,17 / 2,27
24 AWG: 2,06 / 2,23</t>
  </si>
  <si>
    <t>https://www.molex.com/en-us/products/part-detail/0008520071</t>
  </si>
  <si>
    <t>Molex ATS 6382795HM rev A (02-16-18) для 3.96mm KK, серия 2478 (терминал 08-52-0071), ручной инструмент 63827-9500, https://www.molex.com/content/dam/molex/molex-dot-com/products/automated/en-us/applicationtoolingspecificationpdf/638/63827/638279500-000.pdf; изоляция: первое значение — UL1007, второе — UL1015 (Ref.)</t>
  </si>
  <si>
    <t>206461, 215759</t>
  </si>
  <si>
    <t>16 AWG: 2,30 - 2,40</t>
  </si>
  <si>
    <t>Gold (Au) 0,38µm</t>
  </si>
  <si>
    <t>https://www.molex.com/en-us/products/part-detail/2064600042</t>
  </si>
  <si>
    <t>Molex ATS 2133094400 rev A (07-21-21) для Micro-Fit Plus, серия 206460 (терминал 206460-0042), ручной инструмент 213309-4400, https://www.molex.com/content/dam/molex/molex-dot-com/products/automated/en-us/applicationtoolingspecificationpdf/213/213309/2133094400-000.pdf</t>
  </si>
  <si>
    <t>18 AWG: 2,05 - 2,15</t>
  </si>
  <si>
    <t>https://www.molex.com/en-us/products/part-detail/2064600031</t>
  </si>
  <si>
    <t>Molex ATS 2133094400 rev A (07-21-21) для Micro-Fit Plus, серия 206460 (терминалы 206460-0031/0032/0033/0041/0042/0043 в SCOPE), ручной инструмент 213309-4400, https://www.molex.com/content/dam/molex/molex-dot-com/products/automated/en-us/applicationtoolingspecificationpdf/213/213309/2133094400-000.pdf</t>
  </si>
  <si>
    <t>Copper Alloy / Gold 0,38µm</t>
  </si>
  <si>
    <t>https://www.molex.com/en-us/products/part-detail/2064600032</t>
  </si>
  <si>
    <t>Copper Alloy / Gold 0,75µm</t>
  </si>
  <si>
    <t>https://www.molex.com/en-us/products/part-detail/2064600033</t>
  </si>
  <si>
    <t>https://www.molex.com/en-us/products/part-detail/2064600041</t>
  </si>
  <si>
    <t>https://www.molex.com/en-us/products/part-detail/2064600043</t>
  </si>
  <si>
    <t>https://www.molex.com/en-us/products/part-detail/2064600021</t>
  </si>
  <si>
    <t>нет данных производителя: для группы 24-20AWG серии 206460 Molex выпускает отдельный ручной инструмент/ATS на каждый AWG (2133094500/2133094600/2133094700 — 20/22/24AWG), не единый документ как для 18-16AWG; PDF не запрашивались в этой сессии</t>
  </si>
  <si>
    <t>https://www.molex.com/en-us/products/part-detail/2064600022</t>
  </si>
  <si>
    <t>https://www.molex.com/en-us/products/part-detail/2064600023</t>
  </si>
  <si>
    <t>https://www.molex.com/en-us/products/part-detail/2064600011</t>
  </si>
  <si>
    <t>нет данных производителя: для группы 30-26AWG серии 206460 Molex выпускает отдельный ручной инструмент/ATS на каждый AWG (2133094800/2133094900/2133095000 — 26/28/30AWG), не единый документ как для 18-16AWG; PDF не запрашивались в этой сессии</t>
  </si>
  <si>
    <t>https://www.molex.com/en-us/products/part-detail/2064600012</t>
  </si>
  <si>
    <t>https://www.molex.com/en-us/products/part-detail/2064600013</t>
  </si>
  <si>
    <t>Micro-Fit+ PCIe</t>
  </si>
  <si>
    <t>1,18 - 1,28 (Ref.)</t>
  </si>
  <si>
    <t>Tin (Sn) Plating</t>
  </si>
  <si>
    <t>https://www.molex.com/en-us/products/part-detail/2191970004</t>
  </si>
  <si>
    <t>Molex ATS-2133097800 Rev C (Hand Crimp Tool for PCIe Gen5/OCP Power Crimp Terminals), табл. CRIMP SPECIFICATIONS, строка «219197 series», UL1061 28AWG: проводник 0,49-0,54мм, изоляция 1,18-1,28мм (Ref.), усилие мин. 9,8Н. Strip length 1,4-1,6мм</t>
  </si>
  <si>
    <t>2,30 - 2,40 (Ref.)</t>
  </si>
  <si>
    <t>High Copper Alloy / Tin</t>
  </si>
  <si>
    <t>https://www.molex.com/en-us/products/part-detail/2202260004</t>
  </si>
  <si>
    <t>Molex ATS-2133097800 Rev C (Hand Crimp Tool for PCIe Gen5/OCP Power Crimp Terminals), табл. CRIMP SPECIFICATIONS, строка «220226 series», UL1061 16AWG: проводник 1,25-1,35мм, изоляция 2,30-2,40мм (Ref.), усилие мин. 89Н. Strip length 2,5-2,9мм. Ток 9,2А — из карточки продукта molex.com</t>
  </si>
  <si>
    <t>51065, 51089, 51090, 502351</t>
  </si>
  <si>
    <t>502128000</t>
  </si>
  <si>
    <t>30 AWG: 1,31
28 AWG: 1,31
26 AWG: 1,43
24 AWG: 1,43</t>
  </si>
  <si>
    <t>https://www.molex.com/en-us/products/part-detail/502128000</t>
  </si>
  <si>
    <t>Molex ATS-638190500 rev E (ручной инструмент 63819-0500)</t>
  </si>
  <si>
    <t>2137201000</t>
  </si>
  <si>
    <t>26 AWG: 1,48 - 1,56
24 AWG: 1,71 - 1,79
22 AWG: 1,71 - 1,79</t>
  </si>
  <si>
    <t>https://www.molex.com/en-us/products/part-detail/2137201000</t>
  </si>
  <si>
    <t>Molex ATS-2133095900 rev A (ручной инструмент 213309-5900)</t>
  </si>
  <si>
    <t>5055721000</t>
  </si>
  <si>
    <t>26 AWG: 1,75
24 AWG: 1,8
22 AWG: 1,8</t>
  </si>
  <si>
    <t>https://www.molex.com/en-us/products/part-detail/5055721000</t>
  </si>
  <si>
    <t>Molex ATS-20021808HM rev C1 (ручной инструмент 200218-0800)</t>
  </si>
  <si>
    <t>5055721100</t>
  </si>
  <si>
    <t>Copper Alloy / Gold 0,10µm</t>
  </si>
  <si>
    <t>https://www.molex.com/en-us/products/part-detail/5055721100</t>
  </si>
  <si>
    <t>2145241000</t>
  </si>
  <si>
    <t>30 AWG: 1,08 - 1,18
28 AWG: 1,18 - 1,28
26 AWG: 1,19 - 1,28</t>
  </si>
  <si>
    <t>https://www.molex.com/en-us/products/part-detail/2145241000</t>
  </si>
  <si>
    <t>Molex ATS-2133095800 rev A (ручной инструмент 213309-5800)</t>
  </si>
  <si>
    <t>214526, 214527</t>
  </si>
  <si>
    <t>2145291000</t>
  </si>
  <si>
    <t>30 AWG: 1,15 - 1,25
28 AWG: 1,16 - 1,26
26 AWG: 1,20 - 1,28</t>
  </si>
  <si>
    <t>https://www.molex.com/en-us/products/part-detail/2145291000</t>
  </si>
  <si>
    <t>Molex ATS-2133095700 rev A (ручной инструмент 213309-5700)</t>
  </si>
  <si>
    <t>505432, 505565</t>
  </si>
  <si>
    <t>5054311000</t>
  </si>
  <si>
    <t>https://www.molex.com/en-us/products/part-detail/5054311000</t>
  </si>
  <si>
    <t>Molex ATS-20021803HM rev C (ручной инструмент 200218-0300)</t>
  </si>
  <si>
    <t>5054311100</t>
  </si>
  <si>
    <t>https://www.molex.com/en-us/products/part-detail/5054311100</t>
  </si>
  <si>
    <t>205979, 212724</t>
  </si>
  <si>
    <t>561349001</t>
  </si>
  <si>
    <t>24 AWG: 1,7
22 AWG: 1,9</t>
  </si>
  <si>
    <t>https://www.molex.com/en-us/products/part-detail/561349001</t>
  </si>
  <si>
    <t>Molex ATS-2133090400 rev C (ручной инструмент 213309-0400)</t>
  </si>
  <si>
    <t>561349002</t>
  </si>
  <si>
    <t>https://www.molex.com/en-us/products/part-detail/561349002</t>
  </si>
  <si>
    <t>51110, 151100, 151192</t>
  </si>
  <si>
    <t>503948051</t>
  </si>
  <si>
    <t>1,30 - 1,40</t>
  </si>
  <si>
    <t>https://www.molex.com/en-us/products/part-detail/503948051</t>
  </si>
  <si>
    <t>Molex ATS-2238631900 rev A (ручной инструмент 223863-1900)</t>
  </si>
  <si>
    <t>503948052</t>
  </si>
  <si>
    <t>Copper Alloy / Gold 0,76µm</t>
  </si>
  <si>
    <t>https://www.molex.com/en-us/products/part-detail/503948052</t>
  </si>
  <si>
    <t>503948054</t>
  </si>
  <si>
    <t>https://www.molex.com/en-us/products/part-detail/503948054</t>
  </si>
  <si>
    <t>503948055</t>
  </si>
  <si>
    <t>https://www.molex.com/en-us/products/part-detail/503948055</t>
  </si>
  <si>
    <t>503948999</t>
  </si>
  <si>
    <t>Copper Alloy / Tin/Gold</t>
  </si>
  <si>
    <t>https://www.molex.com/en-us/products/part-detail/503948999</t>
  </si>
  <si>
    <t>Molex ATS-639005200 rev F (аппликатор FineAdjust 63900-5200; ручного инструмента под 50394-8999 у Molex нет)</t>
  </si>
  <si>
    <t>51110, 151192</t>
  </si>
  <si>
    <t>873968051</t>
  </si>
  <si>
    <t>1,35 - 1,45</t>
  </si>
  <si>
    <t>https://www.molex.com/en-us/products/part-detail/873968051</t>
  </si>
  <si>
    <t>Molex ATS-2238634500 rev A (ручной инструмент 223863-4500)</t>
  </si>
  <si>
    <t>1510878101</t>
  </si>
  <si>
    <t>30 AWG: 1,43
28 AWG: 1,46
26 AWG: 1,47
24 AWG: 1,47</t>
  </si>
  <si>
    <t>https://www.molex.com/en-us/products/part-detail/1510878101</t>
  </si>
  <si>
    <t>Molex ATS-20021827HM rev B (ручной инструмент 200218-2700)</t>
  </si>
  <si>
    <t>Brass, Tin(Sn) over Nickel(Ni)</t>
  </si>
  <si>
    <t>https://www.molex.com/en-us/products/part-detail/0039000211</t>
  </si>
  <si>
    <t>Molex ATS-2002182200 rev E1 (08-03-26) для Mini-Fit Jr., серия 5556 (терминал 39-00-0211), ручной инструмент 200218-2200, https://www.molex.com/content/dam/molex/molex-dot-com/products/automated/en-us/applicationtoolingspecificationpdf/200/200218/2002182200-000.pdf</t>
  </si>
  <si>
    <t>28 AWG: 1,46
26 AWG: 1,46
24 AWG: 1,46
22 AWG: 1,46</t>
  </si>
  <si>
    <t>Copper / Reflowed Matte Tin (отдельный вариант платировки, совпадает с 5556T2/5556T2L по типоразмеру)</t>
  </si>
  <si>
    <t>https://www.molex.com/en-us/products/part-detail/39000453</t>
  </si>
  <si>
    <t>высота обжима/усилие перенесены с строки 39000046/39000047 (та же 28-22AWG группа серии 5556, ATS-638190901 rev D); платировка у 39000453 иная (Reflowed Matte Tin вместо обычного Tin), но барабан и геометрия обжима те же (одна серия/один ATS); molex.com productdetails q=39000453</t>
  </si>
  <si>
    <t>2,80 - 3,35 (справочно, зависит от профиля вставки A/B/C)</t>
  </si>
  <si>
    <t>https://www.molex.com/en-us/products/part-detail/45750-3111</t>
  </si>
  <si>
    <t>Molex ATS-2002182200 Rev E1 (Hand Crimp Tool for Mini-Fit Jr./Plus 16AWG), табл. «CONDITIONS», строка серии 45750: проводник 1,14-1,24мм (Ref.), изоляция 2,80/2,85/3,35мм в зависимости от профиля вставки (A/B/C, по диаметру изоляции провода), усилие мин. 68,5Н (15,4lbf). Ток 13А — из карточки продукта molex.com</t>
  </si>
  <si>
    <t>20 AWG: 2,24
18 AWG: 2,38</t>
  </si>
  <si>
    <t>https://www.molex.com/en-us/products/part-detail/457501111</t>
  </si>
  <si>
    <t>Molex ATS-638190901 rev D (ручной инструмент 63819-0901, PremiumGrade Hand Crimp Tool для Mini-Fit Jr./Plus, 24-18AWG) — тот же инструмент, что Molex явно рекомендует для 45750 (applicationTooling артикула 457501111); значения перенесены со строк 39000038/39000040 серии 5556/5557/5559 (общий барабан Mini-Fit семейства)</t>
  </si>
  <si>
    <t>Copper Alloy / Gold 0,76µm (Selective)</t>
  </si>
  <si>
    <t>https://www.molex.com/en-us/products/part-detail/457501211</t>
  </si>
  <si>
    <t>24 AWG: 2,21
22 AWG: 2,24</t>
  </si>
  <si>
    <t>https://www.molex.com/en-us/products/part-detail/457502211</t>
  </si>
  <si>
    <t>Copper Alloy / Tin (Bag)</t>
  </si>
  <si>
    <t>https://www.molex.com/en-us/products/part-detail/457503112</t>
  </si>
  <si>
    <t>Molex ATS-2002182200 rev E1 (08-03-26) для Mini-Fit Jr./Plus, серия 45750/46012, ручной инструмент 200218-2200 (тот же, что и для 39000211/460123151); значения перенесены с анкерных строк 45750-3111/460123151</t>
  </si>
  <si>
    <t>Copper Alloy / Tin (Lubricated)</t>
  </si>
  <si>
    <t>https://www.molex.com/en-us/products/part-detail/457503511</t>
  </si>
  <si>
    <t>https://www.molex.com/en-us/products/part-detail/457503211</t>
  </si>
  <si>
    <t>https://www.molex.com/en-us/products/part-detail/460121141</t>
  </si>
  <si>
    <t>https://www.molex.com/en-us/products/part-detail/460121241</t>
  </si>
  <si>
    <t>https://www.molex.com/en-us/products/part-detail/460123141</t>
  </si>
  <si>
    <t>https://www.molex.com/en-us/products/part-detail/460123241</t>
  </si>
  <si>
    <t>Gold (Au) 0,76µm plated (Selective)</t>
  </si>
  <si>
    <t>https://www.molex.com/en-us/products/part-detail/460123251</t>
  </si>
  <si>
    <t>2,80 / 2,85 / 3,35</t>
  </si>
  <si>
    <t>Tin (Sn) plated</t>
  </si>
  <si>
    <t>https://www.molex.com/en-us/products/part-detail/460123151</t>
  </si>
  <si>
    <t>Molex ATS-2002182200 rev E1 (08-03-26) для Mini-Fit Plus Grounding Terminal, серия 46012 (терминал 46012-3151), ручной инструмент 200218-2200, https://www.molex.com/content/dam/molex/molex-dot-com/products/automated/en-us/applicationtoolingspecificationpdf/200/200218/2002182200-000.pdf</t>
  </si>
  <si>
    <t>Mini-Lock</t>
  </si>
  <si>
    <t>507528200</t>
  </si>
  <si>
    <t>https://www.molex.com/en-us/products/part-detail/507528200</t>
  </si>
  <si>
    <t>Molex ATS-2002184900 rev C (ручной инструмент 200218-4900)</t>
  </si>
  <si>
    <t>507528400</t>
  </si>
  <si>
    <t>26 AWG: 1,75 - 1,85
24 AWG: 1,80 - 1,90</t>
  </si>
  <si>
    <t>https://www.molex.com/en-us/products/part-detail/507528400</t>
  </si>
  <si>
    <t>Molex ATS-2002189200 rev C (ручной инструмент 200218-9200)</t>
  </si>
  <si>
    <t>Mini-SPOX</t>
  </si>
  <si>
    <t>08701039</t>
  </si>
  <si>
    <t>28 AWG: 1,42
26 AWG: 1,42
24 AWG: 1,57
22 AWG: 1,68</t>
  </si>
  <si>
    <t>https://www.molex.com/en-us/products/part-detail/08701039</t>
  </si>
  <si>
    <t>Molex ATS-6382819HM rev D (ручной инструмент 63828-1900)</t>
  </si>
  <si>
    <t>105307, 105308</t>
  </si>
  <si>
    <t>20 AWG: 1,65 - 1,75
22 AWG: 1,55 - 1,65 (UL1061) / 1,75 - 1,85 (UL1007)</t>
  </si>
  <si>
    <t>High Conductivity Copper / Gold (сопряжение), Tin (обжим)</t>
  </si>
  <si>
    <t>https://www.molex.com/en-us/products/part-detail/1053002200</t>
  </si>
  <si>
    <t>Molex ATS-6382756HM rev C (07-10-23) для Nano-Fit (розетка), серия 105300, ручной инструмент 63827-5600, https://www.molex.com/content/dam/molex/molex-dot-com/products/automated/en-us/applicationtoolingspecificationpdf/638/63827/ATS-6382756HM-001.pdf</t>
  </si>
  <si>
    <t>200277, 201444</t>
  </si>
  <si>
    <t>20 AWG: 1,75 - 1,85
22 AWG: 1,65 - 1,75 (UL1061) / 1,75 - 1,85 (UL1007)</t>
  </si>
  <si>
    <t>https://www.molex.com/en-us/products/part-detail/2014472300</t>
  </si>
  <si>
    <t>Molex ATS 2002186400 rev D (12-07-2023) для Nano-Fit (вилка), серия 201447 (терминал 201447-2300), ручной инструмент 200218-6400, https://www.molex.com/content/dam/molex/molex-dot-com/products/automated/en-us/applicationtoolingspecificationpdf/200/200218/2002186400-000.pdf</t>
  </si>
  <si>
    <t>High Conductivity Copper / Gold 0,025µm (Flash)</t>
  </si>
  <si>
    <t>https://www.molex.com/en-us/products/part-detail/1053001900</t>
  </si>
  <si>
    <t>High Conductivity Copper / Tin (Matte, 1,50µm)</t>
  </si>
  <si>
    <t>https://www.molex.com/en-us/products/part-detail/1053002100</t>
  </si>
  <si>
    <t>High Conductivity Copper / Gold 0,76µm</t>
  </si>
  <si>
    <t>https://www.molex.com/en-us/products/part-detail/1053002300</t>
  </si>
  <si>
    <t>High Conductivity Copper / Gold 0,76µm (Lubricated)</t>
  </si>
  <si>
    <t>https://www.molex.com/en-us/products/part-detail/1053002400</t>
  </si>
  <si>
    <t>26 AWG: 1,55 (UL1061) / 1,65 (UL1007)
24 AWG: 1,60 (UL1061) / 1,70 (UL1007)</t>
  </si>
  <si>
    <t>https://www.molex.com/en-us/products/part-detail/1053001100</t>
  </si>
  <si>
    <t>Molex ATS-6382760HM rev C (07-10-23) для Nano-Fit (розетка), серия 105300 (терминалы 105300-1100/1200/1300/1400/1810 в SCOPE), ручной инструмент 63827-6000, https://www.molex.com/content/dam/molex/molex-dot-com/products/automated/en-us/applicationtoolingspecificationpdf/638/63827/ATS-6382760HM-001.pdf, извлечён pdfjs этой сессией</t>
  </si>
  <si>
    <t>High Conductivity Copper / Gold 0,38µm</t>
  </si>
  <si>
    <t>https://www.molex.com/en-us/products/part-detail/1053001200</t>
  </si>
  <si>
    <t>https://www.molex.com/en-us/products/part-detail/1053001300</t>
  </si>
  <si>
    <t>https://www.molex.com/en-us/products/part-detail/1053001400</t>
  </si>
  <si>
    <t>https://www.molex.com/en-us/products/part-detail/1053001810</t>
  </si>
  <si>
    <t>https://www.molex.com/en-us/products/part-detail/2014472800</t>
  </si>
  <si>
    <t>Molex ATS 2002186400 rev D (12-07-2023) для Nano-Fit (вилка), серия 201447, ручной инструмент 200218-6400, https://www.molex.com/content/dam/molex/molex-dot-com/products/automated/en-us/applicationtoolingspecificationpdf/200/200218/2002186400-000.pdf</t>
  </si>
  <si>
    <t>https://www.molex.com/en-us/products/part-detail/2014472200</t>
  </si>
  <si>
    <t>https://www.molex.com/en-us/products/part-detail/2014472600</t>
  </si>
  <si>
    <t>High Conductivity Copper / Tin (Matte, 2,54µm, Lubricated)</t>
  </si>
  <si>
    <t>https://www.molex.com/en-us/products/part-detail/2014472400</t>
  </si>
  <si>
    <t>26 AWG: 1,40 - 1,60 (UL1061) / 1,50 - 1,65 (UL1007)
24 AWG: 1,45 - 1,65 (UL1061) / 1,55 - 1,75 (UL1007)</t>
  </si>
  <si>
    <t>https://www.molex.com/en-us/products/part-detail/2014471800</t>
  </si>
  <si>
    <t>Molex ATS 2002186500 rev D (06-20-24) для Nano-Fit (вилка), серия 201447 (терминалы 201447-1100/1200/1300/1400/1600/1800 в SCOPE), ручной инструмент 200218-6500, https://www.molex.com/content/dam/molex/molex-dot-com/products/automated/en-us/applicationtoolingspecificationpdf/200/200218/2002186500-000.pdf, извлечён pdfjs этой сессией</t>
  </si>
  <si>
    <t>https://www.molex.com/en-us/products/part-detail/2014471200</t>
  </si>
  <si>
    <t>https://www.molex.com/en-us/products/part-detail/2014471300</t>
  </si>
  <si>
    <t>https://www.molex.com/en-us/products/part-detail/2014471600</t>
  </si>
  <si>
    <t>https://www.molex.com/en-us/products/part-detail/2014471400</t>
  </si>
  <si>
    <t>2140935000</t>
  </si>
  <si>
    <t>30 AWG: 0,95 - 1,05
28 AWG: 1,05 - 1,15</t>
  </si>
  <si>
    <t>https://www.molex.com/en-us/products/part-detail/2140935000</t>
  </si>
  <si>
    <t>Molex ATS-2133096600 rev B (ручной инструмент 213309-6600)</t>
  </si>
  <si>
    <t>781720410</t>
  </si>
  <si>
    <t>https://www.molex.com/en-us/products/part-detail/781720410</t>
  </si>
  <si>
    <t>Molex ATS-2133096500 rev A (ручной инструмент 213309-6500)</t>
  </si>
  <si>
    <t>Pico-EZmate Plus</t>
  </si>
  <si>
    <t>2040175021</t>
  </si>
  <si>
    <t>30 AWG: 0,80 - 0,85
28 AWG: 0,81 - 0,85</t>
  </si>
  <si>
    <t>https://www.molex.com/en-us/products/part-detail/2040175021</t>
  </si>
  <si>
    <t>Molex ATS-2133093700 rev A (ручной инструмент 213309-3700)</t>
  </si>
  <si>
    <t>2053425028</t>
  </si>
  <si>
    <t>22 AWG: 1,75
20 AWG: 1,85 (Max)</t>
  </si>
  <si>
    <t>https://www.molex.com/en-us/products/part-detail/2053425028</t>
  </si>
  <si>
    <t>Molex ATS-2133091000 rev A (ручной инструмент 213309-1000)</t>
  </si>
  <si>
    <t>2053425128</t>
  </si>
  <si>
    <t>26 AWG: 1,42
24 AWG: 1,48</t>
  </si>
  <si>
    <t>https://www.molex.com/en-us/products/part-detail/2053425128</t>
  </si>
  <si>
    <t>Molex ATS-2133090900 rev A (ручной инструмент 213309-0900)</t>
  </si>
  <si>
    <t>5040520098</t>
  </si>
  <si>
    <t>28 AWG: 1,30 (Max)
26 AWG: 1,40 (Max)
24 AWG: 1,40 (Max)</t>
  </si>
  <si>
    <t>https://www.molex.com/en-us/products/part-detail/5040520098</t>
  </si>
  <si>
    <t>Molex ATS-6382708HM rev B (ручной инструмент 63827-0800)</t>
  </si>
  <si>
    <t>5037650098</t>
  </si>
  <si>
    <t>30 AWG: 0,8
28 AWG: 0,9</t>
  </si>
  <si>
    <t>https://www.molex.com/en-us/products/part-detail/5037650098</t>
  </si>
  <si>
    <t>Molex ATS-6382757HM rev A (ручной инструмент 63827-5700, терминал 503765-0098)</t>
  </si>
  <si>
    <t>874210000</t>
  </si>
  <si>
    <t>26 AWG: 1,24
24 AWG: 1,4</t>
  </si>
  <si>
    <t>https://www.molex.com/en-us/products/part-detail/874210000</t>
  </si>
  <si>
    <t>Molex ATS-2002188900 rev A (ручной инструмент 200218-8900)</t>
  </si>
  <si>
    <t>70066, 70450</t>
  </si>
  <si>
    <t>https://www.molex.com/en-us/products/part-detail/16020086</t>
  </si>
  <si>
    <t>Molex ATS-638118700 rev C (ручной инструмент 63811-8700), серия SL 70058</t>
  </si>
  <si>
    <t>Zero-Hachi</t>
  </si>
  <si>
    <t>2147205000</t>
  </si>
  <si>
    <t>30 AWG: 0,725 - 0,775
28 AWG: 0,775 - 0,825</t>
  </si>
  <si>
    <t>https://www.molex.com/en-us/products/part-detail/2147205000</t>
  </si>
  <si>
    <t>Molex ATS-2173625710 rev A (ручной инструмент 217362-5710, терминал 214720-5000)</t>
  </si>
  <si>
    <t>латунь / электролитическое лужение</t>
  </si>
  <si>
    <t>https://www.etm.ru/cat/nn/4285622</t>
  </si>
  <si>
    <t>производитель не публикует (ЭТМ 4285622, REXANT 08-0632: гнездо 6,3 полностью изолированное, 1,5–2,5 мм², ПВХ, клещи HT-301). В закупке «РППИ-М2-250»</t>
  </si>
  <si>
    <t>08-0612</t>
  </si>
  <si>
    <t>https://www.sds-group.ru/items_18116.htm</t>
  </si>
  <si>
    <t>производитель не публикует (REXANT 08-0612 «РППи-м 1.5-(6.3)/РпИмп 1,25-250», гнездо 6,6мм, 0,5-1,5 мм², латунь, электролитическое лужение, ПВХ — опрессовка, высота не нормируется); сиблинг по ширине лепестка (6,3мм) уже занесённой РППи-м 2.5-(6.3)/08-0632. Источник — дистрибьюторские листинги (sds-group/service.parts/avm-ural), собственный каталог rexant.ru недоступен для парсинга — решено агентом — проверить</t>
  </si>
  <si>
    <t>08-0651</t>
  </si>
  <si>
    <t>https://its2.ru/catalog/03_izdeliya_dlya_montazha/03_07_nakonechniki_gilzy_soediniteli_boltovye_razemy/03_07_04_izolirovannye_nakonechniki_gilzy_razemy_s/razem_rpi_m_6_0_6_3_klemma_ploskaya_polnostyu_izol_gnezdo_6_6mm_4_6mm2_rppi_m_6_0_6_3_rexant_08_0651.html</t>
  </si>
  <si>
    <t>производитель не публикует (REXANT 08-0651 «РППи-м 6.0-(6.3)», гнездо 6,6/7,4мм, 4-6 мм², латунь, электролитическое лужение, ПВХ — опрессовка, высота не нормируется); сиблинг по ширине лепестка (6,3мм) уже занесённой РППи-м 2.5-(6.3)/08-0632. Источник — дистрибьюторские листинги (its2.ru/ledpremium), собственный каталог rexant.ru недоступен для парсинга — решено агентом — проверить</t>
  </si>
  <si>
    <t>ISD2, ITD2</t>
  </si>
  <si>
    <t>CC81L-2426-01-L</t>
  </si>
  <si>
    <t>Beryllium Copper / Gold (10µin)</t>
  </si>
  <si>
    <t>https://www.samtec.com/products/cc81l-2426-01-l</t>
  </si>
  <si>
    <t>решено агентом — проверить: Samtec CRIMP-SPECIFICATIONS-MKT.pdf (Rev BZ), Sheet 3/6, Table 1, contact family CC81X-2426-01-X, dimension 'A' identified as wire-crimp height from FIG.1 (Section A-A) layout — column itself is only labelled 'A', not 'crimp height'; bare-stranded (DWC) cable rows used, tinned (DWCT) row for 24 AWG differs (also 0,58мм, coincides) — https://suddendocs.samtec.com/prints/crimp-specifications-mkt.pdf</t>
  </si>
  <si>
    <t>Beryllium Copper / Gold</t>
  </si>
  <si>
    <t>https://www.samtec.com/partnumber/cc81r-2830-01-l?vendor=digikey</t>
  </si>
  <si>
    <t>решено агентом — проверить: Samtec CRIMP-SPECIFICATIONS-MKT.pdf (Rev BZ), Sheet 3/6, Table 1, contact family CC81X-2830-01-X, dimension 'A' identified as wire-crimp height from FIG.1 (Section A-A) layout, same caveat as CC81L-2426-01-L — https://suddendocs.samtec.com/prints/crimp-specifications-mkt.pdf</t>
  </si>
  <si>
    <t>High-heat Copper Alloy / Tin</t>
  </si>
  <si>
    <t>https://c-connector.com/products/sumitomo-8240-0287-terminal-female/</t>
  </si>
  <si>
    <t>нет данных производителя: Sumitomo TS 025 Sealed Series — datasheet-зеркало radiomag.com.de недоступно (сервер не отвечает), corsa-technic.com даёт только каталожную страницу без высоты обжима, официальный сайт Sumitomo не найден в открытом доступе</t>
  </si>
  <si>
    <t>CuSn4 / Tin</t>
  </si>
  <si>
    <t>TE 114-18464 rev S, табл. 2 (MCON 1.2 LL, под уплотнитель), CH ±0,05; 17 AWG = 1,0 мм², 16 AWG — значение для 1,5 мм². Генератор ведёт ГОСТ 1,0 в 18 AWG (решено агентом — проверить)</t>
  </si>
  <si>
    <t>TE 114-18051-1 rev G, табл. 1 (Junior Power Timer 2,8), CH ±0,05; TE задаёт только 4,0 мм²</t>
  </si>
  <si>
    <t>Brass / Pre-Tin</t>
  </si>
  <si>
    <t>нет данных производителя: TE Commercial MATE-N-LOK application specification 114-1012 заблокирована на всех найденных источниках (te.com Akamai edgesuite 403, docs.rs-online.com 403 и через curl, и через WebFetch); corsa-technic.com не содержит эту серию (не мотоспортивный коннектор)</t>
  </si>
  <si>
    <t>28 AWG: 1,30
26 AWG: 1,35
24 AWG: 1,45</t>
  </si>
  <si>
    <t>CuNiSi F57 / Sn (Tin); Au и Ag варианты (1355717-5 и др.)</t>
  </si>
  <si>
    <t>https://www.te.com/usa-en/product-1355717-1.html</t>
  </si>
  <si>
    <t>TE 114-18021 rev V, табл. 1 (MQS), провод FLR, CH ±0,03; изоляция — справочно. 0,14 мм² записано как 26 AWG (решено агентом — проверить)</t>
  </si>
  <si>
    <t>TE 114-18051-1 rev G, табл. 1 (Junior Power Timer 2,8), CH ±0,05; для 2,0 мм² TE даёт 1,68 - 1,78</t>
  </si>
  <si>
    <t>TE 114-18464 rev S, табл. 2 (MCON 1.2 LL, под уплотнитель), CH ±0,03; 22 AWG — значение для 0,35 мм²</t>
  </si>
  <si>
    <t>TE 114-18464 rev S, табл. 2 (MCON 1.2 LL), CH ±0,05; 17 AWG = 1,0 мм², 16 AWG — значение для 1,5 мм². Генератор ведёт ГОСТ 1,0 в 18 AWG (решено агентом — проверить)</t>
  </si>
  <si>
    <t>2,9 - 3,1</t>
  </si>
  <si>
    <t>Cu-сплав / Sn (Tin); Au/Ag варианты</t>
  </si>
  <si>
    <t>TE 114-18025 Rev N (MQS), табл. 1, зеркало datasheets.b-cdn.net/files/965907-1-TE-Connectivity---AMP-datasheet-14890688.pdf; изоляция = обжим уплотнителя; усилие по DIN EN 60352-2, не табулировано</t>
  </si>
  <si>
    <t>Cu-сплав / Tin (plating confirmed; exact alloy code for the '5-' variant not legible, sibling '1-'/'2-' variants use CuSn4 / CuFe)</t>
  </si>
  <si>
    <t>https://www.te.com/usa-en/product-5-963860-1.html</t>
  </si>
  <si>
    <t>TE 114-18051-1 rev G, табл. 1 (Junior Power Timer 2,8), CH ±0,03; контакт JPT, не MQS</t>
  </si>
  <si>
    <t>20 AWG: 1,70
18 AWG: 2,05</t>
  </si>
  <si>
    <t>https://www.te.com/commerce/DocumentDelivery/DDEController?Action=srchrtrv&amp;DocNm=114-18021&amp;DocType=Specification+Or+Standard&amp;DocLang=English&amp;DocFormat=pdf&amp;PartCntxt=5-963715-5</t>
  </si>
  <si>
    <t>TE 114-18021 rev V, табл. 1 (MQS), провод FLR, CH ±0,03; изоляция — справочно</t>
  </si>
  <si>
    <t>TE 114-18464 rev S, табл. 2 (MCON 1.2 LL), CH ±0,03; 22 AWG — значение для 0,35 мм²</t>
  </si>
  <si>
    <t>TE 114-18464 rev S, табл. 2 (MCON 1.2 LL), CH ±0,03</t>
  </si>
  <si>
    <t>Cu-сплав / Sn (Tin); Au/Ag варианты существуют, но помечены 'NOT FOR NEW APPLICATION'</t>
  </si>
  <si>
    <t>https://www.te.com/usa-en/product-5-965906-1.html</t>
  </si>
  <si>
    <t>24 AWG: 1,40
22 AWG: 1,50</t>
  </si>
  <si>
    <t>TE 114-18021 rev V, табл. 1 (MQS), провод FLR, CH ±0,03; изоляция — справочно. 0,25 мм² записано как 24 AWG (решено агентом — проверить)</t>
  </si>
  <si>
    <t>нет данных производителя: TE Commercial MATE-N-LOK — та же спецификация 114-1012, тот же блок доступа (см. 350078-1)</t>
  </si>
  <si>
    <t>Brass / Tin (mating), Tin-Lead (termination area)</t>
  </si>
  <si>
    <t>Brass / Tin (mating), Pre-Tin (termination area)</t>
  </si>
  <si>
    <t>TE 114-18051-1 rev G, табл. 1 (Junior Power Timer 2,8), колонка «current standard», CH ±0,05. 1,0 мм² записано как 17 AWG: генератор ведёт ГОСТ 1,0 в 18 AWG и возьмёт 1,22 - 1,32 (решено агентом — проверить)</t>
  </si>
  <si>
    <t>Brass / без покрытия (finish '-' для -1; -2 и далее — Tin)</t>
  </si>
  <si>
    <t>нет данных производителя: TE FASTIN-FASTON .250 application specification (114-8004/114-1012 диапазон) не найдена в открытом доступе; te.com/rs-online блокируют, corsa-technic.com не публикует кримп-данные для этой серии</t>
  </si>
  <si>
    <t>TE 114-18464 rev S, табл. 2 (MCON 1.2 LL, под уплотнитель), CH ±0,03</t>
  </si>
  <si>
    <t>https://www.te.com/en/product-638652-2.html</t>
  </si>
  <si>
    <t>нет данных производителя: TE AMP 1.5/2.8 Connector System — application specification не найдена в открытом доступе</t>
  </si>
  <si>
    <t>https://www.te.com/en/product-638652-1.html</t>
  </si>
  <si>
    <t>te.com product-638652-1.html (same family page as 638652-2 already in DB, "AMP 1.5/2.8 CONNECTOR SYSTEM, RECPT AND TAB") + DigiKey/TTI listings ("638652-1 — Socket Contact, Tin, 14-16 AWG", vs 638652-2 = 18-20 AWG already in DB) — sibling AWG-range receptacle, same gender/series. TAB (male) counterpart part number for this system not located in distributor search — series expansion incomplete on that side, решено агентом — проверить</t>
  </si>
  <si>
    <t>CuNiSi / Sn (Tin)</t>
  </si>
  <si>
    <t>https://www.te.com/en/product-1241380-1.html</t>
  </si>
  <si>
    <t>te.com отдаёт 403 — найден мирроp corsa-technic.com. TE 114-18386 Rev H, Table 3, строка PN 1241380(loose)/1241381(strip) — точное совпадение с нашим 1241380-1 (суффикс «-2» = вариант платы/упаковки, геометрию обжима не меняет — стандартная практика TE). Высота обжима: 0,5мм²=1,04±0,05; 0,75мм²=1,15±0,05; 1,0мм²=1,26±0,05мм. Для SWS-изоляционного обжима высота документом не нормируется («no crimp height specified», только ширина CB2=3,18мм) — Высота обжима изоляции остаётся пустой намеренно</t>
  </si>
  <si>
    <t>https://www.te.com/usa-en/product-1564980-1.html</t>
  </si>
  <si>
    <t>TE Application Specification 114-18386 Rev H (AMP MCP 1.5K), Table 1 (insulation crimp), PN 1564980/1564981</t>
  </si>
  <si>
    <t>https://www.alliedelec.com/product/te-connectivity/1241374-1/70283554/</t>
  </si>
  <si>
    <t>TE Application Specification 114-18386 Rev H (AMP MCP 1.5K), Table 1 (insulation crimp), PN 1241374/1241375, 17-20 AWG per Allied Electronics listing</t>
  </si>
  <si>
    <t>https://www.te.com/en/product-1241376-1.html</t>
  </si>
  <si>
    <t>TE Application Specification 114-18386 Rev H (AMP MCP 1.5K), Table 2 (double termination / double crimp, 2 wires per crimp, max 2xØ1,6mm), PN 1241376/1241377 — functionally distinct from single-wire rows, see table for insulation-Ø detail</t>
  </si>
  <si>
    <t>single-wire-seal 964971-1, insulation-Ø 1,2 - 1,6 мм</t>
  </si>
  <si>
    <t>https://www.te.com/usa-en/product-1564324-1.html</t>
  </si>
  <si>
    <t>TE Application Specification 114-18386 Rev H (AMP MCP 1.5K), Table 3 (single-wire-seal), PN 1564324/1564325 — replaces obsolete 1534160, seal PN 964971-1</t>
  </si>
  <si>
    <t>single-wire-seal 964972-1 (или 2287497-1 при Ø1,2-2,4мм, до 120°C), insulation-Ø 1,9 - 2,4 мм</t>
  </si>
  <si>
    <t>https://www.te.com/en/product-1418884-1.html</t>
  </si>
  <si>
    <t>TE Application Specification 114-18386 Rev H (AMP MCP 1.5K), Table 3 (single-wire-seal), PN 1418884/1418885, AWG16 TXL cable</t>
  </si>
  <si>
    <t>single-wire-seal 964972-1 (или 2287497-1), insulation-Ø 1,9 - 2,4 мм</t>
  </si>
  <si>
    <t>TE Application Specification 114-18386 Rev H (AMP MCP 1.5K), Table 3 (single-wire-seal), PN 1718558/1718559; suffix -1 not independently distributor-confirmed (only appears in spec revision record footnote alongside 1418884/1534160/1534162) — moderate confidence</t>
  </si>
  <si>
    <t>https://www.te.com/en/product-1534334-1.html</t>
  </si>
  <si>
    <t>TE Application Specification 114-18386 Rev H (AMP MCP 1.5K), Table 1 (insulation crimp), PN 1534334/1534335</t>
  </si>
  <si>
    <t>https://www.te.com/en/product-963904-1.html</t>
  </si>
  <si>
    <t>TE 963904-1 — AMP MCP 1.5K, TAB-контакт (Automation Ready), тип TAB A 1.6x0.6мм = Male. Сам PN не числится в таблицах прил. спецификации 114-18386 Rev H и продукт-спеки 108-18716 (см. кэш в scratchpad: mcp15k-crimp-114-18386.pdf, mcp15k-prodspec-108-18716.pdf), но сечение/изоляция закупки (0,5-1,0мм² / 1,4-2,1мм) точно совпадает со строкой PN 1241374/1241375 табл.1 (Isolationscrimp): CH1 0,5мм²=1,04±0,05; 0,75мм²=1,15±0,05; 1,0мм²=1,26±0,05 — высота обжима перенесена оттуда, решено агентом — проверить (PN не идентичен, но геометрия/сечение те же). Высота обжима изоляции не нормируется по спеке (п.4.4: 'due to large tolerances no crimp height specified'). Материал/вариант покрытия (Sn/Ag/Au) для этого конкретного PN не подтверждён — не заполнено. Ток — по derating-кривым (диаграмма 4), не единым числом — не заполнено.</t>
  </si>
  <si>
    <t>покрытие не установлено</t>
  </si>
  <si>
    <t>https://datasheet.octopart.com/1-962916-1-TE-Connectivity-datasheet-179928042.pdf</t>
  </si>
  <si>
    <t>нет данных производителя: TE MCP 2.8 (HDSCS/Timer) — PN не найден ни в 114-18148 (AMP MCP 2.8), ни в 114-18081 (Micro Timer 2+3, максимальный размер провода там 1,0 мм² — меньше диапазона БД 17-13 AWG); WebSearch не дал application specification для конкретно этого PN</t>
  </si>
  <si>
    <t>https://www.te.com/en/product-1241396-1.html</t>
  </si>
  <si>
    <t>TE Application Specification 114-18387 Rev G (AMP MCP 2.8K), Table 1 (Crimping Data for Contacts with single-wire seals), PN 1241396/1241397, wire 1,5/2,0/2,5 мм² FLR(FLK), current (preferred/LV214-2) values used, tolerance ±0,05 not written per value here (see source) — https://www.corsa-technic.com/item_docs/114-18387_G.pdf</t>
  </si>
  <si>
    <t>TE Application Specification 114-18387 Rev G (AMP MCP 2.8K), Table 1 (insulation-crimp), PN 1564982/1564983 — replaces obsolete 1241386, current die 4-1579016-1 — https://www.corsa-technic.com/item_docs/114-18387_G.pdf ; PN existence verified via distributor listing (RS/Farnell/Octopart/te.com)</t>
  </si>
  <si>
    <t>https://us.rs-online.com/product/te-connectivity/1241388-1/70283561/</t>
  </si>
  <si>
    <t>TE Application Specification 114-18387 Rev G (AMP MCP 2.8K), Table 1 (insulation-crimp), PN 1241388/1241389, AWG range per RS Components listing (17-20 AWG, tin plating) — https://www.corsa-technic.com/item_docs/114-18387_G.pdf ; PN existence verified via distributor listing (RS/Farnell/Octopart/te.com)</t>
  </si>
  <si>
    <t>https://www.te.com/en/product-1241390-1.html</t>
  </si>
  <si>
    <t>TE Application Specification 114-18387 Rev G (AMP MCP 2.8K), Table 1 (insulation-crimp), PN 1241390/1241391; double-termination variant (2x0,75мм2) exists on same base PN, not added as separate row — https://www.corsa-technic.com/item_docs/114-18387_G.pdf ; PN existence verified via distributor listing (RS/Farnell/Octopart/te.com)</t>
  </si>
  <si>
    <t>3,94 (О-crimp for single-wire-seal 963294-1, insulation-Ø 1,2-2,0 мм)</t>
  </si>
  <si>
    <t>TE Application Specification 114-18387 Rev G (AMP MCP 2.8K), Table 1 (single-wire-seal), PN 1564984/1564985 — replaces obsolete 1241392, seal PN 963294-1 — https://www.corsa-technic.com/item_docs/114-18387_G.pdf ; PN existence verified via distributor listing (RS/Farnell/Octopart/te.com)</t>
  </si>
  <si>
    <t>4,06 (О-crimp for single-wire-seal 963293-1, insulation-Ø 2,0-2,7 мм)</t>
  </si>
  <si>
    <t>https://us.rs-online.com/product/te-connectivity/1241394-1/70283563/</t>
  </si>
  <si>
    <t>TE Application Specification 114-18387 Rev G (AMP MCP 2.8K), Table 1 (single-wire-seal), PN 1241394/1241395, seal PN 963293-1 — https://www.corsa-technic.com/item_docs/114-18387_G.pdf ; PN existence verified via distributor listing (RS/Farnell/Octopart/te.com)</t>
  </si>
  <si>
    <t>https://www.te.com/en/product-1-968857-1.html</t>
  </si>
  <si>
    <t>TE Application Specification 114-18148 Rev D1 (AMP MCP 2.8), Table 2 (Crimping Data for Contacts for Single Wire Seal, ISO wires), PN 968857/968876 (Locking Lance), preferred/current values (note 6, LV214-2) — https://www.corsa-technic.com/item_docs/114-18148_D1.pdf</t>
  </si>
  <si>
    <t>https://www.te.com/en/product-353907-1.html</t>
  </si>
  <si>
    <t>нет данных производителя: TE AMP Mini CT — application specification не найдена; te.com/rs-online блокируют, мирроров с этим номером не обнаружено</t>
  </si>
  <si>
    <t>3,7 ±0,1</t>
  </si>
  <si>
    <t>Phosphor Bronze / Gold (selective)</t>
  </si>
  <si>
    <t>https://www.te.com/en/product-173681-2.html</t>
  </si>
  <si>
    <t>TE 114-5094 Rev B2 (Crimping .040 Series Receptacle Contact), п.5.1.1 «Applicator Crimp (For AWG wire)», аппликатор 567381-2/-3: 0,3мм²(22AWG)=0,88мм, 0,5мм²(20AWG)=0,97мм; изоляционный обжим 3,7±0,1мм (ширина 1,78мм справочно); усилие обжима (включая поддержку изоляции) 58,8Н мин(22AWG)/88,3Н мин(20AWG). Тот же документ и типоразмер, что уже в базе 173681-1 (олово); 173681-2 отличается селективным золочением (SEL GOLD, по DigiKey/RS) — геометрия обжима идентична для обеих плат. В закупке элитан искал по «929939-3» — это ошибочная перекрёстная ссылка магазина (нет отношения к артикулу), идентификация сделана по прямой странице te.com/en/product-173681-2.html</t>
  </si>
  <si>
    <t>https://www.te.com/en/product-173682-1.html</t>
  </si>
  <si>
    <t>Distributor identification (Newark/RS/element14/Tanotis: "173682-1 — Multilock 040 MK-II Series, Pin, 22-20 AWG crimp, brass/tin, 5A") — pin/tab counterpart of receptacle 173681-1/173681-2 already in DB, same connector family and AWG range. TE application specification for THIS (pin/tab) contact not located — 114-5094 Rev B2 (used for 173681-2) explicitly covers only "Receptacle Contact" per its title — no crimp height source for the tab side, height columns left blank, never invent</t>
  </si>
  <si>
    <t>https://www.te.com/en/product-175124-1.html</t>
  </si>
  <si>
    <t>te.com — «070 MLC REC CONT», олово. Найдена именно нужная спецификация 114-5134 Rev B1 (не 114-8005 — та для другой, гибридной серии Multilock 040/070/250), Applicable Contacts прямо перечисляют 175095 и 175124. Высота обжима подтверждена таблицей (0,3мм²=1,03±0,05; 0,5мм²=1,12±0,05мм). Изоляционный обжим тоже есть в таблице (колонка 9), но точный допуск не читается из OCR (значение около 1,7/1,9мм) — не перенесено, чтобы не изобретать цифру; см. документ напрямую при необходимости</t>
  </si>
  <si>
    <t>Copper Nickel Silicon (CuNiSi) / Tin</t>
  </si>
  <si>
    <t>https://www.te.com/en/product-929967-1.html</t>
  </si>
  <si>
    <t>нет данных производителя: TE AMP Round Connector System 2,5mm (DIN 72585) — application specification не найдена в открытом доступе</t>
  </si>
  <si>
    <t>https://www.te.com/en/product-929975-1.html</t>
  </si>
  <si>
    <t>Allied Electronics ("929975-1 — Female Crimp Contact for use with 2.5mm Pin Diameter Connector System") — female counterpart of male 929967-1 already in DB, same 2,5mm System / DIN 72585 family. AWG/mm2/material NOT confirmed from a primary source (te.com blocked, distributor page fetch 403) — left blank rather than mirroring 929967-1's values without direct confirmation, never invent</t>
  </si>
  <si>
    <t>18 AWG: макс. 2,2 
16 AWG: макс. 2,5</t>
  </si>
  <si>
    <t>Copper Alloy / Gold (контакт), Tin (обжим)</t>
  </si>
  <si>
    <t>https://www.te.com/en/product-3-1447221-3.html</t>
  </si>
  <si>
    <t>Tyco Electronics Japan Application Specification 114-78011 Rev O1 (Super Seal Connector Receptacle Contact), Table 1 (Normal Barrel row for PN 3-1447221-3) — https://www.corsa-technic.com/item_docs/114-78011_O1.pdf</t>
  </si>
  <si>
    <t>макс. 2,2</t>
  </si>
  <si>
    <t>https://www.te.com/en/product-3-1447221-4.html</t>
  </si>
  <si>
    <t>Tyco Electronics Japan Application Specification 114-78011 Rev O1, Table 1 (Small Barrel row for PN 3-1447221-4, 0,5 мм²/AWG20) — https://www.corsa-technic.com/item_docs/114-78011_O1.pdf</t>
  </si>
  <si>
    <t>18 AWG: 3,75
17 AWG: 3,80
16 AWG: 4,00</t>
  </si>
  <si>
    <t>https://www.te.com/en/product-282109-1.html</t>
  </si>
  <si>
    <t>TE 114-20045 Rev F4, Fig. 7 (AMP SUPERSEAL 1.5), CH ±0,05 записан диапазоном; сечения мм² переведены в AWG как в прежних строках TE: 18 AWG = 0,75 мм², 17 AWG = 1,0 мм², 16 AWG = 1,5 мм²; изоляция — справочно; изоляция 1,7–2,4 с уплотнителем 281934-2, 2,5–3,3 с 281934-3; усилие — минимум по 108-20090 Rev C3 §3.10 (для 0,75 мм² не табулировано); ток 14 А — номинал серии (каталог 1654292-3). Зеркало: cdn-reichelt.de/documents/datenblatt/C100/MONTAGEHILFE_SUPERSEAL.pdf</t>
  </si>
  <si>
    <t>22 AWG: 3,70
20 AWG: 3,75</t>
  </si>
  <si>
    <t>https://www.te.com/en/product-282403-1.html</t>
  </si>
  <si>
    <t>TE 114-20045 Rev F4, Fig. 7 (AMP SUPERSEAL 1.5), CH ±0,05 записан диапазоном; сечения мм² переведены в AWG как в прежних строках TE: 22 AWG = 0,35 мм², 20 AWG = 0,5 мм²; изоляция — справочно; изоляция 1,2–1,6 с уплотнителем 281934-4; усилие — минимум по 108-20090 Rev C3 §3.10; ток 14 А — номинал серии</t>
  </si>
  <si>
    <t>https://www.te.com/en/product-282404-1.html</t>
  </si>
  <si>
    <t>18 AWG: 3,75 (реф.) 
17 AWG: 3,80 (реф.) 
16 AWG: 4,00 (реф.)</t>
  </si>
  <si>
    <t>https://www.te.com/en/product-282110-1.html</t>
  </si>
  <si>
    <t>TE Application Specification 114-20045 Rev F4 (Mini Mic Receptacle and Tab Contacts for Single Wire Sealing — same crimp-data table applies to AMP Superseal 1.5 PN range), Fig.7 table, row PN 282110-1 (Receptacle Contacts) — https://www.corsa-technic.com/item_docs/114-20045_F4.pdf</t>
  </si>
  <si>
    <t>https://octopart.com/282308-1-te+connectivity+/+amp-42840317</t>
  </si>
  <si>
    <t>нет данных производителя: TE Superseal 1.5 — PN отсутствует в таблице Fig.7 спецификации 114-20045 (перечислены только 282110-1/282403-1/282466-1 и парные tab-контакты/284262-1/284263-1)</t>
  </si>
  <si>
    <t>https://www.automotive-connectors.com/en/Tyco-282465-1-Male-Tin-Plated-Superseal-1.5-Terminals-1.5-2.50-mm2-4000-pcs.-reel/282465-1</t>
  </si>
  <si>
    <t>TME/soselectronic/automotive-connectors.com — AMP Superseal 1.5, male pin, олово, 1,5-2,5мм²(16-14AWG), 14А, 4000шт/катушка. Тот же типоразмер/спецификация TE 114-20045 Rev F4 Fig.7, что у 282109-1 (уже в базе, male 18-16AWG) — 16AWG совпадает (1,47-1,57мм), для 14AWG строка Fig.7 не подтверждена (за пределами диапазона уже загруженной пары) — не заполнено, решено агентом — проверить.</t>
  </si>
  <si>
    <t>16 AWG: 4,00 (реф.)
14 AWG: 4,40 (реф.)</t>
  </si>
  <si>
    <t>https://www.te.com/en/product-282466-1.html</t>
  </si>
  <si>
    <t>TE Application Specification 114-20045 Rev F4 (Mini Mic Receptacle and Tab Contacts for Single Wire Sealing — AMP Superseal 1.5), Fig.7 — https://www.corsa-technic.com/item_docs/114-20045_F4.pdf; expansion pass (whole series), sibling row to 282110-1/282403-1/282109-1/282404-1/282465-1 already in DB; Fig.7 receptacle table, wire size 1,5/2,5 мм² (=16/14 AWG по конвенции этих строк); диаметр изоляции — два перекрывающихся уплотнителя (281934-2 и 281934-3) на разные AWG той же строки, как у 282110-1 — не заполнено (тот же прецедент); material/current — Brass/Pre-Tin, 14A подтверждены Newark/RS/Future Electronics (282466-1)</t>
  </si>
  <si>
    <t>https://www.te.com/en/product-284262-1.html</t>
  </si>
  <si>
    <t>TE Application Specification 114-20045 Rev F4 (Mini Mic Receptacle and Tab Contacts for Single Wire Sealing — AMP Superseal 1.5), Fig.7 — https://www.corsa-technic.com/item_docs/114-20045_F4.pdf; expansion pass (whole series), sibling row to 282110-1/282403-1/282109-1/282404-1/282465-1 already in DB; Fig.7 Table 3 (Tab Contacts, IVECO Table 11-8140 «phase 2» / FIAT Table 91107/13 &amp; 91107/15 «phase 3» — вариант с двойной системой уплотнения проводов для IVECO/FIAT). Высота обжима проводника — CRIMPER HEIGHT ±0.05 колонка (общая для phase2/phase3). Высота обжима изоляции — REF-колонка расходится между phase2/phase3 и частично нечитаема (*****) — не заполнено, never invent. Диаметр изоляции — два несовместимых стандарта (IVECO/FIAT) — не заполнено. Материал/ток производителем в этой спецификации не даны и в каталогах не найдены — решено агентом — проверить</t>
  </si>
  <si>
    <t>https://www.te.com/en/product-284263-1.html</t>
  </si>
  <si>
    <t>TE Application Specification 114-20045 Rev F4 (Mini Mic Receptacle and Tab Contacts for Single Wire Sealing — AMP Superseal 1.5), Fig.7 — https://www.corsa-technic.com/item_docs/114-20045_F4.pdf; expansion pass (whole series), sibling row to 282110-1/282403-1/282109-1/282404-1/282465-1 already in DB; Fig.7 Table 3 (Tab Contacts, IVECO/FIAT phase2/phase3), PN 284263-1 — единый контакт для 1,0/1,5 мм² (одиночный провод) И 0,5+0,5/1,0+0,5 мм² (сдвоенный провод, сплайс). От/До AWG (17-16) — только для одиночного провода; сдвоенные варианты в AWG не переводятся (два провода в одном барреле), описаны текстом в высоте обжима — решено агентом, проверить. Диаметр изоляции/материал — как у 284262-1, не заполнено</t>
  </si>
  <si>
    <t>Flachsteckhülse 2,8x0,8 (receptacle)</t>
  </si>
  <si>
    <t>Copper / Tin</t>
  </si>
  <si>
    <t>https://www.te.com/en/product-929939-3.html</t>
  </si>
  <si>
    <t>TE 114-18051-1 Rev G, табл. 1 (TAB 2,8mm with wires), строка PN 962841/963745 (0,5-1,00мм²/20-17AWG) — конкретный номер 929939-3 в таблице явно не перечислен, данные перенесены по совпадению диапазона провода и типа контакта (2,8x0,8мм JPT-семейство) — решено агентом — проверить. Ток 15A — по карточке Farnell/DigiKey</t>
  </si>
  <si>
    <t>https://www.te.com/en/product-929939-1.html</t>
  </si>
  <si>
    <t>DigiKey/RS/Newark/TME — TE 929939-1, JPT (Junior Power Timer) female socket, pre-tin-plated CuFe2, нержавеющая пружина, 0,5-1мм²(20-17AWG), 15А, изоляция 1,4-2,1мм. Закупочная пометка «SWS 21mm JPT» указывает на вариант под одножильное уплотнение (Table 2 спецификации), но геометрия обжима провода в Table 1 и Table 2 документа TE 114-18051-1 Rev G совпадает для этого сечения (строки PN 962841/963745 и 962915/963748 дают одинаковые 2,05/1,18/2,55мм в исходной таблице) — высота обжима перенесена из Table 1, current standard: 20AWG 1,13-1,23; 18AWG 1,22-1,32; 17AWG 1,31-1,41 — решено агентом — проверить (прямое соответствие PN 929939-1 конкретной строке документа не подтверждено).</t>
  </si>
  <si>
    <t>CuSn4 / Sn (Tin)</t>
  </si>
  <si>
    <t>https://www.te.com/en/product-1241844-2.html</t>
  </si>
  <si>
    <t>te.com 403 — найден мирроp corsa-technic.com. TE 114-18081 Rev M «Micro Timer 2+3» покрывает ОБА семейства (II и III) в одном документе. Строка 1241844/1241845 точно совпадает с нашим 1241844-2. Также подтверждает реальные параметры закупочной записи «1,5/2,2-2,4»: это буквально 1,50мм² провода / 2,20-2,40мм диаметр изоляции (прямо из таблицы TE), а не 17AWG-догадка, как предполагалось раньше</t>
  </si>
  <si>
    <t>https://www.te.com/en/product-962942-1.html</t>
  </si>
  <si>
    <t>TE Application Specification 114-18081 Rev M (Micro Timer 2+3), Table 1 (insulation crimp), PN 962942/962944 — confirmed as "AMP 1.6mm Terminals DIN 72036 compliant" (Micro Timer II) on te.com</t>
  </si>
  <si>
    <t>https://www.newark.com/amp-te-connectivity/962943-1/rectangular-power-contact-micro/dp/55W5078</t>
  </si>
  <si>
    <t>TE Application Specification 114-18081 Rev M (Micro Timer 2+3), Table 1 (insulation crimp), PN 962943/962945; Newark listing labels it "Micro-Timer I", likely a distributor mislabel of Micro Timer II</t>
  </si>
  <si>
    <t>https://www.te.com/en/product-964261-2.html</t>
  </si>
  <si>
    <t>TE Application Specification 114-18081 Rev M (Micro Timer 2+3), Table 1 (insulation crimp), PN 964261/964262 — only suffix -2 verified to exist (te.com direct product page); -1 not found, do not add</t>
  </si>
  <si>
    <t>https://www.te.com/en/product-965914-1.html</t>
  </si>
  <si>
    <t>TE Application Specification 114-18081 Rev M (Micro Timer 2+3), Table 1 (insulation crimp), PN 965914/965915 (SMBT-preferred height column used, per table J/L revisions); family generation (MT2 vs MT3) not independently confirmed via distributor text, inferred from table position — lower confidence</t>
  </si>
  <si>
    <t>https://www.te.com/en/product-969022-1.html</t>
  </si>
  <si>
    <t>TE Application Specification 114-18081 Rev M (Micro Timer 2+3), Table 1 (insulation crimp), PN 969022/969023; family generation (MT2 vs MT3) inferred from table position, not independently confirmed — lower confidence</t>
  </si>
  <si>
    <t>https://www.tme.eu/de/details/1241860-2/automotive-steckverbinder/te-connectivity/</t>
  </si>
  <si>
    <t>te.com 403, tme.eu ранее дал только общее подтверждение детали без высоты обжима — найден мирроp corsa-technic.com, TE 114-18081 Rev M, строка 1241860/1241861 точно совпадает с нашим PN. Реальное сечение провода для этой детали — 0,50-1,00мм² (три значения, а не только «0,5мм²», как предполагалось ранее по закупочной записи «0,5/1,4-2,1»); изоляция 1,40-2,10мм подтверждена той же строкой</t>
  </si>
  <si>
    <t>https://us.rs-online.com/product/te-connectivity/968052-1/70286107/</t>
  </si>
  <si>
    <t>TE Application Specification 114-18081 Rev M (Micro Timer 2+3), Table 1 (insulation crimp), PN 968052/968053; RS confirms "Micro Timer III socket contact", 17-19 AWG</t>
  </si>
  <si>
    <t>https://www.te.com/en/product-1241858-2.html</t>
  </si>
  <si>
    <t>TE Application Specification 114-18081 Rev M (Micro Timer 2+3), Table 1 (insulation crimp), PN 1241858/1241859 — only suffix -2 verified to exist (te.com direct product page); -1 not found, do not add; same table group as existing 1241860-2/1241844-2 (Micro Timer III)</t>
  </si>
  <si>
    <t>Brass / Gold (0,76 мкм)</t>
  </si>
  <si>
    <t>https://www.lcsc.com/datasheet/lcsc_datasheet_2411220046_TE-Connectivity-5-166054-1_C573679.pdf</t>
  </si>
  <si>
    <t>нет данных производителя: TE AMPLIMITE HD-20 (HDP-20) — crimp application specification не найдена в открытом доступе</t>
  </si>
  <si>
    <t>макс. 3,2</t>
  </si>
  <si>
    <t>https://www.te.com/en/product-770520-1.html</t>
  </si>
  <si>
    <t>TE Application Specification 114-16016 Rev M (AMPSEAL Automotive Plug Connector and Header Assembly), Figure 2 (wire barrel crimp height per AWG) — https://www.corsa-technic.com/item_docs/114-16016_M.pdf</t>
  </si>
  <si>
    <t>https://www.te.com/en/product-770520-3.html</t>
  </si>
  <si>
    <t>TE Application Specification 114-16016 Rev M (same document as 770520-1 already in DB), Figure 2 — crimp geometry is generic to "the contact" regardless of plating, so wire barrel crimp heights are shared with 770520-1. Gold plating confirmed by Newark ("770520-3 — Rectangular Power Contact, Ampseal Series, Gold Plated Contacts") and DigiKey forum (pairs 770520-1 tin / 770520-3 gold for 770680-3 housing). 770520-5 (also seen in search results) NOT added — distributor listings conflict on its wire range (20-16 AWG vs 20-22 AWG) and could not be resolved from a primary source, never invent</t>
  </si>
  <si>
    <t>Copper Alloy / Nickel, хвостовик Tin</t>
  </si>
  <si>
    <t>https://www.te.com/en/product-1062-16-0122.html</t>
  </si>
  <si>
    <t>TE 114-151000 Rev M, Fig. 2 (DEUTSCH Size 16 S&amp;F, 1062-16-01xx), зеркало corsa-technic.com/item_docs/114-151000_M.pdf; мм² в AWG как в прежних строках TE: 18 AWG = 0,75 мм² (для 18 AWG TE даёт 1,19 - 1,27), 17 AWG = 1,0 мм², 16 AWG = 1,5 мм² (для 16 AWG TE даёт 1,22 - 1,30), 14 AWG = 2,0 мм²; высоту обжима изоляции TE не нормирует; усилие 111 Н (25 lbf) мин. и ток 13 А (10 А при 18 AWG) — 108-151000 Rev G</t>
  </si>
  <si>
    <t>Copper Alloy</t>
  </si>
  <si>
    <t>https://www.te.com/en/product-1060-12-0166.html</t>
  </si>
  <si>
    <t>TE 114-151002 Rev E (DEUTSCH Size 12 S&amp;F Pin/Socket), Fig.3 — единственное семейство для size12 S&amp;F (1060-12-01/1062-12-01), провод 2,0-4,0мм²/14-12AWG (CH по строкам мм²: 2,0=1,73-1,81; 3,0=1,98-2,06); ширина обжима 3,10-3,28мм — вне схемы БД. Усилие обрыва и макс. ток — в отдельном product spec 108-151002, не найден в открытом доступе (te.com 403, зеркал нет). Код покрытия «66» не расшифрован (список кодов приведён только в спецификации size16/size20, для size12 отсутствует) — решено агентом — проверить</t>
  </si>
  <si>
    <t>https://www.te.com/en/product-1062-12-0166.html</t>
  </si>
  <si>
    <t>TE 114-151002 Rev E (DEUTSCH Size 12 S&amp;F Pin/Socket), Fig.3 — та же строка, что и у парного пина 1060-12-0166 (спецификация задаёт CH одинаково для Pin/Socket). Усилие/ток — 108-151002 не найден. Код покрытия «66» не расшифрован — решено агентом — проверить</t>
  </si>
  <si>
    <t>https://www.te.com/en/product-1060-16-0622.html</t>
  </si>
  <si>
    <t>TE 114-151000 Rev M (DEUTSCH Size 16 S&amp;F), Fig.2, семейство 1060-16-06/1062-16-06 (код «06», отдельное от «01»/«07»/«09», уже в базе, и от «12», см. ниже) — провод 0,5-1,0мм²/20-16AWG, совпадает с закупочной записью «(0,5-1,0 / 1,4-2,54) DT». CH взята по строкам мм² (0,50/0,75/1,00мм²); ширина обжима 1,93-2,09мм — вне схемы БД. Усилие/ток — 108-151000 не найден в открытом доступе</t>
  </si>
  <si>
    <t>https://www.te.com/en/product-1062-16-0622.html</t>
  </si>
  <si>
    <t>TE 114-151000 Rev M (DEUTSCH Size 16 S&amp;F), Fig.2, та же строка, что у парного пина 1060-16-0622. Усилие/ток — 108-151000 не найден</t>
  </si>
  <si>
    <t>https://www.te.com/en/product-1060-16-1222.html</t>
  </si>
  <si>
    <t>TE 114-151001 Rev F (DEUTSCH Size 16 S&amp;F), Fig.3, семейство 1060-16-12/1062-16-12/1062-16-14 (код «12», отдельное от «06» выше и «01»/«07»/«09» уже в базе) — провод 1,0-2,5мм²/16-12AWG, совпадает с закупочной записью «(1,0-2,50 / 1,91-3,56) DT» (в спецификации 1,90-3,55). CH по строкам мм² (1,00/2,0/2,50мм²). Усилие/ток — 108-151001 не найден в открытом доступе</t>
  </si>
  <si>
    <t>https://www.te.com/en/product-1062-16-1222.html</t>
  </si>
  <si>
    <t>TE 114-151001 Rev F (DEUTSCH Size 16 S&amp;F), Fig.3, та же строка, что у парного пина 1060-16-1222. Усилие/ток — 108-151001 не найден</t>
  </si>
  <si>
    <t>https://www.te.com/en/product-1062-20-0122.html</t>
  </si>
  <si>
    <t>TE 114-151003 Rev F (DEUTSCH Size 20 S&amp;F), Fig.3, семейство 1060-20-01/1062-20-01/1062-20-03 (код «01», отдельное от «02»/«06») — провод 0,35-1,50мм²/22-16AWG. CH по строкам мм² (0,35/0,50/0,75/1,00мм²). В закупке указан только сокетный номер, пин 1060-20-0122 не заказывался. Усилие/ток — 108-151003 не найден в открытом доступе</t>
  </si>
  <si>
    <t>Copper Alloy / Nickel</t>
  </si>
  <si>
    <t>https://www.te.com/en/product-1062-20-0222.html</t>
  </si>
  <si>
    <t>TE 114-151003 Rev F, Fig. 3 (DEUTSCH Size 20 S&amp;F, 1060/1062-20-02), зеркало corsa-technic.com/item_docs/114-151003_F.pdf; мм² в AWG как в прежних строках TE: 22 AWG = 0,35 мм², 20 AWG = 0,5 мм² (для 20 AWG TE даёт 0,94 - 1,02), 18 AWG = 0,75 мм² (для 18 AWG — 1,19 - 1,27), 17 AWG = 1,0 мм², 16 AWG = 1,5 мм² (для 16 AWG — 1,22 - 1,30); высоту обжима изоляции TE не нормирует; усилие мин. и ток 7,5 А (5 А при 22 AWG) — 108-151000 Rev G</t>
  </si>
  <si>
    <t>https://www.deutschconnector.com/products/deutsch_pins_and_sockets/deutsch_dtp_pins_and_sockets/0462-203-12141/</t>
  </si>
  <si>
    <t>TE 114-151004 Rev B1 (DEUTSCH Size 4/8/12/16/20 Solid Contacts), большая многоколоночная таблица стр.9 — OCR разъехался по столбцам построчно, однозначно сопоставить строку для 0462-203-12141/0460-204-12141 не удалось: комментарий B в документе гласит «Gold(31) only — See 0460-204-12141 for nickel», то есть наш (нейтральный, без буквы-комментария) артикул — никелевый аналог; взята единственная строка таблицы с проводом «2,5-3,0мм²[12AWG]/2,0мм²[14AWG]» (CH 1,73-1,83мм, усилие 334Н/311Н) как наиболее вероятная — решено агентом — проверить. Провод 12-14AWG (2,0-3,0мм²) и ток 25А — независимо подтверждены 3 дистрибьюторами (Farnell/Newark/TME/deutschconnector.com), никелевое покрытие тоже. Длина зачистки и диаметр изоляции — по строке 114-151002 (Size12 S&amp;F, ближайший доступный аналог, НЕ тот же документ) — решено агентом — проверить</t>
  </si>
  <si>
    <t>нет данных производителя: TE Intercontec circular contact (pin) — производитель/серия не сопровождается публичной crimp-спецификацией; в БД у этой строки также нет AWG-диапазона</t>
  </si>
  <si>
    <t>https://my.element14.com/intercontec-te-connectivity/60-201-80-024/circular-contact-socket/dp/3796138</t>
  </si>
  <si>
    <t>нет данных производителя: TE Intercontec circular contact (socket) — см. 60-0046-021-P00, тот же результат</t>
  </si>
  <si>
    <t>Bronze / Tin</t>
  </si>
  <si>
    <t>https://www.te.com/en/product-964286-2.html</t>
  </si>
  <si>
    <t>TE 114-18051-1 Rev G, табл. 1 (TAB 2,8mm with wires), строка PN 962841/963745 (0,5-1,00мм²/20-17AWG, current standard) — конкретный номер 964286-2 в таблице явно не перечислен, данные перенесены по совпадению диапазона провода и типа контакта (2,8x0,8мм JPT) — решено агентом — проверить. Зеркало corsa-technic.com/item_docs/114-18051-1_G.pdf</t>
  </si>
  <si>
    <t>CuSn4 / Ag (Silver)</t>
  </si>
  <si>
    <t>https://www.te.com/en/product-1-962842-2.html</t>
  </si>
  <si>
    <t>ЗАДАЧА 2 решена (подтверждено): TE 114-18051-1 Rev G (2,8x0,8mm Flat Contact / Junior Power Timer), Table 1 «Crimping Data for TAB 2,8mm with wires», строка Order No. 962842/963746 (базовый номер СОВПАДАЕТ с нашим 1-962842-x) даёт высоту обжима 1,58/1,73/1,88мм при 1,50/2,00/2,50мм² — ТОЧНО совпадает с текущим значением БД.ТЕР (16 AWG: 1,53-1,63 = 1,58±0,05; 14 AWG: 1,83-1,93 = 1,88±0,05). Таблица не разделяет деталь по покрытию (Sn/Ag) — один базовый номер 962842 покрывает оба дэш-варианта, включая -1 (олово) и -2 (серебро), т.к. документ даёт геометрию контакта, а не электрохимию покрытия — высота обжима подтверждена для 1-962842-2 напрямую, значение менять не нужно</t>
  </si>
  <si>
    <t>https://www.te.com/en/product-185028-1.html</t>
  </si>
  <si>
    <t>ЗАДАЧА 2: остаётся НЕПОДТВЕРЖДЁННЫМ. Проверен TE 114-18051-1 Rev G целиком — номера «185028» в таблицах НЕТ вообще; это документ для линейки «AMP 2,8mm Terminals DIN72036 / Junior Power Timer» (базовые номера 962841/962842/962843/963860/968946...), а 185028-1 у te.com подписан как «AMP TIMER, RECEPTACLE AND TAB» — возможно другая, более старая линейка TE (element14 зовёт её «Junior Power Timer», te.com — «AMP TIMER» — источники противоречат друг другу в названии семейства). Текущее значение БД.ТЕР (20/18/17AWG: 1,13-1,23/1,22-1,32/1,31-1,41мм) ЧИСЛЕННО совпадает со строкой 962841/963745 этого документа (1,18/1,27/1,36мм ±0,05 при 0,5/0,75/1,0мм²), но точное совпадение номера в таблице не найдено — это может быть совпадением, а не подтверждением. Высота обжима остаётся непроверенной прямым источником с точным PN</t>
  </si>
  <si>
    <t>1,4
2,1</t>
  </si>
  <si>
    <t>CuFe / Tin</t>
  </si>
  <si>
    <t>https://www.te.com/en/product-927775-1.html</t>
  </si>
  <si>
    <t>TME/DigiKey/Octopart/Arrow — TE JPT REC (Junior Power Timer) female contact, 2,8x0,8мм, CuFe/олово, 0,5-1мм²(20-17AWG), F-Crimp, 30А. То же семейство и типоразмер, что уже в базе (1-962841-1, 964286-2) — высота обжима перенесена из TE 114-18051-1 Rev G, Table 1 (PN 962841/963745, колонка «current standard»): 20AWG 1,13-1,23; 18AWG 1,22-1,32; 17AWG 1,31-1,41.</t>
  </si>
  <si>
    <t>https://uk.farnell.com/amp-te-connectivity/1-963860-1/contact-crimp-tab-24-20awg-reel/dp/2360665</t>
  </si>
  <si>
    <t>TE Application Specification 114-18051-1 Rev G (2,8x0,8mm Flat Contact / Junior Power Timer), Table 1 (TAB 2,8mm with wires), PN 963860/963861 — gender per Farnell/RS listing is MALE (tab), NOT Female as sibling rows of this family are currently labelled in БД.ТЕР — flag for owner review, not corrected here</t>
  </si>
  <si>
    <t>CuSn / Sn (Tin)</t>
  </si>
  <si>
    <t>https://www.te.com/en/product-1-962843-1.html</t>
  </si>
  <si>
    <t>TE Application Specification 114-18051-1 Rev G, Table 1 (TAB 2,8mm with wires, FLK cable), PN 962843/963747; 2,00мм2 height (1,73mm nominal) uses generic ±0,05 header tolerance, not individually confirmed — mark as lower confidence; gender confirmed MALE via te.com/TME (same flag as row above)</t>
  </si>
  <si>
    <t>https://www.te.com/en/product-770903-1.html</t>
  </si>
  <si>
    <t>нет данных производителя: TE Mini-Universal MATE-N-LOK application specification (114-16017/114-1111, разные источники называют разные номера) недоступна — te.com Akamai-блок, rs-online 403; официальный Quick Reference Guide (tti.com) скачан и прочитан — содержит только номенклатуру, без высоты обжима</t>
  </si>
  <si>
    <t>794059-1</t>
  </si>
  <si>
    <t>https://www.te.com/en/product-770835-1.html</t>
  </si>
  <si>
    <t>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t>
  </si>
  <si>
    <t>1-794059-0</t>
  </si>
  <si>
    <t>https://www.te.com/en/product-1-770835-0.html</t>
  </si>
  <si>
    <t>794058-1</t>
  </si>
  <si>
    <t>https://www.te.com/en/product-770834-1.html</t>
  </si>
  <si>
    <t>1-794058-0</t>
  </si>
  <si>
    <t>https://www.te.com/en/product-1-770834-0.html</t>
  </si>
  <si>
    <t>770985-1</t>
  </si>
  <si>
    <t>https://www.te.com/en/product-770901-1.html</t>
  </si>
  <si>
    <t>1-770985-0</t>
  </si>
  <si>
    <t>https://www.te.com/en/product-1-770901-0.html</t>
  </si>
  <si>
    <t>770986-1</t>
  </si>
  <si>
    <t>https://www.te.com/en/product-770902-1.html</t>
  </si>
  <si>
    <t>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OCR note: QRG table row shows "770702-1*" for this cell, but the same PN pair recurs unstarred lower in the same table as "770901-1/770902-1 (pin/socket) 22-26" — 770702 treated as a scan error for 770902, corrected here</t>
  </si>
  <si>
    <t>1-770986-0</t>
  </si>
  <si>
    <t>https://www.te.com/en/product-1-770902-0.html</t>
  </si>
  <si>
    <t>1-770987-0</t>
  </si>
  <si>
    <t>https://www.te.com/en/product-1-770903-0.html</t>
  </si>
  <si>
    <t>770988-1</t>
  </si>
  <si>
    <t>https://www.te.com/en/product-770904-1.html</t>
  </si>
  <si>
    <t>1-770988-0</t>
  </si>
  <si>
    <t>https://www.te.com/en/product-1-770904-0.html</t>
  </si>
  <si>
    <t>171638-1</t>
  </si>
  <si>
    <t>https://www.te.com/en/product-794406-1.html</t>
  </si>
  <si>
    <t>https://www.te.com/en/product-1-794406-0.html</t>
  </si>
  <si>
    <t>171639-1</t>
  </si>
  <si>
    <t>https://www.te.com/en/product-794407-1.html</t>
  </si>
  <si>
    <t>https://www.te.com/en/product-1-794407-0.html</t>
  </si>
  <si>
    <t>https://www.te.com/en/product-794831-1.html</t>
  </si>
  <si>
    <t>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gang-seal table p.6; distinct PN from the standard 794407-1 socket</t>
  </si>
  <si>
    <t>https://www.te.com/en/product-794406-3.html</t>
  </si>
  <si>
    <t>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gang-seal table p.6</t>
  </si>
  <si>
    <t>https://www.te.com/en/product-794831-3.html</t>
  </si>
  <si>
    <t>https://www.te.com/en/product-1586537-1.html</t>
  </si>
  <si>
    <t>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16 AWG only, gang-seal table p.6</t>
  </si>
  <si>
    <t>https://www.te.com/en/product-1586538-1.html</t>
  </si>
  <si>
    <t>1586538-3</t>
  </si>
  <si>
    <t>https://www.te.com/en/product-1586538-3.html</t>
  </si>
  <si>
    <t>TE/TTI "Mini-Universal MATE-N-LOK Connector System" Quick Reference Guide (02/23), Contacts table p.2 (standard) and Gang Seals table p.6 (sealed) — cached mini-umnl-tti.pdf. REEL=Strip From, BAG=Loose Piece column. Document is a nomenclature/ordering guide only — no crimp height/strip length data (same gap as 770903-1 already in DB, sourced from the same document). Material: brass with pre-tin or gold plating (doc text, p.2); sealed (splash-proof) system, 16 AWG only, gang-seal table p.6; no gold pin variant listed for 16 AWG (REEL/BAG both empty for pin) — only socket gold exists, loose-piece only</t>
  </si>
  <si>
    <t>https://www.te.com/en/product-1718760-3.html</t>
  </si>
  <si>
    <t>TE 114-18464 Rev Y (MCON 1.2mm Contact System), табл. 4 и 5 (TAB 1.2mm CB и LL) — для 20AWG(0,5мм²) высота 0,93±0,03мм, для 18AWG(0,75мм²) высота 1,05±0,05мм; значения совпадают в CB- и LL-исполнении. Точная позиция заказа «1718760-3» (семейство «Automation Ready», чертежи 1534326/1718398/1452674/1418754) в самой таблице явно не перечислена — перенесено по совпадению сечения провода и типа контакта (Tab 1,2мм) — решено агентом — проверить. Серебряное покрытие и 18-20AWG — по описанию RS/Newark/Arrow</t>
  </si>
  <si>
    <t>Cu-сплав / Sn (Tin)</t>
  </si>
  <si>
    <t>https://www.te.com/en/product-5-968221-1.html</t>
  </si>
  <si>
    <t>TE 114-18021 Rev V, табл. 1 (MQS), строка Buchse/Socket с order-номерами 968221/963715/1241920/1452013/1703298/2141399 (0,5-0,75мм², 20-18AWG) — 5-968221-1 и 5-963715-1 (уже в базе, М40) в одной строке таблицы, CH идентична; изоляция — колонка FLR, справочно. Зеркало corsa-technic.com/item_docs/114-18021_V1.pdf</t>
  </si>
  <si>
    <t>0,35 - 0,5 мм2: 1,40</t>
  </si>
  <si>
    <t>https://www.te.com/en/product-5-1534116-1.html</t>
  </si>
  <si>
    <t>ЗАДАЧА 3 решена: найден официальный TE Customer Drawing 1534615 (не сам te.com — доступ дан через датащит-зеркало) для семейства 1534116/1703282/2295077. Реальный диапазон провода для 5-1534116-1 (олово) = 0,35-0,5мм² — СОВПАДАЕТ с закупочной записью «(0,35-0,5) MQS0,63», а НЕ с 0,25-0,35мм², которые ранее приписывались te.com (это была ошибка суммаризации веб-поиска — сам чертёж такого варианта не содержит: соседняя группа 5-1703282-x = 0,5-0,75мм², более мелкая группа 2295077-1 = 0,08-0,22мм², варианта 0,25-0,35мм² для этой серии в чертеже нет вообще). Высота обжима провода = 0,80мм, изоляционного обжима = 1,40мм</t>
  </si>
  <si>
    <t>https://www.te.com/en/product-3-350980-1.html</t>
  </si>
  <si>
    <t>нет данных производителя: TE SL-156 Connector Contacts — application specification не найдена в открытом доступе (не индексируется ни на te.com, ни на мирорах)</t>
  </si>
  <si>
    <t>https://www.te.com/en/product-183024-1.html</t>
  </si>
  <si>
    <t>te.com — «SUPERSEAL Automotive Terminals» (НЕ «AMP SUPERSEAL 1,5», отличное более старое семейство от уже загруженных 282109-1/282403-1/282404-1/282110-1). AWG-диапазон расходится у дистрибьюторов (Farnell 20-15AWG, Newark/Rapid 18-15/16-20AWG) — взят Farnell (183024-1 active.pdf) — решено агентом — проверить. Спецификация обжима для этого (более раннего) семейства Superseal не идентифицирована — высота обжима не заполнена</t>
  </si>
  <si>
    <t>https://www.te.com/en/product-183025-1.html</t>
  </si>
  <si>
    <t>нет данных производителя: TE Superseal (ранняя серия/legacy) — PN отсутствует в таблицах актуальных спецификаций 114-78011 (Superseal 1.0) и 114-20045 (Superseal 1.5/Mini Mic); вероятно устаревшее поколение контакта без публичного application spec</t>
  </si>
  <si>
    <t>https://www.te.com/en/product-183036-1.html</t>
  </si>
  <si>
    <t>Amazon (TE CONNECTIVITY/AMP 183036-1 CONTACT, PIN, 22-20AWG, CRIMP), тот же типоразмер/серия, что 183024-1/183025-1 выше, меньший диапазон провода. Спецификация обжима не идентифицирована — высота обжима не заполнена</t>
  </si>
  <si>
    <t>https://www.te.com/en/product-183035-1.html</t>
  </si>
  <si>
    <t>Farnell/Newark/TME/Rapid Online (183035-1: AMP Superseal 1.5 Series socket, phosphor bronze/tin, 22-20 AWG / 0,35-0,5 мм² — TME) — socket counterpart of pin 183036-1 already in DB, crimp-tool compatibility list on Amazon listing for 183024-1 explicitly names "282109, 183024, 282110, 183025, 282403, 183035, 282404, 282465, 183036" confirming 183035 belongs to this same legacy family. Application specification for this (more legacy) Superseal family not identified (same gap as 183024-1/183036-1 already in DB) — crimp height not filled</t>
  </si>
  <si>
    <t>нет данных производителя: TE Multilock 040 MK-II application specification не найдена в открытом доступе (не путать с Multilock 070, для которого спецификация есть, но это другая серия/шаг); te.com/rs-online блокируют, corsa-technic.com публикует только каталожные страницы Multilock без кримп-таблиц</t>
  </si>
  <si>
    <t>https://www.promelec.ru/product/158066/</t>
  </si>
  <si>
    <t>производитель не публикует (каталог Yueqing Chaodao «Описание каб.након.Yueqing НЕ, RV.pdf» на promelec: FDD 2-250 — гнездо 0,8×6,35, 1,5–2,5 мм², 16–14 AWG, 15 А). Ссылка закупки ведёт на FDV2-250 Blue того же завода — решено агентом — проверить</t>
  </si>
  <si>
    <t>FDD2-110(5)</t>
  </si>
  <si>
    <t>производитель не публикует (каталог Yueqing Chaodao «Описание каб.након.Yueqing НЕ, RV.pdf (promelec)»: FDD2-110(5) — лепесток 2,8×0,5мм, 1,5–2,5 мм², 16–14 AWG, 15 А, ножевой неизолированный тип FDD, серия «Ножевые»); сиблинг уже занесённого FDD2-250 (лепесток 6,35мм) — полный ряд FDD2: 110(5)/110(8)/187(5)/187(8)/250[в базе]</t>
  </si>
  <si>
    <t>FDD2-110(8)</t>
  </si>
  <si>
    <t>производитель не публикует (каталог Yueqing Chaodao «Описание каб.након.Yueqing НЕ, RV.pdf (promelec)»: FDD2-110(8) — лепесток 2,8×0,8мм, 1,5–2,5 мм², 16–14 AWG, 15 А, ножевой неизолированный тип FDD, серия «Ножевые»); сиблинг уже занесённого FDD2-250 (лепесток 6,35мм) — полный ряд FDD2: 110(5)/110(8)/187(5)/187(8)/250[в базе]</t>
  </si>
  <si>
    <t>FDD2-187(5)</t>
  </si>
  <si>
    <t>производитель не публикует (каталог Yueqing Chaodao «Описание каб.након.Yueqing НЕ, RV.pdf (promelec)»: FDD2-187(5) — лепесток 4,75×0,5мм, 1,5–2,5 мм², 16–14 AWG, 15 А, ножевой неизолированный тип FDD, серия «Ножевые»); сиблинг уже занесённого FDD2-250 (лепесток 6,35мм) — полный ряд FDD2: 110(5)/110(8)/187(5)/187(8)/250[в базе]</t>
  </si>
  <si>
    <t>FDD2-187(8)</t>
  </si>
  <si>
    <t>производитель не публикует (каталог Yueqing Chaodao «Описание каб.након.Yueqing НЕ, RV.pdf (promelec)»: FDD2-187(8) — лепесток 4,75×0,8мм, 1,5–2,5 мм², 16–14 AWG, 15 А, ножевой неизолированный тип FDD, серия «Ножевые»); сиблинг уже занесённого FDD2-250 (лепесток 6,35мм) — полный ряд FDD2: 110(5)/110(8)/187(5)/187(8)/250[в базе]</t>
  </si>
  <si>
    <t>JR-T-Female</t>
  </si>
  <si>
    <t>латунь/фосфористая бронза, золочение (типично для клонов JR)</t>
  </si>
  <si>
    <t>https://www.pololu.com/product/1924</t>
  </si>
  <si>
    <t>«JR-T-Female» — стандартный серворазъём JR (аналог Futaba J, шаг 0,1''/2,54мм), контакты 22-26AWG с золочением. Поставщик в закупке — «Китай», конкретный производитель не указан (безымянный клон стандарта); параметры даны по типовым описаниям Pololu/дистрибьюторов, датащита конкретного изготовителя нет.</t>
  </si>
  <si>
    <t>JR-T-Male</t>
  </si>
  <si>
    <t>https://www.pololu.com/product/1925</t>
  </si>
  <si>
    <t>«JR-T-Male» — тот же стандартный серворазъём JR, штыревой контакт (Male), 22-26AWG, золочение. Производитель не указан (см. примечание к JR-T-Female).</t>
  </si>
  <si>
    <t>Тип/Серия</t>
  </si>
  <si>
    <t xml:space="preserve">Программа </t>
  </si>
  <si>
    <t>D1</t>
  </si>
  <si>
    <t>D2</t>
  </si>
  <si>
    <t>D3</t>
  </si>
  <si>
    <t>L1</t>
  </si>
  <si>
    <t>L2</t>
  </si>
  <si>
    <t>L3</t>
  </si>
  <si>
    <t>Тип пина</t>
  </si>
  <si>
    <t>Тип экрана</t>
  </si>
  <si>
    <t>пайка</t>
  </si>
  <si>
    <t>обжим</t>
  </si>
  <si>
    <t xml:space="preserve">MCX-female </t>
  </si>
  <si>
    <t xml:space="preserve">MCX-female R/A </t>
  </si>
  <si>
    <t xml:space="preserve">MCX-male </t>
  </si>
  <si>
    <t xml:space="preserve">MCX-male R/A </t>
  </si>
  <si>
    <t xml:space="preserve">MMCX-female </t>
  </si>
  <si>
    <t xml:space="preserve">MMCX-male </t>
  </si>
  <si>
    <t xml:space="preserve">MMCX-male R/A </t>
  </si>
  <si>
    <t xml:space="preserve">N-female </t>
  </si>
  <si>
    <t xml:space="preserve">N-male </t>
  </si>
  <si>
    <t xml:space="preserve">RP-SMA-female </t>
  </si>
  <si>
    <t xml:space="preserve">RP-SMA-male </t>
  </si>
  <si>
    <t xml:space="preserve">SMA-female </t>
  </si>
  <si>
    <t xml:space="preserve">SMA-male </t>
  </si>
  <si>
    <t xml:space="preserve">SMA-male R/A </t>
  </si>
  <si>
    <t>пайка внутри корпуса</t>
  </si>
  <si>
    <t>RF 0.81</t>
  </si>
  <si>
    <t>RF 1.47</t>
  </si>
  <si>
    <t>LMR-200</t>
  </si>
  <si>
    <t>ГОСТ</t>
  </si>
  <si>
    <t>Ø жилы</t>
  </si>
  <si>
    <t>МГТФ</t>
  </si>
  <si>
    <t>МС</t>
  </si>
  <si>
    <t>M22759</t>
  </si>
  <si>
    <t>PTFE</t>
  </si>
  <si>
    <t>UL1061</t>
  </si>
  <si>
    <t>UL1571</t>
  </si>
  <si>
    <t>UL1007</t>
  </si>
  <si>
    <t>UL1015</t>
  </si>
  <si>
    <t>МГШВ</t>
  </si>
  <si>
    <t>НВ-4</t>
  </si>
  <si>
    <t>Силикон</t>
  </si>
  <si>
    <t>РКГМ</t>
  </si>
  <si>
    <t>ПВАМ</t>
  </si>
  <si>
    <t>ПГВА</t>
  </si>
  <si>
    <t>FLRY</t>
  </si>
  <si>
    <t>TXL</t>
  </si>
  <si>
    <t>GXL</t>
  </si>
  <si>
    <t>—</t>
  </si>
  <si>
    <t>1/0</t>
  </si>
  <si>
    <t>2/0</t>
  </si>
  <si>
    <t>3/0</t>
  </si>
  <si>
    <t>Ссылка на доки</t>
  </si>
  <si>
    <t>Ссылка на сайт</t>
  </si>
  <si>
    <t>Типовая температура</t>
  </si>
  <si>
    <t>-25..+85</t>
  </si>
  <si>
    <t>-25..+105</t>
  </si>
  <si>
    <t>-40..+125</t>
  </si>
  <si>
    <t>Шаг</t>
  </si>
  <si>
    <t>Серия оригинал</t>
  </si>
  <si>
    <t>T оригинал</t>
  </si>
  <si>
    <t>Shenghui</t>
  </si>
  <si>
    <t>DLL DELI CONN</t>
  </si>
  <si>
    <t>LHE</t>
  </si>
  <si>
    <t>LDZY</t>
  </si>
  <si>
    <t>KLS</t>
  </si>
  <si>
    <t>YXT</t>
  </si>
  <si>
    <t xml:space="preserve">YEONHO </t>
  </si>
  <si>
    <t>1.25</t>
  </si>
  <si>
    <t>-30..+85</t>
  </si>
  <si>
    <t>SH12502</t>
  </si>
  <si>
    <t>2.0</t>
  </si>
  <si>
    <t>SH20006</t>
  </si>
  <si>
    <t>1.0</t>
  </si>
  <si>
    <t>FI-X30</t>
  </si>
  <si>
    <t>SH100012</t>
  </si>
  <si>
    <t>IL-G</t>
  </si>
  <si>
    <t>-40..+85</t>
  </si>
  <si>
    <t>SH25005</t>
  </si>
  <si>
    <t>DL25016</t>
  </si>
  <si>
    <t>0.8</t>
  </si>
  <si>
    <t>SH08000</t>
  </si>
  <si>
    <t>SH10000</t>
  </si>
  <si>
    <t>SH100016</t>
  </si>
  <si>
    <t>SHLD</t>
  </si>
  <si>
    <t>SH12510</t>
  </si>
  <si>
    <t>GH</t>
  </si>
  <si>
    <t>SH12512</t>
  </si>
  <si>
    <t>SH15000</t>
  </si>
  <si>
    <t>SFH</t>
  </si>
  <si>
    <t>SH18006</t>
  </si>
  <si>
    <t>A1800</t>
  </si>
  <si>
    <t>SH20001</t>
  </si>
  <si>
    <t>SAN</t>
  </si>
  <si>
    <t>SH20002</t>
  </si>
  <si>
    <t>PHD</t>
  </si>
  <si>
    <t>SH20005</t>
  </si>
  <si>
    <t>SH20009</t>
  </si>
  <si>
    <t>-55..+85</t>
  </si>
  <si>
    <t>SH20021</t>
  </si>
  <si>
    <t>SH25001</t>
  </si>
  <si>
    <t xml:space="preserve">DL25001 </t>
  </si>
  <si>
    <t>SCN</t>
  </si>
  <si>
    <t>SH25002</t>
  </si>
  <si>
    <t>DL25010</t>
  </si>
  <si>
    <t>SH25004</t>
  </si>
  <si>
    <t>DS1069-01</t>
  </si>
  <si>
    <t>DL25011</t>
  </si>
  <si>
    <t>A2503</t>
  </si>
  <si>
    <t xml:space="preserve">A2502 </t>
  </si>
  <si>
    <t>SYP</t>
  </si>
  <si>
    <t>SH25006</t>
  </si>
  <si>
    <t>C2503 / C2504</t>
  </si>
  <si>
    <t>SH25007</t>
  </si>
  <si>
    <t>DL25007</t>
  </si>
  <si>
    <t>XA</t>
  </si>
  <si>
    <t>-40..+105</t>
  </si>
  <si>
    <t>SH25019</t>
  </si>
  <si>
    <t>DL25018</t>
  </si>
  <si>
    <t>A2506</t>
  </si>
  <si>
    <t>A2508</t>
  </si>
  <si>
    <t>SH120004</t>
  </si>
  <si>
    <t>SH12501</t>
  </si>
  <si>
    <t>51146 (Obsolete)</t>
  </si>
  <si>
    <t>SH12506</t>
  </si>
  <si>
    <t>51005/51006 (obsolete)</t>
  </si>
  <si>
    <t>SH20012</t>
  </si>
  <si>
    <t>C2001&amp;C2002</t>
  </si>
  <si>
    <t>SH20014</t>
  </si>
  <si>
    <t>SH25008</t>
  </si>
  <si>
    <t>MiniSPOX 5264</t>
  </si>
  <si>
    <t>-55..+105</t>
  </si>
  <si>
    <t>SH25009</t>
  </si>
  <si>
    <t>DL25013</t>
  </si>
  <si>
    <t>A2505</t>
  </si>
  <si>
    <t>SH25017</t>
  </si>
  <si>
    <t>2.54</t>
  </si>
  <si>
    <t>SH25402</t>
  </si>
  <si>
    <t>DL25401</t>
  </si>
  <si>
    <t>A2543</t>
  </si>
  <si>
    <t>A2542</t>
  </si>
  <si>
    <t>Yeonho</t>
  </si>
  <si>
    <t>SMAW250-NN</t>
  </si>
  <si>
    <t>SH25014</t>
  </si>
  <si>
    <t>SMW250-NNIS</t>
  </si>
  <si>
    <t>SH25015</t>
  </si>
  <si>
    <t>DL25004</t>
  </si>
  <si>
    <t>SMH250</t>
  </si>
  <si>
    <t>SH25027</t>
  </si>
  <si>
    <t>DL25023</t>
  </si>
  <si>
    <t>A2515</t>
  </si>
  <si>
    <t>SH10007</t>
  </si>
  <si>
    <t>SH10008</t>
  </si>
  <si>
    <t>A1002</t>
  </si>
  <si>
    <t>SH10009</t>
  </si>
  <si>
    <t>SH100011</t>
  </si>
  <si>
    <t>SH100013</t>
  </si>
  <si>
    <t>SH12509</t>
  </si>
  <si>
    <t>SH12513</t>
  </si>
  <si>
    <t>SH12514</t>
  </si>
  <si>
    <t>SH20003</t>
  </si>
  <si>
    <t>DL20011</t>
  </si>
  <si>
    <t>B2002 (JC20)</t>
  </si>
  <si>
    <t>SH20004</t>
  </si>
  <si>
    <t>A2005 (SMH200)</t>
  </si>
  <si>
    <t>SH20007</t>
  </si>
  <si>
    <t>BLS2</t>
  </si>
  <si>
    <t>SH20008</t>
  </si>
  <si>
    <t>BLD2</t>
  </si>
  <si>
    <t>SH20010</t>
  </si>
  <si>
    <t>A2004HA</t>
  </si>
  <si>
    <t>SH20011</t>
  </si>
  <si>
    <t>SH20016</t>
  </si>
  <si>
    <t>DL20006</t>
  </si>
  <si>
    <t>A2006</t>
  </si>
  <si>
    <t>A2004HB</t>
  </si>
  <si>
    <t>SH20022</t>
  </si>
  <si>
    <t>WTB30</t>
  </si>
  <si>
    <t>SH20024</t>
  </si>
  <si>
    <t>DL20005</t>
  </si>
  <si>
    <t>SH25000</t>
  </si>
  <si>
    <t>SH25003</t>
  </si>
  <si>
    <t>DL25006</t>
  </si>
  <si>
    <t>B2502 (JC25)</t>
  </si>
  <si>
    <t>SH25010</t>
  </si>
  <si>
    <t>DL25003</t>
  </si>
  <si>
    <t>SH25011</t>
  </si>
  <si>
    <t>DL25029</t>
  </si>
  <si>
    <t>C2507 / C2508</t>
  </si>
  <si>
    <t>SH25012</t>
  </si>
  <si>
    <t>DL25025</t>
  </si>
  <si>
    <t>A2502</t>
  </si>
  <si>
    <t>SH25026</t>
  </si>
  <si>
    <t>DL25026</t>
  </si>
  <si>
    <t>A2507</t>
  </si>
  <si>
    <t>SH25031</t>
  </si>
  <si>
    <t>SH25033</t>
  </si>
  <si>
    <t>SH25034</t>
  </si>
  <si>
    <t>DL25028</t>
  </si>
  <si>
    <t>SH25036</t>
  </si>
  <si>
    <t>DL25035</t>
  </si>
  <si>
    <t>SH25037</t>
  </si>
  <si>
    <t>DL25034</t>
  </si>
  <si>
    <t>SH25042</t>
  </si>
  <si>
    <t>SH25043</t>
  </si>
  <si>
    <t>SH25040</t>
  </si>
  <si>
    <t>BLS (TJC8)</t>
  </si>
  <si>
    <t>SH25041</t>
  </si>
  <si>
    <t>BLD (TJC8)</t>
  </si>
  <si>
    <t>DS1147-7</t>
  </si>
  <si>
    <t>Pitch</t>
  </si>
  <si>
    <t>Оригинал Серия</t>
  </si>
  <si>
    <t>Оригинал вилка 1</t>
  </si>
  <si>
    <t>Оригинал вилка 2</t>
  </si>
  <si>
    <t>Оригинал терминал</t>
  </si>
  <si>
    <t>Dобщ</t>
  </si>
  <si>
    <t>Оригинал Температура</t>
  </si>
  <si>
    <t>Оригинал Материал</t>
  </si>
  <si>
    <t>Оригинал Материал Т</t>
  </si>
  <si>
    <t>Оригинал Материал С</t>
  </si>
  <si>
    <t>link</t>
  </si>
  <si>
    <t>Shengui серия</t>
  </si>
  <si>
    <t>Shengui вилка</t>
  </si>
  <si>
    <t>Shenghui терминал</t>
  </si>
  <si>
    <t>Shenghui Температура</t>
  </si>
  <si>
    <t>Shenghui Материал</t>
  </si>
  <si>
    <t>Shenghui Материал Т</t>
  </si>
  <si>
    <t>Shenghui Материал С</t>
  </si>
  <si>
    <t>Datasheet</t>
  </si>
  <si>
    <t>SUHR-02V-S-B</t>
  </si>
  <si>
    <t>SUHR-02V-S</t>
  </si>
  <si>
    <t>32-28</t>
  </si>
  <si>
    <t>0,5-0,6</t>
  </si>
  <si>
    <t>LCP UL94V-2(0)</t>
  </si>
  <si>
    <t>Phos.bronze</t>
  </si>
  <si>
    <t>https://www.jst-mfg.com/product/pdf/eng/eSUH.pdf?69cba38f14d8a</t>
  </si>
  <si>
    <t>SH08000-6Y</t>
  </si>
  <si>
    <t>SH08000-T</t>
  </si>
  <si>
    <t>0,8 max</t>
  </si>
  <si>
    <t>Nylon 66 UL94V-2(0)</t>
  </si>
  <si>
    <t>Золото</t>
  </si>
  <si>
    <t>SH08000.xlsx</t>
  </si>
  <si>
    <t>SH10000-NNY</t>
  </si>
  <si>
    <t>SH10000-T</t>
  </si>
  <si>
    <t>1,0 max</t>
  </si>
  <si>
    <t>?</t>
  </si>
  <si>
    <t>SH10000.xlsx</t>
  </si>
  <si>
    <t>SH10007.xlsx</t>
  </si>
  <si>
    <t>A1002-HNN</t>
  </si>
  <si>
    <t>A1002-TP2</t>
  </si>
  <si>
    <t>0,4-0,8</t>
  </si>
  <si>
    <t>https://www.lhecn.com/a1002/</t>
  </si>
  <si>
    <t>SH10008-NNY</t>
  </si>
  <si>
    <t>SH10008.xlsx</t>
  </si>
  <si>
    <t>A1002-HBNN</t>
  </si>
  <si>
    <t>SH10009-NNY</t>
  </si>
  <si>
    <t>SH10009.xlsx</t>
  </si>
  <si>
    <t>SH10011.xlsx</t>
  </si>
  <si>
    <t>FI-X30HL</t>
  </si>
  <si>
    <t>SH10012-30P</t>
  </si>
  <si>
    <t>FFC 0,28-0,32
SH10012-30P</t>
  </si>
  <si>
    <t>SH10012.xlsx</t>
  </si>
  <si>
    <t>SH10013.xlsx</t>
  </si>
  <si>
    <t>SSJP-02V-S(HF)</t>
  </si>
  <si>
    <t>SHJ-003T-P0.2</t>
  </si>
  <si>
    <t>0,54-0,8</t>
  </si>
  <si>
    <t>PBT UL94V-2(0)</t>
  </si>
  <si>
    <t>https://www.jst.com/wp-content/uploads/2025/06/eSHJ.pdf</t>
  </si>
  <si>
    <t>SH12004-NNY</t>
  </si>
  <si>
    <t>SH10016.xlsx</t>
  </si>
  <si>
    <t>1.2</t>
  </si>
  <si>
    <t>212132-00NN</t>
  </si>
  <si>
    <t>SH12004.xlsx</t>
  </si>
  <si>
    <t>51021-NN00</t>
  </si>
  <si>
    <t>SH12501-NNY</t>
  </si>
  <si>
    <t>SH12501(1).xlsx</t>
  </si>
  <si>
    <t>SH12502.xlsx</t>
  </si>
  <si>
    <t>SH12506.xlsx</t>
  </si>
  <si>
    <t>SHLDP-NNV-S(B)</t>
  </si>
  <si>
    <t>SHLDP-NNV-S-1(B)</t>
  </si>
  <si>
    <t>SSHL-003GA1-P0.2</t>
  </si>
  <si>
    <t>https://www.jst-mfg.com/product/index.php?series=234&amp;lang=2</t>
  </si>
  <si>
    <t>SH12510.xlsx</t>
  </si>
  <si>
    <t>SH12512.xlsx</t>
  </si>
  <si>
    <t>SH12513.xlsx</t>
  </si>
  <si>
    <t>SH12514.xlsx</t>
  </si>
  <si>
    <t>1.5</t>
  </si>
  <si>
    <t>https://www.jst-mfg.com/product/pdf/eng/eZH.pdf?69cbccb775e1d</t>
  </si>
  <si>
    <t>32-26</t>
  </si>
  <si>
    <t>SH15000.xlsx</t>
  </si>
  <si>
    <t>1.8</t>
  </si>
  <si>
    <t>JST
LDZY</t>
  </si>
  <si>
    <t>SFH
A1800</t>
  </si>
  <si>
    <t>SFHR-02V-R</t>
  </si>
  <si>
    <t>A1800H-02-N0NA</t>
  </si>
  <si>
    <t>SSFH-001T-P0.5
SSFH-002T-P0.5
A1800-TF-PT1</t>
  </si>
  <si>
    <t>26-22
30-26
26-22</t>
  </si>
  <si>
    <t>0,95-1,3
0,7-1,25
1,3</t>
  </si>
  <si>
    <r>
      <rPr>
        <rFont val="Roboto"/>
        <color rgb="FF1155CC"/>
        <sz val="9.0"/>
        <u/>
      </rPr>
      <t>https://www.jst.com/products/crimp-style-connectors-wire-to-board-type/sfh-connector/</t>
    </r>
    <r>
      <rPr>
        <rFont val="Roboto"/>
        <sz val="9.0"/>
      </rPr>
      <t xml:space="preserve">
</t>
    </r>
    <r>
      <rPr>
        <rFont val="Roboto"/>
        <color rgb="FF1155CC"/>
        <sz val="9.0"/>
        <u/>
      </rPr>
      <t>https://ldzy.tw/connectors/a1800/</t>
    </r>
  </si>
  <si>
    <t>SH18006.xlsx</t>
  </si>
  <si>
    <t>SH20001-T-562</t>
  </si>
  <si>
    <t>32-24</t>
  </si>
  <si>
    <t>0,9 max</t>
  </si>
  <si>
    <t>SH20001.xlsx</t>
  </si>
  <si>
    <t>30-24</t>
  </si>
  <si>
    <t>SH20002.xlsx</t>
  </si>
  <si>
    <t>B2002-HNN</t>
  </si>
  <si>
    <t>B2002-TP2</t>
  </si>
  <si>
    <t>0,8-1,5</t>
  </si>
  <si>
    <t>https://www.lhecn.com/b2002/</t>
  </si>
  <si>
    <t>SH20003.xlsx</t>
  </si>
  <si>
    <t>DL20011-NN(JC20-NN)</t>
  </si>
  <si>
    <t>DL20011-T(JC20-T)</t>
  </si>
  <si>
    <t>https://www.zjdll.com/en/productshow-11-224.html?q=DL20011%20(JC20%20Series)</t>
  </si>
  <si>
    <t>30-22</t>
  </si>
  <si>
    <t>https://www.lhecn.com/?swp_form%5Bform_id%5D=1&amp;s=A2005-H</t>
  </si>
  <si>
    <t>SH20004.xlsx</t>
  </si>
  <si>
    <t>28-24</t>
  </si>
  <si>
    <t>SH20005.xlsx</t>
  </si>
  <si>
    <t>30
28-24
22</t>
  </si>
  <si>
    <t>0,75-1,2
0,9-1,45
1,2-1,45</t>
  </si>
  <si>
    <t>Лужение / зол</t>
  </si>
  <si>
    <t>https://www.hirose.com/en/product/series/DF11</t>
  </si>
  <si>
    <t>SH20006.xlsx</t>
  </si>
  <si>
    <t>30-26</t>
  </si>
  <si>
    <t>SH20007.xlsx</t>
  </si>
  <si>
    <t>SH20008.xlsx</t>
  </si>
  <si>
    <t>SH20009.xlsx</t>
  </si>
  <si>
    <t xml:space="preserve">A2004HA </t>
  </si>
  <si>
    <t>A2004HA-2NN-N0WT</t>
  </si>
  <si>
    <t>A2004TF-PT1A
A2004TF-PT1B</t>
  </si>
  <si>
    <t>28-22</t>
  </si>
  <si>
    <t>https://ldzy.tw/connectors/a2004ha/</t>
  </si>
  <si>
    <t>SH20010.xlsx</t>
  </si>
  <si>
    <t>SH20011.xlsx</t>
  </si>
  <si>
    <t>Molex
LHE</t>
  </si>
  <si>
    <t>51005/51006 (obsolete)
C2001&amp;C2002</t>
  </si>
  <si>
    <t>SH20012.xlsx</t>
  </si>
  <si>
    <t>3502300NN</t>
  </si>
  <si>
    <t>350449102
350211201
350211301
350211360</t>
  </si>
  <si>
    <t>28-22
30-24
30-24
30-24</t>
  </si>
  <si>
    <t>1,9
1,5
1,5
1,5</t>
  </si>
  <si>
    <t>https://www.molex.com/en-us/part-list/35023</t>
  </si>
  <si>
    <t>SH20014.xlsx</t>
  </si>
  <si>
    <t>A2006-NNHx2</t>
  </si>
  <si>
    <t>A2006 - LHE Electronics</t>
  </si>
  <si>
    <t>SH20016.xlsx</t>
  </si>
  <si>
    <t>DL20006-NN(PHB-NN)</t>
  </si>
  <si>
    <t>https://www.zjdll.com/en/productshow-11-219.html?q=DL20006%20(PHB%20Series)</t>
  </si>
  <si>
    <t xml:space="preserve">A2004HB </t>
  </si>
  <si>
    <t>A2004HB-2NN-N0NA</t>
  </si>
  <si>
    <t>Yeonho SMH200</t>
  </si>
  <si>
    <t>NNT-JWPF-SVLE-S (recep)
NNR-JWPF-SVLE-S (plug)</t>
  </si>
  <si>
    <t>SWPT-001T-P025
SWPR-001T-P025</t>
  </si>
  <si>
    <t>26-22</t>
  </si>
  <si>
    <t>1,4..1,7</t>
  </si>
  <si>
    <t>SH20021-PT (sock)
SH20021-RT (pin)</t>
  </si>
  <si>
    <t>1,4-1,7</t>
  </si>
  <si>
    <t>SH20021.xlsx</t>
  </si>
  <si>
    <t>WTB30-*W1NNH*1-001</t>
  </si>
  <si>
    <t>T-WTB30-W110-001</t>
  </si>
  <si>
    <t>PBT-GF1A</t>
  </si>
  <si>
    <t>http://www.yxt-pretech.com/enproduct/index160.html</t>
  </si>
  <si>
    <t>SH20022-T-02</t>
  </si>
  <si>
    <t>24-20</t>
  </si>
  <si>
    <t>1,5-1,9</t>
  </si>
  <si>
    <t>SH20022.xlsx</t>
  </si>
  <si>
    <t>DL20005-NN</t>
  </si>
  <si>
    <t>DL20005-T (HY-T) (sock)
DL20005-T (HY-RT) (pin)</t>
  </si>
  <si>
    <t>0,9-1,8</t>
  </si>
  <si>
    <t>https://www.zjdll.com/en/productshow-10-208.html?q=DL20005%20(HY%20Series)</t>
  </si>
  <si>
    <t>SH20024.xlsx</t>
  </si>
  <si>
    <t>2.5</t>
  </si>
  <si>
    <t>SH25000.xlsx</t>
  </si>
  <si>
    <t>JST
DLL</t>
  </si>
  <si>
    <t xml:space="preserve">XH
DL25001 </t>
  </si>
  <si>
    <t>SH25001-T-82</t>
  </si>
  <si>
    <t>1,00-1,7</t>
  </si>
  <si>
    <t>SH25001.xlsx</t>
  </si>
  <si>
    <t>SCN
DL25010</t>
  </si>
  <si>
    <t>NNP-SCN</t>
  </si>
  <si>
    <t>SCN-001T-P1.0
SCN-001T-1.0K</t>
  </si>
  <si>
    <t>0,9-1,7</t>
  </si>
  <si>
    <t>https://www.jst-mfg.com/product/index.php?series=224&amp;lang=2
https://www.zjdll.com/en/products/search/mm=2.5/11/p2</t>
  </si>
  <si>
    <t>SH25002.xlsx</t>
  </si>
  <si>
    <t>LHE
DLL</t>
  </si>
  <si>
    <t>B2502 (JC25)
DL25006</t>
  </si>
  <si>
    <t>B2502-HNN
JC25-NNY</t>
  </si>
  <si>
    <t>https://www.lhecn.com/?swp_form%5Bform_id%5D=1&amp;s=JC25</t>
  </si>
  <si>
    <t>0,76-1,7</t>
  </si>
  <si>
    <t>SH25003.xlsx</t>
  </si>
  <si>
    <t>JST
LDZY
LHE
DLL
JST</t>
  </si>
  <si>
    <t>EH
A2502 
A2503
DL25011
DS1069-01</t>
  </si>
  <si>
    <t>EHR-XX
A2502H-NN-N0WH
A2503-HNN</t>
  </si>
  <si>
    <t>SEH-001T-P0.6
SEH-003T-P0.6L
SEH-002T-P0.6L
SEH-001T-P0.6L</t>
  </si>
  <si>
    <t>0,5-1,9</t>
  </si>
  <si>
    <t>https://www.jst.com/products/crimp-style-connectors-wire-to-board-type/eh-connector/
https://ldzy.tw/connectors/a2502/
https://www.lhecn.com/category/wire-to-board/a2503/
https://www.zjdll.com/en/products/search/mm=2.5/11/p3
https://en.connfly.com/list_66/542.html</t>
  </si>
  <si>
    <t>SH25004.xlsx</t>
  </si>
  <si>
    <t>IL-G-NNS-S3C2-SA</t>
  </si>
  <si>
    <t>IL-G-C2-SC-1-10000</t>
  </si>
  <si>
    <t>1,0-1,7</t>
  </si>
  <si>
    <t>Золочение</t>
  </si>
  <si>
    <t>https://www.jae.com/en/connectors/series/detail/?id=64296&amp;pageID=2#productList</t>
  </si>
  <si>
    <t>SH25005.xlsx</t>
  </si>
  <si>
    <t>DLL</t>
  </si>
  <si>
    <t xml:space="preserve">DL25016 </t>
  </si>
  <si>
    <t>DL25016-NN(2510B-NNA)</t>
  </si>
  <si>
    <t>DL25016-T(2510B-T)</t>
  </si>
  <si>
    <t>https://www.zjdll.com/en/productshow-11-242.html?q=DL25016%20(2510B%20Serie)</t>
  </si>
  <si>
    <t>SYR-02T</t>
  </si>
  <si>
    <t>SYM-001T-P0.6
SYF-001T-P0.6</t>
  </si>
  <si>
    <t>https://www.jst.com/products/wire-to-wire-connectors/rcy-connector/</t>
  </si>
  <si>
    <t>SH25006.xlsx</t>
  </si>
  <si>
    <t>C2503
C2504</t>
  </si>
  <si>
    <t>C2504-H02</t>
  </si>
  <si>
    <t>C2503-HNN
C2504-HNN</t>
  </si>
  <si>
    <t>C2503-TP
C2504-TP</t>
  </si>
  <si>
    <t>https://www.lhecn.com/category/wire-to-wire/c2503c2504/</t>
  </si>
  <si>
    <t>SH25007-RT (pin)
SH25007-PT (sock)</t>
  </si>
  <si>
    <t>SH25007.xlsx</t>
  </si>
  <si>
    <t>DL25007-Y(SM-Y)
DL25007-R(SM-R)</t>
  </si>
  <si>
    <t>DL25007-RT(SM-RT)</t>
  </si>
  <si>
    <t>https://www.zjdll.com/en/productshow-12-312.html?q=DL25007%20(SM%20Series)</t>
  </si>
  <si>
    <t>SH25008.xlsx</t>
  </si>
  <si>
    <t>50375NN3</t>
  </si>
  <si>
    <t>https://www.molex.com/en-us/part-list/0206?taxonomyPathValueLast=Connector%20Housings</t>
  </si>
  <si>
    <t>SH25009.xlsx</t>
  </si>
  <si>
    <t>https://ldzy.tw/connectors/a2506/</t>
  </si>
  <si>
    <t>https://www.lhecn.com/category/wire-to-board/a2505/</t>
  </si>
  <si>
    <t>https://www.zjdll.com/en/productshow-11-239.html?q=DL25013%20(5264%20Series)</t>
  </si>
  <si>
    <t>A2508-HNN</t>
  </si>
  <si>
    <t>https://www.lhecn.com/category/wire-to-board/a2508/</t>
  </si>
  <si>
    <t>SH25010.xlsx</t>
  </si>
  <si>
    <t xml:space="preserve">DL25003 </t>
  </si>
  <si>
    <t>TJC3C-NNA</t>
  </si>
  <si>
    <t>DL25003-T(TJC3C-T)</t>
  </si>
  <si>
    <t>https://www.zjdll.com/en/productshow-11-231.html?q=DL25003%20(TJC3C%20Series)</t>
  </si>
  <si>
    <t>C2507
C2508</t>
  </si>
  <si>
    <t>C2507-HNN
C2508-HNN</t>
  </si>
  <si>
    <t>C2507-TP
C2508-TP</t>
  </si>
  <si>
    <t>https://www.lhecn.com/category/wire-to-wire/c2507c2508a2502/</t>
  </si>
  <si>
    <t>SH25011.xlsx</t>
  </si>
  <si>
    <t xml:space="preserve">DL25029 </t>
  </si>
  <si>
    <t>DL25029-Y(TJC3B-H-Y/SMH250) (recep)
DL25029-R(TJC3B-H-R) (plug)</t>
  </si>
  <si>
    <t>DL25029-T(TJC3B-H-T) (sock)
DL25029-RT(TJC3B-H-RT) (pin)</t>
  </si>
  <si>
    <t>https://www.zjdll.com/en/productshow-12-310.html?q=DL25029%20(TJC3B-H%20Series)</t>
  </si>
  <si>
    <t xml:space="preserve">DL25025 </t>
  </si>
  <si>
    <t>DL25025-NN(HA-NNA)</t>
  </si>
  <si>
    <t>DL25025-T(HA-T)</t>
  </si>
  <si>
    <t>https://www.zjdll.com/en/productshow-11-247.html?q=DL25025%20(HA%20Serie)</t>
  </si>
  <si>
    <t>1,00-1,8</t>
  </si>
  <si>
    <t>SH25012.xlsx</t>
  </si>
  <si>
    <t>A2502-HNN</t>
  </si>
  <si>
    <t>https://www.lhecn.com/category/wire-to-board/a2502c2508/</t>
  </si>
  <si>
    <t>1,00-1,9</t>
  </si>
  <si>
    <t>SMH250-NNL</t>
  </si>
  <si>
    <t>YST025L3</t>
  </si>
  <si>
    <t>https://www.yeonho.com/app/product/ca/SMAW250-NN.pdf</t>
  </si>
  <si>
    <t>SH25014.xlsx</t>
  </si>
  <si>
    <t xml:space="preserve">DL25004 </t>
  </si>
  <si>
    <t>DL25004-Y(TJC3G-Y)</t>
  </si>
  <si>
    <t>https://www.zjdll.com/en/productshow-11-232.html?q=DL25004%20(TJC3G%20Series)</t>
  </si>
  <si>
    <t>SH25015-RT
SH25015-T</t>
  </si>
  <si>
    <t>26-20</t>
  </si>
  <si>
    <t>1,2-1,9</t>
  </si>
  <si>
    <t>-30..+105</t>
  </si>
  <si>
    <t>SH25015.xlsx</t>
  </si>
  <si>
    <t xml:space="preserve">SMW250-NNIS </t>
  </si>
  <si>
    <t>SMH250-NNI</t>
  </si>
  <si>
    <t>YST025-L3</t>
  </si>
  <si>
    <t>https://www.yeonho.com/app/product/ca/SMW250-NNIS.pdf</t>
  </si>
  <si>
    <t>XARP-NNV-1
XARP-NNV</t>
  </si>
  <si>
    <t>SXA-001T-P0.6
SXA-01T-P0.6
SXA-001T-P0.6L</t>
  </si>
  <si>
    <t>28-22
24-20
26-22</t>
  </si>
  <si>
    <t>0,8-1,9
1,5-1,9
1,3-1,7</t>
  </si>
  <si>
    <t>https://www.jst-mfg.com/product/index.php?series=272&amp;lang=2</t>
  </si>
  <si>
    <t>SH25019.xlsx</t>
  </si>
  <si>
    <t>A2508-NP-N0WH</t>
  </si>
  <si>
    <t>A2508-PT1</t>
  </si>
  <si>
    <t>28-20</t>
  </si>
  <si>
    <t>https://ldzy.tw/connectors/a2508/</t>
  </si>
  <si>
    <t>A2506-HNN</t>
  </si>
  <si>
    <t>A2506-TP</t>
  </si>
  <si>
    <t>https://www.lhecn.com/category/wire-to-board/a2506/</t>
  </si>
  <si>
    <t>DL25018(XA)-NNY</t>
  </si>
  <si>
    <t>DL25018(XA)-T</t>
  </si>
  <si>
    <t>https://www.zjdll.com/en/productshow-11-496.html?q=DL25018(XA)(DL25018(XA)%20Series)</t>
  </si>
  <si>
    <t>DL25026-Y(XHDH-NNA)</t>
  </si>
  <si>
    <t>DL25026-T(XHDH-T)</t>
  </si>
  <si>
    <t>https://www.zjdll.com/en/productshow-11-578.html?q=DL25026(XHDH%20Series%EF%BC%89</t>
  </si>
  <si>
    <t>SH25026.xlsx</t>
  </si>
  <si>
    <t>A2507-HNN</t>
  </si>
  <si>
    <t>A2507-T</t>
  </si>
  <si>
    <t>https://www.lhecn.com/category/wire-to-board/a2507/</t>
  </si>
  <si>
    <t xml:space="preserve">A2515 </t>
  </si>
  <si>
    <t>A2515HB-NN-N0WH</t>
  </si>
  <si>
    <t>A2515TF-PT1</t>
  </si>
  <si>
    <t>https://ldzy.tw/connectors/a2515/</t>
  </si>
  <si>
    <t>SH25027.xlsx</t>
  </si>
  <si>
    <t>SMH250-NN</t>
  </si>
  <si>
    <t xml:space="preserve">DL25023 </t>
  </si>
  <si>
    <t>DL25023-Y(TJC3D-NNA)</t>
  </si>
  <si>
    <t>DL25023-T(TJC3D-T)</t>
  </si>
  <si>
    <t>https://www.zjdll.com/en/productshow-12-311.html?q=DL25023%20(TJC3D%20Serie)</t>
  </si>
  <si>
    <t>SH25031.xlsx</t>
  </si>
  <si>
    <t>SH25033-T (PHC)</t>
  </si>
  <si>
    <t>SH25033.xlsx</t>
  </si>
  <si>
    <t xml:space="preserve">DL25028 </t>
  </si>
  <si>
    <t>DL25028-Y(HX2.5-NNA)</t>
  </si>
  <si>
    <t>DL25028-T(HX2.5-T)</t>
  </si>
  <si>
    <t>https://www.zjdll.com/en/productshow-11-249.html?q=DL25028%20(HX2.5%20Series)</t>
  </si>
  <si>
    <t>SH25034-T
20016-T</t>
  </si>
  <si>
    <t>0,5-1</t>
  </si>
  <si>
    <t>SH25034.xlsx</t>
  </si>
  <si>
    <t>DL25035-Y(XAH-NNA)</t>
  </si>
  <si>
    <t>DL25035-T(XAH-T)</t>
  </si>
  <si>
    <t>https://www.zjdll.com/en/productshow-11-467.html?q=DL25035(XAH%20Series)</t>
  </si>
  <si>
    <t>SH25036
20019-T</t>
  </si>
  <si>
    <t>SH25036.xlsx</t>
  </si>
  <si>
    <t>DL25034-Y(XAD-NNA)</t>
  </si>
  <si>
    <t>DL25034-T(XAD-T)</t>
  </si>
  <si>
    <t>https://www.zjdll.com/en/productshow-11-506.html?q=DL25034(XAD%20Series)</t>
  </si>
  <si>
    <t>SH25037-T
SH25019-T</t>
  </si>
  <si>
    <t>SH25037.xlsx</t>
  </si>
  <si>
    <t>SH25042.xlsx</t>
  </si>
  <si>
    <t>SH25043.xlsx</t>
  </si>
  <si>
    <t>https://en.connfly.com/list_68/532.html</t>
  </si>
  <si>
    <t>SH25402.xlsx</t>
  </si>
  <si>
    <t xml:space="preserve">DL25401 </t>
  </si>
  <si>
    <t>DL25401-Y(2510-NNA)</t>
  </si>
  <si>
    <t>DL25401-T(2510-T)</t>
  </si>
  <si>
    <t>https://www.zjdll.com/en/productshow-11-252.html?q=DL25401%20(2510%20Series)</t>
  </si>
  <si>
    <t>A2543-HNN</t>
  </si>
  <si>
    <t>A2543-TP</t>
  </si>
  <si>
    <t>https://www.lhecn.com/category/wire-to-board/a2543/</t>
  </si>
  <si>
    <t xml:space="preserve">A2542 </t>
  </si>
  <si>
    <t>https://ldzy.tw/connectors/a2542/</t>
  </si>
  <si>
    <t>2695-NRP</t>
  </si>
  <si>
    <t>https://www.molex.com/en-us/part-list/2695</t>
  </si>
  <si>
    <t>Зачистка</t>
  </si>
  <si>
    <t>Опресовка</t>
  </si>
  <si>
    <t xml:space="preserve">Пайка </t>
  </si>
  <si>
    <t>Другое</t>
  </si>
  <si>
    <t>CUT_</t>
  </si>
  <si>
    <t>CABLE_auto</t>
  </si>
  <si>
    <t>STRIP_</t>
  </si>
  <si>
    <t>COAX_auto</t>
  </si>
  <si>
    <t>PRS_</t>
  </si>
  <si>
    <t>TERMINAL_auto</t>
  </si>
  <si>
    <t>SDR_</t>
  </si>
  <si>
    <t>DB9</t>
  </si>
  <si>
    <t>INS_</t>
  </si>
  <si>
    <t>RJ_cat5</t>
  </si>
  <si>
    <t>HEAT_</t>
  </si>
  <si>
    <t>TYT_short</t>
  </si>
  <si>
    <t>CABLE_hand</t>
  </si>
  <si>
    <t>COAX_hand</t>
  </si>
  <si>
    <t>TERMINAL_hand</t>
  </si>
  <si>
    <t>DB15</t>
  </si>
  <si>
    <t>RJ_cat6/7</t>
  </si>
  <si>
    <t>TYT_long</t>
  </si>
  <si>
    <t>OTK_multi</t>
  </si>
  <si>
    <t xml:space="preserve">TUT_short        </t>
  </si>
  <si>
    <t>U/UTP_ethernet</t>
  </si>
  <si>
    <t>TERMINAL_double</t>
  </si>
  <si>
    <t>DB25</t>
  </si>
  <si>
    <t>terminal_1.00</t>
  </si>
  <si>
    <t>TTK_short</t>
  </si>
  <si>
    <t>TUT_long</t>
  </si>
  <si>
    <t>F/UTP_ethernet</t>
  </si>
  <si>
    <t>TERMINAL_multi</t>
  </si>
  <si>
    <t>DB37</t>
  </si>
  <si>
    <t>terminal_1.25</t>
  </si>
  <si>
    <t>TTK_long</t>
  </si>
  <si>
    <t>CABLE+1strip</t>
  </si>
  <si>
    <t>S/UTP_ethernet</t>
  </si>
  <si>
    <t>SLEEVE</t>
  </si>
  <si>
    <t>DB50</t>
  </si>
  <si>
    <t>terminal_1.5</t>
  </si>
  <si>
    <t>CABLE+2strip</t>
  </si>
  <si>
    <t>SF/UTP_ethernet</t>
  </si>
  <si>
    <t>HKИ/НВИ/РПИ</t>
  </si>
  <si>
    <t>MR10</t>
  </si>
  <si>
    <t>terminal_2</t>
  </si>
  <si>
    <t>COAX+1strip</t>
  </si>
  <si>
    <t>U/FTP_ethernet</t>
  </si>
  <si>
    <t>XT30</t>
  </si>
  <si>
    <t>terminal_2,54-6,3</t>
  </si>
  <si>
    <t>COAX+2strip</t>
  </si>
  <si>
    <t>F/FTP_ethernet</t>
  </si>
  <si>
    <t>MHF</t>
  </si>
  <si>
    <t>XT60</t>
  </si>
  <si>
    <t>housing_DB/DH/СНП</t>
  </si>
  <si>
    <t>CABLE+1crimp</t>
  </si>
  <si>
    <t>S/FTP_ethernet</t>
  </si>
  <si>
    <t>MHF_LK</t>
  </si>
  <si>
    <t>XT90</t>
  </si>
  <si>
    <t>housing_GX</t>
  </si>
  <si>
    <t>CABLE+2crimp</t>
  </si>
  <si>
    <t>SF/FTP_ethernet</t>
  </si>
  <si>
    <t>IDC</t>
  </si>
  <si>
    <t>COAX_pin</t>
  </si>
  <si>
    <t>housing_USB</t>
  </si>
  <si>
    <t>NEYLON</t>
  </si>
  <si>
    <t>CABLE_mount</t>
  </si>
  <si>
    <t>ТМЛ</t>
  </si>
  <si>
    <t>COAX_pin_R/A</t>
  </si>
  <si>
    <t>housing_COAX</t>
  </si>
  <si>
    <t>ПМЛ</t>
  </si>
  <si>
    <t>CABLE_usb_2.0</t>
  </si>
  <si>
    <t>CAP</t>
  </si>
  <si>
    <t>COAX_housing</t>
  </si>
  <si>
    <t>TUT</t>
  </si>
  <si>
    <t>CABLE_usb_3.2</t>
  </si>
  <si>
    <t>COPPER</t>
  </si>
  <si>
    <t xml:space="preserve">GX12 </t>
  </si>
  <si>
    <t>CABLE_multi</t>
  </si>
  <si>
    <t xml:space="preserve">GX16 </t>
  </si>
  <si>
    <t>CABLE_multi_sheld</t>
  </si>
  <si>
    <t>LEMO</t>
  </si>
  <si>
    <t>MARK</t>
  </si>
  <si>
    <t>W_W</t>
  </si>
  <si>
    <t>AUX</t>
  </si>
  <si>
    <t>lock</t>
  </si>
  <si>
    <t>крокодилы</t>
  </si>
  <si>
    <t>стяжки</t>
  </si>
  <si>
    <t>tin</t>
  </si>
  <si>
    <t>tape</t>
  </si>
  <si>
    <t>USB_A_2.0</t>
  </si>
  <si>
    <t>USB_A_3.2</t>
  </si>
  <si>
    <t>USB_C_2.0</t>
  </si>
  <si>
    <t>USB_C_3.2</t>
  </si>
  <si>
    <t>SUNTIP</t>
  </si>
  <si>
    <t>Жесткость</t>
  </si>
  <si>
    <t>Elongation to break</t>
  </si>
  <si>
    <t>Вязкость/200</t>
  </si>
  <si>
    <t>Softning point</t>
  </si>
  <si>
    <t>TEMP operation</t>
  </si>
  <si>
    <t>Temp MOLD</t>
  </si>
  <si>
    <t>Color</t>
  </si>
  <si>
    <t>Analog</t>
  </si>
  <si>
    <t>Пояснения к применению</t>
  </si>
  <si>
    <t xml:space="preserve">8695BM </t>
  </si>
  <si>
    <t>50D</t>
  </si>
  <si>
    <t>3000-5500</t>
  </si>
  <si>
    <t>150+</t>
  </si>
  <si>
    <t>210 to 240</t>
  </si>
  <si>
    <t>Черный</t>
  </si>
  <si>
    <t>TECHNOMELT® PA 2035</t>
  </si>
  <si>
    <t>https://datasheets.tdx.henkel.com/TECHNOMELT-PA-2035-BLACK-en_GL.pdf</t>
  </si>
  <si>
    <t>Литье жестких корпусов специальное</t>
  </si>
  <si>
    <t xml:space="preserve">8656BM </t>
  </si>
  <si>
    <t>2000-4500</t>
  </si>
  <si>
    <t>-10°C to 105°C</t>
  </si>
  <si>
    <t>180℃-200℃</t>
  </si>
  <si>
    <t>Литье жестких корпусов индастриал</t>
  </si>
  <si>
    <t xml:space="preserve">8685BM </t>
  </si>
  <si>
    <t>90A</t>
  </si>
  <si>
    <t>-40°C to 140°C</t>
  </si>
  <si>
    <t>210°C – 240°C</t>
  </si>
  <si>
    <t>TECHNOMELT® PA 678</t>
  </si>
  <si>
    <t>Литье гибких молдингов специальное</t>
  </si>
  <si>
    <t xml:space="preserve">8620BM </t>
  </si>
  <si>
    <t>100+</t>
  </si>
  <si>
    <t>180-200</t>
  </si>
  <si>
    <t xml:space="preserve">8650BM </t>
  </si>
  <si>
    <t>2500-4500</t>
  </si>
  <si>
    <t>-40°C to 105°C</t>
  </si>
  <si>
    <t>180°C – 230°C</t>
  </si>
  <si>
    <t xml:space="preserve">TECHNOMELT® PA 6208 </t>
  </si>
  <si>
    <t>https://datasheets.tdx.henkel.com/TECHNOMELT-PA-6208-N-BLACK-e-en_GL.pdf</t>
  </si>
  <si>
    <t>Литье гибких молдингов индастриал</t>
  </si>
  <si>
    <t xml:space="preserve">8675BM </t>
  </si>
  <si>
    <t>-40°C to 125°C</t>
  </si>
  <si>
    <t>200°C – 240°C</t>
  </si>
  <si>
    <t>TECHNOMELT® PA 638</t>
  </si>
  <si>
    <t>https://datasheets.tdx.henkel.com/TECHNOMELT-PA-638-BLACK-en_GL.pdf</t>
  </si>
  <si>
    <t xml:space="preserve">8676BM </t>
  </si>
  <si>
    <t>95A</t>
  </si>
  <si>
    <t>TECHNOMELT® PA 646</t>
  </si>
  <si>
    <t>Литье полужестких молдингов индастриал</t>
  </si>
  <si>
    <t xml:space="preserve">8676BS </t>
  </si>
  <si>
    <t>8105BM</t>
  </si>
  <si>
    <t>800-1500</t>
  </si>
  <si>
    <t>-40°C to 85°C</t>
  </si>
  <si>
    <t>110°C – 200°C</t>
  </si>
  <si>
    <t>8635BM</t>
  </si>
  <si>
    <t>1500-3000</t>
  </si>
  <si>
    <t>SDR_tin | Лужение</t>
  </si>
  <si>
    <t>ПРЕДПРИЯТИЕ</t>
  </si>
  <si>
    <t>ОБОЗНАЧЕНИЕ ДОКУМЕНТА</t>
  </si>
  <si>
    <t>РМ</t>
  </si>
  <si>
    <t>ООО «ЗЭП «ФРАКСИС»</t>
  </si>
  <si>
    <t>‹рев.›</t>
  </si>
  <si>
    <t>НАИМЕНОВАНИЕ ИЗДЕЛИЯ (СБОРКИ ПО КД)</t>
  </si>
  <si>
    <t xml:space="preserve">  КОД ИЗДЕЛИЯ</t>
  </si>
  <si>
    <t>НОМЕР ПРОЕКТА</t>
  </si>
  <si>
    <t>‹наименование изделия по КД›</t>
  </si>
  <si>
    <t>Обозначение</t>
  </si>
  <si>
    <t>Содержание операции</t>
  </si>
  <si>
    <t xml:space="preserve">№ </t>
  </si>
  <si>
    <t xml:space="preserve">Наименование </t>
  </si>
  <si>
    <t>№ Инв.</t>
  </si>
  <si>
    <t>№ Прог.</t>
  </si>
  <si>
    <t>Параметры</t>
  </si>
  <si>
    <t>Норма</t>
  </si>
  <si>
    <t>Факт</t>
  </si>
  <si>
    <t>Ед.изм.</t>
  </si>
  <si>
    <t xml:space="preserve">Расходники </t>
  </si>
  <si>
    <t>‹наименование полуфабриката›</t>
  </si>
  <si>
    <t>‹норма (шт/мин)›</t>
  </si>
  <si>
    <t>Шт.</t>
  </si>
  <si>
    <t>ОПИСАНИЕ ОПЕРАЦИИ, ПРИМЕНЯЕМЫХ МАТЕРИАЛОВ И ОСНАСТКИ</t>
  </si>
  <si>
    <t>Допуск</t>
  </si>
  <si>
    <t>Результат</t>
  </si>
  <si>
    <t>Факт/БРАК</t>
  </si>
  <si>
    <t>Расчётное время</t>
  </si>
  <si>
    <t>Мин.</t>
  </si>
  <si>
    <t>Разработал : _________________________/___________</t>
  </si>
  <si>
    <t xml:space="preserve">Дата : </t>
  </si>
  <si>
    <t>___________</t>
  </si>
  <si>
    <t>Проверил : _________________________/___________</t>
  </si>
  <si>
    <t>Задание выполнил : _______________________/___________</t>
  </si>
  <si>
    <t>Утвердил : _________________________/___________</t>
  </si>
  <si>
    <t>Задание принял : _______________________/___________</t>
  </si>
  <si>
    <t>ОТК провел :          _________________________/___________</t>
  </si>
  <si>
    <t>Документ составлен в соответствии с ГОСТ 3.1407-86</t>
  </si>
  <si>
    <t>INS_SLEEVE_coax | Монтаж</t>
  </si>
  <si>
    <t>ГРН</t>
  </si>
  <si>
    <t>Комплектующие</t>
  </si>
  <si>
    <t>‹наименование (ГРН)›</t>
  </si>
  <si>
    <t>‹норма расхода›</t>
  </si>
  <si>
    <t>М.</t>
  </si>
  <si>
    <t>INS_TUT | Монтаж</t>
  </si>
  <si>
    <t>INS_housing_COAX | Монтаж корпуса (A)</t>
  </si>
  <si>
    <t>INS_housing_COAX | Монтаж корпуса (B)</t>
  </si>
  <si>
    <t>INS_terminal_1.00 | Монтаж терминалов (A)</t>
  </si>
  <si>
    <t xml:space="preserve">ТИПОВЫЕ ДЕФЕКТЫ (Критерии отбраковки / NG) для монтажа терминалов (IPC/WHMA-A-620F, класс 3):
1. Дефекты фиксации (Самая частая причина отказов):
Неполная посадка (Недосыл): Терминал не доведен до конца, стопорный усик не защелкнулся в пазу пластикового корпуса. При сочленении с ответным разъемом такой контакт выдавится наружу (дефект «выдвинутого пина»).
Отсутствие проверки (Не пройден Pull-test): Терминал держится в корпусе только за счет трения, при малейшей вибрации соединение нарушится.
2. Дефекты компонентов (Механические повреждения):
Деформация рабочей части терминала: Замятие гнезда или изгиб штыря контакта из-за введения под углом или применения излишней силы. Ответный разъем либо не войдет, либо не обеспечит электрический контакт.
Повреждение пластикового корпуса: Трещины на корпусе, замятие направляющих ключей, «побеление» пластика в зоне защелки (свидетельствует о превышении предела текучести материала при агрессивном вводе терминала).
Сломанный стопорный усик: Усик на терминале был прижат к корпусу терминала до монтажа (например, в таре россыпью) и не выполнил функцию фиксации.
3. Дефекты сборки и кабеля:
Неверная распиновка (Перепутывание): Порядок проводов не соответствует сборочному чертежу.
Повреждение изоляции: Глубокие царапины, проколы или задиры на изоляции провода, оставленные губками монтажного пинцета.											
											</t>
  </si>
  <si>
    <t>INS_terminal_1.00 | Монтаж терминалов (B)</t>
  </si>
  <si>
    <t>INS_terminal_1.25 | Монтаж терминалов (A)</t>
  </si>
  <si>
    <t>INS_terminal_1.25 | Монтаж терминалов (B)</t>
  </si>
  <si>
    <t>INS_terminal_1.5 | Монтаж терминалов (A)</t>
  </si>
  <si>
    <t>INS_terminal_1.5 | Монтаж терминалов (B)</t>
  </si>
  <si>
    <t>INS_terminal_2 | Монтаж терминалов (A)</t>
  </si>
  <si>
    <t xml:space="preserve">ТИПОВЫЕ ДЕФЕКТЫ (Критерии отбраковки / NG) для монтажа терминалов (IPC/WHMA-A-620F, класс 3):
1. Дефекты фиксации (Самая частая причина отказов):
Неполная посадка (Недосыл): Терминал не доведен до конца, стопорный усик не защелкнулся в пазу пластикового корпуса. При сочленении с ответным разъемом такой контакт выдавится наружу (дефект «выдвинутого пина»).
Отсутствие проверки (Не пройден Pull-test): Терминал держится в корпусе только за счет трения, при малейшей вибрации соединение нарушится.
2. Дефекты компонентов (Механические повреждения):
Деформация рабочей части терминала: Замятие гнезда или изгиб штыря контакта из-за введения под углом или применения излишней силы. Ответный разъем либо не войдет, либо не обеспечит электрический контакт.
Повреждение пластикового корпуса: Трещины на корпусе, замятие направляющих ключей, «побеление» пластика в зоне защелки (свидетельствует о превышении предела текучести материала при агрессивном вводе терминала).
Сломанный стопорный усик: Усик на терминале был прижат к корпусу терминала до монтажа (например, в таре россыпью) и не выполнил функцию фиксации.
3. Дефекты сборки и кабеля:
Неверная распиновка (Перепутывание): Порядок проводов не соответствует сборочному чертежу.
Повреждение изоляции: Глубокие царапины, проколы или задиры на изоляции провода, оставленные губками монтажного пинцета.                                                                                        
                                                                                        </t>
  </si>
  <si>
    <t>INS_terminal_2 | Монтаж терминалов (B)</t>
  </si>
  <si>
    <t>INS_terminal_2,54-6,3 | Монтаж терминалов (A)</t>
  </si>
  <si>
    <t>INS_terminal_2,54-6,3 | Монтаж терминалов (B)</t>
  </si>
  <si>
    <t>PRS_SLEEVE_coax | Опрессовка</t>
  </si>
  <si>
    <t xml:space="preserve"> (+/-) 0,05 мм</t>
  </si>
  <si>
    <t>PRS_TERMINAL_auto | Опрессовка терминалов (A)</t>
  </si>
  <si>
    <t xml:space="preserve">ТИПОВЫЕ ДЕФЕКТЫ (Критерии отбраковки / NG) для опрессовки:
В соответствии с IPC/WHMA-A-620F, класс 3 (Раздел 5.1), продукция переводится в брак при обнаружении следующих дефектов:
1. Нарушение геометрии зоны обжатия жилы:
Отсутствие задней юбки на задней кромке обжимной втулки жилы. Приводит к подрезке крайних проволочек жилы кромкой терминала.
Отсутствие или чрезмерный вылет жил : Торцы токопроводящих жил не выступают за передний край обжимной втулки (нет контроля захода жилы), либо выступают слишком далеко, перекрывая контактную зону терминала. Допустимый вылет: от 0,10 до 0,50 мм.
Выход жил из зоны обжима: Отдельные проволочки многопроволочной жилы не попали внутрь обжимных крыльев и торчат наружу.
2. Нарушение зоны обжатия изоляции:
Изоляция в зоне обжатия жилы: Заход изоляционной оболочки провода под крылья обжима токопроводящей жилы. Препятствует электрическому контакту (критический брак).
Отсутствие зажима изоляции: Изоляция провода не доходит до зоны обжима изоляции, под крыльями видны голые жилы. Нагрузка на излом падает на жилу.
Чрезмерный пережим изоляции: Обжимные крылья изоляции полностью пробивают оболочку и повреждают внутренние проволочки жилы.
3. Механические дефекты терминала и отклонения параметров:
Эффект «банана»: Продольный изгиб терминала вверх или вниз после опрессовки, превышающий допустимый угол (затрудняет или делает невозможным монтаж контакта в пластиковый корпус разъема).
Повреждение замков и фиксаторов: Деформация стопорных усиков или рабочей зоны контакта, матрицы пресса из-за неправильной настройки шага подачи ленты.
Несоответствие высоты опрессовки или усилия на разрыв: Смещение настроек пресса, приводящее к выходу параметров за установленные поля допусков.                                                                                        
                                                                                        </t>
  </si>
  <si>
    <t>PRS_TERMINAL_auto | Опрессовка терминалов (B)</t>
  </si>
  <si>
    <t>SDR_COAX_pin | Пайка (A)</t>
  </si>
  <si>
    <t xml:space="preserve"> ТИПОВЫЕ ДЕФЕКТЫ (Критерии отбраковки / NG) для пайки пина:
Для данной операции критерии отбраковки жестко регламентированы (IPC/WHMA-A-620F, Разделы 4 «Пайка» и 13 «Коаксиальные кабели»)
1. Дефекты паяного соединения:
«Холодная» пайка / Непрогрев: Припой имеет рыхлую, матовую (для свинцовосодержащих припоев), зернистую поверхность. Отсутствует угол смачивания (припой не растекся по жиле и стенкам контакта).
Недостаток припоя: Отверстие контакта заполнено менее чем на 75% (жила просматривается внутри).
Избыток припоя / Наплывы: Припой выступает за наружный диаметр центрального контакта (пин не войдет в тефлоновый изолятор корпуса разъема). Наличие острых выступов («сосулек») припоя.
Нарушение фиксации: Смещение кабеля в процессе кристаллизации припоя (приводит к микротрещинам в галтели).
2. Термические и механические повреждения:
Оплавление диэлектрика: Изолятор коаксиального кабеля изменил форму, потемнел, вспучился или растекся в результате перегрева.
Нарушение изоляционного зазора: Диэлектрик уселся от нагрева, обнажив центральную жилу сверх допустимого предела, либо вплотную касается паяного соединения, скрывая его профиль.
Деформация контакта: Пин погнут, сплющен зажимным инструментом или имеет царапины на рабочей поверхности.
Выступание проволочек: Отдельные проволочки многопроволочной жилы не вошли в отверстие контакта и торчат наружу.											
											</t>
  </si>
  <si>
    <t>SDR_COAX_pin | Пайка (B)</t>
  </si>
  <si>
    <t>ТК..</t>
  </si>
  <si>
    <t>SDR_COAX_pin_R/A | Пайка (A)</t>
  </si>
  <si>
    <t xml:space="preserve">ТИПОВЫЕ ДЕФЕКТЫ (Критерии отбраковки / NG) со ссылками на IPC/WHMA-A-620F:
Нарушение геометрии проводника (Раздел 13):
Недопустимый вылет жил: торец жилы упирается во внутреннюю стенку металлического корпуса разъема (Критический брак — короткое замыкание) или не доходит до края лотка.
Распушение жил: проволочки многопроволочной жилы вышли из повива и не уложены в лоток.
Дефекты паяного соединения (Раздел 4):
Затекание припоя: избыток припоя вышел за пределы лотка, ушел по капиллярам под изоляцию (провод задубел) или затек во внутренние полости корпуса, нарушая геометрию волнового сопротивления.
«Холодная» пайка или непрогрев: матовая, зернистая поверхность припоя, наличие пор, раковин и микротрещин.
Недолив припоя: лоток заполнен менее чем на 75,0% объема, жила закреплена ненадежно (минимальное усилие на разрыв).
Термические дефекты (Раздел 4 / 13):
Оплавление, вспучивание или смещение внутреннего тефлонового изолятора разъема из-за перегрева.            
                </t>
  </si>
  <si>
    <t>SDR_COAX_pin_R/A | Пайка (B)</t>
  </si>
  <si>
    <t>SDR_COAX_housing | Пайка экрана (A)</t>
  </si>
  <si>
    <t>(+/-)  3,0 сек</t>
  </si>
  <si>
    <t>Извлечь готовый узел. Очистить зону пайки от остатков флюса промывочной жидкостью и просушить сжатым воздухом.</t>
  </si>
  <si>
    <t>SDR_COAX_housing | Пайка экрана (B)</t>
  </si>
  <si>
    <t xml:space="preserve"> 3,0 сек</t>
  </si>
  <si>
    <t xml:space="preserve"> 5,0 сек</t>
  </si>
  <si>
    <t>STRIP_COAX_auto | Разделка (A)</t>
  </si>
  <si>
    <t>Необходимая зачистка</t>
  </si>
  <si>
    <t>STRIP_COAX_auto | Разделка (B)</t>
  </si>
  <si>
    <t>CUT_TUT_short | Резка</t>
  </si>
  <si>
    <t>CUT_WIRE_auto | Резка</t>
  </si>
  <si>
    <t>CUT_WIRE+1strip | Резка с разделкой</t>
  </si>
  <si>
    <t>Зачистка A:</t>
  </si>
  <si>
    <t>‹внести длину зачистки, мм›</t>
  </si>
  <si>
    <t>Зачистка B:</t>
  </si>
  <si>
    <t>CUT_WIRE+2strip | Резка с разделкой</t>
  </si>
  <si>
    <t>TWIST | Свивка</t>
  </si>
  <si>
    <t>Шаг свивки:</t>
  </si>
  <si>
    <t>‹записать, какие провода скручивать›</t>
  </si>
  <si>
    <t>v</t>
  </si>
  <si>
    <r>
      <rPr>
        <rFont val="Google Sans Text"/>
        <b/>
        <color rgb="FF00FF00"/>
        <sz val="29.0"/>
      </rPr>
      <t xml:space="preserve">                             PASS                                                          </t>
    </r>
    <r>
      <rPr>
        <rFont val="Google Sans Text"/>
        <b/>
        <color rgb="FFFF0000"/>
        <sz val="29.0"/>
      </rPr>
      <t>NG</t>
    </r>
  </si>
  <si>
    <t xml:space="preserve">
</t>
  </si>
  <si>
    <t>HEAT_TYT_short | Усадка</t>
  </si>
  <si>
    <t>HEAT_TYT_long | Усадка</t>
  </si>
  <si>
    <t>HEAT_TTK_short | Усадка</t>
  </si>
  <si>
    <t>HEAT_TTK_long | Усадка</t>
  </si>
  <si>
    <t>SDR_DB | Пайка</t>
  </si>
  <si>
    <t>SDR_DH | Пайка</t>
  </si>
  <si>
    <t>SDR_MR10 | Пайка</t>
  </si>
  <si>
    <t>SDR_XT30 | Пайка</t>
  </si>
  <si>
    <t>SDR_XT60 | Пайка</t>
  </si>
  <si>
    <t>SDR_XT90 | Пайка</t>
  </si>
  <si>
    <t>SDR_GX12 | Пайка</t>
  </si>
  <si>
    <t>SDR_GX16 | Пайка</t>
  </si>
  <si>
    <t>SDR_LEMO | Пайка</t>
  </si>
  <si>
    <t>SDR_W_W | Пайка</t>
  </si>
  <si>
    <t>SDR_AUX | Пайка</t>
  </si>
  <si>
    <t>SDR_RCA | Пайка</t>
  </si>
  <si>
    <t>SDR_крокодилы | Пайка</t>
  </si>
  <si>
    <t>SDR_USB_A_2.0 | Пайка</t>
  </si>
  <si>
    <t>SDR_USB_A_3.2 | Пайка</t>
  </si>
  <si>
    <t>SDR_USB_C_2.0 | Пайка</t>
  </si>
  <si>
    <t>SDR_USB_C_3.2 | Пайка</t>
  </si>
  <si>
    <t>PRS_TERMINAL_hand | Опрессовка терминалов</t>
  </si>
  <si>
    <t>PRS_TERMINAL_double | Опрессовка терминалов</t>
  </si>
  <si>
    <t>PRS_TERMINAL_multi | Опрессовка терминалов</t>
  </si>
  <si>
    <t>PRS_HKИ/НВИ/РПИ | Опрессовка наконечников</t>
  </si>
  <si>
    <t>PRS_НШВИ | Опрессовка наконечников</t>
  </si>
  <si>
    <t>PRS_MHF | Опрессовка</t>
  </si>
  <si>
    <t>PRS_MHF_LK | Опрессовка</t>
  </si>
  <si>
    <t>PRS_IDC | Опрессовка</t>
  </si>
  <si>
    <t>PRS_CAP | Опрессовка</t>
  </si>
  <si>
    <t>PRS_COPPER | Ленточный обжим</t>
  </si>
  <si>
    <t>STRIP_COAX_hand | Разделка</t>
  </si>
  <si>
    <t>STRIP_U/UTP_ethernet | Разделка</t>
  </si>
  <si>
    <t>Оболочка</t>
  </si>
  <si>
    <t>L1 — снятие оболочки, L2 — раскрутка пар (по КД)</t>
  </si>
  <si>
    <t>STRIP_F/UTP_ethernet | Разделка</t>
  </si>
  <si>
    <t>Фольга</t>
  </si>
  <si>
    <t>STRIP_S/UTP_ethernet | Разделка</t>
  </si>
  <si>
    <t>Оплётка</t>
  </si>
  <si>
    <t>STRIP_SF/UTP_ethernet | Разделка</t>
  </si>
  <si>
    <t>Оплётка + фольга</t>
  </si>
  <si>
    <t>STRIP_U/FTP_ethernet | Разделка</t>
  </si>
  <si>
    <t>фольга пар</t>
  </si>
  <si>
    <t>STRIP_F/FTP_ethernet | Разделка</t>
  </si>
  <si>
    <t>STRIP_S/FTP_ethernet | Разделка</t>
  </si>
  <si>
    <t>STRIP_SF/FTP_ethernet | Разделка</t>
  </si>
  <si>
    <t>STRIP_CABLE_usb_2.0 | Разделка</t>
  </si>
  <si>
    <t>STRIP_CABLE_usb_3.2 | Разделка</t>
  </si>
  <si>
    <t>STRIP_CABLE | Разделка</t>
  </si>
  <si>
    <t>STRIP_CABLE_sheld | Разделка</t>
  </si>
  <si>
    <t>CUT_WIRE_hand | Резка</t>
  </si>
  <si>
    <t>CUT_TUT_long | Резка линейных материалов</t>
  </si>
  <si>
    <t>CUT_WIRE+1strip+1mark | Резка с разделкой+ маркировка</t>
  </si>
  <si>
    <t>CUT_WIRE+1strip+2mark | Резка с разделкой+ маркировка</t>
  </si>
  <si>
    <t>CUT_WIRE+2strip+1mark | Резка с разделкой+ маркировка</t>
  </si>
  <si>
    <t>CUT_WIRE+2strip+2mark | Резка с разделкой+ маркировка</t>
  </si>
  <si>
    <t>CUT_WIRE+2crimp | Автомат резка + опрессовка</t>
  </si>
  <si>
    <t>CUT_ПМЛ | Резка линейных материалов</t>
  </si>
  <si>
    <t>CUT_гофра | Резка линейных материалов</t>
  </si>
  <si>
    <t>INS_RJ_cat5 | Монтаж RJ</t>
  </si>
  <si>
    <t>INS_RJ_cat6/7 | Монтаж RJ</t>
  </si>
  <si>
    <t>INS_housing_DB/DH/СНП | Монтаж корпуса</t>
  </si>
  <si>
    <t>INS_housing_GX | Монтаж корпуса</t>
  </si>
  <si>
    <t>INS_housing_USB | Монтаж корпуса</t>
  </si>
  <si>
    <t>INS_NEYLON | Монтаж</t>
  </si>
  <si>
    <t>INS_ПМЛ | Монтаж</t>
  </si>
  <si>
    <t>INS_MARK | Монтаж</t>
  </si>
  <si>
    <t>INS_CAP | Монтаж</t>
  </si>
  <si>
    <t>INS_lock | Монтаж</t>
  </si>
  <si>
    <t>INS_гофра_разрез | Монтаж</t>
  </si>
  <si>
    <t>INS_гофра_неразрез | Монтаж</t>
  </si>
  <si>
    <t>INS_стяжки | Монтаж</t>
  </si>
  <si>
    <t>INS_tape | Монтаж</t>
  </si>
  <si>
    <t>US_WELD | УЗ сварка</t>
  </si>
  <si>
    <t>MOLD_hand | Литье пластика</t>
  </si>
  <si>
    <t>MOLD_auto | Литье пластика</t>
  </si>
  <si>
    <t>PLASM | Литье пластика</t>
  </si>
  <si>
    <t>INS_WRAP | Монтаж</t>
  </si>
  <si>
    <t>INS_MARK | Монтаж маркировки</t>
  </si>
  <si>
    <t>PRS_CAP | Опрессовка крышки коакс</t>
  </si>
  <si>
    <t>INS_BRAID | Монтаж оплётки</t>
  </si>
  <si>
    <t>SDR_BANANA | Пайка</t>
  </si>
  <si>
    <t>SDR_НК | Пайка</t>
  </si>
  <si>
    <t>SDR_PCB | Пайка на плату</t>
  </si>
  <si>
    <t>SEAL | Герметизация</t>
  </si>
  <si>
    <t>‹наименование комплектующего›</t>
  </si>
  <si>
    <t>‹норма›</t>
  </si>
  <si>
    <t>INS_END_CAP | Заделка свободных концов</t>
  </si>
  <si>
    <t>PREP_FOLD | Складывание жилы</t>
  </si>
  <si>
    <t>CUT_WIRE+1crimp | Автомат резка + опрессовка</t>
  </si>
  <si>
    <t>CUT_COAX+1strip | Резка с разделкой</t>
  </si>
  <si>
    <t>CUT_COAX+2strip | Резка с разделкой</t>
  </si>
  <si>
    <t>STRIP_WIRE | Разделка</t>
  </si>
  <si>
    <t>PRS_ТМЛ | Опрессовка наконечников</t>
  </si>
  <si>
    <t>CUT_NEYLON | Резка линейных материалов</t>
  </si>
  <si>
    <t>id</t>
  </si>
  <si>
    <t>title</t>
  </si>
  <si>
    <t>category</t>
  </si>
  <si>
    <t>description</t>
  </si>
  <si>
    <t>storeRow</t>
  </si>
  <si>
    <t>storeColumn</t>
  </si>
  <si>
    <t>height</t>
  </si>
  <si>
    <t>width</t>
  </si>
  <si>
    <t>sourceRange</t>
  </si>
  <si>
    <t>rowHeightsJson</t>
  </si>
  <si>
    <t>columnWidthsJson</t>
  </si>
  <si>
    <t>sdr-tin-лужение</t>
  </si>
  <si>
    <t>B2:T36</t>
  </si>
  <si>
    <t>2026-06-04T20:15:07.270Z</t>
  </si>
  <si>
    <t>[21,21,21,21,21,21,21,21,21,21,21,21,21,21,21,21,21,21,21,21,21,21,21,21,21,21,21,21,21,21,2,25,25,21,21]</t>
  </si>
  <si>
    <t>[140,26,300,130,90,90,90,100,100,100,100,100,100,100,100,100,100,100,95]</t>
  </si>
  <si>
    <t>[]</t>
  </si>
  <si>
    <t>ins-sleeve-coax-монтаж</t>
  </si>
  <si>
    <t>B2:T26</t>
  </si>
  <si>
    <t>2026-06-04T20:15:12.295Z</t>
  </si>
  <si>
    <t>[21,21,21,21,21,21,21,21,21,21,21,21,21,21,21,21,21,21,21,21,2,25,25,21,21]</t>
  </si>
  <si>
    <t>ins-tut-монтаж</t>
  </si>
  <si>
    <t>Черновик — INS_TUT | Монтаж</t>
  </si>
  <si>
    <t>B2:T25</t>
  </si>
  <si>
    <t>2026-09-14T17:30:27.647Z</t>
  </si>
  <si>
    <t>[21,21,21,21,21,21,21,21,21,21,21,21,21,21,21,23,21,21,21,2,25,25,21,21]</t>
  </si>
  <si>
    <t>ins-housing-coax-монтаж-корпуса-a</t>
  </si>
  <si>
    <t>B2:T29</t>
  </si>
  <si>
    <t>2026-06-04T20:15:23.256Z</t>
  </si>
  <si>
    <t>[21,21,21,21,21,21,21,21,21,21,21,21,21,21,21,21,21,21,21,21,21,21,21,2,25,25,21,21]</t>
  </si>
  <si>
    <t>ins-housing-coax-монтаж-корпуса-b</t>
  </si>
  <si>
    <t>2026-06-04T20:15:28.424Z</t>
  </si>
  <si>
    <t>ins-terminal-1-00-монтаж-терминалов-a</t>
  </si>
  <si>
    <t>B2:T33</t>
  </si>
  <si>
    <t>2026-06-04T20:15:34.702Z</t>
  </si>
  <si>
    <t>[21,21,21,21,21,21,21,21,21,21,21,21,21,21,21,21,21,21,21,21,21,21,21,21,21,21,21,2,25,25,21,21]</t>
  </si>
  <si>
    <t>ins-terminal-1-00-монтаж-терминалов-b</t>
  </si>
  <si>
    <t>2026-06-04T20:15:39.445Z</t>
  </si>
  <si>
    <t>ins-terminal-1-25-монтаж-терминалов-a</t>
  </si>
  <si>
    <t>2026-06-04T20:15:46.136Z</t>
  </si>
  <si>
    <t>ins-terminal-1-25-монтаж-терминалов-b</t>
  </si>
  <si>
    <t>2026-06-04T20:15:52.398Z</t>
  </si>
  <si>
    <t>ins-terminal-1-5-монтаж-терминалов-a</t>
  </si>
  <si>
    <t>2026-06-04T20:15:59.680Z</t>
  </si>
  <si>
    <t>ins-terminal-1-5-монтаж-терминалов-b</t>
  </si>
  <si>
    <t>2026-06-04T20:16:06.359Z</t>
  </si>
  <si>
    <t>ins-terminal-2-монтаж-терминалов-a</t>
  </si>
  <si>
    <t>2026-06-04T20:16:11.554Z</t>
  </si>
  <si>
    <t>ins-terminal-2-монтаж-терминалов-b</t>
  </si>
  <si>
    <t>2026-06-04T20:16:23.598Z</t>
  </si>
  <si>
    <t>ins-terminal-2-54-6-3-монтаж-терминалов-a</t>
  </si>
  <si>
    <t>2026-06-04T20:16:29.434Z</t>
  </si>
  <si>
    <t>ins-terminal-2-54-6-3-монтаж-терминалов-b</t>
  </si>
  <si>
    <t>2026-06-04T20:16:36.075Z</t>
  </si>
  <si>
    <t>prs-sleeve-coax-опрессовка</t>
  </si>
  <si>
    <t>B2:T31</t>
  </si>
  <si>
    <t>2026-06-04T20:16:44.191Z</t>
  </si>
  <si>
    <t>[21,21,21,21,21,21,21,21,21,21,21,21,21,21,21,21,21,21,21,21,21,21,21,21,21,2,25,25,21,21]</t>
  </si>
  <si>
    <t>prs-terminal-auto-опрессовка-терминалов-a</t>
  </si>
  <si>
    <t>2026-06-04T20:16:50.135Z</t>
  </si>
  <si>
    <t>prs-terminal-auto-опрессовка-терминалов-b</t>
  </si>
  <si>
    <t>B2:T37</t>
  </si>
  <si>
    <t>2026-06-04T20:17:03.186Z</t>
  </si>
  <si>
    <t>[21,21,21,21,21,21,21,21,21,21,21,21,21,21,21,21,21,21,21,21,21,21,21,21,21,21,21,21,21,21,21,2,25,25,21,21]</t>
  </si>
  <si>
    <t>sdr-coax-pin-пайка-a</t>
  </si>
  <si>
    <t>B2:T41</t>
  </si>
  <si>
    <t>2026-06-04T20:17:08.398Z</t>
  </si>
  <si>
    <t>[21,21,21,21,21,21,21,21,21,21,21,21,21,21,21,21,21,21,21,21,21,21,21,21,21,21,21,21,21,21,21,21,21,21,21,2,25,25,21,21]</t>
  </si>
  <si>
    <t>sdr-coax-pin-пайка-b</t>
  </si>
  <si>
    <t>B2:T50</t>
  </si>
  <si>
    <t>2026-06-04T20:17:23.260Z</t>
  </si>
  <si>
    <t>[21,21,21,21,21,21,21,21,21,21,21,21,21,21,21,21,21,21,21,21,21,21,21,21,21,21,21,21,21,21,21,21,21,21,21,2,25,25,21,21,21,21,21,21,21,21,21,21,21]</t>
  </si>
  <si>
    <t>sdr-coax-pin-r-a-пайка-a</t>
  </si>
  <si>
    <t>Черновик — SDR_COAX_pin_R/A | Пайка (A)</t>
  </si>
  <si>
    <t>2026-09-28T14:24:55.166Z</t>
  </si>
  <si>
    <t>sdr-coax-pin-r-a-пайка-b</t>
  </si>
  <si>
    <t>Черновик — SDR_COAX_pin_R/A | Пайка (B)</t>
  </si>
  <si>
    <t>2026-09-28T14:26:09.539Z</t>
  </si>
  <si>
    <t>sdr-coax-housing-пайка-экрана-a</t>
  </si>
  <si>
    <t>2026-06-04T20:17:50.941Z</t>
  </si>
  <si>
    <t>[{"driveFileId":"1cxZLqdf28Ofjpn9B_dL54m1BirlQFXg9","relRow":19,"relCol":9,"xOffset":70,"yOffset":8,"width":654,"height":674}]</t>
  </si>
  <si>
    <t>sdr-coax-housing-пайка-экрана-b</t>
  </si>
  <si>
    <t>2026-06-04T20:18:04.424Z</t>
  </si>
  <si>
    <t>strip-coax-auto-разделка-a</t>
  </si>
  <si>
    <t>Черновик — STRIP_COAX_auto | Разделка (A)</t>
  </si>
  <si>
    <t>B2:T35</t>
  </si>
  <si>
    <t>2026-09-28T13:27:12.290Z</t>
  </si>
  <si>
    <t>[21,21,21,21,21,21,21,21,21,21,21,21,21,21,21,21,21,21,21,21,21,21,21,21,21,21,21,21,21,2,25,25,21,21]</t>
  </si>
  <si>
    <t>strip-coax-auto-разделка-b</t>
  </si>
  <si>
    <t>Черновик — STRIP_COAX_auto | Разделка (B)</t>
  </si>
  <si>
    <t>2026-09-28T13:27:35.254Z</t>
  </si>
  <si>
    <t>[21,21,21,21,21,21,21,21,21,21,21,21,21,21,21,21,21,21,21,21,21,21,21,21,21,21,21,21,21,21,21,21,21,21]</t>
  </si>
  <si>
    <t>cut-tut-short-резка</t>
  </si>
  <si>
    <t>B2:T34</t>
  </si>
  <si>
    <t>2026-06-04T20:18:24.576Z</t>
  </si>
  <si>
    <t>[21,21,21,21,21,21,21,21,21,21,21,21,21,21,21,21,21,21,21,21,21,21,21,21,21,21,21,21,2,25,25,21,21]</t>
  </si>
  <si>
    <t>cut-wire-auto-резка</t>
  </si>
  <si>
    <t>2026-06-04T20:18:30.017Z</t>
  </si>
  <si>
    <t>cut-wire-1strip-резка-с-разделкой</t>
  </si>
  <si>
    <t>Черновик — CUT_WIRE+1strip | Резка с разделкой</t>
  </si>
  <si>
    <t>2026-09-14T17:28:54.280Z</t>
  </si>
  <si>
    <t>cut-wire-2strip-резка-с-разделкой</t>
  </si>
  <si>
    <t>Черновик — CUT_WIRE+2strip | Резка с разделкой</t>
  </si>
  <si>
    <t>2026-09-14T17:29:11.662Z</t>
  </si>
  <si>
    <t>twist-свивка</t>
  </si>
  <si>
    <t>Черновик — TWIST | Свивка</t>
  </si>
  <si>
    <t>2026-09-14T17:31:09.532Z</t>
  </si>
  <si>
    <t>heat-tyt-short-усадка</t>
  </si>
  <si>
    <t>Черновик — HEAT_TYT_short | Усадка</t>
  </si>
  <si>
    <t>2026-09-14T17:29:44.759Z</t>
  </si>
  <si>
    <t>heat-tyt-long-усадка</t>
  </si>
  <si>
    <t>2026-06-05T08:36:00.910Z</t>
  </si>
  <si>
    <t>heat-ttk-short-усадка</t>
  </si>
  <si>
    <t>Черновик — HEAT_TTK_short | Усадка</t>
  </si>
  <si>
    <t>2026-09-14T17:29:28.837Z</t>
  </si>
  <si>
    <t>heat-ttk-long-усадка</t>
  </si>
  <si>
    <t>2026-06-05T08:36:33.806Z</t>
  </si>
  <si>
    <t>sdr-db-пайка</t>
  </si>
  <si>
    <t>2026-06-05T10:07:58.726Z</t>
  </si>
  <si>
    <t>sdr-dh-пайка</t>
  </si>
  <si>
    <t>2026-06-05T10:08:08.118Z</t>
  </si>
  <si>
    <t>sdr-mr10-пайка</t>
  </si>
  <si>
    <t>2026-06-05T10:08:16.064Z</t>
  </si>
  <si>
    <t>sdr-xt30-пайка</t>
  </si>
  <si>
    <t>Черновик — SDR_XT30 | Пайка</t>
  </si>
  <si>
    <t>2026-09-14T17:30:53.812Z</t>
  </si>
  <si>
    <t>sdr-xt60-пайка</t>
  </si>
  <si>
    <t>2026-06-05T10:07:50.557Z</t>
  </si>
  <si>
    <t>sdr-xt90-пайка</t>
  </si>
  <si>
    <t>2026-06-05T10:08:32.222Z</t>
  </si>
  <si>
    <t>sdr-gx12-пайка</t>
  </si>
  <si>
    <t>2026-06-05T10:08:40.397Z</t>
  </si>
  <si>
    <t>sdr-gx16-пайка</t>
  </si>
  <si>
    <t>2026-06-05T10:08:47.102Z</t>
  </si>
  <si>
    <t>sdr-lemo-пайка</t>
  </si>
  <si>
    <t>2026-06-05T10:08:53.502Z</t>
  </si>
  <si>
    <t>sdr-w-w-пайка</t>
  </si>
  <si>
    <t>2026-06-05T10:09:00.756Z</t>
  </si>
  <si>
    <t>sdr-aux-пайка</t>
  </si>
  <si>
    <t>2026-06-05T10:09:08.835Z</t>
  </si>
  <si>
    <t>sdr-rca-пайка</t>
  </si>
  <si>
    <t>2026-06-05T10:09:15.884Z</t>
  </si>
  <si>
    <t>sdr-крокодилы-пайка</t>
  </si>
  <si>
    <t>2026-06-05T10:09:22.282Z</t>
  </si>
  <si>
    <t>sdr-usb-a-2-0-пайка</t>
  </si>
  <si>
    <t>2026-06-05T10:09:29.240Z</t>
  </si>
  <si>
    <t>sdr-usb-a-3-2-пайка</t>
  </si>
  <si>
    <t>2026-06-05T10:09:38.812Z</t>
  </si>
  <si>
    <t>sdr-usb-c-2-0-пайка</t>
  </si>
  <si>
    <t>2026-06-05T10:07:42.874Z</t>
  </si>
  <si>
    <t>sdr-usb-c-3-2-пайка</t>
  </si>
  <si>
    <t>2026-06-05T10:09:46.474Z</t>
  </si>
  <si>
    <t>prs-terminal-hand-опрессовка-терминалов</t>
  </si>
  <si>
    <t>2026-06-08T13:29:32.854Z</t>
  </si>
  <si>
    <t>prs-terminal-double-опрессовка-терминалов</t>
  </si>
  <si>
    <t>2026-06-08T13:29:37.356Z</t>
  </si>
  <si>
    <t>prs-terminal-multi-опрессовка-терминалов</t>
  </si>
  <si>
    <t>2026-06-08T13:29:42.495Z</t>
  </si>
  <si>
    <t>prs-hkи-нви-рпи-опрессовка-наконечников</t>
  </si>
  <si>
    <t>2026-06-08T13:29:47.452Z</t>
  </si>
  <si>
    <t>prs-ншви-опрессовка-наконечников</t>
  </si>
  <si>
    <t>2026-06-08T13:29:51.478Z</t>
  </si>
  <si>
    <t>prs-тмл-опрессовка-наконечников</t>
  </si>
  <si>
    <t>Черновик — PRS_ТМЛ | Опрессовка наконечников</t>
  </si>
  <si>
    <t>2026-09-28T18:16:10.267Z</t>
  </si>
  <si>
    <t>prs-mhf-опрессовка</t>
  </si>
  <si>
    <t>2026-06-08T13:30:01.379Z</t>
  </si>
  <si>
    <t>prs-mhf-lk-опрессовка</t>
  </si>
  <si>
    <t>2026-06-08T13:30:06.097Z</t>
  </si>
  <si>
    <t>prs-idc-опрессовка</t>
  </si>
  <si>
    <t>2026-06-08T13:29:28.120Z</t>
  </si>
  <si>
    <t>prs-cap-опрессовка</t>
  </si>
  <si>
    <t>2026-06-08T13:30:10.282Z</t>
  </si>
  <si>
    <t>prs-copper-ленточный-обжим</t>
  </si>
  <si>
    <t>2026-06-08T13:30:14.679Z</t>
  </si>
  <si>
    <t>strip-coax-hand-разделка</t>
  </si>
  <si>
    <t>Черновик — STRIP_COAX_hand | Разделка</t>
  </si>
  <si>
    <t>2026-09-28T13:27:57.697Z</t>
  </si>
  <si>
    <t>strip-u-utp-ethernet-разделка</t>
  </si>
  <si>
    <t>Черновик — STRIP_U/UTP_ethernet | Разделка</t>
  </si>
  <si>
    <t>2026-09-28T17:26:05.063Z</t>
  </si>
  <si>
    <t>strip-f-utp-ethernet-разделка</t>
  </si>
  <si>
    <t>Черновик — STRIP_F/UTP_ethernet | Разделка</t>
  </si>
  <si>
    <t>2026-09-28T17:26:47.995Z</t>
  </si>
  <si>
    <t>strip-s-utp-ethernet-разделка</t>
  </si>
  <si>
    <t>Черновик — STRIP_S/UTP_ethernet | Разделка</t>
  </si>
  <si>
    <t>2026-09-28T17:27:26.049Z</t>
  </si>
  <si>
    <t>strip-sf-utp-ethernet-разделка</t>
  </si>
  <si>
    <t>Черновик — STRIP_SF/UTP_ethernet | Разделка</t>
  </si>
  <si>
    <t>2026-09-28T17:28:02.940Z</t>
  </si>
  <si>
    <t>strip-u-ftp-ethernet-разделка</t>
  </si>
  <si>
    <t>Черновик — STRIP_U/FTP_ethernet | Разделка</t>
  </si>
  <si>
    <t>2026-09-28T17:28:37.539Z</t>
  </si>
  <si>
    <t>strip-f-ftp-ethernet-разделка</t>
  </si>
  <si>
    <t>Черновик — STRIP_F/FTP_ethernet | Разделка</t>
  </si>
  <si>
    <t>2026-09-28T17:29:11.454Z</t>
  </si>
  <si>
    <t>strip-s-ftp-ethernet-разделка</t>
  </si>
  <si>
    <t>Черновик — STRIP_S/FTP_ethernet | Разделка</t>
  </si>
  <si>
    <t>2026-09-28T17:29:45.660Z</t>
  </si>
  <si>
    <t>strip-sf-ftp-ethernet-разделка</t>
  </si>
  <si>
    <t>Черновик — STRIP_SF/FTP_ethernet | Разделка</t>
  </si>
  <si>
    <t>2026-09-28T17:30:45.463Z</t>
  </si>
  <si>
    <t>strip-wire-разделка</t>
  </si>
  <si>
    <t>Черновик — STRIP_WIRE | Разделка</t>
  </si>
  <si>
    <t>2026-09-28T18:14:50.530Z</t>
  </si>
  <si>
    <t>strip-cable-usb-2-0-разделка</t>
  </si>
  <si>
    <t>Черновик — STRIP_CABLE_usb_2.0 | Разделка</t>
  </si>
  <si>
    <t>2026-09-28T13:26:06.545Z</t>
  </si>
  <si>
    <t>strip-cable-usb-3-2-разделка</t>
  </si>
  <si>
    <t>Черновик — STRIP_CABLE_usb_3.2 | Разделка</t>
  </si>
  <si>
    <t>2026-09-28T13:26:25.765Z</t>
  </si>
  <si>
    <t>strip-cable-разделка</t>
  </si>
  <si>
    <t>Черновик — STRIP_CABLE | Разделка</t>
  </si>
  <si>
    <t>2026-09-28T18:18:32.494Z</t>
  </si>
  <si>
    <t>strip-cable-sheld-разделка</t>
  </si>
  <si>
    <t>Черновик — STRIP_CABLE_sheld | Разделка</t>
  </si>
  <si>
    <t>2026-09-28T13:25:43.523Z</t>
  </si>
  <si>
    <t>cut-wire-hand-резка</t>
  </si>
  <si>
    <t>2026-06-08T13:28:30.590Z</t>
  </si>
  <si>
    <t>cut-tut-long-резка-линейных-материалов</t>
  </si>
  <si>
    <t>2026-06-08T13:28:34.861Z</t>
  </si>
  <si>
    <t>cut-coax-1strip-резка-с-разделкой</t>
  </si>
  <si>
    <t>Черновик — CUT_COAX+1strip | Резка с разделкой</t>
  </si>
  <si>
    <t>2026-09-28T18:04:17.764Z</t>
  </si>
  <si>
    <t>cut-coax-2strip-резка-с-разделкой</t>
  </si>
  <si>
    <t>Черновик — CUT_COAX+2strip | Резка с разделкой</t>
  </si>
  <si>
    <t>2026-09-28T18:05:14.116Z</t>
  </si>
  <si>
    <t>cut-wire-1strip-1mark-резка-с-разделкой-маркировка</t>
  </si>
  <si>
    <t>2026-06-08T13:28:45.074Z</t>
  </si>
  <si>
    <t>cut-wire-1strip-2mark-резка-с-разделкой-маркировка</t>
  </si>
  <si>
    <t>2026-06-08T13:28:48.724Z</t>
  </si>
  <si>
    <t>cut-wire-2strip-1mark-резка-с-разделкой-маркировка</t>
  </si>
  <si>
    <t>2026-06-08T13:28:52.799Z</t>
  </si>
  <si>
    <t>cut-wire-2strip-2mark-резка-с-разделкой-маркировка</t>
  </si>
  <si>
    <t>2026-06-08T13:28:56.717Z</t>
  </si>
  <si>
    <t>cut-wire-1crimp-автомат-резка-опрессовка</t>
  </si>
  <si>
    <t>Черновик — CUT_WIRE+1crimp | Автомат резка + опрессовка</t>
  </si>
  <si>
    <t>B2:T38</t>
  </si>
  <si>
    <t>2026-09-28T17:16:08.403Z</t>
  </si>
  <si>
    <t>[21,21,21,21,21,21,21,21,21,21,21,21,21,21,21,21,21,21,21,21,21,21,21,21,21,21,21,21,21,21,21,21,2,25,25,21,21]</t>
  </si>
  <si>
    <t>cut-wire-2crimp-автомат-резка-опрессовка</t>
  </si>
  <si>
    <t>Черновик — CUT_WIRE+2crimp | Автомат резка + опрессовка</t>
  </si>
  <si>
    <t>2026-09-28T17:18:02.321Z</t>
  </si>
  <si>
    <t>cut-neylon-резка-линейных-материалов</t>
  </si>
  <si>
    <t>Черновик — CUT_NEYLON | Резка линейных материалов</t>
  </si>
  <si>
    <t>2026-09-28T18:29:22.381Z</t>
  </si>
  <si>
    <t>cut-пмл-резка-линейных-материалов</t>
  </si>
  <si>
    <t>2026-06-08T13:29:13.437Z</t>
  </si>
  <si>
    <t>cut-гофра-резка-линейных-материалов</t>
  </si>
  <si>
    <t>2026-06-08T13:29:17.101Z</t>
  </si>
  <si>
    <t>ins-rj-cat5-монтаж-rj</t>
  </si>
  <si>
    <t>Черновик — INS_RJ_cat5 | Монтаж RJ</t>
  </si>
  <si>
    <t>2026-09-17T13:52:03.904Z</t>
  </si>
  <si>
    <t>ins-rj-cat6-7-монтаж-rj</t>
  </si>
  <si>
    <t>Черновик — INS_RJ_cat6/7 | Монтаж RJ</t>
  </si>
  <si>
    <t>2026-09-17T13:52:42.855Z</t>
  </si>
  <si>
    <t>ins-housing-db-dh-снп-монтаж-корпуса</t>
  </si>
  <si>
    <t>2026-06-08T13:14:03.741Z</t>
  </si>
  <si>
    <t>ins-housing-gx-монтаж-корпуса</t>
  </si>
  <si>
    <t>2026-06-08T13:13:50.551Z</t>
  </si>
  <si>
    <t>ins-housing-usb-монтаж-корпуса</t>
  </si>
  <si>
    <t>2026-06-08T13:14:08.605Z</t>
  </si>
  <si>
    <t>ins-neylon-монтаж</t>
  </si>
  <si>
    <t>2026-06-08T13:14:13.725Z</t>
  </si>
  <si>
    <t>ins-пмл-монтаж</t>
  </si>
  <si>
    <t>2026-06-08T13:14:18.169Z</t>
  </si>
  <si>
    <t>ins-mark-монтаж</t>
  </si>
  <si>
    <t>2026-06-08T13:14:22.192Z</t>
  </si>
  <si>
    <t>ins-cap-монтаж</t>
  </si>
  <si>
    <t>2026-06-08T13:14:26.616Z</t>
  </si>
  <si>
    <t>ins-lock-монтаж</t>
  </si>
  <si>
    <t>2026-06-08T13:14:31.621Z</t>
  </si>
  <si>
    <t>ins-гофра-разрез-монтаж</t>
  </si>
  <si>
    <t>2026-06-08T13:14:35.671Z</t>
  </si>
  <si>
    <t>ins-гофра-неразрез-монтаж</t>
  </si>
  <si>
    <t>2026-06-08T13:14:39.819Z</t>
  </si>
  <si>
    <t>ins-стяжки-монтаж</t>
  </si>
  <si>
    <t>2026-06-08T13:14:43.817Z</t>
  </si>
  <si>
    <t>ins-tape-монтаж</t>
  </si>
  <si>
    <t>2026-06-08T13:14:49.547Z</t>
  </si>
  <si>
    <t>us-weld-уз-сварка</t>
  </si>
  <si>
    <t>2026-06-05T09:38:56.223Z</t>
  </si>
  <si>
    <t>mold-hand-литье-пластика</t>
  </si>
  <si>
    <t>2026-06-05T09:39:05.915Z</t>
  </si>
  <si>
    <t>mold-auto-литье-пластика</t>
  </si>
  <si>
    <t>2026-06-05T09:39:16.659Z</t>
  </si>
  <si>
    <t>plasm-литье-пластика</t>
  </si>
  <si>
    <t>2026-06-05T09:39:26.716Z</t>
  </si>
  <si>
    <t>ins-wrap-монтаж</t>
  </si>
  <si>
    <t>Монтаж ленты на собранный жгут</t>
  </si>
  <si>
    <t>Черновик — INS_WRAP | Монтаж</t>
  </si>
  <si>
    <t>2026-09-14T17:30:38.484Z</t>
  </si>
  <si>
    <t>ins-mark-монтаж-маркировки</t>
  </si>
  <si>
    <t>Маркировка жгута бирками из состава</t>
  </si>
  <si>
    <t>Черновик — INS_MARK | Монтаж маркировки</t>
  </si>
  <si>
    <t>2026-09-14T17:30:10.152Z</t>
  </si>
  <si>
    <t>prs-cap-опрессовка-крышки-коакс</t>
  </si>
  <si>
    <t>Запрессовка крышки углового коаксиального разъёма</t>
  </si>
  <si>
    <t>Черновик — PRS_CAP | Опрессовка крышки коакс</t>
  </si>
  <si>
    <t>2026-09-14T13:40:24.365Z</t>
  </si>
  <si>
    <t>ins-braid-монтаж-оплётки</t>
  </si>
  <si>
    <t>Монтаж оплётки на жгут со свободного конца, под термоусадку</t>
  </si>
  <si>
    <t>Черновик — INS_BRAID | Монтаж оплётки</t>
  </si>
  <si>
    <t>2026-09-14T17:29:59.887Z</t>
  </si>
  <si>
    <t>sdr-banana-пайка</t>
  </si>
  <si>
    <t>Пайка штекера Banana 4 мм</t>
  </si>
  <si>
    <t>Черновик — SDR_XT60 | Пайка</t>
  </si>
  <si>
    <t>2026-09-16T09:45:50.070Z</t>
  </si>
  <si>
    <t>sdr-нк-пайка</t>
  </si>
  <si>
    <t>Пайка кольцевого наконечника НК</t>
  </si>
  <si>
    <t>2026-09-16T09:46:33.756Z</t>
  </si>
  <si>
    <t>sdr-pcb-пайка-на-плату</t>
  </si>
  <si>
    <t>Пайка провода к контактной площадке печатной платы</t>
  </si>
  <si>
    <t>Черновик — SDR_W_W | Пайка</t>
  </si>
  <si>
    <t>2026-09-20T19:24:22.843Z</t>
  </si>
  <si>
    <t>seal-герметизация</t>
  </si>
  <si>
    <t>Клей-герметик на места пайки и хвостовики разъёмов (Силагерм 1044 и т. п.)</t>
  </si>
  <si>
    <t>Черновик — INS_MARK | Монтаж</t>
  </si>
  <si>
    <t>2026-09-22T15:32:07.839Z</t>
  </si>
  <si>
    <t>ins-end-cap-заделка-свободных-концов</t>
  </si>
  <si>
    <t>Изоляция свободного конца неиспользуемой жилы трубкой и укладка в запас</t>
  </si>
  <si>
    <t>2026-09-22T15:54:24.486Z</t>
  </si>
  <si>
    <t>prep-fold-складывание-жилы</t>
  </si>
  <si>
    <t>Подготовка</t>
  </si>
  <si>
    <t>Складывание зачищенной жилы вдвое для увеличения сечения под контакт</t>
  </si>
  <si>
    <t>2026-09-22T16:55:55.815Z</t>
  </si>
  <si>
    <t>Усилие обрыва контакта от, N</t>
  </si>
  <si>
    <t>Усилие обрыва контакта до, N</t>
  </si>
  <si>
    <t>NV</t>
  </si>
  <si>
    <t>NVR</t>
  </si>
  <si>
    <t>1,10 - 1,20</t>
  </si>
  <si>
    <t>1,05 - 1,15</t>
  </si>
  <si>
    <t>1,00 - 1,10</t>
  </si>
  <si>
    <t>0,80 - 0,90</t>
  </si>
  <si>
    <t>0,75 - 0,85</t>
  </si>
  <si>
    <t>0,70 - 0,80</t>
  </si>
  <si>
    <t>0,65 - 0,75</t>
  </si>
  <si>
    <t>0,95 - 1,05</t>
  </si>
  <si>
    <t>0,90 - 1,00</t>
  </si>
  <si>
    <t>0,83 - 0,93</t>
  </si>
  <si>
    <t>0,78 - 0,88</t>
  </si>
  <si>
    <t>0,69 - 0,79</t>
  </si>
  <si>
    <t>0,67 - 0,77</t>
  </si>
  <si>
    <t>0,64 - 0,74</t>
  </si>
  <si>
    <t>0,62 - 0,72</t>
  </si>
  <si>
    <t>VH</t>
  </si>
  <si>
    <t>VHR</t>
  </si>
  <si>
    <t>1,15 - 1,25</t>
  </si>
  <si>
    <t>0,89 - 0,99</t>
  </si>
  <si>
    <t>S2/M2</t>
  </si>
  <si>
    <t>0,63 - 0,67</t>
  </si>
  <si>
    <t>0,58 - 0,62</t>
  </si>
  <si>
    <t>0,56 - 0,60</t>
  </si>
  <si>
    <t>0,53 - 0,57</t>
  </si>
  <si>
    <t>0,81 - 0,86</t>
  </si>
  <si>
    <t>0,90 - 0,98</t>
  </si>
  <si>
    <t>0,65 - 0,70</t>
  </si>
  <si>
    <t>1,80 - 1,90</t>
  </si>
  <si>
    <t>0,60 - 0,65</t>
  </si>
  <si>
    <t>1,75 - 1,85</t>
  </si>
  <si>
    <t>0,75 - 0,80</t>
  </si>
  <si>
    <t>0,68 - 0,73</t>
  </si>
  <si>
    <t>0,59 - 0,65</t>
  </si>
  <si>
    <t>0,54 - 0,60</t>
  </si>
  <si>
    <t>BLS</t>
  </si>
  <si>
    <t>I-DS1071-SCB01</t>
  </si>
  <si>
    <t>BLD</t>
  </si>
  <si>
    <t>I-DS1071-SCB02</t>
  </si>
  <si>
    <t>0,73 - 0,80</t>
  </si>
  <si>
    <t>0,67 - 0,74</t>
  </si>
  <si>
    <t>0,63 - 0,69</t>
  </si>
  <si>
    <t>0,61 - 0,67</t>
  </si>
  <si>
    <t>0,60 - 0,70</t>
  </si>
  <si>
    <t>0,61 - 0,65</t>
  </si>
  <si>
    <t>0,55 - 0,65</t>
  </si>
  <si>
    <t>0,60 - 0,75</t>
  </si>
  <si>
    <t>SYF-41T-P0.6A</t>
  </si>
  <si>
    <t>0,90 - 1,05</t>
  </si>
  <si>
    <t>https://www.jst.com/products/crimp_style/syf-41t-p0-6a/</t>
  </si>
  <si>
    <t>0,85 - 0,95</t>
  </si>
  <si>
    <t>0,76 - 0,80</t>
  </si>
  <si>
    <t>SYM-41T-P0.6A</t>
  </si>
  <si>
    <t>https://www.jst.com/products/crimp_style/sym-41t-p0-6a/</t>
  </si>
  <si>
    <t>RCY</t>
  </si>
  <si>
    <t>SYR</t>
  </si>
  <si>
    <t>0,51 - 0,61</t>
  </si>
  <si>
    <t>0,59 - 0,64</t>
  </si>
  <si>
    <t>0,56 - 0,61</t>
  </si>
  <si>
    <t>0,53 - 0,58</t>
  </si>
  <si>
    <t>503948053</t>
  </si>
  <si>
    <t>0,62 - 0,74</t>
  </si>
  <si>
    <t>https://www.molex.com/en-us/products/part-detail/503948053</t>
  </si>
  <si>
    <t>0,71 - 0,76</t>
  </si>
  <si>
    <t>0,62 - 0,67</t>
  </si>
  <si>
    <t>0,51 - 0,56</t>
  </si>
  <si>
    <t>0,48 - 0,53</t>
  </si>
  <si>
    <t>0,66 - 0,71</t>
  </si>
  <si>
    <t>0,61 - 0,66</t>
  </si>
  <si>
    <t>0,57 - 0,62</t>
  </si>
  <si>
    <t>1,85 (Max)</t>
  </si>
  <si>
    <t>0,78 - 0,83</t>
  </si>
  <si>
    <t>1,71 - 1,79</t>
  </si>
  <si>
    <t>0,70 - 0,75</t>
  </si>
  <si>
    <t>1,48 - 1,56</t>
  </si>
  <si>
    <t>0,47 - 0,51</t>
  </si>
  <si>
    <t>0,775 - 0,825</t>
  </si>
  <si>
    <t>0,44 - 0,48</t>
  </si>
  <si>
    <t>0,725 - 0,775</t>
  </si>
  <si>
    <t>2147205002</t>
  </si>
  <si>
    <t>https://www.molex.com/en-us/products/part-detail/2147205002</t>
  </si>
  <si>
    <t>0,83 - 0,88</t>
  </si>
  <si>
    <t>0,70 - 0,77</t>
  </si>
  <si>
    <t>0,63 - 0,68</t>
  </si>
  <si>
    <t>5016491000</t>
  </si>
  <si>
    <t>https://www.molex.com/en-us/products/part-detail/5016491000</t>
  </si>
  <si>
    <t>5016501000</t>
  </si>
  <si>
    <t>https://www.molex.com/en-us/products/part-detail/5016501000</t>
  </si>
  <si>
    <t>0,66 - 0,72</t>
  </si>
  <si>
    <t>0,64 - 0,70</t>
  </si>
  <si>
    <t>0,60 - 0,66</t>
  </si>
  <si>
    <t>1,40 - 1,55</t>
  </si>
  <si>
    <t>0,56 - 0,62</t>
  </si>
  <si>
    <t>1,35 - 1,50</t>
  </si>
  <si>
    <t>0,52 - 0,58</t>
  </si>
  <si>
    <t>1,30 - 1,45</t>
  </si>
  <si>
    <t>0,54 - 0,58</t>
  </si>
  <si>
    <t>0,52 - 0,56</t>
  </si>
  <si>
    <t>0,55 - 0,70</t>
  </si>
  <si>
    <t>I-DS1071-01-SCB01</t>
  </si>
  <si>
    <t>S17/M17</t>
  </si>
  <si>
    <t>I-DS1071-01-SCB02</t>
  </si>
  <si>
    <t>https://www.te.com/usa-en/product-349052447.html</t>
  </si>
  <si>
    <t>https://www.te.com/usa-en/product-349056447.html</t>
  </si>
  <si>
    <t>0,68 - 0,72</t>
  </si>
  <si>
    <t>0,48 - 0,52</t>
  </si>
  <si>
    <t>PHDR</t>
  </si>
  <si>
    <t>0,50 - 0,54</t>
  </si>
  <si>
    <t>возможно S2/M2</t>
  </si>
  <si>
    <t>0,51 - 0,55</t>
  </si>
  <si>
    <t>PND</t>
  </si>
  <si>
    <t>PNDP</t>
  </si>
  <si>
    <t>0,66 - 0,70</t>
  </si>
  <si>
    <t>1,05 - 1,11</t>
  </si>
  <si>
    <t>0,95 - 1,01</t>
  </si>
  <si>
    <t>0,54 - 0,59</t>
  </si>
  <si>
    <t>0,50 - 0,55</t>
  </si>
  <si>
    <t>0,47 - 0,52</t>
  </si>
  <si>
    <t>1,40 (Max)</t>
  </si>
  <si>
    <t>0,52 - 0,57</t>
  </si>
  <si>
    <t>1,30 (Max)</t>
  </si>
  <si>
    <t>0,49 - 0,53</t>
  </si>
  <si>
    <t>0,46 - 0,50</t>
  </si>
  <si>
    <t>RTZ</t>
  </si>
  <si>
    <t>RTZP</t>
  </si>
  <si>
    <t>SRTZM-002T-P0.3</t>
  </si>
  <si>
    <t>https://www.jst.com/products/crimp_style/srtzm-002t-p0-3/</t>
  </si>
  <si>
    <t>RTZR</t>
  </si>
  <si>
    <t>SRTZ-002T-P0.3</t>
  </si>
  <si>
    <t>https://www.jst.com/products/crimp_style/srtz-002t-p0-3/</t>
  </si>
  <si>
    <t>ZE</t>
  </si>
  <si>
    <t>ZER</t>
  </si>
  <si>
    <t>0,43 - 0,47</t>
  </si>
  <si>
    <t>ZIM</t>
  </si>
  <si>
    <t>ZIMRP</t>
  </si>
  <si>
    <t>SZIMM-002T-P0.3</t>
  </si>
  <si>
    <t>https://www.jst.com/products/crimp_style/szimm-002t-p0-3/</t>
  </si>
  <si>
    <t>ZIMRR</t>
  </si>
  <si>
    <t>SZIM-002T-P0.3</t>
  </si>
  <si>
    <t>https://www.jst.com/products/crimp_style/szim-002t-p0-3/</t>
  </si>
  <si>
    <t>ZND</t>
  </si>
  <si>
    <t>ZNDP</t>
  </si>
  <si>
    <t>ZOM</t>
  </si>
  <si>
    <t>ZOMP</t>
  </si>
  <si>
    <t>SZOMM-002T-P0.3</t>
  </si>
  <si>
    <t>https://www.jst.com/products/crimp_style/szomm-002t-p0-3/</t>
  </si>
  <si>
    <t>ZOMR</t>
  </si>
  <si>
    <t>SZOM-002T-P0.3</t>
  </si>
  <si>
    <t>https://www.jst.com/products/crimp_style/szom-002t-p0-3/</t>
  </si>
  <si>
    <t>SZPD-003T-P0.3</t>
  </si>
  <si>
    <t>https://www.jst.com/products/crimp_style/szpd-003t-p0-3/</t>
  </si>
  <si>
    <t>0,45 - 0,49</t>
  </si>
  <si>
    <t>0,53 - 0,63</t>
  </si>
  <si>
    <t>0,42 - 0,52</t>
  </si>
  <si>
    <t>0,41 - 0,51</t>
  </si>
  <si>
    <t>0,545 - 0,585</t>
  </si>
  <si>
    <t>1,19 - 1,28</t>
  </si>
  <si>
    <t>0,495 - 0,535</t>
  </si>
  <si>
    <t>1,18 - 1,28</t>
  </si>
  <si>
    <t>0,465 - 0,505</t>
  </si>
  <si>
    <t>1,08 - 1,18</t>
  </si>
  <si>
    <t>1,20 - 1,28</t>
  </si>
  <si>
    <t>1,16 - 1,26</t>
  </si>
  <si>
    <t>0,46 - 0,51</t>
  </si>
  <si>
    <t>0,55 - 0,59</t>
  </si>
  <si>
    <t>1,20 - 1,40</t>
  </si>
  <si>
    <t>1,00 - 1,20</t>
  </si>
  <si>
    <t>S12/M12</t>
  </si>
  <si>
    <t>0,41 - 0,45</t>
  </si>
  <si>
    <t>0,48 - 0,56</t>
  </si>
  <si>
    <t>0,46 - 0,54</t>
  </si>
  <si>
    <t>0,46 - 0,52</t>
  </si>
  <si>
    <t>1,10 - 1,25</t>
  </si>
  <si>
    <t>DF14-2630SCF</t>
  </si>
  <si>
    <t>https://www.hirose.com/product/en/products/DF14/DF14-2630SCF/</t>
  </si>
  <si>
    <t>DF14-2630SCFA</t>
  </si>
  <si>
    <t>https://www.hirose.com/product/en/products/DF14/DF14-2630SCFA/</t>
  </si>
  <si>
    <t>0,40 - 0,46</t>
  </si>
  <si>
    <t>0,36 - 0,42</t>
  </si>
  <si>
    <t>0,38 - 0,44</t>
  </si>
  <si>
    <t>GHD</t>
  </si>
  <si>
    <t>GHDR</t>
  </si>
  <si>
    <t>возможно S4/M4</t>
  </si>
  <si>
    <t>0,40 - 0,44</t>
  </si>
  <si>
    <t>0,38 - 0,42</t>
  </si>
  <si>
    <t>GHR</t>
  </si>
  <si>
    <t>0,81 - 0,85</t>
  </si>
  <si>
    <t>0,42 - 0,46</t>
  </si>
  <si>
    <t>0,80 - 0,85</t>
  </si>
  <si>
    <t>0,39 - 0,43</t>
  </si>
  <si>
    <t>APSH</t>
  </si>
  <si>
    <t>APSHR</t>
  </si>
  <si>
    <t>SAPH-002T-P0.5</t>
  </si>
  <si>
    <t>https://www.jst.com/products/crimp_style/saph-002t-p0-5/</t>
  </si>
  <si>
    <t>0,88 - 1,03</t>
  </si>
  <si>
    <t>0,75 - 0,90</t>
  </si>
  <si>
    <t>0,45 - 0,60</t>
  </si>
  <si>
    <t>0,50 - 0,80</t>
  </si>
  <si>
    <t>LBTAR</t>
  </si>
  <si>
    <t>SLBT-001T-P0.2</t>
  </si>
  <si>
    <t>https://www.jst.com/products/crimp_style/slbt-001t-p0-2/</t>
  </si>
  <si>
    <t>0,45 - 0,55</t>
  </si>
  <si>
    <t>NSH</t>
  </si>
  <si>
    <t>NSHR</t>
  </si>
  <si>
    <t>возможно S4/M2</t>
  </si>
  <si>
    <t>SHD</t>
  </si>
  <si>
    <t>SHDP</t>
  </si>
  <si>
    <t>SHL</t>
  </si>
  <si>
    <t>SHLP</t>
  </si>
  <si>
    <t>0,40 - 0,50</t>
  </si>
  <si>
    <t>НКИ 2.5-3</t>
  </si>
  <si>
    <t>0,88 - 0,92</t>
  </si>
  <si>
    <t>VB</t>
  </si>
  <si>
    <t>AP105-DF19S</t>
  </si>
  <si>
    <t>A5</t>
  </si>
  <si>
    <t>0,93 - 1,01</t>
  </si>
  <si>
    <t>1,40 - 1,50</t>
  </si>
  <si>
    <t>shf-001</t>
  </si>
  <si>
    <t>совмест s8</t>
  </si>
  <si>
    <t>1727183111</t>
  </si>
  <si>
    <t>RVN1. 25-4L-P</t>
  </si>
  <si>
    <t>RVN2-4L-P</t>
  </si>
  <si>
    <t>RVN5. 5-4L-P</t>
  </si>
  <si>
    <t>2125153102</t>
  </si>
  <si>
    <t>T-DS1071-01-SC600 SH25400-T</t>
  </si>
  <si>
    <t>A15</t>
  </si>
  <si>
    <t>4,4–11,8</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</si>
</sst>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yyyy"/>
    <numFmt numFmtId="165" formatCode="0.0"/>
    <numFmt numFmtId="166" formatCode="d/m"/>
    <numFmt numFmtId="167" formatCode="#,##0.0"/>
    <numFmt numFmtId="168" formatCode="#,##0.000"/>
    <numFmt numFmtId="169" formatCode="d.m"/>
    <numFmt numFmtId="170" formatCode="dd.MM.yyyy"/>
  </numFmts>
  <fonts count="129">
    <font>
      <sz val="12.0"/>
      <color theme="1"/>
      <name val="Calibri"/>
      <scheme val="minor"/>
    </font>
    <font>
      <sz val="10.0"/>
      <color theme="1"/>
      <name val="Calibri"/>
    </font>
    <font>
      <sz val="12.0"/>
      <color theme="1"/>
      <name val="Calibri"/>
    </font>
    <font>
      <sz val="8.0"/>
      <color theme="1"/>
      <name val="Calibri"/>
    </font>
    <font>
      <color theme="1"/>
      <name val="Calibri"/>
      <scheme val="minor"/>
    </font>
    <font>
      <u/>
      <color rgb="FF0000FF"/>
    </font>
    <font>
      <b/>
      <color theme="1"/>
      <name val="Calibri"/>
      <scheme val="minor"/>
    </font>
    <font>
      <sz val="10.0"/>
      <color rgb="FF000000"/>
      <name val="Calibri"/>
    </font>
    <font>
      <u/>
      <sz val="10.0"/>
      <color rgb="FF0000FF"/>
      <name val="Calibri"/>
    </font>
    <font>
      <u/>
      <sz val="10.0"/>
      <color rgb="FF0000FF"/>
      <name val="Calibri"/>
    </font>
    <font>
      <color theme="1"/>
      <name val="Calibri"/>
    </font>
    <font/>
    <font>
      <sz val="8.0"/>
      <color rgb="FF434343"/>
      <name val="Calibri"/>
    </font>
    <font>
      <color theme="1"/>
      <name val="Arial"/>
    </font>
    <font>
      <u/>
      <sz val="10.0"/>
      <color rgb="FF0000FF"/>
      <name val="Calibri"/>
    </font>
    <font>
      <u/>
      <sz val="10.0"/>
      <color rgb="FF0563C1"/>
      <name val="Calibri"/>
    </font>
    <font>
      <b/>
      <sz val="8.0"/>
      <color theme="1"/>
      <name val="Calibri"/>
    </font>
    <font>
      <u/>
      <sz val="8.0"/>
      <color rgb="FF0000FF"/>
      <name val="Calibri"/>
    </font>
    <font>
      <u/>
      <sz val="8.0"/>
      <color rgb="FF0000FF"/>
      <name val="Calibri"/>
    </font>
    <font>
      <u/>
      <sz val="8.0"/>
      <color rgb="FF0000FF"/>
      <name val="Calibri"/>
    </font>
    <font>
      <sz val="8.0"/>
      <color theme="1"/>
      <name val="Calibri"/>
      <scheme val="minor"/>
    </font>
    <font>
      <b/>
      <sz val="8.0"/>
      <color rgb="FFFFFFFF"/>
      <name val="Calibri"/>
    </font>
    <font>
      <b/>
      <sz val="8.0"/>
      <color rgb="FF000000"/>
      <name val="Calibri"/>
    </font>
    <font>
      <u/>
      <sz val="8.0"/>
      <color rgb="FF0563C1"/>
      <name val="Calibri"/>
    </font>
    <font>
      <u/>
      <sz val="8.0"/>
      <color rgb="FF0563C1"/>
      <name val="Calibri"/>
    </font>
    <font>
      <u/>
      <sz val="8.0"/>
      <color rgb="FF0563C1"/>
      <name val="Calibri"/>
    </font>
    <font>
      <u/>
      <sz val="8.0"/>
      <color rgb="FF0563C1"/>
      <name val="Calibri"/>
    </font>
    <font>
      <u/>
      <sz val="8.0"/>
      <color rgb="FF0563C1"/>
      <name val="Calibri"/>
    </font>
    <font>
      <u/>
      <sz val="8.0"/>
      <color rgb="FF0563C1"/>
      <name val="Calibri"/>
    </font>
    <font>
      <b/>
      <sz val="9.0"/>
      <color theme="1"/>
      <name val="Calibri"/>
    </font>
    <font>
      <sz val="9.0"/>
      <color theme="1"/>
      <name val="Calibri"/>
    </font>
    <font>
      <sz val="9.0"/>
      <color rgb="FF434343"/>
      <name val="Calibri"/>
    </font>
    <font>
      <sz val="9.0"/>
      <color rgb="FF000000"/>
      <name val="Calibri"/>
    </font>
    <font>
      <u/>
      <sz val="9.0"/>
      <color rgb="FF0000FF"/>
      <name val="Calibri"/>
    </font>
    <font>
      <u/>
      <sz val="9.0"/>
      <color theme="1"/>
      <name val="Calibri"/>
    </font>
    <font>
      <u/>
      <sz val="9.0"/>
      <color theme="1"/>
      <name val="Calibri"/>
    </font>
    <font>
      <u/>
      <sz val="9.0"/>
      <color theme="1"/>
      <name val="Calibri"/>
    </font>
    <font>
      <sz val="12.0"/>
      <color rgb="FF545659"/>
      <name val="&quot;Open Sans&quot;"/>
    </font>
    <font>
      <u/>
      <sz val="9.0"/>
      <color rgb="FF0000FF"/>
      <name val="Calibri"/>
    </font>
    <font>
      <u/>
      <sz val="9.0"/>
      <color rgb="FF0000FF"/>
      <name val="Calibri"/>
    </font>
    <font>
      <u/>
      <sz val="9.0"/>
      <color theme="1"/>
      <name val="Calibri"/>
    </font>
    <font>
      <u/>
      <sz val="9.0"/>
      <color theme="1"/>
      <name val="Calibri"/>
    </font>
    <font>
      <sz val="8.0"/>
      <color rgb="FF000000"/>
      <name val="Google Sans Text"/>
    </font>
    <font>
      <u/>
      <sz val="9.0"/>
      <color theme="1"/>
      <name val="Calibri"/>
    </font>
    <font>
      <sz val="9.0"/>
      <color rgb="FF545659"/>
      <name val="Calibri"/>
    </font>
    <font>
      <u/>
      <sz val="9.0"/>
      <color theme="1"/>
      <name val="Calibri"/>
    </font>
    <font>
      <u/>
      <sz val="9.0"/>
      <color theme="1"/>
      <name val="Calibri"/>
    </font>
    <font>
      <u/>
      <sz val="9.0"/>
      <color rgb="FF434343"/>
      <name val="Calibri"/>
    </font>
    <font>
      <u/>
      <sz val="9.0"/>
      <color rgb="FF434343"/>
      <name val="Calibri"/>
    </font>
    <font>
      <u/>
      <sz val="9.0"/>
      <color rgb="FF0000FF"/>
      <name val="Calibri"/>
    </font>
    <font>
      <u/>
      <sz val="9.0"/>
      <color rgb="FF434343"/>
      <name val="Calibri"/>
    </font>
    <font>
      <u/>
      <sz val="9.0"/>
      <color theme="1"/>
      <name val="Calibri"/>
    </font>
    <font>
      <sz val="9.0"/>
      <color theme="1"/>
      <name val="Google Sans Text"/>
    </font>
    <font>
      <sz val="9.0"/>
      <color rgb="FF434343"/>
      <name val="Google Sans Text"/>
    </font>
    <font>
      <sz val="10.0"/>
      <color theme="1"/>
      <name val="Calibri"/>
      <scheme val="minor"/>
    </font>
    <font>
      <sz val="9.0"/>
      <color theme="1"/>
      <name val="Roboto"/>
    </font>
    <font>
      <u/>
      <sz val="9.0"/>
      <color rgb="FF1155CC"/>
      <name val="Roboto"/>
    </font>
    <font>
      <u/>
      <sz val="9.0"/>
      <color theme="1"/>
      <name val="Roboto"/>
    </font>
    <font>
      <u/>
      <sz val="9.0"/>
      <color theme="1"/>
      <name val="Roboto"/>
    </font>
    <font>
      <u/>
      <sz val="9.0"/>
      <color rgb="FF1155CC"/>
      <name val="Roboto"/>
    </font>
    <font>
      <u/>
      <sz val="9.0"/>
      <color theme="1"/>
      <name val="Roboto"/>
    </font>
    <font>
      <u/>
      <sz val="9.0"/>
      <color rgb="FF0000FF"/>
      <name val="Roboto"/>
    </font>
    <font>
      <u/>
      <sz val="9.0"/>
      <color theme="1"/>
      <name val="Roboto"/>
    </font>
    <font>
      <u/>
      <sz val="9.0"/>
      <color rgb="FF1155CC"/>
      <name val="Roboto"/>
    </font>
    <font>
      <u/>
      <color rgb="FF0000FF"/>
    </font>
    <font>
      <b/>
      <sz val="12.0"/>
      <color theme="1"/>
      <name val="Google Sans Text"/>
    </font>
    <font>
      <sz val="12.0"/>
      <color theme="1"/>
      <name val="Google Sans Text"/>
    </font>
    <font>
      <sz val="12.0"/>
      <color rgb="FF434343"/>
      <name val="Google Sans Text"/>
    </font>
    <font>
      <sz val="14.0"/>
      <color theme="1"/>
      <name val="Google Sans Text"/>
    </font>
    <font>
      <b/>
      <sz val="10.0"/>
      <color theme="1"/>
      <name val="Google Sans Text"/>
    </font>
    <font>
      <sz val="10.0"/>
      <color theme="1"/>
      <name val="Google Sans Text"/>
    </font>
    <font>
      <sz val="8.0"/>
      <color theme="1"/>
      <name val="Google Sans Text"/>
    </font>
    <font>
      <sz val="13.0"/>
      <color theme="1"/>
      <name val="Google Sans Text"/>
    </font>
    <font>
      <b/>
      <sz val="21.0"/>
      <color theme="1"/>
      <name val="Google Sans Text"/>
    </font>
    <font>
      <b/>
      <sz val="19.0"/>
      <color theme="1"/>
      <name val="Google Sans Text"/>
    </font>
    <font>
      <b/>
      <sz val="14.0"/>
      <color theme="1"/>
      <name val="Google Sans Text"/>
    </font>
    <font>
      <b/>
      <sz val="29.0"/>
      <color rgb="FF00FF00"/>
      <name val="Google Sans Text"/>
    </font>
    <font>
      <b/>
      <sz val="12.0"/>
      <color rgb="FF000000"/>
      <name val="Google Sans Text"/>
    </font>
    <font>
      <sz val="12.0"/>
      <color rgb="FF000000"/>
      <name val="Google Sans Text"/>
    </font>
    <font>
      <b/>
      <sz val="12.0"/>
      <color rgb="FFFFFFFF"/>
      <name val="Google Sans Text"/>
    </font>
    <font>
      <sz val="9.0"/>
      <color rgb="FF000000"/>
      <name val="Google Sans Text"/>
    </font>
    <font>
      <sz val="10.0"/>
      <color theme="1"/>
      <name val="Arial"/>
    </font>
    <font>
      <sz val="10.0"/>
      <color rgb="FF434343"/>
      <name val="Calibri"/>
    </font>
    <font>
      <u/>
      <sz val="10.0"/>
      <color rgb="FF0000FF"/>
      <name val="Calibri"/>
    </font>
    <font>
      <u/>
      <sz val="10.0"/>
      <color theme="1"/>
      <name val="Calibri"/>
    </font>
    <font>
      <u/>
      <sz val="10.0"/>
      <color theme="1"/>
      <name val="Calibri"/>
    </font>
    <font>
      <u/>
      <sz val="10.0"/>
      <color rgb="FF434343"/>
      <name val="Calibri"/>
    </font>
    <font>
      <u/>
      <sz val="10.0"/>
      <color rgb="FF434343"/>
      <name val="Calibri"/>
    </font>
    <font>
      <u/>
      <sz val="10.0"/>
      <color rgb="FF434343"/>
      <name val="Calibri"/>
    </font>
    <font>
      <u/>
      <sz val="10.0"/>
      <color rgb="FF0000FF"/>
      <name val="Calibri"/>
    </font>
    <font>
      <u/>
      <sz val="10.0"/>
      <color theme="1"/>
      <name val="Calibri"/>
    </font>
    <font>
      <u/>
      <sz val="10.0"/>
      <color rgb="FF434343"/>
      <name val="Calibri"/>
    </font>
    <font>
      <u/>
      <sz val="10.0"/>
      <color rgb="FF434343"/>
      <name val="Calibri"/>
    </font>
    <font>
      <b/>
      <sz val="10.0"/>
      <color theme="1"/>
      <name val="Calibri"/>
    </font>
    <font>
      <u/>
      <sz val="10.0"/>
      <color rgb="FF0000FF"/>
      <name val="Calibri"/>
    </font>
    <font>
      <u/>
      <sz val="10.0"/>
      <color theme="1"/>
      <name val="Calibri"/>
    </font>
    <font>
      <sz val="8.0"/>
      <color rgb="FF545659"/>
      <name val="&quot;Open Sans&quot;"/>
    </font>
    <font>
      <sz val="9.0"/>
      <color theme="1"/>
      <name val="Arial"/>
    </font>
    <font>
      <u/>
      <sz val="10.0"/>
      <color rgb="FF0000FF"/>
      <name val="Calibri"/>
    </font>
    <font>
      <sz val="10.0"/>
      <color rgb="FF545659"/>
      <name val="Calibri"/>
    </font>
    <font>
      <u/>
      <sz val="10.0"/>
      <color theme="1"/>
      <name val="Calibri"/>
    </font>
    <font>
      <u/>
      <sz val="10.0"/>
      <color theme="1"/>
      <name val="Calibri"/>
    </font>
    <font>
      <u/>
      <sz val="10.0"/>
      <color theme="1"/>
      <name val="Calibri"/>
    </font>
    <font>
      <u/>
      <color theme="1"/>
      <name val="Calibri"/>
      <scheme val="minor"/>
    </font>
    <font>
      <u/>
      <color theme="1"/>
      <name val="Calibri"/>
      <scheme val="minor"/>
    </font>
    <font>
      <u/>
      <color rgb="FF0000FF"/>
      <name val="Roboto"/>
    </font>
    <font>
      <u/>
      <color theme="1"/>
      <name val="Calibri"/>
      <scheme val="minor"/>
    </font>
    <font>
      <u/>
      <sz val="10.0"/>
      <color theme="1"/>
      <name val="Calibri"/>
    </font>
    <font>
      <u/>
      <color theme="1"/>
      <name val="Calibri"/>
      <scheme val="minor"/>
    </font>
    <font>
      <b/>
      <sz val="12.0"/>
      <color theme="1"/>
      <name val="Calibri"/>
      <scheme val="minor"/>
    </font>
    <font>
      <u/>
      <color theme="1"/>
      <name val="Calibri"/>
      <scheme val="minor"/>
    </font>
    <font>
      <color rgb="FF3C78D8"/>
      <name val="Calibri"/>
      <scheme val="minor"/>
    </font>
    <font>
      <u/>
      <sz val="9.0"/>
      <color rgb="FF0000FF"/>
      <name val="Calibri"/>
    </font>
    <font>
      <u/>
      <sz val="9.0"/>
      <color theme="1"/>
      <name val="Calibri"/>
    </font>
    <font>
      <u/>
      <sz val="9.0"/>
      <color rgb="FF0000FF"/>
      <name val="Calibri"/>
    </font>
    <font>
      <u/>
      <sz val="9.0"/>
      <color theme="1"/>
      <name val="Calibri"/>
    </font>
    <font>
      <u/>
      <sz val="9.0"/>
      <color theme="1"/>
      <name val="Calibri"/>
    </font>
    <font>
      <u/>
      <sz val="9.0"/>
      <color theme="1"/>
      <name val="Calibri"/>
    </font>
    <font>
      <u/>
      <sz val="9.0"/>
      <color rgb="FF0000FF"/>
      <name val="Calibri"/>
    </font>
    <font>
      <u/>
      <sz val="9.0"/>
      <color theme="1"/>
      <name val="Calibri"/>
    </font>
    <font>
      <u/>
      <sz val="9.0"/>
      <color theme="1"/>
      <name val="Calibri"/>
    </font>
    <font>
      <u/>
      <sz val="9.0"/>
      <color theme="1"/>
      <name val="Calibri"/>
    </font>
    <font>
      <u/>
      <sz val="9.0"/>
      <color theme="1"/>
      <name val="Calibri"/>
    </font>
    <font>
      <u/>
      <sz val="9.0"/>
      <color rgb="FF434343"/>
      <name val="Calibri"/>
    </font>
    <font>
      <u/>
      <sz val="9.0"/>
      <color rgb="FF434343"/>
      <name val="Calibri"/>
    </font>
    <font>
      <u/>
      <sz val="9.0"/>
      <color rgb="FF0000FF"/>
      <name val="Calibri"/>
    </font>
    <font>
      <u/>
      <sz val="9.0"/>
      <color rgb="FF434343"/>
      <name val="Calibri"/>
    </font>
    <font>
      <u/>
      <sz val="9.0"/>
      <color rgb="FF0000FF"/>
      <name val="Calibri"/>
    </font>
    <font>
      <u/>
      <sz val="9.0"/>
      <color theme="1"/>
      <name val="Calibri"/>
    </font>
  </fonts>
  <fills count="31">
    <fill>
      <patternFill patternType="none"/>
    </fill>
    <fill>
      <patternFill patternType="lightGray"/>
    </fill>
    <fill>
      <patternFill patternType="solid">
        <fgColor rgb="FFF3F6FC"/>
        <bgColor rgb="FFF3F6FC"/>
      </patternFill>
    </fill>
    <fill>
      <patternFill patternType="solid">
        <fgColor rgb="FFB6D7A8"/>
        <bgColor rgb="FFB6D7A8"/>
      </patternFill>
    </fill>
    <fill>
      <patternFill patternType="solid">
        <fgColor rgb="FFC9DAF8"/>
        <bgColor rgb="FFC9DAF8"/>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6F8F9"/>
        <bgColor rgb="FFF6F8F9"/>
      </patternFill>
    </fill>
    <fill>
      <patternFill patternType="solid">
        <fgColor rgb="FF356854"/>
        <bgColor rgb="FF356854"/>
      </patternFill>
    </fill>
    <fill>
      <patternFill patternType="solid">
        <fgColor rgb="FFE06666"/>
        <bgColor rgb="FFE06666"/>
      </patternFill>
    </fill>
    <fill>
      <patternFill patternType="solid">
        <fgColor rgb="FFA4C2F4"/>
        <bgColor rgb="FFA4C2F4"/>
      </patternFill>
    </fill>
    <fill>
      <patternFill patternType="solid">
        <fgColor rgb="FFA64D79"/>
        <bgColor rgb="FFA64D79"/>
      </patternFill>
    </fill>
    <fill>
      <patternFill patternType="solid">
        <fgColor rgb="FF4A86E8"/>
        <bgColor rgb="FF4A86E8"/>
      </patternFill>
    </fill>
    <fill>
      <patternFill patternType="solid">
        <fgColor rgb="FFF9CB9C"/>
        <bgColor rgb="FFF9CB9C"/>
      </patternFill>
    </fill>
    <fill>
      <patternFill patternType="solid">
        <fgColor rgb="FFF8F9FA"/>
        <bgColor rgb="FFF8F9FA"/>
      </patternFill>
    </fill>
    <fill>
      <patternFill patternType="solid">
        <fgColor rgb="FFF4CCCC"/>
        <bgColor rgb="FFF4CCCC"/>
      </patternFill>
    </fill>
    <fill>
      <patternFill patternType="solid">
        <fgColor rgb="FFD9D9D9"/>
        <bgColor rgb="FFD9D9D9"/>
      </patternFill>
    </fill>
    <fill>
      <patternFill patternType="solid">
        <fgColor rgb="FFEA9999"/>
        <bgColor rgb="FFEA9999"/>
      </patternFill>
    </fill>
    <fill>
      <patternFill patternType="solid">
        <fgColor rgb="FF6AA84F"/>
        <bgColor rgb="FF6AA84F"/>
      </patternFill>
    </fill>
    <fill>
      <patternFill patternType="solid">
        <fgColor rgb="FFCFE2F3"/>
        <bgColor rgb="FFCFE2F3"/>
      </patternFill>
    </fill>
    <fill>
      <patternFill patternType="solid">
        <fgColor rgb="FF000000"/>
        <bgColor rgb="FF000000"/>
      </patternFill>
    </fill>
    <fill>
      <patternFill patternType="solid">
        <fgColor rgb="FFB7B7B7"/>
        <bgColor rgb="FFB7B7B7"/>
      </patternFill>
    </fill>
    <fill>
      <patternFill patternType="solid">
        <fgColor rgb="FFEFEFEF"/>
        <bgColor rgb="FFEFEFEF"/>
      </patternFill>
    </fill>
    <fill>
      <patternFill patternType="solid">
        <fgColor rgb="FFFF9900"/>
        <bgColor rgb="FFFF9900"/>
      </patternFill>
    </fill>
    <fill>
      <patternFill patternType="solid">
        <fgColor rgb="FFFCE5CD"/>
        <bgColor rgb="FFFCE5CD"/>
      </patternFill>
    </fill>
    <fill>
      <patternFill patternType="solid">
        <fgColor rgb="FF3C78D8"/>
        <bgColor rgb="FF3C78D8"/>
      </patternFill>
    </fill>
    <fill>
      <patternFill patternType="solid">
        <fgColor rgb="FFE6CBB3"/>
        <bgColor rgb="FFE6CBB3"/>
      </patternFill>
    </fill>
    <fill>
      <patternFill patternType="solid">
        <fgColor rgb="FF994C00"/>
        <bgColor rgb="FF994C00"/>
      </patternFill>
    </fill>
    <fill>
      <patternFill patternType="solid">
        <fgColor rgb="FFD9E2F3"/>
        <bgColor rgb="FFD9E2F3"/>
      </patternFill>
    </fill>
  </fills>
  <borders count="59">
    <border/>
    <border>
      <left style="dotted">
        <color rgb="FF000000"/>
      </left>
      <right style="dotted">
        <color rgb="FF000000"/>
      </right>
      <top style="dotted">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dotted">
        <color rgb="FF000000"/>
      </left>
      <right style="dotted">
        <color rgb="FF000000"/>
      </right>
      <top style="dotted">
        <color rgb="FF000000"/>
      </top>
      <bottom style="dotted">
        <color rgb="FF000000"/>
      </bottom>
    </border>
    <border>
      <left style="thin">
        <color rgb="FF284E3F"/>
      </left>
      <right style="thin">
        <color rgb="FF356854"/>
      </right>
      <top style="thin">
        <color rgb="FF284E3F"/>
      </top>
    </border>
    <border>
      <left style="thin">
        <color rgb="FF356854"/>
      </left>
      <right style="thin">
        <color rgb="FF356854"/>
      </right>
      <top style="thin">
        <color rgb="FF284E3F"/>
      </top>
    </border>
    <border>
      <left style="thin">
        <color rgb="FF356854"/>
      </left>
      <right style="thin">
        <color rgb="FF284E3F"/>
      </right>
      <top style="thin">
        <color rgb="FF284E3F"/>
      </top>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top style="double">
        <color rgb="FF000000"/>
      </top>
    </border>
    <border>
      <top style="double">
        <color rgb="FF000000"/>
      </top>
    </border>
    <border>
      <right style="thin">
        <color rgb="FF000000"/>
      </right>
      <top style="double">
        <color rgb="FF000000"/>
      </top>
    </border>
    <border>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border>
    <border>
      <right style="thin">
        <color rgb="FF000000"/>
      </right>
    </border>
    <border>
      <right style="double">
        <color rgb="FF000000"/>
      </right>
      <top style="thin">
        <color rgb="FF000000"/>
      </top>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right style="double">
        <color rgb="FF000000"/>
      </right>
      <top style="thin">
        <color rgb="FF000000"/>
      </top>
      <bottom style="double">
        <color rgb="FF000000"/>
      </bottom>
    </border>
    <border>
      <left style="double">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top style="hair">
        <color rgb="FF000000"/>
      </top>
    </border>
    <border>
      <right style="hair">
        <color rgb="FF000000"/>
      </right>
      <top style="hair">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bottom style="thin">
        <color rgb="FF000000"/>
      </bottom>
    </border>
    <border>
      <right style="double">
        <color rgb="FF000000"/>
      </right>
      <bottom style="hair">
        <color rgb="FF000000"/>
      </bottom>
    </border>
    <border>
      <left style="hair">
        <color rgb="FF000000"/>
      </left>
      <right style="double">
        <color rgb="FF000000"/>
      </right>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6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4" numFmtId="49" xfId="0" applyAlignment="1" applyFont="1" applyNumberFormat="1">
      <alignment readingOrder="0"/>
    </xf>
    <xf borderId="0" fillId="0" fontId="4" numFmtId="49" xfId="0" applyFont="1" applyNumberFormat="1"/>
    <xf borderId="0" fillId="2" fontId="6" numFmtId="0" xfId="0" applyAlignment="1" applyFill="1" applyFont="1">
      <alignment readingOrder="0"/>
    </xf>
    <xf borderId="0" fillId="0" fontId="4" numFmtId="164" xfId="0" applyAlignment="1" applyFont="1" applyNumberFormat="1">
      <alignment readingOrder="0"/>
    </xf>
    <xf borderId="1" fillId="3" fontId="7" numFmtId="4" xfId="0" applyAlignment="1" applyBorder="1" applyFill="1" applyFont="1" applyNumberFormat="1">
      <alignment horizontal="center" readingOrder="0" shrinkToFit="0" vertical="center" wrapText="1"/>
    </xf>
    <xf borderId="1" fillId="3" fontId="8" numFmtId="0" xfId="0" applyAlignment="1" applyBorder="1" applyFill="1" applyFont="1">
      <alignment horizontal="center" readingOrder="0" shrinkToFit="0" vertical="center" wrapText="1"/>
    </xf>
    <xf borderId="1" fillId="3" fontId="9" numFmtId="4" xfId="0" applyAlignment="1" applyBorder="1" applyFill="1" applyFont="1" applyNumberFormat="1">
      <alignment horizontal="center" readingOrder="0" shrinkToFit="0" vertical="center" wrapText="1"/>
    </xf>
    <xf borderId="0" fillId="0" fontId="1" numFmtId="49" xfId="0" applyFont="1" applyNumberFormat="1"/>
    <xf borderId="0" fillId="0" fontId="10" numFmtId="0" xfId="0" applyFont="1"/>
    <xf borderId="0" fillId="0" fontId="3" numFmtId="0" xfId="0" applyAlignment="1" applyFont="1">
      <alignment horizontal="center" readingOrder="0" shrinkToFit="0" vertical="center" wrapText="0"/>
    </xf>
    <xf borderId="0" fillId="0" fontId="3" numFmtId="49" xfId="0" applyAlignment="1" applyFont="1" applyNumberFormat="1">
      <alignment horizontal="center" readingOrder="0" shrinkToFit="0" vertical="center" wrapText="0"/>
    </xf>
    <xf borderId="0" fillId="0" fontId="3" numFmtId="0" xfId="0" applyAlignment="1" applyFont="1">
      <alignment horizontal="left" readingOrder="0" shrinkToFit="0" vertical="center" wrapText="0"/>
    </xf>
    <xf borderId="2" fillId="0" fontId="1" numFmtId="0" xfId="0" applyAlignment="1" applyBorder="1" applyFont="1">
      <alignment readingOrder="0" shrinkToFit="0" wrapText="1"/>
    </xf>
    <xf borderId="3" fillId="4" fontId="1" numFmtId="0" xfId="0" applyAlignment="1" applyBorder="1" applyFill="1" applyFont="1">
      <alignment readingOrder="0" shrinkToFit="0" wrapText="1"/>
    </xf>
    <xf borderId="4" fillId="0" fontId="11" numFmtId="0" xfId="0" applyBorder="1" applyFont="1"/>
    <xf borderId="2" fillId="5" fontId="1" numFmtId="0" xfId="0" applyAlignment="1" applyBorder="1" applyFill="1" applyFont="1">
      <alignment readingOrder="0" shrinkToFit="0" wrapText="1"/>
    </xf>
    <xf borderId="3" fillId="0" fontId="1" numFmtId="49" xfId="0" applyAlignment="1" applyBorder="1" applyFont="1" applyNumberFormat="1">
      <alignment horizontal="center" readingOrder="0" shrinkToFit="0" wrapText="1"/>
    </xf>
    <xf borderId="0" fillId="0" fontId="10" numFmtId="0" xfId="0" applyAlignment="1" applyFont="1">
      <alignment readingOrder="0"/>
    </xf>
    <xf borderId="0" fillId="0" fontId="10" numFmtId="0" xfId="0" applyAlignment="1" applyFont="1">
      <alignment readingOrder="0" shrinkToFit="0" wrapText="1"/>
    </xf>
    <xf borderId="0" fillId="0" fontId="10" numFmtId="0" xfId="0" applyAlignment="1" applyFont="1">
      <alignment shrinkToFit="0" wrapText="1"/>
    </xf>
    <xf borderId="5" fillId="6" fontId="12" numFmtId="4" xfId="0" applyAlignment="1" applyBorder="1" applyFill="1" applyFont="1" applyNumberFormat="1">
      <alignment horizontal="right" shrinkToFit="0" vertical="center" wrapText="0"/>
    </xf>
    <xf borderId="6" fillId="6" fontId="12" numFmtId="0" xfId="0" applyAlignment="1" applyBorder="1" applyFill="1" applyFont="1">
      <alignment horizontal="center" shrinkToFit="0" vertical="center" wrapText="0"/>
    </xf>
    <xf borderId="6" fillId="6" fontId="12" numFmtId="0" xfId="0" applyAlignment="1" applyBorder="1" applyFill="1" applyFont="1">
      <alignment shrinkToFit="0" vertical="center" wrapText="0"/>
    </xf>
    <xf borderId="6" fillId="6" fontId="12" numFmtId="0" xfId="0" applyAlignment="1" applyBorder="1" applyFill="1" applyFont="1">
      <alignment horizontal="right" shrinkToFit="0" vertical="center" wrapText="0"/>
    </xf>
    <xf borderId="6" fillId="6" fontId="12" numFmtId="2" xfId="0" applyAlignment="1" applyBorder="1" applyFill="1" applyFont="1" applyNumberFormat="1">
      <alignment horizontal="right" shrinkToFit="0" vertical="center" wrapText="0"/>
    </xf>
    <xf borderId="2" fillId="7" fontId="1" numFmtId="0" xfId="0" applyAlignment="1" applyBorder="1" applyFill="1" applyFont="1">
      <alignment vertical="bottom"/>
    </xf>
    <xf borderId="2" fillId="0" fontId="1" numFmtId="0" xfId="0" applyAlignment="1" applyBorder="1" applyFont="1">
      <alignment vertical="bottom"/>
    </xf>
    <xf borderId="2" fillId="0" fontId="1" numFmtId="0" xfId="0" applyAlignment="1" applyBorder="1" applyFont="1">
      <alignment readingOrder="0"/>
    </xf>
    <xf borderId="2" fillId="0" fontId="3" numFmtId="0" xfId="0" applyAlignment="1" applyBorder="1" applyFont="1">
      <alignment horizontal="right" readingOrder="0" shrinkToFit="0" vertical="center" wrapText="0"/>
    </xf>
    <xf borderId="2" fillId="8" fontId="1" numFmtId="49" xfId="0" applyAlignment="1" applyBorder="1" applyFill="1" applyFont="1" applyNumberFormat="1">
      <alignment readingOrder="0"/>
    </xf>
    <xf borderId="0" fillId="0" fontId="10" numFmtId="9" xfId="0" applyAlignment="1" applyFont="1" applyNumberFormat="1">
      <alignment readingOrder="0"/>
    </xf>
    <xf borderId="6" fillId="9" fontId="12" numFmtId="0" xfId="0" applyAlignment="1" applyBorder="1" applyFill="1" applyFont="1">
      <alignment horizontal="center" shrinkToFit="0" vertical="center" wrapText="0"/>
    </xf>
    <xf borderId="6" fillId="9" fontId="12" numFmtId="0" xfId="0" applyAlignment="1" applyBorder="1" applyFill="1" applyFont="1">
      <alignment shrinkToFit="0" vertical="center" wrapText="0"/>
    </xf>
    <xf borderId="6" fillId="9" fontId="12" numFmtId="0" xfId="0" applyAlignment="1" applyBorder="1" applyFill="1" applyFont="1">
      <alignment horizontal="right" shrinkToFit="0" vertical="center" wrapText="0"/>
    </xf>
    <xf borderId="6" fillId="9" fontId="12" numFmtId="2" xfId="0" applyAlignment="1" applyBorder="1" applyFill="1" applyFont="1" applyNumberFormat="1">
      <alignment horizontal="right" shrinkToFit="0" vertical="center" wrapText="0"/>
    </xf>
    <xf borderId="2" fillId="0" fontId="1" numFmtId="0" xfId="0" applyBorder="1" applyFont="1"/>
    <xf borderId="5" fillId="9" fontId="13" numFmtId="4" xfId="0" applyAlignment="1" applyBorder="1" applyFill="1" applyFont="1" applyNumberFormat="1">
      <alignment shrinkToFit="0" vertical="center" wrapText="0"/>
    </xf>
    <xf borderId="6" fillId="9" fontId="12" numFmtId="9" xfId="0" applyAlignment="1" applyBorder="1" applyFill="1" applyFont="1" applyNumberFormat="1">
      <alignment horizontal="center" shrinkToFit="0" vertical="center" wrapText="0"/>
    </xf>
    <xf borderId="5" fillId="6" fontId="13" numFmtId="4" xfId="0" applyAlignment="1" applyBorder="1" applyFill="1" applyFont="1" applyNumberFormat="1">
      <alignment shrinkToFit="0" vertical="center" wrapText="0"/>
    </xf>
    <xf borderId="6" fillId="6" fontId="12" numFmtId="9" xfId="0" applyAlignment="1" applyBorder="1" applyFill="1" applyFont="1" applyNumberFormat="1">
      <alignment horizontal="center" shrinkToFit="0" vertical="center" wrapText="0"/>
    </xf>
    <xf borderId="2" fillId="0" fontId="1" numFmtId="49" xfId="0" applyBorder="1" applyFont="1" applyNumberFormat="1"/>
    <xf borderId="6" fillId="9" fontId="13" numFmtId="0" xfId="0" applyAlignment="1" applyBorder="1" applyFill="1" applyFont="1">
      <alignment shrinkToFit="0" vertical="center" wrapText="0"/>
    </xf>
    <xf borderId="6" fillId="6" fontId="13" numFmtId="0" xfId="0" applyAlignment="1" applyBorder="1" applyFill="1" applyFont="1">
      <alignment shrinkToFit="0" vertical="center" wrapText="0"/>
    </xf>
    <xf borderId="6" fillId="9" fontId="13" numFmtId="2" xfId="0" applyAlignment="1" applyBorder="1" applyFill="1" applyFont="1" applyNumberFormat="1">
      <alignment shrinkToFit="0" vertical="center" wrapText="0"/>
    </xf>
    <xf borderId="2" fillId="0" fontId="14" numFmtId="0" xfId="0" applyAlignment="1" applyBorder="1" applyFont="1">
      <alignment vertical="bottom"/>
    </xf>
    <xf borderId="2" fillId="0" fontId="15" numFmtId="0" xfId="0" applyAlignment="1" applyBorder="1" applyFont="1">
      <alignment vertical="bottom"/>
    </xf>
    <xf borderId="2" fillId="0" fontId="10" numFmtId="0" xfId="0" applyBorder="1" applyFont="1"/>
    <xf borderId="2" fillId="0" fontId="10" numFmtId="49" xfId="0" applyBorder="1" applyFont="1" applyNumberFormat="1"/>
    <xf borderId="0" fillId="0" fontId="10" numFmtId="49" xfId="0" applyFont="1" applyNumberFormat="1"/>
    <xf borderId="0" fillId="0" fontId="16" numFmtId="0" xfId="0" applyAlignment="1" applyFont="1">
      <alignment readingOrder="0" vertical="center"/>
    </xf>
    <xf borderId="7" fillId="3" fontId="17" numFmtId="0" xfId="0" applyAlignment="1" applyBorder="1" applyFill="1" applyFont="1">
      <alignment horizontal="center" readingOrder="0" shrinkToFit="0" vertical="center" wrapText="1"/>
    </xf>
    <xf borderId="7" fillId="3" fontId="18" numFmtId="4" xfId="0" applyAlignment="1" applyBorder="1" applyFill="1" applyFont="1" applyNumberFormat="1">
      <alignment horizontal="center" readingOrder="0" shrinkToFit="0" vertical="center" wrapText="1"/>
    </xf>
    <xf borderId="7" fillId="3" fontId="19" numFmtId="0" xfId="0" applyAlignment="1" applyBorder="1" applyFill="1" applyFont="1">
      <alignment horizontal="left" readingOrder="0" shrinkToFit="0" vertical="center" wrapText="1"/>
    </xf>
    <xf borderId="0" fillId="0" fontId="16" numFmtId="2" xfId="0" applyAlignment="1" applyFont="1" applyNumberFormat="1">
      <alignment readingOrder="0" shrinkToFit="0" vertical="center" wrapText="1"/>
    </xf>
    <xf borderId="0" fillId="0" fontId="16" numFmtId="0" xfId="0" applyAlignment="1" applyFont="1">
      <alignment readingOrder="0" shrinkToFit="0" vertical="center" wrapText="1"/>
    </xf>
    <xf borderId="0" fillId="0" fontId="16" numFmtId="0" xfId="0" applyAlignment="1" applyFont="1">
      <alignment horizontal="center" readingOrder="0" shrinkToFit="0" vertical="center" wrapText="0"/>
    </xf>
    <xf borderId="0" fillId="0" fontId="16" numFmtId="0" xfId="0" applyAlignment="1" applyFont="1">
      <alignment horizontal="center" readingOrder="0" shrinkToFit="0" vertical="center" wrapText="1"/>
    </xf>
    <xf borderId="0" fillId="0" fontId="16" numFmtId="165" xfId="0" applyAlignment="1" applyFont="1" applyNumberFormat="1">
      <alignment horizontal="center" readingOrder="0" shrinkToFit="0" vertical="center" wrapText="1"/>
    </xf>
    <xf borderId="0" fillId="0" fontId="20" numFmtId="0" xfId="0" applyAlignment="1" applyFont="1">
      <alignment vertical="center"/>
    </xf>
    <xf borderId="8" fillId="10" fontId="21" numFmtId="0" xfId="0" applyAlignment="1" applyBorder="1" applyFill="1" applyFont="1">
      <alignment horizontal="left" readingOrder="0" shrinkToFit="0" vertical="center" wrapText="0"/>
    </xf>
    <xf borderId="9" fillId="10" fontId="21" numFmtId="0" xfId="0" applyAlignment="1" applyBorder="1" applyFill="1" applyFont="1">
      <alignment horizontal="left" readingOrder="0" shrinkToFit="0" vertical="center" wrapText="0"/>
    </xf>
    <xf borderId="9" fillId="0" fontId="21" numFmtId="0" xfId="0" applyAlignment="1" applyBorder="1" applyFont="1">
      <alignment horizontal="left" readingOrder="0" shrinkToFit="0" vertical="center" wrapText="0"/>
    </xf>
    <xf borderId="9" fillId="10" fontId="21" numFmtId="0" xfId="0" applyAlignment="1" applyBorder="1" applyFill="1" applyFont="1">
      <alignment horizontal="left" readingOrder="0" shrinkToFit="0" vertical="center" wrapText="1"/>
    </xf>
    <xf borderId="9" fillId="11" fontId="21" numFmtId="0" xfId="0" applyAlignment="1" applyBorder="1" applyFill="1" applyFont="1">
      <alignment horizontal="left" readingOrder="0" shrinkToFit="0" vertical="center" wrapText="1"/>
    </xf>
    <xf borderId="9" fillId="12" fontId="21" numFmtId="0" xfId="0" applyAlignment="1" applyBorder="1" applyFill="1" applyFont="1">
      <alignment horizontal="left" readingOrder="0" shrinkToFit="0" vertical="center" wrapText="1"/>
    </xf>
    <xf borderId="10" fillId="10" fontId="21" numFmtId="0" xfId="0" applyAlignment="1" applyBorder="1" applyFill="1" applyFont="1">
      <alignment horizontal="left" readingOrder="0" shrinkToFit="0" vertical="center" wrapText="1"/>
    </xf>
    <xf borderId="0" fillId="12" fontId="21" numFmtId="0" xfId="0" applyAlignment="1" applyFill="1" applyFont="1">
      <alignment horizontal="left" readingOrder="0" shrinkToFit="0" vertical="center" wrapText="1"/>
    </xf>
    <xf borderId="0" fillId="13" fontId="21" numFmtId="49" xfId="0" applyAlignment="1" applyFill="1" applyFont="1" applyNumberFormat="1">
      <alignment horizontal="center" readingOrder="0" shrinkToFit="0" vertical="center" wrapText="1"/>
    </xf>
    <xf borderId="0" fillId="14" fontId="21" numFmtId="49" xfId="0" applyAlignment="1" applyFill="1" applyFont="1" applyNumberFormat="1">
      <alignment horizontal="center" readingOrder="0" shrinkToFit="0" vertical="center" wrapText="1"/>
    </xf>
    <xf borderId="0" fillId="14" fontId="21" numFmtId="0" xfId="0" applyAlignment="1" applyFill="1" applyFont="1">
      <alignment horizontal="center" readingOrder="0" shrinkToFit="0" vertical="center" wrapText="1"/>
    </xf>
    <xf borderId="0" fillId="15" fontId="22" numFmtId="0" xfId="0" applyAlignment="1" applyFill="1" applyFont="1">
      <alignment horizontal="center" readingOrder="0" shrinkToFit="0" vertical="center" wrapText="1"/>
    </xf>
    <xf borderId="0" fillId="0" fontId="12" numFmtId="49" xfId="0" applyAlignment="1" applyFont="1" applyNumberFormat="1">
      <alignment horizontal="left" readingOrder="0" shrinkToFit="0" vertical="center" wrapText="0"/>
    </xf>
    <xf borderId="0" fillId="0" fontId="12" numFmtId="0" xfId="0" applyAlignment="1" applyFont="1">
      <alignment horizontal="left" readingOrder="0" shrinkToFit="0" vertical="center" wrapText="0"/>
    </xf>
    <xf borderId="0" fillId="6" fontId="12" numFmtId="0" xfId="0" applyAlignment="1" applyFill="1" applyFont="1">
      <alignment horizontal="left" shrinkToFit="0" vertical="center" wrapText="0"/>
    </xf>
    <xf borderId="0" fillId="6" fontId="3" numFmtId="0" xfId="0" applyAlignment="1" applyFill="1" applyFont="1">
      <alignment horizontal="left" shrinkToFit="0" vertical="center" wrapText="0"/>
    </xf>
    <xf borderId="0" fillId="0" fontId="12" numFmtId="0" xfId="0" applyAlignment="1" applyFont="1">
      <alignment readingOrder="0" shrinkToFit="0" vertical="center" wrapText="0"/>
    </xf>
    <xf borderId="0" fillId="0" fontId="12" numFmtId="0" xfId="0" applyAlignment="1" applyFont="1">
      <alignment horizontal="left" shrinkToFit="0" vertical="center" wrapText="0"/>
    </xf>
    <xf borderId="0" fillId="6" fontId="3" numFmtId="0" xfId="0" applyAlignment="1" applyFill="1" applyFont="1">
      <alignment horizontal="left" shrinkToFit="0" vertical="center" wrapText="0"/>
    </xf>
    <xf borderId="0" fillId="6" fontId="12" numFmtId="0" xfId="0" applyAlignment="1" applyFill="1" applyFont="1">
      <alignment horizontal="left" shrinkToFit="0" vertical="center" wrapText="0"/>
    </xf>
    <xf borderId="0" fillId="0" fontId="12" numFmtId="2" xfId="0" applyAlignment="1" applyFont="1" applyNumberFormat="1">
      <alignment readingOrder="0" shrinkToFit="0" vertical="center" wrapText="0"/>
    </xf>
    <xf borderId="0" fillId="6" fontId="12" numFmtId="0" xfId="0" applyAlignment="1" applyFill="1" applyFont="1">
      <alignment horizontal="center" readingOrder="0" shrinkToFit="0" vertical="center" wrapText="1"/>
    </xf>
    <xf borderId="0" fillId="6" fontId="12" numFmtId="2" xfId="0" applyAlignment="1" applyFill="1" applyFont="1" applyNumberFormat="1">
      <alignment readingOrder="0" shrinkToFit="0" vertical="center" wrapText="1"/>
    </xf>
    <xf borderId="0" fillId="0" fontId="3" numFmtId="2" xfId="0" applyAlignment="1" applyFont="1" applyNumberFormat="1">
      <alignment readingOrder="0" shrinkToFit="0" vertical="center" wrapText="0"/>
    </xf>
    <xf borderId="0" fillId="6" fontId="12" numFmtId="4" xfId="0" applyAlignment="1" applyFill="1" applyFont="1" applyNumberFormat="1">
      <alignment horizontal="center" shrinkToFit="0" vertical="center" wrapText="1"/>
    </xf>
    <xf borderId="0" fillId="6" fontId="12" numFmtId="4" xfId="0" applyAlignment="1" applyFill="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0" fillId="0" fontId="12" numFmtId="165" xfId="0" applyAlignment="1" applyFont="1" applyNumberFormat="1">
      <alignment horizontal="center" readingOrder="0" shrinkToFit="0" vertical="center" wrapText="1"/>
    </xf>
    <xf borderId="0" fillId="0" fontId="20" numFmtId="0" xfId="0" applyAlignment="1" applyFont="1">
      <alignment readingOrder="0" vertical="center"/>
    </xf>
    <xf borderId="0" fillId="9" fontId="3" numFmtId="0" xfId="0" applyAlignment="1" applyFill="1" applyFont="1">
      <alignment horizontal="left" shrinkToFit="0" vertical="center" wrapText="0"/>
    </xf>
    <xf borderId="0" fillId="9" fontId="3" numFmtId="0" xfId="0" applyAlignment="1" applyFill="1" applyFont="1">
      <alignment horizontal="left" shrinkToFit="0" vertical="center" wrapText="0"/>
    </xf>
    <xf borderId="0" fillId="0" fontId="12" numFmtId="0" xfId="0" applyAlignment="1" applyFont="1">
      <alignment readingOrder="0" shrinkToFit="0" vertical="center" wrapText="0"/>
    </xf>
    <xf borderId="0" fillId="9" fontId="3" numFmtId="0" xfId="0" applyAlignment="1" applyFill="1" applyFont="1">
      <alignment horizontal="left" shrinkToFit="0" vertical="center" wrapText="0"/>
    </xf>
    <xf borderId="0" fillId="9" fontId="12" numFmtId="0" xfId="0" applyAlignment="1" applyFill="1" applyFont="1">
      <alignment horizontal="left" shrinkToFit="0" vertical="center" wrapText="0"/>
    </xf>
    <xf borderId="0" fillId="9" fontId="12" numFmtId="2" xfId="0" applyAlignment="1" applyFill="1" applyFont="1" applyNumberFormat="1">
      <alignment readingOrder="0" shrinkToFit="0" vertical="center" wrapText="1"/>
    </xf>
    <xf borderId="0" fillId="0" fontId="12" numFmtId="49" xfId="0" applyAlignment="1" applyFont="1" applyNumberFormat="1">
      <alignment horizontal="left" readingOrder="0" shrinkToFit="0" vertical="center" wrapText="0"/>
    </xf>
    <xf borderId="0" fillId="0" fontId="12" numFmtId="0" xfId="0" applyAlignment="1" applyFont="1">
      <alignment readingOrder="0" shrinkToFit="0" vertical="center" wrapText="0"/>
    </xf>
    <xf borderId="0" fillId="9" fontId="12" numFmtId="0" xfId="0" applyAlignment="1" applyFill="1" applyFont="1">
      <alignment horizontal="center" readingOrder="0" shrinkToFit="0" vertical="center" wrapText="1"/>
    </xf>
    <xf borderId="0" fillId="0" fontId="12" numFmtId="49" xfId="0" applyAlignment="1" applyFont="1" applyNumberFormat="1">
      <alignment horizontal="left" shrinkToFit="0" vertical="center" wrapText="0"/>
    </xf>
    <xf borderId="0" fillId="6" fontId="3" numFmtId="0" xfId="0" applyAlignment="1" applyFill="1" applyFont="1">
      <alignment horizontal="left" shrinkToFit="0" vertical="center" wrapText="0"/>
    </xf>
    <xf borderId="0" fillId="0" fontId="3" numFmtId="0" xfId="0" applyAlignment="1" applyFont="1">
      <alignment readingOrder="0" shrinkToFit="0" vertical="center" wrapText="0"/>
    </xf>
    <xf borderId="0" fillId="6" fontId="3" numFmtId="0" xfId="0" applyAlignment="1" applyFill="1" applyFont="1">
      <alignment horizontal="center" readingOrder="0" shrinkToFit="0" vertical="center" wrapText="0"/>
    </xf>
    <xf borderId="0" fillId="6" fontId="3" numFmtId="2" xfId="0" applyAlignment="1" applyFill="1" applyFont="1" applyNumberFormat="1">
      <alignment shrinkToFit="0" vertical="center" wrapText="0"/>
    </xf>
    <xf borderId="0" fillId="0" fontId="12" numFmtId="0" xfId="0" applyAlignment="1" applyFont="1">
      <alignment horizontal="center" shrinkToFit="0" vertical="center" wrapText="1"/>
    </xf>
    <xf borderId="0" fillId="9" fontId="12" numFmtId="2" xfId="0" applyAlignment="1" applyFill="1" applyFont="1" applyNumberFormat="1">
      <alignment shrinkToFit="0" vertical="center" wrapText="1"/>
    </xf>
    <xf borderId="0" fillId="0" fontId="3" numFmtId="165" xfId="0" applyAlignment="1" applyFont="1" applyNumberFormat="1">
      <alignment horizontal="center" readingOrder="0" shrinkToFit="0" vertical="center" wrapText="0"/>
    </xf>
    <xf borderId="0" fillId="0" fontId="3" numFmtId="0" xfId="0" applyAlignment="1" applyFont="1">
      <alignment horizontal="left" shrinkToFit="0" vertical="center" wrapText="0"/>
    </xf>
    <xf borderId="0" fillId="9" fontId="3" numFmtId="2" xfId="0" applyAlignment="1" applyFill="1" applyFont="1" applyNumberFormat="1">
      <alignment shrinkToFit="0" vertical="center" wrapText="0"/>
    </xf>
    <xf borderId="0" fillId="0" fontId="3" numFmtId="0" xfId="0" applyAlignment="1" applyFont="1">
      <alignment vertical="center"/>
    </xf>
    <xf borderId="0" fillId="0" fontId="12" numFmtId="49" xfId="0" applyAlignment="1" applyFont="1" applyNumberFormat="1">
      <alignment horizontal="left" shrinkToFit="0" vertical="center" wrapText="0"/>
    </xf>
    <xf borderId="0" fillId="0" fontId="3" numFmtId="0" xfId="0" applyAlignment="1" applyFont="1">
      <alignment horizontal="center" shrinkToFit="0" vertical="center" wrapText="0"/>
    </xf>
    <xf borderId="0" fillId="6" fontId="12" numFmtId="166" xfId="0" applyAlignment="1" applyFill="1" applyFont="1" applyNumberFormat="1">
      <alignment horizontal="left" shrinkToFit="0" vertical="center" wrapText="0"/>
    </xf>
    <xf borderId="0" fillId="6" fontId="12" numFmtId="2" xfId="0" applyAlignment="1" applyFill="1" applyFont="1" applyNumberFormat="1">
      <alignment shrinkToFit="0" vertical="center" wrapText="1"/>
    </xf>
    <xf borderId="0" fillId="9" fontId="12" numFmtId="166" xfId="0" applyAlignment="1" applyFill="1" applyFont="1" applyNumberFormat="1">
      <alignment horizontal="left" shrinkToFit="0" vertical="center" wrapText="0"/>
    </xf>
    <xf borderId="0" fillId="6" fontId="12" numFmtId="0" xfId="0" applyAlignment="1" applyFill="1" applyFont="1">
      <alignment horizontal="center" readingOrder="0" shrinkToFit="0" vertical="center" wrapText="1"/>
    </xf>
    <xf borderId="0" fillId="6" fontId="3" numFmtId="0" xfId="0" applyAlignment="1" applyFill="1" applyFont="1">
      <alignment horizontal="center" shrinkToFit="0" vertical="center" wrapText="0"/>
    </xf>
    <xf borderId="0" fillId="4" fontId="12" numFmtId="165" xfId="0" applyAlignment="1" applyFill="1" applyFont="1" applyNumberFormat="1">
      <alignment horizontal="center" shrinkToFit="0" vertical="center" wrapText="0"/>
    </xf>
    <xf borderId="0" fillId="9" fontId="12" numFmtId="0" xfId="0" applyAlignment="1" applyFill="1" applyFont="1">
      <alignment horizontal="center" readingOrder="0" shrinkToFit="0" vertical="center" wrapText="1"/>
    </xf>
    <xf borderId="0" fillId="9" fontId="3" numFmtId="0" xfId="0" applyAlignment="1" applyFill="1" applyFont="1">
      <alignment horizontal="center" shrinkToFit="0" vertical="center" wrapText="0"/>
    </xf>
    <xf borderId="0" fillId="0" fontId="3" numFmtId="0" xfId="0" applyAlignment="1" applyFont="1">
      <alignment shrinkToFit="0" vertical="center" wrapText="0"/>
    </xf>
    <xf borderId="0" fillId="0" fontId="3" numFmtId="165" xfId="0" applyAlignment="1" applyFont="1" applyNumberFormat="1">
      <alignment horizontal="center" shrinkToFit="0" vertical="center" wrapText="0"/>
    </xf>
    <xf borderId="0" fillId="0" fontId="3"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6" fontId="3" numFmtId="2" xfId="0" applyAlignment="1" applyFill="1" applyFont="1" applyNumberFormat="1">
      <alignment readingOrder="0" shrinkToFit="0" vertical="center" wrapText="0"/>
    </xf>
    <xf borderId="0" fillId="0" fontId="12" numFmtId="0" xfId="0" applyAlignment="1" applyFont="1">
      <alignment horizontal="left" shrinkToFit="0" vertical="center" wrapText="0"/>
    </xf>
    <xf borderId="0" fillId="6" fontId="12" numFmtId="0" xfId="0" applyAlignment="1" applyFill="1" applyFont="1">
      <alignment horizontal="left" shrinkToFit="0" vertical="center" wrapText="0"/>
    </xf>
    <xf borderId="0" fillId="9" fontId="12" numFmtId="0" xfId="0" applyAlignment="1" applyFill="1" applyFont="1">
      <alignment horizontal="left" shrinkToFit="0" vertical="center" wrapText="0"/>
    </xf>
    <xf borderId="0" fillId="9" fontId="3" numFmtId="2" xfId="0" applyAlignment="1" applyFill="1" applyFont="1" applyNumberFormat="1">
      <alignment readingOrder="0" shrinkToFit="0" vertical="center" wrapText="0"/>
    </xf>
    <xf borderId="0" fillId="9" fontId="12" numFmtId="0" xfId="0" applyAlignment="1" applyFill="1" applyFont="1">
      <alignment readingOrder="0" shrinkToFit="0" vertical="center" wrapText="0"/>
    </xf>
    <xf borderId="0" fillId="9" fontId="3" numFmtId="0" xfId="0" applyAlignment="1" applyFill="1" applyFont="1">
      <alignment horizontal="left" readingOrder="0" shrinkToFit="0" vertical="center" wrapText="0"/>
    </xf>
    <xf borderId="5" fillId="0" fontId="12" numFmtId="49" xfId="0" applyAlignment="1" applyBorder="1" applyFont="1" applyNumberFormat="1">
      <alignment readingOrder="0" shrinkToFit="0" vertical="center" wrapText="0"/>
    </xf>
    <xf borderId="0" fillId="0" fontId="12" numFmtId="49" xfId="0" applyAlignment="1" applyFont="1" applyNumberFormat="1">
      <alignment readingOrder="0" shrinkToFit="0" vertical="center" wrapText="0"/>
    </xf>
    <xf borderId="0" fillId="6" fontId="3" numFmtId="0" xfId="0" applyAlignment="1" applyFill="1" applyFont="1">
      <alignment shrinkToFit="0" vertical="center" wrapText="0"/>
    </xf>
    <xf borderId="0" fillId="6" fontId="3" numFmtId="0" xfId="0" applyAlignment="1" applyFill="1" applyFont="1">
      <alignment shrinkToFit="0" vertical="center" wrapText="0"/>
    </xf>
    <xf borderId="0" fillId="0" fontId="3" numFmtId="0" xfId="0" applyAlignment="1" applyFont="1">
      <alignment shrinkToFit="0" vertical="center" wrapText="0"/>
    </xf>
    <xf borderId="0" fillId="6" fontId="12" numFmtId="2" xfId="0" applyAlignment="1" applyFill="1" applyFont="1" applyNumberFormat="1">
      <alignment shrinkToFit="0" vertical="center" wrapText="0"/>
    </xf>
    <xf borderId="0" fillId="0" fontId="12" numFmtId="49" xfId="0" applyAlignment="1" applyFont="1" applyNumberFormat="1">
      <alignment shrinkToFit="0" vertical="center" wrapText="0"/>
    </xf>
    <xf borderId="0" fillId="9" fontId="3" numFmtId="0" xfId="0" applyAlignment="1" applyFill="1" applyFont="1">
      <alignment shrinkToFit="0" vertical="center" wrapText="0"/>
    </xf>
    <xf borderId="0" fillId="9" fontId="3" numFmtId="0" xfId="0" applyAlignment="1" applyFill="1" applyFont="1">
      <alignment shrinkToFit="0" vertical="center" wrapText="0"/>
    </xf>
    <xf borderId="0" fillId="9" fontId="12" numFmtId="2" xfId="0" applyAlignment="1" applyFill="1" applyFont="1" applyNumberFormat="1">
      <alignment shrinkToFit="0" vertical="center" wrapText="0"/>
    </xf>
    <xf borderId="0" fillId="6" fontId="12" numFmtId="0" xfId="0" applyAlignment="1" applyFill="1" applyFont="1">
      <alignment readingOrder="0" shrinkToFit="0" vertical="center" wrapText="0"/>
    </xf>
    <xf borderId="0" fillId="0" fontId="12" numFmtId="165" xfId="0" applyAlignment="1" applyFont="1" applyNumberFormat="1">
      <alignment horizontal="center" shrinkToFit="0" vertical="center" wrapText="1"/>
    </xf>
    <xf borderId="0" fillId="9" fontId="12" numFmtId="49" xfId="0" applyAlignment="1" applyFill="1" applyFont="1" applyNumberFormat="1">
      <alignment horizontal="left" shrinkToFit="0" vertical="center" wrapText="0"/>
    </xf>
    <xf borderId="0" fillId="9" fontId="12" numFmtId="0" xfId="0" applyAlignment="1" applyFill="1" applyFont="1">
      <alignment horizontal="left" readingOrder="0" shrinkToFit="0" vertical="center" wrapText="0"/>
    </xf>
    <xf borderId="0" fillId="6" fontId="12" numFmtId="0" xfId="0" applyAlignment="1" applyFill="1" applyFont="1">
      <alignment readingOrder="0" shrinkToFit="0" vertical="center" wrapText="0"/>
    </xf>
    <xf borderId="0" fillId="9" fontId="12" numFmtId="49" xfId="0" applyAlignment="1" applyFill="1" applyFont="1" applyNumberFormat="1">
      <alignment horizontal="left" readingOrder="0" shrinkToFit="0" vertical="center" wrapText="0"/>
    </xf>
    <xf borderId="0" fillId="9" fontId="12" numFmtId="0" xfId="0" applyAlignment="1" applyFill="1" applyFont="1">
      <alignment horizontal="center" shrinkToFit="0" vertical="center" wrapText="1"/>
    </xf>
    <xf borderId="0" fillId="0" fontId="3" numFmtId="0" xfId="0" applyAlignment="1" applyFont="1">
      <alignment horizontal="center" readingOrder="0" shrinkToFit="0" vertical="center" wrapText="0"/>
    </xf>
    <xf borderId="0" fillId="9" fontId="3" numFmtId="0" xfId="0" applyAlignment="1" applyFill="1" applyFont="1">
      <alignment horizontal="left" shrinkToFit="0" vertical="center" wrapText="0"/>
    </xf>
    <xf borderId="0" fillId="6" fontId="12" numFmtId="0" xfId="0" applyAlignment="1" applyFill="1" applyFont="1">
      <alignment readingOrder="0" shrinkToFit="0" vertical="center" wrapText="0"/>
    </xf>
    <xf borderId="0" fillId="0" fontId="12" numFmtId="0" xfId="0" applyAlignment="1" applyFont="1">
      <alignment horizontal="center" readingOrder="0" shrinkToFit="0" vertical="center" wrapText="0"/>
    </xf>
    <xf borderId="0" fillId="0" fontId="20" numFmtId="0" xfId="0" applyAlignment="1" applyFont="1">
      <alignment horizontal="left" vertical="center"/>
    </xf>
    <xf borderId="0" fillId="0" fontId="20" numFmtId="2" xfId="0" applyAlignment="1" applyFont="1" applyNumberFormat="1">
      <alignment vertical="center"/>
    </xf>
    <xf borderId="0" fillId="0" fontId="20" numFmtId="0" xfId="0" applyAlignment="1" applyFont="1">
      <alignment shrinkToFit="0" vertical="center" wrapText="1"/>
    </xf>
    <xf borderId="0" fillId="0" fontId="20" numFmtId="2" xfId="0" applyAlignment="1" applyFont="1" applyNumberFormat="1">
      <alignment shrinkToFit="0" vertical="center" wrapText="1"/>
    </xf>
    <xf borderId="0" fillId="0" fontId="20" numFmtId="0" xfId="0" applyAlignment="1" applyFont="1">
      <alignment horizontal="center" shrinkToFit="0" vertical="center" wrapText="1"/>
    </xf>
    <xf borderId="0" fillId="0" fontId="20" numFmtId="165" xfId="0" applyAlignment="1" applyFont="1" applyNumberFormat="1">
      <alignment horizontal="center" shrinkToFit="0" vertical="center" wrapText="1"/>
    </xf>
    <xf borderId="0" fillId="0" fontId="3" numFmtId="0" xfId="0" applyAlignment="1" applyFont="1">
      <alignment horizontal="center" vertical="center"/>
    </xf>
    <xf borderId="7" fillId="0" fontId="23" numFmtId="4" xfId="0" applyAlignment="1" applyBorder="1" applyFont="1" applyNumberFormat="1">
      <alignment horizontal="center" shrinkToFit="0" vertical="center" wrapText="1"/>
    </xf>
    <xf borderId="0" fillId="0" fontId="3" numFmtId="0" xfId="0" applyAlignment="1" applyFont="1">
      <alignment horizontal="left" vertical="center"/>
    </xf>
    <xf borderId="7" fillId="0" fontId="24" numFmtId="4" xfId="0" applyAlignment="1" applyBorder="1" applyFont="1" applyNumberFormat="1">
      <alignment horizontal="left" shrinkToFit="0" vertical="center" wrapText="1"/>
    </xf>
    <xf borderId="0" fillId="0" fontId="3" numFmtId="4" xfId="0" applyAlignment="1" applyFont="1" applyNumberFormat="1">
      <alignment horizontal="left" vertical="center"/>
    </xf>
    <xf borderId="7" fillId="0" fontId="25" numFmtId="0" xfId="0" applyAlignment="1" applyBorder="1" applyFont="1">
      <alignment horizontal="center" shrinkToFit="0" vertical="center" wrapText="1"/>
    </xf>
    <xf borderId="7" fillId="0" fontId="26" numFmtId="167" xfId="0" applyAlignment="1" applyBorder="1" applyFont="1" applyNumberFormat="1">
      <alignment horizontal="center" shrinkToFit="0" vertical="center" wrapText="1"/>
    </xf>
    <xf borderId="7" fillId="0" fontId="27" numFmtId="3" xfId="0" applyAlignment="1" applyBorder="1" applyFont="1" applyNumberFormat="1">
      <alignment horizontal="center" shrinkToFit="0" vertical="center" wrapText="1"/>
    </xf>
    <xf borderId="7" fillId="0" fontId="28" numFmtId="4" xfId="0" applyAlignment="1" applyBorder="1" applyFont="1" applyNumberFormat="1">
      <alignment horizontal="right" shrinkToFit="0" vertical="center" wrapText="1"/>
    </xf>
    <xf borderId="0" fillId="0" fontId="3" numFmtId="4" xfId="0" applyAlignment="1" applyFont="1" applyNumberFormat="1">
      <alignment horizontal="right" vertical="center"/>
    </xf>
    <xf borderId="0" fillId="0" fontId="29" numFmtId="0" xfId="0" applyAlignment="1" applyFont="1">
      <alignment horizontal="center" readingOrder="0" shrinkToFit="0" vertical="center" wrapText="1"/>
    </xf>
    <xf borderId="0" fillId="0" fontId="29" numFmtId="49" xfId="0" applyAlignment="1" applyFont="1" applyNumberFormat="1">
      <alignment horizontal="center" readingOrder="0" shrinkToFit="0" vertical="center" wrapText="1"/>
    </xf>
    <xf borderId="0" fillId="0" fontId="29" numFmtId="0" xfId="0" applyAlignment="1" applyFont="1">
      <alignment horizontal="center" readingOrder="0" shrinkToFit="0" vertical="center" wrapText="1"/>
    </xf>
    <xf borderId="0" fillId="0" fontId="29" numFmtId="0" xfId="0" applyAlignment="1" applyFont="1">
      <alignment horizontal="left" readingOrder="0" shrinkToFit="0" vertical="center" wrapText="1"/>
    </xf>
    <xf borderId="0" fillId="0" fontId="30" numFmtId="49" xfId="0" applyAlignment="1" applyFont="1" applyNumberFormat="1">
      <alignment horizontal="center" readingOrder="0" shrinkToFit="0" vertical="center" wrapText="0"/>
    </xf>
    <xf borderId="0" fillId="0" fontId="29" numFmtId="49" xfId="0" applyAlignment="1" applyFont="1" applyNumberFormat="1">
      <alignment horizontal="left" readingOrder="0" shrinkToFit="0" vertical="center" wrapText="1"/>
    </xf>
    <xf borderId="0" fillId="0" fontId="30" numFmtId="49" xfId="0" applyAlignment="1" applyFont="1" applyNumberFormat="1">
      <alignment horizontal="left" readingOrder="0" shrinkToFit="0" vertical="center" wrapText="1"/>
    </xf>
    <xf borderId="0" fillId="0" fontId="29" numFmtId="4" xfId="0" applyAlignment="1" applyFont="1" applyNumberFormat="1">
      <alignment horizontal="left" readingOrder="0" shrinkToFit="0" vertical="center" wrapText="1"/>
    </xf>
    <xf borderId="0" fillId="0" fontId="29" numFmtId="4" xfId="0" applyAlignment="1" applyFont="1" applyNumberFormat="1">
      <alignment horizontal="center" readingOrder="0" shrinkToFit="0" vertical="center" wrapText="1"/>
    </xf>
    <xf borderId="0" fillId="0" fontId="30" numFmtId="4" xfId="0" applyAlignment="1" applyFont="1" applyNumberFormat="1">
      <alignment horizontal="center" readingOrder="0" shrinkToFit="0" vertical="center" wrapText="1"/>
    </xf>
    <xf borderId="0" fillId="0" fontId="29" numFmtId="4" xfId="0" applyAlignment="1" applyFont="1" applyNumberFormat="1">
      <alignment horizontal="right" readingOrder="0" shrinkToFit="0" vertical="center" wrapText="1"/>
    </xf>
    <xf borderId="0" fillId="0" fontId="29" numFmtId="0" xfId="0" applyAlignment="1" applyFont="1">
      <alignment horizontal="left" readingOrder="0" shrinkToFit="0" vertical="center" wrapText="0"/>
    </xf>
    <xf borderId="2" fillId="6" fontId="31" numFmtId="0" xfId="0" applyAlignment="1" applyBorder="1" applyFill="1" applyFont="1">
      <alignment horizontal="center" shrinkToFit="0" vertical="center" wrapText="0"/>
    </xf>
    <xf borderId="2" fillId="6" fontId="31" numFmtId="0" xfId="0" applyAlignment="1" applyBorder="1" applyFill="1" applyFont="1">
      <alignment readingOrder="0" shrinkToFit="0" vertical="center" wrapText="0"/>
    </xf>
    <xf borderId="2" fillId="6" fontId="31" numFmtId="0" xfId="0" applyAlignment="1" applyBorder="1" applyFill="1" applyFont="1">
      <alignment horizontal="center" readingOrder="0" shrinkToFit="0" vertical="center" wrapText="0"/>
    </xf>
    <xf borderId="2" fillId="6" fontId="31" numFmtId="0" xfId="0" applyAlignment="1" applyBorder="1" applyFill="1" applyFont="1">
      <alignment horizontal="left" readingOrder="0" shrinkToFit="0" vertical="center" wrapText="1"/>
    </xf>
    <xf borderId="2" fillId="6" fontId="30" numFmtId="0" xfId="0" applyAlignment="1" applyBorder="1" applyFill="1" applyFont="1">
      <alignment horizontal="center" readingOrder="0" shrinkToFit="0" vertical="center" wrapText="0"/>
    </xf>
    <xf borderId="2" fillId="0" fontId="30" numFmtId="0" xfId="0" applyAlignment="1" applyBorder="1" applyFont="1">
      <alignment readingOrder="0" shrinkToFit="0" vertical="center" wrapText="0"/>
    </xf>
    <xf borderId="2" fillId="0" fontId="30" numFmtId="0" xfId="0" applyAlignment="1" applyBorder="1" applyFont="1">
      <alignment horizontal="center" readingOrder="0" shrinkToFit="0" vertical="center" wrapText="0"/>
    </xf>
    <xf borderId="2" fillId="6" fontId="30" numFmtId="0" xfId="0" applyAlignment="1" applyBorder="1" applyFill="1" applyFont="1">
      <alignment horizontal="left" shrinkToFit="0" vertical="center" wrapText="1"/>
    </xf>
    <xf borderId="2" fillId="6" fontId="31" numFmtId="4" xfId="0" applyAlignment="1" applyBorder="1" applyFill="1" applyFont="1" applyNumberFormat="1">
      <alignment shrinkToFit="0" vertical="center" wrapText="0"/>
    </xf>
    <xf borderId="2" fillId="6" fontId="31" numFmtId="0" xfId="0" applyAlignment="1" applyBorder="1" applyFill="1" applyFont="1">
      <alignment horizontal="left" readingOrder="0" shrinkToFit="0" vertical="center" wrapText="0"/>
    </xf>
    <xf borderId="2" fillId="6" fontId="31" numFmtId="4" xfId="0" applyAlignment="1" applyBorder="1" applyFill="1" applyFont="1" applyNumberFormat="1">
      <alignment horizontal="center" readingOrder="0" shrinkToFit="0" vertical="center" wrapText="0"/>
    </xf>
    <xf borderId="2" fillId="6" fontId="31" numFmtId="167" xfId="0" applyAlignment="1" applyBorder="1" applyFill="1" applyFont="1" applyNumberFormat="1">
      <alignment horizontal="center" readingOrder="0" shrinkToFit="0" vertical="center" wrapText="0"/>
    </xf>
    <xf borderId="2" fillId="6" fontId="31" numFmtId="3" xfId="0" applyAlignment="1" applyBorder="1" applyFill="1" applyFont="1" applyNumberFormat="1">
      <alignment horizontal="center" readingOrder="0" shrinkToFit="0" vertical="center" wrapText="0"/>
    </xf>
    <xf borderId="2" fillId="6" fontId="31" numFmtId="3" xfId="0" applyAlignment="1" applyBorder="1" applyFill="1" applyFont="1" applyNumberFormat="1">
      <alignment horizontal="center" shrinkToFit="0" vertical="center" wrapText="0"/>
    </xf>
    <xf borderId="2" fillId="6" fontId="31" numFmtId="4" xfId="0" applyAlignment="1" applyBorder="1" applyFill="1" applyFont="1" applyNumberFormat="1">
      <alignment horizontal="right" shrinkToFit="0" vertical="center" wrapText="0"/>
    </xf>
    <xf borderId="2" fillId="6" fontId="31" numFmtId="168" xfId="0" applyAlignment="1" applyBorder="1" applyFill="1" applyFont="1" applyNumberFormat="1">
      <alignment shrinkToFit="0" vertical="center" wrapText="0"/>
    </xf>
    <xf borderId="2" fillId="0" fontId="30" numFmtId="0" xfId="0" applyAlignment="1" applyBorder="1" applyFont="1">
      <alignment horizontal="center" readingOrder="0" shrinkToFit="0" vertical="center" wrapText="0"/>
    </xf>
    <xf borderId="2" fillId="6" fontId="31" numFmtId="0" xfId="0" applyAlignment="1" applyBorder="1" applyFill="1" applyFont="1">
      <alignment shrinkToFit="0" vertical="center" wrapText="0"/>
    </xf>
    <xf borderId="2" fillId="0" fontId="30" numFmtId="0" xfId="0" applyAlignment="1" applyBorder="1" applyFont="1">
      <alignment horizontal="left" readingOrder="0" shrinkToFit="0" vertical="center" wrapText="0"/>
    </xf>
    <xf borderId="2" fillId="6" fontId="31" numFmtId="4" xfId="0" applyAlignment="1" applyBorder="1" applyFill="1" applyFont="1" applyNumberFormat="1">
      <alignment horizontal="left" shrinkToFit="0" vertical="center" wrapText="0"/>
    </xf>
    <xf borderId="0" fillId="0" fontId="3" numFmtId="0" xfId="0" applyFont="1"/>
    <xf borderId="2" fillId="6" fontId="31" numFmtId="4" xfId="0" applyAlignment="1" applyBorder="1" applyFill="1" applyFont="1" applyNumberFormat="1">
      <alignment readingOrder="0" shrinkToFit="0" vertical="center" wrapText="0"/>
    </xf>
    <xf borderId="2" fillId="6" fontId="31" numFmtId="0" xfId="0" applyAlignment="1" applyBorder="1" applyFill="1" applyFont="1">
      <alignment horizontal="center" shrinkToFit="0" vertical="center" wrapText="0"/>
    </xf>
    <xf borderId="2" fillId="9" fontId="31" numFmtId="0" xfId="0" applyAlignment="1" applyBorder="1" applyFill="1" applyFont="1">
      <alignment readingOrder="0" shrinkToFit="0" vertical="center" wrapText="1"/>
    </xf>
    <xf borderId="2" fillId="9" fontId="31" numFmtId="0" xfId="0" applyAlignment="1" applyBorder="1" applyFill="1" applyFont="1">
      <alignment horizontal="center" readingOrder="0" shrinkToFit="0" vertical="center" wrapText="1"/>
    </xf>
    <xf borderId="2" fillId="6" fontId="31" numFmtId="4" xfId="0" applyAlignment="1" applyBorder="1" applyFill="1" applyFont="1" applyNumberFormat="1">
      <alignment horizontal="left" shrinkToFit="0" vertical="center" wrapText="1"/>
    </xf>
    <xf borderId="2" fillId="16" fontId="31" numFmtId="0" xfId="0" applyAlignment="1" applyBorder="1" applyFill="1" applyFont="1">
      <alignment horizontal="center" shrinkToFit="0" vertical="center" wrapText="0"/>
    </xf>
    <xf borderId="2" fillId="16" fontId="31" numFmtId="0" xfId="0" applyAlignment="1" applyBorder="1" applyFill="1" applyFont="1">
      <alignment readingOrder="0" shrinkToFit="0" vertical="center" wrapText="0"/>
    </xf>
    <xf borderId="2" fillId="16" fontId="31" numFmtId="0" xfId="0" applyAlignment="1" applyBorder="1" applyFill="1" applyFont="1">
      <alignment horizontal="center" readingOrder="0" shrinkToFit="0" vertical="center" wrapText="0"/>
    </xf>
    <xf borderId="2" fillId="16" fontId="31" numFmtId="0" xfId="0" applyAlignment="1" applyBorder="1" applyFill="1" applyFont="1">
      <alignment horizontal="left" readingOrder="0" shrinkToFit="0" vertical="center" wrapText="1"/>
    </xf>
    <xf borderId="2" fillId="16" fontId="30" numFmtId="4" xfId="0" applyAlignment="1" applyBorder="1" applyFill="1" applyFont="1" applyNumberFormat="1">
      <alignment horizontal="center" readingOrder="0" shrinkToFit="0" vertical="center" wrapText="0"/>
    </xf>
    <xf borderId="2" fillId="16" fontId="31" numFmtId="4" xfId="0" applyAlignment="1" applyBorder="1" applyFill="1" applyFont="1" applyNumberFormat="1">
      <alignment horizontal="left" shrinkToFit="0" vertical="center" wrapText="1"/>
    </xf>
    <xf borderId="2" fillId="16" fontId="31" numFmtId="0" xfId="0" applyAlignment="1" applyBorder="1" applyFill="1" applyFont="1">
      <alignment horizontal="left" readingOrder="0" shrinkToFit="0" vertical="center" wrapText="0"/>
    </xf>
    <xf borderId="2" fillId="16" fontId="31" numFmtId="4" xfId="0" applyAlignment="1" applyBorder="1" applyFill="1" applyFont="1" applyNumberFormat="1">
      <alignment horizontal="center" readingOrder="0" shrinkToFit="0" vertical="center" wrapText="0"/>
    </xf>
    <xf borderId="2" fillId="16" fontId="31" numFmtId="3" xfId="0" applyAlignment="1" applyBorder="1" applyFill="1" applyFont="1" applyNumberFormat="1">
      <alignment horizontal="center" readingOrder="0" shrinkToFit="0" vertical="center" wrapText="0"/>
    </xf>
    <xf borderId="2" fillId="6" fontId="30" numFmtId="4" xfId="0" applyAlignment="1" applyBorder="1" applyFill="1" applyFont="1" applyNumberFormat="1">
      <alignment horizontal="left" shrinkToFit="0" vertical="center" wrapText="1"/>
    </xf>
    <xf borderId="2" fillId="16" fontId="30" numFmtId="4" xfId="0" applyAlignment="1" applyBorder="1" applyFill="1" applyFont="1" applyNumberFormat="1">
      <alignment horizontal="left" shrinkToFit="0" vertical="center" wrapText="1"/>
    </xf>
    <xf borderId="2" fillId="16" fontId="30" numFmtId="0" xfId="0" applyAlignment="1" applyBorder="1" applyFill="1" applyFont="1">
      <alignment horizontal="left" shrinkToFit="0" vertical="center" wrapText="1"/>
    </xf>
    <xf borderId="2" fillId="6" fontId="31" numFmtId="0" xfId="0" applyAlignment="1" applyBorder="1" applyFill="1" applyFont="1">
      <alignment horizontal="left" shrinkToFit="0" vertical="center" wrapText="1"/>
    </xf>
    <xf borderId="2" fillId="16" fontId="32" numFmtId="0" xfId="0" applyAlignment="1" applyBorder="1" applyFill="1" applyFont="1">
      <alignment horizontal="left" readingOrder="0" shrinkToFit="0" vertical="center" wrapText="1"/>
    </xf>
    <xf borderId="2" fillId="16" fontId="31" numFmtId="0" xfId="0" applyAlignment="1" applyBorder="1" applyFill="1" applyFont="1">
      <alignment horizontal="center" shrinkToFit="0" vertical="center" wrapText="0"/>
    </xf>
    <xf borderId="2" fillId="16" fontId="31" numFmtId="4" xfId="0" applyAlignment="1" applyBorder="1" applyFill="1" applyFont="1" applyNumberFormat="1">
      <alignment horizontal="center" shrinkToFit="0" vertical="center" wrapText="0"/>
    </xf>
    <xf borderId="0" fillId="0" fontId="3" numFmtId="0" xfId="0" applyAlignment="1" applyFont="1">
      <alignment readingOrder="0" shrinkToFit="0" vertical="center" wrapText="0"/>
    </xf>
    <xf borderId="2" fillId="16" fontId="31" numFmtId="0" xfId="0" applyAlignment="1" applyBorder="1" applyFill="1" applyFont="1">
      <alignment readingOrder="0" shrinkToFit="0" vertical="center" wrapText="0"/>
    </xf>
    <xf borderId="2" fillId="6" fontId="31" numFmtId="0" xfId="0" applyAlignment="1" applyBorder="1" applyFill="1" applyFont="1">
      <alignment horizontal="center" shrinkToFit="0" vertical="center" wrapText="0"/>
    </xf>
    <xf borderId="2" fillId="6" fontId="31" numFmtId="0" xfId="0" applyAlignment="1" applyBorder="1" applyFill="1" applyFont="1">
      <alignment shrinkToFit="0" vertical="center" wrapText="0"/>
    </xf>
    <xf borderId="2" fillId="6" fontId="31" numFmtId="4" xfId="0" applyAlignment="1" applyBorder="1" applyFill="1" applyFont="1" applyNumberFormat="1">
      <alignment horizontal="center" shrinkToFit="0" vertical="center" wrapText="0"/>
    </xf>
    <xf borderId="0" fillId="0" fontId="3" numFmtId="0" xfId="0" applyAlignment="1" applyFont="1">
      <alignment shrinkToFit="0" vertical="center" wrapText="0"/>
    </xf>
    <xf borderId="2" fillId="16" fontId="31" numFmtId="0" xfId="0" applyAlignment="1" applyBorder="1" applyFill="1" applyFont="1">
      <alignment horizontal="center" shrinkToFit="0" vertical="center" wrapText="0"/>
    </xf>
    <xf borderId="2" fillId="16" fontId="31" numFmtId="0" xfId="0" applyAlignment="1" applyBorder="1" applyFill="1" applyFont="1">
      <alignment horizontal="left" shrinkToFit="0" vertical="center" wrapText="1"/>
    </xf>
    <xf borderId="2" fillId="16" fontId="31" numFmtId="0" xfId="0" applyAlignment="1" applyBorder="1" applyFill="1" applyFont="1">
      <alignment shrinkToFit="0" vertical="center" wrapText="0"/>
    </xf>
    <xf borderId="2" fillId="16" fontId="31" numFmtId="3" xfId="0" applyAlignment="1" applyBorder="1" applyFill="1" applyFont="1" applyNumberFormat="1">
      <alignment horizontal="center" shrinkToFit="0" vertical="center" wrapText="0"/>
    </xf>
    <xf borderId="2" fillId="16" fontId="30" numFmtId="0" xfId="0" applyAlignment="1" applyBorder="1" applyFill="1" applyFont="1">
      <alignment horizontal="center" shrinkToFit="0" vertical="center" wrapText="0"/>
    </xf>
    <xf borderId="2" fillId="0" fontId="31" numFmtId="0" xfId="0" applyAlignment="1" applyBorder="1" applyFont="1">
      <alignment horizontal="left" readingOrder="0" shrinkToFit="0" vertical="center" wrapText="1"/>
    </xf>
    <xf borderId="2" fillId="9" fontId="31" numFmtId="0" xfId="0" applyAlignment="1" applyBorder="1" applyFill="1" applyFont="1">
      <alignment readingOrder="0" shrinkToFit="0" vertical="center" wrapText="1"/>
    </xf>
    <xf borderId="2" fillId="9" fontId="31" numFmtId="0" xfId="0" applyAlignment="1" applyBorder="1" applyFill="1" applyFont="1">
      <alignment horizontal="center" readingOrder="0" shrinkToFit="0" vertical="center" wrapText="1"/>
    </xf>
    <xf borderId="0" fillId="0" fontId="3" numFmtId="0" xfId="0" applyAlignment="1" applyFont="1">
      <alignment horizontal="left" shrinkToFit="0" vertical="center" wrapText="1"/>
    </xf>
    <xf borderId="0" fillId="0" fontId="3" numFmtId="167" xfId="0" applyAlignment="1" applyFont="1" applyNumberFormat="1">
      <alignment horizontal="center" vertical="center"/>
    </xf>
    <xf borderId="0" fillId="0" fontId="3" numFmtId="3" xfId="0" applyAlignment="1" applyFont="1" applyNumberFormat="1">
      <alignment horizontal="center" vertical="center"/>
    </xf>
    <xf borderId="0" fillId="0" fontId="3" numFmtId="0" xfId="0" applyAlignment="1" applyFont="1">
      <alignment horizontal="right" vertical="center"/>
    </xf>
    <xf borderId="0" fillId="0" fontId="4" numFmtId="0" xfId="0" applyAlignment="1" applyFont="1">
      <alignment horizontal="center"/>
    </xf>
    <xf borderId="0" fillId="0" fontId="4" numFmtId="0" xfId="0" applyAlignment="1" applyFont="1">
      <alignment horizontal="right"/>
    </xf>
    <xf borderId="0" fillId="0" fontId="4" numFmtId="4" xfId="0" applyAlignment="1" applyFont="1" applyNumberFormat="1">
      <alignment horizontal="right"/>
    </xf>
    <xf borderId="2" fillId="0" fontId="30" numFmtId="49" xfId="0" applyAlignment="1" applyBorder="1" applyFont="1" applyNumberFormat="1">
      <alignment horizontal="center" readingOrder="0" shrinkToFit="0" vertical="center" wrapText="1"/>
    </xf>
    <xf borderId="2" fillId="0" fontId="30" numFmtId="0" xfId="0" applyAlignment="1" applyBorder="1" applyFont="1">
      <alignment horizontal="center" readingOrder="0" shrinkToFit="0" vertical="center" wrapText="1"/>
    </xf>
    <xf borderId="2" fillId="0" fontId="30" numFmtId="0" xfId="0" applyAlignment="1" applyBorder="1" applyFont="1">
      <alignment horizontal="left" readingOrder="0" shrinkToFit="0" vertical="center" wrapText="1"/>
    </xf>
    <xf borderId="2" fillId="0" fontId="30" numFmtId="0" xfId="0" applyAlignment="1" applyBorder="1" applyFont="1">
      <alignment horizontal="left" readingOrder="0" shrinkToFit="0" vertical="center" wrapText="1"/>
    </xf>
    <xf borderId="0" fillId="0" fontId="4" numFmtId="0" xfId="0" applyAlignment="1" applyFont="1">
      <alignment horizontal="center" shrinkToFit="0" wrapText="1"/>
    </xf>
    <xf borderId="2" fillId="0" fontId="30" numFmtId="0" xfId="0" applyAlignment="1" applyBorder="1" applyFont="1">
      <alignment horizontal="center" readingOrder="0" shrinkToFit="0" vertical="center" wrapText="0"/>
    </xf>
    <xf borderId="2" fillId="0" fontId="31" numFmtId="0" xfId="0" applyAlignment="1" applyBorder="1" applyFont="1">
      <alignment horizontal="center" readingOrder="0" shrinkToFit="0" vertical="center" wrapText="0"/>
    </xf>
    <xf borderId="2" fillId="0" fontId="31" numFmtId="0" xfId="0" applyAlignment="1" applyBorder="1" applyFont="1">
      <alignment horizontal="center" readingOrder="0" shrinkToFit="0" vertical="center" wrapText="1"/>
    </xf>
    <xf borderId="2" fillId="0" fontId="30" numFmtId="0" xfId="0" applyAlignment="1" applyBorder="1" applyFont="1">
      <alignment horizontal="center" readingOrder="0" shrinkToFit="0" vertical="center" wrapText="1"/>
    </xf>
    <xf borderId="2" fillId="0" fontId="31" numFmtId="0" xfId="0" applyAlignment="1" applyBorder="1" applyFont="1">
      <alignment horizontal="center" readingOrder="0" shrinkToFit="0" vertical="center" wrapText="0"/>
    </xf>
    <xf borderId="2" fillId="0" fontId="29" numFmtId="0" xfId="0" applyAlignment="1" applyBorder="1" applyFont="1">
      <alignment horizontal="center" readingOrder="0" shrinkToFit="0" vertical="center" wrapText="0"/>
    </xf>
    <xf borderId="2" fillId="0" fontId="31" numFmtId="0" xfId="0" applyAlignment="1" applyBorder="1" applyFont="1">
      <alignment horizontal="center" shrinkToFit="0" vertical="center" wrapText="0"/>
    </xf>
    <xf borderId="2" fillId="0" fontId="31" numFmtId="49" xfId="0" applyAlignment="1" applyBorder="1" applyFont="1" applyNumberFormat="1">
      <alignment horizontal="center" readingOrder="0" shrinkToFit="0" vertical="center" wrapText="0"/>
    </xf>
    <xf borderId="2" fillId="0" fontId="31" numFmtId="49" xfId="0" applyAlignment="1" applyBorder="1" applyFont="1" applyNumberFormat="1">
      <alignment horizontal="center" shrinkToFit="0" vertical="center" wrapText="0"/>
    </xf>
    <xf borderId="2" fillId="0" fontId="31" numFmtId="1" xfId="0" applyAlignment="1" applyBorder="1" applyFont="1" applyNumberFormat="1">
      <alignment horizontal="center" shrinkToFit="0" vertical="center" wrapText="0"/>
    </xf>
    <xf borderId="2" fillId="0" fontId="31" numFmtId="0" xfId="0" applyAlignment="1" applyBorder="1" applyFont="1">
      <alignment horizontal="center" shrinkToFit="0" vertical="center" wrapText="0"/>
    </xf>
    <xf borderId="2" fillId="0" fontId="30" numFmtId="0" xfId="0" applyAlignment="1" applyBorder="1" applyFont="1">
      <alignment horizontal="center" readingOrder="0" shrinkToFit="0" vertical="center" wrapText="0"/>
    </xf>
    <xf borderId="2" fillId="0" fontId="30" numFmtId="0" xfId="0" applyAlignment="1" applyBorder="1" applyFont="1">
      <alignment horizontal="center" shrinkToFit="0" vertical="center" wrapText="0"/>
    </xf>
    <xf borderId="2" fillId="0" fontId="31" numFmtId="0" xfId="0" applyAlignment="1" applyBorder="1" applyFont="1">
      <alignment horizontal="center" readingOrder="0" shrinkToFit="0" vertical="center" wrapText="0"/>
    </xf>
    <xf borderId="2" fillId="0" fontId="33" numFmtId="49" xfId="0" applyAlignment="1" applyBorder="1" applyFont="1" applyNumberFormat="1">
      <alignment horizontal="left" readingOrder="0" shrinkToFit="0" vertical="center" wrapText="0"/>
    </xf>
    <xf borderId="2" fillId="0" fontId="34" numFmtId="0" xfId="0" applyAlignment="1" applyBorder="1" applyFont="1">
      <alignment horizontal="left" readingOrder="0" shrinkToFit="0" vertical="center" wrapText="0"/>
    </xf>
    <xf borderId="2" fillId="0" fontId="31" numFmtId="1" xfId="0" applyAlignment="1" applyBorder="1" applyFont="1" applyNumberFormat="1">
      <alignment horizontal="center" readingOrder="0" shrinkToFit="0" vertical="center" wrapText="0"/>
    </xf>
    <xf borderId="2" fillId="0" fontId="31" numFmtId="0" xfId="0" applyAlignment="1" applyBorder="1" applyFont="1">
      <alignment horizontal="center" readingOrder="0" shrinkToFit="0" vertical="center" wrapText="0"/>
    </xf>
    <xf borderId="2" fillId="0" fontId="30" numFmtId="0" xfId="0" applyAlignment="1" applyBorder="1" applyFont="1">
      <alignment horizontal="center" readingOrder="0" shrinkToFit="0" vertical="center" wrapText="0"/>
    </xf>
    <xf borderId="2" fillId="0" fontId="30" numFmtId="49" xfId="0" applyAlignment="1" applyBorder="1" applyFont="1" applyNumberFormat="1">
      <alignment horizontal="center" readingOrder="0" shrinkToFit="0" vertical="center" wrapText="0"/>
    </xf>
    <xf borderId="2" fillId="0" fontId="35" numFmtId="49" xfId="0" applyAlignment="1" applyBorder="1" applyFont="1" applyNumberFormat="1">
      <alignment horizontal="left" readingOrder="0" shrinkToFit="0" vertical="center" wrapText="0"/>
    </xf>
    <xf borderId="2" fillId="0" fontId="31" numFmtId="49" xfId="0" applyAlignment="1" applyBorder="1" applyFont="1" applyNumberFormat="1">
      <alignment horizontal="center" readingOrder="0" shrinkToFit="0" vertical="center" wrapText="1"/>
    </xf>
    <xf borderId="2" fillId="0" fontId="30" numFmtId="0" xfId="0" applyAlignment="1" applyBorder="1" applyFont="1">
      <alignment horizontal="center" readingOrder="0" shrinkToFit="0" vertical="center" wrapText="0"/>
    </xf>
    <xf borderId="2" fillId="0" fontId="30" numFmtId="0" xfId="0" applyAlignment="1" applyBorder="1" applyFont="1">
      <alignment horizontal="center" shrinkToFit="0" vertical="center" wrapText="0"/>
    </xf>
    <xf borderId="2" fillId="0" fontId="36" numFmtId="49" xfId="0" applyAlignment="1" applyBorder="1" applyFont="1" applyNumberFormat="1">
      <alignment horizontal="left" shrinkToFit="0" vertical="center" wrapText="0"/>
    </xf>
    <xf borderId="0" fillId="0" fontId="37" numFmtId="0" xfId="0" applyAlignment="1" applyFont="1">
      <alignment horizontal="left" readingOrder="0"/>
    </xf>
    <xf borderId="2" fillId="0" fontId="30" numFmtId="0" xfId="0" applyAlignment="1" applyBorder="1" applyFont="1">
      <alignment horizontal="center" readingOrder="0" shrinkToFit="0" vertical="center" wrapText="0"/>
    </xf>
    <xf borderId="2" fillId="0" fontId="30" numFmtId="0" xfId="0" applyAlignment="1" applyBorder="1" applyFont="1">
      <alignment horizontal="center" shrinkToFit="0" vertical="center" wrapText="0"/>
    </xf>
    <xf borderId="2" fillId="0" fontId="30" numFmtId="0" xfId="0" applyAlignment="1" applyBorder="1" applyFont="1">
      <alignment horizontal="center" readingOrder="0" shrinkToFit="0" vertical="center" wrapText="0"/>
    </xf>
    <xf borderId="2" fillId="0" fontId="30" numFmtId="49" xfId="0" applyAlignment="1" applyBorder="1" applyFont="1" applyNumberFormat="1">
      <alignment horizontal="center" readingOrder="0" shrinkToFit="0" vertical="center" wrapText="0"/>
    </xf>
    <xf borderId="2" fillId="0" fontId="30" numFmtId="0" xfId="0" applyAlignment="1" applyBorder="1" applyFont="1">
      <alignment horizontal="center" readingOrder="0" shrinkToFit="0" vertical="center" wrapText="0"/>
    </xf>
    <xf borderId="2" fillId="0" fontId="38" numFmtId="0" xfId="0" applyAlignment="1" applyBorder="1" applyFont="1">
      <alignment horizontal="left" readingOrder="0" shrinkToFit="0" vertical="center" wrapText="0"/>
    </xf>
    <xf borderId="2" fillId="0" fontId="30" numFmtId="49" xfId="0" applyAlignment="1" applyBorder="1" applyFont="1" applyNumberFormat="1">
      <alignment horizontal="center" shrinkToFit="0" vertical="center" wrapText="0"/>
    </xf>
    <xf borderId="2" fillId="0" fontId="30" numFmtId="0" xfId="0" applyAlignment="1" applyBorder="1" applyFont="1">
      <alignment horizontal="center" shrinkToFit="0" vertical="center" wrapText="0"/>
    </xf>
    <xf borderId="2" fillId="0" fontId="30" numFmtId="0" xfId="0" applyAlignment="1" applyBorder="1" applyFont="1">
      <alignment horizontal="center" shrinkToFit="0" vertical="center" wrapText="0"/>
    </xf>
    <xf borderId="2" fillId="0" fontId="30" numFmtId="49" xfId="0" applyAlignment="1" applyBorder="1" applyFont="1" applyNumberFormat="1">
      <alignment horizontal="center" readingOrder="0" shrinkToFit="0" vertical="center" wrapText="0"/>
    </xf>
    <xf borderId="2" fillId="0" fontId="30" numFmtId="49" xfId="0" applyAlignment="1" applyBorder="1" applyFont="1" applyNumberFormat="1">
      <alignment horizontal="center" shrinkToFit="0" vertical="center" wrapText="0"/>
    </xf>
    <xf borderId="2" fillId="0" fontId="30" numFmtId="1" xfId="0" applyAlignment="1" applyBorder="1" applyFont="1" applyNumberFormat="1">
      <alignment horizontal="center" shrinkToFit="0" vertical="center" wrapText="0"/>
    </xf>
    <xf borderId="2" fillId="0" fontId="30" numFmtId="0" xfId="0" applyAlignment="1" applyBorder="1" applyFont="1">
      <alignment horizontal="center" readingOrder="0" shrinkToFit="0" vertical="center" wrapText="0"/>
    </xf>
    <xf borderId="2" fillId="0" fontId="39" numFmtId="49" xfId="0" applyAlignment="1" applyBorder="1" applyFont="1" applyNumberFormat="1">
      <alignment horizontal="left" readingOrder="0" shrinkToFit="0" vertical="center" wrapText="0"/>
    </xf>
    <xf borderId="2" fillId="0" fontId="40" numFmtId="49" xfId="0" applyAlignment="1" applyBorder="1" applyFont="1" applyNumberFormat="1">
      <alignment horizontal="left" readingOrder="0" shrinkToFit="0" vertical="center" wrapText="0"/>
    </xf>
    <xf borderId="2" fillId="0" fontId="30" numFmtId="49" xfId="0" applyAlignment="1" applyBorder="1" applyFont="1" applyNumberFormat="1">
      <alignment horizontal="center" readingOrder="0" shrinkToFit="0" vertical="center" wrapText="1"/>
    </xf>
    <xf borderId="2" fillId="0" fontId="31" numFmtId="49" xfId="0" applyAlignment="1" applyBorder="1" applyFont="1" applyNumberFormat="1">
      <alignment horizontal="center" readingOrder="0" shrinkToFit="0" vertical="center" wrapText="1"/>
    </xf>
    <xf borderId="2" fillId="0" fontId="41" numFmtId="0" xfId="0" applyAlignment="1" applyBorder="1" applyFont="1">
      <alignment horizontal="left" readingOrder="0" shrinkToFit="0" vertical="center" wrapText="0"/>
    </xf>
    <xf borderId="2" fillId="0" fontId="30" numFmtId="0" xfId="0" applyAlignment="1" applyBorder="1" applyFont="1">
      <alignment horizontal="center" shrinkToFit="0" vertical="center" wrapText="0"/>
    </xf>
    <xf borderId="2" fillId="0" fontId="30" numFmtId="49" xfId="0" applyAlignment="1" applyBorder="1" applyFont="1" applyNumberFormat="1">
      <alignment horizontal="center" shrinkToFit="0" vertical="center" wrapText="0"/>
    </xf>
    <xf borderId="2" fillId="0" fontId="30" numFmtId="1" xfId="0" applyAlignment="1" applyBorder="1" applyFont="1" applyNumberFormat="1">
      <alignment horizontal="center" readingOrder="0" shrinkToFit="0" vertical="center" wrapText="0"/>
    </xf>
    <xf borderId="2" fillId="0" fontId="30" numFmtId="0" xfId="0" applyAlignment="1" applyBorder="1" applyFont="1">
      <alignment horizontal="center" readingOrder="0" shrinkToFit="0" vertical="center" wrapText="1"/>
    </xf>
    <xf borderId="2" fillId="0" fontId="29" numFmtId="0" xfId="0" applyAlignment="1" applyBorder="1" applyFont="1">
      <alignment horizontal="center" readingOrder="0" shrinkToFit="0" vertical="center" wrapText="0"/>
    </xf>
    <xf borderId="2" fillId="0" fontId="30" numFmtId="0" xfId="0" applyAlignment="1" applyBorder="1" applyFont="1">
      <alignment horizontal="center" readingOrder="0" shrinkToFit="0" vertical="center" wrapText="0"/>
    </xf>
    <xf borderId="0" fillId="0" fontId="42" numFmtId="0" xfId="0" applyAlignment="1" applyFont="1">
      <alignment horizontal="center" readingOrder="0" shrinkToFit="0" wrapText="1"/>
    </xf>
    <xf borderId="2" fillId="0" fontId="31" numFmtId="0" xfId="0" applyAlignment="1" applyBorder="1" applyFont="1">
      <alignment horizontal="center" readingOrder="0" shrinkToFit="0" vertical="center" wrapText="0"/>
    </xf>
    <xf borderId="2" fillId="0" fontId="43" numFmtId="0" xfId="0" applyAlignment="1" applyBorder="1" applyFont="1">
      <alignment horizontal="left" shrinkToFit="0" vertical="center" wrapText="0"/>
    </xf>
    <xf borderId="2" fillId="0" fontId="31" numFmtId="49" xfId="0" applyAlignment="1" applyBorder="1" applyFont="1" applyNumberFormat="1">
      <alignment horizontal="center" readingOrder="0" shrinkToFit="0" vertical="center" wrapText="0"/>
    </xf>
    <xf borderId="2" fillId="0" fontId="31" numFmtId="0" xfId="0" applyAlignment="1" applyBorder="1" applyFont="1">
      <alignment horizontal="center" readingOrder="0" shrinkToFit="0" vertical="center" wrapText="0"/>
    </xf>
    <xf borderId="2" fillId="0" fontId="44" numFmtId="0" xfId="0" applyAlignment="1" applyBorder="1" applyFont="1">
      <alignment horizontal="center" readingOrder="0" shrinkToFit="0" vertical="center" wrapText="0"/>
    </xf>
    <xf borderId="2" fillId="0" fontId="45" numFmtId="0" xfId="0" applyAlignment="1" applyBorder="1" applyFont="1">
      <alignment horizontal="left" readingOrder="0" shrinkToFit="0" vertical="center" wrapText="0"/>
    </xf>
    <xf borderId="2" fillId="0" fontId="30" numFmtId="49" xfId="0" applyAlignment="1" applyBorder="1" applyFont="1" applyNumberFormat="1">
      <alignment horizontal="center" readingOrder="0" shrinkToFit="0" vertical="center" wrapText="0"/>
    </xf>
    <xf borderId="2" fillId="0" fontId="46" numFmtId="0" xfId="0" applyAlignment="1" applyBorder="1" applyFont="1">
      <alignment horizontal="left" readingOrder="0" shrinkToFit="0" vertical="center" wrapText="0"/>
    </xf>
    <xf borderId="2" fillId="0" fontId="31" numFmtId="0" xfId="0" applyAlignment="1" applyBorder="1" applyFont="1">
      <alignment horizontal="center" readingOrder="0" shrinkToFit="0" vertical="center" wrapText="0"/>
    </xf>
    <xf borderId="2" fillId="0" fontId="31" numFmtId="49" xfId="0" applyAlignment="1" applyBorder="1" applyFont="1" applyNumberFormat="1">
      <alignment horizontal="center" readingOrder="0" shrinkToFit="0" vertical="center" wrapText="0"/>
    </xf>
    <xf borderId="2" fillId="0" fontId="30" numFmtId="0" xfId="0" applyAlignment="1" applyBorder="1" applyFont="1">
      <alignment horizontal="center" shrinkToFit="0" vertical="center" wrapText="0"/>
    </xf>
    <xf borderId="2" fillId="0" fontId="31" numFmtId="49" xfId="0" applyAlignment="1" applyBorder="1" applyFont="1" applyNumberFormat="1">
      <alignment horizontal="center" readingOrder="0" shrinkToFit="0" vertical="center" wrapText="0"/>
    </xf>
    <xf borderId="2" fillId="0" fontId="31" numFmtId="49" xfId="0" applyAlignment="1" applyBorder="1" applyFont="1" applyNumberFormat="1">
      <alignment horizontal="center" shrinkToFit="0" vertical="center" wrapText="0"/>
    </xf>
    <xf borderId="2" fillId="0" fontId="31" numFmtId="1" xfId="0" applyAlignment="1" applyBorder="1" applyFont="1" applyNumberFormat="1">
      <alignment horizontal="center" readingOrder="0" shrinkToFit="0" vertical="center" wrapText="0"/>
    </xf>
    <xf borderId="2" fillId="0" fontId="31" numFmtId="0" xfId="0" applyAlignment="1" applyBorder="1" applyFont="1">
      <alignment horizontal="center" shrinkToFit="0" vertical="center" wrapText="0"/>
    </xf>
    <xf borderId="2" fillId="0" fontId="47" numFmtId="49" xfId="0" applyAlignment="1" applyBorder="1" applyFont="1" applyNumberFormat="1">
      <alignment horizontal="left" readingOrder="0" shrinkToFit="0" vertical="center" wrapText="0"/>
    </xf>
    <xf borderId="2" fillId="0" fontId="48" numFmtId="49" xfId="0" applyAlignment="1" applyBorder="1" applyFont="1" applyNumberFormat="1">
      <alignment horizontal="left" readingOrder="0" shrinkToFit="0" vertical="center" wrapText="0"/>
    </xf>
    <xf borderId="2" fillId="0" fontId="31" numFmtId="0" xfId="0" applyAlignment="1" applyBorder="1" applyFont="1">
      <alignment horizontal="center" shrinkToFit="0" vertical="center" wrapText="0"/>
    </xf>
    <xf borderId="2" fillId="0" fontId="31" numFmtId="0" xfId="0" applyAlignment="1" applyBorder="1" applyFont="1">
      <alignment horizontal="center" shrinkToFit="0" vertical="center" wrapText="0"/>
    </xf>
    <xf borderId="2" fillId="0" fontId="49" numFmtId="0" xfId="0" applyAlignment="1" applyBorder="1" applyFont="1">
      <alignment horizontal="left" readingOrder="0" shrinkToFit="0" vertical="center" wrapText="0"/>
    </xf>
    <xf borderId="2" fillId="0" fontId="50" numFmtId="0" xfId="0" applyAlignment="1" applyBorder="1" applyFont="1">
      <alignment horizontal="left" readingOrder="0" shrinkToFit="0" vertical="center" wrapText="0"/>
    </xf>
    <xf borderId="2" fillId="0" fontId="30" numFmtId="0" xfId="0" applyAlignment="1" applyBorder="1" applyFont="1">
      <alignment horizontal="center" shrinkToFit="0" vertical="center" wrapText="0"/>
    </xf>
    <xf borderId="2" fillId="0" fontId="31" numFmtId="0" xfId="0" applyAlignment="1" applyBorder="1" applyFont="1">
      <alignment horizontal="center" shrinkToFit="0" vertical="center" wrapText="0"/>
    </xf>
    <xf borderId="2" fillId="0" fontId="30" numFmtId="164" xfId="0" applyAlignment="1" applyBorder="1" applyFont="1" applyNumberFormat="1">
      <alignment horizontal="center" readingOrder="0" shrinkToFit="0" vertical="center" wrapText="1"/>
    </xf>
    <xf borderId="2" fillId="0" fontId="31" numFmtId="164" xfId="0" applyAlignment="1" applyBorder="1" applyFont="1" applyNumberFormat="1">
      <alignment horizontal="center" readingOrder="0" shrinkToFit="0" vertical="center" wrapText="0"/>
    </xf>
    <xf borderId="2" fillId="0" fontId="31" numFmtId="0" xfId="0" applyAlignment="1" applyBorder="1" applyFont="1">
      <alignment horizontal="center" readingOrder="0" shrinkToFit="0" vertical="center" wrapText="0"/>
    </xf>
    <xf borderId="2" fillId="0" fontId="30" numFmtId="0" xfId="0" applyAlignment="1" applyBorder="1" applyFont="1">
      <alignment horizontal="center" shrinkToFit="0" vertical="center" wrapText="0"/>
    </xf>
    <xf borderId="2" fillId="0" fontId="51" numFmtId="0" xfId="0" applyAlignment="1" applyBorder="1" applyFont="1">
      <alignment horizontal="left" shrinkToFit="0" vertical="center" wrapText="0"/>
    </xf>
    <xf borderId="0" fillId="0" fontId="3" numFmtId="49" xfId="0" applyAlignment="1" applyFont="1" applyNumberFormat="1">
      <alignment horizontal="center" readingOrder="0" shrinkToFit="0" wrapText="0"/>
    </xf>
    <xf borderId="0" fillId="0" fontId="3" numFmtId="0" xfId="0" applyAlignment="1" applyFont="1">
      <alignment horizontal="center" readingOrder="0" shrinkToFit="0" wrapText="0"/>
    </xf>
    <xf borderId="11" fillId="0" fontId="52" numFmtId="49" xfId="0" applyAlignment="1" applyBorder="1" applyFont="1" applyNumberFormat="1">
      <alignment horizontal="center" readingOrder="0" shrinkToFit="0" vertical="center" wrapText="0"/>
    </xf>
    <xf borderId="11" fillId="0" fontId="52" numFmtId="0" xfId="0" applyAlignment="1" applyBorder="1" applyFont="1">
      <alignment horizontal="center" readingOrder="0" shrinkToFit="0" vertical="center" wrapText="0"/>
    </xf>
    <xf borderId="12" fillId="0" fontId="52" numFmtId="0" xfId="0" applyAlignment="1" applyBorder="1" applyFont="1">
      <alignment horizontal="center" readingOrder="0" shrinkToFit="0" vertical="center" wrapText="0"/>
    </xf>
    <xf borderId="0" fillId="0" fontId="52" numFmtId="0" xfId="0" applyAlignment="1" applyFont="1">
      <alignment horizontal="center" readingOrder="0" shrinkToFit="0" vertical="center" wrapText="0"/>
    </xf>
    <xf borderId="0" fillId="6" fontId="52" numFmtId="0" xfId="0" applyAlignment="1" applyFill="1" applyFont="1">
      <alignment readingOrder="0" shrinkToFit="0" vertical="center" wrapText="0"/>
    </xf>
    <xf borderId="0" fillId="6" fontId="53" numFmtId="0" xfId="0" applyAlignment="1" applyFill="1" applyFont="1">
      <alignment readingOrder="0" shrinkToFit="0" vertical="center" wrapText="0"/>
    </xf>
    <xf borderId="0" fillId="6" fontId="52" numFmtId="0" xfId="0" applyAlignment="1" applyFill="1" applyFont="1">
      <alignment readingOrder="0" shrinkToFit="0" vertical="center" wrapText="0"/>
    </xf>
    <xf borderId="0" fillId="6" fontId="53" numFmtId="0" xfId="0" applyAlignment="1" applyFill="1" applyFont="1">
      <alignment readingOrder="0" shrinkToFit="0" vertical="center" wrapText="0"/>
    </xf>
    <xf borderId="0" fillId="6" fontId="52" numFmtId="0" xfId="0" applyAlignment="1" applyFill="1" applyFont="1">
      <alignment horizontal="center" shrinkToFit="0" vertical="center" wrapText="0"/>
    </xf>
    <xf borderId="0" fillId="17" fontId="53" numFmtId="0" xfId="0" applyAlignment="1" applyFill="1" applyFont="1">
      <alignment horizontal="center" shrinkToFit="0" vertical="center" wrapText="0"/>
    </xf>
    <xf borderId="0" fillId="17" fontId="52" numFmtId="0" xfId="0" applyAlignment="1" applyFill="1" applyFont="1">
      <alignment horizontal="center" shrinkToFit="0" vertical="center" wrapText="0"/>
    </xf>
    <xf borderId="0" fillId="17" fontId="52" numFmtId="0" xfId="0" applyAlignment="1" applyFill="1" applyFont="1">
      <alignment horizontal="center" shrinkToFit="0" vertical="center" wrapText="0"/>
    </xf>
    <xf borderId="0" fillId="17" fontId="52" numFmtId="0" xfId="0" applyAlignment="1" applyFill="1" applyFont="1">
      <alignment horizontal="center" readingOrder="0" shrinkToFit="0" vertical="center" wrapText="0"/>
    </xf>
    <xf borderId="0" fillId="17" fontId="52" numFmtId="0" xfId="0" applyAlignment="1" applyFill="1" applyFont="1">
      <alignment horizontal="center" readingOrder="0" shrinkToFit="0" vertical="center" wrapText="0"/>
    </xf>
    <xf borderId="0" fillId="17" fontId="52" numFmtId="0" xfId="0" applyAlignment="1" applyFill="1" applyFont="1">
      <alignment readingOrder="0" shrinkToFit="0" vertical="center" wrapText="0"/>
    </xf>
    <xf borderId="0" fillId="17" fontId="52" numFmtId="0" xfId="0" applyAlignment="1" applyFill="1" applyFont="1">
      <alignment readingOrder="0" shrinkToFit="0" vertical="center" wrapText="0"/>
    </xf>
    <xf borderId="0" fillId="17" fontId="53" numFmtId="0" xfId="0" applyAlignment="1" applyFill="1" applyFont="1">
      <alignment readingOrder="0" shrinkToFit="0" vertical="center" wrapText="0"/>
    </xf>
    <xf borderId="0" fillId="17" fontId="53" numFmtId="0" xfId="0" applyAlignment="1" applyFill="1" applyFont="1">
      <alignment readingOrder="0" shrinkToFit="0" vertical="center" wrapText="0"/>
    </xf>
    <xf borderId="0" fillId="17" fontId="52" numFmtId="0" xfId="0" applyAlignment="1" applyFill="1" applyFont="1">
      <alignment shrinkToFit="0" vertical="center" wrapText="0"/>
    </xf>
    <xf borderId="0" fillId="17" fontId="53" numFmtId="0" xfId="0" applyAlignment="1" applyFill="1" applyFont="1">
      <alignment horizontal="center" shrinkToFit="0" vertical="center" wrapText="0"/>
    </xf>
    <xf borderId="0" fillId="17" fontId="53" numFmtId="0" xfId="0" applyAlignment="1" applyFill="1" applyFont="1">
      <alignment shrinkToFit="0" vertical="center" wrapText="0"/>
    </xf>
    <xf borderId="0" fillId="17" fontId="53" numFmtId="0" xfId="0" applyAlignment="1" applyFill="1" applyFont="1">
      <alignment horizontal="center" readingOrder="0" shrinkToFit="0" vertical="center" wrapText="0"/>
    </xf>
    <xf borderId="0" fillId="17" fontId="53" numFmtId="0" xfId="0" applyAlignment="1" applyFill="1" applyFont="1">
      <alignment horizontal="center" readingOrder="0" shrinkToFit="0" vertical="center" wrapText="0"/>
    </xf>
    <xf borderId="0" fillId="17" fontId="53" numFmtId="0" xfId="0" applyAlignment="1" applyFill="1" applyFont="1">
      <alignment readingOrder="0" shrinkToFit="0" vertical="center" wrapText="0"/>
    </xf>
    <xf borderId="0" fillId="17" fontId="52" numFmtId="0" xfId="0" applyAlignment="1" applyFill="1" applyFont="1">
      <alignment readingOrder="0" shrinkToFit="0" vertical="center" wrapText="0"/>
    </xf>
    <xf borderId="0" fillId="0" fontId="52" numFmtId="0" xfId="0" applyAlignment="1" applyFont="1">
      <alignment readingOrder="0" shrinkToFit="0" vertical="center" wrapText="0"/>
    </xf>
    <xf borderId="0" fillId="0" fontId="53" numFmtId="0" xfId="0" applyAlignment="1" applyFont="1">
      <alignment readingOrder="0" shrinkToFit="0" vertical="center" wrapText="0"/>
    </xf>
    <xf borderId="0" fillId="0" fontId="53" numFmtId="0" xfId="0" applyAlignment="1" applyFont="1">
      <alignment readingOrder="0" shrinkToFit="0" vertical="center" wrapText="0"/>
    </xf>
    <xf borderId="0" fillId="6" fontId="52" numFmtId="0" xfId="0" applyAlignment="1" applyFill="1" applyFont="1">
      <alignment horizontal="center" readingOrder="0" shrinkToFit="0" vertical="center" wrapText="0"/>
    </xf>
    <xf borderId="0" fillId="6" fontId="53" numFmtId="0" xfId="0" applyAlignment="1" applyFill="1" applyFont="1">
      <alignment horizontal="center" shrinkToFit="0" vertical="center" wrapText="0"/>
    </xf>
    <xf borderId="0" fillId="6" fontId="52" numFmtId="0" xfId="0" applyAlignment="1" applyFill="1" applyFont="1">
      <alignment horizontal="center" shrinkToFit="0" vertical="center" wrapText="0"/>
    </xf>
    <xf borderId="0" fillId="6" fontId="52" numFmtId="0" xfId="0" applyAlignment="1" applyFill="1" applyFont="1">
      <alignment horizontal="center" readingOrder="0" shrinkToFit="0" vertical="center" wrapText="0"/>
    </xf>
    <xf borderId="0" fillId="6" fontId="52" numFmtId="169" xfId="0" applyAlignment="1" applyFill="1" applyFont="1" applyNumberFormat="1">
      <alignment horizontal="center"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2" xfId="0" applyFont="1" applyNumberFormat="1"/>
    <xf borderId="2" fillId="0" fontId="4" numFmtId="0" xfId="0" applyAlignment="1" applyBorder="1" applyFont="1">
      <alignment readingOrder="0" shrinkToFit="0" vertical="center" wrapText="0"/>
    </xf>
    <xf borderId="2" fillId="0" fontId="4" numFmtId="0" xfId="0" applyAlignment="1" applyBorder="1" applyFont="1">
      <alignment horizontal="center" readingOrder="0" shrinkToFit="0" vertical="center" wrapText="0"/>
    </xf>
    <xf borderId="2" fillId="0" fontId="4" numFmtId="0" xfId="0" applyAlignment="1" applyBorder="1" applyFont="1">
      <alignment horizontal="center" shrinkToFit="0" vertical="center" wrapText="0"/>
    </xf>
    <xf borderId="2" fillId="0" fontId="4" numFmtId="0" xfId="0" applyAlignment="1" applyBorder="1" applyFont="1">
      <alignment horizontal="left" readingOrder="0" shrinkToFit="0" vertical="center" wrapText="0"/>
    </xf>
    <xf borderId="2" fillId="0" fontId="4" numFmtId="2" xfId="0" applyAlignment="1" applyBorder="1" applyFont="1" applyNumberFormat="1">
      <alignment readingOrder="0" shrinkToFit="0" vertical="center" wrapText="0"/>
    </xf>
    <xf borderId="0" fillId="0" fontId="54" numFmtId="0" xfId="0" applyAlignment="1" applyFont="1">
      <alignment horizontal="center" readingOrder="0" shrinkToFit="0" wrapText="1"/>
    </xf>
    <xf borderId="0" fillId="0" fontId="54" numFmtId="0" xfId="0" applyAlignment="1" applyFont="1">
      <alignment readingOrder="0" shrinkToFit="0" wrapText="1"/>
    </xf>
    <xf borderId="0" fillId="0" fontId="54" numFmtId="0" xfId="0" applyAlignment="1" applyFont="1">
      <alignment horizontal="left" readingOrder="0" shrinkToFit="0" wrapText="1"/>
    </xf>
    <xf borderId="0" fillId="0" fontId="54" numFmtId="0" xfId="0" applyAlignment="1" applyFont="1">
      <alignment shrinkToFit="0" wrapText="1"/>
    </xf>
    <xf borderId="0" fillId="0" fontId="54" numFmtId="0" xfId="0" applyAlignment="1" applyFont="1">
      <alignment horizontal="left" readingOrder="0"/>
    </xf>
    <xf borderId="0" fillId="0" fontId="54" numFmtId="0" xfId="0" applyAlignment="1" applyFont="1">
      <alignment horizontal="center" readingOrder="0" shrinkToFit="0" vertical="center" wrapText="1"/>
    </xf>
    <xf borderId="0" fillId="0" fontId="54" numFmtId="0" xfId="0" applyAlignment="1" applyFont="1">
      <alignment horizontal="left" readingOrder="0" shrinkToFit="0" vertical="center" wrapText="1"/>
    </xf>
    <xf borderId="0" fillId="0" fontId="54" numFmtId="49" xfId="0" applyAlignment="1" applyFont="1" applyNumberFormat="1">
      <alignment horizontal="left" readingOrder="0" shrinkToFit="0" vertical="center" wrapText="1"/>
    </xf>
    <xf borderId="0" fillId="0" fontId="54" numFmtId="0" xfId="0" applyAlignment="1" applyFont="1">
      <alignment horizontal="center" readingOrder="0" shrinkToFit="0" vertical="center" wrapText="0"/>
    </xf>
    <xf borderId="0" fillId="0" fontId="54" numFmtId="0" xfId="0" applyAlignment="1" applyFont="1">
      <alignment readingOrder="0" shrinkToFit="0" vertical="center" wrapText="0"/>
    </xf>
    <xf borderId="0" fillId="0" fontId="54" numFmtId="0" xfId="0" applyAlignment="1" applyFont="1">
      <alignment horizontal="left" readingOrder="0" shrinkToFit="0" vertical="center" wrapText="0"/>
    </xf>
    <xf borderId="0" fillId="0" fontId="54" numFmtId="0" xfId="0" applyAlignment="1" applyFont="1">
      <alignment readingOrder="0" shrinkToFit="0" vertical="center" wrapText="0"/>
    </xf>
    <xf borderId="0" fillId="0" fontId="54" numFmtId="0" xfId="0" applyAlignment="1" applyFont="1">
      <alignment shrinkToFit="0" vertical="center" wrapText="0"/>
    </xf>
    <xf borderId="0" fillId="0" fontId="54" numFmtId="0" xfId="0" applyFont="1"/>
    <xf borderId="0" fillId="0" fontId="54" numFmtId="169" xfId="0" applyAlignment="1" applyFont="1" applyNumberFormat="1">
      <alignment horizontal="center" readingOrder="0" shrinkToFit="0" vertical="center" wrapText="0"/>
    </xf>
    <xf borderId="0" fillId="0" fontId="54" numFmtId="0" xfId="0" applyAlignment="1" applyFont="1">
      <alignment horizontal="center" readingOrder="0" shrinkToFit="0" vertical="center" wrapText="0"/>
    </xf>
    <xf borderId="0" fillId="0" fontId="54" numFmtId="0" xfId="0" applyAlignment="1" applyFont="1">
      <alignment readingOrder="0" shrinkToFit="0" vertical="center" wrapText="0"/>
    </xf>
    <xf borderId="0" fillId="0" fontId="54" numFmtId="0" xfId="0" applyAlignment="1" applyFont="1">
      <alignment horizontal="left" readingOrder="0" shrinkToFit="0" vertical="center" wrapText="0"/>
    </xf>
    <xf borderId="0" fillId="0" fontId="54" numFmtId="0" xfId="0" applyAlignment="1" applyFont="1">
      <alignment readingOrder="0" shrinkToFit="0" vertical="center" wrapText="0"/>
    </xf>
    <xf borderId="0" fillId="0" fontId="54" numFmtId="0" xfId="0" applyAlignment="1" applyFont="1">
      <alignment shrinkToFit="0" vertical="center" wrapText="0"/>
    </xf>
    <xf borderId="0" fillId="0" fontId="54" numFmtId="0" xfId="0" applyAlignment="1" applyFont="1">
      <alignment readingOrder="0" shrinkToFit="0" vertical="center" wrapText="0"/>
    </xf>
    <xf borderId="0" fillId="0" fontId="54" numFmtId="0" xfId="0" applyAlignment="1" applyFont="1">
      <alignment readingOrder="0" shrinkToFit="0" vertical="center" wrapText="0"/>
    </xf>
    <xf borderId="0" fillId="0" fontId="54" numFmtId="0" xfId="0" applyAlignment="1" applyFont="1">
      <alignment shrinkToFit="0" vertical="center" wrapText="0"/>
    </xf>
    <xf borderId="0" fillId="0" fontId="54" numFmtId="0" xfId="0" applyAlignment="1" applyFont="1">
      <alignment horizontal="center"/>
    </xf>
    <xf borderId="0" fillId="0" fontId="54" numFmtId="0" xfId="0" applyAlignment="1" applyFont="1">
      <alignment horizontal="left"/>
    </xf>
    <xf borderId="0" fillId="8" fontId="55" numFmtId="49" xfId="0" applyAlignment="1" applyFill="1" applyFont="1" applyNumberFormat="1">
      <alignment horizontal="center" shrinkToFit="0" vertical="bottom" wrapText="1"/>
    </xf>
    <xf borderId="0" fillId="8" fontId="55" numFmtId="0" xfId="0" applyAlignment="1" applyFill="1" applyFont="1">
      <alignment horizontal="center" shrinkToFit="0" vertical="bottom" wrapText="1"/>
    </xf>
    <xf borderId="0" fillId="7" fontId="55" numFmtId="0" xfId="0" applyAlignment="1" applyFill="1" applyFont="1">
      <alignment horizontal="center" shrinkToFit="0" vertical="bottom" wrapText="1"/>
    </xf>
    <xf borderId="0" fillId="7" fontId="55" numFmtId="0" xfId="0" applyAlignment="1" applyFill="1" applyFont="1">
      <alignment horizontal="center" readingOrder="0" shrinkToFit="0" vertical="bottom" wrapText="0"/>
    </xf>
    <xf borderId="0" fillId="0" fontId="55" numFmtId="49" xfId="0" applyAlignment="1" applyFont="1" applyNumberFormat="1">
      <alignment horizontal="center" vertical="bottom"/>
    </xf>
    <xf borderId="0" fillId="0" fontId="55" numFmtId="0" xfId="0" applyAlignment="1" applyFont="1">
      <alignment horizontal="center" vertical="bottom"/>
    </xf>
    <xf borderId="0" fillId="0" fontId="55" numFmtId="0" xfId="0" applyAlignment="1" applyFont="1">
      <alignment vertical="bottom"/>
    </xf>
    <xf borderId="0" fillId="0" fontId="56" numFmtId="0" xfId="0" applyAlignment="1" applyFont="1">
      <alignment vertical="bottom"/>
    </xf>
    <xf borderId="0" fillId="0" fontId="57" numFmtId="0" xfId="0" applyAlignment="1" applyFont="1">
      <alignment shrinkToFit="0" vertical="bottom" wrapText="0"/>
    </xf>
    <xf borderId="0" fillId="18" fontId="55" numFmtId="49" xfId="0" applyAlignment="1" applyFill="1" applyFont="1" applyNumberFormat="1">
      <alignment horizontal="center" vertical="bottom"/>
    </xf>
    <xf borderId="0" fillId="18" fontId="55" numFmtId="0" xfId="0" applyAlignment="1" applyFill="1" applyFont="1">
      <alignment vertical="bottom"/>
    </xf>
    <xf borderId="0" fillId="18" fontId="55" numFmtId="0" xfId="0" applyAlignment="1" applyFill="1" applyFont="1">
      <alignment horizontal="center" vertical="bottom"/>
    </xf>
    <xf borderId="0" fillId="18" fontId="58" numFmtId="0" xfId="0" applyAlignment="1" applyFill="1" applyFont="1">
      <alignment shrinkToFit="0" vertical="bottom" wrapText="0"/>
    </xf>
    <xf borderId="0" fillId="0" fontId="59" numFmtId="0" xfId="0" applyAlignment="1" applyFont="1">
      <alignment horizontal="center" vertical="bottom"/>
    </xf>
    <xf borderId="0" fillId="0" fontId="60" numFmtId="0" xfId="0" applyAlignment="1" applyFont="1">
      <alignment horizontal="center" shrinkToFit="0" vertical="bottom" wrapText="0"/>
    </xf>
    <xf borderId="0" fillId="0" fontId="61" numFmtId="0" xfId="0" applyAlignment="1" applyFont="1">
      <alignment horizontal="center" vertical="bottom"/>
    </xf>
    <xf borderId="0" fillId="19" fontId="55" numFmtId="0" xfId="0" applyAlignment="1" applyFill="1" applyFont="1">
      <alignment vertical="bottom"/>
    </xf>
    <xf borderId="0" fillId="0" fontId="55" numFmtId="0" xfId="0" applyAlignment="1" applyFont="1">
      <alignment horizontal="right" vertical="bottom"/>
    </xf>
    <xf borderId="0" fillId="3" fontId="55" numFmtId="0" xfId="0" applyAlignment="1" applyFill="1" applyFont="1">
      <alignment horizontal="center" vertical="bottom"/>
    </xf>
    <xf borderId="0" fillId="0" fontId="62" numFmtId="0" xfId="0" applyAlignment="1" applyFont="1">
      <alignment vertical="bottom"/>
    </xf>
    <xf borderId="0" fillId="18" fontId="55" numFmtId="0" xfId="0" applyAlignment="1" applyFill="1" applyFont="1">
      <alignment horizontal="right" vertical="bottom"/>
    </xf>
    <xf borderId="0" fillId="0" fontId="55" numFmtId="49" xfId="0" applyAlignment="1" applyFont="1" applyNumberFormat="1">
      <alignment vertical="bottom"/>
    </xf>
    <xf borderId="0" fillId="0" fontId="63" numFmtId="0" xfId="0" applyAlignment="1" applyFont="1">
      <alignment horizontal="right" vertical="bottom"/>
    </xf>
    <xf borderId="0" fillId="0" fontId="4" numFmtId="0" xfId="0" applyFont="1"/>
    <xf borderId="0" fillId="6" fontId="4" numFmtId="0" xfId="0" applyAlignment="1" applyFill="1" applyFont="1">
      <alignment readingOrder="0"/>
    </xf>
    <xf borderId="0" fillId="0" fontId="6" numFmtId="0" xfId="0" applyFont="1"/>
    <xf borderId="0" fillId="20" fontId="4" numFmtId="0" xfId="0" applyAlignment="1" applyFill="1" applyFont="1">
      <alignment readingOrder="0"/>
    </xf>
    <xf borderId="0" fillId="7" fontId="4" numFmtId="0" xfId="0" applyAlignment="1" applyFill="1" applyFont="1">
      <alignment readingOrder="0"/>
    </xf>
    <xf borderId="0" fillId="7" fontId="4" numFmtId="9" xfId="0" applyAlignment="1" applyFill="1" applyFont="1" applyNumberFormat="1">
      <alignment readingOrder="0"/>
    </xf>
    <xf borderId="0" fillId="7" fontId="64" numFmtId="0" xfId="0" applyAlignment="1" applyFill="1" applyFont="1">
      <alignment readingOrder="0"/>
    </xf>
    <xf borderId="0" fillId="7" fontId="4" numFmtId="0" xfId="0" applyFill="1" applyFont="1"/>
    <xf borderId="0" fillId="19" fontId="4" numFmtId="0" xfId="0" applyAlignment="1" applyFill="1" applyFont="1">
      <alignment readingOrder="0"/>
    </xf>
    <xf borderId="13" fillId="21" fontId="65" numFmtId="0" xfId="0" applyAlignment="1" applyBorder="1" applyFill="1" applyFont="1">
      <alignment horizontal="center" readingOrder="0" shrinkToFit="0" vertical="bottom" wrapText="1"/>
    </xf>
    <xf borderId="11" fillId="0" fontId="11" numFmtId="0" xfId="0" applyBorder="1" applyFont="1"/>
    <xf borderId="12" fillId="0" fontId="11" numFmtId="0" xfId="0" applyBorder="1" applyFont="1"/>
    <xf borderId="0" fillId="0" fontId="66" numFmtId="0" xfId="0" applyFont="1"/>
    <xf borderId="14" fillId="0" fontId="67" numFmtId="0" xfId="0" applyAlignment="1" applyBorder="1" applyFont="1">
      <alignment horizontal="center" shrinkToFit="0" wrapText="1"/>
    </xf>
    <xf borderId="15" fillId="0" fontId="11" numFmtId="0" xfId="0" applyBorder="1" applyFont="1"/>
    <xf borderId="16" fillId="0" fontId="11" numFmtId="0" xfId="0" applyBorder="1" applyFont="1"/>
    <xf borderId="17" fillId="0" fontId="67" numFmtId="0" xfId="0" applyAlignment="1" applyBorder="1" applyFont="1">
      <alignment horizontal="center" shrinkToFit="0" wrapText="1"/>
    </xf>
    <xf borderId="18" fillId="0" fontId="67" numFmtId="0" xfId="0" applyAlignment="1" applyBorder="1" applyFont="1">
      <alignment horizontal="center" shrinkToFit="0" wrapText="1"/>
    </xf>
    <xf borderId="19" fillId="17" fontId="66" numFmtId="0" xfId="0" applyAlignment="1" applyBorder="1" applyFill="1" applyFont="1">
      <alignment horizontal="center" readingOrder="0" shrinkToFit="0" vertical="top" wrapText="1"/>
    </xf>
    <xf borderId="20" fillId="0" fontId="11" numFmtId="0" xfId="0" applyBorder="1" applyFont="1"/>
    <xf borderId="21" fillId="0" fontId="11" numFmtId="0" xfId="0" applyBorder="1" applyFont="1"/>
    <xf borderId="3" fillId="21" fontId="65" numFmtId="0" xfId="0" applyAlignment="1" applyBorder="1" applyFill="1" applyFont="1">
      <alignment horizontal="center" shrinkToFit="0" wrapText="1"/>
    </xf>
    <xf borderId="3" fillId="21" fontId="65" numFmtId="0" xfId="0" applyAlignment="1" applyBorder="1" applyFill="1" applyFont="1">
      <alignment horizontal="center" shrinkToFit="0" wrapText="1"/>
    </xf>
    <xf borderId="22" fillId="0" fontId="11" numFmtId="0" xfId="0" applyBorder="1" applyFont="1"/>
    <xf borderId="2" fillId="21" fontId="66" numFmtId="0" xfId="0" applyAlignment="1" applyBorder="1" applyFill="1" applyFont="1">
      <alignment horizontal="center" readingOrder="0" shrinkToFit="0" wrapText="1"/>
    </xf>
    <xf borderId="23" fillId="21" fontId="66" numFmtId="0" xfId="0" applyAlignment="1" applyBorder="1" applyFill="1" applyFont="1">
      <alignment horizontal="center" shrinkToFit="0" wrapText="1"/>
    </xf>
    <xf borderId="24" fillId="0" fontId="11" numFmtId="0" xfId="0" applyBorder="1" applyFont="1"/>
    <xf borderId="25" fillId="0" fontId="11" numFmtId="0" xfId="0" applyBorder="1" applyFont="1"/>
    <xf borderId="3" fillId="0" fontId="67" numFmtId="0" xfId="0" applyAlignment="1" applyBorder="1" applyFont="1">
      <alignment horizontal="center" shrinkToFit="0" wrapText="1"/>
    </xf>
    <xf borderId="2" fillId="0" fontId="67" numFmtId="0" xfId="0" applyAlignment="1" applyBorder="1" applyFont="1">
      <alignment horizontal="center" readingOrder="0" shrinkToFit="0" wrapText="1"/>
    </xf>
    <xf borderId="22" fillId="0" fontId="67" numFmtId="0" xfId="0" applyAlignment="1" applyBorder="1" applyFont="1">
      <alignment horizontal="center" readingOrder="0" shrinkToFit="0" wrapText="1"/>
    </xf>
    <xf borderId="26" fillId="0" fontId="11" numFmtId="0" xfId="0" applyBorder="1" applyFont="1"/>
    <xf borderId="27" fillId="21" fontId="65" numFmtId="0" xfId="0" applyAlignment="1" applyBorder="1" applyFill="1" applyFont="1">
      <alignment horizontal="center" readingOrder="0" shrinkToFit="0" wrapText="1"/>
    </xf>
    <xf borderId="28" fillId="0" fontId="11" numFmtId="0" xfId="0" applyBorder="1" applyFont="1"/>
    <xf borderId="29" fillId="0" fontId="11" numFmtId="0" xfId="0" applyBorder="1" applyFont="1"/>
    <xf borderId="30" fillId="21" fontId="65" numFmtId="0" xfId="0" applyAlignment="1" applyBorder="1" applyFill="1" applyFont="1">
      <alignment horizontal="center" shrinkToFit="0" wrapText="1"/>
    </xf>
    <xf borderId="28" fillId="21" fontId="65" numFmtId="0" xfId="0" applyAlignment="1" applyBorder="1" applyFill="1" applyFont="1">
      <alignment horizontal="center" shrinkToFit="0" wrapText="1"/>
    </xf>
    <xf borderId="31" fillId="0" fontId="11" numFmtId="0" xfId="0" applyBorder="1" applyFont="1"/>
    <xf borderId="32" fillId="0" fontId="11" numFmtId="0" xfId="0" applyBorder="1" applyFont="1"/>
    <xf borderId="33" fillId="0" fontId="11" numFmtId="0" xfId="0" applyBorder="1" applyFont="1"/>
    <xf borderId="34" fillId="0" fontId="11" numFmtId="0" xfId="0" applyBorder="1" applyFont="1"/>
    <xf borderId="35" fillId="0" fontId="66" numFmtId="0" xfId="0" applyAlignment="1" applyBorder="1" applyFont="1">
      <alignment horizontal="center" shrinkToFit="0" wrapText="1"/>
    </xf>
    <xf borderId="36" fillId="0" fontId="66" numFmtId="0" xfId="0" applyAlignment="1" applyBorder="1" applyFont="1">
      <alignment horizontal="center" shrinkToFit="0" vertical="bottom" wrapText="1"/>
    </xf>
    <xf borderId="37" fillId="0" fontId="66" numFmtId="0" xfId="0" applyAlignment="1" applyBorder="1" applyFont="1">
      <alignment horizontal="center" shrinkToFit="0" wrapText="1"/>
    </xf>
    <xf borderId="38" fillId="0" fontId="11" numFmtId="0" xfId="0" applyBorder="1" applyFont="1"/>
    <xf borderId="24" fillId="0" fontId="68" numFmtId="0" xfId="0" applyAlignment="1" applyBorder="1" applyFont="1">
      <alignment horizontal="left" readingOrder="0" shrinkToFit="0" vertical="top" wrapText="1"/>
    </xf>
    <xf borderId="39" fillId="0" fontId="66" numFmtId="0" xfId="0" applyAlignment="1" applyBorder="1" applyFont="1">
      <alignment horizontal="center" shrinkToFit="0" wrapText="1"/>
    </xf>
    <xf borderId="40" fillId="0" fontId="66" numFmtId="0" xfId="0" applyAlignment="1" applyBorder="1" applyFont="1">
      <alignment horizontal="center" shrinkToFit="0" wrapText="1"/>
    </xf>
    <xf borderId="41" fillId="0" fontId="66" numFmtId="0" xfId="0" applyAlignment="1" applyBorder="1" applyFont="1">
      <alignment horizontal="center" shrinkToFit="0" wrapText="1"/>
    </xf>
    <xf borderId="42" fillId="0" fontId="11" numFmtId="0" xfId="0" applyBorder="1" applyFont="1"/>
    <xf borderId="43" fillId="0" fontId="11" numFmtId="0" xfId="0" applyBorder="1" applyFont="1"/>
    <xf borderId="41" fillId="0" fontId="66" numFmtId="0" xfId="0" applyAlignment="1" applyBorder="1" applyFont="1">
      <alignment horizontal="center" readingOrder="0" shrinkToFit="0" wrapText="1"/>
    </xf>
    <xf borderId="41" fillId="0" fontId="66" numFmtId="0" xfId="0" applyAlignment="1" applyBorder="1" applyFont="1">
      <alignment horizontal="center" shrinkToFit="0" wrapText="1"/>
    </xf>
    <xf borderId="40" fillId="0" fontId="66" numFmtId="0" xfId="0" applyAlignment="1" applyBorder="1" applyFont="1">
      <alignment horizontal="center" readingOrder="0" shrinkToFit="0" wrapText="1"/>
    </xf>
    <xf borderId="39" fillId="0" fontId="66" numFmtId="0" xfId="0" applyAlignment="1" applyBorder="1" applyFont="1">
      <alignment horizontal="center" shrinkToFit="0" vertical="bottom" wrapText="1"/>
    </xf>
    <xf borderId="40" fillId="0" fontId="66" numFmtId="0" xfId="0" applyAlignment="1" applyBorder="1" applyFont="1">
      <alignment horizontal="center" shrinkToFit="0" vertical="bottom" wrapText="1"/>
    </xf>
    <xf borderId="40" fillId="0" fontId="66" numFmtId="0" xfId="0" applyAlignment="1" applyBorder="1" applyFont="1">
      <alignment horizontal="center" shrinkToFit="0" vertical="bottom" wrapText="1"/>
    </xf>
    <xf borderId="41" fillId="0" fontId="66" numFmtId="0" xfId="0" applyAlignment="1" applyBorder="1" applyFont="1">
      <alignment horizontal="center" shrinkToFit="0" vertical="bottom" wrapText="1"/>
    </xf>
    <xf borderId="40" fillId="0" fontId="66" numFmtId="0" xfId="0" applyAlignment="1" applyBorder="1" applyFont="1">
      <alignment horizontal="center" readingOrder="0" shrinkToFit="0" vertical="bottom" wrapText="1"/>
    </xf>
    <xf borderId="41" fillId="0" fontId="66" numFmtId="0" xfId="0" applyAlignment="1" applyBorder="1" applyFont="1">
      <alignment horizontal="center" readingOrder="0" shrinkToFit="0" vertical="bottom" wrapText="1"/>
    </xf>
    <xf borderId="41" fillId="0" fontId="66" numFmtId="0" xfId="0" applyAlignment="1" applyBorder="1" applyFont="1">
      <alignment horizontal="center" shrinkToFit="0" vertical="bottom" wrapText="1"/>
    </xf>
    <xf borderId="39" fillId="0" fontId="66" numFmtId="0" xfId="0" applyAlignment="1" applyBorder="1" applyFont="1">
      <alignment horizontal="center" readingOrder="0" shrinkToFit="0" wrapText="1"/>
    </xf>
    <xf borderId="41" fillId="0" fontId="66" numFmtId="0" xfId="0" applyAlignment="1" applyBorder="1" applyFont="1">
      <alignment horizontal="left" readingOrder="0" shrinkToFit="0" wrapText="1"/>
    </xf>
    <xf borderId="44" fillId="0" fontId="66" numFmtId="0" xfId="0" applyAlignment="1" applyBorder="1" applyFont="1">
      <alignment horizontal="center" shrinkToFit="0" wrapText="1"/>
    </xf>
    <xf borderId="44" fillId="0" fontId="66" numFmtId="0" xfId="0" applyAlignment="1" applyBorder="1" applyFont="1">
      <alignment horizontal="center" readingOrder="0" shrinkToFit="0" wrapText="1"/>
    </xf>
    <xf borderId="45" fillId="0" fontId="66" numFmtId="0" xfId="0" applyAlignment="1" applyBorder="1" applyFont="1">
      <alignment horizontal="center" shrinkToFit="0" wrapText="1"/>
    </xf>
    <xf borderId="46" fillId="0" fontId="66" numFmtId="0" xfId="0" applyAlignment="1" applyBorder="1" applyFont="1">
      <alignment horizontal="center" shrinkToFit="0" wrapText="1"/>
    </xf>
    <xf borderId="47" fillId="0" fontId="66" numFmtId="0" xfId="0" applyAlignment="1" applyBorder="1" applyFont="1">
      <alignment horizontal="center" readingOrder="0" shrinkToFit="0" wrapText="1"/>
    </xf>
    <xf borderId="48" fillId="0" fontId="11" numFmtId="0" xfId="0" applyBorder="1" applyFont="1"/>
    <xf borderId="46" fillId="0" fontId="66" numFmtId="165" xfId="0" applyAlignment="1" applyBorder="1" applyFont="1" applyNumberFormat="1">
      <alignment horizontal="center" readingOrder="0" shrinkToFit="0" wrapText="1"/>
    </xf>
    <xf borderId="47" fillId="0" fontId="66" numFmtId="0" xfId="0" applyAlignment="1" applyBorder="1" applyFont="1">
      <alignment horizontal="center" shrinkToFit="0" wrapText="1"/>
    </xf>
    <xf borderId="49" fillId="0" fontId="66" numFmtId="0" xfId="0" applyAlignment="1" applyBorder="1" applyFont="1">
      <alignment vertical="bottom"/>
    </xf>
    <xf borderId="0" fillId="0" fontId="66" numFmtId="0" xfId="0" applyAlignment="1" applyFont="1">
      <alignment vertical="bottom"/>
    </xf>
    <xf borderId="13" fillId="0" fontId="69" numFmtId="0" xfId="0" applyAlignment="1" applyBorder="1" applyFont="1">
      <alignment horizontal="center" vertical="bottom"/>
    </xf>
    <xf borderId="11" fillId="0" fontId="69" numFmtId="0" xfId="0" applyAlignment="1" applyBorder="1" applyFont="1">
      <alignment horizontal="center" vertical="bottom"/>
    </xf>
    <xf borderId="11" fillId="0" fontId="69" numFmtId="0" xfId="0" applyAlignment="1" applyBorder="1" applyFont="1">
      <alignment horizontal="center" readingOrder="0" vertical="bottom"/>
    </xf>
    <xf borderId="11" fillId="0" fontId="69" numFmtId="0" xfId="0" applyAlignment="1" applyBorder="1" applyFont="1">
      <alignment horizontal="center" vertical="bottom"/>
    </xf>
    <xf borderId="11" fillId="0" fontId="69" numFmtId="0" xfId="0" applyAlignment="1" applyBorder="1" applyFont="1">
      <alignment horizontal="center" shrinkToFit="0" vertical="bottom" wrapText="1"/>
    </xf>
    <xf borderId="11" fillId="0" fontId="69" numFmtId="0" xfId="0" applyAlignment="1" applyBorder="1" applyFont="1">
      <alignment horizontal="center" readingOrder="0" shrinkToFit="0" vertical="bottom" wrapText="1"/>
    </xf>
    <xf borderId="11" fillId="0" fontId="70" numFmtId="0" xfId="0" applyAlignment="1" applyBorder="1" applyFont="1">
      <alignment vertical="bottom"/>
    </xf>
    <xf borderId="49" fillId="0" fontId="11" numFmtId="0" xfId="0" applyBorder="1" applyFont="1"/>
    <xf borderId="49" fillId="0" fontId="69" numFmtId="0" xfId="0" applyAlignment="1" applyBorder="1" applyFont="1">
      <alignment horizontal="center" vertical="bottom"/>
    </xf>
    <xf borderId="0" fillId="0" fontId="69" numFmtId="0" xfId="0" applyAlignment="1" applyFont="1">
      <alignment horizontal="center" vertical="bottom"/>
    </xf>
    <xf borderId="0" fillId="0" fontId="69" numFmtId="0" xfId="0" applyAlignment="1" applyFont="1">
      <alignment horizontal="center" readingOrder="0" vertical="bottom"/>
    </xf>
    <xf borderId="0" fillId="0" fontId="69" numFmtId="0" xfId="0" applyAlignment="1" applyFont="1">
      <alignment horizontal="center" shrinkToFit="0" vertical="bottom" wrapText="1"/>
    </xf>
    <xf borderId="0" fillId="0" fontId="69" numFmtId="0" xfId="0" applyAlignment="1" applyFont="1">
      <alignment horizontal="center" readingOrder="0" shrinkToFit="0" vertical="bottom" wrapText="1"/>
    </xf>
    <xf borderId="0" fillId="0" fontId="71" numFmtId="0" xfId="0" applyAlignment="1" applyFont="1">
      <alignment horizontal="center" readingOrder="0" shrinkToFit="0" vertical="bottom" wrapText="1"/>
    </xf>
    <xf borderId="50" fillId="0" fontId="11" numFmtId="0" xfId="0" applyBorder="1" applyFont="1"/>
    <xf borderId="51" fillId="0" fontId="11" numFmtId="0" xfId="0" applyBorder="1" applyFont="1"/>
    <xf borderId="52" fillId="0" fontId="11" numFmtId="0" xfId="0" applyBorder="1" applyFont="1"/>
    <xf borderId="24" fillId="0" fontId="68" numFmtId="0" xfId="0" applyAlignment="1" applyBorder="1" applyFont="1">
      <alignment horizontal="left" shrinkToFit="0" vertical="top" wrapText="1"/>
    </xf>
    <xf borderId="36" fillId="0" fontId="66" numFmtId="0" xfId="0" applyAlignment="1" applyBorder="1" applyFont="1">
      <alignment horizontal="center" shrinkToFit="0" wrapText="1"/>
    </xf>
    <xf borderId="40" fillId="0" fontId="66" numFmtId="0" xfId="0" applyAlignment="1" applyBorder="1" applyFont="1">
      <alignment horizontal="center" shrinkToFit="0" wrapText="1"/>
    </xf>
    <xf borderId="24" fillId="0" fontId="68" numFmtId="0" xfId="0" applyAlignment="1" applyBorder="1" applyFont="1">
      <alignment horizontal="center" readingOrder="0" shrinkToFit="0" vertical="top" wrapText="1"/>
    </xf>
    <xf borderId="0" fillId="0" fontId="68" numFmtId="0" xfId="0" applyAlignment="1" applyFont="1">
      <alignment horizontal="left" readingOrder="0" shrinkToFit="0" vertical="top" wrapText="1"/>
    </xf>
    <xf borderId="25" fillId="0" fontId="68" numFmtId="0" xfId="0" applyAlignment="1" applyBorder="1" applyFont="1">
      <alignment horizontal="left" readingOrder="0" shrinkToFit="0" vertical="top" wrapText="1"/>
    </xf>
    <xf borderId="39" fillId="0" fontId="66" numFmtId="0" xfId="0" applyAlignment="1" applyBorder="1" applyFont="1">
      <alignment horizontal="center" readingOrder="0" shrinkToFit="0" vertical="bottom" wrapText="1"/>
    </xf>
    <xf borderId="36" fillId="0" fontId="66" numFmtId="0" xfId="0" applyAlignment="1" applyBorder="1" applyFont="1">
      <alignment horizontal="center" readingOrder="0" shrinkToFit="0" wrapText="1"/>
    </xf>
    <xf borderId="14" fillId="0" fontId="67" numFmtId="0" xfId="0" applyAlignment="1" applyBorder="1" applyFont="1">
      <alignment horizontal="center" readingOrder="0" shrinkToFit="0" wrapText="1"/>
    </xf>
    <xf borderId="17" fillId="0" fontId="67" numFmtId="0" xfId="0" applyAlignment="1" applyBorder="1" applyFont="1">
      <alignment horizontal="center" readingOrder="0" shrinkToFit="0" wrapText="1"/>
    </xf>
    <xf borderId="18" fillId="0" fontId="67" numFmtId="0" xfId="0" applyAlignment="1" applyBorder="1" applyFont="1">
      <alignment horizontal="center" readingOrder="0" shrinkToFit="0" wrapText="1"/>
    </xf>
    <xf borderId="3" fillId="21" fontId="65" numFmtId="0" xfId="0" applyAlignment="1" applyBorder="1" applyFill="1" applyFont="1">
      <alignment horizontal="center" readingOrder="0" shrinkToFit="0" wrapText="1"/>
    </xf>
    <xf borderId="35" fillId="0" fontId="66" numFmtId="0" xfId="0" applyAlignment="1" applyBorder="1" applyFont="1">
      <alignment horizontal="center" readingOrder="0" shrinkToFit="0" wrapText="1"/>
    </xf>
    <xf borderId="37" fillId="0" fontId="66" numFmtId="0" xfId="0" applyAlignment="1" applyBorder="1" applyFont="1">
      <alignment horizontal="center" readingOrder="0" shrinkToFit="0" wrapText="1"/>
    </xf>
    <xf borderId="40" fillId="0" fontId="68" numFmtId="0" xfId="0" applyAlignment="1" applyBorder="1" applyFont="1">
      <alignment horizontal="center" readingOrder="0" shrinkToFit="0" vertical="bottom" wrapText="1"/>
    </xf>
    <xf borderId="45" fillId="0" fontId="66" numFmtId="0" xfId="0" applyAlignment="1" applyBorder="1" applyFont="1">
      <alignment horizontal="center" readingOrder="0" shrinkToFit="0" wrapText="1"/>
    </xf>
    <xf borderId="46" fillId="0" fontId="66" numFmtId="0" xfId="0" applyAlignment="1" applyBorder="1" applyFont="1">
      <alignment horizontal="center" readingOrder="0" shrinkToFit="0" wrapText="1"/>
    </xf>
    <xf borderId="13" fillId="0" fontId="69" numFmtId="0" xfId="0" applyAlignment="1" applyBorder="1" applyFont="1">
      <alignment horizontal="center" readingOrder="0" vertical="bottom"/>
    </xf>
    <xf borderId="24" fillId="0" fontId="66" numFmtId="0" xfId="0" applyAlignment="1" applyBorder="1" applyFont="1">
      <alignment horizontal="left" readingOrder="0" shrinkToFit="0" vertical="top" wrapText="1"/>
    </xf>
    <xf borderId="0" fillId="0" fontId="65" numFmtId="0" xfId="0" applyAlignment="1" applyFont="1">
      <alignment horizontal="center" shrinkToFit="0" wrapText="1"/>
    </xf>
    <xf borderId="25" fillId="0" fontId="66" numFmtId="0" xfId="0" applyAlignment="1" applyBorder="1" applyFont="1">
      <alignment horizontal="left" readingOrder="0" shrinkToFit="0" vertical="top" wrapText="1"/>
    </xf>
    <xf borderId="0" fillId="0" fontId="65" numFmtId="0" xfId="0" applyAlignment="1" applyFont="1">
      <alignment horizontal="right" shrinkToFit="0" vertical="center" wrapText="1"/>
    </xf>
    <xf borderId="0" fillId="0" fontId="65" numFmtId="0" xfId="0" applyAlignment="1" applyFont="1">
      <alignment horizontal="right" shrinkToFit="0" vertical="center" wrapText="1"/>
    </xf>
    <xf borderId="0" fillId="22" fontId="65" numFmtId="0" xfId="0" applyAlignment="1" applyFill="1" applyFont="1">
      <alignment horizontal="right" shrinkToFit="0" vertical="center" wrapText="1"/>
    </xf>
    <xf borderId="0" fillId="6" fontId="65" numFmtId="0" xfId="0" applyAlignment="1" applyFill="1" applyFont="1">
      <alignment horizontal="right" shrinkToFit="0" vertical="center" wrapText="1"/>
    </xf>
    <xf borderId="13" fillId="6" fontId="65" numFmtId="0" xfId="0" applyAlignment="1" applyBorder="1" applyFill="1" applyFont="1">
      <alignment horizontal="right" shrinkToFit="0" vertical="center" wrapText="1"/>
    </xf>
    <xf borderId="0" fillId="23" fontId="65" numFmtId="0" xfId="0" applyAlignment="1" applyFill="1" applyFont="1">
      <alignment horizontal="right" shrinkToFit="0" vertical="center" wrapText="1"/>
    </xf>
    <xf borderId="25" fillId="6" fontId="65" numFmtId="0" xfId="0" applyAlignment="1" applyBorder="1" applyFill="1" applyFont="1">
      <alignment horizontal="right" readingOrder="0" shrinkToFit="0" vertical="center" wrapText="1"/>
    </xf>
    <xf borderId="0" fillId="6" fontId="65" numFmtId="0" xfId="0" applyAlignment="1" applyFill="1" applyFont="1">
      <alignment horizontal="right" readingOrder="0" shrinkToFit="0" vertical="center" wrapText="1"/>
    </xf>
    <xf borderId="11" fillId="6" fontId="65" numFmtId="0" xfId="0" applyAlignment="1" applyBorder="1" applyFill="1" applyFont="1">
      <alignment horizontal="right" shrinkToFit="0" vertical="center" wrapText="1"/>
    </xf>
    <xf borderId="0" fillId="24" fontId="65" numFmtId="0" xfId="0" applyAlignment="1" applyFill="1" applyFont="1">
      <alignment horizontal="right" shrinkToFit="0" vertical="center" wrapText="1"/>
    </xf>
    <xf borderId="49" fillId="6" fontId="65" numFmtId="0" xfId="0" applyAlignment="1" applyBorder="1" applyFill="1" applyFont="1">
      <alignment horizontal="right" readingOrder="0" shrinkToFit="0" vertical="center" wrapText="1"/>
    </xf>
    <xf borderId="0" fillId="25" fontId="65" numFmtId="0" xfId="0" applyAlignment="1" applyFill="1" applyFont="1">
      <alignment horizontal="right" shrinkToFit="0" vertical="center" wrapText="1"/>
    </xf>
    <xf borderId="24" fillId="0" fontId="66" numFmtId="0" xfId="0" applyAlignment="1" applyBorder="1" applyFont="1">
      <alignment shrinkToFit="0" wrapText="1"/>
    </xf>
    <xf borderId="50" fillId="6" fontId="65" numFmtId="0" xfId="0" applyAlignment="1" applyBorder="1" applyFill="1" applyFont="1">
      <alignment horizontal="right" shrinkToFit="0" vertical="center" wrapText="1"/>
    </xf>
    <xf borderId="25" fillId="0" fontId="66" numFmtId="0" xfId="0" applyAlignment="1" applyBorder="1" applyFont="1">
      <alignment shrinkToFit="0" wrapText="1"/>
    </xf>
    <xf borderId="51" fillId="6" fontId="65" numFmtId="0" xfId="0" applyAlignment="1" applyBorder="1" applyFill="1" applyFont="1">
      <alignment horizontal="center" readingOrder="0" shrinkToFit="0" vertical="center" wrapText="1"/>
    </xf>
    <xf borderId="24" fillId="0" fontId="66" numFmtId="0" xfId="0" applyAlignment="1" applyBorder="1" applyFont="1">
      <alignment readingOrder="0" shrinkToFit="0" vertical="top" wrapText="1"/>
    </xf>
    <xf borderId="0" fillId="0" fontId="66" numFmtId="0" xfId="0" applyAlignment="1" applyFont="1">
      <alignment readingOrder="0" shrinkToFit="0" vertical="top" wrapText="1"/>
    </xf>
    <xf borderId="0" fillId="0" fontId="65" numFmtId="0" xfId="0" applyAlignment="1" applyFont="1">
      <alignment horizontal="center" readingOrder="0" shrinkToFit="0" vertical="center" wrapText="1"/>
    </xf>
    <xf borderId="0" fillId="0" fontId="66" numFmtId="0" xfId="0" applyAlignment="1" applyFont="1">
      <alignment horizontal="center" shrinkToFit="0" vertical="center" wrapText="1"/>
    </xf>
    <xf borderId="53" fillId="0" fontId="11" numFmtId="0" xfId="0" applyBorder="1" applyFont="1"/>
    <xf borderId="24" fillId="0" fontId="72" numFmtId="0" xfId="0" applyAlignment="1" applyBorder="1" applyFont="1">
      <alignment readingOrder="0" shrinkToFit="0" vertical="top" wrapText="1"/>
    </xf>
    <xf borderId="24" fillId="0" fontId="68" numFmtId="0" xfId="0" applyAlignment="1" applyBorder="1" applyFont="1">
      <alignment readingOrder="0" shrinkToFit="0" vertical="top" wrapText="1"/>
    </xf>
    <xf borderId="41" fillId="0" fontId="66" numFmtId="3" xfId="0" applyAlignment="1" applyBorder="1" applyFont="1" applyNumberFormat="1">
      <alignment horizontal="center" readingOrder="0" shrinkToFit="0" wrapText="1"/>
    </xf>
    <xf borderId="24" fillId="0" fontId="73" numFmtId="0" xfId="0" applyAlignment="1" applyBorder="1" applyFont="1">
      <alignment readingOrder="0" shrinkToFit="0" vertical="center" wrapText="1"/>
    </xf>
    <xf borderId="0" fillId="0" fontId="73" numFmtId="0" xfId="0" applyAlignment="1" applyFont="1">
      <alignment readingOrder="0" shrinkToFit="0" vertical="center" wrapText="1"/>
    </xf>
    <xf borderId="20" fillId="0" fontId="73" numFmtId="0" xfId="0" applyAlignment="1" applyBorder="1" applyFont="1">
      <alignment readingOrder="0" shrinkToFit="0" vertical="center" wrapText="1"/>
    </xf>
    <xf borderId="42" fillId="0" fontId="66" numFmtId="0" xfId="0" applyAlignment="1" applyBorder="1" applyFont="1">
      <alignment horizontal="center" readingOrder="0" shrinkToFit="0" wrapText="1"/>
    </xf>
    <xf borderId="42" fillId="0" fontId="66" numFmtId="0" xfId="0" applyAlignment="1" applyBorder="1" applyFont="1">
      <alignment horizontal="left" readingOrder="0" shrinkToFit="0" wrapText="1"/>
    </xf>
    <xf borderId="54" fillId="0" fontId="11" numFmtId="0" xfId="0" applyBorder="1" applyFont="1"/>
    <xf borderId="24" fillId="0" fontId="74" numFmtId="0" xfId="0" applyAlignment="1" applyBorder="1" applyFont="1">
      <alignment horizontal="center" readingOrder="0" shrinkToFit="0" vertical="center" wrapText="1"/>
    </xf>
    <xf borderId="0" fillId="0" fontId="74" numFmtId="0" xfId="0" applyAlignment="1" applyFont="1">
      <alignment horizontal="center" readingOrder="0" shrinkToFit="0" vertical="center" wrapText="1"/>
    </xf>
    <xf borderId="0" fillId="0" fontId="75" numFmtId="0" xfId="0" applyAlignment="1" applyFont="1">
      <alignment horizontal="left" readingOrder="0" shrinkToFit="0" vertical="top" wrapText="1"/>
    </xf>
    <xf borderId="39" fillId="0" fontId="66" numFmtId="0" xfId="0" applyAlignment="1" applyBorder="1" applyFont="1">
      <alignment horizontal="center"/>
    </xf>
    <xf borderId="55" fillId="0" fontId="66" numFmtId="0" xfId="0" applyAlignment="1" applyBorder="1" applyFont="1">
      <alignment horizontal="center" shrinkToFit="0" wrapText="1"/>
    </xf>
    <xf borderId="55" fillId="0" fontId="66" numFmtId="0" xfId="0" applyAlignment="1" applyBorder="1" applyFont="1">
      <alignment horizontal="center"/>
    </xf>
    <xf borderId="55" fillId="0" fontId="66" numFmtId="0" xfId="0" applyAlignment="1" applyBorder="1" applyFont="1">
      <alignment horizontal="center" shrinkToFit="0" wrapText="1"/>
    </xf>
    <xf borderId="40" fillId="0" fontId="66" numFmtId="0" xfId="0" applyAlignment="1" applyBorder="1" applyFont="1">
      <alignment horizontal="center" readingOrder="0"/>
    </xf>
    <xf borderId="55" fillId="0" fontId="66" numFmtId="0" xfId="0" applyAlignment="1" applyBorder="1" applyFont="1">
      <alignment horizontal="center"/>
    </xf>
    <xf borderId="41" fillId="0" fontId="72" numFmtId="0" xfId="0" applyAlignment="1" applyBorder="1" applyFont="1">
      <alignment readingOrder="0" shrinkToFit="0" wrapText="1"/>
    </xf>
    <xf borderId="41" fillId="0" fontId="72" numFmtId="0" xfId="0" applyAlignment="1" applyBorder="1" applyFont="1">
      <alignment shrinkToFit="0" wrapText="1"/>
    </xf>
    <xf borderId="55" fillId="0" fontId="66" numFmtId="0" xfId="0" applyAlignment="1" applyBorder="1" applyFont="1">
      <alignment horizontal="center" readingOrder="0" shrinkToFit="0" wrapText="1"/>
    </xf>
    <xf borderId="0" fillId="0" fontId="66" numFmtId="0" xfId="0" applyAlignment="1" applyFont="1">
      <alignment readingOrder="0"/>
    </xf>
    <xf borderId="0" fillId="0" fontId="76" numFmtId="0" xfId="0" applyAlignment="1" applyFont="1">
      <alignment readingOrder="0"/>
    </xf>
    <xf borderId="0" fillId="0" fontId="4" numFmtId="0" xfId="0" applyFont="1"/>
    <xf borderId="0" fillId="0" fontId="4" numFmtId="165" xfId="0" applyFont="1" applyNumberFormat="1"/>
    <xf borderId="0" fillId="0" fontId="4" numFmtId="49" xfId="0" applyFont="1" applyNumberFormat="1"/>
    <xf borderId="0" fillId="0" fontId="4" numFmtId="170" xfId="0" applyFont="1" applyNumberFormat="1"/>
    <xf borderId="3" fillId="6" fontId="77" numFmtId="0" xfId="0" applyAlignment="1" applyBorder="1" applyFill="1" applyFont="1">
      <alignment horizontal="center" readingOrder="0" shrinkToFit="0" vertical="center" wrapText="1"/>
    </xf>
    <xf borderId="0" fillId="6" fontId="78" numFmtId="0" xfId="0" applyAlignment="1" applyFill="1" applyFont="1">
      <alignment horizontal="right" shrinkToFit="0" vertical="center" wrapText="1"/>
    </xf>
    <xf borderId="0" fillId="6" fontId="78" numFmtId="0" xfId="0" applyAlignment="1" applyFill="1" applyFont="1">
      <alignment horizontal="right" shrinkToFit="0" vertical="center" wrapText="1"/>
    </xf>
    <xf borderId="13" fillId="22" fontId="79" numFmtId="0" xfId="0" applyAlignment="1" applyBorder="1" applyFill="1" applyFont="1">
      <alignment horizontal="center" readingOrder="0" shrinkToFit="0" vertical="center" wrapText="1"/>
    </xf>
    <xf borderId="3" fillId="26" fontId="78" numFmtId="0" xfId="0" applyAlignment="1" applyBorder="1" applyFill="1" applyFont="1">
      <alignment horizontal="right" readingOrder="0" shrinkToFit="0" vertical="center" wrapText="1"/>
    </xf>
    <xf borderId="3" fillId="25" fontId="78" numFmtId="0" xfId="0" applyAlignment="1" applyBorder="1" applyFill="1" applyFont="1">
      <alignment horizontal="right" shrinkToFit="0" vertical="center" wrapText="1"/>
    </xf>
    <xf borderId="3" fillId="7" fontId="78" numFmtId="0" xfId="0" applyAlignment="1" applyBorder="1" applyFill="1" applyFont="1">
      <alignment horizontal="right" readingOrder="0" shrinkToFit="0" vertical="center" wrapText="1"/>
    </xf>
    <xf borderId="3" fillId="20" fontId="78" numFmtId="0" xfId="0" applyAlignment="1" applyBorder="1" applyFill="1" applyFont="1">
      <alignment horizontal="right" readingOrder="0" shrinkToFit="0" vertical="center" wrapText="1"/>
    </xf>
    <xf borderId="3" fillId="4" fontId="78" numFmtId="0" xfId="0" applyAlignment="1" applyBorder="1" applyFill="1" applyFont="1">
      <alignment horizontal="right" readingOrder="0" shrinkToFit="0" vertical="center" wrapText="1"/>
    </xf>
    <xf borderId="3" fillId="27" fontId="78" numFmtId="0" xfId="0" applyAlignment="1" applyBorder="1" applyFill="1" applyFont="1">
      <alignment horizontal="right" readingOrder="0" shrinkToFit="0" vertical="center" wrapText="1"/>
    </xf>
    <xf borderId="3" fillId="28" fontId="78" numFmtId="0" xfId="0" applyAlignment="1" applyBorder="1" applyFill="1" applyFont="1">
      <alignment horizontal="right" readingOrder="0" shrinkToFit="0" vertical="center" wrapText="1"/>
    </xf>
    <xf borderId="3" fillId="29" fontId="78" numFmtId="0" xfId="0" applyAlignment="1" applyBorder="1" applyFill="1" applyFont="1">
      <alignment horizontal="right" shrinkToFit="0" vertical="center" wrapText="1"/>
    </xf>
    <xf borderId="0" fillId="6" fontId="78" numFmtId="0" xfId="0" applyAlignment="1" applyFill="1" applyFont="1">
      <alignment horizontal="center" readingOrder="0" shrinkToFit="0" vertical="center" wrapText="1"/>
    </xf>
    <xf borderId="0" fillId="6" fontId="80" numFmtId="0" xfId="0" applyAlignment="1" applyFill="1" applyFont="1">
      <alignment horizontal="center" readingOrder="0" shrinkToFit="0" vertical="center" wrapText="1"/>
    </xf>
    <xf borderId="56" fillId="23" fontId="80" numFmtId="0" xfId="0" applyAlignment="1" applyBorder="1" applyFill="1" applyFont="1">
      <alignment horizontal="center" readingOrder="0" shrinkToFit="0" vertical="center" wrapText="1"/>
    </xf>
    <xf borderId="57" fillId="0" fontId="11" numFmtId="0" xfId="0" applyBorder="1" applyFont="1"/>
    <xf borderId="58" fillId="0" fontId="11" numFmtId="0" xfId="0" applyBorder="1" applyFont="1"/>
    <xf borderId="3" fillId="18" fontId="78" numFmtId="0" xfId="0" applyAlignment="1" applyBorder="1" applyFill="1" applyFont="1">
      <alignment horizontal="right" shrinkToFit="0" vertical="center" wrapText="1"/>
    </xf>
    <xf borderId="3" fillId="18" fontId="78" numFmtId="0" xfId="0" applyAlignment="1" applyBorder="1" applyFill="1" applyFont="1">
      <alignment horizontal="center" readingOrder="0" shrinkToFit="0" vertical="center" wrapText="1"/>
    </xf>
    <xf borderId="2" fillId="18" fontId="78" numFmtId="0" xfId="0" applyAlignment="1" applyBorder="1" applyFill="1" applyFont="1">
      <alignment horizontal="right" shrinkToFit="0" vertical="center" wrapText="1"/>
    </xf>
    <xf borderId="2" fillId="18" fontId="78" numFmtId="0" xfId="0" applyAlignment="1" applyBorder="1" applyFill="1" applyFont="1">
      <alignment horizontal="center" readingOrder="0" shrinkToFit="0" vertical="center" wrapText="1"/>
    </xf>
    <xf borderId="24" fillId="0" fontId="66" numFmtId="0" xfId="0" applyAlignment="1" applyBorder="1" applyFont="1">
      <alignment shrinkToFit="0" vertical="top" wrapText="1"/>
    </xf>
    <xf borderId="0" fillId="0" fontId="4" numFmtId="3" xfId="0" applyFont="1" applyNumberFormat="1"/>
    <xf borderId="24" fillId="0" fontId="73" numFmtId="0" xfId="0" applyAlignment="1" applyBorder="1" applyFont="1">
      <alignment horizontal="center" readingOrder="0" shrinkToFit="0" vertical="center" wrapText="1"/>
    </xf>
    <xf borderId="50" fillId="0" fontId="69" numFmtId="0" xfId="0" applyAlignment="1" applyBorder="1" applyFont="1">
      <alignment horizontal="center" vertical="bottom"/>
    </xf>
    <xf borderId="51" fillId="0" fontId="69" numFmtId="0" xfId="0" applyAlignment="1" applyBorder="1" applyFont="1">
      <alignment horizontal="center" vertical="bottom"/>
    </xf>
    <xf borderId="51" fillId="0" fontId="69" numFmtId="0" xfId="0" applyAlignment="1" applyBorder="1" applyFont="1">
      <alignment horizontal="center" readingOrder="0" vertical="bottom"/>
    </xf>
    <xf borderId="51" fillId="0" fontId="69" numFmtId="0" xfId="0" applyAlignment="1" applyBorder="1" applyFont="1">
      <alignment horizontal="center" shrinkToFit="0" vertical="bottom" wrapText="1"/>
    </xf>
    <xf borderId="51" fillId="0" fontId="69" numFmtId="0" xfId="0" applyAlignment="1" applyBorder="1" applyFont="1">
      <alignment horizontal="center" readingOrder="0" shrinkToFit="0" vertical="bottom" wrapText="1"/>
    </xf>
    <xf borderId="51" fillId="0" fontId="71" numFmtId="0" xfId="0" applyAlignment="1" applyBorder="1" applyFont="1">
      <alignment horizontal="center" readingOrder="0" shrinkToFit="0" vertical="bottom" wrapText="1"/>
    </xf>
    <xf borderId="52" fillId="0" fontId="71" numFmtId="0" xfId="0" applyAlignment="1" applyBorder="1" applyFont="1">
      <alignment horizontal="center" readingOrder="0" shrinkToFit="0" vertical="bottom" wrapText="1"/>
    </xf>
    <xf borderId="0" fillId="30" fontId="6" numFmtId="0" xfId="0" applyAlignment="1" applyFill="1" applyFont="1">
      <alignment readingOrder="0"/>
    </xf>
    <xf borderId="0" fillId="0" fontId="4" numFmtId="0" xfId="0" applyAlignment="1" applyFont="1">
      <alignment readingOrder="0"/>
    </xf>
    <xf borderId="2" fillId="0" fontId="8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2" fillId="0" fontId="1" numFmtId="0" xfId="0" applyAlignment="1" applyBorder="1" applyFont="1">
      <alignment horizontal="center" readingOrder="0" shrinkToFit="0" vertical="center" wrapText="0"/>
    </xf>
    <xf borderId="2" fillId="0" fontId="1" numFmtId="0" xfId="0" applyAlignment="1" applyBorder="1" applyFont="1">
      <alignment horizontal="center" shrinkToFit="0" vertical="center" wrapText="0"/>
    </xf>
    <xf borderId="2" fillId="0" fontId="1" numFmtId="49" xfId="0" applyAlignment="1" applyBorder="1" applyFont="1" applyNumberFormat="1">
      <alignment horizontal="center" shrinkToFit="0" vertical="center" wrapText="0"/>
    </xf>
    <xf borderId="2" fillId="0" fontId="1" numFmtId="0" xfId="0" applyAlignment="1" applyBorder="1" applyFont="1">
      <alignment horizontal="center" shrinkToFit="0" vertical="center" wrapText="0"/>
    </xf>
    <xf borderId="2" fillId="0" fontId="1" numFmtId="49" xfId="0" applyAlignment="1" applyBorder="1" applyFont="1" applyNumberFormat="1">
      <alignment horizontal="center" shrinkToFit="0" vertical="center" wrapText="0"/>
    </xf>
    <xf borderId="2" fillId="0" fontId="1" numFmtId="0" xfId="0" applyAlignment="1" applyBorder="1" applyFont="1">
      <alignment horizontal="center" shrinkToFit="0" vertical="center" wrapText="0"/>
    </xf>
    <xf borderId="2" fillId="0" fontId="1" numFmtId="49" xfId="0" applyAlignment="1" applyBorder="1" applyFont="1" applyNumberFormat="1">
      <alignment horizontal="center" shrinkToFit="0" vertical="center" wrapText="0"/>
    </xf>
    <xf borderId="2" fillId="0" fontId="1" numFmtId="0" xfId="0" applyAlignment="1" applyBorder="1" applyFont="1">
      <alignment horizontal="center" shrinkToFit="0" vertical="center" wrapText="0"/>
    </xf>
    <xf borderId="2" fillId="0" fontId="1" numFmtId="1" xfId="0" applyAlignment="1" applyBorder="1" applyFont="1" applyNumberFormat="1">
      <alignment horizontal="center" readingOrder="0" shrinkToFit="0" vertical="center" wrapText="0"/>
    </xf>
    <xf borderId="2" fillId="0" fontId="1" numFmtId="0" xfId="0" applyAlignment="1" applyBorder="1" applyFont="1">
      <alignment horizontal="center" readingOrder="0" shrinkToFit="0" vertical="center" wrapText="0"/>
    </xf>
    <xf borderId="2" fillId="0" fontId="1" numFmtId="0" xfId="0" applyAlignment="1" applyBorder="1" applyFont="1">
      <alignment horizontal="center" shrinkToFit="0" vertical="center" wrapText="0"/>
    </xf>
    <xf borderId="2" fillId="0" fontId="1" numFmtId="0" xfId="0" applyAlignment="1" applyBorder="1" applyFont="1">
      <alignment readingOrder="0" shrinkToFit="0" vertical="center" wrapText="0"/>
    </xf>
    <xf borderId="2" fillId="0" fontId="82" numFmtId="0" xfId="0" applyAlignment="1" applyBorder="1" applyFont="1">
      <alignment horizontal="center" shrinkToFit="0" vertical="center" wrapText="0"/>
    </xf>
    <xf borderId="2" fillId="0" fontId="83" numFmtId="49" xfId="0" applyAlignment="1" applyBorder="1" applyFont="1" applyNumberFormat="1">
      <alignment horizontal="left" readingOrder="0" shrinkToFit="0" vertical="center" wrapText="0"/>
    </xf>
    <xf borderId="0" fillId="0" fontId="84" numFmtId="49" xfId="0" applyAlignment="1" applyFont="1" applyNumberFormat="1">
      <alignment horizontal="left" readingOrder="0" shrinkToFit="0" vertical="center" wrapText="0"/>
    </xf>
    <xf borderId="2" fillId="7" fontId="1" numFmtId="49" xfId="0" applyAlignment="1" applyBorder="1" applyFill="1" applyFont="1" applyNumberFormat="1">
      <alignment horizontal="center" shrinkToFit="0" vertical="center" wrapText="0"/>
    </xf>
    <xf borderId="2" fillId="0" fontId="1" numFmtId="0" xfId="0" applyAlignment="1" applyBorder="1" applyFont="1">
      <alignment horizontal="center" readingOrder="0" shrinkToFit="0" vertical="center" wrapText="0"/>
    </xf>
    <xf borderId="2" fillId="0" fontId="1" numFmtId="0" xfId="0" applyAlignment="1" applyBorder="1" applyFont="1">
      <alignment readingOrder="0" shrinkToFit="0" vertical="center" wrapText="0"/>
    </xf>
    <xf borderId="0" fillId="0" fontId="85" numFmtId="0" xfId="0" applyAlignment="1" applyFont="1">
      <alignment horizontal="left" readingOrder="0" shrinkToFit="0" vertical="center" wrapText="0"/>
    </xf>
    <xf borderId="2" fillId="0" fontId="1" numFmtId="0" xfId="0" applyAlignment="1" applyBorder="1" applyFont="1">
      <alignment horizontal="center" readingOrder="0" shrinkToFit="0" vertical="center" wrapText="0"/>
    </xf>
    <xf borderId="2" fillId="7" fontId="1" numFmtId="0" xfId="0" applyAlignment="1" applyBorder="1" applyFill="1" applyFon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2" fillId="0" fontId="82" numFmtId="0" xfId="0" applyAlignment="1" applyBorder="1" applyFont="1">
      <alignment readingOrder="0" shrinkToFit="0" vertical="center" wrapText="0"/>
    </xf>
    <xf borderId="2" fillId="0" fontId="82" numFmtId="0" xfId="0" applyAlignment="1" applyBorder="1" applyFont="1">
      <alignment horizontal="center" readingOrder="0" shrinkToFit="0" vertical="center" wrapText="0"/>
    </xf>
    <xf borderId="2" fillId="7" fontId="82" numFmtId="0" xfId="0" applyAlignment="1" applyBorder="1" applyFill="1" applyFont="1">
      <alignment horizontal="center" readingOrder="0" shrinkToFit="0" vertical="center" wrapText="0"/>
    </xf>
    <xf borderId="2" fillId="0" fontId="82" numFmtId="0" xfId="0" applyAlignment="1" applyBorder="1" applyFont="1">
      <alignment horizontal="center" readingOrder="0" shrinkToFit="0" vertical="center" wrapText="0"/>
    </xf>
    <xf borderId="2" fillId="0" fontId="82" numFmtId="49" xfId="0" applyAlignment="1" applyBorder="1" applyFont="1" applyNumberFormat="1">
      <alignment horizontal="center" readingOrder="0" shrinkToFit="0" vertical="center" wrapText="0"/>
    </xf>
    <xf borderId="2" fillId="0" fontId="1" numFmtId="0" xfId="0" applyAlignment="1" applyBorder="1" applyFont="1">
      <alignment horizontal="center" shrinkToFit="0" vertical="center" wrapText="0"/>
    </xf>
    <xf borderId="2" fillId="0" fontId="82" numFmtId="49" xfId="0" applyAlignment="1" applyBorder="1" applyFont="1" applyNumberFormat="1">
      <alignment horizontal="center" shrinkToFit="0" vertical="center" wrapText="0"/>
    </xf>
    <xf borderId="2" fillId="0" fontId="82" numFmtId="1" xfId="0" applyAlignment="1" applyBorder="1" applyFont="1" applyNumberFormat="1">
      <alignment horizontal="center" readingOrder="0" shrinkToFit="0" vertical="center" wrapText="0"/>
    </xf>
    <xf borderId="2" fillId="0" fontId="82" numFmtId="0" xfId="0" applyAlignment="1" applyBorder="1" applyFont="1">
      <alignment horizontal="center" shrinkToFit="0" vertical="center" wrapText="0"/>
    </xf>
    <xf borderId="2" fillId="0" fontId="86" numFmtId="49" xfId="0" applyAlignment="1" applyBorder="1" applyFont="1" applyNumberFormat="1">
      <alignment horizontal="left" readingOrder="0" shrinkToFit="0" vertical="center" wrapText="0"/>
    </xf>
    <xf borderId="0" fillId="0" fontId="87" numFmtId="49" xfId="0" applyAlignment="1" applyFont="1" applyNumberFormat="1">
      <alignment horizontal="left" readingOrder="0" shrinkToFit="0" vertical="center" wrapText="0"/>
    </xf>
    <xf borderId="2" fillId="0" fontId="82" numFmtId="0" xfId="0" applyAlignment="1" applyBorder="1" applyFont="1">
      <alignment horizontal="center" readingOrder="0" shrinkToFit="0" vertical="center" wrapText="0"/>
    </xf>
    <xf borderId="2" fillId="0" fontId="82" numFmtId="0" xfId="0" applyAlignment="1" applyBorder="1" applyFont="1">
      <alignment horizontal="center" readingOrder="0" shrinkToFit="0" vertical="center" wrapText="0"/>
    </xf>
    <xf borderId="2" fillId="0" fontId="82" numFmtId="49" xfId="0" applyAlignment="1" applyBorder="1" applyFont="1" applyNumberFormat="1">
      <alignment horizontal="center" readingOrder="0" shrinkToFit="0" vertical="center" wrapText="0"/>
    </xf>
    <xf borderId="2" fillId="0" fontId="82" numFmtId="0" xfId="0" applyAlignment="1" applyBorder="1" applyFont="1">
      <alignment horizontal="center" shrinkToFit="0" vertical="center" wrapText="0"/>
    </xf>
    <xf borderId="2" fillId="0" fontId="82" numFmtId="49" xfId="0" applyAlignment="1" applyBorder="1" applyFont="1" applyNumberFormat="1">
      <alignment horizontal="center" shrinkToFit="0" vertical="center" wrapText="0"/>
    </xf>
    <xf borderId="2" fillId="0" fontId="82" numFmtId="1" xfId="0" applyAlignment="1" applyBorder="1" applyFont="1" applyNumberFormat="1">
      <alignment horizontal="center" readingOrder="0" shrinkToFit="0" vertical="center" wrapText="0"/>
    </xf>
    <xf borderId="2" fillId="0" fontId="88" numFmtId="49" xfId="0" applyAlignment="1" applyBorder="1" applyFont="1" applyNumberFormat="1">
      <alignment horizontal="left" readingOrder="0" shrinkToFit="0" vertical="center" wrapText="0"/>
    </xf>
    <xf borderId="2" fillId="0" fontId="82" numFmtId="0" xfId="0" applyAlignment="1" applyBorder="1" applyFont="1">
      <alignment horizontal="center" shrinkToFit="0" vertical="center" wrapText="0"/>
    </xf>
    <xf borderId="2" fillId="0" fontId="89" numFmtId="0" xfId="0" applyAlignment="1" applyBorder="1" applyFont="1">
      <alignment horizontal="left" readingOrder="0" shrinkToFit="0" vertical="center" wrapText="0"/>
    </xf>
    <xf borderId="0" fillId="0" fontId="90" numFmtId="0" xfId="0" applyAlignment="1" applyFont="1">
      <alignment horizontal="left" readingOrder="0" shrinkToFit="0" vertical="center" wrapText="0"/>
    </xf>
    <xf borderId="2" fillId="0" fontId="82" numFmtId="0" xfId="0" applyAlignment="1" applyBorder="1" applyFont="1">
      <alignment horizontal="center" shrinkToFit="0" vertical="center" wrapText="0"/>
    </xf>
    <xf borderId="2" fillId="0" fontId="91" numFmtId="0" xfId="0" applyAlignment="1" applyBorder="1" applyFont="1">
      <alignment horizontal="left" readingOrder="0" shrinkToFit="0" vertical="center" wrapText="0"/>
    </xf>
    <xf borderId="0" fillId="0" fontId="92" numFmtId="0" xfId="0" applyAlignment="1" applyFont="1">
      <alignment horizontal="left" readingOrder="0" shrinkToFit="0" vertical="center" wrapText="0"/>
    </xf>
    <xf borderId="2" fillId="0" fontId="1" numFmtId="0" xfId="0" applyAlignment="1" applyBorder="1" applyFont="1">
      <alignment horizontal="center" shrinkToFit="0" vertical="center" wrapText="0"/>
    </xf>
    <xf borderId="2" fillId="0" fontId="82" numFmtId="0" xfId="0" applyAlignment="1" applyBorder="1" applyFont="1">
      <alignment horizontal="center" shrinkToFit="0" vertical="center" wrapText="0"/>
    </xf>
    <xf borderId="2" fillId="0" fontId="93" numFmtId="0" xfId="0" applyAlignment="1" applyBorder="1" applyFont="1">
      <alignment horizontal="center" readingOrder="0" shrinkToFit="0" vertical="center" wrapText="0"/>
    </xf>
    <xf borderId="2" fillId="0" fontId="82" numFmtId="0" xfId="0" applyAlignment="1" applyBorder="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2" fillId="7" fontId="82" numFmtId="0" xfId="0" applyAlignment="1" applyBorder="1" applyFill="1" applyFont="1">
      <alignment horizontal="center" readingOrder="0" shrinkToFit="0" vertical="center" wrapText="1"/>
    </xf>
    <xf borderId="2" fillId="0" fontId="82" numFmtId="0" xfId="0" applyAlignment="1" applyBorder="1" applyFont="1">
      <alignment horizontal="center" readingOrder="0" shrinkToFit="0" vertical="center" wrapText="1"/>
    </xf>
    <xf borderId="2" fillId="0" fontId="94" numFmtId="0" xfId="0" applyAlignment="1" applyBorder="1" applyFont="1">
      <alignment horizontal="left" readingOrder="0" shrinkToFit="0" vertical="center" wrapText="0"/>
    </xf>
    <xf borderId="0" fillId="0" fontId="95" numFmtId="49" xfId="0" applyAlignment="1" applyFont="1" applyNumberFormat="1">
      <alignment horizontal="left" readingOrder="0" shrinkToFit="0" vertical="center" wrapText="0"/>
    </xf>
    <xf borderId="2" fillId="0" fontId="82" numFmtId="0" xfId="0" applyAlignment="1" applyBorder="1" applyFont="1">
      <alignment horizontal="center" shrinkToFit="0" vertical="center" wrapText="0"/>
    </xf>
    <xf borderId="2" fillId="7" fontId="1" numFmtId="0" xfId="0" applyAlignment="1" applyBorder="1" applyFill="1" applyFont="1">
      <alignment horizontal="center" readingOrder="0" shrinkToFit="0" vertical="center" wrapText="1"/>
    </xf>
    <xf borderId="2" fillId="0" fontId="1" numFmtId="1" xfId="0" applyAlignment="1" applyBorder="1" applyFont="1" applyNumberFormat="1">
      <alignment horizontal="center" shrinkToFit="0" vertical="center" wrapText="0"/>
    </xf>
    <xf borderId="2" fillId="0" fontId="1" numFmtId="0" xfId="0" applyAlignment="1" applyBorder="1" applyFont="1">
      <alignment shrinkToFit="0" vertical="center" wrapText="0"/>
    </xf>
    <xf borderId="2" fillId="0" fontId="1" numFmtId="0" xfId="0" applyAlignment="1" applyBorder="1" applyFont="1">
      <alignment shrinkToFit="0" vertical="center" wrapText="0"/>
    </xf>
    <xf borderId="2" fillId="9" fontId="82" numFmtId="0" xfId="0" applyAlignment="1" applyBorder="1" applyFill="1" applyFont="1">
      <alignment horizontal="center" readingOrder="0" shrinkToFit="0" vertical="center" wrapText="0"/>
    </xf>
    <xf borderId="2" fillId="7" fontId="1" numFmtId="49" xfId="0" applyAlignment="1" applyBorder="1" applyFill="1" applyFont="1" applyNumberForma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2" fillId="7" fontId="82" numFmtId="49" xfId="0" applyAlignment="1" applyBorder="1" applyFill="1" applyFont="1" applyNumberFormat="1">
      <alignment horizontal="center" shrinkToFit="0" vertical="center" wrapText="1"/>
    </xf>
    <xf borderId="0" fillId="0" fontId="96" numFmtId="0" xfId="0" applyAlignment="1" applyFont="1">
      <alignment horizontal="left" readingOrder="0" shrinkToFit="0" wrapText="1"/>
    </xf>
    <xf borderId="0" fillId="0" fontId="97" numFmtId="0" xfId="0" applyFont="1"/>
    <xf borderId="0" fillId="0" fontId="96" numFmtId="0" xfId="0" applyAlignment="1" applyFont="1">
      <alignment horizontal="left" readingOrder="0"/>
    </xf>
    <xf borderId="2" fillId="0" fontId="82" numFmtId="0" xfId="0" applyAlignment="1" applyBorder="1" applyFon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2" fillId="0" fontId="82" numFmtId="0" xfId="0" applyAlignment="1" applyBorder="1" applyFont="1">
      <alignment horizontal="center" readingOrder="0" shrinkToFit="0" vertical="center" wrapText="0"/>
    </xf>
    <xf borderId="2" fillId="0" fontId="82" numFmtId="1" xfId="0" applyAlignment="1" applyBorder="1" applyFont="1" applyNumberFormat="1">
      <alignment horizontal="center" shrinkToFit="0" vertical="center" wrapText="0"/>
    </xf>
    <xf borderId="2" fillId="0" fontId="98" numFmtId="49" xfId="0" applyAlignment="1" applyBorder="1" applyFont="1" applyNumberFormat="1">
      <alignment horizontal="left" readingOrder="0" shrinkToFit="0" vertical="center" wrapText="0"/>
    </xf>
    <xf borderId="2" fillId="0" fontId="82" numFmtId="49" xfId="0" applyAlignment="1" applyBorder="1" applyFont="1" applyNumberFormat="1">
      <alignment horizontal="center" readingOrder="0" shrinkToFit="0" vertical="center" wrapText="1"/>
    </xf>
    <xf borderId="2" fillId="0" fontId="82" numFmtId="49" xfId="0" applyAlignment="1" applyBorder="1" applyFont="1" applyNumberFormat="1">
      <alignment horizontal="center" readingOrder="0" shrinkToFit="0" vertical="center" wrapText="0"/>
    </xf>
    <xf borderId="2" fillId="0" fontId="82" numFmtId="0" xfId="0" applyAlignment="1" applyBorder="1" applyFont="1">
      <alignment horizontal="center" readingOrder="0" shrinkToFit="0" vertical="center" wrapText="0"/>
    </xf>
    <xf borderId="2" fillId="0" fontId="99" numFmtId="0" xfId="0" applyAlignment="1" applyBorder="1" applyFont="1">
      <alignment readingOrder="0" shrinkToFit="0" vertical="center" wrapText="0"/>
    </xf>
    <xf borderId="2" fillId="0" fontId="1" numFmtId="49" xfId="0" applyAlignment="1" applyBorder="1" applyFont="1" applyNumberFormat="1">
      <alignment horizontal="center" readingOrder="0" shrinkToFit="0" vertical="center" wrapText="1"/>
    </xf>
    <xf borderId="2" fillId="0" fontId="100" numFmtId="49" xfId="0" applyAlignment="1" applyBorder="1" applyFont="1" applyNumberFormat="1">
      <alignment horizontal="left" shrinkToFit="0" vertical="center" wrapText="0"/>
    </xf>
    <xf borderId="0" fillId="0" fontId="101" numFmtId="49" xfId="0" applyAlignment="1" applyFont="1" applyNumberFormat="1">
      <alignment horizontal="left" shrinkToFit="0" vertical="center" wrapText="0"/>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0"/>
    </xf>
    <xf borderId="2" fillId="0" fontId="82" numFmtId="49" xfId="0" applyAlignment="1" applyBorder="1" applyFont="1" applyNumberFormat="1">
      <alignment shrinkToFit="0" vertical="center" wrapText="0"/>
    </xf>
    <xf borderId="2" fillId="0" fontId="82" numFmtId="0" xfId="0" applyAlignment="1" applyBorder="1" applyFont="1">
      <alignment readingOrder="0" shrinkToFit="0" vertical="center" wrapText="0"/>
    </xf>
    <xf borderId="0" fillId="0" fontId="102" numFmtId="0" xfId="0" applyAlignment="1" applyFont="1">
      <alignment horizontal="left" readingOrder="0" shrinkToFit="0" vertical="center" wrapText="0"/>
    </xf>
    <xf borderId="2" fillId="0" fontId="4" numFmtId="0" xfId="0" applyAlignment="1" applyBorder="1" applyFont="1">
      <alignment shrinkToFit="0" vertical="center" wrapText="0"/>
    </xf>
    <xf borderId="2" fillId="0" fontId="4" numFmtId="0" xfId="0" applyAlignment="1" applyBorder="1" applyFont="1">
      <alignment horizontal="center" readingOrder="0" shrinkToFit="0" vertical="center" wrapText="0"/>
    </xf>
    <xf borderId="2" fillId="0" fontId="97" numFmtId="0" xfId="0" applyAlignment="1" applyBorder="1" applyFont="1">
      <alignment horizontal="center" shrinkToFit="0" vertical="center" wrapText="0"/>
    </xf>
    <xf borderId="2" fillId="0" fontId="97" numFmtId="0" xfId="0" applyAlignment="1" applyBorder="1" applyFont="1">
      <alignment horizontal="center" readingOrder="0" shrinkToFit="0" vertical="center" wrapText="0"/>
    </xf>
    <xf borderId="2" fillId="0" fontId="54" numFmtId="0" xfId="0" applyAlignment="1" applyBorder="1" applyFont="1">
      <alignment horizontal="center" readingOrder="0" shrinkToFit="0" vertical="center" wrapText="0"/>
    </xf>
    <xf borderId="2" fillId="0" fontId="4" numFmtId="0" xfId="0" applyAlignment="1" applyBorder="1" applyFont="1">
      <alignment horizontal="center" shrinkToFit="0" vertical="center" wrapText="0"/>
    </xf>
    <xf borderId="2" fillId="0" fontId="4" numFmtId="49" xfId="0" applyAlignment="1" applyBorder="1" applyFont="1" applyNumberFormat="1">
      <alignment horizontal="center" shrinkToFit="0" vertical="center" wrapText="0"/>
    </xf>
    <xf borderId="2" fillId="0" fontId="4" numFmtId="0" xfId="0" applyAlignment="1" applyBorder="1" applyFont="1">
      <alignment horizontal="center" readingOrder="0" shrinkToFit="0" vertical="center" wrapText="0"/>
    </xf>
    <xf borderId="2" fillId="0" fontId="4" numFmtId="0" xfId="0" applyAlignment="1" applyBorder="1" applyFont="1">
      <alignment horizontal="center" readingOrder="0" shrinkToFit="0" vertical="center" wrapText="0"/>
    </xf>
    <xf borderId="2" fillId="0" fontId="103" numFmtId="0" xfId="0" applyAlignment="1" applyBorder="1" applyFont="1">
      <alignment horizontal="left" shrinkToFit="0" vertical="center" wrapText="0"/>
    </xf>
    <xf borderId="0" fillId="0" fontId="104" numFmtId="0" xfId="0" applyAlignment="1" applyFont="1">
      <alignment horizontal="left" readingOrder="0" shrinkToFit="0" vertical="center" wrapText="0"/>
    </xf>
    <xf borderId="2" fillId="0" fontId="4" numFmtId="0" xfId="0" applyAlignment="1" applyBorder="1" applyFont="1">
      <alignment readingOrder="0" shrinkToFit="0" vertical="center" wrapText="0"/>
    </xf>
    <xf borderId="2" fillId="0" fontId="105" numFmtId="0" xfId="0" applyAlignment="1" applyBorder="1" applyFont="1">
      <alignment horizontal="left" readingOrder="0" shrinkToFit="0" vertical="center" wrapText="0"/>
    </xf>
    <xf borderId="2" fillId="0" fontId="106" numFmtId="0" xfId="0" applyAlignment="1" applyBorder="1" applyFont="1">
      <alignment horizontal="left" readingOrder="0" shrinkToFit="0" vertical="center" wrapText="0"/>
    </xf>
    <xf borderId="2" fillId="0" fontId="82" numFmtId="0" xfId="0" applyAlignment="1" applyBorder="1" applyFont="1">
      <alignment horizontal="center" readingOrder="0" shrinkToFit="0" vertical="center" wrapText="0"/>
    </xf>
    <xf borderId="0" fillId="0" fontId="107" numFmtId="0" xfId="0" applyAlignment="1" applyFont="1">
      <alignment horizontal="left" shrinkToFit="0" vertical="center" wrapText="0"/>
    </xf>
    <xf borderId="2" fillId="0" fontId="82" numFmtId="0" xfId="0" applyAlignment="1" applyBorder="1" applyFont="1">
      <alignment readingOrder="0" shrinkToFit="0" vertical="center" wrapText="0"/>
    </xf>
    <xf borderId="2" fillId="0" fontId="82" numFmtId="0" xfId="0" applyAlignment="1" applyBorder="1" applyFont="1">
      <alignment shrinkToFit="0" vertical="center" wrapText="0"/>
    </xf>
    <xf borderId="2" fillId="0" fontId="4" numFmtId="0" xfId="0" applyAlignment="1" applyBorder="1" applyFont="1">
      <alignment horizontal="center" shrinkToFit="0" vertical="center" wrapText="0"/>
    </xf>
    <xf borderId="2" fillId="0" fontId="97" numFmtId="0" xfId="0" applyAlignment="1" applyBorder="1" applyFont="1">
      <alignment horizontal="left" shrinkToFit="0" vertical="center" wrapText="0"/>
    </xf>
    <xf borderId="2" fillId="0" fontId="97" numFmtId="0" xfId="0" applyAlignment="1" applyBorder="1" applyFont="1">
      <alignment horizontal="center" readingOrder="0" shrinkToFit="0" vertical="center" wrapText="1"/>
    </xf>
    <xf borderId="2" fillId="0" fontId="4" numFmtId="0" xfId="0" applyAlignment="1" applyBorder="1" applyFont="1">
      <alignment horizontal="left" shrinkToFit="0" vertical="center" wrapText="0"/>
    </xf>
    <xf borderId="2" fillId="0" fontId="4" numFmtId="0" xfId="0" applyAlignment="1" applyBorder="1" applyFont="1">
      <alignment horizontal="center" shrinkToFit="0" vertical="center" wrapText="0"/>
    </xf>
    <xf borderId="0" fillId="0" fontId="108" numFmtId="0" xfId="0" applyAlignment="1" applyFont="1">
      <alignment horizontal="left" shrinkToFit="0" vertical="center" wrapText="0"/>
    </xf>
    <xf borderId="2" fillId="0" fontId="93" numFmtId="0" xfId="0" applyAlignment="1" applyBorder="1" applyFont="1">
      <alignment horizontal="center" readingOrder="0" shrinkToFit="0" vertical="center" wrapText="0"/>
    </xf>
    <xf borderId="2" fillId="0" fontId="4" numFmtId="0" xfId="0" applyBorder="1" applyFont="1"/>
    <xf borderId="2" fillId="0" fontId="4" numFmtId="0" xfId="0" applyAlignment="1" applyBorder="1" applyFont="1">
      <alignment horizontal="center"/>
    </xf>
    <xf borderId="2" fillId="0" fontId="97" numFmtId="0" xfId="0" applyAlignment="1" applyBorder="1" applyFont="1">
      <alignment horizontal="center"/>
    </xf>
    <xf borderId="2" fillId="0" fontId="97" numFmtId="0" xfId="0" applyAlignment="1" applyBorder="1" applyFont="1">
      <alignment horizontal="left"/>
    </xf>
    <xf borderId="2" fillId="0" fontId="97" numFmtId="0" xfId="0" applyAlignment="1" applyBorder="1" applyFont="1">
      <alignment horizontal="center" shrinkToFit="0" wrapText="1"/>
    </xf>
    <xf borderId="2" fillId="0" fontId="4" numFmtId="0" xfId="0" applyAlignment="1" applyBorder="1" applyFont="1">
      <alignment horizontal="left"/>
    </xf>
    <xf borderId="2" fillId="0" fontId="109" numFmtId="0" xfId="0" applyAlignment="1" applyBorder="1" applyFont="1">
      <alignment horizontal="center"/>
    </xf>
    <xf borderId="2" fillId="0" fontId="110" numFmtId="0" xfId="0" applyAlignment="1" applyBorder="1" applyFont="1">
      <alignment horizontal="left"/>
    </xf>
    <xf borderId="0" fillId="0" fontId="111" numFmtId="0" xfId="0" applyFont="1"/>
    <xf borderId="2" fillId="0" fontId="30" numFmtId="0" xfId="0" applyAlignment="1" applyBorder="1" applyFont="1">
      <alignment horizontal="center" readingOrder="0" shrinkToFit="0" vertical="center" wrapText="1"/>
    </xf>
    <xf borderId="2" fillId="0" fontId="30" numFmtId="0" xfId="0" applyAlignment="1" applyBorder="1" applyFont="1">
      <alignment horizontal="center" readingOrder="0" shrinkToFit="0" vertical="center" wrapText="1"/>
    </xf>
    <xf borderId="2" fillId="0" fontId="112" numFmtId="49" xfId="0" applyAlignment="1" applyBorder="1" applyFont="1" applyNumberFormat="1">
      <alignment horizontal="center" readingOrder="0" shrinkToFit="0" vertical="center" wrapText="0"/>
    </xf>
    <xf borderId="2" fillId="0" fontId="113" numFmtId="49" xfId="0" applyAlignment="1" applyBorder="1" applyFont="1" applyNumberFormat="1">
      <alignment horizontal="center" readingOrder="0" shrinkToFit="0" vertical="center" wrapText="0"/>
    </xf>
    <xf borderId="2" fillId="0" fontId="114" numFmtId="49" xfId="0" applyAlignment="1" applyBorder="1" applyFont="1" applyNumberFormat="1">
      <alignment horizontal="center" readingOrder="0" shrinkToFit="0" vertical="center" wrapText="0"/>
    </xf>
    <xf borderId="2" fillId="0" fontId="115" numFmtId="49" xfId="0" applyAlignment="1" applyBorder="1" applyFont="1" applyNumberFormat="1">
      <alignment horizontal="center" readingOrder="0" shrinkToFit="0" vertical="center" wrapText="0"/>
    </xf>
    <xf borderId="2" fillId="0" fontId="31" numFmtId="0" xfId="0" applyAlignment="1" applyBorder="1" applyFont="1">
      <alignment horizontal="center" readingOrder="0" shrinkToFit="0" vertical="center" wrapText="1"/>
    </xf>
    <xf borderId="2" fillId="0" fontId="116" numFmtId="0" xfId="0" applyAlignment="1" applyBorder="1" applyFont="1">
      <alignment horizontal="center" readingOrder="0" shrinkToFit="0" vertical="center" wrapText="0"/>
    </xf>
    <xf borderId="2" fillId="0" fontId="117" numFmtId="49" xfId="0" applyAlignment="1" applyBorder="1" applyFont="1" applyNumberFormat="1">
      <alignment horizontal="center" shrinkToFit="0" vertical="center" wrapText="0"/>
    </xf>
    <xf borderId="2" fillId="0" fontId="118" numFmtId="0" xfId="0" applyAlignment="1" applyBorder="1" applyFont="1">
      <alignment horizontal="center" readingOrder="0" shrinkToFit="0" vertical="center" wrapText="0"/>
    </xf>
    <xf borderId="2" fillId="0" fontId="119" numFmtId="0" xfId="0" applyAlignment="1" applyBorder="1" applyFont="1">
      <alignment horizontal="center" readingOrder="0" shrinkToFit="0" vertical="center" wrapText="0"/>
    </xf>
    <xf borderId="2" fillId="0" fontId="120" numFmtId="0" xfId="0" applyAlignment="1" applyBorder="1" applyFont="1">
      <alignment horizontal="center" shrinkToFit="0" vertical="center" wrapText="0"/>
    </xf>
    <xf borderId="2" fillId="0" fontId="121" numFmtId="0" xfId="0" applyAlignment="1" applyBorder="1" applyFont="1">
      <alignment horizontal="center" readingOrder="0" shrinkToFit="0" vertical="center" wrapText="0"/>
    </xf>
    <xf borderId="2" fillId="0" fontId="122" numFmtId="0" xfId="0" applyAlignment="1" applyBorder="1" applyFont="1">
      <alignment horizontal="center" readingOrder="0" shrinkToFit="0" vertical="center" wrapText="0"/>
    </xf>
    <xf borderId="2" fillId="0" fontId="123" numFmtId="49" xfId="0" applyAlignment="1" applyBorder="1" applyFont="1" applyNumberFormat="1">
      <alignment horizontal="center" readingOrder="0" shrinkToFit="0" vertical="center" wrapText="0"/>
    </xf>
    <xf borderId="2" fillId="0" fontId="124" numFmtId="49" xfId="0" applyAlignment="1" applyBorder="1" applyFont="1" applyNumberFormat="1">
      <alignment horizontal="center" readingOrder="0" shrinkToFit="0" vertical="center" wrapText="0"/>
    </xf>
    <xf borderId="2" fillId="0" fontId="125" numFmtId="0" xfId="0" applyAlignment="1" applyBorder="1" applyFont="1">
      <alignment horizontal="center" readingOrder="0" shrinkToFit="0" vertical="center" wrapText="0"/>
    </xf>
    <xf borderId="2" fillId="0" fontId="126" numFmtId="0" xfId="0" applyAlignment="1" applyBorder="1" applyFont="1">
      <alignment horizontal="center" readingOrder="0" shrinkToFit="0" vertical="center" wrapText="0"/>
    </xf>
    <xf borderId="2" fillId="0" fontId="127" numFmtId="0" xfId="0" applyAlignment="1" applyBorder="1" applyFont="1">
      <alignment horizontal="center" readingOrder="0" shrinkToFit="0" vertical="center" wrapText="0"/>
    </xf>
    <xf borderId="2" fillId="0" fontId="31" numFmtId="0" xfId="0" applyAlignment="1" applyBorder="1" applyFont="1">
      <alignment horizontal="center" shrinkToFit="0" vertical="center" wrapText="0"/>
    </xf>
    <xf quotePrefix="1" borderId="2" fillId="0" fontId="30" numFmtId="0" xfId="0" applyAlignment="1" applyBorder="1" applyFont="1">
      <alignment horizontal="center" readingOrder="0" shrinkToFit="0" vertical="center" wrapText="0"/>
    </xf>
    <xf borderId="2" fillId="0" fontId="30" numFmtId="0" xfId="0" applyAlignment="1" applyBorder="1" applyFont="1">
      <alignment horizontal="center" shrinkToFit="0" vertical="center" wrapText="0"/>
    </xf>
    <xf borderId="2" fillId="0" fontId="128" numFmtId="0" xfId="0" applyAlignment="1" applyBorder="1" applyFont="1">
      <alignment horizontal="center" shrinkToFit="0" vertical="center" wrapText="0"/>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ont/>
      <fill>
        <patternFill patternType="solid">
          <fgColor rgb="FFCCD9D4"/>
          <bgColor rgb="FFCCD9D4"/>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D5A6BD"/>
          <bgColor rgb="FFD5A6BD"/>
        </patternFill>
      </fill>
      <border/>
    </dxf>
    <dxf>
      <font/>
      <fill>
        <patternFill patternType="solid">
          <fgColor rgb="FFFF0000"/>
          <bgColor rgb="FFFF0000"/>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0">
    <tableStyle count="4" pivot="0" name="БД.ОБЩ-style">
      <tableStyleElement dxfId="1" type="headerRow"/>
      <tableStyleElement dxfId="2" type="firstRowStripe"/>
      <tableStyleElement dxfId="3" type="secondRowStripe"/>
      <tableStyleElement dxfId="4" size="0" type="wholeTable"/>
    </tableStyle>
    <tableStyle count="5" pivot="0" name="БД.ОП-style">
      <tableStyleElement dxfId="1" type="headerRow"/>
      <tableStyleElement dxfId="2" type="firstRowStripe"/>
      <tableStyleElement dxfId="3" type="secondRowStripe"/>
      <tableStyleElement dxfId="5" type="totalRow"/>
      <tableStyleElement dxfId="4" size="0" type="wholeTable"/>
    </tableStyle>
    <tableStyle count="4" pivot="0" name="БД.ОБ-style">
      <tableStyleElement dxfId="1" type="headerRow"/>
      <tableStyleElement dxfId="2" type="firstRowStripe"/>
      <tableStyleElement dxfId="10" type="secondRowStripe"/>
      <tableStyleElement dxfId="11" size="0" type="wholeTable"/>
    </tableStyle>
    <tableStyle count="4" pivot="0" name="БД.ТЕР-style">
      <tableStyleElement dxfId="1" type="headerRow"/>
      <tableStyleElement dxfId="2" type="firstRowStripe"/>
      <tableStyleElement dxfId="3" type="secondRowStripe"/>
      <tableStyleElement dxfId="4" size="0" type="wholeTable"/>
    </tableStyle>
    <tableStyle count="4" pivot="0" name="БД.КОАКС-style">
      <tableStyleElement dxfId="1" type="headerRow"/>
      <tableStyleElement dxfId="2" type="firstRowStripe"/>
      <tableStyleElement dxfId="3" type="secondRowStripe"/>
      <tableStyleElement dxfId="4" size="0" type="wholeTable"/>
    </tableStyle>
    <tableStyle count="4" pivot="0" name="СПР.КАБ-style">
      <tableStyleElement dxfId="1" type="headerRow"/>
      <tableStyleElement dxfId="2" type="firstRowStripe"/>
      <tableStyleElement dxfId="3" type="secondRowStripe"/>
      <tableStyleElement dxfId="11" size="0" type="wholeTable"/>
    </tableStyle>
    <tableStyle count="4" pivot="0" name="СПР.КАБ-style 2">
      <tableStyleElement dxfId="1" type="headerRow"/>
      <tableStyleElement dxfId="2" type="firstRowStripe"/>
      <tableStyleElement dxfId="3" type="secondRowStripe"/>
      <tableStyleElement dxfId="11" size="0" type="wholeTable"/>
    </tableStyle>
    <tableStyle count="4" pivot="0" name="REPL-style">
      <tableStyleElement dxfId="1" type="headerRow"/>
      <tableStyleElement dxfId="2" type="firstRowStripe"/>
      <tableStyleElement dxfId="3" type="secondRowStripe"/>
      <tableStyleElement dxfId="4" size="0" type="wholeTable"/>
    </tableStyle>
    <tableStyle count="4" pivot="0" name="БД.ТЕР (копия)-style">
      <tableStyleElement dxfId="1" type="headerRow"/>
      <tableStyleElement dxfId="2" type="firstRowStripe"/>
      <tableStyleElement dxfId="3" type="secondRowStripe"/>
      <tableStyleElement dxfId="4" size="0" type="wholeTable"/>
    </tableStyle>
    <tableStyle count="4" pivot="0" name="БД.ТЕР — копия до сечений 22.0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2.png"/><Relationship Id="rId11" Type="http://schemas.openxmlformats.org/officeDocument/2006/relationships/image" Target="../media/image10.png"/><Relationship Id="rId10" Type="http://schemas.openxmlformats.org/officeDocument/2006/relationships/image" Target="../media/image7.png"/><Relationship Id="rId12" Type="http://schemas.openxmlformats.org/officeDocument/2006/relationships/image" Target="../media/image13.png"/><Relationship Id="rId9"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4.png"/><Relationship Id="rId7" Type="http://schemas.openxmlformats.org/officeDocument/2006/relationships/image" Target="../media/image12.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76200</xdr:rowOff>
    </xdr:from>
    <xdr:ext cx="11696700" cy="11210925"/>
    <xdr:pic>
      <xdr:nvPicPr>
        <xdr:cNvPr id="0" name="image1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923925</xdr:colOff>
      <xdr:row>1020</xdr:row>
      <xdr:rowOff>-152400</xdr:rowOff>
    </xdr:from>
    <xdr:ext cx="4876800" cy="77914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31</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56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80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94</xdr:row>
      <xdr:rowOff>0</xdr:rowOff>
    </xdr:from>
    <xdr:ext cx="361950" cy="190500"/>
    <xdr:pic>
      <xdr:nvPicPr>
        <xdr:cNvPr id="0" name="image8.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0</xdr:colOff>
      <xdr:row>108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122</xdr:row>
      <xdr:rowOff>0</xdr:rowOff>
    </xdr:from>
    <xdr:ext cx="361950" cy="190500"/>
    <xdr:pic>
      <xdr:nvPicPr>
        <xdr:cNvPr id="0" name="image8.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0</xdr:colOff>
      <xdr:row>136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168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200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264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296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328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360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392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424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456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469</xdr:row>
      <xdr:rowOff>0</xdr:rowOff>
    </xdr:from>
    <xdr:ext cx="180975" cy="190500"/>
    <xdr:pic>
      <xdr:nvPicPr>
        <xdr:cNvPr id="0" name="image2.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486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511</xdr:row>
      <xdr:rowOff>0</xdr:rowOff>
    </xdr:from>
    <xdr:ext cx="400050" cy="190500"/>
    <xdr:pic>
      <xdr:nvPicPr>
        <xdr:cNvPr id="0" name="image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521</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546</xdr:row>
      <xdr:rowOff>0</xdr:rowOff>
    </xdr:from>
    <xdr:ext cx="400050" cy="190500"/>
    <xdr:pic>
      <xdr:nvPicPr>
        <xdr:cNvPr id="0" name="image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557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580</xdr:row>
      <xdr:rowOff>0</xdr:rowOff>
    </xdr:from>
    <xdr:ext cx="161925" cy="190500"/>
    <xdr:pic>
      <xdr:nvPicPr>
        <xdr:cNvPr id="0" name="image4.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17</xdr:col>
      <xdr:colOff>0</xdr:colOff>
      <xdr:row>597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620</xdr:row>
      <xdr:rowOff>0</xdr:rowOff>
    </xdr:from>
    <xdr:ext cx="161925" cy="190500"/>
    <xdr:pic>
      <xdr:nvPicPr>
        <xdr:cNvPr id="0" name="image4.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17</xdr:col>
      <xdr:colOff>0</xdr:colOff>
      <xdr:row>637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666</xdr:row>
      <xdr:rowOff>0</xdr:rowOff>
    </xdr:from>
    <xdr:ext cx="152400" cy="190500"/>
    <xdr:pic>
      <xdr:nvPicPr>
        <xdr:cNvPr id="0" name="image12.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0</xdr:colOff>
      <xdr:row>686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706</xdr:row>
      <xdr:rowOff>0</xdr:rowOff>
    </xdr:from>
    <xdr:ext cx="152400" cy="190500"/>
    <xdr:pic>
      <xdr:nvPicPr>
        <xdr:cNvPr id="0" name="image12.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0</xdr:colOff>
      <xdr:row>726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747</xdr:row>
      <xdr:rowOff>0</xdr:rowOff>
    </xdr:from>
    <xdr:ext cx="180975" cy="190500"/>
    <xdr:pic>
      <xdr:nvPicPr>
        <xdr:cNvPr descr="tc:19,9" id="0" name="image5.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17</xdr:col>
      <xdr:colOff>0</xdr:colOff>
      <xdr:row>766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787</xdr:row>
      <xdr:rowOff>0</xdr:rowOff>
    </xdr:from>
    <xdr:ext cx="180975" cy="190500"/>
    <xdr:pic>
      <xdr:nvPicPr>
        <xdr:cNvPr descr="tc:19,9" id="0" name="image5.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17</xdr:col>
      <xdr:colOff>0</xdr:colOff>
      <xdr:row>806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824</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840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858</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874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907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940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974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1008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1029</xdr:row>
      <xdr:rowOff>0</xdr:rowOff>
    </xdr:from>
    <xdr:ext cx="333375" cy="190500"/>
    <xdr:pic>
      <xdr:nvPicPr>
        <xdr:cNvPr id="0" name="image7.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17</xdr:col>
      <xdr:colOff>0</xdr:colOff>
      <xdr:row>1040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1068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1096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1124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1152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1192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1232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1272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1312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1352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1392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1432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1472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1512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1552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1592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1632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1672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1712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1752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1792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1832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1857</xdr:row>
      <xdr:rowOff>0</xdr:rowOff>
    </xdr:from>
    <xdr:ext cx="400050" cy="190500"/>
    <xdr:pic>
      <xdr:nvPicPr>
        <xdr:cNvPr id="0" name="image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1867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1892</xdr:row>
      <xdr:rowOff>0</xdr:rowOff>
    </xdr:from>
    <xdr:ext cx="400050" cy="190500"/>
    <xdr:pic>
      <xdr:nvPicPr>
        <xdr:cNvPr id="0" name="image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1902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1927</xdr:row>
      <xdr:rowOff>0</xdr:rowOff>
    </xdr:from>
    <xdr:ext cx="400050" cy="190500"/>
    <xdr:pic>
      <xdr:nvPicPr>
        <xdr:cNvPr id="0" name="image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1937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1972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1991</xdr:row>
      <xdr:rowOff>0</xdr:rowOff>
    </xdr:from>
    <xdr:ext cx="276225" cy="190500"/>
    <xdr:pic>
      <xdr:nvPicPr>
        <xdr:cNvPr id="0" name="image10.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17</xdr:col>
      <xdr:colOff>0</xdr:colOff>
      <xdr:row>2007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2072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2102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2132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2162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2192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2280</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2296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2314</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2330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2348</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2364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2382</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2398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2416</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2432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2450</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2466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2484</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2500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2518</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2534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2552</xdr:row>
      <xdr:rowOff>0</xdr:rowOff>
    </xdr:from>
    <xdr:ext cx="266700" cy="190500"/>
    <xdr:pic>
      <xdr:nvPicPr>
        <xdr:cNvPr id="0" name="image6.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17</xdr:col>
      <xdr:colOff>0</xdr:colOff>
      <xdr:row>2568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2636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2670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2704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2738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2771</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2804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2906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2940</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2974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3008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3076</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3142</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3175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3207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3239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3267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3295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3323</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3347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3371</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3395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3419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3443</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3467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3491</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3515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3539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3563</xdr:row>
      <xdr:rowOff>0</xdr:rowOff>
    </xdr:from>
    <xdr:ext cx="238125" cy="190500"/>
    <xdr:pic>
      <xdr:nvPicPr>
        <xdr:cNvPr id="0" name="image13.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17</xdr:col>
      <xdr:colOff>0</xdr:colOff>
      <xdr:row>3579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3603</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3627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3651</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3679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3707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3720</xdr:row>
      <xdr:rowOff>0</xdr:rowOff>
    </xdr:from>
    <xdr:ext cx="180975" cy="190500"/>
    <xdr:pic>
      <xdr:nvPicPr>
        <xdr:cNvPr id="0" name="image2.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3737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3765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3805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3845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3885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3909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3933</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3957</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3994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4029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4064</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4099</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4135</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4168</xdr:row>
      <xdr:rowOff>0</xdr:rowOff>
    </xdr:from>
    <xdr:ext cx="781050" cy="190500"/>
    <xdr:pic>
      <xdr:nvPicPr>
        <xdr:cNvPr id="0" name="image9.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M1:U11" displayName="TL" name="TL" id="1">
  <tableColumns count="9">
    <tableColumn name="Валюта" id="1"/>
    <tableColumn name="Работа" id="2"/>
    <tableColumn name="Группа расходов" id="3"/>
    <tableColumn name="Должность" id="4"/>
    <tableColumn name="Кол-во" id="5"/>
    <tableColumn name="Ставка" id="6"/>
    <tableColumn name="Сумма" id="7"/>
    <tableColumn name="RESULT" id="8"/>
    <tableColumn name="SUMM" id="9"/>
  </tableColumns>
  <tableStyleInfo name="БД.ОБЩ-style" showColumnStripes="0" showFirstColumn="1" showLastColumn="1" showRowStripes="1"/>
</table>
</file>

<file path=xl/tables/table2.xml><?xml version="1.0" encoding="utf-8"?>
<table xmlns="http://schemas.openxmlformats.org/spreadsheetml/2006/main" totalsRowCount="1" ref="A2:AA172" displayName="БД.ОП" name="БД.ОП" id="2">
  <autoFilter ref="$A$2:$AA$172"/>
  <tableColumns count="27">
    <tableColumn name="Номер" id="1"/>
    <tableColumn name="Название" id="2"/>
    <tableColumn name="Апликаторы / модули" id="3"/>
    <tableColumn name="Программа" id="4"/>
    <tableColumn name="Машина" id="5"/>
    <tableColumn name="Полуфабрикат" id="6"/>
    <tableColumn name="Провод" id="7"/>
    <tableColumn name="Разъем" id="8"/>
    <tableColumn name="Инструмент" id="9"/>
    <tableColumn name="Время Операции" id="10"/>
    <tableColumn name="Время подготовки, сек" id="11"/>
    <tableColumn name="Расход на настройку м; шт;" id="12"/>
    <tableColumn name="Время Чел, сек/оп; сек/м" id="13"/>
    <tableColumn name="Время машины, сек/оп; сек/м" id="14"/>
    <tableColumn totalsRowFunction="custom" name="Уд.Цена ЧЛ, сек" id="15"/>
    <tableColumn totalsRowFunction="custom" name="Уд.Цена ЧЛ_МАГ, сек" id="16"/>
    <tableColumn totalsRowFunction="custom" name="Уд.Цена МШ, сек" id="17"/>
    <tableColumn name="Тип операции" id="18"/>
    <tableColumn name="Время ручных работ для взятия полуфабриката" id="19"/>
    <tableColumn name="Время ручных работ" id="20"/>
    <tableColumn name="Время ручных работ для снятия полуфабриката" id="21"/>
    <tableColumn name="Скорость проката, сек/м" id="22"/>
    <tableColumn name="Скорость работы инструмента" id="23"/>
    <tableColumn name="Кол-во операций инструмента" id="24"/>
    <tableColumn name="Время доп.операции" id="25"/>
    <tableColumn name="Инструкция" id="26"/>
    <tableColumn name="Отказы" id="27"/>
  </tableColumns>
  <tableStyleInfo name="БД.ОП-style" showColumnStripes="0" showFirstColumn="1" showLastColumn="1" showRowStripes="1"/>
</table>
</file>

<file path=xl/tables/table3.xml><?xml version="1.0" encoding="utf-8"?>
<table xmlns="http://schemas.openxmlformats.org/spreadsheetml/2006/main" ref="A2:T216" displayName="БД.ОБ" name="БД.ОБ" id="3">
  <tableColumns count="20">
    <tableColumn name="№" id="1"/>
    <tableColumn name="Тип" id="2"/>
    <tableColumn name="Инв. номер" id="3"/>
    <tableColumn name="Артикул" id="4"/>
    <tableColumn name="Наменование" id="5"/>
    <tableColumn name="Производитель" id="6"/>
    <tableColumn name="Операции" id="7"/>
    <tableColumn name="Потребление,вват/ч" id="8"/>
    <tableColumn name="Ссылка на сайт производителя " id="9"/>
    <tableColumn name="Расположение" id="10"/>
    <tableColumn name="Описание" id="11"/>
    <tableColumn name="Для базы" id="12"/>
    <tableColumn name="Полное наименование " id="13"/>
    <tableColumn name="Стоимость" id="14"/>
    <tableColumn name="Коэффициент" id="15"/>
    <tableColumn name="Cрок окупаемости, мес." id="16"/>
    <tableColumn name="Кол-во сек. работы в мес." id="17"/>
    <tableColumn name="Желаемый срок окупаемости, сек." id="18"/>
    <tableColumn name="Стоимость 1 сек. эксплуатации без НДС" id="19"/>
    <tableColumn name="Габариты_x000a_ШхД" id="20"/>
  </tableColumns>
  <tableStyleInfo name="БД.ОБ-style" showColumnStripes="0" showFirstColumn="1" showLastColumn="1" showRowStripes="1"/>
</table>
</file>

<file path=xl/tables/table4.xml><?xml version="1.0" encoding="utf-8"?>
<table xmlns="http://schemas.openxmlformats.org/spreadsheetml/2006/main" ref="A1:AB555" displayName="БД.ТЕР" name="БД.ТЕР" id="4">
  <tableColumns count="28">
    <tableColumn name="Тип_x000a_разъема" id="1"/>
    <tableColumn name="Производитель" id="2"/>
    <tableColumn name="Product Name" id="3"/>
    <tableColumn name="Series" id="4"/>
    <tableColumn name="Шаг_x000a_разьема" id="5"/>
    <tableColumn name="Тип_x000a_ контакта" id="6"/>
    <tableColumn name="Артикул_x000a_ контакта (REEL)" id="7"/>
    <tableColumn name="Артикул_x000a_ контакта (BAG)" id="8"/>
    <tableColumn name="Аппликатор" id="9"/>
    <tableColumn name="Пневма_x000a_Автомат" id="10"/>
    <tableColumn name="ОТР" id="11"/>
    <tableColumn name="С зачисткой" id="12"/>
    <tableColumn name="Длина зачистки, мм" id="13"/>
    <tableColumn name="L+" id="14"/>
    <tableColumn name="L-" id="15"/>
    <tableColumn name="Высота обжима проводника , мм" id="16"/>
    <tableColumn name="Высота обжима изоляции, мм" id="17"/>
    <tableColumn name="Усилие обрыва контакта, N" id="18"/>
    <tableColumn name="От AWG" id="19"/>
    <tableColumn name="До AWG" id="20"/>
    <tableColumn name="От мм2" id="21"/>
    <tableColumn name="До мм2" id="22"/>
    <tableColumn name="Диаметр изоляции от, мм" id="23"/>
    <tableColumn name="Диаметр изоляции до, мм" id="24"/>
    <tableColumn name="Материал контакта" id="25"/>
    <tableColumn name="Максисмальная сила тока, А" id="26"/>
    <tableColumn name="Ссылка на DATASHEET на сайте производителя" id="27"/>
    <tableColumn name="Источник высоты обжима" id="28"/>
  </tableColumns>
  <tableStyleInfo name="БД.ТЕР-style" showColumnStripes="0" showFirstColumn="1" showLastColumn="1" showRowStripes="1"/>
</table>
</file>

<file path=xl/tables/table5.xml><?xml version="1.0" encoding="utf-8"?>
<table xmlns="http://schemas.openxmlformats.org/spreadsheetml/2006/main" ref="A2:O183" displayName="БД.КОАКС" name="БД.КОАКС" id="5">
  <tableColumns count="15">
    <tableColumn name="Артикул" id="1"/>
    <tableColumn name="Тип/Серия" id="2"/>
    <tableColumn name="Провод" id="3"/>
    <tableColumn name="Производитель" id="4"/>
    <tableColumn name="Программа " id="5"/>
    <tableColumn name="D1" id="6"/>
    <tableColumn name="D2" id="7"/>
    <tableColumn name="D3" id="8"/>
    <tableColumn name="L1" id="9"/>
    <tableColumn name="L2" id="10"/>
    <tableColumn name="L3" id="11"/>
    <tableColumn name="L+" id="12"/>
    <tableColumn name="L-" id="13"/>
    <tableColumn name="Тип пина" id="14"/>
    <tableColumn name="Тип экрана" id="15"/>
  </tableColumns>
  <tableStyleInfo name="БД.КОАКС-style" showColumnStripes="0" showFirstColumn="1" showLastColumn="1" showRowStripes="1"/>
</table>
</file>

<file path=xl/tables/table6.xml><?xml version="1.0" encoding="utf-8"?>
<table xmlns="http://schemas.openxmlformats.org/spreadsheetml/2006/main" ref="A1:D31" displayName="СПР.КОАКС" name="СПР.КОАКС" id="6">
  <tableColumns count="4">
    <tableColumn name="Кабель" id="1"/>
    <tableColumn name="D1" id="2"/>
    <tableColumn name="D2" id="3"/>
    <tableColumn name="D3" id="4"/>
  </tableColumns>
  <tableStyleInfo name="СПР.КАБ-style" showColumnStripes="0" showFirstColumn="1" showLastColumn="1" showRowStripes="1"/>
</table>
</file>

<file path=xl/tables/table7.xml><?xml version="1.0" encoding="utf-8"?>
<table xmlns="http://schemas.openxmlformats.org/spreadsheetml/2006/main" ref="A34:T56" displayName="СПР.МОНТ" name="СПР.МОНТ" id="7">
  <tableColumns count="20">
    <tableColumn name="AWG" id="1"/>
    <tableColumn name="ГОСТ" id="2"/>
    <tableColumn name="Ø жилы" id="3"/>
    <tableColumn name="МГТФ" id="4"/>
    <tableColumn name="МС" id="5"/>
    <tableColumn name="M22759" id="6"/>
    <tableColumn name="PTFE" id="7"/>
    <tableColumn name="UL1061" id="8"/>
    <tableColumn name="UL1571" id="9"/>
    <tableColumn name="UL1007" id="10"/>
    <tableColumn name="UL1015" id="11"/>
    <tableColumn name="МГШВ" id="12"/>
    <tableColumn name="НВ-4" id="13"/>
    <tableColumn name="Силикон" id="14"/>
    <tableColumn name="РКГМ" id="15"/>
    <tableColumn name="ПВАМ" id="16"/>
    <tableColumn name="ПГВА" id="17"/>
    <tableColumn name="FLRY" id="18"/>
    <tableColumn name="TXL" id="19"/>
    <tableColumn name="GXL" id="20"/>
  </tableColumns>
  <tableStyleInfo name="СПР.КАБ-style 2" showColumnStripes="0" showFirstColumn="1" showLastColumn="1" showRowStripes="1"/>
</table>
</file>

<file path=xl/tables/table8.xml><?xml version="1.0" encoding="utf-8"?>
<table xmlns="http://schemas.openxmlformats.org/spreadsheetml/2006/main" ref="A4:L72" displayName="REPL" name="REPL" id="8">
  <tableColumns count="12">
    <tableColumn name="Шаг" id="1"/>
    <tableColumn name="Производитель" id="2"/>
    <tableColumn name="Серия оригинал" id="3"/>
    <tableColumn name="T оригинал" id="4"/>
    <tableColumn name="Shenghui" id="5"/>
    <tableColumn name="Connfly" id="6"/>
    <tableColumn name="DLL DELI CONN" id="7"/>
    <tableColumn name="LHE" id="8"/>
    <tableColumn name="LDZY" id="9"/>
    <tableColumn name="KLS" id="10"/>
    <tableColumn name="YXT" id="11"/>
    <tableColumn name="YEONHO " id="12"/>
  </tableColumns>
  <tableStyleInfo name="REPL-style" showColumnStripes="0" showFirstColumn="1" showLastColumn="1" showRowStripes="1"/>
</table>
</file>

<file path=xl/tables/table9.xml><?xml version="1.0" encoding="utf-8"?>
<table xmlns="http://schemas.openxmlformats.org/spreadsheetml/2006/main" ref="A1:AC706" displayName="БД.ТЕР_6" name="БД.ТЕР_6" id="9">
  <tableColumns count="29">
    <tableColumn name="Тип_x000a_разъема" id="1"/>
    <tableColumn name="Производитель" id="2"/>
    <tableColumn name="Product Name" id="3"/>
    <tableColumn name="Series" id="4"/>
    <tableColumn name="Шаг_x000a_разьема" id="5"/>
    <tableColumn name="Тип_x000a_ контакта" id="6"/>
    <tableColumn name="Артикул_x000a_ контакта (REEL)" id="7"/>
    <tableColumn name="Артикул_x000a_ контакта (BAG)" id="8"/>
    <tableColumn name="Аппликатор" id="9"/>
    <tableColumn name="Пневма_x000a_Автомат" id="10"/>
    <tableColumn name="ОТР" id="11"/>
    <tableColumn name="С зачисткой" id="12"/>
    <tableColumn name="Длина зачистки, мм" id="13"/>
    <tableColumn name="L+" id="14"/>
    <tableColumn name="L-" id="15"/>
    <tableColumn name="Высота обжима проводника , мм" id="16"/>
    <tableColumn name="Высота обжима изоляции, мм" id="17"/>
    <tableColumn name="Усилие обрыва контакта от, N" id="18"/>
    <tableColumn name="Усилие обрыва контакта до, N" id="19"/>
    <tableColumn name="От AWG" id="20"/>
    <tableColumn name="До AWG" id="21"/>
    <tableColumn name="От мм2" id="22"/>
    <tableColumn name="До мм2" id="23"/>
    <tableColumn name="Диаметр изоляции от, мм" id="24"/>
    <tableColumn name="Диаметр изоляции до, мм" id="25"/>
    <tableColumn name="Материал контакта" id="26"/>
    <tableColumn name="Максисмальная сила тока, А" id="27"/>
    <tableColumn name="Ссылка на DATASHEET на сайте производителя" id="28"/>
    <tableColumn name="Источник высоты обжима" id="29"/>
  </tableColumns>
  <tableStyleInfo name="БД.ТЕР (копия)-style" showColumnStripes="0" showFirstColumn="1" showLastColumn="1" showRowStripes="1"/>
</table>
</file>

<file path=xl/tables/table10.xml><?xml version="1.0" encoding="utf-8"?>
<table xmlns="http://schemas.openxmlformats.org/spreadsheetml/2006/main" ref="A1:AB317" displayName="БД.ТЕР_2" name="БД.ТЕР_2" id="10">
  <tableColumns count="28">
    <tableColumn name="Тип_x000a_разъема" id="1"/>
    <tableColumn name="Производитель" id="2"/>
    <tableColumn name="Product Name" id="3"/>
    <tableColumn name="Series" id="4"/>
    <tableColumn name="Шаг_x000a_разьема" id="5"/>
    <tableColumn name="Тип_x000a_ контакта" id="6"/>
    <tableColumn name="Артикул_x000a_ контакта (REEL)" id="7"/>
    <tableColumn name="Артикул_x000a_ контакта (BAG)" id="8"/>
    <tableColumn name="Аппликатор" id="9"/>
    <tableColumn name="Пневма_x000a_Автомат" id="10"/>
    <tableColumn name="ОТР" id="11"/>
    <tableColumn name="С зачисткой" id="12"/>
    <tableColumn name="Длина зачистки, мм" id="13"/>
    <tableColumn name="L+" id="14"/>
    <tableColumn name="L-" id="15"/>
    <tableColumn name="Высота обжима проводника , мм" id="16"/>
    <tableColumn name="Высота обжима изоляции, мм" id="17"/>
    <tableColumn name="Усилие обрыва контакта, N" id="18"/>
    <tableColumn name="От AWG" id="19"/>
    <tableColumn name="До AWG" id="20"/>
    <tableColumn name="От мм2" id="21"/>
    <tableColumn name="До мм2" id="22"/>
    <tableColumn name="Диаметр изоляции от, мм" id="23"/>
    <tableColumn name="Диаметр изоляции до, мм" id="24"/>
    <tableColumn name="Материал контакта" id="25"/>
    <tableColumn name="Максисмальная сила тока, А" id="26"/>
    <tableColumn name="Ссылка на DATASHEET на сайте производителя" id="27"/>
    <tableColumn name="Источник высоты обжима" id="28"/>
  </tableColumns>
  <tableStyleInfo name="БД.ТЕР — копия до сечений 22.0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electro-mpo.ru" TargetMode="External"/><Relationship Id="rId190" Type="http://schemas.openxmlformats.org/officeDocument/2006/relationships/hyperlink" Target="https://kvt-pro.ru/mufty-nakonechniki/termousadka-termousadochnye-trubki-trubki-tut-kleevye-trubki/termousadochnye-trubki/tut-hf/83266-trubka-tut-hf-4-2-prozrachnaia-kvt-2-1" TargetMode="External"/><Relationship Id="rId42" Type="http://schemas.openxmlformats.org/officeDocument/2006/relationships/hyperlink" Target="https://www.electro-mpo.ru/catalog/materialy/t33_trubki_termousadochnye_kleevye_ftoroplastovye_/t3336_trubka_ttk_8_2_termousazhivaemaya_s_kleem_ch/" TargetMode="External"/><Relationship Id="rId41" Type="http://schemas.openxmlformats.org/officeDocument/2006/relationships/hyperlink" Target="https://www.electro-mpo.ru/catalog/materialy/t33_trubki_termousadochnye_kleevye_ftoroplastovye_/t3336_trubka_ttk_8_2_termousazhivaemaya_s_kleem_ch/" TargetMode="External"/><Relationship Id="rId44" Type="http://schemas.openxmlformats.org/officeDocument/2006/relationships/hyperlink" Target="https://www.electro-mpo.ru/catalog/materialy/t29_trubki_termousadochnye_elektromontazh_etelec_i/t29-trubka-20-1506-termousazhivaemaya-tut-ng-1-5-0/" TargetMode="External"/><Relationship Id="rId194" Type="http://schemas.openxmlformats.org/officeDocument/2006/relationships/hyperlink" Target="http://vseinstrumenti.ru" TargetMode="External"/><Relationship Id="rId43" Type="http://schemas.openxmlformats.org/officeDocument/2006/relationships/hyperlink" Target="http://electro-mpo.ru" TargetMode="External"/><Relationship Id="rId193" Type="http://schemas.openxmlformats.org/officeDocument/2006/relationships/hyperlink" Target="https://www.vseinstrumenti.ru/product/ferritovoe-koltso-cablexpert-plastikovaya-zaschelka-vnutrennij-diametr-7mm-fr-c-7-2159990/?ysclid=mholu8dysi142957164" TargetMode="External"/><Relationship Id="rId46" Type="http://schemas.openxmlformats.org/officeDocument/2006/relationships/hyperlink" Target="http://electro-mpo.ru" TargetMode="External"/><Relationship Id="rId192" Type="http://schemas.openxmlformats.org/officeDocument/2006/relationships/hyperlink" Target="http://vseinstrumenti.ru" TargetMode="External"/><Relationship Id="rId45" Type="http://schemas.openxmlformats.org/officeDocument/2006/relationships/hyperlink" Target="https://www.electro-mpo.ru/catalog/materialy/t29_trubki_termousadochnye_elektromontazh_etelec_i/t29-trubka-20-1506-termousazhivaemaya-tut-ng-1-5-0/" TargetMode="External"/><Relationship Id="rId191" Type="http://schemas.openxmlformats.org/officeDocument/2006/relationships/hyperlink" Target="https://kvt-pro.ru/mufty-nakonechniki/termousadka-termousadochnye-trubki-trubki-tut-kleevye-trubki/termousadochnye-trubki/tut-hf/83266-trubka-tut-hf-4-2-prozrachnaia-kvt-2-1" TargetMode="External"/><Relationship Id="rId48" Type="http://schemas.openxmlformats.org/officeDocument/2006/relationships/hyperlink" Target="https://www.electro-mpo.ru/catalog/materialy/t26_trubki_termousadochnye_chernye_rossiya/t3102-trubka-tut-3-1-ng-ls-6-2-83375-termousazhiva/" TargetMode="External"/><Relationship Id="rId187" Type="http://schemas.openxmlformats.org/officeDocument/2006/relationships/hyperlink" Target="http://electro-mpo.ru" TargetMode="External"/><Relationship Id="rId47" Type="http://schemas.openxmlformats.org/officeDocument/2006/relationships/hyperlink" Target="https://www.electro-mpo.ru/catalog/materialy/t26_trubki_termousadochnye_chernye_rossiya/t3102-trubka-tut-3-1-ng-ls-6-2-83375-termousazhiva/" TargetMode="External"/><Relationship Id="rId186" Type="http://schemas.openxmlformats.org/officeDocument/2006/relationships/hyperlink" Target="https://www.electro-mpo.ru/catalog/materialy/t26_trubki_termousadochnye_chernye_rossiya/t3106-trubka-tut-3-1-ng-ls-20-6-85089-termousazhiva/" TargetMode="External"/><Relationship Id="rId185" Type="http://schemas.openxmlformats.org/officeDocument/2006/relationships/hyperlink" Target="http://electro-mpo.ru" TargetMode="External"/><Relationship Id="rId49" Type="http://schemas.openxmlformats.org/officeDocument/2006/relationships/hyperlink" Target="http://electro-mpo.ru" TargetMode="External"/><Relationship Id="rId184" Type="http://schemas.openxmlformats.org/officeDocument/2006/relationships/hyperlink" Target="https://www.promelec.ru/product/474830/?ysclid=mnher3jt2w902288511" TargetMode="External"/><Relationship Id="rId189" Type="http://schemas.openxmlformats.org/officeDocument/2006/relationships/hyperlink" Target="http://kvt-pro.ru" TargetMode="External"/><Relationship Id="rId188" Type="http://schemas.openxmlformats.org/officeDocument/2006/relationships/hyperlink" Target="https://www.electro-mpo.ru/catalog/materialy/t29_trubki_termousadochnye_elektromontazh_etelec_i/t2925-trubka-20-3001-3-1-5mm-termousazhivaemaya-be/" TargetMode="External"/><Relationship Id="rId31" Type="http://schemas.openxmlformats.org/officeDocument/2006/relationships/hyperlink" Target="https://www.electro-mpo.ru/catalog/materialy/t26_trubki_termousadochnye_chernye_rossiya/t2623_trubka_tut16_8_termousazhivaemaya_dvnutr_16_/?ysclid=mqi5cde33z61061371" TargetMode="External"/><Relationship Id="rId30" Type="http://schemas.openxmlformats.org/officeDocument/2006/relationships/hyperlink" Target="https://www.electro-mpo.ru/catalog/materialy/t26_trubki_termousadochnye_chernye_rossiya/t2674_trubka_tut12_6_termousazhivaemaya_dvnutr_12_/" TargetMode="External"/><Relationship Id="rId33" Type="http://schemas.openxmlformats.org/officeDocument/2006/relationships/hyperlink" Target="https://www.electro-mpo.ru/catalog/materialy/t32_trubki_termousadochnye_kleevye_3_1_elektromont/t3264-trubka-ttk-3-1-3-1-0-termousazhivaemaya-s-kl/" TargetMode="External"/><Relationship Id="rId183" Type="http://schemas.openxmlformats.org/officeDocument/2006/relationships/hyperlink" Target="http://promelec.ru" TargetMode="External"/><Relationship Id="rId32" Type="http://schemas.openxmlformats.org/officeDocument/2006/relationships/hyperlink" Target="http://electro-mpo.ru" TargetMode="External"/><Relationship Id="rId182" Type="http://schemas.openxmlformats.org/officeDocument/2006/relationships/hyperlink" Target="https://www.electro-mpo.ru/catalog/materialy/t32_trubki_termousadochnye_kleevye_3_1_elektromont/t3244-trubka-ttk-flex-15-5-termousazhivaemaya-s-kl/" TargetMode="External"/><Relationship Id="rId35" Type="http://schemas.openxmlformats.org/officeDocument/2006/relationships/hyperlink" Target="http://electro-mpo.ru" TargetMode="External"/><Relationship Id="rId181" Type="http://schemas.openxmlformats.org/officeDocument/2006/relationships/hyperlink" Target="http://electro-mpo.ru" TargetMode="External"/><Relationship Id="rId34" Type="http://schemas.openxmlformats.org/officeDocument/2006/relationships/hyperlink" Target="https://www.electro-mpo.ru/catalog/materialy/t32_trubki_termousadochnye_kleevye_3_1_elektromont/t3264-trubka-ttk-3-1-3-1-0-termousazhivaemaya-s-kl/" TargetMode="External"/><Relationship Id="rId180" Type="http://schemas.openxmlformats.org/officeDocument/2006/relationships/hyperlink" Target="https://www.chipdip.ru/product/fsht-c-3-0-mm-belaya-vysokotemperaturnaya-raychman-8067312330" TargetMode="External"/><Relationship Id="rId37" Type="http://schemas.openxmlformats.org/officeDocument/2006/relationships/hyperlink" Target="https://www.electro-mpo.ru/catalog/materialy/t32_trubki_termousadochnye_kleevye_3_1_elektromont/t3267-trubka-ttk-9-3-termousazhivaemaya-s-kleem-ch/" TargetMode="External"/><Relationship Id="rId176" Type="http://schemas.openxmlformats.org/officeDocument/2006/relationships/hyperlink" Target="https://www.electro-mpo.ru/catalog/materialy/t40_trubka_elektroizolyatsionnaya_kembrik/t4074_trubka_tv_40_pvkh_6mm_kembrik_chyernaya_ross/" TargetMode="External"/><Relationship Id="rId36" Type="http://schemas.openxmlformats.org/officeDocument/2006/relationships/hyperlink" Target="https://www.electro-mpo.ru/catalog/materialy/t32_trubki_termousadochnye_kleevye_3_1_elektromont/t3267-trubka-ttk-9-3-termousazhivaemaya-s-kleem-ch/" TargetMode="External"/><Relationship Id="rId175" Type="http://schemas.openxmlformats.org/officeDocument/2006/relationships/hyperlink" Target="http://electro-mpo.ru" TargetMode="External"/><Relationship Id="rId39" Type="http://schemas.openxmlformats.org/officeDocument/2006/relationships/hyperlink" Target="https://prodiel.ru/pripoj-pos-61-10-mm-s-flyusom-1-kg" TargetMode="External"/><Relationship Id="rId174" Type="http://schemas.openxmlformats.org/officeDocument/2006/relationships/hyperlink" Target="https://www.electro-mpo.ru/catalog/materialy/t40_trubka_elektroizolyatsionnaya_kembrik/t4072_trubka_tv_40_pvkh_4mm_kembrik_chyernaya_ross/" TargetMode="External"/><Relationship Id="rId38" Type="http://schemas.openxmlformats.org/officeDocument/2006/relationships/hyperlink" Target="http://prodiel.ru" TargetMode="External"/><Relationship Id="rId173" Type="http://schemas.openxmlformats.org/officeDocument/2006/relationships/hyperlink" Target="http://electro-mpo.ru" TargetMode="External"/><Relationship Id="rId179" Type="http://schemas.openxmlformats.org/officeDocument/2006/relationships/hyperlink" Target="http://chipdip.ru" TargetMode="External"/><Relationship Id="rId178" Type="http://schemas.openxmlformats.org/officeDocument/2006/relationships/hyperlink" Target="https://www.chipdip.ru/product/fsht-c-2-0-mm-belaya-vysokotemperaturnaya-raychman-8067312329?from=suggest_product" TargetMode="External"/><Relationship Id="rId177" Type="http://schemas.openxmlformats.org/officeDocument/2006/relationships/hyperlink" Target="http://chipdip.ru" TargetMode="External"/><Relationship Id="rId20" Type="http://schemas.openxmlformats.org/officeDocument/2006/relationships/hyperlink" Target="https://www.electro-mpo.ru/catalog/materialy/t32_trubki_termousadochnye_kleevye_3_1_elektromont/t3268-trubka-ttk-12-4-termousazhivaemaya-s-kleem-ch/" TargetMode="External"/><Relationship Id="rId22" Type="http://schemas.openxmlformats.org/officeDocument/2006/relationships/hyperlink" Target="http://electro-mpo.ru" TargetMode="External"/><Relationship Id="rId21" Type="http://schemas.openxmlformats.org/officeDocument/2006/relationships/hyperlink" Target="https://www.electro-mpo.ru/catalog/materialy/t32_trubki_termousadochnye_kleevye_3_1_elektromont/t3268-trubka-ttk-12-4-termousazhivaemaya-s-kleem-ch/" TargetMode="External"/><Relationship Id="rId24" Type="http://schemas.openxmlformats.org/officeDocument/2006/relationships/hyperlink" Target="https://www.electro-mpo.ru/catalog/materialy/t29_trubki_termousadochnye_elektromontazh_etelec_i/t2930-trubka-20-3006-3-1-5mm-termousazhivaemaya-ch/" TargetMode="External"/><Relationship Id="rId23" Type="http://schemas.openxmlformats.org/officeDocument/2006/relationships/hyperlink" Target="https://www.electro-mpo.ru/catalog/materialy/t29_trubki_termousadochnye_elektromontazh_etelec_i/t2930-trubka-20-3006-3-1-5mm-termousazhivaemaya-ch/" TargetMode="External"/><Relationship Id="rId26" Type="http://schemas.openxmlformats.org/officeDocument/2006/relationships/hyperlink" Target="https://www.electro-mpo.ru/catalog/materialy/t32_trubki_termousadochnye_kleevye_3_1_elektromont/t3265-trubka-ttk-4-8-1-6-termousazhivaemaya-s-klee/" TargetMode="External"/><Relationship Id="rId25" Type="http://schemas.openxmlformats.org/officeDocument/2006/relationships/hyperlink" Target="http://electro-mpo.ru" TargetMode="External"/><Relationship Id="rId28" Type="http://schemas.openxmlformats.org/officeDocument/2006/relationships/hyperlink" Target="http://electro-mpo.ru" TargetMode="External"/><Relationship Id="rId27" Type="http://schemas.openxmlformats.org/officeDocument/2006/relationships/hyperlink" Target="https://www.electro-mpo.ru/catalog/materialy/t32_trubki_termousadochnye_kleevye_3_1_elektromont/t3265-trubka-ttk-4-8-1-6-termousazhivaemaya-s-klee/" TargetMode="External"/><Relationship Id="rId29" Type="http://schemas.openxmlformats.org/officeDocument/2006/relationships/hyperlink" Target="https://www.electro-mpo.ru/catalog/materialy/t26_trubki_termousadochnye_chernye_rossiya/t2674_trubka_tut12_6_termousazhivaemaya_dvnutr_12_/" TargetMode="External"/><Relationship Id="rId11" Type="http://schemas.openxmlformats.org/officeDocument/2006/relationships/hyperlink" Target="https://www.vseinstrumenti.ru/product/termousadka-rexant-1-0-0-5-mm-1-m-chernaya-20-1006-882044/" TargetMode="External"/><Relationship Id="rId10" Type="http://schemas.openxmlformats.org/officeDocument/2006/relationships/hyperlink" Target="http://vseinstrumenti.ru" TargetMode="External"/><Relationship Id="rId13" Type="http://schemas.openxmlformats.org/officeDocument/2006/relationships/hyperlink" Target="https://www.electro-mpo.ru/catalog/materialy/t26_trubki_termousadochnye_chernye_rossiya/t2673_trubka_tut10_5_termousazhivaemaya_dvnutr_10_/" TargetMode="External"/><Relationship Id="rId12" Type="http://schemas.openxmlformats.org/officeDocument/2006/relationships/hyperlink" Target="http://electro-mpo.ru" TargetMode="External"/><Relationship Id="rId15" Type="http://schemas.openxmlformats.org/officeDocument/2006/relationships/hyperlink" Target="https://www.electro-mpo.ru/catalog/materialy/t26_trubki_termousadochnye_chernye_rossiya/t2671_trubka_tut6_3_termousazhivaemaya_dvnutr_6_3m/?yadiscount=eyJhIjo1MDAsImRwIjoxLCJsdCI6MTIwLCJwIjoxMCwidCI6MSwidHMiOjE3NzA4MjExMzF9&amp;ysclid=mli56i2uag57995138" TargetMode="External"/><Relationship Id="rId198" Type="http://schemas.openxmlformats.org/officeDocument/2006/relationships/hyperlink" Target="http://electro-mpo.ru" TargetMode="External"/><Relationship Id="rId14" Type="http://schemas.openxmlformats.org/officeDocument/2006/relationships/hyperlink" Target="http://electro-mpo.ru" TargetMode="External"/><Relationship Id="rId197" Type="http://schemas.openxmlformats.org/officeDocument/2006/relationships/hyperlink" Target="https://www.promelec.ru/product/130837/" TargetMode="External"/><Relationship Id="rId17" Type="http://schemas.openxmlformats.org/officeDocument/2006/relationships/hyperlink" Target="https://www.electro-mpo.ru/catalog/materialy/t32_trubki_termousadochnye_kleevye_3_1_elektromont/t3266-trubka-ttk-6-2-termousazhivaemaya-s-kleem-ch/" TargetMode="External"/><Relationship Id="rId196" Type="http://schemas.openxmlformats.org/officeDocument/2006/relationships/hyperlink" Target="http://promelec.ru" TargetMode="External"/><Relationship Id="rId16" Type="http://schemas.openxmlformats.org/officeDocument/2006/relationships/hyperlink" Target="http://electro-mpo.ru" TargetMode="External"/><Relationship Id="rId195" Type="http://schemas.openxmlformats.org/officeDocument/2006/relationships/hyperlink" Target="https://www.vseinstrumenti.ru/product/homut-nejlonovyj-ural-pak-3h300-mm-chernyj-100-sht-ae-91203300-100-13354561/?ysclid=mhvvszts94158259621" TargetMode="External"/><Relationship Id="rId19" Type="http://schemas.openxmlformats.org/officeDocument/2006/relationships/hyperlink" Target="http://electro-mpo.ru" TargetMode="External"/><Relationship Id="rId18" Type="http://schemas.openxmlformats.org/officeDocument/2006/relationships/hyperlink" Target="https://www.electro-mpo.ru/catalog/materialy/t32_trubki_termousadochnye_kleevye_3_1_elektromont/t3266-trubka-ttk-6-2-termousazhivaemaya-s-kleem-ch/" TargetMode="External"/><Relationship Id="rId199" Type="http://schemas.openxmlformats.org/officeDocument/2006/relationships/hyperlink" Target="https://www.electro-mpo.ru/catalog/materialy/t33_trubki_termousadochnye_kleevye_ftoroplastovye_/t3338_trubka_ttk_16_4_termousazhivaemaya_s_kleem_ch/" TargetMode="External"/><Relationship Id="rId84" Type="http://schemas.openxmlformats.org/officeDocument/2006/relationships/hyperlink" Target="https://www.electro-mpo.ru/catalog/materialy/m50_pletenka_mednaya_luzhenaya_stalnaya_otsinkovan/m5052-oplyetka-85371-xt-20-10-kabelnaya-termousazh/" TargetMode="External"/><Relationship Id="rId83" Type="http://schemas.openxmlformats.org/officeDocument/2006/relationships/hyperlink" Target="http://electro-mpo.ru" TargetMode="External"/><Relationship Id="rId86" Type="http://schemas.openxmlformats.org/officeDocument/2006/relationships/hyperlink" Target="https://prodiel.ru/tokoprovodyaschiy-ekraniruyuschiy-skotch-01-mm-kh-50-mm-kh-20-m" TargetMode="External"/><Relationship Id="rId85" Type="http://schemas.openxmlformats.org/officeDocument/2006/relationships/hyperlink" Target="http://prodiel.ru" TargetMode="External"/><Relationship Id="rId88" Type="http://schemas.openxmlformats.org/officeDocument/2006/relationships/hyperlink" Target="https://akompany.ru/soedenitel_na_avtotrubu/t-troynik-tip-b-10-10-10-schlemmer-9806138" TargetMode="External"/><Relationship Id="rId150" Type="http://schemas.openxmlformats.org/officeDocument/2006/relationships/hyperlink" Target="http://electro-mpo.ru" TargetMode="External"/><Relationship Id="rId87" Type="http://schemas.openxmlformats.org/officeDocument/2006/relationships/hyperlink" Target="http://akompany.ru" TargetMode="External"/><Relationship Id="rId89" Type="http://schemas.openxmlformats.org/officeDocument/2006/relationships/hyperlink" Target="http://akompany.ru" TargetMode="External"/><Relationship Id="rId80" Type="http://schemas.openxmlformats.org/officeDocument/2006/relationships/hyperlink" Target="http://electro-mpo.ru" TargetMode="External"/><Relationship Id="rId82" Type="http://schemas.openxmlformats.org/officeDocument/2006/relationships/hyperlink" Target="https://www.electro-mpo.ru/catalog/materialy/m50_pletenka_mednaya_luzhenaya_stalnaya_otsinkovan/m5062-oplyetka-85383-xs-19-kabelnaya-19-24mm-samoz/" TargetMode="External"/><Relationship Id="rId81" Type="http://schemas.openxmlformats.org/officeDocument/2006/relationships/hyperlink" Target="https://www.electro-mpo.ru/catalog/materialy/m50_pletenka_mednaya_luzhenaya_stalnaya_otsinkovan/m5062-oplyetka-85383-xs-19-kabelnaya-19-24mm-samoz/" TargetMode="External"/><Relationship Id="rId1" Type="http://schemas.openxmlformats.org/officeDocument/2006/relationships/hyperlink" Target="http://electro-mpo.ru" TargetMode="External"/><Relationship Id="rId2" Type="http://schemas.openxmlformats.org/officeDocument/2006/relationships/hyperlink" Target="https://www.electro-mpo.ru/catalog/materialy/t26_trubki_termousadochnye_chernye_rossiya/t2670_trubka_tut4_2_termousazhivaemaya_dvnutr_4_2m/" TargetMode="External"/><Relationship Id="rId3" Type="http://schemas.openxmlformats.org/officeDocument/2006/relationships/hyperlink" Target="https://www.electro-mpo.ru/catalog/materialy/t26_trubki_termousadochnye_chernye_rossiya/t2670_trubka_tut4_2_termousazhivaemaya_dvnutr_4_2m/" TargetMode="External"/><Relationship Id="rId149" Type="http://schemas.openxmlformats.org/officeDocument/2006/relationships/hyperlink" Target="https://www.electro-mpo.ru/catalog/materialy/m50_pletenka_mednaya_luzhenaya_stalnaya_otsinkovan/m5042-oplyetka-85361-xp-8-kabelnaya-5-16mm-poliest/" TargetMode="External"/><Relationship Id="rId4" Type="http://schemas.openxmlformats.org/officeDocument/2006/relationships/hyperlink" Target="http://electro-mpo.ru" TargetMode="External"/><Relationship Id="rId148" Type="http://schemas.openxmlformats.org/officeDocument/2006/relationships/hyperlink" Target="http://electro-mpo.ru" TargetMode="External"/><Relationship Id="rId9" Type="http://schemas.openxmlformats.org/officeDocument/2006/relationships/hyperlink" Target="https://www.electro-mpo.ru/catalog/materialy/t26_trubki_termousadochnye_chernye_rossiya/t2669_trubka_tut2_1_termousazhivaemaya_dvnutr_2_1m/" TargetMode="External"/><Relationship Id="rId143" Type="http://schemas.openxmlformats.org/officeDocument/2006/relationships/hyperlink" Target="http://electro-mpo.ru" TargetMode="External"/><Relationship Id="rId142" Type="http://schemas.openxmlformats.org/officeDocument/2006/relationships/hyperlink" Target="https://www.electro-mpo.ru/catalog/materialy/m50_pletenka_mednaya_luzhenaya_stalnaya_otsinkovan/m5041-oplyetka-85360-xp-6-kabelnaya-4-13mm-poliest/" TargetMode="External"/><Relationship Id="rId141" Type="http://schemas.openxmlformats.org/officeDocument/2006/relationships/hyperlink" Target="http://electro-mpo.ru" TargetMode="External"/><Relationship Id="rId140" Type="http://schemas.openxmlformats.org/officeDocument/2006/relationships/hyperlink" Target="https://kvt-pro.ru/mufty-nakonechniki/zashita-provodov/xp/85362-xp-10-opletka-kabelnaia-iz-poliestera" TargetMode="External"/><Relationship Id="rId5" Type="http://schemas.openxmlformats.org/officeDocument/2006/relationships/hyperlink" Target="https://www.electro-mpo.ru/catalog/materialy/t26_trubki_termousadochnye_chernye_rossiya/t2671_trubka_tut6_3_termousazhivaemaya_dvnutr_6_3m/" TargetMode="External"/><Relationship Id="rId147" Type="http://schemas.openxmlformats.org/officeDocument/2006/relationships/hyperlink" Target="https://www.electro-mpo.ru/catalog/materialy/m50_pletenka_mednaya_luzhenaya_stalnaya_otsinkovan/m5040-oplyetka-85359-xp-3-kabelnaya-2-8mm-polieste/" TargetMode="External"/><Relationship Id="rId6" Type="http://schemas.openxmlformats.org/officeDocument/2006/relationships/hyperlink" Target="https://www.electro-mpo.ru/catalog/materialy/t26_trubki_termousadochnye_chernye_rossiya/t2671_trubka_tut6_3_termousazhivaemaya_dvnutr_6_3m/" TargetMode="External"/><Relationship Id="rId146" Type="http://schemas.openxmlformats.org/officeDocument/2006/relationships/hyperlink" Target="http://electro-mpo.ru" TargetMode="External"/><Relationship Id="rId7" Type="http://schemas.openxmlformats.org/officeDocument/2006/relationships/hyperlink" Target="http://electro-mpo.ru" TargetMode="External"/><Relationship Id="rId145" Type="http://schemas.openxmlformats.org/officeDocument/2006/relationships/hyperlink" Target="https://www.electro-mpo.ru/catalog/materialy/m50_pletenka_mednaya_luzhenaya_stalnaya_otsinkovan/m5021_oplyetka_gtrpa_04_kabelnaya_4_8mm_poliamid_d/" TargetMode="External"/><Relationship Id="rId8" Type="http://schemas.openxmlformats.org/officeDocument/2006/relationships/hyperlink" Target="https://www.electro-mpo.ru/catalog/materialy/t26_trubki_termousadochnye_chernye_rossiya/t2669_trubka_tut2_1_termousazhivaemaya_dvnutr_2_1m/" TargetMode="External"/><Relationship Id="rId144" Type="http://schemas.openxmlformats.org/officeDocument/2006/relationships/hyperlink" Target="https://www.electro-mpo.ru/catalog/materialy/m50_pletenka_mednaya_luzhenaya_stalnaya_otsinkovan/m5021_oplyetka_gtrpa_04_kabelnaya_4_8mm_poliamid_d/" TargetMode="External"/><Relationship Id="rId73" Type="http://schemas.openxmlformats.org/officeDocument/2006/relationships/hyperlink" Target="https://kvt-pro.ru/mufty-nakonechniki/termousadka-termousadochnye-trubki-trubki-tut-kleevye-trubki/termousadochnye-trubki/tut-hf-1/85120-tut-hf-3-15-chern-termousadochnaia-trubka-s-koeffitsientom-usadki-2-1" TargetMode="External"/><Relationship Id="rId72" Type="http://schemas.openxmlformats.org/officeDocument/2006/relationships/hyperlink" Target="http://kvt-pro.ru" TargetMode="External"/><Relationship Id="rId75" Type="http://schemas.openxmlformats.org/officeDocument/2006/relationships/hyperlink" Target="http://snabcable.ru" TargetMode="External"/><Relationship Id="rId74" Type="http://schemas.openxmlformats.org/officeDocument/2006/relationships/hyperlink" Target="https://kvt-pro.ru/mufty-nakonechniki/termousadka-termousadochnye-trubki-trubki-tut-kleevye-trubki/termousadochnye-trubki/tut-hf-1/85120-tut-hf-3-15-chern-termousadochnaia-trubka-s-koeffitsientom-usadki-2-1" TargetMode="External"/><Relationship Id="rId77" Type="http://schemas.openxmlformats.org/officeDocument/2006/relationships/hyperlink" Target="http://kvt-pro.ru" TargetMode="External"/><Relationship Id="rId76" Type="http://schemas.openxmlformats.org/officeDocument/2006/relationships/hyperlink" Target="https://snabcable.ru/car/autogofra/gofra/" TargetMode="External"/><Relationship Id="rId79" Type="http://schemas.openxmlformats.org/officeDocument/2006/relationships/hyperlink" Target="https://kvt-pro.ru/izolenta/90809-izolenta-pvkh-15x0-13kh20-chern" TargetMode="External"/><Relationship Id="rId78" Type="http://schemas.openxmlformats.org/officeDocument/2006/relationships/hyperlink" Target="https://kvt-pro.ru/izolenta/90809-izolenta-pvkh-15x0-13kh20-chern" TargetMode="External"/><Relationship Id="rId71" Type="http://schemas.openxmlformats.org/officeDocument/2006/relationships/hyperlink" Target="https://www.promelec.ru/product/474892/" TargetMode="External"/><Relationship Id="rId70" Type="http://schemas.openxmlformats.org/officeDocument/2006/relationships/hyperlink" Target="https://www.promelec.ru/product/474892/" TargetMode="External"/><Relationship Id="rId139" Type="http://schemas.openxmlformats.org/officeDocument/2006/relationships/hyperlink" Target="https://kvt-pro.ru/mufty-nakonechniki/zashita-provodov/xp/85362-xp-10-opletka-kabelnaia-iz-poliestera" TargetMode="External"/><Relationship Id="rId138" Type="http://schemas.openxmlformats.org/officeDocument/2006/relationships/hyperlink" Target="http://kvt-pro.ru" TargetMode="External"/><Relationship Id="rId137" Type="http://schemas.openxmlformats.org/officeDocument/2006/relationships/hyperlink" Target="https://www.chipdip.ru/product/plastik-71-100ml-lak-akrilovyy-izolyatsionnyy-dlya-solins-9000072805" TargetMode="External"/><Relationship Id="rId132" Type="http://schemas.openxmlformats.org/officeDocument/2006/relationships/hyperlink" Target="http://vnoutbuke.ru" TargetMode="External"/><Relationship Id="rId131" Type="http://schemas.openxmlformats.org/officeDocument/2006/relationships/hyperlink" Target="https://svetelektro.net/nakonechniki-gilzy-mufty/2b20p-dkc.html" TargetMode="External"/><Relationship Id="rId130" Type="http://schemas.openxmlformats.org/officeDocument/2006/relationships/hyperlink" Target="http://svetelektro.net" TargetMode="External"/><Relationship Id="rId136" Type="http://schemas.openxmlformats.org/officeDocument/2006/relationships/hyperlink" Target="http://chipdip.ru" TargetMode="External"/><Relationship Id="rId135" Type="http://schemas.openxmlformats.org/officeDocument/2006/relationships/hyperlink" Target="https://silagerm.com/products/27305792" TargetMode="External"/><Relationship Id="rId134" Type="http://schemas.openxmlformats.org/officeDocument/2006/relationships/hyperlink" Target="http://silagerm.com" TargetMode="External"/><Relationship Id="rId133" Type="http://schemas.openxmlformats.org/officeDocument/2006/relationships/hyperlink" Target="https://vnoutbuke.ru/product/kley_germetik_silikonovyy_kafuter_k_704b_chernyy_45_gramm/" TargetMode="External"/><Relationship Id="rId62" Type="http://schemas.openxmlformats.org/officeDocument/2006/relationships/hyperlink" Target="https://www.electro-mpo.ru/catalog/materialy/t29_trubki_termousadochnye_elektromontazh_etelec_i/t2943-trubka-20-8001-8-4mm-termousazhivaemaya-bela/" TargetMode="External"/><Relationship Id="rId61" Type="http://schemas.openxmlformats.org/officeDocument/2006/relationships/hyperlink" Target="http://electro-mpo.ru" TargetMode="External"/><Relationship Id="rId64" Type="http://schemas.openxmlformats.org/officeDocument/2006/relationships/hyperlink" Target="http://electro-mpo.ru" TargetMode="External"/><Relationship Id="rId63" Type="http://schemas.openxmlformats.org/officeDocument/2006/relationships/hyperlink" Target="https://www.electro-mpo.ru/catalog/materialy/t29_trubki_termousadochnye_elektromontazh_etelec_i/t2943-trubka-20-8001-8-4mm-termousazhivaemaya-bela/" TargetMode="External"/><Relationship Id="rId66" Type="http://schemas.openxmlformats.org/officeDocument/2006/relationships/hyperlink" Target="https://www.electro-mpo.ru/catalog/materialy/m50_pletenka_mednaya_luzhenaya_stalnaya_otsinkovan/m5060-oplyetka-85381-xs-13-kabelnaya-13-17mm-samoz/" TargetMode="External"/><Relationship Id="rId172" Type="http://schemas.openxmlformats.org/officeDocument/2006/relationships/hyperlink" Target="https://akompany.ru/avtotruba_dks/avtomobilnaya-gofra-dkc-iz-polipropilena-razreznaya-tip-v-negoryuchaya/4p908%D0%B2" TargetMode="External"/><Relationship Id="rId65" Type="http://schemas.openxmlformats.org/officeDocument/2006/relationships/hyperlink" Target="https://www.electro-mpo.ru/catalog/materialy/m50_pletenka_mednaya_luzhenaya_stalnaya_otsinkovan/m5060-oplyetka-85381-xs-13-kabelnaya-13-17mm-samoz/" TargetMode="External"/><Relationship Id="rId171" Type="http://schemas.openxmlformats.org/officeDocument/2006/relationships/hyperlink" Target="http://akompany.ru" TargetMode="External"/><Relationship Id="rId68" Type="http://schemas.openxmlformats.org/officeDocument/2006/relationships/hyperlink" Target="https://www.electro-mpo.ru/catalog/materialy/t32_trubki_termousadochnye_kleevye_3_1_elektromont/t3269-trubka-ttk-18-6-termousazhivaemaya-s-kleem-ch/" TargetMode="External"/><Relationship Id="rId170" Type="http://schemas.openxmlformats.org/officeDocument/2006/relationships/hyperlink" Target="https://lenta-3m.ru/shop/dvustoronnie-lenty-vhb/dvustoronnye-lenty-vhb/3m-pt1100-lenta-dvustoronnyaya-akrilovaya-chernaya-dlya-moldingov-i-spojlerov-tolshhina-11mm/3m-pt1100-lenta-dvustoronnyaya-akrilovaya-shirina-6mm-x-33m/" TargetMode="External"/><Relationship Id="rId67" Type="http://schemas.openxmlformats.org/officeDocument/2006/relationships/hyperlink" Target="http://electro-mpo.ru" TargetMode="External"/><Relationship Id="rId60" Type="http://schemas.openxmlformats.org/officeDocument/2006/relationships/hyperlink" Target="https://www.electro-mpo.ru/catalog/materialy/t29_trubki_termousadochnye_elektromontazh_etelec_i/t2920-trubka-20-2001-2-1mm-termousazhivaemaya-bela/" TargetMode="External"/><Relationship Id="rId165" Type="http://schemas.openxmlformats.org/officeDocument/2006/relationships/hyperlink" Target="http://vseinstrumenti.ru" TargetMode="External"/><Relationship Id="rId69" Type="http://schemas.openxmlformats.org/officeDocument/2006/relationships/hyperlink" Target="http://promelec.ru" TargetMode="External"/><Relationship Id="rId164" Type="http://schemas.openxmlformats.org/officeDocument/2006/relationships/hyperlink" Target="http://akompany.ru" TargetMode="External"/><Relationship Id="rId163" Type="http://schemas.openxmlformats.org/officeDocument/2006/relationships/hyperlink" Target="https://akompany.ru/soedenitel_na_avtotrubu/%D1%82-obraznui_nw13%2A13%2A13" TargetMode="External"/><Relationship Id="rId162" Type="http://schemas.openxmlformats.org/officeDocument/2006/relationships/hyperlink" Target="http://akompany.ru" TargetMode="External"/><Relationship Id="rId169" Type="http://schemas.openxmlformats.org/officeDocument/2006/relationships/hyperlink" Target="http://lenta-3m.ru" TargetMode="External"/><Relationship Id="rId168" Type="http://schemas.openxmlformats.org/officeDocument/2006/relationships/hyperlink" Target="https://akompany.ru/kabelnye-nakonechniki-klemmy-kontakty-razemy/pr-1384000-skoba-na-nesushchey-lente-sechenie-15-25mm2-ol" TargetMode="External"/><Relationship Id="rId167" Type="http://schemas.openxmlformats.org/officeDocument/2006/relationships/hyperlink" Target="http://akompany.ru" TargetMode="External"/><Relationship Id="rId166" Type="http://schemas.openxmlformats.org/officeDocument/2006/relationships/hyperlink" Target="https://www.vseinstrumenti.ru/product/mednaya-lenta-prof-20m-10mm-bonkeel-663685-22085714/" TargetMode="External"/><Relationship Id="rId51" Type="http://schemas.openxmlformats.org/officeDocument/2006/relationships/hyperlink" Target="https://www.electro-mpo.ru/catalog/materialy/m50_pletenka_mednaya_luzhenaya_stalnaya_otsinkovan/m5025_oplyetka_gtrpa_10_kabelnaya_10_20mm_poliamid/" TargetMode="External"/><Relationship Id="rId50" Type="http://schemas.openxmlformats.org/officeDocument/2006/relationships/hyperlink" Target="https://www.electro-mpo.ru/catalog/materialy/m50_pletenka_mednaya_luzhenaya_stalnaya_otsinkovan/m5025_oplyetka_gtrpa_10_kabelnaya_10_20mm_poliamid/" TargetMode="External"/><Relationship Id="rId53" Type="http://schemas.openxmlformats.org/officeDocument/2006/relationships/hyperlink" Target="https://www.electro-mpo.ru/catalog/materialy/m50_pletenka_mednaya_luzhenaya_stalnaya_otsinkovan/m5059-oplyetka-85380-xs-10-kabelnaya-10-14mm-samoz/" TargetMode="External"/><Relationship Id="rId52" Type="http://schemas.openxmlformats.org/officeDocument/2006/relationships/hyperlink" Target="http://electro-mpo.ru" TargetMode="External"/><Relationship Id="rId55" Type="http://schemas.openxmlformats.org/officeDocument/2006/relationships/hyperlink" Target="http://electro-mpo.ru" TargetMode="External"/><Relationship Id="rId161" Type="http://schemas.openxmlformats.org/officeDocument/2006/relationships/hyperlink" Target="https://akompany.ru/soedenitel_na_avtotrubu/t-troynik-tip-b-13-13-75-schlemmer-9806159" TargetMode="External"/><Relationship Id="rId54" Type="http://schemas.openxmlformats.org/officeDocument/2006/relationships/hyperlink" Target="https://www.electro-mpo.ru/catalog/materialy/m50_pletenka_mednaya_luzhenaya_stalnaya_otsinkovan/m5059-oplyetka-85380-xs-10-kabelnaya-10-14mm-samoz/" TargetMode="External"/><Relationship Id="rId160" Type="http://schemas.openxmlformats.org/officeDocument/2006/relationships/hyperlink" Target="http://akompany.ru" TargetMode="External"/><Relationship Id="rId57" Type="http://schemas.openxmlformats.org/officeDocument/2006/relationships/hyperlink" Target="https://www.electro-mpo.ru/catalog/materialy/t28_trubki_termousadochnye_tsvetnye_rossiya/t2873-trubka-tut-hf-4-2-termousazhivaemaya-bezgalo/" TargetMode="External"/><Relationship Id="rId56" Type="http://schemas.openxmlformats.org/officeDocument/2006/relationships/hyperlink" Target="https://www.electro-mpo.ru/catalog/materialy/t28_trubki_termousadochnye_tsvetnye_rossiya/t2873-trubka-tut-hf-4-2-termousazhivaemaya-bezgalo/" TargetMode="External"/><Relationship Id="rId159" Type="http://schemas.openxmlformats.org/officeDocument/2006/relationships/hyperlink" Target="https://www.electro-mpo.ru/catalog/krepezh_metizy_khomuty/g73_khomuty_plastikovye_stalnye_osnovaniya_dlya_kh/g7340-khomut-3-6kh300mm-gibkiy-chyernyy-dlya-zhgut/" TargetMode="External"/><Relationship Id="rId59" Type="http://schemas.openxmlformats.org/officeDocument/2006/relationships/hyperlink" Target="https://www.electro-mpo.ru/catalog/materialy/t29_trubki_termousadochnye_elektromontazh_etelec_i/t2920-trubka-20-2001-2-1mm-termousazhivaemaya-bela/" TargetMode="External"/><Relationship Id="rId154" Type="http://schemas.openxmlformats.org/officeDocument/2006/relationships/hyperlink" Target="http://vseinstrumenti.ru" TargetMode="External"/><Relationship Id="rId58" Type="http://schemas.openxmlformats.org/officeDocument/2006/relationships/hyperlink" Target="http://electro-mpo.ru" TargetMode="External"/><Relationship Id="rId153" Type="http://schemas.openxmlformats.org/officeDocument/2006/relationships/hyperlink" Target="https://www.1-cable.ru/models/50118-0301.html" TargetMode="External"/><Relationship Id="rId152" Type="http://schemas.openxmlformats.org/officeDocument/2006/relationships/hyperlink" Target="http://1-cable.ru" TargetMode="External"/><Relationship Id="rId151" Type="http://schemas.openxmlformats.org/officeDocument/2006/relationships/hyperlink" Target="https://www.electro-mpo.ru/catalog/materialy/m50_pletenka_mednaya_luzhenaya_stalnaya_otsinkovan/m5044-oplyetka-85363-xp-12-kabelnaya-8-24mm-polies/" TargetMode="External"/><Relationship Id="rId158" Type="http://schemas.openxmlformats.org/officeDocument/2006/relationships/hyperlink" Target="http://electro-mpo.ru" TargetMode="External"/><Relationship Id="rId157" Type="http://schemas.openxmlformats.org/officeDocument/2006/relationships/hyperlink" Target="https://www.vseinstrumenti.ru/product/sterzhni-kleevye-11h300-mm-34-sht-prozrachnye-gigant-g-8441-18507060/" TargetMode="External"/><Relationship Id="rId156" Type="http://schemas.openxmlformats.org/officeDocument/2006/relationships/hyperlink" Target="http://vseinstrumenti.ru" TargetMode="External"/><Relationship Id="rId155" Type="http://schemas.openxmlformats.org/officeDocument/2006/relationships/hyperlink" Target="https://www.vseinstrumenti.ru/product/nitka-lavsan-hlopok-schit-nlh-lh-200-teks-v-bob-po-500-m-1088139/" TargetMode="External"/><Relationship Id="rId107" Type="http://schemas.openxmlformats.org/officeDocument/2006/relationships/hyperlink" Target="https://www.electro-mpo.ru/catalog/materialy/m50_pletenka_mednaya_luzhenaya_stalnaya_otsinkovan/m5020_oplyetka_gtrpa_03_kabelnaya_3_6mm_poliamid_d/" TargetMode="External"/><Relationship Id="rId228" Type="http://schemas.openxmlformats.org/officeDocument/2006/relationships/hyperlink" Target="https://lenta-3m.ru/shop/single-sided-tapes/pvc-tapes/lenta-temflex-3m-1300/lenta-temflex-3m-1300-b/" TargetMode="External"/><Relationship Id="rId106" Type="http://schemas.openxmlformats.org/officeDocument/2006/relationships/hyperlink" Target="http://electro-mpo.ru" TargetMode="External"/><Relationship Id="rId227" Type="http://schemas.openxmlformats.org/officeDocument/2006/relationships/hyperlink" Target="http://lenta-3m.ru" TargetMode="External"/><Relationship Id="rId105" Type="http://schemas.openxmlformats.org/officeDocument/2006/relationships/hyperlink" Target="https://kvt.su/prod/heat-shrink-tubes/general-purpose-tubes/tutng-color/sku_65994/" TargetMode="External"/><Relationship Id="rId226" Type="http://schemas.openxmlformats.org/officeDocument/2006/relationships/hyperlink" Target="https://elektricheskiy-pol.ru/elektromontazhnye-izdeliya-kabelnye-sistemy-klemmy/izolyatory-krepezh-signalnaya-lenta/izolenta-pvh/izolenta-pvh-3m-temflex-1300-chernaya-15mm-h-10-metrov-ot-0-s-do-60-s--7100080349.html" TargetMode="External"/><Relationship Id="rId104" Type="http://schemas.openxmlformats.org/officeDocument/2006/relationships/hyperlink" Target="https://www.electro-mpo.ru/catalog/materialy/t32_trubki_termousadochnye_kleevye_3_1_elektromont/t3241-trubka-ttk-flex-6-2-termousazhivaemaya-s-kle/" TargetMode="External"/><Relationship Id="rId225" Type="http://schemas.openxmlformats.org/officeDocument/2006/relationships/hyperlink" Target="http://elektricheskiy-pol.ru" TargetMode="External"/><Relationship Id="rId109" Type="http://schemas.openxmlformats.org/officeDocument/2006/relationships/hyperlink" Target="https://akompany.ru/soedenitel_na_avtotrubu/perehodnik-na-avtotrubu-t-757575" TargetMode="External"/><Relationship Id="rId108" Type="http://schemas.openxmlformats.org/officeDocument/2006/relationships/hyperlink" Target="http://akompany.ru" TargetMode="External"/><Relationship Id="rId229" Type="http://schemas.openxmlformats.org/officeDocument/2006/relationships/drawing" Target="../drawings/drawing2.xml"/><Relationship Id="rId220" Type="http://schemas.openxmlformats.org/officeDocument/2006/relationships/hyperlink" Target="https://www.tme.com/us/en-us/details/967067-2/automotive-connectors/te-connectivity/" TargetMode="External"/><Relationship Id="rId103" Type="http://schemas.openxmlformats.org/officeDocument/2006/relationships/hyperlink" Target="http://electro-mpo.ru" TargetMode="External"/><Relationship Id="rId224" Type="http://schemas.openxmlformats.org/officeDocument/2006/relationships/hyperlink" Target="https://kvt-pro.ru/izolenta/90816-izolenta-pvkh-19kh0-13x20-chern" TargetMode="External"/><Relationship Id="rId102" Type="http://schemas.openxmlformats.org/officeDocument/2006/relationships/hyperlink" Target="https://snabcable.ru/network/copper-tinning/pml/" TargetMode="External"/><Relationship Id="rId223" Type="http://schemas.openxmlformats.org/officeDocument/2006/relationships/hyperlink" Target="http://kvt-pro.ru" TargetMode="External"/><Relationship Id="rId101" Type="http://schemas.openxmlformats.org/officeDocument/2006/relationships/hyperlink" Target="http://snabcable.ru" TargetMode="External"/><Relationship Id="rId222" Type="http://schemas.openxmlformats.org/officeDocument/2006/relationships/hyperlink" Target="https://www.connectorid.com/products/sumitomo-7165-0797" TargetMode="External"/><Relationship Id="rId100" Type="http://schemas.openxmlformats.org/officeDocument/2006/relationships/hyperlink" Target="https://www.electro-mpo.ru/catalog/krepezh_metizy_khomuty/g73_khomuty_plastikovye_stalnye_osnovaniya_dlya_kh/g7332_khomut_2_5kh100mm_gibkiy_chyernyy_dlya_zhgut/" TargetMode="External"/><Relationship Id="rId221" Type="http://schemas.openxmlformats.org/officeDocument/2006/relationships/hyperlink" Target="https://www.newark.com/amp-te-connectivity/828906-2/blindstopfen-1-5sys-rohs-compliant/dp/40K2313" TargetMode="External"/><Relationship Id="rId217" Type="http://schemas.openxmlformats.org/officeDocument/2006/relationships/hyperlink" Target="http://chipdip.ru" TargetMode="External"/><Relationship Id="rId216" Type="http://schemas.openxmlformats.org/officeDocument/2006/relationships/hyperlink" Target="https://rstco.ru/shop/loctite/threadlocking/loctite-243-50ml-ch" TargetMode="External"/><Relationship Id="rId215" Type="http://schemas.openxmlformats.org/officeDocument/2006/relationships/hyperlink" Target="https://www.electro-mpo.ru/catalog/materialy/m50_pletenka_mednaya_luzhenaya_stalnaya_otsinkovan/m5024_oplyetka_gtrpa_08_kabelnaya_8_16mm_poliamid_/" TargetMode="External"/><Relationship Id="rId214" Type="http://schemas.openxmlformats.org/officeDocument/2006/relationships/hyperlink" Target="http://electro-mpo.ru" TargetMode="External"/><Relationship Id="rId219" Type="http://schemas.openxmlformats.org/officeDocument/2006/relationships/hyperlink" Target="https://www.mouser.com/ProductDetail/TE-Connectivity-Raychem/TMS-SCE-1-4-2.0-4" TargetMode="External"/><Relationship Id="rId218" Type="http://schemas.openxmlformats.org/officeDocument/2006/relationships/hyperlink" Target="https://www.chipdip.ru/product/wpet-03-pletenaya-gibkaya-rasshiryaemaya-zaschitnaya-woer-9000898805" TargetMode="External"/><Relationship Id="rId213" Type="http://schemas.openxmlformats.org/officeDocument/2006/relationships/hyperlink" Target="https://www.chipdip.ru/product/cfm-d-8-2" TargetMode="External"/><Relationship Id="rId212" Type="http://schemas.openxmlformats.org/officeDocument/2006/relationships/hyperlink" Target="https://lakokraska-ya.ru/klei-hvk-2a" TargetMode="External"/><Relationship Id="rId211" Type="http://schemas.openxmlformats.org/officeDocument/2006/relationships/hyperlink" Target="http://lakokraska-ya.ru" TargetMode="External"/><Relationship Id="rId210" Type="http://schemas.openxmlformats.org/officeDocument/2006/relationships/hyperlink" Target="https://korporacia.ru/kley-bf-4-f-15kg" TargetMode="External"/><Relationship Id="rId129" Type="http://schemas.openxmlformats.org/officeDocument/2006/relationships/hyperlink" Target="https://www.electro-mpo.ru/catalog/klemmniki_klemmy_szhimy/k29_kolpachki_izoliruyushchie_dlya_skrutki_provodo/k29-gilza-kabelnaya-08-0752-izol-pk-t-1-5-termousa/" TargetMode="External"/><Relationship Id="rId128" Type="http://schemas.openxmlformats.org/officeDocument/2006/relationships/hyperlink" Target="http://electro-mpo.ru" TargetMode="External"/><Relationship Id="rId127" Type="http://schemas.openxmlformats.org/officeDocument/2006/relationships/hyperlink" Target="https://www.electro-mpo.ru/catalog/materialy/m50_pletenka_mednaya_luzhenaya_stalnaya_otsinkovan/m5026_oplyetka_gtrpa_12_kabelnaya_12_24mm_poliamid/" TargetMode="External"/><Relationship Id="rId126" Type="http://schemas.openxmlformats.org/officeDocument/2006/relationships/hyperlink" Target="https://www.electro-mpo.ru/catalog/materialy/m50_pletenka_mednaya_luzhenaya_stalnaya_otsinkovan/m5026_oplyetka_gtrpa_12_kabelnaya_12_24mm_poliamid/" TargetMode="External"/><Relationship Id="rId121" Type="http://schemas.openxmlformats.org/officeDocument/2006/relationships/hyperlink" Target="https://www.electro-mpo.ru/catalog/materialy/m50_pletenka_mednaya_luzhenaya_stalnaya_otsinkovan/m5022_oplyetka_gtrpa_05_kabelnaya_5_10mm_poliamid_/" TargetMode="External"/><Relationship Id="rId120" Type="http://schemas.openxmlformats.org/officeDocument/2006/relationships/hyperlink" Target="http://electro-mpo.ru" TargetMode="External"/><Relationship Id="rId125" Type="http://schemas.openxmlformats.org/officeDocument/2006/relationships/hyperlink" Target="http://electro-mpo.ru" TargetMode="External"/><Relationship Id="rId124" Type="http://schemas.openxmlformats.org/officeDocument/2006/relationships/hyperlink" Target="https://www.electro-mpo.ru/catalog/materialy/m50_pletenka_mednaya_luzhenaya_stalnaya_otsinkovan/m5023_oplyetka_gtrpa_06_kabelnaya_6_12mm_poliamid_/" TargetMode="External"/><Relationship Id="rId123" Type="http://schemas.openxmlformats.org/officeDocument/2006/relationships/hyperlink" Target="https://www.electro-mpo.ru/catalog/materialy/m50_pletenka_mednaya_luzhenaya_stalnaya_otsinkovan/m5023_oplyetka_gtrpa_06_kabelnaya_6_12mm_poliamid_/" TargetMode="External"/><Relationship Id="rId122" Type="http://schemas.openxmlformats.org/officeDocument/2006/relationships/hyperlink" Target="https://www.electro-mpo.ru/catalog/materialy/m50_pletenka_mednaya_luzhenaya_stalnaya_otsinkovan/m5022_oplyetka_gtrpa_05_kabelnaya_5_10mm_poliamid_/" TargetMode="External"/><Relationship Id="rId95" Type="http://schemas.openxmlformats.org/officeDocument/2006/relationships/hyperlink" Target="http://akompany.ru" TargetMode="External"/><Relationship Id="rId94" Type="http://schemas.openxmlformats.org/officeDocument/2006/relationships/hyperlink" Target="https://akompany.ru/avtotruba_dks/avtomobilnaya-gofra-dkc-iz-polipropilena-razreznaya-tip-v-negoryuchaya/4p904%D0%B2" TargetMode="External"/><Relationship Id="rId97" Type="http://schemas.openxmlformats.org/officeDocument/2006/relationships/hyperlink" Target="http://promelec.ru" TargetMode="External"/><Relationship Id="rId96" Type="http://schemas.openxmlformats.org/officeDocument/2006/relationships/hyperlink" Target="https://akompany.ru/avtotruba_dks/avtomobilnaya-gofra-dkc-iz-polipropilena-razreznaya-tip-v-negoryuchaya/4p910%D0%B2" TargetMode="External"/><Relationship Id="rId99" Type="http://schemas.openxmlformats.org/officeDocument/2006/relationships/hyperlink" Target="http://electro-mpo.ru" TargetMode="External"/><Relationship Id="rId98" Type="http://schemas.openxmlformats.org/officeDocument/2006/relationships/hyperlink" Target="https://www.promelec.ru/product/379216/" TargetMode="External"/><Relationship Id="rId91" Type="http://schemas.openxmlformats.org/officeDocument/2006/relationships/hyperlink" Target="http://akompany.ru" TargetMode="External"/><Relationship Id="rId90" Type="http://schemas.openxmlformats.org/officeDocument/2006/relationships/hyperlink" Target="https://akompany.ru/soedenitel_na_avtotrubu/t-troynik-tip-a-13-10-10-schlemmer-9806091" TargetMode="External"/><Relationship Id="rId93" Type="http://schemas.openxmlformats.org/officeDocument/2006/relationships/hyperlink" Target="http://akompany.ru" TargetMode="External"/><Relationship Id="rId92" Type="http://schemas.openxmlformats.org/officeDocument/2006/relationships/hyperlink" Target="https://akompany.ru/soedenitel_na_avtotrubu/%D1%82-obraznui_nw13%2A10%2A10" TargetMode="External"/><Relationship Id="rId118" Type="http://schemas.openxmlformats.org/officeDocument/2006/relationships/hyperlink" Target="http://elitan.ru" TargetMode="External"/><Relationship Id="rId117" Type="http://schemas.openxmlformats.org/officeDocument/2006/relationships/hyperlink" Target="https://www.tme.com/us/en-us/details/794758-1/raster-signal-connectors-4-14mm/te-connectivity/" TargetMode="External"/><Relationship Id="rId116" Type="http://schemas.openxmlformats.org/officeDocument/2006/relationships/hyperlink" Target="http://elitan.ru" TargetMode="External"/><Relationship Id="rId115" Type="http://schemas.openxmlformats.org/officeDocument/2006/relationships/hyperlink" Target="https://www.promelec.ru/product/321040/" TargetMode="External"/><Relationship Id="rId119" Type="http://schemas.openxmlformats.org/officeDocument/2006/relationships/hyperlink" Target="https://www.te.com/en/product-963293-1.html" TargetMode="External"/><Relationship Id="rId110" Type="http://schemas.openxmlformats.org/officeDocument/2006/relationships/hyperlink" Target="http://electro-mpo.ru" TargetMode="External"/><Relationship Id="rId114" Type="http://schemas.openxmlformats.org/officeDocument/2006/relationships/hyperlink" Target="https://www.te.com/en/product-0413-217-1605.html" TargetMode="External"/><Relationship Id="rId113" Type="http://schemas.openxmlformats.org/officeDocument/2006/relationships/hyperlink" Target="http://elitan.ru" TargetMode="External"/><Relationship Id="rId112" Type="http://schemas.openxmlformats.org/officeDocument/2006/relationships/hyperlink" Target="https://www.electro-mpo.ru/catalog/materialy/t28_trubki_termousadochnye_tsvetnye_rossiya/t2876_trubka_tut6_3_termousazhivaemaya_dvnutr_6_3m/" TargetMode="External"/><Relationship Id="rId111" Type="http://schemas.openxmlformats.org/officeDocument/2006/relationships/hyperlink" Target="https://www.electro-mpo.ru/catalog/materialy/t28_trubki_termousadochnye_tsvetnye_rossiya/t2880_trubka_tut10_5_termousazhivaemaya_dvnutr_10_/" TargetMode="External"/><Relationship Id="rId206" Type="http://schemas.openxmlformats.org/officeDocument/2006/relationships/hyperlink" Target="https://www.electro-mpo.ru/catalog/materialy/t26_trubki_termousadochnye_chernye_rossiya/t2672_trubka_tut8_4_termousazhivaemaya_dvnutr_8_4m/" TargetMode="External"/><Relationship Id="rId205" Type="http://schemas.openxmlformats.org/officeDocument/2006/relationships/hyperlink" Target="http://electro-mpo.ru" TargetMode="External"/><Relationship Id="rId204" Type="http://schemas.openxmlformats.org/officeDocument/2006/relationships/hyperlink" Target="https://www.electro-mpo.ru/catalog/materialy/t29_trubki_termousadochnye_elektromontazh_etelec_i/t2907-trubka-hts-14-14-7mm-termousazhivaemaya-chye/?ysclid=mfl5lfalqk341220303" TargetMode="External"/><Relationship Id="rId203" Type="http://schemas.openxmlformats.org/officeDocument/2006/relationships/hyperlink" Target="http://electro-mpo.ru" TargetMode="External"/><Relationship Id="rId209" Type="http://schemas.openxmlformats.org/officeDocument/2006/relationships/hyperlink" Target="http://korporacia.ru" TargetMode="External"/><Relationship Id="rId208" Type="http://schemas.openxmlformats.org/officeDocument/2006/relationships/hyperlink" Target="https://remitek.ru/goods_termousadochnaya-ng-trubka-tst-raychman-d-0-8-0-4-mm-chernaya--kratnost-1-0-m--325847.htm" TargetMode="External"/><Relationship Id="rId207" Type="http://schemas.openxmlformats.org/officeDocument/2006/relationships/hyperlink" Target="http://remitek.ru" TargetMode="External"/><Relationship Id="rId202" Type="http://schemas.openxmlformats.org/officeDocument/2006/relationships/hyperlink" Target="https://www.electro-mpo.ru/catalog/materialy/t29_trubki_termousadochnye_elektromontazh_etelec_i/t2909-trubka-hts-16-16-8mm-termousazhivaemaya-chye/" TargetMode="External"/><Relationship Id="rId201" Type="http://schemas.openxmlformats.org/officeDocument/2006/relationships/hyperlink" Target="http://electro-mpo.ru" TargetMode="External"/><Relationship Id="rId200" Type="http://schemas.openxmlformats.org/officeDocument/2006/relationships/hyperlink" Target="https://www.electro-mpo.ru/catalog/materialy/t33_trubki_termousadochnye_kleevye_ftoroplastovye_/t3338_trubka_ttk_16_4_termousazhivaemaya_s_kleem_ch/"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n-kabel.ru/position/h05rn-f-3x075/" TargetMode="External"/><Relationship Id="rId42" Type="http://schemas.openxmlformats.org/officeDocument/2006/relationships/hyperlink" Target="https://gsm-repiteri.ru/prodazha/cable/kabel-5d-fb-cu-pvc-chernyy" TargetMode="External"/><Relationship Id="rId41" Type="http://schemas.openxmlformats.org/officeDocument/2006/relationships/hyperlink" Target="https://cabeus.ru/product/6812/" TargetMode="External"/><Relationship Id="rId44" Type="http://schemas.openxmlformats.org/officeDocument/2006/relationships/hyperlink" Target="https://dart.com.ru/index.php?productcode=250695" TargetMode="External"/><Relationship Id="rId43" Type="http://schemas.openxmlformats.org/officeDocument/2006/relationships/hyperlink" Target="https://kroks.ru/shop/cable-rf/kabel-koaksialnyj-lmr-100-cu-solid-pe-tc-pvc-o/" TargetMode="External"/><Relationship Id="rId46" Type="http://schemas.openxmlformats.org/officeDocument/2006/relationships/hyperlink" Target="https://www.electro-mpo.ru/catalog/provod_i_kabel/p69_mgshv_mgshve_provod_montazhnyy_gost_podolskkab/p6921-provod-mgshv-0-2-kv-mm-gost-chernyy-avtoprov/" TargetMode="External"/><Relationship Id="rId45" Type="http://schemas.openxmlformats.org/officeDocument/2006/relationships/hyperlink" Target="https://paritet.su/catalog/gibkie_kspvg_kspevg/kspvg_6kh0_12_mm_kv/" TargetMode="External"/><Relationship Id="rId48" Type="http://schemas.openxmlformats.org/officeDocument/2006/relationships/hyperlink" Target="https://snabcable.ru/mounting/nv-nve/nv/" TargetMode="External"/><Relationship Id="rId47" Type="http://schemas.openxmlformats.org/officeDocument/2006/relationships/hyperlink" Target="https://snabcable.ru/mounting/nv-nve/nv/" TargetMode="External"/><Relationship Id="rId49" Type="http://schemas.openxmlformats.org/officeDocument/2006/relationships/hyperlink" Target="https://www.electro-mpo.ru/catalog/provod_i_kabel/p23_pvs_pvsn_provod_gibkiy_gost_rossiya/p2350-provod-pvs-3kh1-5-kv-mm-belyy-gost-breks-brya/" TargetMode="External"/><Relationship Id="rId31" Type="http://schemas.openxmlformats.org/officeDocument/2006/relationships/hyperlink" Target="https://prodiel.ru/provod-gibkiy-medniy-luzheniy-awg-12-40-mm-kv-krasniy-100-m" TargetMode="External"/><Relationship Id="rId30" Type="http://schemas.openxmlformats.org/officeDocument/2006/relationships/hyperlink" Target="https://prodiel.ru/provod/provod-gibkiy-v-silikone/silicon-10-awg/" TargetMode="External"/><Relationship Id="rId33" Type="http://schemas.openxmlformats.org/officeDocument/2006/relationships/hyperlink" Target="https://prodiel.ru/provod-gibkiy-medniy-luzheniy-awg-18-075-mm-kv-cherniy-305-m" TargetMode="External"/><Relationship Id="rId32" Type="http://schemas.openxmlformats.org/officeDocument/2006/relationships/hyperlink" Target="https://prodiel.ru/provod-gibkiy-medn-luzh-awg-8-83-mm-kv-krasniy-100-m" TargetMode="External"/><Relationship Id="rId35" Type="http://schemas.openxmlformats.org/officeDocument/2006/relationships/hyperlink" Target="https://snabcable.ru/mounting/mgtf-mgtfe/mgtf/" TargetMode="External"/><Relationship Id="rId34" Type="http://schemas.openxmlformats.org/officeDocument/2006/relationships/hyperlink" Target="https://snabcable.ru/mounting/mgtf-mgtfe/mgtf/" TargetMode="External"/><Relationship Id="rId37" Type="http://schemas.openxmlformats.org/officeDocument/2006/relationships/hyperlink" Target="https://snabcable.ru/car/pvam-pvame-pvamde/pvam/" TargetMode="External"/><Relationship Id="rId36" Type="http://schemas.openxmlformats.org/officeDocument/2006/relationships/hyperlink" Target="https://paritet.su/catalog/shvpm_dlya_audio/shvpm_2kh0_50_mm_kv/" TargetMode="External"/><Relationship Id="rId39" Type="http://schemas.openxmlformats.org/officeDocument/2006/relationships/hyperlink" Target="https://www.vseinstrumenti.ru/product/kabel-rexant-vitaya-para-ftp-2pr-24awg-cat5e-stranded-buhta-305-m-01-0125-1293812/" TargetMode="External"/><Relationship Id="rId38" Type="http://schemas.openxmlformats.org/officeDocument/2006/relationships/hyperlink" Target="https://snabcable.ru/mounting/mgtf-mgtfe/pv-3-pugv/" TargetMode="External"/><Relationship Id="rId20" Type="http://schemas.openxmlformats.org/officeDocument/2006/relationships/hyperlink" Target="https://rfopt.ru/pvvs-4h035" TargetMode="External"/><Relationship Id="rId22" Type="http://schemas.openxmlformats.org/officeDocument/2006/relationships/hyperlink" Target="https://snabcable.ru/car/pvam-pvame-pvamde/pgva/" TargetMode="External"/><Relationship Id="rId21" Type="http://schemas.openxmlformats.org/officeDocument/2006/relationships/hyperlink" Target="https://snabcable.ru/mounting/nv-nve/nv/" TargetMode="External"/><Relationship Id="rId24" Type="http://schemas.openxmlformats.org/officeDocument/2006/relationships/hyperlink" Target="http://prodiel.ru" TargetMode="External"/><Relationship Id="rId23" Type="http://schemas.openxmlformats.org/officeDocument/2006/relationships/hyperlink" Target="https://prodiel.ru/provod-silikonoviy-30awg-005-mm-2500-m-cherniy" TargetMode="External"/><Relationship Id="rId26" Type="http://schemas.openxmlformats.org/officeDocument/2006/relationships/hyperlink" Target="https://prodiel.ru/provod-gibkiy-silikonoviy-awg-26-012-mm-kv-krasniy-100-m" TargetMode="External"/><Relationship Id="rId25" Type="http://schemas.openxmlformats.org/officeDocument/2006/relationships/hyperlink" Target="https://snabcable.ru/mounting/nv-nve/nv/" TargetMode="External"/><Relationship Id="rId28" Type="http://schemas.openxmlformats.org/officeDocument/2006/relationships/hyperlink" Target="https://snabcable.ru/onboard/ms-e-o-16-26-13/ms-16-13/" TargetMode="External"/><Relationship Id="rId27" Type="http://schemas.openxmlformats.org/officeDocument/2006/relationships/hyperlink" Target="https://snabcable.ru/onboard/ms-e-o-16-26-13/ms-16-13/" TargetMode="External"/><Relationship Id="rId29" Type="http://schemas.openxmlformats.org/officeDocument/2006/relationships/hyperlink" Target="https://snabcable.ru/car/pvam-pvame-pvamde/pvam/" TargetMode="External"/><Relationship Id="rId11" Type="http://schemas.openxmlformats.org/officeDocument/2006/relationships/hyperlink" Target="http://baltic-signal.ru" TargetMode="External"/><Relationship Id="rId10" Type="http://schemas.openxmlformats.org/officeDocument/2006/relationships/hyperlink" Target="https://baltic-signal.ru/catalog/accessories/kabel/kabel-rg-402/" TargetMode="External"/><Relationship Id="rId13" Type="http://schemas.openxmlformats.org/officeDocument/2006/relationships/hyperlink" Target="https://baltic-signal.ru/catalog/accessories/kabel/kabel-rg-405-cf-086-50-fep/" TargetMode="External"/><Relationship Id="rId12" Type="http://schemas.openxmlformats.org/officeDocument/2006/relationships/hyperlink" Target="https://snabcable.ru/mounting/nv-nve/nv/" TargetMode="External"/><Relationship Id="rId15" Type="http://schemas.openxmlformats.org/officeDocument/2006/relationships/hyperlink" Target="https://prodiel.ru/provod/provod-gibkiy-v-silikone/silicon-28-awg/" TargetMode="External"/><Relationship Id="rId14" Type="http://schemas.openxmlformats.org/officeDocument/2006/relationships/hyperlink" Target="http://baltic-signal.ru" TargetMode="External"/><Relationship Id="rId17" Type="http://schemas.openxmlformats.org/officeDocument/2006/relationships/hyperlink" Target="https://snabcable.ru/car/pvam-pvame-pvamde/pvam/" TargetMode="External"/><Relationship Id="rId16" Type="http://schemas.openxmlformats.org/officeDocument/2006/relationships/hyperlink" Target="https://gsm-repiteri.ru/prodazha/cable/kabel-5d-fb-pvc-chernyy" TargetMode="External"/><Relationship Id="rId19" Type="http://schemas.openxmlformats.org/officeDocument/2006/relationships/hyperlink" Target="http://snabcable.ru" TargetMode="External"/><Relationship Id="rId18" Type="http://schemas.openxmlformats.org/officeDocument/2006/relationships/hyperlink" Target="https://snabcable.ru/car/pvam-pvame-pvamde/pvam/" TargetMode="External"/><Relationship Id="rId84" Type="http://schemas.openxmlformats.org/officeDocument/2006/relationships/hyperlink" Target="https://snabcable.ru/mounting/mgtf-mgtfe/mgtf/" TargetMode="External"/><Relationship Id="rId83" Type="http://schemas.openxmlformats.org/officeDocument/2006/relationships/hyperlink" Target="https://gsm-repiteri.ru/prodazha/cable/cable-8d-fb-cu-pvc-chernyy" TargetMode="External"/><Relationship Id="rId86" Type="http://schemas.openxmlformats.org/officeDocument/2006/relationships/hyperlink" Target="https://paritet.su/catalog/rk_50_2/paraks_rk_50_2_11/" TargetMode="External"/><Relationship Id="rId85" Type="http://schemas.openxmlformats.org/officeDocument/2006/relationships/hyperlink" Target="https://dart.com.ru/index.php?categorycode=4077" TargetMode="External"/><Relationship Id="rId88" Type="http://schemas.openxmlformats.org/officeDocument/2006/relationships/hyperlink" Target="https://aliexpress.ru/item/32906320925.html" TargetMode="External"/><Relationship Id="rId87" Type="http://schemas.openxmlformats.org/officeDocument/2006/relationships/hyperlink" Target="https://www.electro-mpo.ru/catalog/provod_i_kabel/p75_akusticheskie_kabeli_shnury/p7513-audioshnur-shvpm-2kh0-75-kv-mm-gost-krasno-ch/" TargetMode="External"/><Relationship Id="rId89" Type="http://schemas.openxmlformats.org/officeDocument/2006/relationships/hyperlink" Target="https://www.1-cable.ru/models/13012-6002.html" TargetMode="External"/><Relationship Id="rId80" Type="http://schemas.openxmlformats.org/officeDocument/2006/relationships/hyperlink" Target="https://gsm-repiteri.ru/prodazha/cable/koaksialnyy-fider-1-2-baltic-signal-bsf-50-12-lszh-fr" TargetMode="External"/><Relationship Id="rId82" Type="http://schemas.openxmlformats.org/officeDocument/2006/relationships/hyperlink" Target="https://support.industry.siemens.com/teddatasheet/?format=pdf&amp;mlfbs=6XV1830-0EH10&amp;language=en&amp;caller=SIOS" TargetMode="External"/><Relationship Id="rId81" Type="http://schemas.openxmlformats.org/officeDocument/2006/relationships/hyperlink" Target="https://kroks.ru/shop/cable-rf/kabel-koaksialnyj-10d-fb-cca-pe-al-pe-dlya-vneshnej-prokladki/" TargetMode="External"/><Relationship Id="rId1" Type="http://schemas.openxmlformats.org/officeDocument/2006/relationships/hyperlink" Target="https://baltic-signal.ru/catalog/accessories/kabel/kabel-rg-316-50-om/" TargetMode="External"/><Relationship Id="rId2" Type="http://schemas.openxmlformats.org/officeDocument/2006/relationships/hyperlink" Target="https://www.remingtonindustries.com/content/UL1061%20Hook%20Up%20Wire%20Data%20Sheet.pdf" TargetMode="External"/><Relationship Id="rId3" Type="http://schemas.openxmlformats.org/officeDocument/2006/relationships/hyperlink" Target="https://www.vegatel.ru/kabel/vegatel-rg-58/kabel-vegatel-rg-58-a-u-cu-gost-re-chernii-buhta-100m" TargetMode="External"/><Relationship Id="rId4" Type="http://schemas.openxmlformats.org/officeDocument/2006/relationships/hyperlink" Target="https://gsm-repiteri.ru/prodazha/cable/cable-koaksialnyy-rf1-37" TargetMode="External"/><Relationship Id="rId9" Type="http://schemas.openxmlformats.org/officeDocument/2006/relationships/hyperlink" Target="https://gsm-repiteri.ru/prodazha/cable/kabel-rg-174-50-om" TargetMode="External"/><Relationship Id="rId5" Type="http://schemas.openxmlformats.org/officeDocument/2006/relationships/hyperlink" Target="https://snabcable.ru/mounting/nv-nve/nv/" TargetMode="External"/><Relationship Id="rId6" Type="http://schemas.openxmlformats.org/officeDocument/2006/relationships/hyperlink" Target="https://www.remingtonindustries.com/hook-up-wire/electronics/ul1061-300-volt/" TargetMode="External"/><Relationship Id="rId7" Type="http://schemas.openxmlformats.org/officeDocument/2006/relationships/hyperlink" Target="https://gsm-repiteri.ru/prodazha/cable/cable-rg-178-50-om" TargetMode="External"/><Relationship Id="rId8" Type="http://schemas.openxmlformats.org/officeDocument/2006/relationships/hyperlink" Target="https://snabcable.ru/mounting/nv-nve/nv/" TargetMode="External"/><Relationship Id="rId73" Type="http://schemas.openxmlformats.org/officeDocument/2006/relationships/hyperlink" Target="https://snabcable.ru/mounting/mgtf-mgtfe/mgtf/" TargetMode="External"/><Relationship Id="rId72" Type="http://schemas.openxmlformats.org/officeDocument/2006/relationships/hyperlink" Target="https://snabcable.ru/mounting/mgtf-mgtfe/mgtf/" TargetMode="External"/><Relationship Id="rId75" Type="http://schemas.openxmlformats.org/officeDocument/2006/relationships/hyperlink" Target="https://www.kable-m.ru/cable/mksh-2h0-75" TargetMode="External"/><Relationship Id="rId74" Type="http://schemas.openxmlformats.org/officeDocument/2006/relationships/hyperlink" Target="https://snabcable.ru/mounting/nv-nve/mgshv/" TargetMode="External"/><Relationship Id="rId77" Type="http://schemas.openxmlformats.org/officeDocument/2006/relationships/hyperlink" Target="https://bystrokabel.ru/item/nvm/nvm-0-35-4-600" TargetMode="External"/><Relationship Id="rId76" Type="http://schemas.openxmlformats.org/officeDocument/2006/relationships/hyperlink" Target="https://cable.ru/cable/group-ms_15_11_description.php" TargetMode="External"/><Relationship Id="rId79" Type="http://schemas.openxmlformats.org/officeDocument/2006/relationships/hyperlink" Target="https://prodiel.ru/provod-gibkiy-medniy-luzheniy-awg-16-15-mm-kv-cherniy-50-m" TargetMode="External"/><Relationship Id="rId78" Type="http://schemas.openxmlformats.org/officeDocument/2006/relationships/hyperlink" Target="https://www.electro-mpo.ru/catalog/provod_i_kabel/p05_pugv_pugvng_a_ls_provod_mednyy_ustanovochnyy_g/p0581-provod-pugvng-a-ls-1kh1-0-kv-mm-krasnyy-gost/" TargetMode="External"/><Relationship Id="rId71" Type="http://schemas.openxmlformats.org/officeDocument/2006/relationships/hyperlink" Target="https://www.electro-mpo.ru/catalog/provod_i_kabel/p64_kspev_kspvev_kpsvev_kmvev_kpsvevng_a_ls_kpseng/p6532-kabel-kspevg-4kh0-35-kv-mm-100266-gost-ekran/" TargetMode="External"/><Relationship Id="rId70" Type="http://schemas.openxmlformats.org/officeDocument/2006/relationships/hyperlink" Target="https://paritet.su/catalog/kdvvg_liyy/kdvvg_4kh0_50_tsvet_mark/" TargetMode="External"/><Relationship Id="rId62" Type="http://schemas.openxmlformats.org/officeDocument/2006/relationships/hyperlink" Target="https://aliexpress.ru/item/1005007475438542.html" TargetMode="External"/><Relationship Id="rId61" Type="http://schemas.openxmlformats.org/officeDocument/2006/relationships/hyperlink" Target="https://www.etm.ru/cat/nn/1574940" TargetMode="External"/><Relationship Id="rId64" Type="http://schemas.openxmlformats.org/officeDocument/2006/relationships/hyperlink" Target="https://cable.ru/cable/marka-kvsf_75.php" TargetMode="External"/><Relationship Id="rId63" Type="http://schemas.openxmlformats.org/officeDocument/2006/relationships/hyperlink" Target="https://aliexpress.ru/item/1005005929231862.html" TargetMode="External"/><Relationship Id="rId66" Type="http://schemas.openxmlformats.org/officeDocument/2006/relationships/hyperlink" Target="https://paritet.su/catalog/kdvevg_liycy/kdvevg_9kh0_14_tsifr_mark/" TargetMode="External"/><Relationship Id="rId65" Type="http://schemas.openxmlformats.org/officeDocument/2006/relationships/hyperlink" Target="https://www.etm.ru/cat/nn/9446989" TargetMode="External"/><Relationship Id="rId68" Type="http://schemas.openxmlformats.org/officeDocument/2006/relationships/hyperlink" Target="https://www.electro-mpo.ru/catalog/provod_i_kabel/p63_kspv_kpsvv_kspp_kspvg_ksvv_kpsvvng_a_ls_kpsvvn/p6376-kabel-kspvg-4kh0-20-kv-mm-gost-breks-bryansk/" TargetMode="External"/><Relationship Id="rId67" Type="http://schemas.openxmlformats.org/officeDocument/2006/relationships/hyperlink" Target="https://www.electro-mpo.ru/catalog/provod_i_kabel/p63_kspv_kpsvv_kspp_kspvg_ksvv_kpsvvng_a_ls_kpsvvn/p6508-kabel-kspvg-2kh0-20-kv-mm-100416-gost-parite/" TargetMode="External"/><Relationship Id="rId60" Type="http://schemas.openxmlformats.org/officeDocument/2006/relationships/hyperlink" Target="https://www.tasker.it/db_files/products/79d2ee375b.pdf" TargetMode="External"/><Relationship Id="rId69" Type="http://schemas.openxmlformats.org/officeDocument/2006/relationships/hyperlink" Target="https://www.electro-mpo.ru/catalog/provod_i_kabel/p63_kspv_kpsvv_kspp_kspvg_ksvv_kpsvvng_a_ls_kpsvvn/p6387-kabel-kspvg-4kh0-35-kv-mm-gost-breks-bryansk/" TargetMode="External"/><Relationship Id="rId51" Type="http://schemas.openxmlformats.org/officeDocument/2006/relationships/hyperlink" Target="https://www.electro-mpo.ru/catalog/provod_i_kabel/p24_pvs_pvsn_shvvp_pbppg_h03vv_f_h05vv_f_frdr_fror/p2454-provod-shvvp-2kh0-5-kv-mm-belyy-gost-breks-b/" TargetMode="External"/><Relationship Id="rId50" Type="http://schemas.openxmlformats.org/officeDocument/2006/relationships/hyperlink" Target="https://www.electro-mpo.ru/catalog/provod_i_kabel/p24_pvs_pvsn_shvvp_pbppg_h03vv_f_h05vv_f_frdr_fror/p2468-provod-shvvp-2kh0-75-kv-mm-chernyy-gost-kalu/" TargetMode="External"/><Relationship Id="rId53" Type="http://schemas.openxmlformats.org/officeDocument/2006/relationships/hyperlink" Target="https://www.brownbear.ru/catalog/cable/kabel-kommunikatsionnyy/kabel_kommunikatsionnyy_4_provoda_28_awg_bukhta_50m_neekranirovannyy_seryy.html" TargetMode="External"/><Relationship Id="rId52" Type="http://schemas.openxmlformats.org/officeDocument/2006/relationships/hyperlink" Target="https://www.brownbear.ru/catalog/cable/kabel-kommunikatsionnyy/kabel_kommunikatsionnyy_15_provodov_26_awg_bukhta_50m_neekranirovannyy_seryy.html" TargetMode="External"/><Relationship Id="rId55" Type="http://schemas.openxmlformats.org/officeDocument/2006/relationships/hyperlink" Target="https://www.1-cable.ru/models/10605-6201.html" TargetMode="External"/><Relationship Id="rId54" Type="http://schemas.openxmlformats.org/officeDocument/2006/relationships/hyperlink" Target="https://gsm-repiteri.ru/prodazha/cable/kabel-8d-fb-cca" TargetMode="External"/><Relationship Id="rId57" Type="http://schemas.openxmlformats.org/officeDocument/2006/relationships/hyperlink" Target="https://prodiel.ru/provod-silikonoviy-24awg-02-mm-kv-100-m-cherniy" TargetMode="External"/><Relationship Id="rId56" Type="http://schemas.openxmlformats.org/officeDocument/2006/relationships/hyperlink" Target="https://www.chipdip.ru/product/enviroflex-316-d-100-m-rg316-d-coaxial-huber-suhner-8014772762" TargetMode="External"/><Relationship Id="rId59" Type="http://schemas.openxmlformats.org/officeDocument/2006/relationships/hyperlink" Target="https://www.mouser.com/datasheet/2/829/HUBER_2bSUHNER_SUCOFORM_141_FEP_DataSheet-1489508.pdf" TargetMode="External"/><Relationship Id="rId58" Type="http://schemas.openxmlformats.org/officeDocument/2006/relationships/hyperlink" Target="https://paritet.su/catalog/cat5e_u_utp_6/parlan_patch_u_utp_cat5e_pvc_2kh2kh0_48/" TargetMode="External"/><Relationship Id="rId107" Type="http://schemas.openxmlformats.org/officeDocument/2006/relationships/hyperlink" Target="https://cabeus.ru/product/7930" TargetMode="External"/><Relationship Id="rId106" Type="http://schemas.openxmlformats.org/officeDocument/2006/relationships/hyperlink" Target="https://flexicore.ru/products/flexicore-100-nga-ls" TargetMode="External"/><Relationship Id="rId105" Type="http://schemas.openxmlformats.org/officeDocument/2006/relationships/hyperlink" Target="https://cable.ru/cable/cable-flexicore_liycy_4x0_5_lappkabel_3120001770.php" TargetMode="External"/><Relationship Id="rId104" Type="http://schemas.openxmlformats.org/officeDocument/2006/relationships/hyperlink" Target="https://www.electro-mpo.ru/catalog/provod_i_kabel/p19_setevye_kabeli_utp_ftp_kip_pk/p1928-kabel-setevoy-technolan-f-utp-cat-5e-pe-4x2x/" TargetMode="External"/><Relationship Id="rId109" Type="http://schemas.openxmlformats.org/officeDocument/2006/relationships/hyperlink" Target="https://www.1-cable.ru/models/10605-1901.html" TargetMode="External"/><Relationship Id="rId108" Type="http://schemas.openxmlformats.org/officeDocument/2006/relationships/hyperlink" Target="https://gsm-repiteri.ru/prodazha/cable/cable-koaksialnyy-lmr-195" TargetMode="External"/><Relationship Id="rId103" Type="http://schemas.openxmlformats.org/officeDocument/2006/relationships/hyperlink" Target="https://cabeus.ru/product/7933" TargetMode="External"/><Relationship Id="rId102" Type="http://schemas.openxmlformats.org/officeDocument/2006/relationships/hyperlink" Target="https://www.etm.ru/cat/nn/4062480" TargetMode="External"/><Relationship Id="rId101" Type="http://schemas.openxmlformats.org/officeDocument/2006/relationships/hyperlink" Target="https://elrus.ru/catalog/kabelnaya_produktsiya/kabeli_i_provoda/interfeysnyy_kabel_shleyfy/frc_20_30/" TargetMode="External"/><Relationship Id="rId100" Type="http://schemas.openxmlformats.org/officeDocument/2006/relationships/hyperlink" Target="https://www.platan.ru/cgi-bin/qwery.pl/id=2010053765" TargetMode="External"/><Relationship Id="rId121" Type="http://schemas.openxmlformats.org/officeDocument/2006/relationships/hyperlink" Target="https://www.electro-mpo.ru/catalog/provod_i_kabel/p19_setevye_kabeli_utp_ftp_kip_pk/p1906-kabel-setevoy-parlan-u-utp-4kh2kh0-52-mm-cat/" TargetMode="External"/><Relationship Id="rId120" Type="http://schemas.openxmlformats.org/officeDocument/2006/relationships/hyperlink" Target="https://baltic-signal.ru/catalog/accessories/kabel/kabel-rg-402-sr-141-50/" TargetMode="External"/><Relationship Id="rId123" Type="http://schemas.openxmlformats.org/officeDocument/2006/relationships/drawing" Target="../drawings/drawing3.xml"/><Relationship Id="rId122" Type="http://schemas.openxmlformats.org/officeDocument/2006/relationships/hyperlink" Target="https://prodiel.ru/provod-gibkiy-medniy-luzheniy-awg-22-035-mm-kv-zheltiy-305-m" TargetMode="External"/><Relationship Id="rId95" Type="http://schemas.openxmlformats.org/officeDocument/2006/relationships/hyperlink" Target="https://www.brownbear.ru/catalog/cable/kabel-kommunikatsionnyy/kabel_kommunikatsionnyy_9_provodov_26_awg_bukhta_50m_ekranirovannyy_seryy.html" TargetMode="External"/><Relationship Id="rId94" Type="http://schemas.openxmlformats.org/officeDocument/2006/relationships/hyperlink" Target="https://www.elitan.ru/price/item23168725" TargetMode="External"/><Relationship Id="rId97" Type="http://schemas.openxmlformats.org/officeDocument/2006/relationships/hyperlink" Target="https://www.brownbear.ru/catalog/cable/kabel-kommunikatsionnyy/kabel_kommunikatsionnyy_2_provoda_26_awg_bukhta_50m_neekranirovannyy_seryy.html" TargetMode="External"/><Relationship Id="rId96" Type="http://schemas.openxmlformats.org/officeDocument/2006/relationships/hyperlink" Target="https://www.brownbear.ru/catalog/cable/kabel-kommunikatsionnyy/kabel_kommunikatsionnyy_9_provodov_ekranirovannyy_seryy.html" TargetMode="External"/><Relationship Id="rId99" Type="http://schemas.openxmlformats.org/officeDocument/2006/relationships/hyperlink" Target="https://www.tme.com/us/en-us/details/ds1057-10a282r/ribbon-cables-single-color/connfly/ds1057-10a282r-30-5/" TargetMode="External"/><Relationship Id="rId98" Type="http://schemas.openxmlformats.org/officeDocument/2006/relationships/hyperlink" Target="https://www.brownbear.ru/catalog/cable/kabel-kommunikatsionnyy/kabel_kommunikatsionnyy_4_provoda_26_awg_bukhta_50m_neekranirovannyy_seryy.html" TargetMode="External"/><Relationship Id="rId91" Type="http://schemas.openxmlformats.org/officeDocument/2006/relationships/hyperlink" Target="https://www.electro-mpo.ru/catalog/provod_i_kabel/p19_setevye_kabeli_utp_ftp_kip_pk/p19-kabel-setevoy-01-0043-2-omednennyy-u-utp-cca-c/" TargetMode="External"/><Relationship Id="rId90" Type="http://schemas.openxmlformats.org/officeDocument/2006/relationships/hyperlink" Target="https://www.1-cable.ru/models/13012-17.html" TargetMode="External"/><Relationship Id="rId93" Type="http://schemas.openxmlformats.org/officeDocument/2006/relationships/hyperlink" Target="https://www.electro-mpo.ru/catalog/provod_i_kabel/p64_kspev_kspvev_kpsvev_kmvev_kpsvevng_a_ls_kpseng/p6496-kabel-kspev-4kh0-50-mm-100246-gost-ekranirov/" TargetMode="External"/><Relationship Id="rId92" Type="http://schemas.openxmlformats.org/officeDocument/2006/relationships/hyperlink" Target="https://www.brownbear.ru/catalog/cable/kabel-kommunikatsionnyy/kabel_kommunikatsionnyy_15_provodov_ekranirovannyy_seryy.html" TargetMode="External"/><Relationship Id="rId118" Type="http://schemas.openxmlformats.org/officeDocument/2006/relationships/hyperlink" Target="https://www.1-cable.ru/models/10603-0501.html" TargetMode="External"/><Relationship Id="rId117" Type="http://schemas.openxmlformats.org/officeDocument/2006/relationships/hyperlink" Target="https://kulibin.su/catalog/razemy-konnektory-kabeli-klemmniki-shtekera/perekhodniki/ekranirovannyy-provod/kabel-ekranirovannyy-rvvp-16-x-0-3-mm.html" TargetMode="External"/><Relationship Id="rId116" Type="http://schemas.openxmlformats.org/officeDocument/2006/relationships/hyperlink" Target="https://www.etm.ru/cat/nn/4426689" TargetMode="External"/><Relationship Id="rId115" Type="http://schemas.openxmlformats.org/officeDocument/2006/relationships/hyperlink" Target="https://gsm-repiteri.ru/prodazha/cable-75-om/cable-rg-59-b-u-75-om" TargetMode="External"/><Relationship Id="rId119" Type="http://schemas.openxmlformats.org/officeDocument/2006/relationships/hyperlink" Target="https://gsm-repiteri.ru/prodazha/cable/cable-rg-405-sr-086-50" TargetMode="External"/><Relationship Id="rId110" Type="http://schemas.openxmlformats.org/officeDocument/2006/relationships/hyperlink" Target="https://www.olmitec.ru/kabel-i-sborki/kabel-lmr/kabel-lmr-400/kabel-lmr-400-uf.html" TargetMode="External"/><Relationship Id="rId114" Type="http://schemas.openxmlformats.org/officeDocument/2006/relationships/hyperlink" Target="https://baltic-signal.ru/catalog/accessories/kabel/kabel-rg-213-cu-pvc/" TargetMode="External"/><Relationship Id="rId113" Type="http://schemas.openxmlformats.org/officeDocument/2006/relationships/hyperlink" Target="https://www.olmitec.ru/kabel-i-sborki/koaksialnyy-kabel-50-om/kabel-rg-174/kabel-radiolab-rg-174-a-u.html" TargetMode="External"/><Relationship Id="rId112" Type="http://schemas.openxmlformats.org/officeDocument/2006/relationships/hyperlink" Target="https://gsm-repiteri.ru/prodazha/cable/kabel-rg-58-c-u-chernyy" TargetMode="External"/><Relationship Id="rId111" Type="http://schemas.openxmlformats.org/officeDocument/2006/relationships/hyperlink" Target="https://paritet.su/catalog/cat5e_f_utp_2/parlan_f_utp_cat5e_pvc_4kh2kh0_5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t-telecom.ru/catalog/kabelnaya-produktsiya/razemy-i-perekhodniki/razyemy-telegartner/razemy-mini-hd-bnc-telegartner-/" TargetMode="External"/><Relationship Id="rId2" Type="http://schemas.openxmlformats.org/officeDocument/2006/relationships/hyperlink" Target="https://www.tt-telecom.ru/catalog/kabelnaya-produktsiya/razemy-i-perekhodniki/razyemy-telegartner/razemy-mini-hd-bnc-telegartner-/" TargetMode="External"/><Relationship Id="rId3" Type="http://schemas.openxmlformats.org/officeDocument/2006/relationships/drawing" Target="../drawings/drawing9.xml"/><Relationship Id="rId5"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90" Type="http://schemas.openxmlformats.org/officeDocument/2006/relationships/hyperlink" Target="https://www.jst.com/products/crimp_style/spnd-002t-c0-5/" TargetMode="External"/><Relationship Id="rId194" Type="http://schemas.openxmlformats.org/officeDocument/2006/relationships/hyperlink" Target="https://www.jst-mfg.com/product/pdf/eng/ePUD.pdf" TargetMode="External"/><Relationship Id="rId193" Type="http://schemas.openxmlformats.org/officeDocument/2006/relationships/hyperlink" Target="https://www.digikey.com/en/products/detail/jst-sales-america-inc/SPUD-001T-P0-5/1989507" TargetMode="External"/><Relationship Id="rId192" Type="http://schemas.openxmlformats.org/officeDocument/2006/relationships/hyperlink" Target="https://www.jst.com/products/crimp_style/spni-002t-p0-5/" TargetMode="External"/><Relationship Id="rId191" Type="http://schemas.openxmlformats.org/officeDocument/2006/relationships/hyperlink" Target="https://www.jst.com/products/crimp_style/spni-001t-p0-5/" TargetMode="External"/><Relationship Id="rId187" Type="http://schemas.openxmlformats.org/officeDocument/2006/relationships/hyperlink" Target="https://www.jst.com/products/crimp_style/sphd-002t-p0-5/" TargetMode="External"/><Relationship Id="rId186" Type="http://schemas.openxmlformats.org/officeDocument/2006/relationships/hyperlink" Target="https://www.jst.com/products/crimp_style/sphd-001t-p0-5/" TargetMode="External"/><Relationship Id="rId185" Type="http://schemas.openxmlformats.org/officeDocument/2006/relationships/hyperlink" Target="https://www.lcsc.com/product-detail/C264002.html" TargetMode="External"/><Relationship Id="rId184" Type="http://schemas.openxmlformats.org/officeDocument/2006/relationships/hyperlink" Target="https://www.jst.com/products/crimp_style/snshd-003t-p0-2/" TargetMode="External"/><Relationship Id="rId189" Type="http://schemas.openxmlformats.org/officeDocument/2006/relationships/hyperlink" Target="https://www.jst.com/products/crimp_style/spnd-001t-c0-5/" TargetMode="External"/><Relationship Id="rId188" Type="http://schemas.openxmlformats.org/officeDocument/2006/relationships/hyperlink" Target="https://www.jst.com/products/crimp_style/sph-001t-p0-5l/" TargetMode="External"/><Relationship Id="rId183" Type="http://schemas.openxmlformats.org/officeDocument/2006/relationships/hyperlink" Target="https://www.jst.com/products/crimp_style/slbtad-01t-m0-5/" TargetMode="External"/><Relationship Id="rId182" Type="http://schemas.openxmlformats.org/officeDocument/2006/relationships/hyperlink" Target="https://www.jst.com/products/crimp_style/sgvhsf-002t-0-2/" TargetMode="External"/><Relationship Id="rId181" Type="http://schemas.openxmlformats.org/officeDocument/2006/relationships/hyperlink" Target="https://www.jst.com/products/crimp_style/sgvh-002t-p0-2/" TargetMode="External"/><Relationship Id="rId180" Type="http://schemas.openxmlformats.org/officeDocument/2006/relationships/hyperlink" Target="https://www.jst-mfg.com/product/pdf/eng/eTAPE-ON.pdf" TargetMode="External"/><Relationship Id="rId176" Type="http://schemas.openxmlformats.org/officeDocument/2006/relationships/hyperlink" Target="https://www.jst.com/products/crimp_style/slf-41t-p1-3e/" TargetMode="External"/><Relationship Id="rId297" Type="http://schemas.openxmlformats.org/officeDocument/2006/relationships/hyperlink" Target="https://www.molex.com/en-us/products/part-detail/0008520072" TargetMode="External"/><Relationship Id="rId175" Type="http://schemas.openxmlformats.org/officeDocument/2006/relationships/hyperlink" Target="https://www.jst.com/products/crimp_style/slf-01t-p1-3e/" TargetMode="External"/><Relationship Id="rId296" Type="http://schemas.openxmlformats.org/officeDocument/2006/relationships/hyperlink" Target="https://www.molex.com/en-us/products/part-detail/08500113" TargetMode="External"/><Relationship Id="rId174" Type="http://schemas.openxmlformats.org/officeDocument/2006/relationships/hyperlink" Target="https://www.jst.com/products/crimp_style/slm-41t-p1-3e/" TargetMode="External"/><Relationship Id="rId295" Type="http://schemas.openxmlformats.org/officeDocument/2006/relationships/hyperlink" Target="https://www.molex.com/en-us/products/part-detail/190030135" TargetMode="External"/><Relationship Id="rId173" Type="http://schemas.openxmlformats.org/officeDocument/2006/relationships/hyperlink" Target="https://www.jst.com/products/crimp_style/slm-01t-p1-3e/" TargetMode="External"/><Relationship Id="rId294" Type="http://schemas.openxmlformats.org/officeDocument/2006/relationships/hyperlink" Target="https://www.molex.com/en-us/products/part-detail/190030129" TargetMode="External"/><Relationship Id="rId179" Type="http://schemas.openxmlformats.org/officeDocument/2006/relationships/hyperlink" Target="https://www.jst-mfg.com/product/pdf/eng/eTAPE-ON.pdf" TargetMode="External"/><Relationship Id="rId178" Type="http://schemas.openxmlformats.org/officeDocument/2006/relationships/hyperlink" Target="https://www.jst-mfg.com/product/pdf/eng/eTAPE-ON.pdf" TargetMode="External"/><Relationship Id="rId299" Type="http://schemas.openxmlformats.org/officeDocument/2006/relationships/hyperlink" Target="https://www.molex.com/en-us/products/part-detail/08550103" TargetMode="External"/><Relationship Id="rId177" Type="http://schemas.openxmlformats.org/officeDocument/2006/relationships/hyperlink" Target="https://www.jst.fr/en/product/quick-disconnect-terminal-female-vinyl-insulated-with-funnel-entry-copper-sleeve-fully-insulated-with-copper_401" TargetMode="External"/><Relationship Id="rId298" Type="http://schemas.openxmlformats.org/officeDocument/2006/relationships/hyperlink" Target="https://www.molex.com/en-us/products/part-detail/08500063" TargetMode="External"/><Relationship Id="rId198" Type="http://schemas.openxmlformats.org/officeDocument/2006/relationships/hyperlink" Target="https://www.jst.com/products/crimp_style/syf-001t-p0-6/" TargetMode="External"/><Relationship Id="rId197" Type="http://schemas.openxmlformats.org/officeDocument/2006/relationships/hyperlink" Target="https://www.jst.com/products/crimp_style/sym-001t-p0-6a/" TargetMode="External"/><Relationship Id="rId196" Type="http://schemas.openxmlformats.org/officeDocument/2006/relationships/hyperlink" Target="https://www.jst.com/products/crimp_style/syf-001t-p0-6a/" TargetMode="External"/><Relationship Id="rId195" Type="http://schemas.openxmlformats.org/officeDocument/2006/relationships/hyperlink" Target="https://www.jst.com/products/crimp_style/sshj-003t-p0-2/" TargetMode="External"/><Relationship Id="rId199" Type="http://schemas.openxmlformats.org/officeDocument/2006/relationships/hyperlink" Target="https://www.jst.com/products/crimp_style/sqs-a03gf-p-p/" TargetMode="External"/><Relationship Id="rId150" Type="http://schemas.openxmlformats.org/officeDocument/2006/relationships/hyperlink" Target="https://www.digikey.com/en/products/detail/jae-electronics/FI-XC3-1-15000/1283609" TargetMode="External"/><Relationship Id="rId271" Type="http://schemas.openxmlformats.org/officeDocument/2006/relationships/hyperlink" Target="https://www.molex.com/en-us/products/part-detail/430300038" TargetMode="External"/><Relationship Id="rId392" Type="http://schemas.openxmlformats.org/officeDocument/2006/relationships/hyperlink" Target="https://its2.ru/catalog/03_izdeliya_dlya_montazha/03_07_nakonechniki_gilzy_soediniteli_boltovye_razemy/03_07_04_izolirovannye_nakonechniki_gilzy_razemy_s/razem_rpi_m_6_0_6_3_klemma_ploskaya_polnostyu_izol_gnezdo_6_6mm_4_6mm2_rppi_m_6_0_6_3_rexant_08_0651.html" TargetMode="External"/><Relationship Id="rId270" Type="http://schemas.openxmlformats.org/officeDocument/2006/relationships/hyperlink" Target="https://www.molex.com/en-us/products/part-detail/430300003" TargetMode="External"/><Relationship Id="rId391" Type="http://schemas.openxmlformats.org/officeDocument/2006/relationships/hyperlink" Target="https://www.sds-group.ru/items_18116.htm" TargetMode="External"/><Relationship Id="rId390" Type="http://schemas.openxmlformats.org/officeDocument/2006/relationships/hyperlink" Target="https://www.etm.ru/cat/nn/4285622" TargetMode="External"/><Relationship Id="rId1" Type="http://schemas.openxmlformats.org/officeDocument/2006/relationships/hyperlink" Target="https://www.promelec.ru/product/482035/" TargetMode="External"/><Relationship Id="rId2" Type="http://schemas.openxmlformats.org/officeDocument/2006/relationships/hyperlink" Target="https://klemma505.ru/product/506-1/" TargetMode="External"/><Relationship Id="rId3" Type="http://schemas.openxmlformats.org/officeDocument/2006/relationships/hyperlink" Target="https://stal63.ru/catalog/materialy-komplektuyushchie-instrument/kolodki-kontakty-klemmy/kontakt_shtyrevoy_1_02506_02_seriya_6_3_pod_provod_1_25_2_5/" TargetMode="External"/><Relationship Id="rId149" Type="http://schemas.openxmlformats.org/officeDocument/2006/relationships/hyperlink" Target="http://www.jae.com/z-en/product_en.cfm?l_code=en&amp;product_number=FI-XC3C-1-15000&amp;series_code=FI-X" TargetMode="External"/><Relationship Id="rId4" Type="http://schemas.openxmlformats.org/officeDocument/2006/relationships/hyperlink" Target="https://klemma505.ru/product/506-1/" TargetMode="External"/><Relationship Id="rId148" Type="http://schemas.openxmlformats.org/officeDocument/2006/relationships/hyperlink" Target="http://www.jae.com/z-en/product_en.cfm?l_code=en&amp;product_number=FI-XC3A-1-15000&amp;series_code=FI-X" TargetMode="External"/><Relationship Id="rId269" Type="http://schemas.openxmlformats.org/officeDocument/2006/relationships/hyperlink" Target="https://www.molex.com/en-us/products/part-detail/430300002" TargetMode="External"/><Relationship Id="rId9" Type="http://schemas.openxmlformats.org/officeDocument/2006/relationships/hyperlink" Target="https://kvt.su/prod/insulated-terminals/ilugs/nki/" TargetMode="External"/><Relationship Id="rId143" Type="http://schemas.openxmlformats.org/officeDocument/2006/relationships/hyperlink" Target="http://www.definum.ru/content/klemma-bl-f-crimp-terminal-hsuan-mao-T2410-TBE00000R-mhu-phu-mx" TargetMode="External"/><Relationship Id="rId264" Type="http://schemas.openxmlformats.org/officeDocument/2006/relationships/hyperlink" Target="https://www.molex.com/en-us/products/part-detail/430310001" TargetMode="External"/><Relationship Id="rId385" Type="http://schemas.openxmlformats.org/officeDocument/2006/relationships/hyperlink" Target="https://www.molex.com/en-us/products/part-detail/5040520098" TargetMode="External"/><Relationship Id="rId142" Type="http://schemas.openxmlformats.org/officeDocument/2006/relationships/hyperlink" Target="http://www.definum.ru/content/klemma-hc-pap-crimp-terminal-HSM-T2011-TP200000R" TargetMode="External"/><Relationship Id="rId263" Type="http://schemas.openxmlformats.org/officeDocument/2006/relationships/hyperlink" Target="https://www.molex.com/en-us/products/part-detail/1722536111" TargetMode="External"/><Relationship Id="rId384" Type="http://schemas.openxmlformats.org/officeDocument/2006/relationships/hyperlink" Target="https://www.molex.com/en-us/products/part-detail/2053425128" TargetMode="External"/><Relationship Id="rId141" Type="http://schemas.openxmlformats.org/officeDocument/2006/relationships/hyperlink" Target="https://www.hirose.com/en/product/p/CL0666-5005-2-00" TargetMode="External"/><Relationship Id="rId262" Type="http://schemas.openxmlformats.org/officeDocument/2006/relationships/hyperlink" Target="https://www.molex.com/en-us/products/part-detail/5011938000" TargetMode="External"/><Relationship Id="rId383" Type="http://schemas.openxmlformats.org/officeDocument/2006/relationships/hyperlink" Target="https://www.molex.com/en-us/products/part-detail/2053425028" TargetMode="External"/><Relationship Id="rId140" Type="http://schemas.openxmlformats.org/officeDocument/2006/relationships/hyperlink" Target="https://www.hirose.com/en/product/p/CL0666-5004-0-41" TargetMode="External"/><Relationship Id="rId261" Type="http://schemas.openxmlformats.org/officeDocument/2006/relationships/hyperlink" Target="https://www.molex.com/en-us/products/part-detail/5013340000" TargetMode="External"/><Relationship Id="rId382" Type="http://schemas.openxmlformats.org/officeDocument/2006/relationships/hyperlink" Target="https://www.molex.com/en-us/products/part-detail/2040175021" TargetMode="External"/><Relationship Id="rId5" Type="http://schemas.openxmlformats.org/officeDocument/2006/relationships/hyperlink" Target="https://kvt.su/prod/insulated-terminals/ilugs/nvi/" TargetMode="External"/><Relationship Id="rId147" Type="http://schemas.openxmlformats.org/officeDocument/2006/relationships/hyperlink" Target="https://www.digikey.com/en/products/detail/jae-electronics/FI-RC3-1B-1E-15000/1283328" TargetMode="External"/><Relationship Id="rId268" Type="http://schemas.openxmlformats.org/officeDocument/2006/relationships/hyperlink" Target="https://www.molex.com/en-us/products/part-detail/430310023" TargetMode="External"/><Relationship Id="rId389" Type="http://schemas.openxmlformats.org/officeDocument/2006/relationships/hyperlink" Target="https://www.molex.com/en-us/products/part-detail/2147205000" TargetMode="External"/><Relationship Id="rId6" Type="http://schemas.openxmlformats.org/officeDocument/2006/relationships/hyperlink" Target="https://kvt.su/prod/insulated-terminals/ilugs/nvi/" TargetMode="External"/><Relationship Id="rId146" Type="http://schemas.openxmlformats.org/officeDocument/2006/relationships/hyperlink" Target="https://www.digikey.com/en/products/detail/jae-electronics/FI-RC3-1A-1E-15000/1283327" TargetMode="External"/><Relationship Id="rId267" Type="http://schemas.openxmlformats.org/officeDocument/2006/relationships/hyperlink" Target="https://www.molex.com/en-us/products/part-detail/430310022" TargetMode="External"/><Relationship Id="rId388" Type="http://schemas.openxmlformats.org/officeDocument/2006/relationships/hyperlink" Target="https://www.molex.com/en-us/products/part-detail/16020086" TargetMode="External"/><Relationship Id="rId7" Type="http://schemas.openxmlformats.org/officeDocument/2006/relationships/hyperlink" Target="https://kvt.su/prod/insulated-terminals/ilugs/nvi/" TargetMode="External"/><Relationship Id="rId145" Type="http://schemas.openxmlformats.org/officeDocument/2006/relationships/hyperlink" Target="http://www.jae.com/z-en/product_en.cfm?l_code=en&amp;product_number=FI-C3-A1-15000&amp;series_code=FI-S" TargetMode="External"/><Relationship Id="rId266" Type="http://schemas.openxmlformats.org/officeDocument/2006/relationships/hyperlink" Target="https://www.molex.com/en-us/products/part-detail/430310003" TargetMode="External"/><Relationship Id="rId387" Type="http://schemas.openxmlformats.org/officeDocument/2006/relationships/hyperlink" Target="https://www.molex.com/en-us/products/part-detail/874210000" TargetMode="External"/><Relationship Id="rId8" Type="http://schemas.openxmlformats.org/officeDocument/2006/relationships/hyperlink" Target="https://kvt.su/prod/insulated-terminals/ilugs/nki/" TargetMode="External"/><Relationship Id="rId144" Type="http://schemas.openxmlformats.org/officeDocument/2006/relationships/hyperlink" Target="http://www.jae.com/z-en/product_en.cfm?l_code=en&amp;product_number=FI-XC3B-1-15000&amp;series_code=FI-X" TargetMode="External"/><Relationship Id="rId265" Type="http://schemas.openxmlformats.org/officeDocument/2006/relationships/hyperlink" Target="https://www.molex.com/en-us/products/part-detail/430310002" TargetMode="External"/><Relationship Id="rId386" Type="http://schemas.openxmlformats.org/officeDocument/2006/relationships/hyperlink" Target="https://www.molex.com/en-us/products/part-detail/5037650098" TargetMode="External"/><Relationship Id="rId260" Type="http://schemas.openxmlformats.org/officeDocument/2006/relationships/hyperlink" Target="https://www.molex.com/en-us/products/part-detail/5011939000" TargetMode="External"/><Relationship Id="rId381" Type="http://schemas.openxmlformats.org/officeDocument/2006/relationships/hyperlink" Target="https://www.molex.com/en-us/products/part-detail/781720410" TargetMode="External"/><Relationship Id="rId380" Type="http://schemas.openxmlformats.org/officeDocument/2006/relationships/hyperlink" Target="https://www.molex.com/en-us/products/part-detail/2140935000" TargetMode="External"/><Relationship Id="rId139" Type="http://schemas.openxmlformats.org/officeDocument/2006/relationships/hyperlink" Target="https://www.hirose.com/product/en/products/DF11/DF11-EP2428PCA/" TargetMode="External"/><Relationship Id="rId138" Type="http://schemas.openxmlformats.org/officeDocument/2006/relationships/hyperlink" Target="https://www.hirose.com/product/en/products/DF11/DF11-EP2428PC/" TargetMode="External"/><Relationship Id="rId259" Type="http://schemas.openxmlformats.org/officeDocument/2006/relationships/hyperlink" Target="https://www.molex.com/en-us/products/part-detail/5011937000" TargetMode="External"/><Relationship Id="rId137" Type="http://schemas.openxmlformats.org/officeDocument/2006/relationships/hyperlink" Target="https://www.hirose.com/product/en/products/DF11/DF11-30SCFA/" TargetMode="External"/><Relationship Id="rId258" Type="http://schemas.openxmlformats.org/officeDocument/2006/relationships/hyperlink" Target="https://www.molex.com/en-us/products/part-detail/500588000" TargetMode="External"/><Relationship Id="rId379" Type="http://schemas.openxmlformats.org/officeDocument/2006/relationships/hyperlink" Target="https://www.molex.com/en-us/products/part-detail/2014471400" TargetMode="External"/><Relationship Id="rId132" Type="http://schemas.openxmlformats.org/officeDocument/2006/relationships/hyperlink" Target="https://www.hirose.com/product/en/products/DF11/DF11-22SCF/" TargetMode="External"/><Relationship Id="rId253" Type="http://schemas.openxmlformats.org/officeDocument/2006/relationships/hyperlink" Target="https://www.molex.com/en-us/products/part-detail/500588020" TargetMode="External"/><Relationship Id="rId374" Type="http://schemas.openxmlformats.org/officeDocument/2006/relationships/hyperlink" Target="https://www.molex.com/en-us/products/part-detail/2014472400" TargetMode="External"/><Relationship Id="rId495" Type="http://schemas.openxmlformats.org/officeDocument/2006/relationships/hyperlink" Target="https://www.promelec.ru/product/158066/" TargetMode="External"/><Relationship Id="rId131" Type="http://schemas.openxmlformats.org/officeDocument/2006/relationships/hyperlink" Target="https://www.hirose.com/product/en/products/DF13/DF13-2630SCFA/" TargetMode="External"/><Relationship Id="rId252" Type="http://schemas.openxmlformats.org/officeDocument/2006/relationships/hyperlink" Target="https://www.molex.com/en-us/products/part-detail/430300006" TargetMode="External"/><Relationship Id="rId373" Type="http://schemas.openxmlformats.org/officeDocument/2006/relationships/hyperlink" Target="https://www.molex.com/en-us/products/part-detail/2014472600" TargetMode="External"/><Relationship Id="rId494" Type="http://schemas.openxmlformats.org/officeDocument/2006/relationships/hyperlink" Target="https://www.promelec.ru/product/158066/" TargetMode="External"/><Relationship Id="rId130" Type="http://schemas.openxmlformats.org/officeDocument/2006/relationships/hyperlink" Target="https://www.hirose.com/product/en/products/DF13/DF13-2630SCF/" TargetMode="External"/><Relationship Id="rId251" Type="http://schemas.openxmlformats.org/officeDocument/2006/relationships/hyperlink" Target="https://www.molex.com/en-us/products/part-detail/430300005" TargetMode="External"/><Relationship Id="rId372" Type="http://schemas.openxmlformats.org/officeDocument/2006/relationships/hyperlink" Target="https://www.molex.com/en-us/products/part-detail/2014472200" TargetMode="External"/><Relationship Id="rId493" Type="http://schemas.openxmlformats.org/officeDocument/2006/relationships/hyperlink" Target="https://www.te.com/en/product-183035-1.html" TargetMode="External"/><Relationship Id="rId250" Type="http://schemas.openxmlformats.org/officeDocument/2006/relationships/hyperlink" Target="https://www.molex.com/en-us/products/part-detail/430300004" TargetMode="External"/><Relationship Id="rId371" Type="http://schemas.openxmlformats.org/officeDocument/2006/relationships/hyperlink" Target="https://www.molex.com/en-us/products/part-detail/2014472800" TargetMode="External"/><Relationship Id="rId492" Type="http://schemas.openxmlformats.org/officeDocument/2006/relationships/hyperlink" Target="https://www.te.com/en/product-183036-1.html" TargetMode="External"/><Relationship Id="rId136" Type="http://schemas.openxmlformats.org/officeDocument/2006/relationships/hyperlink" Target="https://www.hirose.com/product/en/products/DF11/DF11-30SCF/" TargetMode="External"/><Relationship Id="rId257" Type="http://schemas.openxmlformats.org/officeDocument/2006/relationships/hyperlink" Target="https://www.molex.com/en-us/products/part-detail/500588001" TargetMode="External"/><Relationship Id="rId378" Type="http://schemas.openxmlformats.org/officeDocument/2006/relationships/hyperlink" Target="https://www.molex.com/en-us/products/part-detail/2014471600" TargetMode="External"/><Relationship Id="rId499" Type="http://schemas.openxmlformats.org/officeDocument/2006/relationships/hyperlink" Target="https://www.pololu.com/product/1924" TargetMode="External"/><Relationship Id="rId135" Type="http://schemas.openxmlformats.org/officeDocument/2006/relationships/hyperlink" Target="https://www.hirose.com/product/en/products/DF11/DF11-2428SCFA/" TargetMode="External"/><Relationship Id="rId256" Type="http://schemas.openxmlformats.org/officeDocument/2006/relationships/hyperlink" Target="https://www.molex.com/en-us/products/part-detail/500798000" TargetMode="External"/><Relationship Id="rId377" Type="http://schemas.openxmlformats.org/officeDocument/2006/relationships/hyperlink" Target="https://www.molex.com/en-us/products/part-detail/2014471300" TargetMode="External"/><Relationship Id="rId498" Type="http://schemas.openxmlformats.org/officeDocument/2006/relationships/hyperlink" Target="https://www.promelec.ru/product/158066/" TargetMode="External"/><Relationship Id="rId134" Type="http://schemas.openxmlformats.org/officeDocument/2006/relationships/hyperlink" Target="https://www.hirose.com/product/en/products/DF11/DF11-2428SCF/" TargetMode="External"/><Relationship Id="rId255" Type="http://schemas.openxmlformats.org/officeDocument/2006/relationships/hyperlink" Target="https://www.molex.com/en-us/products/part-detail/500798020" TargetMode="External"/><Relationship Id="rId376" Type="http://schemas.openxmlformats.org/officeDocument/2006/relationships/hyperlink" Target="https://www.molex.com/en-us/products/part-detail/2014471200" TargetMode="External"/><Relationship Id="rId497" Type="http://schemas.openxmlformats.org/officeDocument/2006/relationships/hyperlink" Target="https://www.promelec.ru/product/158066/" TargetMode="External"/><Relationship Id="rId133" Type="http://schemas.openxmlformats.org/officeDocument/2006/relationships/hyperlink" Target="https://www.hirose.com/product/en/products/DF11/DF11-22SCFA/" TargetMode="External"/><Relationship Id="rId254" Type="http://schemas.openxmlformats.org/officeDocument/2006/relationships/hyperlink" Target="https://www.molex.com/en-us/products/part-detail/500798001" TargetMode="External"/><Relationship Id="rId375" Type="http://schemas.openxmlformats.org/officeDocument/2006/relationships/hyperlink" Target="https://www.molex.com/en-us/products/part-detail/2014471800" TargetMode="External"/><Relationship Id="rId496" Type="http://schemas.openxmlformats.org/officeDocument/2006/relationships/hyperlink" Target="https://www.promelec.ru/product/158066/" TargetMode="External"/><Relationship Id="rId172" Type="http://schemas.openxmlformats.org/officeDocument/2006/relationships/hyperlink" Target="https://www.jst.com/products/crimp_style/sczh-003t-p0-5/" TargetMode="External"/><Relationship Id="rId293" Type="http://schemas.openxmlformats.org/officeDocument/2006/relationships/hyperlink" Target="https://www.molex.com/en-us/products/part-detail/5016481000" TargetMode="External"/><Relationship Id="rId171" Type="http://schemas.openxmlformats.org/officeDocument/2006/relationships/hyperlink" Target="https://www.jst.com/products/crimp_style/sczh-002t-p0-5/" TargetMode="External"/><Relationship Id="rId292" Type="http://schemas.openxmlformats.org/officeDocument/2006/relationships/hyperlink" Target="https://www.molex.com/en-us/products/part-detail/5016471000" TargetMode="External"/><Relationship Id="rId170" Type="http://schemas.openxmlformats.org/officeDocument/2006/relationships/hyperlink" Target="https://www.jst.com/products/crimp_style/ssh-003t-p0-2/" TargetMode="External"/><Relationship Id="rId291" Type="http://schemas.openxmlformats.org/officeDocument/2006/relationships/hyperlink" Target="https://www.molex.com/en-us/products/part-detail/349052447" TargetMode="External"/><Relationship Id="rId290" Type="http://schemas.openxmlformats.org/officeDocument/2006/relationships/hyperlink" Target="https://www.molex.com/en-us/products/part-detail/5023810010" TargetMode="External"/><Relationship Id="rId165" Type="http://schemas.openxmlformats.org/officeDocument/2006/relationships/hyperlink" Target="https://www.jst.com/products/crimp_style/sxh-001t-p0-6n/" TargetMode="External"/><Relationship Id="rId286" Type="http://schemas.openxmlformats.org/officeDocument/2006/relationships/hyperlink" Target="https://www.molex.com/en-us/products/part-detail/5024380000" TargetMode="External"/><Relationship Id="rId164" Type="http://schemas.openxmlformats.org/officeDocument/2006/relationships/hyperlink" Target="https://www.jst.com/products/crimp_style/sxh-001t-p0-6/" TargetMode="External"/><Relationship Id="rId285" Type="http://schemas.openxmlformats.org/officeDocument/2006/relationships/hyperlink" Target="https://www.molex.com/en-us/products/part-detail/901190125" TargetMode="External"/><Relationship Id="rId163" Type="http://schemas.openxmlformats.org/officeDocument/2006/relationships/hyperlink" Target="https://www.jst.com/products/crimp_style/sxh-002t-p0-6/" TargetMode="External"/><Relationship Id="rId284" Type="http://schemas.openxmlformats.org/officeDocument/2006/relationships/hyperlink" Target="https://www.molex.com/en-us/products/part-detail/901190124" TargetMode="External"/><Relationship Id="rId162" Type="http://schemas.openxmlformats.org/officeDocument/2006/relationships/hyperlink" Target="https://www.jst.com/products/crimp_style/sshl-002t-p0-2/" TargetMode="External"/><Relationship Id="rId283" Type="http://schemas.openxmlformats.org/officeDocument/2006/relationships/hyperlink" Target="https://www.molex.com/en-us/products/part-detail/901192109" TargetMode="External"/><Relationship Id="rId169" Type="http://schemas.openxmlformats.org/officeDocument/2006/relationships/hyperlink" Target="https://www.jst.com/products/crimp_style/ssh-003ga-p0-2/" TargetMode="External"/><Relationship Id="rId168" Type="http://schemas.openxmlformats.org/officeDocument/2006/relationships/hyperlink" Target="https://www.jst.com/products/crimp_style/ssh-003t-p0-2-h/" TargetMode="External"/><Relationship Id="rId289" Type="http://schemas.openxmlformats.org/officeDocument/2006/relationships/hyperlink" Target="https://www.molex.com/en-us/products/part-detail/5023810000" TargetMode="External"/><Relationship Id="rId167" Type="http://schemas.openxmlformats.org/officeDocument/2006/relationships/hyperlink" Target="https://www.jst.com/products/crimp_style/seh-001t-p0-6/" TargetMode="External"/><Relationship Id="rId288" Type="http://schemas.openxmlformats.org/officeDocument/2006/relationships/hyperlink" Target="https://www.molex.com/en-us/products/part-detail/5034290000" TargetMode="External"/><Relationship Id="rId166" Type="http://schemas.openxmlformats.org/officeDocument/2006/relationships/hyperlink" Target="https://www.jst.com/products/crimp_style/seh-002t-p0-6/" TargetMode="External"/><Relationship Id="rId287" Type="http://schemas.openxmlformats.org/officeDocument/2006/relationships/hyperlink" Target="https://www.molex.com/en-us/products/part-detail/5025790000" TargetMode="External"/><Relationship Id="rId161" Type="http://schemas.openxmlformats.org/officeDocument/2006/relationships/hyperlink" Target="https://www.jst.com/products/crimp_style/szh-002t-p0-5/" TargetMode="External"/><Relationship Id="rId282" Type="http://schemas.openxmlformats.org/officeDocument/2006/relationships/hyperlink" Target="https://www.molex.com/en-us/products/part-detail/901190122" TargetMode="External"/><Relationship Id="rId160" Type="http://schemas.openxmlformats.org/officeDocument/2006/relationships/hyperlink" Target="https://www.jst.com/products/crimp_style/szh-003t-p0-5/" TargetMode="External"/><Relationship Id="rId281" Type="http://schemas.openxmlformats.org/officeDocument/2006/relationships/hyperlink" Target="https://www.molex.com/en-us/products/part-detail/901190121" TargetMode="External"/><Relationship Id="rId280" Type="http://schemas.openxmlformats.org/officeDocument/2006/relationships/hyperlink" Target="https://www.molex.com/en-us/products/part-detail/901190120" TargetMode="External"/><Relationship Id="rId159" Type="http://schemas.openxmlformats.org/officeDocument/2006/relationships/hyperlink" Target="https://www.jst.com/products/crimp_style/ssuh-003t-p0-15/" TargetMode="External"/><Relationship Id="rId154" Type="http://schemas.openxmlformats.org/officeDocument/2006/relationships/hyperlink" Target="https://www.jst.com/products/crimp_style/svh-41t-p1-1/" TargetMode="External"/><Relationship Id="rId275" Type="http://schemas.openxmlformats.org/officeDocument/2006/relationships/hyperlink" Target="https://www.molex.com/en-us/products/part-detail/350449902" TargetMode="External"/><Relationship Id="rId396" Type="http://schemas.openxmlformats.org/officeDocument/2006/relationships/hyperlink" Target="https://www.te.com/usa-en/product-1355717-1.html" TargetMode="External"/><Relationship Id="rId153" Type="http://schemas.openxmlformats.org/officeDocument/2006/relationships/hyperlink" Target="https://www.jst.com/products/crimp_style/ra-sc1290/" TargetMode="External"/><Relationship Id="rId274" Type="http://schemas.openxmlformats.org/officeDocument/2006/relationships/hyperlink" Target="https://www.molex.com/en-us/products/part-detail/0350449102" TargetMode="External"/><Relationship Id="rId395" Type="http://schemas.openxmlformats.org/officeDocument/2006/relationships/hyperlink" Target="https://c-connector.com/products/sumitomo-8240-0287-terminal-female/" TargetMode="External"/><Relationship Id="rId152" Type="http://schemas.openxmlformats.org/officeDocument/2006/relationships/hyperlink" Target="https://www.jst.com/products/crimp_style/sshl-003t-p0-2/" TargetMode="External"/><Relationship Id="rId273" Type="http://schemas.openxmlformats.org/officeDocument/2006/relationships/hyperlink" Target="https://www.molex.com/en-us/products/part-detail/430300039" TargetMode="External"/><Relationship Id="rId394" Type="http://schemas.openxmlformats.org/officeDocument/2006/relationships/hyperlink" Target="https://www.samtec.com/partnumber/cc81r-2830-01-l?vendor=digikey" TargetMode="External"/><Relationship Id="rId151" Type="http://schemas.openxmlformats.org/officeDocument/2006/relationships/hyperlink" Target="https://www.jst.com/products/crimp_style/sph-004t-p0-5s/" TargetMode="External"/><Relationship Id="rId272" Type="http://schemas.openxmlformats.org/officeDocument/2006/relationships/hyperlink" Target="https://www.molex.com/en-us/products/part-detail/430300001" TargetMode="External"/><Relationship Id="rId393" Type="http://schemas.openxmlformats.org/officeDocument/2006/relationships/hyperlink" Target="https://www.samtec.com/products/cc81l-2426-01-l" TargetMode="External"/><Relationship Id="rId158" Type="http://schemas.openxmlformats.org/officeDocument/2006/relationships/hyperlink" Target="https://www.jst.com/products/crimp_style/sph-002t-p0-5l/" TargetMode="External"/><Relationship Id="rId279" Type="http://schemas.openxmlformats.org/officeDocument/2006/relationships/hyperlink" Target="https://www.molex.com/en-us/products/part-detail/901190111" TargetMode="External"/><Relationship Id="rId157" Type="http://schemas.openxmlformats.org/officeDocument/2006/relationships/hyperlink" Target="https://www.jst.com/products/crimp_style/sph-002t-p0-5s/" TargetMode="External"/><Relationship Id="rId278" Type="http://schemas.openxmlformats.org/officeDocument/2006/relationships/hyperlink" Target="https://www.molex.com/en-us/products/part-detail/901190110" TargetMode="External"/><Relationship Id="rId399" Type="http://schemas.openxmlformats.org/officeDocument/2006/relationships/hyperlink" Target="https://www.te.com/usa-en/product-5-965906-1.html" TargetMode="External"/><Relationship Id="rId156" Type="http://schemas.openxmlformats.org/officeDocument/2006/relationships/hyperlink" Target="https://www.jst.com/products/crimp_style/sym-001t-p0-6/" TargetMode="External"/><Relationship Id="rId277" Type="http://schemas.openxmlformats.org/officeDocument/2006/relationships/hyperlink" Target="https://www.molex.com/en-us/products/part-detail/901190109" TargetMode="External"/><Relationship Id="rId398" Type="http://schemas.openxmlformats.org/officeDocument/2006/relationships/hyperlink" Target="https://www.te.com/commerce/DocumentDelivery/DDEController?Action=srchrtrv&amp;DocNm=114-18021&amp;DocType=Specification+Or+Standard&amp;DocLang=English&amp;DocFormat=pdf&amp;PartCntxt=5-963715-5" TargetMode="External"/><Relationship Id="rId155" Type="http://schemas.openxmlformats.org/officeDocument/2006/relationships/hyperlink" Target="https://www.jst.com/products/crimp_style/svh-21t-p1-1/" TargetMode="External"/><Relationship Id="rId276" Type="http://schemas.openxmlformats.org/officeDocument/2006/relationships/hyperlink" Target="https://www.molex.com/en-us/products/part-detail/350449104" TargetMode="External"/><Relationship Id="rId397" Type="http://schemas.openxmlformats.org/officeDocument/2006/relationships/hyperlink" Target="https://www.te.com/usa-en/product-5-963860-1.html" TargetMode="External"/><Relationship Id="rId40" Type="http://schemas.openxmlformats.org/officeDocument/2006/relationships/hyperlink" Target="https://kvt.su/prod/insulated-terminals/iplug/rppim/" TargetMode="External"/><Relationship Id="rId42" Type="http://schemas.openxmlformats.org/officeDocument/2006/relationships/hyperlink" Target="https://kvt.su/prod/insulated-terminals/autoterminals/nk_1_5-4/" TargetMode="External"/><Relationship Id="rId41" Type="http://schemas.openxmlformats.org/officeDocument/2006/relationships/hyperlink" Target="https://kvt.su/prod/insulated-terminals/autoterminals/gs_2_5/" TargetMode="External"/><Relationship Id="rId44" Type="http://schemas.openxmlformats.org/officeDocument/2006/relationships/hyperlink" Target="https://kvt.su/prod/insulated-terminals/autoterminals/nk_2_5-6/" TargetMode="External"/><Relationship Id="rId43" Type="http://schemas.openxmlformats.org/officeDocument/2006/relationships/hyperlink" Target="https://www.electro-mpo.ru/catalog/nakonechniki_gilzy/g9727-nakonechnik-nk-2-5-5-koltsevoy-latunnyy-neiz/" TargetMode="External"/><Relationship Id="rId46" Type="http://schemas.openxmlformats.org/officeDocument/2006/relationships/hyperlink" Target="https://kvt.su/prod/end-sleeves/nshv/" TargetMode="External"/><Relationship Id="rId45" Type="http://schemas.openxmlformats.org/officeDocument/2006/relationships/hyperlink" Target="https://kvt.su/prod/end-sleeves/nshv/" TargetMode="External"/><Relationship Id="rId503" Type="http://schemas.openxmlformats.org/officeDocument/2006/relationships/table" Target="../tables/table4.xml"/><Relationship Id="rId501" Type="http://schemas.openxmlformats.org/officeDocument/2006/relationships/drawing" Target="../drawings/drawing12.xml"/><Relationship Id="rId500" Type="http://schemas.openxmlformats.org/officeDocument/2006/relationships/hyperlink" Target="https://www.pololu.com/product/1925" TargetMode="External"/><Relationship Id="rId48" Type="http://schemas.openxmlformats.org/officeDocument/2006/relationships/hyperlink" Target="https://kvt.su/prod/end-sleeves/nshv/" TargetMode="External"/><Relationship Id="rId47" Type="http://schemas.openxmlformats.org/officeDocument/2006/relationships/hyperlink" Target="https://www.electro-mpo.ru/catalog/nakonechniki_gilzy/g39_nakonechniki_mednye_vtulochnye_izolirovannye_n/g3912_nakonechnik_nshv_6_0_12_mednyy_6mm2_vtulochn/" TargetMode="External"/><Relationship Id="rId49" Type="http://schemas.openxmlformats.org/officeDocument/2006/relationships/hyperlink" Target="https://kvt.su/prod/end-sleeves/nshv/" TargetMode="External"/><Relationship Id="rId31" Type="http://schemas.openxmlformats.org/officeDocument/2006/relationships/hyperlink" Target="https://kvt.su/prod/insulated-terminals/ilugs/nvi/" TargetMode="External"/><Relationship Id="rId30" Type="http://schemas.openxmlformats.org/officeDocument/2006/relationships/hyperlink" Target="https://kvt.su/prod/insulated-terminals/iplug/rppim/" TargetMode="External"/><Relationship Id="rId33" Type="http://schemas.openxmlformats.org/officeDocument/2006/relationships/hyperlink" Target="https://kvt.su/prod/insulated-terminals/ilugs/nvi/" TargetMode="External"/><Relationship Id="rId32" Type="http://schemas.openxmlformats.org/officeDocument/2006/relationships/hyperlink" Target="https://kvt.su/prod/insulated-terminals/ilugs/nvi/" TargetMode="External"/><Relationship Id="rId35" Type="http://schemas.openxmlformats.org/officeDocument/2006/relationships/hyperlink" Target="https://kvt.su/prod/insulated-terminals/ilugs/nki/" TargetMode="External"/><Relationship Id="rId34" Type="http://schemas.openxmlformats.org/officeDocument/2006/relationships/hyperlink" Target="https://kvt.su/prod/insulated-terminals/ilugs/nki/" TargetMode="External"/><Relationship Id="rId37" Type="http://schemas.openxmlformats.org/officeDocument/2006/relationships/hyperlink" Target="https://kvt.su/prod/insulated-terminals/ilugs/nki/" TargetMode="External"/><Relationship Id="rId36" Type="http://schemas.openxmlformats.org/officeDocument/2006/relationships/hyperlink" Target="https://kvt.su/prod/insulated-terminals/ilugs/nki/" TargetMode="External"/><Relationship Id="rId39" Type="http://schemas.openxmlformats.org/officeDocument/2006/relationships/hyperlink" Target="https://kvt.su/prod/insulated-terminals/iplug/rpim/" TargetMode="External"/><Relationship Id="rId38" Type="http://schemas.openxmlformats.org/officeDocument/2006/relationships/hyperlink" Target="https://kvt.su/prod/insulated-terminals/ilugs/nki/" TargetMode="External"/><Relationship Id="rId20" Type="http://schemas.openxmlformats.org/officeDocument/2006/relationships/hyperlink" Target="https://kvt.su/prod/insulated-terminals/ilugs/nvi/" TargetMode="External"/><Relationship Id="rId22" Type="http://schemas.openxmlformats.org/officeDocument/2006/relationships/hyperlink" Target="https://kvt.su/prod/insulated-terminals/ilugs/nki/" TargetMode="External"/><Relationship Id="rId21" Type="http://schemas.openxmlformats.org/officeDocument/2006/relationships/hyperlink" Target="https://kvt.su/prod/insulated-terminals/ilugs/nvi/" TargetMode="External"/><Relationship Id="rId24" Type="http://schemas.openxmlformats.org/officeDocument/2006/relationships/hyperlink" Target="https://kvt.su/prod/insulated-terminals/ilugs/nki/" TargetMode="External"/><Relationship Id="rId23" Type="http://schemas.openxmlformats.org/officeDocument/2006/relationships/hyperlink" Target="https://kvt.su/prod/insulated-terminals/ilugs/nki/" TargetMode="External"/><Relationship Id="rId409" Type="http://schemas.openxmlformats.org/officeDocument/2006/relationships/hyperlink" Target="https://www.te.com/en/product-963904-1.html" TargetMode="External"/><Relationship Id="rId404" Type="http://schemas.openxmlformats.org/officeDocument/2006/relationships/hyperlink" Target="https://www.alliedelec.com/product/te-connectivity/1241374-1/70283554/" TargetMode="External"/><Relationship Id="rId403" Type="http://schemas.openxmlformats.org/officeDocument/2006/relationships/hyperlink" Target="https://www.te.com/usa-en/product-1564980-1.html" TargetMode="External"/><Relationship Id="rId402" Type="http://schemas.openxmlformats.org/officeDocument/2006/relationships/hyperlink" Target="https://www.te.com/en/product-1241380-1.html" TargetMode="External"/><Relationship Id="rId401" Type="http://schemas.openxmlformats.org/officeDocument/2006/relationships/hyperlink" Target="https://www.te.com/en/product-638652-1.html" TargetMode="External"/><Relationship Id="rId408" Type="http://schemas.openxmlformats.org/officeDocument/2006/relationships/hyperlink" Target="https://www.te.com/en/product-1534334-1.html" TargetMode="External"/><Relationship Id="rId407" Type="http://schemas.openxmlformats.org/officeDocument/2006/relationships/hyperlink" Target="https://www.te.com/en/product-1418884-1.html" TargetMode="External"/><Relationship Id="rId406" Type="http://schemas.openxmlformats.org/officeDocument/2006/relationships/hyperlink" Target="https://www.te.com/usa-en/product-1564324-1.html" TargetMode="External"/><Relationship Id="rId405" Type="http://schemas.openxmlformats.org/officeDocument/2006/relationships/hyperlink" Target="https://www.te.com/en/product-1241376-1.html" TargetMode="External"/><Relationship Id="rId26" Type="http://schemas.openxmlformats.org/officeDocument/2006/relationships/hyperlink" Target="https://kvt.su/prod/insulated-terminals/iplug/rpim/" TargetMode="External"/><Relationship Id="rId25" Type="http://schemas.openxmlformats.org/officeDocument/2006/relationships/hyperlink" Target="https://kvt.su/prod/insulated-terminals/ilugs/nki/" TargetMode="External"/><Relationship Id="rId28" Type="http://schemas.openxmlformats.org/officeDocument/2006/relationships/hyperlink" Target="https://kvt.su/prod/insulated-terminals/iplug/rpimn/" TargetMode="External"/><Relationship Id="rId27" Type="http://schemas.openxmlformats.org/officeDocument/2006/relationships/hyperlink" Target="https://kvt.su/prod/insulated-terminals/iplug/rpim/" TargetMode="External"/><Relationship Id="rId400" Type="http://schemas.openxmlformats.org/officeDocument/2006/relationships/hyperlink" Target="https://www.te.com/en/product-638652-2.html" TargetMode="External"/><Relationship Id="rId29" Type="http://schemas.openxmlformats.org/officeDocument/2006/relationships/hyperlink" Target="https://kvt.su/prod/insulated-terminals/iplug/rppim/" TargetMode="External"/><Relationship Id="rId11" Type="http://schemas.openxmlformats.org/officeDocument/2006/relationships/hyperlink" Target="https://kvt.su/prod/insulated-terminals/ilugs/nki/" TargetMode="External"/><Relationship Id="rId10" Type="http://schemas.openxmlformats.org/officeDocument/2006/relationships/hyperlink" Target="https://kvt.su/prod/insulated-terminals/ilugs/nki/" TargetMode="External"/><Relationship Id="rId13" Type="http://schemas.openxmlformats.org/officeDocument/2006/relationships/hyperlink" Target="https://kvt.su/prod/insulated-terminals/iplug/rpim/" TargetMode="External"/><Relationship Id="rId12" Type="http://schemas.openxmlformats.org/officeDocument/2006/relationships/hyperlink" Target="https://kvt.su/prod/insulated-terminals/iplug/rpim/" TargetMode="External"/><Relationship Id="rId15" Type="http://schemas.openxmlformats.org/officeDocument/2006/relationships/hyperlink" Target="https://kvt.su/prod/insulated-terminals/iplug/rpimn/" TargetMode="External"/><Relationship Id="rId14" Type="http://schemas.openxmlformats.org/officeDocument/2006/relationships/hyperlink" Target="https://kvt.su/prod/insulated-terminals/iplug/rpim/" TargetMode="External"/><Relationship Id="rId17" Type="http://schemas.openxmlformats.org/officeDocument/2006/relationships/hyperlink" Target="https://kvt.su/prod/insulated-terminals/iplug/rppim/" TargetMode="External"/><Relationship Id="rId16" Type="http://schemas.openxmlformats.org/officeDocument/2006/relationships/hyperlink" Target="https://kvt.su/prod/insulated-terminals/iplug/rppim/" TargetMode="External"/><Relationship Id="rId19" Type="http://schemas.openxmlformats.org/officeDocument/2006/relationships/hyperlink" Target="https://kvt.su/prod/insulated-terminals/ilugs/nvi/" TargetMode="External"/><Relationship Id="rId18" Type="http://schemas.openxmlformats.org/officeDocument/2006/relationships/hyperlink" Target="https://kvt.su/prod/insulated-terminals/iplug/rppim/" TargetMode="External"/><Relationship Id="rId84" Type="http://schemas.openxmlformats.org/officeDocument/2006/relationships/hyperlink" Target="https://kvt.su/prod/cable-lugs/cu/pm/" TargetMode="External"/><Relationship Id="rId83" Type="http://schemas.openxmlformats.org/officeDocument/2006/relationships/hyperlink" Target="https://kvt.su/prod/cable-lugs/cu/pm/" TargetMode="External"/><Relationship Id="rId86" Type="http://schemas.openxmlformats.org/officeDocument/2006/relationships/hyperlink" Target="https://kvt.su/prod/cable-lugs/cu/pm/" TargetMode="External"/><Relationship Id="rId85" Type="http://schemas.openxmlformats.org/officeDocument/2006/relationships/hyperlink" Target="https://kvt.su/prod/cable-lugs/cu/pm/" TargetMode="External"/><Relationship Id="rId88" Type="http://schemas.openxmlformats.org/officeDocument/2006/relationships/hyperlink" Target="https://kvt.su/prod/cable-lugs/cu/pm/" TargetMode="External"/><Relationship Id="rId87" Type="http://schemas.openxmlformats.org/officeDocument/2006/relationships/hyperlink" Target="https://kvt.su/prod/cable-lugs/cu/pm/" TargetMode="External"/><Relationship Id="rId89" Type="http://schemas.openxmlformats.org/officeDocument/2006/relationships/hyperlink" Target="https://www.vseinstrumenti.ru/product/ploskij-razem-kvt-rpi-p-1-5-4-8-85158-7453597/" TargetMode="External"/><Relationship Id="rId80" Type="http://schemas.openxmlformats.org/officeDocument/2006/relationships/hyperlink" Target="https://kvt.su/prod/cable-lugs/cu/pm/" TargetMode="External"/><Relationship Id="rId82" Type="http://schemas.openxmlformats.org/officeDocument/2006/relationships/hyperlink" Target="https://kvt.su/prod/cable-lugs/cu/pm/" TargetMode="External"/><Relationship Id="rId81" Type="http://schemas.openxmlformats.org/officeDocument/2006/relationships/hyperlink" Target="https://kvt.su/prod/cable-lugs/cu/pm/" TargetMode="External"/><Relationship Id="rId73" Type="http://schemas.openxmlformats.org/officeDocument/2006/relationships/hyperlink" Target="https://kvt.su/prod/cable-lugs/cu/pm/" TargetMode="External"/><Relationship Id="rId72" Type="http://schemas.openxmlformats.org/officeDocument/2006/relationships/hyperlink" Target="https://kvt.su/prod/cable-lugs/cu/pm/" TargetMode="External"/><Relationship Id="rId75" Type="http://schemas.openxmlformats.org/officeDocument/2006/relationships/hyperlink" Target="https://kvt.su/prod/cable-lugs/cu/pm/" TargetMode="External"/><Relationship Id="rId74" Type="http://schemas.openxmlformats.org/officeDocument/2006/relationships/hyperlink" Target="https://kvt.su/prod/cable-lugs/cu/pm/" TargetMode="External"/><Relationship Id="rId77" Type="http://schemas.openxmlformats.org/officeDocument/2006/relationships/hyperlink" Target="https://kvt.su/prod/cable-lugs/cu/pm/" TargetMode="External"/><Relationship Id="rId76" Type="http://schemas.openxmlformats.org/officeDocument/2006/relationships/hyperlink" Target="https://kvt.su/prod/cable-lugs/cu/pm/" TargetMode="External"/><Relationship Id="rId79" Type="http://schemas.openxmlformats.org/officeDocument/2006/relationships/hyperlink" Target="https://kvt.su/prod/cable-lugs/cu/pm/" TargetMode="External"/><Relationship Id="rId78" Type="http://schemas.openxmlformats.org/officeDocument/2006/relationships/hyperlink" Target="https://kvt.su/prod/cable-lugs/cu/pm/" TargetMode="External"/><Relationship Id="rId71" Type="http://schemas.openxmlformats.org/officeDocument/2006/relationships/hyperlink" Target="https://kvt.su/prod/cable-lugs/cu/pm/" TargetMode="External"/><Relationship Id="rId70" Type="http://schemas.openxmlformats.org/officeDocument/2006/relationships/hyperlink" Target="https://kvt.su/prod/cable-lugs/cu/pm/" TargetMode="External"/><Relationship Id="rId62" Type="http://schemas.openxmlformats.org/officeDocument/2006/relationships/hyperlink" Target="https://kvt.su/prod/end-sleeves/nshvi/" TargetMode="External"/><Relationship Id="rId61" Type="http://schemas.openxmlformats.org/officeDocument/2006/relationships/hyperlink" Target="https://kvt.su/prod/end-sleeves/nshvi/" TargetMode="External"/><Relationship Id="rId64" Type="http://schemas.openxmlformats.org/officeDocument/2006/relationships/hyperlink" Target="https://kvt.su/prod/cable-lugs/cu/pm/pm_10_6/" TargetMode="External"/><Relationship Id="rId63" Type="http://schemas.openxmlformats.org/officeDocument/2006/relationships/hyperlink" Target="https://kvt.su/prod/cable-lugs/cu/pm/" TargetMode="External"/><Relationship Id="rId66" Type="http://schemas.openxmlformats.org/officeDocument/2006/relationships/hyperlink" Target="https://kvt.su/prod/cable-lugs/cu/pm/" TargetMode="External"/><Relationship Id="rId65" Type="http://schemas.openxmlformats.org/officeDocument/2006/relationships/hyperlink" Target="https://kvt.su/prod/cable-lugs/cu/pm/" TargetMode="External"/><Relationship Id="rId68" Type="http://schemas.openxmlformats.org/officeDocument/2006/relationships/hyperlink" Target="https://kvt.su/prod/cable-lugs/cu/pm/" TargetMode="External"/><Relationship Id="rId67" Type="http://schemas.openxmlformats.org/officeDocument/2006/relationships/hyperlink" Target="https://kvt.su/prod/cable-lugs/cu/pm/" TargetMode="External"/><Relationship Id="rId60" Type="http://schemas.openxmlformats.org/officeDocument/2006/relationships/hyperlink" Target="https://kvt.su/prod/end-sleeves/nshvi/" TargetMode="External"/><Relationship Id="rId69" Type="http://schemas.openxmlformats.org/officeDocument/2006/relationships/hyperlink" Target="https://kvt.su/prod/cable-lugs/cu/pm/" TargetMode="External"/><Relationship Id="rId51" Type="http://schemas.openxmlformats.org/officeDocument/2006/relationships/hyperlink" Target="https://kvt.su/prod/end-sleeves/nshv/" TargetMode="External"/><Relationship Id="rId50" Type="http://schemas.openxmlformats.org/officeDocument/2006/relationships/hyperlink" Target="https://kvt.su/prod/end-sleeves/nshv/" TargetMode="External"/><Relationship Id="rId53" Type="http://schemas.openxmlformats.org/officeDocument/2006/relationships/hyperlink" Target="https://kvt.su/prod/end-sleeves/nshv/" TargetMode="External"/><Relationship Id="rId52" Type="http://schemas.openxmlformats.org/officeDocument/2006/relationships/hyperlink" Target="https://kvt.su/prod/end-sleeves/nshv/" TargetMode="External"/><Relationship Id="rId55" Type="http://schemas.openxmlformats.org/officeDocument/2006/relationships/hyperlink" Target="https://kvt.su/prod/end-sleeves/nshvi/" TargetMode="External"/><Relationship Id="rId54" Type="http://schemas.openxmlformats.org/officeDocument/2006/relationships/hyperlink" Target="https://kvt.su/prod/end-sleeves/nshv/" TargetMode="External"/><Relationship Id="rId57" Type="http://schemas.openxmlformats.org/officeDocument/2006/relationships/hyperlink" Target="https://kvt.su/prod/end-sleeves/nshvi/" TargetMode="External"/><Relationship Id="rId56" Type="http://schemas.openxmlformats.org/officeDocument/2006/relationships/hyperlink" Target="https://kvt.su/prod/end-sleeves/nshvi/" TargetMode="External"/><Relationship Id="rId59" Type="http://schemas.openxmlformats.org/officeDocument/2006/relationships/hyperlink" Target="https://kvt.su/prod/end-sleeves/nshvi/" TargetMode="External"/><Relationship Id="rId58" Type="http://schemas.openxmlformats.org/officeDocument/2006/relationships/hyperlink" Target="https://kvt.su/prod/end-sleeves/nshvi/" TargetMode="External"/><Relationship Id="rId107" Type="http://schemas.openxmlformats.org/officeDocument/2006/relationships/hyperlink" Target="https://www.electro-mpo.ru/catalog/nakonechniki_gilzy/g38_nakonechniki_bystrogo_soedineniya_ploskie_krug/g3820-nakonechnik-fdfd1-25-187-latunnyy-0-5-1-5mm2/" TargetMode="External"/><Relationship Id="rId228" Type="http://schemas.openxmlformats.org/officeDocument/2006/relationships/hyperlink" Target="https://www.molex.com/en-us/products/part-detail/39000181" TargetMode="External"/><Relationship Id="rId349" Type="http://schemas.openxmlformats.org/officeDocument/2006/relationships/hyperlink" Target="https://www.molex.com/en-us/products/part-detail/457503511" TargetMode="External"/><Relationship Id="rId106" Type="http://schemas.openxmlformats.org/officeDocument/2006/relationships/hyperlink" Target="https://www.electro-mpo.ru/catalog/nakonechniki_gilzy/g25_nakonechniki_mednye_vtulochnye_izolirovannye_i/g2524_nakonechnik_e2508_2_5_8_mednyy_2_5mm2_vtuloch/" TargetMode="External"/><Relationship Id="rId227" Type="http://schemas.openxmlformats.org/officeDocument/2006/relationships/hyperlink" Target="https://www.molex.com/en-us/products/part-detail/39000139" TargetMode="External"/><Relationship Id="rId348" Type="http://schemas.openxmlformats.org/officeDocument/2006/relationships/hyperlink" Target="https://www.molex.com/en-us/products/part-detail/457503112" TargetMode="External"/><Relationship Id="rId469" Type="http://schemas.openxmlformats.org/officeDocument/2006/relationships/hyperlink" Target="https://www.te.com/en/product-770901-1.html" TargetMode="External"/><Relationship Id="rId105" Type="http://schemas.openxmlformats.org/officeDocument/2006/relationships/hyperlink" Target="https://www.electro-mpo.ru/catalog/nakonechniki_gilzy/g35_nakonechniki_mednye_koltsevye_vilochnye_izolir/g3504-nakonechnik-rv1-25-6-mednyy-1-5-6-koltsevoy-/" TargetMode="External"/><Relationship Id="rId226" Type="http://schemas.openxmlformats.org/officeDocument/2006/relationships/hyperlink" Target="https://www.molex.com/en-us/products/part-detail/39000089" TargetMode="External"/><Relationship Id="rId347" Type="http://schemas.openxmlformats.org/officeDocument/2006/relationships/hyperlink" Target="https://www.molex.com/en-us/products/part-detail/457502211" TargetMode="External"/><Relationship Id="rId468" Type="http://schemas.openxmlformats.org/officeDocument/2006/relationships/hyperlink" Target="https://www.te.com/en/product-1-770834-0.html" TargetMode="External"/><Relationship Id="rId104" Type="http://schemas.openxmlformats.org/officeDocument/2006/relationships/hyperlink" Target="https://www.electro-mpo.ru/catalog/nakonechniki_gilzy/g35_nakonechniki_mednye_koltsevye_vilochnye_izolir/g3502-nakonechnik-rv1-25-5-mednyy-1-5-5-koltsevoy-/" TargetMode="External"/><Relationship Id="rId225" Type="http://schemas.openxmlformats.org/officeDocument/2006/relationships/hyperlink" Target="https://www.molex.com/en-us/products/part-detail/39000079" TargetMode="External"/><Relationship Id="rId346" Type="http://schemas.openxmlformats.org/officeDocument/2006/relationships/hyperlink" Target="https://www.molex.com/en-us/products/part-detail/457501211" TargetMode="External"/><Relationship Id="rId467" Type="http://schemas.openxmlformats.org/officeDocument/2006/relationships/hyperlink" Target="https://www.te.com/en/product-770834-1.html" TargetMode="External"/><Relationship Id="rId109" Type="http://schemas.openxmlformats.org/officeDocument/2006/relationships/hyperlink" Target="https://en.connfly.com/static/upload/file//DS1066.pdf" TargetMode="External"/><Relationship Id="rId108" Type="http://schemas.openxmlformats.org/officeDocument/2006/relationships/hyperlink" Target="https://www.electro-mpo.ru/catalog/nakonechniki_gilzy/g38_nakonechniki_bystrogo_soedineniya_ploskie_krug/g3821-nakonechnik-fdfd1-25-250-latunnyy-0-5-1-5mm2/" TargetMode="External"/><Relationship Id="rId229" Type="http://schemas.openxmlformats.org/officeDocument/2006/relationships/hyperlink" Target="https://www.molex.com/en-us/products/part-detail/39000183" TargetMode="External"/><Relationship Id="rId220" Type="http://schemas.openxmlformats.org/officeDocument/2006/relationships/hyperlink" Target="https://www.molex.com/en-us/products/part-detail/39000046" TargetMode="External"/><Relationship Id="rId341" Type="http://schemas.openxmlformats.org/officeDocument/2006/relationships/hyperlink" Target="https://www.molex.com/en-us/products/part-detail/1510878101" TargetMode="External"/><Relationship Id="rId462" Type="http://schemas.openxmlformats.org/officeDocument/2006/relationships/hyperlink" Target="https://uk.farnell.com/amp-te-connectivity/1-963860-1/contact-crimp-tab-24-20awg-reel/dp/2360665" TargetMode="External"/><Relationship Id="rId340" Type="http://schemas.openxmlformats.org/officeDocument/2006/relationships/hyperlink" Target="https://www.molex.com/en-us/products/part-detail/873968051" TargetMode="External"/><Relationship Id="rId461" Type="http://schemas.openxmlformats.org/officeDocument/2006/relationships/hyperlink" Target="https://www.te.com/en/product-927775-1.html" TargetMode="External"/><Relationship Id="rId460" Type="http://schemas.openxmlformats.org/officeDocument/2006/relationships/hyperlink" Target="https://www.te.com/en/product-185028-1.html" TargetMode="External"/><Relationship Id="rId103" Type="http://schemas.openxmlformats.org/officeDocument/2006/relationships/hyperlink" Target="https://www.electro-mpo.ru/catalog/nakonechniki_gilzy/g35_nakonechniki_mednye_koltsevye_vilochnye_izolir/g3506-nakonechnik-rv1-25-10-mednyy-1-5-10-koltsevo/" TargetMode="External"/><Relationship Id="rId224" Type="http://schemas.openxmlformats.org/officeDocument/2006/relationships/hyperlink" Target="https://www.molex.com/en-us/products/part-detail/39000077" TargetMode="External"/><Relationship Id="rId345" Type="http://schemas.openxmlformats.org/officeDocument/2006/relationships/hyperlink" Target="https://www.molex.com/en-us/products/part-detail/457501111" TargetMode="External"/><Relationship Id="rId466" Type="http://schemas.openxmlformats.org/officeDocument/2006/relationships/hyperlink" Target="https://www.te.com/en/product-1-770835-0.html" TargetMode="External"/><Relationship Id="rId102" Type="http://schemas.openxmlformats.org/officeDocument/2006/relationships/hyperlink" Target="https://www.electro-mpo.ru/catalog/nakonechniki_gilzy/g35_nakonechniki_mednye_koltsevye_vilochnye_izolir/g3500-nakonechnik-rv1-25-3-mednyy-1-5-3-koltsevoy-/" TargetMode="External"/><Relationship Id="rId223" Type="http://schemas.openxmlformats.org/officeDocument/2006/relationships/hyperlink" Target="https://www.molex.com/en-us/products/part-detail/39000073" TargetMode="External"/><Relationship Id="rId344" Type="http://schemas.openxmlformats.org/officeDocument/2006/relationships/hyperlink" Target="https://www.molex.com/en-us/products/part-detail/45750-3111" TargetMode="External"/><Relationship Id="rId465" Type="http://schemas.openxmlformats.org/officeDocument/2006/relationships/hyperlink" Target="https://www.te.com/en/product-770835-1.html" TargetMode="External"/><Relationship Id="rId101" Type="http://schemas.openxmlformats.org/officeDocument/2006/relationships/hyperlink" Target="https://akompany.ru/kabelnye-nakonechniki-klemmy-kontakty-razemy/klemmy/scnk685169002-02-klemma-gnezdovaya-s-zamkom-s-provodom-28mm-sechenie-15-25mm2-analog-amr-1-0927768-3" TargetMode="External"/><Relationship Id="rId222" Type="http://schemas.openxmlformats.org/officeDocument/2006/relationships/hyperlink" Target="https://www.molex.com/en-us/products/part-detail/39000065" TargetMode="External"/><Relationship Id="rId343" Type="http://schemas.openxmlformats.org/officeDocument/2006/relationships/hyperlink" Target="https://www.molex.com/en-us/products/part-detail/39000453" TargetMode="External"/><Relationship Id="rId464" Type="http://schemas.openxmlformats.org/officeDocument/2006/relationships/hyperlink" Target="https://www.te.com/en/product-770903-1.html" TargetMode="External"/><Relationship Id="rId100" Type="http://schemas.openxmlformats.org/officeDocument/2006/relationships/hyperlink" Target="https://akompany.ru/kabelnye-nakonechniki-klemmy-kontakty-razemy/klemmy/scnk685169002-klemma-gnezdovaya-s-zamkom-s-provodom-28mm-sechenie-05-10mm2-analog-amr-927771-3" TargetMode="External"/><Relationship Id="rId221" Type="http://schemas.openxmlformats.org/officeDocument/2006/relationships/hyperlink" Target="https://www.molex.com/en-us/products/part-detail/39000059" TargetMode="External"/><Relationship Id="rId342" Type="http://schemas.openxmlformats.org/officeDocument/2006/relationships/hyperlink" Target="https://www.molex.com/en-us/products/part-detail/0039000211" TargetMode="External"/><Relationship Id="rId463" Type="http://schemas.openxmlformats.org/officeDocument/2006/relationships/hyperlink" Target="https://www.te.com/en/product-1-962843-1.html" TargetMode="External"/><Relationship Id="rId217" Type="http://schemas.openxmlformats.org/officeDocument/2006/relationships/hyperlink" Target="https://www.molex.com/en-us/products/part-detail/1727183111" TargetMode="External"/><Relationship Id="rId338" Type="http://schemas.openxmlformats.org/officeDocument/2006/relationships/hyperlink" Target="https://www.molex.com/en-us/products/part-detail/503948055" TargetMode="External"/><Relationship Id="rId459" Type="http://schemas.openxmlformats.org/officeDocument/2006/relationships/hyperlink" Target="https://www.te.com/en/product-1-962842-2.html" TargetMode="External"/><Relationship Id="rId216" Type="http://schemas.openxmlformats.org/officeDocument/2006/relationships/hyperlink" Target="https://www.molex.com/en-us/products/part-detail/5600230721" TargetMode="External"/><Relationship Id="rId337" Type="http://schemas.openxmlformats.org/officeDocument/2006/relationships/hyperlink" Target="https://www.molex.com/en-us/products/part-detail/503948054" TargetMode="External"/><Relationship Id="rId458" Type="http://schemas.openxmlformats.org/officeDocument/2006/relationships/hyperlink" Target="https://www.te.com/en/product-964286-2.html" TargetMode="External"/><Relationship Id="rId215" Type="http://schemas.openxmlformats.org/officeDocument/2006/relationships/hyperlink" Target="https://www.molex.com/en-us/products/part-detail/349056447" TargetMode="External"/><Relationship Id="rId336" Type="http://schemas.openxmlformats.org/officeDocument/2006/relationships/hyperlink" Target="https://www.molex.com/en-us/products/part-detail/503948052" TargetMode="External"/><Relationship Id="rId457" Type="http://schemas.openxmlformats.org/officeDocument/2006/relationships/hyperlink" Target="https://my.element14.com/intercontec-te-connectivity/60-201-80-024/circular-contact-socket/dp/3796138" TargetMode="External"/><Relationship Id="rId214" Type="http://schemas.openxmlformats.org/officeDocument/2006/relationships/hyperlink" Target="https://www.molex.com/en-us/products/part-detail/501338000" TargetMode="External"/><Relationship Id="rId335" Type="http://schemas.openxmlformats.org/officeDocument/2006/relationships/hyperlink" Target="https://www.molex.com/en-us/products/part-detail/503948051" TargetMode="External"/><Relationship Id="rId456" Type="http://schemas.openxmlformats.org/officeDocument/2006/relationships/hyperlink" Target="https://www.deutschconnector.com/products/deutsch_pins_and_sockets/deutsch_dtp_pins_and_sockets/0462-203-12141/" TargetMode="External"/><Relationship Id="rId219" Type="http://schemas.openxmlformats.org/officeDocument/2006/relationships/hyperlink" Target="https://www.molex.com/en-us/products/part-detail/39000038" TargetMode="External"/><Relationship Id="rId218" Type="http://schemas.openxmlformats.org/officeDocument/2006/relationships/hyperlink" Target="https://www.molex.com/en-us/products/part-detail/2125153102" TargetMode="External"/><Relationship Id="rId339" Type="http://schemas.openxmlformats.org/officeDocument/2006/relationships/hyperlink" Target="https://www.molex.com/en-us/products/part-detail/503948999" TargetMode="External"/><Relationship Id="rId330" Type="http://schemas.openxmlformats.org/officeDocument/2006/relationships/hyperlink" Target="https://www.molex.com/en-us/products/part-detail/2145291000" TargetMode="External"/><Relationship Id="rId451" Type="http://schemas.openxmlformats.org/officeDocument/2006/relationships/hyperlink" Target="https://www.te.com/en/product-1062-16-0622.html" TargetMode="External"/><Relationship Id="rId450" Type="http://schemas.openxmlformats.org/officeDocument/2006/relationships/hyperlink" Target="https://www.te.com/en/product-1060-16-0622.html" TargetMode="External"/><Relationship Id="rId213" Type="http://schemas.openxmlformats.org/officeDocument/2006/relationships/hyperlink" Target="https://www.molex.com/en-us/products/part-detail/501258000" TargetMode="External"/><Relationship Id="rId334" Type="http://schemas.openxmlformats.org/officeDocument/2006/relationships/hyperlink" Target="https://www.molex.com/en-us/products/part-detail/561349002" TargetMode="External"/><Relationship Id="rId455" Type="http://schemas.openxmlformats.org/officeDocument/2006/relationships/hyperlink" Target="https://www.te.com/en/product-1062-20-0222.html" TargetMode="External"/><Relationship Id="rId212" Type="http://schemas.openxmlformats.org/officeDocument/2006/relationships/hyperlink" Target="https://www.ferrulesdirect.com/products/fdfn5-250" TargetMode="External"/><Relationship Id="rId333" Type="http://schemas.openxmlformats.org/officeDocument/2006/relationships/hyperlink" Target="https://www.molex.com/en-us/products/part-detail/561349001" TargetMode="External"/><Relationship Id="rId454" Type="http://schemas.openxmlformats.org/officeDocument/2006/relationships/hyperlink" Target="https://www.te.com/en/product-1062-20-0122.html" TargetMode="External"/><Relationship Id="rId211" Type="http://schemas.openxmlformats.org/officeDocument/2006/relationships/hyperlink" Target="https://www.ferrulesdirect.com/products/fdfn2-250" TargetMode="External"/><Relationship Id="rId332" Type="http://schemas.openxmlformats.org/officeDocument/2006/relationships/hyperlink" Target="https://www.molex.com/en-us/products/part-detail/5054311100" TargetMode="External"/><Relationship Id="rId453" Type="http://schemas.openxmlformats.org/officeDocument/2006/relationships/hyperlink" Target="https://www.te.com/en/product-1062-16-1222.html" TargetMode="External"/><Relationship Id="rId210" Type="http://schemas.openxmlformats.org/officeDocument/2006/relationships/hyperlink" Target="https://www.ferrulesdirect.com/products/fdfn1-250" TargetMode="External"/><Relationship Id="rId331" Type="http://schemas.openxmlformats.org/officeDocument/2006/relationships/hyperlink" Target="https://www.molex.com/en-us/products/part-detail/5054311000" TargetMode="External"/><Relationship Id="rId452" Type="http://schemas.openxmlformats.org/officeDocument/2006/relationships/hyperlink" Target="https://www.te.com/en/product-1060-16-1222.html" TargetMode="External"/><Relationship Id="rId370" Type="http://schemas.openxmlformats.org/officeDocument/2006/relationships/hyperlink" Target="https://www.molex.com/en-us/products/part-detail/1053001810" TargetMode="External"/><Relationship Id="rId491" Type="http://schemas.openxmlformats.org/officeDocument/2006/relationships/hyperlink" Target="https://www.te.com/en/product-183025-1.html" TargetMode="External"/><Relationship Id="rId490" Type="http://schemas.openxmlformats.org/officeDocument/2006/relationships/hyperlink" Target="https://www.te.com/en/product-183024-1.html" TargetMode="External"/><Relationship Id="rId129" Type="http://schemas.openxmlformats.org/officeDocument/2006/relationships/hyperlink" Target="https://www.hirose.com/product/en/products/DF20/DF20F-3032SCFA/" TargetMode="External"/><Relationship Id="rId128" Type="http://schemas.openxmlformats.org/officeDocument/2006/relationships/hyperlink" Target="https://www.hirose.com/product/en/products/DF20/DF20F-2830SCFA/" TargetMode="External"/><Relationship Id="rId249" Type="http://schemas.openxmlformats.org/officeDocument/2006/relationships/hyperlink" Target="https://www.molex.com/en-us/products/part-detail/430310006" TargetMode="External"/><Relationship Id="rId127" Type="http://schemas.openxmlformats.org/officeDocument/2006/relationships/hyperlink" Target="https://www.hirose.com/product/en/products/DF14/DF14-3032SCFA/" TargetMode="External"/><Relationship Id="rId248" Type="http://schemas.openxmlformats.org/officeDocument/2006/relationships/hyperlink" Target="https://www.molex.com/en-us/products/part-detail/430310005" TargetMode="External"/><Relationship Id="rId369" Type="http://schemas.openxmlformats.org/officeDocument/2006/relationships/hyperlink" Target="https://www.molex.com/en-us/products/part-detail/1053001400" TargetMode="External"/><Relationship Id="rId126" Type="http://schemas.openxmlformats.org/officeDocument/2006/relationships/hyperlink" Target="https://www.hirose.com/product/en/products/DF14/DF14-3032SCF/" TargetMode="External"/><Relationship Id="rId247" Type="http://schemas.openxmlformats.org/officeDocument/2006/relationships/hyperlink" Target="https://www.molex.com/en-us/products/part-detail/430310004" TargetMode="External"/><Relationship Id="rId368" Type="http://schemas.openxmlformats.org/officeDocument/2006/relationships/hyperlink" Target="https://www.molex.com/en-us/products/part-detail/1053001300" TargetMode="External"/><Relationship Id="rId489" Type="http://schemas.openxmlformats.org/officeDocument/2006/relationships/hyperlink" Target="https://www.te.com/en/product-3-350980-1.html" TargetMode="External"/><Relationship Id="rId121" Type="http://schemas.openxmlformats.org/officeDocument/2006/relationships/hyperlink" Target="https://www.harting.com/en-US/p/D-SUB-FE-HIGH-END-AWG-20-24-CRIMP-CONT-09670008676" TargetMode="External"/><Relationship Id="rId242" Type="http://schemas.openxmlformats.org/officeDocument/2006/relationships/hyperlink" Target="https://www.molex.com/en-us/products/part-detail/39000091" TargetMode="External"/><Relationship Id="rId363" Type="http://schemas.openxmlformats.org/officeDocument/2006/relationships/hyperlink" Target="https://www.molex.com/en-us/products/part-detail/1053002100" TargetMode="External"/><Relationship Id="rId484" Type="http://schemas.openxmlformats.org/officeDocument/2006/relationships/hyperlink" Target="https://www.te.com/en/product-1586538-1.html" TargetMode="External"/><Relationship Id="rId120" Type="http://schemas.openxmlformats.org/officeDocument/2006/relationships/hyperlink" Target="https://en.connfly.com/static/upload/file//DS1073-02.pdf" TargetMode="External"/><Relationship Id="rId241" Type="http://schemas.openxmlformats.org/officeDocument/2006/relationships/hyperlink" Target="https://www.molex.com/en-us/products/part-detail/39000083" TargetMode="External"/><Relationship Id="rId362" Type="http://schemas.openxmlformats.org/officeDocument/2006/relationships/hyperlink" Target="https://www.molex.com/en-us/products/part-detail/1053001900" TargetMode="External"/><Relationship Id="rId483" Type="http://schemas.openxmlformats.org/officeDocument/2006/relationships/hyperlink" Target="https://www.te.com/en/product-1586537-1.html" TargetMode="External"/><Relationship Id="rId240" Type="http://schemas.openxmlformats.org/officeDocument/2006/relationships/hyperlink" Target="https://www.molex.com/en-us/products/part-detail/39000081" TargetMode="External"/><Relationship Id="rId361" Type="http://schemas.openxmlformats.org/officeDocument/2006/relationships/hyperlink" Target="https://www.molex.com/en-us/products/part-detail/2014472300" TargetMode="External"/><Relationship Id="rId482" Type="http://schemas.openxmlformats.org/officeDocument/2006/relationships/hyperlink" Target="https://www.te.com/en/product-794831-3.html" TargetMode="External"/><Relationship Id="rId360" Type="http://schemas.openxmlformats.org/officeDocument/2006/relationships/hyperlink" Target="https://www.molex.com/en-us/products/part-detail/1053002200" TargetMode="External"/><Relationship Id="rId481" Type="http://schemas.openxmlformats.org/officeDocument/2006/relationships/hyperlink" Target="https://www.te.com/en/product-794406-3.html" TargetMode="External"/><Relationship Id="rId125" Type="http://schemas.openxmlformats.org/officeDocument/2006/relationships/hyperlink" Target="https://www.hirose.com/product/en/products/DF14/DF14-2628SCFA/" TargetMode="External"/><Relationship Id="rId246" Type="http://schemas.openxmlformats.org/officeDocument/2006/relationships/hyperlink" Target="https://www.molex.com/en-us/products/part-detail/39000217" TargetMode="External"/><Relationship Id="rId367" Type="http://schemas.openxmlformats.org/officeDocument/2006/relationships/hyperlink" Target="https://www.molex.com/en-us/products/part-detail/1053001200" TargetMode="External"/><Relationship Id="rId488" Type="http://schemas.openxmlformats.org/officeDocument/2006/relationships/hyperlink" Target="https://www.te.com/en/product-5-1534116-1.html" TargetMode="External"/><Relationship Id="rId124" Type="http://schemas.openxmlformats.org/officeDocument/2006/relationships/hyperlink" Target="https://www.hirose.com/product/en/products/DF14/DF14-2628SCF/" TargetMode="External"/><Relationship Id="rId245" Type="http://schemas.openxmlformats.org/officeDocument/2006/relationships/hyperlink" Target="https://www.molex.com/en-us/products/part-detail/39000215" TargetMode="External"/><Relationship Id="rId366" Type="http://schemas.openxmlformats.org/officeDocument/2006/relationships/hyperlink" Target="https://www.molex.com/en-us/products/part-detail/1053001100" TargetMode="External"/><Relationship Id="rId487" Type="http://schemas.openxmlformats.org/officeDocument/2006/relationships/hyperlink" Target="https://www.te.com/en/product-5-968221-1.html" TargetMode="External"/><Relationship Id="rId123" Type="http://schemas.openxmlformats.org/officeDocument/2006/relationships/hyperlink" Target="https://www.hirose.com/product/en/products/DF13/DF13-3032SCFA/" TargetMode="External"/><Relationship Id="rId244" Type="http://schemas.openxmlformats.org/officeDocument/2006/relationships/hyperlink" Target="https://www.molex.com/en-us/products/part-detail/39000213" TargetMode="External"/><Relationship Id="rId365" Type="http://schemas.openxmlformats.org/officeDocument/2006/relationships/hyperlink" Target="https://www.molex.com/en-us/products/part-detail/1053002400" TargetMode="External"/><Relationship Id="rId486" Type="http://schemas.openxmlformats.org/officeDocument/2006/relationships/hyperlink" Target="https://www.te.com/en/product-1718760-3.html" TargetMode="External"/><Relationship Id="rId122" Type="http://schemas.openxmlformats.org/officeDocument/2006/relationships/hyperlink" Target="https://www.hirose.com/product/en/products/DF13/DF13-3032SCF/" TargetMode="External"/><Relationship Id="rId243" Type="http://schemas.openxmlformats.org/officeDocument/2006/relationships/hyperlink" Target="https://www.molex.com/en-us/products/part-detail/39000141" TargetMode="External"/><Relationship Id="rId364" Type="http://schemas.openxmlformats.org/officeDocument/2006/relationships/hyperlink" Target="https://www.molex.com/en-us/products/part-detail/1053002300" TargetMode="External"/><Relationship Id="rId485" Type="http://schemas.openxmlformats.org/officeDocument/2006/relationships/hyperlink" Target="https://www.te.com/en/product-1586538-3.html" TargetMode="External"/><Relationship Id="rId95" Type="http://schemas.openxmlformats.org/officeDocument/2006/relationships/hyperlink" Target="https://akompany.ru/kabelnye-nakonechniki-klemmy-kontakty-razemy/45-7373-8528-01-nakonechnik-kolcevoy-4mm-sechenie-05-15mm2-ol" TargetMode="External"/><Relationship Id="rId94" Type="http://schemas.openxmlformats.org/officeDocument/2006/relationships/hyperlink" Target="https://kvt.su/prod/insulated-terminals/iplug/rpip/" TargetMode="External"/><Relationship Id="rId97" Type="http://schemas.openxmlformats.org/officeDocument/2006/relationships/hyperlink" Target="https://furam7.ru/katalog/ehlektrika/soedinitelnye-izdeliya/kontakty-gnezdovye/4573738006-gnezdo.html" TargetMode="External"/><Relationship Id="rId96" Type="http://schemas.openxmlformats.org/officeDocument/2006/relationships/hyperlink" Target="https://www.dart.moscow/index.php?productcode=18638" TargetMode="External"/><Relationship Id="rId99" Type="http://schemas.openxmlformats.org/officeDocument/2006/relationships/hyperlink" Target="https://stal63.ru/catalog/materialy-komplektuyushchie-instrument/kolodki-kontakty-klemmy/kontakt_gnezdovoy_stsnk_757474_052_01_pod_provod_1_25_2_5/" TargetMode="External"/><Relationship Id="rId480" Type="http://schemas.openxmlformats.org/officeDocument/2006/relationships/hyperlink" Target="https://www.te.com/en/product-794831-1.html" TargetMode="External"/><Relationship Id="rId98" Type="http://schemas.openxmlformats.org/officeDocument/2006/relationships/hyperlink" Target="https://stal63.ru/catalog/materialy-komplektuyushchie-instrument/kolodki-kontakty-klemmy/kontakt_gnezdovoy_stsnk_757474_052_01_pod_provod_1_25_2_5/" TargetMode="External"/><Relationship Id="rId91" Type="http://schemas.openxmlformats.org/officeDocument/2006/relationships/hyperlink" Target="https://kvt.su/prod/insulated-terminals/iplug/rpip/" TargetMode="External"/><Relationship Id="rId90" Type="http://schemas.openxmlformats.org/officeDocument/2006/relationships/hyperlink" Target="https://kvt.su/prod/insulated-terminals/iplug/rpip/" TargetMode="External"/><Relationship Id="rId93" Type="http://schemas.openxmlformats.org/officeDocument/2006/relationships/hyperlink" Target="https://kvt.su/prod/insulated-terminals/iplug/rpip/" TargetMode="External"/><Relationship Id="rId92" Type="http://schemas.openxmlformats.org/officeDocument/2006/relationships/hyperlink" Target="https://kvt.su/prod/insulated-terminals/iplug/rpip/" TargetMode="External"/><Relationship Id="rId118" Type="http://schemas.openxmlformats.org/officeDocument/2006/relationships/hyperlink" Target="https://en.connfly.com/static/upload/file//DS1073-02.pdf" TargetMode="External"/><Relationship Id="rId239" Type="http://schemas.openxmlformats.org/officeDocument/2006/relationships/hyperlink" Target="https://www.molex.com/en-us/products/part-detail/39000075" TargetMode="External"/><Relationship Id="rId117" Type="http://schemas.openxmlformats.org/officeDocument/2006/relationships/hyperlink" Target="https://www.elmatrix.ru/catalog/73437/" TargetMode="External"/><Relationship Id="rId238" Type="http://schemas.openxmlformats.org/officeDocument/2006/relationships/hyperlink" Target="https://www.molex.com/en-us/products/part-detail/39000067" TargetMode="External"/><Relationship Id="rId359" Type="http://schemas.openxmlformats.org/officeDocument/2006/relationships/hyperlink" Target="https://www.molex.com/en-us/products/part-detail/08701039" TargetMode="External"/><Relationship Id="rId116" Type="http://schemas.openxmlformats.org/officeDocument/2006/relationships/hyperlink" Target="https://www.connfly.com/static/upload/file/pdf/DS1072.pdf" TargetMode="External"/><Relationship Id="rId237" Type="http://schemas.openxmlformats.org/officeDocument/2006/relationships/hyperlink" Target="https://www.molex.com/en-us/products/part-detail/39000061" TargetMode="External"/><Relationship Id="rId358" Type="http://schemas.openxmlformats.org/officeDocument/2006/relationships/hyperlink" Target="https://www.molex.com/en-us/products/part-detail/507528400" TargetMode="External"/><Relationship Id="rId479" Type="http://schemas.openxmlformats.org/officeDocument/2006/relationships/hyperlink" Target="https://www.te.com/en/product-1-794407-0.html" TargetMode="External"/><Relationship Id="rId115" Type="http://schemas.openxmlformats.org/officeDocument/2006/relationships/hyperlink" Target="https://www.connfly.com/static/upload/file/pdf/DS1072.pdf" TargetMode="External"/><Relationship Id="rId236" Type="http://schemas.openxmlformats.org/officeDocument/2006/relationships/hyperlink" Target="https://www.molex.com/en-us/products/part-detail/39000048" TargetMode="External"/><Relationship Id="rId357" Type="http://schemas.openxmlformats.org/officeDocument/2006/relationships/hyperlink" Target="https://www.molex.com/en-us/products/part-detail/507528200" TargetMode="External"/><Relationship Id="rId478" Type="http://schemas.openxmlformats.org/officeDocument/2006/relationships/hyperlink" Target="https://www.te.com/en/product-794407-1.html" TargetMode="External"/><Relationship Id="rId119" Type="http://schemas.openxmlformats.org/officeDocument/2006/relationships/hyperlink" Target="https://en.connfly.com/static/upload/file//DS1073-02.pdf" TargetMode="External"/><Relationship Id="rId110" Type="http://schemas.openxmlformats.org/officeDocument/2006/relationships/hyperlink" Target="https://en.connfly.com/static/upload/file/DS1071-01.pdf" TargetMode="External"/><Relationship Id="rId231" Type="http://schemas.openxmlformats.org/officeDocument/2006/relationships/hyperlink" Target="https://www.molex.com/en-us/products/part-detail/39000207" TargetMode="External"/><Relationship Id="rId352" Type="http://schemas.openxmlformats.org/officeDocument/2006/relationships/hyperlink" Target="https://www.molex.com/en-us/products/part-detail/460121241" TargetMode="External"/><Relationship Id="rId473" Type="http://schemas.openxmlformats.org/officeDocument/2006/relationships/hyperlink" Target="https://www.te.com/en/product-1-770903-0.html" TargetMode="External"/><Relationship Id="rId230" Type="http://schemas.openxmlformats.org/officeDocument/2006/relationships/hyperlink" Target="https://www.molex.com/en-us/products/part-detail/39000185" TargetMode="External"/><Relationship Id="rId351" Type="http://schemas.openxmlformats.org/officeDocument/2006/relationships/hyperlink" Target="https://www.molex.com/en-us/products/part-detail/460121141" TargetMode="External"/><Relationship Id="rId472" Type="http://schemas.openxmlformats.org/officeDocument/2006/relationships/hyperlink" Target="https://www.te.com/en/product-1-770902-0.html" TargetMode="External"/><Relationship Id="rId350" Type="http://schemas.openxmlformats.org/officeDocument/2006/relationships/hyperlink" Target="https://www.molex.com/en-us/products/part-detail/457503211" TargetMode="External"/><Relationship Id="rId471" Type="http://schemas.openxmlformats.org/officeDocument/2006/relationships/hyperlink" Target="https://www.te.com/en/product-770902-1.html" TargetMode="External"/><Relationship Id="rId470" Type="http://schemas.openxmlformats.org/officeDocument/2006/relationships/hyperlink" Target="https://www.te.com/en/product-1-770901-0.html" TargetMode="External"/><Relationship Id="rId114" Type="http://schemas.openxmlformats.org/officeDocument/2006/relationships/hyperlink" Target="https://en.connfly.com/static/upload/file/DS1071-01.pdf" TargetMode="External"/><Relationship Id="rId235" Type="http://schemas.openxmlformats.org/officeDocument/2006/relationships/hyperlink" Target="https://www.molex.com/en-us/products/part-detail/39000040" TargetMode="External"/><Relationship Id="rId356" Type="http://schemas.openxmlformats.org/officeDocument/2006/relationships/hyperlink" Target="https://www.molex.com/en-us/products/part-detail/460123151" TargetMode="External"/><Relationship Id="rId477" Type="http://schemas.openxmlformats.org/officeDocument/2006/relationships/hyperlink" Target="https://www.te.com/en/product-1-794406-0.html" TargetMode="External"/><Relationship Id="rId113" Type="http://schemas.openxmlformats.org/officeDocument/2006/relationships/hyperlink" Target="https://en.connfly.com/static/upload/file//DS1070.pdf" TargetMode="External"/><Relationship Id="rId234" Type="http://schemas.openxmlformats.org/officeDocument/2006/relationships/hyperlink" Target="https://www.molex.com/en-us/products/part-detail/39000434" TargetMode="External"/><Relationship Id="rId355" Type="http://schemas.openxmlformats.org/officeDocument/2006/relationships/hyperlink" Target="https://www.molex.com/en-us/products/part-detail/460123251" TargetMode="External"/><Relationship Id="rId476" Type="http://schemas.openxmlformats.org/officeDocument/2006/relationships/hyperlink" Target="https://www.te.com/en/product-794406-1.html" TargetMode="External"/><Relationship Id="rId112" Type="http://schemas.openxmlformats.org/officeDocument/2006/relationships/hyperlink" Target="https://www.connfly.com/static/upload/file/pdf/DS1074.pdf" TargetMode="External"/><Relationship Id="rId233" Type="http://schemas.openxmlformats.org/officeDocument/2006/relationships/hyperlink" Target="https://www.molex.com/en-us/products/part-detail/39000428" TargetMode="External"/><Relationship Id="rId354" Type="http://schemas.openxmlformats.org/officeDocument/2006/relationships/hyperlink" Target="https://www.molex.com/en-us/products/part-detail/460123241" TargetMode="External"/><Relationship Id="rId475" Type="http://schemas.openxmlformats.org/officeDocument/2006/relationships/hyperlink" Target="https://www.te.com/en/product-1-770904-0.html" TargetMode="External"/><Relationship Id="rId111" Type="http://schemas.openxmlformats.org/officeDocument/2006/relationships/hyperlink" Target="https://en.connfly.com/static/upload/file/DS1071-01.pdf" TargetMode="External"/><Relationship Id="rId232" Type="http://schemas.openxmlformats.org/officeDocument/2006/relationships/hyperlink" Target="https://www.molex.com/en-us/products/part-detail/39000209" TargetMode="External"/><Relationship Id="rId353" Type="http://schemas.openxmlformats.org/officeDocument/2006/relationships/hyperlink" Target="https://www.molex.com/en-us/products/part-detail/460123141" TargetMode="External"/><Relationship Id="rId474" Type="http://schemas.openxmlformats.org/officeDocument/2006/relationships/hyperlink" Target="https://www.te.com/en/product-770904-1.html" TargetMode="External"/><Relationship Id="rId305" Type="http://schemas.openxmlformats.org/officeDocument/2006/relationships/hyperlink" Target="https://www.molex.com/en-us/products/part-detail/08520811" TargetMode="External"/><Relationship Id="rId426" Type="http://schemas.openxmlformats.org/officeDocument/2006/relationships/hyperlink" Target="https://www.te.com/en/product-282404-1.html" TargetMode="External"/><Relationship Id="rId304" Type="http://schemas.openxmlformats.org/officeDocument/2006/relationships/hyperlink" Target="https://www.molex.com/en-us/products/part-detail/39000286" TargetMode="External"/><Relationship Id="rId425" Type="http://schemas.openxmlformats.org/officeDocument/2006/relationships/hyperlink" Target="https://www.te.com/en/product-282403-1.html" TargetMode="External"/><Relationship Id="rId303" Type="http://schemas.openxmlformats.org/officeDocument/2006/relationships/hyperlink" Target="https://www.molex.com/en-us/products/part-detail/08500119" TargetMode="External"/><Relationship Id="rId424" Type="http://schemas.openxmlformats.org/officeDocument/2006/relationships/hyperlink" Target="https://www.te.com/en/product-282109-1.html" TargetMode="External"/><Relationship Id="rId302" Type="http://schemas.openxmlformats.org/officeDocument/2006/relationships/hyperlink" Target="https://www.molex.com/en-us/products/part-detail/08500105" TargetMode="External"/><Relationship Id="rId423" Type="http://schemas.openxmlformats.org/officeDocument/2006/relationships/hyperlink" Target="https://www.te.com/en/product-3-1447221-4.html" TargetMode="External"/><Relationship Id="rId309" Type="http://schemas.openxmlformats.org/officeDocument/2006/relationships/hyperlink" Target="https://www.molex.com/en-us/products/part-detail/08500281" TargetMode="External"/><Relationship Id="rId308" Type="http://schemas.openxmlformats.org/officeDocument/2006/relationships/hyperlink" Target="https://www.molex.com/en-us/products/part-detail/08580114" TargetMode="External"/><Relationship Id="rId429" Type="http://schemas.openxmlformats.org/officeDocument/2006/relationships/hyperlink" Target="https://www.automotive-connectors.com/en/Tyco-282465-1-Male-Tin-Plated-Superseal-1.5-Terminals-1.5-2.50-mm2-4000-pcs.-reel/282465-1" TargetMode="External"/><Relationship Id="rId307" Type="http://schemas.openxmlformats.org/officeDocument/2006/relationships/hyperlink" Target="https://www.molex.com/en-us/products/part-detail/08580121" TargetMode="External"/><Relationship Id="rId428" Type="http://schemas.openxmlformats.org/officeDocument/2006/relationships/hyperlink" Target="https://octopart.com/282308-1-te+connectivity+/+amp-42840317" TargetMode="External"/><Relationship Id="rId306" Type="http://schemas.openxmlformats.org/officeDocument/2006/relationships/hyperlink" Target="https://www.molex.com/en-us/products/part-detail/08650114" TargetMode="External"/><Relationship Id="rId427" Type="http://schemas.openxmlformats.org/officeDocument/2006/relationships/hyperlink" Target="https://www.te.com/en/product-282110-1.html" TargetMode="External"/><Relationship Id="rId301" Type="http://schemas.openxmlformats.org/officeDocument/2006/relationships/hyperlink" Target="https://www.molex.com/en-us/products/part-detail/08550133" TargetMode="External"/><Relationship Id="rId422" Type="http://schemas.openxmlformats.org/officeDocument/2006/relationships/hyperlink" Target="https://www.te.com/en/product-3-1447221-3.html" TargetMode="External"/><Relationship Id="rId300" Type="http://schemas.openxmlformats.org/officeDocument/2006/relationships/hyperlink" Target="https://www.molex.com/en-us/products/part-detail/08560105" TargetMode="External"/><Relationship Id="rId421" Type="http://schemas.openxmlformats.org/officeDocument/2006/relationships/hyperlink" Target="https://www.te.com/en/product-929975-1.html" TargetMode="External"/><Relationship Id="rId420" Type="http://schemas.openxmlformats.org/officeDocument/2006/relationships/hyperlink" Target="https://www.te.com/en/product-929967-1.html" TargetMode="External"/><Relationship Id="rId415" Type="http://schemas.openxmlformats.org/officeDocument/2006/relationships/hyperlink" Target="https://www.te.com/en/product-1-968857-1.html" TargetMode="External"/><Relationship Id="rId414" Type="http://schemas.openxmlformats.org/officeDocument/2006/relationships/hyperlink" Target="https://us.rs-online.com/product/te-connectivity/1241394-1/70283563/" TargetMode="External"/><Relationship Id="rId413" Type="http://schemas.openxmlformats.org/officeDocument/2006/relationships/hyperlink" Target="https://www.te.com/en/product-1241390-1.html" TargetMode="External"/><Relationship Id="rId412" Type="http://schemas.openxmlformats.org/officeDocument/2006/relationships/hyperlink" Target="https://us.rs-online.com/product/te-connectivity/1241388-1/70283561/" TargetMode="External"/><Relationship Id="rId419" Type="http://schemas.openxmlformats.org/officeDocument/2006/relationships/hyperlink" Target="https://www.te.com/en/product-175124-1.html" TargetMode="External"/><Relationship Id="rId418" Type="http://schemas.openxmlformats.org/officeDocument/2006/relationships/hyperlink" Target="https://www.te.com/en/product-173682-1.html" TargetMode="External"/><Relationship Id="rId417" Type="http://schemas.openxmlformats.org/officeDocument/2006/relationships/hyperlink" Target="https://www.te.com/en/product-173681-2.html" TargetMode="External"/><Relationship Id="rId416" Type="http://schemas.openxmlformats.org/officeDocument/2006/relationships/hyperlink" Target="https://www.te.com/en/product-353907-1.html" TargetMode="External"/><Relationship Id="rId411" Type="http://schemas.openxmlformats.org/officeDocument/2006/relationships/hyperlink" Target="https://www.te.com/en/product-1241396-1.html" TargetMode="External"/><Relationship Id="rId410" Type="http://schemas.openxmlformats.org/officeDocument/2006/relationships/hyperlink" Target="https://datasheet.octopart.com/1-962916-1-TE-Connectivity-datasheet-179928042.pdf" TargetMode="External"/><Relationship Id="rId206" Type="http://schemas.openxmlformats.org/officeDocument/2006/relationships/hyperlink" Target="https://www.jst.com/products/crimp_style/szpd-002t-p0-3/" TargetMode="External"/><Relationship Id="rId327" Type="http://schemas.openxmlformats.org/officeDocument/2006/relationships/hyperlink" Target="https://www.molex.com/en-us/products/part-detail/5055721000" TargetMode="External"/><Relationship Id="rId448" Type="http://schemas.openxmlformats.org/officeDocument/2006/relationships/hyperlink" Target="https://www.te.com/en/product-1060-12-0166.html" TargetMode="External"/><Relationship Id="rId205" Type="http://schemas.openxmlformats.org/officeDocument/2006/relationships/hyperlink" Target="https://www.jst.com/products/crimp_style/sze-003t-p0-3/" TargetMode="External"/><Relationship Id="rId326" Type="http://schemas.openxmlformats.org/officeDocument/2006/relationships/hyperlink" Target="https://www.molex.com/en-us/products/part-detail/2137201000" TargetMode="External"/><Relationship Id="rId447" Type="http://schemas.openxmlformats.org/officeDocument/2006/relationships/hyperlink" Target="https://www.te.com/en/product-1062-16-0122.html" TargetMode="External"/><Relationship Id="rId204" Type="http://schemas.openxmlformats.org/officeDocument/2006/relationships/hyperlink" Target="https://www.jst.com/products/crimp_style/sze-002t-p0-3/" TargetMode="External"/><Relationship Id="rId325" Type="http://schemas.openxmlformats.org/officeDocument/2006/relationships/hyperlink" Target="https://www.molex.com/en-us/products/part-detail/502128000" TargetMode="External"/><Relationship Id="rId446" Type="http://schemas.openxmlformats.org/officeDocument/2006/relationships/hyperlink" Target="https://www.te.com/en/product-770520-3.html" TargetMode="External"/><Relationship Id="rId203" Type="http://schemas.openxmlformats.org/officeDocument/2006/relationships/hyperlink" Target="https://www.jst-mfg.com/product/pdf/eng/eJWPF.pdf" TargetMode="External"/><Relationship Id="rId324" Type="http://schemas.openxmlformats.org/officeDocument/2006/relationships/hyperlink" Target="https://www.molex.com/en-us/products/part-detail/2202260004" TargetMode="External"/><Relationship Id="rId445" Type="http://schemas.openxmlformats.org/officeDocument/2006/relationships/hyperlink" Target="https://www.te.com/en/product-770520-1.html" TargetMode="External"/><Relationship Id="rId209" Type="http://schemas.openxmlformats.org/officeDocument/2006/relationships/hyperlink" Target="https://www.klselectronic.com/kls1-xl4-1-25-pitch-1-25mm-hrs-df13-type-wire-to-board-connector.html" TargetMode="External"/><Relationship Id="rId208" Type="http://schemas.openxmlformats.org/officeDocument/2006/relationships/hyperlink" Target="https://ozdisan.com/konnektor-baglanti-elemanlari/kontakt/pcb-konnektor-terminalleri/L-KLS1-2-54-T" TargetMode="External"/><Relationship Id="rId329" Type="http://schemas.openxmlformats.org/officeDocument/2006/relationships/hyperlink" Target="https://www.molex.com/en-us/products/part-detail/2145241000" TargetMode="External"/><Relationship Id="rId207" Type="http://schemas.openxmlformats.org/officeDocument/2006/relationships/hyperlink" Target="https://www.compel.ru/infosheet/KLS/L-KLS1-2.50-T" TargetMode="External"/><Relationship Id="rId328" Type="http://schemas.openxmlformats.org/officeDocument/2006/relationships/hyperlink" Target="https://www.molex.com/en-us/products/part-detail/5055721100" TargetMode="External"/><Relationship Id="rId449" Type="http://schemas.openxmlformats.org/officeDocument/2006/relationships/hyperlink" Target="https://www.te.com/en/product-1062-12-0166.html" TargetMode="External"/><Relationship Id="rId440" Type="http://schemas.openxmlformats.org/officeDocument/2006/relationships/hyperlink" Target="https://www.te.com/en/product-969022-1.html" TargetMode="External"/><Relationship Id="rId202" Type="http://schemas.openxmlformats.org/officeDocument/2006/relationships/hyperlink" Target="https://www.jst-connector.com/datasheet/jst-connector/SWPR-001T-P025.pdf" TargetMode="External"/><Relationship Id="rId323" Type="http://schemas.openxmlformats.org/officeDocument/2006/relationships/hyperlink" Target="https://www.molex.com/en-us/products/part-detail/2191970004" TargetMode="External"/><Relationship Id="rId444" Type="http://schemas.openxmlformats.org/officeDocument/2006/relationships/hyperlink" Target="https://www.lcsc.com/datasheet/lcsc_datasheet_2411220046_TE-Connectivity-5-166054-1_C573679.pdf" TargetMode="External"/><Relationship Id="rId201" Type="http://schemas.openxmlformats.org/officeDocument/2006/relationships/hyperlink" Target="https://www.jst.com/products/crimp_style/ssqsk-a03gj-p-r/" TargetMode="External"/><Relationship Id="rId322" Type="http://schemas.openxmlformats.org/officeDocument/2006/relationships/hyperlink" Target="https://www.molex.com/en-us/products/part-detail/2064600013" TargetMode="External"/><Relationship Id="rId443" Type="http://schemas.openxmlformats.org/officeDocument/2006/relationships/hyperlink" Target="https://www.te.com/en/product-1241858-2.html" TargetMode="External"/><Relationship Id="rId200" Type="http://schemas.openxmlformats.org/officeDocument/2006/relationships/hyperlink" Target="https://www.jst.com/products/crimp_style/ssqsk-a03gj-p-l/" TargetMode="External"/><Relationship Id="rId321" Type="http://schemas.openxmlformats.org/officeDocument/2006/relationships/hyperlink" Target="https://www.molex.com/en-us/products/part-detail/2064600012" TargetMode="External"/><Relationship Id="rId442" Type="http://schemas.openxmlformats.org/officeDocument/2006/relationships/hyperlink" Target="https://us.rs-online.com/product/te-connectivity/968052-1/70286107/" TargetMode="External"/><Relationship Id="rId320" Type="http://schemas.openxmlformats.org/officeDocument/2006/relationships/hyperlink" Target="https://www.molex.com/en-us/products/part-detail/2064600011" TargetMode="External"/><Relationship Id="rId441" Type="http://schemas.openxmlformats.org/officeDocument/2006/relationships/hyperlink" Target="https://www.tme.eu/de/details/1241860-2/automotive-steckverbinder/te-connectivity/" TargetMode="External"/><Relationship Id="rId316" Type="http://schemas.openxmlformats.org/officeDocument/2006/relationships/hyperlink" Target="https://www.molex.com/en-us/products/part-detail/2064600043" TargetMode="External"/><Relationship Id="rId437" Type="http://schemas.openxmlformats.org/officeDocument/2006/relationships/hyperlink" Target="https://www.newark.com/amp-te-connectivity/962943-1/rectangular-power-contact-micro/dp/55W5078" TargetMode="External"/><Relationship Id="rId315" Type="http://schemas.openxmlformats.org/officeDocument/2006/relationships/hyperlink" Target="https://www.molex.com/en-us/products/part-detail/2064600041" TargetMode="External"/><Relationship Id="rId436" Type="http://schemas.openxmlformats.org/officeDocument/2006/relationships/hyperlink" Target="https://www.te.com/en/product-962942-1.html" TargetMode="External"/><Relationship Id="rId314" Type="http://schemas.openxmlformats.org/officeDocument/2006/relationships/hyperlink" Target="https://www.molex.com/en-us/products/part-detail/2064600033" TargetMode="External"/><Relationship Id="rId435" Type="http://schemas.openxmlformats.org/officeDocument/2006/relationships/hyperlink" Target="https://www.te.com/en/product-1241844-2.html" TargetMode="External"/><Relationship Id="rId313" Type="http://schemas.openxmlformats.org/officeDocument/2006/relationships/hyperlink" Target="https://www.molex.com/en-us/products/part-detail/2064600032" TargetMode="External"/><Relationship Id="rId434" Type="http://schemas.openxmlformats.org/officeDocument/2006/relationships/hyperlink" Target="https://www.te.com/en/product-929939-1.html" TargetMode="External"/><Relationship Id="rId319" Type="http://schemas.openxmlformats.org/officeDocument/2006/relationships/hyperlink" Target="https://www.molex.com/en-us/products/part-detail/2064600023" TargetMode="External"/><Relationship Id="rId318" Type="http://schemas.openxmlformats.org/officeDocument/2006/relationships/hyperlink" Target="https://www.molex.com/en-us/products/part-detail/2064600022" TargetMode="External"/><Relationship Id="rId439" Type="http://schemas.openxmlformats.org/officeDocument/2006/relationships/hyperlink" Target="https://www.te.com/en/product-965914-1.html" TargetMode="External"/><Relationship Id="rId317" Type="http://schemas.openxmlformats.org/officeDocument/2006/relationships/hyperlink" Target="https://www.molex.com/en-us/products/part-detail/2064600021" TargetMode="External"/><Relationship Id="rId438" Type="http://schemas.openxmlformats.org/officeDocument/2006/relationships/hyperlink" Target="https://www.te.com/en/product-964261-2.html" TargetMode="External"/><Relationship Id="rId312" Type="http://schemas.openxmlformats.org/officeDocument/2006/relationships/hyperlink" Target="https://www.molex.com/en-us/products/part-detail/2064600031" TargetMode="External"/><Relationship Id="rId433" Type="http://schemas.openxmlformats.org/officeDocument/2006/relationships/hyperlink" Target="https://www.te.com/en/product-929939-3.html" TargetMode="External"/><Relationship Id="rId311" Type="http://schemas.openxmlformats.org/officeDocument/2006/relationships/hyperlink" Target="https://www.molex.com/en-us/products/part-detail/2064600042" TargetMode="External"/><Relationship Id="rId432" Type="http://schemas.openxmlformats.org/officeDocument/2006/relationships/hyperlink" Target="https://www.te.com/en/product-284263-1.html" TargetMode="External"/><Relationship Id="rId310" Type="http://schemas.openxmlformats.org/officeDocument/2006/relationships/hyperlink" Target="https://www.molex.com/en-us/products/part-detail/0008520071" TargetMode="External"/><Relationship Id="rId431" Type="http://schemas.openxmlformats.org/officeDocument/2006/relationships/hyperlink" Target="https://www.te.com/en/product-284262-1.html" TargetMode="External"/><Relationship Id="rId430" Type="http://schemas.openxmlformats.org/officeDocument/2006/relationships/hyperlink" Target="https://www.te.com/en/product-282466-1.htm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6.xml"/><Relationship Id="rId5"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jst-mfg.com/product/pdf/eng/eSUH.pdf?69cba38f14d8a" TargetMode="External"/><Relationship Id="rId2" Type="http://schemas.openxmlformats.org/officeDocument/2006/relationships/hyperlink" Target="https://docs.google.com/spreadsheets/d/1K0mnXMvMUY4uP86r3uj_BEgJeJtnnJNN/edit?usp=drive_web&amp;ouid=102045335364159257792&amp;rtpof=true" TargetMode="External"/><Relationship Id="rId3" Type="http://schemas.openxmlformats.org/officeDocument/2006/relationships/hyperlink" Target="https://docs.google.com/spreadsheets/d/1xV9he3wDi3g3oemwzcVhMSKChGZLXJhI/edit?gid=1370055432" TargetMode="External"/><Relationship Id="rId4" Type="http://schemas.openxmlformats.org/officeDocument/2006/relationships/hyperlink" Target="https://docs.google.com/spreadsheets/d/1fVwI1yrNUHQNERwN4_NJ_DaDM3rpIXVA/edit?gid=335130485" TargetMode="External"/><Relationship Id="rId9" Type="http://schemas.openxmlformats.org/officeDocument/2006/relationships/hyperlink" Target="https://docs.google.com/spreadsheets/d/1lmbKS0Jq8CIGEwzy7UR5JRsf967etJu3/edit?gid=1571050397" TargetMode="External"/><Relationship Id="rId143" Type="http://schemas.openxmlformats.org/officeDocument/2006/relationships/hyperlink" Target="https://www.molex.com/en-us/part-list/2695" TargetMode="External"/><Relationship Id="rId142" Type="http://schemas.openxmlformats.org/officeDocument/2006/relationships/hyperlink" Target="https://docs.google.com/spreadsheets/d/11UayKhER_ckI49-ien3HA3jsWToWL6ot/edit?gid=1941276385" TargetMode="External"/><Relationship Id="rId141" Type="http://schemas.openxmlformats.org/officeDocument/2006/relationships/hyperlink" Target="https://ldzy.tw/connectors/a2542/" TargetMode="External"/><Relationship Id="rId140" Type="http://schemas.openxmlformats.org/officeDocument/2006/relationships/hyperlink" Target="https://docs.google.com/spreadsheets/d/11UayKhER_ckI49-ien3HA3jsWToWL6ot/edit?gid=1941276385" TargetMode="External"/><Relationship Id="rId5" Type="http://schemas.openxmlformats.org/officeDocument/2006/relationships/hyperlink" Target="https://www.lhecn.com/a1002/" TargetMode="External"/><Relationship Id="rId6" Type="http://schemas.openxmlformats.org/officeDocument/2006/relationships/hyperlink" Target="https://docs.google.com/spreadsheets/d/1MqpWuUqB3t5Xeq3slIY4pdgjUduXYv3B/edit?gid=1568390186" TargetMode="External"/><Relationship Id="rId7" Type="http://schemas.openxmlformats.org/officeDocument/2006/relationships/hyperlink" Target="https://www.lhecn.com/a1002/" TargetMode="External"/><Relationship Id="rId145" Type="http://schemas.openxmlformats.org/officeDocument/2006/relationships/drawing" Target="../drawings/drawing16.xml"/><Relationship Id="rId8" Type="http://schemas.openxmlformats.org/officeDocument/2006/relationships/hyperlink" Target="https://docs.google.com/spreadsheets/d/1wKoUIGiSEOMQ7LjnXspicZIaxn-nETtv/edit?gid=1668777942" TargetMode="External"/><Relationship Id="rId144" Type="http://schemas.openxmlformats.org/officeDocument/2006/relationships/hyperlink" Target="https://docs.google.com/spreadsheets/d/11UayKhER_ckI49-ien3HA3jsWToWL6ot/edit?gid=1941276385" TargetMode="External"/><Relationship Id="rId139" Type="http://schemas.openxmlformats.org/officeDocument/2006/relationships/hyperlink" Target="https://www.lhecn.com/category/wire-to-board/a2543/" TargetMode="External"/><Relationship Id="rId138" Type="http://schemas.openxmlformats.org/officeDocument/2006/relationships/hyperlink" Target="https://docs.google.com/spreadsheets/d/11UayKhER_ckI49-ien3HA3jsWToWL6ot/edit?gid=1941276385" TargetMode="External"/><Relationship Id="rId137" Type="http://schemas.openxmlformats.org/officeDocument/2006/relationships/hyperlink" Target="https://www.zjdll.com/en/productshow-11-252.html?q=DL25401%20(2510%20Series)" TargetMode="External"/><Relationship Id="rId132" Type="http://schemas.openxmlformats.org/officeDocument/2006/relationships/hyperlink" Target="https://docs.google.com/spreadsheets/d/1UK5yV3tjeRvQ_UwhPeXUym_5qpHw46Rq/edit?usp=drive_web&amp;ouid=102045335364159257792&amp;rtpof=true" TargetMode="External"/><Relationship Id="rId131" Type="http://schemas.openxmlformats.org/officeDocument/2006/relationships/hyperlink" Target="https://www.zjdll.com/en/productshow-11-506.html?q=DL25034(XAD%20Series)" TargetMode="External"/><Relationship Id="rId130" Type="http://schemas.openxmlformats.org/officeDocument/2006/relationships/hyperlink" Target="https://docs.google.com/spreadsheets/d/1i_6i8SwzNqyGEmySYB4ENHMKHp863SKP/edit?usp=drive_web&amp;ouid=102045335364159257792&amp;rtpof=true" TargetMode="External"/><Relationship Id="rId136" Type="http://schemas.openxmlformats.org/officeDocument/2006/relationships/hyperlink" Target="https://docs.google.com/spreadsheets/d/11UayKhER_ckI49-ien3HA3jsWToWL6ot/edit?gid=1941276385" TargetMode="External"/><Relationship Id="rId135" Type="http://schemas.openxmlformats.org/officeDocument/2006/relationships/hyperlink" Target="https://en.connfly.com/list_68/532.html" TargetMode="External"/><Relationship Id="rId134" Type="http://schemas.openxmlformats.org/officeDocument/2006/relationships/hyperlink" Target="https://docs.google.com/spreadsheets/d/1fbhoYkvwD1tlfSvCPImE82IOa8mZCe0q/edit?gid=2141182690" TargetMode="External"/><Relationship Id="rId133" Type="http://schemas.openxmlformats.org/officeDocument/2006/relationships/hyperlink" Target="https://docs.google.com/spreadsheets/d/1aa506USSv_MqxrgXQb6abTfygYmrkl3n/edit?gid=1890485483" TargetMode="External"/><Relationship Id="rId40" Type="http://schemas.openxmlformats.org/officeDocument/2006/relationships/hyperlink" Target="https://docs.google.com/spreadsheets/d/1rS3TAlolei_zRAQi6WYoKWux7e2pTXNf/edit?gid=1535555418" TargetMode="External"/><Relationship Id="rId42" Type="http://schemas.openxmlformats.org/officeDocument/2006/relationships/hyperlink" Target="https://docs.google.com/spreadsheets/d/1kRTc989ssMP9J0ZAVqA7V3W8tY_7KWmh/edit?gid=995857534" TargetMode="External"/><Relationship Id="rId41" Type="http://schemas.openxmlformats.org/officeDocument/2006/relationships/hyperlink" Target="https://ldzy.tw/connectors/a2004ha/" TargetMode="External"/><Relationship Id="rId44" Type="http://schemas.openxmlformats.org/officeDocument/2006/relationships/hyperlink" Target="https://docs.google.com/spreadsheets/d/1oBwgJqIEIcceiW6GaTLht2rBwWgtZlZn/edit?usp=drive_web&amp;ouid=102045335364159257792&amp;rtpof=true" TargetMode="External"/><Relationship Id="rId43" Type="http://schemas.openxmlformats.org/officeDocument/2006/relationships/hyperlink" Target="https://docs.google.com/spreadsheets/d/1ZSaipyMaOnCcvdYQ8T4V4uwGYzaNa8eN/edit?gid=509624106" TargetMode="External"/><Relationship Id="rId46" Type="http://schemas.openxmlformats.org/officeDocument/2006/relationships/hyperlink" Target="https://docs.google.com/spreadsheets/d/1y5UGzw7enAKVMfQ8qZL7O5vdzNhgeS4w/edit?gid=1578430524" TargetMode="External"/><Relationship Id="rId45" Type="http://schemas.openxmlformats.org/officeDocument/2006/relationships/hyperlink" Target="https://www.molex.com/en-us/part-list/35023" TargetMode="External"/><Relationship Id="rId48" Type="http://schemas.openxmlformats.org/officeDocument/2006/relationships/hyperlink" Target="https://docs.google.com/spreadsheets/d/1wESozL3U1XQV0WSqFwnNMt5vXLl2Tbiu/edit?usp=drive_web&amp;ouid=102045335364159257792&amp;rtpof=true" TargetMode="External"/><Relationship Id="rId47" Type="http://schemas.openxmlformats.org/officeDocument/2006/relationships/hyperlink" Target="https://www.lhecn.com/category/wire-to-board/a2006/" TargetMode="External"/><Relationship Id="rId49" Type="http://schemas.openxmlformats.org/officeDocument/2006/relationships/hyperlink" Target="https://www.zjdll.com/en/productshow-11-219.html?q=DL20006%20(PHB%20Series)" TargetMode="External"/><Relationship Id="rId31" Type="http://schemas.openxmlformats.org/officeDocument/2006/relationships/hyperlink" Target="https://www.zjdll.com/en/productshow-11-224.html?q=DL20011%20(JC20%20Series)" TargetMode="External"/><Relationship Id="rId30" Type="http://schemas.openxmlformats.org/officeDocument/2006/relationships/hyperlink" Target="https://docs.google.com/spreadsheets/d/1QFfyykgSqIfPfk_qCYU4MNEavjKC9Vbe/edit?gid=1834938419" TargetMode="External"/><Relationship Id="rId33" Type="http://schemas.openxmlformats.org/officeDocument/2006/relationships/hyperlink" Target="https://www.lhecn.com/?swp_form%5Bform_id%5D=1&amp;s=A2005-H" TargetMode="External"/><Relationship Id="rId32" Type="http://schemas.openxmlformats.org/officeDocument/2006/relationships/hyperlink" Target="https://docs.google.com/spreadsheets/d/1QFfyykgSqIfPfk_qCYU4MNEavjKC9Vbe/edit?gid=1834938419" TargetMode="External"/><Relationship Id="rId35" Type="http://schemas.openxmlformats.org/officeDocument/2006/relationships/hyperlink" Target="https://docs.google.com/spreadsheets/d/19ufq3ajQPuxmTwkC5_6yDwu7kfCy05bJ/edit?gid=948609911" TargetMode="External"/><Relationship Id="rId34" Type="http://schemas.openxmlformats.org/officeDocument/2006/relationships/hyperlink" Target="https://docs.google.com/spreadsheets/d/1jSxMiPdOkN1X6T7davkvWYpv7hw-MXX-/edit?gid=1980223121" TargetMode="External"/><Relationship Id="rId37" Type="http://schemas.openxmlformats.org/officeDocument/2006/relationships/hyperlink" Target="https://docs.google.com/spreadsheets/d/1iHMwkjYsZw_QtnA7H3gekZWIQu_8842t/edit?gid=1400385537" TargetMode="External"/><Relationship Id="rId36" Type="http://schemas.openxmlformats.org/officeDocument/2006/relationships/hyperlink" Target="https://www.hirose.com/en/product/series/DF11" TargetMode="External"/><Relationship Id="rId39" Type="http://schemas.openxmlformats.org/officeDocument/2006/relationships/hyperlink" Target="https://docs.google.com/spreadsheets/d/1Q54gNr8ruMx0Nf1JfwZm1ixlrj4U214S/edit?gid=1620902544" TargetMode="External"/><Relationship Id="rId38" Type="http://schemas.openxmlformats.org/officeDocument/2006/relationships/hyperlink" Target="https://docs.google.com/spreadsheets/d/1zvE9efsBm_ER-DSEXwSPMqHqcqEMi6N4/edit?usp=drive_web&amp;ouid=102045335364159257792&amp;rtpof=true" TargetMode="External"/><Relationship Id="rId20" Type="http://schemas.openxmlformats.org/officeDocument/2006/relationships/hyperlink" Target="https://docs.google.com/spreadsheets/d/1CN6S9CvTJTEjI2FkOtT8MVi-QWHI3IJP/edit?gid=277594165" TargetMode="External"/><Relationship Id="rId22" Type="http://schemas.openxmlformats.org/officeDocument/2006/relationships/hyperlink" Target="https://docs.google.com/spreadsheets/d/15CnEGzZv0-hBuiiJDpE5rkXGpiMcp5Rl/edit?gid=1385475161" TargetMode="External"/><Relationship Id="rId21" Type="http://schemas.openxmlformats.org/officeDocument/2006/relationships/hyperlink" Target="https://docs.google.com/spreadsheets/d/1wKzNw1WY30GpyXOJ0ZhYKJXjLueTR3XB/edit?rtpof=true&amp;gid=1354445769" TargetMode="External"/><Relationship Id="rId24" Type="http://schemas.openxmlformats.org/officeDocument/2006/relationships/hyperlink" Target="https://docs.google.com/spreadsheets/d/1fr4DyQ5OryEHmSia_ASRj5RMBaz9mJQ-/edit?gid=1787026503" TargetMode="External"/><Relationship Id="rId23" Type="http://schemas.openxmlformats.org/officeDocument/2006/relationships/hyperlink" Target="https://www.jst-mfg.com/product/pdf/eng/eZH.pdf?69cbccb775e1d" TargetMode="External"/><Relationship Id="rId26" Type="http://schemas.openxmlformats.org/officeDocument/2006/relationships/hyperlink" Target="https://docs.google.com/spreadsheets/d/1ngbgUkd11RfpxvxT21PDir6in5IQ8KQG/edit?gid=598819997" TargetMode="External"/><Relationship Id="rId25" Type="http://schemas.openxmlformats.org/officeDocument/2006/relationships/hyperlink" Target="https://www.jst.com/products/crimp-style-connectors-wire-to-board-type/sfh-connector/" TargetMode="External"/><Relationship Id="rId28" Type="http://schemas.openxmlformats.org/officeDocument/2006/relationships/hyperlink" Target="https://docs.google.com/spreadsheets/d/1iW1X1oGQA-HiM8CWw44AGsZ7VPwbkSbS/edit?usp=drive_web&amp;ouid=102045335364159257792&amp;rtpof=true" TargetMode="External"/><Relationship Id="rId27" Type="http://schemas.openxmlformats.org/officeDocument/2006/relationships/hyperlink" Target="https://docs.google.com/spreadsheets/d/1Rvx0GvIOPlguHNgPrkXoJ-YbZht0tHYK/edit?usp=drive_web&amp;ouid=102045335364159257792&amp;rtpof=true" TargetMode="External"/><Relationship Id="rId29" Type="http://schemas.openxmlformats.org/officeDocument/2006/relationships/hyperlink" Target="https://www.lhecn.com/b2002/" TargetMode="External"/><Relationship Id="rId11" Type="http://schemas.openxmlformats.org/officeDocument/2006/relationships/hyperlink" Target="https://docs.google.com/spreadsheets/d/19B9oV7E2RlmSewxyTQwwchkMea9GRfVN/edit?rtpof=true" TargetMode="External"/><Relationship Id="rId10" Type="http://schemas.openxmlformats.org/officeDocument/2006/relationships/hyperlink" Target="https://docs.google.com/spreadsheets/d/1BehodgXrTZ0sXsTWCeTNkj1r-AENu0vt/edit?gid=2020435781" TargetMode="External"/><Relationship Id="rId13" Type="http://schemas.openxmlformats.org/officeDocument/2006/relationships/hyperlink" Target="https://docs.google.com/spreadsheets/d/1rRLsMt81OG8gNrhjZbxalicB2TDVPbfJ/edit?gid=1673784033" TargetMode="External"/><Relationship Id="rId12" Type="http://schemas.openxmlformats.org/officeDocument/2006/relationships/hyperlink" Target="https://www.jst.com/wp-content/uploads/2025/06/eSHJ.pdf" TargetMode="External"/><Relationship Id="rId15" Type="http://schemas.openxmlformats.org/officeDocument/2006/relationships/hyperlink" Target="https://docs.google.com/spreadsheets/d/1EQkWwv8zz3oTkJbUQCvPvAAPI77bKjr1/edit?gid=704836657" TargetMode="External"/><Relationship Id="rId14" Type="http://schemas.openxmlformats.org/officeDocument/2006/relationships/hyperlink" Target="https://docs.google.com/spreadsheets/d/1oaTCcLxxQ9gsCdV35HwmblaWpD-Y6FOf/edit?gid=2140683436" TargetMode="External"/><Relationship Id="rId17" Type="http://schemas.openxmlformats.org/officeDocument/2006/relationships/hyperlink" Target="https://docs.google.com/spreadsheets/d/1jDcKlXfP3MTBc9xeGALT7q9x9UAXEjbC/edit?gid=1868420741" TargetMode="External"/><Relationship Id="rId16" Type="http://schemas.openxmlformats.org/officeDocument/2006/relationships/hyperlink" Target="https://docs.google.com/spreadsheets/d/1dQdDkWjMgZ99S091Sssoy4nN_OuAg7dC/edit?gid=10735033" TargetMode="External"/><Relationship Id="rId19" Type="http://schemas.openxmlformats.org/officeDocument/2006/relationships/hyperlink" Target="https://docs.google.com/spreadsheets/d/1eiv_cooRFodybaYLVx94W8qKrClgNFgY/edit?gid=610301250" TargetMode="External"/><Relationship Id="rId18" Type="http://schemas.openxmlformats.org/officeDocument/2006/relationships/hyperlink" Target="https://www.jst-mfg.com/product/index.php?series=234&amp;lang=2" TargetMode="External"/><Relationship Id="rId84" Type="http://schemas.openxmlformats.org/officeDocument/2006/relationships/hyperlink" Target="https://www.lhecn.com/category/wire-to-board/a2505/" TargetMode="External"/><Relationship Id="rId83" Type="http://schemas.openxmlformats.org/officeDocument/2006/relationships/hyperlink" Target="https://docs.google.com/spreadsheets/d/1qrttQpxSKy1agg1VA3ESEHsPXlZYZLgf/edit?gid=1069937513" TargetMode="External"/><Relationship Id="rId86" Type="http://schemas.openxmlformats.org/officeDocument/2006/relationships/hyperlink" Target="https://www.zjdll.com/en/productshow-11-239.html?q=DL25013%20(5264%20Series)" TargetMode="External"/><Relationship Id="rId85" Type="http://schemas.openxmlformats.org/officeDocument/2006/relationships/hyperlink" Target="https://docs.google.com/spreadsheets/d/1qrttQpxSKy1agg1VA3ESEHsPXlZYZLgf/edit?gid=1069937513" TargetMode="External"/><Relationship Id="rId88" Type="http://schemas.openxmlformats.org/officeDocument/2006/relationships/hyperlink" Target="https://www.lhecn.com/category/wire-to-board/a2508/" TargetMode="External"/><Relationship Id="rId87" Type="http://schemas.openxmlformats.org/officeDocument/2006/relationships/hyperlink" Target="https://docs.google.com/spreadsheets/d/1qrttQpxSKy1agg1VA3ESEHsPXlZYZLgf/edit?gid=1069937513" TargetMode="External"/><Relationship Id="rId89" Type="http://schemas.openxmlformats.org/officeDocument/2006/relationships/hyperlink" Target="https://docs.google.com/spreadsheets/d/1HbVzeJLJr1R_6VyYdLmIACwhlcKDdmOl/edit?usp=drive_web&amp;ouid=102045335364159257792&amp;rtpof=true" TargetMode="External"/><Relationship Id="rId80" Type="http://schemas.openxmlformats.org/officeDocument/2006/relationships/hyperlink" Target="https://www.molex.com/en-us/part-list/0206?taxonomyPathValueLast=Connector%20Housings" TargetMode="External"/><Relationship Id="rId82" Type="http://schemas.openxmlformats.org/officeDocument/2006/relationships/hyperlink" Target="https://ldzy.tw/connectors/a2506/" TargetMode="External"/><Relationship Id="rId81" Type="http://schemas.openxmlformats.org/officeDocument/2006/relationships/hyperlink" Target="https://docs.google.com/spreadsheets/d/1qrttQpxSKy1agg1VA3ESEHsPXlZYZLgf/edit?gid=1069937513" TargetMode="External"/><Relationship Id="rId73" Type="http://schemas.openxmlformats.org/officeDocument/2006/relationships/hyperlink" Target="https://www.lhecn.com/category/wire-to-wire/c2503c2504/" TargetMode="External"/><Relationship Id="rId72" Type="http://schemas.openxmlformats.org/officeDocument/2006/relationships/hyperlink" Target="https://docs.google.com/spreadsheets/d/1iFGmuJ99hOKmfPk7P2TQyek1eZNZvEET/edit?usp=drive_web&amp;ouid=102045335364159257792&amp;rtpof=true" TargetMode="External"/><Relationship Id="rId75" Type="http://schemas.openxmlformats.org/officeDocument/2006/relationships/hyperlink" Target="https://docs.google.com/spreadsheets/d/1AI3HrSj4YChRApuu4n6Vt2CI_Efn8oxU/edit?usp=drive_web&amp;ouid=102045335364159257792&amp;rtpof=true" TargetMode="External"/><Relationship Id="rId74" Type="http://schemas.openxmlformats.org/officeDocument/2006/relationships/hyperlink" Target="https://docs.google.com/spreadsheets/d/1iFGmuJ99hOKmfPk7P2TQyek1eZNZvEET/edit?usp=drive_web&amp;ouid=102045335364159257792&amp;rtpof=true" TargetMode="External"/><Relationship Id="rId77" Type="http://schemas.openxmlformats.org/officeDocument/2006/relationships/hyperlink" Target="https://docs.google.com/spreadsheets/d/1AI3HrSj4YChRApuu4n6Vt2CI_Efn8oxU/edit?usp=drive_web&amp;ouid=102045335364159257792&amp;rtpof=true" TargetMode="External"/><Relationship Id="rId76" Type="http://schemas.openxmlformats.org/officeDocument/2006/relationships/hyperlink" Target="https://www.zjdll.com/en/productshow-12-312.html?q=DL25007%20(SM%20Series)" TargetMode="External"/><Relationship Id="rId79" Type="http://schemas.openxmlformats.org/officeDocument/2006/relationships/hyperlink" Target="https://docs.google.com/spreadsheets/d/14KEeq18p5xcJbH-rpsWJdMw4lRtKkXEZ/edit?gid=909354846" TargetMode="External"/><Relationship Id="rId78" Type="http://schemas.openxmlformats.org/officeDocument/2006/relationships/hyperlink" Target="https://www.molex.com/en-us/part-list/35155" TargetMode="External"/><Relationship Id="rId71" Type="http://schemas.openxmlformats.org/officeDocument/2006/relationships/hyperlink" Target="https://www.jst.com/products/wire-to-wire-connectors/rcy-connector/" TargetMode="External"/><Relationship Id="rId70" Type="http://schemas.openxmlformats.org/officeDocument/2006/relationships/hyperlink" Target="https://docs.google.com/spreadsheets/d/1RxwiFl7CSO57lHzTObTy29M7WSU4rO4l/edit?gid=804096361" TargetMode="External"/><Relationship Id="rId62" Type="http://schemas.openxmlformats.org/officeDocument/2006/relationships/hyperlink" Target="https://docs.google.com/spreadsheets/d/1Q9wVkTOlQ2sAlZPytPVjjekMviXT7Hoi/edit?gid=805880543" TargetMode="External"/><Relationship Id="rId61" Type="http://schemas.openxmlformats.org/officeDocument/2006/relationships/hyperlink" Target="https://www.jst-mfg.com/product/index.php?series=224&amp;lang=2" TargetMode="External"/><Relationship Id="rId64" Type="http://schemas.openxmlformats.org/officeDocument/2006/relationships/hyperlink" Target="https://docs.google.com/spreadsheets/d/1CxF5Te8cDzF44l3TDYUwtTOPEYLnMGvH/edit?gid=559112961" TargetMode="External"/><Relationship Id="rId63" Type="http://schemas.openxmlformats.org/officeDocument/2006/relationships/hyperlink" Target="https://www.lhecn.com/?swp_form%5Bform_id%5D=1&amp;s=JC25" TargetMode="External"/><Relationship Id="rId66" Type="http://schemas.openxmlformats.org/officeDocument/2006/relationships/hyperlink" Target="https://docs.google.com/spreadsheets/d/1OmWJM1VxVVtC3zO2-ULP-Avy4w_2GQcb/edit?usp=drive_web&amp;ouid=102045335364159257792&amp;rtpof=true" TargetMode="External"/><Relationship Id="rId65" Type="http://schemas.openxmlformats.org/officeDocument/2006/relationships/hyperlink" Target="https://www.jst.com/products/crimp-style-connectors-wire-to-board-type/eh-connector/" TargetMode="External"/><Relationship Id="rId68" Type="http://schemas.openxmlformats.org/officeDocument/2006/relationships/hyperlink" Target="https://docs.google.com/spreadsheets/d/1RxwiFl7CSO57lHzTObTy29M7WSU4rO4l/edit?gid=804096361" TargetMode="External"/><Relationship Id="rId67" Type="http://schemas.openxmlformats.org/officeDocument/2006/relationships/hyperlink" Target="https://www.jae.com/en/connectors/series/detail/?id=64296&amp;pageID=2" TargetMode="External"/><Relationship Id="rId60" Type="http://schemas.openxmlformats.org/officeDocument/2006/relationships/hyperlink" Target="https://docs.google.com/spreadsheets/d/1omeLJbAMgJ5H4CKRrTIait25QNDMq6_7/edit?gid=733893581" TargetMode="External"/><Relationship Id="rId69" Type="http://schemas.openxmlformats.org/officeDocument/2006/relationships/hyperlink" Target="https://www.zjdll.com/en/productshow-11-242.html?q=DL25016%20(2510B%20Serie)" TargetMode="External"/><Relationship Id="rId51" Type="http://schemas.openxmlformats.org/officeDocument/2006/relationships/hyperlink" Target="https://www.zjdll.com/en/productshow-11-219.html?q=DL20006%20(PHB%20Series)" TargetMode="External"/><Relationship Id="rId50" Type="http://schemas.openxmlformats.org/officeDocument/2006/relationships/hyperlink" Target="https://docs.google.com/spreadsheets/d/1wESozL3U1XQV0WSqFwnNMt5vXLl2Tbiu/edit?usp=drive_web&amp;ouid=102045335364159257792&amp;rtpof=true" TargetMode="External"/><Relationship Id="rId53" Type="http://schemas.openxmlformats.org/officeDocument/2006/relationships/hyperlink" Target="https://www.jst-mfg.com/product/pdf/eng/eJWPF.pdf" TargetMode="External"/><Relationship Id="rId52" Type="http://schemas.openxmlformats.org/officeDocument/2006/relationships/hyperlink" Target="https://docs.google.com/spreadsheets/d/1wESozL3U1XQV0WSqFwnNMt5vXLl2Tbiu/edit?usp=drive_web&amp;ouid=102045335364159257792&amp;rtpof=true" TargetMode="External"/><Relationship Id="rId55" Type="http://schemas.openxmlformats.org/officeDocument/2006/relationships/hyperlink" Target="http://www.yxt-pretech.com/enproduct/index160.html" TargetMode="External"/><Relationship Id="rId54" Type="http://schemas.openxmlformats.org/officeDocument/2006/relationships/hyperlink" Target="https://docs.google.com/spreadsheets/d/1ERBycYkhjms6SCvruBC4IBznEtgmIqZa/edit?gid=1285085274" TargetMode="External"/><Relationship Id="rId57" Type="http://schemas.openxmlformats.org/officeDocument/2006/relationships/hyperlink" Target="https://www.zjdll.com/en/productshow-10-208.html?q=DL20005%20(HY%20Series)" TargetMode="External"/><Relationship Id="rId56" Type="http://schemas.openxmlformats.org/officeDocument/2006/relationships/hyperlink" Target="https://docs.google.com/spreadsheets/d/182ZVpyWeAyf1q37g0OzTWnV7uCFKuX1t/edit?usp=drive_web&amp;ouid=102045335364159257792&amp;rtpof=true" TargetMode="External"/><Relationship Id="rId59" Type="http://schemas.openxmlformats.org/officeDocument/2006/relationships/hyperlink" Target="https://docs.google.com/spreadsheets/d/1gnHEUsCKqzLPl-MCph1xnyKfNoEOJ8C3/edit?gid=289769023" TargetMode="External"/><Relationship Id="rId58" Type="http://schemas.openxmlformats.org/officeDocument/2006/relationships/hyperlink" Target="https://docs.google.com/spreadsheets/d/1NQKmS8jnJn73b11YgF4EujcTfKuEtTUh/edit?usp=drive_web&amp;ouid=102045335364159257792&amp;rtpof=true" TargetMode="External"/><Relationship Id="rId107" Type="http://schemas.openxmlformats.org/officeDocument/2006/relationships/hyperlink" Target="https://www.jst-mfg.com/product/index.php?series=272&amp;lang=2" TargetMode="External"/><Relationship Id="rId106" Type="http://schemas.openxmlformats.org/officeDocument/2006/relationships/hyperlink" Target="https://www.molex.com/en-us/part-list/0206?taxonomyPathValueLast=Connector%20Housings" TargetMode="External"/><Relationship Id="rId105" Type="http://schemas.openxmlformats.org/officeDocument/2006/relationships/hyperlink" Target="https://docs.google.com/spreadsheets/d/1LxcyM-635bWnG43o-QE_RF04yaI51nzk/edit?gid=1536599903" TargetMode="External"/><Relationship Id="rId104" Type="http://schemas.openxmlformats.org/officeDocument/2006/relationships/hyperlink" Target="https://www.yeonho.com/app/product/ca/SMW250-NNIS.pdf" TargetMode="External"/><Relationship Id="rId109" Type="http://schemas.openxmlformats.org/officeDocument/2006/relationships/hyperlink" Target="https://ldzy.tw/connectors/a2508/" TargetMode="External"/><Relationship Id="rId108" Type="http://schemas.openxmlformats.org/officeDocument/2006/relationships/hyperlink" Target="https://docs.google.com/spreadsheets/d/1G_uDWKpHE97-MlyffZ8Yx-wqZlgdTCRb/edit?gid=2134806898" TargetMode="External"/><Relationship Id="rId103" Type="http://schemas.openxmlformats.org/officeDocument/2006/relationships/hyperlink" Target="https://docs.google.com/spreadsheets/d/1LxcyM-635bWnG43o-QE_RF04yaI51nzk/edit?gid=1536599903" TargetMode="External"/><Relationship Id="rId102" Type="http://schemas.openxmlformats.org/officeDocument/2006/relationships/hyperlink" Target="https://www.zjdll.com/en/productshow-11-232.html?q=DL25004%20(TJC3G%20Series)" TargetMode="External"/><Relationship Id="rId101" Type="http://schemas.openxmlformats.org/officeDocument/2006/relationships/hyperlink" Target="https://docs.google.com/spreadsheets/d/1JT2P7isImvuPBTstIYQjw39JE7_k_L15/edit?gid=1267055415" TargetMode="External"/><Relationship Id="rId100" Type="http://schemas.openxmlformats.org/officeDocument/2006/relationships/hyperlink" Target="https://www.yeonho.com/app/product/ca/SMAW250-NN.pdf" TargetMode="External"/><Relationship Id="rId129" Type="http://schemas.openxmlformats.org/officeDocument/2006/relationships/hyperlink" Target="https://www.zjdll.com/en/productshow-11-467.html?q=DL25035(XAH%20Series)" TargetMode="External"/><Relationship Id="rId128" Type="http://schemas.openxmlformats.org/officeDocument/2006/relationships/hyperlink" Target="https://docs.google.com/spreadsheets/d/16xHuHz3AtM5kJ9EKCKiX-SSasY4_wV6S/edit?usp=drive_web&amp;ouid=102045335364159257792&amp;rtpof=true" TargetMode="External"/><Relationship Id="rId127" Type="http://schemas.openxmlformats.org/officeDocument/2006/relationships/hyperlink" Target="https://www.zjdll.com/en/productshow-11-249.html?q=DL25028%20(HX2.5%20Series)" TargetMode="External"/><Relationship Id="rId126" Type="http://schemas.openxmlformats.org/officeDocument/2006/relationships/hyperlink" Target="https://docs.google.com/spreadsheets/d/19pitAXW0lZZIO4ko5HRUTsWobVvDKKOa/edit?usp=drive_web&amp;ouid=102045335364159257792&amp;rtpof=true" TargetMode="External"/><Relationship Id="rId121" Type="http://schemas.openxmlformats.org/officeDocument/2006/relationships/hyperlink" Target="https://www.yeonho.com/app/product/ca/SMAW250-NN.pdf" TargetMode="External"/><Relationship Id="rId120" Type="http://schemas.openxmlformats.org/officeDocument/2006/relationships/hyperlink" Target="https://docs.google.com/spreadsheets/d/18BFi-eOcu22PQpbGkF64eyAX6RUj276A/edit?usp=drive_web&amp;ouid=102045335364159257792&amp;rtpof=true" TargetMode="External"/><Relationship Id="rId125" Type="http://schemas.openxmlformats.org/officeDocument/2006/relationships/hyperlink" Target="https://docs.google.com/spreadsheets/d/1OofkhPdSdwT7lTXKaZchki1JIcUdMkLO/edit?gid=1834090443" TargetMode="External"/><Relationship Id="rId124" Type="http://schemas.openxmlformats.org/officeDocument/2006/relationships/hyperlink" Target="https://docs.google.com/spreadsheets/d/18BFi-eOcu22PQpbGkF64eyAX6RUj276A/edit?usp=drive_web&amp;ouid=102045335364159257792&amp;rtpof=true" TargetMode="External"/><Relationship Id="rId123" Type="http://schemas.openxmlformats.org/officeDocument/2006/relationships/hyperlink" Target="https://www.zjdll.com/en/productshow-12-311.html?q=DL25023%20(TJC3D%20Serie)" TargetMode="External"/><Relationship Id="rId122" Type="http://schemas.openxmlformats.org/officeDocument/2006/relationships/hyperlink" Target="https://docs.google.com/spreadsheets/d/18BFi-eOcu22PQpbGkF64eyAX6RUj276A/edit?usp=drive_web&amp;ouid=102045335364159257792&amp;rtpof=true" TargetMode="External"/><Relationship Id="rId95" Type="http://schemas.openxmlformats.org/officeDocument/2006/relationships/hyperlink" Target="https://docs.google.com/spreadsheets/d/1pSIOGDJTGGRgAHSWpqwyi_Stblg0AYBj/edit?gid=702009823" TargetMode="External"/><Relationship Id="rId94" Type="http://schemas.openxmlformats.org/officeDocument/2006/relationships/hyperlink" Target="https://www.zjdll.com/en/productshow-12-310.html?q=DL25029%20(TJC3B-H%20Series)" TargetMode="External"/><Relationship Id="rId97" Type="http://schemas.openxmlformats.org/officeDocument/2006/relationships/hyperlink" Target="https://docs.google.com/spreadsheets/d/1Cno_jpHtI0N0Z9jKANv4spkRQYHury4h/edit?gid=400740244" TargetMode="External"/><Relationship Id="rId96" Type="http://schemas.openxmlformats.org/officeDocument/2006/relationships/hyperlink" Target="https://www.zjdll.com/en/productshow-11-247.html?q=DL25025%20(HA%20Serie)" TargetMode="External"/><Relationship Id="rId99" Type="http://schemas.openxmlformats.org/officeDocument/2006/relationships/hyperlink" Target="https://docs.google.com/spreadsheets/d/1Cno_jpHtI0N0Z9jKANv4spkRQYHury4h/edit?gid=400740244" TargetMode="External"/><Relationship Id="rId98" Type="http://schemas.openxmlformats.org/officeDocument/2006/relationships/hyperlink" Target="https://www.lhecn.com/category/wire-to-board/a2502c2508/" TargetMode="External"/><Relationship Id="rId91" Type="http://schemas.openxmlformats.org/officeDocument/2006/relationships/hyperlink" Target="https://docs.google.com/spreadsheets/d/1HbVzeJLJr1R_6VyYdLmIACwhlcKDdmOl/edit?usp=drive_web&amp;ouid=102045335364159257792&amp;rtpof=true" TargetMode="External"/><Relationship Id="rId90" Type="http://schemas.openxmlformats.org/officeDocument/2006/relationships/hyperlink" Target="https://www.zjdll.com/en/productshow-11-231.html?q=DL25003%20(TJC3C%20Series)" TargetMode="External"/><Relationship Id="rId93" Type="http://schemas.openxmlformats.org/officeDocument/2006/relationships/hyperlink" Target="https://docs.google.com/spreadsheets/d/1pSIOGDJTGGRgAHSWpqwyi_Stblg0AYBj/edit?gid=702009823" TargetMode="External"/><Relationship Id="rId92" Type="http://schemas.openxmlformats.org/officeDocument/2006/relationships/hyperlink" Target="https://www.lhecn.com/category/wire-to-wire/c2507c2508a2502/" TargetMode="External"/><Relationship Id="rId118" Type="http://schemas.openxmlformats.org/officeDocument/2006/relationships/hyperlink" Target="https://docs.google.com/spreadsheets/d/1Ke78Xqsrknf4ZyP8AVKDcvR9pRvDeetx/edit?gid=1337198154" TargetMode="External"/><Relationship Id="rId117" Type="http://schemas.openxmlformats.org/officeDocument/2006/relationships/hyperlink" Target="https://www.lhecn.com/category/wire-to-board/a2507/" TargetMode="External"/><Relationship Id="rId116" Type="http://schemas.openxmlformats.org/officeDocument/2006/relationships/hyperlink" Target="https://docs.google.com/spreadsheets/d/1Ke78Xqsrknf4ZyP8AVKDcvR9pRvDeetx/edit?gid=1337198154" TargetMode="External"/><Relationship Id="rId115" Type="http://schemas.openxmlformats.org/officeDocument/2006/relationships/hyperlink" Target="https://www.zjdll.com/en/productshow-11-578.html?q=DL25026(XHDH%20Series%EF%BC%89" TargetMode="External"/><Relationship Id="rId119" Type="http://schemas.openxmlformats.org/officeDocument/2006/relationships/hyperlink" Target="https://ldzy.tw/connectors/a2515/" TargetMode="External"/><Relationship Id="rId110" Type="http://schemas.openxmlformats.org/officeDocument/2006/relationships/hyperlink" Target="https://docs.google.com/spreadsheets/d/1G_uDWKpHE97-MlyffZ8Yx-wqZlgdTCRb/edit?gid=2134806898" TargetMode="External"/><Relationship Id="rId114" Type="http://schemas.openxmlformats.org/officeDocument/2006/relationships/hyperlink" Target="https://docs.google.com/spreadsheets/d/1G_uDWKpHE97-MlyffZ8Yx-wqZlgdTCRb/edit?gid=2134806898" TargetMode="External"/><Relationship Id="rId113" Type="http://schemas.openxmlformats.org/officeDocument/2006/relationships/hyperlink" Target="https://www.zjdll.com/en/productshow-11-496.html?q=DL25018(XA)(DL25018(XA)%20Series)" TargetMode="External"/><Relationship Id="rId112" Type="http://schemas.openxmlformats.org/officeDocument/2006/relationships/hyperlink" Target="https://docs.google.com/spreadsheets/d/1G_uDWKpHE97-MlyffZ8Yx-wqZlgdTCRb/edit?gid=2134806898" TargetMode="External"/><Relationship Id="rId111" Type="http://schemas.openxmlformats.org/officeDocument/2006/relationships/hyperlink" Target="https://www.lhecn.com/category/wire-to-board/a2506/"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atasheets.tdx.henkel.com/TECHNOMELT-PA-2035-BLACK-en_GL.pdf" TargetMode="External"/><Relationship Id="rId2" Type="http://schemas.openxmlformats.org/officeDocument/2006/relationships/hyperlink" Target="https://datasheets.tdx.henkel.com/TECHNOMELT-PA-6208-N-BLACK-e-en_GL.pdf" TargetMode="External"/><Relationship Id="rId3" Type="http://schemas.openxmlformats.org/officeDocument/2006/relationships/hyperlink" Target="https://datasheets.tdx.henkel.com/TECHNOMELT-PA-638-BLACK-en_GL.pdf"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9.xml"/><Relationship Id="rId3"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90" Type="http://schemas.openxmlformats.org/officeDocument/2006/relationships/hyperlink" Target="https://www.molex.com/en-us/products/part-detail/430300006" TargetMode="External"/><Relationship Id="rId194" Type="http://schemas.openxmlformats.org/officeDocument/2006/relationships/hyperlink" Target="https://www.jst.com/products/crimp_style/sph-002t-p0-5s/" TargetMode="External"/><Relationship Id="rId193" Type="http://schemas.openxmlformats.org/officeDocument/2006/relationships/hyperlink" Target="https://www.jst.com/products/crimp_style/sph-002t-p0-5s/" TargetMode="External"/><Relationship Id="rId192" Type="http://schemas.openxmlformats.org/officeDocument/2006/relationships/hyperlink" Target="https://www.molex.com/en-us/products/part-detail/430300039" TargetMode="External"/><Relationship Id="rId191" Type="http://schemas.openxmlformats.org/officeDocument/2006/relationships/hyperlink" Target="https://www.molex.com/en-us/products/part-detail/430300038" TargetMode="External"/><Relationship Id="rId187" Type="http://schemas.openxmlformats.org/officeDocument/2006/relationships/hyperlink" Target="https://www.molex.com/en-us/products/part-detail/430300005" TargetMode="External"/><Relationship Id="rId186" Type="http://schemas.openxmlformats.org/officeDocument/2006/relationships/hyperlink" Target="https://www.molex.com/en-us/products/part-detail/430300005" TargetMode="External"/><Relationship Id="rId185" Type="http://schemas.openxmlformats.org/officeDocument/2006/relationships/hyperlink" Target="https://www.molex.com/en-us/products/part-detail/430300005" TargetMode="External"/><Relationship Id="rId184" Type="http://schemas.openxmlformats.org/officeDocument/2006/relationships/hyperlink" Target="https://www.molex.com/en-us/products/part-detail/430300004" TargetMode="External"/><Relationship Id="rId189" Type="http://schemas.openxmlformats.org/officeDocument/2006/relationships/hyperlink" Target="https://www.molex.com/en-us/products/part-detail/430300006" TargetMode="External"/><Relationship Id="rId188" Type="http://schemas.openxmlformats.org/officeDocument/2006/relationships/hyperlink" Target="https://www.molex.com/en-us/products/part-detail/430300006" TargetMode="External"/><Relationship Id="rId183" Type="http://schemas.openxmlformats.org/officeDocument/2006/relationships/hyperlink" Target="https://www.molex.com/en-us/products/part-detail/430300004" TargetMode="External"/><Relationship Id="rId182" Type="http://schemas.openxmlformats.org/officeDocument/2006/relationships/hyperlink" Target="https://www.molex.com/en-us/products/part-detail/430300004" TargetMode="External"/><Relationship Id="rId181" Type="http://schemas.openxmlformats.org/officeDocument/2006/relationships/hyperlink" Target="https://www.molex.com/en-us/products/part-detail/430300003" TargetMode="External"/><Relationship Id="rId180" Type="http://schemas.openxmlformats.org/officeDocument/2006/relationships/hyperlink" Target="https://www.molex.com/en-us/products/part-detail/430300003" TargetMode="External"/><Relationship Id="rId176" Type="http://schemas.openxmlformats.org/officeDocument/2006/relationships/hyperlink" Target="https://www.molex.com/en-us/products/part-detail/430300002" TargetMode="External"/><Relationship Id="rId297" Type="http://schemas.openxmlformats.org/officeDocument/2006/relationships/hyperlink" Target="https://www.molex.com/en-us/products/part-detail/2053425128" TargetMode="External"/><Relationship Id="rId175" Type="http://schemas.openxmlformats.org/officeDocument/2006/relationships/hyperlink" Target="https://www.molex.com/en-us/products/part-detail/430300001" TargetMode="External"/><Relationship Id="rId296" Type="http://schemas.openxmlformats.org/officeDocument/2006/relationships/hyperlink" Target="https://www.molex.com/en-us/products/part-detail/2053425028" TargetMode="External"/><Relationship Id="rId174" Type="http://schemas.openxmlformats.org/officeDocument/2006/relationships/hyperlink" Target="https://www.molex.com/en-us/products/part-detail/430300001" TargetMode="External"/><Relationship Id="rId295" Type="http://schemas.openxmlformats.org/officeDocument/2006/relationships/hyperlink" Target="https://www.molex.com/en-us/products/part-detail/2053425028" TargetMode="External"/><Relationship Id="rId173" Type="http://schemas.openxmlformats.org/officeDocument/2006/relationships/hyperlink" Target="https://www.molex.com/en-us/products/part-detail/430300001" TargetMode="External"/><Relationship Id="rId294" Type="http://schemas.openxmlformats.org/officeDocument/2006/relationships/hyperlink" Target="https://www.molex.com/en-us/products/part-detail/1510878101" TargetMode="External"/><Relationship Id="rId179" Type="http://schemas.openxmlformats.org/officeDocument/2006/relationships/hyperlink" Target="https://www.molex.com/en-us/products/part-detail/430300003" TargetMode="External"/><Relationship Id="rId178" Type="http://schemas.openxmlformats.org/officeDocument/2006/relationships/hyperlink" Target="https://www.molex.com/en-us/products/part-detail/430300002" TargetMode="External"/><Relationship Id="rId299" Type="http://schemas.openxmlformats.org/officeDocument/2006/relationships/hyperlink" Target="https://www.molex.com/en-us/products/part-detail/2137201000" TargetMode="External"/><Relationship Id="rId177" Type="http://schemas.openxmlformats.org/officeDocument/2006/relationships/hyperlink" Target="https://www.molex.com/en-us/products/part-detail/430300002" TargetMode="External"/><Relationship Id="rId298" Type="http://schemas.openxmlformats.org/officeDocument/2006/relationships/hyperlink" Target="https://www.molex.com/en-us/products/part-detail/2053425128" TargetMode="External"/><Relationship Id="rId198" Type="http://schemas.openxmlformats.org/officeDocument/2006/relationships/hyperlink" Target="https://www.molex.com/en-us/products/part-detail/507528200" TargetMode="External"/><Relationship Id="rId197" Type="http://schemas.openxmlformats.org/officeDocument/2006/relationships/hyperlink" Target="https://www.molex.com/en-us/products/part-detail/507528200" TargetMode="External"/><Relationship Id="rId196" Type="http://schemas.openxmlformats.org/officeDocument/2006/relationships/hyperlink" Target="https://www.jst.com/products/crimp_style/sph-002t-p0-5s/" TargetMode="External"/><Relationship Id="rId195" Type="http://schemas.openxmlformats.org/officeDocument/2006/relationships/hyperlink" Target="https://www.jst.com/products/crimp_style/sph-002t-p0-5s/" TargetMode="External"/><Relationship Id="rId199" Type="http://schemas.openxmlformats.org/officeDocument/2006/relationships/hyperlink" Target="https://www.molex.com/en-us/products/part-detail/507528400" TargetMode="External"/><Relationship Id="rId150" Type="http://schemas.openxmlformats.org/officeDocument/2006/relationships/hyperlink" Target="https://www.molex.com/en-us/products/part-detail/430300006" TargetMode="External"/><Relationship Id="rId271" Type="http://schemas.openxmlformats.org/officeDocument/2006/relationships/hyperlink" Target="https://www.molex.com/en-us/products/part-detail/503948054" TargetMode="External"/><Relationship Id="rId392" Type="http://schemas.openxmlformats.org/officeDocument/2006/relationships/hyperlink" Target="https://www.molex.com/en-us/products/part-detail/5040520098" TargetMode="External"/><Relationship Id="rId270" Type="http://schemas.openxmlformats.org/officeDocument/2006/relationships/hyperlink" Target="https://www.molex.com/en-us/products/part-detail/503948053" TargetMode="External"/><Relationship Id="rId391" Type="http://schemas.openxmlformats.org/officeDocument/2006/relationships/hyperlink" Target="https://www.molex.com/en-us/products/part-detail/5034290000" TargetMode="External"/><Relationship Id="rId390" Type="http://schemas.openxmlformats.org/officeDocument/2006/relationships/hyperlink" Target="https://www.molex.com/en-us/products/part-detail/5034290000" TargetMode="External"/><Relationship Id="rId1" Type="http://schemas.openxmlformats.org/officeDocument/2006/relationships/hyperlink" Target="https://www.jst.com/products/crimp_style/svh-21t-p1-1/" TargetMode="External"/><Relationship Id="rId2" Type="http://schemas.openxmlformats.org/officeDocument/2006/relationships/hyperlink" Target="https://www.jst.com/products/crimp_style/svh-21t-p1-1/" TargetMode="External"/><Relationship Id="rId3" Type="http://schemas.openxmlformats.org/officeDocument/2006/relationships/hyperlink" Target="https://www.jst.com/products/crimp_style/svh-21t-p1-1/" TargetMode="External"/><Relationship Id="rId149" Type="http://schemas.openxmlformats.org/officeDocument/2006/relationships/hyperlink" Target="https://www.molex.com/en-us/products/part-detail/430300006" TargetMode="External"/><Relationship Id="rId4" Type="http://schemas.openxmlformats.org/officeDocument/2006/relationships/hyperlink" Target="https://www.jst.com/products/crimp_style/slm-01t-p1-3e/" TargetMode="External"/><Relationship Id="rId148" Type="http://schemas.openxmlformats.org/officeDocument/2006/relationships/hyperlink" Target="https://www.molex.com/en-us/products/part-detail/430300006" TargetMode="External"/><Relationship Id="rId269" Type="http://schemas.openxmlformats.org/officeDocument/2006/relationships/hyperlink" Target="https://www.molex.com/en-us/products/part-detail/503948052" TargetMode="External"/><Relationship Id="rId9" Type="http://schemas.openxmlformats.org/officeDocument/2006/relationships/hyperlink" Target="https://www.jst.com/products/crimp_style/slm-41t-p1-3e/" TargetMode="External"/><Relationship Id="rId143" Type="http://schemas.openxmlformats.org/officeDocument/2006/relationships/hyperlink" Target="https://www.molex.com/en-us/products/part-detail/430300004" TargetMode="External"/><Relationship Id="rId264" Type="http://schemas.openxmlformats.org/officeDocument/2006/relationships/hyperlink" Target="https://www.molex.com/en-us/products/part-detail/503948051" TargetMode="External"/><Relationship Id="rId385" Type="http://schemas.openxmlformats.org/officeDocument/2006/relationships/hyperlink" Target="https://www.molex.com/en-us/products/part-detail/874210000" TargetMode="External"/><Relationship Id="rId142" Type="http://schemas.openxmlformats.org/officeDocument/2006/relationships/hyperlink" Target="https://www.molex.com/en-us/products/part-detail/430300004" TargetMode="External"/><Relationship Id="rId263" Type="http://schemas.openxmlformats.org/officeDocument/2006/relationships/hyperlink" Target="https://www.molex.com/en-us/products/part-detail/503948051" TargetMode="External"/><Relationship Id="rId384" Type="http://schemas.openxmlformats.org/officeDocument/2006/relationships/hyperlink" Target="https://www.molex.com/en-us/products/part-detail/874210000" TargetMode="External"/><Relationship Id="rId141" Type="http://schemas.openxmlformats.org/officeDocument/2006/relationships/hyperlink" Target="https://www.molex.com/en-us/products/part-detail/430300003" TargetMode="External"/><Relationship Id="rId262" Type="http://schemas.openxmlformats.org/officeDocument/2006/relationships/hyperlink" Target="https://www.molex.com/en-us/products/part-detail/503948051" TargetMode="External"/><Relationship Id="rId383" Type="http://schemas.openxmlformats.org/officeDocument/2006/relationships/hyperlink" Target="https://www.jst.com/products/crimp_style/ssqsk-a03gj-p-r/" TargetMode="External"/><Relationship Id="rId140" Type="http://schemas.openxmlformats.org/officeDocument/2006/relationships/hyperlink" Target="https://www.molex.com/en-us/products/part-detail/430300003" TargetMode="External"/><Relationship Id="rId261" Type="http://schemas.openxmlformats.org/officeDocument/2006/relationships/hyperlink" Target="https://www.molex.com/en-us/products/part-detail/502128000" TargetMode="External"/><Relationship Id="rId382" Type="http://schemas.openxmlformats.org/officeDocument/2006/relationships/hyperlink" Target="https://www.jst.com/products/crimp_style/ssqsk-a03gj-p-l/" TargetMode="External"/><Relationship Id="rId5" Type="http://schemas.openxmlformats.org/officeDocument/2006/relationships/hyperlink" Target="https://www.jst.com/products/crimp_style/slm-01t-p1-3e/" TargetMode="External"/><Relationship Id="rId147" Type="http://schemas.openxmlformats.org/officeDocument/2006/relationships/hyperlink" Target="https://www.molex.com/en-us/products/part-detail/430300005" TargetMode="External"/><Relationship Id="rId268" Type="http://schemas.openxmlformats.org/officeDocument/2006/relationships/hyperlink" Target="https://www.molex.com/en-us/products/part-detail/503948052" TargetMode="External"/><Relationship Id="rId389" Type="http://schemas.openxmlformats.org/officeDocument/2006/relationships/hyperlink" Target="https://www.molex.com/en-us/products/part-detail/5034290000" TargetMode="External"/><Relationship Id="rId6" Type="http://schemas.openxmlformats.org/officeDocument/2006/relationships/hyperlink" Target="https://www.jst.com/products/crimp_style/slm-01t-p1-3e/" TargetMode="External"/><Relationship Id="rId146" Type="http://schemas.openxmlformats.org/officeDocument/2006/relationships/hyperlink" Target="https://www.molex.com/en-us/products/part-detail/430300005" TargetMode="External"/><Relationship Id="rId267" Type="http://schemas.openxmlformats.org/officeDocument/2006/relationships/hyperlink" Target="https://www.molex.com/en-us/products/part-detail/503948052" TargetMode="External"/><Relationship Id="rId388" Type="http://schemas.openxmlformats.org/officeDocument/2006/relationships/hyperlink" Target="https://www.molex.com/en-us/products/part-detail/5025790000" TargetMode="External"/><Relationship Id="rId7" Type="http://schemas.openxmlformats.org/officeDocument/2006/relationships/hyperlink" Target="https://www.jst.com/products/crimp_style/slm-01t-p1-3e/" TargetMode="External"/><Relationship Id="rId145" Type="http://schemas.openxmlformats.org/officeDocument/2006/relationships/hyperlink" Target="https://www.molex.com/en-us/products/part-detail/430300005" TargetMode="External"/><Relationship Id="rId266" Type="http://schemas.openxmlformats.org/officeDocument/2006/relationships/hyperlink" Target="https://www.molex.com/en-us/products/part-detail/503948052" TargetMode="External"/><Relationship Id="rId387" Type="http://schemas.openxmlformats.org/officeDocument/2006/relationships/hyperlink" Target="https://www.molex.com/en-us/products/part-detail/5025790000" TargetMode="External"/><Relationship Id="rId8" Type="http://schemas.openxmlformats.org/officeDocument/2006/relationships/hyperlink" Target="https://www.jst.com/products/crimp_style/slm-41t-p1-3e/" TargetMode="External"/><Relationship Id="rId144" Type="http://schemas.openxmlformats.org/officeDocument/2006/relationships/hyperlink" Target="https://www.molex.com/en-us/products/part-detail/430300004" TargetMode="External"/><Relationship Id="rId265" Type="http://schemas.openxmlformats.org/officeDocument/2006/relationships/hyperlink" Target="https://www.molex.com/en-us/products/part-detail/503948051" TargetMode="External"/><Relationship Id="rId386" Type="http://schemas.openxmlformats.org/officeDocument/2006/relationships/hyperlink" Target="https://www.molex.com/en-us/products/part-detail/5025790000" TargetMode="External"/><Relationship Id="rId260" Type="http://schemas.openxmlformats.org/officeDocument/2006/relationships/hyperlink" Target="https://www.molex.com/en-us/products/part-detail/502128000" TargetMode="External"/><Relationship Id="rId381" Type="http://schemas.openxmlformats.org/officeDocument/2006/relationships/hyperlink" Target="https://www.jst.com/products/crimp_style/sqs-a03gf-p-p/" TargetMode="External"/><Relationship Id="rId380" Type="http://schemas.openxmlformats.org/officeDocument/2006/relationships/hyperlink" Target="https://www.jst.com/products/crimp_style/sqs-a03gf-p-p/" TargetMode="External"/><Relationship Id="rId139" Type="http://schemas.openxmlformats.org/officeDocument/2006/relationships/hyperlink" Target="https://www.molex.com/en-us/products/part-detail/430300003" TargetMode="External"/><Relationship Id="rId138" Type="http://schemas.openxmlformats.org/officeDocument/2006/relationships/hyperlink" Target="https://www.molex.com/en-us/products/part-detail/430300002" TargetMode="External"/><Relationship Id="rId259" Type="http://schemas.openxmlformats.org/officeDocument/2006/relationships/hyperlink" Target="https://www.molex.com/en-us/products/part-detail/502128000" TargetMode="External"/><Relationship Id="rId137" Type="http://schemas.openxmlformats.org/officeDocument/2006/relationships/hyperlink" Target="https://www.molex.com/en-us/products/part-detail/430300002" TargetMode="External"/><Relationship Id="rId258" Type="http://schemas.openxmlformats.org/officeDocument/2006/relationships/hyperlink" Target="https://www.molex.com/en-us/products/part-detail/502128000" TargetMode="External"/><Relationship Id="rId379" Type="http://schemas.openxmlformats.org/officeDocument/2006/relationships/hyperlink" Target="https://www.jst.com/products/crimp_style/spni-002t-p0-5/" TargetMode="External"/><Relationship Id="rId132" Type="http://schemas.openxmlformats.org/officeDocument/2006/relationships/hyperlink" Target="https://www.molex.com/en-us/products/part-detail/430310023" TargetMode="External"/><Relationship Id="rId253" Type="http://schemas.openxmlformats.org/officeDocument/2006/relationships/hyperlink" Target="https://www.jst.com/products/crimp_style/sxh-001t-p0-6/" TargetMode="External"/><Relationship Id="rId374" Type="http://schemas.openxmlformats.org/officeDocument/2006/relationships/hyperlink" Target="https://www.jst.com/products/crimp_style/spni-001t-p0-5/" TargetMode="External"/><Relationship Id="rId495" Type="http://schemas.openxmlformats.org/officeDocument/2006/relationships/hyperlink" Target="https://www.jst.com/products/crimp_style/sgvhsf-002t-0-2/" TargetMode="External"/><Relationship Id="rId131" Type="http://schemas.openxmlformats.org/officeDocument/2006/relationships/hyperlink" Target="https://www.molex.com/en-us/products/part-detail/430310022" TargetMode="External"/><Relationship Id="rId252" Type="http://schemas.openxmlformats.org/officeDocument/2006/relationships/hyperlink" Target="https://www.jst.com/products/crimp_style/sxh-001t-p0-6/" TargetMode="External"/><Relationship Id="rId373" Type="http://schemas.openxmlformats.org/officeDocument/2006/relationships/hyperlink" Target="https://www.jst.com/products/crimp_style/spnd-002t-c0-5/" TargetMode="External"/><Relationship Id="rId494" Type="http://schemas.openxmlformats.org/officeDocument/2006/relationships/hyperlink" Target="https://www.jst.com/products/crimp_style/sgvhsf-002t-0-2/" TargetMode="External"/><Relationship Id="rId130" Type="http://schemas.openxmlformats.org/officeDocument/2006/relationships/hyperlink" Target="https://www.molex.com/en-us/products/part-detail/430310006" TargetMode="External"/><Relationship Id="rId251" Type="http://schemas.openxmlformats.org/officeDocument/2006/relationships/hyperlink" Target="https://www.jst.com/products/crimp_style/sxh-001t-p0-6/" TargetMode="External"/><Relationship Id="rId372" Type="http://schemas.openxmlformats.org/officeDocument/2006/relationships/hyperlink" Target="https://www.jst.com/products/crimp_style/spnd-002t-c0-5/" TargetMode="External"/><Relationship Id="rId493" Type="http://schemas.openxmlformats.org/officeDocument/2006/relationships/hyperlink" Target="https://www.jst.com/products/crimp_style/sgvhsf-002t-0-2/" TargetMode="External"/><Relationship Id="rId250" Type="http://schemas.openxmlformats.org/officeDocument/2006/relationships/hyperlink" Target="https://www.jst.com/products/crimp_style/sxh-001t-p0-6/" TargetMode="External"/><Relationship Id="rId371" Type="http://schemas.openxmlformats.org/officeDocument/2006/relationships/hyperlink" Target="https://www.jst.com/products/crimp_style/spnd-002t-c0-5/" TargetMode="External"/><Relationship Id="rId492" Type="http://schemas.openxmlformats.org/officeDocument/2006/relationships/hyperlink" Target="https://www.jst.com/products/crimp_style/sgvh-002t-p0-2/" TargetMode="External"/><Relationship Id="rId136" Type="http://schemas.openxmlformats.org/officeDocument/2006/relationships/hyperlink" Target="https://www.molex.com/en-us/products/part-detail/430300002" TargetMode="External"/><Relationship Id="rId257" Type="http://schemas.openxmlformats.org/officeDocument/2006/relationships/hyperlink" Target="https://www.jst.com/products/crimp_style/sxh-002t-p0-6/" TargetMode="External"/><Relationship Id="rId378" Type="http://schemas.openxmlformats.org/officeDocument/2006/relationships/hyperlink" Target="https://www.jst.com/products/crimp_style/spni-002t-p0-5/" TargetMode="External"/><Relationship Id="rId499" Type="http://schemas.openxmlformats.org/officeDocument/2006/relationships/hyperlink" Target="https://www.molex.com/en-us/products/part-detail/2040175021" TargetMode="External"/><Relationship Id="rId135" Type="http://schemas.openxmlformats.org/officeDocument/2006/relationships/hyperlink" Target="https://www.molex.com/en-us/products/part-detail/430300001" TargetMode="External"/><Relationship Id="rId256" Type="http://schemas.openxmlformats.org/officeDocument/2006/relationships/hyperlink" Target="https://www.jst.com/products/crimp_style/sxh-002t-p0-6/" TargetMode="External"/><Relationship Id="rId377" Type="http://schemas.openxmlformats.org/officeDocument/2006/relationships/hyperlink" Target="https://www.jst.com/products/crimp_style/spni-002t-p0-5/" TargetMode="External"/><Relationship Id="rId498" Type="http://schemas.openxmlformats.org/officeDocument/2006/relationships/hyperlink" Target="https://www.molex.com/en-us/products/part-detail/2040175021" TargetMode="External"/><Relationship Id="rId134" Type="http://schemas.openxmlformats.org/officeDocument/2006/relationships/hyperlink" Target="https://www.molex.com/en-us/products/part-detail/430300001" TargetMode="External"/><Relationship Id="rId255" Type="http://schemas.openxmlformats.org/officeDocument/2006/relationships/hyperlink" Target="https://www.jst.com/products/crimp_style/sxh-002t-p0-6/" TargetMode="External"/><Relationship Id="rId376" Type="http://schemas.openxmlformats.org/officeDocument/2006/relationships/hyperlink" Target="https://www.jst.com/products/crimp_style/spni-001t-p0-5/" TargetMode="External"/><Relationship Id="rId497" Type="http://schemas.openxmlformats.org/officeDocument/2006/relationships/hyperlink" Target="https://www.molex.com/en-us/products/part-detail/781720410" TargetMode="External"/><Relationship Id="rId133" Type="http://schemas.openxmlformats.org/officeDocument/2006/relationships/hyperlink" Target="https://www.molex.com/en-us/products/part-detail/430300001" TargetMode="External"/><Relationship Id="rId254" Type="http://schemas.openxmlformats.org/officeDocument/2006/relationships/hyperlink" Target="https://www.jst.com/products/crimp_style/sxh-001t-p0-6n/" TargetMode="External"/><Relationship Id="rId375" Type="http://schemas.openxmlformats.org/officeDocument/2006/relationships/hyperlink" Target="https://www.jst.com/products/crimp_style/spni-001t-p0-5/" TargetMode="External"/><Relationship Id="rId496" Type="http://schemas.openxmlformats.org/officeDocument/2006/relationships/hyperlink" Target="https://www.molex.com/en-us/products/part-detail/781720410" TargetMode="External"/><Relationship Id="rId172" Type="http://schemas.openxmlformats.org/officeDocument/2006/relationships/hyperlink" Target="https://www.molex.com/en-us/products/part-detail/430310023" TargetMode="External"/><Relationship Id="rId293" Type="http://schemas.openxmlformats.org/officeDocument/2006/relationships/hyperlink" Target="https://www.molex.com/en-us/products/part-detail/1510878101" TargetMode="External"/><Relationship Id="rId171" Type="http://schemas.openxmlformats.org/officeDocument/2006/relationships/hyperlink" Target="https://www.molex.com/en-us/products/part-detail/430310022" TargetMode="External"/><Relationship Id="rId292" Type="http://schemas.openxmlformats.org/officeDocument/2006/relationships/hyperlink" Target="https://www.molex.com/en-us/products/part-detail/1510878101" TargetMode="External"/><Relationship Id="rId170" Type="http://schemas.openxmlformats.org/officeDocument/2006/relationships/hyperlink" Target="https://www.molex.com/en-us/products/part-detail/430310006" TargetMode="External"/><Relationship Id="rId291" Type="http://schemas.openxmlformats.org/officeDocument/2006/relationships/hyperlink" Target="https://www.molex.com/en-us/products/part-detail/1510878101" TargetMode="External"/><Relationship Id="rId290" Type="http://schemas.openxmlformats.org/officeDocument/2006/relationships/hyperlink" Target="https://www.molex.com/en-us/products/part-detail/873968051" TargetMode="External"/><Relationship Id="rId165" Type="http://schemas.openxmlformats.org/officeDocument/2006/relationships/hyperlink" Target="https://www.molex.com/en-us/products/part-detail/430310005" TargetMode="External"/><Relationship Id="rId286" Type="http://schemas.openxmlformats.org/officeDocument/2006/relationships/hyperlink" Target="https://www.molex.com/en-us/products/part-detail/561349002" TargetMode="External"/><Relationship Id="rId164" Type="http://schemas.openxmlformats.org/officeDocument/2006/relationships/hyperlink" Target="https://www.molex.com/en-us/products/part-detail/430310004" TargetMode="External"/><Relationship Id="rId285" Type="http://schemas.openxmlformats.org/officeDocument/2006/relationships/hyperlink" Target="https://www.molex.com/en-us/products/part-detail/561349002" TargetMode="External"/><Relationship Id="rId163" Type="http://schemas.openxmlformats.org/officeDocument/2006/relationships/hyperlink" Target="https://www.molex.com/en-us/products/part-detail/430310004" TargetMode="External"/><Relationship Id="rId284" Type="http://schemas.openxmlformats.org/officeDocument/2006/relationships/hyperlink" Target="https://www.molex.com/en-us/products/part-detail/561349001" TargetMode="External"/><Relationship Id="rId162" Type="http://schemas.openxmlformats.org/officeDocument/2006/relationships/hyperlink" Target="https://www.molex.com/en-us/products/part-detail/430310004" TargetMode="External"/><Relationship Id="rId283" Type="http://schemas.openxmlformats.org/officeDocument/2006/relationships/hyperlink" Target="https://www.molex.com/en-us/products/part-detail/561349001" TargetMode="External"/><Relationship Id="rId169" Type="http://schemas.openxmlformats.org/officeDocument/2006/relationships/hyperlink" Target="https://www.molex.com/en-us/products/part-detail/430310006" TargetMode="External"/><Relationship Id="rId168" Type="http://schemas.openxmlformats.org/officeDocument/2006/relationships/hyperlink" Target="https://www.molex.com/en-us/products/part-detail/430310006" TargetMode="External"/><Relationship Id="rId289" Type="http://schemas.openxmlformats.org/officeDocument/2006/relationships/hyperlink" Target="https://www.molex.com/en-us/products/part-detail/873968051" TargetMode="External"/><Relationship Id="rId167" Type="http://schemas.openxmlformats.org/officeDocument/2006/relationships/hyperlink" Target="https://www.molex.com/en-us/products/part-detail/430310005" TargetMode="External"/><Relationship Id="rId288" Type="http://schemas.openxmlformats.org/officeDocument/2006/relationships/hyperlink" Target="https://www.molex.com/en-us/products/part-detail/873968051" TargetMode="External"/><Relationship Id="rId166" Type="http://schemas.openxmlformats.org/officeDocument/2006/relationships/hyperlink" Target="https://www.molex.com/en-us/products/part-detail/430310005" TargetMode="External"/><Relationship Id="rId287" Type="http://schemas.openxmlformats.org/officeDocument/2006/relationships/hyperlink" Target="https://www.molex.com/en-us/products/part-detail/873968051" TargetMode="External"/><Relationship Id="rId161" Type="http://schemas.openxmlformats.org/officeDocument/2006/relationships/hyperlink" Target="https://www.molex.com/en-us/products/part-detail/430310003" TargetMode="External"/><Relationship Id="rId282" Type="http://schemas.openxmlformats.org/officeDocument/2006/relationships/hyperlink" Target="https://www.molex.com/en-us/products/part-detail/503948999" TargetMode="External"/><Relationship Id="rId160" Type="http://schemas.openxmlformats.org/officeDocument/2006/relationships/hyperlink" Target="https://www.molex.com/en-us/products/part-detail/430310003" TargetMode="External"/><Relationship Id="rId281" Type="http://schemas.openxmlformats.org/officeDocument/2006/relationships/hyperlink" Target="https://www.molex.com/en-us/products/part-detail/503948999" TargetMode="External"/><Relationship Id="rId280" Type="http://schemas.openxmlformats.org/officeDocument/2006/relationships/hyperlink" Target="https://www.molex.com/en-us/products/part-detail/503948999" TargetMode="External"/><Relationship Id="rId159" Type="http://schemas.openxmlformats.org/officeDocument/2006/relationships/hyperlink" Target="https://www.molex.com/en-us/products/part-detail/430310003" TargetMode="External"/><Relationship Id="rId154" Type="http://schemas.openxmlformats.org/officeDocument/2006/relationships/hyperlink" Target="https://www.molex.com/en-us/products/part-detail/430310001" TargetMode="External"/><Relationship Id="rId275" Type="http://schemas.openxmlformats.org/officeDocument/2006/relationships/hyperlink" Target="https://www.molex.com/en-us/products/part-detail/503948055" TargetMode="External"/><Relationship Id="rId396" Type="http://schemas.openxmlformats.org/officeDocument/2006/relationships/hyperlink" Target="https://www.jst.com/products/crimp_style/sczh-002t-p0-5/" TargetMode="External"/><Relationship Id="rId153" Type="http://schemas.openxmlformats.org/officeDocument/2006/relationships/hyperlink" Target="https://www.molex.com/en-us/products/part-detail/430310001" TargetMode="External"/><Relationship Id="rId274" Type="http://schemas.openxmlformats.org/officeDocument/2006/relationships/hyperlink" Target="https://www.molex.com/en-us/products/part-detail/503948054" TargetMode="External"/><Relationship Id="rId395" Type="http://schemas.openxmlformats.org/officeDocument/2006/relationships/hyperlink" Target="https://www.jst.com/products/crimp_style/sczh-002t-p0-5/" TargetMode="External"/><Relationship Id="rId152" Type="http://schemas.openxmlformats.org/officeDocument/2006/relationships/hyperlink" Target="https://www.molex.com/en-us/products/part-detail/430300039" TargetMode="External"/><Relationship Id="rId273" Type="http://schemas.openxmlformats.org/officeDocument/2006/relationships/hyperlink" Target="https://www.molex.com/en-us/products/part-detail/503948054" TargetMode="External"/><Relationship Id="rId394" Type="http://schemas.openxmlformats.org/officeDocument/2006/relationships/hyperlink" Target="https://www.molex.com/en-us/products/part-detail/5040520098" TargetMode="External"/><Relationship Id="rId151" Type="http://schemas.openxmlformats.org/officeDocument/2006/relationships/hyperlink" Target="https://www.molex.com/en-us/products/part-detail/430300038" TargetMode="External"/><Relationship Id="rId272" Type="http://schemas.openxmlformats.org/officeDocument/2006/relationships/hyperlink" Target="https://www.molex.com/en-us/products/part-detail/503948054" TargetMode="External"/><Relationship Id="rId393" Type="http://schemas.openxmlformats.org/officeDocument/2006/relationships/hyperlink" Target="https://www.molex.com/en-us/products/part-detail/5040520098" TargetMode="External"/><Relationship Id="rId158" Type="http://schemas.openxmlformats.org/officeDocument/2006/relationships/hyperlink" Target="https://www.molex.com/en-us/products/part-detail/430310002" TargetMode="External"/><Relationship Id="rId279" Type="http://schemas.openxmlformats.org/officeDocument/2006/relationships/hyperlink" Target="https://www.molex.com/en-us/products/part-detail/503948999" TargetMode="External"/><Relationship Id="rId157" Type="http://schemas.openxmlformats.org/officeDocument/2006/relationships/hyperlink" Target="https://www.molex.com/en-us/products/part-detail/430310002" TargetMode="External"/><Relationship Id="rId278" Type="http://schemas.openxmlformats.org/officeDocument/2006/relationships/hyperlink" Target="https://www.molex.com/en-us/products/part-detail/503948055" TargetMode="External"/><Relationship Id="rId399" Type="http://schemas.openxmlformats.org/officeDocument/2006/relationships/hyperlink" Target="https://www.jst.com/products/crimp_style/srtzm-002t-p0-3/" TargetMode="External"/><Relationship Id="rId156" Type="http://schemas.openxmlformats.org/officeDocument/2006/relationships/hyperlink" Target="https://www.molex.com/en-us/products/part-detail/430310002" TargetMode="External"/><Relationship Id="rId277" Type="http://schemas.openxmlformats.org/officeDocument/2006/relationships/hyperlink" Target="https://www.molex.com/en-us/products/part-detail/503948055" TargetMode="External"/><Relationship Id="rId398" Type="http://schemas.openxmlformats.org/officeDocument/2006/relationships/hyperlink" Target="https://www.jst.com/products/crimp_style/sczh-003t-p0-5/" TargetMode="External"/><Relationship Id="rId155" Type="http://schemas.openxmlformats.org/officeDocument/2006/relationships/hyperlink" Target="https://www.molex.com/en-us/products/part-detail/430310001" TargetMode="External"/><Relationship Id="rId276" Type="http://schemas.openxmlformats.org/officeDocument/2006/relationships/hyperlink" Target="https://www.molex.com/en-us/products/part-detail/503948055" TargetMode="External"/><Relationship Id="rId397" Type="http://schemas.openxmlformats.org/officeDocument/2006/relationships/hyperlink" Target="https://www.jst.com/products/crimp_style/sczh-003t-p0-5/" TargetMode="External"/><Relationship Id="rId40" Type="http://schemas.openxmlformats.org/officeDocument/2006/relationships/hyperlink" Target="https://www.molex.com/en-us/products/part-detail/39000089" TargetMode="External"/><Relationship Id="rId42" Type="http://schemas.openxmlformats.org/officeDocument/2006/relationships/hyperlink" Target="https://www.molex.com/en-us/products/part-detail/39000139" TargetMode="External"/><Relationship Id="rId41" Type="http://schemas.openxmlformats.org/officeDocument/2006/relationships/hyperlink" Target="https://www.molex.com/en-us/products/part-detail/39000139" TargetMode="External"/><Relationship Id="rId44" Type="http://schemas.openxmlformats.org/officeDocument/2006/relationships/hyperlink" Target="https://www.molex.com/en-us/products/part-detail/39000139" TargetMode="External"/><Relationship Id="rId43" Type="http://schemas.openxmlformats.org/officeDocument/2006/relationships/hyperlink" Target="https://www.molex.com/en-us/products/part-detail/39000139" TargetMode="External"/><Relationship Id="rId46" Type="http://schemas.openxmlformats.org/officeDocument/2006/relationships/hyperlink" Target="https://www.molex.com/en-us/products/part-detail/39000181" TargetMode="External"/><Relationship Id="rId45" Type="http://schemas.openxmlformats.org/officeDocument/2006/relationships/hyperlink" Target="https://www.molex.com/en-us/products/part-detail/39000181" TargetMode="External"/><Relationship Id="rId509" Type="http://schemas.openxmlformats.org/officeDocument/2006/relationships/hyperlink" Target="https://www.molex.com/en-us/products/part-detail/5011939000" TargetMode="External"/><Relationship Id="rId508" Type="http://schemas.openxmlformats.org/officeDocument/2006/relationships/hyperlink" Target="https://www.molex.com/en-us/products/part-detail/5011939000" TargetMode="External"/><Relationship Id="rId629" Type="http://schemas.openxmlformats.org/officeDocument/2006/relationships/hyperlink" Target="https://www.jst.com/products/crimp_style/svh-21t-p1-1/" TargetMode="External"/><Relationship Id="rId503" Type="http://schemas.openxmlformats.org/officeDocument/2006/relationships/hyperlink" Target="https://www.molex.com/en-us/products/part-detail/5011937000" TargetMode="External"/><Relationship Id="rId624" Type="http://schemas.openxmlformats.org/officeDocument/2006/relationships/hyperlink" Target="https://www.jst.com/products/crimp_style/svh-41t-p1-1/" TargetMode="External"/><Relationship Id="rId502" Type="http://schemas.openxmlformats.org/officeDocument/2006/relationships/hyperlink" Target="https://www.molex.com/en-us/products/part-detail/5011937000" TargetMode="External"/><Relationship Id="rId623" Type="http://schemas.openxmlformats.org/officeDocument/2006/relationships/hyperlink" Target="https://www.jst.com/products/crimp_style/svh-41t-p1-1/" TargetMode="External"/><Relationship Id="rId501" Type="http://schemas.openxmlformats.org/officeDocument/2006/relationships/hyperlink" Target="https://www.molex.com/en-us/products/part-detail/2140935000" TargetMode="External"/><Relationship Id="rId622" Type="http://schemas.openxmlformats.org/officeDocument/2006/relationships/hyperlink" Target="https://www.jst.com/products/crimp_style/svh-41t-p1-1/" TargetMode="External"/><Relationship Id="rId500" Type="http://schemas.openxmlformats.org/officeDocument/2006/relationships/hyperlink" Target="https://www.molex.com/en-us/products/part-detail/2140935000" TargetMode="External"/><Relationship Id="rId621" Type="http://schemas.openxmlformats.org/officeDocument/2006/relationships/hyperlink" Target="https://www.jst.com/products/crimp_style/svh-41t-p1-1/" TargetMode="External"/><Relationship Id="rId507" Type="http://schemas.openxmlformats.org/officeDocument/2006/relationships/hyperlink" Target="https://www.molex.com/en-us/products/part-detail/5011938000" TargetMode="External"/><Relationship Id="rId628" Type="http://schemas.openxmlformats.org/officeDocument/2006/relationships/hyperlink" Target="https://www.jst.com/products/crimp_style/svh-21t-p1-1/" TargetMode="External"/><Relationship Id="rId506" Type="http://schemas.openxmlformats.org/officeDocument/2006/relationships/hyperlink" Target="https://www.molex.com/en-us/products/part-detail/5011938000" TargetMode="External"/><Relationship Id="rId627" Type="http://schemas.openxmlformats.org/officeDocument/2006/relationships/hyperlink" Target="https://www.jst.com/products/crimp_style/svh-21t-p1-1/" TargetMode="External"/><Relationship Id="rId505" Type="http://schemas.openxmlformats.org/officeDocument/2006/relationships/hyperlink" Target="https://www.molex.com/en-us/products/part-detail/5011938000" TargetMode="External"/><Relationship Id="rId626" Type="http://schemas.openxmlformats.org/officeDocument/2006/relationships/hyperlink" Target="https://www.jst.com/products/crimp_style/ssh-003ga-p0-2/" TargetMode="External"/><Relationship Id="rId504" Type="http://schemas.openxmlformats.org/officeDocument/2006/relationships/hyperlink" Target="https://www.molex.com/en-us/products/part-detail/5011937000" TargetMode="External"/><Relationship Id="rId625" Type="http://schemas.openxmlformats.org/officeDocument/2006/relationships/hyperlink" Target="https://www.jst.com/products/crimp_style/svh-41t-p1-1/" TargetMode="External"/><Relationship Id="rId48" Type="http://schemas.openxmlformats.org/officeDocument/2006/relationships/hyperlink" Target="https://www.molex.com/en-us/products/part-detail/39000181" TargetMode="External"/><Relationship Id="rId47" Type="http://schemas.openxmlformats.org/officeDocument/2006/relationships/hyperlink" Target="https://www.molex.com/en-us/products/part-detail/39000181" TargetMode="External"/><Relationship Id="rId49" Type="http://schemas.openxmlformats.org/officeDocument/2006/relationships/hyperlink" Target="https://www.molex.com/en-us/products/part-detail/39000183" TargetMode="External"/><Relationship Id="rId620" Type="http://schemas.openxmlformats.org/officeDocument/2006/relationships/hyperlink" Target="https://www.jst.com/products/crimp_style/svh-41t-p1-1/" TargetMode="External"/><Relationship Id="rId31" Type="http://schemas.openxmlformats.org/officeDocument/2006/relationships/hyperlink" Target="https://www.molex.com/en-us/products/part-detail/39000065" TargetMode="External"/><Relationship Id="rId30" Type="http://schemas.openxmlformats.org/officeDocument/2006/relationships/hyperlink" Target="https://www.molex.com/en-us/products/part-detail/39000065" TargetMode="External"/><Relationship Id="rId33" Type="http://schemas.openxmlformats.org/officeDocument/2006/relationships/hyperlink" Target="https://www.molex.com/en-us/products/part-detail/39000065" TargetMode="External"/><Relationship Id="rId32" Type="http://schemas.openxmlformats.org/officeDocument/2006/relationships/hyperlink" Target="https://www.molex.com/en-us/products/part-detail/39000065" TargetMode="External"/><Relationship Id="rId35" Type="http://schemas.openxmlformats.org/officeDocument/2006/relationships/hyperlink" Target="https://www.molex.com/en-us/products/part-detail/39000073" TargetMode="External"/><Relationship Id="rId34" Type="http://schemas.openxmlformats.org/officeDocument/2006/relationships/hyperlink" Target="https://www.molex.com/en-us/products/part-detail/39000073" TargetMode="External"/><Relationship Id="rId619" Type="http://schemas.openxmlformats.org/officeDocument/2006/relationships/hyperlink" Target="https://www.jst.com/products/crimp_style/svh-21t-p1-1/" TargetMode="External"/><Relationship Id="rId618" Type="http://schemas.openxmlformats.org/officeDocument/2006/relationships/hyperlink" Target="https://www.jst.com/products/crimp_style/svh-21t-p1-1/" TargetMode="External"/><Relationship Id="rId613" Type="http://schemas.openxmlformats.org/officeDocument/2006/relationships/hyperlink" Target="https://www.jst.com/products/crimp_style/ssh-003t-p0-2/" TargetMode="External"/><Relationship Id="rId612" Type="http://schemas.openxmlformats.org/officeDocument/2006/relationships/hyperlink" Target="https://www.jst.com/products/crimp_style/slbtad-01t-m0-5/" TargetMode="External"/><Relationship Id="rId611" Type="http://schemas.openxmlformats.org/officeDocument/2006/relationships/hyperlink" Target="https://www.jst.com/products/crimp_style/slbtad-01t-m0-5/" TargetMode="External"/><Relationship Id="rId610" Type="http://schemas.openxmlformats.org/officeDocument/2006/relationships/hyperlink" Target="https://www.jst.com/products/crimp_style/slbtad-01t-m0-5/" TargetMode="External"/><Relationship Id="rId617" Type="http://schemas.openxmlformats.org/officeDocument/2006/relationships/hyperlink" Target="https://www.jst.com/products/crimp_style/svh-21t-p1-1/" TargetMode="External"/><Relationship Id="rId616" Type="http://schemas.openxmlformats.org/officeDocument/2006/relationships/hyperlink" Target="https://www.te.com/usa-en/product-5-965906-1.html" TargetMode="External"/><Relationship Id="rId615" Type="http://schemas.openxmlformats.org/officeDocument/2006/relationships/hyperlink" Target="https://www.jst.com/products/crimp_style/ssh-003t-p0-2/" TargetMode="External"/><Relationship Id="rId614" Type="http://schemas.openxmlformats.org/officeDocument/2006/relationships/hyperlink" Target="https://www.jst.com/products/crimp_style/ssh-003t-p0-2/" TargetMode="External"/><Relationship Id="rId37" Type="http://schemas.openxmlformats.org/officeDocument/2006/relationships/hyperlink" Target="https://www.molex.com/en-us/products/part-detail/39000073" TargetMode="External"/><Relationship Id="rId36" Type="http://schemas.openxmlformats.org/officeDocument/2006/relationships/hyperlink" Target="https://www.molex.com/en-us/products/part-detail/39000073" TargetMode="External"/><Relationship Id="rId39" Type="http://schemas.openxmlformats.org/officeDocument/2006/relationships/hyperlink" Target="https://www.molex.com/en-us/products/part-detail/39000079" TargetMode="External"/><Relationship Id="rId38" Type="http://schemas.openxmlformats.org/officeDocument/2006/relationships/hyperlink" Target="https://www.molex.com/en-us/products/part-detail/39000077" TargetMode="External"/><Relationship Id="rId20" Type="http://schemas.openxmlformats.org/officeDocument/2006/relationships/hyperlink" Target="https://www.molex.com/en-us/products/part-detail/39000038" TargetMode="External"/><Relationship Id="rId22" Type="http://schemas.openxmlformats.org/officeDocument/2006/relationships/hyperlink" Target="https://www.molex.com/en-us/products/part-detail/39000046" TargetMode="External"/><Relationship Id="rId21" Type="http://schemas.openxmlformats.org/officeDocument/2006/relationships/hyperlink" Target="https://www.molex.com/en-us/products/part-detail/39000038" TargetMode="External"/><Relationship Id="rId24" Type="http://schemas.openxmlformats.org/officeDocument/2006/relationships/hyperlink" Target="https://www.molex.com/en-us/products/part-detail/39000046" TargetMode="External"/><Relationship Id="rId23" Type="http://schemas.openxmlformats.org/officeDocument/2006/relationships/hyperlink" Target="https://www.molex.com/en-us/products/part-detail/39000046" TargetMode="External"/><Relationship Id="rId409" Type="http://schemas.openxmlformats.org/officeDocument/2006/relationships/hyperlink" Target="https://www.jst.com/products/crimp_style/szh-003t-p0-5/" TargetMode="External"/><Relationship Id="rId404" Type="http://schemas.openxmlformats.org/officeDocument/2006/relationships/hyperlink" Target="https://www.jst.com/products/crimp_style/sze-003t-p0-3/" TargetMode="External"/><Relationship Id="rId525" Type="http://schemas.openxmlformats.org/officeDocument/2006/relationships/hyperlink" Target="https://www.molex.com/en-us/products/part-detail/5013340000" TargetMode="External"/><Relationship Id="rId403" Type="http://schemas.openxmlformats.org/officeDocument/2006/relationships/hyperlink" Target="https://www.jst.com/products/crimp_style/sze-002t-p0-3/" TargetMode="External"/><Relationship Id="rId524" Type="http://schemas.openxmlformats.org/officeDocument/2006/relationships/hyperlink" Target="https://www.molex.com/en-us/products/part-detail/5013340000" TargetMode="External"/><Relationship Id="rId402" Type="http://schemas.openxmlformats.org/officeDocument/2006/relationships/hyperlink" Target="https://www.jst.com/products/crimp_style/sze-002t-p0-3/" TargetMode="External"/><Relationship Id="rId523" Type="http://schemas.openxmlformats.org/officeDocument/2006/relationships/hyperlink" Target="https://www.molex.com/en-us/products/part-detail/5013340000" TargetMode="External"/><Relationship Id="rId644" Type="http://schemas.openxmlformats.org/officeDocument/2006/relationships/table" Target="../tables/table9.xml"/><Relationship Id="rId401" Type="http://schemas.openxmlformats.org/officeDocument/2006/relationships/hyperlink" Target="https://www.jst.com/products/crimp_style/sze-002t-p0-3/" TargetMode="External"/><Relationship Id="rId522" Type="http://schemas.openxmlformats.org/officeDocument/2006/relationships/hyperlink" Target="https://www.molex.com/en-us/products/part-detail/5011939000" TargetMode="External"/><Relationship Id="rId408" Type="http://schemas.openxmlformats.org/officeDocument/2006/relationships/hyperlink" Target="https://www.jst.com/products/crimp_style/szh-002t-p0-5/" TargetMode="External"/><Relationship Id="rId529" Type="http://schemas.openxmlformats.org/officeDocument/2006/relationships/hyperlink" Target="https://www.molex.com/en-us/products/part-detail/5011938000" TargetMode="External"/><Relationship Id="rId407" Type="http://schemas.openxmlformats.org/officeDocument/2006/relationships/hyperlink" Target="https://www.jst.com/products/crimp_style/szh-002t-p0-5/" TargetMode="External"/><Relationship Id="rId528" Type="http://schemas.openxmlformats.org/officeDocument/2006/relationships/hyperlink" Target="https://www.molex.com/en-us/products/part-detail/5011937000" TargetMode="External"/><Relationship Id="rId406" Type="http://schemas.openxmlformats.org/officeDocument/2006/relationships/hyperlink" Target="https://www.jst.com/products/crimp_style/sze-003t-p0-3/" TargetMode="External"/><Relationship Id="rId527" Type="http://schemas.openxmlformats.org/officeDocument/2006/relationships/hyperlink" Target="https://www.molex.com/en-us/products/part-detail/5011937000" TargetMode="External"/><Relationship Id="rId405" Type="http://schemas.openxmlformats.org/officeDocument/2006/relationships/hyperlink" Target="https://www.jst.com/products/crimp_style/sze-003t-p0-3/" TargetMode="External"/><Relationship Id="rId526" Type="http://schemas.openxmlformats.org/officeDocument/2006/relationships/hyperlink" Target="https://www.molex.com/en-us/products/part-detail/5011937000" TargetMode="External"/><Relationship Id="rId26" Type="http://schemas.openxmlformats.org/officeDocument/2006/relationships/hyperlink" Target="https://www.molex.com/en-us/products/part-detail/39000059" TargetMode="External"/><Relationship Id="rId25" Type="http://schemas.openxmlformats.org/officeDocument/2006/relationships/hyperlink" Target="https://www.molex.com/en-us/products/part-detail/39000046" TargetMode="External"/><Relationship Id="rId28" Type="http://schemas.openxmlformats.org/officeDocument/2006/relationships/hyperlink" Target="https://www.molex.com/en-us/products/part-detail/39000059" TargetMode="External"/><Relationship Id="rId27" Type="http://schemas.openxmlformats.org/officeDocument/2006/relationships/hyperlink" Target="https://www.molex.com/en-us/products/part-detail/39000059" TargetMode="External"/><Relationship Id="rId400" Type="http://schemas.openxmlformats.org/officeDocument/2006/relationships/hyperlink" Target="https://www.jst.com/products/crimp_style/srtz-002t-p0-3/" TargetMode="External"/><Relationship Id="rId521" Type="http://schemas.openxmlformats.org/officeDocument/2006/relationships/hyperlink" Target="https://www.molex.com/en-us/products/part-detail/5011939000" TargetMode="External"/><Relationship Id="rId642" Type="http://schemas.openxmlformats.org/officeDocument/2006/relationships/drawing" Target="../drawings/drawing21.xml"/><Relationship Id="rId29" Type="http://schemas.openxmlformats.org/officeDocument/2006/relationships/hyperlink" Target="https://www.molex.com/en-us/products/part-detail/39000059" TargetMode="External"/><Relationship Id="rId520" Type="http://schemas.openxmlformats.org/officeDocument/2006/relationships/hyperlink" Target="https://www.molex.com/en-us/products/part-detail/5011939000" TargetMode="External"/><Relationship Id="rId641" Type="http://schemas.openxmlformats.org/officeDocument/2006/relationships/hyperlink" Target="https://www.molex.com/en-us/products/part-detail/5600230721" TargetMode="External"/><Relationship Id="rId640" Type="http://schemas.openxmlformats.org/officeDocument/2006/relationships/hyperlink" Target="https://www.molex.com/en-us/products/part-detail/2125153102" TargetMode="External"/><Relationship Id="rId11" Type="http://schemas.openxmlformats.org/officeDocument/2006/relationships/hyperlink" Target="https://www.jst.com/products/crimp_style/slf-01t-p1-3e/" TargetMode="External"/><Relationship Id="rId10" Type="http://schemas.openxmlformats.org/officeDocument/2006/relationships/hyperlink" Target="https://www.jst.com/products/crimp_style/slm-41t-p1-3e/" TargetMode="External"/><Relationship Id="rId13" Type="http://schemas.openxmlformats.org/officeDocument/2006/relationships/hyperlink" Target="https://www.jst.com/products/crimp_style/slf-01t-p1-3e/" TargetMode="External"/><Relationship Id="rId12" Type="http://schemas.openxmlformats.org/officeDocument/2006/relationships/hyperlink" Target="https://www.jst.com/products/crimp_style/slf-01t-p1-3e/" TargetMode="External"/><Relationship Id="rId519" Type="http://schemas.openxmlformats.org/officeDocument/2006/relationships/hyperlink" Target="https://www.molex.com/en-us/products/part-detail/5011938000" TargetMode="External"/><Relationship Id="rId514" Type="http://schemas.openxmlformats.org/officeDocument/2006/relationships/hyperlink" Target="https://www.molex.com/en-us/products/part-detail/5011937000" TargetMode="External"/><Relationship Id="rId635" Type="http://schemas.openxmlformats.org/officeDocument/2006/relationships/hyperlink" Target="https://www.jst.com/products/crimp_style/svh-21t-p1-1/" TargetMode="External"/><Relationship Id="rId513" Type="http://schemas.openxmlformats.org/officeDocument/2006/relationships/hyperlink" Target="https://www.molex.com/en-us/products/part-detail/5013340000" TargetMode="External"/><Relationship Id="rId634" Type="http://schemas.openxmlformats.org/officeDocument/2006/relationships/hyperlink" Target="https://www.jst.com/products/crimp_style/svh-21t-p1-1/" TargetMode="External"/><Relationship Id="rId512" Type="http://schemas.openxmlformats.org/officeDocument/2006/relationships/hyperlink" Target="https://www.molex.com/en-us/products/part-detail/5013340000" TargetMode="External"/><Relationship Id="rId633" Type="http://schemas.openxmlformats.org/officeDocument/2006/relationships/hyperlink" Target="https://www.jst.com/products/crimp_style/svh-21t-p1-1/" TargetMode="External"/><Relationship Id="rId511" Type="http://schemas.openxmlformats.org/officeDocument/2006/relationships/hyperlink" Target="https://www.molex.com/en-us/products/part-detail/5013340000" TargetMode="External"/><Relationship Id="rId632" Type="http://schemas.openxmlformats.org/officeDocument/2006/relationships/hyperlink" Target="https://www.jst.com/products/crimp_style/svh-41t-p1-1/" TargetMode="External"/><Relationship Id="rId518" Type="http://schemas.openxmlformats.org/officeDocument/2006/relationships/hyperlink" Target="https://www.molex.com/en-us/products/part-detail/5011938000" TargetMode="External"/><Relationship Id="rId639" Type="http://schemas.openxmlformats.org/officeDocument/2006/relationships/hyperlink" Target="https://www.molex.com/en-us/products/part-detail/1727183111" TargetMode="External"/><Relationship Id="rId517" Type="http://schemas.openxmlformats.org/officeDocument/2006/relationships/hyperlink" Target="https://www.molex.com/en-us/products/part-detail/5011938000" TargetMode="External"/><Relationship Id="rId638" Type="http://schemas.openxmlformats.org/officeDocument/2006/relationships/hyperlink" Target="https://www.molex.com/en-us/products/part-detail/1727183111" TargetMode="External"/><Relationship Id="rId516" Type="http://schemas.openxmlformats.org/officeDocument/2006/relationships/hyperlink" Target="https://www.molex.com/en-us/products/part-detail/5011937000" TargetMode="External"/><Relationship Id="rId637" Type="http://schemas.openxmlformats.org/officeDocument/2006/relationships/hyperlink" Target="https://www.molex.com/en-us/products/part-detail/16020086" TargetMode="External"/><Relationship Id="rId515" Type="http://schemas.openxmlformats.org/officeDocument/2006/relationships/hyperlink" Target="https://www.molex.com/en-us/products/part-detail/5011937000" TargetMode="External"/><Relationship Id="rId636" Type="http://schemas.openxmlformats.org/officeDocument/2006/relationships/hyperlink" Target="https://www.molex.com/en-us/products/part-detail/16020086" TargetMode="External"/><Relationship Id="rId15" Type="http://schemas.openxmlformats.org/officeDocument/2006/relationships/hyperlink" Target="https://www.jst.com/products/crimp_style/slf-41t-p1-3e/" TargetMode="External"/><Relationship Id="rId14" Type="http://schemas.openxmlformats.org/officeDocument/2006/relationships/hyperlink" Target="https://www.jst.com/products/crimp_style/slf-01t-p1-3e/" TargetMode="External"/><Relationship Id="rId17" Type="http://schemas.openxmlformats.org/officeDocument/2006/relationships/hyperlink" Target="https://www.jst.com/products/crimp_style/slf-41t-p1-3e/" TargetMode="External"/><Relationship Id="rId16" Type="http://schemas.openxmlformats.org/officeDocument/2006/relationships/hyperlink" Target="https://www.jst.com/products/crimp_style/slf-41t-p1-3e/" TargetMode="External"/><Relationship Id="rId19" Type="http://schemas.openxmlformats.org/officeDocument/2006/relationships/hyperlink" Target="https://www.molex.com/en-us/products/part-detail/39000038" TargetMode="External"/><Relationship Id="rId510" Type="http://schemas.openxmlformats.org/officeDocument/2006/relationships/hyperlink" Target="https://www.molex.com/en-us/products/part-detail/5011939000" TargetMode="External"/><Relationship Id="rId631" Type="http://schemas.openxmlformats.org/officeDocument/2006/relationships/hyperlink" Target="https://www.jst.com/products/crimp_style/svh-41t-p1-1/" TargetMode="External"/><Relationship Id="rId18" Type="http://schemas.openxmlformats.org/officeDocument/2006/relationships/hyperlink" Target="https://www.molex.com/en-us/products/part-detail/39000038" TargetMode="External"/><Relationship Id="rId630" Type="http://schemas.openxmlformats.org/officeDocument/2006/relationships/hyperlink" Target="https://www.jst.com/products/crimp_style/svh-41t-p1-1/" TargetMode="External"/><Relationship Id="rId84" Type="http://schemas.openxmlformats.org/officeDocument/2006/relationships/hyperlink" Target="https://www.molex.com/en-us/products/part-detail/39000067" TargetMode="External"/><Relationship Id="rId83" Type="http://schemas.openxmlformats.org/officeDocument/2006/relationships/hyperlink" Target="https://www.molex.com/en-us/products/part-detail/39000067" TargetMode="External"/><Relationship Id="rId86" Type="http://schemas.openxmlformats.org/officeDocument/2006/relationships/hyperlink" Target="https://www.molex.com/en-us/products/part-detail/39000075" TargetMode="External"/><Relationship Id="rId85" Type="http://schemas.openxmlformats.org/officeDocument/2006/relationships/hyperlink" Target="https://www.molex.com/en-us/products/part-detail/39000067" TargetMode="External"/><Relationship Id="rId88" Type="http://schemas.openxmlformats.org/officeDocument/2006/relationships/hyperlink" Target="https://www.molex.com/en-us/products/part-detail/39000075" TargetMode="External"/><Relationship Id="rId87" Type="http://schemas.openxmlformats.org/officeDocument/2006/relationships/hyperlink" Target="https://www.molex.com/en-us/products/part-detail/39000075" TargetMode="External"/><Relationship Id="rId89" Type="http://schemas.openxmlformats.org/officeDocument/2006/relationships/hyperlink" Target="https://www.molex.com/en-us/products/part-detail/39000075" TargetMode="External"/><Relationship Id="rId80" Type="http://schemas.openxmlformats.org/officeDocument/2006/relationships/hyperlink" Target="https://www.molex.com/en-us/products/part-detail/39000061" TargetMode="External"/><Relationship Id="rId82" Type="http://schemas.openxmlformats.org/officeDocument/2006/relationships/hyperlink" Target="https://www.molex.com/en-us/products/part-detail/39000067" TargetMode="External"/><Relationship Id="rId81" Type="http://schemas.openxmlformats.org/officeDocument/2006/relationships/hyperlink" Target="https://www.molex.com/en-us/products/part-detail/39000061" TargetMode="External"/><Relationship Id="rId73" Type="http://schemas.openxmlformats.org/officeDocument/2006/relationships/hyperlink" Target="https://www.molex.com/en-us/products/part-detail/39000040" TargetMode="External"/><Relationship Id="rId72" Type="http://schemas.openxmlformats.org/officeDocument/2006/relationships/hyperlink" Target="https://www.molex.com/en-us/products/part-detail/39000040" TargetMode="External"/><Relationship Id="rId75" Type="http://schemas.openxmlformats.org/officeDocument/2006/relationships/hyperlink" Target="https://www.molex.com/en-us/products/part-detail/39000048" TargetMode="External"/><Relationship Id="rId74" Type="http://schemas.openxmlformats.org/officeDocument/2006/relationships/hyperlink" Target="https://www.molex.com/en-us/products/part-detail/39000048" TargetMode="External"/><Relationship Id="rId77" Type="http://schemas.openxmlformats.org/officeDocument/2006/relationships/hyperlink" Target="https://www.molex.com/en-us/products/part-detail/39000048" TargetMode="External"/><Relationship Id="rId76" Type="http://schemas.openxmlformats.org/officeDocument/2006/relationships/hyperlink" Target="https://www.molex.com/en-us/products/part-detail/39000048" TargetMode="External"/><Relationship Id="rId79" Type="http://schemas.openxmlformats.org/officeDocument/2006/relationships/hyperlink" Target="https://www.molex.com/en-us/products/part-detail/39000061" TargetMode="External"/><Relationship Id="rId78" Type="http://schemas.openxmlformats.org/officeDocument/2006/relationships/hyperlink" Target="https://www.molex.com/en-us/products/part-detail/39000061" TargetMode="External"/><Relationship Id="rId71" Type="http://schemas.openxmlformats.org/officeDocument/2006/relationships/hyperlink" Target="https://www.molex.com/en-us/products/part-detail/39000040" TargetMode="External"/><Relationship Id="rId70" Type="http://schemas.openxmlformats.org/officeDocument/2006/relationships/hyperlink" Target="https://www.molex.com/en-us/products/part-detail/39000040" TargetMode="External"/><Relationship Id="rId62" Type="http://schemas.openxmlformats.org/officeDocument/2006/relationships/hyperlink" Target="https://www.molex.com/en-us/products/part-detail/39000428" TargetMode="External"/><Relationship Id="rId61" Type="http://schemas.openxmlformats.org/officeDocument/2006/relationships/hyperlink" Target="https://www.molex.com/en-us/products/part-detail/39000209" TargetMode="External"/><Relationship Id="rId64" Type="http://schemas.openxmlformats.org/officeDocument/2006/relationships/hyperlink" Target="https://www.molex.com/en-us/products/part-detail/39000428" TargetMode="External"/><Relationship Id="rId63" Type="http://schemas.openxmlformats.org/officeDocument/2006/relationships/hyperlink" Target="https://www.molex.com/en-us/products/part-detail/39000428" TargetMode="External"/><Relationship Id="rId66" Type="http://schemas.openxmlformats.org/officeDocument/2006/relationships/hyperlink" Target="https://www.molex.com/en-us/products/part-detail/39000434" TargetMode="External"/><Relationship Id="rId65" Type="http://schemas.openxmlformats.org/officeDocument/2006/relationships/hyperlink" Target="https://www.molex.com/en-us/products/part-detail/39000428" TargetMode="External"/><Relationship Id="rId68" Type="http://schemas.openxmlformats.org/officeDocument/2006/relationships/hyperlink" Target="https://www.molex.com/en-us/products/part-detail/39000434" TargetMode="External"/><Relationship Id="rId67" Type="http://schemas.openxmlformats.org/officeDocument/2006/relationships/hyperlink" Target="https://www.molex.com/en-us/products/part-detail/39000434" TargetMode="External"/><Relationship Id="rId609" Type="http://schemas.openxmlformats.org/officeDocument/2006/relationships/hyperlink" Target="https://www.jst.com/products/crimp_style/slm-41t-p1-3e/" TargetMode="External"/><Relationship Id="rId608" Type="http://schemas.openxmlformats.org/officeDocument/2006/relationships/hyperlink" Target="https://www.jst.com/products/crimp_style/slm-41t-p1-3e/" TargetMode="External"/><Relationship Id="rId607" Type="http://schemas.openxmlformats.org/officeDocument/2006/relationships/hyperlink" Target="https://www.jst.com/products/crimp_style/slm-41t-p1-3e/" TargetMode="External"/><Relationship Id="rId60" Type="http://schemas.openxmlformats.org/officeDocument/2006/relationships/hyperlink" Target="https://www.molex.com/en-us/products/part-detail/39000209" TargetMode="External"/><Relationship Id="rId602" Type="http://schemas.openxmlformats.org/officeDocument/2006/relationships/hyperlink" Target="https://kvt.su/prod/insulated-terminals/iplug/rppim/" TargetMode="External"/><Relationship Id="rId601" Type="http://schemas.openxmlformats.org/officeDocument/2006/relationships/hyperlink" Target="https://kvt.su/prod/insulated-terminals/iplug/rppim/" TargetMode="External"/><Relationship Id="rId600" Type="http://schemas.openxmlformats.org/officeDocument/2006/relationships/hyperlink" Target="https://kvt.su/prod/insulated-terminals/iplug/rppim/" TargetMode="External"/><Relationship Id="rId606" Type="http://schemas.openxmlformats.org/officeDocument/2006/relationships/hyperlink" Target="https://www.jst.com/products/crimp_style/ssh-003t-p0-2/" TargetMode="External"/><Relationship Id="rId605" Type="http://schemas.openxmlformats.org/officeDocument/2006/relationships/hyperlink" Target="https://www.jst.com/products/crimp_style/ssh-003t-p0-2/" TargetMode="External"/><Relationship Id="rId604" Type="http://schemas.openxmlformats.org/officeDocument/2006/relationships/hyperlink" Target="https://www.jst.com/products/crimp_style/ssh-003t-p0-2/" TargetMode="External"/><Relationship Id="rId603" Type="http://schemas.openxmlformats.org/officeDocument/2006/relationships/hyperlink" Target="https://kvt.su/prod/insulated-terminals/iplug/rppim/" TargetMode="External"/><Relationship Id="rId69" Type="http://schemas.openxmlformats.org/officeDocument/2006/relationships/hyperlink" Target="https://www.molex.com/en-us/products/part-detail/39000434" TargetMode="External"/><Relationship Id="rId51" Type="http://schemas.openxmlformats.org/officeDocument/2006/relationships/hyperlink" Target="https://www.molex.com/en-us/products/part-detail/39000183" TargetMode="External"/><Relationship Id="rId50" Type="http://schemas.openxmlformats.org/officeDocument/2006/relationships/hyperlink" Target="https://www.molex.com/en-us/products/part-detail/39000183" TargetMode="External"/><Relationship Id="rId53" Type="http://schemas.openxmlformats.org/officeDocument/2006/relationships/hyperlink" Target="https://www.molex.com/en-us/products/part-detail/39000185" TargetMode="External"/><Relationship Id="rId52" Type="http://schemas.openxmlformats.org/officeDocument/2006/relationships/hyperlink" Target="https://www.molex.com/en-us/products/part-detail/39000183" TargetMode="External"/><Relationship Id="rId55" Type="http://schemas.openxmlformats.org/officeDocument/2006/relationships/hyperlink" Target="https://www.molex.com/en-us/products/part-detail/39000207" TargetMode="External"/><Relationship Id="rId54" Type="http://schemas.openxmlformats.org/officeDocument/2006/relationships/hyperlink" Target="https://www.molex.com/en-us/products/part-detail/39000207" TargetMode="External"/><Relationship Id="rId57" Type="http://schemas.openxmlformats.org/officeDocument/2006/relationships/hyperlink" Target="https://www.molex.com/en-us/products/part-detail/39000207" TargetMode="External"/><Relationship Id="rId56" Type="http://schemas.openxmlformats.org/officeDocument/2006/relationships/hyperlink" Target="https://www.molex.com/en-us/products/part-detail/39000207" TargetMode="External"/><Relationship Id="rId59" Type="http://schemas.openxmlformats.org/officeDocument/2006/relationships/hyperlink" Target="https://www.molex.com/en-us/products/part-detail/39000209" TargetMode="External"/><Relationship Id="rId58" Type="http://schemas.openxmlformats.org/officeDocument/2006/relationships/hyperlink" Target="https://www.molex.com/en-us/products/part-detail/39000209" TargetMode="External"/><Relationship Id="rId590" Type="http://schemas.openxmlformats.org/officeDocument/2006/relationships/hyperlink" Target="https://kvt.su/prod/insulated-terminals/iplug/rpim/" TargetMode="External"/><Relationship Id="rId107" Type="http://schemas.openxmlformats.org/officeDocument/2006/relationships/hyperlink" Target="https://www.molex.com/en-us/products/part-detail/39000428" TargetMode="External"/><Relationship Id="rId228" Type="http://schemas.openxmlformats.org/officeDocument/2006/relationships/hyperlink" Target="https://www.jst.com/products/crimp_style/seh-002t-p0-6/" TargetMode="External"/><Relationship Id="rId349" Type="http://schemas.openxmlformats.org/officeDocument/2006/relationships/hyperlink" Target="https://www.jst.com/products/crimp_style/sphd-002t-p0-5/" TargetMode="External"/><Relationship Id="rId106" Type="http://schemas.openxmlformats.org/officeDocument/2006/relationships/hyperlink" Target="https://www.molex.com/en-us/products/part-detail/39000428" TargetMode="External"/><Relationship Id="rId227" Type="http://schemas.openxmlformats.org/officeDocument/2006/relationships/hyperlink" Target="https://www.jst.com/products/crimp_style/seh-001t-p0-6/" TargetMode="External"/><Relationship Id="rId348" Type="http://schemas.openxmlformats.org/officeDocument/2006/relationships/hyperlink" Target="https://www.jst.com/products/crimp_style/sphd-001t-p0-5/" TargetMode="External"/><Relationship Id="rId469" Type="http://schemas.openxmlformats.org/officeDocument/2006/relationships/hyperlink" Target="https://www.hirose.com/product/en/products/DF14/DF14-2628SCFA/" TargetMode="External"/><Relationship Id="rId105" Type="http://schemas.openxmlformats.org/officeDocument/2006/relationships/hyperlink" Target="https://www.molex.com/en-us/products/part-detail/39000217" TargetMode="External"/><Relationship Id="rId226" Type="http://schemas.openxmlformats.org/officeDocument/2006/relationships/hyperlink" Target="https://www.jst.com/products/crimp_style/seh-001t-p0-6/" TargetMode="External"/><Relationship Id="rId347" Type="http://schemas.openxmlformats.org/officeDocument/2006/relationships/hyperlink" Target="https://www.jst.com/products/crimp_style/sphd-001t-p0-5/" TargetMode="External"/><Relationship Id="rId468" Type="http://schemas.openxmlformats.org/officeDocument/2006/relationships/hyperlink" Target="https://www.hirose.com/product/en/products/DF14/DF14-2628SCF/" TargetMode="External"/><Relationship Id="rId589" Type="http://schemas.openxmlformats.org/officeDocument/2006/relationships/hyperlink" Target="https://kvt.su/prod/insulated-terminals/ilugs/nki/" TargetMode="External"/><Relationship Id="rId104" Type="http://schemas.openxmlformats.org/officeDocument/2006/relationships/hyperlink" Target="https://www.molex.com/en-us/products/part-detail/39000215" TargetMode="External"/><Relationship Id="rId225" Type="http://schemas.openxmlformats.org/officeDocument/2006/relationships/hyperlink" Target="https://www.jst.com/products/crimp_style/seh-001t-p0-6/" TargetMode="External"/><Relationship Id="rId346" Type="http://schemas.openxmlformats.org/officeDocument/2006/relationships/hyperlink" Target="https://www.jst.com/products/crimp_style/sphd-001t-p0-5/" TargetMode="External"/><Relationship Id="rId467" Type="http://schemas.openxmlformats.org/officeDocument/2006/relationships/hyperlink" Target="https://www.hirose.com/product/en/products/DF14/DF14-2628SCF/" TargetMode="External"/><Relationship Id="rId588" Type="http://schemas.openxmlformats.org/officeDocument/2006/relationships/hyperlink" Target="https://kvt.su/prod/insulated-terminals/ilugs/nki/" TargetMode="External"/><Relationship Id="rId109" Type="http://schemas.openxmlformats.org/officeDocument/2006/relationships/hyperlink" Target="https://www.molex.com/en-us/products/part-detail/39000428" TargetMode="External"/><Relationship Id="rId108" Type="http://schemas.openxmlformats.org/officeDocument/2006/relationships/hyperlink" Target="https://www.molex.com/en-us/products/part-detail/39000428" TargetMode="External"/><Relationship Id="rId229" Type="http://schemas.openxmlformats.org/officeDocument/2006/relationships/hyperlink" Target="https://www.jst.com/products/crimp_style/seh-002t-p0-6/" TargetMode="External"/><Relationship Id="rId220" Type="http://schemas.openxmlformats.org/officeDocument/2006/relationships/hyperlink" Target="https://www.molex.com/en-us/products/part-detail/08701039" TargetMode="External"/><Relationship Id="rId341" Type="http://schemas.openxmlformats.org/officeDocument/2006/relationships/hyperlink" Target="https://www.jst.com/products/crimp_style/spnd-001t-c0-5/" TargetMode="External"/><Relationship Id="rId462" Type="http://schemas.openxmlformats.org/officeDocument/2006/relationships/hyperlink" Target="https://www.hirose.com/product/en/products/DF13/DF13-2630SCFA/" TargetMode="External"/><Relationship Id="rId583" Type="http://schemas.openxmlformats.org/officeDocument/2006/relationships/hyperlink" Target="https://kvt.su/prod/insulated-terminals/ilugs/nki/" TargetMode="External"/><Relationship Id="rId340" Type="http://schemas.openxmlformats.org/officeDocument/2006/relationships/hyperlink" Target="https://www.jst.com/products/crimp_style/spnd-001t-c0-5/" TargetMode="External"/><Relationship Id="rId461" Type="http://schemas.openxmlformats.org/officeDocument/2006/relationships/hyperlink" Target="https://www.hirose.com/product/en/products/DF13/DF13-2630SCFA/" TargetMode="External"/><Relationship Id="rId582" Type="http://schemas.openxmlformats.org/officeDocument/2006/relationships/hyperlink" Target="https://kvt.su/prod/insulated-terminals/ilugs/nki/" TargetMode="External"/><Relationship Id="rId460" Type="http://schemas.openxmlformats.org/officeDocument/2006/relationships/hyperlink" Target="https://www.hirose.com/product/en/products/DF13/DF13-2630SCFA/" TargetMode="External"/><Relationship Id="rId581" Type="http://schemas.openxmlformats.org/officeDocument/2006/relationships/hyperlink" Target="https://kvt.su/prod/insulated-terminals/ilugs/nki/" TargetMode="External"/><Relationship Id="rId580" Type="http://schemas.openxmlformats.org/officeDocument/2006/relationships/hyperlink" Target="https://kvt.su/prod/insulated-terminals/ilugs/nki/" TargetMode="External"/><Relationship Id="rId103" Type="http://schemas.openxmlformats.org/officeDocument/2006/relationships/hyperlink" Target="https://www.molex.com/en-us/products/part-detail/39000215" TargetMode="External"/><Relationship Id="rId224" Type="http://schemas.openxmlformats.org/officeDocument/2006/relationships/hyperlink" Target="https://www.jst.com/products/crimp_style/seh-001t-p0-6/" TargetMode="External"/><Relationship Id="rId345" Type="http://schemas.openxmlformats.org/officeDocument/2006/relationships/hyperlink" Target="https://www.jst.com/products/crimp_style/spnd-002t-c0-5/" TargetMode="External"/><Relationship Id="rId466" Type="http://schemas.openxmlformats.org/officeDocument/2006/relationships/hyperlink" Target="https://www.hirose.com/product/en/products/DF13/DF13-3032SCFA/" TargetMode="External"/><Relationship Id="rId587" Type="http://schemas.openxmlformats.org/officeDocument/2006/relationships/hyperlink" Target="https://kvt.su/prod/insulated-terminals/ilugs/nki/" TargetMode="External"/><Relationship Id="rId102" Type="http://schemas.openxmlformats.org/officeDocument/2006/relationships/hyperlink" Target="https://www.molex.com/en-us/products/part-detail/39000215" TargetMode="External"/><Relationship Id="rId223" Type="http://schemas.openxmlformats.org/officeDocument/2006/relationships/hyperlink" Target="https://www.jst.com/products/crimp_style/seh-001t-p0-6/" TargetMode="External"/><Relationship Id="rId344" Type="http://schemas.openxmlformats.org/officeDocument/2006/relationships/hyperlink" Target="https://www.jst.com/products/crimp_style/spnd-002t-c0-5/" TargetMode="External"/><Relationship Id="rId465" Type="http://schemas.openxmlformats.org/officeDocument/2006/relationships/hyperlink" Target="https://www.hirose.com/product/en/products/DF13/DF13-3032SCFA/" TargetMode="External"/><Relationship Id="rId586" Type="http://schemas.openxmlformats.org/officeDocument/2006/relationships/hyperlink" Target="https://kvt.su/prod/insulated-terminals/ilugs/nki/" TargetMode="External"/><Relationship Id="rId101" Type="http://schemas.openxmlformats.org/officeDocument/2006/relationships/hyperlink" Target="https://www.molex.com/en-us/products/part-detail/39000215" TargetMode="External"/><Relationship Id="rId222" Type="http://schemas.openxmlformats.org/officeDocument/2006/relationships/hyperlink" Target="https://www.molex.com/en-us/products/part-detail/08701039" TargetMode="External"/><Relationship Id="rId343" Type="http://schemas.openxmlformats.org/officeDocument/2006/relationships/hyperlink" Target="https://www.jst.com/products/crimp_style/spnd-002t-c0-5/" TargetMode="External"/><Relationship Id="rId464" Type="http://schemas.openxmlformats.org/officeDocument/2006/relationships/hyperlink" Target="https://www.hirose.com/product/en/products/DF13/DF13-3032SCF/" TargetMode="External"/><Relationship Id="rId585" Type="http://schemas.openxmlformats.org/officeDocument/2006/relationships/hyperlink" Target="https://kvt.su/prod/insulated-terminals/ilugs/nki/" TargetMode="External"/><Relationship Id="rId100" Type="http://schemas.openxmlformats.org/officeDocument/2006/relationships/hyperlink" Target="https://www.molex.com/en-us/products/part-detail/39000213" TargetMode="External"/><Relationship Id="rId221" Type="http://schemas.openxmlformats.org/officeDocument/2006/relationships/hyperlink" Target="https://www.molex.com/en-us/products/part-detail/08701039" TargetMode="External"/><Relationship Id="rId342" Type="http://schemas.openxmlformats.org/officeDocument/2006/relationships/hyperlink" Target="https://www.jst.com/products/crimp_style/spnd-001t-c0-5/" TargetMode="External"/><Relationship Id="rId463" Type="http://schemas.openxmlformats.org/officeDocument/2006/relationships/hyperlink" Target="https://www.hirose.com/product/en/products/DF13/DF13-3032SCF/" TargetMode="External"/><Relationship Id="rId584" Type="http://schemas.openxmlformats.org/officeDocument/2006/relationships/hyperlink" Target="https://kvt.su/prod/insulated-terminals/ilugs/nki/" TargetMode="External"/><Relationship Id="rId217" Type="http://schemas.openxmlformats.org/officeDocument/2006/relationships/hyperlink" Target="https://www.te.com/usa-en/product-1355717-1.html" TargetMode="External"/><Relationship Id="rId338" Type="http://schemas.openxmlformats.org/officeDocument/2006/relationships/hyperlink" Target="https://www.jst.com/products/crimp_style/sph-001t-p0-5l/" TargetMode="External"/><Relationship Id="rId459" Type="http://schemas.openxmlformats.org/officeDocument/2006/relationships/hyperlink" Target="https://www.hirose.com/product/en/products/DF13/DF13-2630SCF/" TargetMode="External"/><Relationship Id="rId216" Type="http://schemas.openxmlformats.org/officeDocument/2006/relationships/hyperlink" Target="https://en.connfly.com/static/upload/file/DS1071-01.pdf" TargetMode="External"/><Relationship Id="rId337" Type="http://schemas.openxmlformats.org/officeDocument/2006/relationships/hyperlink" Target="https://www.jst.com/products/crimp_style/sph-001t-p0-5l/" TargetMode="External"/><Relationship Id="rId458" Type="http://schemas.openxmlformats.org/officeDocument/2006/relationships/hyperlink" Target="https://www.hirose.com/product/en/products/DF13/DF13-2630SCF/" TargetMode="External"/><Relationship Id="rId579" Type="http://schemas.openxmlformats.org/officeDocument/2006/relationships/hyperlink" Target="https://kvt.su/prod/insulated-terminals/ilugs/nki/" TargetMode="External"/><Relationship Id="rId215" Type="http://schemas.openxmlformats.org/officeDocument/2006/relationships/hyperlink" Target="https://en.connfly.com/static/upload/file/DS1071-01.pdf" TargetMode="External"/><Relationship Id="rId336" Type="http://schemas.openxmlformats.org/officeDocument/2006/relationships/hyperlink" Target="https://www.te.com/usa-en/product-349056447.html" TargetMode="External"/><Relationship Id="rId457" Type="http://schemas.openxmlformats.org/officeDocument/2006/relationships/hyperlink" Target="https://www.hirose.com/product/en/products/DF13/DF13-2630SCF/" TargetMode="External"/><Relationship Id="rId578" Type="http://schemas.openxmlformats.org/officeDocument/2006/relationships/hyperlink" Target="https://kvt.su/prod/insulated-terminals/ilugs/nki/" TargetMode="External"/><Relationship Id="rId214" Type="http://schemas.openxmlformats.org/officeDocument/2006/relationships/hyperlink" Target="https://en.connfly.com/static/upload/file/DS1071-01.pdf" TargetMode="External"/><Relationship Id="rId335" Type="http://schemas.openxmlformats.org/officeDocument/2006/relationships/hyperlink" Target="https://www.te.com/usa-en/product-349052447.html" TargetMode="External"/><Relationship Id="rId456" Type="http://schemas.openxmlformats.org/officeDocument/2006/relationships/hyperlink" Target="https://www.molex.com/en-us/products/part-detail/5054311100" TargetMode="External"/><Relationship Id="rId577" Type="http://schemas.openxmlformats.org/officeDocument/2006/relationships/hyperlink" Target="https://kvt.su/prod/insulated-terminals/ilugs/nki/" TargetMode="External"/><Relationship Id="rId219" Type="http://schemas.openxmlformats.org/officeDocument/2006/relationships/hyperlink" Target="https://www.molex.com/en-us/products/part-detail/08701039" TargetMode="External"/><Relationship Id="rId218" Type="http://schemas.openxmlformats.org/officeDocument/2006/relationships/hyperlink" Target="https://www.te.com/usa-en/product-5-963860-1.html" TargetMode="External"/><Relationship Id="rId339" Type="http://schemas.openxmlformats.org/officeDocument/2006/relationships/hyperlink" Target="https://www.jst.com/products/crimp_style/sph-001t-p0-5l/" TargetMode="External"/><Relationship Id="rId330" Type="http://schemas.openxmlformats.org/officeDocument/2006/relationships/hyperlink" Target="https://www.hirose.com/product/en/products/DF11/DF11-30SCFA/" TargetMode="External"/><Relationship Id="rId451" Type="http://schemas.openxmlformats.org/officeDocument/2006/relationships/hyperlink" Target="https://www.molex.com/en-us/products/part-detail/5054311000" TargetMode="External"/><Relationship Id="rId572" Type="http://schemas.openxmlformats.org/officeDocument/2006/relationships/hyperlink" Target="https://kvt.su/prod/insulated-terminals/ilugs/nvi/" TargetMode="External"/><Relationship Id="rId450" Type="http://schemas.openxmlformats.org/officeDocument/2006/relationships/hyperlink" Target="https://www.molex.com/en-us/products/part-detail/5023810010" TargetMode="External"/><Relationship Id="rId571" Type="http://schemas.openxmlformats.org/officeDocument/2006/relationships/hyperlink" Target="https://kvt.su/prod/insulated-terminals/ilugs/nvi/" TargetMode="External"/><Relationship Id="rId570" Type="http://schemas.openxmlformats.org/officeDocument/2006/relationships/hyperlink" Target="https://kvt.su/prod/insulated-terminals/ilugs/nvi/" TargetMode="External"/><Relationship Id="rId213" Type="http://schemas.openxmlformats.org/officeDocument/2006/relationships/hyperlink" Target="https://en.connfly.com/static/upload/file/DS1071-01.pdf" TargetMode="External"/><Relationship Id="rId334" Type="http://schemas.openxmlformats.org/officeDocument/2006/relationships/hyperlink" Target="https://en.connfly.com/static/upload/file/DS1071-01.pdf" TargetMode="External"/><Relationship Id="rId455" Type="http://schemas.openxmlformats.org/officeDocument/2006/relationships/hyperlink" Target="https://www.molex.com/en-us/products/part-detail/5054311100" TargetMode="External"/><Relationship Id="rId576" Type="http://schemas.openxmlformats.org/officeDocument/2006/relationships/hyperlink" Target="https://kvt.su/prod/insulated-terminals/ilugs/nvi/" TargetMode="External"/><Relationship Id="rId212" Type="http://schemas.openxmlformats.org/officeDocument/2006/relationships/hyperlink" Target="https://www.molex.com/en-us/products/part-detail/901190122" TargetMode="External"/><Relationship Id="rId333" Type="http://schemas.openxmlformats.org/officeDocument/2006/relationships/hyperlink" Target="https://en.connfly.com/static/upload/file/DS1071-01.pdf" TargetMode="External"/><Relationship Id="rId454" Type="http://schemas.openxmlformats.org/officeDocument/2006/relationships/hyperlink" Target="https://www.molex.com/en-us/products/part-detail/5054311100" TargetMode="External"/><Relationship Id="rId575" Type="http://schemas.openxmlformats.org/officeDocument/2006/relationships/hyperlink" Target="https://kvt.su/prod/insulated-terminals/ilugs/nvi/" TargetMode="External"/><Relationship Id="rId211" Type="http://schemas.openxmlformats.org/officeDocument/2006/relationships/hyperlink" Target="https://www.molex.com/en-us/products/part-detail/901190122" TargetMode="External"/><Relationship Id="rId332" Type="http://schemas.openxmlformats.org/officeDocument/2006/relationships/hyperlink" Target="https://www.hirose.com/product/en/products/DF11/DF11-EP2428PCA/" TargetMode="External"/><Relationship Id="rId453" Type="http://schemas.openxmlformats.org/officeDocument/2006/relationships/hyperlink" Target="https://www.molex.com/en-us/products/part-detail/5054311000" TargetMode="External"/><Relationship Id="rId574" Type="http://schemas.openxmlformats.org/officeDocument/2006/relationships/hyperlink" Target="https://kvt.su/prod/insulated-terminals/ilugs/nvi/" TargetMode="External"/><Relationship Id="rId210" Type="http://schemas.openxmlformats.org/officeDocument/2006/relationships/hyperlink" Target="https://www.molex.com/en-us/products/part-detail/901190121" TargetMode="External"/><Relationship Id="rId331" Type="http://schemas.openxmlformats.org/officeDocument/2006/relationships/hyperlink" Target="https://www.hirose.com/product/en/products/DF11/DF11-EP2428PC/" TargetMode="External"/><Relationship Id="rId452" Type="http://schemas.openxmlformats.org/officeDocument/2006/relationships/hyperlink" Target="https://www.molex.com/en-us/products/part-detail/5054311000" TargetMode="External"/><Relationship Id="rId573" Type="http://schemas.openxmlformats.org/officeDocument/2006/relationships/hyperlink" Target="https://kvt.su/prod/insulated-terminals/ilugs/nvi/" TargetMode="External"/><Relationship Id="rId370" Type="http://schemas.openxmlformats.org/officeDocument/2006/relationships/hyperlink" Target="https://www.jst.com/products/crimp_style/spnd-001t-c0-5/" TargetMode="External"/><Relationship Id="rId491" Type="http://schemas.openxmlformats.org/officeDocument/2006/relationships/hyperlink" Target="https://www.jst.com/products/crimp_style/sgvh-002t-p0-2/" TargetMode="External"/><Relationship Id="rId490" Type="http://schemas.openxmlformats.org/officeDocument/2006/relationships/hyperlink" Target="https://www.jst.com/products/crimp_style/sgvh-002t-p0-2/" TargetMode="External"/><Relationship Id="rId129" Type="http://schemas.openxmlformats.org/officeDocument/2006/relationships/hyperlink" Target="https://www.molex.com/en-us/products/part-detail/430310006" TargetMode="External"/><Relationship Id="rId128" Type="http://schemas.openxmlformats.org/officeDocument/2006/relationships/hyperlink" Target="https://www.molex.com/en-us/products/part-detail/430310006" TargetMode="External"/><Relationship Id="rId249" Type="http://schemas.openxmlformats.org/officeDocument/2006/relationships/hyperlink" Target="https://www.jst.com/products/crimp_style/syf-001t-p0-6/" TargetMode="External"/><Relationship Id="rId127" Type="http://schemas.openxmlformats.org/officeDocument/2006/relationships/hyperlink" Target="https://www.molex.com/en-us/products/part-detail/430310005" TargetMode="External"/><Relationship Id="rId248" Type="http://schemas.openxmlformats.org/officeDocument/2006/relationships/hyperlink" Target="https://www.jst.com/products/crimp_style/syf-001t-p0-6/" TargetMode="External"/><Relationship Id="rId369" Type="http://schemas.openxmlformats.org/officeDocument/2006/relationships/hyperlink" Target="https://www.jst.com/products/crimp_style/spnd-001t-c0-5/" TargetMode="External"/><Relationship Id="rId126" Type="http://schemas.openxmlformats.org/officeDocument/2006/relationships/hyperlink" Target="https://www.molex.com/en-us/products/part-detail/430310005" TargetMode="External"/><Relationship Id="rId247" Type="http://schemas.openxmlformats.org/officeDocument/2006/relationships/hyperlink" Target="https://www.jst.com/products/crimp_style/syf-001t-p0-6/" TargetMode="External"/><Relationship Id="rId368" Type="http://schemas.openxmlformats.org/officeDocument/2006/relationships/hyperlink" Target="https://www.jst.com/products/crimp_style/spnd-001t-c0-5/" TargetMode="External"/><Relationship Id="rId489" Type="http://schemas.openxmlformats.org/officeDocument/2006/relationships/hyperlink" Target="https://www.jst.com/products/crimp_style/sshl-003t-p0-2/" TargetMode="External"/><Relationship Id="rId121" Type="http://schemas.openxmlformats.org/officeDocument/2006/relationships/hyperlink" Target="https://www.molex.com/en-us/products/part-detail/430310003" TargetMode="External"/><Relationship Id="rId242" Type="http://schemas.openxmlformats.org/officeDocument/2006/relationships/hyperlink" Target="https://www.jst.com/products/crimp_style/sym-001t-p0-6/" TargetMode="External"/><Relationship Id="rId363" Type="http://schemas.openxmlformats.org/officeDocument/2006/relationships/hyperlink" Target="https://www.jst.com/products/crimp_style/sph-002t-p0-5s/" TargetMode="External"/><Relationship Id="rId484" Type="http://schemas.openxmlformats.org/officeDocument/2006/relationships/hyperlink" Target="https://www.jst.com/products/crimp_style/sshl-002t-p0-2/" TargetMode="External"/><Relationship Id="rId120" Type="http://schemas.openxmlformats.org/officeDocument/2006/relationships/hyperlink" Target="https://www.molex.com/en-us/products/part-detail/430310003" TargetMode="External"/><Relationship Id="rId241" Type="http://schemas.openxmlformats.org/officeDocument/2006/relationships/hyperlink" Target="https://www.jst.com/products/crimp_style/sym-41t-p0-6a/" TargetMode="External"/><Relationship Id="rId362" Type="http://schemas.openxmlformats.org/officeDocument/2006/relationships/hyperlink" Target="https://www.jst.com/products/crimp_style/sph-002t-p0-5s/" TargetMode="External"/><Relationship Id="rId483" Type="http://schemas.openxmlformats.org/officeDocument/2006/relationships/hyperlink" Target="https://www.jst.com/products/crimp_style/sshl-003t-p0-2/" TargetMode="External"/><Relationship Id="rId240" Type="http://schemas.openxmlformats.org/officeDocument/2006/relationships/hyperlink" Target="https://www.jst.com/products/crimp_style/sym-001t-p0-6a/" TargetMode="External"/><Relationship Id="rId361" Type="http://schemas.openxmlformats.org/officeDocument/2006/relationships/hyperlink" Target="https://www.jst.com/products/crimp_style/sph-002t-p0-5s/" TargetMode="External"/><Relationship Id="rId482" Type="http://schemas.openxmlformats.org/officeDocument/2006/relationships/hyperlink" Target="https://www.jst.com/products/crimp_style/sshl-003t-p0-2/" TargetMode="External"/><Relationship Id="rId360" Type="http://schemas.openxmlformats.org/officeDocument/2006/relationships/hyperlink" Target="https://www.jst.com/products/crimp_style/sph-002t-p0-5l/" TargetMode="External"/><Relationship Id="rId481" Type="http://schemas.openxmlformats.org/officeDocument/2006/relationships/hyperlink" Target="https://www.jst.com/products/crimp_style/sshl-003t-p0-2/" TargetMode="External"/><Relationship Id="rId125" Type="http://schemas.openxmlformats.org/officeDocument/2006/relationships/hyperlink" Target="https://www.molex.com/en-us/products/part-detail/430310005" TargetMode="External"/><Relationship Id="rId246" Type="http://schemas.openxmlformats.org/officeDocument/2006/relationships/hyperlink" Target="https://www.jst.com/products/crimp_style/syf-001t-p0-6/" TargetMode="External"/><Relationship Id="rId367" Type="http://schemas.openxmlformats.org/officeDocument/2006/relationships/hyperlink" Target="https://www.jst.com/products/crimp_style/sph-004t-p0-5s/" TargetMode="External"/><Relationship Id="rId488" Type="http://schemas.openxmlformats.org/officeDocument/2006/relationships/hyperlink" Target="https://www.jst.com/products/crimp_style/sshl-003t-p0-2/" TargetMode="External"/><Relationship Id="rId124" Type="http://schemas.openxmlformats.org/officeDocument/2006/relationships/hyperlink" Target="https://www.molex.com/en-us/products/part-detail/430310004" TargetMode="External"/><Relationship Id="rId245" Type="http://schemas.openxmlformats.org/officeDocument/2006/relationships/hyperlink" Target="https://www.jst.com/products/crimp_style/sym-001t-p0-6/" TargetMode="External"/><Relationship Id="rId366" Type="http://schemas.openxmlformats.org/officeDocument/2006/relationships/hyperlink" Target="https://www.jst.com/products/crimp_style/sph-004t-p0-5s/" TargetMode="External"/><Relationship Id="rId487" Type="http://schemas.openxmlformats.org/officeDocument/2006/relationships/hyperlink" Target="https://www.jst.com/products/crimp_style/sshl-003t-p0-2/" TargetMode="External"/><Relationship Id="rId123" Type="http://schemas.openxmlformats.org/officeDocument/2006/relationships/hyperlink" Target="https://www.molex.com/en-us/products/part-detail/430310004" TargetMode="External"/><Relationship Id="rId244" Type="http://schemas.openxmlformats.org/officeDocument/2006/relationships/hyperlink" Target="https://www.jst.com/products/crimp_style/sym-001t-p0-6/" TargetMode="External"/><Relationship Id="rId365" Type="http://schemas.openxmlformats.org/officeDocument/2006/relationships/hyperlink" Target="https://www.jst.com/products/crimp_style/sph-004t-p0-5s/" TargetMode="External"/><Relationship Id="rId486" Type="http://schemas.openxmlformats.org/officeDocument/2006/relationships/hyperlink" Target="https://www.jst.com/products/crimp_style/sshl-002t-p0-2/" TargetMode="External"/><Relationship Id="rId122" Type="http://schemas.openxmlformats.org/officeDocument/2006/relationships/hyperlink" Target="https://www.molex.com/en-us/products/part-detail/430310004" TargetMode="External"/><Relationship Id="rId243" Type="http://schemas.openxmlformats.org/officeDocument/2006/relationships/hyperlink" Target="https://www.jst.com/products/crimp_style/sym-001t-p0-6/" TargetMode="External"/><Relationship Id="rId364" Type="http://schemas.openxmlformats.org/officeDocument/2006/relationships/hyperlink" Target="https://www.jst.com/products/crimp_style/sph-002t-p0-5s/" TargetMode="External"/><Relationship Id="rId485" Type="http://schemas.openxmlformats.org/officeDocument/2006/relationships/hyperlink" Target="https://www.jst.com/products/crimp_style/sshl-002t-p0-2/" TargetMode="External"/><Relationship Id="rId95" Type="http://schemas.openxmlformats.org/officeDocument/2006/relationships/hyperlink" Target="https://www.molex.com/en-us/products/part-detail/39000091" TargetMode="External"/><Relationship Id="rId94" Type="http://schemas.openxmlformats.org/officeDocument/2006/relationships/hyperlink" Target="https://www.molex.com/en-us/products/part-detail/39000091" TargetMode="External"/><Relationship Id="rId97" Type="http://schemas.openxmlformats.org/officeDocument/2006/relationships/hyperlink" Target="https://www.molex.com/en-us/products/part-detail/39000213" TargetMode="External"/><Relationship Id="rId96" Type="http://schemas.openxmlformats.org/officeDocument/2006/relationships/hyperlink" Target="https://www.molex.com/en-us/products/part-detail/39000141" TargetMode="External"/><Relationship Id="rId99" Type="http://schemas.openxmlformats.org/officeDocument/2006/relationships/hyperlink" Target="https://www.molex.com/en-us/products/part-detail/39000213" TargetMode="External"/><Relationship Id="rId480" Type="http://schemas.openxmlformats.org/officeDocument/2006/relationships/hyperlink" Target="https://www.jst.com/products/crimp_style/sshl-002t-p0-2/" TargetMode="External"/><Relationship Id="rId98" Type="http://schemas.openxmlformats.org/officeDocument/2006/relationships/hyperlink" Target="https://www.molex.com/en-us/products/part-detail/39000213" TargetMode="External"/><Relationship Id="rId91" Type="http://schemas.openxmlformats.org/officeDocument/2006/relationships/hyperlink" Target="https://www.molex.com/en-us/products/part-detail/39000083" TargetMode="External"/><Relationship Id="rId90" Type="http://schemas.openxmlformats.org/officeDocument/2006/relationships/hyperlink" Target="https://www.molex.com/en-us/products/part-detail/39000081" TargetMode="External"/><Relationship Id="rId93" Type="http://schemas.openxmlformats.org/officeDocument/2006/relationships/hyperlink" Target="https://www.molex.com/en-us/products/part-detail/39000091" TargetMode="External"/><Relationship Id="rId92" Type="http://schemas.openxmlformats.org/officeDocument/2006/relationships/hyperlink" Target="https://www.molex.com/en-us/products/part-detail/39000091" TargetMode="External"/><Relationship Id="rId118" Type="http://schemas.openxmlformats.org/officeDocument/2006/relationships/hyperlink" Target="https://www.molex.com/en-us/products/part-detail/430310002" TargetMode="External"/><Relationship Id="rId239" Type="http://schemas.openxmlformats.org/officeDocument/2006/relationships/hyperlink" Target="https://www.jst.com/products/crimp_style/sym-001t-p0-6/" TargetMode="External"/><Relationship Id="rId117" Type="http://schemas.openxmlformats.org/officeDocument/2006/relationships/hyperlink" Target="https://www.molex.com/en-us/products/part-detail/430310002" TargetMode="External"/><Relationship Id="rId238" Type="http://schemas.openxmlformats.org/officeDocument/2006/relationships/hyperlink" Target="https://www.jst.com/products/crimp_style/sym-001t-p0-6/" TargetMode="External"/><Relationship Id="rId359" Type="http://schemas.openxmlformats.org/officeDocument/2006/relationships/hyperlink" Target="https://www.jst.com/products/crimp_style/sph-002t-p0-5l/" TargetMode="External"/><Relationship Id="rId116" Type="http://schemas.openxmlformats.org/officeDocument/2006/relationships/hyperlink" Target="https://www.molex.com/en-us/products/part-detail/430310002" TargetMode="External"/><Relationship Id="rId237" Type="http://schemas.openxmlformats.org/officeDocument/2006/relationships/hyperlink" Target="https://www.jst.com/products/crimp_style/sym-001t-p0-6/" TargetMode="External"/><Relationship Id="rId358" Type="http://schemas.openxmlformats.org/officeDocument/2006/relationships/hyperlink" Target="https://www.jst.com/products/crimp_style/sph-002t-p0-5l/" TargetMode="External"/><Relationship Id="rId479" Type="http://schemas.openxmlformats.org/officeDocument/2006/relationships/hyperlink" Target="https://www.jst.com/products/crimp_style/sshl-002t-p0-2/" TargetMode="External"/><Relationship Id="rId115" Type="http://schemas.openxmlformats.org/officeDocument/2006/relationships/hyperlink" Target="https://www.molex.com/en-us/products/part-detail/430310001" TargetMode="External"/><Relationship Id="rId236" Type="http://schemas.openxmlformats.org/officeDocument/2006/relationships/hyperlink" Target="https://www.jst.com/products/crimp_style/sym-001t-p0-6/" TargetMode="External"/><Relationship Id="rId357" Type="http://schemas.openxmlformats.org/officeDocument/2006/relationships/hyperlink" Target="https://www.jst.com/products/crimp_style/sphd-002t-p0-5/" TargetMode="External"/><Relationship Id="rId478" Type="http://schemas.openxmlformats.org/officeDocument/2006/relationships/hyperlink" Target="https://www.jst.com/products/crimp_style/sshl-002t-p0-2/" TargetMode="External"/><Relationship Id="rId599" Type="http://schemas.openxmlformats.org/officeDocument/2006/relationships/hyperlink" Target="https://kvt.su/prod/insulated-terminals/iplug/rppim/" TargetMode="External"/><Relationship Id="rId119" Type="http://schemas.openxmlformats.org/officeDocument/2006/relationships/hyperlink" Target="https://www.molex.com/en-us/products/part-detail/430310003" TargetMode="External"/><Relationship Id="rId110" Type="http://schemas.openxmlformats.org/officeDocument/2006/relationships/hyperlink" Target="https://www.jst.com/products/crimp_style/svh-41t-p1-1/" TargetMode="External"/><Relationship Id="rId231" Type="http://schemas.openxmlformats.org/officeDocument/2006/relationships/hyperlink" Target="https://www.jst.com/products/crimp_style/syf-001t-p0-6/" TargetMode="External"/><Relationship Id="rId352" Type="http://schemas.openxmlformats.org/officeDocument/2006/relationships/hyperlink" Target="https://www.jst.com/products/crimp_style/sphd-001t-p0-5/" TargetMode="External"/><Relationship Id="rId473" Type="http://schemas.openxmlformats.org/officeDocument/2006/relationships/hyperlink" Target="https://www.hirose.com/product/en/products/DF14/DF14-3032SCF/" TargetMode="External"/><Relationship Id="rId594" Type="http://schemas.openxmlformats.org/officeDocument/2006/relationships/hyperlink" Target="https://kvt.su/prod/insulated-terminals/iplug/rpim/" TargetMode="External"/><Relationship Id="rId230" Type="http://schemas.openxmlformats.org/officeDocument/2006/relationships/hyperlink" Target="https://www.jst.com/products/crimp_style/syf-001t-p0-6/" TargetMode="External"/><Relationship Id="rId351" Type="http://schemas.openxmlformats.org/officeDocument/2006/relationships/hyperlink" Target="https://www.jst.com/products/crimp_style/sphd-002t-p0-5/" TargetMode="External"/><Relationship Id="rId472" Type="http://schemas.openxmlformats.org/officeDocument/2006/relationships/hyperlink" Target="https://www.hirose.com/product/en/products/DF14/DF14-2630SCFA/" TargetMode="External"/><Relationship Id="rId593" Type="http://schemas.openxmlformats.org/officeDocument/2006/relationships/hyperlink" Target="https://kvt.su/prod/insulated-terminals/iplug/rpim/" TargetMode="External"/><Relationship Id="rId350" Type="http://schemas.openxmlformats.org/officeDocument/2006/relationships/hyperlink" Target="https://www.jst.com/products/crimp_style/sphd-002t-p0-5/" TargetMode="External"/><Relationship Id="rId471" Type="http://schemas.openxmlformats.org/officeDocument/2006/relationships/hyperlink" Target="https://www.hirose.com/product/en/products/DF14/DF14-2630SCF/" TargetMode="External"/><Relationship Id="rId592" Type="http://schemas.openxmlformats.org/officeDocument/2006/relationships/hyperlink" Target="https://kvt.su/prod/insulated-terminals/iplug/rpim/" TargetMode="External"/><Relationship Id="rId470" Type="http://schemas.openxmlformats.org/officeDocument/2006/relationships/hyperlink" Target="https://www.hirose.com/product/en/products/DF14/DF14-2628SCFA/" TargetMode="External"/><Relationship Id="rId591" Type="http://schemas.openxmlformats.org/officeDocument/2006/relationships/hyperlink" Target="https://kvt.su/prod/insulated-terminals/iplug/rpim/" TargetMode="External"/><Relationship Id="rId114" Type="http://schemas.openxmlformats.org/officeDocument/2006/relationships/hyperlink" Target="https://www.molex.com/en-us/products/part-detail/430310001" TargetMode="External"/><Relationship Id="rId235" Type="http://schemas.openxmlformats.org/officeDocument/2006/relationships/hyperlink" Target="https://www.jst.com/products/crimp_style/syf-41t-p0-6a/" TargetMode="External"/><Relationship Id="rId356" Type="http://schemas.openxmlformats.org/officeDocument/2006/relationships/hyperlink" Target="https://www.jst.com/products/crimp_style/sphd-002t-p0-5/" TargetMode="External"/><Relationship Id="rId477" Type="http://schemas.openxmlformats.org/officeDocument/2006/relationships/hyperlink" Target="http://www.jae.com/z-en/product_en.cfm?l_code=en&amp;product_number=FI-C3-A1-15000&amp;series_code=FI-S" TargetMode="External"/><Relationship Id="rId598" Type="http://schemas.openxmlformats.org/officeDocument/2006/relationships/hyperlink" Target="https://kvt.su/prod/insulated-terminals/iplug/rppim/" TargetMode="External"/><Relationship Id="rId113" Type="http://schemas.openxmlformats.org/officeDocument/2006/relationships/hyperlink" Target="https://www.molex.com/en-us/products/part-detail/430310001" TargetMode="External"/><Relationship Id="rId234" Type="http://schemas.openxmlformats.org/officeDocument/2006/relationships/hyperlink" Target="https://www.jst.com/products/crimp_style/syf-001t-p0-6a/" TargetMode="External"/><Relationship Id="rId355" Type="http://schemas.openxmlformats.org/officeDocument/2006/relationships/hyperlink" Target="https://www.jst.com/products/crimp_style/sphd-002t-p0-5/" TargetMode="External"/><Relationship Id="rId476" Type="http://schemas.openxmlformats.org/officeDocument/2006/relationships/hyperlink" Target="https://www.hirose.com/product/en/products/DF14/DF14-3032SCFA/" TargetMode="External"/><Relationship Id="rId597" Type="http://schemas.openxmlformats.org/officeDocument/2006/relationships/hyperlink" Target="https://kvt.su/prod/insulated-terminals/iplug/rpimn/" TargetMode="External"/><Relationship Id="rId112" Type="http://schemas.openxmlformats.org/officeDocument/2006/relationships/hyperlink" Target="https://www.jst.com/products/crimp_style/svh-41t-p1-1/" TargetMode="External"/><Relationship Id="rId233" Type="http://schemas.openxmlformats.org/officeDocument/2006/relationships/hyperlink" Target="https://www.jst.com/products/crimp_style/syf-001t-p0-6/" TargetMode="External"/><Relationship Id="rId354" Type="http://schemas.openxmlformats.org/officeDocument/2006/relationships/hyperlink" Target="https://www.jst.com/products/crimp_style/sphd-001t-p0-5/" TargetMode="External"/><Relationship Id="rId475" Type="http://schemas.openxmlformats.org/officeDocument/2006/relationships/hyperlink" Target="https://www.hirose.com/product/en/products/DF14/DF14-3032SCFA/" TargetMode="External"/><Relationship Id="rId596" Type="http://schemas.openxmlformats.org/officeDocument/2006/relationships/hyperlink" Target="https://kvt.su/prod/insulated-terminals/iplug/rpimn/" TargetMode="External"/><Relationship Id="rId111" Type="http://schemas.openxmlformats.org/officeDocument/2006/relationships/hyperlink" Target="https://www.jst.com/products/crimp_style/svh-41t-p1-1/" TargetMode="External"/><Relationship Id="rId232" Type="http://schemas.openxmlformats.org/officeDocument/2006/relationships/hyperlink" Target="https://www.jst.com/products/crimp_style/syf-001t-p0-6/" TargetMode="External"/><Relationship Id="rId353" Type="http://schemas.openxmlformats.org/officeDocument/2006/relationships/hyperlink" Target="https://www.jst.com/products/crimp_style/sphd-001t-p0-5/" TargetMode="External"/><Relationship Id="rId474" Type="http://schemas.openxmlformats.org/officeDocument/2006/relationships/hyperlink" Target="https://www.hirose.com/product/en/products/DF14/DF14-3032SCF/" TargetMode="External"/><Relationship Id="rId595" Type="http://schemas.openxmlformats.org/officeDocument/2006/relationships/hyperlink" Target="https://kvt.su/prod/insulated-terminals/iplug/rpim/" TargetMode="External"/><Relationship Id="rId305" Type="http://schemas.openxmlformats.org/officeDocument/2006/relationships/hyperlink" Target="https://www.molex.com/en-us/products/part-detail/5016471000" TargetMode="External"/><Relationship Id="rId426" Type="http://schemas.openxmlformats.org/officeDocument/2006/relationships/hyperlink" Target="https://www.molex.com/en-us/products/part-detail/500588001" TargetMode="External"/><Relationship Id="rId547" Type="http://schemas.openxmlformats.org/officeDocument/2006/relationships/hyperlink" Target="https://www.jst.com/products/crimp_style/slbt-001t-p0-2/" TargetMode="External"/><Relationship Id="rId304" Type="http://schemas.openxmlformats.org/officeDocument/2006/relationships/hyperlink" Target="https://www.molex.com/en-us/products/part-detail/2147205002" TargetMode="External"/><Relationship Id="rId425" Type="http://schemas.openxmlformats.org/officeDocument/2006/relationships/hyperlink" Target="https://www.jst.com/products/crimp_style/szpd-003t-p0-3/" TargetMode="External"/><Relationship Id="rId546" Type="http://schemas.openxmlformats.org/officeDocument/2006/relationships/hyperlink" Target="http://www.jae.com/z-en/product_en.cfm?l_code=en&amp;product_number=FI-XC3C-1-15000&amp;series_code=FI-X" TargetMode="External"/><Relationship Id="rId303" Type="http://schemas.openxmlformats.org/officeDocument/2006/relationships/hyperlink" Target="https://www.molex.com/en-us/products/part-detail/2147205000" TargetMode="External"/><Relationship Id="rId424" Type="http://schemas.openxmlformats.org/officeDocument/2006/relationships/hyperlink" Target="https://www.jst.com/products/crimp_style/szpd-002t-p0-3/" TargetMode="External"/><Relationship Id="rId545" Type="http://schemas.openxmlformats.org/officeDocument/2006/relationships/hyperlink" Target="http://www.jae.com/z-en/product_en.cfm?l_code=en&amp;product_number=FI-XC3B-1-15000&amp;series_code=FI-X" TargetMode="External"/><Relationship Id="rId302" Type="http://schemas.openxmlformats.org/officeDocument/2006/relationships/hyperlink" Target="https://www.molex.com/en-us/products/part-detail/2147205000" TargetMode="External"/><Relationship Id="rId423" Type="http://schemas.openxmlformats.org/officeDocument/2006/relationships/hyperlink" Target="https://www.jst.com/products/crimp_style/szpd-002t-p0-3/" TargetMode="External"/><Relationship Id="rId544" Type="http://schemas.openxmlformats.org/officeDocument/2006/relationships/hyperlink" Target="http://www.jae.com/z-en/product_en.cfm?l_code=en&amp;product_number=FI-XC3A-1-15000&amp;series_code=FI-X" TargetMode="External"/><Relationship Id="rId309" Type="http://schemas.openxmlformats.org/officeDocument/2006/relationships/hyperlink" Target="https://www.molex.com/en-us/products/part-detail/5016481000" TargetMode="External"/><Relationship Id="rId308" Type="http://schemas.openxmlformats.org/officeDocument/2006/relationships/hyperlink" Target="https://www.molex.com/en-us/products/part-detail/5016481000" TargetMode="External"/><Relationship Id="rId429" Type="http://schemas.openxmlformats.org/officeDocument/2006/relationships/hyperlink" Target="https://www.molex.com/en-us/products/part-detail/500588020" TargetMode="External"/><Relationship Id="rId307" Type="http://schemas.openxmlformats.org/officeDocument/2006/relationships/hyperlink" Target="https://www.molex.com/en-us/products/part-detail/5016471000" TargetMode="External"/><Relationship Id="rId428" Type="http://schemas.openxmlformats.org/officeDocument/2006/relationships/hyperlink" Target="https://www.molex.com/en-us/products/part-detail/500588001" TargetMode="External"/><Relationship Id="rId549" Type="http://schemas.openxmlformats.org/officeDocument/2006/relationships/hyperlink" Target="https://www.jst.com/products/crimp_style/sshl-003t-p0-2/" TargetMode="External"/><Relationship Id="rId306" Type="http://schemas.openxmlformats.org/officeDocument/2006/relationships/hyperlink" Target="https://www.molex.com/en-us/products/part-detail/5016471000" TargetMode="External"/><Relationship Id="rId427" Type="http://schemas.openxmlformats.org/officeDocument/2006/relationships/hyperlink" Target="https://www.molex.com/en-us/products/part-detail/500588001" TargetMode="External"/><Relationship Id="rId548" Type="http://schemas.openxmlformats.org/officeDocument/2006/relationships/hyperlink" Target="https://www.jst.com/products/crimp_style/snshd-003t-p0-2/" TargetMode="External"/><Relationship Id="rId301" Type="http://schemas.openxmlformats.org/officeDocument/2006/relationships/hyperlink" Target="https://www.molex.com/en-us/products/part-detail/2137201000" TargetMode="External"/><Relationship Id="rId422" Type="http://schemas.openxmlformats.org/officeDocument/2006/relationships/hyperlink" Target="https://www.jst.com/products/crimp_style/szpd-002t-p0-3/" TargetMode="External"/><Relationship Id="rId543" Type="http://schemas.openxmlformats.org/officeDocument/2006/relationships/hyperlink" Target="https://www.hirose.com/product/en/products/DF20/DF20F-3032SCFA/" TargetMode="External"/><Relationship Id="rId300" Type="http://schemas.openxmlformats.org/officeDocument/2006/relationships/hyperlink" Target="https://www.molex.com/en-us/products/part-detail/2137201000" TargetMode="External"/><Relationship Id="rId421" Type="http://schemas.openxmlformats.org/officeDocument/2006/relationships/hyperlink" Target="https://www.jst.com/products/crimp_style/szom-002t-p0-3/" TargetMode="External"/><Relationship Id="rId542" Type="http://schemas.openxmlformats.org/officeDocument/2006/relationships/hyperlink" Target="https://www.hirose.com/product/en/products/DF20/DF20F-2830SCFA/" TargetMode="External"/><Relationship Id="rId420" Type="http://schemas.openxmlformats.org/officeDocument/2006/relationships/hyperlink" Target="https://www.jst.com/products/crimp_style/szomm-002t-p0-3/" TargetMode="External"/><Relationship Id="rId541" Type="http://schemas.openxmlformats.org/officeDocument/2006/relationships/hyperlink" Target="https://www.hirose.com/product/en/products/DF20/DF20F-2830SCFA/" TargetMode="External"/><Relationship Id="rId540" Type="http://schemas.openxmlformats.org/officeDocument/2006/relationships/hyperlink" Target="https://www.jst.com/products/crimp_style/saph-002t-p0-5/" TargetMode="External"/><Relationship Id="rId415" Type="http://schemas.openxmlformats.org/officeDocument/2006/relationships/hyperlink" Target="https://www.jst.com/products/crimp_style/sze-002t-p0-3/" TargetMode="External"/><Relationship Id="rId536" Type="http://schemas.openxmlformats.org/officeDocument/2006/relationships/hyperlink" Target="https://www.molex.com/en-us/products/part-detail/5013340000" TargetMode="External"/><Relationship Id="rId414" Type="http://schemas.openxmlformats.org/officeDocument/2006/relationships/hyperlink" Target="https://www.jst.com/products/crimp_style/sze-002t-p0-3/" TargetMode="External"/><Relationship Id="rId535" Type="http://schemas.openxmlformats.org/officeDocument/2006/relationships/hyperlink" Target="https://www.molex.com/en-us/products/part-detail/5013340000" TargetMode="External"/><Relationship Id="rId413" Type="http://schemas.openxmlformats.org/officeDocument/2006/relationships/hyperlink" Target="https://www.jst.com/products/crimp_style/szim-002t-p0-3/" TargetMode="External"/><Relationship Id="rId534" Type="http://schemas.openxmlformats.org/officeDocument/2006/relationships/hyperlink" Target="https://www.molex.com/en-us/products/part-detail/5011939000" TargetMode="External"/><Relationship Id="rId412" Type="http://schemas.openxmlformats.org/officeDocument/2006/relationships/hyperlink" Target="https://www.jst.com/products/crimp_style/szimm-002t-p0-3/" TargetMode="External"/><Relationship Id="rId533" Type="http://schemas.openxmlformats.org/officeDocument/2006/relationships/hyperlink" Target="https://www.molex.com/en-us/products/part-detail/5011939000" TargetMode="External"/><Relationship Id="rId419" Type="http://schemas.openxmlformats.org/officeDocument/2006/relationships/hyperlink" Target="https://www.jst.com/products/crimp_style/sze-003t-p0-3/" TargetMode="External"/><Relationship Id="rId418" Type="http://schemas.openxmlformats.org/officeDocument/2006/relationships/hyperlink" Target="https://www.jst.com/products/crimp_style/sze-003t-p0-3/" TargetMode="External"/><Relationship Id="rId539" Type="http://schemas.openxmlformats.org/officeDocument/2006/relationships/hyperlink" Target="https://www.molex.com/en-us/products/part-detail/5037650098" TargetMode="External"/><Relationship Id="rId417" Type="http://schemas.openxmlformats.org/officeDocument/2006/relationships/hyperlink" Target="https://www.jst.com/products/crimp_style/sze-003t-p0-3/" TargetMode="External"/><Relationship Id="rId538" Type="http://schemas.openxmlformats.org/officeDocument/2006/relationships/hyperlink" Target="https://www.molex.com/en-us/products/part-detail/5037650098" TargetMode="External"/><Relationship Id="rId416" Type="http://schemas.openxmlformats.org/officeDocument/2006/relationships/hyperlink" Target="https://www.jst.com/products/crimp_style/sze-002t-p0-3/" TargetMode="External"/><Relationship Id="rId537" Type="http://schemas.openxmlformats.org/officeDocument/2006/relationships/hyperlink" Target="https://www.molex.com/en-us/products/part-detail/5013340000" TargetMode="External"/><Relationship Id="rId411" Type="http://schemas.openxmlformats.org/officeDocument/2006/relationships/hyperlink" Target="https://www.jst.com/products/crimp_style/szh-003t-p0-5/" TargetMode="External"/><Relationship Id="rId532" Type="http://schemas.openxmlformats.org/officeDocument/2006/relationships/hyperlink" Target="https://www.molex.com/en-us/products/part-detail/5011939000" TargetMode="External"/><Relationship Id="rId410" Type="http://schemas.openxmlformats.org/officeDocument/2006/relationships/hyperlink" Target="https://www.jst.com/products/crimp_style/szh-003t-p0-5/" TargetMode="External"/><Relationship Id="rId531" Type="http://schemas.openxmlformats.org/officeDocument/2006/relationships/hyperlink" Target="https://www.molex.com/en-us/products/part-detail/5011938000" TargetMode="External"/><Relationship Id="rId530" Type="http://schemas.openxmlformats.org/officeDocument/2006/relationships/hyperlink" Target="https://www.molex.com/en-us/products/part-detail/5011938000" TargetMode="External"/><Relationship Id="rId206" Type="http://schemas.openxmlformats.org/officeDocument/2006/relationships/hyperlink" Target="https://www.molex.com/en-us/products/part-detail/901190111" TargetMode="External"/><Relationship Id="rId327" Type="http://schemas.openxmlformats.org/officeDocument/2006/relationships/hyperlink" Target="https://www.hirose.com/product/en/products/DF11/DF11-2428SCFA/" TargetMode="External"/><Relationship Id="rId448" Type="http://schemas.openxmlformats.org/officeDocument/2006/relationships/hyperlink" Target="https://www.molex.com/en-us/products/part-detail/5023810000" TargetMode="External"/><Relationship Id="rId569" Type="http://schemas.openxmlformats.org/officeDocument/2006/relationships/hyperlink" Target="https://kvt.su/prod/insulated-terminals/ilugs/nvi/" TargetMode="External"/><Relationship Id="rId205" Type="http://schemas.openxmlformats.org/officeDocument/2006/relationships/hyperlink" Target="https://www.molex.com/en-us/products/part-detail/901190111" TargetMode="External"/><Relationship Id="rId326" Type="http://schemas.openxmlformats.org/officeDocument/2006/relationships/hyperlink" Target="https://www.hirose.com/product/en/products/DF11/DF11-2428SCFA/" TargetMode="External"/><Relationship Id="rId447" Type="http://schemas.openxmlformats.org/officeDocument/2006/relationships/hyperlink" Target="https://www.molex.com/en-us/products/part-detail/5023810000" TargetMode="External"/><Relationship Id="rId568" Type="http://schemas.openxmlformats.org/officeDocument/2006/relationships/hyperlink" Target="https://kvt.su/prod/insulated-terminals/ilugs/nvi/" TargetMode="External"/><Relationship Id="rId204" Type="http://schemas.openxmlformats.org/officeDocument/2006/relationships/hyperlink" Target="https://www.molex.com/en-us/products/part-detail/901190110" TargetMode="External"/><Relationship Id="rId325" Type="http://schemas.openxmlformats.org/officeDocument/2006/relationships/hyperlink" Target="https://www.hirose.com/product/en/products/DF11/DF11-2428SCF/" TargetMode="External"/><Relationship Id="rId446" Type="http://schemas.openxmlformats.org/officeDocument/2006/relationships/hyperlink" Target="https://www.molex.com/en-us/products/part-detail/2145291000" TargetMode="External"/><Relationship Id="rId567" Type="http://schemas.openxmlformats.org/officeDocument/2006/relationships/hyperlink" Target="https://www.jst.com/products/crimp_style/ssh-003t-p0-2-h/" TargetMode="External"/><Relationship Id="rId203" Type="http://schemas.openxmlformats.org/officeDocument/2006/relationships/hyperlink" Target="https://www.molex.com/en-us/products/part-detail/901190110" TargetMode="External"/><Relationship Id="rId324" Type="http://schemas.openxmlformats.org/officeDocument/2006/relationships/hyperlink" Target="https://www.hirose.com/product/en/products/DF11/DF11-2428SCF/" TargetMode="External"/><Relationship Id="rId445" Type="http://schemas.openxmlformats.org/officeDocument/2006/relationships/hyperlink" Target="https://www.molex.com/en-us/products/part-detail/2145291000" TargetMode="External"/><Relationship Id="rId566" Type="http://schemas.openxmlformats.org/officeDocument/2006/relationships/hyperlink" Target="https://www.jst.com/products/crimp_style/ssh-003t-p0-2-h/" TargetMode="External"/><Relationship Id="rId209" Type="http://schemas.openxmlformats.org/officeDocument/2006/relationships/hyperlink" Target="https://www.molex.com/en-us/products/part-detail/901190121" TargetMode="External"/><Relationship Id="rId208" Type="http://schemas.openxmlformats.org/officeDocument/2006/relationships/hyperlink" Target="https://www.molex.com/en-us/products/part-detail/901190120" TargetMode="External"/><Relationship Id="rId329" Type="http://schemas.openxmlformats.org/officeDocument/2006/relationships/hyperlink" Target="https://www.hirose.com/product/en/products/DF11/DF11-30SCF/" TargetMode="External"/><Relationship Id="rId207" Type="http://schemas.openxmlformats.org/officeDocument/2006/relationships/hyperlink" Target="https://www.molex.com/en-us/products/part-detail/901190120" TargetMode="External"/><Relationship Id="rId328" Type="http://schemas.openxmlformats.org/officeDocument/2006/relationships/hyperlink" Target="https://www.hirose.com/product/en/products/DF11/DF11-2428SCFA/" TargetMode="External"/><Relationship Id="rId449" Type="http://schemas.openxmlformats.org/officeDocument/2006/relationships/hyperlink" Target="https://www.molex.com/en-us/products/part-detail/5023810010" TargetMode="External"/><Relationship Id="rId440" Type="http://schemas.openxmlformats.org/officeDocument/2006/relationships/hyperlink" Target="https://www.molex.com/en-us/products/part-detail/501338000" TargetMode="External"/><Relationship Id="rId561" Type="http://schemas.openxmlformats.org/officeDocument/2006/relationships/hyperlink" Target="https://www.jst.com/products/crimp_style/ssh-003ga-p0-2/" TargetMode="External"/><Relationship Id="rId560" Type="http://schemas.openxmlformats.org/officeDocument/2006/relationships/hyperlink" Target="https://www.jst.com/products/crimp_style/sshl-003t-p0-2/" TargetMode="External"/><Relationship Id="rId202" Type="http://schemas.openxmlformats.org/officeDocument/2006/relationships/hyperlink" Target="https://www.molex.com/en-us/products/part-detail/901190109" TargetMode="External"/><Relationship Id="rId323" Type="http://schemas.openxmlformats.org/officeDocument/2006/relationships/hyperlink" Target="https://www.hirose.com/product/en/products/DF11/DF11-2428SCF/" TargetMode="External"/><Relationship Id="rId444" Type="http://schemas.openxmlformats.org/officeDocument/2006/relationships/hyperlink" Target="https://www.molex.com/en-us/products/part-detail/2145291000" TargetMode="External"/><Relationship Id="rId565" Type="http://schemas.openxmlformats.org/officeDocument/2006/relationships/hyperlink" Target="https://www.jst.com/products/crimp_style/ssh-003t-p0-2-h/" TargetMode="External"/><Relationship Id="rId201" Type="http://schemas.openxmlformats.org/officeDocument/2006/relationships/hyperlink" Target="https://www.molex.com/en-us/products/part-detail/901190109" TargetMode="External"/><Relationship Id="rId322" Type="http://schemas.openxmlformats.org/officeDocument/2006/relationships/hyperlink" Target="https://www.hirose.com/product/en/products/DF11/DF11-22SCFA/" TargetMode="External"/><Relationship Id="rId443" Type="http://schemas.openxmlformats.org/officeDocument/2006/relationships/hyperlink" Target="https://www.molex.com/en-us/products/part-detail/2145241000" TargetMode="External"/><Relationship Id="rId564" Type="http://schemas.openxmlformats.org/officeDocument/2006/relationships/hyperlink" Target="https://www.jst.com/products/crimp_style/ssh-003t-p0-2/" TargetMode="External"/><Relationship Id="rId200" Type="http://schemas.openxmlformats.org/officeDocument/2006/relationships/hyperlink" Target="https://www.molex.com/en-us/products/part-detail/507528400" TargetMode="External"/><Relationship Id="rId321" Type="http://schemas.openxmlformats.org/officeDocument/2006/relationships/hyperlink" Target="https://www.hirose.com/product/en/products/DF11/DF11-22SCF/" TargetMode="External"/><Relationship Id="rId442" Type="http://schemas.openxmlformats.org/officeDocument/2006/relationships/hyperlink" Target="https://www.molex.com/en-us/products/part-detail/2145241000" TargetMode="External"/><Relationship Id="rId563" Type="http://schemas.openxmlformats.org/officeDocument/2006/relationships/hyperlink" Target="https://www.jst.com/products/crimp_style/ssh-003t-p0-2/" TargetMode="External"/><Relationship Id="rId320" Type="http://schemas.openxmlformats.org/officeDocument/2006/relationships/hyperlink" Target="https://www.molex.com/en-us/products/part-detail/5055721100" TargetMode="External"/><Relationship Id="rId441" Type="http://schemas.openxmlformats.org/officeDocument/2006/relationships/hyperlink" Target="https://www.molex.com/en-us/products/part-detail/2145241000" TargetMode="External"/><Relationship Id="rId562" Type="http://schemas.openxmlformats.org/officeDocument/2006/relationships/hyperlink" Target="https://www.jst.com/products/crimp_style/ssh-003t-p0-2/" TargetMode="External"/><Relationship Id="rId316" Type="http://schemas.openxmlformats.org/officeDocument/2006/relationships/hyperlink" Target="https://www.molex.com/en-us/products/part-detail/5055721000" TargetMode="External"/><Relationship Id="rId437" Type="http://schemas.openxmlformats.org/officeDocument/2006/relationships/hyperlink" Target="https://www.molex.com/en-us/products/part-detail/501258000" TargetMode="External"/><Relationship Id="rId558" Type="http://schemas.openxmlformats.org/officeDocument/2006/relationships/hyperlink" Target="https://www.jst.com/products/crimp_style/sshl-003t-p0-2/" TargetMode="External"/><Relationship Id="rId315" Type="http://schemas.openxmlformats.org/officeDocument/2006/relationships/hyperlink" Target="https://www.molex.com/en-us/products/part-detail/5055721000" TargetMode="External"/><Relationship Id="rId436" Type="http://schemas.openxmlformats.org/officeDocument/2006/relationships/hyperlink" Target="https://www.molex.com/en-us/products/part-detail/501258000" TargetMode="External"/><Relationship Id="rId557" Type="http://schemas.openxmlformats.org/officeDocument/2006/relationships/hyperlink" Target="https://www.jst.com/products/crimp_style/sshj-003t-p0-2/" TargetMode="External"/><Relationship Id="rId314" Type="http://schemas.openxmlformats.org/officeDocument/2006/relationships/hyperlink" Target="https://www.molex.com/en-us/products/part-detail/5024380000" TargetMode="External"/><Relationship Id="rId435" Type="http://schemas.openxmlformats.org/officeDocument/2006/relationships/hyperlink" Target="https://www.molex.com/en-us/products/part-detail/500798020" TargetMode="External"/><Relationship Id="rId556" Type="http://schemas.openxmlformats.org/officeDocument/2006/relationships/hyperlink" Target="https://www.jst.com/products/crimp_style/sshj-003t-p0-2/" TargetMode="External"/><Relationship Id="rId313" Type="http://schemas.openxmlformats.org/officeDocument/2006/relationships/hyperlink" Target="https://www.molex.com/en-us/products/part-detail/5024380000" TargetMode="External"/><Relationship Id="rId434" Type="http://schemas.openxmlformats.org/officeDocument/2006/relationships/hyperlink" Target="https://www.molex.com/en-us/products/part-detail/500798020" TargetMode="External"/><Relationship Id="rId555" Type="http://schemas.openxmlformats.org/officeDocument/2006/relationships/hyperlink" Target="https://www.jst.com/products/crimp_style/sshj-003t-p0-2/" TargetMode="External"/><Relationship Id="rId319" Type="http://schemas.openxmlformats.org/officeDocument/2006/relationships/hyperlink" Target="https://www.molex.com/en-us/products/part-detail/5055721100" TargetMode="External"/><Relationship Id="rId318" Type="http://schemas.openxmlformats.org/officeDocument/2006/relationships/hyperlink" Target="https://www.molex.com/en-us/products/part-detail/5055721100" TargetMode="External"/><Relationship Id="rId439" Type="http://schemas.openxmlformats.org/officeDocument/2006/relationships/hyperlink" Target="https://www.molex.com/en-us/products/part-detail/501338000" TargetMode="External"/><Relationship Id="rId317" Type="http://schemas.openxmlformats.org/officeDocument/2006/relationships/hyperlink" Target="https://www.molex.com/en-us/products/part-detail/5055721000" TargetMode="External"/><Relationship Id="rId438" Type="http://schemas.openxmlformats.org/officeDocument/2006/relationships/hyperlink" Target="https://www.molex.com/en-us/products/part-detail/501338000" TargetMode="External"/><Relationship Id="rId559" Type="http://schemas.openxmlformats.org/officeDocument/2006/relationships/hyperlink" Target="https://www.jst.com/products/crimp_style/sshl-003t-p0-2/" TargetMode="External"/><Relationship Id="rId550" Type="http://schemas.openxmlformats.org/officeDocument/2006/relationships/hyperlink" Target="https://www.jst.com/products/crimp_style/sshl-003t-p0-2/" TargetMode="External"/><Relationship Id="rId312" Type="http://schemas.openxmlformats.org/officeDocument/2006/relationships/hyperlink" Target="https://www.molex.com/en-us/products/part-detail/5024380000" TargetMode="External"/><Relationship Id="rId433" Type="http://schemas.openxmlformats.org/officeDocument/2006/relationships/hyperlink" Target="https://www.molex.com/en-us/products/part-detail/500798001" TargetMode="External"/><Relationship Id="rId554" Type="http://schemas.openxmlformats.org/officeDocument/2006/relationships/hyperlink" Target="https://www.jst.com/products/crimp_style/ssh-003t-p0-2/" TargetMode="External"/><Relationship Id="rId311" Type="http://schemas.openxmlformats.org/officeDocument/2006/relationships/hyperlink" Target="https://www.molex.com/en-us/products/part-detail/5016501000" TargetMode="External"/><Relationship Id="rId432" Type="http://schemas.openxmlformats.org/officeDocument/2006/relationships/hyperlink" Target="https://www.molex.com/en-us/products/part-detail/500798001" TargetMode="External"/><Relationship Id="rId553" Type="http://schemas.openxmlformats.org/officeDocument/2006/relationships/hyperlink" Target="https://www.jst.com/products/crimp_style/ssh-003t-p0-2/" TargetMode="External"/><Relationship Id="rId310" Type="http://schemas.openxmlformats.org/officeDocument/2006/relationships/hyperlink" Target="https://www.molex.com/en-us/products/part-detail/5016491000" TargetMode="External"/><Relationship Id="rId431" Type="http://schemas.openxmlformats.org/officeDocument/2006/relationships/hyperlink" Target="https://www.molex.com/en-us/products/part-detail/500588020" TargetMode="External"/><Relationship Id="rId552" Type="http://schemas.openxmlformats.org/officeDocument/2006/relationships/hyperlink" Target="https://www.jst.com/products/crimp_style/ssh-003t-p0-2/" TargetMode="External"/><Relationship Id="rId430" Type="http://schemas.openxmlformats.org/officeDocument/2006/relationships/hyperlink" Target="https://www.molex.com/en-us/products/part-detail/500588020" TargetMode="External"/><Relationship Id="rId551" Type="http://schemas.openxmlformats.org/officeDocument/2006/relationships/hyperlink" Target="https://www.jst.com/products/crimp_style/sshl-003t-p0-2/" TargetMode="External"/></Relationships>
</file>

<file path=xl/worksheets/_rels/sheet22.xml.rels><?xml version="1.0" encoding="UTF-8" standalone="yes"?><Relationships xmlns="http://schemas.openxmlformats.org/package/2006/relationships"><Relationship Id="rId190" Type="http://schemas.openxmlformats.org/officeDocument/2006/relationships/hyperlink" Target="https://www.molex.com/en-us/products/part-detail/430310023" TargetMode="External"/><Relationship Id="rId194" Type="http://schemas.openxmlformats.org/officeDocument/2006/relationships/hyperlink" Target="https://www.molex.com/en-us/products/part-detail/430300004" TargetMode="External"/><Relationship Id="rId193" Type="http://schemas.openxmlformats.org/officeDocument/2006/relationships/hyperlink" Target="https://www.molex.com/en-us/products/part-detail/430300003" TargetMode="External"/><Relationship Id="rId192" Type="http://schemas.openxmlformats.org/officeDocument/2006/relationships/hyperlink" Target="https://www.molex.com/en-us/products/part-detail/430300002" TargetMode="External"/><Relationship Id="rId191" Type="http://schemas.openxmlformats.org/officeDocument/2006/relationships/hyperlink" Target="https://www.molex.com/en-us/products/part-detail/430300001" TargetMode="External"/><Relationship Id="rId187" Type="http://schemas.openxmlformats.org/officeDocument/2006/relationships/hyperlink" Target="https://www.molex.com/en-us/products/part-detail/430310005" TargetMode="External"/><Relationship Id="rId186" Type="http://schemas.openxmlformats.org/officeDocument/2006/relationships/hyperlink" Target="https://www.molex.com/en-us/products/part-detail/430310004" TargetMode="External"/><Relationship Id="rId185" Type="http://schemas.openxmlformats.org/officeDocument/2006/relationships/hyperlink" Target="https://www.molex.com/en-us/products/part-detail/430310003" TargetMode="External"/><Relationship Id="rId184" Type="http://schemas.openxmlformats.org/officeDocument/2006/relationships/hyperlink" Target="https://www.molex.com/en-us/products/part-detail/430310002" TargetMode="External"/><Relationship Id="rId189" Type="http://schemas.openxmlformats.org/officeDocument/2006/relationships/hyperlink" Target="https://www.molex.com/en-us/products/part-detail/430310022" TargetMode="External"/><Relationship Id="rId188" Type="http://schemas.openxmlformats.org/officeDocument/2006/relationships/hyperlink" Target="https://www.molex.com/en-us/products/part-detail/430310006" TargetMode="External"/><Relationship Id="rId183" Type="http://schemas.openxmlformats.org/officeDocument/2006/relationships/hyperlink" Target="https://www.molex.com/en-us/products/part-detail/430310001" TargetMode="External"/><Relationship Id="rId182" Type="http://schemas.openxmlformats.org/officeDocument/2006/relationships/hyperlink" Target="https://www.molex.com/en-us/products/part-detail/430300039" TargetMode="External"/><Relationship Id="rId181" Type="http://schemas.openxmlformats.org/officeDocument/2006/relationships/hyperlink" Target="https://www.molex.com/en-us/products/part-detail/430300038" TargetMode="External"/><Relationship Id="rId180" Type="http://schemas.openxmlformats.org/officeDocument/2006/relationships/hyperlink" Target="https://www.molex.com/en-us/products/part-detail/430300006" TargetMode="External"/><Relationship Id="rId176" Type="http://schemas.openxmlformats.org/officeDocument/2006/relationships/hyperlink" Target="https://www.molex.com/en-us/products/part-detail/430300002" TargetMode="External"/><Relationship Id="rId175" Type="http://schemas.openxmlformats.org/officeDocument/2006/relationships/hyperlink" Target="https://www.molex.com/en-us/products/part-detail/430300001" TargetMode="External"/><Relationship Id="rId174" Type="http://schemas.openxmlformats.org/officeDocument/2006/relationships/hyperlink" Target="https://www.molex.com/en-us/products/part-detail/430310023" TargetMode="External"/><Relationship Id="rId173" Type="http://schemas.openxmlformats.org/officeDocument/2006/relationships/hyperlink" Target="https://www.molex.com/en-us/products/part-detail/430310022" TargetMode="External"/><Relationship Id="rId179" Type="http://schemas.openxmlformats.org/officeDocument/2006/relationships/hyperlink" Target="https://www.molex.com/en-us/products/part-detail/430300005" TargetMode="External"/><Relationship Id="rId178" Type="http://schemas.openxmlformats.org/officeDocument/2006/relationships/hyperlink" Target="https://www.molex.com/en-us/products/part-detail/430300004" TargetMode="External"/><Relationship Id="rId177" Type="http://schemas.openxmlformats.org/officeDocument/2006/relationships/hyperlink" Target="https://www.molex.com/en-us/products/part-detail/430300003" TargetMode="External"/><Relationship Id="rId198" Type="http://schemas.openxmlformats.org/officeDocument/2006/relationships/hyperlink" Target="https://www.molex.com/en-us/products/part-detail/430300039" TargetMode="External"/><Relationship Id="rId197" Type="http://schemas.openxmlformats.org/officeDocument/2006/relationships/hyperlink" Target="https://www.molex.com/en-us/products/part-detail/430300038" TargetMode="External"/><Relationship Id="rId196" Type="http://schemas.openxmlformats.org/officeDocument/2006/relationships/hyperlink" Target="https://www.molex.com/en-us/products/part-detail/430300006" TargetMode="External"/><Relationship Id="rId195" Type="http://schemas.openxmlformats.org/officeDocument/2006/relationships/hyperlink" Target="https://www.molex.com/en-us/products/part-detail/430300005" TargetMode="External"/><Relationship Id="rId199" Type="http://schemas.openxmlformats.org/officeDocument/2006/relationships/hyperlink" Target="https://www.molex.com/en-us/products/part-detail/507528200" TargetMode="External"/><Relationship Id="rId150" Type="http://schemas.openxmlformats.org/officeDocument/2006/relationships/hyperlink" Target="https://www.molex.com/en-us/products/part-detail/39000207" TargetMode="External"/><Relationship Id="rId271" Type="http://schemas.openxmlformats.org/officeDocument/2006/relationships/table" Target="../tables/table10.xml"/><Relationship Id="rId1" Type="http://schemas.openxmlformats.org/officeDocument/2006/relationships/hyperlink" Target="https://kvt.su/prod/insulated-terminals/ilugs/nvi/" TargetMode="External"/><Relationship Id="rId2" Type="http://schemas.openxmlformats.org/officeDocument/2006/relationships/hyperlink" Target="https://kvt.su/prod/insulated-terminals/ilugs/nvi/" TargetMode="External"/><Relationship Id="rId3" Type="http://schemas.openxmlformats.org/officeDocument/2006/relationships/hyperlink" Target="https://kvt.su/prod/insulated-terminals/ilugs/nvi/" TargetMode="External"/><Relationship Id="rId149" Type="http://schemas.openxmlformats.org/officeDocument/2006/relationships/hyperlink" Target="https://www.molex.com/en-us/products/part-detail/39000185" TargetMode="External"/><Relationship Id="rId4" Type="http://schemas.openxmlformats.org/officeDocument/2006/relationships/hyperlink" Target="https://kvt.su/prod/insulated-terminals/ilugs/nvi/" TargetMode="External"/><Relationship Id="rId148" Type="http://schemas.openxmlformats.org/officeDocument/2006/relationships/hyperlink" Target="https://www.molex.com/en-us/products/part-detail/39000183" TargetMode="External"/><Relationship Id="rId269" Type="http://schemas.openxmlformats.org/officeDocument/2006/relationships/drawing" Target="../drawings/drawing22.xml"/><Relationship Id="rId9" Type="http://schemas.openxmlformats.org/officeDocument/2006/relationships/hyperlink" Target="https://kvt.su/prod/insulated-terminals/ilugs/nvi/" TargetMode="External"/><Relationship Id="rId143" Type="http://schemas.openxmlformats.org/officeDocument/2006/relationships/hyperlink" Target="https://www.molex.com/en-us/products/part-detail/39000077" TargetMode="External"/><Relationship Id="rId264" Type="http://schemas.openxmlformats.org/officeDocument/2006/relationships/hyperlink" Target="https://www.te.com/usa-en/product-5-963860-1.html" TargetMode="External"/><Relationship Id="rId142" Type="http://schemas.openxmlformats.org/officeDocument/2006/relationships/hyperlink" Target="https://www.molex.com/en-us/products/part-detail/39000073" TargetMode="External"/><Relationship Id="rId263" Type="http://schemas.openxmlformats.org/officeDocument/2006/relationships/hyperlink" Target="https://www.te.com/usa-en/product-1355717-1.html" TargetMode="External"/><Relationship Id="rId141" Type="http://schemas.openxmlformats.org/officeDocument/2006/relationships/hyperlink" Target="https://www.molex.com/en-us/products/part-detail/39000065" TargetMode="External"/><Relationship Id="rId262" Type="http://schemas.openxmlformats.org/officeDocument/2006/relationships/hyperlink" Target="https://www.molex.com/en-us/products/part-detail/5600230721" TargetMode="External"/><Relationship Id="rId140" Type="http://schemas.openxmlformats.org/officeDocument/2006/relationships/hyperlink" Target="https://www.molex.com/en-us/products/part-detail/39000059" TargetMode="External"/><Relationship Id="rId261" Type="http://schemas.openxmlformats.org/officeDocument/2006/relationships/hyperlink" Target="https://www.molex.com/en-us/products/part-detail/2125153102" TargetMode="External"/><Relationship Id="rId5" Type="http://schemas.openxmlformats.org/officeDocument/2006/relationships/hyperlink" Target="https://kvt.su/prod/insulated-terminals/ilugs/nvi/" TargetMode="External"/><Relationship Id="rId147" Type="http://schemas.openxmlformats.org/officeDocument/2006/relationships/hyperlink" Target="https://www.molex.com/en-us/products/part-detail/39000181" TargetMode="External"/><Relationship Id="rId268" Type="http://schemas.openxmlformats.org/officeDocument/2006/relationships/hyperlink" Target="https://www.te.com/commerce/DocumentDelivery/DDEController?Action=srchrtrv&amp;DocNm=114-18021&amp;DocType=Specification+Or+Standard&amp;DocLang=English&amp;DocFormat=pdf&amp;PartCntxt=5-963715-5" TargetMode="External"/><Relationship Id="rId6" Type="http://schemas.openxmlformats.org/officeDocument/2006/relationships/hyperlink" Target="https://kvt.su/prod/insulated-terminals/ilugs/nvi/" TargetMode="External"/><Relationship Id="rId146" Type="http://schemas.openxmlformats.org/officeDocument/2006/relationships/hyperlink" Target="https://www.molex.com/en-us/products/part-detail/39000139" TargetMode="External"/><Relationship Id="rId267" Type="http://schemas.openxmlformats.org/officeDocument/2006/relationships/hyperlink" Target="https://www.te.com/usa-en/product-5-965906-1.html" TargetMode="External"/><Relationship Id="rId7" Type="http://schemas.openxmlformats.org/officeDocument/2006/relationships/hyperlink" Target="https://kvt.su/prod/insulated-terminals/ilugs/nvi/" TargetMode="External"/><Relationship Id="rId145" Type="http://schemas.openxmlformats.org/officeDocument/2006/relationships/hyperlink" Target="https://www.molex.com/en-us/products/part-detail/39000089" TargetMode="External"/><Relationship Id="rId266" Type="http://schemas.openxmlformats.org/officeDocument/2006/relationships/hyperlink" Target="https://www.molex.com/en-us/products/part-detail/349056447" TargetMode="External"/><Relationship Id="rId8" Type="http://schemas.openxmlformats.org/officeDocument/2006/relationships/hyperlink" Target="https://kvt.su/prod/insulated-terminals/ilugs/nvi/" TargetMode="External"/><Relationship Id="rId144" Type="http://schemas.openxmlformats.org/officeDocument/2006/relationships/hyperlink" Target="https://www.molex.com/en-us/products/part-detail/39000079" TargetMode="External"/><Relationship Id="rId265" Type="http://schemas.openxmlformats.org/officeDocument/2006/relationships/hyperlink" Target="https://www.molex.com/en-us/products/part-detail/349052447" TargetMode="External"/><Relationship Id="rId260" Type="http://schemas.openxmlformats.org/officeDocument/2006/relationships/hyperlink" Target="https://www.molex.com/en-us/products/part-detail/1727183111" TargetMode="External"/><Relationship Id="rId139" Type="http://schemas.openxmlformats.org/officeDocument/2006/relationships/hyperlink" Target="https://www.molex.com/en-us/products/part-detail/39000046" TargetMode="External"/><Relationship Id="rId138" Type="http://schemas.openxmlformats.org/officeDocument/2006/relationships/hyperlink" Target="https://www.molex.com/en-us/products/part-detail/39000038" TargetMode="External"/><Relationship Id="rId259" Type="http://schemas.openxmlformats.org/officeDocument/2006/relationships/hyperlink" Target="https://www.molex.com/en-us/products/part-detail/16020086" TargetMode="External"/><Relationship Id="rId137" Type="http://schemas.openxmlformats.org/officeDocument/2006/relationships/hyperlink" Target="https://www.jst.com/products/crimp_style/svh-21t-p1-1/" TargetMode="External"/><Relationship Id="rId258" Type="http://schemas.openxmlformats.org/officeDocument/2006/relationships/hyperlink" Target="https://www.molex.com/en-us/products/part-detail/5037650098" TargetMode="External"/><Relationship Id="rId132" Type="http://schemas.openxmlformats.org/officeDocument/2006/relationships/hyperlink" Target="https://www.jst.com/products/crimp_style/svh-41t-p1-1/" TargetMode="External"/><Relationship Id="rId253" Type="http://schemas.openxmlformats.org/officeDocument/2006/relationships/hyperlink" Target="https://www.molex.com/en-us/products/part-detail/5013340000" TargetMode="External"/><Relationship Id="rId131" Type="http://schemas.openxmlformats.org/officeDocument/2006/relationships/hyperlink" Target="https://www.jst.com/products/crimp_style/svh-21t-p1-1/" TargetMode="External"/><Relationship Id="rId252" Type="http://schemas.openxmlformats.org/officeDocument/2006/relationships/hyperlink" Target="https://www.molex.com/en-us/products/part-detail/5011939000" TargetMode="External"/><Relationship Id="rId130" Type="http://schemas.openxmlformats.org/officeDocument/2006/relationships/hyperlink" Target="https://www.jst.com/products/crimp_style/ssh-003t-p0-2/" TargetMode="External"/><Relationship Id="rId251" Type="http://schemas.openxmlformats.org/officeDocument/2006/relationships/hyperlink" Target="https://www.molex.com/en-us/products/part-detail/5011938000" TargetMode="External"/><Relationship Id="rId250" Type="http://schemas.openxmlformats.org/officeDocument/2006/relationships/hyperlink" Target="https://www.molex.com/en-us/products/part-detail/5011937000" TargetMode="External"/><Relationship Id="rId136" Type="http://schemas.openxmlformats.org/officeDocument/2006/relationships/hyperlink" Target="https://www.jst.com/products/crimp_style/svh-41t-p1-1/" TargetMode="External"/><Relationship Id="rId257" Type="http://schemas.openxmlformats.org/officeDocument/2006/relationships/hyperlink" Target="https://www.molex.com/en-us/products/part-detail/5013340000" TargetMode="External"/><Relationship Id="rId135" Type="http://schemas.openxmlformats.org/officeDocument/2006/relationships/hyperlink" Target="https://www.jst.com/products/crimp_style/svh-21t-p1-1/" TargetMode="External"/><Relationship Id="rId256" Type="http://schemas.openxmlformats.org/officeDocument/2006/relationships/hyperlink" Target="https://www.molex.com/en-us/products/part-detail/5011939000" TargetMode="External"/><Relationship Id="rId134" Type="http://schemas.openxmlformats.org/officeDocument/2006/relationships/hyperlink" Target="https://www.jst.com/products/crimp_style/ssh-003ga-p0-2/" TargetMode="External"/><Relationship Id="rId255" Type="http://schemas.openxmlformats.org/officeDocument/2006/relationships/hyperlink" Target="https://www.molex.com/en-us/products/part-detail/5011938000" TargetMode="External"/><Relationship Id="rId133" Type="http://schemas.openxmlformats.org/officeDocument/2006/relationships/hyperlink" Target="https://www.jst.com/products/crimp_style/svh-41t-p1-1/" TargetMode="External"/><Relationship Id="rId254" Type="http://schemas.openxmlformats.org/officeDocument/2006/relationships/hyperlink" Target="https://www.molex.com/en-us/products/part-detail/5011937000" TargetMode="External"/><Relationship Id="rId172" Type="http://schemas.openxmlformats.org/officeDocument/2006/relationships/hyperlink" Target="https://www.molex.com/en-us/products/part-detail/430310006" TargetMode="External"/><Relationship Id="rId171" Type="http://schemas.openxmlformats.org/officeDocument/2006/relationships/hyperlink" Target="https://www.molex.com/en-us/products/part-detail/430310005" TargetMode="External"/><Relationship Id="rId170" Type="http://schemas.openxmlformats.org/officeDocument/2006/relationships/hyperlink" Target="https://www.molex.com/en-us/products/part-detail/430310004" TargetMode="External"/><Relationship Id="rId165" Type="http://schemas.openxmlformats.org/officeDocument/2006/relationships/hyperlink" Target="https://www.molex.com/en-us/products/part-detail/39000217" TargetMode="External"/><Relationship Id="rId164" Type="http://schemas.openxmlformats.org/officeDocument/2006/relationships/hyperlink" Target="https://www.molex.com/en-us/products/part-detail/39000215" TargetMode="External"/><Relationship Id="rId163" Type="http://schemas.openxmlformats.org/officeDocument/2006/relationships/hyperlink" Target="https://www.molex.com/en-us/products/part-detail/39000213" TargetMode="External"/><Relationship Id="rId162" Type="http://schemas.openxmlformats.org/officeDocument/2006/relationships/hyperlink" Target="https://www.molex.com/en-us/products/part-detail/39000141" TargetMode="External"/><Relationship Id="rId169" Type="http://schemas.openxmlformats.org/officeDocument/2006/relationships/hyperlink" Target="https://www.molex.com/en-us/products/part-detail/430310003" TargetMode="External"/><Relationship Id="rId168" Type="http://schemas.openxmlformats.org/officeDocument/2006/relationships/hyperlink" Target="https://www.molex.com/en-us/products/part-detail/430310002" TargetMode="External"/><Relationship Id="rId167" Type="http://schemas.openxmlformats.org/officeDocument/2006/relationships/hyperlink" Target="https://www.molex.com/en-us/products/part-detail/430310001" TargetMode="External"/><Relationship Id="rId166" Type="http://schemas.openxmlformats.org/officeDocument/2006/relationships/hyperlink" Target="https://www.molex.com/en-us/products/part-detail/39000428" TargetMode="External"/><Relationship Id="rId161" Type="http://schemas.openxmlformats.org/officeDocument/2006/relationships/hyperlink" Target="https://www.molex.com/en-us/products/part-detail/39000091" TargetMode="External"/><Relationship Id="rId160" Type="http://schemas.openxmlformats.org/officeDocument/2006/relationships/hyperlink" Target="https://www.molex.com/en-us/products/part-detail/39000083" TargetMode="External"/><Relationship Id="rId159" Type="http://schemas.openxmlformats.org/officeDocument/2006/relationships/hyperlink" Target="https://www.molex.com/en-us/products/part-detail/39000081" TargetMode="External"/><Relationship Id="rId154" Type="http://schemas.openxmlformats.org/officeDocument/2006/relationships/hyperlink" Target="https://www.molex.com/en-us/products/part-detail/39000040" TargetMode="External"/><Relationship Id="rId153" Type="http://schemas.openxmlformats.org/officeDocument/2006/relationships/hyperlink" Target="https://www.molex.com/en-us/products/part-detail/39000434" TargetMode="External"/><Relationship Id="rId152" Type="http://schemas.openxmlformats.org/officeDocument/2006/relationships/hyperlink" Target="https://www.molex.com/en-us/products/part-detail/39000428" TargetMode="External"/><Relationship Id="rId151" Type="http://schemas.openxmlformats.org/officeDocument/2006/relationships/hyperlink" Target="https://www.molex.com/en-us/products/part-detail/39000209" TargetMode="External"/><Relationship Id="rId158" Type="http://schemas.openxmlformats.org/officeDocument/2006/relationships/hyperlink" Target="https://www.molex.com/en-us/products/part-detail/39000075" TargetMode="External"/><Relationship Id="rId157" Type="http://schemas.openxmlformats.org/officeDocument/2006/relationships/hyperlink" Target="https://www.molex.com/en-us/products/part-detail/39000067" TargetMode="External"/><Relationship Id="rId156" Type="http://schemas.openxmlformats.org/officeDocument/2006/relationships/hyperlink" Target="https://www.molex.com/en-us/products/part-detail/39000061" TargetMode="External"/><Relationship Id="rId155" Type="http://schemas.openxmlformats.org/officeDocument/2006/relationships/hyperlink" Target="https://www.molex.com/en-us/products/part-detail/39000048" TargetMode="External"/><Relationship Id="rId40" Type="http://schemas.openxmlformats.org/officeDocument/2006/relationships/hyperlink" Target="https://en.connfly.com/static/upload/file/DS1071-01.pdf" TargetMode="External"/><Relationship Id="rId42" Type="http://schemas.openxmlformats.org/officeDocument/2006/relationships/hyperlink" Target="https://en.connfly.com/static/upload/file//DS1070.pdf" TargetMode="External"/><Relationship Id="rId41" Type="http://schemas.openxmlformats.org/officeDocument/2006/relationships/hyperlink" Target="https://en.connfly.com/static/upload/file/DS1071-01.pdf" TargetMode="External"/><Relationship Id="rId44" Type="http://schemas.openxmlformats.org/officeDocument/2006/relationships/hyperlink" Target="https://en.connfly.com/static/upload/file//DS1066.pdf" TargetMode="External"/><Relationship Id="rId43" Type="http://schemas.openxmlformats.org/officeDocument/2006/relationships/hyperlink" Target="https://www.connfly.com/static/upload/file/pdf/DS1074.pdf" TargetMode="External"/><Relationship Id="rId46" Type="http://schemas.openxmlformats.org/officeDocument/2006/relationships/hyperlink" Target="https://www.hirose.com/product/en/products/DF11/DF11-22SCFA/" TargetMode="External"/><Relationship Id="rId45" Type="http://schemas.openxmlformats.org/officeDocument/2006/relationships/hyperlink" Target="https://www.hirose.com/product/en/products/DF11/DF11-22SCF/" TargetMode="External"/><Relationship Id="rId48" Type="http://schemas.openxmlformats.org/officeDocument/2006/relationships/hyperlink" Target="https://www.hirose.com/product/en/products/DF11/DF11-2428SCFA/" TargetMode="External"/><Relationship Id="rId47" Type="http://schemas.openxmlformats.org/officeDocument/2006/relationships/hyperlink" Target="https://www.hirose.com/product/en/products/DF11/DF11-2428SCF/" TargetMode="External"/><Relationship Id="rId49" Type="http://schemas.openxmlformats.org/officeDocument/2006/relationships/hyperlink" Target="https://www.hirose.com/product/en/products/DF11/DF11-30SCF/" TargetMode="External"/><Relationship Id="rId31" Type="http://schemas.openxmlformats.org/officeDocument/2006/relationships/hyperlink" Target="https://kvt.su/prod/insulated-terminals/iplug/rppim/" TargetMode="External"/><Relationship Id="rId30" Type="http://schemas.openxmlformats.org/officeDocument/2006/relationships/hyperlink" Target="https://kvt.su/prod/insulated-terminals/iplug/rppim/" TargetMode="External"/><Relationship Id="rId33" Type="http://schemas.openxmlformats.org/officeDocument/2006/relationships/hyperlink" Target="https://kvt.su/prod/insulated-terminals/iplug/rppim/" TargetMode="External"/><Relationship Id="rId32" Type="http://schemas.openxmlformats.org/officeDocument/2006/relationships/hyperlink" Target="https://kvt.su/prod/insulated-terminals/iplug/rppim/" TargetMode="External"/><Relationship Id="rId35" Type="http://schemas.openxmlformats.org/officeDocument/2006/relationships/hyperlink" Target="https://kvt.su/prod/insulated-terminals/iplug/rppim/" TargetMode="External"/><Relationship Id="rId34" Type="http://schemas.openxmlformats.org/officeDocument/2006/relationships/hyperlink" Target="https://kvt.su/prod/insulated-terminals/iplug/rppim/" TargetMode="External"/><Relationship Id="rId37" Type="http://schemas.openxmlformats.org/officeDocument/2006/relationships/hyperlink" Target="https://en.connfly.com/static/upload/file/DS1071-01.pdf" TargetMode="External"/><Relationship Id="rId36" Type="http://schemas.openxmlformats.org/officeDocument/2006/relationships/hyperlink" Target="https://en.connfly.com/static/upload/file/DS1071-01.pdf" TargetMode="External"/><Relationship Id="rId39" Type="http://schemas.openxmlformats.org/officeDocument/2006/relationships/hyperlink" Target="https://en.connfly.com/static/upload/file/DS1071-01.pdf" TargetMode="External"/><Relationship Id="rId38" Type="http://schemas.openxmlformats.org/officeDocument/2006/relationships/hyperlink" Target="https://en.connfly.com/static/upload/file/DS1071-01.pdf" TargetMode="External"/><Relationship Id="rId20" Type="http://schemas.openxmlformats.org/officeDocument/2006/relationships/hyperlink" Target="https://kvt.su/prod/insulated-terminals/ilugs/nki/" TargetMode="External"/><Relationship Id="rId22" Type="http://schemas.openxmlformats.org/officeDocument/2006/relationships/hyperlink" Target="https://kvt.su/prod/insulated-terminals/iplug/rpim/" TargetMode="External"/><Relationship Id="rId21" Type="http://schemas.openxmlformats.org/officeDocument/2006/relationships/hyperlink" Target="https://kvt.su/prod/insulated-terminals/ilugs/nki/" TargetMode="External"/><Relationship Id="rId24" Type="http://schemas.openxmlformats.org/officeDocument/2006/relationships/hyperlink" Target="https://kvt.su/prod/insulated-terminals/iplug/rpim/" TargetMode="External"/><Relationship Id="rId23" Type="http://schemas.openxmlformats.org/officeDocument/2006/relationships/hyperlink" Target="https://kvt.su/prod/insulated-terminals/iplug/rpim/" TargetMode="External"/><Relationship Id="rId26" Type="http://schemas.openxmlformats.org/officeDocument/2006/relationships/hyperlink" Target="https://kvt.su/prod/insulated-terminals/iplug/rpim/" TargetMode="External"/><Relationship Id="rId25" Type="http://schemas.openxmlformats.org/officeDocument/2006/relationships/hyperlink" Target="https://kvt.su/prod/insulated-terminals/iplug/rpim/" TargetMode="External"/><Relationship Id="rId28" Type="http://schemas.openxmlformats.org/officeDocument/2006/relationships/hyperlink" Target="https://kvt.su/prod/insulated-terminals/iplug/rpimn/" TargetMode="External"/><Relationship Id="rId27" Type="http://schemas.openxmlformats.org/officeDocument/2006/relationships/hyperlink" Target="https://kvt.su/prod/insulated-terminals/iplug/rpim/" TargetMode="External"/><Relationship Id="rId29" Type="http://schemas.openxmlformats.org/officeDocument/2006/relationships/hyperlink" Target="https://kvt.su/prod/insulated-terminals/iplug/rpimn/" TargetMode="External"/><Relationship Id="rId11" Type="http://schemas.openxmlformats.org/officeDocument/2006/relationships/hyperlink" Target="https://kvt.su/prod/insulated-terminals/ilugs/nki/" TargetMode="External"/><Relationship Id="rId10" Type="http://schemas.openxmlformats.org/officeDocument/2006/relationships/hyperlink" Target="https://kvt.su/prod/insulated-terminals/ilugs/nki/" TargetMode="External"/><Relationship Id="rId13" Type="http://schemas.openxmlformats.org/officeDocument/2006/relationships/hyperlink" Target="https://kvt.su/prod/insulated-terminals/ilugs/nki/" TargetMode="External"/><Relationship Id="rId12" Type="http://schemas.openxmlformats.org/officeDocument/2006/relationships/hyperlink" Target="https://kvt.su/prod/insulated-terminals/ilugs/nki/" TargetMode="External"/><Relationship Id="rId15" Type="http://schemas.openxmlformats.org/officeDocument/2006/relationships/hyperlink" Target="https://kvt.su/prod/insulated-terminals/ilugs/nki/" TargetMode="External"/><Relationship Id="rId14" Type="http://schemas.openxmlformats.org/officeDocument/2006/relationships/hyperlink" Target="https://kvt.su/prod/insulated-terminals/ilugs/nki/" TargetMode="External"/><Relationship Id="rId17" Type="http://schemas.openxmlformats.org/officeDocument/2006/relationships/hyperlink" Target="https://kvt.su/prod/insulated-terminals/ilugs/nki/" TargetMode="External"/><Relationship Id="rId16" Type="http://schemas.openxmlformats.org/officeDocument/2006/relationships/hyperlink" Target="https://kvt.su/prod/insulated-terminals/ilugs/nki/" TargetMode="External"/><Relationship Id="rId19" Type="http://schemas.openxmlformats.org/officeDocument/2006/relationships/hyperlink" Target="https://kvt.su/prod/insulated-terminals/ilugs/nki/" TargetMode="External"/><Relationship Id="rId18" Type="http://schemas.openxmlformats.org/officeDocument/2006/relationships/hyperlink" Target="https://kvt.su/prod/insulated-terminals/ilugs/nki/" TargetMode="External"/><Relationship Id="rId84" Type="http://schemas.openxmlformats.org/officeDocument/2006/relationships/hyperlink" Target="https://www.jst.com/products/crimp_style/sxh-001t-p0-6/" TargetMode="External"/><Relationship Id="rId83" Type="http://schemas.openxmlformats.org/officeDocument/2006/relationships/hyperlink" Target="https://www.jst.com/products/crimp_style/syf-001t-p0-6/" TargetMode="External"/><Relationship Id="rId86" Type="http://schemas.openxmlformats.org/officeDocument/2006/relationships/hyperlink" Target="https://www.jst.com/products/crimp_style/sxh-002t-p0-6/" TargetMode="External"/><Relationship Id="rId85" Type="http://schemas.openxmlformats.org/officeDocument/2006/relationships/hyperlink" Target="https://www.jst.com/products/crimp_style/sxh-001t-p0-6n/" TargetMode="External"/><Relationship Id="rId88" Type="http://schemas.openxmlformats.org/officeDocument/2006/relationships/hyperlink" Target="https://www.jst.com/products/crimp_style/spnd-001t-c0-5/" TargetMode="External"/><Relationship Id="rId87" Type="http://schemas.openxmlformats.org/officeDocument/2006/relationships/hyperlink" Target="https://www.jst.com/products/crimp_style/sph-001t-p0-5l/" TargetMode="External"/><Relationship Id="rId89" Type="http://schemas.openxmlformats.org/officeDocument/2006/relationships/hyperlink" Target="https://www.jst.com/products/crimp_style/spnd-002t-c0-5/" TargetMode="External"/><Relationship Id="rId80" Type="http://schemas.openxmlformats.org/officeDocument/2006/relationships/hyperlink" Target="https://www.jst.com/products/crimp_style/sym-001t-p0-6/" TargetMode="External"/><Relationship Id="rId82" Type="http://schemas.openxmlformats.org/officeDocument/2006/relationships/hyperlink" Target="https://www.jst.com/products/crimp_style/sym-001t-p0-6/" TargetMode="External"/><Relationship Id="rId81" Type="http://schemas.openxmlformats.org/officeDocument/2006/relationships/hyperlink" Target="https://www.jst.com/products/crimp_style/sym-001t-p0-6a/" TargetMode="External"/><Relationship Id="rId73" Type="http://schemas.openxmlformats.org/officeDocument/2006/relationships/hyperlink" Target="https://www.jst.com/products/crimp_style/slf-41t-p1-3e/" TargetMode="External"/><Relationship Id="rId72" Type="http://schemas.openxmlformats.org/officeDocument/2006/relationships/hyperlink" Target="https://www.jst.com/products/crimp_style/slf-01t-p1-3e/" TargetMode="External"/><Relationship Id="rId75" Type="http://schemas.openxmlformats.org/officeDocument/2006/relationships/hyperlink" Target="https://www.jst.com/products/crimp_style/sph-002t-p0-5s/" TargetMode="External"/><Relationship Id="rId74" Type="http://schemas.openxmlformats.org/officeDocument/2006/relationships/hyperlink" Target="https://www.jst.com/products/crimp_style/svh-41t-p1-1/" TargetMode="External"/><Relationship Id="rId77" Type="http://schemas.openxmlformats.org/officeDocument/2006/relationships/hyperlink" Target="https://www.jst.com/products/crimp_style/seh-002t-p0-6/" TargetMode="External"/><Relationship Id="rId76" Type="http://schemas.openxmlformats.org/officeDocument/2006/relationships/hyperlink" Target="https://www.jst.com/products/crimp_style/seh-001t-p0-6/" TargetMode="External"/><Relationship Id="rId79" Type="http://schemas.openxmlformats.org/officeDocument/2006/relationships/hyperlink" Target="https://www.jst.com/products/crimp_style/syf-001t-p0-6a/" TargetMode="External"/><Relationship Id="rId78" Type="http://schemas.openxmlformats.org/officeDocument/2006/relationships/hyperlink" Target="https://www.jst.com/products/crimp_style/syf-001t-p0-6/" TargetMode="External"/><Relationship Id="rId71" Type="http://schemas.openxmlformats.org/officeDocument/2006/relationships/hyperlink" Target="https://www.jst.com/products/crimp_style/slm-41t-p1-3e/" TargetMode="External"/><Relationship Id="rId70" Type="http://schemas.openxmlformats.org/officeDocument/2006/relationships/hyperlink" Target="https://www.jst.com/products/crimp_style/slm-01t-p1-3e/" TargetMode="External"/><Relationship Id="rId62" Type="http://schemas.openxmlformats.org/officeDocument/2006/relationships/hyperlink" Target="https://www.hirose.com/product/en/products/DF14/DF14-3032SCFA/" TargetMode="External"/><Relationship Id="rId61" Type="http://schemas.openxmlformats.org/officeDocument/2006/relationships/hyperlink" Target="https://www.hirose.com/product/en/products/DF14/DF14-3032SCF/" TargetMode="External"/><Relationship Id="rId64" Type="http://schemas.openxmlformats.org/officeDocument/2006/relationships/hyperlink" Target="https://www.hirose.com/product/en/products/DF20/DF20F-3032SCFA/" TargetMode="External"/><Relationship Id="rId63" Type="http://schemas.openxmlformats.org/officeDocument/2006/relationships/hyperlink" Target="https://www.hirose.com/product/en/products/DF20/DF20F-2830SCFA/" TargetMode="External"/><Relationship Id="rId66" Type="http://schemas.openxmlformats.org/officeDocument/2006/relationships/hyperlink" Target="http://www.jae.com/z-en/product_en.cfm?l_code=en&amp;product_number=FI-XC3A-1-15000&amp;series_code=FI-X" TargetMode="External"/><Relationship Id="rId65" Type="http://schemas.openxmlformats.org/officeDocument/2006/relationships/hyperlink" Target="http://www.jae.com/z-en/product_en.cfm?l_code=en&amp;product_number=FI-C3-A1-15000&amp;series_code=FI-S" TargetMode="External"/><Relationship Id="rId68" Type="http://schemas.openxmlformats.org/officeDocument/2006/relationships/hyperlink" Target="http://www.jae.com/z-en/product_en.cfm?l_code=en&amp;product_number=FI-XC3C-1-15000&amp;series_code=FI-X" TargetMode="External"/><Relationship Id="rId67" Type="http://schemas.openxmlformats.org/officeDocument/2006/relationships/hyperlink" Target="http://www.jae.com/z-en/product_en.cfm?l_code=en&amp;product_number=FI-XC3B-1-15000&amp;series_code=FI-X" TargetMode="External"/><Relationship Id="rId60" Type="http://schemas.openxmlformats.org/officeDocument/2006/relationships/hyperlink" Target="https://www.hirose.com/product/en/products/DF14/DF14-2630SCFA/" TargetMode="External"/><Relationship Id="rId69" Type="http://schemas.openxmlformats.org/officeDocument/2006/relationships/hyperlink" Target="https://www.jst.com/products/crimp_style/svh-21t-p1-1/" TargetMode="External"/><Relationship Id="rId51" Type="http://schemas.openxmlformats.org/officeDocument/2006/relationships/hyperlink" Target="https://www.hirose.com/product/en/products/DF11/DF11-EP2428PC/" TargetMode="External"/><Relationship Id="rId50" Type="http://schemas.openxmlformats.org/officeDocument/2006/relationships/hyperlink" Target="https://www.hirose.com/product/en/products/DF11/DF11-30SCFA/" TargetMode="External"/><Relationship Id="rId53" Type="http://schemas.openxmlformats.org/officeDocument/2006/relationships/hyperlink" Target="https://www.hirose.com/product/en/products/DF13/DF13-2630SCF/" TargetMode="External"/><Relationship Id="rId52" Type="http://schemas.openxmlformats.org/officeDocument/2006/relationships/hyperlink" Target="https://www.hirose.com/product/en/products/DF11/DF11-EP2428PCA/" TargetMode="External"/><Relationship Id="rId55" Type="http://schemas.openxmlformats.org/officeDocument/2006/relationships/hyperlink" Target="https://www.hirose.com/product/en/products/DF13/DF13-3032SCF/" TargetMode="External"/><Relationship Id="rId54" Type="http://schemas.openxmlformats.org/officeDocument/2006/relationships/hyperlink" Target="https://www.hirose.com/product/en/products/DF13/DF13-2630SCFA/" TargetMode="External"/><Relationship Id="rId57" Type="http://schemas.openxmlformats.org/officeDocument/2006/relationships/hyperlink" Target="https://www.hirose.com/product/en/products/DF14/DF14-2628SCF/" TargetMode="External"/><Relationship Id="rId56" Type="http://schemas.openxmlformats.org/officeDocument/2006/relationships/hyperlink" Target="https://www.hirose.com/product/en/products/DF13/DF13-3032SCFA/" TargetMode="External"/><Relationship Id="rId59" Type="http://schemas.openxmlformats.org/officeDocument/2006/relationships/hyperlink" Target="https://www.hirose.com/product/en/products/DF14/DF14-2630SCF/" TargetMode="External"/><Relationship Id="rId58" Type="http://schemas.openxmlformats.org/officeDocument/2006/relationships/hyperlink" Target="https://www.hirose.com/product/en/products/DF14/DF14-2628SCFA/" TargetMode="External"/><Relationship Id="rId107" Type="http://schemas.openxmlformats.org/officeDocument/2006/relationships/hyperlink" Target="https://www.jst.com/products/crimp_style/sze-003t-p0-3/" TargetMode="External"/><Relationship Id="rId228" Type="http://schemas.openxmlformats.org/officeDocument/2006/relationships/hyperlink" Target="https://www.molex.com/en-us/products/part-detail/5025790000" TargetMode="External"/><Relationship Id="rId106" Type="http://schemas.openxmlformats.org/officeDocument/2006/relationships/hyperlink" Target="https://www.jst.com/products/crimp_style/sze-002t-p0-3/" TargetMode="External"/><Relationship Id="rId227" Type="http://schemas.openxmlformats.org/officeDocument/2006/relationships/hyperlink" Target="https://www.molex.com/en-us/products/part-detail/874210000" TargetMode="External"/><Relationship Id="rId105" Type="http://schemas.openxmlformats.org/officeDocument/2006/relationships/hyperlink" Target="https://www.jst.com/products/crimp_style/sczh-003t-p0-5/" TargetMode="External"/><Relationship Id="rId226" Type="http://schemas.openxmlformats.org/officeDocument/2006/relationships/hyperlink" Target="https://www.molex.com/en-us/products/part-detail/5055721100" TargetMode="External"/><Relationship Id="rId104" Type="http://schemas.openxmlformats.org/officeDocument/2006/relationships/hyperlink" Target="https://www.jst.com/products/crimp_style/sczh-002t-p0-5/" TargetMode="External"/><Relationship Id="rId225" Type="http://schemas.openxmlformats.org/officeDocument/2006/relationships/hyperlink" Target="https://www.molex.com/en-us/products/part-detail/5055721000" TargetMode="External"/><Relationship Id="rId109" Type="http://schemas.openxmlformats.org/officeDocument/2006/relationships/hyperlink" Target="https://www.jst.com/products/crimp_style/szh-003t-p0-5/" TargetMode="External"/><Relationship Id="rId108" Type="http://schemas.openxmlformats.org/officeDocument/2006/relationships/hyperlink" Target="https://www.jst.com/products/crimp_style/szh-002t-p0-5/" TargetMode="External"/><Relationship Id="rId229" Type="http://schemas.openxmlformats.org/officeDocument/2006/relationships/hyperlink" Target="https://www.molex.com/en-us/products/part-detail/5034290000" TargetMode="External"/><Relationship Id="rId220" Type="http://schemas.openxmlformats.org/officeDocument/2006/relationships/hyperlink" Target="https://www.molex.com/en-us/products/part-detail/2137201000" TargetMode="External"/><Relationship Id="rId103" Type="http://schemas.openxmlformats.org/officeDocument/2006/relationships/hyperlink" Target="https://www.jst.com/products/crimp_style/ssqsk-a03gj-p-r/" TargetMode="External"/><Relationship Id="rId224" Type="http://schemas.openxmlformats.org/officeDocument/2006/relationships/hyperlink" Target="https://www.molex.com/en-us/products/part-detail/5024380000" TargetMode="External"/><Relationship Id="rId102" Type="http://schemas.openxmlformats.org/officeDocument/2006/relationships/hyperlink" Target="https://www.jst.com/products/crimp_style/ssqsk-a03gj-p-l/" TargetMode="External"/><Relationship Id="rId223" Type="http://schemas.openxmlformats.org/officeDocument/2006/relationships/hyperlink" Target="https://www.molex.com/en-us/products/part-detail/5016481000" TargetMode="External"/><Relationship Id="rId101" Type="http://schemas.openxmlformats.org/officeDocument/2006/relationships/hyperlink" Target="https://www.jst.com/products/crimp_style/sqs-a03gf-p-p/" TargetMode="External"/><Relationship Id="rId222" Type="http://schemas.openxmlformats.org/officeDocument/2006/relationships/hyperlink" Target="https://www.molex.com/en-us/products/part-detail/5016471000" TargetMode="External"/><Relationship Id="rId100" Type="http://schemas.openxmlformats.org/officeDocument/2006/relationships/hyperlink" Target="https://www.jst.com/products/crimp_style/spni-002t-p0-5/" TargetMode="External"/><Relationship Id="rId221" Type="http://schemas.openxmlformats.org/officeDocument/2006/relationships/hyperlink" Target="https://www.molex.com/en-us/products/part-detail/2147205000" TargetMode="External"/><Relationship Id="rId217" Type="http://schemas.openxmlformats.org/officeDocument/2006/relationships/hyperlink" Target="https://www.molex.com/en-us/products/part-detail/1510878101" TargetMode="External"/><Relationship Id="rId216" Type="http://schemas.openxmlformats.org/officeDocument/2006/relationships/hyperlink" Target="https://www.molex.com/en-us/products/part-detail/873968051" TargetMode="External"/><Relationship Id="rId215" Type="http://schemas.openxmlformats.org/officeDocument/2006/relationships/hyperlink" Target="https://www.molex.com/en-us/products/part-detail/561349002" TargetMode="External"/><Relationship Id="rId214" Type="http://schemas.openxmlformats.org/officeDocument/2006/relationships/hyperlink" Target="https://www.molex.com/en-us/products/part-detail/561349001" TargetMode="External"/><Relationship Id="rId219" Type="http://schemas.openxmlformats.org/officeDocument/2006/relationships/hyperlink" Target="https://www.molex.com/en-us/products/part-detail/2053425128" TargetMode="External"/><Relationship Id="rId218" Type="http://schemas.openxmlformats.org/officeDocument/2006/relationships/hyperlink" Target="https://www.molex.com/en-us/products/part-detail/2053425028" TargetMode="External"/><Relationship Id="rId213" Type="http://schemas.openxmlformats.org/officeDocument/2006/relationships/hyperlink" Target="https://www.molex.com/en-us/products/part-detail/503948999" TargetMode="External"/><Relationship Id="rId212" Type="http://schemas.openxmlformats.org/officeDocument/2006/relationships/hyperlink" Target="https://www.molex.com/en-us/products/part-detail/503948055" TargetMode="External"/><Relationship Id="rId211" Type="http://schemas.openxmlformats.org/officeDocument/2006/relationships/hyperlink" Target="https://www.molex.com/en-us/products/part-detail/503948054" TargetMode="External"/><Relationship Id="rId210" Type="http://schemas.openxmlformats.org/officeDocument/2006/relationships/hyperlink" Target="https://www.molex.com/en-us/products/part-detail/503948052" TargetMode="External"/><Relationship Id="rId129" Type="http://schemas.openxmlformats.org/officeDocument/2006/relationships/hyperlink" Target="https://www.jst.com/products/crimp_style/slbtad-01t-m0-5/" TargetMode="External"/><Relationship Id="rId128" Type="http://schemas.openxmlformats.org/officeDocument/2006/relationships/hyperlink" Target="https://www.jst.com/products/crimp_style/slm-41t-p1-3e/" TargetMode="External"/><Relationship Id="rId249" Type="http://schemas.openxmlformats.org/officeDocument/2006/relationships/hyperlink" Target="https://www.molex.com/en-us/products/part-detail/5013340000" TargetMode="External"/><Relationship Id="rId127" Type="http://schemas.openxmlformats.org/officeDocument/2006/relationships/hyperlink" Target="https://www.jst.com/products/crimp_style/ssh-003t-p0-2/" TargetMode="External"/><Relationship Id="rId248" Type="http://schemas.openxmlformats.org/officeDocument/2006/relationships/hyperlink" Target="https://www.molex.com/en-us/products/part-detail/5011939000" TargetMode="External"/><Relationship Id="rId126" Type="http://schemas.openxmlformats.org/officeDocument/2006/relationships/hyperlink" Target="https://www.jst.com/products/crimp_style/ssh-003t-p0-2-h/" TargetMode="External"/><Relationship Id="rId247" Type="http://schemas.openxmlformats.org/officeDocument/2006/relationships/hyperlink" Target="https://www.molex.com/en-us/products/part-detail/5011938000" TargetMode="External"/><Relationship Id="rId121" Type="http://schemas.openxmlformats.org/officeDocument/2006/relationships/hyperlink" Target="https://www.jst.com/products/crimp_style/ssh-003t-p0-2/" TargetMode="External"/><Relationship Id="rId242" Type="http://schemas.openxmlformats.org/officeDocument/2006/relationships/hyperlink" Target="https://www.molex.com/en-us/products/part-detail/5054311100" TargetMode="External"/><Relationship Id="rId120" Type="http://schemas.openxmlformats.org/officeDocument/2006/relationships/hyperlink" Target="https://www.jst.com/products/crimp_style/sshl-003t-p0-2/" TargetMode="External"/><Relationship Id="rId241" Type="http://schemas.openxmlformats.org/officeDocument/2006/relationships/hyperlink" Target="https://www.molex.com/en-us/products/part-detail/5054311000" TargetMode="External"/><Relationship Id="rId240" Type="http://schemas.openxmlformats.org/officeDocument/2006/relationships/hyperlink" Target="https://www.molex.com/en-us/products/part-detail/5023810010" TargetMode="External"/><Relationship Id="rId125" Type="http://schemas.openxmlformats.org/officeDocument/2006/relationships/hyperlink" Target="https://www.jst.com/products/crimp_style/ssh-003t-p0-2/" TargetMode="External"/><Relationship Id="rId246" Type="http://schemas.openxmlformats.org/officeDocument/2006/relationships/hyperlink" Target="https://www.molex.com/en-us/products/part-detail/5011937000" TargetMode="External"/><Relationship Id="rId124" Type="http://schemas.openxmlformats.org/officeDocument/2006/relationships/hyperlink" Target="https://www.jst.com/products/crimp_style/ssh-003ga-p0-2/" TargetMode="External"/><Relationship Id="rId245" Type="http://schemas.openxmlformats.org/officeDocument/2006/relationships/hyperlink" Target="https://www.molex.com/en-us/products/part-detail/2140935000" TargetMode="External"/><Relationship Id="rId123" Type="http://schemas.openxmlformats.org/officeDocument/2006/relationships/hyperlink" Target="https://www.jst.com/products/crimp_style/sshl-003t-p0-2/" TargetMode="External"/><Relationship Id="rId244" Type="http://schemas.openxmlformats.org/officeDocument/2006/relationships/hyperlink" Target="https://www.molex.com/en-us/products/part-detail/2040175021" TargetMode="External"/><Relationship Id="rId122" Type="http://schemas.openxmlformats.org/officeDocument/2006/relationships/hyperlink" Target="https://www.jst.com/products/crimp_style/sshj-003t-p0-2/" TargetMode="External"/><Relationship Id="rId243" Type="http://schemas.openxmlformats.org/officeDocument/2006/relationships/hyperlink" Target="https://www.molex.com/en-us/products/part-detail/781720410" TargetMode="External"/><Relationship Id="rId95" Type="http://schemas.openxmlformats.org/officeDocument/2006/relationships/hyperlink" Target="https://www.jst.com/products/crimp_style/sph-002t-p0-5s/" TargetMode="External"/><Relationship Id="rId94" Type="http://schemas.openxmlformats.org/officeDocument/2006/relationships/hyperlink" Target="https://www.jst.com/products/crimp_style/sph-002t-p0-5l/" TargetMode="External"/><Relationship Id="rId97" Type="http://schemas.openxmlformats.org/officeDocument/2006/relationships/hyperlink" Target="https://www.jst.com/products/crimp_style/spnd-001t-c0-5/" TargetMode="External"/><Relationship Id="rId96" Type="http://schemas.openxmlformats.org/officeDocument/2006/relationships/hyperlink" Target="https://www.jst.com/products/crimp_style/sph-004t-p0-5s/" TargetMode="External"/><Relationship Id="rId99" Type="http://schemas.openxmlformats.org/officeDocument/2006/relationships/hyperlink" Target="https://www.jst.com/products/crimp_style/spni-001t-p0-5/" TargetMode="External"/><Relationship Id="rId98" Type="http://schemas.openxmlformats.org/officeDocument/2006/relationships/hyperlink" Target="https://www.jst.com/products/crimp_style/spnd-002t-c0-5/" TargetMode="External"/><Relationship Id="rId91" Type="http://schemas.openxmlformats.org/officeDocument/2006/relationships/hyperlink" Target="https://www.jst.com/products/crimp_style/sphd-002t-p0-5/" TargetMode="External"/><Relationship Id="rId90" Type="http://schemas.openxmlformats.org/officeDocument/2006/relationships/hyperlink" Target="https://www.jst.com/products/crimp_style/sphd-001t-p0-5/" TargetMode="External"/><Relationship Id="rId93" Type="http://schemas.openxmlformats.org/officeDocument/2006/relationships/hyperlink" Target="https://www.jst.com/products/crimp_style/sphd-002t-p0-5/" TargetMode="External"/><Relationship Id="rId92" Type="http://schemas.openxmlformats.org/officeDocument/2006/relationships/hyperlink" Target="https://www.jst.com/products/crimp_style/sphd-001t-p0-5/" TargetMode="External"/><Relationship Id="rId118" Type="http://schemas.openxmlformats.org/officeDocument/2006/relationships/hyperlink" Target="https://www.jst.com/products/crimp_style/sgvhsf-002t-0-2/" TargetMode="External"/><Relationship Id="rId239" Type="http://schemas.openxmlformats.org/officeDocument/2006/relationships/hyperlink" Target="https://www.molex.com/en-us/products/part-detail/5023810000" TargetMode="External"/><Relationship Id="rId117" Type="http://schemas.openxmlformats.org/officeDocument/2006/relationships/hyperlink" Target="https://www.jst.com/products/crimp_style/sgvh-002t-p0-2/" TargetMode="External"/><Relationship Id="rId238" Type="http://schemas.openxmlformats.org/officeDocument/2006/relationships/hyperlink" Target="https://www.molex.com/en-us/products/part-detail/2145291000" TargetMode="External"/><Relationship Id="rId116" Type="http://schemas.openxmlformats.org/officeDocument/2006/relationships/hyperlink" Target="https://www.jst.com/products/crimp_style/sshl-003t-p0-2/" TargetMode="External"/><Relationship Id="rId237" Type="http://schemas.openxmlformats.org/officeDocument/2006/relationships/hyperlink" Target="https://www.molex.com/en-us/products/part-detail/2145241000" TargetMode="External"/><Relationship Id="rId115" Type="http://schemas.openxmlformats.org/officeDocument/2006/relationships/hyperlink" Target="https://www.jst.com/products/crimp_style/sshl-002t-p0-2/" TargetMode="External"/><Relationship Id="rId236" Type="http://schemas.openxmlformats.org/officeDocument/2006/relationships/hyperlink" Target="https://www.molex.com/en-us/products/part-detail/501338000" TargetMode="External"/><Relationship Id="rId119" Type="http://schemas.openxmlformats.org/officeDocument/2006/relationships/hyperlink" Target="https://www.jst.com/products/crimp_style/snshd-003t-p0-2/" TargetMode="External"/><Relationship Id="rId110" Type="http://schemas.openxmlformats.org/officeDocument/2006/relationships/hyperlink" Target="https://www.jst.com/products/crimp_style/sze-002t-p0-3/" TargetMode="External"/><Relationship Id="rId231" Type="http://schemas.openxmlformats.org/officeDocument/2006/relationships/hyperlink" Target="https://www.molex.com/en-us/products/part-detail/500588001" TargetMode="External"/><Relationship Id="rId230" Type="http://schemas.openxmlformats.org/officeDocument/2006/relationships/hyperlink" Target="https://www.molex.com/en-us/products/part-detail/5040520098" TargetMode="External"/><Relationship Id="rId114" Type="http://schemas.openxmlformats.org/officeDocument/2006/relationships/hyperlink" Target="https://www.jst.com/products/crimp_style/sshl-003t-p0-2/" TargetMode="External"/><Relationship Id="rId235" Type="http://schemas.openxmlformats.org/officeDocument/2006/relationships/hyperlink" Target="https://www.molex.com/en-us/products/part-detail/501258000" TargetMode="External"/><Relationship Id="rId113" Type="http://schemas.openxmlformats.org/officeDocument/2006/relationships/hyperlink" Target="https://www.jst.com/products/crimp_style/sshl-002t-p0-2/" TargetMode="External"/><Relationship Id="rId234" Type="http://schemas.openxmlformats.org/officeDocument/2006/relationships/hyperlink" Target="https://www.molex.com/en-us/products/part-detail/500798020" TargetMode="External"/><Relationship Id="rId112" Type="http://schemas.openxmlformats.org/officeDocument/2006/relationships/hyperlink" Target="https://www.jst.com/products/crimp_style/szpd-002t-p0-3/" TargetMode="External"/><Relationship Id="rId233" Type="http://schemas.openxmlformats.org/officeDocument/2006/relationships/hyperlink" Target="https://www.molex.com/en-us/products/part-detail/500798001" TargetMode="External"/><Relationship Id="rId111" Type="http://schemas.openxmlformats.org/officeDocument/2006/relationships/hyperlink" Target="https://www.jst.com/products/crimp_style/sze-003t-p0-3/" TargetMode="External"/><Relationship Id="rId232" Type="http://schemas.openxmlformats.org/officeDocument/2006/relationships/hyperlink" Target="https://www.molex.com/en-us/products/part-detail/500588020" TargetMode="External"/><Relationship Id="rId206" Type="http://schemas.openxmlformats.org/officeDocument/2006/relationships/hyperlink" Target="https://www.molex.com/en-us/products/part-detail/901190122" TargetMode="External"/><Relationship Id="rId205" Type="http://schemas.openxmlformats.org/officeDocument/2006/relationships/hyperlink" Target="https://www.molex.com/en-us/products/part-detail/901190121" TargetMode="External"/><Relationship Id="rId204" Type="http://schemas.openxmlformats.org/officeDocument/2006/relationships/hyperlink" Target="https://www.molex.com/en-us/products/part-detail/901190120" TargetMode="External"/><Relationship Id="rId203" Type="http://schemas.openxmlformats.org/officeDocument/2006/relationships/hyperlink" Target="https://www.molex.com/en-us/products/part-detail/901190111" TargetMode="External"/><Relationship Id="rId209" Type="http://schemas.openxmlformats.org/officeDocument/2006/relationships/hyperlink" Target="https://www.molex.com/en-us/products/part-detail/503948051" TargetMode="External"/><Relationship Id="rId208" Type="http://schemas.openxmlformats.org/officeDocument/2006/relationships/hyperlink" Target="https://www.molex.com/en-us/products/part-detail/502128000" TargetMode="External"/><Relationship Id="rId207" Type="http://schemas.openxmlformats.org/officeDocument/2006/relationships/hyperlink" Target="https://www.molex.com/en-us/products/part-detail/08701039" TargetMode="External"/><Relationship Id="rId202" Type="http://schemas.openxmlformats.org/officeDocument/2006/relationships/hyperlink" Target="https://www.molex.com/en-us/products/part-detail/901190110" TargetMode="External"/><Relationship Id="rId201" Type="http://schemas.openxmlformats.org/officeDocument/2006/relationships/hyperlink" Target="https://www.molex.com/en-us/products/part-detail/901190109" TargetMode="External"/><Relationship Id="rId200" Type="http://schemas.openxmlformats.org/officeDocument/2006/relationships/hyperlink" Target="https://www.molex.com/en-us/products/part-detail/5075284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2.56"/>
    <col customWidth="1" min="2" max="2" width="21.89"/>
    <col customWidth="1" min="3" max="3" width="8.11"/>
    <col customWidth="1" min="12" max="12" width="22.44"/>
  </cols>
  <sheetData>
    <row r="1">
      <c r="A1" s="1" t="str">
        <f t="array" ref="A1:A169">(БД.ОП[Название])</f>
        <v>Резка</v>
      </c>
      <c r="B1" s="1" t="str">
        <f>IFERROR(__xludf.DUMMYFUNCTION("IF(A1="""","""",IFERROR(TRANSPOSE(query(БД.ОБ,""SELECT P WHERE D='""&amp;A1&amp;""'"")),""""))"),"")</f>
        <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c r="A2" s="1" t="s">
        <v>0</v>
      </c>
      <c r="B2" s="1" t="str">
        <f>IFERROR(__xludf.DUMMYFUNCTION("IF(A2="""","""",IFERROR(TRANSPOSE(query(БД.ОБ,""SELECT P WHERE D='""&amp;A2&amp;""'"")),""""))"),"")</f>
        <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c r="A3" s="1" t="s">
        <v>1</v>
      </c>
      <c r="B3" s="1" t="str">
        <f>IFERROR(__xludf.DUMMYFUNCTION("IF(A3="""","""",IFERROR(TRANSPOSE(query(БД.ОБ,""SELECT P WHERE D='""&amp;A3&amp;""'"")),""""))"),"")</f>
        <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c r="A4" s="1" t="s">
        <v>1</v>
      </c>
      <c r="B4" s="1" t="str">
        <f>IFERROR(__xludf.DUMMYFUNCTION("IF(A4="""","""",IFERROR(TRANSPOSE(query(БД.ОБ,""SELECT P WHERE D='""&amp;A4&amp;""'"")),""""))"),"")</f>
        <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c r="A5" s="1" t="s">
        <v>2</v>
      </c>
      <c r="B5" s="1" t="str">
        <f>IFERROR(__xludf.DUMMYFUNCTION("IF(A5="""","""",IFERROR(TRANSPOSE(query(БД.ОБ,""SELECT P WHERE D='""&amp;A5&amp;""'"")),""""))"),"")</f>
        <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c r="A6" s="1" t="s">
        <v>2</v>
      </c>
      <c r="B6" s="1" t="str">
        <f>IFERROR(__xludf.DUMMYFUNCTION("IF(A6="""","""",IFERROR(TRANSPOSE(query(БД.ОБ,""SELECT P WHERE D='""&amp;A6&amp;""'"")),""""))"),"")</f>
        <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c r="A7" s="1" t="s">
        <v>2</v>
      </c>
      <c r="B7" s="1" t="str">
        <f>IFERROR(__xludf.DUMMYFUNCTION("IF(A7="""","""",IFERROR(TRANSPOSE(query(БД.ОБ,""SELECT P WHERE D='""&amp;A7&amp;""'"")),""""))"),"")</f>
        <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c r="A8" s="1" t="s">
        <v>2</v>
      </c>
      <c r="B8" s="1" t="str">
        <f>IFERROR(__xludf.DUMMYFUNCTION("IF(A8="""","""",IFERROR(TRANSPOSE(query(БД.ОБ,""SELECT P WHERE D='""&amp;A8&amp;""'"")),""""))"),"")</f>
        <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c r="A9" s="1" t="s">
        <v>3</v>
      </c>
      <c r="B9" s="1" t="str">
        <f>IFERROR(__xludf.DUMMYFUNCTION("IF(A9="""","""",IFERROR(TRANSPOSE(query(БД.ОБ,""SELECT P WHERE D='""&amp;A9&amp;""'"")),""""))"),"")</f>
        <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c r="A10" s="1" t="s">
        <v>3</v>
      </c>
      <c r="B10" s="1" t="str">
        <f>IFERROR(__xludf.DUMMYFUNCTION("IF(A10="""","""",IFERROR(TRANSPOSE(query(БД.ОБ,""SELECT P WHERE D='""&amp;A10&amp;""'"")),""""))"),"")</f>
        <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c r="A11" s="1" t="s">
        <v>3</v>
      </c>
      <c r="B11" s="1" t="str">
        <f>IFERROR(__xludf.DUMMYFUNCTION("IF(A11="""","""",IFERROR(TRANSPOSE(query(БД.ОБ,""SELECT P WHERE D='""&amp;A11&amp;""'"")),""""))"),"")</f>
        <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c r="A12" s="1" t="s">
        <v>3</v>
      </c>
      <c r="B12" s="1" t="str">
        <f>IFERROR(__xludf.DUMMYFUNCTION("IF(A12="""","""",IFERROR(TRANSPOSE(query(БД.ОБ,""SELECT P WHERE D='""&amp;A12&amp;""'"")),""""))"),"")</f>
        <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c r="A13" s="1" t="s">
        <v>4</v>
      </c>
      <c r="B13" s="1" t="str">
        <f>IFERROR(__xludf.DUMMYFUNCTION("IF(A13="""","""",IFERROR(TRANSPOSE(query(БД.ОБ,""SELECT P WHERE D='""&amp;A13&amp;""'"")),""""))"),"")</f>
        <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c r="A14" s="1" t="s">
        <v>5</v>
      </c>
      <c r="B14" s="1" t="str">
        <f>IFERROR(__xludf.DUMMYFUNCTION("IF(A14="""","""",IFERROR(TRANSPOSE(query(БД.ОБ,""SELECT P WHERE D='""&amp;A14&amp;""'"")),""""))"),"")</f>
        <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c r="A15" s="1" t="s">
        <v>4</v>
      </c>
      <c r="B15" s="1" t="str">
        <f>IFERROR(__xludf.DUMMYFUNCTION("IF(A15="""","""",IFERROR(TRANSPOSE(query(БД.ОБ,""SELECT P WHERE D='""&amp;A15&amp;""'"")),""""))"),"")</f>
        <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c r="A16" s="1" t="s">
        <v>1</v>
      </c>
      <c r="B16" s="1" t="str">
        <f>IFERROR(__xludf.DUMMYFUNCTION("IF(A16="""","""",IFERROR(TRANSPOSE(query(БД.ОБ,""SELECT P WHERE D='""&amp;A16&amp;""'"")),""""))"),"")</f>
        <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c r="A17" s="2" t="s">
        <v>1</v>
      </c>
      <c r="B17" s="1" t="str">
        <f>IFERROR(__xludf.DUMMYFUNCTION("IF(A17="""","""",IFERROR(TRANSPOSE(query(БД.ОБ,""SELECT P WHERE D='""&amp;A17&amp;""'"")),""""))"),"")</f>
        <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c r="A18" s="2" t="s">
        <v>1</v>
      </c>
      <c r="B18" s="1" t="str">
        <f>IFERROR(__xludf.DUMMYFUNCTION("IF(A18="""","""",IFERROR(TRANSPOSE(query(БД.ОБ,""SELECT P WHERE D='""&amp;A18&amp;""'"")),""""))"),"")</f>
        <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c r="A19" s="2" t="s">
        <v>6</v>
      </c>
      <c r="B19" s="1" t="str">
        <f>IFERROR(__xludf.DUMMYFUNCTION("IF(A19="""","""",IFERROR(TRANSPOSE(query(БД.ОБ,""SELECT P WHERE D='""&amp;A19&amp;""'"")),""""))"),"")</f>
        <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c r="A20" s="2" t="s">
        <v>6</v>
      </c>
      <c r="B20" s="1" t="str">
        <f>IFERROR(__xludf.DUMMYFUNCTION("IF(A20="""","""",IFERROR(TRANSPOSE(query(БД.ОБ,""SELECT P WHERE D='""&amp;A20&amp;""'"")),""""))"),"")</f>
        <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c r="A21" s="2" t="s">
        <v>6</v>
      </c>
      <c r="B21" s="1" t="str">
        <f>IFERROR(__xludf.DUMMYFUNCTION("IF(A21="""","""",IFERROR(TRANSPOSE(query(БД.ОБ,""SELECT P WHERE D='""&amp;A21&amp;""'"")),""""))"),"")</f>
        <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c r="A22" s="2" t="s">
        <v>6</v>
      </c>
      <c r="B22" s="1" t="str">
        <f>IFERROR(__xludf.DUMMYFUNCTION("IF(A22="""","""",IFERROR(TRANSPOSE(query(БД.ОБ,""SELECT P WHERE D='""&amp;A22&amp;""'"")),""""))"),"")</f>
        <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c r="A23" s="2" t="s">
        <v>6</v>
      </c>
      <c r="B23" s="1" t="str">
        <f>IFERROR(__xludf.DUMMYFUNCTION("IF(A23="""","""",IFERROR(TRANSPOSE(query(БД.ОБ,""SELECT P WHERE D='""&amp;A23&amp;""'"")),""""))"),"")</f>
        <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c r="A24" s="2" t="s">
        <v>6</v>
      </c>
      <c r="B24" s="1" t="str">
        <f>IFERROR(__xludf.DUMMYFUNCTION("IF(A24="""","""",IFERROR(TRANSPOSE(query(БД.ОБ,""SELECT P WHERE D='""&amp;A24&amp;""'"")),""""))"),"")</f>
        <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c r="A25" s="2" t="s">
        <v>6</v>
      </c>
      <c r="B25" s="1" t="str">
        <f>IFERROR(__xludf.DUMMYFUNCTION("IF(A25="""","""",IFERROR(TRANSPOSE(query(БД.ОБ,""SELECT P WHERE D='""&amp;A25&amp;""'"")),""""))"),"")</f>
        <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c r="A26" s="2" t="s">
        <v>6</v>
      </c>
      <c r="B26" s="1" t="str">
        <f>IFERROR(__xludf.DUMMYFUNCTION("IF(A26="""","""",IFERROR(TRANSPOSE(query(БД.ОБ,""SELECT P WHERE D='""&amp;A26&amp;""'"")),""""))"),"")</f>
        <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c r="A27" s="2" t="s">
        <v>6</v>
      </c>
      <c r="B27" s="1" t="str">
        <f>IFERROR(__xludf.DUMMYFUNCTION("IF(A27="""","""",IFERROR(TRANSPOSE(query(БД.ОБ,""SELECT P WHERE D='""&amp;A27&amp;""'"")),""""))"),"")</f>
        <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c r="A28" s="2" t="s">
        <v>6</v>
      </c>
      <c r="B28" s="1" t="str">
        <f>IFERROR(__xludf.DUMMYFUNCTION("IF(A28="""","""",IFERROR(TRANSPOSE(query(БД.ОБ,""SELECT P WHERE D='""&amp;A28&amp;""'"")),""""))"),"")</f>
        <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c r="A29" s="2" t="s">
        <v>6</v>
      </c>
      <c r="B29" s="1" t="str">
        <f>IFERROR(__xludf.DUMMYFUNCTION("IF(A29="""","""",IFERROR(TRANSPOSE(query(БД.ОБ,""SELECT P WHERE D='""&amp;A29&amp;""'"")),""""))"),"")</f>
        <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row>
    <row r="30">
      <c r="A30" s="2" t="s">
        <v>6</v>
      </c>
      <c r="B30" s="1" t="str">
        <f>IFERROR(__xludf.DUMMYFUNCTION("IF(A30="""","""",IFERROR(TRANSPOSE(query(БД.ОБ,""SELECT P WHERE D='""&amp;A30&amp;""'"")),""""))"),"")</f>
        <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row>
    <row r="31">
      <c r="A31" s="2" t="s">
        <v>6</v>
      </c>
      <c r="B31" s="1" t="str">
        <f>IFERROR(__xludf.DUMMYFUNCTION("IF(A31="""","""",IFERROR(TRANSPOSE(query(БД.ОБ,""SELECT P WHERE D='""&amp;A31&amp;""'"")),""""))"),"")</f>
        <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row>
    <row r="32">
      <c r="A32" s="2" t="s">
        <v>6</v>
      </c>
      <c r="B32" s="1" t="str">
        <f>IFERROR(__xludf.DUMMYFUNCTION("IF(A32="""","""",IFERROR(TRANSPOSE(query(БД.ОБ,""SELECT P WHERE D='""&amp;A32&amp;""'"")),""""))"),"")</f>
        <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c r="A33" s="2" t="s">
        <v>6</v>
      </c>
      <c r="B33" s="1" t="str">
        <f>IFERROR(__xludf.DUMMYFUNCTION("IF(A33="""","""",IFERROR(TRANSPOSE(query(БД.ОБ,""SELECT P WHERE D='""&amp;A33&amp;""'"")),""""))"),"")</f>
        <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row r="34">
      <c r="A34" s="2" t="s">
        <v>7</v>
      </c>
      <c r="B34" s="1" t="str">
        <f>IFERROR(__xludf.DUMMYFUNCTION("IF(A34="""","""",IFERROR(TRANSPOSE(query(БД.ОБ,""SELECT P WHERE D='""&amp;A34&amp;""'"")),""""))"),"")</f>
        <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row>
    <row r="35">
      <c r="A35" s="2" t="s">
        <v>7</v>
      </c>
      <c r="B35" s="1" t="str">
        <f>IFERROR(__xludf.DUMMYFUNCTION("IF(A35="""","""",IFERROR(TRANSPOSE(query(БД.ОБ,""SELECT P WHERE D='""&amp;A35&amp;""'"")),""""))"),"")</f>
        <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row>
    <row r="36">
      <c r="A36" s="2" t="s">
        <v>7</v>
      </c>
      <c r="B36" s="1" t="str">
        <f>IFERROR(__xludf.DUMMYFUNCTION("IF(A36="""","""",IFERROR(TRANSPOSE(query(БД.ОБ,""SELECT P WHERE D='""&amp;A36&amp;""'"")),""""))"),"")</f>
        <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row>
    <row r="37">
      <c r="A37" s="2" t="s">
        <v>7</v>
      </c>
      <c r="B37" s="1" t="str">
        <f>IFERROR(__xludf.DUMMYFUNCTION("IF(A37="""","""",IFERROR(TRANSPOSE(query(БД.ОБ,""SELECT P WHERE D='""&amp;A37&amp;""'"")),""""))"),"")</f>
        <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row>
    <row r="38">
      <c r="A38" s="2" t="s">
        <v>7</v>
      </c>
      <c r="B38" s="1" t="str">
        <f>IFERROR(__xludf.DUMMYFUNCTION("IF(A38="""","""",IFERROR(TRANSPOSE(query(БД.ОБ,""SELECT P WHERE D='""&amp;A38&amp;""'"")),""""))"),"")</f>
        <v/>
      </c>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row>
    <row r="39">
      <c r="A39" s="2" t="s">
        <v>8</v>
      </c>
      <c r="B39" s="1" t="str">
        <f>IFERROR(__xludf.DUMMYFUNCTION("IF(A39="""","""",IFERROR(TRANSPOSE(query(БД.ОБ,""SELECT P WHERE D='""&amp;A39&amp;""'"")),""""))"),"")</f>
        <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row>
    <row r="40">
      <c r="A40" s="2" t="s">
        <v>8</v>
      </c>
      <c r="B40" s="1" t="str">
        <f>IFERROR(__xludf.DUMMYFUNCTION("IF(A40="""","""",IFERROR(TRANSPOSE(query(БД.ОБ,""SELECT P WHERE D='""&amp;A40&amp;""'"")),""""))"),"")</f>
        <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row>
    <row r="41">
      <c r="A41" s="2" t="s">
        <v>8</v>
      </c>
      <c r="B41" s="1" t="str">
        <f>IFERROR(__xludf.DUMMYFUNCTION("IF(A41="""","""",IFERROR(TRANSPOSE(query(БД.ОБ,""SELECT P WHERE D='""&amp;A41&amp;""'"")),""""))"),"")</f>
        <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row>
    <row r="42">
      <c r="A42" s="2" t="s">
        <v>9</v>
      </c>
      <c r="B42" s="1" t="str">
        <f>IFERROR(__xludf.DUMMYFUNCTION("IF(A42="""","""",IFERROR(TRANSPOSE(query(БД.ОБ,""SELECT P WHERE D='""&amp;A42&amp;""'"")),""""))"),"")</f>
        <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row>
    <row r="43">
      <c r="A43" s="2" t="s">
        <v>9</v>
      </c>
      <c r="B43" s="1" t="str">
        <f>IFERROR(__xludf.DUMMYFUNCTION("IF(A43="""","""",IFERROR(TRANSPOSE(query(БД.ОБ,""SELECT P WHERE D='""&amp;A43&amp;""'"")),""""))"),"")</f>
        <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row>
    <row r="44">
      <c r="A44" s="2" t="s">
        <v>9</v>
      </c>
      <c r="B44" s="1" t="str">
        <f>IFERROR(__xludf.DUMMYFUNCTION("IF(A44="""","""",IFERROR(TRANSPOSE(query(БД.ОБ,""SELECT P WHERE D='""&amp;A44&amp;""'"")),""""))"),"")</f>
        <v/>
      </c>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row>
    <row r="45">
      <c r="A45" s="2" t="s">
        <v>9</v>
      </c>
      <c r="B45" s="1" t="str">
        <f>IFERROR(__xludf.DUMMYFUNCTION("IF(A45="""","""",IFERROR(TRANSPOSE(query(БД.ОБ,""SELECT P WHERE D='""&amp;A45&amp;""'"")),""""))"),"")</f>
        <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row>
    <row r="46">
      <c r="A46" s="2" t="s">
        <v>9</v>
      </c>
      <c r="B46" s="1" t="str">
        <f>IFERROR(__xludf.DUMMYFUNCTION("IF(A46="""","""",IFERROR(TRANSPOSE(query(БД.ОБ,""SELECT P WHERE D='""&amp;A46&amp;""'"")),""""))"),"")</f>
        <v/>
      </c>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row>
    <row r="47">
      <c r="A47" s="2" t="s">
        <v>9</v>
      </c>
      <c r="B47" s="1" t="str">
        <f>IFERROR(__xludf.DUMMYFUNCTION("IF(A47="""","""",IFERROR(TRANSPOSE(query(БД.ОБ,""SELECT P WHERE D='""&amp;A47&amp;""'"")),""""))"),"")</f>
        <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row>
    <row r="48">
      <c r="A48" s="2" t="s">
        <v>10</v>
      </c>
      <c r="B48" s="1" t="str">
        <f>IFERROR(__xludf.DUMMYFUNCTION("IF(A48="""","""",IFERROR(TRANSPOSE(query(БД.ОБ,""SELECT P WHERE D='""&amp;A48&amp;""'"")),""""))"),"")</f>
        <v/>
      </c>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row>
    <row r="49">
      <c r="A49" s="2" t="s">
        <v>11</v>
      </c>
      <c r="B49" s="1" t="str">
        <f>IFERROR(__xludf.DUMMYFUNCTION("IF(A49="""","""",IFERROR(TRANSPOSE(query(БД.ОБ,""SELECT P WHERE D='""&amp;A49&amp;""'"")),""""))"),"")</f>
        <v/>
      </c>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row>
    <row r="50">
      <c r="A50" s="2" t="s">
        <v>11</v>
      </c>
      <c r="B50" s="1" t="str">
        <f>IFERROR(__xludf.DUMMYFUNCTION("IF(A50="""","""",IFERROR(TRANSPOSE(query(БД.ОБ,""SELECT P WHERE D='""&amp;A50&amp;""'"")),""""))"),"")</f>
        <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row>
    <row r="51">
      <c r="A51" s="2" t="s">
        <v>11</v>
      </c>
      <c r="B51" s="1" t="str">
        <f>IFERROR(__xludf.DUMMYFUNCTION("IF(A51="""","""",IFERROR(TRANSPOSE(query(БД.ОБ,""SELECT P WHERE D='""&amp;A51&amp;""'"")),""""))"),"")</f>
        <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row>
    <row r="52">
      <c r="A52" s="2" t="s">
        <v>11</v>
      </c>
      <c r="B52" s="1" t="str">
        <f>IFERROR(__xludf.DUMMYFUNCTION("IF(A52="""","""",IFERROR(TRANSPOSE(query(БД.ОБ,""SELECT P WHERE D='""&amp;A52&amp;""'"")),""""))"),"")</f>
        <v/>
      </c>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row>
    <row r="53">
      <c r="A53" s="2" t="s">
        <v>11</v>
      </c>
      <c r="B53" s="1" t="str">
        <f>IFERROR(__xludf.DUMMYFUNCTION("IF(A53="""","""",IFERROR(TRANSPOSE(query(БД.ОБ,""SELECT P WHERE D='""&amp;A53&amp;""'"")),""""))"),"")</f>
        <v/>
      </c>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row>
    <row r="54">
      <c r="A54" s="2" t="s">
        <v>11</v>
      </c>
      <c r="B54" s="1" t="str">
        <f>IFERROR(__xludf.DUMMYFUNCTION("IF(A54="""","""",IFERROR(TRANSPOSE(query(БД.ОБ,""SELECT P WHERE D='""&amp;A54&amp;""'"")),""""))"),"")</f>
        <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row>
    <row r="55">
      <c r="A55" s="2" t="s">
        <v>11</v>
      </c>
      <c r="B55" s="1" t="str">
        <f>IFERROR(__xludf.DUMMYFUNCTION("IF(A55="""","""",IFERROR(TRANSPOSE(query(БД.ОБ,""SELECT P WHERE D='""&amp;A55&amp;""'"")),""""))"),"")</f>
        <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row>
    <row r="56">
      <c r="A56" s="2" t="s">
        <v>11</v>
      </c>
      <c r="B56" s="1" t="str">
        <f>IFERROR(__xludf.DUMMYFUNCTION("IF(A56="""","""",IFERROR(TRANSPOSE(query(БД.ОБ,""SELECT P WHERE D='""&amp;A56&amp;""'"")),""""))"),"")</f>
        <v/>
      </c>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row>
    <row r="57">
      <c r="A57" s="2" t="s">
        <v>11</v>
      </c>
      <c r="B57" s="1" t="str">
        <f>IFERROR(__xludf.DUMMYFUNCTION("IF(A57="""","""",IFERROR(TRANSPOSE(query(БД.ОБ,""SELECT P WHERE D='""&amp;A57&amp;""'"")),""""))"),"")</f>
        <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row>
    <row r="58">
      <c r="A58" s="2" t="s">
        <v>11</v>
      </c>
      <c r="B58" s="1" t="str">
        <f>IFERROR(__xludf.DUMMYFUNCTION("IF(A58="""","""",IFERROR(TRANSPOSE(query(БД.ОБ,""SELECT P WHERE D='""&amp;A58&amp;""'"")),""""))"),"")</f>
        <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row>
    <row r="59">
      <c r="A59" s="2" t="s">
        <v>11</v>
      </c>
      <c r="B59" s="1" t="str">
        <f>IFERROR(__xludf.DUMMYFUNCTION("IF(A59="""","""",IFERROR(TRANSPOSE(query(БД.ОБ,""SELECT P WHERE D='""&amp;A59&amp;""'"")),""""))"),"")</f>
        <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row>
    <row r="60">
      <c r="A60" s="2" t="s">
        <v>11</v>
      </c>
      <c r="B60" s="1" t="str">
        <f>IFERROR(__xludf.DUMMYFUNCTION("IF(A60="""","""",IFERROR(TRANSPOSE(query(БД.ОБ,""SELECT P WHERE D='""&amp;A60&amp;""'"")),""""))"),"")</f>
        <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row>
    <row r="61">
      <c r="A61" s="2" t="s">
        <v>11</v>
      </c>
      <c r="B61" s="1" t="str">
        <f>IFERROR(__xludf.DUMMYFUNCTION("IF(A61="""","""",IFERROR(TRANSPOSE(query(БД.ОБ,""SELECT P WHERE D='""&amp;A61&amp;""'"")),""""))"),"")</f>
        <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row>
    <row r="62">
      <c r="A62" s="2" t="s">
        <v>11</v>
      </c>
      <c r="B62" s="1" t="str">
        <f>IFERROR(__xludf.DUMMYFUNCTION("IF(A62="""","""",IFERROR(TRANSPOSE(query(БД.ОБ,""SELECT P WHERE D='""&amp;A62&amp;""'"")),""""))"),"")</f>
        <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row>
    <row r="63">
      <c r="A63" s="2" t="s">
        <v>11</v>
      </c>
      <c r="B63" s="1" t="str">
        <f>IFERROR(__xludf.DUMMYFUNCTION("IF(A63="""","""",IFERROR(TRANSPOSE(query(БД.ОБ,""SELECT P WHERE D='""&amp;A63&amp;""'"")),""""))"),"")</f>
        <v/>
      </c>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row>
    <row r="64">
      <c r="A64" s="2" t="s">
        <v>11</v>
      </c>
      <c r="B64" s="1" t="str">
        <f>IFERROR(__xludf.DUMMYFUNCTION("IF(A64="""","""",IFERROR(TRANSPOSE(query(БД.ОБ,""SELECT P WHERE D='""&amp;A64&amp;""'"")),""""))"),"")</f>
        <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row>
    <row r="65">
      <c r="A65" s="2" t="s">
        <v>11</v>
      </c>
      <c r="B65" s="1" t="str">
        <f>IFERROR(__xludf.DUMMYFUNCTION("IF(A65="""","""",IFERROR(TRANSPOSE(query(БД.ОБ,""SELECT P WHERE D='""&amp;A65&amp;""'"")),""""))"),"")</f>
        <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row>
    <row r="66">
      <c r="A66" s="2" t="s">
        <v>11</v>
      </c>
      <c r="B66" s="1" t="str">
        <f>IFERROR(__xludf.DUMMYFUNCTION("IF(A66="""","""",IFERROR(TRANSPOSE(query(БД.ОБ,""SELECT P WHERE D='""&amp;A66&amp;""'"")),""""))"),"")</f>
        <v/>
      </c>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row>
    <row r="67">
      <c r="A67" s="2" t="s">
        <v>11</v>
      </c>
      <c r="B67" s="1" t="str">
        <f>IFERROR(__xludf.DUMMYFUNCTION("IF(A67="""","""",IFERROR(TRANSPOSE(query(БД.ОБ,""SELECT P WHERE D='""&amp;A67&amp;""'"")),""""))"),"")</f>
        <v/>
      </c>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row>
    <row r="68">
      <c r="A68" s="2" t="s">
        <v>11</v>
      </c>
      <c r="B68" s="1" t="str">
        <f>IFERROR(__xludf.DUMMYFUNCTION("IF(A68="""","""",IFERROR(TRANSPOSE(query(БД.ОБ,""SELECT P WHERE D='""&amp;A68&amp;""'"")),""""))"),"")</f>
        <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row>
    <row r="69">
      <c r="A69" s="2" t="s">
        <v>11</v>
      </c>
      <c r="B69" s="1" t="str">
        <f>IFERROR(__xludf.DUMMYFUNCTION("IF(A69="""","""",IFERROR(TRANSPOSE(query(БД.ОБ,""SELECT P WHERE D='""&amp;A69&amp;""'"")),""""))"),"")</f>
        <v/>
      </c>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row>
    <row r="70">
      <c r="A70" s="2" t="s">
        <v>12</v>
      </c>
      <c r="B70" s="1" t="str">
        <f>IFERROR(__xludf.DUMMYFUNCTION("IF(A70="""","""",IFERROR(TRANSPOSE(query(БД.ОБ,""SELECT P WHERE D='""&amp;A70&amp;""'"")),""""))"),"")</f>
        <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row>
    <row r="71">
      <c r="A71" s="2" t="s">
        <v>13</v>
      </c>
      <c r="B71" s="1" t="str">
        <f>IFERROR(__xludf.DUMMYFUNCTION("IF(A71="""","""",IFERROR(TRANSPOSE(query(БД.ОБ,""SELECT P WHERE D='""&amp;A71&amp;""'"")),""""))"),"")</f>
        <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row>
    <row r="72">
      <c r="A72" s="2" t="s">
        <v>13</v>
      </c>
      <c r="B72" s="1" t="str">
        <f>IFERROR(__xludf.DUMMYFUNCTION("IF(A72="""","""",IFERROR(TRANSPOSE(query(БД.ОБ,""SELECT P WHERE D='""&amp;A72&amp;""'"")),""""))"),"")</f>
        <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row>
    <row r="73">
      <c r="A73" s="2" t="s">
        <v>13</v>
      </c>
      <c r="B73" s="1" t="str">
        <f>IFERROR(__xludf.DUMMYFUNCTION("IF(A73="""","""",IFERROR(TRANSPOSE(query(БД.ОБ,""SELECT P WHERE D='""&amp;A73&amp;""'"")),""""))"),"")</f>
        <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row>
    <row r="74">
      <c r="A74" s="2" t="s">
        <v>13</v>
      </c>
      <c r="B74" s="1" t="str">
        <f>IFERROR(__xludf.DUMMYFUNCTION("IF(A74="""","""",IFERROR(TRANSPOSE(query(БД.ОБ,""SELECT P WHERE D='""&amp;A74&amp;""'"")),""""))"),"")</f>
        <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row>
    <row r="75">
      <c r="A75" s="2" t="s">
        <v>13</v>
      </c>
      <c r="B75" s="1" t="str">
        <f>IFERROR(__xludf.DUMMYFUNCTION("IF(A75="""","""",IFERROR(TRANSPOSE(query(БД.ОБ,""SELECT P WHERE D='""&amp;A75&amp;""'"")),""""))"),"")</f>
        <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row>
    <row r="76">
      <c r="A76" s="2" t="s">
        <v>14</v>
      </c>
      <c r="B76" s="1" t="str">
        <f>IFERROR(__xludf.DUMMYFUNCTION("IF(A76="""","""",IFERROR(TRANSPOSE(query(БД.ОБ,""SELECT P WHERE D='""&amp;A76&amp;""'"")),""""))"),"")</f>
        <v/>
      </c>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row>
    <row r="77">
      <c r="A77" s="2" t="s">
        <v>14</v>
      </c>
      <c r="B77" s="1" t="str">
        <f>IFERROR(__xludf.DUMMYFUNCTION("IF(A77="""","""",IFERROR(TRANSPOSE(query(БД.ОБ,""SELECT P WHERE D='""&amp;A77&amp;""'"")),""""))"),"")</f>
        <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row>
    <row r="78">
      <c r="A78" s="2" t="s">
        <v>15</v>
      </c>
      <c r="B78" s="1" t="str">
        <f>IFERROR(__xludf.DUMMYFUNCTION("IF(A78="""","""",IFERROR(TRANSPOSE(query(БД.ОБ,""SELECT P WHERE D='""&amp;A78&amp;""'"")),""""))"),"")</f>
        <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row>
    <row r="79">
      <c r="A79" s="2" t="s">
        <v>15</v>
      </c>
      <c r="B79" s="1" t="str">
        <f>IFERROR(__xludf.DUMMYFUNCTION("IF(A79="""","""",IFERROR(TRANSPOSE(query(БД.ОБ,""SELECT P WHERE D='""&amp;A79&amp;""'"")),""""))"),"")</f>
        <v/>
      </c>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row>
    <row r="80">
      <c r="A80" s="2" t="s">
        <v>15</v>
      </c>
      <c r="B80" s="1" t="str">
        <f>IFERROR(__xludf.DUMMYFUNCTION("IF(A80="""","""",IFERROR(TRANSPOSE(query(БД.ОБ,""SELECT P WHERE D='""&amp;A80&amp;""'"")),""""))"),"")</f>
        <v/>
      </c>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row>
    <row r="81">
      <c r="A81" s="2" t="s">
        <v>15</v>
      </c>
      <c r="B81" s="1" t="str">
        <f>IFERROR(__xludf.DUMMYFUNCTION("IF(A81="""","""",IFERROR(TRANSPOSE(query(БД.ОБ,""SELECT P WHERE D='""&amp;A81&amp;""'"")),""""))"),"")</f>
        <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row>
    <row r="82">
      <c r="A82" s="2" t="s">
        <v>16</v>
      </c>
      <c r="B82" s="1" t="str">
        <f>IFERROR(__xludf.DUMMYFUNCTION("IF(A82="""","""",IFERROR(TRANSPOSE(query(БД.ОБ,""SELECT P WHERE D='""&amp;A82&amp;""'"")),""""))"),"")</f>
        <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row>
    <row r="83">
      <c r="A83" s="2" t="s">
        <v>16</v>
      </c>
      <c r="B83" s="1" t="str">
        <f>IFERROR(__xludf.DUMMYFUNCTION("IF(A83="""","""",IFERROR(TRANSPOSE(query(БД.ОБ,""SELECT P WHERE D='""&amp;A83&amp;""'"")),""""))"),"")</f>
        <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row>
    <row r="84">
      <c r="A84" s="2" t="s">
        <v>16</v>
      </c>
      <c r="B84" s="1" t="str">
        <f>IFERROR(__xludf.DUMMYFUNCTION("IF(A84="""","""",IFERROR(TRANSPOSE(query(БД.ОБ,""SELECT P WHERE D='""&amp;A84&amp;""'"")),""""))"),"")</f>
        <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row>
    <row r="85">
      <c r="A85" s="2" t="s">
        <v>16</v>
      </c>
      <c r="B85" s="1" t="str">
        <f>IFERROR(__xludf.DUMMYFUNCTION("IF(A85="""","""",IFERROR(TRANSPOSE(query(БД.ОБ,""SELECT P WHERE D='""&amp;A85&amp;""'"")),""""))"),"")</f>
        <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row>
    <row r="86">
      <c r="A86" s="2" t="s">
        <v>16</v>
      </c>
      <c r="B86" s="1" t="str">
        <f>IFERROR(__xludf.DUMMYFUNCTION("IF(A86="""","""",IFERROR(TRANSPOSE(query(БД.ОБ,""SELECT P WHERE D='""&amp;A86&amp;""'"")),""""))"),"")</f>
        <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row>
    <row r="87">
      <c r="A87" s="2" t="s">
        <v>16</v>
      </c>
      <c r="B87" s="1" t="str">
        <f>IFERROR(__xludf.DUMMYFUNCTION("IF(A87="""","""",IFERROR(TRANSPOSE(query(БД.ОБ,""SELECT P WHERE D='""&amp;A87&amp;""'"")),""""))"),"")</f>
        <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row>
    <row r="88">
      <c r="A88" s="2" t="s">
        <v>17</v>
      </c>
      <c r="B88" s="1" t="str">
        <f>IFERROR(__xludf.DUMMYFUNCTION("IF(A88="""","""",IFERROR(TRANSPOSE(query(БД.ОБ,""SELECT P WHERE D='""&amp;A88&amp;""'"")),""""))"),"")</f>
        <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row>
    <row r="89">
      <c r="A89" s="2" t="s">
        <v>18</v>
      </c>
      <c r="B89" s="1" t="str">
        <f>IFERROR(__xludf.DUMMYFUNCTION("IF(A89="""","""",IFERROR(TRANSPOSE(query(БД.ОБ,""SELECT P WHERE D='""&amp;A89&amp;""'"")),""""))"),"")</f>
        <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row>
    <row r="90">
      <c r="A90" s="2" t="s">
        <v>19</v>
      </c>
      <c r="B90" s="1" t="str">
        <f>IFERROR(__xludf.DUMMYFUNCTION("IF(A90="""","""",IFERROR(TRANSPOSE(query(БД.ОБ,""SELECT P WHERE D='""&amp;A90&amp;""'"")),""""))"),"")</f>
        <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row>
    <row r="91">
      <c r="A91" s="2" t="s">
        <v>16</v>
      </c>
      <c r="B91" s="1" t="str">
        <f>IFERROR(__xludf.DUMMYFUNCTION("IF(A91="""","""",IFERROR(TRANSPOSE(query(БД.ОБ,""SELECT P WHERE D='""&amp;A91&amp;""'"")),""""))"),"")</f>
        <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row>
    <row r="92">
      <c r="A92" s="2" t="s">
        <v>16</v>
      </c>
      <c r="B92" s="1" t="str">
        <f>IFERROR(__xludf.DUMMYFUNCTION("IF(A92="""","""",IFERROR(TRANSPOSE(query(БД.ОБ,""SELECT P WHERE D='""&amp;A92&amp;""'"")),""""))"),"")</f>
        <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row>
    <row r="93">
      <c r="A93" s="2" t="s">
        <v>16</v>
      </c>
      <c r="B93" s="1" t="str">
        <f>IFERROR(__xludf.DUMMYFUNCTION("IF(A93="""","""",IFERROR(TRANSPOSE(query(БД.ОБ,""SELECT P WHERE D='""&amp;A93&amp;""'"")),""""))"),"")</f>
        <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row>
    <row r="94">
      <c r="A94" s="2" t="s">
        <v>16</v>
      </c>
      <c r="B94" s="1" t="str">
        <f>IFERROR(__xludf.DUMMYFUNCTION("IF(A94="""","""",IFERROR(TRANSPOSE(query(БД.ОБ,""SELECT P WHERE D='""&amp;A94&amp;""'"")),""""))"),"")</f>
        <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row>
    <row r="95">
      <c r="A95" s="2" t="s">
        <v>16</v>
      </c>
      <c r="B95" s="1" t="str">
        <f>IFERROR(__xludf.DUMMYFUNCTION("IF(A95="""","""",IFERROR(TRANSPOSE(query(БД.ОБ,""SELECT P WHERE D='""&amp;A95&amp;""'"")),""""))"),"")</f>
        <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row>
    <row r="96">
      <c r="A96" s="2" t="s">
        <v>16</v>
      </c>
      <c r="B96" s="1" t="str">
        <f>IFERROR(__xludf.DUMMYFUNCTION("IF(A96="""","""",IFERROR(TRANSPOSE(query(БД.ОБ,""SELECT P WHERE D='""&amp;A96&amp;""'"")),""""))"),"")</f>
        <v/>
      </c>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row>
    <row r="97">
      <c r="A97" s="2" t="s">
        <v>20</v>
      </c>
      <c r="B97" s="1" t="str">
        <f>IFERROR(__xludf.DUMMYFUNCTION("IF(A97="""","""",IFERROR(TRANSPOSE(query(БД.ОБ,""SELECT P WHERE D='""&amp;A97&amp;""'"")),""""))"),"")</f>
        <v/>
      </c>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row>
    <row r="98">
      <c r="A98" s="2" t="s">
        <v>20</v>
      </c>
      <c r="B98" s="1" t="str">
        <f>IFERROR(__xludf.DUMMYFUNCTION("IF(A98="""","""",IFERROR(TRANSPOSE(query(БД.ОБ,""SELECT P WHERE D='""&amp;A98&amp;""'"")),""""))"),"")</f>
        <v/>
      </c>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row>
    <row r="99">
      <c r="A99" s="2" t="s">
        <v>20</v>
      </c>
      <c r="B99" s="1" t="str">
        <f>IFERROR(__xludf.DUMMYFUNCTION("IF(A99="""","""",IFERROR(TRANSPOSE(query(БД.ОБ,""SELECT P WHERE D='""&amp;A99&amp;""'"")),""""))"),"")</f>
        <v/>
      </c>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row>
    <row r="100">
      <c r="A100" s="2" t="s">
        <v>20</v>
      </c>
      <c r="B100" s="1" t="str">
        <f>IFERROR(__xludf.DUMMYFUNCTION("IF(A100="""","""",IFERROR(TRANSPOSE(query(БД.ОБ,""SELECT P WHERE D='""&amp;A100&amp;""'"")),""""))"),"")</f>
        <v/>
      </c>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row>
    <row r="101">
      <c r="A101" s="2" t="s">
        <v>21</v>
      </c>
      <c r="B101" s="1" t="str">
        <f>IFERROR(__xludf.DUMMYFUNCTION("IF(A101="""","""",IFERROR(TRANSPOSE(query(БД.ОБ,""SELECT P WHERE D='""&amp;A101&amp;""'"")),""""))"),"")</f>
        <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row>
    <row r="102">
      <c r="A102" s="2" t="s">
        <v>22</v>
      </c>
      <c r="B102" s="1" t="str">
        <f>IFERROR(__xludf.DUMMYFUNCTION("IF(A102="""","""",IFERROR(TRANSPOSE(query(БД.ОБ,""SELECT P WHERE D='""&amp;A102&amp;""'"")),""""))"),"")</f>
        <v/>
      </c>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row>
    <row r="103">
      <c r="A103" s="2" t="s">
        <v>23</v>
      </c>
      <c r="B103" s="1" t="str">
        <f>IFERROR(__xludf.DUMMYFUNCTION("IF(A103="""","""",IFERROR(TRANSPOSE(query(БД.ОБ,""SELECT P WHERE D='""&amp;A103&amp;""'"")),""""))"),"")</f>
        <v/>
      </c>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row>
    <row r="104">
      <c r="A104" s="2" t="s">
        <v>23</v>
      </c>
      <c r="B104" s="2" t="str">
        <f>IFERROR(__xludf.DUMMYFUNCTION("IF(A104="""","""",TRANSPOSE(query(БД.ОП,""SELECT A WHERE B='""&amp;A104&amp;""'"")))"),"MOLD_hand")</f>
        <v>MOLD_hand</v>
      </c>
      <c r="C104" s="2" t="str">
        <f>IFERROR(__xludf.DUMMYFUNCTION("""COMPUTED_VALUE"""),"MOLD_auto")</f>
        <v>MOLD_auto</v>
      </c>
      <c r="D104" s="2" t="str">
        <f>IFERROR(__xludf.DUMMYFUNCTION("""COMPUTED_VALUE"""),"DELETE_ABLOY")</f>
        <v>DELETE_ABLOY</v>
      </c>
      <c r="E104" s="2" t="str">
        <f>IFERROR(__xludf.DUMMYFUNCTION("""COMPUTED_VALUE"""),"PLASM")</f>
        <v>PLASM</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row>
    <row r="105">
      <c r="A105" s="2" t="s">
        <v>23</v>
      </c>
      <c r="B105" s="2" t="str">
        <f>IFERROR(__xludf.DUMMYFUNCTION("IF(A105="""","""",TRANSPOSE(query(БД.ОП,""SELECT A WHERE B='""&amp;A105&amp;""'"")))"),"MOLD_hand")</f>
        <v>MOLD_hand</v>
      </c>
      <c r="C105" s="2" t="str">
        <f>IFERROR(__xludf.DUMMYFUNCTION("""COMPUTED_VALUE"""),"MOLD_auto")</f>
        <v>MOLD_auto</v>
      </c>
      <c r="D105" s="2" t="str">
        <f>IFERROR(__xludf.DUMMYFUNCTION("""COMPUTED_VALUE"""),"DELETE_ABLOY")</f>
        <v>DELETE_ABLOY</v>
      </c>
      <c r="E105" s="2" t="str">
        <f>IFERROR(__xludf.DUMMYFUNCTION("""COMPUTED_VALUE"""),"PLASM")</f>
        <v>PLASM</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row>
    <row r="106">
      <c r="A106" s="2" t="s">
        <v>23</v>
      </c>
      <c r="B106" s="2" t="str">
        <f>IFERROR(__xludf.DUMMYFUNCTION("IF(A106="""","""",TRANSPOSE(query(БД.ОП,""SELECT A WHERE B='""&amp;A106&amp;""'"")))"),"MOLD_hand")</f>
        <v>MOLD_hand</v>
      </c>
      <c r="C106" s="2" t="str">
        <f>IFERROR(__xludf.DUMMYFUNCTION("""COMPUTED_VALUE"""),"MOLD_auto")</f>
        <v>MOLD_auto</v>
      </c>
      <c r="D106" s="2" t="str">
        <f>IFERROR(__xludf.DUMMYFUNCTION("""COMPUTED_VALUE"""),"DELETE_ABLOY")</f>
        <v>DELETE_ABLOY</v>
      </c>
      <c r="E106" s="2" t="str">
        <f>IFERROR(__xludf.DUMMYFUNCTION("""COMPUTED_VALUE"""),"PLASM")</f>
        <v>PLASM</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row>
    <row r="107">
      <c r="A107" s="2" t="s">
        <v>24</v>
      </c>
      <c r="B107" s="2" t="str">
        <f>IFERROR(__xludf.DUMMYFUNCTION("IF(A107="""","""",TRANSPOSE(query(БД.ОП,""SELECT A WHERE B='""&amp;A107&amp;""'"")))"),"Раскладка")</f>
        <v>Раскладка</v>
      </c>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row>
    <row r="108">
      <c r="A108" s="2" t="s">
        <v>25</v>
      </c>
      <c r="B108" s="2" t="str">
        <f>IFERROR(__xludf.DUMMYFUNCTION("IF(A108="""","""",TRANSPOSE(query(БД.ОП,""SELECT A WHERE B='""&amp;A108&amp;""'"")))"),"OTK_auto")</f>
        <v>OTK_auto</v>
      </c>
      <c r="C108" s="2" t="str">
        <f>IFERROR(__xludf.DUMMYFUNCTION("""COMPUTED_VALUE"""),"OTK_hand")</f>
        <v>OTK_hand</v>
      </c>
      <c r="D108" s="2" t="str">
        <f>IFERROR(__xludf.DUMMYFUNCTION("""COMPUTED_VALUE"""),"OTK_visual")</f>
        <v>OTK_visual</v>
      </c>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row>
    <row r="109">
      <c r="A109" s="2" t="s">
        <v>25</v>
      </c>
      <c r="B109" s="2" t="str">
        <f>IFERROR(__xludf.DUMMYFUNCTION("IF(A109="""","""",TRANSPOSE(query(БД.ОП,""SELECT A WHERE B='""&amp;A109&amp;""'"")))"),"OTK_auto")</f>
        <v>OTK_auto</v>
      </c>
      <c r="C109" s="2" t="str">
        <f>IFERROR(__xludf.DUMMYFUNCTION("""COMPUTED_VALUE"""),"OTK_hand")</f>
        <v>OTK_hand</v>
      </c>
      <c r="D109" s="2" t="str">
        <f>IFERROR(__xludf.DUMMYFUNCTION("""COMPUTED_VALUE"""),"OTK_visual")</f>
        <v>OTK_visual</v>
      </c>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row>
    <row r="110">
      <c r="A110" s="2" t="s">
        <v>25</v>
      </c>
      <c r="B110" s="2" t="str">
        <f>IFERROR(__xludf.DUMMYFUNCTION("IF(A110="""","""",TRANSPOSE(query(БД.ОП,""SELECT A WHERE B='""&amp;A110&amp;""'"")))"),"OTK_auto")</f>
        <v>OTK_auto</v>
      </c>
      <c r="C110" s="2" t="str">
        <f>IFERROR(__xludf.DUMMYFUNCTION("""COMPUTED_VALUE"""),"OTK_hand")</f>
        <v>OTK_hand</v>
      </c>
      <c r="D110" s="2" t="str">
        <f>IFERROR(__xludf.DUMMYFUNCTION("""COMPUTED_VALUE"""),"OTK_visual")</f>
        <v>OTK_visual</v>
      </c>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row>
    <row r="111">
      <c r="A111" s="2" t="s">
        <v>26</v>
      </c>
      <c r="B111" s="2" t="str">
        <f>IFERROR(__xludf.DUMMYFUNCTION("IF(A111="""","""",TRANSPOSE(query(БД.ОП,""SELECT A WHERE B='""&amp;A111&amp;""'"")))"),"BUY")</f>
        <v>BUY</v>
      </c>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row>
    <row r="112">
      <c r="A112" s="2" t="s">
        <v>27</v>
      </c>
      <c r="B112" s="2" t="str">
        <f>IFERROR(__xludf.DUMMYFUNCTION("IF(A112="""","""",TRANSPOSE(query(БД.ОП,""SELECT A WHERE B='""&amp;A112&amp;""'"")))"),"BOX")</f>
        <v>BOX</v>
      </c>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row>
    <row r="113">
      <c r="A113" s="2" t="s">
        <v>28</v>
      </c>
      <c r="B113" s="2" t="str">
        <f>IFERROR(__xludf.DUMMYFUNCTION("IF(A113="""","""",TRANSPOSE(query(БД.ОП,""SELECT A WHERE B='""&amp;A113&amp;""'"")))"),"PREP1")</f>
        <v>PREP1</v>
      </c>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row>
    <row r="114">
      <c r="A114" s="2" t="s">
        <v>29</v>
      </c>
      <c r="B114" s="2" t="str">
        <f>IFERROR(__xludf.DUMMYFUNCTION("IF(A114="""","""",TRANSPOSE(query(БД.ОП,""SELECT A WHERE B='""&amp;A114&amp;""'"")))"),"PREP2")</f>
        <v>PREP2</v>
      </c>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row>
    <row r="115">
      <c r="A115" s="2" t="s">
        <v>30</v>
      </c>
      <c r="B115" s="2" t="str">
        <f>IFERROR(__xludf.DUMMYFUNCTION("IF(A115="""","""",TRANSPOSE(query(БД.ОП,""SELECT A WHERE B='""&amp;A115&amp;""'"")))"),"TWIST_BAY")</f>
        <v>TWIST_BAY</v>
      </c>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row>
    <row r="116">
      <c r="A116" s="2" t="s">
        <v>31</v>
      </c>
      <c r="B116" s="2" t="str">
        <f>IFERROR(__xludf.DUMMYFUNCTION("IF(A116="""","""",TRANSPOSE(query(БД.ОП,""SELECT A WHERE B='""&amp;A116&amp;""'"")))"),"Handjob")</f>
        <v>Handjob</v>
      </c>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row>
    <row r="117">
      <c r="A117" s="2" t="s">
        <v>32</v>
      </c>
      <c r="B117" s="2" t="str">
        <f>IFERROR(__xludf.DUMMYFUNCTION("IF(A117="""","""",TRANSPOSE(query(БД.ОП,""SELECT A WHERE B='""&amp;A117&amp;""'"")))"),"R/A-R/A short")</f>
        <v>R/A-R/A short</v>
      </c>
      <c r="C117" s="2" t="str">
        <f>IFERROR(__xludf.DUMMYFUNCTION("""COMPUTED_VALUE"""),"R/A-R/A long")</f>
        <v>R/A-R/A long</v>
      </c>
      <c r="D117" s="2" t="str">
        <f>IFERROR(__xludf.DUMMYFUNCTION("""COMPUTED_VALUE"""),"R/A-Str short")</f>
        <v>R/A-Str short</v>
      </c>
      <c r="E117" s="2" t="str">
        <f>IFERROR(__xludf.DUMMYFUNCTION("""COMPUTED_VALUE"""),"R/A-Str long")</f>
        <v>R/A-Str long</v>
      </c>
      <c r="F117" s="2" t="str">
        <f>IFERROR(__xludf.DUMMYFUNCTION("""COMPUTED_VALUE"""),"Str-Str short")</f>
        <v>Str-Str short</v>
      </c>
      <c r="G117" s="2" t="str">
        <f>IFERROR(__xludf.DUMMYFUNCTION("""COMPUTED_VALUE"""),"Str-Str long")</f>
        <v>Str-Str long</v>
      </c>
      <c r="H117" s="2" t="str">
        <f>IFERROR(__xludf.DUMMYFUNCTION("""COMPUTED_VALUE"""),"R/A-MHF1")</f>
        <v>R/A-MHF1</v>
      </c>
      <c r="I117" s="2" t="str">
        <f>IFERROR(__xludf.DUMMYFUNCTION("""COMPUTED_VALUE"""),"Str-MHF1")</f>
        <v>Str-MHF1</v>
      </c>
      <c r="J117" s="2" t="str">
        <f>IFERROR(__xludf.DUMMYFUNCTION("""COMPUTED_VALUE"""),"MHF1-MHF1")</f>
        <v>MHF1-MHF1</v>
      </c>
      <c r="K117" s="2" t="str">
        <f>IFERROR(__xludf.DUMMYFUNCTION("""COMPUTED_VALUE"""),"R/A-R/A RG402(5)")</f>
        <v>R/A-R/A RG402(5)</v>
      </c>
      <c r="L117" s="2" t="str">
        <f>IFERROR(__xludf.DUMMYFUNCTION("""COMPUTED_VALUE"""),"Str-R/A RG402(5)")</f>
        <v>Str-R/A RG402(5)</v>
      </c>
      <c r="M117" s="2" t="str">
        <f>IFERROR(__xludf.DUMMYFUNCTION("""COMPUTED_VALUE"""),"Str-Str RG402(5)")</f>
        <v>Str-Str RG402(5)</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row>
    <row r="118">
      <c r="A118" s="2" t="s">
        <v>32</v>
      </c>
      <c r="B118" s="2" t="str">
        <f>IFERROR(__xludf.DUMMYFUNCTION("IF(A118="""","""",TRANSPOSE(query(БД.ОП,""SELECT A WHERE B='""&amp;A118&amp;""'"")))"),"R/A-R/A short")</f>
        <v>R/A-R/A short</v>
      </c>
      <c r="C118" s="2" t="str">
        <f>IFERROR(__xludf.DUMMYFUNCTION("""COMPUTED_VALUE"""),"R/A-R/A long")</f>
        <v>R/A-R/A long</v>
      </c>
      <c r="D118" s="2" t="str">
        <f>IFERROR(__xludf.DUMMYFUNCTION("""COMPUTED_VALUE"""),"R/A-Str short")</f>
        <v>R/A-Str short</v>
      </c>
      <c r="E118" s="2" t="str">
        <f>IFERROR(__xludf.DUMMYFUNCTION("""COMPUTED_VALUE"""),"R/A-Str long")</f>
        <v>R/A-Str long</v>
      </c>
      <c r="F118" s="2" t="str">
        <f>IFERROR(__xludf.DUMMYFUNCTION("""COMPUTED_VALUE"""),"Str-Str short")</f>
        <v>Str-Str short</v>
      </c>
      <c r="G118" s="2" t="str">
        <f>IFERROR(__xludf.DUMMYFUNCTION("""COMPUTED_VALUE"""),"Str-Str long")</f>
        <v>Str-Str long</v>
      </c>
      <c r="H118" s="2" t="str">
        <f>IFERROR(__xludf.DUMMYFUNCTION("""COMPUTED_VALUE"""),"R/A-MHF1")</f>
        <v>R/A-MHF1</v>
      </c>
      <c r="I118" s="2" t="str">
        <f>IFERROR(__xludf.DUMMYFUNCTION("""COMPUTED_VALUE"""),"Str-MHF1")</f>
        <v>Str-MHF1</v>
      </c>
      <c r="J118" s="2" t="str">
        <f>IFERROR(__xludf.DUMMYFUNCTION("""COMPUTED_VALUE"""),"MHF1-MHF1")</f>
        <v>MHF1-MHF1</v>
      </c>
      <c r="K118" s="2" t="str">
        <f>IFERROR(__xludf.DUMMYFUNCTION("""COMPUTED_VALUE"""),"R/A-R/A RG402(5)")</f>
        <v>R/A-R/A RG402(5)</v>
      </c>
      <c r="L118" s="2" t="str">
        <f>IFERROR(__xludf.DUMMYFUNCTION("""COMPUTED_VALUE"""),"Str-R/A RG402(5)")</f>
        <v>Str-R/A RG402(5)</v>
      </c>
      <c r="M118" s="2" t="str">
        <f>IFERROR(__xludf.DUMMYFUNCTION("""COMPUTED_VALUE"""),"Str-Str RG402(5)")</f>
        <v>Str-Str RG402(5)</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row>
    <row r="119">
      <c r="A119" s="2" t="s">
        <v>32</v>
      </c>
      <c r="B119" s="2" t="str">
        <f>IFERROR(__xludf.DUMMYFUNCTION("IF(A119="""","""",TRANSPOSE(query(БД.ОП,""SELECT A WHERE B='""&amp;A119&amp;""'"")))"),"R/A-R/A short")</f>
        <v>R/A-R/A short</v>
      </c>
      <c r="C119" s="2" t="str">
        <f>IFERROR(__xludf.DUMMYFUNCTION("""COMPUTED_VALUE"""),"R/A-R/A long")</f>
        <v>R/A-R/A long</v>
      </c>
      <c r="D119" s="2" t="str">
        <f>IFERROR(__xludf.DUMMYFUNCTION("""COMPUTED_VALUE"""),"R/A-Str short")</f>
        <v>R/A-Str short</v>
      </c>
      <c r="E119" s="2" t="str">
        <f>IFERROR(__xludf.DUMMYFUNCTION("""COMPUTED_VALUE"""),"R/A-Str long")</f>
        <v>R/A-Str long</v>
      </c>
      <c r="F119" s="2" t="str">
        <f>IFERROR(__xludf.DUMMYFUNCTION("""COMPUTED_VALUE"""),"Str-Str short")</f>
        <v>Str-Str short</v>
      </c>
      <c r="G119" s="2" t="str">
        <f>IFERROR(__xludf.DUMMYFUNCTION("""COMPUTED_VALUE"""),"Str-Str long")</f>
        <v>Str-Str long</v>
      </c>
      <c r="H119" s="2" t="str">
        <f>IFERROR(__xludf.DUMMYFUNCTION("""COMPUTED_VALUE"""),"R/A-MHF1")</f>
        <v>R/A-MHF1</v>
      </c>
      <c r="I119" s="2" t="str">
        <f>IFERROR(__xludf.DUMMYFUNCTION("""COMPUTED_VALUE"""),"Str-MHF1")</f>
        <v>Str-MHF1</v>
      </c>
      <c r="J119" s="2" t="str">
        <f>IFERROR(__xludf.DUMMYFUNCTION("""COMPUTED_VALUE"""),"MHF1-MHF1")</f>
        <v>MHF1-MHF1</v>
      </c>
      <c r="K119" s="2" t="str">
        <f>IFERROR(__xludf.DUMMYFUNCTION("""COMPUTED_VALUE"""),"R/A-R/A RG402(5)")</f>
        <v>R/A-R/A RG402(5)</v>
      </c>
      <c r="L119" s="2" t="str">
        <f>IFERROR(__xludf.DUMMYFUNCTION("""COMPUTED_VALUE"""),"Str-R/A RG402(5)")</f>
        <v>Str-R/A RG402(5)</v>
      </c>
      <c r="M119" s="2" t="str">
        <f>IFERROR(__xludf.DUMMYFUNCTION("""COMPUTED_VALUE"""),"Str-Str RG402(5)")</f>
        <v>Str-Str RG402(5)</v>
      </c>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row>
    <row r="120">
      <c r="A120" s="2" t="s">
        <v>32</v>
      </c>
      <c r="B120" s="2" t="str">
        <f>IFERROR(__xludf.DUMMYFUNCTION("IF(A120="""","""",TRANSPOSE(query(БД.ОП,""SELECT A WHERE B='""&amp;A120&amp;""'"")))"),"R/A-R/A short")</f>
        <v>R/A-R/A short</v>
      </c>
      <c r="C120" s="2" t="str">
        <f>IFERROR(__xludf.DUMMYFUNCTION("""COMPUTED_VALUE"""),"R/A-R/A long")</f>
        <v>R/A-R/A long</v>
      </c>
      <c r="D120" s="2" t="str">
        <f>IFERROR(__xludf.DUMMYFUNCTION("""COMPUTED_VALUE"""),"R/A-Str short")</f>
        <v>R/A-Str short</v>
      </c>
      <c r="E120" s="2" t="str">
        <f>IFERROR(__xludf.DUMMYFUNCTION("""COMPUTED_VALUE"""),"R/A-Str long")</f>
        <v>R/A-Str long</v>
      </c>
      <c r="F120" s="2" t="str">
        <f>IFERROR(__xludf.DUMMYFUNCTION("""COMPUTED_VALUE"""),"Str-Str short")</f>
        <v>Str-Str short</v>
      </c>
      <c r="G120" s="2" t="str">
        <f>IFERROR(__xludf.DUMMYFUNCTION("""COMPUTED_VALUE"""),"Str-Str long")</f>
        <v>Str-Str long</v>
      </c>
      <c r="H120" s="2" t="str">
        <f>IFERROR(__xludf.DUMMYFUNCTION("""COMPUTED_VALUE"""),"R/A-MHF1")</f>
        <v>R/A-MHF1</v>
      </c>
      <c r="I120" s="2" t="str">
        <f>IFERROR(__xludf.DUMMYFUNCTION("""COMPUTED_VALUE"""),"Str-MHF1")</f>
        <v>Str-MHF1</v>
      </c>
      <c r="J120" s="2" t="str">
        <f>IFERROR(__xludf.DUMMYFUNCTION("""COMPUTED_VALUE"""),"MHF1-MHF1")</f>
        <v>MHF1-MHF1</v>
      </c>
      <c r="K120" s="2" t="str">
        <f>IFERROR(__xludf.DUMMYFUNCTION("""COMPUTED_VALUE"""),"R/A-R/A RG402(5)")</f>
        <v>R/A-R/A RG402(5)</v>
      </c>
      <c r="L120" s="2" t="str">
        <f>IFERROR(__xludf.DUMMYFUNCTION("""COMPUTED_VALUE"""),"Str-R/A RG402(5)")</f>
        <v>Str-R/A RG402(5)</v>
      </c>
      <c r="M120" s="2" t="str">
        <f>IFERROR(__xludf.DUMMYFUNCTION("""COMPUTED_VALUE"""),"Str-Str RG402(5)")</f>
        <v>Str-Str RG402(5)</v>
      </c>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row>
    <row r="121">
      <c r="A121" s="2" t="s">
        <v>32</v>
      </c>
      <c r="B121" s="2" t="str">
        <f>IFERROR(__xludf.DUMMYFUNCTION("IF(A121="""","""",TRANSPOSE(query(БД.ОП,""SELECT A WHERE B='""&amp;A121&amp;""'"")))"),"R/A-R/A short")</f>
        <v>R/A-R/A short</v>
      </c>
      <c r="C121" s="2" t="str">
        <f>IFERROR(__xludf.DUMMYFUNCTION("""COMPUTED_VALUE"""),"R/A-R/A long")</f>
        <v>R/A-R/A long</v>
      </c>
      <c r="D121" s="2" t="str">
        <f>IFERROR(__xludf.DUMMYFUNCTION("""COMPUTED_VALUE"""),"R/A-Str short")</f>
        <v>R/A-Str short</v>
      </c>
      <c r="E121" s="2" t="str">
        <f>IFERROR(__xludf.DUMMYFUNCTION("""COMPUTED_VALUE"""),"R/A-Str long")</f>
        <v>R/A-Str long</v>
      </c>
      <c r="F121" s="2" t="str">
        <f>IFERROR(__xludf.DUMMYFUNCTION("""COMPUTED_VALUE"""),"Str-Str short")</f>
        <v>Str-Str short</v>
      </c>
      <c r="G121" s="2" t="str">
        <f>IFERROR(__xludf.DUMMYFUNCTION("""COMPUTED_VALUE"""),"Str-Str long")</f>
        <v>Str-Str long</v>
      </c>
      <c r="H121" s="2" t="str">
        <f>IFERROR(__xludf.DUMMYFUNCTION("""COMPUTED_VALUE"""),"R/A-MHF1")</f>
        <v>R/A-MHF1</v>
      </c>
      <c r="I121" s="2" t="str">
        <f>IFERROR(__xludf.DUMMYFUNCTION("""COMPUTED_VALUE"""),"Str-MHF1")</f>
        <v>Str-MHF1</v>
      </c>
      <c r="J121" s="2" t="str">
        <f>IFERROR(__xludf.DUMMYFUNCTION("""COMPUTED_VALUE"""),"MHF1-MHF1")</f>
        <v>MHF1-MHF1</v>
      </c>
      <c r="K121" s="2" t="str">
        <f>IFERROR(__xludf.DUMMYFUNCTION("""COMPUTED_VALUE"""),"R/A-R/A RG402(5)")</f>
        <v>R/A-R/A RG402(5)</v>
      </c>
      <c r="L121" s="2" t="str">
        <f>IFERROR(__xludf.DUMMYFUNCTION("""COMPUTED_VALUE"""),"Str-R/A RG402(5)")</f>
        <v>Str-R/A RG402(5)</v>
      </c>
      <c r="M121" s="2" t="str">
        <f>IFERROR(__xludf.DUMMYFUNCTION("""COMPUTED_VALUE"""),"Str-Str RG402(5)")</f>
        <v>Str-Str RG402(5)</v>
      </c>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row>
    <row r="122">
      <c r="A122" s="2" t="s">
        <v>32</v>
      </c>
      <c r="B122" s="2" t="str">
        <f>IFERROR(__xludf.DUMMYFUNCTION("IF(A122="""","""",TRANSPOSE(query(БД.ОП,""SELECT A WHERE B='""&amp;A122&amp;""'"")))"),"R/A-R/A short")</f>
        <v>R/A-R/A short</v>
      </c>
      <c r="C122" s="2" t="str">
        <f>IFERROR(__xludf.DUMMYFUNCTION("""COMPUTED_VALUE"""),"R/A-R/A long")</f>
        <v>R/A-R/A long</v>
      </c>
      <c r="D122" s="2" t="str">
        <f>IFERROR(__xludf.DUMMYFUNCTION("""COMPUTED_VALUE"""),"R/A-Str short")</f>
        <v>R/A-Str short</v>
      </c>
      <c r="E122" s="2" t="str">
        <f>IFERROR(__xludf.DUMMYFUNCTION("""COMPUTED_VALUE"""),"R/A-Str long")</f>
        <v>R/A-Str long</v>
      </c>
      <c r="F122" s="2" t="str">
        <f>IFERROR(__xludf.DUMMYFUNCTION("""COMPUTED_VALUE"""),"Str-Str short")</f>
        <v>Str-Str short</v>
      </c>
      <c r="G122" s="2" t="str">
        <f>IFERROR(__xludf.DUMMYFUNCTION("""COMPUTED_VALUE"""),"Str-Str long")</f>
        <v>Str-Str long</v>
      </c>
      <c r="H122" s="2" t="str">
        <f>IFERROR(__xludf.DUMMYFUNCTION("""COMPUTED_VALUE"""),"R/A-MHF1")</f>
        <v>R/A-MHF1</v>
      </c>
      <c r="I122" s="2" t="str">
        <f>IFERROR(__xludf.DUMMYFUNCTION("""COMPUTED_VALUE"""),"Str-MHF1")</f>
        <v>Str-MHF1</v>
      </c>
      <c r="J122" s="2" t="str">
        <f>IFERROR(__xludf.DUMMYFUNCTION("""COMPUTED_VALUE"""),"MHF1-MHF1")</f>
        <v>MHF1-MHF1</v>
      </c>
      <c r="K122" s="2" t="str">
        <f>IFERROR(__xludf.DUMMYFUNCTION("""COMPUTED_VALUE"""),"R/A-R/A RG402(5)")</f>
        <v>R/A-R/A RG402(5)</v>
      </c>
      <c r="L122" s="2" t="str">
        <f>IFERROR(__xludf.DUMMYFUNCTION("""COMPUTED_VALUE"""),"Str-R/A RG402(5)")</f>
        <v>Str-R/A RG402(5)</v>
      </c>
      <c r="M122" s="2" t="str">
        <f>IFERROR(__xludf.DUMMYFUNCTION("""COMPUTED_VALUE"""),"Str-Str RG402(5)")</f>
        <v>Str-Str RG402(5)</v>
      </c>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row>
    <row r="123">
      <c r="A123" s="2" t="s">
        <v>32</v>
      </c>
      <c r="B123" s="2" t="str">
        <f>IFERROR(__xludf.DUMMYFUNCTION("IF(A123="""","""",TRANSPOSE(query(БД.ОП,""SELECT A WHERE B='""&amp;A123&amp;""'"")))"),"R/A-R/A short")</f>
        <v>R/A-R/A short</v>
      </c>
      <c r="C123" s="2" t="str">
        <f>IFERROR(__xludf.DUMMYFUNCTION("""COMPUTED_VALUE"""),"R/A-R/A long")</f>
        <v>R/A-R/A long</v>
      </c>
      <c r="D123" s="2" t="str">
        <f>IFERROR(__xludf.DUMMYFUNCTION("""COMPUTED_VALUE"""),"R/A-Str short")</f>
        <v>R/A-Str short</v>
      </c>
      <c r="E123" s="2" t="str">
        <f>IFERROR(__xludf.DUMMYFUNCTION("""COMPUTED_VALUE"""),"R/A-Str long")</f>
        <v>R/A-Str long</v>
      </c>
      <c r="F123" s="2" t="str">
        <f>IFERROR(__xludf.DUMMYFUNCTION("""COMPUTED_VALUE"""),"Str-Str short")</f>
        <v>Str-Str short</v>
      </c>
      <c r="G123" s="2" t="str">
        <f>IFERROR(__xludf.DUMMYFUNCTION("""COMPUTED_VALUE"""),"Str-Str long")</f>
        <v>Str-Str long</v>
      </c>
      <c r="H123" s="2" t="str">
        <f>IFERROR(__xludf.DUMMYFUNCTION("""COMPUTED_VALUE"""),"R/A-MHF1")</f>
        <v>R/A-MHF1</v>
      </c>
      <c r="I123" s="2" t="str">
        <f>IFERROR(__xludf.DUMMYFUNCTION("""COMPUTED_VALUE"""),"Str-MHF1")</f>
        <v>Str-MHF1</v>
      </c>
      <c r="J123" s="2" t="str">
        <f>IFERROR(__xludf.DUMMYFUNCTION("""COMPUTED_VALUE"""),"MHF1-MHF1")</f>
        <v>MHF1-MHF1</v>
      </c>
      <c r="K123" s="2" t="str">
        <f>IFERROR(__xludf.DUMMYFUNCTION("""COMPUTED_VALUE"""),"R/A-R/A RG402(5)")</f>
        <v>R/A-R/A RG402(5)</v>
      </c>
      <c r="L123" s="2" t="str">
        <f>IFERROR(__xludf.DUMMYFUNCTION("""COMPUTED_VALUE"""),"Str-R/A RG402(5)")</f>
        <v>Str-R/A RG402(5)</v>
      </c>
      <c r="M123" s="2" t="str">
        <f>IFERROR(__xludf.DUMMYFUNCTION("""COMPUTED_VALUE"""),"Str-Str RG402(5)")</f>
        <v>Str-Str RG402(5)</v>
      </c>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row>
    <row r="124">
      <c r="A124" s="2" t="s">
        <v>32</v>
      </c>
      <c r="B124" s="2" t="str">
        <f>IFERROR(__xludf.DUMMYFUNCTION("IF(A124="""","""",TRANSPOSE(query(БД.ОП,""SELECT A WHERE B='""&amp;A124&amp;""'"")))"),"R/A-R/A short")</f>
        <v>R/A-R/A short</v>
      </c>
      <c r="C124" s="2" t="str">
        <f>IFERROR(__xludf.DUMMYFUNCTION("""COMPUTED_VALUE"""),"R/A-R/A long")</f>
        <v>R/A-R/A long</v>
      </c>
      <c r="D124" s="2" t="str">
        <f>IFERROR(__xludf.DUMMYFUNCTION("""COMPUTED_VALUE"""),"R/A-Str short")</f>
        <v>R/A-Str short</v>
      </c>
      <c r="E124" s="2" t="str">
        <f>IFERROR(__xludf.DUMMYFUNCTION("""COMPUTED_VALUE"""),"R/A-Str long")</f>
        <v>R/A-Str long</v>
      </c>
      <c r="F124" s="2" t="str">
        <f>IFERROR(__xludf.DUMMYFUNCTION("""COMPUTED_VALUE"""),"Str-Str short")</f>
        <v>Str-Str short</v>
      </c>
      <c r="G124" s="2" t="str">
        <f>IFERROR(__xludf.DUMMYFUNCTION("""COMPUTED_VALUE"""),"Str-Str long")</f>
        <v>Str-Str long</v>
      </c>
      <c r="H124" s="2" t="str">
        <f>IFERROR(__xludf.DUMMYFUNCTION("""COMPUTED_VALUE"""),"R/A-MHF1")</f>
        <v>R/A-MHF1</v>
      </c>
      <c r="I124" s="2" t="str">
        <f>IFERROR(__xludf.DUMMYFUNCTION("""COMPUTED_VALUE"""),"Str-MHF1")</f>
        <v>Str-MHF1</v>
      </c>
      <c r="J124" s="2" t="str">
        <f>IFERROR(__xludf.DUMMYFUNCTION("""COMPUTED_VALUE"""),"MHF1-MHF1")</f>
        <v>MHF1-MHF1</v>
      </c>
      <c r="K124" s="2" t="str">
        <f>IFERROR(__xludf.DUMMYFUNCTION("""COMPUTED_VALUE"""),"R/A-R/A RG402(5)")</f>
        <v>R/A-R/A RG402(5)</v>
      </c>
      <c r="L124" s="2" t="str">
        <f>IFERROR(__xludf.DUMMYFUNCTION("""COMPUTED_VALUE"""),"Str-R/A RG402(5)")</f>
        <v>Str-R/A RG402(5)</v>
      </c>
      <c r="M124" s="2" t="str">
        <f>IFERROR(__xludf.DUMMYFUNCTION("""COMPUTED_VALUE"""),"Str-Str RG402(5)")</f>
        <v>Str-Str RG402(5)</v>
      </c>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row>
    <row r="125">
      <c r="A125" s="2" t="s">
        <v>32</v>
      </c>
      <c r="B125" s="2" t="str">
        <f>IFERROR(__xludf.DUMMYFUNCTION("IF(A125="""","""",TRANSPOSE(query(БД.ОП,""SELECT A WHERE B='""&amp;A125&amp;""'"")))"),"R/A-R/A short")</f>
        <v>R/A-R/A short</v>
      </c>
      <c r="C125" s="2" t="str">
        <f>IFERROR(__xludf.DUMMYFUNCTION("""COMPUTED_VALUE"""),"R/A-R/A long")</f>
        <v>R/A-R/A long</v>
      </c>
      <c r="D125" s="2" t="str">
        <f>IFERROR(__xludf.DUMMYFUNCTION("""COMPUTED_VALUE"""),"R/A-Str short")</f>
        <v>R/A-Str short</v>
      </c>
      <c r="E125" s="2" t="str">
        <f>IFERROR(__xludf.DUMMYFUNCTION("""COMPUTED_VALUE"""),"R/A-Str long")</f>
        <v>R/A-Str long</v>
      </c>
      <c r="F125" s="2" t="str">
        <f>IFERROR(__xludf.DUMMYFUNCTION("""COMPUTED_VALUE"""),"Str-Str short")</f>
        <v>Str-Str short</v>
      </c>
      <c r="G125" s="2" t="str">
        <f>IFERROR(__xludf.DUMMYFUNCTION("""COMPUTED_VALUE"""),"Str-Str long")</f>
        <v>Str-Str long</v>
      </c>
      <c r="H125" s="2" t="str">
        <f>IFERROR(__xludf.DUMMYFUNCTION("""COMPUTED_VALUE"""),"R/A-MHF1")</f>
        <v>R/A-MHF1</v>
      </c>
      <c r="I125" s="2" t="str">
        <f>IFERROR(__xludf.DUMMYFUNCTION("""COMPUTED_VALUE"""),"Str-MHF1")</f>
        <v>Str-MHF1</v>
      </c>
      <c r="J125" s="2" t="str">
        <f>IFERROR(__xludf.DUMMYFUNCTION("""COMPUTED_VALUE"""),"MHF1-MHF1")</f>
        <v>MHF1-MHF1</v>
      </c>
      <c r="K125" s="2" t="str">
        <f>IFERROR(__xludf.DUMMYFUNCTION("""COMPUTED_VALUE"""),"R/A-R/A RG402(5)")</f>
        <v>R/A-R/A RG402(5)</v>
      </c>
      <c r="L125" s="2" t="str">
        <f>IFERROR(__xludf.DUMMYFUNCTION("""COMPUTED_VALUE"""),"Str-R/A RG402(5)")</f>
        <v>Str-R/A RG402(5)</v>
      </c>
      <c r="M125" s="2" t="str">
        <f>IFERROR(__xludf.DUMMYFUNCTION("""COMPUTED_VALUE"""),"Str-Str RG402(5)")</f>
        <v>Str-Str RG402(5)</v>
      </c>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row>
    <row r="126">
      <c r="A126" s="2" t="s">
        <v>32</v>
      </c>
      <c r="B126" s="2" t="str">
        <f>IFERROR(__xludf.DUMMYFUNCTION("IF(A126="""","""",TRANSPOSE(query(БД.ОП,""SELECT A WHERE B='""&amp;A126&amp;""'"")))"),"R/A-R/A short")</f>
        <v>R/A-R/A short</v>
      </c>
      <c r="C126" s="2" t="str">
        <f>IFERROR(__xludf.DUMMYFUNCTION("""COMPUTED_VALUE"""),"R/A-R/A long")</f>
        <v>R/A-R/A long</v>
      </c>
      <c r="D126" s="2" t="str">
        <f>IFERROR(__xludf.DUMMYFUNCTION("""COMPUTED_VALUE"""),"R/A-Str short")</f>
        <v>R/A-Str short</v>
      </c>
      <c r="E126" s="2" t="str">
        <f>IFERROR(__xludf.DUMMYFUNCTION("""COMPUTED_VALUE"""),"R/A-Str long")</f>
        <v>R/A-Str long</v>
      </c>
      <c r="F126" s="2" t="str">
        <f>IFERROR(__xludf.DUMMYFUNCTION("""COMPUTED_VALUE"""),"Str-Str short")</f>
        <v>Str-Str short</v>
      </c>
      <c r="G126" s="2" t="str">
        <f>IFERROR(__xludf.DUMMYFUNCTION("""COMPUTED_VALUE"""),"Str-Str long")</f>
        <v>Str-Str long</v>
      </c>
      <c r="H126" s="2" t="str">
        <f>IFERROR(__xludf.DUMMYFUNCTION("""COMPUTED_VALUE"""),"R/A-MHF1")</f>
        <v>R/A-MHF1</v>
      </c>
      <c r="I126" s="2" t="str">
        <f>IFERROR(__xludf.DUMMYFUNCTION("""COMPUTED_VALUE"""),"Str-MHF1")</f>
        <v>Str-MHF1</v>
      </c>
      <c r="J126" s="2" t="str">
        <f>IFERROR(__xludf.DUMMYFUNCTION("""COMPUTED_VALUE"""),"MHF1-MHF1")</f>
        <v>MHF1-MHF1</v>
      </c>
      <c r="K126" s="2" t="str">
        <f>IFERROR(__xludf.DUMMYFUNCTION("""COMPUTED_VALUE"""),"R/A-R/A RG402(5)")</f>
        <v>R/A-R/A RG402(5)</v>
      </c>
      <c r="L126" s="2" t="str">
        <f>IFERROR(__xludf.DUMMYFUNCTION("""COMPUTED_VALUE"""),"Str-R/A RG402(5)")</f>
        <v>Str-R/A RG402(5)</v>
      </c>
      <c r="M126" s="2" t="str">
        <f>IFERROR(__xludf.DUMMYFUNCTION("""COMPUTED_VALUE"""),"Str-Str RG402(5)")</f>
        <v>Str-Str RG402(5)</v>
      </c>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row>
    <row r="127">
      <c r="A127" s="2" t="s">
        <v>32</v>
      </c>
      <c r="B127" s="2" t="str">
        <f>IFERROR(__xludf.DUMMYFUNCTION("IF(A127="""","""",TRANSPOSE(query(БД.ОП,""SELECT A WHERE B='""&amp;A127&amp;""'"")))"),"R/A-R/A short")</f>
        <v>R/A-R/A short</v>
      </c>
      <c r="C127" s="2" t="str">
        <f>IFERROR(__xludf.DUMMYFUNCTION("""COMPUTED_VALUE"""),"R/A-R/A long")</f>
        <v>R/A-R/A long</v>
      </c>
      <c r="D127" s="2" t="str">
        <f>IFERROR(__xludf.DUMMYFUNCTION("""COMPUTED_VALUE"""),"R/A-Str short")</f>
        <v>R/A-Str short</v>
      </c>
      <c r="E127" s="2" t="str">
        <f>IFERROR(__xludf.DUMMYFUNCTION("""COMPUTED_VALUE"""),"R/A-Str long")</f>
        <v>R/A-Str long</v>
      </c>
      <c r="F127" s="2" t="str">
        <f>IFERROR(__xludf.DUMMYFUNCTION("""COMPUTED_VALUE"""),"Str-Str short")</f>
        <v>Str-Str short</v>
      </c>
      <c r="G127" s="2" t="str">
        <f>IFERROR(__xludf.DUMMYFUNCTION("""COMPUTED_VALUE"""),"Str-Str long")</f>
        <v>Str-Str long</v>
      </c>
      <c r="H127" s="2" t="str">
        <f>IFERROR(__xludf.DUMMYFUNCTION("""COMPUTED_VALUE"""),"R/A-MHF1")</f>
        <v>R/A-MHF1</v>
      </c>
      <c r="I127" s="2" t="str">
        <f>IFERROR(__xludf.DUMMYFUNCTION("""COMPUTED_VALUE"""),"Str-MHF1")</f>
        <v>Str-MHF1</v>
      </c>
      <c r="J127" s="2" t="str">
        <f>IFERROR(__xludf.DUMMYFUNCTION("""COMPUTED_VALUE"""),"MHF1-MHF1")</f>
        <v>MHF1-MHF1</v>
      </c>
      <c r="K127" s="2" t="str">
        <f>IFERROR(__xludf.DUMMYFUNCTION("""COMPUTED_VALUE"""),"R/A-R/A RG402(5)")</f>
        <v>R/A-R/A RG402(5)</v>
      </c>
      <c r="L127" s="2" t="str">
        <f>IFERROR(__xludf.DUMMYFUNCTION("""COMPUTED_VALUE"""),"Str-R/A RG402(5)")</f>
        <v>Str-R/A RG402(5)</v>
      </c>
      <c r="M127" s="2" t="str">
        <f>IFERROR(__xludf.DUMMYFUNCTION("""COMPUTED_VALUE"""),"Str-Str RG402(5)")</f>
        <v>Str-Str RG402(5)</v>
      </c>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row>
    <row r="128">
      <c r="A128" s="2" t="s">
        <v>32</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row>
    <row r="129">
      <c r="A129" s="2" t="s">
        <v>33</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row>
    <row r="130">
      <c r="A130" s="3" t="s">
        <v>34</v>
      </c>
      <c r="B130" s="4"/>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row>
    <row r="131">
      <c r="A131" s="3" t="s">
        <v>33</v>
      </c>
      <c r="B131" s="4"/>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row>
    <row r="132">
      <c r="A132" s="3" t="s">
        <v>35</v>
      </c>
      <c r="B132" s="4"/>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row>
    <row r="133">
      <c r="A133" s="3" t="s">
        <v>36</v>
      </c>
      <c r="B133" s="4"/>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row>
    <row r="134">
      <c r="A134" s="3" t="s">
        <v>16</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row>
    <row r="135">
      <c r="A135" s="3" t="s">
        <v>16</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row>
    <row r="136">
      <c r="A136" s="3" t="s">
        <v>37</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row>
    <row r="137">
      <c r="A137" s="3" t="s">
        <v>11</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row>
    <row r="138">
      <c r="A138" s="3" t="s">
        <v>11</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row>
    <row r="139">
      <c r="A139" s="3" t="s">
        <v>38</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5" t="s">
        <v>39</v>
      </c>
      <c r="B1" s="5" t="s">
        <v>40</v>
      </c>
      <c r="C1" s="5" t="s">
        <v>41</v>
      </c>
      <c r="D1" s="5" t="s">
        <v>42</v>
      </c>
      <c r="E1" s="5" t="s">
        <v>43</v>
      </c>
      <c r="F1" s="5" t="s">
        <v>44</v>
      </c>
      <c r="G1" s="5" t="s">
        <v>45</v>
      </c>
      <c r="H1" s="5" t="s">
        <v>46</v>
      </c>
      <c r="I1" s="5" t="s">
        <v>47</v>
      </c>
      <c r="J1" s="5" t="s">
        <v>48</v>
      </c>
      <c r="K1" s="5" t="s">
        <v>49</v>
      </c>
      <c r="L1" s="5" t="s">
        <v>50</v>
      </c>
      <c r="M1" s="5" t="s">
        <v>51</v>
      </c>
      <c r="N1" s="5" t="s">
        <v>52</v>
      </c>
      <c r="O1" s="5" t="s">
        <v>53</v>
      </c>
      <c r="P1" s="5" t="s">
        <v>54</v>
      </c>
      <c r="Q1" s="5" t="s">
        <v>55</v>
      </c>
      <c r="R1" s="5" t="s">
        <v>56</v>
      </c>
    </row>
    <row r="2">
      <c r="A2" s="5" t="s">
        <v>57</v>
      </c>
      <c r="B2" s="5" t="s">
        <v>58</v>
      </c>
      <c r="C2" s="5" t="s">
        <v>59</v>
      </c>
      <c r="D2" s="5" t="s">
        <v>60</v>
      </c>
      <c r="E2" s="5">
        <v>4.0</v>
      </c>
      <c r="F2" s="5">
        <v>2.0</v>
      </c>
      <c r="G2" s="5" t="s">
        <v>61</v>
      </c>
      <c r="H2" s="5" t="s">
        <v>62</v>
      </c>
      <c r="I2" s="5" t="s">
        <v>63</v>
      </c>
      <c r="J2" s="5" t="s">
        <v>64</v>
      </c>
      <c r="K2" s="5">
        <v>-55.0</v>
      </c>
      <c r="L2" s="5">
        <v>125.0</v>
      </c>
      <c r="M2" s="5" t="s">
        <v>65</v>
      </c>
      <c r="N2" s="5">
        <v>89.0</v>
      </c>
      <c r="O2" s="5">
        <v>11.5</v>
      </c>
      <c r="P2" s="6" t="s">
        <v>66</v>
      </c>
      <c r="Q2" s="6" t="s">
        <v>67</v>
      </c>
      <c r="R2" s="6" t="s">
        <v>67</v>
      </c>
    </row>
    <row r="3">
      <c r="A3" s="5" t="s">
        <v>68</v>
      </c>
      <c r="B3" s="5" t="s">
        <v>58</v>
      </c>
      <c r="C3" s="5" t="s">
        <v>59</v>
      </c>
      <c r="D3" s="5" t="s">
        <v>60</v>
      </c>
      <c r="E3" s="5">
        <v>6.0</v>
      </c>
      <c r="F3" s="5">
        <v>3.0</v>
      </c>
      <c r="G3" s="5" t="s">
        <v>61</v>
      </c>
      <c r="H3" s="5" t="s">
        <v>62</v>
      </c>
      <c r="I3" s="5" t="s">
        <v>63</v>
      </c>
      <c r="J3" s="5" t="s">
        <v>64</v>
      </c>
      <c r="K3" s="5">
        <v>-55.0</v>
      </c>
      <c r="L3" s="5">
        <v>125.0</v>
      </c>
      <c r="M3" s="5" t="s">
        <v>65</v>
      </c>
      <c r="N3" s="5">
        <v>74.0</v>
      </c>
      <c r="O3" s="5">
        <v>17.5</v>
      </c>
      <c r="P3" s="6" t="s">
        <v>66</v>
      </c>
      <c r="Q3" s="6" t="s">
        <v>69</v>
      </c>
      <c r="R3" s="6" t="s">
        <v>69</v>
      </c>
    </row>
    <row r="4">
      <c r="A4" s="5" t="s">
        <v>70</v>
      </c>
      <c r="B4" s="5" t="s">
        <v>58</v>
      </c>
      <c r="C4" s="5" t="s">
        <v>59</v>
      </c>
      <c r="D4" s="5" t="s">
        <v>60</v>
      </c>
      <c r="E4" s="5">
        <v>2.0</v>
      </c>
      <c r="F4" s="5">
        <v>1.0</v>
      </c>
      <c r="G4" s="5" t="s">
        <v>61</v>
      </c>
      <c r="H4" s="5" t="s">
        <v>62</v>
      </c>
      <c r="I4" s="5" t="s">
        <v>63</v>
      </c>
      <c r="J4" s="5" t="s">
        <v>64</v>
      </c>
      <c r="K4" s="5">
        <v>-55.0</v>
      </c>
      <c r="L4" s="5">
        <v>125.0</v>
      </c>
      <c r="M4" s="5" t="s">
        <v>65</v>
      </c>
      <c r="N4" s="5">
        <v>59.0</v>
      </c>
      <c r="O4" s="5">
        <v>7.0</v>
      </c>
      <c r="P4" s="6" t="s">
        <v>66</v>
      </c>
      <c r="Q4" s="6" t="s">
        <v>71</v>
      </c>
      <c r="R4" s="6" t="s">
        <v>71</v>
      </c>
    </row>
    <row r="5">
      <c r="A5" s="5" t="s">
        <v>72</v>
      </c>
      <c r="B5" s="5" t="s">
        <v>58</v>
      </c>
      <c r="C5" s="5" t="s">
        <v>73</v>
      </c>
      <c r="D5" s="5" t="s">
        <v>74</v>
      </c>
      <c r="E5" s="5">
        <v>1.0</v>
      </c>
      <c r="F5" s="5">
        <v>0.5</v>
      </c>
      <c r="G5" s="5" t="s">
        <v>61</v>
      </c>
      <c r="H5" s="5" t="s">
        <v>62</v>
      </c>
      <c r="I5" s="5" t="s">
        <v>63</v>
      </c>
      <c r="J5" s="5" t="s">
        <v>75</v>
      </c>
      <c r="K5" s="5">
        <v>-40.0</v>
      </c>
      <c r="L5" s="5">
        <v>125.0</v>
      </c>
      <c r="M5" s="5" t="s">
        <v>65</v>
      </c>
      <c r="N5" s="5">
        <v>20.0</v>
      </c>
      <c r="O5" s="5">
        <v>73.0</v>
      </c>
      <c r="P5" s="6" t="s">
        <v>76</v>
      </c>
      <c r="Q5" s="6" t="s">
        <v>77</v>
      </c>
      <c r="R5" s="5" t="s">
        <v>78</v>
      </c>
    </row>
    <row r="6">
      <c r="A6" s="5" t="s">
        <v>79</v>
      </c>
      <c r="B6" s="5" t="s">
        <v>58</v>
      </c>
      <c r="E6" s="5">
        <v>10.0</v>
      </c>
      <c r="F6" s="5">
        <v>5.0</v>
      </c>
      <c r="G6" s="5" t="s">
        <v>61</v>
      </c>
      <c r="H6" s="5" t="s">
        <v>62</v>
      </c>
      <c r="I6" s="5" t="s">
        <v>63</v>
      </c>
      <c r="M6" s="5" t="s">
        <v>65</v>
      </c>
      <c r="N6" s="5">
        <v>19.0</v>
      </c>
      <c r="O6" s="5">
        <v>23.6</v>
      </c>
      <c r="P6" s="6" t="s">
        <v>66</v>
      </c>
      <c r="Q6" s="6" t="s">
        <v>80</v>
      </c>
      <c r="R6" s="5" t="s">
        <v>81</v>
      </c>
    </row>
    <row r="7">
      <c r="A7" s="5" t="s">
        <v>82</v>
      </c>
      <c r="B7" s="5" t="s">
        <v>58</v>
      </c>
      <c r="E7" s="5">
        <v>8.0</v>
      </c>
      <c r="F7" s="5">
        <v>4.0</v>
      </c>
      <c r="G7" s="5" t="s">
        <v>61</v>
      </c>
      <c r="H7" s="5" t="s">
        <v>62</v>
      </c>
      <c r="I7" s="5" t="s">
        <v>63</v>
      </c>
      <c r="M7" s="5" t="s">
        <v>65</v>
      </c>
      <c r="N7" s="5">
        <v>27.0</v>
      </c>
      <c r="O7" s="5">
        <v>19.0</v>
      </c>
      <c r="P7" s="6" t="s">
        <v>66</v>
      </c>
      <c r="Q7" s="6" t="s">
        <v>83</v>
      </c>
      <c r="R7" s="5" t="s">
        <v>84</v>
      </c>
    </row>
    <row r="8">
      <c r="A8" s="5" t="s">
        <v>85</v>
      </c>
      <c r="B8" s="5" t="s">
        <v>86</v>
      </c>
      <c r="C8" s="5" t="s">
        <v>59</v>
      </c>
      <c r="D8" s="5" t="s">
        <v>87</v>
      </c>
      <c r="E8" s="5">
        <v>6.0</v>
      </c>
      <c r="F8" s="5">
        <v>2.0</v>
      </c>
      <c r="G8" s="5" t="s">
        <v>88</v>
      </c>
      <c r="H8" s="5" t="s">
        <v>62</v>
      </c>
      <c r="I8" s="5" t="s">
        <v>89</v>
      </c>
      <c r="J8" s="5" t="s">
        <v>90</v>
      </c>
      <c r="K8" s="5">
        <v>-55.0</v>
      </c>
      <c r="L8" s="5">
        <v>125.0</v>
      </c>
      <c r="M8" s="5" t="s">
        <v>65</v>
      </c>
      <c r="N8" s="5">
        <v>21.0</v>
      </c>
      <c r="O8" s="5">
        <v>27.0</v>
      </c>
      <c r="P8" s="6" t="s">
        <v>66</v>
      </c>
      <c r="Q8" s="6" t="s">
        <v>91</v>
      </c>
      <c r="R8" s="6" t="s">
        <v>91</v>
      </c>
    </row>
    <row r="9">
      <c r="A9" s="5" t="s">
        <v>92</v>
      </c>
      <c r="B9" s="5" t="s">
        <v>86</v>
      </c>
      <c r="C9" s="5" t="s">
        <v>59</v>
      </c>
      <c r="D9" s="5" t="s">
        <v>87</v>
      </c>
      <c r="E9" s="5">
        <v>12.0</v>
      </c>
      <c r="F9" s="5">
        <v>4.0</v>
      </c>
      <c r="G9" s="5" t="s">
        <v>88</v>
      </c>
      <c r="H9" s="5" t="s">
        <v>62</v>
      </c>
      <c r="I9" s="5" t="s">
        <v>89</v>
      </c>
      <c r="J9" s="5" t="s">
        <v>90</v>
      </c>
      <c r="K9" s="5">
        <v>-55.0</v>
      </c>
      <c r="L9" s="5">
        <v>125.0</v>
      </c>
      <c r="M9" s="5" t="s">
        <v>65</v>
      </c>
      <c r="N9" s="5">
        <v>19.0</v>
      </c>
      <c r="O9" s="5">
        <v>112.0</v>
      </c>
      <c r="P9" s="6" t="s">
        <v>66</v>
      </c>
      <c r="Q9" s="6" t="s">
        <v>93</v>
      </c>
      <c r="R9" s="6" t="s">
        <v>93</v>
      </c>
    </row>
    <row r="10">
      <c r="A10" s="5" t="s">
        <v>94</v>
      </c>
      <c r="B10" s="5" t="s">
        <v>58</v>
      </c>
      <c r="C10" s="5" t="s">
        <v>73</v>
      </c>
      <c r="D10" s="5" t="s">
        <v>95</v>
      </c>
      <c r="E10" s="5">
        <v>3.0</v>
      </c>
      <c r="F10" s="5">
        <v>1.5</v>
      </c>
      <c r="G10" s="5" t="s">
        <v>61</v>
      </c>
      <c r="H10" s="5" t="s">
        <v>62</v>
      </c>
      <c r="I10" s="5" t="s">
        <v>63</v>
      </c>
      <c r="J10" s="5" t="s">
        <v>75</v>
      </c>
      <c r="K10" s="5">
        <v>-55.0</v>
      </c>
      <c r="L10" s="5">
        <v>105.0</v>
      </c>
      <c r="M10" s="5" t="s">
        <v>65</v>
      </c>
      <c r="N10" s="5">
        <v>16.0</v>
      </c>
      <c r="O10" s="5">
        <v>11.5</v>
      </c>
      <c r="P10" s="6" t="s">
        <v>66</v>
      </c>
      <c r="Q10" s="6" t="s">
        <v>96</v>
      </c>
      <c r="R10" s="6" t="s">
        <v>96</v>
      </c>
    </row>
    <row r="11">
      <c r="A11" s="5" t="s">
        <v>97</v>
      </c>
      <c r="B11" s="5" t="s">
        <v>86</v>
      </c>
      <c r="C11" s="5" t="s">
        <v>59</v>
      </c>
      <c r="D11" s="5" t="s">
        <v>87</v>
      </c>
      <c r="E11" s="5">
        <v>4.8</v>
      </c>
      <c r="F11" s="5">
        <v>1.6</v>
      </c>
      <c r="G11" s="5" t="s">
        <v>88</v>
      </c>
      <c r="H11" s="5" t="s">
        <v>62</v>
      </c>
      <c r="I11" s="5" t="s">
        <v>89</v>
      </c>
      <c r="J11" s="5" t="s">
        <v>90</v>
      </c>
      <c r="K11" s="5">
        <v>-55.0</v>
      </c>
      <c r="L11" s="5">
        <v>125.0</v>
      </c>
      <c r="M11" s="5" t="s">
        <v>65</v>
      </c>
      <c r="N11" s="5">
        <v>13.0</v>
      </c>
      <c r="O11" s="5">
        <v>39.5</v>
      </c>
      <c r="P11" s="6" t="s">
        <v>66</v>
      </c>
      <c r="Q11" s="6" t="s">
        <v>98</v>
      </c>
      <c r="R11" s="6" t="s">
        <v>98</v>
      </c>
    </row>
    <row r="12">
      <c r="A12" s="5" t="s">
        <v>99</v>
      </c>
      <c r="B12" s="5" t="s">
        <v>58</v>
      </c>
      <c r="C12" s="5" t="s">
        <v>59</v>
      </c>
      <c r="D12" s="5" t="s">
        <v>60</v>
      </c>
      <c r="E12" s="5">
        <v>12.0</v>
      </c>
      <c r="F12" s="5">
        <v>6.0</v>
      </c>
      <c r="G12" s="5" t="s">
        <v>61</v>
      </c>
      <c r="H12" s="5" t="s">
        <v>62</v>
      </c>
      <c r="I12" s="5" t="s">
        <v>63</v>
      </c>
      <c r="J12" s="5" t="s">
        <v>64</v>
      </c>
      <c r="K12" s="5">
        <v>-55.0</v>
      </c>
      <c r="L12" s="5">
        <v>125.0</v>
      </c>
      <c r="M12" s="5" t="s">
        <v>65</v>
      </c>
      <c r="N12" s="5">
        <v>12.0</v>
      </c>
      <c r="O12" s="5">
        <v>32.5</v>
      </c>
      <c r="P12" s="6" t="s">
        <v>66</v>
      </c>
      <c r="Q12" s="6" t="s">
        <v>100</v>
      </c>
      <c r="R12" s="6" t="s">
        <v>100</v>
      </c>
    </row>
    <row r="13">
      <c r="A13" s="5" t="s">
        <v>101</v>
      </c>
      <c r="B13" s="5" t="s">
        <v>58</v>
      </c>
      <c r="E13" s="5">
        <v>16.0</v>
      </c>
      <c r="F13" s="5">
        <v>8.0</v>
      </c>
      <c r="G13" s="5" t="s">
        <v>61</v>
      </c>
      <c r="H13" s="5" t="s">
        <v>62</v>
      </c>
      <c r="I13" s="5" t="s">
        <v>63</v>
      </c>
      <c r="M13" s="5" t="s">
        <v>65</v>
      </c>
      <c r="N13" s="5">
        <v>11.0</v>
      </c>
      <c r="O13" s="5">
        <v>41.5</v>
      </c>
      <c r="Q13" s="6" t="s">
        <v>102</v>
      </c>
      <c r="R13" s="5" t="s">
        <v>103</v>
      </c>
    </row>
    <row r="14">
      <c r="A14" s="5" t="s">
        <v>104</v>
      </c>
      <c r="B14" s="5" t="s">
        <v>86</v>
      </c>
      <c r="C14" s="5" t="s">
        <v>59</v>
      </c>
      <c r="D14" s="5" t="s">
        <v>87</v>
      </c>
      <c r="E14" s="5">
        <v>3.0</v>
      </c>
      <c r="F14" s="5">
        <v>1.0</v>
      </c>
      <c r="G14" s="5" t="s">
        <v>88</v>
      </c>
      <c r="H14" s="5" t="s">
        <v>62</v>
      </c>
      <c r="I14" s="5" t="s">
        <v>89</v>
      </c>
      <c r="J14" s="5" t="s">
        <v>90</v>
      </c>
      <c r="K14" s="5">
        <v>-55.0</v>
      </c>
      <c r="L14" s="5">
        <v>125.0</v>
      </c>
      <c r="M14" s="5" t="s">
        <v>65</v>
      </c>
      <c r="N14" s="5">
        <v>10.0</v>
      </c>
      <c r="O14" s="5">
        <v>28.5</v>
      </c>
      <c r="P14" s="6" t="s">
        <v>66</v>
      </c>
      <c r="Q14" s="6" t="s">
        <v>105</v>
      </c>
      <c r="R14" s="6" t="s">
        <v>105</v>
      </c>
    </row>
    <row r="15">
      <c r="A15" s="5" t="s">
        <v>106</v>
      </c>
      <c r="B15" s="5" t="s">
        <v>86</v>
      </c>
      <c r="C15" s="5" t="s">
        <v>59</v>
      </c>
      <c r="D15" s="5" t="s">
        <v>87</v>
      </c>
      <c r="E15" s="5">
        <v>9.0</v>
      </c>
      <c r="F15" s="5">
        <v>3.0</v>
      </c>
      <c r="G15" s="5" t="s">
        <v>88</v>
      </c>
      <c r="H15" s="5" t="s">
        <v>62</v>
      </c>
      <c r="I15" s="5" t="s">
        <v>89</v>
      </c>
      <c r="J15" s="5" t="s">
        <v>90</v>
      </c>
      <c r="K15" s="5">
        <v>-55.0</v>
      </c>
      <c r="L15" s="5">
        <v>125.0</v>
      </c>
      <c r="M15" s="5" t="s">
        <v>65</v>
      </c>
      <c r="N15" s="5">
        <v>10.0</v>
      </c>
      <c r="O15" s="5">
        <v>73.5</v>
      </c>
      <c r="P15" s="6" t="s">
        <v>66</v>
      </c>
      <c r="Q15" s="6" t="s">
        <v>107</v>
      </c>
      <c r="R15" s="6" t="s">
        <v>107</v>
      </c>
    </row>
    <row r="16">
      <c r="A16" s="5" t="s">
        <v>108</v>
      </c>
      <c r="B16" s="5" t="s">
        <v>109</v>
      </c>
      <c r="J16" s="5" t="s">
        <v>110</v>
      </c>
      <c r="K16" s="5">
        <v>183.0</v>
      </c>
      <c r="L16" s="5">
        <v>190.0</v>
      </c>
      <c r="M16" s="5" t="s">
        <v>111</v>
      </c>
      <c r="N16" s="5">
        <v>12.0</v>
      </c>
      <c r="O16" s="5">
        <v>1.6</v>
      </c>
      <c r="P16" s="6" t="s">
        <v>112</v>
      </c>
      <c r="Q16" s="6" t="s">
        <v>113</v>
      </c>
      <c r="R16" s="5" t="s">
        <v>114</v>
      </c>
    </row>
    <row r="17">
      <c r="A17" s="5" t="s">
        <v>115</v>
      </c>
      <c r="B17" s="5" t="s">
        <v>86</v>
      </c>
      <c r="C17" s="5" t="s">
        <v>59</v>
      </c>
      <c r="D17" s="5" t="s">
        <v>116</v>
      </c>
      <c r="E17" s="5">
        <v>8.0</v>
      </c>
      <c r="F17" s="5">
        <v>2.0</v>
      </c>
      <c r="G17" s="5" t="s">
        <v>117</v>
      </c>
      <c r="H17" s="5" t="s">
        <v>62</v>
      </c>
      <c r="I17" s="5" t="s">
        <v>89</v>
      </c>
      <c r="J17" s="5" t="s">
        <v>90</v>
      </c>
      <c r="K17" s="5">
        <v>-55.0</v>
      </c>
      <c r="L17" s="5">
        <v>125.0</v>
      </c>
      <c r="M17" s="5" t="s">
        <v>65</v>
      </c>
      <c r="N17" s="5">
        <v>7.0</v>
      </c>
      <c r="O17" s="5">
        <v>86.5</v>
      </c>
      <c r="P17" s="6" t="s">
        <v>66</v>
      </c>
      <c r="Q17" s="6" t="s">
        <v>118</v>
      </c>
      <c r="R17" s="6" t="s">
        <v>118</v>
      </c>
    </row>
    <row r="18">
      <c r="A18" s="5" t="s">
        <v>119</v>
      </c>
      <c r="B18" s="5" t="s">
        <v>58</v>
      </c>
      <c r="C18" s="5" t="s">
        <v>73</v>
      </c>
      <c r="D18" s="5" t="s">
        <v>120</v>
      </c>
      <c r="E18" s="5">
        <v>1.5</v>
      </c>
      <c r="F18" s="5">
        <v>0.75</v>
      </c>
      <c r="G18" s="5" t="s">
        <v>61</v>
      </c>
      <c r="H18" s="5" t="s">
        <v>62</v>
      </c>
      <c r="I18" s="5" t="s">
        <v>63</v>
      </c>
      <c r="J18" s="5" t="s">
        <v>75</v>
      </c>
      <c r="K18" s="5">
        <v>-55.0</v>
      </c>
      <c r="L18" s="5">
        <v>105.0</v>
      </c>
      <c r="M18" s="5" t="s">
        <v>65</v>
      </c>
      <c r="N18" s="5">
        <v>7.0</v>
      </c>
      <c r="O18" s="5">
        <v>10.0</v>
      </c>
      <c r="P18" s="6" t="s">
        <v>66</v>
      </c>
      <c r="Q18" s="6" t="s">
        <v>121</v>
      </c>
      <c r="R18" s="6" t="s">
        <v>121</v>
      </c>
    </row>
    <row r="19">
      <c r="A19" s="5" t="s">
        <v>122</v>
      </c>
      <c r="B19" s="5" t="s">
        <v>58</v>
      </c>
      <c r="C19" s="5" t="s">
        <v>59</v>
      </c>
      <c r="D19" s="5" t="s">
        <v>123</v>
      </c>
      <c r="E19" s="5">
        <v>6.0</v>
      </c>
      <c r="F19" s="5">
        <v>2.0</v>
      </c>
      <c r="G19" s="5" t="s">
        <v>88</v>
      </c>
      <c r="H19" s="5" t="s">
        <v>62</v>
      </c>
      <c r="I19" s="5" t="s">
        <v>63</v>
      </c>
      <c r="J19" s="5" t="s">
        <v>64</v>
      </c>
      <c r="K19" s="5">
        <v>-55.0</v>
      </c>
      <c r="L19" s="5">
        <v>125.0</v>
      </c>
      <c r="M19" s="5" t="s">
        <v>65</v>
      </c>
      <c r="N19" s="5">
        <v>5.0</v>
      </c>
      <c r="O19" s="5">
        <v>35.4</v>
      </c>
      <c r="P19" s="6" t="s">
        <v>66</v>
      </c>
      <c r="Q19" s="6" t="s">
        <v>124</v>
      </c>
      <c r="R19" s="6" t="s">
        <v>124</v>
      </c>
    </row>
    <row r="20">
      <c r="A20" s="5" t="s">
        <v>125</v>
      </c>
      <c r="B20" s="5" t="s">
        <v>126</v>
      </c>
      <c r="C20" s="5" t="s">
        <v>127</v>
      </c>
      <c r="D20" s="5" t="s">
        <v>128</v>
      </c>
      <c r="E20" s="5">
        <v>10.0</v>
      </c>
      <c r="F20" s="5">
        <v>16.0</v>
      </c>
      <c r="H20" s="5" t="s">
        <v>62</v>
      </c>
      <c r="J20" s="5" t="s">
        <v>129</v>
      </c>
      <c r="K20" s="5">
        <v>-55.0</v>
      </c>
      <c r="L20" s="5">
        <v>130.0</v>
      </c>
      <c r="M20" s="5" t="s">
        <v>65</v>
      </c>
      <c r="N20" s="5">
        <v>7.0</v>
      </c>
      <c r="O20" s="5">
        <v>108.5</v>
      </c>
      <c r="P20" s="6" t="s">
        <v>66</v>
      </c>
      <c r="Q20" s="6" t="s">
        <v>130</v>
      </c>
      <c r="R20" s="6" t="s">
        <v>130</v>
      </c>
    </row>
    <row r="21">
      <c r="A21" s="5" t="s">
        <v>131</v>
      </c>
      <c r="B21" s="5" t="s">
        <v>126</v>
      </c>
      <c r="C21" s="5" t="s">
        <v>132</v>
      </c>
      <c r="D21" s="5" t="s">
        <v>133</v>
      </c>
      <c r="E21" s="5">
        <v>10.0</v>
      </c>
      <c r="F21" s="5">
        <v>14.0</v>
      </c>
      <c r="H21" s="5" t="s">
        <v>62</v>
      </c>
      <c r="J21" s="5" t="s">
        <v>134</v>
      </c>
      <c r="K21" s="5">
        <v>-55.0</v>
      </c>
      <c r="L21" s="5">
        <v>150.0</v>
      </c>
      <c r="M21" s="5" t="s">
        <v>65</v>
      </c>
      <c r="N21" s="5">
        <v>5.0</v>
      </c>
      <c r="O21" s="5">
        <v>168.0</v>
      </c>
      <c r="P21" s="6" t="s">
        <v>66</v>
      </c>
      <c r="Q21" s="6" t="s">
        <v>135</v>
      </c>
      <c r="R21" s="6" t="s">
        <v>135</v>
      </c>
    </row>
    <row r="22">
      <c r="A22" s="5" t="s">
        <v>136</v>
      </c>
      <c r="B22" s="5" t="s">
        <v>58</v>
      </c>
      <c r="C22" s="5" t="s">
        <v>137</v>
      </c>
      <c r="D22" s="5" t="s">
        <v>138</v>
      </c>
      <c r="E22" s="5">
        <v>4.0</v>
      </c>
      <c r="F22" s="5">
        <v>2.0</v>
      </c>
      <c r="G22" s="5" t="s">
        <v>61</v>
      </c>
      <c r="H22" s="5" t="s">
        <v>139</v>
      </c>
      <c r="I22" s="5" t="s">
        <v>63</v>
      </c>
      <c r="J22" s="5" t="s">
        <v>140</v>
      </c>
      <c r="M22" s="5" t="s">
        <v>65</v>
      </c>
      <c r="N22" s="5">
        <v>4.0</v>
      </c>
      <c r="O22" s="5">
        <v>13.5</v>
      </c>
      <c r="P22" s="6" t="s">
        <v>66</v>
      </c>
      <c r="Q22" s="6" t="s">
        <v>141</v>
      </c>
      <c r="R22" s="6" t="s">
        <v>141</v>
      </c>
    </row>
    <row r="23">
      <c r="A23" s="5" t="s">
        <v>142</v>
      </c>
      <c r="B23" s="5" t="s">
        <v>58</v>
      </c>
      <c r="C23" s="5" t="s">
        <v>73</v>
      </c>
      <c r="D23" s="5" t="s">
        <v>143</v>
      </c>
      <c r="E23" s="5">
        <v>2.0</v>
      </c>
      <c r="F23" s="5">
        <v>1.0</v>
      </c>
      <c r="G23" s="5" t="s">
        <v>61</v>
      </c>
      <c r="H23" s="5" t="s">
        <v>139</v>
      </c>
      <c r="I23" s="5" t="s">
        <v>63</v>
      </c>
      <c r="J23" s="5" t="s">
        <v>75</v>
      </c>
      <c r="K23" s="5">
        <v>-55.0</v>
      </c>
      <c r="L23" s="5">
        <v>105.0</v>
      </c>
      <c r="M23" s="5" t="s">
        <v>65</v>
      </c>
      <c r="N23" s="5">
        <v>4.0</v>
      </c>
      <c r="O23" s="5">
        <v>10.5</v>
      </c>
      <c r="P23" s="6" t="s">
        <v>66</v>
      </c>
      <c r="Q23" s="6" t="s">
        <v>144</v>
      </c>
      <c r="R23" s="6" t="s">
        <v>144</v>
      </c>
    </row>
    <row r="24">
      <c r="A24" s="5" t="s">
        <v>145</v>
      </c>
      <c r="B24" s="5" t="s">
        <v>58</v>
      </c>
      <c r="C24" s="5" t="s">
        <v>73</v>
      </c>
      <c r="D24" s="5" t="s">
        <v>146</v>
      </c>
      <c r="E24" s="5">
        <v>8.0</v>
      </c>
      <c r="F24" s="5">
        <v>4.0</v>
      </c>
      <c r="G24" s="5" t="s">
        <v>61</v>
      </c>
      <c r="H24" s="5" t="s">
        <v>139</v>
      </c>
      <c r="I24" s="5" t="s">
        <v>63</v>
      </c>
      <c r="J24" s="5" t="s">
        <v>75</v>
      </c>
      <c r="K24" s="5">
        <v>-55.0</v>
      </c>
      <c r="L24" s="5">
        <v>105.0</v>
      </c>
      <c r="M24" s="5" t="s">
        <v>65</v>
      </c>
      <c r="N24" s="5">
        <v>4.0</v>
      </c>
      <c r="O24" s="5">
        <v>18.0</v>
      </c>
      <c r="P24" s="6" t="s">
        <v>66</v>
      </c>
      <c r="Q24" s="6" t="s">
        <v>147</v>
      </c>
      <c r="R24" s="6" t="s">
        <v>147</v>
      </c>
    </row>
    <row r="25">
      <c r="A25" s="5" t="s">
        <v>148</v>
      </c>
      <c r="B25" s="5" t="s">
        <v>126</v>
      </c>
      <c r="C25" s="5" t="s">
        <v>132</v>
      </c>
      <c r="D25" s="5" t="s">
        <v>149</v>
      </c>
      <c r="E25" s="5">
        <v>13.0</v>
      </c>
      <c r="F25" s="5">
        <v>17.0</v>
      </c>
      <c r="H25" s="5" t="s">
        <v>62</v>
      </c>
      <c r="J25" s="5" t="s">
        <v>134</v>
      </c>
      <c r="K25" s="5">
        <v>-55.0</v>
      </c>
      <c r="L25" s="5">
        <v>150.0</v>
      </c>
      <c r="M25" s="5" t="s">
        <v>65</v>
      </c>
      <c r="N25" s="5">
        <v>4.0</v>
      </c>
      <c r="O25" s="5">
        <v>98.4</v>
      </c>
      <c r="P25" s="6" t="s">
        <v>66</v>
      </c>
      <c r="Q25" s="6" t="s">
        <v>150</v>
      </c>
      <c r="R25" s="6" t="s">
        <v>150</v>
      </c>
    </row>
    <row r="26">
      <c r="A26" s="5" t="s">
        <v>151</v>
      </c>
      <c r="B26" s="5" t="s">
        <v>86</v>
      </c>
      <c r="C26" s="5" t="s">
        <v>59</v>
      </c>
      <c r="D26" s="5" t="s">
        <v>87</v>
      </c>
      <c r="E26" s="5">
        <v>20.0</v>
      </c>
      <c r="F26" s="5">
        <v>6.0</v>
      </c>
      <c r="G26" s="5" t="s">
        <v>88</v>
      </c>
      <c r="H26" s="5" t="s">
        <v>62</v>
      </c>
      <c r="I26" s="5" t="s">
        <v>89</v>
      </c>
      <c r="J26" s="5" t="s">
        <v>90</v>
      </c>
      <c r="K26" s="5">
        <v>-55.0</v>
      </c>
      <c r="L26" s="5">
        <v>125.0</v>
      </c>
      <c r="M26" s="5" t="s">
        <v>65</v>
      </c>
      <c r="N26" s="5">
        <v>4.0</v>
      </c>
      <c r="O26" s="5">
        <v>0.0</v>
      </c>
      <c r="P26" s="6" t="s">
        <v>66</v>
      </c>
      <c r="Q26" s="6" t="s">
        <v>152</v>
      </c>
      <c r="R26" s="5" t="s">
        <v>153</v>
      </c>
    </row>
    <row r="27">
      <c r="A27" s="5" t="s">
        <v>154</v>
      </c>
      <c r="B27" s="5" t="s">
        <v>58</v>
      </c>
      <c r="C27" s="5" t="s">
        <v>73</v>
      </c>
      <c r="D27" s="5" t="s">
        <v>155</v>
      </c>
      <c r="E27" s="5">
        <v>5.0</v>
      </c>
      <c r="F27" s="5">
        <v>2.5</v>
      </c>
      <c r="G27" s="5" t="s">
        <v>61</v>
      </c>
      <c r="H27" s="5" t="s">
        <v>62</v>
      </c>
      <c r="I27" s="5" t="s">
        <v>63</v>
      </c>
      <c r="J27" s="5" t="s">
        <v>75</v>
      </c>
      <c r="K27" s="5">
        <v>-40.0</v>
      </c>
      <c r="L27" s="5">
        <v>125.0</v>
      </c>
      <c r="M27" s="5" t="s">
        <v>65</v>
      </c>
      <c r="N27" s="5">
        <v>4.0</v>
      </c>
      <c r="O27" s="5">
        <v>9.8</v>
      </c>
      <c r="P27" s="6" t="s">
        <v>156</v>
      </c>
      <c r="Q27" s="6" t="s">
        <v>157</v>
      </c>
      <c r="R27" s="6" t="s">
        <v>157</v>
      </c>
    </row>
    <row r="28">
      <c r="A28" s="5" t="s">
        <v>158</v>
      </c>
      <c r="B28" s="5" t="s">
        <v>58</v>
      </c>
      <c r="C28" s="5" t="s">
        <v>137</v>
      </c>
      <c r="D28" s="5" t="s">
        <v>138</v>
      </c>
      <c r="E28" s="5">
        <v>3.0</v>
      </c>
      <c r="F28" s="5">
        <v>1.5</v>
      </c>
      <c r="G28" s="5" t="s">
        <v>61</v>
      </c>
      <c r="H28" s="5" t="s">
        <v>62</v>
      </c>
      <c r="I28" s="5" t="s">
        <v>63</v>
      </c>
      <c r="J28" s="5" t="s">
        <v>159</v>
      </c>
      <c r="K28" s="5">
        <v>-55.0</v>
      </c>
      <c r="L28" s="5">
        <v>125.0</v>
      </c>
      <c r="M28" s="5" t="s">
        <v>65</v>
      </c>
      <c r="N28" s="5">
        <v>3.0</v>
      </c>
      <c r="O28" s="5">
        <v>7.2</v>
      </c>
      <c r="P28" s="6" t="s">
        <v>160</v>
      </c>
      <c r="Q28" s="6" t="s">
        <v>161</v>
      </c>
      <c r="R28" s="6" t="s">
        <v>161</v>
      </c>
    </row>
    <row r="29">
      <c r="A29" s="5" t="s">
        <v>162</v>
      </c>
      <c r="B29" s="5" t="s">
        <v>163</v>
      </c>
      <c r="C29" s="5" t="s">
        <v>127</v>
      </c>
      <c r="E29" s="5">
        <v>6.8</v>
      </c>
      <c r="H29" s="5" t="s">
        <v>62</v>
      </c>
      <c r="J29" s="5" t="s">
        <v>164</v>
      </c>
      <c r="K29" s="5">
        <v>-40.0</v>
      </c>
      <c r="L29" s="5">
        <v>105.0</v>
      </c>
      <c r="M29" s="5" t="s">
        <v>65</v>
      </c>
      <c r="N29" s="5">
        <v>8.0</v>
      </c>
      <c r="O29" s="5">
        <v>9.1</v>
      </c>
      <c r="P29" s="6" t="s">
        <v>165</v>
      </c>
      <c r="Q29" s="6" t="s">
        <v>166</v>
      </c>
      <c r="R29" s="5" t="s">
        <v>167</v>
      </c>
    </row>
    <row r="30">
      <c r="A30" s="5" t="s">
        <v>168</v>
      </c>
      <c r="B30" s="5" t="s">
        <v>169</v>
      </c>
      <c r="C30" s="5" t="s">
        <v>132</v>
      </c>
      <c r="H30" s="5" t="s">
        <v>62</v>
      </c>
      <c r="J30" s="5" t="s">
        <v>170</v>
      </c>
      <c r="K30" s="5">
        <v>-30.0</v>
      </c>
      <c r="L30" s="5">
        <v>80.0</v>
      </c>
      <c r="M30" s="5" t="s">
        <v>171</v>
      </c>
      <c r="N30" s="5">
        <v>3.0</v>
      </c>
      <c r="O30" s="5">
        <v>145.1</v>
      </c>
      <c r="P30" s="6" t="s">
        <v>160</v>
      </c>
      <c r="Q30" s="6" t="s">
        <v>172</v>
      </c>
      <c r="R30" s="6" t="s">
        <v>172</v>
      </c>
    </row>
    <row r="31">
      <c r="A31" s="5" t="s">
        <v>173</v>
      </c>
      <c r="B31" s="5" t="s">
        <v>126</v>
      </c>
      <c r="C31" s="5" t="s">
        <v>132</v>
      </c>
      <c r="D31" s="5" t="s">
        <v>174</v>
      </c>
      <c r="E31" s="5">
        <v>19.0</v>
      </c>
      <c r="F31" s="5">
        <v>24.0</v>
      </c>
      <c r="H31" s="5" t="s">
        <v>62</v>
      </c>
      <c r="J31" s="5" t="s">
        <v>134</v>
      </c>
      <c r="K31" s="5">
        <v>-55.0</v>
      </c>
      <c r="L31" s="5">
        <v>150.0</v>
      </c>
      <c r="M31" s="5" t="s">
        <v>65</v>
      </c>
      <c r="N31" s="5">
        <v>3.0</v>
      </c>
      <c r="O31" s="5">
        <v>294.5</v>
      </c>
      <c r="P31" s="6" t="s">
        <v>66</v>
      </c>
      <c r="Q31" s="6" t="s">
        <v>175</v>
      </c>
      <c r="R31" s="6" t="s">
        <v>175</v>
      </c>
    </row>
    <row r="32">
      <c r="A32" s="5" t="s">
        <v>176</v>
      </c>
      <c r="B32" s="5" t="s">
        <v>169</v>
      </c>
      <c r="N32" s="5">
        <v>3.0</v>
      </c>
      <c r="O32" s="5">
        <v>16.4</v>
      </c>
    </row>
    <row r="33">
      <c r="A33" s="5" t="s">
        <v>177</v>
      </c>
      <c r="B33" s="5" t="s">
        <v>126</v>
      </c>
      <c r="C33" s="5" t="s">
        <v>132</v>
      </c>
      <c r="D33" s="5" t="s">
        <v>178</v>
      </c>
      <c r="E33" s="5">
        <v>20.0</v>
      </c>
      <c r="F33" s="5">
        <v>10.0</v>
      </c>
      <c r="H33" s="5" t="s">
        <v>179</v>
      </c>
      <c r="J33" s="5" t="s">
        <v>180</v>
      </c>
      <c r="K33" s="5">
        <v>-40.0</v>
      </c>
      <c r="L33" s="5">
        <v>150.0</v>
      </c>
      <c r="M33" s="5" t="s">
        <v>65</v>
      </c>
      <c r="N33" s="5">
        <v>3.0</v>
      </c>
      <c r="O33" s="5">
        <v>213.9</v>
      </c>
      <c r="P33" s="6" t="s">
        <v>66</v>
      </c>
      <c r="Q33" s="6" t="s">
        <v>181</v>
      </c>
      <c r="R33" s="5" t="s">
        <v>182</v>
      </c>
    </row>
    <row r="34">
      <c r="A34" s="5" t="s">
        <v>183</v>
      </c>
      <c r="B34" s="5" t="s">
        <v>184</v>
      </c>
      <c r="M34" s="5" t="s">
        <v>171</v>
      </c>
      <c r="N34" s="5">
        <v>3.0</v>
      </c>
      <c r="O34" s="5">
        <v>2.5</v>
      </c>
      <c r="P34" s="5" t="s">
        <v>185</v>
      </c>
      <c r="R34" s="5" t="s">
        <v>186</v>
      </c>
    </row>
    <row r="35">
      <c r="A35" s="5" t="s">
        <v>187</v>
      </c>
      <c r="B35" s="5" t="s">
        <v>184</v>
      </c>
      <c r="M35" s="5" t="s">
        <v>171</v>
      </c>
      <c r="N35" s="5">
        <v>3.0</v>
      </c>
      <c r="O35" s="5">
        <v>2.5</v>
      </c>
      <c r="P35" s="5" t="s">
        <v>185</v>
      </c>
      <c r="R35" s="5" t="s">
        <v>186</v>
      </c>
    </row>
    <row r="36">
      <c r="A36" s="5" t="s">
        <v>188</v>
      </c>
      <c r="B36" s="5" t="s">
        <v>184</v>
      </c>
      <c r="M36" s="5" t="s">
        <v>171</v>
      </c>
      <c r="N36" s="5">
        <v>3.0</v>
      </c>
      <c r="O36" s="5">
        <v>2.5</v>
      </c>
      <c r="P36" s="5" t="s">
        <v>185</v>
      </c>
      <c r="R36" s="5" t="s">
        <v>186</v>
      </c>
    </row>
    <row r="37">
      <c r="A37" s="5" t="s">
        <v>189</v>
      </c>
      <c r="B37" s="5" t="s">
        <v>169</v>
      </c>
      <c r="D37" s="5" t="s">
        <v>190</v>
      </c>
      <c r="H37" s="5" t="s">
        <v>179</v>
      </c>
      <c r="J37" s="5" t="s">
        <v>191</v>
      </c>
      <c r="L37" s="5">
        <v>80.0</v>
      </c>
      <c r="M37" s="5" t="s">
        <v>171</v>
      </c>
      <c r="N37" s="5">
        <v>3.0</v>
      </c>
      <c r="O37" s="5">
        <v>16.4</v>
      </c>
      <c r="P37" s="5" t="s">
        <v>192</v>
      </c>
      <c r="R37" s="5" t="s">
        <v>193</v>
      </c>
    </row>
    <row r="38">
      <c r="A38" s="5" t="s">
        <v>194</v>
      </c>
      <c r="B38" s="5" t="s">
        <v>169</v>
      </c>
      <c r="J38" s="5" t="s">
        <v>195</v>
      </c>
      <c r="M38" s="5" t="s">
        <v>171</v>
      </c>
      <c r="N38" s="5">
        <v>3.0</v>
      </c>
      <c r="O38" s="5">
        <v>43.0</v>
      </c>
      <c r="P38" s="6" t="s">
        <v>112</v>
      </c>
      <c r="Q38" s="6" t="s">
        <v>196</v>
      </c>
      <c r="R38" s="5" t="s">
        <v>197</v>
      </c>
    </row>
    <row r="39">
      <c r="A39" s="5" t="s">
        <v>198</v>
      </c>
      <c r="B39" s="5" t="s">
        <v>199</v>
      </c>
      <c r="C39" s="5" t="s">
        <v>200</v>
      </c>
      <c r="D39" s="5" t="s">
        <v>201</v>
      </c>
      <c r="H39" s="5" t="s">
        <v>179</v>
      </c>
      <c r="J39" s="5" t="s">
        <v>202</v>
      </c>
      <c r="K39" s="5">
        <v>-40.0</v>
      </c>
      <c r="L39" s="5">
        <v>135.0</v>
      </c>
      <c r="M39" s="5" t="s">
        <v>171</v>
      </c>
      <c r="N39" s="5">
        <v>3.0</v>
      </c>
      <c r="O39" s="5">
        <v>0.0</v>
      </c>
      <c r="P39" s="6" t="s">
        <v>203</v>
      </c>
      <c r="Q39" s="6" t="s">
        <v>204</v>
      </c>
      <c r="R39" s="5" t="s">
        <v>205</v>
      </c>
    </row>
    <row r="40">
      <c r="A40" s="5" t="s">
        <v>206</v>
      </c>
      <c r="B40" s="5" t="s">
        <v>199</v>
      </c>
      <c r="C40" s="5" t="s">
        <v>200</v>
      </c>
      <c r="D40" s="5" t="s">
        <v>207</v>
      </c>
      <c r="H40" s="5" t="s">
        <v>179</v>
      </c>
      <c r="J40" s="5" t="s">
        <v>202</v>
      </c>
      <c r="K40" s="5">
        <v>-40.0</v>
      </c>
      <c r="L40" s="5">
        <v>135.0</v>
      </c>
      <c r="M40" s="5" t="s">
        <v>171</v>
      </c>
      <c r="N40" s="5">
        <v>3.0</v>
      </c>
      <c r="O40" s="5">
        <v>0.0</v>
      </c>
      <c r="P40" s="6" t="s">
        <v>203</v>
      </c>
      <c r="Q40" s="6" t="s">
        <v>208</v>
      </c>
      <c r="R40" s="5" t="s">
        <v>209</v>
      </c>
    </row>
    <row r="41">
      <c r="A41" s="5" t="s">
        <v>210</v>
      </c>
      <c r="B41" s="5" t="s">
        <v>199</v>
      </c>
      <c r="C41" s="5" t="s">
        <v>211</v>
      </c>
      <c r="D41" s="5" t="s">
        <v>212</v>
      </c>
      <c r="H41" s="5" t="s">
        <v>179</v>
      </c>
      <c r="J41" s="5" t="s">
        <v>213</v>
      </c>
      <c r="K41" s="5">
        <v>-50.0</v>
      </c>
      <c r="L41" s="5">
        <v>120.0</v>
      </c>
      <c r="M41" s="5" t="s">
        <v>171</v>
      </c>
      <c r="N41" s="5">
        <v>3.0</v>
      </c>
      <c r="O41" s="5">
        <v>0.0</v>
      </c>
      <c r="P41" s="6" t="s">
        <v>203</v>
      </c>
      <c r="Q41" s="6" t="s">
        <v>214</v>
      </c>
      <c r="R41" s="5" t="s">
        <v>215</v>
      </c>
    </row>
    <row r="42">
      <c r="A42" s="5" t="s">
        <v>216</v>
      </c>
      <c r="B42" s="5" t="s">
        <v>163</v>
      </c>
      <c r="C42" s="5" t="s">
        <v>217</v>
      </c>
      <c r="D42" s="5" t="s">
        <v>218</v>
      </c>
      <c r="H42" s="5" t="s">
        <v>179</v>
      </c>
      <c r="J42" s="5" t="s">
        <v>164</v>
      </c>
      <c r="M42" s="5" t="s">
        <v>65</v>
      </c>
      <c r="N42" s="5">
        <v>5.0</v>
      </c>
      <c r="O42" s="5">
        <v>23.1</v>
      </c>
      <c r="P42" s="6" t="s">
        <v>203</v>
      </c>
      <c r="Q42" s="6" t="s">
        <v>219</v>
      </c>
      <c r="R42" s="5" t="s">
        <v>220</v>
      </c>
    </row>
    <row r="43">
      <c r="A43" s="5" t="s">
        <v>221</v>
      </c>
      <c r="B43" s="5" t="s">
        <v>163</v>
      </c>
      <c r="C43" s="5" t="s">
        <v>217</v>
      </c>
      <c r="D43" s="5" t="s">
        <v>222</v>
      </c>
      <c r="H43" s="5" t="s">
        <v>179</v>
      </c>
      <c r="J43" s="5" t="s">
        <v>164</v>
      </c>
      <c r="M43" s="5" t="s">
        <v>65</v>
      </c>
      <c r="N43" s="5">
        <v>4.0</v>
      </c>
      <c r="O43" s="5">
        <v>0.0</v>
      </c>
      <c r="P43" s="6" t="s">
        <v>203</v>
      </c>
      <c r="Q43" s="6" t="s">
        <v>223</v>
      </c>
      <c r="R43" s="5" t="s">
        <v>224</v>
      </c>
    </row>
    <row r="44">
      <c r="A44" s="5" t="s">
        <v>225</v>
      </c>
      <c r="B44" s="5" t="s">
        <v>86</v>
      </c>
      <c r="E44" s="5">
        <v>19.0</v>
      </c>
      <c r="F44" s="5">
        <v>6.5</v>
      </c>
      <c r="H44" s="5" t="s">
        <v>179</v>
      </c>
      <c r="M44" s="5" t="s">
        <v>65</v>
      </c>
      <c r="N44" s="5">
        <v>3.0</v>
      </c>
      <c r="O44" s="5">
        <v>65.6</v>
      </c>
      <c r="P44" s="5" t="s">
        <v>192</v>
      </c>
      <c r="R44" s="5" t="s">
        <v>226</v>
      </c>
    </row>
    <row r="45">
      <c r="A45" s="5" t="s">
        <v>227</v>
      </c>
      <c r="B45" s="5" t="s">
        <v>86</v>
      </c>
      <c r="E45" s="5">
        <v>24.0</v>
      </c>
      <c r="F45" s="5">
        <v>8.0</v>
      </c>
      <c r="H45" s="5" t="s">
        <v>179</v>
      </c>
      <c r="M45" s="5" t="s">
        <v>65</v>
      </c>
      <c r="N45" s="5">
        <v>3.0</v>
      </c>
      <c r="O45" s="5">
        <v>98.4</v>
      </c>
      <c r="P45" s="5" t="s">
        <v>192</v>
      </c>
      <c r="R45" s="5" t="s">
        <v>226</v>
      </c>
    </row>
    <row r="46">
      <c r="A46" s="5" t="s">
        <v>228</v>
      </c>
      <c r="B46" s="5" t="s">
        <v>229</v>
      </c>
      <c r="M46" s="5" t="s">
        <v>171</v>
      </c>
      <c r="N46" s="5">
        <v>3.0</v>
      </c>
      <c r="O46" s="5">
        <v>32.8</v>
      </c>
      <c r="P46" s="6" t="s">
        <v>156</v>
      </c>
      <c r="Q46" s="6" t="s">
        <v>230</v>
      </c>
      <c r="R46" s="5" t="s">
        <v>231</v>
      </c>
    </row>
    <row r="47">
      <c r="A47" s="5" t="s">
        <v>232</v>
      </c>
      <c r="B47" s="5" t="s">
        <v>233</v>
      </c>
      <c r="C47" s="5" t="s">
        <v>234</v>
      </c>
      <c r="H47" s="5" t="s">
        <v>179</v>
      </c>
      <c r="J47" s="5" t="s">
        <v>213</v>
      </c>
      <c r="M47" s="5" t="s">
        <v>171</v>
      </c>
      <c r="N47" s="5">
        <v>3.0</v>
      </c>
      <c r="O47" s="5">
        <v>0.5</v>
      </c>
      <c r="P47" s="6" t="s">
        <v>66</v>
      </c>
      <c r="Q47" s="6" t="s">
        <v>235</v>
      </c>
      <c r="R47" s="5" t="s">
        <v>236</v>
      </c>
    </row>
    <row r="48">
      <c r="A48" s="5" t="s">
        <v>237</v>
      </c>
      <c r="B48" s="5" t="s">
        <v>238</v>
      </c>
      <c r="J48" s="5" t="s">
        <v>239</v>
      </c>
      <c r="K48" s="5">
        <v>-45.0</v>
      </c>
      <c r="L48" s="5">
        <v>40.0</v>
      </c>
      <c r="M48" s="5" t="s">
        <v>65</v>
      </c>
      <c r="N48" s="5">
        <v>2.0</v>
      </c>
      <c r="O48" s="5">
        <v>34.0</v>
      </c>
      <c r="P48" s="6" t="s">
        <v>165</v>
      </c>
      <c r="Q48" s="6" t="s">
        <v>240</v>
      </c>
      <c r="R48" s="5" t="s">
        <v>241</v>
      </c>
    </row>
    <row r="49">
      <c r="A49" s="5" t="s">
        <v>242</v>
      </c>
      <c r="B49" s="5" t="s">
        <v>86</v>
      </c>
      <c r="C49" s="5" t="s">
        <v>59</v>
      </c>
      <c r="D49" s="5" t="s">
        <v>243</v>
      </c>
      <c r="E49" s="5">
        <v>6.0</v>
      </c>
      <c r="F49" s="5">
        <v>2.0</v>
      </c>
      <c r="G49" s="5" t="s">
        <v>88</v>
      </c>
      <c r="H49" s="5" t="s">
        <v>179</v>
      </c>
      <c r="I49" s="5" t="s">
        <v>89</v>
      </c>
      <c r="J49" s="5" t="s">
        <v>75</v>
      </c>
      <c r="K49" s="5">
        <v>-55.0</v>
      </c>
      <c r="L49" s="5">
        <v>125.0</v>
      </c>
      <c r="M49" s="5" t="s">
        <v>65</v>
      </c>
      <c r="N49" s="5">
        <v>2.0</v>
      </c>
      <c r="O49" s="5">
        <v>39.1</v>
      </c>
      <c r="P49" s="6" t="s">
        <v>66</v>
      </c>
      <c r="Q49" s="6" t="s">
        <v>244</v>
      </c>
      <c r="R49" s="5" t="s">
        <v>245</v>
      </c>
    </row>
    <row r="50">
      <c r="A50" s="5" t="s">
        <v>246</v>
      </c>
      <c r="B50" s="5" t="s">
        <v>58</v>
      </c>
      <c r="C50" s="5" t="s">
        <v>137</v>
      </c>
      <c r="D50" s="5" t="s">
        <v>247</v>
      </c>
      <c r="E50" s="5">
        <v>4.0</v>
      </c>
      <c r="F50" s="5">
        <v>2.0</v>
      </c>
      <c r="G50" s="5" t="s">
        <v>61</v>
      </c>
      <c r="H50" s="5" t="s">
        <v>248</v>
      </c>
      <c r="I50" s="5" t="s">
        <v>63</v>
      </c>
      <c r="J50" s="5" t="s">
        <v>90</v>
      </c>
      <c r="K50" s="5">
        <v>-40.0</v>
      </c>
      <c r="L50" s="5">
        <v>100.0</v>
      </c>
      <c r="M50" s="5" t="s">
        <v>65</v>
      </c>
      <c r="N50" s="5">
        <v>2.0</v>
      </c>
      <c r="O50" s="5">
        <v>11.6</v>
      </c>
      <c r="P50" s="5" t="s">
        <v>249</v>
      </c>
      <c r="Q50" s="6" t="s">
        <v>250</v>
      </c>
      <c r="R50" s="5" t="s">
        <v>251</v>
      </c>
    </row>
    <row r="51">
      <c r="A51" s="5" t="s">
        <v>252</v>
      </c>
      <c r="B51" s="5" t="s">
        <v>126</v>
      </c>
      <c r="C51" s="5" t="s">
        <v>127</v>
      </c>
      <c r="D51" s="5" t="s">
        <v>253</v>
      </c>
      <c r="E51" s="5">
        <v>3.0</v>
      </c>
      <c r="F51" s="5">
        <v>5.0</v>
      </c>
      <c r="H51" s="5" t="s">
        <v>179</v>
      </c>
      <c r="J51" s="5" t="s">
        <v>213</v>
      </c>
      <c r="K51" s="5">
        <v>-55.0</v>
      </c>
      <c r="L51" s="5">
        <v>130.0</v>
      </c>
      <c r="M51" s="5" t="s">
        <v>65</v>
      </c>
      <c r="N51" s="5">
        <v>7.0</v>
      </c>
      <c r="O51" s="5">
        <v>54.5</v>
      </c>
      <c r="P51" s="6" t="s">
        <v>66</v>
      </c>
      <c r="Q51" s="6" t="s">
        <v>254</v>
      </c>
      <c r="R51" s="5" t="s">
        <v>255</v>
      </c>
    </row>
    <row r="52">
      <c r="A52" s="5" t="s">
        <v>256</v>
      </c>
      <c r="B52" s="5" t="s">
        <v>199</v>
      </c>
      <c r="C52" s="5" t="s">
        <v>211</v>
      </c>
      <c r="D52" s="5" t="s">
        <v>257</v>
      </c>
      <c r="H52" s="5" t="s">
        <v>179</v>
      </c>
      <c r="J52" s="5" t="s">
        <v>213</v>
      </c>
      <c r="K52" s="5">
        <v>-50.0</v>
      </c>
      <c r="L52" s="5">
        <v>120.0</v>
      </c>
      <c r="M52" s="5" t="s">
        <v>171</v>
      </c>
      <c r="N52" s="5">
        <v>2.0</v>
      </c>
      <c r="O52" s="5">
        <v>27.5</v>
      </c>
      <c r="P52" s="6" t="s">
        <v>203</v>
      </c>
      <c r="Q52" s="6" t="s">
        <v>258</v>
      </c>
      <c r="R52" s="5" t="s">
        <v>259</v>
      </c>
    </row>
    <row r="53">
      <c r="A53" s="5" t="s">
        <v>260</v>
      </c>
      <c r="B53" s="5" t="s">
        <v>58</v>
      </c>
      <c r="C53" s="5" t="s">
        <v>59</v>
      </c>
      <c r="D53" s="5" t="s">
        <v>261</v>
      </c>
      <c r="E53" s="5">
        <v>10.0</v>
      </c>
      <c r="F53" s="5">
        <v>5.0</v>
      </c>
      <c r="G53" s="5" t="s">
        <v>61</v>
      </c>
      <c r="H53" s="5" t="s">
        <v>139</v>
      </c>
      <c r="I53" s="5" t="s">
        <v>63</v>
      </c>
      <c r="J53" s="5" t="s">
        <v>262</v>
      </c>
      <c r="M53" s="5" t="s">
        <v>65</v>
      </c>
      <c r="N53" s="5">
        <v>2.0</v>
      </c>
      <c r="O53" s="5">
        <v>23.0</v>
      </c>
      <c r="P53" s="6" t="s">
        <v>66</v>
      </c>
      <c r="Q53" s="6" t="s">
        <v>263</v>
      </c>
      <c r="R53" s="5" t="s">
        <v>264</v>
      </c>
    </row>
    <row r="54">
      <c r="A54" s="5" t="s">
        <v>265</v>
      </c>
      <c r="B54" s="5" t="s">
        <v>58</v>
      </c>
      <c r="C54" s="5" t="s">
        <v>59</v>
      </c>
      <c r="D54" s="5" t="s">
        <v>266</v>
      </c>
      <c r="E54" s="5">
        <v>6.0</v>
      </c>
      <c r="F54" s="5">
        <v>3.0</v>
      </c>
      <c r="G54" s="5" t="s">
        <v>61</v>
      </c>
      <c r="H54" s="5" t="s">
        <v>139</v>
      </c>
      <c r="I54" s="5" t="s">
        <v>63</v>
      </c>
      <c r="J54" s="5" t="s">
        <v>262</v>
      </c>
      <c r="M54" s="5" t="s">
        <v>65</v>
      </c>
      <c r="N54" s="5">
        <v>2.0</v>
      </c>
      <c r="O54" s="5">
        <v>16.0</v>
      </c>
      <c r="P54" s="5" t="s">
        <v>267</v>
      </c>
      <c r="Q54" s="6" t="s">
        <v>268</v>
      </c>
      <c r="R54" s="5" t="s">
        <v>269</v>
      </c>
    </row>
    <row r="55">
      <c r="A55" s="5" t="s">
        <v>270</v>
      </c>
      <c r="B55" s="5" t="s">
        <v>271</v>
      </c>
      <c r="C55" s="5" t="s">
        <v>272</v>
      </c>
      <c r="D55" s="5" t="s">
        <v>273</v>
      </c>
      <c r="H55" s="5" t="s">
        <v>139</v>
      </c>
      <c r="J55" s="5" t="s">
        <v>274</v>
      </c>
      <c r="M55" s="5" t="s">
        <v>171</v>
      </c>
      <c r="N55" s="5">
        <v>2.0</v>
      </c>
      <c r="O55" s="5">
        <v>29.2</v>
      </c>
      <c r="P55" s="6" t="s">
        <v>275</v>
      </c>
      <c r="Q55" s="6" t="s">
        <v>276</v>
      </c>
      <c r="R55" s="5" t="s">
        <v>277</v>
      </c>
    </row>
    <row r="56">
      <c r="A56" s="5" t="s">
        <v>278</v>
      </c>
      <c r="B56" s="5" t="s">
        <v>271</v>
      </c>
      <c r="C56" s="5" t="s">
        <v>279</v>
      </c>
      <c r="D56" s="5" t="s">
        <v>280</v>
      </c>
      <c r="H56" s="5" t="s">
        <v>248</v>
      </c>
      <c r="J56" s="5" t="s">
        <v>281</v>
      </c>
      <c r="M56" s="5" t="s">
        <v>171</v>
      </c>
      <c r="N56" s="5">
        <v>2.0</v>
      </c>
      <c r="O56" s="5">
        <v>0.0</v>
      </c>
      <c r="P56" s="5" t="s">
        <v>282</v>
      </c>
      <c r="Q56" s="6" t="s">
        <v>283</v>
      </c>
      <c r="R56" s="5" t="s">
        <v>284</v>
      </c>
    </row>
    <row r="57">
      <c r="A57" s="5" t="s">
        <v>285</v>
      </c>
      <c r="B57" s="5" t="s">
        <v>271</v>
      </c>
      <c r="C57" s="5" t="s">
        <v>286</v>
      </c>
      <c r="D57" s="5" t="s">
        <v>287</v>
      </c>
      <c r="H57" s="5" t="s">
        <v>288</v>
      </c>
      <c r="J57" s="5" t="s">
        <v>281</v>
      </c>
      <c r="K57" s="5">
        <v>-40.0</v>
      </c>
      <c r="L57" s="5">
        <v>90.0</v>
      </c>
      <c r="M57" s="5" t="s">
        <v>171</v>
      </c>
      <c r="N57" s="5">
        <v>2.0</v>
      </c>
      <c r="O57" s="5">
        <v>9.0</v>
      </c>
      <c r="P57" s="6" t="s">
        <v>275</v>
      </c>
      <c r="Q57" s="6" t="s">
        <v>289</v>
      </c>
      <c r="R57" s="5" t="s">
        <v>290</v>
      </c>
    </row>
    <row r="58">
      <c r="A58" s="5" t="s">
        <v>291</v>
      </c>
      <c r="B58" s="5" t="s">
        <v>271</v>
      </c>
      <c r="C58" s="5" t="s">
        <v>286</v>
      </c>
      <c r="D58" s="5" t="s">
        <v>292</v>
      </c>
      <c r="H58" s="5" t="s">
        <v>293</v>
      </c>
      <c r="J58" s="5" t="s">
        <v>281</v>
      </c>
      <c r="K58" s="5">
        <v>-40.0</v>
      </c>
      <c r="L58" s="5">
        <v>130.0</v>
      </c>
      <c r="M58" s="5" t="s">
        <v>171</v>
      </c>
      <c r="N58" s="5">
        <v>2.0</v>
      </c>
      <c r="O58" s="5">
        <v>5.1</v>
      </c>
      <c r="P58" s="6" t="s">
        <v>275</v>
      </c>
      <c r="Q58" s="6" t="s">
        <v>294</v>
      </c>
      <c r="R58" s="5" t="s">
        <v>295</v>
      </c>
    </row>
    <row r="59">
      <c r="A59" s="5" t="s">
        <v>296</v>
      </c>
      <c r="B59" s="5" t="s">
        <v>126</v>
      </c>
      <c r="C59" s="5" t="s">
        <v>127</v>
      </c>
      <c r="D59" s="5" t="s">
        <v>297</v>
      </c>
      <c r="E59" s="5">
        <v>5.0</v>
      </c>
      <c r="F59" s="5">
        <v>8.0</v>
      </c>
      <c r="H59" s="5" t="s">
        <v>179</v>
      </c>
      <c r="J59" s="5" t="s">
        <v>213</v>
      </c>
      <c r="K59" s="5">
        <v>-55.0</v>
      </c>
      <c r="L59" s="5">
        <v>130.0</v>
      </c>
      <c r="M59" s="5" t="s">
        <v>65</v>
      </c>
      <c r="N59" s="5">
        <v>4.0</v>
      </c>
      <c r="O59" s="5">
        <v>69.0</v>
      </c>
      <c r="P59" s="6" t="s">
        <v>66</v>
      </c>
      <c r="Q59" s="6" t="s">
        <v>298</v>
      </c>
      <c r="R59" s="6" t="s">
        <v>298</v>
      </c>
    </row>
    <row r="60">
      <c r="A60" s="5" t="s">
        <v>299</v>
      </c>
      <c r="B60" s="5" t="s">
        <v>126</v>
      </c>
      <c r="C60" s="5" t="s">
        <v>127</v>
      </c>
      <c r="D60" s="5" t="s">
        <v>300</v>
      </c>
      <c r="E60" s="5">
        <v>6.0</v>
      </c>
      <c r="F60" s="5">
        <v>10.0</v>
      </c>
      <c r="H60" s="5" t="s">
        <v>179</v>
      </c>
      <c r="J60" s="5" t="s">
        <v>213</v>
      </c>
      <c r="K60" s="5">
        <v>-55.0</v>
      </c>
      <c r="L60" s="5">
        <v>130.0</v>
      </c>
      <c r="M60" s="5" t="s">
        <v>65</v>
      </c>
      <c r="N60" s="5">
        <v>2.0</v>
      </c>
      <c r="O60" s="5">
        <v>81.5</v>
      </c>
      <c r="P60" s="5" t="s">
        <v>301</v>
      </c>
      <c r="Q60" s="6" t="s">
        <v>302</v>
      </c>
      <c r="R60" s="6" t="s">
        <v>302</v>
      </c>
    </row>
    <row r="61">
      <c r="A61" s="5" t="s">
        <v>303</v>
      </c>
      <c r="B61" s="5" t="s">
        <v>126</v>
      </c>
      <c r="C61" s="5" t="s">
        <v>127</v>
      </c>
      <c r="D61" s="5" t="s">
        <v>304</v>
      </c>
      <c r="E61" s="5">
        <v>12.0</v>
      </c>
      <c r="F61" s="5">
        <v>20.0</v>
      </c>
      <c r="H61" s="5" t="s">
        <v>179</v>
      </c>
      <c r="J61" s="5" t="s">
        <v>213</v>
      </c>
      <c r="K61" s="5">
        <v>-55.0</v>
      </c>
      <c r="L61" s="5">
        <v>130.0</v>
      </c>
      <c r="M61" s="5" t="s">
        <v>65</v>
      </c>
      <c r="N61" s="5">
        <v>2.0</v>
      </c>
      <c r="O61" s="5">
        <v>128.5</v>
      </c>
      <c r="P61" s="6" t="s">
        <v>66</v>
      </c>
      <c r="Q61" s="6" t="s">
        <v>305</v>
      </c>
      <c r="R61" s="6" t="s">
        <v>305</v>
      </c>
    </row>
    <row r="62">
      <c r="A62" s="5" t="s">
        <v>306</v>
      </c>
      <c r="B62" s="5" t="s">
        <v>307</v>
      </c>
      <c r="C62" s="5" t="s">
        <v>73</v>
      </c>
      <c r="D62" s="5" t="s">
        <v>308</v>
      </c>
      <c r="H62" s="5" t="s">
        <v>248</v>
      </c>
      <c r="I62" s="5" t="s">
        <v>89</v>
      </c>
      <c r="J62" s="5" t="s">
        <v>309</v>
      </c>
      <c r="M62" s="5" t="s">
        <v>171</v>
      </c>
      <c r="N62" s="5">
        <v>2.0</v>
      </c>
      <c r="O62" s="5">
        <v>20.5</v>
      </c>
      <c r="P62" s="6" t="s">
        <v>66</v>
      </c>
      <c r="Q62" s="6" t="s">
        <v>310</v>
      </c>
      <c r="R62" s="5" t="s">
        <v>311</v>
      </c>
    </row>
    <row r="63">
      <c r="A63" s="5" t="s">
        <v>312</v>
      </c>
      <c r="B63" s="5" t="s">
        <v>307</v>
      </c>
      <c r="C63" s="5" t="s">
        <v>217</v>
      </c>
      <c r="D63" s="5" t="s">
        <v>313</v>
      </c>
      <c r="H63" s="5" t="s">
        <v>288</v>
      </c>
      <c r="I63" s="5" t="s">
        <v>63</v>
      </c>
      <c r="J63" s="5" t="s">
        <v>314</v>
      </c>
      <c r="M63" s="5" t="s">
        <v>171</v>
      </c>
      <c r="N63" s="5">
        <v>2.0</v>
      </c>
      <c r="O63" s="5">
        <v>13.9</v>
      </c>
      <c r="P63" s="6" t="s">
        <v>315</v>
      </c>
      <c r="Q63" s="6" t="s">
        <v>316</v>
      </c>
      <c r="R63" s="5" t="s">
        <v>317</v>
      </c>
    </row>
    <row r="64">
      <c r="A64" s="5" t="s">
        <v>318</v>
      </c>
      <c r="B64" s="5" t="s">
        <v>319</v>
      </c>
      <c r="C64" s="5" t="s">
        <v>320</v>
      </c>
      <c r="D64" s="5" t="s">
        <v>321</v>
      </c>
      <c r="H64" s="5" t="s">
        <v>179</v>
      </c>
      <c r="J64" s="5" t="s">
        <v>281</v>
      </c>
      <c r="M64" s="5" t="s">
        <v>171</v>
      </c>
      <c r="N64" s="5">
        <v>2.0</v>
      </c>
      <c r="O64" s="5">
        <v>229.5</v>
      </c>
      <c r="P64" s="6" t="s">
        <v>322</v>
      </c>
      <c r="Q64" s="6" t="s">
        <v>323</v>
      </c>
      <c r="R64" s="5" t="s">
        <v>324</v>
      </c>
    </row>
    <row r="65">
      <c r="A65" s="5" t="s">
        <v>325</v>
      </c>
      <c r="B65" s="5" t="s">
        <v>319</v>
      </c>
      <c r="C65" s="5" t="s">
        <v>326</v>
      </c>
      <c r="D65" s="5">
        <v>1044.0</v>
      </c>
      <c r="H65" s="5" t="s">
        <v>139</v>
      </c>
      <c r="J65" s="5" t="s">
        <v>327</v>
      </c>
      <c r="K65" s="5">
        <v>-60.0</v>
      </c>
      <c r="L65" s="5">
        <v>250.0</v>
      </c>
      <c r="M65" s="5" t="s">
        <v>171</v>
      </c>
      <c r="N65" s="5">
        <v>2.0</v>
      </c>
      <c r="O65" s="5">
        <v>1270.5</v>
      </c>
      <c r="P65" s="6" t="s">
        <v>328</v>
      </c>
      <c r="Q65" s="6" t="s">
        <v>329</v>
      </c>
      <c r="R65" s="5" t="s">
        <v>330</v>
      </c>
    </row>
    <row r="66">
      <c r="A66" s="5" t="s">
        <v>331</v>
      </c>
      <c r="B66" s="5" t="s">
        <v>332</v>
      </c>
      <c r="C66" s="5" t="s">
        <v>333</v>
      </c>
      <c r="D66" s="5" t="s">
        <v>334</v>
      </c>
      <c r="H66" s="5" t="s">
        <v>335</v>
      </c>
      <c r="J66" s="5" t="s">
        <v>336</v>
      </c>
      <c r="K66" s="5">
        <v>-70.0</v>
      </c>
      <c r="L66" s="5">
        <v>150.0</v>
      </c>
      <c r="M66" s="5" t="s">
        <v>171</v>
      </c>
      <c r="N66" s="5">
        <v>2.0</v>
      </c>
      <c r="O66" s="5">
        <v>188.5</v>
      </c>
      <c r="P66" s="6" t="s">
        <v>337</v>
      </c>
      <c r="Q66" s="6" t="s">
        <v>338</v>
      </c>
      <c r="R66" s="5" t="s">
        <v>339</v>
      </c>
    </row>
    <row r="67">
      <c r="A67" s="5" t="s">
        <v>340</v>
      </c>
      <c r="B67" s="5" t="s">
        <v>126</v>
      </c>
      <c r="C67" s="5" t="s">
        <v>132</v>
      </c>
      <c r="D67" s="5" t="s">
        <v>341</v>
      </c>
      <c r="E67" s="5">
        <v>7.0</v>
      </c>
      <c r="F67" s="5">
        <v>17.0</v>
      </c>
      <c r="H67" s="5" t="s">
        <v>179</v>
      </c>
      <c r="J67" s="5" t="s">
        <v>342</v>
      </c>
      <c r="K67" s="5">
        <v>-80.0</v>
      </c>
      <c r="L67" s="5">
        <v>160.0</v>
      </c>
      <c r="M67" s="5" t="s">
        <v>65</v>
      </c>
      <c r="N67" s="5">
        <v>2.0</v>
      </c>
      <c r="O67" s="5">
        <v>44.5</v>
      </c>
      <c r="P67" s="6" t="s">
        <v>160</v>
      </c>
      <c r="Q67" s="6" t="s">
        <v>343</v>
      </c>
      <c r="R67" s="6" t="s">
        <v>343</v>
      </c>
    </row>
    <row r="68">
      <c r="A68" s="5" t="s">
        <v>344</v>
      </c>
      <c r="B68" s="5" t="s">
        <v>126</v>
      </c>
      <c r="C68" s="5" t="s">
        <v>132</v>
      </c>
      <c r="D68" s="5" t="s">
        <v>345</v>
      </c>
      <c r="E68" s="5">
        <v>3.0</v>
      </c>
      <c r="F68" s="5">
        <v>9.0</v>
      </c>
      <c r="H68" s="5" t="s">
        <v>179</v>
      </c>
      <c r="J68" s="5" t="s">
        <v>342</v>
      </c>
      <c r="K68" s="5">
        <v>-60.0</v>
      </c>
      <c r="L68" s="5">
        <v>160.0</v>
      </c>
      <c r="M68" s="5" t="s">
        <v>65</v>
      </c>
      <c r="N68" s="5">
        <v>3.0</v>
      </c>
      <c r="O68" s="5">
        <v>31.5</v>
      </c>
      <c r="P68" s="6" t="s">
        <v>66</v>
      </c>
      <c r="Q68" s="6" t="s">
        <v>346</v>
      </c>
      <c r="R68" s="5" t="s">
        <v>347</v>
      </c>
    </row>
    <row r="69">
      <c r="A69" s="5" t="s">
        <v>348</v>
      </c>
      <c r="B69" s="5" t="s">
        <v>126</v>
      </c>
      <c r="C69" s="5" t="s">
        <v>127</v>
      </c>
      <c r="D69" s="5" t="s">
        <v>349</v>
      </c>
      <c r="E69" s="5">
        <v>4.0</v>
      </c>
      <c r="F69" s="5">
        <v>6.0</v>
      </c>
      <c r="H69" s="5" t="s">
        <v>179</v>
      </c>
      <c r="J69" s="5" t="s">
        <v>213</v>
      </c>
      <c r="K69" s="5">
        <v>-55.0</v>
      </c>
      <c r="L69" s="5">
        <v>130.0</v>
      </c>
      <c r="M69" s="5" t="s">
        <v>65</v>
      </c>
      <c r="N69" s="5">
        <v>3.0</v>
      </c>
      <c r="O69" s="5">
        <v>57.0</v>
      </c>
      <c r="P69" s="6" t="s">
        <v>66</v>
      </c>
      <c r="Q69" s="6" t="s">
        <v>350</v>
      </c>
      <c r="R69" s="6" t="s">
        <v>350</v>
      </c>
    </row>
    <row r="70">
      <c r="A70" s="5" t="s">
        <v>351</v>
      </c>
      <c r="B70" s="5" t="s">
        <v>126</v>
      </c>
      <c r="C70" s="5" t="s">
        <v>132</v>
      </c>
      <c r="D70" s="5" t="s">
        <v>352</v>
      </c>
      <c r="E70" s="5">
        <v>1.0</v>
      </c>
      <c r="F70" s="5">
        <v>6.0</v>
      </c>
      <c r="H70" s="5" t="s">
        <v>179</v>
      </c>
      <c r="J70" s="5" t="s">
        <v>342</v>
      </c>
      <c r="K70" s="5">
        <v>-60.0</v>
      </c>
      <c r="L70" s="5">
        <v>160.0</v>
      </c>
      <c r="M70" s="5" t="s">
        <v>65</v>
      </c>
      <c r="N70" s="5">
        <v>5.0</v>
      </c>
      <c r="O70" s="5">
        <v>23.0</v>
      </c>
      <c r="P70" s="6" t="s">
        <v>66</v>
      </c>
      <c r="Q70" s="6" t="s">
        <v>353</v>
      </c>
      <c r="R70" s="5" t="s">
        <v>354</v>
      </c>
    </row>
    <row r="71">
      <c r="A71" s="5" t="s">
        <v>355</v>
      </c>
      <c r="B71" s="5" t="s">
        <v>126</v>
      </c>
      <c r="C71" s="5" t="s">
        <v>132</v>
      </c>
      <c r="D71" s="5" t="s">
        <v>356</v>
      </c>
      <c r="E71" s="5">
        <v>5.0</v>
      </c>
      <c r="F71" s="5">
        <v>12.0</v>
      </c>
      <c r="H71" s="5" t="s">
        <v>179</v>
      </c>
      <c r="J71" s="5" t="s">
        <v>342</v>
      </c>
      <c r="K71" s="5">
        <v>-60.0</v>
      </c>
      <c r="L71" s="5">
        <v>160.0</v>
      </c>
      <c r="M71" s="5" t="s">
        <v>65</v>
      </c>
      <c r="N71" s="5">
        <v>2.0</v>
      </c>
      <c r="O71" s="5">
        <v>42.0</v>
      </c>
      <c r="P71" s="6" t="s">
        <v>66</v>
      </c>
      <c r="Q71" s="6" t="s">
        <v>357</v>
      </c>
      <c r="R71" s="5" t="s">
        <v>358</v>
      </c>
    </row>
    <row r="72">
      <c r="A72" s="5" t="s">
        <v>359</v>
      </c>
      <c r="B72" s="5" t="s">
        <v>126</v>
      </c>
      <c r="C72" s="5" t="s">
        <v>132</v>
      </c>
      <c r="D72" s="5" t="s">
        <v>360</v>
      </c>
      <c r="E72" s="5">
        <v>8.0</v>
      </c>
      <c r="F72" s="5">
        <v>20.0</v>
      </c>
      <c r="H72" s="5" t="s">
        <v>179</v>
      </c>
      <c r="J72" s="5" t="s">
        <v>342</v>
      </c>
      <c r="K72" s="5">
        <v>-60.0</v>
      </c>
      <c r="L72" s="5">
        <v>160.0</v>
      </c>
      <c r="M72" s="5" t="s">
        <v>65</v>
      </c>
      <c r="N72" s="5">
        <v>2.0</v>
      </c>
      <c r="O72" s="5">
        <v>48.0</v>
      </c>
      <c r="P72" s="6" t="s">
        <v>66</v>
      </c>
      <c r="Q72" s="6" t="s">
        <v>361</v>
      </c>
      <c r="R72" s="5" t="s">
        <v>362</v>
      </c>
    </row>
    <row r="73">
      <c r="A73" s="5" t="s">
        <v>363</v>
      </c>
      <c r="B73" s="5" t="s">
        <v>126</v>
      </c>
      <c r="C73" s="5" t="s">
        <v>364</v>
      </c>
      <c r="D73" s="5" t="s">
        <v>365</v>
      </c>
      <c r="E73" s="5">
        <v>6.0</v>
      </c>
      <c r="F73" s="5">
        <v>9.0</v>
      </c>
      <c r="H73" s="5" t="s">
        <v>179</v>
      </c>
      <c r="J73" s="5" t="s">
        <v>366</v>
      </c>
      <c r="L73" s="5">
        <v>650.0</v>
      </c>
      <c r="M73" s="5" t="s">
        <v>65</v>
      </c>
      <c r="N73" s="5">
        <v>2.0</v>
      </c>
      <c r="O73" s="5">
        <v>71.3</v>
      </c>
      <c r="P73" s="6" t="s">
        <v>367</v>
      </c>
      <c r="Q73" s="6" t="s">
        <v>368</v>
      </c>
      <c r="R73" s="5" t="s">
        <v>369</v>
      </c>
    </row>
    <row r="74">
      <c r="A74" s="5" t="s">
        <v>370</v>
      </c>
      <c r="B74" s="5" t="s">
        <v>371</v>
      </c>
      <c r="C74" s="5" t="s">
        <v>372</v>
      </c>
      <c r="D74" s="5" t="s">
        <v>373</v>
      </c>
      <c r="H74" s="5" t="s">
        <v>139</v>
      </c>
      <c r="J74" s="5" t="s">
        <v>374</v>
      </c>
      <c r="M74" s="5" t="s">
        <v>171</v>
      </c>
      <c r="N74" s="5">
        <v>2.0</v>
      </c>
      <c r="O74" s="5">
        <v>1.2</v>
      </c>
      <c r="P74" s="6" t="s">
        <v>76</v>
      </c>
      <c r="Q74" s="6" t="s">
        <v>375</v>
      </c>
      <c r="R74" s="5" t="s">
        <v>376</v>
      </c>
    </row>
    <row r="75">
      <c r="A75" s="5" t="s">
        <v>377</v>
      </c>
      <c r="B75" s="5" t="s">
        <v>319</v>
      </c>
      <c r="C75" s="5" t="s">
        <v>378</v>
      </c>
      <c r="D75" s="5" t="s">
        <v>379</v>
      </c>
      <c r="H75" s="5" t="s">
        <v>380</v>
      </c>
      <c r="J75" s="5" t="s">
        <v>381</v>
      </c>
      <c r="M75" s="5" t="s">
        <v>171</v>
      </c>
      <c r="N75" s="5">
        <v>2.0</v>
      </c>
      <c r="O75" s="5">
        <v>0.8</v>
      </c>
      <c r="P75" s="6" t="s">
        <v>76</v>
      </c>
      <c r="Q75" s="6" t="s">
        <v>382</v>
      </c>
      <c r="R75" s="5" t="s">
        <v>383</v>
      </c>
    </row>
    <row r="76">
      <c r="A76" s="5" t="s">
        <v>384</v>
      </c>
      <c r="B76" s="5" t="s">
        <v>233</v>
      </c>
      <c r="C76" s="5" t="s">
        <v>385</v>
      </c>
      <c r="H76" s="5" t="s">
        <v>179</v>
      </c>
      <c r="J76" s="5" t="s">
        <v>213</v>
      </c>
      <c r="K76" s="5">
        <v>-35.0</v>
      </c>
      <c r="L76" s="5">
        <v>85.0</v>
      </c>
      <c r="M76" s="5" t="s">
        <v>171</v>
      </c>
      <c r="N76" s="5">
        <v>2.0</v>
      </c>
      <c r="O76" s="5">
        <v>4.1</v>
      </c>
      <c r="P76" s="6" t="s">
        <v>66</v>
      </c>
      <c r="Q76" s="6" t="s">
        <v>386</v>
      </c>
      <c r="R76" s="5" t="s">
        <v>387</v>
      </c>
    </row>
    <row r="77">
      <c r="A77" s="5" t="s">
        <v>388</v>
      </c>
      <c r="B77" s="5" t="s">
        <v>199</v>
      </c>
      <c r="C77" s="5" t="s">
        <v>200</v>
      </c>
      <c r="D77" s="5" t="s">
        <v>389</v>
      </c>
      <c r="H77" s="5" t="s">
        <v>179</v>
      </c>
      <c r="J77" s="5" t="s">
        <v>202</v>
      </c>
      <c r="K77" s="5">
        <v>-40.0</v>
      </c>
      <c r="L77" s="5">
        <v>135.0</v>
      </c>
      <c r="M77" s="5" t="s">
        <v>171</v>
      </c>
      <c r="N77" s="5">
        <v>2.0</v>
      </c>
      <c r="O77" s="5">
        <v>14.3</v>
      </c>
      <c r="P77" s="6" t="s">
        <v>203</v>
      </c>
      <c r="Q77" s="6" t="s">
        <v>390</v>
      </c>
      <c r="R77" s="5" t="s">
        <v>391</v>
      </c>
    </row>
    <row r="78">
      <c r="A78" s="5" t="s">
        <v>392</v>
      </c>
      <c r="B78" s="5" t="s">
        <v>199</v>
      </c>
      <c r="C78" s="5" t="s">
        <v>211</v>
      </c>
      <c r="D78" s="5" t="s">
        <v>393</v>
      </c>
      <c r="H78" s="5" t="s">
        <v>179</v>
      </c>
      <c r="J78" s="5" t="s">
        <v>213</v>
      </c>
      <c r="K78" s="5">
        <v>-50.0</v>
      </c>
      <c r="L78" s="5">
        <v>120.0</v>
      </c>
      <c r="M78" s="5" t="s">
        <v>171</v>
      </c>
      <c r="N78" s="5">
        <v>2.0</v>
      </c>
      <c r="O78" s="5">
        <v>27.7</v>
      </c>
      <c r="P78" s="6" t="s">
        <v>203</v>
      </c>
      <c r="Q78" s="6" t="s">
        <v>394</v>
      </c>
      <c r="R78" s="5" t="s">
        <v>395</v>
      </c>
    </row>
    <row r="79">
      <c r="A79" s="5" t="s">
        <v>396</v>
      </c>
      <c r="B79" s="5" t="s">
        <v>163</v>
      </c>
      <c r="C79" s="5" t="s">
        <v>217</v>
      </c>
      <c r="D79" s="5" t="s">
        <v>397</v>
      </c>
      <c r="E79" s="5">
        <v>4.6</v>
      </c>
      <c r="F79" s="5">
        <v>7.1</v>
      </c>
      <c r="H79" s="5" t="s">
        <v>179</v>
      </c>
      <c r="J79" s="5" t="s">
        <v>164</v>
      </c>
      <c r="K79" s="5">
        <v>-40.0</v>
      </c>
      <c r="L79" s="5">
        <v>105.0</v>
      </c>
      <c r="M79" s="5" t="s">
        <v>65</v>
      </c>
      <c r="N79" s="5">
        <v>2.0</v>
      </c>
      <c r="O79" s="5">
        <v>13.1</v>
      </c>
      <c r="P79" s="6" t="s">
        <v>203</v>
      </c>
      <c r="Q79" s="5" t="s">
        <v>398</v>
      </c>
      <c r="R79" s="5" t="s">
        <v>399</v>
      </c>
    </row>
    <row r="80">
      <c r="A80" s="5" t="s">
        <v>400</v>
      </c>
      <c r="B80" s="5" t="s">
        <v>169</v>
      </c>
      <c r="C80" s="5" t="s">
        <v>401</v>
      </c>
      <c r="D80" s="5" t="s">
        <v>402</v>
      </c>
      <c r="J80" s="5" t="s">
        <v>403</v>
      </c>
      <c r="M80" s="5" t="s">
        <v>171</v>
      </c>
      <c r="N80" s="5">
        <v>2.0</v>
      </c>
      <c r="O80" s="5">
        <v>61.5</v>
      </c>
      <c r="P80" s="6" t="s">
        <v>76</v>
      </c>
      <c r="Q80" s="6" t="s">
        <v>404</v>
      </c>
      <c r="R80" s="5" t="s">
        <v>405</v>
      </c>
    </row>
    <row r="81">
      <c r="A81" s="5" t="s">
        <v>406</v>
      </c>
      <c r="B81" s="5" t="s">
        <v>169</v>
      </c>
      <c r="J81" s="5" t="s">
        <v>407</v>
      </c>
      <c r="M81" s="5" t="s">
        <v>171</v>
      </c>
      <c r="N81" s="5">
        <v>2.0</v>
      </c>
      <c r="O81" s="5">
        <v>163.9</v>
      </c>
      <c r="R81" s="5" t="s">
        <v>408</v>
      </c>
    </row>
    <row r="82">
      <c r="A82" s="5" t="s">
        <v>409</v>
      </c>
      <c r="B82" s="5" t="s">
        <v>307</v>
      </c>
      <c r="J82" s="5" t="s">
        <v>410</v>
      </c>
      <c r="M82" s="5" t="s">
        <v>171</v>
      </c>
      <c r="N82" s="5">
        <v>2.0</v>
      </c>
      <c r="O82" s="5">
        <v>2.0</v>
      </c>
      <c r="P82" s="6" t="s">
        <v>203</v>
      </c>
      <c r="Q82" s="6" t="s">
        <v>411</v>
      </c>
      <c r="R82" s="5" t="s">
        <v>412</v>
      </c>
    </row>
    <row r="83">
      <c r="A83" s="5" t="s">
        <v>413</v>
      </c>
      <c r="B83" s="5" t="s">
        <v>169</v>
      </c>
      <c r="C83" s="5" t="s">
        <v>414</v>
      </c>
      <c r="D83" s="5" t="s">
        <v>415</v>
      </c>
      <c r="H83" s="5" t="s">
        <v>179</v>
      </c>
      <c r="I83" s="5" t="s">
        <v>89</v>
      </c>
      <c r="J83" s="5" t="s">
        <v>416</v>
      </c>
      <c r="K83" s="5">
        <v>-40.0</v>
      </c>
      <c r="L83" s="5">
        <v>90.0</v>
      </c>
      <c r="M83" s="5" t="s">
        <v>171</v>
      </c>
      <c r="N83" s="5">
        <v>2.0</v>
      </c>
      <c r="O83" s="5">
        <v>45.1</v>
      </c>
      <c r="P83" s="6" t="s">
        <v>417</v>
      </c>
      <c r="Q83" s="6" t="s">
        <v>418</v>
      </c>
      <c r="R83" s="5" t="s">
        <v>419</v>
      </c>
    </row>
    <row r="84">
      <c r="A84" s="5" t="s">
        <v>420</v>
      </c>
      <c r="B84" s="5" t="s">
        <v>163</v>
      </c>
      <c r="C84" s="5" t="s">
        <v>217</v>
      </c>
      <c r="D84" s="5" t="s">
        <v>421</v>
      </c>
      <c r="E84" s="5">
        <v>8.5</v>
      </c>
      <c r="F84" s="5">
        <v>12.0</v>
      </c>
      <c r="H84" s="5" t="s">
        <v>179</v>
      </c>
      <c r="J84" s="5" t="s">
        <v>164</v>
      </c>
      <c r="K84" s="5">
        <v>-40.0</v>
      </c>
      <c r="L84" s="5">
        <v>105.0</v>
      </c>
      <c r="M84" s="5" t="s">
        <v>65</v>
      </c>
      <c r="N84" s="5">
        <v>2.0</v>
      </c>
      <c r="O84" s="5">
        <v>20.1</v>
      </c>
      <c r="P84" s="6" t="s">
        <v>203</v>
      </c>
      <c r="Q84" s="6" t="s">
        <v>422</v>
      </c>
      <c r="R84" s="5" t="s">
        <v>423</v>
      </c>
    </row>
    <row r="85">
      <c r="A85" s="5" t="s">
        <v>424</v>
      </c>
      <c r="B85" s="5" t="s">
        <v>425</v>
      </c>
      <c r="C85" s="5" t="s">
        <v>426</v>
      </c>
      <c r="D85" s="5" t="s">
        <v>427</v>
      </c>
      <c r="E85" s="5">
        <v>4.0</v>
      </c>
      <c r="H85" s="5" t="s">
        <v>179</v>
      </c>
      <c r="I85" s="5" t="s">
        <v>63</v>
      </c>
      <c r="J85" s="5" t="s">
        <v>428</v>
      </c>
      <c r="M85" s="5" t="s">
        <v>65</v>
      </c>
      <c r="N85" s="5">
        <v>5.0</v>
      </c>
      <c r="O85" s="5">
        <v>7.9</v>
      </c>
      <c r="P85" s="6" t="s">
        <v>66</v>
      </c>
      <c r="Q85" s="6" t="s">
        <v>429</v>
      </c>
      <c r="R85" s="5" t="s">
        <v>430</v>
      </c>
    </row>
    <row r="86">
      <c r="A86" s="5" t="s">
        <v>431</v>
      </c>
      <c r="B86" s="5" t="s">
        <v>425</v>
      </c>
      <c r="C86" s="5" t="s">
        <v>426</v>
      </c>
      <c r="D86" s="5" t="s">
        <v>427</v>
      </c>
      <c r="E86" s="5">
        <v>6.0</v>
      </c>
      <c r="H86" s="5" t="s">
        <v>179</v>
      </c>
      <c r="I86" s="5" t="s">
        <v>63</v>
      </c>
      <c r="J86" s="5" t="s">
        <v>428</v>
      </c>
      <c r="M86" s="5" t="s">
        <v>65</v>
      </c>
      <c r="N86" s="5">
        <v>4.0</v>
      </c>
      <c r="O86" s="5">
        <v>12.1</v>
      </c>
      <c r="P86" s="6" t="s">
        <v>66</v>
      </c>
      <c r="Q86" s="6" t="s">
        <v>432</v>
      </c>
      <c r="R86" s="5" t="s">
        <v>433</v>
      </c>
    </row>
    <row r="87">
      <c r="A87" s="5" t="s">
        <v>434</v>
      </c>
      <c r="B87" s="5" t="s">
        <v>126</v>
      </c>
      <c r="C87" s="5" t="s">
        <v>435</v>
      </c>
      <c r="D87" s="5" t="s">
        <v>436</v>
      </c>
      <c r="E87" s="5">
        <v>2.0</v>
      </c>
      <c r="H87" s="5" t="s">
        <v>139</v>
      </c>
      <c r="I87" s="5" t="s">
        <v>63</v>
      </c>
      <c r="J87" s="5" t="s">
        <v>437</v>
      </c>
      <c r="K87" s="5">
        <v>-50.0</v>
      </c>
      <c r="L87" s="5">
        <v>450.0</v>
      </c>
      <c r="M87" s="5" t="s">
        <v>65</v>
      </c>
      <c r="N87" s="5">
        <v>2.0</v>
      </c>
      <c r="O87" s="5">
        <v>21.3</v>
      </c>
      <c r="P87" s="6" t="s">
        <v>337</v>
      </c>
      <c r="Q87" s="6" t="s">
        <v>438</v>
      </c>
      <c r="R87" s="5" t="s">
        <v>439</v>
      </c>
    </row>
    <row r="88">
      <c r="A88" s="5" t="s">
        <v>440</v>
      </c>
      <c r="B88" s="5" t="s">
        <v>126</v>
      </c>
      <c r="C88" s="5" t="s">
        <v>435</v>
      </c>
      <c r="D88" s="5" t="s">
        <v>436</v>
      </c>
      <c r="E88" s="5">
        <v>3.0</v>
      </c>
      <c r="H88" s="5" t="s">
        <v>139</v>
      </c>
      <c r="I88" s="5" t="s">
        <v>63</v>
      </c>
      <c r="J88" s="5" t="s">
        <v>437</v>
      </c>
      <c r="K88" s="5">
        <v>-50.0</v>
      </c>
      <c r="L88" s="5">
        <v>450.0</v>
      </c>
      <c r="M88" s="5" t="s">
        <v>65</v>
      </c>
      <c r="N88" s="5">
        <v>2.0</v>
      </c>
      <c r="O88" s="5">
        <v>27.0</v>
      </c>
      <c r="P88" s="6" t="s">
        <v>337</v>
      </c>
      <c r="Q88" s="6" t="s">
        <v>441</v>
      </c>
      <c r="R88" s="5" t="s">
        <v>442</v>
      </c>
    </row>
    <row r="89">
      <c r="A89" s="5" t="s">
        <v>443</v>
      </c>
      <c r="B89" s="5" t="s">
        <v>86</v>
      </c>
      <c r="C89" s="5" t="s">
        <v>137</v>
      </c>
      <c r="D89" s="5" t="s">
        <v>444</v>
      </c>
      <c r="E89" s="5">
        <v>15.0</v>
      </c>
      <c r="F89" s="5">
        <v>5.0</v>
      </c>
      <c r="G89" s="5" t="s">
        <v>88</v>
      </c>
      <c r="H89" s="5" t="s">
        <v>179</v>
      </c>
      <c r="I89" s="5" t="s">
        <v>89</v>
      </c>
      <c r="J89" s="5" t="s">
        <v>75</v>
      </c>
      <c r="K89" s="5">
        <v>-55.0</v>
      </c>
      <c r="L89" s="5">
        <v>125.0</v>
      </c>
      <c r="M89" s="5" t="s">
        <v>65</v>
      </c>
      <c r="N89" s="5">
        <v>2.0</v>
      </c>
      <c r="O89" s="5">
        <v>114.8</v>
      </c>
      <c r="P89" s="6" t="s">
        <v>66</v>
      </c>
      <c r="Q89" s="6" t="s">
        <v>445</v>
      </c>
      <c r="R89" s="5" t="s">
        <v>446</v>
      </c>
    </row>
    <row r="90">
      <c r="A90" s="5" t="s">
        <v>447</v>
      </c>
      <c r="B90" s="5" t="s">
        <v>58</v>
      </c>
      <c r="C90" s="5" t="s">
        <v>73</v>
      </c>
      <c r="D90" s="5" t="s">
        <v>448</v>
      </c>
      <c r="E90" s="5">
        <v>2.5</v>
      </c>
      <c r="F90" s="5">
        <v>1.25</v>
      </c>
      <c r="G90" s="5" t="s">
        <v>61</v>
      </c>
      <c r="H90" s="5" t="s">
        <v>179</v>
      </c>
      <c r="I90" s="5" t="s">
        <v>63</v>
      </c>
      <c r="J90" s="5" t="s">
        <v>75</v>
      </c>
      <c r="K90" s="5">
        <v>-40.0</v>
      </c>
      <c r="L90" s="5">
        <v>125.0</v>
      </c>
      <c r="M90" s="5" t="s">
        <v>65</v>
      </c>
      <c r="N90" s="5">
        <v>2.0</v>
      </c>
      <c r="O90" s="5">
        <v>8.2</v>
      </c>
      <c r="P90" s="6" t="s">
        <v>156</v>
      </c>
      <c r="Q90" s="6" t="s">
        <v>449</v>
      </c>
      <c r="R90" s="5" t="s">
        <v>450</v>
      </c>
    </row>
    <row r="91">
      <c r="A91" s="5" t="s">
        <v>451</v>
      </c>
      <c r="B91" s="5" t="s">
        <v>58</v>
      </c>
      <c r="C91" s="5" t="s">
        <v>59</v>
      </c>
      <c r="D91" s="5" t="s">
        <v>452</v>
      </c>
      <c r="E91" s="5">
        <v>20.0</v>
      </c>
      <c r="F91" s="5">
        <v>6.0</v>
      </c>
      <c r="G91" s="5" t="s">
        <v>88</v>
      </c>
      <c r="H91" s="5" t="s">
        <v>179</v>
      </c>
      <c r="I91" s="5" t="s">
        <v>63</v>
      </c>
      <c r="J91" s="5" t="s">
        <v>64</v>
      </c>
      <c r="M91" s="5" t="s">
        <v>65</v>
      </c>
      <c r="N91" s="5">
        <v>2.0</v>
      </c>
      <c r="O91" s="5">
        <v>105.0</v>
      </c>
      <c r="P91" s="6" t="s">
        <v>66</v>
      </c>
      <c r="Q91" s="6" t="s">
        <v>453</v>
      </c>
      <c r="R91" s="5" t="s">
        <v>454</v>
      </c>
    </row>
    <row r="92">
      <c r="A92" s="5" t="s">
        <v>455</v>
      </c>
      <c r="B92" s="5" t="s">
        <v>58</v>
      </c>
      <c r="C92" s="5" t="s">
        <v>73</v>
      </c>
      <c r="D92" s="5" t="s">
        <v>456</v>
      </c>
      <c r="E92" s="5">
        <v>3.0</v>
      </c>
      <c r="F92" s="5">
        <v>1.5</v>
      </c>
      <c r="G92" s="5" t="s">
        <v>61</v>
      </c>
      <c r="H92" s="5" t="s">
        <v>139</v>
      </c>
      <c r="J92" s="5" t="s">
        <v>75</v>
      </c>
      <c r="K92" s="5">
        <v>-55.0</v>
      </c>
      <c r="L92" s="5">
        <v>105.0</v>
      </c>
      <c r="M92" s="5" t="s">
        <v>65</v>
      </c>
      <c r="N92" s="5">
        <v>2.0</v>
      </c>
      <c r="O92" s="5">
        <v>12.0</v>
      </c>
      <c r="P92" s="6" t="s">
        <v>66</v>
      </c>
      <c r="Q92" s="6" t="s">
        <v>457</v>
      </c>
      <c r="R92" s="5" t="s">
        <v>458</v>
      </c>
    </row>
    <row r="93">
      <c r="A93" s="5" t="s">
        <v>459</v>
      </c>
      <c r="B93" s="5" t="s">
        <v>58</v>
      </c>
      <c r="C93" s="5" t="s">
        <v>137</v>
      </c>
      <c r="D93" s="5" t="s">
        <v>460</v>
      </c>
      <c r="E93" s="5">
        <v>4.0</v>
      </c>
      <c r="F93" s="5">
        <v>2.0</v>
      </c>
      <c r="G93" s="5" t="s">
        <v>61</v>
      </c>
      <c r="H93" s="5" t="s">
        <v>380</v>
      </c>
      <c r="I93" s="5" t="s">
        <v>63</v>
      </c>
      <c r="J93" s="5" t="s">
        <v>159</v>
      </c>
      <c r="K93" s="5">
        <v>-55.0</v>
      </c>
      <c r="L93" s="5">
        <v>125.0</v>
      </c>
      <c r="M93" s="5" t="s">
        <v>65</v>
      </c>
      <c r="N93" s="5">
        <v>2.0</v>
      </c>
      <c r="O93" s="5">
        <v>10.7</v>
      </c>
      <c r="P93" s="6" t="s">
        <v>160</v>
      </c>
      <c r="Q93" s="6" t="s">
        <v>461</v>
      </c>
      <c r="R93" s="6" t="s">
        <v>461</v>
      </c>
    </row>
    <row r="94">
      <c r="A94" s="5" t="s">
        <v>462</v>
      </c>
      <c r="B94" s="5" t="s">
        <v>229</v>
      </c>
      <c r="C94" s="5" t="s">
        <v>463</v>
      </c>
      <c r="D94" s="5" t="s">
        <v>464</v>
      </c>
      <c r="E94" s="5">
        <v>7.0</v>
      </c>
      <c r="H94" s="5" t="s">
        <v>179</v>
      </c>
      <c r="J94" s="5" t="s">
        <v>465</v>
      </c>
      <c r="M94" s="5" t="s">
        <v>171</v>
      </c>
      <c r="N94" s="5">
        <v>2.0</v>
      </c>
      <c r="O94" s="5">
        <v>16.7</v>
      </c>
      <c r="P94" s="6" t="s">
        <v>76</v>
      </c>
      <c r="Q94" s="6" t="s">
        <v>466</v>
      </c>
      <c r="R94" s="5" t="s">
        <v>467</v>
      </c>
    </row>
    <row r="95">
      <c r="A95" s="5" t="s">
        <v>468</v>
      </c>
      <c r="B95" s="5" t="s">
        <v>233</v>
      </c>
      <c r="C95" s="5" t="s">
        <v>469</v>
      </c>
      <c r="D95" s="5" t="s">
        <v>470</v>
      </c>
      <c r="H95" s="5" t="s">
        <v>179</v>
      </c>
      <c r="J95" s="5" t="s">
        <v>471</v>
      </c>
      <c r="K95" s="5">
        <v>-40.0</v>
      </c>
      <c r="L95" s="5">
        <v>85.0</v>
      </c>
      <c r="M95" s="5" t="s">
        <v>171</v>
      </c>
      <c r="N95" s="5">
        <v>2.0</v>
      </c>
      <c r="O95" s="5">
        <v>2.5</v>
      </c>
      <c r="P95" s="6" t="s">
        <v>76</v>
      </c>
      <c r="Q95" s="6" t="s">
        <v>472</v>
      </c>
      <c r="R95" s="5" t="s">
        <v>473</v>
      </c>
    </row>
    <row r="96">
      <c r="A96" s="5" t="s">
        <v>474</v>
      </c>
      <c r="B96" s="5" t="s">
        <v>109</v>
      </c>
      <c r="C96" s="5" t="s">
        <v>475</v>
      </c>
      <c r="D96" s="5">
        <v>1.864102005E9</v>
      </c>
      <c r="J96" s="5" t="s">
        <v>476</v>
      </c>
      <c r="M96" s="5" t="s">
        <v>111</v>
      </c>
      <c r="N96" s="5">
        <v>1.0</v>
      </c>
      <c r="O96" s="5">
        <v>1.6</v>
      </c>
      <c r="P96" s="6" t="s">
        <v>156</v>
      </c>
      <c r="Q96" s="6" t="s">
        <v>477</v>
      </c>
      <c r="R96" s="5" t="s">
        <v>478</v>
      </c>
    </row>
    <row r="97">
      <c r="A97" s="5" t="s">
        <v>479</v>
      </c>
      <c r="B97" s="5" t="s">
        <v>86</v>
      </c>
      <c r="C97" s="5" t="s">
        <v>59</v>
      </c>
      <c r="D97" s="5" t="s">
        <v>480</v>
      </c>
      <c r="E97" s="5">
        <v>16.0</v>
      </c>
      <c r="F97" s="5">
        <v>4.0</v>
      </c>
      <c r="G97" s="5" t="s">
        <v>117</v>
      </c>
      <c r="H97" s="5" t="s">
        <v>179</v>
      </c>
      <c r="I97" s="5" t="s">
        <v>89</v>
      </c>
      <c r="J97" s="5" t="s">
        <v>75</v>
      </c>
      <c r="K97" s="5">
        <v>-55.0</v>
      </c>
      <c r="L97" s="5">
        <v>125.0</v>
      </c>
      <c r="M97" s="5" t="s">
        <v>65</v>
      </c>
      <c r="N97" s="5">
        <v>1.0</v>
      </c>
      <c r="O97" s="5">
        <v>176.0</v>
      </c>
      <c r="P97" s="6" t="s">
        <v>66</v>
      </c>
      <c r="Q97" s="6" t="s">
        <v>481</v>
      </c>
      <c r="R97" s="6" t="s">
        <v>481</v>
      </c>
    </row>
    <row r="98">
      <c r="A98" s="5" t="s">
        <v>482</v>
      </c>
      <c r="B98" s="5" t="s">
        <v>58</v>
      </c>
      <c r="C98" s="5" t="s">
        <v>483</v>
      </c>
      <c r="D98" s="5" t="s">
        <v>484</v>
      </c>
      <c r="E98" s="5">
        <v>16.0</v>
      </c>
      <c r="F98" s="5">
        <v>8.0</v>
      </c>
      <c r="G98" s="5" t="s">
        <v>61</v>
      </c>
      <c r="H98" s="5" t="s">
        <v>179</v>
      </c>
      <c r="I98" s="5" t="s">
        <v>63</v>
      </c>
      <c r="J98" s="5" t="s">
        <v>75</v>
      </c>
      <c r="M98" s="5" t="s">
        <v>65</v>
      </c>
      <c r="N98" s="5">
        <v>1.0</v>
      </c>
      <c r="O98" s="5">
        <v>174.2</v>
      </c>
      <c r="P98" s="6" t="s">
        <v>66</v>
      </c>
      <c r="Q98" s="6" t="s">
        <v>485</v>
      </c>
      <c r="R98" s="5" t="s">
        <v>486</v>
      </c>
    </row>
    <row r="99">
      <c r="A99" s="5" t="s">
        <v>487</v>
      </c>
      <c r="B99" s="5" t="s">
        <v>58</v>
      </c>
      <c r="C99" s="5" t="s">
        <v>483</v>
      </c>
      <c r="D99" s="5" t="s">
        <v>488</v>
      </c>
      <c r="E99" s="5">
        <v>14.0</v>
      </c>
      <c r="F99" s="5">
        <v>7.0</v>
      </c>
      <c r="G99" s="5" t="s">
        <v>61</v>
      </c>
      <c r="H99" s="5" t="s">
        <v>179</v>
      </c>
      <c r="I99" s="5" t="s">
        <v>63</v>
      </c>
      <c r="J99" s="5" t="s">
        <v>75</v>
      </c>
      <c r="M99" s="5" t="s">
        <v>65</v>
      </c>
      <c r="N99" s="5">
        <v>1.0</v>
      </c>
      <c r="O99" s="5">
        <v>0.0</v>
      </c>
      <c r="P99" s="6" t="s">
        <v>66</v>
      </c>
      <c r="Q99" s="6" t="s">
        <v>489</v>
      </c>
      <c r="R99" s="5" t="s">
        <v>490</v>
      </c>
    </row>
    <row r="100">
      <c r="A100" s="5" t="s">
        <v>491</v>
      </c>
      <c r="B100" s="5" t="s">
        <v>58</v>
      </c>
      <c r="C100" s="5" t="s">
        <v>59</v>
      </c>
      <c r="D100" s="5" t="s">
        <v>492</v>
      </c>
      <c r="E100" s="5">
        <v>8.0</v>
      </c>
      <c r="F100" s="5">
        <v>4.0</v>
      </c>
      <c r="G100" s="5" t="s">
        <v>61</v>
      </c>
      <c r="H100" s="5" t="s">
        <v>179</v>
      </c>
      <c r="I100" s="5" t="s">
        <v>63</v>
      </c>
      <c r="J100" s="5" t="s">
        <v>493</v>
      </c>
      <c r="K100" s="5">
        <v>-55.0</v>
      </c>
      <c r="L100" s="5">
        <v>125.0</v>
      </c>
      <c r="M100" s="5" t="s">
        <v>65</v>
      </c>
      <c r="N100" s="5">
        <v>1.0</v>
      </c>
      <c r="O100" s="5">
        <v>20.1</v>
      </c>
      <c r="P100" s="6" t="s">
        <v>66</v>
      </c>
      <c r="Q100" s="6" t="s">
        <v>494</v>
      </c>
      <c r="R100" s="5" t="s">
        <v>495</v>
      </c>
    </row>
    <row r="101">
      <c r="A101" s="5" t="s">
        <v>496</v>
      </c>
      <c r="B101" s="5" t="s">
        <v>58</v>
      </c>
      <c r="C101" s="5" t="s">
        <v>497</v>
      </c>
      <c r="D101" s="5" t="s">
        <v>498</v>
      </c>
      <c r="E101" s="5">
        <v>0.8</v>
      </c>
      <c r="F101" s="5">
        <v>0.4</v>
      </c>
      <c r="G101" s="5" t="s">
        <v>61</v>
      </c>
      <c r="H101" s="5" t="s">
        <v>179</v>
      </c>
      <c r="I101" s="5" t="s">
        <v>63</v>
      </c>
      <c r="J101" s="5" t="s">
        <v>499</v>
      </c>
      <c r="K101" s="5">
        <v>-55.0</v>
      </c>
      <c r="L101" s="5">
        <v>125.0</v>
      </c>
      <c r="M101" s="5" t="s">
        <v>65</v>
      </c>
      <c r="N101" s="5">
        <v>1.0</v>
      </c>
      <c r="O101" s="5">
        <v>11.7</v>
      </c>
      <c r="P101" s="6" t="s">
        <v>500</v>
      </c>
      <c r="Q101" s="6" t="s">
        <v>501</v>
      </c>
      <c r="R101" s="5" t="s">
        <v>502</v>
      </c>
    </row>
    <row r="102">
      <c r="A102" s="5" t="s">
        <v>503</v>
      </c>
      <c r="B102" s="5" t="s">
        <v>319</v>
      </c>
      <c r="D102" s="5" t="s">
        <v>504</v>
      </c>
      <c r="H102" s="5" t="s">
        <v>505</v>
      </c>
      <c r="J102" s="5" t="s">
        <v>506</v>
      </c>
      <c r="K102" s="5">
        <v>-50.0</v>
      </c>
      <c r="L102" s="5">
        <v>100.0</v>
      </c>
      <c r="M102" s="5" t="s">
        <v>111</v>
      </c>
      <c r="N102" s="5">
        <v>1.0</v>
      </c>
      <c r="O102" s="5">
        <v>0.7</v>
      </c>
      <c r="P102" s="6" t="s">
        <v>507</v>
      </c>
      <c r="Q102" s="6" t="s">
        <v>508</v>
      </c>
      <c r="R102" s="5" t="s">
        <v>509</v>
      </c>
    </row>
    <row r="103">
      <c r="A103" s="5" t="s">
        <v>510</v>
      </c>
      <c r="B103" s="5" t="s">
        <v>319</v>
      </c>
      <c r="C103" s="5" t="s">
        <v>511</v>
      </c>
      <c r="D103" s="5" t="s">
        <v>512</v>
      </c>
      <c r="J103" s="5" t="s">
        <v>513</v>
      </c>
      <c r="M103" s="5" t="s">
        <v>111</v>
      </c>
      <c r="N103" s="5">
        <v>1.0</v>
      </c>
      <c r="O103" s="5">
        <v>0.5</v>
      </c>
      <c r="P103" s="6" t="s">
        <v>514</v>
      </c>
      <c r="Q103" s="6" t="s">
        <v>515</v>
      </c>
      <c r="R103" s="5" t="s">
        <v>516</v>
      </c>
    </row>
    <row r="104">
      <c r="A104" s="5" t="s">
        <v>517</v>
      </c>
      <c r="B104" s="5" t="s">
        <v>86</v>
      </c>
      <c r="C104" s="5" t="s">
        <v>435</v>
      </c>
      <c r="D104" s="5" t="s">
        <v>518</v>
      </c>
      <c r="E104" s="5">
        <v>8.0</v>
      </c>
      <c r="F104" s="5">
        <v>2.0</v>
      </c>
      <c r="G104" s="5" t="s">
        <v>117</v>
      </c>
      <c r="H104" s="5" t="s">
        <v>179</v>
      </c>
      <c r="I104" s="5" t="s">
        <v>89</v>
      </c>
      <c r="J104" s="5" t="s">
        <v>75</v>
      </c>
      <c r="K104" s="5">
        <v>-55.0</v>
      </c>
      <c r="L104" s="5">
        <v>90.0</v>
      </c>
      <c r="M104" s="5" t="s">
        <v>65</v>
      </c>
      <c r="N104" s="5">
        <v>1.0</v>
      </c>
      <c r="O104" s="5">
        <v>0.0</v>
      </c>
      <c r="P104" s="5" t="s">
        <v>519</v>
      </c>
      <c r="Q104" s="6" t="s">
        <v>520</v>
      </c>
      <c r="R104" s="5" t="s">
        <v>521</v>
      </c>
    </row>
    <row r="105">
      <c r="A105" s="5" t="s">
        <v>522</v>
      </c>
      <c r="B105" s="5" t="s">
        <v>126</v>
      </c>
      <c r="C105" s="5" t="s">
        <v>127</v>
      </c>
      <c r="D105" s="5" t="s">
        <v>523</v>
      </c>
      <c r="E105" s="5">
        <v>8.0</v>
      </c>
      <c r="F105" s="5">
        <v>13.0</v>
      </c>
      <c r="H105" s="5" t="s">
        <v>179</v>
      </c>
      <c r="J105" s="5" t="s">
        <v>213</v>
      </c>
      <c r="K105" s="5">
        <v>-55.0</v>
      </c>
      <c r="L105" s="5">
        <v>130.0</v>
      </c>
      <c r="M105" s="5" t="s">
        <v>65</v>
      </c>
      <c r="N105" s="5">
        <v>1.0</v>
      </c>
      <c r="O105" s="5">
        <v>100.5</v>
      </c>
      <c r="P105" s="6" t="s">
        <v>66</v>
      </c>
      <c r="Q105" s="6" t="s">
        <v>524</v>
      </c>
      <c r="R105" s="5" t="s">
        <v>525</v>
      </c>
    </row>
    <row r="106">
      <c r="A106" s="5" t="s">
        <v>526</v>
      </c>
      <c r="B106" s="5" t="s">
        <v>319</v>
      </c>
      <c r="C106" s="5" t="s">
        <v>527</v>
      </c>
      <c r="D106" s="5">
        <v>243.0</v>
      </c>
      <c r="H106" s="5" t="s">
        <v>288</v>
      </c>
      <c r="J106" s="5" t="s">
        <v>528</v>
      </c>
      <c r="K106" s="5">
        <v>-55.0</v>
      </c>
      <c r="L106" s="5">
        <v>180.0</v>
      </c>
      <c r="M106" s="5" t="s">
        <v>171</v>
      </c>
      <c r="N106" s="5">
        <v>1.0</v>
      </c>
      <c r="O106" s="5">
        <v>0.0</v>
      </c>
      <c r="P106" s="5" t="s">
        <v>519</v>
      </c>
      <c r="Q106" s="6" t="s">
        <v>529</v>
      </c>
      <c r="R106" s="5" t="s">
        <v>530</v>
      </c>
    </row>
    <row r="107">
      <c r="A107" s="5" t="s">
        <v>531</v>
      </c>
      <c r="B107" s="5" t="s">
        <v>126</v>
      </c>
      <c r="C107" s="5" t="s">
        <v>532</v>
      </c>
      <c r="D107" s="5" t="s">
        <v>533</v>
      </c>
      <c r="E107" s="5">
        <v>1.0</v>
      </c>
      <c r="F107" s="5">
        <v>5.0</v>
      </c>
      <c r="H107" s="5" t="s">
        <v>179</v>
      </c>
      <c r="J107" s="5" t="s">
        <v>534</v>
      </c>
      <c r="K107" s="5">
        <v>-50.0</v>
      </c>
      <c r="L107" s="5">
        <v>150.0</v>
      </c>
      <c r="M107" s="5" t="s">
        <v>65</v>
      </c>
      <c r="N107" s="5">
        <v>1.0</v>
      </c>
      <c r="O107" s="5">
        <v>29.2</v>
      </c>
      <c r="P107" s="6" t="s">
        <v>337</v>
      </c>
      <c r="Q107" s="6" t="s">
        <v>535</v>
      </c>
      <c r="R107" s="5" t="s">
        <v>536</v>
      </c>
    </row>
    <row r="108">
      <c r="A108" s="5" t="s">
        <v>537</v>
      </c>
      <c r="B108" s="5" t="s">
        <v>538</v>
      </c>
      <c r="C108" s="5" t="s">
        <v>539</v>
      </c>
      <c r="D108" s="5" t="s">
        <v>540</v>
      </c>
      <c r="E108" s="5">
        <v>6.35</v>
      </c>
      <c r="F108" s="5">
        <v>2.11</v>
      </c>
      <c r="G108" s="5" t="s">
        <v>88</v>
      </c>
      <c r="H108" s="5" t="s">
        <v>541</v>
      </c>
      <c r="I108" s="5" t="s">
        <v>63</v>
      </c>
      <c r="J108" s="5" t="s">
        <v>542</v>
      </c>
      <c r="K108" s="5">
        <v>-55.0</v>
      </c>
      <c r="L108" s="5">
        <v>135.0</v>
      </c>
      <c r="M108" s="5" t="s">
        <v>171</v>
      </c>
      <c r="N108" s="5">
        <v>1.0</v>
      </c>
      <c r="O108" s="5">
        <v>13.3</v>
      </c>
      <c r="P108" s="5" t="s">
        <v>543</v>
      </c>
      <c r="Q108" s="6" t="s">
        <v>544</v>
      </c>
      <c r="R108" s="5" t="s">
        <v>545</v>
      </c>
    </row>
    <row r="109">
      <c r="A109" s="5" t="s">
        <v>546</v>
      </c>
      <c r="B109" s="5" t="s">
        <v>271</v>
      </c>
      <c r="C109" s="5" t="s">
        <v>279</v>
      </c>
      <c r="D109" s="5" t="s">
        <v>547</v>
      </c>
      <c r="H109" s="5" t="s">
        <v>541</v>
      </c>
      <c r="J109" s="5" t="s">
        <v>281</v>
      </c>
      <c r="K109" s="5">
        <v>-40.0</v>
      </c>
      <c r="L109" s="5">
        <v>130.0</v>
      </c>
      <c r="M109" s="5" t="s">
        <v>171</v>
      </c>
      <c r="N109" s="5">
        <v>1.0</v>
      </c>
      <c r="O109" s="5">
        <v>0.0</v>
      </c>
      <c r="P109" s="5" t="s">
        <v>282</v>
      </c>
      <c r="Q109" s="6" t="s">
        <v>548</v>
      </c>
      <c r="R109" s="5" t="s">
        <v>549</v>
      </c>
    </row>
    <row r="110">
      <c r="A110" s="5" t="s">
        <v>550</v>
      </c>
      <c r="B110" s="5" t="s">
        <v>271</v>
      </c>
      <c r="C110" s="5" t="s">
        <v>286</v>
      </c>
      <c r="D110" s="5" t="s">
        <v>551</v>
      </c>
      <c r="H110" s="5" t="s">
        <v>293</v>
      </c>
      <c r="M110" s="5" t="s">
        <v>171</v>
      </c>
      <c r="N110" s="5">
        <v>1.0</v>
      </c>
      <c r="O110" s="5">
        <v>0.0</v>
      </c>
      <c r="P110" s="5" t="s">
        <v>282</v>
      </c>
      <c r="Q110" s="6" t="s">
        <v>552</v>
      </c>
      <c r="R110" s="5" t="s">
        <v>553</v>
      </c>
    </row>
    <row r="111">
      <c r="A111" s="5" t="s">
        <v>554</v>
      </c>
      <c r="B111" s="5" t="s">
        <v>271</v>
      </c>
      <c r="C111" s="5" t="s">
        <v>555</v>
      </c>
      <c r="D111" s="5" t="s">
        <v>556</v>
      </c>
      <c r="H111" s="5" t="s">
        <v>557</v>
      </c>
      <c r="J111" s="5" t="s">
        <v>281</v>
      </c>
      <c r="M111" s="5" t="s">
        <v>171</v>
      </c>
      <c r="N111" s="5">
        <v>1.0</v>
      </c>
      <c r="O111" s="5">
        <v>0.0</v>
      </c>
      <c r="P111" s="5" t="s">
        <v>282</v>
      </c>
      <c r="Q111" s="6" t="s">
        <v>558</v>
      </c>
      <c r="R111" s="5" t="s">
        <v>559</v>
      </c>
    </row>
    <row r="112">
      <c r="A112" s="5" t="s">
        <v>560</v>
      </c>
      <c r="B112" s="5" t="s">
        <v>271</v>
      </c>
      <c r="J112" s="5" t="s">
        <v>281</v>
      </c>
      <c r="M112" s="5" t="s">
        <v>171</v>
      </c>
      <c r="N112" s="5">
        <v>1.0</v>
      </c>
      <c r="O112" s="5">
        <v>0.0</v>
      </c>
      <c r="R112" s="5" t="s">
        <v>561</v>
      </c>
    </row>
    <row r="113">
      <c r="A113" s="5" t="s">
        <v>562</v>
      </c>
      <c r="B113" s="5" t="s">
        <v>563</v>
      </c>
      <c r="M113" s="5" t="s">
        <v>171</v>
      </c>
      <c r="N113" s="5">
        <v>1.0</v>
      </c>
      <c r="O113" s="5">
        <v>3.8</v>
      </c>
      <c r="P113" s="5" t="s">
        <v>564</v>
      </c>
      <c r="R113" s="5" t="s">
        <v>565</v>
      </c>
    </row>
    <row r="114">
      <c r="A114" s="5" t="s">
        <v>566</v>
      </c>
      <c r="B114" s="5" t="s">
        <v>169</v>
      </c>
      <c r="C114" s="5" t="s">
        <v>132</v>
      </c>
      <c r="D114" s="5">
        <v>90816.0</v>
      </c>
      <c r="H114" s="5" t="s">
        <v>179</v>
      </c>
      <c r="J114" s="5" t="s">
        <v>170</v>
      </c>
      <c r="K114" s="5">
        <v>-30.0</v>
      </c>
      <c r="L114" s="5">
        <v>80.0</v>
      </c>
      <c r="M114" s="5" t="s">
        <v>171</v>
      </c>
      <c r="N114" s="5">
        <v>1.0</v>
      </c>
      <c r="O114" s="5">
        <v>3.8</v>
      </c>
      <c r="P114" s="6" t="s">
        <v>160</v>
      </c>
      <c r="Q114" s="6" t="s">
        <v>567</v>
      </c>
      <c r="R114" s="5" t="s">
        <v>568</v>
      </c>
    </row>
    <row r="115">
      <c r="A115" s="5" t="s">
        <v>569</v>
      </c>
      <c r="B115" s="5" t="s">
        <v>169</v>
      </c>
      <c r="C115" s="5" t="s">
        <v>414</v>
      </c>
      <c r="D115" s="5" t="s">
        <v>570</v>
      </c>
      <c r="H115" s="5" t="s">
        <v>179</v>
      </c>
      <c r="I115" s="5" t="s">
        <v>89</v>
      </c>
      <c r="J115" s="5" t="s">
        <v>571</v>
      </c>
      <c r="K115" s="5">
        <v>0.0</v>
      </c>
      <c r="L115" s="5">
        <v>60.0</v>
      </c>
      <c r="M115" s="5" t="s">
        <v>171</v>
      </c>
      <c r="N115" s="5">
        <v>1.0</v>
      </c>
      <c r="O115" s="5">
        <v>5.2</v>
      </c>
      <c r="P115" s="6" t="s">
        <v>572</v>
      </c>
      <c r="Q115" s="6" t="s">
        <v>573</v>
      </c>
      <c r="R115" s="5" t="s">
        <v>574</v>
      </c>
    </row>
    <row r="116">
      <c r="A116" s="5" t="s">
        <v>575</v>
      </c>
      <c r="B116" s="5" t="s">
        <v>169</v>
      </c>
      <c r="C116" s="5" t="s">
        <v>414</v>
      </c>
      <c r="D116" s="5" t="s">
        <v>570</v>
      </c>
      <c r="H116" s="5" t="s">
        <v>179</v>
      </c>
      <c r="I116" s="5" t="s">
        <v>89</v>
      </c>
      <c r="J116" s="5" t="s">
        <v>571</v>
      </c>
      <c r="K116" s="5">
        <v>0.0</v>
      </c>
      <c r="L116" s="5">
        <v>60.0</v>
      </c>
      <c r="M116" s="5" t="s">
        <v>171</v>
      </c>
      <c r="N116" s="5">
        <v>1.0</v>
      </c>
      <c r="O116" s="5">
        <v>94.3</v>
      </c>
      <c r="P116" s="6" t="s">
        <v>417</v>
      </c>
      <c r="Q116" s="6" t="s">
        <v>576</v>
      </c>
      <c r="R116" s="5" t="s">
        <v>577</v>
      </c>
    </row>
  </sheetData>
  <hyperlinks>
    <hyperlink r:id="rId1" ref="P2"/>
    <hyperlink r:id="rId2" ref="Q2"/>
    <hyperlink r:id="rId3" ref="R2"/>
    <hyperlink r:id="rId4" ref="P3"/>
    <hyperlink r:id="rId5" ref="Q3"/>
    <hyperlink r:id="rId6" ref="R3"/>
    <hyperlink r:id="rId7" ref="P4"/>
    <hyperlink r:id="rId8" ref="Q4"/>
    <hyperlink r:id="rId9" ref="R4"/>
    <hyperlink r:id="rId10" ref="P5"/>
    <hyperlink r:id="rId11" ref="Q5"/>
    <hyperlink r:id="rId12" ref="P6"/>
    <hyperlink r:id="rId13" ref="Q6"/>
    <hyperlink r:id="rId14" ref="P7"/>
    <hyperlink r:id="rId15" ref="Q7"/>
    <hyperlink r:id="rId16" ref="P8"/>
    <hyperlink r:id="rId17" ref="Q8"/>
    <hyperlink r:id="rId18" ref="R8"/>
    <hyperlink r:id="rId19" ref="P9"/>
    <hyperlink r:id="rId20" ref="Q9"/>
    <hyperlink r:id="rId21" ref="R9"/>
    <hyperlink r:id="rId22" ref="P10"/>
    <hyperlink r:id="rId23" ref="Q10"/>
    <hyperlink r:id="rId24" ref="R10"/>
    <hyperlink r:id="rId25" ref="P11"/>
    <hyperlink r:id="rId26" ref="Q11"/>
    <hyperlink r:id="rId27" ref="R11"/>
    <hyperlink r:id="rId28" ref="P12"/>
    <hyperlink r:id="rId29" ref="Q12"/>
    <hyperlink r:id="rId30" ref="R12"/>
    <hyperlink r:id="rId31" ref="Q13"/>
    <hyperlink r:id="rId32" ref="P14"/>
    <hyperlink r:id="rId33" ref="Q14"/>
    <hyperlink r:id="rId34" ref="R14"/>
    <hyperlink r:id="rId35" ref="P15"/>
    <hyperlink r:id="rId36" ref="Q15"/>
    <hyperlink r:id="rId37" ref="R15"/>
    <hyperlink r:id="rId38" ref="P16"/>
    <hyperlink r:id="rId39" ref="Q16"/>
    <hyperlink r:id="rId40" ref="P17"/>
    <hyperlink r:id="rId41" ref="Q17"/>
    <hyperlink r:id="rId42" ref="R17"/>
    <hyperlink r:id="rId43" ref="P18"/>
    <hyperlink r:id="rId44" ref="Q18"/>
    <hyperlink r:id="rId45" ref="R18"/>
    <hyperlink r:id="rId46" ref="P19"/>
    <hyperlink r:id="rId47" ref="Q19"/>
    <hyperlink r:id="rId48" ref="R19"/>
    <hyperlink r:id="rId49" ref="P20"/>
    <hyperlink r:id="rId50" ref="Q20"/>
    <hyperlink r:id="rId51" ref="R20"/>
    <hyperlink r:id="rId52" ref="P21"/>
    <hyperlink r:id="rId53" ref="Q21"/>
    <hyperlink r:id="rId54" ref="R21"/>
    <hyperlink r:id="rId55" ref="P22"/>
    <hyperlink r:id="rId56" ref="Q22"/>
    <hyperlink r:id="rId57" ref="R22"/>
    <hyperlink r:id="rId58" ref="P23"/>
    <hyperlink r:id="rId59" ref="Q23"/>
    <hyperlink r:id="rId60" ref="R23"/>
    <hyperlink r:id="rId61" ref="P24"/>
    <hyperlink r:id="rId62" ref="Q24"/>
    <hyperlink r:id="rId63" ref="R24"/>
    <hyperlink r:id="rId64" ref="P25"/>
    <hyperlink r:id="rId65" ref="Q25"/>
    <hyperlink r:id="rId66" ref="R25"/>
    <hyperlink r:id="rId67" ref="P26"/>
    <hyperlink r:id="rId68" ref="Q26"/>
    <hyperlink r:id="rId69" ref="P27"/>
    <hyperlink r:id="rId70" ref="Q27"/>
    <hyperlink r:id="rId71" ref="R27"/>
    <hyperlink r:id="rId72" ref="P28"/>
    <hyperlink r:id="rId73" ref="Q28"/>
    <hyperlink r:id="rId74" ref="R28"/>
    <hyperlink r:id="rId75" ref="P29"/>
    <hyperlink r:id="rId76" ref="Q29"/>
    <hyperlink r:id="rId77" ref="P30"/>
    <hyperlink r:id="rId78" ref="Q30"/>
    <hyperlink r:id="rId79" ref="R30"/>
    <hyperlink r:id="rId80" ref="P31"/>
    <hyperlink r:id="rId81" ref="Q31"/>
    <hyperlink r:id="rId82" ref="R31"/>
    <hyperlink r:id="rId83" ref="P33"/>
    <hyperlink r:id="rId84" ref="Q33"/>
    <hyperlink r:id="rId85" ref="P38"/>
    <hyperlink r:id="rId86" ref="Q38"/>
    <hyperlink r:id="rId87" ref="P39"/>
    <hyperlink r:id="rId88" ref="Q39"/>
    <hyperlink r:id="rId89" ref="P40"/>
    <hyperlink r:id="rId90" ref="Q40"/>
    <hyperlink r:id="rId91" ref="P41"/>
    <hyperlink r:id="rId92" ref="Q41"/>
    <hyperlink r:id="rId93" ref="P42"/>
    <hyperlink r:id="rId94" ref="Q42"/>
    <hyperlink r:id="rId95" ref="P43"/>
    <hyperlink r:id="rId96" ref="Q43"/>
    <hyperlink r:id="rId97" ref="P46"/>
    <hyperlink r:id="rId98" ref="Q46"/>
    <hyperlink r:id="rId99" ref="P47"/>
    <hyperlink r:id="rId100" ref="Q47"/>
    <hyperlink r:id="rId101" ref="P48"/>
    <hyperlink r:id="rId102" ref="Q48"/>
    <hyperlink r:id="rId103" ref="P49"/>
    <hyperlink r:id="rId104" ref="Q49"/>
    <hyperlink r:id="rId105" ref="Q50"/>
    <hyperlink r:id="rId106" ref="P51"/>
    <hyperlink r:id="rId107" ref="Q51"/>
    <hyperlink r:id="rId108" ref="P52"/>
    <hyperlink r:id="rId109" ref="Q52"/>
    <hyperlink r:id="rId110" ref="P53"/>
    <hyperlink r:id="rId111" ref="Q53"/>
    <hyperlink r:id="rId112" ref="Q54"/>
    <hyperlink r:id="rId113" ref="P55"/>
    <hyperlink r:id="rId114" ref="Q55"/>
    <hyperlink r:id="rId115" ref="Q56"/>
    <hyperlink r:id="rId116" ref="P57"/>
    <hyperlink r:id="rId117" ref="Q57"/>
    <hyperlink r:id="rId118" ref="P58"/>
    <hyperlink r:id="rId119" ref="Q58"/>
    <hyperlink r:id="rId120" ref="P59"/>
    <hyperlink r:id="rId121" ref="Q59"/>
    <hyperlink r:id="rId122" ref="R59"/>
    <hyperlink r:id="rId123" ref="Q60"/>
    <hyperlink r:id="rId124" ref="R60"/>
    <hyperlink r:id="rId125" ref="P61"/>
    <hyperlink r:id="rId126" ref="Q61"/>
    <hyperlink r:id="rId127" ref="R61"/>
    <hyperlink r:id="rId128" ref="P62"/>
    <hyperlink r:id="rId129" ref="Q62"/>
    <hyperlink r:id="rId130" ref="P63"/>
    <hyperlink r:id="rId131" ref="Q63"/>
    <hyperlink r:id="rId132" ref="P64"/>
    <hyperlink r:id="rId133" ref="Q64"/>
    <hyperlink r:id="rId134" ref="P65"/>
    <hyperlink r:id="rId135" ref="Q65"/>
    <hyperlink r:id="rId136" ref="P66"/>
    <hyperlink r:id="rId137" ref="Q66"/>
    <hyperlink r:id="rId138" ref="P67"/>
    <hyperlink r:id="rId139" ref="Q67"/>
    <hyperlink r:id="rId140" ref="R67"/>
    <hyperlink r:id="rId141" ref="P68"/>
    <hyperlink r:id="rId142" ref="Q68"/>
    <hyperlink r:id="rId143" ref="P69"/>
    <hyperlink r:id="rId144" ref="Q69"/>
    <hyperlink r:id="rId145" ref="R69"/>
    <hyperlink r:id="rId146" ref="P70"/>
    <hyperlink r:id="rId147" ref="Q70"/>
    <hyperlink r:id="rId148" ref="P71"/>
    <hyperlink r:id="rId149" ref="Q71"/>
    <hyperlink r:id="rId150" ref="P72"/>
    <hyperlink r:id="rId151" ref="Q72"/>
    <hyperlink r:id="rId152" ref="P73"/>
    <hyperlink r:id="rId153" ref="Q73"/>
    <hyperlink r:id="rId154" ref="P74"/>
    <hyperlink r:id="rId155" ref="Q74"/>
    <hyperlink r:id="rId156" ref="P75"/>
    <hyperlink r:id="rId157" ref="Q75"/>
    <hyperlink r:id="rId158" ref="P76"/>
    <hyperlink r:id="rId159" ref="Q76"/>
    <hyperlink r:id="rId160" ref="P77"/>
    <hyperlink r:id="rId161" ref="Q77"/>
    <hyperlink r:id="rId162" ref="P78"/>
    <hyperlink r:id="rId163" ref="Q78"/>
    <hyperlink r:id="rId164" ref="P79"/>
    <hyperlink r:id="rId165" ref="P80"/>
    <hyperlink r:id="rId166" ref="Q80"/>
    <hyperlink r:id="rId167" ref="P82"/>
    <hyperlink r:id="rId168" ref="Q82"/>
    <hyperlink r:id="rId169" ref="P83"/>
    <hyperlink r:id="rId170" ref="Q83"/>
    <hyperlink r:id="rId171" ref="P84"/>
    <hyperlink r:id="rId172" ref="Q84"/>
    <hyperlink r:id="rId173" ref="P85"/>
    <hyperlink r:id="rId174" ref="Q85"/>
    <hyperlink r:id="rId175" ref="P86"/>
    <hyperlink r:id="rId176" ref="Q86"/>
    <hyperlink r:id="rId177" ref="P87"/>
    <hyperlink r:id="rId178" ref="Q87"/>
    <hyperlink r:id="rId179" ref="P88"/>
    <hyperlink r:id="rId180" ref="Q88"/>
    <hyperlink r:id="rId181" ref="P89"/>
    <hyperlink r:id="rId182" ref="Q89"/>
    <hyperlink r:id="rId183" ref="P90"/>
    <hyperlink r:id="rId184" ref="Q90"/>
    <hyperlink r:id="rId185" ref="P91"/>
    <hyperlink r:id="rId186" ref="Q91"/>
    <hyperlink r:id="rId187" ref="P92"/>
    <hyperlink r:id="rId188" ref="Q92"/>
    <hyperlink r:id="rId189" ref="P93"/>
    <hyperlink r:id="rId190" ref="Q93"/>
    <hyperlink r:id="rId191" ref="R93"/>
    <hyperlink r:id="rId192" ref="P94"/>
    <hyperlink r:id="rId193" ref="Q94"/>
    <hyperlink r:id="rId194" ref="P95"/>
    <hyperlink r:id="rId195" ref="Q95"/>
    <hyperlink r:id="rId196" ref="P96"/>
    <hyperlink r:id="rId197" ref="Q96"/>
    <hyperlink r:id="rId198" ref="P97"/>
    <hyperlink r:id="rId199" ref="Q97"/>
    <hyperlink r:id="rId200" ref="R97"/>
    <hyperlink r:id="rId201" ref="P98"/>
    <hyperlink r:id="rId202" ref="Q98"/>
    <hyperlink r:id="rId203" ref="P99"/>
    <hyperlink r:id="rId204" ref="Q99"/>
    <hyperlink r:id="rId205" ref="P100"/>
    <hyperlink r:id="rId206" ref="Q100"/>
    <hyperlink r:id="rId207" ref="P101"/>
    <hyperlink r:id="rId208" ref="Q101"/>
    <hyperlink r:id="rId209" ref="P102"/>
    <hyperlink r:id="rId210" ref="Q102"/>
    <hyperlink r:id="rId211" ref="P103"/>
    <hyperlink r:id="rId212" ref="Q103"/>
    <hyperlink r:id="rId213" ref="Q104"/>
    <hyperlink r:id="rId214" ref="P105"/>
    <hyperlink r:id="rId215" ref="Q105"/>
    <hyperlink r:id="rId216" ref="Q106"/>
    <hyperlink r:id="rId217" ref="P107"/>
    <hyperlink r:id="rId218" ref="Q107"/>
    <hyperlink r:id="rId219" ref="Q108"/>
    <hyperlink r:id="rId220" ref="Q109"/>
    <hyperlink r:id="rId221" ref="Q110"/>
    <hyperlink r:id="rId222" ref="Q111"/>
    <hyperlink r:id="rId223" ref="P114"/>
    <hyperlink r:id="rId224" ref="Q114"/>
    <hyperlink r:id="rId225" ref="P115"/>
    <hyperlink r:id="rId226" ref="Q115"/>
    <hyperlink r:id="rId227" ref="P116"/>
    <hyperlink r:id="rId228" ref="Q116"/>
  </hyperlinks>
  <drawing r:id="rId2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5" t="s">
        <v>578</v>
      </c>
      <c r="B1" s="5" t="s">
        <v>579</v>
      </c>
      <c r="C1" s="5" t="s">
        <v>580</v>
      </c>
      <c r="D1" s="5" t="s">
        <v>581</v>
      </c>
      <c r="E1" s="5" t="s">
        <v>582</v>
      </c>
      <c r="F1" s="5" t="s">
        <v>583</v>
      </c>
      <c r="G1" s="5" t="s">
        <v>584</v>
      </c>
      <c r="H1" s="5" t="s">
        <v>585</v>
      </c>
      <c r="I1" s="5" t="s">
        <v>586</v>
      </c>
      <c r="J1" s="5" t="s">
        <v>587</v>
      </c>
      <c r="K1" s="5" t="s">
        <v>588</v>
      </c>
      <c r="L1" s="5" t="s">
        <v>589</v>
      </c>
      <c r="M1" s="5" t="s">
        <v>49</v>
      </c>
      <c r="N1" s="5" t="s">
        <v>50</v>
      </c>
      <c r="O1" s="5" t="s">
        <v>590</v>
      </c>
      <c r="P1" s="5" t="s">
        <v>591</v>
      </c>
      <c r="Q1" s="5" t="s">
        <v>592</v>
      </c>
      <c r="R1" s="5" t="s">
        <v>52</v>
      </c>
      <c r="S1" s="5" t="s">
        <v>593</v>
      </c>
      <c r="T1" s="5" t="s">
        <v>54</v>
      </c>
      <c r="U1" s="5" t="s">
        <v>55</v>
      </c>
      <c r="V1" s="5" t="s">
        <v>56</v>
      </c>
    </row>
    <row r="2">
      <c r="A2" s="5" t="s">
        <v>594</v>
      </c>
      <c r="B2" s="5" t="s">
        <v>595</v>
      </c>
      <c r="C2" s="5" t="s">
        <v>596</v>
      </c>
      <c r="F2" s="5" t="s">
        <v>597</v>
      </c>
      <c r="G2" s="5">
        <v>1.0</v>
      </c>
      <c r="I2" s="5">
        <v>2.45</v>
      </c>
      <c r="J2" s="5" t="s">
        <v>598</v>
      </c>
      <c r="K2" s="5" t="s">
        <v>599</v>
      </c>
      <c r="L2" s="5">
        <v>50.0</v>
      </c>
      <c r="M2" s="5">
        <v>-60.0</v>
      </c>
      <c r="N2" s="5">
        <v>200.0</v>
      </c>
      <c r="O2" s="5">
        <v>2000.0</v>
      </c>
      <c r="Q2" s="5">
        <v>20.0</v>
      </c>
      <c r="R2" s="5">
        <v>43.0</v>
      </c>
      <c r="S2" s="5">
        <v>81.1</v>
      </c>
      <c r="T2" s="5" t="s">
        <v>600</v>
      </c>
      <c r="U2" s="6" t="s">
        <v>601</v>
      </c>
      <c r="V2" s="5" t="s">
        <v>602</v>
      </c>
    </row>
    <row r="3">
      <c r="A3" s="5" t="s">
        <v>603</v>
      </c>
      <c r="B3" s="5" t="s">
        <v>604</v>
      </c>
      <c r="C3" s="5" t="s">
        <v>605</v>
      </c>
      <c r="D3" s="5">
        <v>0.08</v>
      </c>
      <c r="E3" s="5">
        <v>28.0</v>
      </c>
      <c r="F3" s="5" t="s">
        <v>606</v>
      </c>
      <c r="G3" s="5">
        <v>1.0</v>
      </c>
      <c r="H3" s="5" t="s">
        <v>607</v>
      </c>
      <c r="I3" s="5">
        <v>0.89</v>
      </c>
      <c r="J3" s="5" t="s">
        <v>608</v>
      </c>
      <c r="M3" s="5">
        <v>-10.0</v>
      </c>
      <c r="N3" s="5">
        <v>80.0</v>
      </c>
      <c r="O3" s="5">
        <v>300.0</v>
      </c>
      <c r="Q3" s="5">
        <v>1.49</v>
      </c>
      <c r="R3" s="5">
        <v>157.0</v>
      </c>
      <c r="S3" s="5">
        <v>5.4</v>
      </c>
      <c r="T3" s="5" t="s">
        <v>609</v>
      </c>
      <c r="U3" s="6" t="s">
        <v>610</v>
      </c>
      <c r="V3" s="5" t="s">
        <v>611</v>
      </c>
    </row>
    <row r="4">
      <c r="A4" s="5" t="s">
        <v>612</v>
      </c>
      <c r="B4" s="5" t="s">
        <v>595</v>
      </c>
      <c r="C4" s="5" t="s">
        <v>613</v>
      </c>
      <c r="F4" s="5" t="s">
        <v>614</v>
      </c>
      <c r="G4" s="5">
        <v>1.0</v>
      </c>
      <c r="H4" s="5" t="s">
        <v>179</v>
      </c>
      <c r="I4" s="5">
        <v>4.95</v>
      </c>
      <c r="J4" s="5" t="s">
        <v>615</v>
      </c>
      <c r="K4" s="5" t="s">
        <v>616</v>
      </c>
      <c r="L4" s="5">
        <v>50.0</v>
      </c>
      <c r="M4" s="5">
        <v>-60.0</v>
      </c>
      <c r="N4" s="5">
        <v>80.0</v>
      </c>
      <c r="Q4" s="5">
        <v>27.0</v>
      </c>
      <c r="R4" s="5">
        <v>28.0</v>
      </c>
      <c r="S4" s="5">
        <v>36.9</v>
      </c>
      <c r="U4" s="6" t="s">
        <v>617</v>
      </c>
      <c r="V4" s="5" t="s">
        <v>618</v>
      </c>
    </row>
    <row r="5">
      <c r="A5" s="5" t="s">
        <v>619</v>
      </c>
      <c r="B5" s="5" t="s">
        <v>595</v>
      </c>
      <c r="C5" s="5" t="s">
        <v>620</v>
      </c>
      <c r="F5" s="5" t="s">
        <v>621</v>
      </c>
      <c r="G5" s="5">
        <v>1.0</v>
      </c>
      <c r="H5" s="5" t="s">
        <v>179</v>
      </c>
      <c r="I5" s="5">
        <v>1.37</v>
      </c>
      <c r="J5" s="5" t="s">
        <v>622</v>
      </c>
      <c r="K5" s="5" t="s">
        <v>623</v>
      </c>
      <c r="L5" s="5">
        <v>50.0</v>
      </c>
      <c r="M5" s="5">
        <v>-60.0</v>
      </c>
      <c r="N5" s="5">
        <v>200.0</v>
      </c>
      <c r="O5" s="5">
        <v>1000.0</v>
      </c>
      <c r="Q5" s="5">
        <v>4.6</v>
      </c>
      <c r="R5" s="5">
        <v>21.0</v>
      </c>
      <c r="S5" s="5">
        <v>29.5</v>
      </c>
      <c r="T5" s="5" t="s">
        <v>624</v>
      </c>
      <c r="U5" s="6" t="s">
        <v>625</v>
      </c>
      <c r="V5" s="5" t="s">
        <v>626</v>
      </c>
    </row>
    <row r="6">
      <c r="A6" s="5" t="s">
        <v>627</v>
      </c>
      <c r="B6" s="5" t="s">
        <v>604</v>
      </c>
      <c r="C6" s="5" t="s">
        <v>628</v>
      </c>
      <c r="D6" s="5">
        <v>0.2</v>
      </c>
      <c r="G6" s="5">
        <v>1.0</v>
      </c>
      <c r="H6" s="5" t="s">
        <v>629</v>
      </c>
      <c r="I6" s="5">
        <v>1.5</v>
      </c>
      <c r="J6" s="5" t="s">
        <v>630</v>
      </c>
      <c r="M6" s="5">
        <v>-50.0</v>
      </c>
      <c r="N6" s="5">
        <v>105.0</v>
      </c>
      <c r="O6" s="5">
        <v>600.0</v>
      </c>
      <c r="R6" s="5">
        <v>133.0</v>
      </c>
      <c r="S6" s="5">
        <v>6.7</v>
      </c>
      <c r="U6" s="6" t="s">
        <v>631</v>
      </c>
      <c r="V6" s="5" t="s">
        <v>632</v>
      </c>
    </row>
    <row r="7">
      <c r="A7" s="5" t="s">
        <v>633</v>
      </c>
      <c r="B7" s="5" t="s">
        <v>604</v>
      </c>
      <c r="C7" s="5" t="s">
        <v>605</v>
      </c>
      <c r="D7" s="5">
        <v>0.05</v>
      </c>
      <c r="E7" s="5">
        <v>30.0</v>
      </c>
      <c r="F7" s="5" t="s">
        <v>634</v>
      </c>
      <c r="G7" s="5">
        <v>1.0</v>
      </c>
      <c r="H7" s="5" t="s">
        <v>635</v>
      </c>
      <c r="I7" s="5">
        <v>0.81</v>
      </c>
      <c r="J7" s="5" t="s">
        <v>608</v>
      </c>
      <c r="M7" s="5">
        <v>-10.0</v>
      </c>
      <c r="N7" s="5">
        <v>80.0</v>
      </c>
      <c r="O7" s="5">
        <v>300.0</v>
      </c>
      <c r="Q7" s="5">
        <v>0.11</v>
      </c>
      <c r="R7" s="5">
        <v>65.0</v>
      </c>
      <c r="S7" s="5">
        <v>4.9</v>
      </c>
      <c r="T7" s="5" t="s">
        <v>636</v>
      </c>
      <c r="U7" s="6" t="s">
        <v>637</v>
      </c>
      <c r="V7" s="5" t="s">
        <v>638</v>
      </c>
    </row>
    <row r="8">
      <c r="A8" s="5" t="s">
        <v>639</v>
      </c>
      <c r="B8" s="5" t="s">
        <v>595</v>
      </c>
      <c r="C8" s="5" t="s">
        <v>640</v>
      </c>
      <c r="F8" s="5" t="s">
        <v>641</v>
      </c>
      <c r="G8" s="5">
        <v>1.0</v>
      </c>
      <c r="H8" s="5" t="s">
        <v>179</v>
      </c>
      <c r="I8" s="5">
        <v>1.78</v>
      </c>
      <c r="J8" s="5" t="s">
        <v>642</v>
      </c>
      <c r="K8" s="5" t="s">
        <v>643</v>
      </c>
      <c r="L8" s="5">
        <v>50.0</v>
      </c>
      <c r="M8" s="5">
        <v>-60.0</v>
      </c>
      <c r="N8" s="5">
        <v>200.0</v>
      </c>
      <c r="O8" s="5">
        <v>1000.0</v>
      </c>
      <c r="Q8" s="5">
        <v>7.0</v>
      </c>
      <c r="R8" s="5">
        <v>16.0</v>
      </c>
      <c r="S8" s="5">
        <v>73.8</v>
      </c>
      <c r="T8" s="5" t="s">
        <v>644</v>
      </c>
      <c r="U8" s="6" t="s">
        <v>645</v>
      </c>
      <c r="V8" s="5" t="s">
        <v>646</v>
      </c>
    </row>
    <row r="9">
      <c r="A9" s="5" t="s">
        <v>647</v>
      </c>
      <c r="B9" s="5" t="s">
        <v>604</v>
      </c>
      <c r="C9" s="5" t="s">
        <v>628</v>
      </c>
      <c r="D9" s="5">
        <v>0.5</v>
      </c>
      <c r="G9" s="5">
        <v>1.0</v>
      </c>
      <c r="H9" s="5" t="s">
        <v>648</v>
      </c>
      <c r="I9" s="5">
        <v>1.8</v>
      </c>
      <c r="J9" s="5" t="s">
        <v>630</v>
      </c>
      <c r="M9" s="5">
        <v>-50.0</v>
      </c>
      <c r="N9" s="5">
        <v>105.0</v>
      </c>
      <c r="O9" s="5">
        <v>600.0</v>
      </c>
      <c r="R9" s="5">
        <v>36.0</v>
      </c>
      <c r="S9" s="5">
        <v>11.9</v>
      </c>
      <c r="U9" s="6" t="s">
        <v>631</v>
      </c>
      <c r="V9" s="5" t="s">
        <v>649</v>
      </c>
    </row>
    <row r="10">
      <c r="A10" s="5" t="s">
        <v>650</v>
      </c>
      <c r="B10" s="5" t="s">
        <v>595</v>
      </c>
      <c r="C10" s="5" t="s">
        <v>651</v>
      </c>
      <c r="F10" s="5" t="s">
        <v>652</v>
      </c>
      <c r="G10" s="5">
        <v>1.0</v>
      </c>
      <c r="H10" s="5" t="s">
        <v>179</v>
      </c>
      <c r="I10" s="5">
        <v>2.8</v>
      </c>
      <c r="J10" s="5" t="s">
        <v>653</v>
      </c>
      <c r="K10" s="5" t="s">
        <v>654</v>
      </c>
      <c r="L10" s="5">
        <v>50.0</v>
      </c>
      <c r="M10" s="5">
        <v>-60.0</v>
      </c>
      <c r="N10" s="5">
        <v>70.0</v>
      </c>
      <c r="O10" s="5">
        <v>1000.0</v>
      </c>
      <c r="Q10" s="5">
        <v>15.0</v>
      </c>
      <c r="R10" s="5">
        <v>17.0</v>
      </c>
      <c r="S10" s="5">
        <v>20.5</v>
      </c>
      <c r="T10" s="5" t="s">
        <v>655</v>
      </c>
      <c r="U10" s="6" t="s">
        <v>656</v>
      </c>
      <c r="V10" s="5" t="s">
        <v>657</v>
      </c>
    </row>
    <row r="11">
      <c r="A11" s="5" t="s">
        <v>658</v>
      </c>
      <c r="B11" s="5" t="s">
        <v>659</v>
      </c>
      <c r="C11" s="5" t="s">
        <v>660</v>
      </c>
      <c r="F11" s="5" t="s">
        <v>661</v>
      </c>
      <c r="G11" s="5">
        <v>1.0</v>
      </c>
      <c r="I11" s="5">
        <v>4.1</v>
      </c>
      <c r="J11" s="5" t="s">
        <v>662</v>
      </c>
      <c r="K11" s="5" t="s">
        <v>663</v>
      </c>
      <c r="L11" s="5">
        <v>50.0</v>
      </c>
      <c r="M11" s="5">
        <v>-60.0</v>
      </c>
      <c r="N11" s="5">
        <v>155.0</v>
      </c>
      <c r="Q11" s="5">
        <v>44.0</v>
      </c>
      <c r="R11" s="5">
        <v>14.0</v>
      </c>
      <c r="S11" s="5">
        <v>245.9</v>
      </c>
      <c r="T11" s="5" t="s">
        <v>664</v>
      </c>
      <c r="U11" s="6" t="s">
        <v>665</v>
      </c>
      <c r="V11" s="6" t="s">
        <v>666</v>
      </c>
    </row>
    <row r="12">
      <c r="A12" s="5" t="s">
        <v>667</v>
      </c>
      <c r="B12" s="5" t="s">
        <v>604</v>
      </c>
      <c r="C12" s="5" t="s">
        <v>628</v>
      </c>
      <c r="D12" s="5">
        <v>0.12</v>
      </c>
      <c r="G12" s="5">
        <v>1.0</v>
      </c>
      <c r="H12" s="5" t="s">
        <v>668</v>
      </c>
      <c r="I12" s="5">
        <v>1.3</v>
      </c>
      <c r="J12" s="5" t="s">
        <v>630</v>
      </c>
      <c r="M12" s="5">
        <v>-50.0</v>
      </c>
      <c r="N12" s="5">
        <v>105.0</v>
      </c>
      <c r="O12" s="5">
        <v>600.0</v>
      </c>
      <c r="Q12" s="5">
        <v>2.35</v>
      </c>
      <c r="R12" s="5">
        <v>53.0</v>
      </c>
      <c r="S12" s="5">
        <v>6.6</v>
      </c>
      <c r="T12" s="5" t="s">
        <v>519</v>
      </c>
      <c r="U12" s="6" t="s">
        <v>631</v>
      </c>
      <c r="V12" s="5" t="s">
        <v>669</v>
      </c>
    </row>
    <row r="13">
      <c r="A13" s="5" t="s">
        <v>670</v>
      </c>
      <c r="B13" s="5" t="s">
        <v>659</v>
      </c>
      <c r="C13" s="5" t="s">
        <v>671</v>
      </c>
      <c r="F13" s="5" t="s">
        <v>672</v>
      </c>
      <c r="G13" s="5">
        <v>1.0</v>
      </c>
      <c r="I13" s="5">
        <v>2.69</v>
      </c>
      <c r="J13" s="5" t="s">
        <v>642</v>
      </c>
      <c r="K13" s="5" t="s">
        <v>673</v>
      </c>
      <c r="L13" s="5">
        <v>50.0</v>
      </c>
      <c r="M13" s="5">
        <v>-60.0</v>
      </c>
      <c r="N13" s="5">
        <v>155.0</v>
      </c>
      <c r="Q13" s="5">
        <v>20.0</v>
      </c>
      <c r="R13" s="5">
        <v>14.0</v>
      </c>
      <c r="S13" s="5">
        <v>147.5</v>
      </c>
      <c r="T13" s="5" t="s">
        <v>519</v>
      </c>
      <c r="U13" s="6" t="s">
        <v>674</v>
      </c>
      <c r="V13" s="6" t="s">
        <v>666</v>
      </c>
    </row>
    <row r="14">
      <c r="A14" s="5" t="s">
        <v>675</v>
      </c>
      <c r="B14" s="5" t="s">
        <v>676</v>
      </c>
      <c r="C14" s="5" t="s">
        <v>677</v>
      </c>
      <c r="D14" s="5">
        <v>0.08</v>
      </c>
      <c r="E14" s="5">
        <v>28.0</v>
      </c>
      <c r="F14" s="5" t="s">
        <v>678</v>
      </c>
      <c r="G14" s="5">
        <v>1.0</v>
      </c>
      <c r="H14" s="5" t="s">
        <v>679</v>
      </c>
      <c r="I14" s="5">
        <v>1.2</v>
      </c>
      <c r="J14" s="5" t="s">
        <v>680</v>
      </c>
      <c r="M14" s="5">
        <v>-60.0</v>
      </c>
      <c r="N14" s="5">
        <v>200.0</v>
      </c>
      <c r="O14" s="5">
        <v>600.0</v>
      </c>
      <c r="P14" s="5">
        <v>0.8</v>
      </c>
      <c r="R14" s="5">
        <v>77.0</v>
      </c>
      <c r="S14" s="5">
        <v>14.6</v>
      </c>
      <c r="T14" s="5" t="s">
        <v>681</v>
      </c>
      <c r="U14" s="6" t="s">
        <v>682</v>
      </c>
      <c r="V14" s="5" t="s">
        <v>683</v>
      </c>
    </row>
    <row r="15">
      <c r="A15" s="5" t="s">
        <v>684</v>
      </c>
      <c r="B15" s="5" t="s">
        <v>595</v>
      </c>
      <c r="C15" s="5" t="s">
        <v>685</v>
      </c>
      <c r="F15" s="5" t="s">
        <v>686</v>
      </c>
      <c r="G15" s="5">
        <v>1.0</v>
      </c>
      <c r="H15" s="5" t="s">
        <v>179</v>
      </c>
      <c r="I15" s="5">
        <v>7.54</v>
      </c>
      <c r="J15" s="5" t="s">
        <v>687</v>
      </c>
      <c r="K15" s="5" t="s">
        <v>688</v>
      </c>
      <c r="L15" s="5">
        <v>50.0</v>
      </c>
      <c r="M15" s="5">
        <v>-60.0</v>
      </c>
      <c r="N15" s="5">
        <v>75.0</v>
      </c>
      <c r="Q15" s="5">
        <v>60.0</v>
      </c>
      <c r="R15" s="5">
        <v>13.0</v>
      </c>
      <c r="S15" s="5">
        <v>61.5</v>
      </c>
      <c r="T15" s="5" t="s">
        <v>519</v>
      </c>
      <c r="U15" s="6" t="s">
        <v>689</v>
      </c>
      <c r="V15" s="5" t="s">
        <v>690</v>
      </c>
    </row>
    <row r="16">
      <c r="A16" s="5" t="s">
        <v>691</v>
      </c>
      <c r="B16" s="5" t="s">
        <v>692</v>
      </c>
      <c r="C16" s="5" t="s">
        <v>693</v>
      </c>
      <c r="D16" s="5">
        <v>0.5</v>
      </c>
      <c r="G16" s="5">
        <v>1.0</v>
      </c>
      <c r="H16" s="5" t="s">
        <v>694</v>
      </c>
      <c r="I16" s="5">
        <v>1.6</v>
      </c>
      <c r="J16" s="5" t="s">
        <v>695</v>
      </c>
      <c r="M16" s="5">
        <v>-40.0</v>
      </c>
      <c r="N16" s="5">
        <v>105.0</v>
      </c>
      <c r="O16" s="5" t="s">
        <v>696</v>
      </c>
      <c r="Q16" s="5">
        <v>6.0</v>
      </c>
      <c r="R16" s="5">
        <v>47.0</v>
      </c>
      <c r="S16" s="5">
        <v>7.9</v>
      </c>
      <c r="U16" s="6" t="s">
        <v>697</v>
      </c>
      <c r="V16" s="5" t="s">
        <v>698</v>
      </c>
    </row>
    <row r="17">
      <c r="A17" s="5" t="s">
        <v>699</v>
      </c>
      <c r="B17" s="5" t="s">
        <v>692</v>
      </c>
      <c r="C17" s="5" t="s">
        <v>693</v>
      </c>
      <c r="D17" s="5">
        <v>0.35</v>
      </c>
      <c r="G17" s="5">
        <v>1.0</v>
      </c>
      <c r="H17" s="5" t="s">
        <v>700</v>
      </c>
      <c r="I17" s="5">
        <v>1.4</v>
      </c>
      <c r="J17" s="5" t="s">
        <v>695</v>
      </c>
      <c r="M17" s="5">
        <v>-40.0</v>
      </c>
      <c r="N17" s="5">
        <v>105.0</v>
      </c>
      <c r="O17" s="5" t="s">
        <v>696</v>
      </c>
      <c r="Q17" s="5">
        <v>5.0</v>
      </c>
      <c r="R17" s="5">
        <v>30.0</v>
      </c>
      <c r="S17" s="5">
        <v>10.8</v>
      </c>
      <c r="T17" s="5" t="s">
        <v>282</v>
      </c>
      <c r="U17" s="6" t="s">
        <v>697</v>
      </c>
      <c r="V17" s="6" t="s">
        <v>165</v>
      </c>
    </row>
    <row r="18">
      <c r="A18" s="5" t="s">
        <v>701</v>
      </c>
      <c r="B18" s="5" t="s">
        <v>702</v>
      </c>
      <c r="C18" s="5" t="s">
        <v>703</v>
      </c>
      <c r="D18" s="5">
        <v>0.35</v>
      </c>
      <c r="G18" s="5">
        <v>4.0</v>
      </c>
      <c r="H18" s="5" t="s">
        <v>704</v>
      </c>
      <c r="J18" s="5" t="s">
        <v>705</v>
      </c>
      <c r="M18" s="5">
        <v>-40.0</v>
      </c>
      <c r="N18" s="5">
        <v>60.0</v>
      </c>
      <c r="O18" s="5" t="s">
        <v>706</v>
      </c>
      <c r="R18" s="5">
        <v>8.0</v>
      </c>
      <c r="S18" s="5">
        <v>59.0</v>
      </c>
      <c r="U18" s="6" t="s">
        <v>707</v>
      </c>
      <c r="V18" s="5" t="s">
        <v>708</v>
      </c>
    </row>
    <row r="19">
      <c r="A19" s="5" t="s">
        <v>709</v>
      </c>
      <c r="B19" s="5" t="s">
        <v>604</v>
      </c>
      <c r="C19" s="5" t="s">
        <v>628</v>
      </c>
      <c r="D19" s="5">
        <v>0.75</v>
      </c>
      <c r="G19" s="5">
        <v>1.0</v>
      </c>
      <c r="H19" s="5" t="s">
        <v>710</v>
      </c>
      <c r="I19" s="5">
        <v>2.1</v>
      </c>
      <c r="J19" s="5" t="s">
        <v>630</v>
      </c>
      <c r="M19" s="5">
        <v>-50.0</v>
      </c>
      <c r="N19" s="5">
        <v>105.0</v>
      </c>
      <c r="O19" s="5">
        <v>600.0</v>
      </c>
      <c r="R19" s="5">
        <v>43.0</v>
      </c>
      <c r="S19" s="5">
        <v>23.0</v>
      </c>
      <c r="U19" s="6" t="s">
        <v>631</v>
      </c>
      <c r="V19" s="5" t="s">
        <v>711</v>
      </c>
    </row>
    <row r="20">
      <c r="A20" s="5" t="s">
        <v>712</v>
      </c>
      <c r="B20" s="5" t="s">
        <v>713</v>
      </c>
      <c r="C20" s="5" t="s">
        <v>714</v>
      </c>
      <c r="D20" s="5">
        <v>0.08</v>
      </c>
      <c r="E20" s="5">
        <v>28.0</v>
      </c>
      <c r="F20" s="5" t="s">
        <v>715</v>
      </c>
      <c r="G20" s="5">
        <v>1.0</v>
      </c>
      <c r="J20" s="5" t="s">
        <v>170</v>
      </c>
      <c r="K20" s="5" t="s">
        <v>716</v>
      </c>
      <c r="N20" s="5">
        <v>60.0</v>
      </c>
      <c r="O20" s="5">
        <v>30.0</v>
      </c>
      <c r="R20" s="5">
        <v>7.0</v>
      </c>
      <c r="S20" s="5">
        <v>32.3</v>
      </c>
      <c r="T20" s="5" t="s">
        <v>717</v>
      </c>
      <c r="V20" s="5" t="s">
        <v>718</v>
      </c>
    </row>
    <row r="21">
      <c r="A21" s="5" t="s">
        <v>719</v>
      </c>
      <c r="B21" s="5" t="s">
        <v>692</v>
      </c>
      <c r="C21" s="5" t="s">
        <v>720</v>
      </c>
      <c r="D21" s="5">
        <v>0.5</v>
      </c>
      <c r="G21" s="5">
        <v>1.0</v>
      </c>
      <c r="H21" s="5" t="s">
        <v>721</v>
      </c>
      <c r="I21" s="5">
        <v>2.3</v>
      </c>
      <c r="J21" s="5" t="s">
        <v>630</v>
      </c>
      <c r="M21" s="5">
        <v>-40.0</v>
      </c>
      <c r="N21" s="5">
        <v>70.0</v>
      </c>
      <c r="O21" s="5">
        <v>48.0</v>
      </c>
      <c r="R21" s="5">
        <v>12.0</v>
      </c>
      <c r="S21" s="5">
        <v>8.9</v>
      </c>
      <c r="U21" s="6" t="s">
        <v>722</v>
      </c>
      <c r="V21" s="5" t="s">
        <v>723</v>
      </c>
    </row>
    <row r="22">
      <c r="A22" s="5" t="s">
        <v>724</v>
      </c>
      <c r="B22" s="5" t="s">
        <v>676</v>
      </c>
      <c r="C22" s="5" t="s">
        <v>677</v>
      </c>
      <c r="D22" s="5">
        <v>0.5</v>
      </c>
      <c r="E22" s="5">
        <v>20.0</v>
      </c>
      <c r="F22" s="5" t="s">
        <v>725</v>
      </c>
      <c r="G22" s="5">
        <v>1.0</v>
      </c>
      <c r="H22" s="5" t="s">
        <v>726</v>
      </c>
      <c r="I22" s="5">
        <v>1.8</v>
      </c>
      <c r="J22" s="5" t="s">
        <v>727</v>
      </c>
      <c r="M22" s="5">
        <v>-60.0</v>
      </c>
      <c r="N22" s="5">
        <v>200.0</v>
      </c>
      <c r="O22" s="5">
        <v>600.0</v>
      </c>
      <c r="P22" s="5">
        <v>13.87</v>
      </c>
      <c r="R22" s="5">
        <v>17.0</v>
      </c>
      <c r="S22" s="5">
        <v>55.7</v>
      </c>
      <c r="V22" s="5" t="s">
        <v>728</v>
      </c>
    </row>
    <row r="23">
      <c r="A23" s="5" t="s">
        <v>729</v>
      </c>
      <c r="B23" s="5" t="s">
        <v>676</v>
      </c>
      <c r="C23" s="5" t="s">
        <v>677</v>
      </c>
      <c r="D23" s="5">
        <v>0.05</v>
      </c>
      <c r="E23" s="5">
        <v>30.0</v>
      </c>
      <c r="F23" s="5" t="s">
        <v>730</v>
      </c>
      <c r="G23" s="5">
        <v>1.0</v>
      </c>
      <c r="H23" s="5" t="s">
        <v>731</v>
      </c>
      <c r="I23" s="5">
        <v>0.8</v>
      </c>
      <c r="J23" s="5" t="s">
        <v>727</v>
      </c>
      <c r="M23" s="5">
        <v>-60.0</v>
      </c>
      <c r="N23" s="5">
        <v>200.0</v>
      </c>
      <c r="O23" s="5">
        <v>600.0</v>
      </c>
      <c r="P23" s="5" t="s">
        <v>732</v>
      </c>
      <c r="Q23" s="5">
        <v>1.5</v>
      </c>
      <c r="R23" s="5">
        <v>37.0</v>
      </c>
      <c r="S23" s="5">
        <v>4.1</v>
      </c>
      <c r="T23" s="5" t="s">
        <v>733</v>
      </c>
      <c r="U23" s="6" t="s">
        <v>734</v>
      </c>
      <c r="V23" s="6" t="s">
        <v>112</v>
      </c>
    </row>
    <row r="24">
      <c r="A24" s="5" t="s">
        <v>735</v>
      </c>
      <c r="B24" s="5" t="s">
        <v>604</v>
      </c>
      <c r="C24" s="5" t="s">
        <v>628</v>
      </c>
      <c r="D24" s="5">
        <v>0.35</v>
      </c>
      <c r="G24" s="5">
        <v>1.0</v>
      </c>
      <c r="H24" s="5" t="s">
        <v>736</v>
      </c>
      <c r="I24" s="5">
        <v>1.6</v>
      </c>
      <c r="J24" s="5" t="s">
        <v>630</v>
      </c>
      <c r="M24" s="5">
        <v>-50.0</v>
      </c>
      <c r="N24" s="5">
        <v>105.0</v>
      </c>
      <c r="O24" s="5">
        <v>600.0</v>
      </c>
      <c r="R24" s="5">
        <v>43.0</v>
      </c>
      <c r="S24" s="5">
        <v>12.3</v>
      </c>
      <c r="U24" s="6" t="s">
        <v>631</v>
      </c>
      <c r="V24" s="5" t="s">
        <v>737</v>
      </c>
    </row>
    <row r="25">
      <c r="A25" s="5" t="s">
        <v>738</v>
      </c>
      <c r="B25" s="5" t="s">
        <v>676</v>
      </c>
      <c r="C25" s="5" t="s">
        <v>677</v>
      </c>
      <c r="D25" s="5">
        <v>0.15</v>
      </c>
      <c r="E25" s="5">
        <v>26.0</v>
      </c>
      <c r="F25" s="5" t="s">
        <v>739</v>
      </c>
      <c r="G25" s="5">
        <v>1.0</v>
      </c>
      <c r="H25" s="5" t="s">
        <v>740</v>
      </c>
      <c r="I25" s="5">
        <v>1.5</v>
      </c>
      <c r="J25" s="5" t="s">
        <v>741</v>
      </c>
      <c r="M25" s="5">
        <v>-60.0</v>
      </c>
      <c r="N25" s="5">
        <v>200.0</v>
      </c>
      <c r="O25" s="5">
        <v>600.0</v>
      </c>
      <c r="P25" s="5">
        <v>1.5</v>
      </c>
      <c r="R25" s="5">
        <v>23.0</v>
      </c>
      <c r="S25" s="5">
        <v>23.4</v>
      </c>
      <c r="U25" s="6" t="s">
        <v>742</v>
      </c>
      <c r="V25" s="5" t="s">
        <v>743</v>
      </c>
    </row>
    <row r="26">
      <c r="A26" s="5" t="s">
        <v>744</v>
      </c>
      <c r="B26" s="5" t="s">
        <v>604</v>
      </c>
      <c r="C26" s="5" t="s">
        <v>745</v>
      </c>
      <c r="D26" s="5">
        <v>5.26</v>
      </c>
      <c r="E26" s="5">
        <v>10.0</v>
      </c>
      <c r="G26" s="5">
        <v>1.0</v>
      </c>
      <c r="H26" s="5" t="s">
        <v>746</v>
      </c>
      <c r="R26" s="5">
        <v>10.0</v>
      </c>
      <c r="S26" s="5">
        <v>117.5</v>
      </c>
      <c r="T26" s="5" t="s">
        <v>747</v>
      </c>
      <c r="V26" s="5" t="s">
        <v>748</v>
      </c>
    </row>
    <row r="27">
      <c r="A27" s="5" t="s">
        <v>749</v>
      </c>
      <c r="B27" s="5" t="s">
        <v>750</v>
      </c>
      <c r="C27" s="5" t="s">
        <v>751</v>
      </c>
      <c r="D27" s="5">
        <v>0.08</v>
      </c>
      <c r="F27" s="5" t="s">
        <v>752</v>
      </c>
      <c r="G27" s="5">
        <v>1.0</v>
      </c>
      <c r="H27" s="5" t="s">
        <v>753</v>
      </c>
      <c r="I27" s="5">
        <v>0.72</v>
      </c>
      <c r="J27" s="5" t="s">
        <v>754</v>
      </c>
      <c r="M27" s="5">
        <v>-60.0</v>
      </c>
      <c r="N27" s="5">
        <v>200.0</v>
      </c>
      <c r="O27" s="5" t="s">
        <v>755</v>
      </c>
      <c r="R27" s="5">
        <v>36.0</v>
      </c>
      <c r="S27" s="5">
        <v>63.1</v>
      </c>
      <c r="U27" s="6" t="s">
        <v>756</v>
      </c>
      <c r="V27" s="5" t="s">
        <v>757</v>
      </c>
    </row>
    <row r="28">
      <c r="A28" s="5" t="s">
        <v>758</v>
      </c>
      <c r="B28" s="5" t="s">
        <v>750</v>
      </c>
      <c r="C28" s="5" t="s">
        <v>751</v>
      </c>
      <c r="D28" s="5">
        <v>0.12</v>
      </c>
      <c r="F28" s="5" t="s">
        <v>759</v>
      </c>
      <c r="G28" s="5">
        <v>1.0</v>
      </c>
      <c r="H28" s="5" t="s">
        <v>760</v>
      </c>
      <c r="I28" s="5">
        <v>0.9</v>
      </c>
      <c r="J28" s="5" t="s">
        <v>754</v>
      </c>
      <c r="M28" s="5">
        <v>-60.0</v>
      </c>
      <c r="N28" s="5">
        <v>200.0</v>
      </c>
      <c r="O28" s="5" t="s">
        <v>755</v>
      </c>
      <c r="Q28" s="5">
        <v>1.9</v>
      </c>
      <c r="R28" s="5">
        <v>26.0</v>
      </c>
      <c r="S28" s="5">
        <v>118.1</v>
      </c>
      <c r="U28" s="6" t="s">
        <v>756</v>
      </c>
      <c r="V28" s="5" t="s">
        <v>761</v>
      </c>
    </row>
    <row r="29">
      <c r="A29" s="5" t="s">
        <v>762</v>
      </c>
      <c r="B29" s="5" t="s">
        <v>692</v>
      </c>
      <c r="C29" s="5" t="s">
        <v>693</v>
      </c>
      <c r="D29" s="5">
        <v>1.0</v>
      </c>
      <c r="G29" s="5">
        <v>1.0</v>
      </c>
      <c r="H29" s="5" t="s">
        <v>763</v>
      </c>
      <c r="I29" s="5">
        <v>2.1</v>
      </c>
      <c r="J29" s="5" t="s">
        <v>695</v>
      </c>
      <c r="M29" s="5">
        <v>-40.0</v>
      </c>
      <c r="N29" s="5">
        <v>105.0</v>
      </c>
      <c r="O29" s="5" t="s">
        <v>696</v>
      </c>
      <c r="Q29" s="5">
        <v>12.0</v>
      </c>
      <c r="R29" s="5">
        <v>38.0</v>
      </c>
      <c r="S29" s="5">
        <v>17.6</v>
      </c>
      <c r="U29" s="6" t="s">
        <v>697</v>
      </c>
      <c r="V29" s="5" t="s">
        <v>764</v>
      </c>
    </row>
    <row r="30">
      <c r="A30" s="5" t="s">
        <v>765</v>
      </c>
      <c r="B30" s="5" t="s">
        <v>676</v>
      </c>
      <c r="C30" s="5" t="s">
        <v>677</v>
      </c>
      <c r="D30" s="5">
        <v>6.0</v>
      </c>
      <c r="E30" s="5">
        <v>10.0</v>
      </c>
      <c r="F30" s="5" t="s">
        <v>766</v>
      </c>
      <c r="G30" s="5">
        <v>1.0</v>
      </c>
      <c r="H30" s="5" t="s">
        <v>721</v>
      </c>
      <c r="I30" s="5">
        <v>5.4</v>
      </c>
      <c r="J30" s="5" t="s">
        <v>741</v>
      </c>
      <c r="M30" s="5">
        <v>-60.0</v>
      </c>
      <c r="N30" s="5">
        <v>200.0</v>
      </c>
      <c r="O30" s="5">
        <v>300.0</v>
      </c>
      <c r="P30" s="5" t="s">
        <v>767</v>
      </c>
      <c r="R30" s="5">
        <v>20.0</v>
      </c>
      <c r="S30" s="5">
        <v>188.5</v>
      </c>
      <c r="U30" s="6" t="s">
        <v>768</v>
      </c>
      <c r="V30" s="5" t="s">
        <v>769</v>
      </c>
    </row>
    <row r="31">
      <c r="A31" s="5" t="s">
        <v>770</v>
      </c>
      <c r="B31" s="5" t="s">
        <v>676</v>
      </c>
      <c r="C31" s="5" t="s">
        <v>677</v>
      </c>
      <c r="D31" s="5">
        <v>3.4</v>
      </c>
      <c r="E31" s="5">
        <v>12.0</v>
      </c>
      <c r="F31" s="5" t="s">
        <v>771</v>
      </c>
      <c r="G31" s="5">
        <v>1.0</v>
      </c>
      <c r="H31" s="5" t="s">
        <v>721</v>
      </c>
      <c r="I31" s="5">
        <v>4.5</v>
      </c>
      <c r="J31" s="5" t="s">
        <v>680</v>
      </c>
      <c r="M31" s="5">
        <v>-60.0</v>
      </c>
      <c r="N31" s="5">
        <v>200.0</v>
      </c>
      <c r="O31" s="5">
        <v>600.0</v>
      </c>
      <c r="P31" s="5">
        <v>30.0</v>
      </c>
      <c r="R31" s="5">
        <v>10.0</v>
      </c>
      <c r="S31" s="5">
        <v>201.5</v>
      </c>
      <c r="T31" s="5" t="s">
        <v>733</v>
      </c>
      <c r="U31" s="6" t="s">
        <v>772</v>
      </c>
      <c r="V31" s="5" t="s">
        <v>773</v>
      </c>
    </row>
    <row r="32">
      <c r="A32" s="5" t="s">
        <v>774</v>
      </c>
      <c r="B32" s="5" t="s">
        <v>676</v>
      </c>
      <c r="C32" s="5" t="s">
        <v>677</v>
      </c>
      <c r="D32" s="5">
        <v>8.25</v>
      </c>
      <c r="E32" s="5">
        <v>8.0</v>
      </c>
      <c r="F32" s="5" t="s">
        <v>775</v>
      </c>
      <c r="G32" s="5">
        <v>1.0</v>
      </c>
      <c r="H32" s="5" t="s">
        <v>721</v>
      </c>
      <c r="I32" s="5">
        <v>6.0</v>
      </c>
      <c r="J32" s="5" t="s">
        <v>741</v>
      </c>
      <c r="M32" s="5">
        <v>-60.0</v>
      </c>
      <c r="N32" s="5">
        <v>200.0</v>
      </c>
      <c r="O32" s="5">
        <v>600.0</v>
      </c>
      <c r="P32" s="5">
        <v>80.0</v>
      </c>
      <c r="R32" s="5">
        <v>8.0</v>
      </c>
      <c r="S32" s="5">
        <v>450.6</v>
      </c>
      <c r="U32" s="6" t="s">
        <v>776</v>
      </c>
      <c r="V32" s="5" t="s">
        <v>777</v>
      </c>
    </row>
    <row r="33">
      <c r="A33" s="5" t="s">
        <v>778</v>
      </c>
      <c r="B33" s="5" t="s">
        <v>604</v>
      </c>
      <c r="C33" s="5" t="s">
        <v>779</v>
      </c>
      <c r="D33" s="5">
        <v>3.31</v>
      </c>
      <c r="E33" s="5">
        <v>12.0</v>
      </c>
      <c r="F33" s="5" t="s">
        <v>780</v>
      </c>
      <c r="G33" s="5">
        <v>1.0</v>
      </c>
      <c r="H33" s="5" t="s">
        <v>746</v>
      </c>
      <c r="I33" s="5">
        <v>3.94</v>
      </c>
      <c r="J33" s="5" t="s">
        <v>170</v>
      </c>
      <c r="M33" s="5">
        <v>-20.0</v>
      </c>
      <c r="N33" s="5">
        <v>105.0</v>
      </c>
      <c r="O33" s="5">
        <v>600.0</v>
      </c>
      <c r="R33" s="5">
        <v>8.0</v>
      </c>
      <c r="S33" s="5">
        <v>100.8</v>
      </c>
      <c r="T33" s="5" t="s">
        <v>781</v>
      </c>
      <c r="V33" s="5" t="s">
        <v>782</v>
      </c>
    </row>
    <row r="34">
      <c r="A34" s="5" t="s">
        <v>783</v>
      </c>
      <c r="B34" s="5" t="s">
        <v>676</v>
      </c>
      <c r="C34" s="5" t="s">
        <v>677</v>
      </c>
      <c r="D34" s="5">
        <v>0.75</v>
      </c>
      <c r="E34" s="5">
        <v>18.0</v>
      </c>
      <c r="F34" s="5" t="s">
        <v>784</v>
      </c>
      <c r="G34" s="5">
        <v>1.0</v>
      </c>
      <c r="H34" s="5" t="s">
        <v>785</v>
      </c>
      <c r="I34" s="5">
        <v>2.3</v>
      </c>
      <c r="J34" s="5" t="s">
        <v>741</v>
      </c>
      <c r="M34" s="5">
        <v>-60.0</v>
      </c>
      <c r="N34" s="5">
        <v>200.0</v>
      </c>
      <c r="O34" s="5">
        <v>600.0</v>
      </c>
      <c r="P34" s="5">
        <v>6.0</v>
      </c>
      <c r="R34" s="5">
        <v>13.0</v>
      </c>
      <c r="S34" s="5">
        <v>50.0</v>
      </c>
      <c r="U34" s="6" t="s">
        <v>786</v>
      </c>
      <c r="V34" s="5" t="s">
        <v>787</v>
      </c>
    </row>
    <row r="35">
      <c r="A35" s="5" t="s">
        <v>788</v>
      </c>
      <c r="B35" s="5" t="s">
        <v>789</v>
      </c>
      <c r="C35" s="5" t="s">
        <v>790</v>
      </c>
      <c r="D35" s="5">
        <v>0.07</v>
      </c>
      <c r="G35" s="5">
        <v>1.0</v>
      </c>
      <c r="H35" s="5" t="s">
        <v>139</v>
      </c>
      <c r="I35" s="5">
        <v>0.75</v>
      </c>
      <c r="J35" s="5" t="s">
        <v>791</v>
      </c>
      <c r="M35" s="5">
        <v>-60.0</v>
      </c>
      <c r="N35" s="5">
        <v>220.0</v>
      </c>
      <c r="O35" s="5" t="s">
        <v>792</v>
      </c>
      <c r="Q35" s="5">
        <v>1.22</v>
      </c>
      <c r="R35" s="5">
        <v>6.0</v>
      </c>
      <c r="S35" s="5">
        <v>17.3</v>
      </c>
      <c r="U35" s="6" t="s">
        <v>793</v>
      </c>
      <c r="V35" s="5" t="s">
        <v>794</v>
      </c>
    </row>
    <row r="36">
      <c r="A36" s="5" t="s">
        <v>795</v>
      </c>
      <c r="B36" s="5" t="s">
        <v>789</v>
      </c>
      <c r="C36" s="5" t="s">
        <v>790</v>
      </c>
      <c r="D36" s="5">
        <v>0.35</v>
      </c>
      <c r="G36" s="5">
        <v>1.0</v>
      </c>
      <c r="I36" s="5">
        <v>1.19</v>
      </c>
      <c r="J36" s="5" t="s">
        <v>791</v>
      </c>
      <c r="M36" s="5">
        <v>-60.0</v>
      </c>
      <c r="N36" s="5">
        <v>220.0</v>
      </c>
      <c r="O36" s="5" t="s">
        <v>792</v>
      </c>
      <c r="Q36" s="5">
        <v>4.25</v>
      </c>
      <c r="R36" s="5">
        <v>4.0</v>
      </c>
      <c r="S36" s="5">
        <v>16.3</v>
      </c>
      <c r="U36" s="6" t="s">
        <v>793</v>
      </c>
      <c r="V36" s="5" t="s">
        <v>796</v>
      </c>
    </row>
    <row r="37">
      <c r="A37" s="5" t="s">
        <v>797</v>
      </c>
      <c r="B37" s="5" t="s">
        <v>798</v>
      </c>
      <c r="C37" s="5" t="s">
        <v>799</v>
      </c>
      <c r="D37" s="5">
        <v>0.5</v>
      </c>
      <c r="F37" s="5" t="s">
        <v>800</v>
      </c>
      <c r="G37" s="5">
        <v>2.0</v>
      </c>
      <c r="I37" s="5" t="s">
        <v>801</v>
      </c>
      <c r="J37" s="5" t="s">
        <v>170</v>
      </c>
      <c r="M37" s="5">
        <v>-40.0</v>
      </c>
      <c r="N37" s="5">
        <v>70.0</v>
      </c>
      <c r="O37" s="5">
        <v>100.0</v>
      </c>
      <c r="Q37" s="5">
        <v>19.2</v>
      </c>
      <c r="R37" s="5">
        <v>4.0</v>
      </c>
      <c r="S37" s="5">
        <v>45.5</v>
      </c>
      <c r="U37" s="6" t="s">
        <v>802</v>
      </c>
      <c r="V37" s="5" t="s">
        <v>803</v>
      </c>
    </row>
    <row r="38">
      <c r="A38" s="5" t="s">
        <v>804</v>
      </c>
      <c r="B38" s="5" t="s">
        <v>692</v>
      </c>
      <c r="C38" s="5" t="s">
        <v>693</v>
      </c>
      <c r="D38" s="5">
        <v>2.5</v>
      </c>
      <c r="G38" s="5">
        <v>1.0</v>
      </c>
      <c r="I38" s="5">
        <v>3.0</v>
      </c>
      <c r="J38" s="5" t="s">
        <v>695</v>
      </c>
      <c r="M38" s="5">
        <v>-40.0</v>
      </c>
      <c r="N38" s="5">
        <v>105.0</v>
      </c>
      <c r="O38" s="5" t="s">
        <v>696</v>
      </c>
      <c r="Q38" s="5">
        <v>28.0</v>
      </c>
      <c r="R38" s="5">
        <v>3.0</v>
      </c>
      <c r="S38" s="5">
        <v>0.0</v>
      </c>
      <c r="T38" s="5" t="s">
        <v>282</v>
      </c>
      <c r="U38" s="6" t="s">
        <v>697</v>
      </c>
      <c r="V38" s="5" t="s">
        <v>805</v>
      </c>
    </row>
    <row r="39">
      <c r="A39" s="5" t="s">
        <v>806</v>
      </c>
      <c r="B39" s="5" t="s">
        <v>807</v>
      </c>
      <c r="C39" s="5" t="s">
        <v>808</v>
      </c>
      <c r="D39" s="5">
        <v>1.0</v>
      </c>
      <c r="G39" s="5">
        <v>1.0</v>
      </c>
      <c r="H39" s="5" t="s">
        <v>809</v>
      </c>
      <c r="I39" s="5">
        <v>2.5</v>
      </c>
      <c r="J39" s="5" t="s">
        <v>630</v>
      </c>
      <c r="M39" s="5">
        <v>-50.0</v>
      </c>
      <c r="N39" s="5">
        <v>65.0</v>
      </c>
      <c r="O39" s="5">
        <v>450.0</v>
      </c>
      <c r="Q39" s="5">
        <v>16.0</v>
      </c>
      <c r="R39" s="5">
        <v>9.0</v>
      </c>
      <c r="S39" s="5">
        <v>18.0</v>
      </c>
      <c r="U39" s="6" t="s">
        <v>810</v>
      </c>
      <c r="V39" s="5" t="s">
        <v>811</v>
      </c>
    </row>
    <row r="40">
      <c r="A40" s="5" t="s">
        <v>812</v>
      </c>
      <c r="B40" s="5" t="s">
        <v>813</v>
      </c>
      <c r="C40" s="5" t="s">
        <v>814</v>
      </c>
      <c r="E40" s="5">
        <v>24.0</v>
      </c>
      <c r="F40" s="5" t="s">
        <v>815</v>
      </c>
      <c r="G40" s="5">
        <v>4.0</v>
      </c>
      <c r="H40" s="5" t="s">
        <v>816</v>
      </c>
      <c r="I40" s="5">
        <v>5.0</v>
      </c>
      <c r="J40" s="5" t="s">
        <v>817</v>
      </c>
      <c r="K40" s="5" t="s">
        <v>818</v>
      </c>
      <c r="L40" s="5">
        <v>100.0</v>
      </c>
      <c r="M40" s="5">
        <v>-40.0</v>
      </c>
      <c r="N40" s="5">
        <v>60.0</v>
      </c>
      <c r="R40" s="5">
        <v>3.0</v>
      </c>
      <c r="S40" s="5">
        <v>56.0</v>
      </c>
      <c r="U40" s="6" t="s">
        <v>819</v>
      </c>
      <c r="V40" s="5" t="s">
        <v>820</v>
      </c>
    </row>
    <row r="41">
      <c r="A41" s="5" t="s">
        <v>821</v>
      </c>
      <c r="B41" s="5" t="s">
        <v>822</v>
      </c>
      <c r="C41" s="5" t="s">
        <v>823</v>
      </c>
      <c r="D41" s="5">
        <v>0.75</v>
      </c>
      <c r="F41" s="5" t="s">
        <v>824</v>
      </c>
      <c r="G41" s="5">
        <v>3.0</v>
      </c>
      <c r="I41" s="5">
        <v>8.9</v>
      </c>
      <c r="J41" s="5" t="s">
        <v>825</v>
      </c>
      <c r="M41" s="5">
        <v>-50.0</v>
      </c>
      <c r="N41" s="5">
        <v>75.0</v>
      </c>
      <c r="O41" s="5">
        <v>500.0</v>
      </c>
      <c r="R41" s="5">
        <v>3.0</v>
      </c>
      <c r="S41" s="5">
        <v>73.8</v>
      </c>
      <c r="U41" s="6" t="s">
        <v>826</v>
      </c>
      <c r="V41" s="5" t="s">
        <v>827</v>
      </c>
    </row>
    <row r="42">
      <c r="A42" s="5" t="s">
        <v>828</v>
      </c>
      <c r="B42" s="5" t="s">
        <v>829</v>
      </c>
      <c r="C42" s="5" t="s">
        <v>830</v>
      </c>
      <c r="E42" s="5">
        <v>26.0</v>
      </c>
      <c r="F42" s="5" t="s">
        <v>652</v>
      </c>
      <c r="G42" s="5">
        <v>8.0</v>
      </c>
      <c r="H42" s="5" t="s">
        <v>831</v>
      </c>
      <c r="J42" s="5" t="s">
        <v>832</v>
      </c>
      <c r="K42" s="5" t="s">
        <v>833</v>
      </c>
      <c r="L42" s="5">
        <v>100.0</v>
      </c>
      <c r="R42" s="5">
        <v>3.0</v>
      </c>
      <c r="S42" s="5">
        <v>91.7</v>
      </c>
      <c r="T42" s="5" t="s">
        <v>185</v>
      </c>
      <c r="U42" s="6" t="s">
        <v>834</v>
      </c>
      <c r="V42" s="5" t="s">
        <v>835</v>
      </c>
    </row>
    <row r="43">
      <c r="A43" s="5" t="s">
        <v>836</v>
      </c>
      <c r="B43" s="5" t="s">
        <v>837</v>
      </c>
      <c r="C43" s="5" t="s">
        <v>838</v>
      </c>
      <c r="D43" s="5">
        <v>0.13</v>
      </c>
      <c r="E43" s="5">
        <v>26.0</v>
      </c>
      <c r="F43" s="5" t="s">
        <v>839</v>
      </c>
      <c r="G43" s="5">
        <v>1.0</v>
      </c>
      <c r="H43" s="5" t="s">
        <v>179</v>
      </c>
      <c r="I43" s="5">
        <v>2.1</v>
      </c>
      <c r="J43" s="5" t="s">
        <v>170</v>
      </c>
      <c r="M43" s="5">
        <v>-20.0</v>
      </c>
      <c r="N43" s="5">
        <v>105.0</v>
      </c>
      <c r="O43" s="5">
        <v>600.0</v>
      </c>
      <c r="R43" s="5">
        <v>3.0</v>
      </c>
      <c r="S43" s="5">
        <v>7.0</v>
      </c>
      <c r="T43" s="5" t="s">
        <v>185</v>
      </c>
      <c r="V43" s="5" t="s">
        <v>840</v>
      </c>
    </row>
    <row r="44">
      <c r="A44" s="5" t="s">
        <v>841</v>
      </c>
      <c r="B44" s="5" t="s">
        <v>837</v>
      </c>
      <c r="C44" s="5" t="s">
        <v>838</v>
      </c>
      <c r="D44" s="5">
        <v>0.08</v>
      </c>
      <c r="E44" s="5">
        <v>28.0</v>
      </c>
      <c r="F44" s="5" t="s">
        <v>842</v>
      </c>
      <c r="G44" s="5">
        <v>1.0</v>
      </c>
      <c r="H44" s="5" t="s">
        <v>843</v>
      </c>
      <c r="J44" s="5" t="s">
        <v>170</v>
      </c>
      <c r="M44" s="5">
        <v>-20.0</v>
      </c>
      <c r="N44" s="5">
        <v>105.0</v>
      </c>
      <c r="O44" s="5">
        <v>600.0</v>
      </c>
      <c r="R44" s="5">
        <v>21.0</v>
      </c>
      <c r="S44" s="5">
        <v>6.6</v>
      </c>
      <c r="T44" s="5" t="s">
        <v>844</v>
      </c>
      <c r="V44" s="5" t="s">
        <v>845</v>
      </c>
    </row>
    <row r="45">
      <c r="A45" s="5" t="s">
        <v>846</v>
      </c>
      <c r="B45" s="5" t="s">
        <v>595</v>
      </c>
      <c r="C45" s="5" t="s">
        <v>847</v>
      </c>
      <c r="F45" s="5" t="s">
        <v>848</v>
      </c>
      <c r="G45" s="5">
        <v>1.0</v>
      </c>
      <c r="H45" s="5" t="s">
        <v>179</v>
      </c>
      <c r="I45" s="5">
        <v>7.54</v>
      </c>
      <c r="J45" s="5" t="s">
        <v>687</v>
      </c>
      <c r="K45" s="5" t="s">
        <v>849</v>
      </c>
      <c r="L45" s="5">
        <v>50.0</v>
      </c>
      <c r="M45" s="5">
        <v>-60.0</v>
      </c>
      <c r="N45" s="5">
        <v>75.0</v>
      </c>
      <c r="Q45" s="5">
        <v>63.0</v>
      </c>
      <c r="R45" s="5">
        <v>4.0</v>
      </c>
      <c r="S45" s="5">
        <v>110.7</v>
      </c>
      <c r="U45" s="6" t="s">
        <v>850</v>
      </c>
      <c r="V45" s="5" t="s">
        <v>851</v>
      </c>
    </row>
    <row r="46">
      <c r="A46" s="5" t="s">
        <v>852</v>
      </c>
      <c r="B46" s="5" t="s">
        <v>595</v>
      </c>
      <c r="C46" s="5" t="s">
        <v>853</v>
      </c>
      <c r="F46" s="5" t="s">
        <v>854</v>
      </c>
      <c r="G46" s="5">
        <v>1.0</v>
      </c>
      <c r="I46" s="5">
        <v>2.79</v>
      </c>
      <c r="J46" s="5" t="s">
        <v>855</v>
      </c>
      <c r="K46" s="5" t="s">
        <v>856</v>
      </c>
      <c r="L46" s="5">
        <v>50.0</v>
      </c>
      <c r="M46" s="5">
        <v>-40.0</v>
      </c>
      <c r="N46" s="5">
        <v>85.0</v>
      </c>
      <c r="R46" s="5">
        <v>4.0</v>
      </c>
      <c r="S46" s="5">
        <v>53.3</v>
      </c>
      <c r="T46" s="5" t="s">
        <v>857</v>
      </c>
      <c r="U46" s="6" t="s">
        <v>858</v>
      </c>
      <c r="V46" s="5" t="s">
        <v>859</v>
      </c>
    </row>
    <row r="47">
      <c r="A47" s="5" t="s">
        <v>860</v>
      </c>
      <c r="B47" s="5" t="s">
        <v>604</v>
      </c>
      <c r="C47" s="5" t="s">
        <v>861</v>
      </c>
      <c r="D47" s="5">
        <v>0.13</v>
      </c>
      <c r="E47" s="5">
        <v>26.0</v>
      </c>
      <c r="F47" s="5" t="s">
        <v>862</v>
      </c>
      <c r="G47" s="5">
        <v>1.0</v>
      </c>
      <c r="H47" s="5" t="s">
        <v>863</v>
      </c>
      <c r="J47" s="5" t="s">
        <v>170</v>
      </c>
      <c r="M47" s="5">
        <v>-30.0</v>
      </c>
      <c r="N47" s="5">
        <v>80.0</v>
      </c>
      <c r="O47" s="5">
        <v>300.0</v>
      </c>
      <c r="R47" s="5">
        <v>18.0</v>
      </c>
      <c r="S47" s="5">
        <v>8.3</v>
      </c>
      <c r="T47" s="5" t="s">
        <v>185</v>
      </c>
      <c r="U47" s="6" t="s">
        <v>864</v>
      </c>
      <c r="V47" s="5" t="s">
        <v>865</v>
      </c>
    </row>
    <row r="48">
      <c r="A48" s="5" t="s">
        <v>866</v>
      </c>
      <c r="B48" s="5" t="s">
        <v>604</v>
      </c>
      <c r="C48" s="5" t="s">
        <v>867</v>
      </c>
      <c r="D48" s="5">
        <v>0.08</v>
      </c>
      <c r="E48" s="5">
        <v>28.0</v>
      </c>
      <c r="F48" s="5" t="s">
        <v>868</v>
      </c>
      <c r="G48" s="5">
        <v>1.0</v>
      </c>
      <c r="H48" s="5" t="s">
        <v>869</v>
      </c>
      <c r="I48" s="5">
        <v>0.9</v>
      </c>
      <c r="J48" s="5" t="s">
        <v>170</v>
      </c>
      <c r="M48" s="5">
        <v>-20.0</v>
      </c>
      <c r="N48" s="5">
        <v>105.0</v>
      </c>
      <c r="O48" s="5">
        <v>600.0</v>
      </c>
      <c r="R48" s="5">
        <v>18.0</v>
      </c>
      <c r="S48" s="5">
        <v>3.4</v>
      </c>
      <c r="V48" s="5" t="s">
        <v>870</v>
      </c>
    </row>
    <row r="49">
      <c r="A49" s="5" t="s">
        <v>871</v>
      </c>
      <c r="B49" s="5" t="s">
        <v>872</v>
      </c>
      <c r="C49" s="5" t="s">
        <v>873</v>
      </c>
      <c r="D49" s="5">
        <v>0.12</v>
      </c>
      <c r="F49" s="5" t="s">
        <v>874</v>
      </c>
      <c r="G49" s="5">
        <v>6.0</v>
      </c>
      <c r="I49" s="5">
        <v>3.7</v>
      </c>
      <c r="J49" s="5" t="s">
        <v>170</v>
      </c>
      <c r="M49" s="5">
        <v>-50.0</v>
      </c>
      <c r="N49" s="5">
        <v>70.0</v>
      </c>
      <c r="O49" s="5">
        <v>450.0</v>
      </c>
      <c r="Q49" s="5">
        <v>17.6</v>
      </c>
      <c r="R49" s="5">
        <v>3.0</v>
      </c>
      <c r="S49" s="5">
        <v>0.0</v>
      </c>
      <c r="U49" s="6" t="s">
        <v>875</v>
      </c>
      <c r="V49" s="5" t="s">
        <v>876</v>
      </c>
    </row>
    <row r="50">
      <c r="A50" s="5" t="s">
        <v>877</v>
      </c>
      <c r="B50" s="5" t="s">
        <v>604</v>
      </c>
      <c r="C50" s="5" t="s">
        <v>878</v>
      </c>
      <c r="D50" s="5">
        <v>0.2</v>
      </c>
      <c r="G50" s="5">
        <v>1.0</v>
      </c>
      <c r="H50" s="5" t="s">
        <v>179</v>
      </c>
      <c r="I50" s="5">
        <v>1.6</v>
      </c>
      <c r="J50" s="5" t="s">
        <v>879</v>
      </c>
      <c r="O50" s="5" t="s">
        <v>880</v>
      </c>
      <c r="Q50" s="5">
        <v>3.9</v>
      </c>
      <c r="R50" s="5">
        <v>3.0</v>
      </c>
      <c r="S50" s="5">
        <v>6.5</v>
      </c>
      <c r="T50" s="5" t="s">
        <v>881</v>
      </c>
      <c r="U50" s="6" t="s">
        <v>882</v>
      </c>
      <c r="V50" s="5" t="s">
        <v>883</v>
      </c>
    </row>
    <row r="51">
      <c r="A51" s="5" t="s">
        <v>884</v>
      </c>
      <c r="B51" s="5" t="s">
        <v>604</v>
      </c>
      <c r="C51" s="5" t="s">
        <v>885</v>
      </c>
      <c r="D51" s="5">
        <v>0.14</v>
      </c>
      <c r="G51" s="5">
        <v>1.0</v>
      </c>
      <c r="H51" s="5" t="s">
        <v>886</v>
      </c>
      <c r="J51" s="5" t="s">
        <v>630</v>
      </c>
      <c r="M51" s="5">
        <v>-50.0</v>
      </c>
      <c r="N51" s="5">
        <v>105.0</v>
      </c>
      <c r="O51" s="5">
        <v>600.0</v>
      </c>
      <c r="R51" s="5">
        <v>14.0</v>
      </c>
      <c r="S51" s="5">
        <v>6.6</v>
      </c>
      <c r="U51" s="6" t="s">
        <v>631</v>
      </c>
      <c r="V51" s="5" t="s">
        <v>887</v>
      </c>
    </row>
    <row r="52">
      <c r="A52" s="5" t="s">
        <v>888</v>
      </c>
      <c r="B52" s="5" t="s">
        <v>604</v>
      </c>
      <c r="C52" s="5" t="s">
        <v>628</v>
      </c>
      <c r="D52" s="5">
        <v>1.5</v>
      </c>
      <c r="G52" s="5">
        <v>1.0</v>
      </c>
      <c r="H52" s="5" t="s">
        <v>889</v>
      </c>
      <c r="I52" s="5">
        <v>2.5</v>
      </c>
      <c r="J52" s="5" t="s">
        <v>630</v>
      </c>
      <c r="M52" s="5">
        <v>-50.0</v>
      </c>
      <c r="N52" s="5">
        <v>105.0</v>
      </c>
      <c r="O52" s="5">
        <v>600.0</v>
      </c>
      <c r="Q52" s="5">
        <v>17.0</v>
      </c>
      <c r="R52" s="5">
        <v>9.0</v>
      </c>
      <c r="S52" s="5">
        <v>0.0</v>
      </c>
      <c r="U52" s="6" t="s">
        <v>631</v>
      </c>
      <c r="V52" s="5" t="s">
        <v>890</v>
      </c>
    </row>
    <row r="53">
      <c r="A53" s="5" t="s">
        <v>891</v>
      </c>
      <c r="B53" s="5" t="s">
        <v>692</v>
      </c>
      <c r="C53" s="5" t="s">
        <v>693</v>
      </c>
      <c r="D53" s="5">
        <v>0.75</v>
      </c>
      <c r="G53" s="5">
        <v>1.0</v>
      </c>
      <c r="H53" s="5" t="s">
        <v>892</v>
      </c>
      <c r="I53" s="5">
        <v>1.9</v>
      </c>
      <c r="J53" s="5" t="s">
        <v>695</v>
      </c>
      <c r="M53" s="5">
        <v>-40.0</v>
      </c>
      <c r="N53" s="5">
        <v>105.0</v>
      </c>
      <c r="O53" s="5" t="s">
        <v>696</v>
      </c>
      <c r="R53" s="5">
        <v>13.0</v>
      </c>
      <c r="S53" s="5">
        <v>0.0</v>
      </c>
      <c r="T53" s="5" t="s">
        <v>893</v>
      </c>
      <c r="V53" s="5" t="s">
        <v>894</v>
      </c>
    </row>
    <row r="54">
      <c r="A54" s="5" t="s">
        <v>895</v>
      </c>
      <c r="B54" s="5" t="s">
        <v>692</v>
      </c>
      <c r="C54" s="5" t="s">
        <v>693</v>
      </c>
      <c r="D54" s="5">
        <v>1.5</v>
      </c>
      <c r="G54" s="5">
        <v>1.0</v>
      </c>
      <c r="H54" s="5" t="s">
        <v>896</v>
      </c>
      <c r="I54" s="5">
        <v>2.4</v>
      </c>
      <c r="J54" s="5" t="s">
        <v>695</v>
      </c>
      <c r="M54" s="5">
        <v>-40.0</v>
      </c>
      <c r="N54" s="5">
        <v>105.0</v>
      </c>
      <c r="O54" s="5" t="s">
        <v>696</v>
      </c>
      <c r="R54" s="5">
        <v>7.0</v>
      </c>
      <c r="S54" s="5">
        <v>24.4</v>
      </c>
      <c r="V54" s="5" t="s">
        <v>897</v>
      </c>
    </row>
    <row r="55">
      <c r="A55" s="5" t="s">
        <v>898</v>
      </c>
      <c r="B55" s="5" t="s">
        <v>899</v>
      </c>
      <c r="C55" s="5" t="s">
        <v>900</v>
      </c>
      <c r="D55" s="5">
        <v>1.5</v>
      </c>
      <c r="F55" s="5" t="s">
        <v>901</v>
      </c>
      <c r="G55" s="5">
        <v>3.0</v>
      </c>
      <c r="I55" s="5">
        <v>7.8</v>
      </c>
      <c r="J55" s="5" t="s">
        <v>170</v>
      </c>
      <c r="O55" s="5">
        <v>380.0</v>
      </c>
      <c r="Q55" s="5">
        <v>93.0</v>
      </c>
      <c r="R55" s="5">
        <v>3.0</v>
      </c>
      <c r="S55" s="5">
        <v>0.0</v>
      </c>
      <c r="U55" s="6" t="s">
        <v>902</v>
      </c>
      <c r="V55" s="5" t="s">
        <v>903</v>
      </c>
    </row>
    <row r="56">
      <c r="A56" s="5" t="s">
        <v>904</v>
      </c>
      <c r="B56" s="5" t="s">
        <v>905</v>
      </c>
      <c r="C56" s="5" t="s">
        <v>906</v>
      </c>
      <c r="D56" s="5">
        <v>0.75</v>
      </c>
      <c r="F56" s="5" t="s">
        <v>901</v>
      </c>
      <c r="G56" s="5">
        <v>2.0</v>
      </c>
      <c r="I56" s="5">
        <v>5.6</v>
      </c>
      <c r="J56" s="5" t="s">
        <v>170</v>
      </c>
      <c r="O56" s="5">
        <v>380.0</v>
      </c>
      <c r="Q56" s="5">
        <v>33.0</v>
      </c>
      <c r="R56" s="5">
        <v>3.0</v>
      </c>
      <c r="S56" s="5">
        <v>0.0</v>
      </c>
      <c r="U56" s="6" t="s">
        <v>907</v>
      </c>
      <c r="V56" s="5" t="s">
        <v>908</v>
      </c>
    </row>
    <row r="57">
      <c r="A57" s="5" t="s">
        <v>909</v>
      </c>
      <c r="B57" s="5" t="s">
        <v>905</v>
      </c>
      <c r="C57" s="5" t="s">
        <v>910</v>
      </c>
      <c r="D57" s="5">
        <v>0.5</v>
      </c>
      <c r="F57" s="5" t="s">
        <v>911</v>
      </c>
      <c r="G57" s="5">
        <v>2.0</v>
      </c>
      <c r="I57" s="5" t="s">
        <v>912</v>
      </c>
      <c r="J57" s="5" t="s">
        <v>170</v>
      </c>
      <c r="O57" s="5">
        <v>380.0</v>
      </c>
      <c r="Q57" s="5">
        <v>26.0</v>
      </c>
      <c r="R57" s="5">
        <v>2.0</v>
      </c>
      <c r="S57" s="5">
        <v>20.5</v>
      </c>
      <c r="U57" s="6" t="s">
        <v>913</v>
      </c>
      <c r="V57" s="5" t="s">
        <v>914</v>
      </c>
    </row>
    <row r="58">
      <c r="A58" s="5" t="s">
        <v>915</v>
      </c>
      <c r="B58" s="5" t="s">
        <v>916</v>
      </c>
      <c r="C58" s="5" t="s">
        <v>917</v>
      </c>
      <c r="D58" s="5">
        <v>0.12</v>
      </c>
      <c r="F58" s="5" t="s">
        <v>918</v>
      </c>
      <c r="G58" s="5">
        <v>4.0</v>
      </c>
      <c r="I58" s="5">
        <v>5.6</v>
      </c>
      <c r="J58" s="5" t="s">
        <v>919</v>
      </c>
      <c r="K58" s="5" t="s">
        <v>920</v>
      </c>
      <c r="M58" s="5">
        <v>-30.0</v>
      </c>
      <c r="N58" s="5">
        <v>50.0</v>
      </c>
      <c r="O58" s="5"/>
      <c r="R58" s="5">
        <v>3.0</v>
      </c>
      <c r="S58" s="5">
        <v>0.0</v>
      </c>
      <c r="T58" s="5" t="s">
        <v>519</v>
      </c>
      <c r="V58" s="5" t="s">
        <v>921</v>
      </c>
    </row>
    <row r="59">
      <c r="A59" s="5" t="s">
        <v>922</v>
      </c>
      <c r="B59" s="5" t="s">
        <v>923</v>
      </c>
      <c r="C59" s="5" t="s">
        <v>924</v>
      </c>
      <c r="D59" s="5">
        <v>0.03</v>
      </c>
      <c r="F59" s="5" t="s">
        <v>925</v>
      </c>
      <c r="G59" s="5">
        <v>4.0</v>
      </c>
      <c r="I59" s="5" t="s">
        <v>926</v>
      </c>
      <c r="J59" s="5" t="s">
        <v>927</v>
      </c>
      <c r="K59" s="5" t="s">
        <v>928</v>
      </c>
      <c r="M59" s="5">
        <v>-30.0</v>
      </c>
      <c r="N59" s="5">
        <v>50.0</v>
      </c>
      <c r="Q59" s="5">
        <v>62.0</v>
      </c>
      <c r="R59" s="5">
        <v>3.0</v>
      </c>
      <c r="S59" s="5">
        <v>0.0</v>
      </c>
      <c r="T59" s="5" t="s">
        <v>519</v>
      </c>
      <c r="V59" s="5" t="s">
        <v>929</v>
      </c>
    </row>
    <row r="60">
      <c r="A60" s="5" t="s">
        <v>930</v>
      </c>
      <c r="B60" s="5" t="s">
        <v>931</v>
      </c>
      <c r="C60" s="5" t="s">
        <v>932</v>
      </c>
      <c r="D60" s="5">
        <v>0.129</v>
      </c>
      <c r="E60" s="5">
        <v>26.0</v>
      </c>
      <c r="F60" s="5" t="s">
        <v>933</v>
      </c>
      <c r="G60" s="5">
        <v>15.0</v>
      </c>
      <c r="H60" s="5" t="s">
        <v>816</v>
      </c>
      <c r="I60" s="5">
        <v>6.9</v>
      </c>
      <c r="J60" s="5" t="s">
        <v>934</v>
      </c>
      <c r="K60" s="5" t="s">
        <v>63</v>
      </c>
      <c r="M60" s="5">
        <v>0.0</v>
      </c>
      <c r="N60" s="5">
        <v>70.0</v>
      </c>
      <c r="R60" s="5">
        <v>2.0</v>
      </c>
      <c r="S60" s="5">
        <v>69.7</v>
      </c>
      <c r="U60" s="6" t="s">
        <v>935</v>
      </c>
      <c r="V60" s="5" t="s">
        <v>936</v>
      </c>
    </row>
    <row r="61">
      <c r="A61" s="5" t="s">
        <v>937</v>
      </c>
      <c r="B61" s="5" t="s">
        <v>931</v>
      </c>
      <c r="C61" s="5" t="s">
        <v>932</v>
      </c>
      <c r="D61" s="5">
        <v>0.081</v>
      </c>
      <c r="E61" s="5">
        <v>28.0</v>
      </c>
      <c r="F61" s="5" t="s">
        <v>938</v>
      </c>
      <c r="G61" s="5">
        <v>4.0</v>
      </c>
      <c r="H61" s="5" t="s">
        <v>816</v>
      </c>
      <c r="I61" s="5">
        <v>3.6</v>
      </c>
      <c r="J61" s="5" t="s">
        <v>939</v>
      </c>
      <c r="K61" s="5" t="s">
        <v>63</v>
      </c>
      <c r="M61" s="5">
        <v>0.0</v>
      </c>
      <c r="N61" s="5">
        <v>70.0</v>
      </c>
      <c r="R61" s="5">
        <v>2.0</v>
      </c>
      <c r="S61" s="5">
        <v>20.5</v>
      </c>
      <c r="U61" s="6" t="s">
        <v>940</v>
      </c>
      <c r="V61" s="5" t="s">
        <v>941</v>
      </c>
    </row>
    <row r="62">
      <c r="A62" s="5" t="s">
        <v>942</v>
      </c>
      <c r="B62" s="5" t="s">
        <v>595</v>
      </c>
      <c r="C62" s="5" t="s">
        <v>943</v>
      </c>
      <c r="F62" s="5" t="s">
        <v>944</v>
      </c>
      <c r="G62" s="5">
        <v>1.0</v>
      </c>
      <c r="H62" s="5" t="s">
        <v>179</v>
      </c>
      <c r="I62" s="5">
        <v>10.15</v>
      </c>
      <c r="J62" s="5" t="s">
        <v>945</v>
      </c>
      <c r="K62" s="5" t="s">
        <v>946</v>
      </c>
      <c r="L62" s="5">
        <v>50.0</v>
      </c>
      <c r="M62" s="5">
        <v>-60.0</v>
      </c>
      <c r="N62" s="5">
        <v>75.0</v>
      </c>
      <c r="Q62" s="5">
        <v>115.0</v>
      </c>
      <c r="R62" s="5">
        <v>3.0</v>
      </c>
      <c r="S62" s="5">
        <v>125.0</v>
      </c>
      <c r="U62" s="6" t="s">
        <v>947</v>
      </c>
      <c r="V62" s="5" t="s">
        <v>948</v>
      </c>
    </row>
    <row r="63">
      <c r="A63" s="5" t="s">
        <v>949</v>
      </c>
      <c r="B63" s="5" t="s">
        <v>950</v>
      </c>
      <c r="C63" s="5" t="s">
        <v>951</v>
      </c>
      <c r="F63" s="5" t="s">
        <v>952</v>
      </c>
      <c r="G63" s="5">
        <v>1.0</v>
      </c>
      <c r="I63" s="5">
        <v>10.29</v>
      </c>
      <c r="J63" s="5" t="s">
        <v>687</v>
      </c>
      <c r="K63" s="5" t="s">
        <v>953</v>
      </c>
      <c r="L63" s="5">
        <v>50.0</v>
      </c>
      <c r="M63" s="5">
        <v>-40.0</v>
      </c>
      <c r="N63" s="5">
        <v>85.0</v>
      </c>
      <c r="Q63" s="5">
        <v>100.0</v>
      </c>
      <c r="R63" s="5">
        <v>2.0</v>
      </c>
      <c r="S63" s="5">
        <v>573.8</v>
      </c>
      <c r="U63" s="6" t="s">
        <v>954</v>
      </c>
      <c r="V63" s="5" t="s">
        <v>955</v>
      </c>
    </row>
    <row r="64">
      <c r="A64" s="5" t="s">
        <v>956</v>
      </c>
      <c r="B64" s="5" t="s">
        <v>957</v>
      </c>
      <c r="C64" s="5" t="s">
        <v>958</v>
      </c>
      <c r="D64" s="5">
        <v>0.25</v>
      </c>
      <c r="F64" s="5" t="s">
        <v>901</v>
      </c>
      <c r="G64" s="5">
        <v>16.0</v>
      </c>
      <c r="H64" s="5" t="s">
        <v>816</v>
      </c>
      <c r="I64" s="5">
        <v>14.2</v>
      </c>
      <c r="J64" s="5" t="s">
        <v>170</v>
      </c>
      <c r="K64" s="5" t="s">
        <v>959</v>
      </c>
      <c r="M64" s="5">
        <v>-30.0</v>
      </c>
      <c r="N64" s="5">
        <v>80.0</v>
      </c>
      <c r="Q64" s="5">
        <v>330.0</v>
      </c>
      <c r="R64" s="5">
        <v>2.0</v>
      </c>
      <c r="S64" s="5">
        <v>691.3</v>
      </c>
      <c r="T64" s="5" t="s">
        <v>960</v>
      </c>
      <c r="V64" s="5" t="s">
        <v>961</v>
      </c>
    </row>
    <row r="65">
      <c r="A65" s="5" t="s">
        <v>962</v>
      </c>
      <c r="B65" s="5" t="s">
        <v>595</v>
      </c>
      <c r="C65" s="5" t="s">
        <v>963</v>
      </c>
      <c r="F65" s="5" t="s">
        <v>964</v>
      </c>
      <c r="G65" s="5">
        <v>1.0</v>
      </c>
      <c r="H65" s="5" t="s">
        <v>965</v>
      </c>
      <c r="I65" s="5">
        <v>3.16</v>
      </c>
      <c r="L65" s="5">
        <v>50.0</v>
      </c>
      <c r="N65" s="5">
        <v>105.0</v>
      </c>
      <c r="O65" s="5">
        <v>1300.0</v>
      </c>
      <c r="R65" s="5">
        <v>3.0</v>
      </c>
      <c r="S65" s="5">
        <v>352.5</v>
      </c>
      <c r="T65" s="5" t="s">
        <v>185</v>
      </c>
      <c r="U65" s="6" t="s">
        <v>966</v>
      </c>
      <c r="V65" s="5" t="s">
        <v>967</v>
      </c>
    </row>
    <row r="66">
      <c r="A66" s="5" t="s">
        <v>968</v>
      </c>
      <c r="B66" s="5" t="s">
        <v>676</v>
      </c>
      <c r="C66" s="5" t="s">
        <v>677</v>
      </c>
      <c r="D66" s="5">
        <v>0.2</v>
      </c>
      <c r="E66" s="5">
        <v>24.0</v>
      </c>
      <c r="F66" s="5" t="s">
        <v>969</v>
      </c>
      <c r="G66" s="5">
        <v>1.0</v>
      </c>
      <c r="H66" s="5" t="s">
        <v>179</v>
      </c>
      <c r="I66" s="5">
        <v>1.6</v>
      </c>
      <c r="J66" s="5" t="s">
        <v>741</v>
      </c>
      <c r="M66" s="5">
        <v>-60.0</v>
      </c>
      <c r="N66" s="5">
        <v>200.0</v>
      </c>
      <c r="O66" s="5">
        <v>600.0</v>
      </c>
      <c r="P66" s="5">
        <v>2.0</v>
      </c>
      <c r="R66" s="5">
        <v>3.0</v>
      </c>
      <c r="S66" s="5">
        <v>18.9</v>
      </c>
      <c r="U66" s="6" t="s">
        <v>970</v>
      </c>
      <c r="V66" s="5" t="s">
        <v>971</v>
      </c>
    </row>
    <row r="67">
      <c r="A67" s="5" t="s">
        <v>972</v>
      </c>
      <c r="B67" s="5" t="s">
        <v>973</v>
      </c>
      <c r="C67" s="5" t="s">
        <v>974</v>
      </c>
      <c r="E67" s="5">
        <v>26.0</v>
      </c>
      <c r="F67" s="5" t="s">
        <v>652</v>
      </c>
      <c r="G67" s="5">
        <v>4.0</v>
      </c>
      <c r="I67" s="5">
        <v>5.185</v>
      </c>
      <c r="J67" s="5" t="s">
        <v>170</v>
      </c>
      <c r="L67" s="5">
        <v>100.0</v>
      </c>
      <c r="M67" s="5">
        <v>-50.0</v>
      </c>
      <c r="N67" s="5">
        <v>70.0</v>
      </c>
      <c r="O67" s="5">
        <v>145.0</v>
      </c>
      <c r="R67" s="5">
        <v>3.0</v>
      </c>
      <c r="S67" s="5">
        <v>36.7</v>
      </c>
      <c r="U67" s="6" t="s">
        <v>975</v>
      </c>
      <c r="V67" s="5" t="s">
        <v>976</v>
      </c>
    </row>
    <row r="68">
      <c r="A68" s="5" t="s">
        <v>977</v>
      </c>
      <c r="B68" s="5" t="s">
        <v>978</v>
      </c>
      <c r="C68" s="5" t="s">
        <v>979</v>
      </c>
      <c r="F68" s="5" t="s">
        <v>980</v>
      </c>
      <c r="G68" s="5">
        <v>1.0</v>
      </c>
      <c r="J68" s="5" t="s">
        <v>981</v>
      </c>
      <c r="K68" s="5" t="s">
        <v>982</v>
      </c>
      <c r="L68" s="5">
        <v>50.0</v>
      </c>
      <c r="N68" s="5">
        <v>165.0</v>
      </c>
      <c r="O68" s="5">
        <v>1900.0</v>
      </c>
      <c r="Q68" s="5">
        <v>40.0</v>
      </c>
      <c r="R68" s="5">
        <v>2.0</v>
      </c>
      <c r="S68" s="5">
        <v>0.0</v>
      </c>
      <c r="T68" s="5" t="s">
        <v>519</v>
      </c>
      <c r="U68" s="6" t="s">
        <v>983</v>
      </c>
      <c r="V68" s="5" t="s">
        <v>984</v>
      </c>
    </row>
    <row r="69">
      <c r="A69" s="5" t="s">
        <v>985</v>
      </c>
      <c r="B69" s="5" t="s">
        <v>986</v>
      </c>
      <c r="C69" s="5" t="s">
        <v>987</v>
      </c>
      <c r="E69" s="5">
        <v>26.0</v>
      </c>
      <c r="F69" s="5" t="s">
        <v>988</v>
      </c>
      <c r="G69" s="5">
        <v>4.0</v>
      </c>
      <c r="K69" s="5" t="s">
        <v>989</v>
      </c>
      <c r="Q69" s="5">
        <v>38.0</v>
      </c>
      <c r="R69" s="5">
        <v>2.0</v>
      </c>
      <c r="S69" s="5">
        <v>499.2</v>
      </c>
      <c r="U69" s="6" t="s">
        <v>990</v>
      </c>
      <c r="V69" s="5" t="s">
        <v>991</v>
      </c>
    </row>
    <row r="70">
      <c r="A70" s="5" t="s">
        <v>992</v>
      </c>
      <c r="B70" s="5" t="s">
        <v>993</v>
      </c>
      <c r="C70" s="5" t="s">
        <v>994</v>
      </c>
      <c r="E70" s="5">
        <v>24.0</v>
      </c>
      <c r="F70" s="5" t="s">
        <v>995</v>
      </c>
      <c r="G70" s="5">
        <v>50.0</v>
      </c>
      <c r="J70" s="5" t="s">
        <v>996</v>
      </c>
      <c r="L70" s="5">
        <v>100.0</v>
      </c>
      <c r="R70" s="5">
        <v>2.0</v>
      </c>
      <c r="S70" s="5">
        <v>327.9</v>
      </c>
      <c r="U70" s="6" t="s">
        <v>997</v>
      </c>
      <c r="V70" s="5" t="s">
        <v>998</v>
      </c>
    </row>
    <row r="71">
      <c r="A71" s="5" t="s">
        <v>999</v>
      </c>
      <c r="B71" s="5" t="s">
        <v>604</v>
      </c>
      <c r="C71" s="5" t="s">
        <v>1000</v>
      </c>
      <c r="D71" s="5">
        <v>0.05</v>
      </c>
      <c r="E71" s="5">
        <v>30.0</v>
      </c>
      <c r="F71" s="5" t="s">
        <v>1001</v>
      </c>
      <c r="G71" s="5">
        <v>1.0</v>
      </c>
      <c r="H71" s="5" t="s">
        <v>1002</v>
      </c>
      <c r="J71" s="5" t="s">
        <v>170</v>
      </c>
      <c r="M71" s="5">
        <v>-20.0</v>
      </c>
      <c r="N71" s="5">
        <v>80.0</v>
      </c>
      <c r="O71" s="5">
        <v>300.0</v>
      </c>
      <c r="R71" s="5">
        <v>8.0</v>
      </c>
      <c r="S71" s="5">
        <v>6.6</v>
      </c>
      <c r="V71" s="5" t="s">
        <v>1003</v>
      </c>
    </row>
    <row r="72">
      <c r="A72" s="5" t="s">
        <v>1004</v>
      </c>
      <c r="B72" s="5" t="s">
        <v>604</v>
      </c>
      <c r="C72" s="5" t="s">
        <v>1005</v>
      </c>
      <c r="D72" s="5">
        <v>0.08</v>
      </c>
      <c r="E72" s="5">
        <v>28.0</v>
      </c>
      <c r="F72" s="5" t="s">
        <v>1006</v>
      </c>
      <c r="G72" s="5">
        <v>1.0</v>
      </c>
      <c r="H72" s="5" t="s">
        <v>1007</v>
      </c>
      <c r="J72" s="5" t="s">
        <v>170</v>
      </c>
      <c r="M72" s="5">
        <v>-30.0</v>
      </c>
      <c r="N72" s="5">
        <v>80.0</v>
      </c>
      <c r="O72" s="5">
        <v>300.0</v>
      </c>
      <c r="R72" s="5">
        <v>14.0</v>
      </c>
      <c r="S72" s="5">
        <v>10.7</v>
      </c>
      <c r="U72" s="6" t="s">
        <v>1008</v>
      </c>
      <c r="V72" s="5" t="s">
        <v>1009</v>
      </c>
    </row>
    <row r="73">
      <c r="A73" s="5" t="s">
        <v>1010</v>
      </c>
      <c r="B73" s="5" t="s">
        <v>1011</v>
      </c>
      <c r="C73" s="5" t="s">
        <v>1012</v>
      </c>
      <c r="D73" s="5">
        <v>0.75</v>
      </c>
      <c r="F73" s="5" t="s">
        <v>1013</v>
      </c>
      <c r="G73" s="5">
        <v>1.0</v>
      </c>
      <c r="I73" s="5">
        <v>8.0</v>
      </c>
      <c r="J73" s="5" t="s">
        <v>1014</v>
      </c>
      <c r="M73" s="5">
        <v>-60.0</v>
      </c>
      <c r="N73" s="5">
        <v>200.0</v>
      </c>
      <c r="O73" s="5">
        <v>150000.0</v>
      </c>
      <c r="R73" s="5">
        <v>2.0</v>
      </c>
      <c r="S73" s="5">
        <v>1847.5</v>
      </c>
      <c r="U73" s="6" t="s">
        <v>1015</v>
      </c>
      <c r="V73" s="5" t="s">
        <v>1016</v>
      </c>
    </row>
    <row r="74">
      <c r="A74" s="5" t="s">
        <v>1017</v>
      </c>
      <c r="B74" s="5" t="s">
        <v>1018</v>
      </c>
      <c r="C74" s="5" t="s">
        <v>1019</v>
      </c>
      <c r="F74" s="5" t="s">
        <v>1020</v>
      </c>
      <c r="G74" s="5">
        <v>1.0</v>
      </c>
      <c r="I74" s="5">
        <v>4.2</v>
      </c>
      <c r="J74" s="5" t="s">
        <v>1021</v>
      </c>
      <c r="K74" s="5" t="s">
        <v>1022</v>
      </c>
      <c r="L74" s="5">
        <v>75.0</v>
      </c>
      <c r="M74" s="5">
        <v>-60.0</v>
      </c>
      <c r="N74" s="5">
        <v>200.0</v>
      </c>
      <c r="O74" s="5">
        <v>250.0</v>
      </c>
      <c r="R74" s="5">
        <v>2.0</v>
      </c>
      <c r="S74" s="5">
        <v>491.8</v>
      </c>
      <c r="U74" s="6" t="s">
        <v>1023</v>
      </c>
      <c r="V74" s="5" t="s">
        <v>1024</v>
      </c>
    </row>
    <row r="75">
      <c r="A75" s="5" t="s">
        <v>1025</v>
      </c>
      <c r="B75" s="5" t="s">
        <v>872</v>
      </c>
      <c r="C75" s="5" t="s">
        <v>1026</v>
      </c>
      <c r="D75" s="5">
        <v>0.14</v>
      </c>
      <c r="F75" s="5" t="s">
        <v>1027</v>
      </c>
      <c r="G75" s="5">
        <v>6.0</v>
      </c>
      <c r="J75" s="5" t="s">
        <v>919</v>
      </c>
      <c r="M75" s="5">
        <v>-50.0</v>
      </c>
      <c r="N75" s="5">
        <v>70.0</v>
      </c>
      <c r="O75" s="5">
        <v>300.0</v>
      </c>
      <c r="R75" s="5">
        <v>2.0</v>
      </c>
      <c r="S75" s="5">
        <v>58.2</v>
      </c>
      <c r="U75" s="6" t="s">
        <v>1028</v>
      </c>
      <c r="V75" s="5" t="s">
        <v>1029</v>
      </c>
    </row>
    <row r="76">
      <c r="A76" s="5" t="s">
        <v>1030</v>
      </c>
      <c r="B76" s="5" t="s">
        <v>1031</v>
      </c>
      <c r="C76" s="5" t="s">
        <v>1032</v>
      </c>
      <c r="D76" s="5">
        <v>0.14</v>
      </c>
      <c r="F76" s="5" t="s">
        <v>1033</v>
      </c>
      <c r="G76" s="5">
        <v>9.0</v>
      </c>
      <c r="I76" s="5">
        <v>6.1</v>
      </c>
      <c r="J76" s="5" t="s">
        <v>170</v>
      </c>
      <c r="K76" s="5" t="s">
        <v>989</v>
      </c>
      <c r="M76" s="5">
        <v>-50.0</v>
      </c>
      <c r="N76" s="5">
        <v>70.0</v>
      </c>
      <c r="O76" s="5">
        <v>200.0</v>
      </c>
      <c r="Q76" s="5">
        <v>60.6</v>
      </c>
      <c r="R76" s="5">
        <v>2.0</v>
      </c>
      <c r="S76" s="5">
        <v>147.5</v>
      </c>
      <c r="U76" s="6" t="s">
        <v>1034</v>
      </c>
      <c r="V76" s="5" t="s">
        <v>1035</v>
      </c>
    </row>
    <row r="77">
      <c r="A77" s="5" t="s">
        <v>1036</v>
      </c>
      <c r="B77" s="5" t="s">
        <v>872</v>
      </c>
      <c r="C77" s="5" t="s">
        <v>1037</v>
      </c>
      <c r="D77" s="5">
        <v>0.2</v>
      </c>
      <c r="F77" s="5" t="s">
        <v>901</v>
      </c>
      <c r="G77" s="5">
        <v>2.0</v>
      </c>
      <c r="I77" s="5" t="s">
        <v>1038</v>
      </c>
      <c r="J77" s="5" t="s">
        <v>1039</v>
      </c>
      <c r="O77" s="5">
        <v>145.0</v>
      </c>
      <c r="Q77" s="5">
        <v>10.0</v>
      </c>
      <c r="R77" s="5">
        <v>2.0</v>
      </c>
      <c r="S77" s="5">
        <v>28.6</v>
      </c>
      <c r="U77" s="6" t="s">
        <v>1040</v>
      </c>
      <c r="V77" s="5" t="s">
        <v>1041</v>
      </c>
    </row>
    <row r="78">
      <c r="A78" s="5" t="s">
        <v>1042</v>
      </c>
      <c r="B78" s="5" t="s">
        <v>872</v>
      </c>
      <c r="C78" s="5" t="s">
        <v>1043</v>
      </c>
      <c r="D78" s="5">
        <v>0.2</v>
      </c>
      <c r="F78" s="5" t="s">
        <v>901</v>
      </c>
      <c r="G78" s="5">
        <v>4.0</v>
      </c>
      <c r="I78" s="5">
        <v>3.6</v>
      </c>
      <c r="J78" s="5" t="s">
        <v>1039</v>
      </c>
      <c r="O78" s="5">
        <v>145.0</v>
      </c>
      <c r="Q78" s="5">
        <v>18.0</v>
      </c>
      <c r="R78" s="5">
        <v>2.0</v>
      </c>
      <c r="S78" s="5">
        <v>0.0</v>
      </c>
      <c r="U78" s="6" t="s">
        <v>1044</v>
      </c>
      <c r="V78" s="5" t="s">
        <v>1045</v>
      </c>
    </row>
    <row r="79">
      <c r="A79" s="5" t="s">
        <v>1046</v>
      </c>
      <c r="B79" s="5" t="s">
        <v>872</v>
      </c>
      <c r="C79" s="5" t="s">
        <v>1043</v>
      </c>
      <c r="D79" s="5">
        <v>0.35</v>
      </c>
      <c r="F79" s="5" t="s">
        <v>1047</v>
      </c>
      <c r="G79" s="5">
        <v>4.0</v>
      </c>
      <c r="I79" s="5">
        <v>4.2</v>
      </c>
      <c r="J79" s="5" t="s">
        <v>1039</v>
      </c>
      <c r="O79" s="5">
        <v>145.0</v>
      </c>
      <c r="Q79" s="5">
        <v>25.0</v>
      </c>
      <c r="R79" s="5">
        <v>2.0</v>
      </c>
      <c r="S79" s="5">
        <v>31.0</v>
      </c>
      <c r="U79" s="6" t="s">
        <v>1048</v>
      </c>
      <c r="V79" s="5" t="s">
        <v>1049</v>
      </c>
    </row>
    <row r="80">
      <c r="A80" s="5" t="s">
        <v>1050</v>
      </c>
      <c r="B80" s="5" t="s">
        <v>872</v>
      </c>
      <c r="C80" s="5" t="s">
        <v>1051</v>
      </c>
      <c r="D80" s="5">
        <v>0.5</v>
      </c>
      <c r="F80" s="5" t="s">
        <v>1052</v>
      </c>
      <c r="G80" s="5">
        <v>4.0</v>
      </c>
      <c r="I80" s="5">
        <v>5.3</v>
      </c>
      <c r="J80" s="5" t="s">
        <v>1053</v>
      </c>
      <c r="M80" s="5">
        <v>-50.0</v>
      </c>
      <c r="N80" s="5">
        <v>70.0</v>
      </c>
      <c r="O80" s="5">
        <v>200.0</v>
      </c>
      <c r="Q80" s="5">
        <v>46.3</v>
      </c>
      <c r="R80" s="5">
        <v>2.0</v>
      </c>
      <c r="S80" s="5">
        <v>75.6</v>
      </c>
      <c r="U80" s="6" t="s">
        <v>1054</v>
      </c>
      <c r="V80" s="5" t="s">
        <v>1055</v>
      </c>
    </row>
    <row r="81">
      <c r="A81" s="5" t="s">
        <v>1056</v>
      </c>
      <c r="B81" s="5" t="s">
        <v>1031</v>
      </c>
      <c r="C81" s="5" t="s">
        <v>1057</v>
      </c>
      <c r="D81" s="5">
        <v>0.35</v>
      </c>
      <c r="F81" s="5" t="s">
        <v>901</v>
      </c>
      <c r="G81" s="5">
        <v>4.0</v>
      </c>
      <c r="I81" s="5">
        <v>4.7</v>
      </c>
      <c r="J81" s="5" t="s">
        <v>1039</v>
      </c>
      <c r="K81" s="5" t="s">
        <v>1058</v>
      </c>
      <c r="Q81" s="5">
        <v>31.0</v>
      </c>
      <c r="R81" s="5">
        <v>2.0</v>
      </c>
      <c r="S81" s="5">
        <v>106.6</v>
      </c>
      <c r="U81" s="6" t="s">
        <v>1059</v>
      </c>
      <c r="V81" s="5" t="s">
        <v>1060</v>
      </c>
    </row>
    <row r="82">
      <c r="A82" s="5" t="s">
        <v>1061</v>
      </c>
      <c r="B82" s="5" t="s">
        <v>789</v>
      </c>
      <c r="C82" s="5" t="s">
        <v>790</v>
      </c>
      <c r="D82" s="5">
        <v>0.2</v>
      </c>
      <c r="F82" s="5" t="s">
        <v>1062</v>
      </c>
      <c r="G82" s="5">
        <v>1.0</v>
      </c>
      <c r="I82" s="5">
        <v>1.04</v>
      </c>
      <c r="J82" s="5" t="s">
        <v>791</v>
      </c>
      <c r="M82" s="5">
        <v>-60.0</v>
      </c>
      <c r="N82" s="5">
        <v>220.0</v>
      </c>
      <c r="O82" s="5">
        <v>1500.0</v>
      </c>
      <c r="Q82" s="5">
        <v>2.96</v>
      </c>
      <c r="R82" s="5">
        <v>2.0</v>
      </c>
      <c r="S82" s="5">
        <v>16.1</v>
      </c>
      <c r="U82" s="6" t="s">
        <v>793</v>
      </c>
      <c r="V82" s="5" t="s">
        <v>1063</v>
      </c>
    </row>
    <row r="83">
      <c r="A83" s="5" t="s">
        <v>1064</v>
      </c>
      <c r="B83" s="5" t="s">
        <v>789</v>
      </c>
      <c r="C83" s="5" t="s">
        <v>790</v>
      </c>
      <c r="D83" s="5">
        <v>1.0</v>
      </c>
      <c r="F83" s="5" t="s">
        <v>1062</v>
      </c>
      <c r="G83" s="5">
        <v>1.0</v>
      </c>
      <c r="I83" s="5">
        <v>1.9</v>
      </c>
      <c r="J83" s="5" t="s">
        <v>791</v>
      </c>
      <c r="M83" s="5">
        <v>-60.0</v>
      </c>
      <c r="N83" s="5">
        <v>220.0</v>
      </c>
      <c r="O83" s="5">
        <v>1500.0</v>
      </c>
      <c r="Q83" s="5">
        <v>10.75</v>
      </c>
      <c r="R83" s="5">
        <v>2.0</v>
      </c>
      <c r="S83" s="5">
        <v>45.1</v>
      </c>
      <c r="U83" s="6" t="s">
        <v>793</v>
      </c>
      <c r="V83" s="5" t="s">
        <v>1065</v>
      </c>
    </row>
    <row r="84">
      <c r="A84" s="5" t="s">
        <v>1066</v>
      </c>
      <c r="B84" s="5" t="s">
        <v>604</v>
      </c>
      <c r="C84" s="5" t="s">
        <v>1067</v>
      </c>
      <c r="D84" s="5">
        <v>0.75</v>
      </c>
      <c r="F84" s="5" t="s">
        <v>1068</v>
      </c>
      <c r="G84" s="5">
        <v>1.0</v>
      </c>
      <c r="H84" s="5" t="s">
        <v>248</v>
      </c>
      <c r="I84" s="5">
        <v>2.5</v>
      </c>
      <c r="J84" s="5" t="s">
        <v>879</v>
      </c>
      <c r="M84" s="5">
        <v>-50.0</v>
      </c>
      <c r="N84" s="5">
        <v>70.0</v>
      </c>
      <c r="O84" s="5">
        <v>1000.0</v>
      </c>
      <c r="R84" s="5">
        <v>2.0</v>
      </c>
      <c r="S84" s="5">
        <v>23.4</v>
      </c>
      <c r="T84" s="5" t="s">
        <v>881</v>
      </c>
      <c r="U84" s="6" t="s">
        <v>1069</v>
      </c>
      <c r="V84" s="5" t="s">
        <v>1070</v>
      </c>
    </row>
    <row r="85">
      <c r="A85" s="5" t="s">
        <v>1071</v>
      </c>
      <c r="B85" s="5" t="s">
        <v>1072</v>
      </c>
      <c r="C85" s="5" t="s">
        <v>1073</v>
      </c>
      <c r="D85" s="5">
        <v>0.75</v>
      </c>
      <c r="F85" s="5" t="s">
        <v>1074</v>
      </c>
      <c r="G85" s="5">
        <v>2.0</v>
      </c>
      <c r="I85" s="5">
        <v>7.5</v>
      </c>
      <c r="J85" s="5" t="s">
        <v>170</v>
      </c>
      <c r="M85" s="5">
        <v>-50.0</v>
      </c>
      <c r="N85" s="5">
        <v>60.0</v>
      </c>
      <c r="O85" s="5">
        <v>500.0</v>
      </c>
      <c r="Q85" s="5">
        <v>50.0</v>
      </c>
      <c r="R85" s="5">
        <v>2.0</v>
      </c>
      <c r="S85" s="5">
        <v>29.6</v>
      </c>
      <c r="U85" s="6" t="s">
        <v>1075</v>
      </c>
      <c r="V85" s="5" t="s">
        <v>1076</v>
      </c>
    </row>
    <row r="86">
      <c r="A86" s="5" t="s">
        <v>1077</v>
      </c>
      <c r="B86" s="5" t="s">
        <v>1078</v>
      </c>
      <c r="C86" s="5" t="s">
        <v>1079</v>
      </c>
      <c r="D86" s="5">
        <v>0.12</v>
      </c>
      <c r="F86" s="5" t="s">
        <v>1080</v>
      </c>
      <c r="G86" s="5">
        <v>1.0</v>
      </c>
      <c r="J86" s="5" t="s">
        <v>1081</v>
      </c>
      <c r="M86" s="5">
        <v>-60.0</v>
      </c>
      <c r="N86" s="5">
        <v>155.0</v>
      </c>
      <c r="O86" s="5">
        <v>100.0</v>
      </c>
      <c r="R86" s="5">
        <v>2.0</v>
      </c>
      <c r="S86" s="5">
        <v>26.2</v>
      </c>
      <c r="U86" s="6" t="s">
        <v>1082</v>
      </c>
      <c r="V86" s="5" t="s">
        <v>1083</v>
      </c>
    </row>
    <row r="87">
      <c r="A87" s="5" t="s">
        <v>1084</v>
      </c>
      <c r="B87" s="5" t="s">
        <v>604</v>
      </c>
      <c r="C87" s="5" t="s">
        <v>628</v>
      </c>
      <c r="D87" s="5">
        <v>0.35</v>
      </c>
      <c r="F87" s="5" t="s">
        <v>1085</v>
      </c>
      <c r="G87" s="5">
        <v>1.0</v>
      </c>
      <c r="H87" s="5" t="s">
        <v>1086</v>
      </c>
      <c r="I87" s="5">
        <v>1.6</v>
      </c>
      <c r="J87" s="5" t="s">
        <v>630</v>
      </c>
      <c r="M87" s="5">
        <v>-50.0</v>
      </c>
      <c r="N87" s="5">
        <v>105.0</v>
      </c>
      <c r="O87" s="5">
        <v>600.0</v>
      </c>
      <c r="Q87" s="5">
        <v>6.0</v>
      </c>
      <c r="R87" s="5">
        <v>6.0</v>
      </c>
      <c r="S87" s="5">
        <v>13.4</v>
      </c>
      <c r="U87" s="6" t="s">
        <v>1087</v>
      </c>
      <c r="V87" s="5" t="s">
        <v>1088</v>
      </c>
    </row>
    <row r="88">
      <c r="A88" s="5" t="s">
        <v>1089</v>
      </c>
      <c r="B88" s="5" t="s">
        <v>1090</v>
      </c>
      <c r="C88" s="5" t="s">
        <v>1091</v>
      </c>
      <c r="D88" s="5">
        <v>1.0</v>
      </c>
      <c r="F88" s="5" t="s">
        <v>911</v>
      </c>
      <c r="G88" s="5">
        <v>1.0</v>
      </c>
      <c r="H88" s="5" t="s">
        <v>721</v>
      </c>
      <c r="I88" s="5">
        <v>2.5</v>
      </c>
      <c r="J88" s="5" t="s">
        <v>1092</v>
      </c>
      <c r="O88" s="5">
        <v>450.0</v>
      </c>
      <c r="R88" s="5">
        <v>4.0</v>
      </c>
      <c r="S88" s="5">
        <v>16.4</v>
      </c>
      <c r="U88" s="6" t="s">
        <v>1093</v>
      </c>
      <c r="V88" s="5" t="s">
        <v>1094</v>
      </c>
    </row>
    <row r="89">
      <c r="A89" s="5" t="s">
        <v>1095</v>
      </c>
      <c r="B89" s="5" t="s">
        <v>676</v>
      </c>
      <c r="C89" s="5" t="s">
        <v>677</v>
      </c>
      <c r="D89" s="5">
        <v>1.26</v>
      </c>
      <c r="E89" s="5">
        <v>16.0</v>
      </c>
      <c r="F89" s="5" t="s">
        <v>1096</v>
      </c>
      <c r="G89" s="5">
        <v>1.0</v>
      </c>
      <c r="H89" s="5" t="s">
        <v>179</v>
      </c>
      <c r="I89" s="5">
        <v>3.0</v>
      </c>
      <c r="J89" s="5" t="s">
        <v>1097</v>
      </c>
      <c r="M89" s="5">
        <v>-60.0</v>
      </c>
      <c r="N89" s="5">
        <v>200.0</v>
      </c>
      <c r="O89" s="5">
        <v>600.0</v>
      </c>
      <c r="P89" s="5">
        <v>10.0</v>
      </c>
      <c r="R89" s="5">
        <v>2.0</v>
      </c>
      <c r="S89" s="5">
        <v>86.3</v>
      </c>
      <c r="U89" s="6" t="s">
        <v>1098</v>
      </c>
      <c r="V89" s="5" t="s">
        <v>1099</v>
      </c>
    </row>
    <row r="90">
      <c r="A90" s="5" t="s">
        <v>1100</v>
      </c>
      <c r="B90" s="5" t="s">
        <v>1101</v>
      </c>
      <c r="C90" s="5" t="s">
        <v>1102</v>
      </c>
      <c r="F90" s="5" t="s">
        <v>1103</v>
      </c>
      <c r="G90" s="5">
        <v>1.0</v>
      </c>
      <c r="H90" s="5" t="s">
        <v>179</v>
      </c>
      <c r="I90" s="5">
        <v>15.7</v>
      </c>
      <c r="J90" s="5" t="s">
        <v>1104</v>
      </c>
      <c r="K90" s="5" t="s">
        <v>1105</v>
      </c>
      <c r="L90" s="5">
        <v>50.0</v>
      </c>
      <c r="M90" s="5">
        <v>-60.0</v>
      </c>
      <c r="N90" s="5">
        <v>85.0</v>
      </c>
      <c r="O90" s="5">
        <v>1600.0</v>
      </c>
      <c r="Q90" s="5">
        <v>200.0</v>
      </c>
      <c r="R90" s="5">
        <v>1.0</v>
      </c>
      <c r="S90" s="5">
        <v>300.0</v>
      </c>
      <c r="U90" s="6" t="s">
        <v>1106</v>
      </c>
      <c r="V90" s="5" t="s">
        <v>1107</v>
      </c>
    </row>
    <row r="91">
      <c r="A91" s="5" t="s">
        <v>1108</v>
      </c>
      <c r="B91" s="5" t="s">
        <v>595</v>
      </c>
      <c r="C91" s="5" t="s">
        <v>1109</v>
      </c>
      <c r="F91" s="5" t="s">
        <v>1110</v>
      </c>
      <c r="G91" s="5">
        <v>1.0</v>
      </c>
      <c r="I91" s="5">
        <v>13.1</v>
      </c>
      <c r="J91" s="5" t="s">
        <v>1111</v>
      </c>
      <c r="K91" s="5" t="s">
        <v>1112</v>
      </c>
      <c r="L91" s="5">
        <v>50.0</v>
      </c>
      <c r="R91" s="5">
        <v>1.0</v>
      </c>
      <c r="S91" s="5">
        <v>229.5</v>
      </c>
      <c r="U91" s="6" t="s">
        <v>1113</v>
      </c>
      <c r="V91" s="5" t="s">
        <v>1114</v>
      </c>
    </row>
    <row r="92">
      <c r="A92" s="5" t="s">
        <v>1115</v>
      </c>
      <c r="B92" s="5" t="s">
        <v>1116</v>
      </c>
      <c r="C92" s="5" t="s">
        <v>1117</v>
      </c>
      <c r="D92" s="5">
        <v>0.64</v>
      </c>
      <c r="E92" s="5">
        <v>22.0</v>
      </c>
      <c r="G92" s="5">
        <v>2.0</v>
      </c>
      <c r="H92" s="5" t="s">
        <v>1118</v>
      </c>
      <c r="I92" s="5">
        <v>8.0</v>
      </c>
      <c r="J92" s="5" t="s">
        <v>1119</v>
      </c>
      <c r="K92" s="5" t="s">
        <v>1120</v>
      </c>
      <c r="M92" s="5">
        <v>-40.0</v>
      </c>
      <c r="N92" s="5">
        <v>75.0</v>
      </c>
      <c r="O92" s="5">
        <v>600.0</v>
      </c>
      <c r="R92" s="5">
        <v>1.0</v>
      </c>
      <c r="S92" s="5">
        <v>0.0</v>
      </c>
      <c r="T92" s="5" t="s">
        <v>519</v>
      </c>
      <c r="U92" s="6" t="s">
        <v>1121</v>
      </c>
      <c r="V92" s="5" t="s">
        <v>1122</v>
      </c>
    </row>
    <row r="93">
      <c r="A93" s="5" t="s">
        <v>1123</v>
      </c>
      <c r="B93" s="5" t="s">
        <v>595</v>
      </c>
      <c r="C93" s="5" t="s">
        <v>1124</v>
      </c>
      <c r="F93" s="5" t="s">
        <v>1125</v>
      </c>
      <c r="G93" s="5">
        <v>1.0</v>
      </c>
      <c r="H93" s="5" t="s">
        <v>179</v>
      </c>
      <c r="I93" s="5">
        <v>10.3</v>
      </c>
      <c r="J93" s="5" t="s">
        <v>1126</v>
      </c>
      <c r="K93" s="5" t="s">
        <v>1127</v>
      </c>
      <c r="L93" s="5">
        <v>50.0</v>
      </c>
      <c r="M93" s="5">
        <v>-60.0</v>
      </c>
      <c r="N93" s="5">
        <v>75.0</v>
      </c>
      <c r="Q93" s="5">
        <v>123.0</v>
      </c>
      <c r="R93" s="5">
        <v>1.0</v>
      </c>
      <c r="S93" s="5">
        <v>221.3</v>
      </c>
      <c r="U93" s="6" t="s">
        <v>1128</v>
      </c>
      <c r="V93" s="5" t="s">
        <v>1129</v>
      </c>
    </row>
    <row r="94">
      <c r="A94" s="5" t="s">
        <v>1130</v>
      </c>
      <c r="B94" s="5" t="s">
        <v>789</v>
      </c>
      <c r="C94" s="5" t="s">
        <v>790</v>
      </c>
      <c r="D94" s="5">
        <v>0.14</v>
      </c>
      <c r="G94" s="5">
        <v>1.0</v>
      </c>
      <c r="I94" s="5">
        <v>0.9</v>
      </c>
      <c r="J94" s="5" t="s">
        <v>791</v>
      </c>
      <c r="M94" s="5">
        <v>-60.0</v>
      </c>
      <c r="N94" s="5">
        <v>220.0</v>
      </c>
      <c r="O94" s="5">
        <v>1500.0</v>
      </c>
      <c r="Q94" s="5">
        <v>2.26</v>
      </c>
      <c r="R94" s="5">
        <v>1.0</v>
      </c>
      <c r="S94" s="5">
        <v>12.5</v>
      </c>
      <c r="T94" s="5" t="s">
        <v>1131</v>
      </c>
      <c r="U94" s="6" t="s">
        <v>793</v>
      </c>
      <c r="V94" s="5" t="s">
        <v>1132</v>
      </c>
    </row>
    <row r="95">
      <c r="A95" s="5" t="s">
        <v>1133</v>
      </c>
      <c r="B95" s="5" t="s">
        <v>1134</v>
      </c>
      <c r="C95" s="5" t="s">
        <v>1135</v>
      </c>
      <c r="D95" s="5">
        <v>0.12</v>
      </c>
      <c r="F95" s="5" t="s">
        <v>1136</v>
      </c>
      <c r="G95" s="5">
        <v>1.0</v>
      </c>
      <c r="H95" s="5" t="s">
        <v>1137</v>
      </c>
      <c r="J95" s="5" t="s">
        <v>1138</v>
      </c>
      <c r="M95" s="5">
        <v>-50.0</v>
      </c>
      <c r="N95" s="5">
        <v>105.0</v>
      </c>
      <c r="O95" s="5" t="s">
        <v>755</v>
      </c>
      <c r="R95" s="5">
        <v>7.0</v>
      </c>
      <c r="S95" s="5">
        <v>8.3</v>
      </c>
      <c r="T95" s="5" t="s">
        <v>1139</v>
      </c>
      <c r="U95" s="6" t="s">
        <v>1140</v>
      </c>
      <c r="V95" s="5" t="s">
        <v>1141</v>
      </c>
    </row>
    <row r="96">
      <c r="A96" s="5" t="s">
        <v>1142</v>
      </c>
      <c r="B96" s="5" t="s">
        <v>595</v>
      </c>
      <c r="C96" s="5" t="s">
        <v>1143</v>
      </c>
      <c r="F96" s="5" t="s">
        <v>1144</v>
      </c>
      <c r="G96" s="5">
        <v>1.0</v>
      </c>
      <c r="I96" s="5">
        <v>3.2</v>
      </c>
      <c r="J96" s="5" t="s">
        <v>1145</v>
      </c>
      <c r="K96" s="5" t="s">
        <v>1146</v>
      </c>
      <c r="L96" s="5">
        <v>50.0</v>
      </c>
      <c r="M96" s="5">
        <v>-50.0</v>
      </c>
      <c r="N96" s="5">
        <v>70.0</v>
      </c>
      <c r="Q96" s="5">
        <v>19.7</v>
      </c>
      <c r="R96" s="5">
        <v>1.0</v>
      </c>
      <c r="S96" s="5">
        <v>59.8</v>
      </c>
      <c r="U96" s="6" t="s">
        <v>1147</v>
      </c>
      <c r="V96" s="5" t="s">
        <v>1148</v>
      </c>
    </row>
    <row r="97">
      <c r="A97" s="5" t="s">
        <v>1149</v>
      </c>
      <c r="B97" s="5" t="s">
        <v>798</v>
      </c>
      <c r="C97" s="5" t="s">
        <v>1150</v>
      </c>
      <c r="D97" s="5">
        <v>0.75</v>
      </c>
      <c r="F97" s="5" t="s">
        <v>1151</v>
      </c>
      <c r="G97" s="5">
        <v>2.0</v>
      </c>
      <c r="H97" s="5" t="s">
        <v>1152</v>
      </c>
      <c r="I97" s="5" t="s">
        <v>1153</v>
      </c>
      <c r="J97" s="5" t="s">
        <v>630</v>
      </c>
      <c r="O97" s="5">
        <v>42.0</v>
      </c>
      <c r="Q97" s="5">
        <v>27.0</v>
      </c>
      <c r="R97" s="5">
        <v>2.0</v>
      </c>
      <c r="S97" s="5">
        <v>0.0</v>
      </c>
      <c r="U97" s="6" t="s">
        <v>1154</v>
      </c>
      <c r="V97" s="5" t="s">
        <v>1155</v>
      </c>
    </row>
    <row r="98">
      <c r="A98" s="5" t="s">
        <v>1156</v>
      </c>
      <c r="B98" s="5" t="s">
        <v>1157</v>
      </c>
      <c r="C98" s="5" t="s">
        <v>1158</v>
      </c>
      <c r="D98" s="5">
        <v>0.3</v>
      </c>
      <c r="F98" s="5" t="s">
        <v>1159</v>
      </c>
      <c r="G98" s="5">
        <v>1.0</v>
      </c>
      <c r="J98" s="5" t="s">
        <v>727</v>
      </c>
      <c r="M98" s="5">
        <v>-60.0</v>
      </c>
      <c r="N98" s="5">
        <v>180.0</v>
      </c>
      <c r="R98" s="5">
        <v>1.0</v>
      </c>
      <c r="S98" s="5">
        <v>208.3</v>
      </c>
      <c r="U98" s="6" t="s">
        <v>1160</v>
      </c>
      <c r="V98" s="5" t="s">
        <v>1161</v>
      </c>
    </row>
    <row r="99">
      <c r="A99" s="5" t="s">
        <v>1162</v>
      </c>
      <c r="B99" s="5" t="s">
        <v>973</v>
      </c>
      <c r="C99" s="5" t="s">
        <v>1163</v>
      </c>
      <c r="D99" s="5">
        <v>0.13</v>
      </c>
      <c r="E99" s="5">
        <v>26.0</v>
      </c>
      <c r="F99" s="5" t="s">
        <v>1164</v>
      </c>
      <c r="G99" s="5">
        <v>8.0</v>
      </c>
      <c r="H99" s="5" t="s">
        <v>179</v>
      </c>
      <c r="I99" s="5">
        <v>5.7</v>
      </c>
      <c r="J99" s="5" t="s">
        <v>1165</v>
      </c>
      <c r="K99" s="5" t="s">
        <v>1166</v>
      </c>
      <c r="L99" s="5">
        <v>100.0</v>
      </c>
      <c r="R99" s="5">
        <v>1.0</v>
      </c>
      <c r="S99" s="5">
        <v>115.5</v>
      </c>
      <c r="U99" s="6" t="s">
        <v>1167</v>
      </c>
      <c r="V99" s="5" t="s">
        <v>1168</v>
      </c>
    </row>
    <row r="100">
      <c r="A100" s="5" t="s">
        <v>1169</v>
      </c>
      <c r="B100" s="5" t="s">
        <v>1170</v>
      </c>
      <c r="C100" s="5" t="s">
        <v>1171</v>
      </c>
      <c r="D100" s="5">
        <v>0.15</v>
      </c>
      <c r="E100" s="5">
        <v>26.0</v>
      </c>
      <c r="F100" s="5" t="s">
        <v>1172</v>
      </c>
      <c r="G100" s="5">
        <v>8.0</v>
      </c>
      <c r="H100" s="5" t="s">
        <v>1173</v>
      </c>
      <c r="I100" s="5">
        <v>6.3</v>
      </c>
      <c r="J100" s="5" t="s">
        <v>1174</v>
      </c>
      <c r="K100" s="5" t="s">
        <v>1175</v>
      </c>
      <c r="L100" s="5">
        <v>100.0</v>
      </c>
      <c r="R100" s="5">
        <v>1.0</v>
      </c>
      <c r="S100" s="5">
        <v>1346.4</v>
      </c>
      <c r="U100" s="6" t="s">
        <v>1176</v>
      </c>
      <c r="V100" s="5" t="s">
        <v>1177</v>
      </c>
    </row>
    <row r="101">
      <c r="A101" s="5" t="s">
        <v>1178</v>
      </c>
      <c r="B101" s="5" t="s">
        <v>813</v>
      </c>
      <c r="C101" s="5" t="s">
        <v>1179</v>
      </c>
      <c r="E101" s="5">
        <v>24.0</v>
      </c>
      <c r="F101" s="5" t="s">
        <v>1180</v>
      </c>
      <c r="G101" s="5">
        <v>8.0</v>
      </c>
      <c r="I101" s="5">
        <v>5.1</v>
      </c>
      <c r="J101" s="5" t="s">
        <v>1181</v>
      </c>
      <c r="L101" s="5">
        <v>100.0</v>
      </c>
      <c r="O101" s="5">
        <v>48.0</v>
      </c>
      <c r="R101" s="5">
        <v>1.0</v>
      </c>
      <c r="S101" s="5">
        <v>14.5</v>
      </c>
      <c r="U101" s="6" t="s">
        <v>1182</v>
      </c>
      <c r="V101" s="5" t="s">
        <v>1183</v>
      </c>
    </row>
    <row r="102">
      <c r="A102" s="5" t="s">
        <v>1184</v>
      </c>
      <c r="B102" s="5" t="s">
        <v>829</v>
      </c>
      <c r="C102" s="5" t="s">
        <v>1185</v>
      </c>
      <c r="E102" s="5">
        <v>24.0</v>
      </c>
      <c r="F102" s="5" t="s">
        <v>1186</v>
      </c>
      <c r="G102" s="5">
        <v>8.0</v>
      </c>
      <c r="J102" s="5" t="s">
        <v>1187</v>
      </c>
      <c r="K102" s="5" t="s">
        <v>818</v>
      </c>
      <c r="L102" s="5">
        <v>100.0</v>
      </c>
      <c r="R102" s="5">
        <v>1.0</v>
      </c>
      <c r="S102" s="5">
        <v>0.0</v>
      </c>
      <c r="T102" s="5" t="s">
        <v>519</v>
      </c>
      <c r="V102" s="5" t="s">
        <v>1188</v>
      </c>
    </row>
    <row r="103">
      <c r="A103" s="5" t="s">
        <v>1189</v>
      </c>
      <c r="B103" s="5" t="s">
        <v>931</v>
      </c>
      <c r="C103" s="5" t="s">
        <v>1190</v>
      </c>
      <c r="D103" s="5">
        <v>0.081</v>
      </c>
      <c r="E103" s="5">
        <v>28.0</v>
      </c>
      <c r="F103" s="5" t="s">
        <v>938</v>
      </c>
      <c r="G103" s="5">
        <v>15.0</v>
      </c>
      <c r="H103" s="5" t="s">
        <v>816</v>
      </c>
      <c r="I103" s="5">
        <v>5.6</v>
      </c>
      <c r="J103" s="5" t="s">
        <v>1191</v>
      </c>
      <c r="K103" s="5" t="s">
        <v>1192</v>
      </c>
      <c r="M103" s="5">
        <v>0.0</v>
      </c>
      <c r="N103" s="5">
        <v>70.0</v>
      </c>
      <c r="R103" s="5">
        <v>1.0</v>
      </c>
      <c r="S103" s="5">
        <v>93.3</v>
      </c>
      <c r="U103" s="6" t="s">
        <v>1193</v>
      </c>
      <c r="V103" s="5" t="s">
        <v>1194</v>
      </c>
    </row>
    <row r="104">
      <c r="A104" s="5" t="s">
        <v>1195</v>
      </c>
      <c r="B104" s="5" t="s">
        <v>931</v>
      </c>
      <c r="C104" s="5" t="s">
        <v>1190</v>
      </c>
      <c r="D104" s="5">
        <v>0.081</v>
      </c>
      <c r="E104" s="5">
        <v>28.0</v>
      </c>
      <c r="F104" s="5" t="s">
        <v>938</v>
      </c>
      <c r="G104" s="5">
        <v>25.0</v>
      </c>
      <c r="H104" s="5" t="s">
        <v>816</v>
      </c>
      <c r="I104" s="5">
        <v>7.0</v>
      </c>
      <c r="J104" s="5" t="s">
        <v>1196</v>
      </c>
      <c r="K104" s="5" t="s">
        <v>1197</v>
      </c>
      <c r="M104" s="5">
        <v>-20.0</v>
      </c>
      <c r="N104" s="5">
        <v>60.0</v>
      </c>
      <c r="Q104" s="5">
        <v>55.6</v>
      </c>
      <c r="R104" s="5">
        <v>1.0</v>
      </c>
      <c r="S104" s="5">
        <v>8.3</v>
      </c>
      <c r="T104" s="5" t="s">
        <v>1131</v>
      </c>
      <c r="V104" s="5" t="s">
        <v>1198</v>
      </c>
    </row>
    <row r="105">
      <c r="A105" s="5" t="s">
        <v>1199</v>
      </c>
      <c r="B105" s="5" t="s">
        <v>1031</v>
      </c>
      <c r="C105" s="5" t="s">
        <v>1200</v>
      </c>
      <c r="D105" s="5">
        <v>0.5</v>
      </c>
      <c r="F105" s="5" t="s">
        <v>1201</v>
      </c>
      <c r="G105" s="5">
        <v>4.0</v>
      </c>
      <c r="I105" s="5">
        <v>3.8</v>
      </c>
      <c r="J105" s="5" t="s">
        <v>1202</v>
      </c>
      <c r="K105" s="5" t="s">
        <v>1203</v>
      </c>
      <c r="Q105" s="5">
        <v>19.0</v>
      </c>
      <c r="R105" s="5">
        <v>1.0</v>
      </c>
      <c r="S105" s="5">
        <v>50.8</v>
      </c>
      <c r="U105" s="6" t="s">
        <v>1204</v>
      </c>
      <c r="V105" s="5" t="s">
        <v>1205</v>
      </c>
    </row>
    <row r="106">
      <c r="A106" s="5" t="s">
        <v>1206</v>
      </c>
      <c r="B106" s="5" t="s">
        <v>931</v>
      </c>
      <c r="C106" s="5" t="s">
        <v>1207</v>
      </c>
      <c r="D106" s="5">
        <v>0.081</v>
      </c>
      <c r="E106" s="5">
        <v>28.0</v>
      </c>
      <c r="F106" s="5" t="s">
        <v>1208</v>
      </c>
      <c r="G106" s="5">
        <v>8.0</v>
      </c>
      <c r="H106" s="5" t="s">
        <v>816</v>
      </c>
      <c r="J106" s="5" t="s">
        <v>1209</v>
      </c>
      <c r="K106" s="5" t="s">
        <v>1210</v>
      </c>
      <c r="R106" s="5">
        <v>1.0</v>
      </c>
      <c r="S106" s="5">
        <v>82.0</v>
      </c>
      <c r="U106" s="6" t="s">
        <v>1211</v>
      </c>
      <c r="V106" s="5" t="s">
        <v>1212</v>
      </c>
    </row>
    <row r="107">
      <c r="A107" s="5" t="s">
        <v>1213</v>
      </c>
      <c r="B107" s="5" t="s">
        <v>931</v>
      </c>
      <c r="C107" s="5" t="s">
        <v>1190</v>
      </c>
      <c r="D107" s="5">
        <v>0.129</v>
      </c>
      <c r="E107" s="5">
        <v>26.0</v>
      </c>
      <c r="F107" s="5" t="s">
        <v>1214</v>
      </c>
      <c r="G107" s="5">
        <v>9.0</v>
      </c>
      <c r="H107" s="5" t="s">
        <v>816</v>
      </c>
      <c r="I107" s="5">
        <v>5.5</v>
      </c>
      <c r="J107" s="5" t="s">
        <v>1215</v>
      </c>
      <c r="K107" s="5" t="s">
        <v>1192</v>
      </c>
      <c r="M107" s="5">
        <v>0.0</v>
      </c>
      <c r="N107" s="5">
        <v>70.0</v>
      </c>
      <c r="R107" s="5">
        <v>1.0</v>
      </c>
      <c r="S107" s="5">
        <v>76.2</v>
      </c>
      <c r="U107" s="6" t="s">
        <v>1216</v>
      </c>
      <c r="V107" s="5" t="s">
        <v>1217</v>
      </c>
    </row>
    <row r="108">
      <c r="A108" s="5" t="s">
        <v>1218</v>
      </c>
      <c r="B108" s="5" t="s">
        <v>931</v>
      </c>
      <c r="C108" s="5" t="s">
        <v>1190</v>
      </c>
      <c r="D108" s="5">
        <v>0.081</v>
      </c>
      <c r="E108" s="5">
        <v>28.0</v>
      </c>
      <c r="F108" s="5" t="s">
        <v>938</v>
      </c>
      <c r="G108" s="5">
        <v>9.0</v>
      </c>
      <c r="H108" s="5" t="s">
        <v>816</v>
      </c>
      <c r="I108" s="5">
        <v>4.7</v>
      </c>
      <c r="J108" s="5" t="s">
        <v>1191</v>
      </c>
      <c r="K108" s="5" t="s">
        <v>1192</v>
      </c>
      <c r="M108" s="5">
        <v>0.0</v>
      </c>
      <c r="N108" s="5">
        <v>70.0</v>
      </c>
      <c r="R108" s="5">
        <v>1.0</v>
      </c>
      <c r="S108" s="5">
        <v>65.0</v>
      </c>
      <c r="U108" s="6" t="s">
        <v>1219</v>
      </c>
      <c r="V108" s="5" t="s">
        <v>1220</v>
      </c>
    </row>
    <row r="109">
      <c r="A109" s="5" t="s">
        <v>1221</v>
      </c>
      <c r="B109" s="5" t="s">
        <v>1222</v>
      </c>
      <c r="C109" s="5" t="s">
        <v>1190</v>
      </c>
      <c r="D109" s="5">
        <v>0.129</v>
      </c>
      <c r="E109" s="5">
        <v>26.0</v>
      </c>
      <c r="F109" s="5" t="s">
        <v>1214</v>
      </c>
      <c r="G109" s="5">
        <v>2.0</v>
      </c>
      <c r="H109" s="5" t="s">
        <v>816</v>
      </c>
      <c r="I109" s="5">
        <v>3.8</v>
      </c>
      <c r="J109" s="5" t="s">
        <v>1191</v>
      </c>
      <c r="M109" s="5">
        <v>0.0</v>
      </c>
      <c r="N109" s="5">
        <v>70.0</v>
      </c>
      <c r="R109" s="5">
        <v>1.0</v>
      </c>
      <c r="S109" s="5">
        <v>32.8</v>
      </c>
      <c r="U109" s="6" t="s">
        <v>1223</v>
      </c>
      <c r="V109" s="5" t="s">
        <v>1224</v>
      </c>
    </row>
    <row r="110">
      <c r="A110" s="5" t="s">
        <v>1225</v>
      </c>
      <c r="B110" s="5" t="s">
        <v>1222</v>
      </c>
      <c r="C110" s="5" t="s">
        <v>1190</v>
      </c>
      <c r="D110" s="5">
        <v>0.129</v>
      </c>
      <c r="E110" s="5">
        <v>26.0</v>
      </c>
      <c r="F110" s="5" t="s">
        <v>938</v>
      </c>
      <c r="G110" s="5">
        <v>4.0</v>
      </c>
      <c r="H110" s="5" t="s">
        <v>816</v>
      </c>
      <c r="I110" s="5">
        <v>4.2</v>
      </c>
      <c r="J110" s="5" t="s">
        <v>1215</v>
      </c>
      <c r="M110" s="5">
        <v>0.0</v>
      </c>
      <c r="N110" s="5">
        <v>70.0</v>
      </c>
      <c r="R110" s="5">
        <v>1.0</v>
      </c>
      <c r="S110" s="5">
        <v>31.1</v>
      </c>
      <c r="U110" s="6" t="s">
        <v>1226</v>
      </c>
      <c r="V110" s="5" t="s">
        <v>1227</v>
      </c>
    </row>
    <row r="111">
      <c r="A111" s="5" t="s">
        <v>1228</v>
      </c>
      <c r="B111" s="5" t="s">
        <v>1229</v>
      </c>
      <c r="C111" s="5" t="s">
        <v>1230</v>
      </c>
      <c r="E111" s="5">
        <v>28.0</v>
      </c>
      <c r="F111" s="5" t="s">
        <v>938</v>
      </c>
      <c r="G111" s="5">
        <v>10.0</v>
      </c>
      <c r="J111" s="5" t="s">
        <v>1231</v>
      </c>
      <c r="M111" s="5">
        <v>-20.0</v>
      </c>
      <c r="N111" s="5">
        <v>80.0</v>
      </c>
      <c r="O111" s="5">
        <v>300.0</v>
      </c>
      <c r="R111" s="5">
        <v>2.0</v>
      </c>
      <c r="S111" s="5">
        <v>31.3</v>
      </c>
      <c r="U111" s="6" t="s">
        <v>1232</v>
      </c>
      <c r="V111" s="5" t="s">
        <v>1233</v>
      </c>
    </row>
    <row r="112">
      <c r="A112" s="5" t="s">
        <v>1234</v>
      </c>
      <c r="B112" s="5" t="s">
        <v>1229</v>
      </c>
      <c r="C112" s="5" t="s">
        <v>1235</v>
      </c>
      <c r="G112" s="5">
        <v>16.0</v>
      </c>
      <c r="J112" s="5" t="s">
        <v>1236</v>
      </c>
      <c r="R112" s="5">
        <v>1.0</v>
      </c>
      <c r="S112" s="5">
        <v>131.6</v>
      </c>
      <c r="U112" s="6" t="s">
        <v>1237</v>
      </c>
      <c r="V112" s="5" t="s">
        <v>1238</v>
      </c>
    </row>
    <row r="113">
      <c r="A113" s="5" t="s">
        <v>1239</v>
      </c>
      <c r="B113" s="5" t="s">
        <v>1229</v>
      </c>
      <c r="C113" s="5" t="s">
        <v>1240</v>
      </c>
      <c r="E113" s="5">
        <v>28.0</v>
      </c>
      <c r="F113" s="5" t="s">
        <v>1241</v>
      </c>
      <c r="G113" s="5">
        <v>20.0</v>
      </c>
      <c r="J113" s="5" t="s">
        <v>1242</v>
      </c>
      <c r="R113" s="5">
        <v>1.0</v>
      </c>
      <c r="S113" s="5">
        <v>68.9</v>
      </c>
      <c r="U113" s="6" t="s">
        <v>1243</v>
      </c>
      <c r="V113" s="5" t="s">
        <v>1244</v>
      </c>
    </row>
    <row r="114">
      <c r="A114" s="5" t="s">
        <v>1245</v>
      </c>
      <c r="B114" s="5" t="s">
        <v>1246</v>
      </c>
      <c r="C114" s="5" t="s">
        <v>1247</v>
      </c>
      <c r="E114" s="5">
        <v>24.0</v>
      </c>
      <c r="F114" s="5" t="s">
        <v>1248</v>
      </c>
      <c r="G114" s="5">
        <v>8.0</v>
      </c>
      <c r="H114" s="5" t="s">
        <v>179</v>
      </c>
      <c r="I114" s="5">
        <v>6.5</v>
      </c>
      <c r="J114" s="5" t="s">
        <v>1249</v>
      </c>
      <c r="K114" s="5" t="s">
        <v>1250</v>
      </c>
      <c r="L114" s="5">
        <v>100.0</v>
      </c>
      <c r="M114" s="5">
        <v>-60.0</v>
      </c>
      <c r="N114" s="5">
        <v>60.0</v>
      </c>
      <c r="R114" s="5">
        <v>1.0</v>
      </c>
      <c r="S114" s="5">
        <v>59.8</v>
      </c>
      <c r="U114" s="6" t="s">
        <v>1251</v>
      </c>
      <c r="V114" s="5" t="s">
        <v>1252</v>
      </c>
    </row>
    <row r="115">
      <c r="A115" s="5" t="s">
        <v>1253</v>
      </c>
      <c r="B115" s="5" t="s">
        <v>1254</v>
      </c>
      <c r="C115" s="5" t="s">
        <v>1255</v>
      </c>
      <c r="E115" s="5">
        <v>24.0</v>
      </c>
      <c r="F115" s="5" t="s">
        <v>1256</v>
      </c>
      <c r="G115" s="5">
        <v>8.0</v>
      </c>
      <c r="J115" s="5" t="s">
        <v>1257</v>
      </c>
      <c r="K115" s="5" t="s">
        <v>1258</v>
      </c>
      <c r="L115" s="5">
        <v>100.0</v>
      </c>
      <c r="M115" s="5">
        <v>-40.0</v>
      </c>
      <c r="N115" s="5">
        <v>75.0</v>
      </c>
      <c r="R115" s="5">
        <v>1.0</v>
      </c>
      <c r="S115" s="5">
        <v>58.4</v>
      </c>
      <c r="U115" s="6" t="s">
        <v>1259</v>
      </c>
      <c r="V115" s="5" t="s">
        <v>1260</v>
      </c>
    </row>
    <row r="116">
      <c r="A116" s="5" t="s">
        <v>1261</v>
      </c>
      <c r="B116" s="5" t="s">
        <v>1246</v>
      </c>
      <c r="C116" s="5" t="s">
        <v>1262</v>
      </c>
      <c r="F116" s="5" t="s">
        <v>1263</v>
      </c>
      <c r="G116" s="5">
        <v>8.0</v>
      </c>
      <c r="I116" s="5">
        <v>5.4</v>
      </c>
      <c r="J116" s="5" t="s">
        <v>1264</v>
      </c>
      <c r="K116" s="5" t="s">
        <v>1258</v>
      </c>
      <c r="L116" s="5">
        <v>100.0</v>
      </c>
      <c r="O116" s="5">
        <v>48.0</v>
      </c>
      <c r="R116" s="5">
        <v>1.0</v>
      </c>
      <c r="S116" s="5">
        <v>63.9</v>
      </c>
      <c r="T116" s="5" t="s">
        <v>1265</v>
      </c>
      <c r="U116" s="6" t="s">
        <v>1266</v>
      </c>
      <c r="V116" s="5" t="s">
        <v>1267</v>
      </c>
    </row>
    <row r="117">
      <c r="A117" s="5" t="s">
        <v>1268</v>
      </c>
      <c r="B117" s="5" t="s">
        <v>1269</v>
      </c>
      <c r="C117" s="5" t="s">
        <v>1270</v>
      </c>
      <c r="D117" s="5">
        <v>0.5</v>
      </c>
      <c r="G117" s="5">
        <v>4.0</v>
      </c>
      <c r="I117" s="5">
        <v>6.3</v>
      </c>
      <c r="J117" s="5" t="s">
        <v>170</v>
      </c>
      <c r="K117" s="5" t="s">
        <v>1271</v>
      </c>
      <c r="R117" s="5">
        <v>1.0</v>
      </c>
      <c r="S117" s="5">
        <v>162.0</v>
      </c>
      <c r="U117" s="6" t="s">
        <v>1272</v>
      </c>
      <c r="V117" s="5" t="s">
        <v>1273</v>
      </c>
    </row>
    <row r="118">
      <c r="A118" s="5" t="s">
        <v>1274</v>
      </c>
      <c r="B118" s="5" t="s">
        <v>1269</v>
      </c>
      <c r="C118" s="5" t="s">
        <v>1275</v>
      </c>
      <c r="D118" s="5">
        <v>0.34</v>
      </c>
      <c r="F118" s="5" t="s">
        <v>1276</v>
      </c>
      <c r="G118" s="5">
        <v>6.0</v>
      </c>
      <c r="H118" s="5" t="s">
        <v>816</v>
      </c>
      <c r="I118" s="5">
        <v>6.8</v>
      </c>
      <c r="J118" s="5" t="s">
        <v>170</v>
      </c>
      <c r="K118" s="5" t="s">
        <v>1277</v>
      </c>
      <c r="M118" s="5">
        <v>-40.0</v>
      </c>
      <c r="N118" s="5">
        <v>80.0</v>
      </c>
      <c r="R118" s="5">
        <v>2.0</v>
      </c>
      <c r="S118" s="5">
        <v>122.2</v>
      </c>
      <c r="V118" s="5" t="s">
        <v>1278</v>
      </c>
    </row>
    <row r="119">
      <c r="A119" s="5" t="s">
        <v>1279</v>
      </c>
      <c r="B119" s="5" t="s">
        <v>1280</v>
      </c>
      <c r="C119" s="5" t="s">
        <v>1281</v>
      </c>
      <c r="D119" s="5">
        <v>2.5</v>
      </c>
      <c r="F119" s="5" t="s">
        <v>1282</v>
      </c>
      <c r="G119" s="5" t="s">
        <v>1283</v>
      </c>
      <c r="I119" s="5">
        <v>9.4</v>
      </c>
      <c r="J119" s="5" t="s">
        <v>1284</v>
      </c>
      <c r="M119" s="5">
        <v>-50.0</v>
      </c>
      <c r="N119" s="5">
        <v>80.0</v>
      </c>
      <c r="O119" s="5">
        <v>500.0</v>
      </c>
      <c r="R119" s="5">
        <v>1.0</v>
      </c>
      <c r="S119" s="5">
        <v>214.0</v>
      </c>
      <c r="U119" s="6" t="s">
        <v>1285</v>
      </c>
      <c r="V119" s="5" t="s">
        <v>1286</v>
      </c>
    </row>
    <row r="120">
      <c r="A120" s="5" t="s">
        <v>1287</v>
      </c>
      <c r="B120" s="5" t="s">
        <v>1288</v>
      </c>
      <c r="C120" s="5" t="s">
        <v>1289</v>
      </c>
      <c r="F120" s="5" t="s">
        <v>1290</v>
      </c>
      <c r="J120" s="5" t="s">
        <v>170</v>
      </c>
      <c r="K120" s="5" t="s">
        <v>1277</v>
      </c>
      <c r="M120" s="5">
        <v>-60.0</v>
      </c>
      <c r="N120" s="5">
        <v>80.0</v>
      </c>
      <c r="O120" s="5">
        <v>1000.0</v>
      </c>
      <c r="R120" s="5">
        <v>1.0</v>
      </c>
      <c r="S120" s="5">
        <v>1102.4</v>
      </c>
      <c r="T120" s="5" t="s">
        <v>1291</v>
      </c>
      <c r="V120" s="5" t="s">
        <v>1292</v>
      </c>
    </row>
    <row r="121">
      <c r="A121" s="5" t="s">
        <v>1293</v>
      </c>
      <c r="B121" s="5" t="s">
        <v>1294</v>
      </c>
      <c r="C121" s="5" t="s">
        <v>1295</v>
      </c>
      <c r="E121" s="5">
        <v>24.0</v>
      </c>
      <c r="F121" s="5" t="s">
        <v>1296</v>
      </c>
      <c r="G121" s="5" t="s">
        <v>1297</v>
      </c>
      <c r="H121" s="5" t="s">
        <v>816</v>
      </c>
      <c r="K121" s="5" t="s">
        <v>1298</v>
      </c>
      <c r="R121" s="5">
        <v>1.0</v>
      </c>
      <c r="S121" s="5">
        <v>54.7</v>
      </c>
      <c r="U121" s="6" t="s">
        <v>1299</v>
      </c>
      <c r="V121" s="5" t="s">
        <v>1300</v>
      </c>
    </row>
    <row r="122">
      <c r="A122" s="5" t="s">
        <v>1301</v>
      </c>
      <c r="B122" s="5" t="s">
        <v>595</v>
      </c>
      <c r="C122" s="5" t="s">
        <v>1302</v>
      </c>
      <c r="F122" s="5" t="s">
        <v>1303</v>
      </c>
      <c r="G122" s="5">
        <v>1.0</v>
      </c>
      <c r="I122" s="5">
        <v>4.95</v>
      </c>
      <c r="J122" s="5" t="s">
        <v>1304</v>
      </c>
      <c r="K122" s="5" t="s">
        <v>1305</v>
      </c>
      <c r="L122" s="5">
        <v>50.0</v>
      </c>
      <c r="M122" s="5">
        <v>-60.0</v>
      </c>
      <c r="N122" s="5">
        <v>85.0</v>
      </c>
      <c r="O122" s="5">
        <v>1000.0</v>
      </c>
      <c r="Q122" s="5">
        <v>30.0</v>
      </c>
      <c r="R122" s="5">
        <v>1.0</v>
      </c>
      <c r="S122" s="5">
        <v>98.4</v>
      </c>
      <c r="U122" s="6" t="s">
        <v>1306</v>
      </c>
      <c r="V122" s="5" t="s">
        <v>1307</v>
      </c>
    </row>
    <row r="123">
      <c r="A123" s="5" t="s">
        <v>1308</v>
      </c>
      <c r="B123" s="5" t="s">
        <v>595</v>
      </c>
      <c r="C123" s="5" t="s">
        <v>1309</v>
      </c>
      <c r="F123" s="5" t="s">
        <v>1310</v>
      </c>
      <c r="G123" s="5">
        <v>1.0</v>
      </c>
      <c r="I123" s="5">
        <v>6.1</v>
      </c>
      <c r="J123" s="5" t="s">
        <v>1311</v>
      </c>
      <c r="K123" s="5" t="s">
        <v>1312</v>
      </c>
      <c r="L123" s="5">
        <v>50.0</v>
      </c>
      <c r="R123" s="5">
        <v>2.0</v>
      </c>
      <c r="S123" s="5">
        <v>328.7</v>
      </c>
      <c r="U123" s="6" t="s">
        <v>1313</v>
      </c>
      <c r="V123" s="5" t="s">
        <v>1314</v>
      </c>
    </row>
    <row r="124">
      <c r="A124" s="5" t="s">
        <v>1315</v>
      </c>
      <c r="B124" s="5" t="s">
        <v>1316</v>
      </c>
      <c r="C124" s="5" t="s">
        <v>1317</v>
      </c>
      <c r="F124" s="5" t="s">
        <v>1318</v>
      </c>
      <c r="G124" s="5">
        <v>1.0</v>
      </c>
      <c r="I124" s="5">
        <v>10.29</v>
      </c>
      <c r="J124" s="5" t="s">
        <v>1319</v>
      </c>
      <c r="K124" s="5" t="s">
        <v>1320</v>
      </c>
      <c r="L124" s="5">
        <v>50.0</v>
      </c>
      <c r="M124" s="5">
        <v>-40.0</v>
      </c>
      <c r="N124" s="5">
        <v>85.0</v>
      </c>
      <c r="Q124" s="5">
        <v>131.0</v>
      </c>
      <c r="R124" s="5">
        <v>1.0</v>
      </c>
      <c r="S124" s="5">
        <v>811.5</v>
      </c>
      <c r="U124" s="6" t="s">
        <v>1321</v>
      </c>
      <c r="V124" s="5" t="s">
        <v>1322</v>
      </c>
    </row>
    <row r="125">
      <c r="A125" s="5" t="s">
        <v>1323</v>
      </c>
      <c r="B125" s="5" t="s">
        <v>1324</v>
      </c>
      <c r="C125" s="5" t="s">
        <v>1325</v>
      </c>
      <c r="G125" s="5">
        <v>1.0</v>
      </c>
      <c r="K125" s="5" t="s">
        <v>1326</v>
      </c>
      <c r="L125" s="5">
        <v>50.0</v>
      </c>
      <c r="R125" s="5">
        <v>1.0</v>
      </c>
      <c r="S125" s="5">
        <v>0.0</v>
      </c>
      <c r="T125" s="5" t="s">
        <v>519</v>
      </c>
      <c r="V125" s="5" t="s">
        <v>1327</v>
      </c>
    </row>
    <row r="126">
      <c r="A126" s="5" t="s">
        <v>1328</v>
      </c>
      <c r="B126" s="5" t="s">
        <v>1329</v>
      </c>
      <c r="C126" s="5" t="s">
        <v>1330</v>
      </c>
      <c r="D126" s="5">
        <v>0.5</v>
      </c>
      <c r="G126" s="5" t="s">
        <v>1297</v>
      </c>
      <c r="H126" s="5" t="s">
        <v>816</v>
      </c>
      <c r="J126" s="5" t="s">
        <v>1331</v>
      </c>
      <c r="K126" s="5" t="s">
        <v>1277</v>
      </c>
      <c r="M126" s="5">
        <v>-30.0</v>
      </c>
      <c r="N126" s="5">
        <v>80.0</v>
      </c>
      <c r="O126" s="5">
        <v>350.0</v>
      </c>
      <c r="R126" s="5">
        <v>2.0</v>
      </c>
      <c r="S126" s="5">
        <v>549.2</v>
      </c>
      <c r="T126" s="5" t="s">
        <v>960</v>
      </c>
      <c r="V126" s="5" t="s">
        <v>1332</v>
      </c>
    </row>
    <row r="127">
      <c r="A127" s="5" t="s">
        <v>1333</v>
      </c>
      <c r="B127" s="5" t="s">
        <v>1334</v>
      </c>
      <c r="C127" s="5" t="s">
        <v>1335</v>
      </c>
      <c r="D127" s="5">
        <v>0.2</v>
      </c>
      <c r="E127" s="5">
        <v>24.0</v>
      </c>
      <c r="F127" s="5" t="s">
        <v>1336</v>
      </c>
      <c r="G127" s="5" t="s">
        <v>1297</v>
      </c>
      <c r="I127" s="5">
        <v>6.1</v>
      </c>
      <c r="J127" s="5" t="s">
        <v>170</v>
      </c>
      <c r="K127" s="5" t="s">
        <v>1337</v>
      </c>
      <c r="L127" s="5">
        <v>100.0</v>
      </c>
      <c r="M127" s="5">
        <v>-50.0</v>
      </c>
      <c r="N127" s="5">
        <v>70.0</v>
      </c>
      <c r="Q127" s="5">
        <v>43.7</v>
      </c>
      <c r="R127" s="5">
        <v>2.0</v>
      </c>
      <c r="S127" s="5">
        <v>56.8</v>
      </c>
      <c r="U127" s="6" t="s">
        <v>1338</v>
      </c>
      <c r="V127" s="5" t="s">
        <v>1339</v>
      </c>
    </row>
    <row r="128">
      <c r="A128" s="5" t="s">
        <v>1340</v>
      </c>
      <c r="B128" s="5" t="s">
        <v>595</v>
      </c>
      <c r="C128" s="5" t="s">
        <v>1341</v>
      </c>
      <c r="F128" s="5" t="s">
        <v>1342</v>
      </c>
      <c r="G128" s="5">
        <v>1.0</v>
      </c>
      <c r="I128" s="5">
        <v>5.0</v>
      </c>
      <c r="J128" s="5" t="s">
        <v>1343</v>
      </c>
      <c r="K128" s="5" t="s">
        <v>1344</v>
      </c>
      <c r="L128" s="5">
        <v>50.0</v>
      </c>
      <c r="M128" s="5">
        <v>-60.0</v>
      </c>
      <c r="N128" s="5">
        <v>70.0</v>
      </c>
      <c r="O128" s="5">
        <v>1000.0</v>
      </c>
      <c r="Q128" s="5">
        <v>29.5</v>
      </c>
      <c r="R128" s="5">
        <v>1.0</v>
      </c>
      <c r="S128" s="5">
        <v>37.5</v>
      </c>
      <c r="U128" s="6" t="s">
        <v>1345</v>
      </c>
      <c r="V128" s="5" t="s">
        <v>1346</v>
      </c>
    </row>
    <row r="129">
      <c r="A129" s="5" t="s">
        <v>1347</v>
      </c>
      <c r="B129" s="5" t="s">
        <v>1348</v>
      </c>
      <c r="C129" s="5" t="s">
        <v>1349</v>
      </c>
      <c r="F129" s="5" t="s">
        <v>1350</v>
      </c>
      <c r="G129" s="5">
        <v>1.0</v>
      </c>
      <c r="I129" s="5">
        <v>4.95</v>
      </c>
      <c r="J129" s="5" t="s">
        <v>1351</v>
      </c>
      <c r="K129" s="5" t="s">
        <v>1352</v>
      </c>
      <c r="L129" s="5">
        <v>50.0</v>
      </c>
      <c r="N129" s="5">
        <v>200.0</v>
      </c>
      <c r="O129" s="5">
        <v>1400.0</v>
      </c>
      <c r="R129" s="5">
        <v>2.0</v>
      </c>
      <c r="S129" s="5">
        <v>0.0</v>
      </c>
      <c r="T129" s="5" t="s">
        <v>1353</v>
      </c>
      <c r="V129" s="5" t="s">
        <v>1354</v>
      </c>
    </row>
    <row r="130">
      <c r="A130" s="5" t="s">
        <v>1355</v>
      </c>
      <c r="B130" s="5" t="s">
        <v>595</v>
      </c>
      <c r="C130" s="5" t="s">
        <v>1356</v>
      </c>
      <c r="F130" s="5" t="s">
        <v>1357</v>
      </c>
      <c r="G130" s="5">
        <v>1.0</v>
      </c>
      <c r="I130" s="5">
        <v>2.55</v>
      </c>
      <c r="J130" s="5" t="s">
        <v>1358</v>
      </c>
      <c r="K130" s="5" t="s">
        <v>1359</v>
      </c>
      <c r="L130" s="5">
        <v>50.0</v>
      </c>
      <c r="R130" s="5">
        <v>1.0</v>
      </c>
      <c r="S130" s="5">
        <v>63.1</v>
      </c>
      <c r="U130" s="6" t="s">
        <v>1360</v>
      </c>
      <c r="V130" s="5" t="s">
        <v>1361</v>
      </c>
    </row>
    <row r="131">
      <c r="A131" s="5" t="s">
        <v>1362</v>
      </c>
      <c r="B131" s="5" t="s">
        <v>595</v>
      </c>
      <c r="C131" s="5" t="s">
        <v>1363</v>
      </c>
      <c r="F131" s="5" t="s">
        <v>1364</v>
      </c>
      <c r="G131" s="5">
        <v>1.0</v>
      </c>
      <c r="I131" s="5">
        <v>10.3</v>
      </c>
      <c r="J131" s="5" t="s">
        <v>1365</v>
      </c>
      <c r="K131" s="5" t="s">
        <v>1366</v>
      </c>
      <c r="L131" s="5">
        <v>50.0</v>
      </c>
      <c r="M131" s="5">
        <v>-60.0</v>
      </c>
      <c r="N131" s="5">
        <v>70.0</v>
      </c>
      <c r="O131" s="5">
        <v>3000.0</v>
      </c>
      <c r="Q131" s="5">
        <v>130.0</v>
      </c>
      <c r="R131" s="5">
        <v>1.0</v>
      </c>
      <c r="S131" s="5">
        <v>163.1</v>
      </c>
      <c r="U131" s="6" t="s">
        <v>1367</v>
      </c>
      <c r="V131" s="5" t="s">
        <v>1368</v>
      </c>
    </row>
    <row r="132">
      <c r="A132" s="5" t="s">
        <v>1369</v>
      </c>
      <c r="B132" s="5" t="s">
        <v>1370</v>
      </c>
      <c r="C132" s="5" t="s">
        <v>1371</v>
      </c>
      <c r="F132" s="5" t="s">
        <v>1372</v>
      </c>
      <c r="G132" s="5">
        <v>1.0</v>
      </c>
      <c r="I132" s="5">
        <v>6.1</v>
      </c>
      <c r="J132" s="5" t="s">
        <v>1373</v>
      </c>
      <c r="K132" s="5" t="s">
        <v>1374</v>
      </c>
      <c r="L132" s="5">
        <v>75.0</v>
      </c>
      <c r="Q132" s="5">
        <v>40.0</v>
      </c>
      <c r="R132" s="5">
        <v>1.0</v>
      </c>
      <c r="S132" s="5">
        <v>27.0</v>
      </c>
      <c r="U132" s="6" t="s">
        <v>1375</v>
      </c>
      <c r="V132" s="5" t="s">
        <v>1376</v>
      </c>
    </row>
    <row r="133">
      <c r="A133" s="5" t="s">
        <v>1377</v>
      </c>
      <c r="B133" s="5" t="s">
        <v>1378</v>
      </c>
      <c r="C133" s="5" t="s">
        <v>1379</v>
      </c>
      <c r="D133" s="5">
        <v>0.75</v>
      </c>
      <c r="F133" s="5" t="s">
        <v>1380</v>
      </c>
      <c r="G133" s="5">
        <v>1.0</v>
      </c>
      <c r="I133" s="5">
        <v>6.8</v>
      </c>
      <c r="J133" s="5" t="s">
        <v>1381</v>
      </c>
      <c r="K133" s="5" t="s">
        <v>1382</v>
      </c>
      <c r="L133" s="5">
        <v>75.0</v>
      </c>
      <c r="Q133" s="5">
        <v>30.0</v>
      </c>
      <c r="R133" s="5">
        <v>2.0</v>
      </c>
      <c r="S133" s="5">
        <v>33.3</v>
      </c>
      <c r="U133" s="6" t="s">
        <v>1383</v>
      </c>
      <c r="V133" s="5" t="s">
        <v>1384</v>
      </c>
    </row>
    <row r="134">
      <c r="A134" s="5" t="s">
        <v>1385</v>
      </c>
      <c r="B134" s="5" t="s">
        <v>1386</v>
      </c>
      <c r="C134" s="5" t="s">
        <v>1387</v>
      </c>
      <c r="D134" s="5">
        <v>0.3</v>
      </c>
      <c r="F134" s="5" t="s">
        <v>1388</v>
      </c>
      <c r="G134" s="5">
        <v>16.0</v>
      </c>
      <c r="I134" s="5">
        <v>10.0</v>
      </c>
      <c r="K134" s="5" t="s">
        <v>1389</v>
      </c>
      <c r="O134" s="5">
        <v>300.0</v>
      </c>
      <c r="R134" s="5">
        <v>1.0</v>
      </c>
      <c r="S134" s="5">
        <v>454.1</v>
      </c>
      <c r="U134" s="6" t="s">
        <v>1390</v>
      </c>
      <c r="V134" s="5" t="s">
        <v>1391</v>
      </c>
    </row>
    <row r="135">
      <c r="A135" s="5" t="s">
        <v>1392</v>
      </c>
      <c r="B135" s="5" t="s">
        <v>1393</v>
      </c>
      <c r="C135" s="5" t="s">
        <v>1394</v>
      </c>
      <c r="F135" s="5" t="s">
        <v>1395</v>
      </c>
      <c r="G135" s="5" t="s">
        <v>1396</v>
      </c>
      <c r="H135" s="5" t="s">
        <v>179</v>
      </c>
      <c r="I135" s="5">
        <v>10.0</v>
      </c>
      <c r="K135" s="5" t="s">
        <v>1397</v>
      </c>
      <c r="L135" s="5">
        <v>75.0</v>
      </c>
      <c r="R135" s="5">
        <v>1.0</v>
      </c>
      <c r="S135" s="5">
        <v>394.5</v>
      </c>
      <c r="U135" s="6" t="s">
        <v>1398</v>
      </c>
      <c r="V135" s="5" t="s">
        <v>1399</v>
      </c>
    </row>
    <row r="136">
      <c r="A136" s="5" t="s">
        <v>1400</v>
      </c>
      <c r="B136" s="5" t="s">
        <v>1401</v>
      </c>
      <c r="C136" s="5" t="s">
        <v>1402</v>
      </c>
      <c r="E136" s="5">
        <v>24.0</v>
      </c>
      <c r="F136" s="5" t="s">
        <v>1403</v>
      </c>
      <c r="G136" s="5" t="s">
        <v>1297</v>
      </c>
      <c r="K136" s="5" t="s">
        <v>1404</v>
      </c>
      <c r="M136" s="5">
        <v>-40.0</v>
      </c>
      <c r="N136" s="5">
        <v>75.0</v>
      </c>
      <c r="R136" s="5">
        <v>2.0</v>
      </c>
      <c r="S136" s="5">
        <v>0.0</v>
      </c>
      <c r="T136" s="5" t="s">
        <v>519</v>
      </c>
      <c r="V136" s="5" t="s">
        <v>1405</v>
      </c>
    </row>
    <row r="137">
      <c r="A137" s="5" t="s">
        <v>1406</v>
      </c>
      <c r="B137" s="5" t="s">
        <v>1407</v>
      </c>
      <c r="C137" s="5" t="s">
        <v>1408</v>
      </c>
      <c r="F137" s="5" t="s">
        <v>672</v>
      </c>
      <c r="G137" s="5">
        <v>1.0</v>
      </c>
      <c r="I137" s="5">
        <v>2.2</v>
      </c>
      <c r="J137" s="5" t="s">
        <v>1409</v>
      </c>
      <c r="K137" s="5" t="s">
        <v>1410</v>
      </c>
      <c r="L137" s="5">
        <v>50.0</v>
      </c>
      <c r="M137" s="5">
        <v>-60.0</v>
      </c>
      <c r="N137" s="5">
        <v>155.0</v>
      </c>
      <c r="O137" s="5">
        <v>1500.0</v>
      </c>
      <c r="Q137" s="5">
        <v>21.0</v>
      </c>
      <c r="R137" s="5">
        <v>1.0</v>
      </c>
      <c r="S137" s="5">
        <v>393.4</v>
      </c>
      <c r="U137" s="6" t="s">
        <v>1411</v>
      </c>
      <c r="V137" s="5" t="s">
        <v>1412</v>
      </c>
    </row>
    <row r="138">
      <c r="A138" s="5" t="s">
        <v>1413</v>
      </c>
      <c r="B138" s="5" t="s">
        <v>1407</v>
      </c>
      <c r="C138" s="5" t="s">
        <v>1414</v>
      </c>
      <c r="F138" s="5" t="s">
        <v>661</v>
      </c>
      <c r="G138" s="5">
        <v>1.0</v>
      </c>
      <c r="I138" s="5">
        <v>3.58</v>
      </c>
      <c r="J138" s="5" t="s">
        <v>1415</v>
      </c>
      <c r="K138" s="5" t="s">
        <v>1416</v>
      </c>
      <c r="L138" s="5">
        <v>50.0</v>
      </c>
      <c r="M138" s="5">
        <v>-60.0</v>
      </c>
      <c r="N138" s="5">
        <v>155.0</v>
      </c>
      <c r="O138" s="5">
        <v>1900.0</v>
      </c>
      <c r="Q138" s="5">
        <v>51.0</v>
      </c>
      <c r="R138" s="5">
        <v>2.0</v>
      </c>
      <c r="S138" s="5">
        <v>459.0</v>
      </c>
      <c r="T138" s="5" t="s">
        <v>519</v>
      </c>
      <c r="U138" s="6" t="s">
        <v>1417</v>
      </c>
      <c r="V138" s="5" t="s">
        <v>1418</v>
      </c>
    </row>
    <row r="139">
      <c r="A139" s="5" t="s">
        <v>1419</v>
      </c>
      <c r="B139" s="5" t="s">
        <v>1420</v>
      </c>
      <c r="C139" s="5" t="s">
        <v>1421</v>
      </c>
      <c r="F139" s="5" t="s">
        <v>1422</v>
      </c>
      <c r="G139" s="5" t="s">
        <v>1297</v>
      </c>
      <c r="I139" s="5">
        <v>5.0</v>
      </c>
      <c r="J139" s="5" t="s">
        <v>1039</v>
      </c>
      <c r="O139" s="5">
        <v>145.0</v>
      </c>
      <c r="Q139" s="5">
        <v>31.0</v>
      </c>
      <c r="R139" s="5">
        <v>1.0</v>
      </c>
      <c r="S139" s="5">
        <v>56.0</v>
      </c>
      <c r="U139" s="6" t="s">
        <v>1423</v>
      </c>
      <c r="V139" s="5" t="s">
        <v>1424</v>
      </c>
    </row>
    <row r="140">
      <c r="A140" s="5" t="s">
        <v>1425</v>
      </c>
      <c r="B140" s="5" t="s">
        <v>1426</v>
      </c>
      <c r="C140" s="5" t="s">
        <v>1427</v>
      </c>
      <c r="D140" s="5">
        <v>0.3</v>
      </c>
      <c r="E140" s="5">
        <v>22.0</v>
      </c>
      <c r="F140" s="5" t="s">
        <v>1428</v>
      </c>
      <c r="G140" s="5">
        <v>1.0</v>
      </c>
      <c r="H140" s="5" t="s">
        <v>1429</v>
      </c>
      <c r="I140" s="5">
        <v>1.7</v>
      </c>
      <c r="J140" s="5" t="s">
        <v>1430</v>
      </c>
      <c r="M140" s="5">
        <v>-60.0</v>
      </c>
      <c r="N140" s="5">
        <v>200.0</v>
      </c>
      <c r="O140" s="5">
        <v>600.0</v>
      </c>
      <c r="P140" s="5">
        <v>3.0</v>
      </c>
      <c r="R140" s="5">
        <v>4.0</v>
      </c>
      <c r="S140" s="5">
        <v>20.1</v>
      </c>
      <c r="U140" s="6" t="s">
        <v>1431</v>
      </c>
      <c r="V140" s="5" t="s">
        <v>1432</v>
      </c>
    </row>
  </sheetData>
  <hyperlinks>
    <hyperlink r:id="rId1" ref="U2"/>
    <hyperlink r:id="rId2" ref="U3"/>
    <hyperlink r:id="rId3" ref="U4"/>
    <hyperlink r:id="rId4" ref="U5"/>
    <hyperlink r:id="rId5" ref="U6"/>
    <hyperlink r:id="rId6" ref="U7"/>
    <hyperlink r:id="rId7" ref="U8"/>
    <hyperlink r:id="rId8" ref="U9"/>
    <hyperlink r:id="rId9" ref="U10"/>
    <hyperlink r:id="rId10" ref="U11"/>
    <hyperlink r:id="rId11" ref="V11"/>
    <hyperlink r:id="rId12" ref="U12"/>
    <hyperlink r:id="rId13" ref="U13"/>
    <hyperlink r:id="rId14" ref="V13"/>
    <hyperlink r:id="rId15" ref="U14"/>
    <hyperlink r:id="rId16" ref="U15"/>
    <hyperlink r:id="rId17" ref="U16"/>
    <hyperlink r:id="rId18" ref="U17"/>
    <hyperlink r:id="rId19" ref="V17"/>
    <hyperlink r:id="rId20" ref="U18"/>
    <hyperlink r:id="rId21" ref="U19"/>
    <hyperlink r:id="rId22" ref="U21"/>
    <hyperlink r:id="rId23" ref="U23"/>
    <hyperlink r:id="rId24" ref="V23"/>
    <hyperlink r:id="rId25" ref="U24"/>
    <hyperlink r:id="rId26" ref="U25"/>
    <hyperlink r:id="rId27" ref="U27"/>
    <hyperlink r:id="rId28" ref="U28"/>
    <hyperlink r:id="rId29" ref="U29"/>
    <hyperlink r:id="rId30" ref="U30"/>
    <hyperlink r:id="rId31" ref="U31"/>
    <hyperlink r:id="rId32" ref="U32"/>
    <hyperlink r:id="rId33" ref="U34"/>
    <hyperlink r:id="rId34" ref="U35"/>
    <hyperlink r:id="rId35" ref="U36"/>
    <hyperlink r:id="rId36" ref="U37"/>
    <hyperlink r:id="rId37" ref="U38"/>
    <hyperlink r:id="rId38" ref="U39"/>
    <hyperlink r:id="rId39" ref="U40"/>
    <hyperlink r:id="rId40" ref="U41"/>
    <hyperlink r:id="rId41" ref="U42"/>
    <hyperlink r:id="rId42" ref="U45"/>
    <hyperlink r:id="rId43" ref="U46"/>
    <hyperlink r:id="rId44" ref="U47"/>
    <hyperlink r:id="rId45" ref="U49"/>
    <hyperlink r:id="rId46" ref="U50"/>
    <hyperlink r:id="rId47" ref="U51"/>
    <hyperlink r:id="rId48" ref="U52"/>
    <hyperlink r:id="rId49" ref="U55"/>
    <hyperlink r:id="rId50" ref="U56"/>
    <hyperlink r:id="rId51" ref="U57"/>
    <hyperlink r:id="rId52" ref="U60"/>
    <hyperlink r:id="rId53" ref="U61"/>
    <hyperlink r:id="rId54" ref="U62"/>
    <hyperlink r:id="rId55" ref="U63"/>
    <hyperlink r:id="rId56" ref="U65"/>
    <hyperlink r:id="rId57" ref="U66"/>
    <hyperlink r:id="rId58" ref="U67"/>
    <hyperlink r:id="rId59" ref="U68"/>
    <hyperlink r:id="rId60" ref="U69"/>
    <hyperlink r:id="rId61" ref="U70"/>
    <hyperlink r:id="rId62" ref="U72"/>
    <hyperlink r:id="rId63" ref="U73"/>
    <hyperlink r:id="rId64" ref="U74"/>
    <hyperlink r:id="rId65" ref="U75"/>
    <hyperlink r:id="rId66" ref="U76"/>
    <hyperlink r:id="rId67" ref="U77"/>
    <hyperlink r:id="rId68" ref="U78"/>
    <hyperlink r:id="rId69" ref="U79"/>
    <hyperlink r:id="rId70" ref="U80"/>
    <hyperlink r:id="rId71" ref="U81"/>
    <hyperlink r:id="rId72" ref="U82"/>
    <hyperlink r:id="rId73" ref="U83"/>
    <hyperlink r:id="rId74" ref="U84"/>
    <hyperlink r:id="rId75" ref="U85"/>
    <hyperlink r:id="rId76" ref="U86"/>
    <hyperlink r:id="rId77" ref="U87"/>
    <hyperlink r:id="rId78" ref="U88"/>
    <hyperlink r:id="rId79" ref="U89"/>
    <hyperlink r:id="rId80" ref="U90"/>
    <hyperlink r:id="rId81" ref="U91"/>
    <hyperlink r:id="rId82" ref="U92"/>
    <hyperlink r:id="rId83" ref="U93"/>
    <hyperlink r:id="rId84" ref="U94"/>
    <hyperlink r:id="rId85" ref="U95"/>
    <hyperlink r:id="rId86" ref="U96"/>
    <hyperlink r:id="rId87" ref="U97"/>
    <hyperlink r:id="rId88" ref="U98"/>
    <hyperlink r:id="rId89" ref="U99"/>
    <hyperlink r:id="rId90" ref="U100"/>
    <hyperlink r:id="rId91" ref="U101"/>
    <hyperlink r:id="rId92" ref="U103"/>
    <hyperlink r:id="rId93" ref="U105"/>
    <hyperlink r:id="rId94" ref="U106"/>
    <hyperlink r:id="rId95" ref="U107"/>
    <hyperlink r:id="rId96" ref="U108"/>
    <hyperlink r:id="rId97" ref="U109"/>
    <hyperlink r:id="rId98" ref="U110"/>
    <hyperlink r:id="rId99" ref="U111"/>
    <hyperlink r:id="rId100" ref="U112"/>
    <hyperlink r:id="rId101" ref="U113"/>
    <hyperlink r:id="rId102" ref="U114"/>
    <hyperlink r:id="rId103" ref="U115"/>
    <hyperlink r:id="rId104" ref="U116"/>
    <hyperlink r:id="rId105" ref="U117"/>
    <hyperlink r:id="rId106" ref="U119"/>
    <hyperlink r:id="rId107" ref="U121"/>
    <hyperlink r:id="rId108" ref="U122"/>
    <hyperlink r:id="rId109" ref="U123"/>
    <hyperlink r:id="rId110" ref="U124"/>
    <hyperlink r:id="rId111" ref="U127"/>
    <hyperlink r:id="rId112" ref="U128"/>
    <hyperlink r:id="rId113" ref="U130"/>
    <hyperlink r:id="rId114" ref="U131"/>
    <hyperlink r:id="rId115" ref="U132"/>
    <hyperlink r:id="rId116" ref="U133"/>
    <hyperlink r:id="rId117" ref="U134"/>
    <hyperlink r:id="rId118" ref="U135"/>
    <hyperlink r:id="rId119" ref="U137"/>
    <hyperlink r:id="rId120" ref="U138"/>
    <hyperlink r:id="rId121" ref="U139"/>
    <hyperlink r:id="rId122" ref="U140"/>
  </hyperlinks>
  <drawing r:id="rId1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7" t="s">
        <v>1433</v>
      </c>
      <c r="B1" s="7" t="s">
        <v>1434</v>
      </c>
      <c r="C1" s="7" t="s">
        <v>1435</v>
      </c>
      <c r="D1" s="7" t="s">
        <v>1436</v>
      </c>
      <c r="E1" s="7" t="s">
        <v>1437</v>
      </c>
      <c r="F1" s="7" t="s">
        <v>1438</v>
      </c>
      <c r="G1" s="7" t="s">
        <v>1439</v>
      </c>
    </row>
    <row r="2">
      <c r="A2" s="8" t="s">
        <v>1440</v>
      </c>
      <c r="B2" s="8" t="s">
        <v>2</v>
      </c>
      <c r="C2" s="8" t="s">
        <v>1441</v>
      </c>
      <c r="D2" s="8" t="s">
        <v>1442</v>
      </c>
      <c r="E2" s="9"/>
      <c r="F2" s="8"/>
      <c r="G2" s="8"/>
    </row>
    <row r="3">
      <c r="A3" s="8" t="s">
        <v>1443</v>
      </c>
      <c r="B3" s="8" t="s">
        <v>2</v>
      </c>
      <c r="C3" s="8" t="s">
        <v>1441</v>
      </c>
      <c r="D3" s="8" t="s">
        <v>1442</v>
      </c>
      <c r="E3" s="9"/>
      <c r="F3" s="8"/>
      <c r="G3" s="8"/>
    </row>
    <row r="4">
      <c r="A4" s="8" t="s">
        <v>1444</v>
      </c>
      <c r="B4" s="8" t="s">
        <v>1</v>
      </c>
      <c r="C4" s="8" t="s">
        <v>1445</v>
      </c>
      <c r="D4" s="8" t="s">
        <v>1442</v>
      </c>
      <c r="E4" s="9"/>
      <c r="F4" s="8"/>
      <c r="G4" s="8"/>
    </row>
    <row r="5">
      <c r="A5" s="8" t="s">
        <v>1446</v>
      </c>
      <c r="B5" s="8" t="s">
        <v>1</v>
      </c>
      <c r="C5" s="8" t="s">
        <v>1447</v>
      </c>
      <c r="D5" s="8" t="s">
        <v>1442</v>
      </c>
      <c r="E5" s="9"/>
      <c r="F5" s="9"/>
      <c r="G5" s="9"/>
    </row>
    <row r="6">
      <c r="A6" s="8" t="s">
        <v>1448</v>
      </c>
      <c r="B6" s="8" t="s">
        <v>0</v>
      </c>
      <c r="C6" s="8" t="s">
        <v>1449</v>
      </c>
      <c r="D6" s="8" t="s">
        <v>1442</v>
      </c>
      <c r="E6" s="9"/>
      <c r="F6" s="9"/>
      <c r="G6" s="9"/>
    </row>
    <row r="7">
      <c r="A7" s="8" t="s">
        <v>1450</v>
      </c>
      <c r="B7" s="8" t="s">
        <v>4</v>
      </c>
      <c r="C7" s="8" t="s">
        <v>1441</v>
      </c>
      <c r="D7" s="8" t="s">
        <v>1442</v>
      </c>
      <c r="E7" s="9"/>
      <c r="F7" s="8"/>
      <c r="G7" s="8"/>
    </row>
    <row r="8">
      <c r="A8" s="8" t="s">
        <v>1451</v>
      </c>
      <c r="B8" s="8" t="s">
        <v>2</v>
      </c>
      <c r="C8" s="8" t="s">
        <v>1441</v>
      </c>
      <c r="D8" s="8" t="s">
        <v>1442</v>
      </c>
      <c r="E8" s="9"/>
      <c r="F8" s="9"/>
      <c r="G8" s="9"/>
    </row>
    <row r="9">
      <c r="A9" s="8" t="s">
        <v>1452</v>
      </c>
      <c r="B9" s="8" t="s">
        <v>3</v>
      </c>
      <c r="C9" s="8" t="s">
        <v>1441</v>
      </c>
      <c r="D9" s="8" t="s">
        <v>1442</v>
      </c>
      <c r="E9" s="9"/>
      <c r="F9" s="9"/>
      <c r="G9" s="9"/>
    </row>
    <row r="10">
      <c r="A10" s="8" t="s">
        <v>1453</v>
      </c>
      <c r="B10" s="8" t="s">
        <v>3</v>
      </c>
      <c r="C10" s="8" t="s">
        <v>1441</v>
      </c>
      <c r="D10" s="8" t="s">
        <v>1442</v>
      </c>
      <c r="E10" s="9"/>
      <c r="F10" s="9"/>
      <c r="G10" s="9"/>
    </row>
    <row r="11">
      <c r="A11" s="8" t="s">
        <v>1454</v>
      </c>
      <c r="B11" s="8" t="s">
        <v>4</v>
      </c>
      <c r="C11" s="8" t="s">
        <v>1441</v>
      </c>
      <c r="D11" s="8" t="s">
        <v>1442</v>
      </c>
      <c r="E11" s="9"/>
      <c r="F11" s="8"/>
      <c r="G11" s="8"/>
    </row>
    <row r="12">
      <c r="A12" s="8" t="s">
        <v>1455</v>
      </c>
      <c r="B12" s="8" t="s">
        <v>2</v>
      </c>
      <c r="C12" s="8" t="s">
        <v>1441</v>
      </c>
      <c r="D12" s="8" t="s">
        <v>1442</v>
      </c>
      <c r="E12" s="9"/>
      <c r="F12" s="9"/>
      <c r="G12" s="9"/>
    </row>
    <row r="13">
      <c r="A13" s="8" t="s">
        <v>1456</v>
      </c>
      <c r="B13" s="8" t="s">
        <v>3</v>
      </c>
      <c r="C13" s="8" t="s">
        <v>1441</v>
      </c>
      <c r="D13" s="8" t="s">
        <v>1442</v>
      </c>
      <c r="E13" s="9"/>
      <c r="F13" s="9"/>
      <c r="G13" s="9"/>
    </row>
    <row r="14">
      <c r="A14" s="8" t="s">
        <v>1457</v>
      </c>
      <c r="B14" s="8" t="s">
        <v>3</v>
      </c>
      <c r="C14" s="8" t="s">
        <v>1441</v>
      </c>
      <c r="D14" s="8" t="s">
        <v>1442</v>
      </c>
      <c r="E14" s="9"/>
      <c r="F14" s="9"/>
      <c r="G14" s="9"/>
    </row>
    <row r="15">
      <c r="A15" s="8" t="s">
        <v>1458</v>
      </c>
      <c r="B15" s="8" t="s">
        <v>0</v>
      </c>
      <c r="C15" s="8" t="s">
        <v>1459</v>
      </c>
      <c r="D15" s="8" t="s">
        <v>1442</v>
      </c>
      <c r="E15" s="9"/>
      <c r="F15" s="9"/>
      <c r="G15" s="9"/>
    </row>
    <row r="16">
      <c r="A16" s="8" t="s">
        <v>1460</v>
      </c>
      <c r="B16" s="8" t="s">
        <v>0</v>
      </c>
      <c r="C16" s="8" t="s">
        <v>1459</v>
      </c>
      <c r="D16" s="8" t="s">
        <v>1442</v>
      </c>
      <c r="E16" s="9"/>
      <c r="F16" s="9"/>
      <c r="G16" s="9"/>
    </row>
    <row r="17">
      <c r="A17" s="8" t="s">
        <v>1461</v>
      </c>
      <c r="B17" s="8" t="s">
        <v>1</v>
      </c>
      <c r="C17" s="8" t="s">
        <v>1462</v>
      </c>
      <c r="D17" s="8" t="s">
        <v>1442</v>
      </c>
      <c r="E17" s="9"/>
      <c r="F17" s="9"/>
      <c r="G17" s="9"/>
    </row>
    <row r="18">
      <c r="A18" s="8" t="s">
        <v>1463</v>
      </c>
      <c r="B18" s="8" t="s">
        <v>1</v>
      </c>
      <c r="C18" s="8" t="s">
        <v>1464</v>
      </c>
      <c r="D18" s="8" t="s">
        <v>1442</v>
      </c>
      <c r="E18" s="9"/>
      <c r="F18" s="9"/>
      <c r="G18" s="9"/>
    </row>
    <row r="19">
      <c r="A19" s="8" t="s">
        <v>1465</v>
      </c>
      <c r="B19" s="8" t="s">
        <v>20</v>
      </c>
      <c r="C19" s="8" t="s">
        <v>1466</v>
      </c>
      <c r="D19" s="8" t="s">
        <v>1442</v>
      </c>
      <c r="E19" s="9"/>
      <c r="F19" s="9"/>
      <c r="G19" s="9"/>
    </row>
    <row r="20">
      <c r="A20" s="8" t="s">
        <v>1467</v>
      </c>
      <c r="B20" s="8" t="s">
        <v>20</v>
      </c>
      <c r="C20" s="8" t="s">
        <v>1466</v>
      </c>
      <c r="D20" s="8" t="s">
        <v>1442</v>
      </c>
      <c r="E20" s="9"/>
      <c r="F20" s="9"/>
      <c r="G20" s="9"/>
    </row>
    <row r="21">
      <c r="A21" s="8" t="s">
        <v>1468</v>
      </c>
      <c r="B21" s="8" t="s">
        <v>20</v>
      </c>
      <c r="C21" s="8" t="s">
        <v>1469</v>
      </c>
      <c r="D21" s="8" t="s">
        <v>1442</v>
      </c>
      <c r="E21" s="9"/>
      <c r="F21" s="9"/>
      <c r="G21" s="9"/>
    </row>
    <row r="22">
      <c r="A22" s="8" t="s">
        <v>1470</v>
      </c>
      <c r="B22" s="8" t="s">
        <v>20</v>
      </c>
      <c r="C22" s="8" t="s">
        <v>1469</v>
      </c>
      <c r="D22" s="8" t="s">
        <v>1442</v>
      </c>
      <c r="E22" s="9"/>
      <c r="F22" s="9"/>
      <c r="G22" s="9"/>
    </row>
    <row r="23">
      <c r="A23" s="8" t="s">
        <v>1471</v>
      </c>
      <c r="B23" s="8" t="s">
        <v>1472</v>
      </c>
      <c r="C23" s="8" t="s">
        <v>1473</v>
      </c>
      <c r="D23" s="8" t="s">
        <v>1442</v>
      </c>
      <c r="E23" s="9"/>
      <c r="F23" s="9"/>
      <c r="G23" s="9"/>
    </row>
    <row r="24">
      <c r="A24" s="8" t="s">
        <v>1474</v>
      </c>
      <c r="B24" s="8" t="s">
        <v>16</v>
      </c>
      <c r="C24" s="8" t="s">
        <v>1475</v>
      </c>
      <c r="D24" s="8" t="s">
        <v>1442</v>
      </c>
      <c r="E24" s="9"/>
      <c r="F24" s="9"/>
      <c r="G24" s="9"/>
    </row>
    <row r="25">
      <c r="A25" s="8" t="s">
        <v>1476</v>
      </c>
      <c r="B25" s="8" t="s">
        <v>18</v>
      </c>
      <c r="C25" s="8" t="s">
        <v>1477</v>
      </c>
      <c r="D25" s="8" t="s">
        <v>1442</v>
      </c>
      <c r="E25" s="9"/>
      <c r="F25" s="9"/>
      <c r="G25" s="9"/>
    </row>
    <row r="26">
      <c r="A26" s="8" t="s">
        <v>1478</v>
      </c>
      <c r="B26" s="8" t="s">
        <v>16</v>
      </c>
      <c r="C26" s="8" t="s">
        <v>1479</v>
      </c>
      <c r="D26" s="8" t="s">
        <v>1442</v>
      </c>
      <c r="E26" s="9"/>
      <c r="F26" s="9"/>
      <c r="G26" s="9"/>
    </row>
    <row r="27">
      <c r="A27" s="8" t="s">
        <v>1480</v>
      </c>
      <c r="B27" s="8" t="s">
        <v>33</v>
      </c>
      <c r="C27" s="8" t="s">
        <v>1481</v>
      </c>
      <c r="D27" s="8" t="s">
        <v>1442</v>
      </c>
      <c r="E27" s="9"/>
      <c r="F27" s="9"/>
      <c r="G27" s="9"/>
    </row>
    <row r="28">
      <c r="A28" s="8" t="s">
        <v>1482</v>
      </c>
      <c r="B28" s="8" t="s">
        <v>16</v>
      </c>
      <c r="C28" s="8" t="s">
        <v>1483</v>
      </c>
      <c r="D28" s="8" t="s">
        <v>1442</v>
      </c>
      <c r="E28" s="9"/>
      <c r="F28" s="9"/>
      <c r="G28" s="9"/>
    </row>
    <row r="29">
      <c r="A29" s="8" t="s">
        <v>1484</v>
      </c>
      <c r="B29" s="8" t="s">
        <v>14</v>
      </c>
      <c r="C29" s="8" t="s">
        <v>1485</v>
      </c>
      <c r="D29" s="8" t="s">
        <v>1442</v>
      </c>
      <c r="E29" s="9"/>
      <c r="F29" s="9"/>
      <c r="G29" s="9"/>
    </row>
    <row r="30">
      <c r="A30" s="8" t="s">
        <v>1486</v>
      </c>
      <c r="B30" s="8" t="s">
        <v>14</v>
      </c>
      <c r="C30" s="8" t="s">
        <v>1485</v>
      </c>
      <c r="D30" s="8" t="s">
        <v>1442</v>
      </c>
      <c r="E30" s="9"/>
      <c r="F30" s="9"/>
      <c r="G30" s="9"/>
    </row>
    <row r="31">
      <c r="A31" s="8" t="s">
        <v>1487</v>
      </c>
      <c r="B31" s="8" t="s">
        <v>16</v>
      </c>
      <c r="C31" s="8" t="s">
        <v>1488</v>
      </c>
      <c r="D31" s="8" t="s">
        <v>1442</v>
      </c>
      <c r="E31" s="9"/>
      <c r="F31" s="9"/>
      <c r="G31" s="9"/>
    </row>
    <row r="32">
      <c r="A32" s="8" t="s">
        <v>1489</v>
      </c>
      <c r="B32" s="8" t="s">
        <v>16</v>
      </c>
      <c r="C32" s="8" t="s">
        <v>1490</v>
      </c>
      <c r="D32" s="8" t="s">
        <v>1442</v>
      </c>
      <c r="E32" s="9"/>
      <c r="F32" s="9"/>
      <c r="G32" s="9"/>
    </row>
    <row r="33">
      <c r="A33" s="8" t="s">
        <v>1491</v>
      </c>
      <c r="B33" s="8" t="s">
        <v>16</v>
      </c>
      <c r="C33" s="8" t="s">
        <v>1492</v>
      </c>
      <c r="D33" s="8" t="s">
        <v>1442</v>
      </c>
      <c r="E33" s="9"/>
      <c r="F33" s="9"/>
      <c r="G33" s="9"/>
    </row>
    <row r="34">
      <c r="A34" s="8" t="s">
        <v>1493</v>
      </c>
      <c r="B34" s="8" t="s">
        <v>15</v>
      </c>
      <c r="C34" s="8" t="s">
        <v>1494</v>
      </c>
      <c r="D34" s="8" t="s">
        <v>1442</v>
      </c>
      <c r="E34" s="9"/>
      <c r="F34" s="9"/>
      <c r="G34" s="9"/>
    </row>
    <row r="35">
      <c r="A35" s="8" t="s">
        <v>1495</v>
      </c>
      <c r="B35" s="8" t="s">
        <v>15</v>
      </c>
      <c r="C35" s="8" t="s">
        <v>1496</v>
      </c>
      <c r="D35" s="8" t="s">
        <v>1442</v>
      </c>
      <c r="E35" s="9"/>
      <c r="F35" s="9"/>
      <c r="G35" s="9"/>
    </row>
    <row r="36">
      <c r="A36" s="8" t="s">
        <v>1497</v>
      </c>
      <c r="B36" s="8" t="s">
        <v>15</v>
      </c>
      <c r="C36" s="8" t="s">
        <v>1498</v>
      </c>
      <c r="D36" s="8" t="s">
        <v>1442</v>
      </c>
      <c r="E36" s="9"/>
      <c r="F36" s="9"/>
      <c r="G36" s="9"/>
    </row>
    <row r="37">
      <c r="A37" s="8" t="s">
        <v>1499</v>
      </c>
      <c r="B37" s="8" t="s">
        <v>15</v>
      </c>
      <c r="C37" s="8" t="s">
        <v>1500</v>
      </c>
      <c r="D37" s="8" t="s">
        <v>1442</v>
      </c>
      <c r="E37" s="9"/>
      <c r="F37" s="9"/>
      <c r="G37" s="9"/>
    </row>
    <row r="38">
      <c r="A38" s="8" t="s">
        <v>1501</v>
      </c>
      <c r="B38" s="8" t="s">
        <v>16</v>
      </c>
      <c r="C38" s="8" t="s">
        <v>1502</v>
      </c>
      <c r="D38" s="8" t="s">
        <v>1442</v>
      </c>
      <c r="E38" s="9"/>
      <c r="F38" s="9"/>
      <c r="G38" s="9"/>
    </row>
    <row r="39">
      <c r="A39" s="8" t="s">
        <v>1503</v>
      </c>
      <c r="B39" s="8" t="s">
        <v>16</v>
      </c>
      <c r="C39" s="8" t="s">
        <v>1504</v>
      </c>
      <c r="D39" s="8" t="s">
        <v>1442</v>
      </c>
      <c r="E39" s="9"/>
      <c r="F39" s="9"/>
      <c r="G39" s="9"/>
    </row>
    <row r="40">
      <c r="A40" s="8" t="s">
        <v>1505</v>
      </c>
      <c r="B40" s="8" t="s">
        <v>13</v>
      </c>
      <c r="C40" s="8" t="s">
        <v>1506</v>
      </c>
      <c r="D40" s="8" t="s">
        <v>1442</v>
      </c>
      <c r="E40" s="9"/>
      <c r="F40" s="9"/>
      <c r="G40" s="9"/>
    </row>
    <row r="41">
      <c r="A41" s="8" t="s">
        <v>1507</v>
      </c>
      <c r="B41" s="8" t="s">
        <v>13</v>
      </c>
      <c r="C41" s="8" t="s">
        <v>1506</v>
      </c>
      <c r="D41" s="8" t="s">
        <v>1442</v>
      </c>
      <c r="E41" s="9"/>
      <c r="F41" s="9"/>
      <c r="G41" s="9"/>
    </row>
    <row r="42">
      <c r="A42" s="8" t="s">
        <v>1508</v>
      </c>
      <c r="B42" s="8" t="s">
        <v>13</v>
      </c>
      <c r="C42" s="8" t="s">
        <v>1506</v>
      </c>
      <c r="D42" s="8" t="s">
        <v>1442</v>
      </c>
      <c r="E42" s="9"/>
      <c r="F42" s="9"/>
      <c r="G42" s="9"/>
    </row>
    <row r="43">
      <c r="A43" s="8" t="s">
        <v>1509</v>
      </c>
      <c r="B43" s="8" t="s">
        <v>13</v>
      </c>
      <c r="C43" s="8" t="s">
        <v>1506</v>
      </c>
      <c r="D43" s="8" t="s">
        <v>1442</v>
      </c>
      <c r="E43" s="9"/>
      <c r="F43" s="9"/>
      <c r="G43" s="9"/>
    </row>
    <row r="44">
      <c r="A44" s="8" t="s">
        <v>1510</v>
      </c>
      <c r="B44" s="8" t="s">
        <v>13</v>
      </c>
      <c r="C44" s="8" t="s">
        <v>1506</v>
      </c>
      <c r="D44" s="8" t="s">
        <v>1442</v>
      </c>
      <c r="E44" s="9"/>
      <c r="F44" s="9"/>
      <c r="G44" s="9"/>
    </row>
    <row r="45">
      <c r="A45" s="8" t="s">
        <v>1511</v>
      </c>
      <c r="B45" s="8" t="s">
        <v>16</v>
      </c>
      <c r="C45" s="8" t="s">
        <v>1512</v>
      </c>
      <c r="D45" s="8" t="s">
        <v>1442</v>
      </c>
      <c r="E45" s="9"/>
      <c r="F45" s="9"/>
      <c r="G45" s="9"/>
    </row>
    <row r="46">
      <c r="A46" s="8" t="s">
        <v>1513</v>
      </c>
      <c r="B46" s="8" t="s">
        <v>16</v>
      </c>
      <c r="C46" s="8" t="s">
        <v>1514</v>
      </c>
      <c r="D46" s="8" t="s">
        <v>1442</v>
      </c>
      <c r="E46" s="9"/>
      <c r="F46" s="9"/>
      <c r="G46" s="9"/>
    </row>
    <row r="47">
      <c r="A47" s="8" t="s">
        <v>1515</v>
      </c>
      <c r="B47" s="8" t="s">
        <v>16</v>
      </c>
      <c r="C47" s="8" t="s">
        <v>1516</v>
      </c>
      <c r="D47" s="8" t="s">
        <v>1442</v>
      </c>
      <c r="E47" s="9"/>
      <c r="F47" s="9"/>
      <c r="G47" s="9"/>
    </row>
    <row r="48">
      <c r="A48" s="8" t="s">
        <v>1517</v>
      </c>
      <c r="B48" s="8" t="s">
        <v>16</v>
      </c>
      <c r="C48" s="8" t="s">
        <v>1518</v>
      </c>
      <c r="D48" s="8" t="s">
        <v>1442</v>
      </c>
      <c r="E48" s="9"/>
      <c r="F48" s="9"/>
      <c r="G48" s="9"/>
    </row>
    <row r="49">
      <c r="A49" s="8" t="s">
        <v>1519</v>
      </c>
      <c r="B49" s="8" t="s">
        <v>23</v>
      </c>
      <c r="C49" s="8" t="s">
        <v>1520</v>
      </c>
      <c r="D49" s="8" t="s">
        <v>1442</v>
      </c>
      <c r="E49" s="9"/>
      <c r="F49" s="9"/>
      <c r="G49" s="9"/>
    </row>
    <row r="50">
      <c r="A50" s="8" t="s">
        <v>1521</v>
      </c>
      <c r="B50" s="8" t="s">
        <v>23</v>
      </c>
      <c r="C50" s="8" t="s">
        <v>1522</v>
      </c>
      <c r="D50" s="8" t="s">
        <v>1442</v>
      </c>
      <c r="E50" s="9"/>
      <c r="F50" s="9"/>
      <c r="G50" s="9"/>
    </row>
    <row r="51">
      <c r="A51" s="8" t="s">
        <v>1523</v>
      </c>
      <c r="B51" s="8" t="s">
        <v>23</v>
      </c>
      <c r="C51" s="8" t="s">
        <v>1524</v>
      </c>
      <c r="D51" s="8" t="s">
        <v>1442</v>
      </c>
      <c r="E51" s="9"/>
      <c r="F51" s="9"/>
      <c r="G51" s="9"/>
    </row>
    <row r="52">
      <c r="A52" s="8" t="s">
        <v>1525</v>
      </c>
      <c r="B52" s="8" t="s">
        <v>17</v>
      </c>
      <c r="C52" s="8" t="s">
        <v>1526</v>
      </c>
      <c r="D52" s="8" t="s">
        <v>1442</v>
      </c>
      <c r="E52" s="9"/>
      <c r="F52" s="9"/>
      <c r="G52" s="9"/>
    </row>
    <row r="53">
      <c r="A53" s="8" t="s">
        <v>1527</v>
      </c>
      <c r="B53" s="8" t="s">
        <v>9</v>
      </c>
      <c r="C53" s="8" t="s">
        <v>1528</v>
      </c>
      <c r="D53" s="8" t="s">
        <v>1442</v>
      </c>
      <c r="E53" s="9"/>
      <c r="F53" s="9"/>
      <c r="G53" s="9"/>
    </row>
    <row r="54">
      <c r="A54" s="8" t="s">
        <v>1529</v>
      </c>
      <c r="B54" s="8" t="s">
        <v>1530</v>
      </c>
      <c r="C54" s="8" t="s">
        <v>1531</v>
      </c>
      <c r="D54" s="8" t="s">
        <v>1442</v>
      </c>
      <c r="E54" s="9"/>
      <c r="F54" s="9"/>
      <c r="G54" s="9"/>
    </row>
    <row r="55">
      <c r="A55" s="8" t="s">
        <v>1532</v>
      </c>
      <c r="B55" s="8" t="s">
        <v>10</v>
      </c>
      <c r="C55" s="8" t="s">
        <v>1533</v>
      </c>
      <c r="D55" s="8" t="s">
        <v>1442</v>
      </c>
      <c r="E55" s="9"/>
      <c r="F55" s="9"/>
      <c r="G55" s="9"/>
    </row>
    <row r="56">
      <c r="A56" s="8" t="s">
        <v>1534</v>
      </c>
      <c r="B56" s="8" t="s">
        <v>8</v>
      </c>
      <c r="C56" s="8" t="s">
        <v>1535</v>
      </c>
      <c r="D56" s="8" t="s">
        <v>1442</v>
      </c>
      <c r="E56" s="9"/>
      <c r="F56" s="9"/>
      <c r="G56" s="9"/>
    </row>
    <row r="57">
      <c r="A57" s="8" t="s">
        <v>1536</v>
      </c>
      <c r="B57" s="8" t="s">
        <v>9</v>
      </c>
      <c r="C57" s="8" t="s">
        <v>1537</v>
      </c>
      <c r="D57" s="8" t="s">
        <v>1442</v>
      </c>
      <c r="E57" s="9"/>
      <c r="F57" s="9"/>
      <c r="G57" s="9"/>
    </row>
    <row r="58">
      <c r="A58" s="8" t="s">
        <v>1538</v>
      </c>
      <c r="B58" s="8" t="s">
        <v>9</v>
      </c>
      <c r="C58" s="8" t="s">
        <v>1539</v>
      </c>
      <c r="D58" s="8" t="s">
        <v>1442</v>
      </c>
      <c r="E58" s="9"/>
      <c r="F58" s="9"/>
      <c r="G58" s="9"/>
    </row>
    <row r="59">
      <c r="A59" s="8" t="s">
        <v>1540</v>
      </c>
      <c r="B59" s="8" t="s">
        <v>9</v>
      </c>
      <c r="C59" s="8" t="s">
        <v>1541</v>
      </c>
      <c r="D59" s="8" t="s">
        <v>1442</v>
      </c>
      <c r="E59" s="9"/>
      <c r="F59" s="9"/>
      <c r="G59" s="9"/>
    </row>
    <row r="60">
      <c r="A60" s="8" t="s">
        <v>1542</v>
      </c>
      <c r="B60" s="8" t="s">
        <v>9</v>
      </c>
      <c r="C60" s="8" t="s">
        <v>1543</v>
      </c>
      <c r="D60" s="8" t="s">
        <v>1442</v>
      </c>
      <c r="E60" s="9"/>
      <c r="F60" s="9"/>
      <c r="G60" s="9"/>
    </row>
    <row r="61">
      <c r="A61" s="8" t="s">
        <v>1544</v>
      </c>
      <c r="B61" s="8" t="s">
        <v>7</v>
      </c>
      <c r="C61" s="8" t="s">
        <v>1545</v>
      </c>
      <c r="D61" s="8" t="s">
        <v>1442</v>
      </c>
      <c r="E61" s="9"/>
      <c r="F61" s="9"/>
      <c r="G61" s="9"/>
    </row>
    <row r="62">
      <c r="A62" s="8" t="s">
        <v>1546</v>
      </c>
      <c r="B62" s="8" t="s">
        <v>7</v>
      </c>
      <c r="C62" s="8" t="s">
        <v>1545</v>
      </c>
      <c r="D62" s="8" t="s">
        <v>1442</v>
      </c>
      <c r="E62" s="9"/>
      <c r="F62" s="9"/>
      <c r="G62" s="9"/>
    </row>
    <row r="63">
      <c r="A63" s="8" t="s">
        <v>1547</v>
      </c>
      <c r="B63" s="8" t="s">
        <v>7</v>
      </c>
      <c r="C63" s="8" t="s">
        <v>1545</v>
      </c>
      <c r="D63" s="8" t="s">
        <v>1442</v>
      </c>
      <c r="E63" s="9"/>
      <c r="F63" s="9"/>
      <c r="G63" s="9"/>
    </row>
    <row r="64">
      <c r="A64" s="8" t="s">
        <v>1548</v>
      </c>
      <c r="B64" s="8" t="s">
        <v>7</v>
      </c>
      <c r="C64" s="8" t="s">
        <v>1545</v>
      </c>
      <c r="D64" s="8" t="s">
        <v>1442</v>
      </c>
      <c r="E64" s="9"/>
      <c r="F64" s="9"/>
      <c r="G64" s="9"/>
    </row>
    <row r="65">
      <c r="A65" s="8" t="s">
        <v>1549</v>
      </c>
      <c r="B65" s="8" t="s">
        <v>8</v>
      </c>
      <c r="C65" s="8" t="s">
        <v>1550</v>
      </c>
      <c r="D65" s="8" t="s">
        <v>1442</v>
      </c>
      <c r="E65" s="9"/>
      <c r="F65" s="9"/>
      <c r="G65" s="9"/>
    </row>
    <row r="66">
      <c r="A66" s="8" t="s">
        <v>1551</v>
      </c>
      <c r="B66" s="8" t="s">
        <v>8</v>
      </c>
      <c r="C66" s="8" t="s">
        <v>1552</v>
      </c>
      <c r="D66" s="8" t="s">
        <v>1442</v>
      </c>
      <c r="E66" s="9"/>
      <c r="F66" s="8"/>
      <c r="G66" s="8"/>
    </row>
    <row r="67">
      <c r="A67" s="8" t="s">
        <v>1553</v>
      </c>
      <c r="B67" s="8" t="s">
        <v>11</v>
      </c>
      <c r="C67" s="8" t="s">
        <v>1554</v>
      </c>
      <c r="D67" s="8" t="s">
        <v>1442</v>
      </c>
      <c r="E67" s="9"/>
      <c r="F67" s="9"/>
      <c r="G67" s="9"/>
    </row>
    <row r="68">
      <c r="A68" s="8" t="s">
        <v>1555</v>
      </c>
      <c r="B68" s="8" t="s">
        <v>11</v>
      </c>
      <c r="C68" s="8" t="s">
        <v>1556</v>
      </c>
      <c r="D68" s="8" t="s">
        <v>1442</v>
      </c>
      <c r="E68" s="9"/>
      <c r="F68" s="9"/>
      <c r="G68" s="9"/>
    </row>
    <row r="69">
      <c r="A69" s="8" t="s">
        <v>1557</v>
      </c>
      <c r="B69" s="8" t="s">
        <v>1558</v>
      </c>
      <c r="C69" s="8" t="s">
        <v>1559</v>
      </c>
      <c r="D69" s="8" t="s">
        <v>1442</v>
      </c>
      <c r="E69" s="9"/>
      <c r="F69" s="9"/>
      <c r="G69" s="9"/>
    </row>
    <row r="70">
      <c r="A70" s="8" t="s">
        <v>1560</v>
      </c>
      <c r="B70" s="8" t="s">
        <v>11</v>
      </c>
      <c r="C70" s="8" t="s">
        <v>1561</v>
      </c>
      <c r="D70" s="8" t="s">
        <v>1442</v>
      </c>
      <c r="E70" s="9"/>
      <c r="F70" s="9"/>
      <c r="G70" s="9"/>
    </row>
    <row r="71">
      <c r="A71" s="8" t="s">
        <v>1562</v>
      </c>
      <c r="B71" s="8" t="s">
        <v>11</v>
      </c>
      <c r="C71" s="8" t="s">
        <v>1563</v>
      </c>
      <c r="D71" s="8" t="s">
        <v>1442</v>
      </c>
      <c r="E71" s="8"/>
      <c r="F71" s="8"/>
      <c r="G71" s="8"/>
    </row>
    <row r="72">
      <c r="A72" s="8" t="s">
        <v>1564</v>
      </c>
      <c r="B72" s="8" t="s">
        <v>11</v>
      </c>
      <c r="C72" s="8" t="s">
        <v>1565</v>
      </c>
      <c r="D72" s="8" t="s">
        <v>1442</v>
      </c>
      <c r="E72" s="9"/>
      <c r="F72" s="9"/>
      <c r="G72" s="9"/>
    </row>
    <row r="73">
      <c r="A73" s="8" t="s">
        <v>1566</v>
      </c>
      <c r="B73" s="8" t="s">
        <v>11</v>
      </c>
      <c r="C73" s="8" t="s">
        <v>1565</v>
      </c>
      <c r="D73" s="8" t="s">
        <v>1442</v>
      </c>
      <c r="E73" s="9"/>
      <c r="F73" s="9"/>
      <c r="G73" s="9"/>
    </row>
    <row r="74">
      <c r="A74" s="8" t="s">
        <v>1567</v>
      </c>
      <c r="B74" s="8" t="s">
        <v>11</v>
      </c>
      <c r="C74" s="8" t="s">
        <v>1568</v>
      </c>
      <c r="D74" s="8" t="s">
        <v>1442</v>
      </c>
      <c r="E74" s="9"/>
      <c r="F74" s="9"/>
      <c r="G74" s="9"/>
    </row>
    <row r="75">
      <c r="A75" s="8" t="s">
        <v>1569</v>
      </c>
      <c r="B75" s="8" t="s">
        <v>11</v>
      </c>
      <c r="C75" s="8" t="s">
        <v>1568</v>
      </c>
      <c r="D75" s="8" t="s">
        <v>1442</v>
      </c>
      <c r="E75" s="9"/>
      <c r="F75" s="9"/>
      <c r="G75" s="9"/>
    </row>
    <row r="76">
      <c r="A76" s="8" t="s">
        <v>1570</v>
      </c>
      <c r="B76" s="8" t="s">
        <v>11</v>
      </c>
      <c r="C76" s="8" t="s">
        <v>1571</v>
      </c>
      <c r="D76" s="8" t="s">
        <v>1442</v>
      </c>
      <c r="E76" s="9"/>
      <c r="F76" s="9"/>
      <c r="G76" s="9"/>
    </row>
    <row r="77">
      <c r="A77" s="8" t="s">
        <v>1572</v>
      </c>
      <c r="B77" s="8" t="s">
        <v>11</v>
      </c>
      <c r="C77" s="8" t="s">
        <v>1573</v>
      </c>
      <c r="D77" s="8" t="s">
        <v>1442</v>
      </c>
      <c r="E77" s="9"/>
      <c r="F77" s="9"/>
      <c r="G77" s="9"/>
    </row>
    <row r="78">
      <c r="A78" s="8" t="s">
        <v>1574</v>
      </c>
      <c r="B78" s="8" t="s">
        <v>38</v>
      </c>
      <c r="C78" s="8" t="s">
        <v>1575</v>
      </c>
      <c r="D78" s="8" t="s">
        <v>1442</v>
      </c>
      <c r="E78" s="9"/>
      <c r="F78" s="9"/>
      <c r="G78" s="9"/>
    </row>
    <row r="79">
      <c r="A79" s="8" t="s">
        <v>1576</v>
      </c>
      <c r="B79" s="8" t="s">
        <v>11</v>
      </c>
      <c r="C79" s="8" t="s">
        <v>1577</v>
      </c>
      <c r="D79" s="8" t="s">
        <v>1442</v>
      </c>
      <c r="E79" s="9"/>
      <c r="F79" s="9"/>
      <c r="G79" s="9"/>
    </row>
    <row r="80">
      <c r="A80" s="8" t="s">
        <v>1578</v>
      </c>
      <c r="B80" s="8" t="s">
        <v>11</v>
      </c>
      <c r="C80" s="8" t="s">
        <v>1579</v>
      </c>
      <c r="D80" s="8" t="s">
        <v>1442</v>
      </c>
      <c r="E80" s="9"/>
      <c r="F80" s="9"/>
      <c r="G80" s="9"/>
    </row>
    <row r="81">
      <c r="A81" s="8" t="s">
        <v>1580</v>
      </c>
      <c r="B81" s="8" t="s">
        <v>11</v>
      </c>
      <c r="C81" s="8" t="s">
        <v>1581</v>
      </c>
      <c r="D81" s="8" t="s">
        <v>1442</v>
      </c>
      <c r="E81" s="9"/>
      <c r="F81" s="9"/>
      <c r="G81" s="9"/>
    </row>
    <row r="82">
      <c r="A82" s="8" t="s">
        <v>1582</v>
      </c>
      <c r="B82" s="8" t="s">
        <v>11</v>
      </c>
      <c r="C82" s="8" t="s">
        <v>1583</v>
      </c>
      <c r="D82" s="8" t="s">
        <v>1442</v>
      </c>
      <c r="E82" s="9"/>
      <c r="F82" s="9"/>
      <c r="G82" s="9"/>
    </row>
    <row r="83">
      <c r="A83" s="8" t="s">
        <v>1584</v>
      </c>
      <c r="B83" s="8" t="s">
        <v>11</v>
      </c>
      <c r="C83" s="8" t="s">
        <v>1585</v>
      </c>
      <c r="D83" s="8" t="s">
        <v>1442</v>
      </c>
      <c r="E83" s="9"/>
      <c r="F83" s="9"/>
      <c r="G83" s="9"/>
    </row>
    <row r="84">
      <c r="A84" s="8" t="s">
        <v>1586</v>
      </c>
      <c r="B84" s="8" t="s">
        <v>11</v>
      </c>
      <c r="C84" s="8" t="s">
        <v>1575</v>
      </c>
      <c r="D84" s="8" t="s">
        <v>1442</v>
      </c>
      <c r="E84" s="9"/>
      <c r="F84" s="9"/>
      <c r="G84" s="9"/>
    </row>
    <row r="85">
      <c r="A85" s="8" t="s">
        <v>1587</v>
      </c>
      <c r="B85" s="8" t="s">
        <v>11</v>
      </c>
      <c r="C85" s="8" t="s">
        <v>1588</v>
      </c>
      <c r="D85" s="8" t="s">
        <v>1442</v>
      </c>
      <c r="E85" s="9"/>
      <c r="F85" s="9"/>
      <c r="G85" s="9"/>
    </row>
    <row r="86">
      <c r="A86" s="8" t="s">
        <v>1589</v>
      </c>
      <c r="B86" s="8" t="s">
        <v>11</v>
      </c>
      <c r="C86" s="8" t="s">
        <v>1588</v>
      </c>
      <c r="D86" s="8" t="s">
        <v>1442</v>
      </c>
      <c r="E86" s="9"/>
      <c r="F86" s="9"/>
      <c r="G86" s="9"/>
    </row>
    <row r="87">
      <c r="A87" s="8" t="s">
        <v>1590</v>
      </c>
      <c r="B87" s="8" t="s">
        <v>11</v>
      </c>
      <c r="C87" s="8" t="s">
        <v>1588</v>
      </c>
      <c r="D87" s="8" t="s">
        <v>1442</v>
      </c>
      <c r="E87" s="9"/>
      <c r="F87" s="9"/>
      <c r="G87" s="9"/>
    </row>
    <row r="88">
      <c r="A88" s="8" t="s">
        <v>1591</v>
      </c>
      <c r="B88" s="8" t="s">
        <v>12</v>
      </c>
      <c r="C88" s="8" t="s">
        <v>1592</v>
      </c>
      <c r="D88" s="8" t="s">
        <v>1442</v>
      </c>
      <c r="E88" s="9"/>
      <c r="F88" s="9"/>
      <c r="G88" s="9"/>
    </row>
    <row r="89">
      <c r="A89" s="8" t="s">
        <v>1593</v>
      </c>
      <c r="B89" s="8" t="s">
        <v>11</v>
      </c>
      <c r="C89" s="8" t="s">
        <v>1594</v>
      </c>
      <c r="D89" s="8" t="s">
        <v>1442</v>
      </c>
      <c r="E89" s="9"/>
      <c r="F89" s="9"/>
      <c r="G89" s="9"/>
    </row>
    <row r="90">
      <c r="A90" s="8" t="s">
        <v>1595</v>
      </c>
      <c r="B90" s="8" t="s">
        <v>11</v>
      </c>
      <c r="C90" s="8" t="s">
        <v>1596</v>
      </c>
      <c r="D90" s="8" t="s">
        <v>1442</v>
      </c>
      <c r="E90" s="9"/>
      <c r="F90" s="9"/>
      <c r="G90" s="9"/>
    </row>
    <row r="91">
      <c r="A91" s="8" t="s">
        <v>1597</v>
      </c>
      <c r="B91" s="8" t="s">
        <v>19</v>
      </c>
      <c r="C91" s="8" t="s">
        <v>1598</v>
      </c>
      <c r="D91" s="8" t="s">
        <v>1442</v>
      </c>
      <c r="E91" s="9"/>
      <c r="F91" s="9"/>
      <c r="G91" s="9"/>
    </row>
    <row r="92">
      <c r="A92" s="8" t="s">
        <v>1599</v>
      </c>
      <c r="B92" s="8" t="s">
        <v>6</v>
      </c>
      <c r="C92" s="8" t="s">
        <v>1600</v>
      </c>
      <c r="D92" s="8" t="s">
        <v>1442</v>
      </c>
      <c r="E92" s="8"/>
      <c r="F92" s="8"/>
      <c r="G92" s="8"/>
    </row>
    <row r="93">
      <c r="A93" s="8" t="s">
        <v>1601</v>
      </c>
      <c r="B93" s="8" t="s">
        <v>6</v>
      </c>
      <c r="C93" s="8" t="s">
        <v>1600</v>
      </c>
      <c r="D93" s="8" t="s">
        <v>1442</v>
      </c>
      <c r="E93" s="8"/>
      <c r="F93" s="8"/>
      <c r="G93" s="8"/>
    </row>
    <row r="94">
      <c r="A94" s="8" t="s">
        <v>1602</v>
      </c>
      <c r="B94" s="8" t="s">
        <v>6</v>
      </c>
      <c r="C94" s="8" t="s">
        <v>1603</v>
      </c>
      <c r="D94" s="8" t="s">
        <v>1442</v>
      </c>
      <c r="E94" s="8"/>
      <c r="F94" s="8"/>
      <c r="G94" s="8"/>
    </row>
    <row r="95">
      <c r="A95" s="8" t="s">
        <v>1604</v>
      </c>
      <c r="B95" s="8" t="s">
        <v>6</v>
      </c>
      <c r="C95" s="8" t="s">
        <v>1605</v>
      </c>
      <c r="D95" s="8" t="s">
        <v>1442</v>
      </c>
      <c r="E95" s="8"/>
      <c r="F95" s="8"/>
      <c r="G95" s="8"/>
    </row>
    <row r="96">
      <c r="A96" s="8" t="s">
        <v>1606</v>
      </c>
      <c r="B96" s="8" t="s">
        <v>6</v>
      </c>
      <c r="C96" s="8" t="s">
        <v>1607</v>
      </c>
      <c r="D96" s="8" t="s">
        <v>1442</v>
      </c>
      <c r="E96" s="8"/>
      <c r="F96" s="8"/>
      <c r="G96" s="8"/>
    </row>
    <row r="97">
      <c r="A97" s="8" t="s">
        <v>1608</v>
      </c>
      <c r="B97" s="8" t="s">
        <v>6</v>
      </c>
      <c r="C97" s="8" t="s">
        <v>1607</v>
      </c>
      <c r="D97" s="8" t="s">
        <v>1442</v>
      </c>
      <c r="E97" s="8"/>
      <c r="F97" s="8"/>
      <c r="G97" s="8"/>
    </row>
    <row r="98">
      <c r="A98" s="8" t="s">
        <v>1609</v>
      </c>
      <c r="B98" s="8" t="s">
        <v>6</v>
      </c>
      <c r="C98" s="8" t="s">
        <v>1610</v>
      </c>
      <c r="D98" s="8" t="s">
        <v>1442</v>
      </c>
      <c r="E98" s="8"/>
      <c r="F98" s="8"/>
      <c r="G98" s="8"/>
    </row>
    <row r="99">
      <c r="A99" s="8" t="s">
        <v>1611</v>
      </c>
      <c r="B99" s="8" t="s">
        <v>6</v>
      </c>
      <c r="C99" s="8" t="s">
        <v>1612</v>
      </c>
      <c r="D99" s="8" t="s">
        <v>1442</v>
      </c>
      <c r="E99" s="8"/>
      <c r="F99" s="8"/>
      <c r="G99" s="8"/>
    </row>
    <row r="100">
      <c r="A100" s="8" t="s">
        <v>1613</v>
      </c>
      <c r="B100" s="8" t="s">
        <v>6</v>
      </c>
      <c r="C100" s="8" t="s">
        <v>1614</v>
      </c>
      <c r="D100" s="8" t="s">
        <v>1442</v>
      </c>
      <c r="E100" s="8"/>
      <c r="F100" s="8"/>
      <c r="G100" s="8"/>
    </row>
    <row r="101">
      <c r="A101" s="8" t="s">
        <v>1615</v>
      </c>
      <c r="B101" s="8" t="s">
        <v>6</v>
      </c>
      <c r="C101" s="8" t="s">
        <v>1616</v>
      </c>
      <c r="D101" s="8" t="s">
        <v>1442</v>
      </c>
      <c r="E101" s="8"/>
      <c r="F101" s="8"/>
      <c r="G101" s="8"/>
    </row>
    <row r="102">
      <c r="A102" s="8" t="s">
        <v>1617</v>
      </c>
      <c r="B102" s="8" t="s">
        <v>6</v>
      </c>
      <c r="C102" s="8" t="s">
        <v>1618</v>
      </c>
      <c r="D102" s="8" t="s">
        <v>1442</v>
      </c>
      <c r="E102" s="8"/>
      <c r="F102" s="8"/>
      <c r="G102" s="8"/>
    </row>
    <row r="103">
      <c r="A103" s="8" t="s">
        <v>1619</v>
      </c>
      <c r="B103" s="8" t="s">
        <v>6</v>
      </c>
      <c r="C103" s="8" t="s">
        <v>1620</v>
      </c>
      <c r="D103" s="8" t="s">
        <v>1442</v>
      </c>
      <c r="E103" s="8"/>
      <c r="F103" s="8"/>
      <c r="G103" s="8"/>
    </row>
    <row r="104">
      <c r="A104" s="8" t="s">
        <v>1621</v>
      </c>
      <c r="B104" s="8" t="s">
        <v>6</v>
      </c>
      <c r="C104" s="8" t="s">
        <v>1622</v>
      </c>
      <c r="D104" s="8" t="s">
        <v>1442</v>
      </c>
      <c r="E104" s="8"/>
      <c r="F104" s="8"/>
      <c r="G104" s="8"/>
    </row>
    <row r="105">
      <c r="A105" s="8" t="s">
        <v>1623</v>
      </c>
      <c r="B105" s="8" t="s">
        <v>6</v>
      </c>
      <c r="C105" s="8" t="s">
        <v>1624</v>
      </c>
      <c r="D105" s="8" t="s">
        <v>1442</v>
      </c>
      <c r="E105" s="8"/>
      <c r="F105" s="8"/>
      <c r="G105" s="8"/>
    </row>
    <row r="106">
      <c r="A106" s="8" t="s">
        <v>1625</v>
      </c>
      <c r="B106" s="8" t="s">
        <v>6</v>
      </c>
      <c r="C106" s="8" t="s">
        <v>1626</v>
      </c>
      <c r="D106" s="8" t="s">
        <v>1442</v>
      </c>
      <c r="E106" s="8"/>
      <c r="F106" s="8"/>
      <c r="G106" s="8"/>
    </row>
    <row r="107">
      <c r="A107" s="8" t="s">
        <v>1627</v>
      </c>
      <c r="B107" s="8" t="s">
        <v>22</v>
      </c>
      <c r="C107" s="8" t="s">
        <v>1628</v>
      </c>
      <c r="D107" s="8" t="s">
        <v>1442</v>
      </c>
      <c r="E107" s="9"/>
      <c r="F107" s="9"/>
      <c r="G107" s="9"/>
    </row>
    <row r="108">
      <c r="A108" s="8" t="s">
        <v>1629</v>
      </c>
      <c r="B108" s="8" t="s">
        <v>21</v>
      </c>
      <c r="C108" s="8" t="s">
        <v>1630</v>
      </c>
      <c r="D108" s="8" t="s">
        <v>1442</v>
      </c>
      <c r="E108" s="9"/>
      <c r="F108" s="9"/>
      <c r="G108"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7" t="s">
        <v>1433</v>
      </c>
      <c r="B1" s="7" t="s">
        <v>1631</v>
      </c>
      <c r="C1" s="7" t="s">
        <v>1632</v>
      </c>
      <c r="D1" s="7" t="s">
        <v>1633</v>
      </c>
      <c r="E1" s="7" t="s">
        <v>1634</v>
      </c>
    </row>
    <row r="2">
      <c r="A2" s="8" t="s">
        <v>1440</v>
      </c>
      <c r="B2" s="8" t="s">
        <v>1635</v>
      </c>
      <c r="C2" s="8" t="s">
        <v>1636</v>
      </c>
      <c r="D2" s="8" t="s">
        <v>1637</v>
      </c>
      <c r="E2" s="8" t="s">
        <v>1638</v>
      </c>
    </row>
    <row r="3">
      <c r="A3" s="8" t="s">
        <v>1440</v>
      </c>
      <c r="B3" s="8" t="s">
        <v>1639</v>
      </c>
      <c r="C3" s="8" t="s">
        <v>1636</v>
      </c>
      <c r="D3" s="8" t="s">
        <v>1640</v>
      </c>
      <c r="E3" s="8" t="s">
        <v>1638</v>
      </c>
    </row>
    <row r="4">
      <c r="A4" s="8" t="s">
        <v>1440</v>
      </c>
      <c r="B4" s="8" t="s">
        <v>1641</v>
      </c>
      <c r="C4" s="8" t="s">
        <v>1636</v>
      </c>
      <c r="D4" s="8" t="s">
        <v>1642</v>
      </c>
      <c r="E4" s="8" t="s">
        <v>1638</v>
      </c>
    </row>
    <row r="5">
      <c r="A5" s="8" t="s">
        <v>1440</v>
      </c>
      <c r="B5" s="8" t="s">
        <v>1643</v>
      </c>
      <c r="C5" s="8" t="s">
        <v>1636</v>
      </c>
      <c r="D5" s="8" t="s">
        <v>1644</v>
      </c>
      <c r="E5" s="8" t="s">
        <v>1638</v>
      </c>
    </row>
    <row r="6">
      <c r="A6" s="8" t="s">
        <v>1440</v>
      </c>
      <c r="B6" s="8" t="s">
        <v>1645</v>
      </c>
      <c r="C6" s="8" t="s">
        <v>1646</v>
      </c>
      <c r="D6" s="8" t="s">
        <v>1647</v>
      </c>
      <c r="E6" s="8" t="s">
        <v>1648</v>
      </c>
    </row>
    <row r="7">
      <c r="A7" s="8" t="s">
        <v>1440</v>
      </c>
      <c r="B7" s="8" t="s">
        <v>1649</v>
      </c>
      <c r="C7" s="8" t="s">
        <v>1646</v>
      </c>
      <c r="D7" s="8" t="s">
        <v>1650</v>
      </c>
      <c r="E7" s="8" t="s">
        <v>1648</v>
      </c>
    </row>
    <row r="8">
      <c r="A8" s="8" t="s">
        <v>1440</v>
      </c>
      <c r="B8" s="8" t="s">
        <v>1651</v>
      </c>
      <c r="C8" s="8" t="s">
        <v>1636</v>
      </c>
      <c r="D8" s="8" t="s">
        <v>1652</v>
      </c>
      <c r="E8" s="8" t="s">
        <v>1638</v>
      </c>
    </row>
    <row r="9">
      <c r="A9" s="8" t="s">
        <v>1440</v>
      </c>
      <c r="B9" s="8" t="s">
        <v>1653</v>
      </c>
      <c r="C9" s="8" t="s">
        <v>1636</v>
      </c>
      <c r="D9" s="8" t="s">
        <v>1654</v>
      </c>
      <c r="E9" s="8" t="s">
        <v>1638</v>
      </c>
    </row>
    <row r="10">
      <c r="A10" s="8" t="s">
        <v>1440</v>
      </c>
      <c r="B10" s="8" t="s">
        <v>1655</v>
      </c>
      <c r="C10" s="8" t="s">
        <v>1646</v>
      </c>
      <c r="D10" s="8" t="s">
        <v>1656</v>
      </c>
      <c r="E10" s="8" t="s">
        <v>1648</v>
      </c>
    </row>
    <row r="11">
      <c r="A11" s="8" t="s">
        <v>1443</v>
      </c>
      <c r="B11" s="8" t="s">
        <v>1635</v>
      </c>
      <c r="C11" s="8" t="s">
        <v>1636</v>
      </c>
      <c r="D11" s="8" t="s">
        <v>1637</v>
      </c>
      <c r="E11" s="8" t="s">
        <v>1638</v>
      </c>
    </row>
    <row r="12">
      <c r="A12" s="8" t="s">
        <v>1443</v>
      </c>
      <c r="B12" s="8" t="s">
        <v>1639</v>
      </c>
      <c r="C12" s="8" t="s">
        <v>1636</v>
      </c>
      <c r="D12" s="8" t="s">
        <v>1640</v>
      </c>
      <c r="E12" s="8" t="s">
        <v>1638</v>
      </c>
    </row>
    <row r="13">
      <c r="A13" s="8" t="s">
        <v>1443</v>
      </c>
      <c r="B13" s="8" t="s">
        <v>1641</v>
      </c>
      <c r="C13" s="8" t="s">
        <v>1636</v>
      </c>
      <c r="D13" s="8" t="s">
        <v>1657</v>
      </c>
      <c r="E13" s="8" t="s">
        <v>1638</v>
      </c>
    </row>
    <row r="14">
      <c r="A14" s="8" t="s">
        <v>1443</v>
      </c>
      <c r="B14" s="8" t="s">
        <v>1643</v>
      </c>
      <c r="C14" s="8" t="s">
        <v>1636</v>
      </c>
      <c r="D14" s="8" t="s">
        <v>1644</v>
      </c>
      <c r="E14" s="8" t="s">
        <v>1638</v>
      </c>
    </row>
    <row r="15">
      <c r="A15" s="8" t="s">
        <v>1443</v>
      </c>
      <c r="B15" s="8" t="s">
        <v>1645</v>
      </c>
      <c r="C15" s="8" t="s">
        <v>1646</v>
      </c>
      <c r="D15" s="8" t="s">
        <v>1658</v>
      </c>
      <c r="E15" s="8" t="s">
        <v>1648</v>
      </c>
    </row>
    <row r="16">
      <c r="A16" s="8" t="s">
        <v>1443</v>
      </c>
      <c r="B16" s="8" t="s">
        <v>1649</v>
      </c>
      <c r="C16" s="8" t="s">
        <v>1646</v>
      </c>
      <c r="D16" s="8" t="s">
        <v>1650</v>
      </c>
      <c r="E16" s="8" t="s">
        <v>1648</v>
      </c>
    </row>
    <row r="17">
      <c r="A17" s="8" t="s">
        <v>1443</v>
      </c>
      <c r="B17" s="8" t="s">
        <v>1651</v>
      </c>
      <c r="C17" s="8" t="s">
        <v>1636</v>
      </c>
      <c r="D17" s="8" t="s">
        <v>1652</v>
      </c>
      <c r="E17" s="8" t="s">
        <v>1638</v>
      </c>
    </row>
    <row r="18">
      <c r="A18" s="8" t="s">
        <v>1443</v>
      </c>
      <c r="B18" s="8" t="s">
        <v>1653</v>
      </c>
      <c r="C18" s="8" t="s">
        <v>1636</v>
      </c>
      <c r="D18" s="8" t="s">
        <v>1654</v>
      </c>
      <c r="E18" s="8" t="s">
        <v>1638</v>
      </c>
    </row>
    <row r="19">
      <c r="A19" s="8" t="s">
        <v>1443</v>
      </c>
      <c r="B19" s="8" t="s">
        <v>1655</v>
      </c>
      <c r="C19" s="8" t="s">
        <v>1646</v>
      </c>
      <c r="D19" s="8" t="s">
        <v>1656</v>
      </c>
      <c r="E19" s="8" t="s">
        <v>1648</v>
      </c>
    </row>
    <row r="20">
      <c r="A20" s="8" t="s">
        <v>1444</v>
      </c>
      <c r="B20" s="8" t="s">
        <v>1635</v>
      </c>
      <c r="C20" s="8" t="s">
        <v>1636</v>
      </c>
      <c r="D20" s="8" t="s">
        <v>1659</v>
      </c>
      <c r="E20" s="8" t="s">
        <v>1638</v>
      </c>
    </row>
    <row r="21">
      <c r="A21" s="8" t="s">
        <v>1444</v>
      </c>
      <c r="B21" s="8" t="s">
        <v>1639</v>
      </c>
      <c r="C21" s="8" t="s">
        <v>1636</v>
      </c>
      <c r="D21" s="8" t="s">
        <v>1660</v>
      </c>
      <c r="E21" s="8" t="s">
        <v>1661</v>
      </c>
    </row>
    <row r="22">
      <c r="A22" s="8" t="s">
        <v>1444</v>
      </c>
      <c r="B22" s="8" t="s">
        <v>1641</v>
      </c>
      <c r="C22" s="8" t="s">
        <v>1636</v>
      </c>
      <c r="D22" s="8" t="s">
        <v>1662</v>
      </c>
      <c r="E22" s="8" t="s">
        <v>1638</v>
      </c>
    </row>
    <row r="23">
      <c r="A23" s="8" t="s">
        <v>1444</v>
      </c>
      <c r="B23" s="8" t="s">
        <v>1643</v>
      </c>
      <c r="C23" s="8" t="s">
        <v>1646</v>
      </c>
      <c r="D23" s="8" t="s">
        <v>1663</v>
      </c>
      <c r="E23" s="8" t="s">
        <v>1664</v>
      </c>
    </row>
    <row r="24">
      <c r="A24" s="8" t="s">
        <v>1444</v>
      </c>
      <c r="B24" s="8" t="s">
        <v>1645</v>
      </c>
      <c r="C24" s="8" t="s">
        <v>1646</v>
      </c>
      <c r="D24" s="8" t="s">
        <v>1665</v>
      </c>
      <c r="E24" s="8" t="s">
        <v>1666</v>
      </c>
    </row>
    <row r="25">
      <c r="A25" s="8" t="s">
        <v>1444</v>
      </c>
      <c r="B25" s="8" t="s">
        <v>1649</v>
      </c>
      <c r="C25" s="8" t="s">
        <v>1636</v>
      </c>
      <c r="D25" s="8" t="s">
        <v>1667</v>
      </c>
      <c r="E25" s="8" t="s">
        <v>1638</v>
      </c>
    </row>
    <row r="26">
      <c r="A26" s="8" t="s">
        <v>1444</v>
      </c>
      <c r="B26" s="8" t="s">
        <v>1651</v>
      </c>
      <c r="C26" s="8" t="s">
        <v>1636</v>
      </c>
      <c r="D26" s="8" t="s">
        <v>1668</v>
      </c>
      <c r="E26" s="8" t="s">
        <v>1638</v>
      </c>
    </row>
    <row r="27">
      <c r="A27" s="8" t="s">
        <v>1444</v>
      </c>
      <c r="B27" s="8" t="s">
        <v>1653</v>
      </c>
      <c r="C27" s="8" t="s">
        <v>1646</v>
      </c>
      <c r="D27" s="8" t="s">
        <v>1669</v>
      </c>
      <c r="E27" s="8" t="s">
        <v>1664</v>
      </c>
    </row>
    <row r="28">
      <c r="A28" s="8" t="s">
        <v>1446</v>
      </c>
      <c r="B28" s="8" t="s">
        <v>1635</v>
      </c>
      <c r="C28" s="8" t="s">
        <v>1636</v>
      </c>
      <c r="D28" s="8" t="s">
        <v>1670</v>
      </c>
      <c r="E28" s="8" t="s">
        <v>1638</v>
      </c>
    </row>
    <row r="29">
      <c r="A29" s="8" t="s">
        <v>1446</v>
      </c>
      <c r="B29" s="8" t="s">
        <v>1639</v>
      </c>
      <c r="C29" s="8" t="s">
        <v>1636</v>
      </c>
      <c r="D29" s="8" t="s">
        <v>1671</v>
      </c>
      <c r="E29" s="8" t="s">
        <v>1661</v>
      </c>
    </row>
    <row r="30">
      <c r="A30" s="8" t="s">
        <v>1446</v>
      </c>
      <c r="B30" s="8" t="s">
        <v>1641</v>
      </c>
      <c r="C30" s="8" t="s">
        <v>1636</v>
      </c>
      <c r="D30" s="8" t="s">
        <v>1662</v>
      </c>
      <c r="E30" s="8" t="s">
        <v>1638</v>
      </c>
    </row>
    <row r="31">
      <c r="A31" s="8" t="s">
        <v>1446</v>
      </c>
      <c r="B31" s="8" t="s">
        <v>1643</v>
      </c>
      <c r="C31" s="8" t="s">
        <v>1646</v>
      </c>
      <c r="D31" s="8" t="s">
        <v>1672</v>
      </c>
      <c r="E31" s="8" t="s">
        <v>1664</v>
      </c>
    </row>
    <row r="32">
      <c r="A32" s="8" t="s">
        <v>1446</v>
      </c>
      <c r="B32" s="8" t="s">
        <v>1645</v>
      </c>
      <c r="C32" s="8" t="s">
        <v>1646</v>
      </c>
      <c r="D32" s="8" t="s">
        <v>1665</v>
      </c>
      <c r="E32" s="8" t="s">
        <v>1666</v>
      </c>
    </row>
    <row r="33">
      <c r="A33" s="8" t="s">
        <v>1446</v>
      </c>
      <c r="B33" s="8" t="s">
        <v>1649</v>
      </c>
      <c r="C33" s="8" t="s">
        <v>1636</v>
      </c>
      <c r="D33" s="8" t="s">
        <v>1667</v>
      </c>
      <c r="E33" s="8" t="s">
        <v>1638</v>
      </c>
    </row>
    <row r="34">
      <c r="A34" s="8" t="s">
        <v>1446</v>
      </c>
      <c r="B34" s="8" t="s">
        <v>1651</v>
      </c>
      <c r="C34" s="8" t="s">
        <v>1636</v>
      </c>
      <c r="D34" s="8" t="s">
        <v>1668</v>
      </c>
      <c r="E34" s="8" t="s">
        <v>1638</v>
      </c>
    </row>
    <row r="35">
      <c r="A35" s="8" t="s">
        <v>1446</v>
      </c>
      <c r="B35" s="8" t="s">
        <v>1653</v>
      </c>
      <c r="C35" s="8" t="s">
        <v>1646</v>
      </c>
      <c r="D35" s="8" t="s">
        <v>1669</v>
      </c>
      <c r="E35" s="8" t="s">
        <v>1664</v>
      </c>
    </row>
    <row r="36">
      <c r="A36" s="8" t="s">
        <v>1448</v>
      </c>
      <c r="B36" s="8" t="s">
        <v>1635</v>
      </c>
      <c r="C36" s="8" t="s">
        <v>1636</v>
      </c>
      <c r="D36" s="8" t="s">
        <v>1673</v>
      </c>
      <c r="E36" s="8" t="s">
        <v>1638</v>
      </c>
    </row>
    <row r="37">
      <c r="A37" s="8" t="s">
        <v>1448</v>
      </c>
      <c r="B37" s="8" t="s">
        <v>1639</v>
      </c>
      <c r="C37" s="8" t="s">
        <v>1636</v>
      </c>
      <c r="D37" s="8" t="s">
        <v>1674</v>
      </c>
      <c r="E37" s="8" t="s">
        <v>1661</v>
      </c>
    </row>
    <row r="38">
      <c r="A38" s="8" t="s">
        <v>1448</v>
      </c>
      <c r="B38" s="8" t="s">
        <v>1641</v>
      </c>
      <c r="C38" s="8" t="s">
        <v>1636</v>
      </c>
      <c r="D38" s="8" t="s">
        <v>1662</v>
      </c>
      <c r="E38" s="8" t="s">
        <v>1638</v>
      </c>
    </row>
    <row r="39">
      <c r="A39" s="8" t="s">
        <v>1448</v>
      </c>
      <c r="B39" s="8" t="s">
        <v>1643</v>
      </c>
      <c r="C39" s="8" t="s">
        <v>1646</v>
      </c>
      <c r="D39" s="8" t="s">
        <v>1675</v>
      </c>
      <c r="E39" s="8" t="s">
        <v>1664</v>
      </c>
    </row>
    <row r="40">
      <c r="A40" s="8" t="s">
        <v>1448</v>
      </c>
      <c r="B40" s="8" t="s">
        <v>1645</v>
      </c>
      <c r="C40" s="8" t="s">
        <v>1646</v>
      </c>
      <c r="D40" s="8" t="s">
        <v>1665</v>
      </c>
      <c r="E40" s="8" t="s">
        <v>1666</v>
      </c>
    </row>
    <row r="41">
      <c r="A41" s="8" t="s">
        <v>1448</v>
      </c>
      <c r="B41" s="8" t="s">
        <v>1649</v>
      </c>
      <c r="C41" s="8" t="s">
        <v>1636</v>
      </c>
      <c r="D41" s="8" t="s">
        <v>1667</v>
      </c>
      <c r="E41" s="8" t="s">
        <v>1638</v>
      </c>
    </row>
    <row r="42">
      <c r="A42" s="8" t="s">
        <v>1448</v>
      </c>
      <c r="B42" s="8" t="s">
        <v>1651</v>
      </c>
      <c r="C42" s="8" t="s">
        <v>1636</v>
      </c>
      <c r="D42" s="8" t="s">
        <v>1668</v>
      </c>
      <c r="E42" s="8" t="s">
        <v>1638</v>
      </c>
    </row>
    <row r="43">
      <c r="A43" s="8" t="s">
        <v>1448</v>
      </c>
      <c r="B43" s="8" t="s">
        <v>1653</v>
      </c>
      <c r="C43" s="8" t="s">
        <v>1646</v>
      </c>
      <c r="D43" s="8" t="s">
        <v>1669</v>
      </c>
      <c r="E43" s="8" t="s">
        <v>1664</v>
      </c>
    </row>
    <row r="44">
      <c r="A44" s="8" t="s">
        <v>1450</v>
      </c>
      <c r="B44" s="8" t="s">
        <v>1635</v>
      </c>
      <c r="C44" s="8" t="s">
        <v>1636</v>
      </c>
      <c r="D44" s="8" t="s">
        <v>1637</v>
      </c>
      <c r="E44" s="8" t="s">
        <v>1638</v>
      </c>
    </row>
    <row r="45">
      <c r="A45" s="8" t="s">
        <v>1450</v>
      </c>
      <c r="B45" s="8" t="s">
        <v>1639</v>
      </c>
      <c r="C45" s="8" t="s">
        <v>1636</v>
      </c>
      <c r="D45" s="8" t="s">
        <v>1676</v>
      </c>
      <c r="E45" s="8" t="s">
        <v>1638</v>
      </c>
    </row>
    <row r="46">
      <c r="A46" s="8" t="s">
        <v>1450</v>
      </c>
      <c r="B46" s="8" t="s">
        <v>1641</v>
      </c>
      <c r="C46" s="8" t="s">
        <v>1636</v>
      </c>
      <c r="D46" s="8" t="s">
        <v>1677</v>
      </c>
      <c r="E46" s="8" t="s">
        <v>1638</v>
      </c>
    </row>
    <row r="47">
      <c r="A47" s="8" t="s">
        <v>1450</v>
      </c>
      <c r="B47" s="8" t="s">
        <v>1643</v>
      </c>
      <c r="C47" s="8" t="s">
        <v>1636</v>
      </c>
      <c r="D47" s="8" t="s">
        <v>1678</v>
      </c>
      <c r="E47" s="8" t="s">
        <v>1638</v>
      </c>
    </row>
    <row r="48">
      <c r="A48" s="8" t="s">
        <v>1450</v>
      </c>
      <c r="B48" s="8" t="s">
        <v>1645</v>
      </c>
      <c r="C48" s="8" t="s">
        <v>1646</v>
      </c>
      <c r="D48" s="8" t="s">
        <v>1679</v>
      </c>
      <c r="E48" s="8" t="s">
        <v>1648</v>
      </c>
    </row>
    <row r="49">
      <c r="A49" s="8" t="s">
        <v>1450</v>
      </c>
      <c r="B49" s="8" t="s">
        <v>1649</v>
      </c>
      <c r="C49" s="8" t="s">
        <v>1646</v>
      </c>
      <c r="D49" s="8" t="s">
        <v>1650</v>
      </c>
      <c r="E49" s="8" t="s">
        <v>1648</v>
      </c>
    </row>
    <row r="50">
      <c r="A50" s="8" t="s">
        <v>1450</v>
      </c>
      <c r="B50" s="8" t="s">
        <v>1651</v>
      </c>
      <c r="C50" s="8" t="s">
        <v>1646</v>
      </c>
      <c r="D50" s="8" t="s">
        <v>1680</v>
      </c>
      <c r="E50" s="8" t="s">
        <v>1638</v>
      </c>
    </row>
    <row r="51">
      <c r="A51" s="8" t="s">
        <v>1450</v>
      </c>
      <c r="B51" s="8" t="s">
        <v>1653</v>
      </c>
      <c r="C51" s="8" t="s">
        <v>1646</v>
      </c>
      <c r="D51" s="8" t="s">
        <v>1681</v>
      </c>
      <c r="E51" s="8" t="s">
        <v>1638</v>
      </c>
    </row>
    <row r="52">
      <c r="A52" s="8" t="s">
        <v>1450</v>
      </c>
      <c r="B52" s="8" t="s">
        <v>1655</v>
      </c>
      <c r="C52" s="8" t="s">
        <v>1646</v>
      </c>
      <c r="D52" s="8" t="s">
        <v>1682</v>
      </c>
      <c r="E52" s="8" t="s">
        <v>1683</v>
      </c>
    </row>
    <row r="53">
      <c r="A53" s="8" t="s">
        <v>1450</v>
      </c>
      <c r="B53" s="8" t="s">
        <v>1684</v>
      </c>
      <c r="C53" s="8" t="s">
        <v>1636</v>
      </c>
      <c r="D53" s="8" t="s">
        <v>1685</v>
      </c>
      <c r="E53" s="8" t="s">
        <v>1638</v>
      </c>
    </row>
    <row r="54">
      <c r="A54" s="8" t="s">
        <v>1450</v>
      </c>
      <c r="B54" s="8" t="s">
        <v>1686</v>
      </c>
      <c r="C54" s="8" t="s">
        <v>1636</v>
      </c>
      <c r="D54" s="8" t="s">
        <v>1654</v>
      </c>
      <c r="E54" s="8" t="s">
        <v>1638</v>
      </c>
    </row>
    <row r="55">
      <c r="A55" s="8" t="s">
        <v>1450</v>
      </c>
      <c r="B55" s="8" t="s">
        <v>1687</v>
      </c>
      <c r="C55" s="8" t="s">
        <v>1646</v>
      </c>
      <c r="D55" s="8" t="s">
        <v>1688</v>
      </c>
      <c r="E55" s="8" t="s">
        <v>1689</v>
      </c>
    </row>
    <row r="56">
      <c r="A56" s="8" t="s">
        <v>1451</v>
      </c>
      <c r="B56" s="8" t="s">
        <v>1635</v>
      </c>
      <c r="C56" s="8" t="s">
        <v>1636</v>
      </c>
      <c r="D56" s="8" t="s">
        <v>1637</v>
      </c>
      <c r="E56" s="8" t="s">
        <v>1638</v>
      </c>
    </row>
    <row r="57">
      <c r="A57" s="8" t="s">
        <v>1451</v>
      </c>
      <c r="B57" s="8" t="s">
        <v>1639</v>
      </c>
      <c r="C57" s="8" t="s">
        <v>1636</v>
      </c>
      <c r="D57" s="8" t="s">
        <v>1690</v>
      </c>
      <c r="E57" s="8" t="s">
        <v>1638</v>
      </c>
    </row>
    <row r="58">
      <c r="A58" s="8" t="s">
        <v>1451</v>
      </c>
      <c r="B58" s="8" t="s">
        <v>1641</v>
      </c>
      <c r="C58" s="8" t="s">
        <v>1636</v>
      </c>
      <c r="D58" s="8" t="s">
        <v>1677</v>
      </c>
      <c r="E58" s="8" t="s">
        <v>1638</v>
      </c>
    </row>
    <row r="59">
      <c r="A59" s="8" t="s">
        <v>1451</v>
      </c>
      <c r="B59" s="8" t="s">
        <v>1643</v>
      </c>
      <c r="C59" s="8" t="s">
        <v>1636</v>
      </c>
      <c r="D59" s="8" t="s">
        <v>1644</v>
      </c>
      <c r="E59" s="8" t="s">
        <v>1638</v>
      </c>
    </row>
    <row r="60">
      <c r="A60" s="8" t="s">
        <v>1451</v>
      </c>
      <c r="B60" s="8" t="s">
        <v>1645</v>
      </c>
      <c r="C60" s="8" t="s">
        <v>1646</v>
      </c>
      <c r="D60" s="8" t="s">
        <v>1679</v>
      </c>
      <c r="E60" s="8" t="s">
        <v>1648</v>
      </c>
    </row>
    <row r="61">
      <c r="A61" s="8" t="s">
        <v>1451</v>
      </c>
      <c r="B61" s="8" t="s">
        <v>1649</v>
      </c>
      <c r="C61" s="8" t="s">
        <v>1646</v>
      </c>
      <c r="D61" s="8" t="s">
        <v>1650</v>
      </c>
      <c r="E61" s="8" t="s">
        <v>1648</v>
      </c>
    </row>
    <row r="62">
      <c r="A62" s="8" t="s">
        <v>1451</v>
      </c>
      <c r="B62" s="8" t="s">
        <v>1651</v>
      </c>
      <c r="C62" s="8" t="s">
        <v>1636</v>
      </c>
      <c r="D62" s="8" t="s">
        <v>1652</v>
      </c>
      <c r="E62" s="8" t="s">
        <v>1638</v>
      </c>
    </row>
    <row r="63">
      <c r="A63" s="8" t="s">
        <v>1451</v>
      </c>
      <c r="B63" s="8" t="s">
        <v>1653</v>
      </c>
      <c r="C63" s="8" t="s">
        <v>1636</v>
      </c>
      <c r="D63" s="8" t="s">
        <v>1654</v>
      </c>
      <c r="E63" s="8" t="s">
        <v>1638</v>
      </c>
    </row>
    <row r="64">
      <c r="A64" s="8" t="s">
        <v>1451</v>
      </c>
      <c r="B64" s="8" t="s">
        <v>1655</v>
      </c>
      <c r="C64" s="8" t="s">
        <v>1646</v>
      </c>
      <c r="D64" s="8" t="s">
        <v>1656</v>
      </c>
      <c r="E64" s="8" t="s">
        <v>1648</v>
      </c>
    </row>
    <row r="65">
      <c r="A65" s="8" t="s">
        <v>1452</v>
      </c>
      <c r="B65" s="8" t="s">
        <v>1635</v>
      </c>
      <c r="C65" s="8" t="s">
        <v>1636</v>
      </c>
      <c r="D65" s="8" t="s">
        <v>1637</v>
      </c>
      <c r="E65" s="8" t="s">
        <v>1638</v>
      </c>
    </row>
    <row r="66">
      <c r="A66" s="8" t="s">
        <v>1452</v>
      </c>
      <c r="B66" s="8" t="s">
        <v>1639</v>
      </c>
      <c r="C66" s="8" t="s">
        <v>1636</v>
      </c>
      <c r="D66" s="8" t="s">
        <v>1691</v>
      </c>
      <c r="E66" s="8" t="s">
        <v>1638</v>
      </c>
    </row>
    <row r="67">
      <c r="A67" s="8" t="s">
        <v>1452</v>
      </c>
      <c r="B67" s="8" t="s">
        <v>1641</v>
      </c>
      <c r="C67" s="8" t="s">
        <v>1636</v>
      </c>
      <c r="D67" s="8" t="s">
        <v>1677</v>
      </c>
      <c r="E67" s="8" t="s">
        <v>1638</v>
      </c>
    </row>
    <row r="68">
      <c r="A68" s="8" t="s">
        <v>1452</v>
      </c>
      <c r="B68" s="8" t="s">
        <v>1643</v>
      </c>
      <c r="C68" s="8" t="s">
        <v>1636</v>
      </c>
      <c r="D68" s="8" t="s">
        <v>1644</v>
      </c>
      <c r="E68" s="8" t="s">
        <v>1638</v>
      </c>
    </row>
    <row r="69">
      <c r="A69" s="8" t="s">
        <v>1452</v>
      </c>
      <c r="B69" s="8" t="s">
        <v>1645</v>
      </c>
      <c r="C69" s="8" t="s">
        <v>1646</v>
      </c>
      <c r="D69" s="8" t="s">
        <v>1679</v>
      </c>
      <c r="E69" s="8" t="s">
        <v>1648</v>
      </c>
    </row>
    <row r="70">
      <c r="A70" s="8" t="s">
        <v>1452</v>
      </c>
      <c r="B70" s="8" t="s">
        <v>1649</v>
      </c>
      <c r="C70" s="8" t="s">
        <v>1646</v>
      </c>
      <c r="D70" s="8" t="s">
        <v>1650</v>
      </c>
      <c r="E70" s="8" t="s">
        <v>1648</v>
      </c>
    </row>
    <row r="71">
      <c r="A71" s="8" t="s">
        <v>1452</v>
      </c>
      <c r="B71" s="8" t="s">
        <v>1651</v>
      </c>
      <c r="C71" s="8" t="s">
        <v>1636</v>
      </c>
      <c r="D71" s="8" t="s">
        <v>1652</v>
      </c>
      <c r="E71" s="8" t="s">
        <v>1638</v>
      </c>
    </row>
    <row r="72">
      <c r="A72" s="8" t="s">
        <v>1452</v>
      </c>
      <c r="B72" s="8" t="s">
        <v>1653</v>
      </c>
      <c r="C72" s="8" t="s">
        <v>1636</v>
      </c>
      <c r="D72" s="8" t="s">
        <v>1654</v>
      </c>
      <c r="E72" s="8" t="s">
        <v>1638</v>
      </c>
    </row>
    <row r="73">
      <c r="A73" s="8" t="s">
        <v>1452</v>
      </c>
      <c r="B73" s="8" t="s">
        <v>1655</v>
      </c>
      <c r="C73" s="8" t="s">
        <v>1646</v>
      </c>
      <c r="D73" s="8" t="s">
        <v>1656</v>
      </c>
      <c r="E73" s="8" t="s">
        <v>1648</v>
      </c>
    </row>
    <row r="74">
      <c r="A74" s="8" t="s">
        <v>1453</v>
      </c>
      <c r="B74" s="8" t="s">
        <v>1635</v>
      </c>
      <c r="C74" s="8" t="s">
        <v>1636</v>
      </c>
      <c r="D74" s="8" t="s">
        <v>1637</v>
      </c>
      <c r="E74" s="8" t="s">
        <v>1638</v>
      </c>
    </row>
    <row r="75">
      <c r="A75" s="8" t="s">
        <v>1453</v>
      </c>
      <c r="B75" s="8" t="s">
        <v>1639</v>
      </c>
      <c r="C75" s="8" t="s">
        <v>1636</v>
      </c>
      <c r="D75" s="8" t="s">
        <v>1691</v>
      </c>
      <c r="E75" s="8" t="s">
        <v>1638</v>
      </c>
    </row>
    <row r="76">
      <c r="A76" s="8" t="s">
        <v>1453</v>
      </c>
      <c r="B76" s="8" t="s">
        <v>1641</v>
      </c>
      <c r="C76" s="8" t="s">
        <v>1636</v>
      </c>
      <c r="D76" s="8" t="s">
        <v>1677</v>
      </c>
      <c r="E76" s="8" t="s">
        <v>1638</v>
      </c>
    </row>
    <row r="77">
      <c r="A77" s="8" t="s">
        <v>1453</v>
      </c>
      <c r="B77" s="8" t="s">
        <v>1643</v>
      </c>
      <c r="C77" s="8" t="s">
        <v>1636</v>
      </c>
      <c r="D77" s="8" t="s">
        <v>1644</v>
      </c>
      <c r="E77" s="8" t="s">
        <v>1638</v>
      </c>
    </row>
    <row r="78">
      <c r="A78" s="8" t="s">
        <v>1453</v>
      </c>
      <c r="B78" s="8" t="s">
        <v>1645</v>
      </c>
      <c r="C78" s="8" t="s">
        <v>1646</v>
      </c>
      <c r="D78" s="8" t="s">
        <v>1679</v>
      </c>
      <c r="E78" s="8" t="s">
        <v>1648</v>
      </c>
    </row>
    <row r="79">
      <c r="A79" s="8" t="s">
        <v>1453</v>
      </c>
      <c r="B79" s="8" t="s">
        <v>1649</v>
      </c>
      <c r="C79" s="8" t="s">
        <v>1646</v>
      </c>
      <c r="D79" s="8" t="s">
        <v>1650</v>
      </c>
      <c r="E79" s="8" t="s">
        <v>1648</v>
      </c>
    </row>
    <row r="80">
      <c r="A80" s="8" t="s">
        <v>1453</v>
      </c>
      <c r="B80" s="8" t="s">
        <v>1651</v>
      </c>
      <c r="C80" s="8" t="s">
        <v>1636</v>
      </c>
      <c r="D80" s="8" t="s">
        <v>1652</v>
      </c>
      <c r="E80" s="8" t="s">
        <v>1638</v>
      </c>
    </row>
    <row r="81">
      <c r="A81" s="8" t="s">
        <v>1453</v>
      </c>
      <c r="B81" s="8" t="s">
        <v>1653</v>
      </c>
      <c r="C81" s="8" t="s">
        <v>1636</v>
      </c>
      <c r="D81" s="8" t="s">
        <v>1654</v>
      </c>
      <c r="E81" s="8" t="s">
        <v>1638</v>
      </c>
    </row>
    <row r="82">
      <c r="A82" s="8" t="s">
        <v>1453</v>
      </c>
      <c r="B82" s="8" t="s">
        <v>1655</v>
      </c>
      <c r="C82" s="8" t="s">
        <v>1646</v>
      </c>
      <c r="D82" s="8" t="s">
        <v>1656</v>
      </c>
      <c r="E82" s="8" t="s">
        <v>1648</v>
      </c>
    </row>
    <row r="83">
      <c r="A83" s="8" t="s">
        <v>1454</v>
      </c>
      <c r="B83" s="8" t="s">
        <v>1635</v>
      </c>
      <c r="C83" s="8" t="s">
        <v>1636</v>
      </c>
      <c r="D83" s="8" t="s">
        <v>1637</v>
      </c>
      <c r="E83" s="8" t="s">
        <v>1638</v>
      </c>
    </row>
    <row r="84">
      <c r="A84" s="8" t="s">
        <v>1454</v>
      </c>
      <c r="B84" s="8" t="s">
        <v>1639</v>
      </c>
      <c r="C84" s="8" t="s">
        <v>1636</v>
      </c>
      <c r="D84" s="8" t="s">
        <v>1676</v>
      </c>
      <c r="E84" s="8" t="s">
        <v>1638</v>
      </c>
    </row>
    <row r="85">
      <c r="A85" s="8" t="s">
        <v>1454</v>
      </c>
      <c r="B85" s="8" t="s">
        <v>1641</v>
      </c>
      <c r="C85" s="8" t="s">
        <v>1636</v>
      </c>
      <c r="D85" s="8" t="s">
        <v>1677</v>
      </c>
      <c r="E85" s="8" t="s">
        <v>1638</v>
      </c>
    </row>
    <row r="86">
      <c r="A86" s="8" t="s">
        <v>1454</v>
      </c>
      <c r="B86" s="8" t="s">
        <v>1643</v>
      </c>
      <c r="C86" s="8" t="s">
        <v>1636</v>
      </c>
      <c r="D86" s="8" t="s">
        <v>1644</v>
      </c>
      <c r="E86" s="8" t="s">
        <v>1638</v>
      </c>
    </row>
    <row r="87">
      <c r="A87" s="8" t="s">
        <v>1454</v>
      </c>
      <c r="B87" s="8" t="s">
        <v>1645</v>
      </c>
      <c r="C87" s="8" t="s">
        <v>1646</v>
      </c>
      <c r="D87" s="8" t="s">
        <v>1679</v>
      </c>
      <c r="E87" s="8" t="s">
        <v>1648</v>
      </c>
    </row>
    <row r="88">
      <c r="A88" s="8" t="s">
        <v>1454</v>
      </c>
      <c r="B88" s="8" t="s">
        <v>1649</v>
      </c>
      <c r="C88" s="8" t="s">
        <v>1646</v>
      </c>
      <c r="D88" s="8" t="s">
        <v>1650</v>
      </c>
      <c r="E88" s="8" t="s">
        <v>1648</v>
      </c>
    </row>
    <row r="89">
      <c r="A89" s="8" t="s">
        <v>1454</v>
      </c>
      <c r="B89" s="8" t="s">
        <v>1651</v>
      </c>
      <c r="C89" s="8" t="s">
        <v>1636</v>
      </c>
      <c r="D89" s="8" t="s">
        <v>1652</v>
      </c>
      <c r="E89" s="8" t="s">
        <v>1638</v>
      </c>
    </row>
    <row r="90">
      <c r="A90" s="8" t="s">
        <v>1454</v>
      </c>
      <c r="B90" s="8" t="s">
        <v>1653</v>
      </c>
      <c r="C90" s="8" t="s">
        <v>1636</v>
      </c>
      <c r="D90" s="8" t="s">
        <v>1654</v>
      </c>
      <c r="E90" s="8" t="s">
        <v>1638</v>
      </c>
    </row>
    <row r="91">
      <c r="A91" s="8" t="s">
        <v>1454</v>
      </c>
      <c r="B91" s="8" t="s">
        <v>1655</v>
      </c>
      <c r="C91" s="8" t="s">
        <v>1646</v>
      </c>
      <c r="D91" s="8" t="s">
        <v>1656</v>
      </c>
      <c r="E91" s="8" t="s">
        <v>1648</v>
      </c>
    </row>
    <row r="92">
      <c r="A92" s="8" t="s">
        <v>1455</v>
      </c>
      <c r="B92" s="8" t="s">
        <v>1635</v>
      </c>
      <c r="C92" s="8" t="s">
        <v>1636</v>
      </c>
      <c r="D92" s="8" t="s">
        <v>1637</v>
      </c>
      <c r="E92" s="8" t="s">
        <v>1638</v>
      </c>
    </row>
    <row r="93">
      <c r="A93" s="8" t="s">
        <v>1455</v>
      </c>
      <c r="B93" s="8" t="s">
        <v>1639</v>
      </c>
      <c r="C93" s="8" t="s">
        <v>1636</v>
      </c>
      <c r="D93" s="8" t="s">
        <v>1690</v>
      </c>
      <c r="E93" s="8" t="s">
        <v>1638</v>
      </c>
    </row>
    <row r="94">
      <c r="A94" s="8" t="s">
        <v>1455</v>
      </c>
      <c r="B94" s="8" t="s">
        <v>1641</v>
      </c>
      <c r="C94" s="8" t="s">
        <v>1636</v>
      </c>
      <c r="D94" s="8" t="s">
        <v>1677</v>
      </c>
      <c r="E94" s="8" t="s">
        <v>1638</v>
      </c>
    </row>
    <row r="95">
      <c r="A95" s="8" t="s">
        <v>1455</v>
      </c>
      <c r="B95" s="8" t="s">
        <v>1643</v>
      </c>
      <c r="C95" s="8" t="s">
        <v>1636</v>
      </c>
      <c r="D95" s="8" t="s">
        <v>1644</v>
      </c>
      <c r="E95" s="8" t="s">
        <v>1638</v>
      </c>
    </row>
    <row r="96">
      <c r="A96" s="8" t="s">
        <v>1455</v>
      </c>
      <c r="B96" s="8" t="s">
        <v>1645</v>
      </c>
      <c r="C96" s="8" t="s">
        <v>1646</v>
      </c>
      <c r="D96" s="8" t="s">
        <v>1679</v>
      </c>
      <c r="E96" s="8" t="s">
        <v>1648</v>
      </c>
    </row>
    <row r="97">
      <c r="A97" s="8" t="s">
        <v>1455</v>
      </c>
      <c r="B97" s="8" t="s">
        <v>1649</v>
      </c>
      <c r="C97" s="8" t="s">
        <v>1646</v>
      </c>
      <c r="D97" s="8" t="s">
        <v>1650</v>
      </c>
      <c r="E97" s="8" t="s">
        <v>1648</v>
      </c>
    </row>
    <row r="98">
      <c r="A98" s="8" t="s">
        <v>1455</v>
      </c>
      <c r="B98" s="8" t="s">
        <v>1651</v>
      </c>
      <c r="C98" s="8" t="s">
        <v>1636</v>
      </c>
      <c r="D98" s="8" t="s">
        <v>1652</v>
      </c>
      <c r="E98" s="8" t="s">
        <v>1638</v>
      </c>
    </row>
    <row r="99">
      <c r="A99" s="8" t="s">
        <v>1455</v>
      </c>
      <c r="B99" s="8" t="s">
        <v>1653</v>
      </c>
      <c r="C99" s="8" t="s">
        <v>1636</v>
      </c>
      <c r="D99" s="8" t="s">
        <v>1654</v>
      </c>
      <c r="E99" s="8" t="s">
        <v>1638</v>
      </c>
    </row>
    <row r="100">
      <c r="A100" s="8" t="s">
        <v>1455</v>
      </c>
      <c r="B100" s="8" t="s">
        <v>1655</v>
      </c>
      <c r="C100" s="8" t="s">
        <v>1646</v>
      </c>
      <c r="D100" s="8" t="s">
        <v>1656</v>
      </c>
      <c r="E100" s="8" t="s">
        <v>1648</v>
      </c>
    </row>
    <row r="101">
      <c r="A101" s="8" t="s">
        <v>1456</v>
      </c>
      <c r="B101" s="8" t="s">
        <v>1635</v>
      </c>
      <c r="C101" s="8" t="s">
        <v>1636</v>
      </c>
      <c r="D101" s="8" t="s">
        <v>1637</v>
      </c>
      <c r="E101" s="8" t="s">
        <v>1638</v>
      </c>
    </row>
    <row r="102">
      <c r="A102" s="8" t="s">
        <v>1456</v>
      </c>
      <c r="B102" s="8" t="s">
        <v>1639</v>
      </c>
      <c r="C102" s="8" t="s">
        <v>1636</v>
      </c>
      <c r="D102" s="8" t="s">
        <v>1691</v>
      </c>
      <c r="E102" s="8" t="s">
        <v>1638</v>
      </c>
    </row>
    <row r="103">
      <c r="A103" s="8" t="s">
        <v>1456</v>
      </c>
      <c r="B103" s="8" t="s">
        <v>1641</v>
      </c>
      <c r="C103" s="8" t="s">
        <v>1636</v>
      </c>
      <c r="D103" s="8" t="s">
        <v>1677</v>
      </c>
      <c r="E103" s="8" t="s">
        <v>1638</v>
      </c>
    </row>
    <row r="104">
      <c r="A104" s="8" t="s">
        <v>1456</v>
      </c>
      <c r="B104" s="8" t="s">
        <v>1643</v>
      </c>
      <c r="C104" s="8" t="s">
        <v>1636</v>
      </c>
      <c r="D104" s="8" t="s">
        <v>1644</v>
      </c>
      <c r="E104" s="8" t="s">
        <v>1638</v>
      </c>
    </row>
    <row r="105">
      <c r="A105" s="8" t="s">
        <v>1456</v>
      </c>
      <c r="B105" s="8" t="s">
        <v>1645</v>
      </c>
      <c r="C105" s="8" t="s">
        <v>1646</v>
      </c>
      <c r="D105" s="8" t="s">
        <v>1679</v>
      </c>
      <c r="E105" s="8" t="s">
        <v>1648</v>
      </c>
    </row>
    <row r="106">
      <c r="A106" s="8" t="s">
        <v>1456</v>
      </c>
      <c r="B106" s="8" t="s">
        <v>1649</v>
      </c>
      <c r="C106" s="8" t="s">
        <v>1646</v>
      </c>
      <c r="D106" s="8" t="s">
        <v>1650</v>
      </c>
      <c r="E106" s="8" t="s">
        <v>1648</v>
      </c>
    </row>
    <row r="107">
      <c r="A107" s="8" t="s">
        <v>1456</v>
      </c>
      <c r="B107" s="8" t="s">
        <v>1651</v>
      </c>
      <c r="C107" s="8" t="s">
        <v>1636</v>
      </c>
      <c r="D107" s="8" t="s">
        <v>1652</v>
      </c>
      <c r="E107" s="8" t="s">
        <v>1638</v>
      </c>
    </row>
    <row r="108">
      <c r="A108" s="8" t="s">
        <v>1456</v>
      </c>
      <c r="B108" s="8" t="s">
        <v>1653</v>
      </c>
      <c r="C108" s="8" t="s">
        <v>1636</v>
      </c>
      <c r="D108" s="8" t="s">
        <v>1654</v>
      </c>
      <c r="E108" s="8" t="s">
        <v>1638</v>
      </c>
    </row>
    <row r="109">
      <c r="A109" s="8" t="s">
        <v>1456</v>
      </c>
      <c r="B109" s="8" t="s">
        <v>1655</v>
      </c>
      <c r="C109" s="8" t="s">
        <v>1646</v>
      </c>
      <c r="D109" s="8" t="s">
        <v>1656</v>
      </c>
      <c r="E109" s="8" t="s">
        <v>1648</v>
      </c>
    </row>
    <row r="110">
      <c r="A110" s="8" t="s">
        <v>1457</v>
      </c>
      <c r="B110" s="8" t="s">
        <v>1635</v>
      </c>
      <c r="C110" s="8" t="s">
        <v>1636</v>
      </c>
      <c r="D110" s="8" t="s">
        <v>1637</v>
      </c>
      <c r="E110" s="8" t="s">
        <v>1638</v>
      </c>
    </row>
    <row r="111">
      <c r="A111" s="8" t="s">
        <v>1457</v>
      </c>
      <c r="B111" s="8" t="s">
        <v>1639</v>
      </c>
      <c r="C111" s="8" t="s">
        <v>1636</v>
      </c>
      <c r="D111" s="8" t="s">
        <v>1691</v>
      </c>
      <c r="E111" s="8" t="s">
        <v>1638</v>
      </c>
    </row>
    <row r="112">
      <c r="A112" s="8" t="s">
        <v>1457</v>
      </c>
      <c r="B112" s="8" t="s">
        <v>1641</v>
      </c>
      <c r="C112" s="8" t="s">
        <v>1636</v>
      </c>
      <c r="D112" s="8" t="s">
        <v>1677</v>
      </c>
      <c r="E112" s="8" t="s">
        <v>1638</v>
      </c>
    </row>
    <row r="113">
      <c r="A113" s="8" t="s">
        <v>1457</v>
      </c>
      <c r="B113" s="8" t="s">
        <v>1643</v>
      </c>
      <c r="C113" s="8" t="s">
        <v>1636</v>
      </c>
      <c r="D113" s="8" t="s">
        <v>1644</v>
      </c>
      <c r="E113" s="8" t="s">
        <v>1638</v>
      </c>
    </row>
    <row r="114">
      <c r="A114" s="8" t="s">
        <v>1457</v>
      </c>
      <c r="B114" s="8" t="s">
        <v>1645</v>
      </c>
      <c r="C114" s="8" t="s">
        <v>1646</v>
      </c>
      <c r="D114" s="8" t="s">
        <v>1679</v>
      </c>
      <c r="E114" s="8" t="s">
        <v>1648</v>
      </c>
    </row>
    <row r="115">
      <c r="A115" s="8" t="s">
        <v>1457</v>
      </c>
      <c r="B115" s="8" t="s">
        <v>1649</v>
      </c>
      <c r="C115" s="8" t="s">
        <v>1646</v>
      </c>
      <c r="D115" s="8" t="s">
        <v>1650</v>
      </c>
      <c r="E115" s="8" t="s">
        <v>1648</v>
      </c>
    </row>
    <row r="116">
      <c r="A116" s="8" t="s">
        <v>1457</v>
      </c>
      <c r="B116" s="8" t="s">
        <v>1651</v>
      </c>
      <c r="C116" s="8" t="s">
        <v>1636</v>
      </c>
      <c r="D116" s="8" t="s">
        <v>1652</v>
      </c>
      <c r="E116" s="8" t="s">
        <v>1638</v>
      </c>
    </row>
    <row r="117">
      <c r="A117" s="8" t="s">
        <v>1457</v>
      </c>
      <c r="B117" s="8" t="s">
        <v>1653</v>
      </c>
      <c r="C117" s="8" t="s">
        <v>1636</v>
      </c>
      <c r="D117" s="8" t="s">
        <v>1654</v>
      </c>
      <c r="E117" s="8" t="s">
        <v>1638</v>
      </c>
    </row>
    <row r="118">
      <c r="A118" s="8" t="s">
        <v>1457</v>
      </c>
      <c r="B118" s="8" t="s">
        <v>1655</v>
      </c>
      <c r="C118" s="8" t="s">
        <v>1646</v>
      </c>
      <c r="D118" s="8" t="s">
        <v>1656</v>
      </c>
      <c r="E118" s="8" t="s">
        <v>1648</v>
      </c>
    </row>
    <row r="119">
      <c r="A119" s="8" t="s">
        <v>1458</v>
      </c>
      <c r="B119" s="8" t="s">
        <v>1635</v>
      </c>
      <c r="C119" s="8" t="s">
        <v>1636</v>
      </c>
      <c r="D119" s="8" t="s">
        <v>1692</v>
      </c>
      <c r="E119" s="8" t="s">
        <v>1638</v>
      </c>
    </row>
    <row r="120">
      <c r="A120" s="8" t="s">
        <v>1458</v>
      </c>
      <c r="B120" s="8" t="s">
        <v>1639</v>
      </c>
      <c r="C120" s="8" t="s">
        <v>1636</v>
      </c>
      <c r="D120" s="8" t="s">
        <v>1693</v>
      </c>
      <c r="E120" s="8" t="s">
        <v>1638</v>
      </c>
    </row>
    <row r="121">
      <c r="A121" s="8" t="s">
        <v>1458</v>
      </c>
      <c r="B121" s="8" t="s">
        <v>1641</v>
      </c>
      <c r="C121" s="8" t="s">
        <v>1636</v>
      </c>
      <c r="D121" s="8" t="s">
        <v>1694</v>
      </c>
      <c r="E121" s="8" t="s">
        <v>1638</v>
      </c>
    </row>
    <row r="122">
      <c r="A122" s="8" t="s">
        <v>1458</v>
      </c>
      <c r="B122" s="8" t="s">
        <v>1643</v>
      </c>
      <c r="C122" s="8" t="s">
        <v>1646</v>
      </c>
      <c r="D122" s="8" t="s">
        <v>1695</v>
      </c>
      <c r="E122" s="8" t="s">
        <v>1648</v>
      </c>
    </row>
    <row r="123">
      <c r="A123" s="8" t="s">
        <v>1458</v>
      </c>
      <c r="B123" s="8" t="s">
        <v>1645</v>
      </c>
      <c r="C123" s="8" t="s">
        <v>1646</v>
      </c>
      <c r="D123" s="8" t="s">
        <v>1696</v>
      </c>
      <c r="E123" s="8" t="s">
        <v>1648</v>
      </c>
    </row>
    <row r="124">
      <c r="A124" s="8" t="s">
        <v>1458</v>
      </c>
      <c r="B124" s="8" t="s">
        <v>1649</v>
      </c>
      <c r="C124" s="8" t="s">
        <v>1636</v>
      </c>
      <c r="D124" s="8" t="s">
        <v>1697</v>
      </c>
      <c r="E124" s="8" t="s">
        <v>1638</v>
      </c>
    </row>
    <row r="125">
      <c r="A125" s="8" t="s">
        <v>1458</v>
      </c>
      <c r="B125" s="8" t="s">
        <v>1651</v>
      </c>
      <c r="C125" s="8" t="s">
        <v>1636</v>
      </c>
      <c r="D125" s="8" t="s">
        <v>1698</v>
      </c>
      <c r="E125" s="8" t="s">
        <v>1638</v>
      </c>
    </row>
    <row r="126">
      <c r="A126" s="8" t="s">
        <v>1458</v>
      </c>
      <c r="B126" s="8" t="s">
        <v>1653</v>
      </c>
      <c r="C126" s="8" t="s">
        <v>1646</v>
      </c>
      <c r="D126" s="8" t="s">
        <v>1699</v>
      </c>
      <c r="E126" s="8" t="s">
        <v>1648</v>
      </c>
    </row>
    <row r="127">
      <c r="A127" s="8" t="s">
        <v>1460</v>
      </c>
      <c r="B127" s="8" t="s">
        <v>1635</v>
      </c>
      <c r="C127" s="8" t="s">
        <v>1636</v>
      </c>
      <c r="D127" s="8" t="s">
        <v>1700</v>
      </c>
      <c r="E127" s="8" t="s">
        <v>1638</v>
      </c>
    </row>
    <row r="128">
      <c r="A128" s="8" t="s">
        <v>1460</v>
      </c>
      <c r="B128" s="8" t="s">
        <v>1639</v>
      </c>
      <c r="C128" s="8" t="s">
        <v>1636</v>
      </c>
      <c r="D128" s="8" t="s">
        <v>1701</v>
      </c>
      <c r="E128" s="8" t="s">
        <v>1638</v>
      </c>
    </row>
    <row r="129">
      <c r="A129" s="8" t="s">
        <v>1460</v>
      </c>
      <c r="B129" s="8" t="s">
        <v>1641</v>
      </c>
      <c r="C129" s="8" t="s">
        <v>1636</v>
      </c>
      <c r="D129" s="8" t="s">
        <v>1694</v>
      </c>
      <c r="E129" s="8" t="s">
        <v>1638</v>
      </c>
    </row>
    <row r="130">
      <c r="A130" s="8" t="s">
        <v>1460</v>
      </c>
      <c r="B130" s="8" t="s">
        <v>1643</v>
      </c>
      <c r="C130" s="8" t="s">
        <v>1646</v>
      </c>
      <c r="D130" s="8" t="s">
        <v>1695</v>
      </c>
      <c r="E130" s="8" t="s">
        <v>1648</v>
      </c>
    </row>
    <row r="131">
      <c r="A131" s="8" t="s">
        <v>1460</v>
      </c>
      <c r="B131" s="8" t="s">
        <v>1645</v>
      </c>
      <c r="C131" s="8" t="s">
        <v>1646</v>
      </c>
      <c r="D131" s="8" t="s">
        <v>1696</v>
      </c>
      <c r="E131" s="8" t="s">
        <v>1648</v>
      </c>
    </row>
    <row r="132">
      <c r="A132" s="8" t="s">
        <v>1460</v>
      </c>
      <c r="B132" s="8" t="s">
        <v>1649</v>
      </c>
      <c r="C132" s="8" t="s">
        <v>1636</v>
      </c>
      <c r="D132" s="8" t="s">
        <v>1702</v>
      </c>
      <c r="E132" s="8" t="s">
        <v>1638</v>
      </c>
    </row>
    <row r="133">
      <c r="A133" s="8" t="s">
        <v>1460</v>
      </c>
      <c r="B133" s="8" t="s">
        <v>1651</v>
      </c>
      <c r="C133" s="8" t="s">
        <v>1636</v>
      </c>
      <c r="D133" s="8" t="s">
        <v>1698</v>
      </c>
      <c r="E133" s="8" t="s">
        <v>1638</v>
      </c>
    </row>
    <row r="134">
      <c r="A134" s="8" t="s">
        <v>1460</v>
      </c>
      <c r="B134" s="8" t="s">
        <v>1653</v>
      </c>
      <c r="C134" s="8" t="s">
        <v>1646</v>
      </c>
      <c r="D134" s="8" t="s">
        <v>1699</v>
      </c>
      <c r="E134" s="8" t="s">
        <v>1648</v>
      </c>
    </row>
    <row r="135">
      <c r="A135" s="8" t="s">
        <v>1461</v>
      </c>
      <c r="B135" s="8" t="s">
        <v>1635</v>
      </c>
      <c r="C135" s="8" t="s">
        <v>1636</v>
      </c>
      <c r="D135" s="8" t="s">
        <v>1703</v>
      </c>
      <c r="E135" s="8" t="s">
        <v>1638</v>
      </c>
    </row>
    <row r="136">
      <c r="A136" s="8" t="s">
        <v>1461</v>
      </c>
      <c r="B136" s="8" t="s">
        <v>1639</v>
      </c>
      <c r="C136" s="8" t="s">
        <v>1636</v>
      </c>
      <c r="D136" s="8" t="s">
        <v>1704</v>
      </c>
      <c r="E136" s="8" t="s">
        <v>1661</v>
      </c>
    </row>
    <row r="137">
      <c r="A137" s="8" t="s">
        <v>1461</v>
      </c>
      <c r="B137" s="8" t="s">
        <v>1641</v>
      </c>
      <c r="C137" s="8" t="s">
        <v>1636</v>
      </c>
      <c r="D137" s="8" t="s">
        <v>1662</v>
      </c>
      <c r="E137" s="8" t="s">
        <v>1638</v>
      </c>
    </row>
    <row r="138">
      <c r="A138" s="8" t="s">
        <v>1461</v>
      </c>
      <c r="B138" s="8" t="s">
        <v>1643</v>
      </c>
      <c r="C138" s="8" t="s">
        <v>1646</v>
      </c>
      <c r="D138" s="8" t="s">
        <v>1705</v>
      </c>
      <c r="E138" s="8" t="s">
        <v>1664</v>
      </c>
    </row>
    <row r="139">
      <c r="A139" s="8" t="s">
        <v>1461</v>
      </c>
      <c r="B139" s="8" t="s">
        <v>1645</v>
      </c>
      <c r="C139" s="8" t="s">
        <v>1646</v>
      </c>
      <c r="D139" s="8" t="s">
        <v>1665</v>
      </c>
      <c r="E139" s="8" t="s">
        <v>1666</v>
      </c>
    </row>
    <row r="140">
      <c r="A140" s="8" t="s">
        <v>1461</v>
      </c>
      <c r="B140" s="8" t="s">
        <v>1649</v>
      </c>
      <c r="C140" s="8" t="s">
        <v>1636</v>
      </c>
      <c r="D140" s="8" t="s">
        <v>1667</v>
      </c>
      <c r="E140" s="8" t="s">
        <v>1638</v>
      </c>
    </row>
    <row r="141">
      <c r="A141" s="8" t="s">
        <v>1461</v>
      </c>
      <c r="B141" s="8" t="s">
        <v>1651</v>
      </c>
      <c r="C141" s="8" t="s">
        <v>1636</v>
      </c>
      <c r="D141" s="8" t="s">
        <v>1668</v>
      </c>
      <c r="E141" s="8" t="s">
        <v>1638</v>
      </c>
    </row>
    <row r="142">
      <c r="A142" s="8" t="s">
        <v>1461</v>
      </c>
      <c r="B142" s="8" t="s">
        <v>1653</v>
      </c>
      <c r="C142" s="8" t="s">
        <v>1646</v>
      </c>
      <c r="D142" s="8" t="s">
        <v>1669</v>
      </c>
      <c r="E142" s="8" t="s">
        <v>1664</v>
      </c>
    </row>
    <row r="143">
      <c r="A143" s="8" t="s">
        <v>1463</v>
      </c>
      <c r="B143" s="8" t="s">
        <v>1635</v>
      </c>
      <c r="C143" s="8" t="s">
        <v>1636</v>
      </c>
      <c r="D143" s="8" t="s">
        <v>1706</v>
      </c>
      <c r="E143" s="8" t="s">
        <v>1638</v>
      </c>
    </row>
    <row r="144">
      <c r="A144" s="8" t="s">
        <v>1463</v>
      </c>
      <c r="B144" s="8" t="s">
        <v>1639</v>
      </c>
      <c r="C144" s="8" t="s">
        <v>1636</v>
      </c>
      <c r="D144" s="8" t="s">
        <v>1707</v>
      </c>
      <c r="E144" s="8" t="s">
        <v>1661</v>
      </c>
    </row>
    <row r="145">
      <c r="A145" s="8" t="s">
        <v>1463</v>
      </c>
      <c r="B145" s="8" t="s">
        <v>1641</v>
      </c>
      <c r="C145" s="8" t="s">
        <v>1636</v>
      </c>
      <c r="D145" s="8" t="s">
        <v>1662</v>
      </c>
      <c r="E145" s="8" t="s">
        <v>1638</v>
      </c>
    </row>
    <row r="146">
      <c r="A146" s="8" t="s">
        <v>1463</v>
      </c>
      <c r="B146" s="8" t="s">
        <v>1643</v>
      </c>
      <c r="C146" s="8" t="s">
        <v>1646</v>
      </c>
      <c r="D146" s="8" t="s">
        <v>1708</v>
      </c>
      <c r="E146" s="8" t="s">
        <v>1664</v>
      </c>
    </row>
    <row r="147">
      <c r="A147" s="8" t="s">
        <v>1463</v>
      </c>
      <c r="B147" s="8" t="s">
        <v>1645</v>
      </c>
      <c r="C147" s="8" t="s">
        <v>1646</v>
      </c>
      <c r="D147" s="8" t="s">
        <v>1665</v>
      </c>
      <c r="E147" s="8" t="s">
        <v>1666</v>
      </c>
    </row>
    <row r="148">
      <c r="A148" s="8" t="s">
        <v>1463</v>
      </c>
      <c r="B148" s="8" t="s">
        <v>1649</v>
      </c>
      <c r="C148" s="8" t="s">
        <v>1636</v>
      </c>
      <c r="D148" s="8" t="s">
        <v>1667</v>
      </c>
      <c r="E148" s="8" t="s">
        <v>1638</v>
      </c>
    </row>
    <row r="149">
      <c r="A149" s="8" t="s">
        <v>1463</v>
      </c>
      <c r="B149" s="8" t="s">
        <v>1651</v>
      </c>
      <c r="C149" s="8" t="s">
        <v>1636</v>
      </c>
      <c r="D149" s="8" t="s">
        <v>1668</v>
      </c>
      <c r="E149" s="8" t="s">
        <v>1638</v>
      </c>
    </row>
    <row r="150">
      <c r="A150" s="8" t="s">
        <v>1463</v>
      </c>
      <c r="B150" s="8" t="s">
        <v>1653</v>
      </c>
      <c r="C150" s="8" t="s">
        <v>1646</v>
      </c>
      <c r="D150" s="8" t="s">
        <v>1669</v>
      </c>
      <c r="E150" s="8" t="s">
        <v>1664</v>
      </c>
    </row>
    <row r="151">
      <c r="A151" s="8" t="s">
        <v>1465</v>
      </c>
      <c r="B151" s="8" t="s">
        <v>1635</v>
      </c>
      <c r="C151" s="8" t="s">
        <v>1636</v>
      </c>
      <c r="D151" s="8" t="s">
        <v>1709</v>
      </c>
      <c r="E151" s="8" t="s">
        <v>1710</v>
      </c>
    </row>
    <row r="152">
      <c r="A152" s="8" t="s">
        <v>1465</v>
      </c>
      <c r="B152" s="8" t="s">
        <v>1639</v>
      </c>
      <c r="C152" s="8" t="s">
        <v>1636</v>
      </c>
      <c r="D152" s="8" t="s">
        <v>1711</v>
      </c>
      <c r="E152" s="8" t="s">
        <v>1661</v>
      </c>
    </row>
    <row r="153">
      <c r="A153" s="8" t="s">
        <v>1465</v>
      </c>
      <c r="B153" s="8" t="s">
        <v>1641</v>
      </c>
      <c r="C153" s="8" t="s">
        <v>1636</v>
      </c>
      <c r="D153" s="8" t="s">
        <v>1712</v>
      </c>
      <c r="E153" s="8" t="s">
        <v>1638</v>
      </c>
    </row>
    <row r="154">
      <c r="A154" s="8" t="s">
        <v>1465</v>
      </c>
      <c r="B154" s="8" t="s">
        <v>1643</v>
      </c>
      <c r="C154" s="8" t="s">
        <v>1646</v>
      </c>
      <c r="D154" s="8" t="s">
        <v>1713</v>
      </c>
      <c r="E154" s="8" t="s">
        <v>1714</v>
      </c>
    </row>
    <row r="155">
      <c r="A155" s="8" t="s">
        <v>1467</v>
      </c>
      <c r="B155" s="8" t="s">
        <v>1635</v>
      </c>
      <c r="C155" s="8" t="s">
        <v>1636</v>
      </c>
      <c r="D155" s="8" t="s">
        <v>1709</v>
      </c>
      <c r="E155" s="8" t="s">
        <v>1710</v>
      </c>
    </row>
    <row r="156">
      <c r="A156" s="8" t="s">
        <v>1467</v>
      </c>
      <c r="B156" s="8" t="s">
        <v>1639</v>
      </c>
      <c r="C156" s="8" t="s">
        <v>1636</v>
      </c>
      <c r="D156" s="8" t="s">
        <v>1715</v>
      </c>
      <c r="E156" s="8" t="s">
        <v>1661</v>
      </c>
    </row>
    <row r="157">
      <c r="A157" s="8" t="s">
        <v>1467</v>
      </c>
      <c r="B157" s="8" t="s">
        <v>1641</v>
      </c>
      <c r="C157" s="8" t="s">
        <v>1636</v>
      </c>
      <c r="D157" s="8" t="s">
        <v>1712</v>
      </c>
      <c r="E157" s="8" t="s">
        <v>1638</v>
      </c>
    </row>
    <row r="158">
      <c r="A158" s="8" t="s">
        <v>1467</v>
      </c>
      <c r="B158" s="8" t="s">
        <v>1643</v>
      </c>
      <c r="C158" s="8" t="s">
        <v>1646</v>
      </c>
      <c r="D158" s="8" t="s">
        <v>1713</v>
      </c>
      <c r="E158" s="8" t="s">
        <v>1714</v>
      </c>
    </row>
    <row r="159">
      <c r="A159" s="8" t="s">
        <v>1468</v>
      </c>
      <c r="B159" s="8" t="s">
        <v>1635</v>
      </c>
      <c r="C159" s="8" t="s">
        <v>1636</v>
      </c>
      <c r="D159" s="8" t="s">
        <v>1709</v>
      </c>
      <c r="E159" s="8" t="s">
        <v>1710</v>
      </c>
    </row>
    <row r="160">
      <c r="A160" s="8" t="s">
        <v>1468</v>
      </c>
      <c r="B160" s="8" t="s">
        <v>1639</v>
      </c>
      <c r="C160" s="8" t="s">
        <v>1636</v>
      </c>
      <c r="D160" s="8" t="s">
        <v>1716</v>
      </c>
      <c r="E160" s="8" t="s">
        <v>1661</v>
      </c>
    </row>
    <row r="161">
      <c r="A161" s="8" t="s">
        <v>1468</v>
      </c>
      <c r="B161" s="8" t="s">
        <v>1641</v>
      </c>
      <c r="C161" s="8" t="s">
        <v>1636</v>
      </c>
      <c r="D161" s="8" t="s">
        <v>1717</v>
      </c>
      <c r="E161" s="8" t="s">
        <v>1638</v>
      </c>
    </row>
    <row r="162">
      <c r="A162" s="8" t="s">
        <v>1468</v>
      </c>
      <c r="B162" s="8" t="s">
        <v>1643</v>
      </c>
      <c r="C162" s="8" t="s">
        <v>1646</v>
      </c>
      <c r="D162" s="8" t="s">
        <v>1718</v>
      </c>
      <c r="E162" s="8" t="s">
        <v>1714</v>
      </c>
    </row>
    <row r="163">
      <c r="A163" s="8" t="s">
        <v>1470</v>
      </c>
      <c r="B163" s="8" t="s">
        <v>1635</v>
      </c>
      <c r="C163" s="8" t="s">
        <v>1636</v>
      </c>
      <c r="D163" s="8" t="s">
        <v>1709</v>
      </c>
      <c r="E163" s="8" t="s">
        <v>1710</v>
      </c>
    </row>
    <row r="164">
      <c r="A164" s="8" t="s">
        <v>1470</v>
      </c>
      <c r="B164" s="8" t="s">
        <v>1639</v>
      </c>
      <c r="C164" s="8" t="s">
        <v>1636</v>
      </c>
      <c r="D164" s="8" t="s">
        <v>1719</v>
      </c>
      <c r="E164" s="8" t="s">
        <v>1661</v>
      </c>
    </row>
    <row r="165">
      <c r="A165" s="8" t="s">
        <v>1470</v>
      </c>
      <c r="B165" s="8" t="s">
        <v>1641</v>
      </c>
      <c r="C165" s="8" t="s">
        <v>1636</v>
      </c>
      <c r="D165" s="8" t="s">
        <v>1717</v>
      </c>
      <c r="E165" s="8" t="s">
        <v>1638</v>
      </c>
    </row>
    <row r="166">
      <c r="A166" s="8" t="s">
        <v>1470</v>
      </c>
      <c r="B166" s="8" t="s">
        <v>1643</v>
      </c>
      <c r="C166" s="8" t="s">
        <v>1646</v>
      </c>
      <c r="D166" s="8" t="s">
        <v>1720</v>
      </c>
      <c r="E166" s="8" t="s">
        <v>1714</v>
      </c>
    </row>
    <row r="167">
      <c r="A167" s="8" t="s">
        <v>1471</v>
      </c>
      <c r="B167" s="8" t="s">
        <v>1635</v>
      </c>
      <c r="C167" s="8" t="s">
        <v>1636</v>
      </c>
      <c r="D167" s="8" t="s">
        <v>1721</v>
      </c>
      <c r="E167" s="8" t="s">
        <v>1661</v>
      </c>
    </row>
    <row r="168">
      <c r="A168" s="8" t="s">
        <v>1471</v>
      </c>
      <c r="B168" s="8" t="s">
        <v>1639</v>
      </c>
      <c r="C168" s="8" t="s">
        <v>1636</v>
      </c>
      <c r="D168" s="8" t="s">
        <v>1722</v>
      </c>
      <c r="E168" s="8" t="s">
        <v>1661</v>
      </c>
    </row>
    <row r="169">
      <c r="A169" s="8" t="s">
        <v>1471</v>
      </c>
      <c r="B169" s="8" t="s">
        <v>1641</v>
      </c>
      <c r="C169" s="8" t="s">
        <v>1636</v>
      </c>
      <c r="D169" s="8" t="s">
        <v>1723</v>
      </c>
      <c r="E169" s="8" t="s">
        <v>1638</v>
      </c>
    </row>
    <row r="170">
      <c r="A170" s="8" t="s">
        <v>1471</v>
      </c>
      <c r="B170" s="8" t="s">
        <v>1643</v>
      </c>
      <c r="C170" s="8" t="s">
        <v>1646</v>
      </c>
      <c r="D170" s="8" t="s">
        <v>1724</v>
      </c>
      <c r="E170" s="8" t="s">
        <v>1725</v>
      </c>
    </row>
    <row r="171">
      <c r="A171" s="8" t="s">
        <v>1474</v>
      </c>
      <c r="B171" s="8" t="s">
        <v>1635</v>
      </c>
      <c r="C171" s="8" t="s">
        <v>1636</v>
      </c>
      <c r="D171" s="8" t="s">
        <v>1726</v>
      </c>
      <c r="E171" s="8" t="s">
        <v>1638</v>
      </c>
    </row>
    <row r="172">
      <c r="A172" s="8" t="s">
        <v>1474</v>
      </c>
      <c r="B172" s="8" t="s">
        <v>1639</v>
      </c>
      <c r="C172" s="8" t="s">
        <v>1636</v>
      </c>
      <c r="D172" s="8" t="s">
        <v>1727</v>
      </c>
      <c r="E172" s="8" t="s">
        <v>1638</v>
      </c>
    </row>
    <row r="173">
      <c r="A173" s="8" t="s">
        <v>1474</v>
      </c>
      <c r="B173" s="8" t="s">
        <v>1641</v>
      </c>
      <c r="C173" s="8" t="s">
        <v>1646</v>
      </c>
      <c r="D173" s="8" t="s">
        <v>1728</v>
      </c>
      <c r="E173" s="8" t="s">
        <v>1729</v>
      </c>
    </row>
    <row r="174">
      <c r="A174" s="8" t="s">
        <v>1476</v>
      </c>
      <c r="B174" s="8" t="s">
        <v>1635</v>
      </c>
      <c r="C174" s="8" t="s">
        <v>1636</v>
      </c>
      <c r="D174" s="8" t="s">
        <v>1730</v>
      </c>
      <c r="E174" s="8" t="s">
        <v>1731</v>
      </c>
    </row>
    <row r="175">
      <c r="A175" s="8" t="s">
        <v>1476</v>
      </c>
      <c r="B175" s="8" t="s">
        <v>1639</v>
      </c>
      <c r="C175" s="8" t="s">
        <v>1636</v>
      </c>
      <c r="D175" s="8" t="s">
        <v>1732</v>
      </c>
      <c r="E175" s="8" t="s">
        <v>1733</v>
      </c>
    </row>
    <row r="176">
      <c r="A176" s="8" t="s">
        <v>1476</v>
      </c>
      <c r="B176" s="8" t="s">
        <v>1641</v>
      </c>
      <c r="C176" s="8" t="s">
        <v>1646</v>
      </c>
      <c r="D176" s="8" t="s">
        <v>1734</v>
      </c>
      <c r="E176" s="8" t="s">
        <v>1735</v>
      </c>
    </row>
    <row r="177">
      <c r="A177" s="8" t="s">
        <v>1478</v>
      </c>
      <c r="B177" s="8" t="s">
        <v>1635</v>
      </c>
      <c r="C177" s="8" t="s">
        <v>1636</v>
      </c>
      <c r="D177" s="8" t="s">
        <v>1736</v>
      </c>
      <c r="E177" s="8" t="s">
        <v>1638</v>
      </c>
    </row>
    <row r="178">
      <c r="A178" s="8" t="s">
        <v>1478</v>
      </c>
      <c r="B178" s="8" t="s">
        <v>1639</v>
      </c>
      <c r="C178" s="8" t="s">
        <v>1636</v>
      </c>
      <c r="D178" s="8" t="s">
        <v>1737</v>
      </c>
      <c r="E178" s="8" t="s">
        <v>1638</v>
      </c>
    </row>
    <row r="179">
      <c r="A179" s="8" t="s">
        <v>1478</v>
      </c>
      <c r="B179" s="8" t="s">
        <v>1641</v>
      </c>
      <c r="C179" s="8" t="s">
        <v>1646</v>
      </c>
      <c r="D179" s="8" t="s">
        <v>1738</v>
      </c>
      <c r="E179" s="8" t="s">
        <v>1729</v>
      </c>
    </row>
    <row r="180">
      <c r="A180" s="8" t="s">
        <v>1480</v>
      </c>
      <c r="B180" s="8" t="s">
        <v>1635</v>
      </c>
      <c r="C180" s="8" t="s">
        <v>1636</v>
      </c>
      <c r="D180" s="8" t="s">
        <v>1739</v>
      </c>
      <c r="E180" s="8" t="s">
        <v>1661</v>
      </c>
    </row>
    <row r="181">
      <c r="A181" s="8" t="s">
        <v>1480</v>
      </c>
      <c r="B181" s="8" t="s">
        <v>1639</v>
      </c>
      <c r="C181" s="8" t="s">
        <v>1636</v>
      </c>
      <c r="D181" s="8" t="s">
        <v>1740</v>
      </c>
      <c r="E181" s="8" t="s">
        <v>1661</v>
      </c>
    </row>
    <row r="182">
      <c r="A182" s="8" t="s">
        <v>1480</v>
      </c>
      <c r="B182" s="8" t="s">
        <v>1641</v>
      </c>
      <c r="C182" s="8" t="s">
        <v>1636</v>
      </c>
      <c r="D182" s="8" t="s">
        <v>1741</v>
      </c>
      <c r="E182" s="8" t="s">
        <v>1638</v>
      </c>
    </row>
    <row r="183">
      <c r="A183" s="8" t="s">
        <v>1480</v>
      </c>
      <c r="B183" s="8" t="s">
        <v>1643</v>
      </c>
      <c r="C183" s="8" t="s">
        <v>1646</v>
      </c>
      <c r="D183" s="8" t="s">
        <v>1742</v>
      </c>
      <c r="E183" s="8" t="s">
        <v>1661</v>
      </c>
    </row>
    <row r="184">
      <c r="A184" s="8" t="s">
        <v>1482</v>
      </c>
      <c r="B184" s="8" t="s">
        <v>1635</v>
      </c>
      <c r="C184" s="8" t="s">
        <v>1636</v>
      </c>
      <c r="D184" s="8" t="s">
        <v>1743</v>
      </c>
      <c r="E184" s="8" t="s">
        <v>1638</v>
      </c>
    </row>
    <row r="185">
      <c r="A185" s="8" t="s">
        <v>1482</v>
      </c>
      <c r="B185" s="8" t="s">
        <v>1639</v>
      </c>
      <c r="C185" s="8" t="s">
        <v>1636</v>
      </c>
      <c r="D185" s="8" t="s">
        <v>1744</v>
      </c>
      <c r="E185" s="8" t="s">
        <v>1638</v>
      </c>
    </row>
    <row r="186">
      <c r="A186" s="8" t="s">
        <v>1482</v>
      </c>
      <c r="B186" s="8" t="s">
        <v>1641</v>
      </c>
      <c r="C186" s="8" t="s">
        <v>1646</v>
      </c>
      <c r="D186" s="8" t="s">
        <v>1745</v>
      </c>
      <c r="E186" s="8" t="s">
        <v>1729</v>
      </c>
    </row>
    <row r="187">
      <c r="A187" s="8" t="s">
        <v>1484</v>
      </c>
      <c r="B187" s="8" t="s">
        <v>1635</v>
      </c>
      <c r="C187" s="8" t="s">
        <v>1636</v>
      </c>
      <c r="D187" s="8" t="s">
        <v>1746</v>
      </c>
      <c r="E187" s="8" t="s">
        <v>1638</v>
      </c>
    </row>
    <row r="188">
      <c r="A188" s="8" t="s">
        <v>1484</v>
      </c>
      <c r="B188" s="8" t="s">
        <v>1639</v>
      </c>
      <c r="C188" s="8" t="s">
        <v>1636</v>
      </c>
      <c r="D188" s="8" t="s">
        <v>1747</v>
      </c>
      <c r="E188" s="8" t="s">
        <v>1748</v>
      </c>
    </row>
    <row r="189">
      <c r="A189" s="8" t="s">
        <v>1484</v>
      </c>
      <c r="B189" s="8" t="s">
        <v>1641</v>
      </c>
      <c r="C189" s="8" t="s">
        <v>1636</v>
      </c>
      <c r="D189" s="8" t="s">
        <v>1749</v>
      </c>
      <c r="E189" s="8" t="s">
        <v>1638</v>
      </c>
    </row>
    <row r="190">
      <c r="A190" s="8" t="s">
        <v>1484</v>
      </c>
      <c r="B190" s="8" t="s">
        <v>1643</v>
      </c>
      <c r="C190" s="8" t="s">
        <v>1646</v>
      </c>
      <c r="D190" s="8" t="s">
        <v>1750</v>
      </c>
      <c r="E190" s="8" t="s">
        <v>1751</v>
      </c>
    </row>
    <row r="191">
      <c r="A191" s="8" t="s">
        <v>1484</v>
      </c>
      <c r="B191" s="8" t="s">
        <v>1645</v>
      </c>
      <c r="C191" s="8" t="s">
        <v>1636</v>
      </c>
      <c r="D191" s="8" t="s">
        <v>1752</v>
      </c>
      <c r="E191" s="8" t="s">
        <v>1638</v>
      </c>
    </row>
    <row r="192">
      <c r="A192" s="8" t="s">
        <v>1484</v>
      </c>
      <c r="B192" s="8" t="s">
        <v>1649</v>
      </c>
      <c r="C192" s="8" t="s">
        <v>1646</v>
      </c>
      <c r="D192" s="8" t="s">
        <v>1753</v>
      </c>
      <c r="E192" s="8" t="s">
        <v>1751</v>
      </c>
    </row>
    <row r="193">
      <c r="A193" s="8" t="s">
        <v>1484</v>
      </c>
      <c r="B193" s="8" t="s">
        <v>1651</v>
      </c>
      <c r="C193" s="8" t="s">
        <v>1636</v>
      </c>
      <c r="D193" s="8" t="s">
        <v>1754</v>
      </c>
      <c r="E193" s="8" t="s">
        <v>1638</v>
      </c>
    </row>
    <row r="194">
      <c r="A194" s="8" t="s">
        <v>1486</v>
      </c>
      <c r="B194" s="8" t="s">
        <v>1635</v>
      </c>
      <c r="C194" s="8" t="s">
        <v>1636</v>
      </c>
      <c r="D194" s="8" t="s">
        <v>1755</v>
      </c>
      <c r="E194" s="8" t="s">
        <v>1638</v>
      </c>
    </row>
    <row r="195">
      <c r="A195" s="8" t="s">
        <v>1486</v>
      </c>
      <c r="B195" s="8" t="s">
        <v>1639</v>
      </c>
      <c r="C195" s="8" t="s">
        <v>1636</v>
      </c>
      <c r="D195" s="8" t="s">
        <v>1756</v>
      </c>
      <c r="E195" s="8" t="s">
        <v>1748</v>
      </c>
    </row>
    <row r="196">
      <c r="A196" s="8" t="s">
        <v>1486</v>
      </c>
      <c r="B196" s="8" t="s">
        <v>1641</v>
      </c>
      <c r="C196" s="8" t="s">
        <v>1636</v>
      </c>
      <c r="D196" s="8" t="s">
        <v>1757</v>
      </c>
      <c r="E196" s="8" t="s">
        <v>1638</v>
      </c>
    </row>
    <row r="197">
      <c r="A197" s="8" t="s">
        <v>1486</v>
      </c>
      <c r="B197" s="8" t="s">
        <v>1643</v>
      </c>
      <c r="C197" s="8" t="s">
        <v>1646</v>
      </c>
      <c r="D197" s="8" t="s">
        <v>1750</v>
      </c>
      <c r="E197" s="8" t="s">
        <v>1751</v>
      </c>
    </row>
    <row r="198">
      <c r="A198" s="8" t="s">
        <v>1486</v>
      </c>
      <c r="B198" s="8" t="s">
        <v>1645</v>
      </c>
      <c r="C198" s="8" t="s">
        <v>1636</v>
      </c>
      <c r="D198" s="8" t="s">
        <v>1758</v>
      </c>
      <c r="E198" s="8" t="s">
        <v>1638</v>
      </c>
    </row>
    <row r="199">
      <c r="A199" s="8" t="s">
        <v>1486</v>
      </c>
      <c r="B199" s="8" t="s">
        <v>1649</v>
      </c>
      <c r="C199" s="8" t="s">
        <v>1646</v>
      </c>
      <c r="D199" s="8" t="s">
        <v>1759</v>
      </c>
      <c r="E199" s="8" t="s">
        <v>1751</v>
      </c>
    </row>
    <row r="200">
      <c r="A200" s="8" t="s">
        <v>1486</v>
      </c>
      <c r="B200" s="8" t="s">
        <v>1651</v>
      </c>
      <c r="C200" s="8" t="s">
        <v>1636</v>
      </c>
      <c r="D200" s="8" t="s">
        <v>1754</v>
      </c>
      <c r="E200" s="8" t="s">
        <v>1638</v>
      </c>
    </row>
    <row r="201">
      <c r="A201" s="8" t="s">
        <v>1487</v>
      </c>
      <c r="B201" s="8" t="s">
        <v>1635</v>
      </c>
      <c r="C201" s="8" t="s">
        <v>1636</v>
      </c>
      <c r="D201" s="8" t="s">
        <v>1760</v>
      </c>
      <c r="E201" s="8" t="s">
        <v>1638</v>
      </c>
    </row>
    <row r="202">
      <c r="A202" s="8" t="s">
        <v>1487</v>
      </c>
      <c r="B202" s="8" t="s">
        <v>1639</v>
      </c>
      <c r="C202" s="8" t="s">
        <v>1636</v>
      </c>
      <c r="D202" s="8" t="s">
        <v>1761</v>
      </c>
      <c r="E202" s="8" t="s">
        <v>1638</v>
      </c>
    </row>
    <row r="203">
      <c r="A203" s="8" t="s">
        <v>1487</v>
      </c>
      <c r="B203" s="8" t="s">
        <v>1641</v>
      </c>
      <c r="C203" s="8" t="s">
        <v>1646</v>
      </c>
      <c r="D203" s="8" t="s">
        <v>1762</v>
      </c>
      <c r="E203" s="8" t="s">
        <v>1729</v>
      </c>
    </row>
    <row r="204">
      <c r="A204" s="8" t="s">
        <v>1489</v>
      </c>
      <c r="B204" s="8" t="s">
        <v>1635</v>
      </c>
      <c r="C204" s="8" t="s">
        <v>1636</v>
      </c>
      <c r="D204" s="8" t="s">
        <v>1763</v>
      </c>
      <c r="E204" s="8" t="s">
        <v>1638</v>
      </c>
    </row>
    <row r="205">
      <c r="A205" s="8" t="s">
        <v>1489</v>
      </c>
      <c r="B205" s="8" t="s">
        <v>1639</v>
      </c>
      <c r="C205" s="8" t="s">
        <v>1636</v>
      </c>
      <c r="D205" s="8" t="s">
        <v>1764</v>
      </c>
      <c r="E205" s="8" t="s">
        <v>1638</v>
      </c>
    </row>
    <row r="206">
      <c r="A206" s="8" t="s">
        <v>1489</v>
      </c>
      <c r="B206" s="8" t="s">
        <v>1641</v>
      </c>
      <c r="C206" s="8" t="s">
        <v>1646</v>
      </c>
      <c r="D206" s="8" t="s">
        <v>1765</v>
      </c>
      <c r="E206" s="8" t="s">
        <v>1661</v>
      </c>
    </row>
    <row r="207">
      <c r="A207" s="8" t="s">
        <v>1491</v>
      </c>
      <c r="B207" s="8" t="s">
        <v>1635</v>
      </c>
      <c r="C207" s="8" t="s">
        <v>1636</v>
      </c>
      <c r="D207" s="8" t="s">
        <v>1766</v>
      </c>
      <c r="E207" s="8" t="s">
        <v>1661</v>
      </c>
    </row>
    <row r="208">
      <c r="A208" s="8" t="s">
        <v>1491</v>
      </c>
      <c r="B208" s="8" t="s">
        <v>1639</v>
      </c>
      <c r="C208" s="8" t="s">
        <v>1636</v>
      </c>
      <c r="D208" s="8" t="s">
        <v>1767</v>
      </c>
      <c r="E208" s="8" t="s">
        <v>1661</v>
      </c>
    </row>
    <row r="209">
      <c r="A209" s="8" t="s">
        <v>1491</v>
      </c>
      <c r="B209" s="8" t="s">
        <v>1641</v>
      </c>
      <c r="C209" s="8" t="s">
        <v>1636</v>
      </c>
      <c r="D209" s="8" t="s">
        <v>1768</v>
      </c>
      <c r="E209" s="8" t="s">
        <v>1638</v>
      </c>
    </row>
    <row r="210">
      <c r="A210" s="8" t="s">
        <v>1491</v>
      </c>
      <c r="B210" s="8" t="s">
        <v>1643</v>
      </c>
      <c r="C210" s="8" t="s">
        <v>1646</v>
      </c>
      <c r="D210" s="8" t="s">
        <v>1769</v>
      </c>
      <c r="E210" s="8" t="s">
        <v>1725</v>
      </c>
    </row>
    <row r="211">
      <c r="A211" s="8" t="s">
        <v>1493</v>
      </c>
      <c r="B211" s="8" t="s">
        <v>1635</v>
      </c>
      <c r="C211" s="8" t="s">
        <v>1636</v>
      </c>
      <c r="D211" s="8" t="s">
        <v>1770</v>
      </c>
      <c r="E211" s="8" t="s">
        <v>1638</v>
      </c>
    </row>
    <row r="212">
      <c r="A212" s="8" t="s">
        <v>1493</v>
      </c>
      <c r="B212" s="8" t="s">
        <v>1639</v>
      </c>
      <c r="C212" s="8" t="s">
        <v>1636</v>
      </c>
      <c r="D212" s="8" t="s">
        <v>1771</v>
      </c>
      <c r="E212" s="8" t="s">
        <v>1661</v>
      </c>
    </row>
    <row r="213">
      <c r="A213" s="8" t="s">
        <v>1493</v>
      </c>
      <c r="B213" s="8" t="s">
        <v>1641</v>
      </c>
      <c r="C213" s="8" t="s">
        <v>1636</v>
      </c>
      <c r="D213" s="8" t="s">
        <v>1772</v>
      </c>
      <c r="E213" s="8" t="s">
        <v>1638</v>
      </c>
    </row>
    <row r="214">
      <c r="A214" s="8" t="s">
        <v>1493</v>
      </c>
      <c r="B214" s="8" t="s">
        <v>1643</v>
      </c>
      <c r="C214" s="8" t="s">
        <v>1646</v>
      </c>
      <c r="D214" s="8" t="s">
        <v>1773</v>
      </c>
      <c r="E214" s="8" t="s">
        <v>1729</v>
      </c>
    </row>
    <row r="215">
      <c r="A215" s="8" t="s">
        <v>1495</v>
      </c>
      <c r="B215" s="8" t="s">
        <v>1635</v>
      </c>
      <c r="C215" s="8" t="s">
        <v>1636</v>
      </c>
      <c r="D215" s="8" t="s">
        <v>1774</v>
      </c>
      <c r="E215" s="8" t="s">
        <v>1638</v>
      </c>
    </row>
    <row r="216">
      <c r="A216" s="8" t="s">
        <v>1495</v>
      </c>
      <c r="B216" s="8" t="s">
        <v>1639</v>
      </c>
      <c r="C216" s="8" t="s">
        <v>1636</v>
      </c>
      <c r="D216" s="8" t="s">
        <v>1775</v>
      </c>
      <c r="E216" s="8" t="s">
        <v>1661</v>
      </c>
    </row>
    <row r="217">
      <c r="A217" s="8" t="s">
        <v>1495</v>
      </c>
      <c r="B217" s="8" t="s">
        <v>1641</v>
      </c>
      <c r="C217" s="8" t="s">
        <v>1636</v>
      </c>
      <c r="D217" s="8" t="s">
        <v>1776</v>
      </c>
      <c r="E217" s="8" t="s">
        <v>1638</v>
      </c>
    </row>
    <row r="218">
      <c r="A218" s="8" t="s">
        <v>1495</v>
      </c>
      <c r="B218" s="8" t="s">
        <v>1643</v>
      </c>
      <c r="C218" s="8" t="s">
        <v>1646</v>
      </c>
      <c r="D218" s="8" t="s">
        <v>1777</v>
      </c>
      <c r="E218" s="8" t="s">
        <v>1729</v>
      </c>
    </row>
    <row r="219">
      <c r="A219" s="8" t="s">
        <v>1497</v>
      </c>
      <c r="B219" s="8" t="s">
        <v>1635</v>
      </c>
      <c r="C219" s="8" t="s">
        <v>1636</v>
      </c>
      <c r="D219" s="8" t="s">
        <v>1778</v>
      </c>
      <c r="E219" s="8" t="s">
        <v>1638</v>
      </c>
    </row>
    <row r="220">
      <c r="A220" s="8" t="s">
        <v>1497</v>
      </c>
      <c r="B220" s="8" t="s">
        <v>1639</v>
      </c>
      <c r="C220" s="8" t="s">
        <v>1636</v>
      </c>
      <c r="D220" s="8" t="s">
        <v>1779</v>
      </c>
      <c r="E220" s="8" t="s">
        <v>1661</v>
      </c>
    </row>
    <row r="221">
      <c r="A221" s="8" t="s">
        <v>1497</v>
      </c>
      <c r="B221" s="8" t="s">
        <v>1641</v>
      </c>
      <c r="C221" s="8" t="s">
        <v>1636</v>
      </c>
      <c r="D221" s="8" t="s">
        <v>1780</v>
      </c>
      <c r="E221" s="8" t="s">
        <v>1638</v>
      </c>
    </row>
    <row r="222">
      <c r="A222" s="8" t="s">
        <v>1497</v>
      </c>
      <c r="B222" s="8" t="s">
        <v>1643</v>
      </c>
      <c r="C222" s="8" t="s">
        <v>1646</v>
      </c>
      <c r="D222" s="8" t="s">
        <v>1781</v>
      </c>
      <c r="E222" s="8" t="s">
        <v>1729</v>
      </c>
    </row>
    <row r="223">
      <c r="A223" s="8" t="s">
        <v>1499</v>
      </c>
      <c r="B223" s="8" t="s">
        <v>1635</v>
      </c>
      <c r="C223" s="8" t="s">
        <v>1636</v>
      </c>
      <c r="D223" s="8" t="s">
        <v>1782</v>
      </c>
      <c r="E223" s="8" t="s">
        <v>1638</v>
      </c>
    </row>
    <row r="224">
      <c r="A224" s="8" t="s">
        <v>1499</v>
      </c>
      <c r="B224" s="8" t="s">
        <v>1639</v>
      </c>
      <c r="C224" s="8" t="s">
        <v>1636</v>
      </c>
      <c r="D224" s="8" t="s">
        <v>1783</v>
      </c>
      <c r="E224" s="8" t="s">
        <v>1661</v>
      </c>
    </row>
    <row r="225">
      <c r="A225" s="8" t="s">
        <v>1499</v>
      </c>
      <c r="B225" s="8" t="s">
        <v>1641</v>
      </c>
      <c r="C225" s="8" t="s">
        <v>1636</v>
      </c>
      <c r="D225" s="8" t="s">
        <v>1784</v>
      </c>
      <c r="E225" s="8" t="s">
        <v>1638</v>
      </c>
    </row>
    <row r="226">
      <c r="A226" s="8" t="s">
        <v>1499</v>
      </c>
      <c r="B226" s="8" t="s">
        <v>1643</v>
      </c>
      <c r="C226" s="8" t="s">
        <v>1646</v>
      </c>
      <c r="D226" s="8" t="s">
        <v>1785</v>
      </c>
      <c r="E226" s="8" t="s">
        <v>1729</v>
      </c>
    </row>
    <row r="227">
      <c r="A227" s="8" t="s">
        <v>1501</v>
      </c>
      <c r="B227" s="8" t="s">
        <v>1635</v>
      </c>
      <c r="C227" s="8" t="s">
        <v>1636</v>
      </c>
      <c r="D227" s="8" t="s">
        <v>1786</v>
      </c>
      <c r="E227" s="8" t="s">
        <v>1638</v>
      </c>
    </row>
    <row r="228">
      <c r="A228" s="8" t="s">
        <v>1501</v>
      </c>
      <c r="B228" s="8" t="s">
        <v>1639</v>
      </c>
      <c r="C228" s="8" t="s">
        <v>1636</v>
      </c>
      <c r="D228" s="8" t="s">
        <v>1787</v>
      </c>
      <c r="E228" s="8" t="s">
        <v>1638</v>
      </c>
    </row>
    <row r="229">
      <c r="A229" s="8" t="s">
        <v>1501</v>
      </c>
      <c r="B229" s="8" t="s">
        <v>1641</v>
      </c>
      <c r="C229" s="8" t="s">
        <v>1646</v>
      </c>
      <c r="D229" s="8" t="s">
        <v>1788</v>
      </c>
      <c r="E229" s="8" t="s">
        <v>1729</v>
      </c>
    </row>
    <row r="230">
      <c r="A230" s="8" t="s">
        <v>1503</v>
      </c>
      <c r="B230" s="8" t="s">
        <v>1635</v>
      </c>
      <c r="C230" s="8" t="s">
        <v>1636</v>
      </c>
      <c r="D230" s="8" t="s">
        <v>1789</v>
      </c>
      <c r="E230" s="8" t="s">
        <v>1638</v>
      </c>
    </row>
    <row r="231">
      <c r="A231" s="8" t="s">
        <v>1503</v>
      </c>
      <c r="B231" s="8" t="s">
        <v>1639</v>
      </c>
      <c r="C231" s="8" t="s">
        <v>1636</v>
      </c>
      <c r="D231" s="8" t="s">
        <v>1790</v>
      </c>
      <c r="E231" s="8" t="s">
        <v>1638</v>
      </c>
    </row>
    <row r="232">
      <c r="A232" s="8" t="s">
        <v>1503</v>
      </c>
      <c r="B232" s="8" t="s">
        <v>1641</v>
      </c>
      <c r="C232" s="8" t="s">
        <v>1646</v>
      </c>
      <c r="D232" s="8" t="s">
        <v>1791</v>
      </c>
      <c r="E232" s="8" t="s">
        <v>1729</v>
      </c>
    </row>
    <row r="233">
      <c r="A233" s="8" t="s">
        <v>1505</v>
      </c>
      <c r="B233" s="8" t="s">
        <v>1635</v>
      </c>
      <c r="C233" s="8" t="s">
        <v>1636</v>
      </c>
      <c r="D233" s="8" t="s">
        <v>1792</v>
      </c>
      <c r="E233" s="8" t="s">
        <v>1638</v>
      </c>
    </row>
    <row r="234">
      <c r="A234" s="8" t="s">
        <v>1505</v>
      </c>
      <c r="B234" s="8" t="s">
        <v>1639</v>
      </c>
      <c r="C234" s="8" t="s">
        <v>1636</v>
      </c>
      <c r="D234" s="8" t="s">
        <v>1793</v>
      </c>
      <c r="E234" s="8" t="s">
        <v>1638</v>
      </c>
    </row>
    <row r="235">
      <c r="A235" s="8" t="s">
        <v>1505</v>
      </c>
      <c r="B235" s="8" t="s">
        <v>1641</v>
      </c>
      <c r="C235" s="8" t="s">
        <v>1636</v>
      </c>
      <c r="D235" s="8" t="s">
        <v>1794</v>
      </c>
      <c r="E235" s="8" t="s">
        <v>1638</v>
      </c>
    </row>
    <row r="236">
      <c r="A236" s="8" t="s">
        <v>1505</v>
      </c>
      <c r="B236" s="8" t="s">
        <v>1643</v>
      </c>
      <c r="C236" s="8" t="s">
        <v>1646</v>
      </c>
      <c r="D236" s="8" t="s">
        <v>1750</v>
      </c>
      <c r="E236" s="8" t="s">
        <v>1751</v>
      </c>
    </row>
    <row r="237">
      <c r="A237" s="8" t="s">
        <v>1505</v>
      </c>
      <c r="B237" s="8" t="s">
        <v>1645</v>
      </c>
      <c r="C237" s="8" t="s">
        <v>1636</v>
      </c>
      <c r="D237" s="8" t="s">
        <v>1795</v>
      </c>
      <c r="E237" s="8" t="s">
        <v>1638</v>
      </c>
    </row>
    <row r="238">
      <c r="A238" s="8" t="s">
        <v>1505</v>
      </c>
      <c r="B238" s="8" t="s">
        <v>1649</v>
      </c>
      <c r="C238" s="8" t="s">
        <v>1646</v>
      </c>
      <c r="D238" s="8" t="s">
        <v>1796</v>
      </c>
      <c r="E238" s="8" t="s">
        <v>1751</v>
      </c>
    </row>
    <row r="239">
      <c r="A239" s="8" t="s">
        <v>1505</v>
      </c>
      <c r="B239" s="8" t="s">
        <v>1651</v>
      </c>
      <c r="C239" s="8" t="s">
        <v>1636</v>
      </c>
      <c r="D239" s="8" t="s">
        <v>1754</v>
      </c>
      <c r="E239" s="8" t="s">
        <v>1638</v>
      </c>
    </row>
    <row r="240">
      <c r="A240" s="8" t="s">
        <v>1507</v>
      </c>
      <c r="B240" s="8" t="s">
        <v>1635</v>
      </c>
      <c r="C240" s="8" t="s">
        <v>1636</v>
      </c>
      <c r="D240" s="8" t="s">
        <v>1792</v>
      </c>
      <c r="E240" s="8" t="s">
        <v>1638</v>
      </c>
    </row>
    <row r="241">
      <c r="A241" s="8" t="s">
        <v>1507</v>
      </c>
      <c r="B241" s="8" t="s">
        <v>1639</v>
      </c>
      <c r="C241" s="8" t="s">
        <v>1636</v>
      </c>
      <c r="D241" s="8" t="s">
        <v>1793</v>
      </c>
      <c r="E241" s="8" t="s">
        <v>1638</v>
      </c>
    </row>
    <row r="242">
      <c r="A242" s="8" t="s">
        <v>1507</v>
      </c>
      <c r="B242" s="8" t="s">
        <v>1641</v>
      </c>
      <c r="C242" s="8" t="s">
        <v>1636</v>
      </c>
      <c r="D242" s="8" t="s">
        <v>1794</v>
      </c>
      <c r="E242" s="8" t="s">
        <v>1638</v>
      </c>
    </row>
    <row r="243">
      <c r="A243" s="8" t="s">
        <v>1507</v>
      </c>
      <c r="B243" s="8" t="s">
        <v>1643</v>
      </c>
      <c r="C243" s="8" t="s">
        <v>1646</v>
      </c>
      <c r="D243" s="8" t="s">
        <v>1750</v>
      </c>
      <c r="E243" s="8" t="s">
        <v>1751</v>
      </c>
    </row>
    <row r="244">
      <c r="A244" s="8" t="s">
        <v>1507</v>
      </c>
      <c r="B244" s="8" t="s">
        <v>1645</v>
      </c>
      <c r="C244" s="8" t="s">
        <v>1636</v>
      </c>
      <c r="D244" s="8" t="s">
        <v>1795</v>
      </c>
      <c r="E244" s="8" t="s">
        <v>1638</v>
      </c>
    </row>
    <row r="245">
      <c r="A245" s="8" t="s">
        <v>1507</v>
      </c>
      <c r="B245" s="8" t="s">
        <v>1649</v>
      </c>
      <c r="C245" s="8" t="s">
        <v>1646</v>
      </c>
      <c r="D245" s="8" t="s">
        <v>1796</v>
      </c>
      <c r="E245" s="8" t="s">
        <v>1751</v>
      </c>
    </row>
    <row r="246">
      <c r="A246" s="8" t="s">
        <v>1507</v>
      </c>
      <c r="B246" s="8" t="s">
        <v>1651</v>
      </c>
      <c r="C246" s="8" t="s">
        <v>1636</v>
      </c>
      <c r="D246" s="8" t="s">
        <v>1754</v>
      </c>
      <c r="E246" s="8" t="s">
        <v>1638</v>
      </c>
    </row>
    <row r="247">
      <c r="A247" s="8" t="s">
        <v>1508</v>
      </c>
      <c r="B247" s="8" t="s">
        <v>1635</v>
      </c>
      <c r="C247" s="8" t="s">
        <v>1636</v>
      </c>
      <c r="D247" s="8" t="s">
        <v>1792</v>
      </c>
      <c r="E247" s="8" t="s">
        <v>1638</v>
      </c>
    </row>
    <row r="248">
      <c r="A248" s="8" t="s">
        <v>1508</v>
      </c>
      <c r="B248" s="8" t="s">
        <v>1639</v>
      </c>
      <c r="C248" s="8" t="s">
        <v>1636</v>
      </c>
      <c r="D248" s="8" t="s">
        <v>1793</v>
      </c>
      <c r="E248" s="8" t="s">
        <v>1638</v>
      </c>
    </row>
    <row r="249">
      <c r="A249" s="8" t="s">
        <v>1508</v>
      </c>
      <c r="B249" s="8" t="s">
        <v>1641</v>
      </c>
      <c r="C249" s="8" t="s">
        <v>1636</v>
      </c>
      <c r="D249" s="8" t="s">
        <v>1794</v>
      </c>
      <c r="E249" s="8" t="s">
        <v>1638</v>
      </c>
    </row>
    <row r="250">
      <c r="A250" s="8" t="s">
        <v>1508</v>
      </c>
      <c r="B250" s="8" t="s">
        <v>1643</v>
      </c>
      <c r="C250" s="8" t="s">
        <v>1646</v>
      </c>
      <c r="D250" s="8" t="s">
        <v>1750</v>
      </c>
      <c r="E250" s="8" t="s">
        <v>1751</v>
      </c>
    </row>
    <row r="251">
      <c r="A251" s="8" t="s">
        <v>1508</v>
      </c>
      <c r="B251" s="8" t="s">
        <v>1645</v>
      </c>
      <c r="C251" s="8" t="s">
        <v>1636</v>
      </c>
      <c r="D251" s="8" t="s">
        <v>1795</v>
      </c>
      <c r="E251" s="8" t="s">
        <v>1638</v>
      </c>
    </row>
    <row r="252">
      <c r="A252" s="8" t="s">
        <v>1508</v>
      </c>
      <c r="B252" s="8" t="s">
        <v>1649</v>
      </c>
      <c r="C252" s="8" t="s">
        <v>1646</v>
      </c>
      <c r="D252" s="8" t="s">
        <v>1796</v>
      </c>
      <c r="E252" s="8" t="s">
        <v>1751</v>
      </c>
    </row>
    <row r="253">
      <c r="A253" s="8" t="s">
        <v>1508</v>
      </c>
      <c r="B253" s="8" t="s">
        <v>1651</v>
      </c>
      <c r="C253" s="8" t="s">
        <v>1636</v>
      </c>
      <c r="D253" s="8" t="s">
        <v>1754</v>
      </c>
      <c r="E253" s="8" t="s">
        <v>1638</v>
      </c>
    </row>
    <row r="254">
      <c r="A254" s="8" t="s">
        <v>1509</v>
      </c>
      <c r="B254" s="8" t="s">
        <v>1635</v>
      </c>
      <c r="C254" s="8" t="s">
        <v>1636</v>
      </c>
      <c r="D254" s="8" t="s">
        <v>1792</v>
      </c>
      <c r="E254" s="8" t="s">
        <v>1638</v>
      </c>
    </row>
    <row r="255">
      <c r="A255" s="8" t="s">
        <v>1509</v>
      </c>
      <c r="B255" s="8" t="s">
        <v>1639</v>
      </c>
      <c r="C255" s="8" t="s">
        <v>1636</v>
      </c>
      <c r="D255" s="8" t="s">
        <v>1793</v>
      </c>
      <c r="E255" s="8" t="s">
        <v>1638</v>
      </c>
    </row>
    <row r="256">
      <c r="A256" s="8" t="s">
        <v>1509</v>
      </c>
      <c r="B256" s="8" t="s">
        <v>1641</v>
      </c>
      <c r="C256" s="8" t="s">
        <v>1636</v>
      </c>
      <c r="D256" s="8" t="s">
        <v>1794</v>
      </c>
      <c r="E256" s="8" t="s">
        <v>1638</v>
      </c>
    </row>
    <row r="257">
      <c r="A257" s="8" t="s">
        <v>1509</v>
      </c>
      <c r="B257" s="8" t="s">
        <v>1643</v>
      </c>
      <c r="C257" s="8" t="s">
        <v>1646</v>
      </c>
      <c r="D257" s="8" t="s">
        <v>1750</v>
      </c>
      <c r="E257" s="8" t="s">
        <v>1751</v>
      </c>
    </row>
    <row r="258">
      <c r="A258" s="8" t="s">
        <v>1509</v>
      </c>
      <c r="B258" s="8" t="s">
        <v>1645</v>
      </c>
      <c r="C258" s="8" t="s">
        <v>1636</v>
      </c>
      <c r="D258" s="8" t="s">
        <v>1795</v>
      </c>
      <c r="E258" s="8" t="s">
        <v>1638</v>
      </c>
    </row>
    <row r="259">
      <c r="A259" s="8" t="s">
        <v>1509</v>
      </c>
      <c r="B259" s="8" t="s">
        <v>1649</v>
      </c>
      <c r="C259" s="8" t="s">
        <v>1646</v>
      </c>
      <c r="D259" s="8" t="s">
        <v>1796</v>
      </c>
      <c r="E259" s="8" t="s">
        <v>1751</v>
      </c>
    </row>
    <row r="260">
      <c r="A260" s="8" t="s">
        <v>1509</v>
      </c>
      <c r="B260" s="8" t="s">
        <v>1651</v>
      </c>
      <c r="C260" s="8" t="s">
        <v>1636</v>
      </c>
      <c r="D260" s="8" t="s">
        <v>1754</v>
      </c>
      <c r="E260" s="8" t="s">
        <v>1638</v>
      </c>
    </row>
    <row r="261">
      <c r="A261" s="8" t="s">
        <v>1510</v>
      </c>
      <c r="B261" s="8" t="s">
        <v>1635</v>
      </c>
      <c r="C261" s="8" t="s">
        <v>1636</v>
      </c>
      <c r="D261" s="8" t="s">
        <v>1792</v>
      </c>
      <c r="E261" s="8" t="s">
        <v>1638</v>
      </c>
    </row>
    <row r="262">
      <c r="A262" s="8" t="s">
        <v>1510</v>
      </c>
      <c r="B262" s="8" t="s">
        <v>1639</v>
      </c>
      <c r="C262" s="8" t="s">
        <v>1636</v>
      </c>
      <c r="D262" s="8" t="s">
        <v>1793</v>
      </c>
      <c r="E262" s="8" t="s">
        <v>1638</v>
      </c>
    </row>
    <row r="263">
      <c r="A263" s="8" t="s">
        <v>1510</v>
      </c>
      <c r="B263" s="8" t="s">
        <v>1641</v>
      </c>
      <c r="C263" s="8" t="s">
        <v>1636</v>
      </c>
      <c r="D263" s="8" t="s">
        <v>1794</v>
      </c>
      <c r="E263" s="8" t="s">
        <v>1638</v>
      </c>
    </row>
    <row r="264">
      <c r="A264" s="8" t="s">
        <v>1510</v>
      </c>
      <c r="B264" s="8" t="s">
        <v>1643</v>
      </c>
      <c r="C264" s="8" t="s">
        <v>1646</v>
      </c>
      <c r="D264" s="8" t="s">
        <v>1750</v>
      </c>
      <c r="E264" s="8" t="s">
        <v>1751</v>
      </c>
    </row>
    <row r="265">
      <c r="A265" s="8" t="s">
        <v>1510</v>
      </c>
      <c r="B265" s="8" t="s">
        <v>1645</v>
      </c>
      <c r="C265" s="8" t="s">
        <v>1636</v>
      </c>
      <c r="D265" s="8" t="s">
        <v>1795</v>
      </c>
      <c r="E265" s="8" t="s">
        <v>1638</v>
      </c>
    </row>
    <row r="266">
      <c r="A266" s="8" t="s">
        <v>1510</v>
      </c>
      <c r="B266" s="8" t="s">
        <v>1649</v>
      </c>
      <c r="C266" s="8" t="s">
        <v>1646</v>
      </c>
      <c r="D266" s="8" t="s">
        <v>1796</v>
      </c>
      <c r="E266" s="8" t="s">
        <v>1751</v>
      </c>
    </row>
    <row r="267">
      <c r="A267" s="8" t="s">
        <v>1510</v>
      </c>
      <c r="B267" s="8" t="s">
        <v>1651</v>
      </c>
      <c r="C267" s="8" t="s">
        <v>1636</v>
      </c>
      <c r="D267" s="8" t="s">
        <v>1754</v>
      </c>
      <c r="E267" s="8" t="s">
        <v>1638</v>
      </c>
    </row>
    <row r="268">
      <c r="A268" s="8" t="s">
        <v>1511</v>
      </c>
      <c r="B268" s="8" t="s">
        <v>1635</v>
      </c>
      <c r="C268" s="8" t="s">
        <v>1636</v>
      </c>
      <c r="D268" s="8" t="s">
        <v>1797</v>
      </c>
      <c r="E268" s="8" t="s">
        <v>1638</v>
      </c>
    </row>
    <row r="269">
      <c r="A269" s="8" t="s">
        <v>1511</v>
      </c>
      <c r="B269" s="8" t="s">
        <v>1639</v>
      </c>
      <c r="C269" s="8" t="s">
        <v>1636</v>
      </c>
      <c r="D269" s="8" t="s">
        <v>1798</v>
      </c>
      <c r="E269" s="8" t="s">
        <v>1638</v>
      </c>
    </row>
    <row r="270">
      <c r="A270" s="8" t="s">
        <v>1511</v>
      </c>
      <c r="B270" s="8" t="s">
        <v>1641</v>
      </c>
      <c r="C270" s="8" t="s">
        <v>1646</v>
      </c>
      <c r="D270" s="8" t="s">
        <v>1799</v>
      </c>
      <c r="E270" s="8" t="s">
        <v>1729</v>
      </c>
    </row>
    <row r="271">
      <c r="A271" s="8" t="s">
        <v>1513</v>
      </c>
      <c r="B271" s="8" t="s">
        <v>1635</v>
      </c>
      <c r="C271" s="8" t="s">
        <v>1636</v>
      </c>
      <c r="D271" s="8" t="s">
        <v>1800</v>
      </c>
      <c r="E271" s="8" t="s">
        <v>1638</v>
      </c>
    </row>
    <row r="272">
      <c r="A272" s="8" t="s">
        <v>1513</v>
      </c>
      <c r="B272" s="8" t="s">
        <v>1639</v>
      </c>
      <c r="C272" s="8" t="s">
        <v>1636</v>
      </c>
      <c r="D272" s="8" t="s">
        <v>1801</v>
      </c>
      <c r="E272" s="8" t="s">
        <v>1638</v>
      </c>
    </row>
    <row r="273">
      <c r="A273" s="8" t="s">
        <v>1513</v>
      </c>
      <c r="B273" s="8" t="s">
        <v>1641</v>
      </c>
      <c r="C273" s="8" t="s">
        <v>1646</v>
      </c>
      <c r="D273" s="8" t="s">
        <v>1802</v>
      </c>
      <c r="E273" s="8" t="s">
        <v>1729</v>
      </c>
    </row>
    <row r="274">
      <c r="A274" s="8" t="s">
        <v>1515</v>
      </c>
      <c r="B274" s="8" t="s">
        <v>1635</v>
      </c>
      <c r="C274" s="8" t="s">
        <v>1636</v>
      </c>
      <c r="D274" s="8" t="s">
        <v>1803</v>
      </c>
      <c r="E274" s="8" t="s">
        <v>1638</v>
      </c>
    </row>
    <row r="275">
      <c r="A275" s="8" t="s">
        <v>1515</v>
      </c>
      <c r="B275" s="8" t="s">
        <v>1639</v>
      </c>
      <c r="C275" s="8" t="s">
        <v>1636</v>
      </c>
      <c r="D275" s="8" t="s">
        <v>1804</v>
      </c>
      <c r="E275" s="8" t="s">
        <v>1638</v>
      </c>
    </row>
    <row r="276">
      <c r="A276" s="8" t="s">
        <v>1515</v>
      </c>
      <c r="B276" s="8" t="s">
        <v>1641</v>
      </c>
      <c r="C276" s="8" t="s">
        <v>1646</v>
      </c>
      <c r="D276" s="8" t="s">
        <v>1805</v>
      </c>
      <c r="E276" s="8" t="s">
        <v>1729</v>
      </c>
    </row>
    <row r="277">
      <c r="A277" s="8" t="s">
        <v>1517</v>
      </c>
      <c r="B277" s="8" t="s">
        <v>1635</v>
      </c>
      <c r="C277" s="8" t="s">
        <v>1636</v>
      </c>
      <c r="D277" s="8" t="s">
        <v>1806</v>
      </c>
      <c r="E277" s="8" t="s">
        <v>1638</v>
      </c>
    </row>
    <row r="278">
      <c r="A278" s="8" t="s">
        <v>1517</v>
      </c>
      <c r="B278" s="8" t="s">
        <v>1639</v>
      </c>
      <c r="C278" s="8" t="s">
        <v>1636</v>
      </c>
      <c r="D278" s="8" t="s">
        <v>1807</v>
      </c>
      <c r="E278" s="8" t="s">
        <v>1638</v>
      </c>
    </row>
    <row r="279">
      <c r="A279" s="8" t="s">
        <v>1517</v>
      </c>
      <c r="B279" s="8" t="s">
        <v>1641</v>
      </c>
      <c r="C279" s="8" t="s">
        <v>1646</v>
      </c>
      <c r="D279" s="8" t="s">
        <v>1808</v>
      </c>
      <c r="E279" s="8" t="s">
        <v>1729</v>
      </c>
    </row>
    <row r="280">
      <c r="A280" s="8" t="s">
        <v>1519</v>
      </c>
      <c r="B280" s="8" t="s">
        <v>1635</v>
      </c>
      <c r="C280" s="8" t="s">
        <v>1636</v>
      </c>
      <c r="D280" s="8" t="s">
        <v>1809</v>
      </c>
      <c r="E280" s="8" t="s">
        <v>1638</v>
      </c>
    </row>
    <row r="281">
      <c r="A281" s="8" t="s">
        <v>1519</v>
      </c>
      <c r="B281" s="8" t="s">
        <v>1639</v>
      </c>
      <c r="C281" s="8" t="s">
        <v>1636</v>
      </c>
      <c r="D281" s="8" t="s">
        <v>1810</v>
      </c>
      <c r="E281" s="8" t="s">
        <v>1638</v>
      </c>
    </row>
    <row r="282">
      <c r="A282" s="8" t="s">
        <v>1519</v>
      </c>
      <c r="B282" s="8" t="s">
        <v>1641</v>
      </c>
      <c r="C282" s="8" t="s">
        <v>1646</v>
      </c>
      <c r="D282" s="8" t="s">
        <v>1811</v>
      </c>
      <c r="E282" s="8" t="s">
        <v>1729</v>
      </c>
    </row>
    <row r="283">
      <c r="A283" s="8" t="s">
        <v>1521</v>
      </c>
      <c r="B283" s="8" t="s">
        <v>1635</v>
      </c>
      <c r="C283" s="8" t="s">
        <v>1636</v>
      </c>
      <c r="D283" s="8" t="s">
        <v>1812</v>
      </c>
      <c r="E283" s="8" t="s">
        <v>1638</v>
      </c>
    </row>
    <row r="284">
      <c r="A284" s="8" t="s">
        <v>1521</v>
      </c>
      <c r="B284" s="8" t="s">
        <v>1639</v>
      </c>
      <c r="C284" s="8" t="s">
        <v>1636</v>
      </c>
      <c r="D284" s="8" t="s">
        <v>1813</v>
      </c>
      <c r="E284" s="8" t="s">
        <v>1638</v>
      </c>
    </row>
    <row r="285">
      <c r="A285" s="8" t="s">
        <v>1521</v>
      </c>
      <c r="B285" s="8" t="s">
        <v>1641</v>
      </c>
      <c r="C285" s="8" t="s">
        <v>1646</v>
      </c>
      <c r="D285" s="8" t="s">
        <v>1811</v>
      </c>
      <c r="E285" s="8" t="s">
        <v>1729</v>
      </c>
    </row>
    <row r="286">
      <c r="A286" s="8" t="s">
        <v>1523</v>
      </c>
      <c r="B286" s="8" t="s">
        <v>1635</v>
      </c>
      <c r="C286" s="8" t="s">
        <v>1636</v>
      </c>
      <c r="D286" s="8" t="s">
        <v>1814</v>
      </c>
      <c r="E286" s="8" t="s">
        <v>1638</v>
      </c>
    </row>
    <row r="287">
      <c r="A287" s="8" t="s">
        <v>1523</v>
      </c>
      <c r="B287" s="8" t="s">
        <v>1639</v>
      </c>
      <c r="C287" s="8" t="s">
        <v>1636</v>
      </c>
      <c r="D287" s="8" t="s">
        <v>1815</v>
      </c>
      <c r="E287" s="8" t="s">
        <v>1638</v>
      </c>
    </row>
    <row r="288">
      <c r="A288" s="8" t="s">
        <v>1523</v>
      </c>
      <c r="B288" s="8" t="s">
        <v>1641</v>
      </c>
      <c r="C288" s="8" t="s">
        <v>1646</v>
      </c>
      <c r="D288" s="8" t="s">
        <v>1816</v>
      </c>
      <c r="E288" s="8" t="s">
        <v>1729</v>
      </c>
    </row>
    <row r="289">
      <c r="A289" s="8" t="s">
        <v>1525</v>
      </c>
      <c r="B289" s="8" t="s">
        <v>1635</v>
      </c>
      <c r="C289" s="8" t="s">
        <v>1636</v>
      </c>
      <c r="D289" s="8" t="s">
        <v>1817</v>
      </c>
      <c r="E289" s="8" t="s">
        <v>1818</v>
      </c>
    </row>
    <row r="290">
      <c r="A290" s="8" t="s">
        <v>1525</v>
      </c>
      <c r="B290" s="8" t="s">
        <v>1639</v>
      </c>
      <c r="C290" s="8" t="s">
        <v>1636</v>
      </c>
      <c r="D290" s="8" t="s">
        <v>1819</v>
      </c>
      <c r="E290" s="8" t="s">
        <v>1820</v>
      </c>
    </row>
    <row r="291">
      <c r="A291" s="8" t="s">
        <v>1525</v>
      </c>
      <c r="B291" s="8" t="s">
        <v>1641</v>
      </c>
      <c r="C291" s="8" t="s">
        <v>1646</v>
      </c>
      <c r="D291" s="8" t="s">
        <v>1821</v>
      </c>
      <c r="E291" s="8" t="s">
        <v>1735</v>
      </c>
    </row>
    <row r="292">
      <c r="A292" s="8" t="s">
        <v>1527</v>
      </c>
      <c r="B292" s="8" t="s">
        <v>1635</v>
      </c>
      <c r="C292" s="8" t="s">
        <v>1636</v>
      </c>
      <c r="D292" s="8" t="s">
        <v>1822</v>
      </c>
      <c r="E292" s="8" t="s">
        <v>1638</v>
      </c>
    </row>
    <row r="293">
      <c r="A293" s="8" t="s">
        <v>1527</v>
      </c>
      <c r="B293" s="8" t="s">
        <v>1639</v>
      </c>
      <c r="C293" s="8" t="s">
        <v>1636</v>
      </c>
      <c r="D293" s="8" t="s">
        <v>1823</v>
      </c>
      <c r="E293" s="8" t="s">
        <v>1638</v>
      </c>
    </row>
    <row r="294">
      <c r="A294" s="8" t="s">
        <v>1527</v>
      </c>
      <c r="B294" s="8" t="s">
        <v>1641</v>
      </c>
      <c r="C294" s="8" t="s">
        <v>1646</v>
      </c>
      <c r="D294" s="8" t="s">
        <v>1824</v>
      </c>
      <c r="E294" s="8" t="s">
        <v>1729</v>
      </c>
    </row>
    <row r="295">
      <c r="A295" s="8" t="s">
        <v>1527</v>
      </c>
      <c r="B295" s="8" t="s">
        <v>1643</v>
      </c>
      <c r="C295" s="8" t="s">
        <v>1646</v>
      </c>
      <c r="D295" s="8" t="s">
        <v>1825</v>
      </c>
      <c r="E295" s="8" t="s">
        <v>1826</v>
      </c>
    </row>
    <row r="296">
      <c r="A296" s="8" t="s">
        <v>1529</v>
      </c>
      <c r="B296" s="8" t="s">
        <v>1635</v>
      </c>
      <c r="C296" s="8" t="s">
        <v>1636</v>
      </c>
      <c r="D296" s="8" t="s">
        <v>1827</v>
      </c>
      <c r="E296" s="8" t="s">
        <v>1638</v>
      </c>
    </row>
    <row r="297">
      <c r="A297" s="8" t="s">
        <v>1529</v>
      </c>
      <c r="B297" s="8" t="s">
        <v>1639</v>
      </c>
      <c r="C297" s="8" t="s">
        <v>1636</v>
      </c>
      <c r="D297" s="8" t="s">
        <v>1828</v>
      </c>
      <c r="E297" s="8" t="s">
        <v>1638</v>
      </c>
    </row>
    <row r="298">
      <c r="A298" s="8" t="s">
        <v>1529</v>
      </c>
      <c r="B298" s="8" t="s">
        <v>1641</v>
      </c>
      <c r="C298" s="8" t="s">
        <v>1646</v>
      </c>
      <c r="D298" s="8" t="s">
        <v>1829</v>
      </c>
      <c r="E298" s="8" t="s">
        <v>1661</v>
      </c>
    </row>
    <row r="299">
      <c r="A299" s="8" t="s">
        <v>1529</v>
      </c>
      <c r="B299" s="8" t="s">
        <v>1643</v>
      </c>
      <c r="C299" s="8" t="s">
        <v>1646</v>
      </c>
      <c r="D299" s="8" t="s">
        <v>1830</v>
      </c>
      <c r="E299" s="8" t="s">
        <v>1638</v>
      </c>
    </row>
    <row r="300">
      <c r="A300" s="8" t="s">
        <v>1532</v>
      </c>
      <c r="B300" s="8" t="s">
        <v>1635</v>
      </c>
      <c r="C300" s="8" t="s">
        <v>1636</v>
      </c>
      <c r="D300" s="8" t="s">
        <v>1831</v>
      </c>
      <c r="E300" s="8" t="s">
        <v>1638</v>
      </c>
    </row>
    <row r="301">
      <c r="A301" s="8" t="s">
        <v>1532</v>
      </c>
      <c r="B301" s="8" t="s">
        <v>1639</v>
      </c>
      <c r="C301" s="8" t="s">
        <v>1636</v>
      </c>
      <c r="D301" s="8" t="s">
        <v>1832</v>
      </c>
      <c r="E301" s="8" t="s">
        <v>1638</v>
      </c>
    </row>
    <row r="302">
      <c r="A302" s="8" t="s">
        <v>1532</v>
      </c>
      <c r="B302" s="8" t="s">
        <v>1641</v>
      </c>
      <c r="C302" s="8" t="s">
        <v>1646</v>
      </c>
      <c r="D302" s="8" t="s">
        <v>1833</v>
      </c>
      <c r="E302" s="8" t="s">
        <v>1729</v>
      </c>
    </row>
    <row r="303">
      <c r="A303" s="8" t="s">
        <v>1532</v>
      </c>
      <c r="B303" s="8" t="s">
        <v>1643</v>
      </c>
      <c r="C303" s="8" t="s">
        <v>1646</v>
      </c>
      <c r="D303" s="8" t="s">
        <v>1834</v>
      </c>
      <c r="E303" s="8" t="s">
        <v>1826</v>
      </c>
    </row>
    <row r="304">
      <c r="A304" s="8" t="s">
        <v>1534</v>
      </c>
      <c r="B304" s="8" t="s">
        <v>1635</v>
      </c>
      <c r="C304" s="8" t="s">
        <v>1636</v>
      </c>
      <c r="D304" s="8" t="s">
        <v>1835</v>
      </c>
      <c r="E304" s="8" t="s">
        <v>1638</v>
      </c>
    </row>
    <row r="305">
      <c r="A305" s="8" t="s">
        <v>1534</v>
      </c>
      <c r="B305" s="8" t="s">
        <v>1639</v>
      </c>
      <c r="C305" s="8" t="s">
        <v>1636</v>
      </c>
      <c r="D305" s="8" t="s">
        <v>1836</v>
      </c>
      <c r="E305" s="8" t="s">
        <v>1638</v>
      </c>
    </row>
    <row r="306">
      <c r="A306" s="8" t="s">
        <v>1534</v>
      </c>
      <c r="B306" s="8" t="s">
        <v>1641</v>
      </c>
      <c r="C306" s="8" t="s">
        <v>1636</v>
      </c>
      <c r="D306" s="8" t="s">
        <v>1837</v>
      </c>
      <c r="E306" s="8" t="s">
        <v>1638</v>
      </c>
    </row>
    <row r="307">
      <c r="A307" s="8" t="s">
        <v>1534</v>
      </c>
      <c r="B307" s="8" t="s">
        <v>1643</v>
      </c>
      <c r="C307" s="8" t="s">
        <v>1646</v>
      </c>
      <c r="D307" s="8" t="s">
        <v>1838</v>
      </c>
      <c r="E307" s="8" t="s">
        <v>1638</v>
      </c>
    </row>
    <row r="308">
      <c r="A308" s="8" t="s">
        <v>1534</v>
      </c>
      <c r="B308" s="8" t="s">
        <v>1645</v>
      </c>
      <c r="C308" s="8" t="s">
        <v>1646</v>
      </c>
      <c r="D308" s="8" t="s">
        <v>1681</v>
      </c>
      <c r="E308" s="8" t="s">
        <v>1638</v>
      </c>
    </row>
    <row r="309">
      <c r="A309" s="8" t="s">
        <v>1534</v>
      </c>
      <c r="B309" s="8" t="s">
        <v>1649</v>
      </c>
      <c r="C309" s="8" t="s">
        <v>1646</v>
      </c>
      <c r="D309" s="8" t="s">
        <v>1682</v>
      </c>
      <c r="E309" s="8" t="s">
        <v>1683</v>
      </c>
    </row>
    <row r="310">
      <c r="A310" s="8" t="s">
        <v>1534</v>
      </c>
      <c r="B310" s="8" t="s">
        <v>1651</v>
      </c>
      <c r="C310" s="8" t="s">
        <v>1636</v>
      </c>
      <c r="D310" s="8" t="s">
        <v>1839</v>
      </c>
      <c r="E310" s="8" t="s">
        <v>1638</v>
      </c>
    </row>
    <row r="311">
      <c r="A311" s="8" t="s">
        <v>1534</v>
      </c>
      <c r="B311" s="8" t="s">
        <v>1653</v>
      </c>
      <c r="C311" s="8" t="s">
        <v>1646</v>
      </c>
      <c r="D311" s="8" t="s">
        <v>1840</v>
      </c>
      <c r="E311" s="8" t="s">
        <v>1683</v>
      </c>
    </row>
    <row r="312">
      <c r="A312" s="8" t="s">
        <v>1536</v>
      </c>
      <c r="B312" s="8" t="s">
        <v>1635</v>
      </c>
      <c r="C312" s="8" t="s">
        <v>1636</v>
      </c>
      <c r="D312" s="8" t="s">
        <v>1841</v>
      </c>
      <c r="E312" s="8" t="s">
        <v>1638</v>
      </c>
    </row>
    <row r="313">
      <c r="A313" s="8" t="s">
        <v>1536</v>
      </c>
      <c r="B313" s="8" t="s">
        <v>1639</v>
      </c>
      <c r="C313" s="8" t="s">
        <v>1636</v>
      </c>
      <c r="D313" s="8" t="s">
        <v>1842</v>
      </c>
      <c r="E313" s="8" t="s">
        <v>1638</v>
      </c>
    </row>
    <row r="314">
      <c r="A314" s="8" t="s">
        <v>1536</v>
      </c>
      <c r="B314" s="8" t="s">
        <v>1641</v>
      </c>
      <c r="C314" s="8" t="s">
        <v>1646</v>
      </c>
      <c r="D314" s="8" t="s">
        <v>1843</v>
      </c>
      <c r="E314" s="8" t="s">
        <v>1729</v>
      </c>
    </row>
    <row r="315">
      <c r="A315" s="8" t="s">
        <v>1536</v>
      </c>
      <c r="B315" s="8" t="s">
        <v>1643</v>
      </c>
      <c r="C315" s="8" t="s">
        <v>1646</v>
      </c>
      <c r="D315" s="8" t="s">
        <v>1844</v>
      </c>
      <c r="E315" s="8" t="s">
        <v>1826</v>
      </c>
    </row>
    <row r="316">
      <c r="A316" s="8" t="s">
        <v>1538</v>
      </c>
      <c r="B316" s="8" t="s">
        <v>1635</v>
      </c>
      <c r="C316" s="8" t="s">
        <v>1636</v>
      </c>
      <c r="D316" s="8" t="s">
        <v>1845</v>
      </c>
      <c r="E316" s="8" t="s">
        <v>1638</v>
      </c>
    </row>
    <row r="317">
      <c r="A317" s="8" t="s">
        <v>1538</v>
      </c>
      <c r="B317" s="8" t="s">
        <v>1639</v>
      </c>
      <c r="C317" s="8" t="s">
        <v>1636</v>
      </c>
      <c r="D317" s="8" t="s">
        <v>1846</v>
      </c>
      <c r="E317" s="8" t="s">
        <v>1638</v>
      </c>
    </row>
    <row r="318">
      <c r="A318" s="8" t="s">
        <v>1538</v>
      </c>
      <c r="B318" s="8" t="s">
        <v>1641</v>
      </c>
      <c r="C318" s="8" t="s">
        <v>1646</v>
      </c>
      <c r="D318" s="8" t="s">
        <v>1847</v>
      </c>
      <c r="E318" s="8" t="s">
        <v>1729</v>
      </c>
    </row>
    <row r="319">
      <c r="A319" s="8" t="s">
        <v>1538</v>
      </c>
      <c r="B319" s="8" t="s">
        <v>1643</v>
      </c>
      <c r="C319" s="8" t="s">
        <v>1646</v>
      </c>
      <c r="D319" s="8" t="s">
        <v>1848</v>
      </c>
      <c r="E319" s="8" t="s">
        <v>1826</v>
      </c>
    </row>
    <row r="320">
      <c r="A320" s="8" t="s">
        <v>1540</v>
      </c>
      <c r="B320" s="8" t="s">
        <v>1635</v>
      </c>
      <c r="C320" s="8" t="s">
        <v>1636</v>
      </c>
      <c r="D320" s="8" t="s">
        <v>1849</v>
      </c>
      <c r="E320" s="8" t="s">
        <v>1638</v>
      </c>
    </row>
    <row r="321">
      <c r="A321" s="8" t="s">
        <v>1540</v>
      </c>
      <c r="B321" s="8" t="s">
        <v>1639</v>
      </c>
      <c r="C321" s="8" t="s">
        <v>1636</v>
      </c>
      <c r="D321" s="8" t="s">
        <v>1850</v>
      </c>
      <c r="E321" s="8" t="s">
        <v>1638</v>
      </c>
    </row>
    <row r="322">
      <c r="A322" s="8" t="s">
        <v>1540</v>
      </c>
      <c r="B322" s="8" t="s">
        <v>1641</v>
      </c>
      <c r="C322" s="8" t="s">
        <v>1646</v>
      </c>
      <c r="D322" s="8" t="s">
        <v>1851</v>
      </c>
      <c r="E322" s="8" t="s">
        <v>1729</v>
      </c>
    </row>
    <row r="323">
      <c r="A323" s="8" t="s">
        <v>1540</v>
      </c>
      <c r="B323" s="8" t="s">
        <v>1643</v>
      </c>
      <c r="C323" s="8" t="s">
        <v>1646</v>
      </c>
      <c r="D323" s="8" t="s">
        <v>1852</v>
      </c>
      <c r="E323" s="8" t="s">
        <v>1826</v>
      </c>
    </row>
    <row r="324">
      <c r="A324" s="8" t="s">
        <v>1542</v>
      </c>
      <c r="B324" s="8" t="s">
        <v>1635</v>
      </c>
      <c r="C324" s="8" t="s">
        <v>1636</v>
      </c>
      <c r="D324" s="8" t="s">
        <v>1853</v>
      </c>
      <c r="E324" s="8" t="s">
        <v>1638</v>
      </c>
    </row>
    <row r="325">
      <c r="A325" s="8" t="s">
        <v>1542</v>
      </c>
      <c r="B325" s="8" t="s">
        <v>1639</v>
      </c>
      <c r="C325" s="8" t="s">
        <v>1636</v>
      </c>
      <c r="D325" s="8" t="s">
        <v>1854</v>
      </c>
      <c r="E325" s="8" t="s">
        <v>1638</v>
      </c>
    </row>
    <row r="326">
      <c r="A326" s="8" t="s">
        <v>1542</v>
      </c>
      <c r="B326" s="8" t="s">
        <v>1641</v>
      </c>
      <c r="C326" s="8" t="s">
        <v>1646</v>
      </c>
      <c r="D326" s="8" t="s">
        <v>1855</v>
      </c>
      <c r="E326" s="8" t="s">
        <v>1729</v>
      </c>
    </row>
    <row r="327">
      <c r="A327" s="8" t="s">
        <v>1542</v>
      </c>
      <c r="B327" s="8" t="s">
        <v>1643</v>
      </c>
      <c r="C327" s="8" t="s">
        <v>1646</v>
      </c>
      <c r="D327" s="8" t="s">
        <v>1856</v>
      </c>
      <c r="E327" s="8" t="s">
        <v>1826</v>
      </c>
    </row>
    <row r="328">
      <c r="A328" s="8" t="s">
        <v>1544</v>
      </c>
      <c r="B328" s="8" t="s">
        <v>1635</v>
      </c>
      <c r="C328" s="8" t="s">
        <v>1636</v>
      </c>
      <c r="D328" s="8" t="s">
        <v>1857</v>
      </c>
      <c r="E328" s="8" t="s">
        <v>1638</v>
      </c>
    </row>
    <row r="329">
      <c r="A329" s="8" t="s">
        <v>1544</v>
      </c>
      <c r="B329" s="8" t="s">
        <v>1639</v>
      </c>
      <c r="C329" s="8" t="s">
        <v>1636</v>
      </c>
      <c r="D329" s="8" t="s">
        <v>1858</v>
      </c>
      <c r="E329" s="8" t="s">
        <v>1638</v>
      </c>
    </row>
    <row r="330">
      <c r="A330" s="8" t="s">
        <v>1544</v>
      </c>
      <c r="B330" s="8" t="s">
        <v>1641</v>
      </c>
      <c r="C330" s="8" t="s">
        <v>1636</v>
      </c>
      <c r="D330" s="8" t="s">
        <v>1837</v>
      </c>
      <c r="E330" s="8" t="s">
        <v>1638</v>
      </c>
    </row>
    <row r="331">
      <c r="A331" s="8" t="s">
        <v>1544</v>
      </c>
      <c r="B331" s="8" t="s">
        <v>1643</v>
      </c>
      <c r="C331" s="8" t="s">
        <v>1646</v>
      </c>
      <c r="D331" s="8" t="s">
        <v>1838</v>
      </c>
      <c r="E331" s="8" t="s">
        <v>1638</v>
      </c>
    </row>
    <row r="332">
      <c r="A332" s="8" t="s">
        <v>1544</v>
      </c>
      <c r="B332" s="8" t="s">
        <v>1645</v>
      </c>
      <c r="C332" s="8" t="s">
        <v>1646</v>
      </c>
      <c r="D332" s="8" t="s">
        <v>1681</v>
      </c>
      <c r="E332" s="8" t="s">
        <v>1638</v>
      </c>
    </row>
    <row r="333">
      <c r="A333" s="8" t="s">
        <v>1544</v>
      </c>
      <c r="B333" s="8" t="s">
        <v>1649</v>
      </c>
      <c r="C333" s="8" t="s">
        <v>1646</v>
      </c>
      <c r="D333" s="8" t="s">
        <v>1682</v>
      </c>
      <c r="E333" s="8" t="s">
        <v>1683</v>
      </c>
    </row>
    <row r="334">
      <c r="A334" s="8" t="s">
        <v>1544</v>
      </c>
      <c r="B334" s="8" t="s">
        <v>1651</v>
      </c>
      <c r="C334" s="8" t="s">
        <v>1636</v>
      </c>
      <c r="D334" s="8" t="s">
        <v>1859</v>
      </c>
      <c r="E334" s="8" t="s">
        <v>1638</v>
      </c>
    </row>
    <row r="335">
      <c r="A335" s="8" t="s">
        <v>1544</v>
      </c>
      <c r="B335" s="8" t="s">
        <v>1653</v>
      </c>
      <c r="C335" s="8" t="s">
        <v>1646</v>
      </c>
      <c r="D335" s="8" t="s">
        <v>1840</v>
      </c>
      <c r="E335" s="8" t="s">
        <v>1683</v>
      </c>
    </row>
    <row r="336">
      <c r="A336" s="8" t="s">
        <v>1546</v>
      </c>
      <c r="B336" s="8" t="s">
        <v>1635</v>
      </c>
      <c r="C336" s="8" t="s">
        <v>1636</v>
      </c>
      <c r="D336" s="8" t="s">
        <v>1860</v>
      </c>
      <c r="E336" s="8" t="s">
        <v>1638</v>
      </c>
    </row>
    <row r="337">
      <c r="A337" s="8" t="s">
        <v>1546</v>
      </c>
      <c r="B337" s="8" t="s">
        <v>1639</v>
      </c>
      <c r="C337" s="8" t="s">
        <v>1636</v>
      </c>
      <c r="D337" s="8" t="s">
        <v>1861</v>
      </c>
      <c r="E337" s="8" t="s">
        <v>1638</v>
      </c>
    </row>
    <row r="338">
      <c r="A338" s="8" t="s">
        <v>1546</v>
      </c>
      <c r="B338" s="8" t="s">
        <v>1641</v>
      </c>
      <c r="C338" s="8" t="s">
        <v>1636</v>
      </c>
      <c r="D338" s="8" t="s">
        <v>1837</v>
      </c>
      <c r="E338" s="8" t="s">
        <v>1638</v>
      </c>
    </row>
    <row r="339">
      <c r="A339" s="8" t="s">
        <v>1546</v>
      </c>
      <c r="B339" s="8" t="s">
        <v>1643</v>
      </c>
      <c r="C339" s="8" t="s">
        <v>1646</v>
      </c>
      <c r="D339" s="8" t="s">
        <v>1838</v>
      </c>
      <c r="E339" s="8" t="s">
        <v>1638</v>
      </c>
    </row>
    <row r="340">
      <c r="A340" s="8" t="s">
        <v>1546</v>
      </c>
      <c r="B340" s="8" t="s">
        <v>1645</v>
      </c>
      <c r="C340" s="8" t="s">
        <v>1646</v>
      </c>
      <c r="D340" s="8" t="s">
        <v>1681</v>
      </c>
      <c r="E340" s="8" t="s">
        <v>1638</v>
      </c>
    </row>
    <row r="341">
      <c r="A341" s="8" t="s">
        <v>1546</v>
      </c>
      <c r="B341" s="8" t="s">
        <v>1649</v>
      </c>
      <c r="C341" s="8" t="s">
        <v>1646</v>
      </c>
      <c r="D341" s="8" t="s">
        <v>1682</v>
      </c>
      <c r="E341" s="8" t="s">
        <v>1683</v>
      </c>
    </row>
    <row r="342">
      <c r="A342" s="8" t="s">
        <v>1546</v>
      </c>
      <c r="B342" s="8" t="s">
        <v>1651</v>
      </c>
      <c r="C342" s="8" t="s">
        <v>1636</v>
      </c>
      <c r="D342" s="8" t="s">
        <v>1862</v>
      </c>
      <c r="E342" s="8" t="s">
        <v>1638</v>
      </c>
    </row>
    <row r="343">
      <c r="A343" s="8" t="s">
        <v>1546</v>
      </c>
      <c r="B343" s="8" t="s">
        <v>1653</v>
      </c>
      <c r="C343" s="8" t="s">
        <v>1646</v>
      </c>
      <c r="D343" s="8" t="s">
        <v>1840</v>
      </c>
      <c r="E343" s="8" t="s">
        <v>1683</v>
      </c>
    </row>
    <row r="344">
      <c r="A344" s="8" t="s">
        <v>1547</v>
      </c>
      <c r="B344" s="8" t="s">
        <v>1635</v>
      </c>
      <c r="C344" s="8" t="s">
        <v>1636</v>
      </c>
      <c r="D344" s="8" t="s">
        <v>1863</v>
      </c>
      <c r="E344" s="8" t="s">
        <v>1638</v>
      </c>
    </row>
    <row r="345">
      <c r="A345" s="8" t="s">
        <v>1547</v>
      </c>
      <c r="B345" s="8" t="s">
        <v>1639</v>
      </c>
      <c r="C345" s="8" t="s">
        <v>1636</v>
      </c>
      <c r="D345" s="8" t="s">
        <v>1864</v>
      </c>
      <c r="E345" s="8" t="s">
        <v>1638</v>
      </c>
    </row>
    <row r="346">
      <c r="A346" s="8" t="s">
        <v>1547</v>
      </c>
      <c r="B346" s="8" t="s">
        <v>1641</v>
      </c>
      <c r="C346" s="8" t="s">
        <v>1636</v>
      </c>
      <c r="D346" s="8" t="s">
        <v>1837</v>
      </c>
      <c r="E346" s="8" t="s">
        <v>1638</v>
      </c>
    </row>
    <row r="347">
      <c r="A347" s="8" t="s">
        <v>1547</v>
      </c>
      <c r="B347" s="8" t="s">
        <v>1643</v>
      </c>
      <c r="C347" s="8" t="s">
        <v>1646</v>
      </c>
      <c r="D347" s="8" t="s">
        <v>1838</v>
      </c>
      <c r="E347" s="8" t="s">
        <v>1638</v>
      </c>
    </row>
    <row r="348">
      <c r="A348" s="8" t="s">
        <v>1547</v>
      </c>
      <c r="B348" s="8" t="s">
        <v>1645</v>
      </c>
      <c r="C348" s="8" t="s">
        <v>1646</v>
      </c>
      <c r="D348" s="8" t="s">
        <v>1681</v>
      </c>
      <c r="E348" s="8" t="s">
        <v>1638</v>
      </c>
    </row>
    <row r="349">
      <c r="A349" s="8" t="s">
        <v>1547</v>
      </c>
      <c r="B349" s="8" t="s">
        <v>1649</v>
      </c>
      <c r="C349" s="8" t="s">
        <v>1646</v>
      </c>
      <c r="D349" s="8" t="s">
        <v>1682</v>
      </c>
      <c r="E349" s="8" t="s">
        <v>1683</v>
      </c>
    </row>
    <row r="350">
      <c r="A350" s="8" t="s">
        <v>1547</v>
      </c>
      <c r="B350" s="8" t="s">
        <v>1651</v>
      </c>
      <c r="C350" s="8" t="s">
        <v>1636</v>
      </c>
      <c r="D350" s="8" t="s">
        <v>1865</v>
      </c>
      <c r="E350" s="8" t="s">
        <v>1638</v>
      </c>
    </row>
    <row r="351">
      <c r="A351" s="8" t="s">
        <v>1547</v>
      </c>
      <c r="B351" s="8" t="s">
        <v>1653</v>
      </c>
      <c r="C351" s="8" t="s">
        <v>1646</v>
      </c>
      <c r="D351" s="8" t="s">
        <v>1866</v>
      </c>
      <c r="E351" s="8" t="s">
        <v>1683</v>
      </c>
    </row>
    <row r="352">
      <c r="A352" s="8" t="s">
        <v>1548</v>
      </c>
      <c r="B352" s="8" t="s">
        <v>1635</v>
      </c>
      <c r="C352" s="8" t="s">
        <v>1636</v>
      </c>
      <c r="D352" s="8" t="s">
        <v>1867</v>
      </c>
      <c r="E352" s="8" t="s">
        <v>1638</v>
      </c>
    </row>
    <row r="353">
      <c r="A353" s="8" t="s">
        <v>1548</v>
      </c>
      <c r="B353" s="8" t="s">
        <v>1639</v>
      </c>
      <c r="C353" s="8" t="s">
        <v>1636</v>
      </c>
      <c r="D353" s="8" t="s">
        <v>1868</v>
      </c>
      <c r="E353" s="8" t="s">
        <v>1638</v>
      </c>
    </row>
    <row r="354">
      <c r="A354" s="8" t="s">
        <v>1548</v>
      </c>
      <c r="B354" s="8" t="s">
        <v>1641</v>
      </c>
      <c r="C354" s="8" t="s">
        <v>1636</v>
      </c>
      <c r="D354" s="8" t="s">
        <v>1837</v>
      </c>
      <c r="E354" s="8" t="s">
        <v>1638</v>
      </c>
    </row>
    <row r="355">
      <c r="A355" s="8" t="s">
        <v>1548</v>
      </c>
      <c r="B355" s="8" t="s">
        <v>1643</v>
      </c>
      <c r="C355" s="8" t="s">
        <v>1646</v>
      </c>
      <c r="D355" s="8" t="s">
        <v>1838</v>
      </c>
      <c r="E355" s="8" t="s">
        <v>1638</v>
      </c>
    </row>
    <row r="356">
      <c r="A356" s="8" t="s">
        <v>1548</v>
      </c>
      <c r="B356" s="8" t="s">
        <v>1645</v>
      </c>
      <c r="C356" s="8" t="s">
        <v>1646</v>
      </c>
      <c r="D356" s="8" t="s">
        <v>1681</v>
      </c>
      <c r="E356" s="8" t="s">
        <v>1638</v>
      </c>
    </row>
    <row r="357">
      <c r="A357" s="8" t="s">
        <v>1548</v>
      </c>
      <c r="B357" s="8" t="s">
        <v>1649</v>
      </c>
      <c r="C357" s="8" t="s">
        <v>1646</v>
      </c>
      <c r="D357" s="8" t="s">
        <v>1682</v>
      </c>
      <c r="E357" s="8" t="s">
        <v>1683</v>
      </c>
    </row>
    <row r="358">
      <c r="A358" s="8" t="s">
        <v>1548</v>
      </c>
      <c r="B358" s="8" t="s">
        <v>1651</v>
      </c>
      <c r="C358" s="8" t="s">
        <v>1636</v>
      </c>
      <c r="D358" s="8" t="s">
        <v>1869</v>
      </c>
      <c r="E358" s="8" t="s">
        <v>1638</v>
      </c>
    </row>
    <row r="359">
      <c r="A359" s="8" t="s">
        <v>1548</v>
      </c>
      <c r="B359" s="8" t="s">
        <v>1653</v>
      </c>
      <c r="C359" s="8" t="s">
        <v>1646</v>
      </c>
      <c r="D359" s="8" t="s">
        <v>1840</v>
      </c>
      <c r="E359" s="8" t="s">
        <v>1683</v>
      </c>
    </row>
    <row r="360">
      <c r="A360" s="8" t="s">
        <v>1549</v>
      </c>
      <c r="B360" s="8" t="s">
        <v>1635</v>
      </c>
      <c r="C360" s="8" t="s">
        <v>1636</v>
      </c>
      <c r="D360" s="8" t="s">
        <v>1870</v>
      </c>
      <c r="E360" s="8" t="s">
        <v>1638</v>
      </c>
    </row>
    <row r="361">
      <c r="A361" s="8" t="s">
        <v>1549</v>
      </c>
      <c r="B361" s="8" t="s">
        <v>1639</v>
      </c>
      <c r="C361" s="8" t="s">
        <v>1636</v>
      </c>
      <c r="D361" s="8" t="s">
        <v>1871</v>
      </c>
      <c r="E361" s="8" t="s">
        <v>1638</v>
      </c>
    </row>
    <row r="362">
      <c r="A362" s="8" t="s">
        <v>1549</v>
      </c>
      <c r="B362" s="8" t="s">
        <v>1641</v>
      </c>
      <c r="C362" s="8" t="s">
        <v>1636</v>
      </c>
      <c r="D362" s="8" t="s">
        <v>1837</v>
      </c>
      <c r="E362" s="8" t="s">
        <v>1638</v>
      </c>
    </row>
    <row r="363">
      <c r="A363" s="8" t="s">
        <v>1549</v>
      </c>
      <c r="B363" s="8" t="s">
        <v>1643</v>
      </c>
      <c r="C363" s="8" t="s">
        <v>1646</v>
      </c>
      <c r="D363" s="8" t="s">
        <v>1838</v>
      </c>
      <c r="E363" s="8" t="s">
        <v>1638</v>
      </c>
    </row>
    <row r="364">
      <c r="A364" s="8" t="s">
        <v>1549</v>
      </c>
      <c r="B364" s="8" t="s">
        <v>1645</v>
      </c>
      <c r="C364" s="8" t="s">
        <v>1646</v>
      </c>
      <c r="D364" s="8" t="s">
        <v>1681</v>
      </c>
      <c r="E364" s="8" t="s">
        <v>1638</v>
      </c>
    </row>
    <row r="365">
      <c r="A365" s="8" t="s">
        <v>1549</v>
      </c>
      <c r="B365" s="8" t="s">
        <v>1649</v>
      </c>
      <c r="C365" s="8" t="s">
        <v>1646</v>
      </c>
      <c r="D365" s="8" t="s">
        <v>1682</v>
      </c>
      <c r="E365" s="8" t="s">
        <v>1683</v>
      </c>
    </row>
    <row r="366">
      <c r="A366" s="8" t="s">
        <v>1549</v>
      </c>
      <c r="B366" s="8" t="s">
        <v>1651</v>
      </c>
      <c r="C366" s="8" t="s">
        <v>1636</v>
      </c>
      <c r="D366" s="8" t="s">
        <v>1872</v>
      </c>
      <c r="E366" s="8" t="s">
        <v>1638</v>
      </c>
    </row>
    <row r="367">
      <c r="A367" s="8" t="s">
        <v>1549</v>
      </c>
      <c r="B367" s="8" t="s">
        <v>1653</v>
      </c>
      <c r="C367" s="8" t="s">
        <v>1646</v>
      </c>
      <c r="D367" s="8" t="s">
        <v>1840</v>
      </c>
      <c r="E367" s="8" t="s">
        <v>1683</v>
      </c>
    </row>
    <row r="368">
      <c r="A368" s="8" t="s">
        <v>1551</v>
      </c>
      <c r="B368" s="8" t="s">
        <v>1635</v>
      </c>
      <c r="C368" s="8" t="s">
        <v>1636</v>
      </c>
      <c r="D368" s="8" t="s">
        <v>1873</v>
      </c>
      <c r="E368" s="8" t="s">
        <v>1638</v>
      </c>
    </row>
    <row r="369">
      <c r="A369" s="8" t="s">
        <v>1551</v>
      </c>
      <c r="B369" s="8" t="s">
        <v>1639</v>
      </c>
      <c r="C369" s="8" t="s">
        <v>1636</v>
      </c>
      <c r="D369" s="8" t="s">
        <v>1874</v>
      </c>
      <c r="E369" s="8" t="s">
        <v>1638</v>
      </c>
    </row>
    <row r="370">
      <c r="A370" s="8" t="s">
        <v>1551</v>
      </c>
      <c r="B370" s="8" t="s">
        <v>1641</v>
      </c>
      <c r="C370" s="8" t="s">
        <v>1636</v>
      </c>
      <c r="D370" s="8" t="s">
        <v>1837</v>
      </c>
      <c r="E370" s="8" t="s">
        <v>1638</v>
      </c>
    </row>
    <row r="371">
      <c r="A371" s="8" t="s">
        <v>1551</v>
      </c>
      <c r="B371" s="8" t="s">
        <v>1643</v>
      </c>
      <c r="C371" s="8" t="s">
        <v>1646</v>
      </c>
      <c r="D371" s="8" t="s">
        <v>1838</v>
      </c>
      <c r="E371" s="8" t="s">
        <v>1638</v>
      </c>
    </row>
    <row r="372">
      <c r="A372" s="8" t="s">
        <v>1551</v>
      </c>
      <c r="B372" s="8" t="s">
        <v>1645</v>
      </c>
      <c r="C372" s="8" t="s">
        <v>1646</v>
      </c>
      <c r="D372" s="8" t="s">
        <v>1681</v>
      </c>
      <c r="E372" s="8" t="s">
        <v>1638</v>
      </c>
    </row>
    <row r="373">
      <c r="A373" s="8" t="s">
        <v>1551</v>
      </c>
      <c r="B373" s="8" t="s">
        <v>1649</v>
      </c>
      <c r="C373" s="8" t="s">
        <v>1646</v>
      </c>
      <c r="D373" s="8" t="s">
        <v>1682</v>
      </c>
      <c r="E373" s="8" t="s">
        <v>1683</v>
      </c>
    </row>
    <row r="374">
      <c r="A374" s="8" t="s">
        <v>1551</v>
      </c>
      <c r="B374" s="8" t="s">
        <v>1651</v>
      </c>
      <c r="C374" s="8" t="s">
        <v>1636</v>
      </c>
      <c r="D374" s="8" t="s">
        <v>1875</v>
      </c>
      <c r="E374" s="8" t="s">
        <v>1638</v>
      </c>
    </row>
    <row r="375">
      <c r="A375" s="8" t="s">
        <v>1551</v>
      </c>
      <c r="B375" s="8" t="s">
        <v>1653</v>
      </c>
      <c r="C375" s="8" t="s">
        <v>1646</v>
      </c>
      <c r="D375" s="8" t="s">
        <v>1840</v>
      </c>
      <c r="E375" s="8" t="s">
        <v>1683</v>
      </c>
    </row>
    <row r="376">
      <c r="A376" s="8" t="s">
        <v>1553</v>
      </c>
      <c r="B376" s="8" t="s">
        <v>1635</v>
      </c>
      <c r="C376" s="8" t="s">
        <v>1636</v>
      </c>
      <c r="D376" s="8" t="s">
        <v>1876</v>
      </c>
      <c r="E376" s="8" t="s">
        <v>1877</v>
      </c>
    </row>
    <row r="377">
      <c r="A377" s="8" t="s">
        <v>1553</v>
      </c>
      <c r="B377" s="8" t="s">
        <v>1639</v>
      </c>
      <c r="C377" s="8" t="s">
        <v>1636</v>
      </c>
      <c r="D377" s="8" t="s">
        <v>1878</v>
      </c>
      <c r="E377" s="8" t="s">
        <v>1638</v>
      </c>
    </row>
    <row r="378">
      <c r="A378" s="8" t="s">
        <v>1553</v>
      </c>
      <c r="B378" s="8" t="s">
        <v>1641</v>
      </c>
      <c r="C378" s="8" t="s">
        <v>1636</v>
      </c>
      <c r="D378" s="8" t="s">
        <v>1879</v>
      </c>
      <c r="E378" s="8" t="s">
        <v>1638</v>
      </c>
    </row>
    <row r="379">
      <c r="A379" s="8" t="s">
        <v>1553</v>
      </c>
      <c r="B379" s="8" t="s">
        <v>1643</v>
      </c>
      <c r="C379" s="8" t="s">
        <v>1636</v>
      </c>
      <c r="D379" s="8" t="s">
        <v>1880</v>
      </c>
      <c r="E379" s="8" t="s">
        <v>1661</v>
      </c>
    </row>
    <row r="380">
      <c r="A380" s="8" t="s">
        <v>1553</v>
      </c>
      <c r="B380" s="8" t="s">
        <v>1645</v>
      </c>
      <c r="C380" s="8" t="s">
        <v>1636</v>
      </c>
      <c r="D380" s="8" t="s">
        <v>1881</v>
      </c>
      <c r="E380" s="8" t="s">
        <v>1882</v>
      </c>
    </row>
    <row r="381">
      <c r="A381" s="8" t="s">
        <v>1553</v>
      </c>
      <c r="B381" s="8" t="s">
        <v>1649</v>
      </c>
      <c r="C381" s="8" t="s">
        <v>1636</v>
      </c>
      <c r="D381" s="8" t="s">
        <v>1883</v>
      </c>
      <c r="E381" s="8" t="s">
        <v>1638</v>
      </c>
    </row>
    <row r="382">
      <c r="A382" s="8" t="s">
        <v>1553</v>
      </c>
      <c r="B382" s="8" t="s">
        <v>1651</v>
      </c>
      <c r="C382" s="8" t="s">
        <v>1646</v>
      </c>
      <c r="D382" s="8" t="s">
        <v>1884</v>
      </c>
      <c r="E382" s="8" t="s">
        <v>1729</v>
      </c>
    </row>
    <row r="383">
      <c r="A383" s="8" t="s">
        <v>1553</v>
      </c>
      <c r="B383" s="8" t="s">
        <v>1653</v>
      </c>
      <c r="C383" s="8" t="s">
        <v>1646</v>
      </c>
      <c r="D383" s="8" t="s">
        <v>1885</v>
      </c>
      <c r="E383" s="8" t="s">
        <v>1729</v>
      </c>
    </row>
    <row r="384">
      <c r="A384" s="8" t="s">
        <v>1553</v>
      </c>
      <c r="B384" s="8" t="s">
        <v>1655</v>
      </c>
      <c r="C384" s="8" t="s">
        <v>1636</v>
      </c>
      <c r="D384" s="8" t="s">
        <v>1886</v>
      </c>
      <c r="E384" s="8" t="s">
        <v>1638</v>
      </c>
    </row>
    <row r="385">
      <c r="A385" s="8" t="s">
        <v>1555</v>
      </c>
      <c r="B385" s="8" t="s">
        <v>1635</v>
      </c>
      <c r="C385" s="8" t="s">
        <v>1636</v>
      </c>
      <c r="D385" s="8" t="s">
        <v>1887</v>
      </c>
      <c r="E385" s="8" t="s">
        <v>1877</v>
      </c>
    </row>
    <row r="386">
      <c r="A386" s="8" t="s">
        <v>1555</v>
      </c>
      <c r="B386" s="8" t="s">
        <v>1639</v>
      </c>
      <c r="C386" s="8" t="s">
        <v>1636</v>
      </c>
      <c r="D386" s="8" t="s">
        <v>1888</v>
      </c>
      <c r="E386" s="8" t="s">
        <v>1638</v>
      </c>
    </row>
    <row r="387">
      <c r="A387" s="8" t="s">
        <v>1555</v>
      </c>
      <c r="B387" s="8" t="s">
        <v>1641</v>
      </c>
      <c r="C387" s="8" t="s">
        <v>1636</v>
      </c>
      <c r="D387" s="8" t="s">
        <v>1889</v>
      </c>
      <c r="E387" s="8" t="s">
        <v>1638</v>
      </c>
    </row>
    <row r="388">
      <c r="A388" s="8" t="s">
        <v>1555</v>
      </c>
      <c r="B388" s="8" t="s">
        <v>1643</v>
      </c>
      <c r="C388" s="8" t="s">
        <v>1636</v>
      </c>
      <c r="D388" s="8" t="s">
        <v>1890</v>
      </c>
      <c r="E388" s="8" t="s">
        <v>1661</v>
      </c>
    </row>
    <row r="389">
      <c r="A389" s="8" t="s">
        <v>1555</v>
      </c>
      <c r="B389" s="8" t="s">
        <v>1645</v>
      </c>
      <c r="C389" s="8" t="s">
        <v>1636</v>
      </c>
      <c r="D389" s="8" t="s">
        <v>1891</v>
      </c>
      <c r="E389" s="8" t="s">
        <v>1882</v>
      </c>
    </row>
    <row r="390">
      <c r="A390" s="8" t="s">
        <v>1555</v>
      </c>
      <c r="B390" s="8" t="s">
        <v>1649</v>
      </c>
      <c r="C390" s="8" t="s">
        <v>1636</v>
      </c>
      <c r="D390" s="8" t="s">
        <v>1892</v>
      </c>
      <c r="E390" s="8" t="s">
        <v>1638</v>
      </c>
    </row>
    <row r="391">
      <c r="A391" s="8" t="s">
        <v>1555</v>
      </c>
      <c r="B391" s="8" t="s">
        <v>1651</v>
      </c>
      <c r="C391" s="8" t="s">
        <v>1646</v>
      </c>
      <c r="D391" s="8" t="s">
        <v>1893</v>
      </c>
      <c r="E391" s="8" t="s">
        <v>1894</v>
      </c>
    </row>
    <row r="392">
      <c r="A392" s="8" t="s">
        <v>1555</v>
      </c>
      <c r="B392" s="8" t="s">
        <v>1653</v>
      </c>
      <c r="C392" s="8" t="s">
        <v>1646</v>
      </c>
      <c r="D392" s="8" t="s">
        <v>1895</v>
      </c>
      <c r="E392" s="8" t="s">
        <v>1894</v>
      </c>
    </row>
    <row r="393">
      <c r="A393" s="8" t="s">
        <v>1555</v>
      </c>
      <c r="B393" s="8" t="s">
        <v>1655</v>
      </c>
      <c r="C393" s="8" t="s">
        <v>1636</v>
      </c>
      <c r="D393" s="8" t="s">
        <v>1896</v>
      </c>
      <c r="E393" s="8" t="s">
        <v>1638</v>
      </c>
    </row>
    <row r="394">
      <c r="A394" s="8" t="s">
        <v>1557</v>
      </c>
      <c r="B394" s="8" t="s">
        <v>1635</v>
      </c>
      <c r="C394" s="8" t="s">
        <v>1636</v>
      </c>
      <c r="D394" s="8" t="s">
        <v>1897</v>
      </c>
      <c r="E394" s="8" t="s">
        <v>1638</v>
      </c>
    </row>
    <row r="395">
      <c r="A395" s="8" t="s">
        <v>1557</v>
      </c>
      <c r="B395" s="8" t="s">
        <v>1639</v>
      </c>
      <c r="C395" s="8" t="s">
        <v>1636</v>
      </c>
      <c r="D395" s="8" t="s">
        <v>1898</v>
      </c>
      <c r="E395" s="8" t="s">
        <v>1638</v>
      </c>
    </row>
    <row r="396">
      <c r="A396" s="8" t="s">
        <v>1557</v>
      </c>
      <c r="B396" s="8" t="s">
        <v>1641</v>
      </c>
      <c r="C396" s="8" t="s">
        <v>1636</v>
      </c>
      <c r="D396" s="8" t="s">
        <v>1899</v>
      </c>
      <c r="E396" s="8" t="s">
        <v>1638</v>
      </c>
    </row>
    <row r="397">
      <c r="A397" s="8" t="s">
        <v>1557</v>
      </c>
      <c r="B397" s="8" t="s">
        <v>1643</v>
      </c>
      <c r="C397" s="8" t="s">
        <v>1636</v>
      </c>
      <c r="D397" s="8" t="s">
        <v>1900</v>
      </c>
      <c r="E397" s="8" t="s">
        <v>1901</v>
      </c>
    </row>
    <row r="398">
      <c r="A398" s="8" t="s">
        <v>1557</v>
      </c>
      <c r="B398" s="8" t="s">
        <v>1645</v>
      </c>
      <c r="C398" s="8" t="s">
        <v>1636</v>
      </c>
      <c r="D398" s="8" t="s">
        <v>1902</v>
      </c>
      <c r="E398" s="8" t="s">
        <v>1903</v>
      </c>
    </row>
    <row r="399">
      <c r="A399" s="8" t="s">
        <v>1557</v>
      </c>
      <c r="B399" s="8" t="s">
        <v>1649</v>
      </c>
      <c r="C399" s="8" t="s">
        <v>1636</v>
      </c>
      <c r="D399" s="8" t="s">
        <v>1904</v>
      </c>
      <c r="E399" s="8" t="s">
        <v>1638</v>
      </c>
    </row>
    <row r="400">
      <c r="A400" s="8" t="s">
        <v>1557</v>
      </c>
      <c r="B400" s="8" t="s">
        <v>1651</v>
      </c>
      <c r="C400" s="8" t="s">
        <v>1646</v>
      </c>
      <c r="D400" s="8" t="s">
        <v>1905</v>
      </c>
      <c r="E400" s="8" t="s">
        <v>1906</v>
      </c>
    </row>
    <row r="401">
      <c r="A401" s="8" t="s">
        <v>1557</v>
      </c>
      <c r="B401" s="8" t="s">
        <v>1653</v>
      </c>
      <c r="C401" s="8" t="s">
        <v>1646</v>
      </c>
      <c r="D401" s="8" t="s">
        <v>1907</v>
      </c>
      <c r="E401" s="8" t="s">
        <v>1908</v>
      </c>
    </row>
    <row r="402">
      <c r="A402" s="8" t="s">
        <v>1557</v>
      </c>
      <c r="B402" s="8" t="s">
        <v>1655</v>
      </c>
      <c r="C402" s="8" t="s">
        <v>1636</v>
      </c>
      <c r="D402" s="8" t="s">
        <v>1909</v>
      </c>
      <c r="E402" s="8" t="s">
        <v>1638</v>
      </c>
    </row>
    <row r="403">
      <c r="A403" s="8" t="s">
        <v>1560</v>
      </c>
      <c r="B403" s="8" t="s">
        <v>1635</v>
      </c>
      <c r="C403" s="8" t="s">
        <v>1636</v>
      </c>
      <c r="D403" s="8" t="s">
        <v>1910</v>
      </c>
      <c r="E403" s="8" t="s">
        <v>1877</v>
      </c>
    </row>
    <row r="404">
      <c r="A404" s="8" t="s">
        <v>1560</v>
      </c>
      <c r="B404" s="8" t="s">
        <v>1639</v>
      </c>
      <c r="C404" s="8" t="s">
        <v>1636</v>
      </c>
      <c r="D404" s="8" t="s">
        <v>1911</v>
      </c>
      <c r="E404" s="8" t="s">
        <v>1638</v>
      </c>
    </row>
    <row r="405">
      <c r="A405" s="8" t="s">
        <v>1560</v>
      </c>
      <c r="B405" s="8" t="s">
        <v>1641</v>
      </c>
      <c r="C405" s="8" t="s">
        <v>1636</v>
      </c>
      <c r="D405" s="8" t="s">
        <v>1912</v>
      </c>
      <c r="E405" s="8" t="s">
        <v>1638</v>
      </c>
    </row>
    <row r="406">
      <c r="A406" s="8" t="s">
        <v>1560</v>
      </c>
      <c r="B406" s="8" t="s">
        <v>1643</v>
      </c>
      <c r="C406" s="8" t="s">
        <v>1636</v>
      </c>
      <c r="D406" s="8" t="s">
        <v>1913</v>
      </c>
      <c r="E406" s="8" t="s">
        <v>1661</v>
      </c>
    </row>
    <row r="407">
      <c r="A407" s="8" t="s">
        <v>1560</v>
      </c>
      <c r="B407" s="8" t="s">
        <v>1645</v>
      </c>
      <c r="C407" s="8" t="s">
        <v>1636</v>
      </c>
      <c r="D407" s="8" t="s">
        <v>1914</v>
      </c>
      <c r="E407" s="8" t="s">
        <v>1882</v>
      </c>
    </row>
    <row r="408">
      <c r="A408" s="8" t="s">
        <v>1560</v>
      </c>
      <c r="B408" s="8" t="s">
        <v>1649</v>
      </c>
      <c r="C408" s="8" t="s">
        <v>1636</v>
      </c>
      <c r="D408" s="8" t="s">
        <v>1915</v>
      </c>
      <c r="E408" s="8" t="s">
        <v>1638</v>
      </c>
    </row>
    <row r="409">
      <c r="A409" s="8" t="s">
        <v>1560</v>
      </c>
      <c r="B409" s="8" t="s">
        <v>1651</v>
      </c>
      <c r="C409" s="8" t="s">
        <v>1646</v>
      </c>
      <c r="D409" s="8" t="s">
        <v>1916</v>
      </c>
      <c r="E409" s="8" t="s">
        <v>1729</v>
      </c>
    </row>
    <row r="410">
      <c r="A410" s="8" t="s">
        <v>1560</v>
      </c>
      <c r="B410" s="8" t="s">
        <v>1653</v>
      </c>
      <c r="C410" s="8" t="s">
        <v>1646</v>
      </c>
      <c r="D410" s="8" t="s">
        <v>1917</v>
      </c>
      <c r="E410" s="8" t="s">
        <v>1729</v>
      </c>
    </row>
    <row r="411">
      <c r="A411" s="8" t="s">
        <v>1560</v>
      </c>
      <c r="B411" s="8" t="s">
        <v>1655</v>
      </c>
      <c r="C411" s="8" t="s">
        <v>1636</v>
      </c>
      <c r="D411" s="8" t="s">
        <v>1918</v>
      </c>
      <c r="E411" s="8" t="s">
        <v>1638</v>
      </c>
    </row>
    <row r="412">
      <c r="A412" s="8" t="s">
        <v>1562</v>
      </c>
      <c r="B412" s="8" t="s">
        <v>1635</v>
      </c>
      <c r="C412" s="8" t="s">
        <v>1636</v>
      </c>
      <c r="D412" s="8" t="s">
        <v>1919</v>
      </c>
      <c r="E412" s="8" t="s">
        <v>1877</v>
      </c>
    </row>
    <row r="413">
      <c r="A413" s="8" t="s">
        <v>1562</v>
      </c>
      <c r="B413" s="8" t="s">
        <v>1639</v>
      </c>
      <c r="C413" s="8" t="s">
        <v>1636</v>
      </c>
      <c r="D413" s="8" t="s">
        <v>1920</v>
      </c>
      <c r="E413" s="8" t="s">
        <v>1638</v>
      </c>
    </row>
    <row r="414">
      <c r="A414" s="8" t="s">
        <v>1562</v>
      </c>
      <c r="B414" s="8" t="s">
        <v>1641</v>
      </c>
      <c r="C414" s="8" t="s">
        <v>1636</v>
      </c>
      <c r="D414" s="8" t="s">
        <v>1921</v>
      </c>
      <c r="E414" s="8" t="s">
        <v>1638</v>
      </c>
    </row>
    <row r="415">
      <c r="A415" s="8" t="s">
        <v>1562</v>
      </c>
      <c r="B415" s="8" t="s">
        <v>1643</v>
      </c>
      <c r="C415" s="8" t="s">
        <v>1646</v>
      </c>
      <c r="D415" s="8" t="s">
        <v>1922</v>
      </c>
      <c r="E415" s="8" t="s">
        <v>1729</v>
      </c>
    </row>
    <row r="416">
      <c r="A416" s="8" t="s">
        <v>1562</v>
      </c>
      <c r="B416" s="8" t="s">
        <v>1645</v>
      </c>
      <c r="C416" s="8" t="s">
        <v>1636</v>
      </c>
      <c r="D416" s="8" t="s">
        <v>1923</v>
      </c>
      <c r="E416" s="8" t="s">
        <v>1638</v>
      </c>
    </row>
    <row r="417">
      <c r="A417" s="8" t="s">
        <v>1562</v>
      </c>
      <c r="B417" s="8" t="s">
        <v>1649</v>
      </c>
      <c r="C417" s="8" t="s">
        <v>1636</v>
      </c>
      <c r="D417" s="8" t="s">
        <v>1924</v>
      </c>
      <c r="E417" s="8" t="s">
        <v>1925</v>
      </c>
    </row>
    <row r="418">
      <c r="A418" s="8" t="s">
        <v>1562</v>
      </c>
      <c r="B418" s="8" t="s">
        <v>1651</v>
      </c>
      <c r="C418" s="8" t="s">
        <v>1636</v>
      </c>
      <c r="D418" s="8" t="s">
        <v>1926</v>
      </c>
      <c r="E418" s="8" t="s">
        <v>1638</v>
      </c>
    </row>
    <row r="419">
      <c r="A419" s="8" t="s">
        <v>1562</v>
      </c>
      <c r="B419" s="8" t="s">
        <v>1653</v>
      </c>
      <c r="C419" s="8" t="s">
        <v>1646</v>
      </c>
      <c r="D419" s="8" t="s">
        <v>1927</v>
      </c>
      <c r="E419" s="8" t="s">
        <v>1894</v>
      </c>
    </row>
    <row r="420">
      <c r="A420" s="8" t="s">
        <v>1562</v>
      </c>
      <c r="B420" s="8" t="s">
        <v>1655</v>
      </c>
      <c r="C420" s="8" t="s">
        <v>1646</v>
      </c>
      <c r="D420" s="8" t="s">
        <v>1928</v>
      </c>
      <c r="E420" s="8" t="s">
        <v>1906</v>
      </c>
    </row>
    <row r="421">
      <c r="A421" s="8" t="s">
        <v>1564</v>
      </c>
      <c r="B421" s="8" t="s">
        <v>1635</v>
      </c>
      <c r="C421" s="8" t="s">
        <v>1636</v>
      </c>
      <c r="D421" s="8" t="s">
        <v>1929</v>
      </c>
      <c r="E421" s="8" t="s">
        <v>1877</v>
      </c>
    </row>
    <row r="422">
      <c r="A422" s="8" t="s">
        <v>1564</v>
      </c>
      <c r="B422" s="8" t="s">
        <v>1639</v>
      </c>
      <c r="C422" s="8" t="s">
        <v>1636</v>
      </c>
      <c r="D422" s="8" t="s">
        <v>1930</v>
      </c>
      <c r="E422" s="8" t="s">
        <v>1638</v>
      </c>
    </row>
    <row r="423">
      <c r="A423" s="8" t="s">
        <v>1564</v>
      </c>
      <c r="B423" s="8" t="s">
        <v>1641</v>
      </c>
      <c r="C423" s="8" t="s">
        <v>1636</v>
      </c>
      <c r="D423" s="8" t="s">
        <v>1879</v>
      </c>
      <c r="E423" s="8" t="s">
        <v>1638</v>
      </c>
    </row>
    <row r="424">
      <c r="A424" s="8" t="s">
        <v>1564</v>
      </c>
      <c r="B424" s="8" t="s">
        <v>1643</v>
      </c>
      <c r="C424" s="8" t="s">
        <v>1636</v>
      </c>
      <c r="D424" s="8" t="s">
        <v>1880</v>
      </c>
      <c r="E424" s="8" t="s">
        <v>1661</v>
      </c>
    </row>
    <row r="425">
      <c r="A425" s="8" t="s">
        <v>1564</v>
      </c>
      <c r="B425" s="8" t="s">
        <v>1645</v>
      </c>
      <c r="C425" s="8" t="s">
        <v>1636</v>
      </c>
      <c r="D425" s="8" t="s">
        <v>1931</v>
      </c>
      <c r="E425" s="8" t="s">
        <v>1882</v>
      </c>
    </row>
    <row r="426">
      <c r="A426" s="8" t="s">
        <v>1564</v>
      </c>
      <c r="B426" s="8" t="s">
        <v>1649</v>
      </c>
      <c r="C426" s="8" t="s">
        <v>1636</v>
      </c>
      <c r="D426" s="8" t="s">
        <v>1883</v>
      </c>
      <c r="E426" s="8" t="s">
        <v>1638</v>
      </c>
    </row>
    <row r="427">
      <c r="A427" s="8" t="s">
        <v>1564</v>
      </c>
      <c r="B427" s="8" t="s">
        <v>1651</v>
      </c>
      <c r="C427" s="8" t="s">
        <v>1646</v>
      </c>
      <c r="D427" s="8" t="s">
        <v>1932</v>
      </c>
      <c r="E427" s="8" t="s">
        <v>1729</v>
      </c>
    </row>
    <row r="428">
      <c r="A428" s="8" t="s">
        <v>1564</v>
      </c>
      <c r="B428" s="8" t="s">
        <v>1653</v>
      </c>
      <c r="C428" s="8" t="s">
        <v>1646</v>
      </c>
      <c r="D428" s="8" t="s">
        <v>1885</v>
      </c>
      <c r="E428" s="8" t="s">
        <v>1729</v>
      </c>
    </row>
    <row r="429">
      <c r="A429" s="8" t="s">
        <v>1564</v>
      </c>
      <c r="B429" s="8" t="s">
        <v>1655</v>
      </c>
      <c r="C429" s="8" t="s">
        <v>1636</v>
      </c>
      <c r="D429" s="8" t="s">
        <v>1886</v>
      </c>
      <c r="E429" s="8" t="s">
        <v>1638</v>
      </c>
    </row>
    <row r="430">
      <c r="A430" s="8" t="s">
        <v>1566</v>
      </c>
      <c r="B430" s="8" t="s">
        <v>1635</v>
      </c>
      <c r="C430" s="8" t="s">
        <v>1636</v>
      </c>
      <c r="D430" s="8" t="s">
        <v>1933</v>
      </c>
      <c r="E430" s="8" t="s">
        <v>1877</v>
      </c>
    </row>
    <row r="431">
      <c r="A431" s="8" t="s">
        <v>1566</v>
      </c>
      <c r="B431" s="8" t="s">
        <v>1639</v>
      </c>
      <c r="C431" s="8" t="s">
        <v>1636</v>
      </c>
      <c r="D431" s="8" t="s">
        <v>1934</v>
      </c>
      <c r="E431" s="8" t="s">
        <v>1638</v>
      </c>
    </row>
    <row r="432">
      <c r="A432" s="8" t="s">
        <v>1566</v>
      </c>
      <c r="B432" s="8" t="s">
        <v>1641</v>
      </c>
      <c r="C432" s="8" t="s">
        <v>1636</v>
      </c>
      <c r="D432" s="8" t="s">
        <v>1879</v>
      </c>
      <c r="E432" s="8" t="s">
        <v>1638</v>
      </c>
    </row>
    <row r="433">
      <c r="A433" s="8" t="s">
        <v>1566</v>
      </c>
      <c r="B433" s="8" t="s">
        <v>1643</v>
      </c>
      <c r="C433" s="8" t="s">
        <v>1636</v>
      </c>
      <c r="D433" s="8" t="s">
        <v>1880</v>
      </c>
      <c r="E433" s="8" t="s">
        <v>1661</v>
      </c>
    </row>
    <row r="434">
      <c r="A434" s="8" t="s">
        <v>1566</v>
      </c>
      <c r="B434" s="8" t="s">
        <v>1645</v>
      </c>
      <c r="C434" s="8" t="s">
        <v>1636</v>
      </c>
      <c r="D434" s="8" t="s">
        <v>1935</v>
      </c>
      <c r="E434" s="8" t="s">
        <v>1882</v>
      </c>
    </row>
    <row r="435">
      <c r="A435" s="8" t="s">
        <v>1566</v>
      </c>
      <c r="B435" s="8" t="s">
        <v>1649</v>
      </c>
      <c r="C435" s="8" t="s">
        <v>1636</v>
      </c>
      <c r="D435" s="8" t="s">
        <v>1883</v>
      </c>
      <c r="E435" s="8" t="s">
        <v>1638</v>
      </c>
    </row>
    <row r="436">
      <c r="A436" s="8" t="s">
        <v>1566</v>
      </c>
      <c r="B436" s="8" t="s">
        <v>1651</v>
      </c>
      <c r="C436" s="8" t="s">
        <v>1646</v>
      </c>
      <c r="D436" s="8" t="s">
        <v>1936</v>
      </c>
      <c r="E436" s="8" t="s">
        <v>1729</v>
      </c>
    </row>
    <row r="437">
      <c r="A437" s="8" t="s">
        <v>1566</v>
      </c>
      <c r="B437" s="8" t="s">
        <v>1653</v>
      </c>
      <c r="C437" s="8" t="s">
        <v>1646</v>
      </c>
      <c r="D437" s="8" t="s">
        <v>1885</v>
      </c>
      <c r="E437" s="8" t="s">
        <v>1729</v>
      </c>
    </row>
    <row r="438">
      <c r="A438" s="8" t="s">
        <v>1566</v>
      </c>
      <c r="B438" s="8" t="s">
        <v>1655</v>
      </c>
      <c r="C438" s="8" t="s">
        <v>1636</v>
      </c>
      <c r="D438" s="8" t="s">
        <v>1886</v>
      </c>
      <c r="E438" s="8" t="s">
        <v>1638</v>
      </c>
    </row>
    <row r="439">
      <c r="A439" s="8" t="s">
        <v>1567</v>
      </c>
      <c r="B439" s="8" t="s">
        <v>1635</v>
      </c>
      <c r="C439" s="8" t="s">
        <v>1636</v>
      </c>
      <c r="D439" s="8" t="s">
        <v>1937</v>
      </c>
      <c r="E439" s="8" t="s">
        <v>1877</v>
      </c>
    </row>
    <row r="440">
      <c r="A440" s="8" t="s">
        <v>1567</v>
      </c>
      <c r="B440" s="8" t="s">
        <v>1639</v>
      </c>
      <c r="C440" s="8" t="s">
        <v>1636</v>
      </c>
      <c r="D440" s="8" t="s">
        <v>1938</v>
      </c>
      <c r="E440" s="8" t="s">
        <v>1638</v>
      </c>
    </row>
    <row r="441">
      <c r="A441" s="8" t="s">
        <v>1567</v>
      </c>
      <c r="B441" s="8" t="s">
        <v>1641</v>
      </c>
      <c r="C441" s="8" t="s">
        <v>1636</v>
      </c>
      <c r="D441" s="8" t="s">
        <v>1879</v>
      </c>
      <c r="E441" s="8" t="s">
        <v>1638</v>
      </c>
    </row>
    <row r="442">
      <c r="A442" s="8" t="s">
        <v>1567</v>
      </c>
      <c r="B442" s="8" t="s">
        <v>1643</v>
      </c>
      <c r="C442" s="8" t="s">
        <v>1636</v>
      </c>
      <c r="D442" s="8" t="s">
        <v>1880</v>
      </c>
      <c r="E442" s="8" t="s">
        <v>1661</v>
      </c>
    </row>
    <row r="443">
      <c r="A443" s="8" t="s">
        <v>1567</v>
      </c>
      <c r="B443" s="8" t="s">
        <v>1645</v>
      </c>
      <c r="C443" s="8" t="s">
        <v>1636</v>
      </c>
      <c r="D443" s="8" t="s">
        <v>1939</v>
      </c>
      <c r="E443" s="8" t="s">
        <v>1882</v>
      </c>
    </row>
    <row r="444">
      <c r="A444" s="8" t="s">
        <v>1567</v>
      </c>
      <c r="B444" s="8" t="s">
        <v>1649</v>
      </c>
      <c r="C444" s="8" t="s">
        <v>1636</v>
      </c>
      <c r="D444" s="8" t="s">
        <v>1883</v>
      </c>
      <c r="E444" s="8" t="s">
        <v>1638</v>
      </c>
    </row>
    <row r="445">
      <c r="A445" s="8" t="s">
        <v>1567</v>
      </c>
      <c r="B445" s="8" t="s">
        <v>1651</v>
      </c>
      <c r="C445" s="8" t="s">
        <v>1646</v>
      </c>
      <c r="D445" s="8" t="s">
        <v>1940</v>
      </c>
      <c r="E445" s="8" t="s">
        <v>1729</v>
      </c>
    </row>
    <row r="446">
      <c r="A446" s="8" t="s">
        <v>1567</v>
      </c>
      <c r="B446" s="8" t="s">
        <v>1653</v>
      </c>
      <c r="C446" s="8" t="s">
        <v>1646</v>
      </c>
      <c r="D446" s="8" t="s">
        <v>1885</v>
      </c>
      <c r="E446" s="8" t="s">
        <v>1729</v>
      </c>
    </row>
    <row r="447">
      <c r="A447" s="8" t="s">
        <v>1567</v>
      </c>
      <c r="B447" s="8" t="s">
        <v>1655</v>
      </c>
      <c r="C447" s="8" t="s">
        <v>1636</v>
      </c>
      <c r="D447" s="8" t="s">
        <v>1886</v>
      </c>
      <c r="E447" s="8" t="s">
        <v>1638</v>
      </c>
    </row>
    <row r="448">
      <c r="A448" s="8" t="s">
        <v>1569</v>
      </c>
      <c r="B448" s="8" t="s">
        <v>1635</v>
      </c>
      <c r="C448" s="8" t="s">
        <v>1636</v>
      </c>
      <c r="D448" s="8" t="s">
        <v>1941</v>
      </c>
      <c r="E448" s="8" t="s">
        <v>1877</v>
      </c>
    </row>
    <row r="449">
      <c r="A449" s="8" t="s">
        <v>1569</v>
      </c>
      <c r="B449" s="8" t="s">
        <v>1639</v>
      </c>
      <c r="C449" s="8" t="s">
        <v>1636</v>
      </c>
      <c r="D449" s="8" t="s">
        <v>1942</v>
      </c>
      <c r="E449" s="8" t="s">
        <v>1638</v>
      </c>
    </row>
    <row r="450">
      <c r="A450" s="8" t="s">
        <v>1569</v>
      </c>
      <c r="B450" s="8" t="s">
        <v>1641</v>
      </c>
      <c r="C450" s="8" t="s">
        <v>1636</v>
      </c>
      <c r="D450" s="8" t="s">
        <v>1879</v>
      </c>
      <c r="E450" s="8" t="s">
        <v>1638</v>
      </c>
    </row>
    <row r="451">
      <c r="A451" s="8" t="s">
        <v>1569</v>
      </c>
      <c r="B451" s="8" t="s">
        <v>1643</v>
      </c>
      <c r="C451" s="8" t="s">
        <v>1636</v>
      </c>
      <c r="D451" s="8" t="s">
        <v>1880</v>
      </c>
      <c r="E451" s="8" t="s">
        <v>1661</v>
      </c>
    </row>
    <row r="452">
      <c r="A452" s="8" t="s">
        <v>1569</v>
      </c>
      <c r="B452" s="8" t="s">
        <v>1645</v>
      </c>
      <c r="C452" s="8" t="s">
        <v>1636</v>
      </c>
      <c r="D452" s="8" t="s">
        <v>1943</v>
      </c>
      <c r="E452" s="8" t="s">
        <v>1882</v>
      </c>
    </row>
    <row r="453">
      <c r="A453" s="8" t="s">
        <v>1569</v>
      </c>
      <c r="B453" s="8" t="s">
        <v>1649</v>
      </c>
      <c r="C453" s="8" t="s">
        <v>1636</v>
      </c>
      <c r="D453" s="8" t="s">
        <v>1883</v>
      </c>
      <c r="E453" s="8" t="s">
        <v>1638</v>
      </c>
    </row>
    <row r="454">
      <c r="A454" s="8" t="s">
        <v>1569</v>
      </c>
      <c r="B454" s="8" t="s">
        <v>1651</v>
      </c>
      <c r="C454" s="8" t="s">
        <v>1646</v>
      </c>
      <c r="D454" s="8" t="s">
        <v>1944</v>
      </c>
      <c r="E454" s="8" t="s">
        <v>1729</v>
      </c>
    </row>
    <row r="455">
      <c r="A455" s="8" t="s">
        <v>1569</v>
      </c>
      <c r="B455" s="8" t="s">
        <v>1653</v>
      </c>
      <c r="C455" s="8" t="s">
        <v>1646</v>
      </c>
      <c r="D455" s="8" t="s">
        <v>1885</v>
      </c>
      <c r="E455" s="8" t="s">
        <v>1729</v>
      </c>
    </row>
    <row r="456">
      <c r="A456" s="8" t="s">
        <v>1569</v>
      </c>
      <c r="B456" s="8" t="s">
        <v>1655</v>
      </c>
      <c r="C456" s="8" t="s">
        <v>1636</v>
      </c>
      <c r="D456" s="8" t="s">
        <v>1886</v>
      </c>
      <c r="E456" s="8" t="s">
        <v>1638</v>
      </c>
    </row>
    <row r="457">
      <c r="A457" s="8" t="s">
        <v>1570</v>
      </c>
      <c r="B457" s="8" t="s">
        <v>1635</v>
      </c>
      <c r="C457" s="8" t="s">
        <v>1636</v>
      </c>
      <c r="D457" s="8" t="s">
        <v>1945</v>
      </c>
      <c r="E457" s="8" t="s">
        <v>1877</v>
      </c>
    </row>
    <row r="458">
      <c r="A458" s="8" t="s">
        <v>1570</v>
      </c>
      <c r="B458" s="8" t="s">
        <v>1639</v>
      </c>
      <c r="C458" s="8" t="s">
        <v>1636</v>
      </c>
      <c r="D458" s="8" t="s">
        <v>1946</v>
      </c>
      <c r="E458" s="8" t="s">
        <v>1638</v>
      </c>
    </row>
    <row r="459">
      <c r="A459" s="8" t="s">
        <v>1570</v>
      </c>
      <c r="B459" s="8" t="s">
        <v>1641</v>
      </c>
      <c r="C459" s="8" t="s">
        <v>1636</v>
      </c>
      <c r="D459" s="8" t="s">
        <v>1879</v>
      </c>
      <c r="E459" s="8" t="s">
        <v>1638</v>
      </c>
    </row>
    <row r="460">
      <c r="A460" s="8" t="s">
        <v>1570</v>
      </c>
      <c r="B460" s="8" t="s">
        <v>1643</v>
      </c>
      <c r="C460" s="8" t="s">
        <v>1636</v>
      </c>
      <c r="D460" s="8" t="s">
        <v>1880</v>
      </c>
      <c r="E460" s="8" t="s">
        <v>1661</v>
      </c>
    </row>
    <row r="461">
      <c r="A461" s="8" t="s">
        <v>1570</v>
      </c>
      <c r="B461" s="8" t="s">
        <v>1645</v>
      </c>
      <c r="C461" s="8" t="s">
        <v>1636</v>
      </c>
      <c r="D461" s="8" t="s">
        <v>1947</v>
      </c>
      <c r="E461" s="8" t="s">
        <v>1882</v>
      </c>
    </row>
    <row r="462">
      <c r="A462" s="8" t="s">
        <v>1570</v>
      </c>
      <c r="B462" s="8" t="s">
        <v>1649</v>
      </c>
      <c r="C462" s="8" t="s">
        <v>1636</v>
      </c>
      <c r="D462" s="8" t="s">
        <v>1883</v>
      </c>
      <c r="E462" s="8" t="s">
        <v>1638</v>
      </c>
    </row>
    <row r="463">
      <c r="A463" s="8" t="s">
        <v>1570</v>
      </c>
      <c r="B463" s="8" t="s">
        <v>1651</v>
      </c>
      <c r="C463" s="8" t="s">
        <v>1646</v>
      </c>
      <c r="D463" s="8" t="s">
        <v>1948</v>
      </c>
      <c r="E463" s="8" t="s">
        <v>1729</v>
      </c>
    </row>
    <row r="464">
      <c r="A464" s="8" t="s">
        <v>1570</v>
      </c>
      <c r="B464" s="8" t="s">
        <v>1653</v>
      </c>
      <c r="C464" s="8" t="s">
        <v>1646</v>
      </c>
      <c r="D464" s="8" t="s">
        <v>1885</v>
      </c>
      <c r="E464" s="8" t="s">
        <v>1729</v>
      </c>
    </row>
    <row r="465">
      <c r="A465" s="8" t="s">
        <v>1570</v>
      </c>
      <c r="B465" s="8" t="s">
        <v>1655</v>
      </c>
      <c r="C465" s="8" t="s">
        <v>1636</v>
      </c>
      <c r="D465" s="8" t="s">
        <v>1886</v>
      </c>
      <c r="E465" s="8" t="s">
        <v>1638</v>
      </c>
    </row>
    <row r="466">
      <c r="A466" s="8" t="s">
        <v>1572</v>
      </c>
      <c r="B466" s="8" t="s">
        <v>1635</v>
      </c>
      <c r="C466" s="8" t="s">
        <v>1636</v>
      </c>
      <c r="D466" s="8" t="s">
        <v>1949</v>
      </c>
      <c r="E466" s="8" t="s">
        <v>1877</v>
      </c>
    </row>
    <row r="467">
      <c r="A467" s="8" t="s">
        <v>1572</v>
      </c>
      <c r="B467" s="8" t="s">
        <v>1639</v>
      </c>
      <c r="C467" s="8" t="s">
        <v>1636</v>
      </c>
      <c r="D467" s="8" t="s">
        <v>1950</v>
      </c>
      <c r="E467" s="8" t="s">
        <v>1638</v>
      </c>
    </row>
    <row r="468">
      <c r="A468" s="8" t="s">
        <v>1572</v>
      </c>
      <c r="B468" s="8" t="s">
        <v>1641</v>
      </c>
      <c r="C468" s="8" t="s">
        <v>1636</v>
      </c>
      <c r="D468" s="8" t="s">
        <v>1879</v>
      </c>
      <c r="E468" s="8" t="s">
        <v>1638</v>
      </c>
    </row>
    <row r="469">
      <c r="A469" s="8" t="s">
        <v>1572</v>
      </c>
      <c r="B469" s="8" t="s">
        <v>1643</v>
      </c>
      <c r="C469" s="8" t="s">
        <v>1636</v>
      </c>
      <c r="D469" s="8" t="s">
        <v>1880</v>
      </c>
      <c r="E469" s="8" t="s">
        <v>1661</v>
      </c>
    </row>
    <row r="470">
      <c r="A470" s="8" t="s">
        <v>1572</v>
      </c>
      <c r="B470" s="8" t="s">
        <v>1645</v>
      </c>
      <c r="C470" s="8" t="s">
        <v>1636</v>
      </c>
      <c r="D470" s="8" t="s">
        <v>1951</v>
      </c>
      <c r="E470" s="8" t="s">
        <v>1882</v>
      </c>
    </row>
    <row r="471">
      <c r="A471" s="8" t="s">
        <v>1572</v>
      </c>
      <c r="B471" s="8" t="s">
        <v>1649</v>
      </c>
      <c r="C471" s="8" t="s">
        <v>1636</v>
      </c>
      <c r="D471" s="8" t="s">
        <v>1883</v>
      </c>
      <c r="E471" s="8" t="s">
        <v>1638</v>
      </c>
    </row>
    <row r="472">
      <c r="A472" s="8" t="s">
        <v>1572</v>
      </c>
      <c r="B472" s="8" t="s">
        <v>1651</v>
      </c>
      <c r="C472" s="8" t="s">
        <v>1646</v>
      </c>
      <c r="D472" s="8" t="s">
        <v>1952</v>
      </c>
      <c r="E472" s="8" t="s">
        <v>1729</v>
      </c>
    </row>
    <row r="473">
      <c r="A473" s="8" t="s">
        <v>1572</v>
      </c>
      <c r="B473" s="8" t="s">
        <v>1653</v>
      </c>
      <c r="C473" s="8" t="s">
        <v>1646</v>
      </c>
      <c r="D473" s="8" t="s">
        <v>1885</v>
      </c>
      <c r="E473" s="8" t="s">
        <v>1729</v>
      </c>
    </row>
    <row r="474">
      <c r="A474" s="8" t="s">
        <v>1572</v>
      </c>
      <c r="B474" s="8" t="s">
        <v>1655</v>
      </c>
      <c r="C474" s="8" t="s">
        <v>1636</v>
      </c>
      <c r="D474" s="8" t="s">
        <v>1886</v>
      </c>
      <c r="E474" s="8" t="s">
        <v>1638</v>
      </c>
    </row>
    <row r="475">
      <c r="A475" s="8" t="s">
        <v>1574</v>
      </c>
      <c r="B475" s="8" t="s">
        <v>1635</v>
      </c>
      <c r="C475" s="8" t="s">
        <v>1636</v>
      </c>
      <c r="D475" s="8" t="s">
        <v>1953</v>
      </c>
      <c r="E475" s="8" t="s">
        <v>1877</v>
      </c>
    </row>
    <row r="476">
      <c r="A476" s="8" t="s">
        <v>1574</v>
      </c>
      <c r="B476" s="8" t="s">
        <v>1639</v>
      </c>
      <c r="C476" s="8" t="s">
        <v>1636</v>
      </c>
      <c r="D476" s="8" t="s">
        <v>1954</v>
      </c>
      <c r="E476" s="8" t="s">
        <v>1638</v>
      </c>
    </row>
    <row r="477">
      <c r="A477" s="8" t="s">
        <v>1574</v>
      </c>
      <c r="B477" s="8" t="s">
        <v>1641</v>
      </c>
      <c r="C477" s="8" t="s">
        <v>1636</v>
      </c>
      <c r="D477" s="8" t="s">
        <v>1955</v>
      </c>
      <c r="E477" s="8" t="s">
        <v>1638</v>
      </c>
    </row>
    <row r="478">
      <c r="A478" s="8" t="s">
        <v>1574</v>
      </c>
      <c r="B478" s="8" t="s">
        <v>1643</v>
      </c>
      <c r="C478" s="8" t="s">
        <v>1636</v>
      </c>
      <c r="D478" s="8" t="s">
        <v>1956</v>
      </c>
      <c r="E478" s="8" t="s">
        <v>1661</v>
      </c>
    </row>
    <row r="479">
      <c r="A479" s="8" t="s">
        <v>1574</v>
      </c>
      <c r="B479" s="8" t="s">
        <v>1645</v>
      </c>
      <c r="C479" s="8" t="s">
        <v>1636</v>
      </c>
      <c r="D479" s="8" t="s">
        <v>1957</v>
      </c>
      <c r="E479" s="8" t="s">
        <v>1882</v>
      </c>
    </row>
    <row r="480">
      <c r="A480" s="8" t="s">
        <v>1574</v>
      </c>
      <c r="B480" s="8" t="s">
        <v>1649</v>
      </c>
      <c r="C480" s="8" t="s">
        <v>1636</v>
      </c>
      <c r="D480" s="8" t="s">
        <v>1958</v>
      </c>
      <c r="E480" s="8" t="s">
        <v>1638</v>
      </c>
    </row>
    <row r="481">
      <c r="A481" s="8" t="s">
        <v>1574</v>
      </c>
      <c r="B481" s="8" t="s">
        <v>1651</v>
      </c>
      <c r="C481" s="8" t="s">
        <v>1646</v>
      </c>
      <c r="D481" s="8" t="s">
        <v>1959</v>
      </c>
      <c r="E481" s="8" t="s">
        <v>1729</v>
      </c>
    </row>
    <row r="482">
      <c r="A482" s="8" t="s">
        <v>1574</v>
      </c>
      <c r="B482" s="8" t="s">
        <v>1653</v>
      </c>
      <c r="C482" s="8" t="s">
        <v>1646</v>
      </c>
      <c r="D482" s="8" t="s">
        <v>1960</v>
      </c>
      <c r="E482" s="8" t="s">
        <v>1729</v>
      </c>
    </row>
    <row r="483">
      <c r="A483" s="8" t="s">
        <v>1574</v>
      </c>
      <c r="B483" s="8" t="s">
        <v>1655</v>
      </c>
      <c r="C483" s="8" t="s">
        <v>1636</v>
      </c>
      <c r="D483" s="8" t="s">
        <v>1961</v>
      </c>
      <c r="E483" s="8" t="s">
        <v>1638</v>
      </c>
    </row>
    <row r="484">
      <c r="A484" s="8" t="s">
        <v>1576</v>
      </c>
      <c r="B484" s="8" t="s">
        <v>1635</v>
      </c>
      <c r="C484" s="8" t="s">
        <v>1636</v>
      </c>
      <c r="D484" s="8" t="s">
        <v>1962</v>
      </c>
      <c r="E484" s="8" t="s">
        <v>1877</v>
      </c>
    </row>
    <row r="485">
      <c r="A485" s="8" t="s">
        <v>1576</v>
      </c>
      <c r="B485" s="8" t="s">
        <v>1639</v>
      </c>
      <c r="C485" s="8" t="s">
        <v>1636</v>
      </c>
      <c r="D485" s="8" t="s">
        <v>1963</v>
      </c>
      <c r="E485" s="8" t="s">
        <v>1638</v>
      </c>
    </row>
    <row r="486">
      <c r="A486" s="8" t="s">
        <v>1576</v>
      </c>
      <c r="B486" s="8" t="s">
        <v>1641</v>
      </c>
      <c r="C486" s="8" t="s">
        <v>1636</v>
      </c>
      <c r="D486" s="8" t="s">
        <v>1879</v>
      </c>
      <c r="E486" s="8" t="s">
        <v>1638</v>
      </c>
    </row>
    <row r="487">
      <c r="A487" s="8" t="s">
        <v>1576</v>
      </c>
      <c r="B487" s="8" t="s">
        <v>1643</v>
      </c>
      <c r="C487" s="8" t="s">
        <v>1636</v>
      </c>
      <c r="D487" s="8" t="s">
        <v>1880</v>
      </c>
      <c r="E487" s="8" t="s">
        <v>1661</v>
      </c>
    </row>
    <row r="488">
      <c r="A488" s="8" t="s">
        <v>1576</v>
      </c>
      <c r="B488" s="8" t="s">
        <v>1645</v>
      </c>
      <c r="C488" s="8" t="s">
        <v>1636</v>
      </c>
      <c r="D488" s="8" t="s">
        <v>1964</v>
      </c>
      <c r="E488" s="8" t="s">
        <v>1882</v>
      </c>
    </row>
    <row r="489">
      <c r="A489" s="8" t="s">
        <v>1576</v>
      </c>
      <c r="B489" s="8" t="s">
        <v>1649</v>
      </c>
      <c r="C489" s="8" t="s">
        <v>1636</v>
      </c>
      <c r="D489" s="8" t="s">
        <v>1883</v>
      </c>
      <c r="E489" s="8" t="s">
        <v>1638</v>
      </c>
    </row>
    <row r="490">
      <c r="A490" s="8" t="s">
        <v>1576</v>
      </c>
      <c r="B490" s="8" t="s">
        <v>1651</v>
      </c>
      <c r="C490" s="8" t="s">
        <v>1646</v>
      </c>
      <c r="D490" s="8" t="s">
        <v>1965</v>
      </c>
      <c r="E490" s="8" t="s">
        <v>1729</v>
      </c>
    </row>
    <row r="491">
      <c r="A491" s="8" t="s">
        <v>1576</v>
      </c>
      <c r="B491" s="8" t="s">
        <v>1653</v>
      </c>
      <c r="C491" s="8" t="s">
        <v>1646</v>
      </c>
      <c r="D491" s="8" t="s">
        <v>1885</v>
      </c>
      <c r="E491" s="8" t="s">
        <v>1729</v>
      </c>
    </row>
    <row r="492">
      <c r="A492" s="8" t="s">
        <v>1576</v>
      </c>
      <c r="B492" s="8" t="s">
        <v>1655</v>
      </c>
      <c r="C492" s="8" t="s">
        <v>1636</v>
      </c>
      <c r="D492" s="8" t="s">
        <v>1886</v>
      </c>
      <c r="E492" s="8" t="s">
        <v>1638</v>
      </c>
    </row>
    <row r="493">
      <c r="A493" s="8" t="s">
        <v>1578</v>
      </c>
      <c r="B493" s="8" t="s">
        <v>1635</v>
      </c>
      <c r="C493" s="8" t="s">
        <v>1636</v>
      </c>
      <c r="D493" s="8" t="s">
        <v>1966</v>
      </c>
      <c r="E493" s="8" t="s">
        <v>1877</v>
      </c>
    </row>
    <row r="494">
      <c r="A494" s="8" t="s">
        <v>1578</v>
      </c>
      <c r="B494" s="8" t="s">
        <v>1639</v>
      </c>
      <c r="C494" s="8" t="s">
        <v>1636</v>
      </c>
      <c r="D494" s="8" t="s">
        <v>1967</v>
      </c>
      <c r="E494" s="8" t="s">
        <v>1638</v>
      </c>
    </row>
    <row r="495">
      <c r="A495" s="8" t="s">
        <v>1578</v>
      </c>
      <c r="B495" s="8" t="s">
        <v>1641</v>
      </c>
      <c r="C495" s="8" t="s">
        <v>1636</v>
      </c>
      <c r="D495" s="8" t="s">
        <v>1968</v>
      </c>
      <c r="E495" s="8" t="s">
        <v>1638</v>
      </c>
    </row>
    <row r="496">
      <c r="A496" s="8" t="s">
        <v>1578</v>
      </c>
      <c r="B496" s="8" t="s">
        <v>1643</v>
      </c>
      <c r="C496" s="8" t="s">
        <v>1636</v>
      </c>
      <c r="D496" s="8" t="s">
        <v>1969</v>
      </c>
      <c r="E496" s="8" t="s">
        <v>1661</v>
      </c>
    </row>
    <row r="497">
      <c r="A497" s="8" t="s">
        <v>1578</v>
      </c>
      <c r="B497" s="8" t="s">
        <v>1645</v>
      </c>
      <c r="C497" s="8" t="s">
        <v>1636</v>
      </c>
      <c r="D497" s="8" t="s">
        <v>1970</v>
      </c>
      <c r="E497" s="8" t="s">
        <v>1882</v>
      </c>
    </row>
    <row r="498">
      <c r="A498" s="8" t="s">
        <v>1578</v>
      </c>
      <c r="B498" s="8" t="s">
        <v>1649</v>
      </c>
      <c r="C498" s="8" t="s">
        <v>1636</v>
      </c>
      <c r="D498" s="8" t="s">
        <v>1883</v>
      </c>
      <c r="E498" s="8" t="s">
        <v>1638</v>
      </c>
    </row>
    <row r="499">
      <c r="A499" s="8" t="s">
        <v>1578</v>
      </c>
      <c r="B499" s="8" t="s">
        <v>1651</v>
      </c>
      <c r="C499" s="8" t="s">
        <v>1646</v>
      </c>
      <c r="D499" s="8" t="s">
        <v>1971</v>
      </c>
      <c r="E499" s="8" t="s">
        <v>1729</v>
      </c>
    </row>
    <row r="500">
      <c r="A500" s="8" t="s">
        <v>1578</v>
      </c>
      <c r="B500" s="8" t="s">
        <v>1653</v>
      </c>
      <c r="C500" s="8" t="s">
        <v>1646</v>
      </c>
      <c r="D500" s="8" t="s">
        <v>1885</v>
      </c>
      <c r="E500" s="8" t="s">
        <v>1729</v>
      </c>
    </row>
    <row r="501">
      <c r="A501" s="8" t="s">
        <v>1578</v>
      </c>
      <c r="B501" s="8" t="s">
        <v>1655</v>
      </c>
      <c r="C501" s="8" t="s">
        <v>1636</v>
      </c>
      <c r="D501" s="8" t="s">
        <v>1886</v>
      </c>
      <c r="E501" s="8" t="s">
        <v>1638</v>
      </c>
    </row>
    <row r="502">
      <c r="A502" s="8" t="s">
        <v>1580</v>
      </c>
      <c r="B502" s="8" t="s">
        <v>1635</v>
      </c>
      <c r="C502" s="8" t="s">
        <v>1636</v>
      </c>
      <c r="D502" s="8" t="s">
        <v>1972</v>
      </c>
      <c r="E502" s="8" t="s">
        <v>1877</v>
      </c>
    </row>
    <row r="503">
      <c r="A503" s="8" t="s">
        <v>1580</v>
      </c>
      <c r="B503" s="8" t="s">
        <v>1639</v>
      </c>
      <c r="C503" s="8" t="s">
        <v>1636</v>
      </c>
      <c r="D503" s="8" t="s">
        <v>1967</v>
      </c>
      <c r="E503" s="8" t="s">
        <v>1638</v>
      </c>
    </row>
    <row r="504">
      <c r="A504" s="8" t="s">
        <v>1580</v>
      </c>
      <c r="B504" s="8" t="s">
        <v>1641</v>
      </c>
      <c r="C504" s="8" t="s">
        <v>1636</v>
      </c>
      <c r="D504" s="8" t="s">
        <v>1968</v>
      </c>
      <c r="E504" s="8" t="s">
        <v>1638</v>
      </c>
    </row>
    <row r="505">
      <c r="A505" s="8" t="s">
        <v>1580</v>
      </c>
      <c r="B505" s="8" t="s">
        <v>1643</v>
      </c>
      <c r="C505" s="8" t="s">
        <v>1636</v>
      </c>
      <c r="D505" s="8" t="s">
        <v>1969</v>
      </c>
      <c r="E505" s="8" t="s">
        <v>1661</v>
      </c>
    </row>
    <row r="506">
      <c r="A506" s="8" t="s">
        <v>1580</v>
      </c>
      <c r="B506" s="8" t="s">
        <v>1645</v>
      </c>
      <c r="C506" s="8" t="s">
        <v>1636</v>
      </c>
      <c r="D506" s="8" t="s">
        <v>1970</v>
      </c>
      <c r="E506" s="8" t="s">
        <v>1882</v>
      </c>
    </row>
    <row r="507">
      <c r="A507" s="8" t="s">
        <v>1580</v>
      </c>
      <c r="B507" s="8" t="s">
        <v>1649</v>
      </c>
      <c r="C507" s="8" t="s">
        <v>1636</v>
      </c>
      <c r="D507" s="8" t="s">
        <v>1883</v>
      </c>
      <c r="E507" s="8" t="s">
        <v>1638</v>
      </c>
    </row>
    <row r="508">
      <c r="A508" s="8" t="s">
        <v>1580</v>
      </c>
      <c r="B508" s="8" t="s">
        <v>1651</v>
      </c>
      <c r="C508" s="8" t="s">
        <v>1646</v>
      </c>
      <c r="D508" s="8" t="s">
        <v>1973</v>
      </c>
      <c r="E508" s="8" t="s">
        <v>1729</v>
      </c>
    </row>
    <row r="509">
      <c r="A509" s="8" t="s">
        <v>1580</v>
      </c>
      <c r="B509" s="8" t="s">
        <v>1653</v>
      </c>
      <c r="C509" s="8" t="s">
        <v>1646</v>
      </c>
      <c r="D509" s="8" t="s">
        <v>1885</v>
      </c>
      <c r="E509" s="8" t="s">
        <v>1729</v>
      </c>
    </row>
    <row r="510">
      <c r="A510" s="8" t="s">
        <v>1580</v>
      </c>
      <c r="B510" s="8" t="s">
        <v>1655</v>
      </c>
      <c r="C510" s="8" t="s">
        <v>1636</v>
      </c>
      <c r="D510" s="8" t="s">
        <v>1886</v>
      </c>
      <c r="E510" s="8" t="s">
        <v>1638</v>
      </c>
    </row>
    <row r="511">
      <c r="A511" s="8" t="s">
        <v>1582</v>
      </c>
      <c r="B511" s="8" t="s">
        <v>1635</v>
      </c>
      <c r="C511" s="8" t="s">
        <v>1636</v>
      </c>
      <c r="D511" s="8" t="s">
        <v>1974</v>
      </c>
      <c r="E511" s="8" t="s">
        <v>1877</v>
      </c>
    </row>
    <row r="512">
      <c r="A512" s="8" t="s">
        <v>1582</v>
      </c>
      <c r="B512" s="8" t="s">
        <v>1639</v>
      </c>
      <c r="C512" s="8" t="s">
        <v>1636</v>
      </c>
      <c r="D512" s="8" t="s">
        <v>1967</v>
      </c>
      <c r="E512" s="8" t="s">
        <v>1638</v>
      </c>
    </row>
    <row r="513">
      <c r="A513" s="8" t="s">
        <v>1582</v>
      </c>
      <c r="B513" s="8" t="s">
        <v>1641</v>
      </c>
      <c r="C513" s="8" t="s">
        <v>1636</v>
      </c>
      <c r="D513" s="8" t="s">
        <v>1968</v>
      </c>
      <c r="E513" s="8" t="s">
        <v>1638</v>
      </c>
    </row>
    <row r="514">
      <c r="A514" s="8" t="s">
        <v>1582</v>
      </c>
      <c r="B514" s="8" t="s">
        <v>1643</v>
      </c>
      <c r="C514" s="8" t="s">
        <v>1636</v>
      </c>
      <c r="D514" s="8" t="s">
        <v>1969</v>
      </c>
      <c r="E514" s="8" t="s">
        <v>1661</v>
      </c>
    </row>
    <row r="515">
      <c r="A515" s="8" t="s">
        <v>1582</v>
      </c>
      <c r="B515" s="8" t="s">
        <v>1645</v>
      </c>
      <c r="C515" s="8" t="s">
        <v>1636</v>
      </c>
      <c r="D515" s="8" t="s">
        <v>1970</v>
      </c>
      <c r="E515" s="8" t="s">
        <v>1882</v>
      </c>
    </row>
    <row r="516">
      <c r="A516" s="8" t="s">
        <v>1582</v>
      </c>
      <c r="B516" s="8" t="s">
        <v>1649</v>
      </c>
      <c r="C516" s="8" t="s">
        <v>1636</v>
      </c>
      <c r="D516" s="8" t="s">
        <v>1883</v>
      </c>
      <c r="E516" s="8" t="s">
        <v>1638</v>
      </c>
    </row>
    <row r="517">
      <c r="A517" s="8" t="s">
        <v>1582</v>
      </c>
      <c r="B517" s="8" t="s">
        <v>1651</v>
      </c>
      <c r="C517" s="8" t="s">
        <v>1646</v>
      </c>
      <c r="D517" s="8" t="s">
        <v>1975</v>
      </c>
      <c r="E517" s="8" t="s">
        <v>1729</v>
      </c>
    </row>
    <row r="518">
      <c r="A518" s="8" t="s">
        <v>1582</v>
      </c>
      <c r="B518" s="8" t="s">
        <v>1653</v>
      </c>
      <c r="C518" s="8" t="s">
        <v>1646</v>
      </c>
      <c r="D518" s="8" t="s">
        <v>1885</v>
      </c>
      <c r="E518" s="8" t="s">
        <v>1729</v>
      </c>
    </row>
    <row r="519">
      <c r="A519" s="8" t="s">
        <v>1582</v>
      </c>
      <c r="B519" s="8" t="s">
        <v>1655</v>
      </c>
      <c r="C519" s="8" t="s">
        <v>1636</v>
      </c>
      <c r="D519" s="8" t="s">
        <v>1886</v>
      </c>
      <c r="E519" s="8" t="s">
        <v>1638</v>
      </c>
    </row>
    <row r="520">
      <c r="A520" s="8" t="s">
        <v>1584</v>
      </c>
      <c r="B520" s="8" t="s">
        <v>1635</v>
      </c>
      <c r="C520" s="8" t="s">
        <v>1636</v>
      </c>
      <c r="D520" s="8" t="s">
        <v>1976</v>
      </c>
      <c r="E520" s="8" t="s">
        <v>1877</v>
      </c>
    </row>
    <row r="521">
      <c r="A521" s="8" t="s">
        <v>1584</v>
      </c>
      <c r="B521" s="8" t="s">
        <v>1639</v>
      </c>
      <c r="C521" s="8" t="s">
        <v>1636</v>
      </c>
      <c r="D521" s="8" t="s">
        <v>1967</v>
      </c>
      <c r="E521" s="8" t="s">
        <v>1638</v>
      </c>
    </row>
    <row r="522">
      <c r="A522" s="8" t="s">
        <v>1584</v>
      </c>
      <c r="B522" s="8" t="s">
        <v>1641</v>
      </c>
      <c r="C522" s="8" t="s">
        <v>1636</v>
      </c>
      <c r="D522" s="8" t="s">
        <v>1968</v>
      </c>
      <c r="E522" s="8" t="s">
        <v>1638</v>
      </c>
    </row>
    <row r="523">
      <c r="A523" s="8" t="s">
        <v>1584</v>
      </c>
      <c r="B523" s="8" t="s">
        <v>1643</v>
      </c>
      <c r="C523" s="8" t="s">
        <v>1636</v>
      </c>
      <c r="D523" s="8" t="s">
        <v>1969</v>
      </c>
      <c r="E523" s="8" t="s">
        <v>1661</v>
      </c>
    </row>
    <row r="524">
      <c r="A524" s="8" t="s">
        <v>1584</v>
      </c>
      <c r="B524" s="8" t="s">
        <v>1645</v>
      </c>
      <c r="C524" s="8" t="s">
        <v>1636</v>
      </c>
      <c r="D524" s="8" t="s">
        <v>1970</v>
      </c>
      <c r="E524" s="8" t="s">
        <v>1882</v>
      </c>
    </row>
    <row r="525">
      <c r="A525" s="8" t="s">
        <v>1584</v>
      </c>
      <c r="B525" s="8" t="s">
        <v>1649</v>
      </c>
      <c r="C525" s="8" t="s">
        <v>1636</v>
      </c>
      <c r="D525" s="8" t="s">
        <v>1883</v>
      </c>
      <c r="E525" s="8" t="s">
        <v>1638</v>
      </c>
    </row>
    <row r="526">
      <c r="A526" s="8" t="s">
        <v>1584</v>
      </c>
      <c r="B526" s="8" t="s">
        <v>1651</v>
      </c>
      <c r="C526" s="8" t="s">
        <v>1646</v>
      </c>
      <c r="D526" s="8" t="s">
        <v>1977</v>
      </c>
      <c r="E526" s="8" t="s">
        <v>1729</v>
      </c>
    </row>
    <row r="527">
      <c r="A527" s="8" t="s">
        <v>1584</v>
      </c>
      <c r="B527" s="8" t="s">
        <v>1653</v>
      </c>
      <c r="C527" s="8" t="s">
        <v>1646</v>
      </c>
      <c r="D527" s="8" t="s">
        <v>1885</v>
      </c>
      <c r="E527" s="8" t="s">
        <v>1729</v>
      </c>
    </row>
    <row r="528">
      <c r="A528" s="8" t="s">
        <v>1584</v>
      </c>
      <c r="B528" s="8" t="s">
        <v>1655</v>
      </c>
      <c r="C528" s="8" t="s">
        <v>1636</v>
      </c>
      <c r="D528" s="8" t="s">
        <v>1886</v>
      </c>
      <c r="E528" s="8" t="s">
        <v>1638</v>
      </c>
    </row>
    <row r="529">
      <c r="A529" s="8" t="s">
        <v>1586</v>
      </c>
      <c r="B529" s="8" t="s">
        <v>1635</v>
      </c>
      <c r="C529" s="8" t="s">
        <v>1636</v>
      </c>
      <c r="D529" s="8" t="s">
        <v>1978</v>
      </c>
      <c r="E529" s="8" t="s">
        <v>1877</v>
      </c>
    </row>
    <row r="530">
      <c r="A530" s="8" t="s">
        <v>1586</v>
      </c>
      <c r="B530" s="8" t="s">
        <v>1639</v>
      </c>
      <c r="C530" s="8" t="s">
        <v>1636</v>
      </c>
      <c r="D530" s="8" t="s">
        <v>1979</v>
      </c>
      <c r="E530" s="8" t="s">
        <v>1638</v>
      </c>
    </row>
    <row r="531">
      <c r="A531" s="8" t="s">
        <v>1586</v>
      </c>
      <c r="B531" s="8" t="s">
        <v>1641</v>
      </c>
      <c r="C531" s="8" t="s">
        <v>1636</v>
      </c>
      <c r="D531" s="8" t="s">
        <v>1980</v>
      </c>
      <c r="E531" s="8" t="s">
        <v>1638</v>
      </c>
    </row>
    <row r="532">
      <c r="A532" s="8" t="s">
        <v>1586</v>
      </c>
      <c r="B532" s="8" t="s">
        <v>1643</v>
      </c>
      <c r="C532" s="8" t="s">
        <v>1636</v>
      </c>
      <c r="D532" s="8" t="s">
        <v>1981</v>
      </c>
      <c r="E532" s="8" t="s">
        <v>1661</v>
      </c>
    </row>
    <row r="533">
      <c r="A533" s="8" t="s">
        <v>1586</v>
      </c>
      <c r="B533" s="8" t="s">
        <v>1645</v>
      </c>
      <c r="C533" s="8" t="s">
        <v>1636</v>
      </c>
      <c r="D533" s="8" t="s">
        <v>1982</v>
      </c>
      <c r="E533" s="8" t="s">
        <v>1882</v>
      </c>
    </row>
    <row r="534">
      <c r="A534" s="8" t="s">
        <v>1586</v>
      </c>
      <c r="B534" s="8" t="s">
        <v>1649</v>
      </c>
      <c r="C534" s="8" t="s">
        <v>1636</v>
      </c>
      <c r="D534" s="8" t="s">
        <v>1983</v>
      </c>
      <c r="E534" s="8" t="s">
        <v>1638</v>
      </c>
    </row>
    <row r="535">
      <c r="A535" s="8" t="s">
        <v>1586</v>
      </c>
      <c r="B535" s="8" t="s">
        <v>1651</v>
      </c>
      <c r="C535" s="8" t="s">
        <v>1646</v>
      </c>
      <c r="D535" s="8" t="s">
        <v>1984</v>
      </c>
      <c r="E535" s="8" t="s">
        <v>1729</v>
      </c>
    </row>
    <row r="536">
      <c r="A536" s="8" t="s">
        <v>1586</v>
      </c>
      <c r="B536" s="8" t="s">
        <v>1653</v>
      </c>
      <c r="C536" s="8" t="s">
        <v>1646</v>
      </c>
      <c r="D536" s="8" t="s">
        <v>1885</v>
      </c>
      <c r="E536" s="8" t="s">
        <v>1729</v>
      </c>
    </row>
    <row r="537">
      <c r="A537" s="8" t="s">
        <v>1586</v>
      </c>
      <c r="B537" s="8" t="s">
        <v>1655</v>
      </c>
      <c r="C537" s="8" t="s">
        <v>1636</v>
      </c>
      <c r="D537" s="8" t="s">
        <v>1886</v>
      </c>
      <c r="E537" s="8" t="s">
        <v>1638</v>
      </c>
    </row>
    <row r="538">
      <c r="A538" s="8" t="s">
        <v>1587</v>
      </c>
      <c r="B538" s="8" t="s">
        <v>1635</v>
      </c>
      <c r="C538" s="8" t="s">
        <v>1636</v>
      </c>
      <c r="D538" s="8" t="s">
        <v>1985</v>
      </c>
      <c r="E538" s="8" t="s">
        <v>1877</v>
      </c>
    </row>
    <row r="539">
      <c r="A539" s="8" t="s">
        <v>1587</v>
      </c>
      <c r="B539" s="8" t="s">
        <v>1639</v>
      </c>
      <c r="C539" s="8" t="s">
        <v>1636</v>
      </c>
      <c r="D539" s="8" t="s">
        <v>1986</v>
      </c>
      <c r="E539" s="8" t="s">
        <v>1638</v>
      </c>
    </row>
    <row r="540">
      <c r="A540" s="8" t="s">
        <v>1587</v>
      </c>
      <c r="B540" s="8" t="s">
        <v>1641</v>
      </c>
      <c r="C540" s="8" t="s">
        <v>1636</v>
      </c>
      <c r="D540" s="8" t="s">
        <v>1879</v>
      </c>
      <c r="E540" s="8" t="s">
        <v>1638</v>
      </c>
    </row>
    <row r="541">
      <c r="A541" s="8" t="s">
        <v>1587</v>
      </c>
      <c r="B541" s="8" t="s">
        <v>1643</v>
      </c>
      <c r="C541" s="8" t="s">
        <v>1636</v>
      </c>
      <c r="D541" s="8" t="s">
        <v>1880</v>
      </c>
      <c r="E541" s="8" t="s">
        <v>1661</v>
      </c>
    </row>
    <row r="542">
      <c r="A542" s="8" t="s">
        <v>1587</v>
      </c>
      <c r="B542" s="8" t="s">
        <v>1645</v>
      </c>
      <c r="C542" s="8" t="s">
        <v>1636</v>
      </c>
      <c r="D542" s="8" t="s">
        <v>1987</v>
      </c>
      <c r="E542" s="8" t="s">
        <v>1882</v>
      </c>
    </row>
    <row r="543">
      <c r="A543" s="8" t="s">
        <v>1587</v>
      </c>
      <c r="B543" s="8" t="s">
        <v>1649</v>
      </c>
      <c r="C543" s="8" t="s">
        <v>1636</v>
      </c>
      <c r="D543" s="8" t="s">
        <v>1883</v>
      </c>
      <c r="E543" s="8" t="s">
        <v>1638</v>
      </c>
    </row>
    <row r="544">
      <c r="A544" s="8" t="s">
        <v>1587</v>
      </c>
      <c r="B544" s="8" t="s">
        <v>1651</v>
      </c>
      <c r="C544" s="8" t="s">
        <v>1646</v>
      </c>
      <c r="D544" s="8" t="s">
        <v>1988</v>
      </c>
      <c r="E544" s="8" t="s">
        <v>1894</v>
      </c>
    </row>
    <row r="545">
      <c r="A545" s="8" t="s">
        <v>1587</v>
      </c>
      <c r="B545" s="8" t="s">
        <v>1653</v>
      </c>
      <c r="C545" s="8" t="s">
        <v>1646</v>
      </c>
      <c r="D545" s="8" t="s">
        <v>1885</v>
      </c>
      <c r="E545" s="8" t="s">
        <v>1894</v>
      </c>
    </row>
    <row r="546">
      <c r="A546" s="8" t="s">
        <v>1587</v>
      </c>
      <c r="B546" s="8" t="s">
        <v>1655</v>
      </c>
      <c r="C546" s="8" t="s">
        <v>1636</v>
      </c>
      <c r="D546" s="8" t="s">
        <v>1886</v>
      </c>
      <c r="E546" s="8" t="s">
        <v>1638</v>
      </c>
    </row>
    <row r="547">
      <c r="A547" s="8" t="s">
        <v>1589</v>
      </c>
      <c r="B547" s="8" t="s">
        <v>1635</v>
      </c>
      <c r="C547" s="8" t="s">
        <v>1636</v>
      </c>
      <c r="D547" s="8" t="s">
        <v>1989</v>
      </c>
      <c r="E547" s="8" t="s">
        <v>1877</v>
      </c>
    </row>
    <row r="548">
      <c r="A548" s="8" t="s">
        <v>1589</v>
      </c>
      <c r="B548" s="8" t="s">
        <v>1639</v>
      </c>
      <c r="C548" s="8" t="s">
        <v>1636</v>
      </c>
      <c r="D548" s="8" t="s">
        <v>1990</v>
      </c>
      <c r="E548" s="8" t="s">
        <v>1638</v>
      </c>
    </row>
    <row r="549">
      <c r="A549" s="8" t="s">
        <v>1589</v>
      </c>
      <c r="B549" s="8" t="s">
        <v>1641</v>
      </c>
      <c r="C549" s="8" t="s">
        <v>1636</v>
      </c>
      <c r="D549" s="8" t="s">
        <v>1879</v>
      </c>
      <c r="E549" s="8" t="s">
        <v>1638</v>
      </c>
    </row>
    <row r="550">
      <c r="A550" s="8" t="s">
        <v>1589</v>
      </c>
      <c r="B550" s="8" t="s">
        <v>1643</v>
      </c>
      <c r="C550" s="8" t="s">
        <v>1636</v>
      </c>
      <c r="D550" s="8" t="s">
        <v>1880</v>
      </c>
      <c r="E550" s="8" t="s">
        <v>1661</v>
      </c>
    </row>
    <row r="551">
      <c r="A551" s="8" t="s">
        <v>1589</v>
      </c>
      <c r="B551" s="8" t="s">
        <v>1645</v>
      </c>
      <c r="C551" s="8" t="s">
        <v>1636</v>
      </c>
      <c r="D551" s="8" t="s">
        <v>1991</v>
      </c>
      <c r="E551" s="8" t="s">
        <v>1882</v>
      </c>
    </row>
    <row r="552">
      <c r="A552" s="8" t="s">
        <v>1589</v>
      </c>
      <c r="B552" s="8" t="s">
        <v>1649</v>
      </c>
      <c r="C552" s="8" t="s">
        <v>1636</v>
      </c>
      <c r="D552" s="8" t="s">
        <v>1883</v>
      </c>
      <c r="E552" s="8" t="s">
        <v>1638</v>
      </c>
    </row>
    <row r="553">
      <c r="A553" s="8" t="s">
        <v>1589</v>
      </c>
      <c r="B553" s="8" t="s">
        <v>1651</v>
      </c>
      <c r="C553" s="8" t="s">
        <v>1646</v>
      </c>
      <c r="D553" s="8" t="s">
        <v>1992</v>
      </c>
      <c r="E553" s="8" t="s">
        <v>1729</v>
      </c>
    </row>
    <row r="554">
      <c r="A554" s="8" t="s">
        <v>1589</v>
      </c>
      <c r="B554" s="8" t="s">
        <v>1653</v>
      </c>
      <c r="C554" s="8" t="s">
        <v>1646</v>
      </c>
      <c r="D554" s="8" t="s">
        <v>1885</v>
      </c>
      <c r="E554" s="8" t="s">
        <v>1729</v>
      </c>
    </row>
    <row r="555">
      <c r="A555" s="8" t="s">
        <v>1589</v>
      </c>
      <c r="B555" s="8" t="s">
        <v>1655</v>
      </c>
      <c r="C555" s="8" t="s">
        <v>1636</v>
      </c>
      <c r="D555" s="8" t="s">
        <v>1886</v>
      </c>
      <c r="E555" s="8" t="s">
        <v>1638</v>
      </c>
    </row>
    <row r="556">
      <c r="A556" s="8" t="s">
        <v>1590</v>
      </c>
      <c r="B556" s="8" t="s">
        <v>1635</v>
      </c>
      <c r="C556" s="8" t="s">
        <v>1636</v>
      </c>
      <c r="D556" s="8" t="s">
        <v>1993</v>
      </c>
      <c r="E556" s="8" t="s">
        <v>1877</v>
      </c>
    </row>
    <row r="557">
      <c r="A557" s="8" t="s">
        <v>1590</v>
      </c>
      <c r="B557" s="8" t="s">
        <v>1639</v>
      </c>
      <c r="C557" s="8" t="s">
        <v>1636</v>
      </c>
      <c r="D557" s="8" t="s">
        <v>1994</v>
      </c>
      <c r="E557" s="8" t="s">
        <v>1638</v>
      </c>
    </row>
    <row r="558">
      <c r="A558" s="8" t="s">
        <v>1590</v>
      </c>
      <c r="B558" s="8" t="s">
        <v>1641</v>
      </c>
      <c r="C558" s="8" t="s">
        <v>1636</v>
      </c>
      <c r="D558" s="8" t="s">
        <v>1879</v>
      </c>
      <c r="E558" s="8" t="s">
        <v>1638</v>
      </c>
    </row>
    <row r="559">
      <c r="A559" s="8" t="s">
        <v>1590</v>
      </c>
      <c r="B559" s="8" t="s">
        <v>1643</v>
      </c>
      <c r="C559" s="8" t="s">
        <v>1636</v>
      </c>
      <c r="D559" s="8" t="s">
        <v>1880</v>
      </c>
      <c r="E559" s="8" t="s">
        <v>1661</v>
      </c>
    </row>
    <row r="560">
      <c r="A560" s="8" t="s">
        <v>1590</v>
      </c>
      <c r="B560" s="8" t="s">
        <v>1645</v>
      </c>
      <c r="C560" s="8" t="s">
        <v>1636</v>
      </c>
      <c r="D560" s="8" t="s">
        <v>1995</v>
      </c>
      <c r="E560" s="8" t="s">
        <v>1882</v>
      </c>
    </row>
    <row r="561">
      <c r="A561" s="8" t="s">
        <v>1590</v>
      </c>
      <c r="B561" s="8" t="s">
        <v>1649</v>
      </c>
      <c r="C561" s="8" t="s">
        <v>1636</v>
      </c>
      <c r="D561" s="8" t="s">
        <v>1883</v>
      </c>
      <c r="E561" s="8" t="s">
        <v>1638</v>
      </c>
    </row>
    <row r="562">
      <c r="A562" s="8" t="s">
        <v>1590</v>
      </c>
      <c r="B562" s="8" t="s">
        <v>1651</v>
      </c>
      <c r="C562" s="8" t="s">
        <v>1646</v>
      </c>
      <c r="D562" s="8" t="s">
        <v>1996</v>
      </c>
      <c r="E562" s="8" t="s">
        <v>1729</v>
      </c>
    </row>
    <row r="563">
      <c r="A563" s="8" t="s">
        <v>1590</v>
      </c>
      <c r="B563" s="8" t="s">
        <v>1653</v>
      </c>
      <c r="C563" s="8" t="s">
        <v>1646</v>
      </c>
      <c r="D563" s="8" t="s">
        <v>1885</v>
      </c>
      <c r="E563" s="8" t="s">
        <v>1729</v>
      </c>
    </row>
    <row r="564">
      <c r="A564" s="8" t="s">
        <v>1590</v>
      </c>
      <c r="B564" s="8" t="s">
        <v>1655</v>
      </c>
      <c r="C564" s="8" t="s">
        <v>1636</v>
      </c>
      <c r="D564" s="8" t="s">
        <v>1886</v>
      </c>
      <c r="E564" s="8" t="s">
        <v>1638</v>
      </c>
    </row>
    <row r="565">
      <c r="A565" s="8" t="s">
        <v>1591</v>
      </c>
      <c r="B565" s="8" t="s">
        <v>1635</v>
      </c>
      <c r="C565" s="8" t="s">
        <v>1636</v>
      </c>
      <c r="D565" s="8" t="s">
        <v>1997</v>
      </c>
      <c r="E565" s="8" t="s">
        <v>1998</v>
      </c>
    </row>
    <row r="566">
      <c r="A566" s="8" t="s">
        <v>1591</v>
      </c>
      <c r="B566" s="8" t="s">
        <v>1639</v>
      </c>
      <c r="C566" s="8" t="s">
        <v>1636</v>
      </c>
      <c r="D566" s="8" t="s">
        <v>1999</v>
      </c>
      <c r="E566" s="8" t="s">
        <v>1638</v>
      </c>
    </row>
    <row r="567">
      <c r="A567" s="8" t="s">
        <v>1591</v>
      </c>
      <c r="B567" s="8" t="s">
        <v>1641</v>
      </c>
      <c r="C567" s="8" t="s">
        <v>1636</v>
      </c>
      <c r="D567" s="8" t="s">
        <v>2000</v>
      </c>
      <c r="E567" s="8" t="s">
        <v>1638</v>
      </c>
    </row>
    <row r="568">
      <c r="A568" s="8" t="s">
        <v>1591</v>
      </c>
      <c r="B568" s="8" t="s">
        <v>1643</v>
      </c>
      <c r="C568" s="8" t="s">
        <v>1636</v>
      </c>
      <c r="D568" s="8" t="s">
        <v>2001</v>
      </c>
      <c r="E568" s="8" t="s">
        <v>2002</v>
      </c>
    </row>
    <row r="569">
      <c r="A569" s="8" t="s">
        <v>1591</v>
      </c>
      <c r="B569" s="8" t="s">
        <v>1645</v>
      </c>
      <c r="C569" s="8" t="s">
        <v>1636</v>
      </c>
      <c r="D569" s="8" t="s">
        <v>2003</v>
      </c>
      <c r="E569" s="8" t="s">
        <v>1638</v>
      </c>
    </row>
    <row r="570">
      <c r="A570" s="8" t="s">
        <v>1591</v>
      </c>
      <c r="B570" s="8" t="s">
        <v>1649</v>
      </c>
      <c r="C570" s="8" t="s">
        <v>1636</v>
      </c>
      <c r="D570" s="8" t="s">
        <v>2004</v>
      </c>
      <c r="E570" s="8" t="s">
        <v>1638</v>
      </c>
    </row>
    <row r="571">
      <c r="A571" s="8" t="s">
        <v>1591</v>
      </c>
      <c r="B571" s="8" t="s">
        <v>1651</v>
      </c>
      <c r="C571" s="8" t="s">
        <v>1646</v>
      </c>
      <c r="D571" s="8" t="s">
        <v>2005</v>
      </c>
      <c r="E571" s="8" t="s">
        <v>1894</v>
      </c>
    </row>
    <row r="572">
      <c r="A572" s="8" t="s">
        <v>1591</v>
      </c>
      <c r="B572" s="8" t="s">
        <v>1653</v>
      </c>
      <c r="C572" s="8" t="s">
        <v>1646</v>
      </c>
      <c r="D572" s="8" t="s">
        <v>2006</v>
      </c>
      <c r="E572" s="8" t="s">
        <v>1894</v>
      </c>
    </row>
    <row r="573">
      <c r="A573" s="8" t="s">
        <v>1593</v>
      </c>
      <c r="B573" s="8" t="s">
        <v>1635</v>
      </c>
      <c r="C573" s="8" t="s">
        <v>1636</v>
      </c>
      <c r="D573" s="8" t="s">
        <v>2007</v>
      </c>
      <c r="E573" s="8" t="s">
        <v>1877</v>
      </c>
    </row>
    <row r="574">
      <c r="A574" s="8" t="s">
        <v>1593</v>
      </c>
      <c r="B574" s="8" t="s">
        <v>1639</v>
      </c>
      <c r="C574" s="8" t="s">
        <v>1636</v>
      </c>
      <c r="D574" s="8" t="s">
        <v>2008</v>
      </c>
      <c r="E574" s="8" t="s">
        <v>1638</v>
      </c>
    </row>
    <row r="575">
      <c r="A575" s="8" t="s">
        <v>1593</v>
      </c>
      <c r="B575" s="8" t="s">
        <v>1641</v>
      </c>
      <c r="C575" s="8" t="s">
        <v>1636</v>
      </c>
      <c r="D575" s="8" t="s">
        <v>2009</v>
      </c>
      <c r="E575" s="8" t="s">
        <v>1638</v>
      </c>
    </row>
    <row r="576">
      <c r="A576" s="8" t="s">
        <v>1593</v>
      </c>
      <c r="B576" s="8" t="s">
        <v>1643</v>
      </c>
      <c r="C576" s="8" t="s">
        <v>1636</v>
      </c>
      <c r="D576" s="8" t="s">
        <v>2010</v>
      </c>
      <c r="E576" s="8" t="s">
        <v>1661</v>
      </c>
    </row>
    <row r="577">
      <c r="A577" s="8" t="s">
        <v>1593</v>
      </c>
      <c r="B577" s="8" t="s">
        <v>1645</v>
      </c>
      <c r="C577" s="8" t="s">
        <v>1636</v>
      </c>
      <c r="D577" s="8" t="s">
        <v>2011</v>
      </c>
      <c r="E577" s="8" t="s">
        <v>1882</v>
      </c>
    </row>
    <row r="578">
      <c r="A578" s="8" t="s">
        <v>1593</v>
      </c>
      <c r="B578" s="8" t="s">
        <v>1649</v>
      </c>
      <c r="C578" s="8" t="s">
        <v>1636</v>
      </c>
      <c r="D578" s="8" t="s">
        <v>2012</v>
      </c>
      <c r="E578" s="8" t="s">
        <v>1638</v>
      </c>
    </row>
    <row r="579">
      <c r="A579" s="8" t="s">
        <v>1593</v>
      </c>
      <c r="B579" s="8" t="s">
        <v>1651</v>
      </c>
      <c r="C579" s="8" t="s">
        <v>1646</v>
      </c>
      <c r="D579" s="8" t="s">
        <v>2013</v>
      </c>
      <c r="E579" s="8" t="s">
        <v>1894</v>
      </c>
    </row>
    <row r="580">
      <c r="A580" s="8" t="s">
        <v>1593</v>
      </c>
      <c r="B580" s="8" t="s">
        <v>1653</v>
      </c>
      <c r="C580" s="8" t="s">
        <v>1646</v>
      </c>
      <c r="D580" s="8" t="s">
        <v>2014</v>
      </c>
      <c r="E580" s="8" t="s">
        <v>1894</v>
      </c>
    </row>
    <row r="581">
      <c r="A581" s="8" t="s">
        <v>1593</v>
      </c>
      <c r="B581" s="8" t="s">
        <v>1655</v>
      </c>
      <c r="C581" s="8" t="s">
        <v>1636</v>
      </c>
      <c r="D581" s="8" t="s">
        <v>2015</v>
      </c>
      <c r="E581" s="8" t="s">
        <v>1638</v>
      </c>
    </row>
    <row r="582">
      <c r="A582" s="8" t="s">
        <v>1595</v>
      </c>
      <c r="B582" s="8" t="s">
        <v>1635</v>
      </c>
      <c r="C582" s="8" t="s">
        <v>1636</v>
      </c>
      <c r="D582" s="8" t="s">
        <v>2016</v>
      </c>
      <c r="E582" s="8" t="s">
        <v>1877</v>
      </c>
    </row>
    <row r="583">
      <c r="A583" s="8" t="s">
        <v>1595</v>
      </c>
      <c r="B583" s="8" t="s">
        <v>1639</v>
      </c>
      <c r="C583" s="8" t="s">
        <v>1636</v>
      </c>
      <c r="D583" s="8" t="s">
        <v>2017</v>
      </c>
      <c r="E583" s="8" t="s">
        <v>1638</v>
      </c>
    </row>
    <row r="584">
      <c r="A584" s="8" t="s">
        <v>1595</v>
      </c>
      <c r="B584" s="8" t="s">
        <v>1641</v>
      </c>
      <c r="C584" s="8" t="s">
        <v>1636</v>
      </c>
      <c r="D584" s="8" t="s">
        <v>1879</v>
      </c>
      <c r="E584" s="8" t="s">
        <v>1638</v>
      </c>
    </row>
    <row r="585">
      <c r="A585" s="8" t="s">
        <v>1595</v>
      </c>
      <c r="B585" s="8" t="s">
        <v>1643</v>
      </c>
      <c r="C585" s="8" t="s">
        <v>1636</v>
      </c>
      <c r="D585" s="8" t="s">
        <v>1880</v>
      </c>
      <c r="E585" s="8" t="s">
        <v>1661</v>
      </c>
    </row>
    <row r="586">
      <c r="A586" s="8" t="s">
        <v>1595</v>
      </c>
      <c r="B586" s="8" t="s">
        <v>1645</v>
      </c>
      <c r="C586" s="8" t="s">
        <v>1636</v>
      </c>
      <c r="D586" s="8" t="s">
        <v>2018</v>
      </c>
      <c r="E586" s="8" t="s">
        <v>1882</v>
      </c>
    </row>
    <row r="587">
      <c r="A587" s="8" t="s">
        <v>1595</v>
      </c>
      <c r="B587" s="8" t="s">
        <v>1649</v>
      </c>
      <c r="C587" s="8" t="s">
        <v>1636</v>
      </c>
      <c r="D587" s="8" t="s">
        <v>1883</v>
      </c>
      <c r="E587" s="8" t="s">
        <v>1638</v>
      </c>
    </row>
    <row r="588">
      <c r="A588" s="8" t="s">
        <v>1595</v>
      </c>
      <c r="B588" s="8" t="s">
        <v>1651</v>
      </c>
      <c r="C588" s="8" t="s">
        <v>1646</v>
      </c>
      <c r="D588" s="8" t="s">
        <v>2019</v>
      </c>
      <c r="E588" s="8" t="s">
        <v>1729</v>
      </c>
    </row>
    <row r="589">
      <c r="A589" s="8" t="s">
        <v>1595</v>
      </c>
      <c r="B589" s="8" t="s">
        <v>1653</v>
      </c>
      <c r="C589" s="8" t="s">
        <v>1646</v>
      </c>
      <c r="D589" s="8" t="s">
        <v>1885</v>
      </c>
      <c r="E589" s="8" t="s">
        <v>1729</v>
      </c>
    </row>
    <row r="590">
      <c r="A590" s="8" t="s">
        <v>1595</v>
      </c>
      <c r="B590" s="8" t="s">
        <v>1655</v>
      </c>
      <c r="C590" s="8" t="s">
        <v>1636</v>
      </c>
      <c r="D590" s="8" t="s">
        <v>1886</v>
      </c>
      <c r="E590" s="8" t="s">
        <v>1638</v>
      </c>
    </row>
    <row r="591">
      <c r="A591" s="8" t="s">
        <v>1597</v>
      </c>
      <c r="B591" s="8" t="s">
        <v>1635</v>
      </c>
      <c r="C591" s="8" t="s">
        <v>1636</v>
      </c>
      <c r="D591" s="8" t="s">
        <v>2020</v>
      </c>
      <c r="E591" s="8" t="s">
        <v>1638</v>
      </c>
    </row>
    <row r="592">
      <c r="A592" s="8" t="s">
        <v>1597</v>
      </c>
      <c r="B592" s="8" t="s">
        <v>1639</v>
      </c>
      <c r="C592" s="8" t="s">
        <v>1636</v>
      </c>
      <c r="D592" s="8" t="s">
        <v>2021</v>
      </c>
      <c r="E592" s="8" t="s">
        <v>2022</v>
      </c>
    </row>
    <row r="593">
      <c r="A593" s="8" t="s">
        <v>1597</v>
      </c>
      <c r="B593" s="8" t="s">
        <v>1641</v>
      </c>
      <c r="C593" s="8" t="s">
        <v>1646</v>
      </c>
      <c r="D593" s="8" t="s">
        <v>2023</v>
      </c>
      <c r="E593" s="8" t="s">
        <v>1735</v>
      </c>
    </row>
    <row r="594">
      <c r="A594" s="8" t="s">
        <v>1599</v>
      </c>
      <c r="B594" s="8" t="s">
        <v>1635</v>
      </c>
      <c r="C594" s="8" t="s">
        <v>1636</v>
      </c>
      <c r="D594" s="8" t="s">
        <v>2024</v>
      </c>
      <c r="E594" s="8" t="s">
        <v>1638</v>
      </c>
    </row>
    <row r="595">
      <c r="A595" s="8" t="s">
        <v>1599</v>
      </c>
      <c r="B595" s="8" t="s">
        <v>1639</v>
      </c>
      <c r="C595" s="8" t="s">
        <v>1636</v>
      </c>
      <c r="D595" s="8" t="s">
        <v>2025</v>
      </c>
      <c r="E595" s="8" t="s">
        <v>1661</v>
      </c>
    </row>
    <row r="596">
      <c r="A596" s="8" t="s">
        <v>1599</v>
      </c>
      <c r="B596" s="8" t="s">
        <v>1641</v>
      </c>
      <c r="C596" s="8" t="s">
        <v>1646</v>
      </c>
      <c r="D596" s="8" t="s">
        <v>2026</v>
      </c>
      <c r="E596" s="8" t="s">
        <v>1729</v>
      </c>
    </row>
    <row r="597">
      <c r="A597" s="8" t="s">
        <v>1599</v>
      </c>
      <c r="B597" s="8" t="s">
        <v>1643</v>
      </c>
      <c r="C597" s="8" t="s">
        <v>1646</v>
      </c>
      <c r="D597" s="8" t="s">
        <v>2027</v>
      </c>
      <c r="E597" s="8" t="s">
        <v>2028</v>
      </c>
    </row>
    <row r="598">
      <c r="A598" s="8" t="s">
        <v>1599</v>
      </c>
      <c r="B598" s="8" t="s">
        <v>1645</v>
      </c>
      <c r="C598" s="8" t="s">
        <v>1636</v>
      </c>
      <c r="D598" s="8" t="s">
        <v>2029</v>
      </c>
      <c r="E598" s="8" t="s">
        <v>1638</v>
      </c>
    </row>
    <row r="599">
      <c r="A599" s="8" t="s">
        <v>1599</v>
      </c>
      <c r="B599" s="8" t="s">
        <v>1649</v>
      </c>
      <c r="C599" s="8" t="s">
        <v>1636</v>
      </c>
      <c r="D599" s="8" t="s">
        <v>2030</v>
      </c>
      <c r="E599" s="8" t="s">
        <v>1638</v>
      </c>
    </row>
    <row r="600">
      <c r="A600" s="8" t="s">
        <v>1599</v>
      </c>
      <c r="B600" s="8" t="s">
        <v>1651</v>
      </c>
      <c r="C600" s="8" t="s">
        <v>1646</v>
      </c>
      <c r="D600" s="8" t="s">
        <v>2031</v>
      </c>
      <c r="E600" s="8" t="s">
        <v>1729</v>
      </c>
    </row>
    <row r="601">
      <c r="A601" s="8" t="s">
        <v>1601</v>
      </c>
      <c r="B601" s="8" t="s">
        <v>1635</v>
      </c>
      <c r="C601" s="8" t="s">
        <v>1636</v>
      </c>
      <c r="D601" s="8" t="s">
        <v>2024</v>
      </c>
      <c r="E601" s="8" t="s">
        <v>1638</v>
      </c>
    </row>
    <row r="602">
      <c r="A602" s="8" t="s">
        <v>1601</v>
      </c>
      <c r="B602" s="8" t="s">
        <v>1639</v>
      </c>
      <c r="C602" s="8" t="s">
        <v>1636</v>
      </c>
      <c r="D602" s="8" t="s">
        <v>2025</v>
      </c>
      <c r="E602" s="8" t="s">
        <v>1661</v>
      </c>
    </row>
    <row r="603">
      <c r="A603" s="8" t="s">
        <v>1601</v>
      </c>
      <c r="B603" s="8" t="s">
        <v>1641</v>
      </c>
      <c r="C603" s="8" t="s">
        <v>1646</v>
      </c>
      <c r="D603" s="8" t="s">
        <v>2026</v>
      </c>
      <c r="E603" s="8" t="s">
        <v>1729</v>
      </c>
    </row>
    <row r="604">
      <c r="A604" s="8" t="s">
        <v>1601</v>
      </c>
      <c r="B604" s="8" t="s">
        <v>1643</v>
      </c>
      <c r="C604" s="8" t="s">
        <v>1646</v>
      </c>
      <c r="D604" s="8" t="s">
        <v>2027</v>
      </c>
      <c r="E604" s="8" t="s">
        <v>2028</v>
      </c>
    </row>
    <row r="605">
      <c r="A605" s="8" t="s">
        <v>1601</v>
      </c>
      <c r="B605" s="8" t="s">
        <v>1645</v>
      </c>
      <c r="C605" s="8" t="s">
        <v>1636</v>
      </c>
      <c r="D605" s="8" t="s">
        <v>2032</v>
      </c>
      <c r="E605" s="8" t="s">
        <v>1638</v>
      </c>
    </row>
    <row r="606">
      <c r="A606" s="8" t="s">
        <v>1601</v>
      </c>
      <c r="B606" s="8" t="s">
        <v>1649</v>
      </c>
      <c r="C606" s="8" t="s">
        <v>1636</v>
      </c>
      <c r="D606" s="8" t="s">
        <v>2030</v>
      </c>
      <c r="E606" s="8" t="s">
        <v>1638</v>
      </c>
    </row>
    <row r="607">
      <c r="A607" s="8" t="s">
        <v>1601</v>
      </c>
      <c r="B607" s="8" t="s">
        <v>1651</v>
      </c>
      <c r="C607" s="8" t="s">
        <v>1646</v>
      </c>
      <c r="D607" s="8" t="s">
        <v>2031</v>
      </c>
      <c r="E607" s="8" t="s">
        <v>1729</v>
      </c>
    </row>
    <row r="608">
      <c r="A608" s="8" t="s">
        <v>1602</v>
      </c>
      <c r="B608" s="8" t="s">
        <v>1635</v>
      </c>
      <c r="C608" s="8" t="s">
        <v>1636</v>
      </c>
      <c r="D608" s="8" t="s">
        <v>2033</v>
      </c>
      <c r="E608" s="8" t="s">
        <v>1638</v>
      </c>
    </row>
    <row r="609">
      <c r="A609" s="8" t="s">
        <v>1602</v>
      </c>
      <c r="B609" s="8" t="s">
        <v>1639</v>
      </c>
      <c r="C609" s="8" t="s">
        <v>1636</v>
      </c>
      <c r="D609" s="8" t="s">
        <v>2025</v>
      </c>
      <c r="E609" s="8" t="s">
        <v>1661</v>
      </c>
    </row>
    <row r="610">
      <c r="A610" s="8" t="s">
        <v>1602</v>
      </c>
      <c r="B610" s="8" t="s">
        <v>1641</v>
      </c>
      <c r="C610" s="8" t="s">
        <v>1646</v>
      </c>
      <c r="D610" s="8" t="s">
        <v>2034</v>
      </c>
      <c r="E610" s="8" t="s">
        <v>1729</v>
      </c>
    </row>
    <row r="611">
      <c r="A611" s="8" t="s">
        <v>1602</v>
      </c>
      <c r="B611" s="8" t="s">
        <v>1643</v>
      </c>
      <c r="C611" s="8" t="s">
        <v>1646</v>
      </c>
      <c r="D611" s="8" t="s">
        <v>2035</v>
      </c>
      <c r="E611" s="8" t="s">
        <v>2028</v>
      </c>
    </row>
    <row r="612">
      <c r="A612" s="8" t="s">
        <v>1602</v>
      </c>
      <c r="B612" s="8" t="s">
        <v>1645</v>
      </c>
      <c r="C612" s="8" t="s">
        <v>1636</v>
      </c>
      <c r="D612" s="8" t="s">
        <v>2032</v>
      </c>
      <c r="E612" s="8" t="s">
        <v>1638</v>
      </c>
    </row>
    <row r="613">
      <c r="A613" s="8" t="s">
        <v>1602</v>
      </c>
      <c r="B613" s="8" t="s">
        <v>1649</v>
      </c>
      <c r="C613" s="8" t="s">
        <v>1636</v>
      </c>
      <c r="D613" s="8" t="s">
        <v>2036</v>
      </c>
      <c r="E613" s="8" t="s">
        <v>1638</v>
      </c>
    </row>
    <row r="614">
      <c r="A614" s="8" t="s">
        <v>1602</v>
      </c>
      <c r="B614" s="8" t="s">
        <v>1651</v>
      </c>
      <c r="C614" s="8" t="s">
        <v>1646</v>
      </c>
      <c r="D614" s="8" t="s">
        <v>2031</v>
      </c>
      <c r="E614" s="8" t="s">
        <v>1729</v>
      </c>
    </row>
    <row r="615">
      <c r="A615" s="8" t="s">
        <v>1604</v>
      </c>
      <c r="B615" s="8" t="s">
        <v>1635</v>
      </c>
      <c r="C615" s="8" t="s">
        <v>1636</v>
      </c>
      <c r="D615" s="8" t="s">
        <v>2037</v>
      </c>
      <c r="E615" s="8" t="s">
        <v>1638</v>
      </c>
    </row>
    <row r="616">
      <c r="A616" s="8" t="s">
        <v>1604</v>
      </c>
      <c r="B616" s="8" t="s">
        <v>1639</v>
      </c>
      <c r="C616" s="8" t="s">
        <v>1636</v>
      </c>
      <c r="D616" s="8" t="s">
        <v>2025</v>
      </c>
      <c r="E616" s="8" t="s">
        <v>1661</v>
      </c>
    </row>
    <row r="617">
      <c r="A617" s="8" t="s">
        <v>1604</v>
      </c>
      <c r="B617" s="8" t="s">
        <v>1641</v>
      </c>
      <c r="C617" s="8" t="s">
        <v>1646</v>
      </c>
      <c r="D617" s="8" t="s">
        <v>2038</v>
      </c>
      <c r="E617" s="8" t="s">
        <v>1729</v>
      </c>
    </row>
    <row r="618">
      <c r="A618" s="8" t="s">
        <v>1604</v>
      </c>
      <c r="B618" s="8" t="s">
        <v>1643</v>
      </c>
      <c r="C618" s="8" t="s">
        <v>1646</v>
      </c>
      <c r="D618" s="8" t="s">
        <v>2035</v>
      </c>
      <c r="E618" s="8" t="s">
        <v>2028</v>
      </c>
    </row>
    <row r="619">
      <c r="A619" s="8" t="s">
        <v>1604</v>
      </c>
      <c r="B619" s="8" t="s">
        <v>1645</v>
      </c>
      <c r="C619" s="8" t="s">
        <v>1636</v>
      </c>
      <c r="D619" s="8" t="s">
        <v>2032</v>
      </c>
      <c r="E619" s="8" t="s">
        <v>1638</v>
      </c>
    </row>
    <row r="620">
      <c r="A620" s="8" t="s">
        <v>1604</v>
      </c>
      <c r="B620" s="8" t="s">
        <v>1649</v>
      </c>
      <c r="C620" s="8" t="s">
        <v>1636</v>
      </c>
      <c r="D620" s="8" t="s">
        <v>2036</v>
      </c>
      <c r="E620" s="8" t="s">
        <v>1638</v>
      </c>
    </row>
    <row r="621">
      <c r="A621" s="8" t="s">
        <v>1604</v>
      </c>
      <c r="B621" s="8" t="s">
        <v>1651</v>
      </c>
      <c r="C621" s="8" t="s">
        <v>1646</v>
      </c>
      <c r="D621" s="8" t="s">
        <v>2031</v>
      </c>
      <c r="E621" s="8" t="s">
        <v>1729</v>
      </c>
    </row>
    <row r="622">
      <c r="A622" s="8" t="s">
        <v>1606</v>
      </c>
      <c r="B622" s="8" t="s">
        <v>1635</v>
      </c>
      <c r="C622" s="8" t="s">
        <v>1636</v>
      </c>
      <c r="D622" s="8" t="s">
        <v>2039</v>
      </c>
      <c r="E622" s="8" t="s">
        <v>1638</v>
      </c>
    </row>
    <row r="623">
      <c r="A623" s="8" t="s">
        <v>1606</v>
      </c>
      <c r="B623" s="8" t="s">
        <v>1639</v>
      </c>
      <c r="C623" s="8" t="s">
        <v>1636</v>
      </c>
      <c r="D623" s="8" t="s">
        <v>2040</v>
      </c>
      <c r="E623" s="8" t="s">
        <v>1661</v>
      </c>
    </row>
    <row r="624">
      <c r="A624" s="8" t="s">
        <v>1606</v>
      </c>
      <c r="B624" s="8" t="s">
        <v>1641</v>
      </c>
      <c r="C624" s="8" t="s">
        <v>1646</v>
      </c>
      <c r="D624" s="8" t="s">
        <v>2041</v>
      </c>
      <c r="E624" s="8" t="s">
        <v>1729</v>
      </c>
    </row>
    <row r="625">
      <c r="A625" s="8" t="s">
        <v>1606</v>
      </c>
      <c r="B625" s="8" t="s">
        <v>1643</v>
      </c>
      <c r="C625" s="8" t="s">
        <v>1646</v>
      </c>
      <c r="D625" s="8" t="s">
        <v>2042</v>
      </c>
      <c r="E625" s="8" t="s">
        <v>2043</v>
      </c>
    </row>
    <row r="626">
      <c r="A626" s="8" t="s">
        <v>1606</v>
      </c>
      <c r="B626" s="8" t="s">
        <v>1645</v>
      </c>
      <c r="C626" s="8" t="s">
        <v>1636</v>
      </c>
      <c r="D626" s="8" t="s">
        <v>2044</v>
      </c>
      <c r="E626" s="8" t="s">
        <v>1638</v>
      </c>
    </row>
    <row r="627">
      <c r="A627" s="8" t="s">
        <v>1606</v>
      </c>
      <c r="B627" s="8" t="s">
        <v>1649</v>
      </c>
      <c r="C627" s="8" t="s">
        <v>1636</v>
      </c>
      <c r="D627" s="8" t="s">
        <v>2045</v>
      </c>
      <c r="E627" s="8" t="s">
        <v>1638</v>
      </c>
    </row>
    <row r="628">
      <c r="A628" s="8" t="s">
        <v>1606</v>
      </c>
      <c r="B628" s="8" t="s">
        <v>1651</v>
      </c>
      <c r="C628" s="8" t="s">
        <v>1646</v>
      </c>
      <c r="D628" s="8" t="s">
        <v>2046</v>
      </c>
      <c r="E628" s="8" t="s">
        <v>1729</v>
      </c>
    </row>
    <row r="629">
      <c r="A629" s="8" t="s">
        <v>1608</v>
      </c>
      <c r="B629" s="8" t="s">
        <v>1635</v>
      </c>
      <c r="C629" s="8" t="s">
        <v>1636</v>
      </c>
      <c r="D629" s="8" t="s">
        <v>2047</v>
      </c>
      <c r="E629" s="8" t="s">
        <v>1638</v>
      </c>
    </row>
    <row r="630">
      <c r="A630" s="8" t="s">
        <v>1608</v>
      </c>
      <c r="B630" s="8" t="s">
        <v>1639</v>
      </c>
      <c r="C630" s="8" t="s">
        <v>1636</v>
      </c>
      <c r="D630" s="8" t="s">
        <v>2040</v>
      </c>
      <c r="E630" s="8" t="s">
        <v>1661</v>
      </c>
    </row>
    <row r="631">
      <c r="A631" s="8" t="s">
        <v>1608</v>
      </c>
      <c r="B631" s="8" t="s">
        <v>1641</v>
      </c>
      <c r="C631" s="8" t="s">
        <v>1646</v>
      </c>
      <c r="D631" s="8" t="s">
        <v>2041</v>
      </c>
      <c r="E631" s="8" t="s">
        <v>1729</v>
      </c>
    </row>
    <row r="632">
      <c r="A632" s="8" t="s">
        <v>1608</v>
      </c>
      <c r="B632" s="8" t="s">
        <v>1643</v>
      </c>
      <c r="C632" s="8" t="s">
        <v>1646</v>
      </c>
      <c r="D632" s="8" t="s">
        <v>2042</v>
      </c>
      <c r="E632" s="8" t="s">
        <v>2043</v>
      </c>
    </row>
    <row r="633">
      <c r="A633" s="8" t="s">
        <v>1608</v>
      </c>
      <c r="B633" s="8" t="s">
        <v>1645</v>
      </c>
      <c r="C633" s="8" t="s">
        <v>1636</v>
      </c>
      <c r="D633" s="8" t="s">
        <v>2048</v>
      </c>
      <c r="E633" s="8" t="s">
        <v>1638</v>
      </c>
    </row>
    <row r="634">
      <c r="A634" s="8" t="s">
        <v>1608</v>
      </c>
      <c r="B634" s="8" t="s">
        <v>1649</v>
      </c>
      <c r="C634" s="8" t="s">
        <v>1636</v>
      </c>
      <c r="D634" s="8" t="s">
        <v>2045</v>
      </c>
      <c r="E634" s="8" t="s">
        <v>1638</v>
      </c>
    </row>
    <row r="635">
      <c r="A635" s="8" t="s">
        <v>1608</v>
      </c>
      <c r="B635" s="8" t="s">
        <v>1651</v>
      </c>
      <c r="C635" s="8" t="s">
        <v>1646</v>
      </c>
      <c r="D635" s="8" t="s">
        <v>2046</v>
      </c>
      <c r="E635" s="8" t="s">
        <v>1729</v>
      </c>
    </row>
    <row r="636">
      <c r="A636" s="8" t="s">
        <v>1609</v>
      </c>
      <c r="B636" s="8" t="s">
        <v>1635</v>
      </c>
      <c r="C636" s="8" t="s">
        <v>1636</v>
      </c>
      <c r="D636" s="8" t="s">
        <v>2049</v>
      </c>
      <c r="E636" s="8" t="s">
        <v>1638</v>
      </c>
    </row>
    <row r="637">
      <c r="A637" s="8" t="s">
        <v>1609</v>
      </c>
      <c r="B637" s="8" t="s">
        <v>1639</v>
      </c>
      <c r="C637" s="8" t="s">
        <v>1636</v>
      </c>
      <c r="D637" s="8" t="s">
        <v>2025</v>
      </c>
      <c r="E637" s="8" t="s">
        <v>1661</v>
      </c>
    </row>
    <row r="638">
      <c r="A638" s="8" t="s">
        <v>1609</v>
      </c>
      <c r="B638" s="8" t="s">
        <v>1641</v>
      </c>
      <c r="C638" s="8" t="s">
        <v>1646</v>
      </c>
      <c r="D638" s="8" t="s">
        <v>2050</v>
      </c>
      <c r="E638" s="8" t="s">
        <v>1729</v>
      </c>
    </row>
    <row r="639">
      <c r="A639" s="8" t="s">
        <v>1609</v>
      </c>
      <c r="B639" s="8" t="s">
        <v>1643</v>
      </c>
      <c r="C639" s="8" t="s">
        <v>1646</v>
      </c>
      <c r="D639" s="8" t="s">
        <v>2051</v>
      </c>
      <c r="E639" s="8" t="s">
        <v>2028</v>
      </c>
    </row>
    <row r="640">
      <c r="A640" s="8" t="s">
        <v>1609</v>
      </c>
      <c r="B640" s="8" t="s">
        <v>1645</v>
      </c>
      <c r="C640" s="8" t="s">
        <v>1636</v>
      </c>
      <c r="D640" s="8" t="s">
        <v>2032</v>
      </c>
      <c r="E640" s="8" t="s">
        <v>1638</v>
      </c>
    </row>
    <row r="641">
      <c r="A641" s="8" t="s">
        <v>1609</v>
      </c>
      <c r="B641" s="8" t="s">
        <v>1649</v>
      </c>
      <c r="C641" s="8" t="s">
        <v>1636</v>
      </c>
      <c r="D641" s="8" t="s">
        <v>2052</v>
      </c>
      <c r="E641" s="8" t="s">
        <v>1638</v>
      </c>
    </row>
    <row r="642">
      <c r="A642" s="8" t="s">
        <v>1609</v>
      </c>
      <c r="B642" s="8" t="s">
        <v>1651</v>
      </c>
      <c r="C642" s="8" t="s">
        <v>1646</v>
      </c>
      <c r="D642" s="8" t="s">
        <v>2031</v>
      </c>
      <c r="E642" s="8" t="s">
        <v>1729</v>
      </c>
    </row>
    <row r="643">
      <c r="A643" s="8" t="s">
        <v>1611</v>
      </c>
      <c r="B643" s="8" t="s">
        <v>1635</v>
      </c>
      <c r="C643" s="8" t="s">
        <v>1636</v>
      </c>
      <c r="D643" s="8" t="s">
        <v>2053</v>
      </c>
      <c r="E643" s="8" t="s">
        <v>1638</v>
      </c>
    </row>
    <row r="644">
      <c r="A644" s="8" t="s">
        <v>1611</v>
      </c>
      <c r="B644" s="8" t="s">
        <v>1639</v>
      </c>
      <c r="C644" s="8" t="s">
        <v>1636</v>
      </c>
      <c r="D644" s="8" t="s">
        <v>2025</v>
      </c>
      <c r="E644" s="8" t="s">
        <v>1661</v>
      </c>
    </row>
    <row r="645">
      <c r="A645" s="8" t="s">
        <v>1611</v>
      </c>
      <c r="B645" s="8" t="s">
        <v>1641</v>
      </c>
      <c r="C645" s="8" t="s">
        <v>1646</v>
      </c>
      <c r="D645" s="8" t="s">
        <v>2054</v>
      </c>
      <c r="E645" s="8" t="s">
        <v>1729</v>
      </c>
    </row>
    <row r="646">
      <c r="A646" s="8" t="s">
        <v>1611</v>
      </c>
      <c r="B646" s="8" t="s">
        <v>1643</v>
      </c>
      <c r="C646" s="8" t="s">
        <v>1646</v>
      </c>
      <c r="D646" s="8" t="s">
        <v>2051</v>
      </c>
      <c r="E646" s="8" t="s">
        <v>2028</v>
      </c>
    </row>
    <row r="647">
      <c r="A647" s="8" t="s">
        <v>1611</v>
      </c>
      <c r="B647" s="8" t="s">
        <v>1645</v>
      </c>
      <c r="C647" s="8" t="s">
        <v>1636</v>
      </c>
      <c r="D647" s="8" t="s">
        <v>2032</v>
      </c>
      <c r="E647" s="8" t="s">
        <v>1638</v>
      </c>
    </row>
    <row r="648">
      <c r="A648" s="8" t="s">
        <v>1611</v>
      </c>
      <c r="B648" s="8" t="s">
        <v>1649</v>
      </c>
      <c r="C648" s="8" t="s">
        <v>1636</v>
      </c>
      <c r="D648" s="8" t="s">
        <v>2052</v>
      </c>
      <c r="E648" s="8" t="s">
        <v>1638</v>
      </c>
    </row>
    <row r="649">
      <c r="A649" s="8" t="s">
        <v>1611</v>
      </c>
      <c r="B649" s="8" t="s">
        <v>1651</v>
      </c>
      <c r="C649" s="8" t="s">
        <v>1646</v>
      </c>
      <c r="D649" s="8" t="s">
        <v>2031</v>
      </c>
      <c r="E649" s="8" t="s">
        <v>1729</v>
      </c>
    </row>
    <row r="650">
      <c r="A650" s="8" t="s">
        <v>1613</v>
      </c>
      <c r="B650" s="8" t="s">
        <v>1635</v>
      </c>
      <c r="C650" s="8" t="s">
        <v>1636</v>
      </c>
      <c r="D650" s="8" t="s">
        <v>2055</v>
      </c>
      <c r="E650" s="8" t="s">
        <v>1638</v>
      </c>
    </row>
    <row r="651">
      <c r="A651" s="8" t="s">
        <v>1613</v>
      </c>
      <c r="B651" s="8" t="s">
        <v>1639</v>
      </c>
      <c r="C651" s="8" t="s">
        <v>1636</v>
      </c>
      <c r="D651" s="8" t="s">
        <v>2025</v>
      </c>
      <c r="E651" s="8" t="s">
        <v>1661</v>
      </c>
    </row>
    <row r="652">
      <c r="A652" s="8" t="s">
        <v>1613</v>
      </c>
      <c r="B652" s="8" t="s">
        <v>1641</v>
      </c>
      <c r="C652" s="8" t="s">
        <v>1646</v>
      </c>
      <c r="D652" s="8" t="s">
        <v>2056</v>
      </c>
      <c r="E652" s="8" t="s">
        <v>1729</v>
      </c>
    </row>
    <row r="653">
      <c r="A653" s="8" t="s">
        <v>1613</v>
      </c>
      <c r="B653" s="8" t="s">
        <v>1643</v>
      </c>
      <c r="C653" s="8" t="s">
        <v>1646</v>
      </c>
      <c r="D653" s="8" t="s">
        <v>2051</v>
      </c>
      <c r="E653" s="8" t="s">
        <v>2028</v>
      </c>
    </row>
    <row r="654">
      <c r="A654" s="8" t="s">
        <v>1613</v>
      </c>
      <c r="B654" s="8" t="s">
        <v>1645</v>
      </c>
      <c r="C654" s="8" t="s">
        <v>1636</v>
      </c>
      <c r="D654" s="8" t="s">
        <v>2032</v>
      </c>
      <c r="E654" s="8" t="s">
        <v>1638</v>
      </c>
    </row>
    <row r="655">
      <c r="A655" s="8" t="s">
        <v>1613</v>
      </c>
      <c r="B655" s="8" t="s">
        <v>1649</v>
      </c>
      <c r="C655" s="8" t="s">
        <v>1636</v>
      </c>
      <c r="D655" s="8" t="s">
        <v>2052</v>
      </c>
      <c r="E655" s="8" t="s">
        <v>1638</v>
      </c>
    </row>
    <row r="656">
      <c r="A656" s="8" t="s">
        <v>1613</v>
      </c>
      <c r="B656" s="8" t="s">
        <v>1651</v>
      </c>
      <c r="C656" s="8" t="s">
        <v>1646</v>
      </c>
      <c r="D656" s="8" t="s">
        <v>2031</v>
      </c>
      <c r="E656" s="8" t="s">
        <v>1729</v>
      </c>
    </row>
    <row r="657">
      <c r="A657" s="8" t="s">
        <v>1615</v>
      </c>
      <c r="B657" s="8" t="s">
        <v>1635</v>
      </c>
      <c r="C657" s="8" t="s">
        <v>1636</v>
      </c>
      <c r="D657" s="8" t="s">
        <v>2057</v>
      </c>
      <c r="E657" s="8" t="s">
        <v>1638</v>
      </c>
    </row>
    <row r="658">
      <c r="A658" s="8" t="s">
        <v>1615</v>
      </c>
      <c r="B658" s="8" t="s">
        <v>1639</v>
      </c>
      <c r="C658" s="8" t="s">
        <v>1636</v>
      </c>
      <c r="D658" s="8" t="s">
        <v>2025</v>
      </c>
      <c r="E658" s="8" t="s">
        <v>1661</v>
      </c>
    </row>
    <row r="659">
      <c r="A659" s="8" t="s">
        <v>1615</v>
      </c>
      <c r="B659" s="8" t="s">
        <v>1641</v>
      </c>
      <c r="C659" s="8" t="s">
        <v>1646</v>
      </c>
      <c r="D659" s="8" t="s">
        <v>2058</v>
      </c>
      <c r="E659" s="8" t="s">
        <v>1729</v>
      </c>
    </row>
    <row r="660">
      <c r="A660" s="8" t="s">
        <v>1615</v>
      </c>
      <c r="B660" s="8" t="s">
        <v>1643</v>
      </c>
      <c r="C660" s="8" t="s">
        <v>1646</v>
      </c>
      <c r="D660" s="8" t="s">
        <v>2051</v>
      </c>
      <c r="E660" s="8" t="s">
        <v>2028</v>
      </c>
    </row>
    <row r="661">
      <c r="A661" s="8" t="s">
        <v>1615</v>
      </c>
      <c r="B661" s="8" t="s">
        <v>1645</v>
      </c>
      <c r="C661" s="8" t="s">
        <v>1636</v>
      </c>
      <c r="D661" s="8" t="s">
        <v>2032</v>
      </c>
      <c r="E661" s="8" t="s">
        <v>1638</v>
      </c>
    </row>
    <row r="662">
      <c r="A662" s="8" t="s">
        <v>1615</v>
      </c>
      <c r="B662" s="8" t="s">
        <v>1649</v>
      </c>
      <c r="C662" s="8" t="s">
        <v>1636</v>
      </c>
      <c r="D662" s="8" t="s">
        <v>2052</v>
      </c>
      <c r="E662" s="8" t="s">
        <v>1638</v>
      </c>
    </row>
    <row r="663">
      <c r="A663" s="8" t="s">
        <v>1615</v>
      </c>
      <c r="B663" s="8" t="s">
        <v>1651</v>
      </c>
      <c r="C663" s="8" t="s">
        <v>1646</v>
      </c>
      <c r="D663" s="8" t="s">
        <v>2031</v>
      </c>
      <c r="E663" s="8" t="s">
        <v>1729</v>
      </c>
    </row>
    <row r="664">
      <c r="A664" s="8" t="s">
        <v>1617</v>
      </c>
      <c r="B664" s="8" t="s">
        <v>1635</v>
      </c>
      <c r="C664" s="8" t="s">
        <v>1636</v>
      </c>
      <c r="D664" s="8" t="s">
        <v>2059</v>
      </c>
      <c r="E664" s="8" t="s">
        <v>1638</v>
      </c>
    </row>
    <row r="665">
      <c r="A665" s="8" t="s">
        <v>1617</v>
      </c>
      <c r="B665" s="8" t="s">
        <v>1639</v>
      </c>
      <c r="C665" s="8" t="s">
        <v>1636</v>
      </c>
      <c r="D665" s="8" t="s">
        <v>2025</v>
      </c>
      <c r="E665" s="8" t="s">
        <v>1661</v>
      </c>
    </row>
    <row r="666">
      <c r="A666" s="8" t="s">
        <v>1617</v>
      </c>
      <c r="B666" s="8" t="s">
        <v>1641</v>
      </c>
      <c r="C666" s="8" t="s">
        <v>1646</v>
      </c>
      <c r="D666" s="8" t="s">
        <v>2060</v>
      </c>
      <c r="E666" s="8" t="s">
        <v>1729</v>
      </c>
    </row>
    <row r="667">
      <c r="A667" s="8" t="s">
        <v>1617</v>
      </c>
      <c r="B667" s="8" t="s">
        <v>1643</v>
      </c>
      <c r="C667" s="8" t="s">
        <v>1646</v>
      </c>
      <c r="D667" s="8" t="s">
        <v>2051</v>
      </c>
      <c r="E667" s="8" t="s">
        <v>2028</v>
      </c>
    </row>
    <row r="668">
      <c r="A668" s="8" t="s">
        <v>1617</v>
      </c>
      <c r="B668" s="8" t="s">
        <v>1645</v>
      </c>
      <c r="C668" s="8" t="s">
        <v>1636</v>
      </c>
      <c r="D668" s="8" t="s">
        <v>2032</v>
      </c>
      <c r="E668" s="8" t="s">
        <v>1638</v>
      </c>
    </row>
    <row r="669">
      <c r="A669" s="8" t="s">
        <v>1617</v>
      </c>
      <c r="B669" s="8" t="s">
        <v>1649</v>
      </c>
      <c r="C669" s="8" t="s">
        <v>1636</v>
      </c>
      <c r="D669" s="8" t="s">
        <v>2052</v>
      </c>
      <c r="E669" s="8" t="s">
        <v>1638</v>
      </c>
    </row>
    <row r="670">
      <c r="A670" s="8" t="s">
        <v>1617</v>
      </c>
      <c r="B670" s="8" t="s">
        <v>1651</v>
      </c>
      <c r="C670" s="8" t="s">
        <v>1646</v>
      </c>
      <c r="D670" s="8" t="s">
        <v>2031</v>
      </c>
      <c r="E670" s="8" t="s">
        <v>1729</v>
      </c>
    </row>
    <row r="671">
      <c r="A671" s="8" t="s">
        <v>1619</v>
      </c>
      <c r="B671" s="8" t="s">
        <v>1635</v>
      </c>
      <c r="C671" s="8" t="s">
        <v>1636</v>
      </c>
      <c r="D671" s="8" t="s">
        <v>2061</v>
      </c>
      <c r="E671" s="8" t="s">
        <v>1638</v>
      </c>
    </row>
    <row r="672">
      <c r="A672" s="8" t="s">
        <v>1619</v>
      </c>
      <c r="B672" s="8" t="s">
        <v>1639</v>
      </c>
      <c r="C672" s="8" t="s">
        <v>1636</v>
      </c>
      <c r="D672" s="8" t="s">
        <v>2025</v>
      </c>
      <c r="E672" s="8" t="s">
        <v>1661</v>
      </c>
    </row>
    <row r="673">
      <c r="A673" s="8" t="s">
        <v>1619</v>
      </c>
      <c r="B673" s="8" t="s">
        <v>1641</v>
      </c>
      <c r="C673" s="8" t="s">
        <v>1646</v>
      </c>
      <c r="D673" s="8" t="s">
        <v>2062</v>
      </c>
      <c r="E673" s="8" t="s">
        <v>1729</v>
      </c>
    </row>
    <row r="674">
      <c r="A674" s="8" t="s">
        <v>1619</v>
      </c>
      <c r="B674" s="8" t="s">
        <v>1643</v>
      </c>
      <c r="C674" s="8" t="s">
        <v>1646</v>
      </c>
      <c r="D674" s="8" t="s">
        <v>2051</v>
      </c>
      <c r="E674" s="8" t="s">
        <v>2028</v>
      </c>
    </row>
    <row r="675">
      <c r="A675" s="8" t="s">
        <v>1619</v>
      </c>
      <c r="B675" s="8" t="s">
        <v>1645</v>
      </c>
      <c r="C675" s="8" t="s">
        <v>1636</v>
      </c>
      <c r="D675" s="8" t="s">
        <v>2032</v>
      </c>
      <c r="E675" s="8" t="s">
        <v>1638</v>
      </c>
    </row>
    <row r="676">
      <c r="A676" s="8" t="s">
        <v>1619</v>
      </c>
      <c r="B676" s="8" t="s">
        <v>1649</v>
      </c>
      <c r="C676" s="8" t="s">
        <v>1636</v>
      </c>
      <c r="D676" s="8" t="s">
        <v>2052</v>
      </c>
      <c r="E676" s="8" t="s">
        <v>1638</v>
      </c>
    </row>
    <row r="677">
      <c r="A677" s="8" t="s">
        <v>1619</v>
      </c>
      <c r="B677" s="8" t="s">
        <v>1651</v>
      </c>
      <c r="C677" s="8" t="s">
        <v>1646</v>
      </c>
      <c r="D677" s="8" t="s">
        <v>2031</v>
      </c>
      <c r="E677" s="8" t="s">
        <v>1729</v>
      </c>
    </row>
    <row r="678">
      <c r="A678" s="8" t="s">
        <v>1621</v>
      </c>
      <c r="B678" s="8" t="s">
        <v>1635</v>
      </c>
      <c r="C678" s="8" t="s">
        <v>1636</v>
      </c>
      <c r="D678" s="8" t="s">
        <v>2063</v>
      </c>
      <c r="E678" s="8" t="s">
        <v>1638</v>
      </c>
    </row>
    <row r="679">
      <c r="A679" s="8" t="s">
        <v>1621</v>
      </c>
      <c r="B679" s="8" t="s">
        <v>1639</v>
      </c>
      <c r="C679" s="8" t="s">
        <v>1636</v>
      </c>
      <c r="D679" s="8" t="s">
        <v>2025</v>
      </c>
      <c r="E679" s="8" t="s">
        <v>1661</v>
      </c>
    </row>
    <row r="680">
      <c r="A680" s="8" t="s">
        <v>1621</v>
      </c>
      <c r="B680" s="8" t="s">
        <v>1641</v>
      </c>
      <c r="C680" s="8" t="s">
        <v>1646</v>
      </c>
      <c r="D680" s="8" t="s">
        <v>2064</v>
      </c>
      <c r="E680" s="8" t="s">
        <v>1729</v>
      </c>
    </row>
    <row r="681">
      <c r="A681" s="8" t="s">
        <v>1621</v>
      </c>
      <c r="B681" s="8" t="s">
        <v>1643</v>
      </c>
      <c r="C681" s="8" t="s">
        <v>1646</v>
      </c>
      <c r="D681" s="8" t="s">
        <v>2051</v>
      </c>
      <c r="E681" s="8" t="s">
        <v>2028</v>
      </c>
    </row>
    <row r="682">
      <c r="A682" s="8" t="s">
        <v>1621</v>
      </c>
      <c r="B682" s="8" t="s">
        <v>1645</v>
      </c>
      <c r="C682" s="8" t="s">
        <v>1636</v>
      </c>
      <c r="D682" s="8" t="s">
        <v>2032</v>
      </c>
      <c r="E682" s="8" t="s">
        <v>1638</v>
      </c>
    </row>
    <row r="683">
      <c r="A683" s="8" t="s">
        <v>1621</v>
      </c>
      <c r="B683" s="8" t="s">
        <v>1649</v>
      </c>
      <c r="C683" s="8" t="s">
        <v>1636</v>
      </c>
      <c r="D683" s="8" t="s">
        <v>2052</v>
      </c>
      <c r="E683" s="8" t="s">
        <v>1638</v>
      </c>
    </row>
    <row r="684">
      <c r="A684" s="8" t="s">
        <v>1621</v>
      </c>
      <c r="B684" s="8" t="s">
        <v>1651</v>
      </c>
      <c r="C684" s="8" t="s">
        <v>1646</v>
      </c>
      <c r="D684" s="8" t="s">
        <v>2031</v>
      </c>
      <c r="E684" s="8" t="s">
        <v>1729</v>
      </c>
    </row>
    <row r="685">
      <c r="A685" s="8" t="s">
        <v>1623</v>
      </c>
      <c r="B685" s="8" t="s">
        <v>1635</v>
      </c>
      <c r="C685" s="8" t="s">
        <v>1636</v>
      </c>
      <c r="D685" s="8" t="s">
        <v>2065</v>
      </c>
      <c r="E685" s="8" t="s">
        <v>1638</v>
      </c>
    </row>
    <row r="686">
      <c r="A686" s="8" t="s">
        <v>1623</v>
      </c>
      <c r="B686" s="8" t="s">
        <v>1639</v>
      </c>
      <c r="C686" s="8" t="s">
        <v>1636</v>
      </c>
      <c r="D686" s="8" t="s">
        <v>2025</v>
      </c>
      <c r="E686" s="8" t="s">
        <v>1661</v>
      </c>
    </row>
    <row r="687">
      <c r="A687" s="8" t="s">
        <v>1623</v>
      </c>
      <c r="B687" s="8" t="s">
        <v>1641</v>
      </c>
      <c r="C687" s="8" t="s">
        <v>1646</v>
      </c>
      <c r="D687" s="8" t="s">
        <v>2066</v>
      </c>
      <c r="E687" s="8" t="s">
        <v>1729</v>
      </c>
    </row>
    <row r="688">
      <c r="A688" s="8" t="s">
        <v>1623</v>
      </c>
      <c r="B688" s="8" t="s">
        <v>1643</v>
      </c>
      <c r="C688" s="8" t="s">
        <v>1646</v>
      </c>
      <c r="D688" s="8" t="s">
        <v>2051</v>
      </c>
      <c r="E688" s="8" t="s">
        <v>2028</v>
      </c>
    </row>
    <row r="689">
      <c r="A689" s="8" t="s">
        <v>1623</v>
      </c>
      <c r="B689" s="8" t="s">
        <v>1645</v>
      </c>
      <c r="C689" s="8" t="s">
        <v>1636</v>
      </c>
      <c r="D689" s="8" t="s">
        <v>2029</v>
      </c>
      <c r="E689" s="8" t="s">
        <v>1638</v>
      </c>
    </row>
    <row r="690">
      <c r="A690" s="8" t="s">
        <v>1623</v>
      </c>
      <c r="B690" s="8" t="s">
        <v>1649</v>
      </c>
      <c r="C690" s="8" t="s">
        <v>1636</v>
      </c>
      <c r="D690" s="8" t="s">
        <v>2052</v>
      </c>
      <c r="E690" s="8" t="s">
        <v>1638</v>
      </c>
    </row>
    <row r="691">
      <c r="A691" s="8" t="s">
        <v>1623</v>
      </c>
      <c r="B691" s="8" t="s">
        <v>1651</v>
      </c>
      <c r="C691" s="8" t="s">
        <v>1646</v>
      </c>
      <c r="D691" s="8" t="s">
        <v>2031</v>
      </c>
      <c r="E691" s="8" t="s">
        <v>1729</v>
      </c>
    </row>
    <row r="692">
      <c r="A692" s="8" t="s">
        <v>1625</v>
      </c>
      <c r="B692" s="8" t="s">
        <v>1635</v>
      </c>
      <c r="C692" s="8" t="s">
        <v>1636</v>
      </c>
      <c r="D692" s="8" t="s">
        <v>2067</v>
      </c>
      <c r="E692" s="8" t="s">
        <v>1638</v>
      </c>
    </row>
    <row r="693">
      <c r="A693" s="8" t="s">
        <v>1625</v>
      </c>
      <c r="B693" s="8" t="s">
        <v>1639</v>
      </c>
      <c r="C693" s="8" t="s">
        <v>1636</v>
      </c>
      <c r="D693" s="8" t="s">
        <v>2068</v>
      </c>
      <c r="E693" s="8" t="s">
        <v>1661</v>
      </c>
    </row>
    <row r="694">
      <c r="A694" s="8" t="s">
        <v>1625</v>
      </c>
      <c r="B694" s="8" t="s">
        <v>1641</v>
      </c>
      <c r="C694" s="8" t="s">
        <v>1646</v>
      </c>
      <c r="D694" s="8" t="s">
        <v>2069</v>
      </c>
      <c r="E694" s="8" t="s">
        <v>1729</v>
      </c>
    </row>
    <row r="695">
      <c r="A695" s="8" t="s">
        <v>1625</v>
      </c>
      <c r="B695" s="8" t="s">
        <v>1643</v>
      </c>
      <c r="C695" s="8" t="s">
        <v>1646</v>
      </c>
      <c r="D695" s="8" t="s">
        <v>2070</v>
      </c>
      <c r="E695" s="8" t="s">
        <v>2071</v>
      </c>
    </row>
    <row r="696">
      <c r="A696" s="8" t="s">
        <v>1625</v>
      </c>
      <c r="B696" s="8" t="s">
        <v>1645</v>
      </c>
      <c r="C696" s="8" t="s">
        <v>1636</v>
      </c>
      <c r="D696" s="8" t="s">
        <v>2072</v>
      </c>
      <c r="E696" s="8" t="s">
        <v>1638</v>
      </c>
    </row>
    <row r="697">
      <c r="A697" s="8" t="s">
        <v>1625</v>
      </c>
      <c r="B697" s="8" t="s">
        <v>1649</v>
      </c>
      <c r="C697" s="8" t="s">
        <v>1636</v>
      </c>
      <c r="D697" s="8" t="s">
        <v>2073</v>
      </c>
      <c r="E697" s="8" t="s">
        <v>1638</v>
      </c>
    </row>
    <row r="698">
      <c r="A698" s="8" t="s">
        <v>1625</v>
      </c>
      <c r="B698" s="8" t="s">
        <v>1651</v>
      </c>
      <c r="C698" s="8" t="s">
        <v>1646</v>
      </c>
      <c r="D698" s="8" t="s">
        <v>2074</v>
      </c>
      <c r="E698" s="8" t="s">
        <v>1729</v>
      </c>
    </row>
    <row r="699">
      <c r="A699" s="8" t="s">
        <v>1627</v>
      </c>
      <c r="B699" s="8" t="s">
        <v>1635</v>
      </c>
      <c r="C699" s="8" t="s">
        <v>1636</v>
      </c>
      <c r="D699" s="8" t="s">
        <v>2075</v>
      </c>
      <c r="E699" s="8" t="s">
        <v>1638</v>
      </c>
    </row>
    <row r="700">
      <c r="A700" s="8" t="s">
        <v>1627</v>
      </c>
      <c r="B700" s="8" t="s">
        <v>1639</v>
      </c>
      <c r="C700" s="8" t="s">
        <v>1636</v>
      </c>
      <c r="D700" s="8" t="s">
        <v>2076</v>
      </c>
      <c r="E700" s="8" t="s">
        <v>1638</v>
      </c>
    </row>
    <row r="701">
      <c r="A701" s="8" t="s">
        <v>1627</v>
      </c>
      <c r="B701" s="8" t="s">
        <v>1641</v>
      </c>
      <c r="C701" s="8" t="s">
        <v>1636</v>
      </c>
      <c r="D701" s="8" t="s">
        <v>2077</v>
      </c>
      <c r="E701" s="8" t="s">
        <v>1638</v>
      </c>
    </row>
    <row r="702">
      <c r="A702" s="8" t="s">
        <v>1627</v>
      </c>
      <c r="B702" s="8" t="s">
        <v>1643</v>
      </c>
      <c r="C702" s="8" t="s">
        <v>1636</v>
      </c>
      <c r="D702" s="8" t="s">
        <v>2078</v>
      </c>
      <c r="E702" s="8" t="s">
        <v>2079</v>
      </c>
    </row>
    <row r="703">
      <c r="A703" s="8" t="s">
        <v>1627</v>
      </c>
      <c r="B703" s="8" t="s">
        <v>1645</v>
      </c>
      <c r="C703" s="8" t="s">
        <v>1636</v>
      </c>
      <c r="D703" s="8" t="s">
        <v>2080</v>
      </c>
      <c r="E703" s="8" t="s">
        <v>1638</v>
      </c>
    </row>
    <row r="704">
      <c r="A704" s="8" t="s">
        <v>1627</v>
      </c>
      <c r="B704" s="8" t="s">
        <v>1649</v>
      </c>
      <c r="C704" s="8" t="s">
        <v>1646</v>
      </c>
      <c r="D704" s="8" t="s">
        <v>2081</v>
      </c>
      <c r="E704" s="8" t="s">
        <v>2082</v>
      </c>
    </row>
    <row r="705">
      <c r="A705" s="8" t="s">
        <v>1627</v>
      </c>
      <c r="B705" s="8" t="s">
        <v>1651</v>
      </c>
      <c r="C705" s="8" t="s">
        <v>1646</v>
      </c>
      <c r="D705" s="8" t="s">
        <v>2083</v>
      </c>
      <c r="E705" s="8" t="s">
        <v>2084</v>
      </c>
    </row>
    <row r="706">
      <c r="A706" s="8" t="s">
        <v>1627</v>
      </c>
      <c r="B706" s="8" t="s">
        <v>1653</v>
      </c>
      <c r="C706" s="8" t="s">
        <v>1636</v>
      </c>
      <c r="D706" s="8" t="s">
        <v>2085</v>
      </c>
      <c r="E706" s="8" t="s">
        <v>1638</v>
      </c>
    </row>
    <row r="707">
      <c r="A707" s="8" t="s">
        <v>1629</v>
      </c>
      <c r="B707" s="8" t="s">
        <v>1635</v>
      </c>
      <c r="C707" s="8" t="s">
        <v>1636</v>
      </c>
      <c r="D707" s="8" t="s">
        <v>2086</v>
      </c>
      <c r="E707" s="8" t="s">
        <v>1877</v>
      </c>
    </row>
    <row r="708">
      <c r="A708" s="8" t="s">
        <v>1629</v>
      </c>
      <c r="B708" s="8" t="s">
        <v>1639</v>
      </c>
      <c r="C708" s="8" t="s">
        <v>1636</v>
      </c>
      <c r="D708" s="8" t="s">
        <v>2087</v>
      </c>
      <c r="E708" s="8" t="s">
        <v>1638</v>
      </c>
    </row>
    <row r="709">
      <c r="A709" s="8" t="s">
        <v>1629</v>
      </c>
      <c r="B709" s="8" t="s">
        <v>1641</v>
      </c>
      <c r="C709" s="8" t="s">
        <v>1636</v>
      </c>
      <c r="D709" s="8" t="s">
        <v>2088</v>
      </c>
      <c r="E709" s="8" t="s">
        <v>1638</v>
      </c>
    </row>
    <row r="710">
      <c r="A710" s="8" t="s">
        <v>1629</v>
      </c>
      <c r="B710" s="8" t="s">
        <v>1643</v>
      </c>
      <c r="C710" s="8" t="s">
        <v>1636</v>
      </c>
      <c r="D710" s="8" t="s">
        <v>2089</v>
      </c>
      <c r="E710" s="8" t="s">
        <v>1661</v>
      </c>
    </row>
    <row r="711">
      <c r="A711" s="8" t="s">
        <v>1629</v>
      </c>
      <c r="B711" s="8" t="s">
        <v>1645</v>
      </c>
      <c r="C711" s="8" t="s">
        <v>1636</v>
      </c>
      <c r="D711" s="8" t="s">
        <v>2090</v>
      </c>
      <c r="E711" s="8" t="s">
        <v>1882</v>
      </c>
    </row>
    <row r="712">
      <c r="A712" s="8" t="s">
        <v>1629</v>
      </c>
      <c r="B712" s="8" t="s">
        <v>1649</v>
      </c>
      <c r="C712" s="8" t="s">
        <v>1636</v>
      </c>
      <c r="D712" s="8" t="s">
        <v>2091</v>
      </c>
      <c r="E712" s="8" t="s">
        <v>1638</v>
      </c>
    </row>
    <row r="713">
      <c r="A713" s="8" t="s">
        <v>1629</v>
      </c>
      <c r="B713" s="8" t="s">
        <v>1651</v>
      </c>
      <c r="C713" s="8" t="s">
        <v>1646</v>
      </c>
      <c r="D713" s="8" t="s">
        <v>2092</v>
      </c>
      <c r="E713" s="8" t="s">
        <v>1729</v>
      </c>
    </row>
    <row r="714">
      <c r="A714" s="8" t="s">
        <v>1629</v>
      </c>
      <c r="B714" s="8" t="s">
        <v>1653</v>
      </c>
      <c r="C714" s="8" t="s">
        <v>1646</v>
      </c>
      <c r="D714" s="8" t="s">
        <v>2093</v>
      </c>
      <c r="E714" s="8" t="s">
        <v>1729</v>
      </c>
    </row>
    <row r="715">
      <c r="A715" s="8" t="s">
        <v>1629</v>
      </c>
      <c r="B715" s="8" t="s">
        <v>1655</v>
      </c>
      <c r="C715" s="8" t="s">
        <v>1636</v>
      </c>
      <c r="D715" s="8" t="s">
        <v>1918</v>
      </c>
      <c r="E715" s="8" t="s">
        <v>1638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7" t="s">
        <v>1433</v>
      </c>
      <c r="B1" s="7" t="s">
        <v>2094</v>
      </c>
      <c r="C1" s="7" t="s">
        <v>1631</v>
      </c>
      <c r="D1" s="7" t="s">
        <v>2095</v>
      </c>
      <c r="E1" s="7" t="s">
        <v>2096</v>
      </c>
      <c r="F1" s="7" t="s">
        <v>2097</v>
      </c>
      <c r="G1" s="7" t="s">
        <v>2098</v>
      </c>
      <c r="H1" s="7" t="s">
        <v>2099</v>
      </c>
      <c r="I1" s="7" t="s">
        <v>2100</v>
      </c>
    </row>
    <row r="2">
      <c r="A2" s="8" t="s">
        <v>1440</v>
      </c>
      <c r="B2" s="8" t="s">
        <v>2101</v>
      </c>
      <c r="C2" s="8" t="s">
        <v>1635</v>
      </c>
      <c r="D2" s="8" t="s">
        <v>2102</v>
      </c>
      <c r="E2" s="9"/>
      <c r="F2" s="9"/>
      <c r="G2" s="9"/>
      <c r="H2" s="9"/>
      <c r="I2" s="9"/>
    </row>
    <row r="3">
      <c r="A3" s="8" t="s">
        <v>1440</v>
      </c>
      <c r="B3" s="8" t="s">
        <v>2101</v>
      </c>
      <c r="C3" s="8" t="s">
        <v>1639</v>
      </c>
      <c r="D3" s="8" t="s">
        <v>2103</v>
      </c>
      <c r="E3" s="9"/>
      <c r="F3" s="9"/>
      <c r="G3" s="9"/>
      <c r="H3" s="9"/>
      <c r="I3" s="9"/>
    </row>
    <row r="4">
      <c r="A4" s="8" t="s">
        <v>1440</v>
      </c>
      <c r="B4" s="8" t="s">
        <v>2104</v>
      </c>
      <c r="C4" s="8" t="s">
        <v>1635</v>
      </c>
      <c r="D4" s="8" t="s">
        <v>2105</v>
      </c>
      <c r="E4" s="8" t="s">
        <v>2106</v>
      </c>
      <c r="F4" s="8" t="s">
        <v>1638</v>
      </c>
      <c r="G4" s="9"/>
      <c r="H4" s="9"/>
      <c r="I4" s="9"/>
    </row>
    <row r="5">
      <c r="A5" s="8" t="s">
        <v>1440</v>
      </c>
      <c r="B5" s="8" t="s">
        <v>2104</v>
      </c>
      <c r="C5" s="8" t="s">
        <v>1639</v>
      </c>
      <c r="D5" s="8" t="s">
        <v>2107</v>
      </c>
      <c r="E5" s="8" t="s">
        <v>2108</v>
      </c>
      <c r="F5" s="8" t="s">
        <v>1638</v>
      </c>
      <c r="G5" s="9"/>
      <c r="H5" s="9"/>
      <c r="I5" s="9"/>
    </row>
    <row r="6">
      <c r="A6" s="8" t="s">
        <v>1443</v>
      </c>
      <c r="B6" s="8" t="s">
        <v>2101</v>
      </c>
      <c r="C6" s="8" t="s">
        <v>1635</v>
      </c>
      <c r="D6" s="8" t="s">
        <v>2102</v>
      </c>
      <c r="E6" s="9"/>
      <c r="F6" s="9"/>
      <c r="G6" s="9"/>
      <c r="H6" s="9"/>
      <c r="I6" s="9"/>
    </row>
    <row r="7">
      <c r="A7" s="8" t="s">
        <v>1443</v>
      </c>
      <c r="B7" s="8" t="s">
        <v>2101</v>
      </c>
      <c r="C7" s="8" t="s">
        <v>1639</v>
      </c>
      <c r="D7" s="8" t="s">
        <v>2103</v>
      </c>
      <c r="E7" s="8"/>
      <c r="F7" s="8"/>
      <c r="G7" s="9"/>
      <c r="H7" s="9"/>
      <c r="I7" s="9"/>
    </row>
    <row r="8">
      <c r="A8" s="8" t="s">
        <v>1443</v>
      </c>
      <c r="B8" s="8" t="s">
        <v>2104</v>
      </c>
      <c r="C8" s="8" t="s">
        <v>1635</v>
      </c>
      <c r="D8" s="8" t="s">
        <v>2105</v>
      </c>
      <c r="E8" s="8" t="s">
        <v>2106</v>
      </c>
      <c r="F8" s="8" t="s">
        <v>1638</v>
      </c>
      <c r="G8" s="9"/>
      <c r="H8" s="9"/>
      <c r="I8" s="9"/>
    </row>
    <row r="9">
      <c r="A9" s="8" t="s">
        <v>1443</v>
      </c>
      <c r="B9" s="8" t="s">
        <v>2104</v>
      </c>
      <c r="C9" s="8" t="s">
        <v>1639</v>
      </c>
      <c r="D9" s="8" t="s">
        <v>2107</v>
      </c>
      <c r="E9" s="8" t="s">
        <v>2108</v>
      </c>
      <c r="F9" s="8" t="s">
        <v>1638</v>
      </c>
      <c r="G9" s="9"/>
      <c r="H9" s="9"/>
      <c r="I9" s="9"/>
    </row>
    <row r="10">
      <c r="A10" s="8" t="s">
        <v>1444</v>
      </c>
      <c r="B10" s="8" t="s">
        <v>2101</v>
      </c>
      <c r="C10" s="8" t="s">
        <v>1635</v>
      </c>
      <c r="D10" s="8" t="s">
        <v>2102</v>
      </c>
      <c r="E10" s="8"/>
      <c r="F10" s="8"/>
      <c r="G10" s="9"/>
      <c r="H10" s="9"/>
      <c r="I10" s="9"/>
    </row>
    <row r="11">
      <c r="A11" s="8" t="s">
        <v>1444</v>
      </c>
      <c r="B11" s="8" t="s">
        <v>2101</v>
      </c>
      <c r="C11" s="8" t="s">
        <v>1639</v>
      </c>
      <c r="D11" s="8" t="s">
        <v>2109</v>
      </c>
      <c r="E11" s="8"/>
      <c r="F11" s="8"/>
      <c r="G11" s="9"/>
      <c r="H11" s="9"/>
      <c r="I11" s="9"/>
    </row>
    <row r="12">
      <c r="A12" s="8" t="s">
        <v>1444</v>
      </c>
      <c r="B12" s="8" t="s">
        <v>2104</v>
      </c>
      <c r="C12" s="8" t="s">
        <v>1635</v>
      </c>
      <c r="D12" s="8" t="s">
        <v>2110</v>
      </c>
      <c r="E12" s="8" t="s">
        <v>2111</v>
      </c>
      <c r="F12" s="8" t="s">
        <v>1638</v>
      </c>
      <c r="G12" s="9"/>
      <c r="H12" s="9"/>
      <c r="I12" s="9"/>
    </row>
    <row r="13">
      <c r="A13" s="8" t="s">
        <v>1446</v>
      </c>
      <c r="B13" s="8" t="s">
        <v>2101</v>
      </c>
      <c r="C13" s="8" t="s">
        <v>1635</v>
      </c>
      <c r="D13" s="8" t="s">
        <v>2102</v>
      </c>
      <c r="E13" s="8"/>
      <c r="F13" s="8"/>
      <c r="G13" s="9"/>
      <c r="H13" s="9"/>
      <c r="I13" s="9"/>
    </row>
    <row r="14">
      <c r="A14" s="8" t="s">
        <v>1446</v>
      </c>
      <c r="B14" s="8" t="s">
        <v>2101</v>
      </c>
      <c r="C14" s="8" t="s">
        <v>1639</v>
      </c>
      <c r="D14" s="8" t="s">
        <v>2109</v>
      </c>
      <c r="E14" s="8"/>
      <c r="F14" s="8"/>
      <c r="G14" s="9"/>
      <c r="H14" s="9"/>
      <c r="I14" s="9"/>
    </row>
    <row r="15">
      <c r="A15" s="8" t="s">
        <v>1446</v>
      </c>
      <c r="B15" s="8" t="s">
        <v>2104</v>
      </c>
      <c r="C15" s="8" t="s">
        <v>1635</v>
      </c>
      <c r="D15" s="8" t="s">
        <v>2112</v>
      </c>
      <c r="E15" s="8" t="s">
        <v>2113</v>
      </c>
      <c r="F15" s="8" t="s">
        <v>1638</v>
      </c>
      <c r="G15" s="9"/>
      <c r="H15" s="9"/>
      <c r="I15" s="9"/>
    </row>
    <row r="16">
      <c r="A16" s="8" t="s">
        <v>1448</v>
      </c>
      <c r="B16" s="8" t="s">
        <v>2101</v>
      </c>
      <c r="C16" s="8" t="s">
        <v>1635</v>
      </c>
      <c r="D16" s="8" t="s">
        <v>2102</v>
      </c>
      <c r="E16" s="8"/>
      <c r="F16" s="8"/>
      <c r="G16" s="9"/>
      <c r="H16" s="9"/>
      <c r="I16" s="9"/>
    </row>
    <row r="17">
      <c r="A17" s="8" t="s">
        <v>1448</v>
      </c>
      <c r="B17" s="8" t="s">
        <v>2101</v>
      </c>
      <c r="C17" s="8" t="s">
        <v>1639</v>
      </c>
      <c r="D17" s="8" t="s">
        <v>2109</v>
      </c>
      <c r="E17" s="8"/>
      <c r="F17" s="8"/>
      <c r="G17" s="9"/>
      <c r="H17" s="9"/>
      <c r="I17" s="9"/>
    </row>
    <row r="18">
      <c r="A18" s="8" t="s">
        <v>1448</v>
      </c>
      <c r="B18" s="8" t="s">
        <v>2104</v>
      </c>
      <c r="C18" s="8" t="s">
        <v>1635</v>
      </c>
      <c r="D18" s="8" t="s">
        <v>2112</v>
      </c>
      <c r="E18" s="8" t="s">
        <v>2113</v>
      </c>
      <c r="F18" s="8" t="s">
        <v>1638</v>
      </c>
      <c r="G18" s="9"/>
      <c r="H18" s="9"/>
      <c r="I18" s="9"/>
    </row>
    <row r="19">
      <c r="A19" s="8" t="s">
        <v>1450</v>
      </c>
      <c r="B19" s="8" t="s">
        <v>2101</v>
      </c>
      <c r="C19" s="8" t="s">
        <v>1635</v>
      </c>
      <c r="D19" s="8" t="s">
        <v>2102</v>
      </c>
      <c r="E19" s="8"/>
      <c r="F19" s="8"/>
      <c r="G19" s="9"/>
      <c r="H19" s="9"/>
      <c r="I19" s="9"/>
    </row>
    <row r="20">
      <c r="A20" s="8" t="s">
        <v>1450</v>
      </c>
      <c r="B20" s="8" t="s">
        <v>2101</v>
      </c>
      <c r="C20" s="8" t="s">
        <v>1639</v>
      </c>
      <c r="D20" s="8" t="s">
        <v>2103</v>
      </c>
      <c r="E20" s="8"/>
      <c r="F20" s="8"/>
      <c r="G20" s="9"/>
      <c r="H20" s="9"/>
      <c r="I20" s="9"/>
    </row>
    <row r="21">
      <c r="A21" s="8" t="s">
        <v>1450</v>
      </c>
      <c r="B21" s="8" t="s">
        <v>2104</v>
      </c>
      <c r="C21" s="8" t="s">
        <v>1635</v>
      </c>
      <c r="D21" s="8" t="s">
        <v>2114</v>
      </c>
      <c r="E21" s="8" t="s">
        <v>2115</v>
      </c>
      <c r="F21" s="8" t="s">
        <v>1638</v>
      </c>
      <c r="G21" s="9"/>
      <c r="H21" s="9"/>
      <c r="I21" s="9"/>
    </row>
    <row r="22">
      <c r="A22" s="8" t="s">
        <v>1451</v>
      </c>
      <c r="B22" s="8" t="s">
        <v>2101</v>
      </c>
      <c r="C22" s="8" t="s">
        <v>1635</v>
      </c>
      <c r="D22" s="8" t="s">
        <v>2102</v>
      </c>
      <c r="E22" s="8"/>
      <c r="F22" s="8"/>
      <c r="G22" s="9"/>
      <c r="H22" s="9"/>
      <c r="I22" s="9"/>
    </row>
    <row r="23">
      <c r="A23" s="8" t="s">
        <v>1451</v>
      </c>
      <c r="B23" s="8" t="s">
        <v>2101</v>
      </c>
      <c r="C23" s="8" t="s">
        <v>1639</v>
      </c>
      <c r="D23" s="8" t="s">
        <v>2103</v>
      </c>
      <c r="E23" s="8"/>
      <c r="F23" s="8"/>
      <c r="G23" s="9"/>
      <c r="H23" s="9"/>
      <c r="I23" s="9"/>
    </row>
    <row r="24">
      <c r="A24" s="8" t="s">
        <v>1451</v>
      </c>
      <c r="B24" s="8" t="s">
        <v>2104</v>
      </c>
      <c r="C24" s="8" t="s">
        <v>1635</v>
      </c>
      <c r="D24" s="8" t="s">
        <v>2116</v>
      </c>
      <c r="E24" s="8" t="s">
        <v>2117</v>
      </c>
      <c r="F24" s="8" t="s">
        <v>1638</v>
      </c>
      <c r="G24" s="9"/>
      <c r="H24" s="9"/>
      <c r="I24" s="9"/>
    </row>
    <row r="25">
      <c r="A25" s="8" t="s">
        <v>1452</v>
      </c>
      <c r="B25" s="8" t="s">
        <v>2101</v>
      </c>
      <c r="C25" s="8" t="s">
        <v>1635</v>
      </c>
      <c r="D25" s="8" t="s">
        <v>2102</v>
      </c>
      <c r="E25" s="8"/>
      <c r="F25" s="8"/>
      <c r="G25" s="9"/>
      <c r="H25" s="9"/>
      <c r="I25" s="9"/>
    </row>
    <row r="26">
      <c r="A26" s="8" t="s">
        <v>1452</v>
      </c>
      <c r="B26" s="8" t="s">
        <v>2101</v>
      </c>
      <c r="C26" s="8" t="s">
        <v>1639</v>
      </c>
      <c r="D26" s="8" t="s">
        <v>2103</v>
      </c>
      <c r="E26" s="8"/>
      <c r="F26" s="8"/>
      <c r="G26" s="9"/>
      <c r="H26" s="9"/>
      <c r="I26" s="9"/>
    </row>
    <row r="27">
      <c r="A27" s="8" t="s">
        <v>1452</v>
      </c>
      <c r="B27" s="8" t="s">
        <v>2104</v>
      </c>
      <c r="C27" s="8" t="s">
        <v>1635</v>
      </c>
      <c r="D27" s="8" t="s">
        <v>2118</v>
      </c>
      <c r="E27" s="8" t="s">
        <v>2119</v>
      </c>
      <c r="F27" s="8" t="s">
        <v>1638</v>
      </c>
      <c r="G27" s="9"/>
      <c r="H27" s="9"/>
      <c r="I27" s="9"/>
    </row>
    <row r="28">
      <c r="A28" s="8" t="s">
        <v>1453</v>
      </c>
      <c r="B28" s="8" t="s">
        <v>2101</v>
      </c>
      <c r="C28" s="8" t="s">
        <v>1635</v>
      </c>
      <c r="D28" s="8" t="s">
        <v>2102</v>
      </c>
      <c r="E28" s="8"/>
      <c r="F28" s="8"/>
      <c r="G28" s="9"/>
      <c r="H28" s="9"/>
      <c r="I28" s="9"/>
    </row>
    <row r="29">
      <c r="A29" s="8" t="s">
        <v>1453</v>
      </c>
      <c r="B29" s="8" t="s">
        <v>2101</v>
      </c>
      <c r="C29" s="8" t="s">
        <v>1639</v>
      </c>
      <c r="D29" s="8" t="s">
        <v>2103</v>
      </c>
      <c r="E29" s="8"/>
      <c r="F29" s="8"/>
      <c r="G29" s="9"/>
      <c r="H29" s="9"/>
      <c r="I29" s="9"/>
    </row>
    <row r="30">
      <c r="A30" s="8" t="s">
        <v>1453</v>
      </c>
      <c r="B30" s="8" t="s">
        <v>2104</v>
      </c>
      <c r="C30" s="8" t="s">
        <v>1635</v>
      </c>
      <c r="D30" s="8" t="s">
        <v>2118</v>
      </c>
      <c r="E30" s="8" t="s">
        <v>2119</v>
      </c>
      <c r="F30" s="8" t="s">
        <v>1638</v>
      </c>
      <c r="G30" s="9"/>
      <c r="H30" s="9"/>
      <c r="I30" s="9"/>
    </row>
    <row r="31">
      <c r="A31" s="8" t="s">
        <v>1454</v>
      </c>
      <c r="B31" s="8" t="s">
        <v>2101</v>
      </c>
      <c r="C31" s="8" t="s">
        <v>1635</v>
      </c>
      <c r="D31" s="8" t="s">
        <v>2102</v>
      </c>
      <c r="E31" s="8"/>
      <c r="F31" s="8"/>
      <c r="G31" s="9"/>
      <c r="H31" s="9"/>
      <c r="I31" s="9"/>
    </row>
    <row r="32">
      <c r="A32" s="8" t="s">
        <v>1454</v>
      </c>
      <c r="B32" s="8" t="s">
        <v>2101</v>
      </c>
      <c r="C32" s="8" t="s">
        <v>1639</v>
      </c>
      <c r="D32" s="8" t="s">
        <v>2103</v>
      </c>
      <c r="E32" s="8"/>
      <c r="F32" s="8"/>
      <c r="G32" s="9"/>
      <c r="H32" s="9"/>
      <c r="I32" s="9"/>
    </row>
    <row r="33">
      <c r="A33" s="8" t="s">
        <v>1454</v>
      </c>
      <c r="B33" s="8" t="s">
        <v>2104</v>
      </c>
      <c r="C33" s="8" t="s">
        <v>1635</v>
      </c>
      <c r="D33" s="8" t="s">
        <v>2114</v>
      </c>
      <c r="E33" s="8" t="s">
        <v>2115</v>
      </c>
      <c r="F33" s="8" t="s">
        <v>1638</v>
      </c>
      <c r="G33" s="9"/>
      <c r="H33" s="9"/>
      <c r="I33" s="9"/>
    </row>
    <row r="34">
      <c r="A34" s="8" t="s">
        <v>1455</v>
      </c>
      <c r="B34" s="8" t="s">
        <v>2101</v>
      </c>
      <c r="C34" s="8" t="s">
        <v>1635</v>
      </c>
      <c r="D34" s="8" t="s">
        <v>2102</v>
      </c>
      <c r="E34" s="8"/>
      <c r="F34" s="8"/>
      <c r="G34" s="9"/>
      <c r="H34" s="9"/>
      <c r="I34" s="9"/>
    </row>
    <row r="35">
      <c r="A35" s="8" t="s">
        <v>1455</v>
      </c>
      <c r="B35" s="8" t="s">
        <v>2101</v>
      </c>
      <c r="C35" s="8" t="s">
        <v>1639</v>
      </c>
      <c r="D35" s="8" t="s">
        <v>2103</v>
      </c>
      <c r="E35" s="8"/>
      <c r="F35" s="8"/>
      <c r="G35" s="9"/>
      <c r="H35" s="9"/>
      <c r="I35" s="9"/>
    </row>
    <row r="36">
      <c r="A36" s="8" t="s">
        <v>1455</v>
      </c>
      <c r="B36" s="8" t="s">
        <v>2104</v>
      </c>
      <c r="C36" s="8" t="s">
        <v>1635</v>
      </c>
      <c r="D36" s="8" t="s">
        <v>2116</v>
      </c>
      <c r="E36" s="8" t="s">
        <v>2117</v>
      </c>
      <c r="F36" s="8" t="s">
        <v>1638</v>
      </c>
      <c r="G36" s="9"/>
      <c r="H36" s="9"/>
      <c r="I36" s="9"/>
    </row>
    <row r="37">
      <c r="A37" s="8" t="s">
        <v>1456</v>
      </c>
      <c r="B37" s="8" t="s">
        <v>2101</v>
      </c>
      <c r="C37" s="8" t="s">
        <v>1635</v>
      </c>
      <c r="D37" s="8" t="s">
        <v>2102</v>
      </c>
      <c r="E37" s="8"/>
      <c r="F37" s="8"/>
      <c r="G37" s="9"/>
      <c r="H37" s="9"/>
      <c r="I37" s="9"/>
    </row>
    <row r="38">
      <c r="A38" s="8" t="s">
        <v>1456</v>
      </c>
      <c r="B38" s="8" t="s">
        <v>2101</v>
      </c>
      <c r="C38" s="8" t="s">
        <v>1639</v>
      </c>
      <c r="D38" s="8" t="s">
        <v>2103</v>
      </c>
      <c r="E38" s="8"/>
      <c r="F38" s="8"/>
      <c r="G38" s="9"/>
      <c r="H38" s="9"/>
      <c r="I38" s="9"/>
    </row>
    <row r="39">
      <c r="A39" s="8" t="s">
        <v>1456</v>
      </c>
      <c r="B39" s="8" t="s">
        <v>2104</v>
      </c>
      <c r="C39" s="8" t="s">
        <v>1635</v>
      </c>
      <c r="D39" s="8" t="s">
        <v>2118</v>
      </c>
      <c r="E39" s="8" t="s">
        <v>2119</v>
      </c>
      <c r="F39" s="8" t="s">
        <v>1638</v>
      </c>
      <c r="G39" s="9"/>
      <c r="H39" s="9"/>
      <c r="I39" s="9"/>
    </row>
    <row r="40">
      <c r="A40" s="8" t="s">
        <v>1457</v>
      </c>
      <c r="B40" s="8" t="s">
        <v>2101</v>
      </c>
      <c r="C40" s="8" t="s">
        <v>1635</v>
      </c>
      <c r="D40" s="8" t="s">
        <v>2102</v>
      </c>
      <c r="E40" s="8"/>
      <c r="F40" s="8"/>
      <c r="G40" s="9"/>
      <c r="H40" s="9"/>
      <c r="I40" s="9"/>
    </row>
    <row r="41">
      <c r="A41" s="8" t="s">
        <v>1457</v>
      </c>
      <c r="B41" s="8" t="s">
        <v>2101</v>
      </c>
      <c r="C41" s="8" t="s">
        <v>1639</v>
      </c>
      <c r="D41" s="8" t="s">
        <v>2103</v>
      </c>
      <c r="E41" s="8"/>
      <c r="F41" s="8"/>
      <c r="G41" s="9"/>
      <c r="H41" s="9"/>
      <c r="I41" s="9"/>
    </row>
    <row r="42">
      <c r="A42" s="8" t="s">
        <v>1457</v>
      </c>
      <c r="B42" s="8" t="s">
        <v>2104</v>
      </c>
      <c r="C42" s="8" t="s">
        <v>1635</v>
      </c>
      <c r="D42" s="8" t="s">
        <v>2118</v>
      </c>
      <c r="E42" s="8" t="s">
        <v>2119</v>
      </c>
      <c r="F42" s="8" t="s">
        <v>1638</v>
      </c>
      <c r="G42" s="9"/>
      <c r="H42" s="9"/>
      <c r="I42" s="9"/>
    </row>
    <row r="43">
      <c r="A43" s="8" t="s">
        <v>1458</v>
      </c>
      <c r="B43" s="8" t="s">
        <v>2101</v>
      </c>
      <c r="C43" s="8" t="s">
        <v>1635</v>
      </c>
      <c r="D43" s="8" t="s">
        <v>2102</v>
      </c>
      <c r="E43" s="8"/>
      <c r="F43" s="8"/>
      <c r="G43" s="9"/>
      <c r="H43" s="9"/>
      <c r="I43" s="9"/>
    </row>
    <row r="44">
      <c r="A44" s="8" t="s">
        <v>1458</v>
      </c>
      <c r="B44" s="8" t="s">
        <v>2101</v>
      </c>
      <c r="C44" s="8" t="s">
        <v>1639</v>
      </c>
      <c r="D44" s="8" t="s">
        <v>2103</v>
      </c>
      <c r="E44" s="8"/>
      <c r="F44" s="8"/>
      <c r="G44" s="9"/>
      <c r="H44" s="9"/>
      <c r="I44" s="9"/>
    </row>
    <row r="45">
      <c r="A45" s="8" t="s">
        <v>1458</v>
      </c>
      <c r="B45" s="8" t="s">
        <v>2104</v>
      </c>
      <c r="C45" s="8" t="s">
        <v>1635</v>
      </c>
      <c r="D45" s="8" t="s">
        <v>2116</v>
      </c>
      <c r="E45" s="8" t="s">
        <v>2117</v>
      </c>
      <c r="F45" s="8" t="s">
        <v>1638</v>
      </c>
      <c r="G45" s="9"/>
      <c r="H45" s="9"/>
      <c r="I45" s="9"/>
    </row>
    <row r="46">
      <c r="A46" s="8" t="s">
        <v>1460</v>
      </c>
      <c r="B46" s="8" t="s">
        <v>2101</v>
      </c>
      <c r="C46" s="8" t="s">
        <v>1635</v>
      </c>
      <c r="D46" s="8" t="s">
        <v>2102</v>
      </c>
      <c r="E46" s="8"/>
      <c r="F46" s="8"/>
      <c r="G46" s="9"/>
      <c r="H46" s="9"/>
      <c r="I46" s="9"/>
    </row>
    <row r="47">
      <c r="A47" s="8" t="s">
        <v>1460</v>
      </c>
      <c r="B47" s="8" t="s">
        <v>2101</v>
      </c>
      <c r="C47" s="8" t="s">
        <v>1639</v>
      </c>
      <c r="D47" s="8" t="s">
        <v>2103</v>
      </c>
      <c r="E47" s="8"/>
      <c r="F47" s="8"/>
      <c r="G47" s="9"/>
      <c r="H47" s="9"/>
      <c r="I47" s="9"/>
    </row>
    <row r="48">
      <c r="A48" s="8" t="s">
        <v>1460</v>
      </c>
      <c r="B48" s="8" t="s">
        <v>2104</v>
      </c>
      <c r="C48" s="8" t="s">
        <v>1635</v>
      </c>
      <c r="D48" s="8" t="s">
        <v>2116</v>
      </c>
      <c r="E48" s="8" t="s">
        <v>2117</v>
      </c>
      <c r="F48" s="8" t="s">
        <v>1638</v>
      </c>
      <c r="G48" s="9"/>
      <c r="H48" s="9"/>
      <c r="I48" s="9"/>
    </row>
    <row r="49">
      <c r="A49" s="8" t="s">
        <v>1461</v>
      </c>
      <c r="B49" s="8" t="s">
        <v>2101</v>
      </c>
      <c r="C49" s="8" t="s">
        <v>1635</v>
      </c>
      <c r="D49" s="8" t="s">
        <v>2102</v>
      </c>
      <c r="E49" s="8"/>
      <c r="F49" s="8"/>
      <c r="G49" s="9"/>
      <c r="H49" s="9"/>
      <c r="I49" s="9"/>
    </row>
    <row r="50">
      <c r="A50" s="8" t="s">
        <v>1461</v>
      </c>
      <c r="B50" s="8" t="s">
        <v>2101</v>
      </c>
      <c r="C50" s="8" t="s">
        <v>1639</v>
      </c>
      <c r="D50" s="8" t="s">
        <v>2109</v>
      </c>
      <c r="E50" s="8"/>
      <c r="F50" s="8"/>
      <c r="G50" s="9"/>
      <c r="H50" s="9"/>
      <c r="I50" s="9"/>
    </row>
    <row r="51">
      <c r="A51" s="8" t="s">
        <v>1461</v>
      </c>
      <c r="B51" s="8" t="s">
        <v>2104</v>
      </c>
      <c r="C51" s="8" t="s">
        <v>1635</v>
      </c>
      <c r="D51" s="8" t="s">
        <v>2112</v>
      </c>
      <c r="E51" s="8" t="s">
        <v>2113</v>
      </c>
      <c r="F51" s="8" t="s">
        <v>1638</v>
      </c>
      <c r="G51" s="9"/>
      <c r="H51" s="9"/>
      <c r="I51" s="9"/>
    </row>
    <row r="52">
      <c r="A52" s="8" t="s">
        <v>1463</v>
      </c>
      <c r="B52" s="8" t="s">
        <v>2101</v>
      </c>
      <c r="C52" s="8" t="s">
        <v>1635</v>
      </c>
      <c r="D52" s="8" t="s">
        <v>2102</v>
      </c>
      <c r="E52" s="8"/>
      <c r="F52" s="8"/>
      <c r="G52" s="9"/>
      <c r="H52" s="9"/>
      <c r="I52" s="9"/>
    </row>
    <row r="53">
      <c r="A53" s="8" t="s">
        <v>1463</v>
      </c>
      <c r="B53" s="8" t="s">
        <v>2101</v>
      </c>
      <c r="C53" s="8" t="s">
        <v>1639</v>
      </c>
      <c r="D53" s="8" t="s">
        <v>2109</v>
      </c>
      <c r="E53" s="8"/>
      <c r="F53" s="8"/>
      <c r="G53" s="9"/>
      <c r="H53" s="9"/>
      <c r="I53" s="9"/>
    </row>
    <row r="54">
      <c r="A54" s="8" t="s">
        <v>1463</v>
      </c>
      <c r="B54" s="8" t="s">
        <v>2104</v>
      </c>
      <c r="C54" s="8" t="s">
        <v>1635</v>
      </c>
      <c r="D54" s="8" t="s">
        <v>2112</v>
      </c>
      <c r="E54" s="8" t="s">
        <v>2113</v>
      </c>
      <c r="F54" s="8" t="s">
        <v>1638</v>
      </c>
      <c r="G54" s="9"/>
      <c r="H54" s="9"/>
      <c r="I54" s="9"/>
    </row>
    <row r="55">
      <c r="A55" s="8" t="s">
        <v>1465</v>
      </c>
      <c r="B55" s="8" t="s">
        <v>2101</v>
      </c>
      <c r="C55" s="8" t="s">
        <v>1635</v>
      </c>
      <c r="D55" s="8" t="s">
        <v>2102</v>
      </c>
      <c r="E55" s="8"/>
      <c r="F55" s="8"/>
      <c r="G55" s="9"/>
      <c r="H55" s="9"/>
      <c r="I55" s="9"/>
    </row>
    <row r="56">
      <c r="A56" s="8" t="s">
        <v>1465</v>
      </c>
      <c r="B56" s="8" t="s">
        <v>2104</v>
      </c>
      <c r="C56" s="8" t="s">
        <v>1635</v>
      </c>
      <c r="D56" s="8" t="s">
        <v>2120</v>
      </c>
      <c r="E56" s="8" t="s">
        <v>2121</v>
      </c>
      <c r="F56" s="9"/>
      <c r="G56" s="9"/>
      <c r="H56" s="9"/>
      <c r="I56" s="9"/>
    </row>
    <row r="57">
      <c r="A57" s="8" t="s">
        <v>1467</v>
      </c>
      <c r="B57" s="8" t="s">
        <v>2101</v>
      </c>
      <c r="C57" s="8" t="s">
        <v>1635</v>
      </c>
      <c r="D57" s="8" t="s">
        <v>2102</v>
      </c>
      <c r="E57" s="8"/>
      <c r="F57" s="9"/>
      <c r="G57" s="9"/>
      <c r="H57" s="9"/>
      <c r="I57" s="9"/>
    </row>
    <row r="58">
      <c r="A58" s="8" t="s">
        <v>1467</v>
      </c>
      <c r="B58" s="8" t="s">
        <v>2104</v>
      </c>
      <c r="C58" s="8" t="s">
        <v>1635</v>
      </c>
      <c r="D58" s="8" t="s">
        <v>2120</v>
      </c>
      <c r="E58" s="8" t="s">
        <v>2121</v>
      </c>
      <c r="F58" s="9"/>
      <c r="G58" s="9"/>
      <c r="H58" s="9"/>
      <c r="I58" s="9"/>
    </row>
    <row r="59">
      <c r="A59" s="8" t="s">
        <v>1468</v>
      </c>
      <c r="B59" s="8" t="s">
        <v>2101</v>
      </c>
      <c r="C59" s="8" t="s">
        <v>1635</v>
      </c>
      <c r="D59" s="8" t="s">
        <v>2102</v>
      </c>
      <c r="E59" s="8"/>
      <c r="F59" s="9"/>
      <c r="G59" s="9"/>
      <c r="H59" s="9"/>
      <c r="I59" s="9"/>
    </row>
    <row r="60">
      <c r="A60" s="8" t="s">
        <v>1468</v>
      </c>
      <c r="B60" s="8" t="s">
        <v>2104</v>
      </c>
      <c r="C60" s="8" t="s">
        <v>1635</v>
      </c>
      <c r="D60" s="8" t="s">
        <v>2120</v>
      </c>
      <c r="E60" s="8" t="s">
        <v>2121</v>
      </c>
      <c r="F60" s="9"/>
      <c r="G60" s="9"/>
      <c r="H60" s="9"/>
      <c r="I60" s="9"/>
    </row>
    <row r="61">
      <c r="A61" s="8" t="s">
        <v>1470</v>
      </c>
      <c r="B61" s="8" t="s">
        <v>2101</v>
      </c>
      <c r="C61" s="8" t="s">
        <v>1635</v>
      </c>
      <c r="D61" s="8" t="s">
        <v>2102</v>
      </c>
      <c r="E61" s="8"/>
      <c r="F61" s="9"/>
      <c r="G61" s="9"/>
      <c r="H61" s="9"/>
      <c r="I61" s="9"/>
    </row>
    <row r="62">
      <c r="A62" s="8" t="s">
        <v>1470</v>
      </c>
      <c r="B62" s="8" t="s">
        <v>2104</v>
      </c>
      <c r="C62" s="8" t="s">
        <v>1635</v>
      </c>
      <c r="D62" s="8" t="s">
        <v>2120</v>
      </c>
      <c r="E62" s="8" t="s">
        <v>2121</v>
      </c>
      <c r="F62" s="9"/>
      <c r="G62" s="9"/>
      <c r="H62" s="9"/>
      <c r="I62" s="9"/>
    </row>
    <row r="63">
      <c r="A63" s="8" t="s">
        <v>1471</v>
      </c>
      <c r="B63" s="8" t="s">
        <v>2101</v>
      </c>
      <c r="C63" s="8" t="s">
        <v>1635</v>
      </c>
      <c r="D63" s="8" t="s">
        <v>2122</v>
      </c>
      <c r="E63" s="8" t="s">
        <v>2121</v>
      </c>
      <c r="F63" s="9"/>
      <c r="G63" s="9"/>
      <c r="H63" s="9"/>
      <c r="I63" s="9"/>
    </row>
    <row r="64">
      <c r="A64" s="8" t="s">
        <v>1480</v>
      </c>
      <c r="B64" s="8" t="s">
        <v>2101</v>
      </c>
      <c r="C64" s="8" t="s">
        <v>1635</v>
      </c>
      <c r="D64" s="8" t="s">
        <v>2123</v>
      </c>
      <c r="E64" s="8"/>
      <c r="F64" s="9"/>
      <c r="G64" s="9"/>
      <c r="H64" s="9"/>
      <c r="I64" s="9"/>
    </row>
    <row r="65">
      <c r="A65" s="8" t="s">
        <v>1484</v>
      </c>
      <c r="B65" s="8" t="s">
        <v>2101</v>
      </c>
      <c r="C65" s="8" t="s">
        <v>1635</v>
      </c>
      <c r="D65" s="8" t="s">
        <v>2124</v>
      </c>
      <c r="E65" s="9"/>
      <c r="F65" s="9"/>
      <c r="G65" s="9"/>
      <c r="H65" s="9"/>
      <c r="I65" s="9"/>
    </row>
    <row r="66">
      <c r="A66" s="8" t="s">
        <v>1484</v>
      </c>
      <c r="B66" s="8" t="s">
        <v>2101</v>
      </c>
      <c r="C66" s="8" t="s">
        <v>1639</v>
      </c>
      <c r="D66" s="8" t="s">
        <v>2125</v>
      </c>
      <c r="E66" s="9"/>
      <c r="F66" s="9"/>
      <c r="G66" s="9"/>
      <c r="H66" s="9"/>
      <c r="I66" s="9"/>
    </row>
    <row r="67">
      <c r="A67" s="8" t="s">
        <v>1486</v>
      </c>
      <c r="B67" s="8" t="s">
        <v>2101</v>
      </c>
      <c r="C67" s="8" t="s">
        <v>1635</v>
      </c>
      <c r="D67" s="8" t="s">
        <v>2124</v>
      </c>
      <c r="E67" s="9"/>
      <c r="F67" s="9"/>
      <c r="G67" s="9"/>
      <c r="H67" s="9"/>
      <c r="I67" s="9"/>
    </row>
    <row r="68">
      <c r="A68" s="8" t="s">
        <v>1486</v>
      </c>
      <c r="B68" s="8" t="s">
        <v>2101</v>
      </c>
      <c r="C68" s="8" t="s">
        <v>1639</v>
      </c>
      <c r="D68" s="8" t="s">
        <v>2125</v>
      </c>
      <c r="E68" s="9"/>
      <c r="F68" s="9"/>
      <c r="G68" s="9"/>
      <c r="H68" s="9"/>
      <c r="I68" s="9"/>
    </row>
    <row r="69">
      <c r="A69" s="8" t="s">
        <v>1491</v>
      </c>
      <c r="B69" s="8" t="s">
        <v>2101</v>
      </c>
      <c r="C69" s="8" t="s">
        <v>1635</v>
      </c>
      <c r="D69" s="8" t="s">
        <v>2126</v>
      </c>
      <c r="E69" s="9"/>
      <c r="F69" s="9"/>
      <c r="G69" s="9"/>
      <c r="H69" s="9"/>
      <c r="I69" s="9"/>
    </row>
    <row r="70">
      <c r="A70" s="8" t="s">
        <v>1493</v>
      </c>
      <c r="B70" s="8" t="s">
        <v>2101</v>
      </c>
      <c r="C70" s="8" t="s">
        <v>1635</v>
      </c>
      <c r="D70" s="8" t="s">
        <v>2127</v>
      </c>
      <c r="E70" s="9"/>
      <c r="F70" s="9"/>
      <c r="G70" s="9"/>
      <c r="H70" s="9"/>
      <c r="I70" s="9"/>
    </row>
    <row r="71">
      <c r="A71" s="8" t="s">
        <v>1495</v>
      </c>
      <c r="B71" s="8" t="s">
        <v>2101</v>
      </c>
      <c r="C71" s="8" t="s">
        <v>1635</v>
      </c>
      <c r="D71" s="8" t="s">
        <v>2127</v>
      </c>
      <c r="E71" s="9"/>
      <c r="F71" s="9"/>
      <c r="G71" s="9"/>
      <c r="H71" s="9"/>
      <c r="I71" s="9"/>
    </row>
    <row r="72">
      <c r="A72" s="8" t="s">
        <v>1497</v>
      </c>
      <c r="B72" s="8" t="s">
        <v>2101</v>
      </c>
      <c r="C72" s="8" t="s">
        <v>1635</v>
      </c>
      <c r="D72" s="8" t="s">
        <v>2127</v>
      </c>
      <c r="E72" s="9"/>
      <c r="F72" s="9"/>
      <c r="G72" s="9"/>
      <c r="H72" s="9"/>
      <c r="I72" s="9"/>
    </row>
    <row r="73">
      <c r="A73" s="8" t="s">
        <v>1499</v>
      </c>
      <c r="B73" s="8" t="s">
        <v>2101</v>
      </c>
      <c r="C73" s="8" t="s">
        <v>1635</v>
      </c>
      <c r="D73" s="8" t="s">
        <v>2127</v>
      </c>
      <c r="E73" s="9"/>
      <c r="F73" s="9"/>
      <c r="G73" s="9"/>
      <c r="H73" s="9"/>
      <c r="I73" s="9"/>
    </row>
    <row r="74">
      <c r="A74" s="8" t="s">
        <v>1505</v>
      </c>
      <c r="B74" s="8" t="s">
        <v>2101</v>
      </c>
      <c r="C74" s="8" t="s">
        <v>1635</v>
      </c>
      <c r="D74" s="8" t="s">
        <v>2124</v>
      </c>
      <c r="E74" s="9"/>
      <c r="F74" s="9"/>
      <c r="G74" s="9"/>
      <c r="H74" s="9"/>
      <c r="I74" s="9"/>
    </row>
    <row r="75">
      <c r="A75" s="8" t="s">
        <v>1505</v>
      </c>
      <c r="B75" s="8" t="s">
        <v>2101</v>
      </c>
      <c r="C75" s="8" t="s">
        <v>1639</v>
      </c>
      <c r="D75" s="8" t="s">
        <v>2128</v>
      </c>
      <c r="E75" s="9"/>
      <c r="F75" s="9"/>
      <c r="G75" s="9"/>
      <c r="H75" s="9"/>
      <c r="I75" s="9"/>
    </row>
    <row r="76">
      <c r="A76" s="8" t="s">
        <v>1507</v>
      </c>
      <c r="B76" s="8" t="s">
        <v>2101</v>
      </c>
      <c r="C76" s="8" t="s">
        <v>1635</v>
      </c>
      <c r="D76" s="8" t="s">
        <v>2124</v>
      </c>
      <c r="E76" s="9"/>
      <c r="F76" s="9"/>
      <c r="G76" s="9"/>
      <c r="H76" s="9"/>
      <c r="I76" s="9"/>
    </row>
    <row r="77">
      <c r="A77" s="8" t="s">
        <v>1507</v>
      </c>
      <c r="B77" s="8" t="s">
        <v>2101</v>
      </c>
      <c r="C77" s="8" t="s">
        <v>1639</v>
      </c>
      <c r="D77" s="8" t="s">
        <v>2128</v>
      </c>
      <c r="E77" s="9"/>
      <c r="F77" s="9"/>
      <c r="G77" s="9"/>
      <c r="H77" s="9"/>
      <c r="I77" s="9"/>
    </row>
    <row r="78">
      <c r="A78" s="8" t="s">
        <v>1508</v>
      </c>
      <c r="B78" s="8" t="s">
        <v>2101</v>
      </c>
      <c r="C78" s="8" t="s">
        <v>1635</v>
      </c>
      <c r="D78" s="8" t="s">
        <v>2124</v>
      </c>
      <c r="E78" s="9"/>
      <c r="F78" s="9"/>
      <c r="G78" s="9"/>
      <c r="H78" s="9"/>
      <c r="I78" s="9"/>
    </row>
    <row r="79">
      <c r="A79" s="8" t="s">
        <v>1508</v>
      </c>
      <c r="B79" s="8" t="s">
        <v>2101</v>
      </c>
      <c r="C79" s="8" t="s">
        <v>1639</v>
      </c>
      <c r="D79" s="8" t="s">
        <v>2128</v>
      </c>
      <c r="E79" s="9"/>
      <c r="F79" s="9"/>
      <c r="G79" s="9"/>
      <c r="H79" s="9"/>
      <c r="I79" s="9"/>
    </row>
    <row r="80">
      <c r="A80" s="8" t="s">
        <v>1509</v>
      </c>
      <c r="B80" s="8" t="s">
        <v>2101</v>
      </c>
      <c r="C80" s="8" t="s">
        <v>1635</v>
      </c>
      <c r="D80" s="8" t="s">
        <v>2124</v>
      </c>
      <c r="E80" s="9"/>
      <c r="F80" s="9"/>
      <c r="G80" s="9"/>
      <c r="H80" s="9"/>
      <c r="I80" s="9"/>
    </row>
    <row r="81">
      <c r="A81" s="8" t="s">
        <v>1509</v>
      </c>
      <c r="B81" s="8" t="s">
        <v>2101</v>
      </c>
      <c r="C81" s="8" t="s">
        <v>1639</v>
      </c>
      <c r="D81" s="8" t="s">
        <v>2128</v>
      </c>
      <c r="E81" s="9"/>
      <c r="F81" s="9"/>
      <c r="G81" s="9"/>
      <c r="H81" s="9"/>
      <c r="I81" s="9"/>
    </row>
    <row r="82">
      <c r="A82" s="8" t="s">
        <v>1510</v>
      </c>
      <c r="B82" s="8" t="s">
        <v>2101</v>
      </c>
      <c r="C82" s="8" t="s">
        <v>1635</v>
      </c>
      <c r="D82" s="8" t="s">
        <v>2124</v>
      </c>
      <c r="E82" s="8"/>
      <c r="F82" s="9"/>
      <c r="G82" s="9"/>
      <c r="H82" s="9"/>
      <c r="I82" s="9"/>
    </row>
    <row r="83">
      <c r="A83" s="8" t="s">
        <v>1510</v>
      </c>
      <c r="B83" s="8" t="s">
        <v>2101</v>
      </c>
      <c r="C83" s="8" t="s">
        <v>1639</v>
      </c>
      <c r="D83" s="8" t="s">
        <v>2128</v>
      </c>
      <c r="E83" s="8"/>
      <c r="F83" s="9"/>
      <c r="G83" s="9"/>
      <c r="H83" s="9"/>
      <c r="I83" s="9"/>
    </row>
    <row r="84">
      <c r="A84" s="8" t="s">
        <v>1527</v>
      </c>
      <c r="B84" s="8" t="s">
        <v>2104</v>
      </c>
      <c r="C84" s="8" t="s">
        <v>1635</v>
      </c>
      <c r="D84" s="8" t="s">
        <v>2129</v>
      </c>
      <c r="E84" s="8" t="s">
        <v>2130</v>
      </c>
      <c r="F84" s="9"/>
      <c r="G84" s="9"/>
      <c r="H84" s="9"/>
      <c r="I84" s="9"/>
    </row>
    <row r="85">
      <c r="A85" s="8" t="s">
        <v>1527</v>
      </c>
      <c r="B85" s="8" t="s">
        <v>2131</v>
      </c>
      <c r="C85" s="8" t="s">
        <v>1635</v>
      </c>
      <c r="D85" s="8" t="s">
        <v>2132</v>
      </c>
      <c r="E85" s="8"/>
      <c r="F85" s="9"/>
      <c r="G85" s="9"/>
      <c r="H85" s="9"/>
      <c r="I85" s="9"/>
    </row>
    <row r="86">
      <c r="A86" s="8" t="s">
        <v>1527</v>
      </c>
      <c r="B86" s="8" t="s">
        <v>2101</v>
      </c>
      <c r="C86" s="8" t="s">
        <v>1635</v>
      </c>
      <c r="D86" s="8" t="s">
        <v>2109</v>
      </c>
      <c r="E86" s="8"/>
      <c r="F86" s="9"/>
      <c r="G86" s="9"/>
      <c r="H86" s="9"/>
      <c r="I86" s="9"/>
    </row>
    <row r="87">
      <c r="A87" s="8" t="s">
        <v>1529</v>
      </c>
      <c r="B87" s="8" t="s">
        <v>2104</v>
      </c>
      <c r="C87" s="8" t="s">
        <v>1635</v>
      </c>
      <c r="D87" s="8" t="s">
        <v>2129</v>
      </c>
      <c r="E87" s="8" t="s">
        <v>2130</v>
      </c>
      <c r="F87" s="9"/>
      <c r="G87" s="9"/>
      <c r="H87" s="9"/>
      <c r="I87" s="9"/>
    </row>
    <row r="88">
      <c r="A88" s="8" t="s">
        <v>1529</v>
      </c>
      <c r="B88" s="8" t="s">
        <v>2133</v>
      </c>
      <c r="C88" s="8" t="s">
        <v>1635</v>
      </c>
      <c r="D88" s="8" t="s">
        <v>2134</v>
      </c>
      <c r="E88" s="8"/>
      <c r="F88" s="9"/>
      <c r="G88" s="9"/>
      <c r="H88" s="9"/>
      <c r="I88" s="9"/>
    </row>
    <row r="89">
      <c r="A89" s="8" t="s">
        <v>1529</v>
      </c>
      <c r="B89" s="8" t="s">
        <v>2101</v>
      </c>
      <c r="C89" s="8" t="s">
        <v>1635</v>
      </c>
      <c r="D89" s="8" t="s">
        <v>2109</v>
      </c>
      <c r="E89" s="9"/>
      <c r="F89" s="9"/>
      <c r="G89" s="9"/>
      <c r="H89" s="9"/>
      <c r="I89" s="9"/>
    </row>
    <row r="90">
      <c r="A90" s="8" t="s">
        <v>1532</v>
      </c>
      <c r="B90" s="8" t="s">
        <v>2104</v>
      </c>
      <c r="C90" s="8" t="s">
        <v>1635</v>
      </c>
      <c r="D90" s="8" t="s">
        <v>2135</v>
      </c>
      <c r="E90" s="9"/>
      <c r="F90" s="9"/>
      <c r="G90" s="9"/>
      <c r="H90" s="9"/>
      <c r="I90" s="9"/>
    </row>
    <row r="91">
      <c r="A91" s="8" t="s">
        <v>1532</v>
      </c>
      <c r="B91" s="8" t="s">
        <v>2131</v>
      </c>
      <c r="C91" s="8" t="s">
        <v>1635</v>
      </c>
      <c r="D91" s="8" t="s">
        <v>2132</v>
      </c>
      <c r="E91" s="8"/>
      <c r="F91" s="9"/>
      <c r="G91" s="9"/>
      <c r="H91" s="9"/>
      <c r="I91" s="9"/>
    </row>
    <row r="92">
      <c r="A92" s="8" t="s">
        <v>1532</v>
      </c>
      <c r="B92" s="8" t="s">
        <v>2101</v>
      </c>
      <c r="C92" s="8" t="s">
        <v>1635</v>
      </c>
      <c r="D92" s="8" t="s">
        <v>2109</v>
      </c>
      <c r="E92" s="8"/>
      <c r="F92" s="9"/>
      <c r="G92" s="9"/>
      <c r="H92" s="9"/>
      <c r="I92" s="9"/>
    </row>
    <row r="93">
      <c r="A93" s="8" t="s">
        <v>1534</v>
      </c>
      <c r="B93" s="8" t="s">
        <v>2101</v>
      </c>
      <c r="C93" s="8" t="s">
        <v>1635</v>
      </c>
      <c r="D93" s="8" t="s">
        <v>2136</v>
      </c>
      <c r="E93" s="8" t="s">
        <v>2137</v>
      </c>
      <c r="F93" s="9"/>
      <c r="G93" s="9"/>
      <c r="H93" s="9"/>
      <c r="I93" s="9"/>
    </row>
    <row r="94">
      <c r="A94" s="8" t="s">
        <v>1534</v>
      </c>
      <c r="B94" s="8" t="s">
        <v>2101</v>
      </c>
      <c r="C94" s="8" t="s">
        <v>1639</v>
      </c>
      <c r="D94" s="8" t="s">
        <v>2138</v>
      </c>
      <c r="E94" s="8" t="s">
        <v>2139</v>
      </c>
      <c r="F94" s="9"/>
      <c r="G94" s="9"/>
      <c r="H94" s="9"/>
      <c r="I94" s="9"/>
    </row>
    <row r="95">
      <c r="A95" s="8" t="s">
        <v>1534</v>
      </c>
      <c r="B95" s="8" t="s">
        <v>2104</v>
      </c>
      <c r="C95" s="8" t="s">
        <v>1635</v>
      </c>
      <c r="D95" s="8" t="s">
        <v>2140</v>
      </c>
      <c r="E95" s="8" t="s">
        <v>2141</v>
      </c>
      <c r="F95" s="9"/>
      <c r="G95" s="9"/>
      <c r="H95" s="9"/>
      <c r="I95" s="9"/>
    </row>
    <row r="96">
      <c r="A96" s="8" t="s">
        <v>1536</v>
      </c>
      <c r="B96" s="8" t="s">
        <v>2104</v>
      </c>
      <c r="C96" s="8" t="s">
        <v>1635</v>
      </c>
      <c r="D96" s="8" t="s">
        <v>2129</v>
      </c>
      <c r="E96" s="8" t="s">
        <v>2130</v>
      </c>
      <c r="F96" s="9"/>
      <c r="G96" s="9"/>
      <c r="H96" s="9"/>
      <c r="I96" s="9"/>
    </row>
    <row r="97">
      <c r="A97" s="8" t="s">
        <v>1536</v>
      </c>
      <c r="B97" s="8" t="s">
        <v>2131</v>
      </c>
      <c r="C97" s="8" t="s">
        <v>1635</v>
      </c>
      <c r="D97" s="8" t="s">
        <v>2132</v>
      </c>
      <c r="E97" s="8"/>
      <c r="F97" s="9"/>
      <c r="G97" s="9"/>
      <c r="H97" s="9"/>
      <c r="I97" s="9"/>
    </row>
    <row r="98">
      <c r="A98" s="8" t="s">
        <v>1536</v>
      </c>
      <c r="B98" s="8" t="s">
        <v>2101</v>
      </c>
      <c r="C98" s="8" t="s">
        <v>1635</v>
      </c>
      <c r="D98" s="8" t="s">
        <v>2109</v>
      </c>
      <c r="E98" s="8"/>
      <c r="F98" s="9"/>
      <c r="G98" s="9"/>
      <c r="H98" s="9"/>
      <c r="I98" s="9"/>
    </row>
    <row r="99">
      <c r="A99" s="8" t="s">
        <v>1538</v>
      </c>
      <c r="B99" s="8" t="s">
        <v>2104</v>
      </c>
      <c r="C99" s="8" t="s">
        <v>1635</v>
      </c>
      <c r="D99" s="8" t="s">
        <v>2142</v>
      </c>
      <c r="E99" s="8" t="s">
        <v>2143</v>
      </c>
      <c r="F99" s="9"/>
      <c r="G99" s="9"/>
      <c r="H99" s="9"/>
      <c r="I99" s="9"/>
    </row>
    <row r="100">
      <c r="A100" s="8" t="s">
        <v>1538</v>
      </c>
      <c r="B100" s="8" t="s">
        <v>2131</v>
      </c>
      <c r="C100" s="8" t="s">
        <v>1635</v>
      </c>
      <c r="D100" s="8" t="s">
        <v>2132</v>
      </c>
      <c r="E100" s="8"/>
      <c r="F100" s="9"/>
      <c r="G100" s="9"/>
      <c r="H100" s="9"/>
      <c r="I100" s="9"/>
    </row>
    <row r="101">
      <c r="A101" s="8" t="s">
        <v>1538</v>
      </c>
      <c r="B101" s="8" t="s">
        <v>2101</v>
      </c>
      <c r="C101" s="8" t="s">
        <v>1635</v>
      </c>
      <c r="D101" s="8" t="s">
        <v>2109</v>
      </c>
      <c r="E101" s="8"/>
      <c r="F101" s="9"/>
      <c r="G101" s="9"/>
      <c r="H101" s="9"/>
      <c r="I101" s="9"/>
    </row>
    <row r="102">
      <c r="A102" s="8" t="s">
        <v>1540</v>
      </c>
      <c r="B102" s="8" t="s">
        <v>2104</v>
      </c>
      <c r="C102" s="8" t="s">
        <v>1635</v>
      </c>
      <c r="D102" s="8" t="s">
        <v>2144</v>
      </c>
      <c r="E102" s="8" t="s">
        <v>2145</v>
      </c>
      <c r="F102" s="9"/>
      <c r="G102" s="9"/>
      <c r="H102" s="9"/>
      <c r="I102" s="9"/>
    </row>
    <row r="103">
      <c r="A103" s="8" t="s">
        <v>1540</v>
      </c>
      <c r="B103" s="8" t="s">
        <v>2131</v>
      </c>
      <c r="C103" s="8" t="s">
        <v>1635</v>
      </c>
      <c r="D103" s="8" t="s">
        <v>2132</v>
      </c>
      <c r="E103" s="8"/>
      <c r="F103" s="9"/>
      <c r="G103" s="9"/>
      <c r="H103" s="9"/>
      <c r="I103" s="9"/>
    </row>
    <row r="104">
      <c r="A104" s="8" t="s">
        <v>1540</v>
      </c>
      <c r="B104" s="8" t="s">
        <v>2101</v>
      </c>
      <c r="C104" s="8" t="s">
        <v>1635</v>
      </c>
      <c r="D104" s="8" t="s">
        <v>2109</v>
      </c>
      <c r="E104" s="8"/>
      <c r="F104" s="9"/>
      <c r="G104" s="9"/>
      <c r="H104" s="9"/>
      <c r="I104" s="9"/>
    </row>
    <row r="105">
      <c r="A105" s="8" t="s">
        <v>1542</v>
      </c>
      <c r="B105" s="8" t="s">
        <v>2104</v>
      </c>
      <c r="C105" s="8" t="s">
        <v>1635</v>
      </c>
      <c r="D105" s="8" t="s">
        <v>2140</v>
      </c>
      <c r="E105" s="8" t="s">
        <v>2141</v>
      </c>
      <c r="F105" s="9"/>
      <c r="G105" s="9"/>
      <c r="H105" s="9"/>
      <c r="I105" s="9"/>
    </row>
    <row r="106">
      <c r="A106" s="8" t="s">
        <v>1542</v>
      </c>
      <c r="B106" s="8" t="s">
        <v>2131</v>
      </c>
      <c r="C106" s="8" t="s">
        <v>1635</v>
      </c>
      <c r="D106" s="8" t="s">
        <v>2132</v>
      </c>
      <c r="E106" s="8"/>
      <c r="F106" s="9"/>
      <c r="G106" s="9"/>
      <c r="H106" s="9"/>
      <c r="I106" s="9"/>
    </row>
    <row r="107">
      <c r="A107" s="8" t="s">
        <v>1542</v>
      </c>
      <c r="B107" s="8" t="s">
        <v>2101</v>
      </c>
      <c r="C107" s="8" t="s">
        <v>1635</v>
      </c>
      <c r="D107" s="8" t="s">
        <v>2109</v>
      </c>
      <c r="E107" s="8"/>
      <c r="F107" s="9"/>
      <c r="G107" s="9"/>
      <c r="H107" s="9"/>
      <c r="I107" s="9"/>
    </row>
    <row r="108">
      <c r="A108" s="8" t="s">
        <v>1544</v>
      </c>
      <c r="B108" s="8" t="s">
        <v>2101</v>
      </c>
      <c r="C108" s="8" t="s">
        <v>1635</v>
      </c>
      <c r="D108" s="8" t="s">
        <v>2136</v>
      </c>
      <c r="E108" s="8" t="s">
        <v>2137</v>
      </c>
      <c r="F108" s="9"/>
      <c r="G108" s="9"/>
      <c r="H108" s="9"/>
      <c r="I108" s="9"/>
    </row>
    <row r="109">
      <c r="A109" s="8" t="s">
        <v>1544</v>
      </c>
      <c r="B109" s="8" t="s">
        <v>2101</v>
      </c>
      <c r="C109" s="8" t="s">
        <v>1639</v>
      </c>
      <c r="D109" s="8" t="s">
        <v>2138</v>
      </c>
      <c r="E109" s="8" t="s">
        <v>2139</v>
      </c>
      <c r="F109" s="9"/>
      <c r="G109" s="9"/>
      <c r="H109" s="9"/>
      <c r="I109" s="9"/>
    </row>
    <row r="110">
      <c r="A110" s="8" t="s">
        <v>1544</v>
      </c>
      <c r="B110" s="8" t="s">
        <v>2104</v>
      </c>
      <c r="C110" s="8" t="s">
        <v>1635</v>
      </c>
      <c r="D110" s="8" t="s">
        <v>2146</v>
      </c>
      <c r="E110" s="8" t="s">
        <v>2147</v>
      </c>
      <c r="F110" s="9"/>
      <c r="G110" s="9"/>
      <c r="H110" s="9"/>
      <c r="I110" s="9"/>
    </row>
    <row r="111">
      <c r="A111" s="8" t="s">
        <v>1546</v>
      </c>
      <c r="B111" s="8" t="s">
        <v>2101</v>
      </c>
      <c r="C111" s="8" t="s">
        <v>1635</v>
      </c>
      <c r="D111" s="8" t="s">
        <v>2136</v>
      </c>
      <c r="E111" s="8" t="s">
        <v>2137</v>
      </c>
      <c r="F111" s="9"/>
      <c r="G111" s="9"/>
      <c r="H111" s="9"/>
      <c r="I111" s="9"/>
    </row>
    <row r="112">
      <c r="A112" s="8" t="s">
        <v>1546</v>
      </c>
      <c r="B112" s="8" t="s">
        <v>2101</v>
      </c>
      <c r="C112" s="8" t="s">
        <v>1639</v>
      </c>
      <c r="D112" s="8" t="s">
        <v>2138</v>
      </c>
      <c r="E112" s="8" t="s">
        <v>2139</v>
      </c>
      <c r="F112" s="9"/>
      <c r="G112" s="9"/>
      <c r="H112" s="9"/>
      <c r="I112" s="9"/>
    </row>
    <row r="113">
      <c r="A113" s="8" t="s">
        <v>1546</v>
      </c>
      <c r="B113" s="8" t="s">
        <v>2104</v>
      </c>
      <c r="C113" s="8" t="s">
        <v>1635</v>
      </c>
      <c r="D113" s="8" t="s">
        <v>2148</v>
      </c>
      <c r="E113" s="8" t="s">
        <v>2149</v>
      </c>
      <c r="F113" s="9"/>
      <c r="G113" s="9"/>
      <c r="H113" s="9"/>
      <c r="I113" s="9"/>
    </row>
    <row r="114">
      <c r="A114" s="8" t="s">
        <v>1547</v>
      </c>
      <c r="B114" s="8" t="s">
        <v>2101</v>
      </c>
      <c r="C114" s="8" t="s">
        <v>1635</v>
      </c>
      <c r="D114" s="8" t="s">
        <v>2136</v>
      </c>
      <c r="E114" s="8" t="s">
        <v>2137</v>
      </c>
      <c r="F114" s="9"/>
      <c r="G114" s="9"/>
      <c r="H114" s="9"/>
      <c r="I114" s="9"/>
    </row>
    <row r="115">
      <c r="A115" s="8" t="s">
        <v>1547</v>
      </c>
      <c r="B115" s="8" t="s">
        <v>2101</v>
      </c>
      <c r="C115" s="8" t="s">
        <v>1639</v>
      </c>
      <c r="D115" s="8" t="s">
        <v>2138</v>
      </c>
      <c r="E115" s="8" t="s">
        <v>2139</v>
      </c>
      <c r="F115" s="9"/>
      <c r="G115" s="9"/>
      <c r="H115" s="9"/>
      <c r="I115" s="9"/>
    </row>
    <row r="116">
      <c r="A116" s="8" t="s">
        <v>1547</v>
      </c>
      <c r="B116" s="8" t="s">
        <v>2104</v>
      </c>
      <c r="C116" s="8" t="s">
        <v>1635</v>
      </c>
      <c r="D116" s="8" t="s">
        <v>2146</v>
      </c>
      <c r="E116" s="8" t="s">
        <v>2147</v>
      </c>
      <c r="F116" s="9"/>
      <c r="G116" s="9"/>
      <c r="H116" s="9"/>
      <c r="I116" s="9"/>
    </row>
    <row r="117">
      <c r="A117" s="8" t="s">
        <v>1548</v>
      </c>
      <c r="B117" s="8" t="s">
        <v>2101</v>
      </c>
      <c r="C117" s="8" t="s">
        <v>1635</v>
      </c>
      <c r="D117" s="8" t="s">
        <v>2136</v>
      </c>
      <c r="E117" s="8" t="s">
        <v>2137</v>
      </c>
      <c r="F117" s="9"/>
      <c r="G117" s="9"/>
      <c r="H117" s="9"/>
      <c r="I117" s="9"/>
    </row>
    <row r="118">
      <c r="A118" s="8" t="s">
        <v>1548</v>
      </c>
      <c r="B118" s="8" t="s">
        <v>2101</v>
      </c>
      <c r="C118" s="8" t="s">
        <v>1639</v>
      </c>
      <c r="D118" s="8" t="s">
        <v>2138</v>
      </c>
      <c r="E118" s="8" t="s">
        <v>2139</v>
      </c>
      <c r="F118" s="9"/>
      <c r="G118" s="9"/>
      <c r="H118" s="9"/>
      <c r="I118" s="9"/>
    </row>
    <row r="119">
      <c r="A119" s="8" t="s">
        <v>1548</v>
      </c>
      <c r="B119" s="8" t="s">
        <v>2104</v>
      </c>
      <c r="C119" s="8" t="s">
        <v>1635</v>
      </c>
      <c r="D119" s="8" t="s">
        <v>2150</v>
      </c>
      <c r="E119" s="8" t="s">
        <v>2151</v>
      </c>
      <c r="F119" s="9"/>
      <c r="G119" s="9"/>
      <c r="H119" s="9"/>
      <c r="I119" s="9"/>
    </row>
    <row r="120">
      <c r="A120" s="8" t="s">
        <v>1549</v>
      </c>
      <c r="B120" s="8" t="s">
        <v>2101</v>
      </c>
      <c r="C120" s="8" t="s">
        <v>1635</v>
      </c>
      <c r="D120" s="8" t="s">
        <v>2136</v>
      </c>
      <c r="E120" s="8" t="s">
        <v>2137</v>
      </c>
      <c r="F120" s="9"/>
      <c r="G120" s="9"/>
      <c r="H120" s="9"/>
      <c r="I120" s="9"/>
    </row>
    <row r="121">
      <c r="A121" s="8" t="s">
        <v>1549</v>
      </c>
      <c r="B121" s="8" t="s">
        <v>2101</v>
      </c>
      <c r="C121" s="8" t="s">
        <v>1639</v>
      </c>
      <c r="D121" s="8" t="s">
        <v>2138</v>
      </c>
      <c r="E121" s="8" t="s">
        <v>2139</v>
      </c>
      <c r="F121" s="9"/>
      <c r="G121" s="9"/>
      <c r="H121" s="9"/>
      <c r="I121" s="9"/>
    </row>
    <row r="122">
      <c r="A122" s="8" t="s">
        <v>1549</v>
      </c>
      <c r="B122" s="8" t="s">
        <v>2104</v>
      </c>
      <c r="C122" s="8" t="s">
        <v>1635</v>
      </c>
      <c r="D122" s="8" t="s">
        <v>2140</v>
      </c>
      <c r="E122" s="8" t="s">
        <v>2141</v>
      </c>
      <c r="F122" s="9"/>
      <c r="G122" s="9"/>
      <c r="H122" s="9"/>
      <c r="I122" s="9"/>
    </row>
    <row r="123">
      <c r="A123" s="8" t="s">
        <v>1551</v>
      </c>
      <c r="B123" s="8" t="s">
        <v>2101</v>
      </c>
      <c r="C123" s="8" t="s">
        <v>1635</v>
      </c>
      <c r="D123" s="8" t="s">
        <v>2136</v>
      </c>
      <c r="E123" s="8" t="s">
        <v>2137</v>
      </c>
      <c r="F123" s="9"/>
      <c r="G123" s="9"/>
      <c r="H123" s="9"/>
      <c r="I123" s="9"/>
    </row>
    <row r="124">
      <c r="A124" s="8" t="s">
        <v>1551</v>
      </c>
      <c r="B124" s="8" t="s">
        <v>2101</v>
      </c>
      <c r="C124" s="8" t="s">
        <v>1639</v>
      </c>
      <c r="D124" s="8" t="s">
        <v>2138</v>
      </c>
      <c r="E124" s="8" t="s">
        <v>2139</v>
      </c>
      <c r="F124" s="9"/>
      <c r="G124" s="9"/>
      <c r="H124" s="9"/>
      <c r="I124" s="9"/>
    </row>
    <row r="125">
      <c r="A125" s="8" t="s">
        <v>1551</v>
      </c>
      <c r="B125" s="8" t="s">
        <v>2104</v>
      </c>
      <c r="C125" s="8" t="s">
        <v>1635</v>
      </c>
      <c r="D125" s="8" t="s">
        <v>2152</v>
      </c>
      <c r="E125" s="8" t="s">
        <v>2153</v>
      </c>
      <c r="F125" s="9"/>
      <c r="G125" s="9"/>
      <c r="H125" s="9"/>
      <c r="I125" s="9"/>
    </row>
    <row r="126">
      <c r="A126" s="8" t="s">
        <v>1551</v>
      </c>
      <c r="B126" s="8" t="s">
        <v>2104</v>
      </c>
      <c r="C126" s="8" t="s">
        <v>1639</v>
      </c>
      <c r="D126" s="8" t="s">
        <v>2154</v>
      </c>
      <c r="E126" s="8" t="s">
        <v>2155</v>
      </c>
      <c r="F126" s="9"/>
      <c r="G126" s="9"/>
      <c r="H126" s="9"/>
      <c r="I126" s="9"/>
    </row>
    <row r="127">
      <c r="A127" s="8" t="s">
        <v>1553</v>
      </c>
      <c r="B127" s="8" t="s">
        <v>2101</v>
      </c>
      <c r="C127" s="8" t="s">
        <v>1635</v>
      </c>
      <c r="D127" s="8" t="s">
        <v>2156</v>
      </c>
      <c r="E127" s="8"/>
      <c r="F127" s="9"/>
      <c r="G127" s="9"/>
      <c r="H127" s="9"/>
      <c r="I127" s="9"/>
    </row>
    <row r="128">
      <c r="A128" s="8" t="s">
        <v>1553</v>
      </c>
      <c r="B128" s="8" t="s">
        <v>2101</v>
      </c>
      <c r="C128" s="8" t="s">
        <v>1639</v>
      </c>
      <c r="D128" s="8" t="s">
        <v>2109</v>
      </c>
      <c r="E128" s="8"/>
      <c r="F128" s="9"/>
      <c r="G128" s="8"/>
      <c r="H128" s="9"/>
      <c r="I128" s="8"/>
    </row>
    <row r="129">
      <c r="A129" s="8" t="s">
        <v>1553</v>
      </c>
      <c r="B129" s="8" t="s">
        <v>2104</v>
      </c>
      <c r="C129" s="8" t="s">
        <v>1635</v>
      </c>
      <c r="D129" s="8" t="s">
        <v>2157</v>
      </c>
      <c r="E129" s="8" t="s">
        <v>2158</v>
      </c>
      <c r="F129" s="9"/>
      <c r="G129" s="8"/>
      <c r="H129" s="8"/>
      <c r="I129" s="8"/>
    </row>
    <row r="130">
      <c r="A130" s="8" t="s">
        <v>1553</v>
      </c>
      <c r="B130" s="8" t="s">
        <v>2104</v>
      </c>
      <c r="C130" s="8" t="s">
        <v>1639</v>
      </c>
      <c r="D130" s="8" t="s">
        <v>2159</v>
      </c>
      <c r="E130" s="8"/>
      <c r="F130" s="9"/>
      <c r="G130" s="8"/>
      <c r="H130" s="8"/>
      <c r="I130" s="8"/>
    </row>
    <row r="131">
      <c r="A131" s="8" t="s">
        <v>1553</v>
      </c>
      <c r="B131" s="8" t="s">
        <v>2160</v>
      </c>
      <c r="C131" s="8" t="s">
        <v>1635</v>
      </c>
      <c r="D131" s="8" t="s">
        <v>2161</v>
      </c>
      <c r="E131" s="9"/>
      <c r="F131" s="9"/>
      <c r="G131" s="8" t="s">
        <v>2162</v>
      </c>
      <c r="H131" s="8"/>
      <c r="I131" s="8" t="s">
        <v>2163</v>
      </c>
    </row>
    <row r="132">
      <c r="A132" s="8" t="s">
        <v>1553</v>
      </c>
      <c r="B132" s="8" t="s">
        <v>2160</v>
      </c>
      <c r="C132" s="8" t="s">
        <v>1639</v>
      </c>
      <c r="D132" s="8" t="s">
        <v>2164</v>
      </c>
      <c r="E132" s="8"/>
      <c r="F132" s="9"/>
      <c r="G132" s="8" t="s">
        <v>2165</v>
      </c>
      <c r="H132" s="8" t="s">
        <v>2166</v>
      </c>
      <c r="I132" s="8" t="s">
        <v>2167</v>
      </c>
    </row>
    <row r="133">
      <c r="A133" s="8" t="s">
        <v>1555</v>
      </c>
      <c r="B133" s="8" t="s">
        <v>2101</v>
      </c>
      <c r="C133" s="8" t="s">
        <v>1635</v>
      </c>
      <c r="D133" s="8" t="s">
        <v>2156</v>
      </c>
      <c r="E133" s="8"/>
      <c r="F133" s="9"/>
      <c r="G133" s="8"/>
      <c r="H133" s="8"/>
      <c r="I133" s="8"/>
    </row>
    <row r="134">
      <c r="A134" s="8" t="s">
        <v>1555</v>
      </c>
      <c r="B134" s="8" t="s">
        <v>2101</v>
      </c>
      <c r="C134" s="8" t="s">
        <v>1639</v>
      </c>
      <c r="D134" s="8" t="s">
        <v>2109</v>
      </c>
      <c r="E134" s="8"/>
      <c r="F134" s="9"/>
      <c r="G134" s="8"/>
      <c r="H134" s="9"/>
      <c r="I134" s="8"/>
    </row>
    <row r="135">
      <c r="A135" s="8" t="s">
        <v>1555</v>
      </c>
      <c r="B135" s="8" t="s">
        <v>2104</v>
      </c>
      <c r="C135" s="8" t="s">
        <v>1635</v>
      </c>
      <c r="D135" s="8" t="s">
        <v>2157</v>
      </c>
      <c r="E135" s="8" t="s">
        <v>2158</v>
      </c>
      <c r="F135" s="9"/>
      <c r="G135" s="8"/>
      <c r="H135" s="8"/>
      <c r="I135" s="8"/>
    </row>
    <row r="136">
      <c r="A136" s="8" t="s">
        <v>1555</v>
      </c>
      <c r="B136" s="8" t="s">
        <v>2104</v>
      </c>
      <c r="C136" s="8" t="s">
        <v>1639</v>
      </c>
      <c r="D136" s="8" t="s">
        <v>2159</v>
      </c>
      <c r="E136" s="8"/>
      <c r="F136" s="9"/>
      <c r="G136" s="8"/>
      <c r="H136" s="8"/>
      <c r="I136" s="8"/>
    </row>
    <row r="137">
      <c r="A137" s="8" t="s">
        <v>1555</v>
      </c>
      <c r="B137" s="8" t="s">
        <v>2160</v>
      </c>
      <c r="C137" s="8" t="s">
        <v>1635</v>
      </c>
      <c r="D137" s="8" t="s">
        <v>2161</v>
      </c>
      <c r="E137" s="9"/>
      <c r="F137" s="9"/>
      <c r="G137" s="8" t="s">
        <v>2162</v>
      </c>
      <c r="H137" s="8"/>
      <c r="I137" s="8" t="s">
        <v>2163</v>
      </c>
    </row>
    <row r="138">
      <c r="A138" s="8" t="s">
        <v>1555</v>
      </c>
      <c r="B138" s="8" t="s">
        <v>2160</v>
      </c>
      <c r="C138" s="8" t="s">
        <v>1639</v>
      </c>
      <c r="D138" s="8" t="s">
        <v>2164</v>
      </c>
      <c r="E138" s="8"/>
      <c r="F138" s="9"/>
      <c r="G138" s="8" t="s">
        <v>2165</v>
      </c>
      <c r="H138" s="8" t="s">
        <v>2166</v>
      </c>
      <c r="I138" s="8" t="s">
        <v>2167</v>
      </c>
    </row>
    <row r="139">
      <c r="A139" s="8" t="s">
        <v>1557</v>
      </c>
      <c r="B139" s="8" t="s">
        <v>2101</v>
      </c>
      <c r="C139" s="8" t="s">
        <v>1635</v>
      </c>
      <c r="D139" s="8" t="s">
        <v>2156</v>
      </c>
      <c r="E139" s="8"/>
      <c r="F139" s="9"/>
      <c r="G139" s="8"/>
      <c r="H139" s="8"/>
      <c r="I139" s="8"/>
    </row>
    <row r="140">
      <c r="A140" s="8" t="s">
        <v>1557</v>
      </c>
      <c r="B140" s="8" t="s">
        <v>2101</v>
      </c>
      <c r="C140" s="8" t="s">
        <v>1639</v>
      </c>
      <c r="D140" s="8" t="s">
        <v>2109</v>
      </c>
      <c r="E140" s="8"/>
      <c r="F140" s="9"/>
      <c r="G140" s="8"/>
      <c r="H140" s="9"/>
      <c r="I140" s="8"/>
    </row>
    <row r="141">
      <c r="A141" s="8" t="s">
        <v>1557</v>
      </c>
      <c r="B141" s="8" t="s">
        <v>2104</v>
      </c>
      <c r="C141" s="8" t="s">
        <v>1635</v>
      </c>
      <c r="D141" s="8" t="s">
        <v>2168</v>
      </c>
      <c r="E141" s="8" t="s">
        <v>2169</v>
      </c>
      <c r="F141" s="9"/>
      <c r="G141" s="8"/>
      <c r="H141" s="8"/>
      <c r="I141" s="8"/>
    </row>
    <row r="142">
      <c r="A142" s="8" t="s">
        <v>1557</v>
      </c>
      <c r="B142" s="8" t="s">
        <v>2104</v>
      </c>
      <c r="C142" s="8" t="s">
        <v>1639</v>
      </c>
      <c r="D142" s="8" t="s">
        <v>2159</v>
      </c>
      <c r="E142" s="8"/>
      <c r="F142" s="9"/>
      <c r="G142" s="8"/>
      <c r="H142" s="8"/>
      <c r="I142" s="8"/>
    </row>
    <row r="143">
      <c r="A143" s="8" t="s">
        <v>1557</v>
      </c>
      <c r="B143" s="8" t="s">
        <v>2160</v>
      </c>
      <c r="C143" s="8" t="s">
        <v>1635</v>
      </c>
      <c r="D143" s="8" t="s">
        <v>2161</v>
      </c>
      <c r="E143" s="9"/>
      <c r="F143" s="9"/>
      <c r="G143" s="8" t="s">
        <v>2162</v>
      </c>
      <c r="H143" s="8"/>
      <c r="I143" s="8" t="s">
        <v>2163</v>
      </c>
    </row>
    <row r="144">
      <c r="A144" s="8" t="s">
        <v>1557</v>
      </c>
      <c r="B144" s="8" t="s">
        <v>2160</v>
      </c>
      <c r="C144" s="8" t="s">
        <v>1639</v>
      </c>
      <c r="D144" s="8" t="s">
        <v>2164</v>
      </c>
      <c r="E144" s="8"/>
      <c r="F144" s="9"/>
      <c r="G144" s="8" t="s">
        <v>2165</v>
      </c>
      <c r="H144" s="8" t="s">
        <v>2166</v>
      </c>
      <c r="I144" s="8" t="s">
        <v>2167</v>
      </c>
    </row>
    <row r="145">
      <c r="A145" s="8" t="s">
        <v>1560</v>
      </c>
      <c r="B145" s="8" t="s">
        <v>2101</v>
      </c>
      <c r="C145" s="8" t="s">
        <v>1635</v>
      </c>
      <c r="D145" s="8" t="s">
        <v>2156</v>
      </c>
      <c r="E145" s="8"/>
      <c r="F145" s="9"/>
      <c r="G145" s="8"/>
      <c r="H145" s="8"/>
      <c r="I145" s="8"/>
    </row>
    <row r="146">
      <c r="A146" s="8" t="s">
        <v>1560</v>
      </c>
      <c r="B146" s="8" t="s">
        <v>2101</v>
      </c>
      <c r="C146" s="8" t="s">
        <v>1639</v>
      </c>
      <c r="D146" s="8" t="s">
        <v>2109</v>
      </c>
      <c r="E146" s="8"/>
      <c r="F146" s="9"/>
      <c r="G146" s="8"/>
      <c r="H146" s="9"/>
      <c r="I146" s="8"/>
    </row>
    <row r="147">
      <c r="A147" s="8" t="s">
        <v>1560</v>
      </c>
      <c r="B147" s="8" t="s">
        <v>2104</v>
      </c>
      <c r="C147" s="8" t="s">
        <v>1635</v>
      </c>
      <c r="D147" s="8" t="s">
        <v>2157</v>
      </c>
      <c r="E147" s="8" t="s">
        <v>2158</v>
      </c>
      <c r="F147" s="9"/>
      <c r="G147" s="8"/>
      <c r="H147" s="8"/>
      <c r="I147" s="8"/>
    </row>
    <row r="148">
      <c r="A148" s="8" t="s">
        <v>1560</v>
      </c>
      <c r="B148" s="8" t="s">
        <v>2104</v>
      </c>
      <c r="C148" s="8" t="s">
        <v>1639</v>
      </c>
      <c r="D148" s="8" t="s">
        <v>2159</v>
      </c>
      <c r="E148" s="8"/>
      <c r="F148" s="9"/>
      <c r="G148" s="8"/>
      <c r="H148" s="8"/>
      <c r="I148" s="8"/>
    </row>
    <row r="149">
      <c r="A149" s="8" t="s">
        <v>1560</v>
      </c>
      <c r="B149" s="8" t="s">
        <v>2160</v>
      </c>
      <c r="C149" s="8" t="s">
        <v>1635</v>
      </c>
      <c r="D149" s="8" t="s">
        <v>2161</v>
      </c>
      <c r="E149" s="9"/>
      <c r="F149" s="9"/>
      <c r="G149" s="8" t="s">
        <v>2162</v>
      </c>
      <c r="H149" s="8"/>
      <c r="I149" s="8" t="s">
        <v>2163</v>
      </c>
    </row>
    <row r="150">
      <c r="A150" s="8" t="s">
        <v>1560</v>
      </c>
      <c r="B150" s="8" t="s">
        <v>2160</v>
      </c>
      <c r="C150" s="8" t="s">
        <v>1639</v>
      </c>
      <c r="D150" s="8" t="s">
        <v>2164</v>
      </c>
      <c r="E150" s="8"/>
      <c r="F150" s="9"/>
      <c r="G150" s="8" t="s">
        <v>2165</v>
      </c>
      <c r="H150" s="8" t="s">
        <v>2166</v>
      </c>
      <c r="I150" s="8" t="s">
        <v>2167</v>
      </c>
    </row>
    <row r="151">
      <c r="A151" s="8" t="s">
        <v>1562</v>
      </c>
      <c r="B151" s="8" t="s">
        <v>2101</v>
      </c>
      <c r="C151" s="8" t="s">
        <v>1635</v>
      </c>
      <c r="D151" s="8" t="s">
        <v>2156</v>
      </c>
      <c r="E151" s="8"/>
      <c r="F151" s="9"/>
      <c r="G151" s="8"/>
      <c r="H151" s="8"/>
      <c r="I151" s="8"/>
    </row>
    <row r="152">
      <c r="A152" s="8" t="s">
        <v>1562</v>
      </c>
      <c r="B152" s="8" t="s">
        <v>2101</v>
      </c>
      <c r="C152" s="8" t="s">
        <v>1639</v>
      </c>
      <c r="D152" s="8" t="s">
        <v>2109</v>
      </c>
      <c r="E152" s="8"/>
      <c r="F152" s="9"/>
      <c r="G152" s="8"/>
      <c r="H152" s="9"/>
      <c r="I152" s="8"/>
    </row>
    <row r="153">
      <c r="A153" s="8" t="s">
        <v>1562</v>
      </c>
      <c r="B153" s="8" t="s">
        <v>2104</v>
      </c>
      <c r="C153" s="8" t="s">
        <v>1635</v>
      </c>
      <c r="D153" s="8" t="s">
        <v>2170</v>
      </c>
      <c r="E153" s="8" t="s">
        <v>2171</v>
      </c>
      <c r="F153" s="9"/>
      <c r="G153" s="8"/>
      <c r="H153" s="8"/>
      <c r="I153" s="8"/>
    </row>
    <row r="154">
      <c r="A154" s="8" t="s">
        <v>1562</v>
      </c>
      <c r="B154" s="8" t="s">
        <v>2104</v>
      </c>
      <c r="C154" s="8" t="s">
        <v>1639</v>
      </c>
      <c r="D154" s="8" t="s">
        <v>2159</v>
      </c>
      <c r="E154" s="8"/>
      <c r="F154" s="9"/>
      <c r="G154" s="8"/>
      <c r="H154" s="8"/>
      <c r="I154" s="8"/>
    </row>
    <row r="155">
      <c r="A155" s="8" t="s">
        <v>1562</v>
      </c>
      <c r="B155" s="8" t="s">
        <v>2160</v>
      </c>
      <c r="C155" s="8" t="s">
        <v>1635</v>
      </c>
      <c r="D155" s="8" t="s">
        <v>2161</v>
      </c>
      <c r="E155" s="9"/>
      <c r="F155" s="9"/>
      <c r="G155" s="8" t="s">
        <v>2162</v>
      </c>
      <c r="H155" s="8"/>
      <c r="I155" s="8" t="s">
        <v>2163</v>
      </c>
    </row>
    <row r="156">
      <c r="A156" s="8" t="s">
        <v>1562</v>
      </c>
      <c r="B156" s="8" t="s">
        <v>2160</v>
      </c>
      <c r="C156" s="8" t="s">
        <v>1639</v>
      </c>
      <c r="D156" s="8" t="s">
        <v>2164</v>
      </c>
      <c r="E156" s="8"/>
      <c r="F156" s="9"/>
      <c r="G156" s="8" t="s">
        <v>2165</v>
      </c>
      <c r="H156" s="8" t="s">
        <v>2166</v>
      </c>
      <c r="I156" s="8" t="s">
        <v>2167</v>
      </c>
    </row>
    <row r="157">
      <c r="A157" s="8" t="s">
        <v>1564</v>
      </c>
      <c r="B157" s="8" t="s">
        <v>2101</v>
      </c>
      <c r="C157" s="8" t="s">
        <v>1635</v>
      </c>
      <c r="D157" s="8" t="s">
        <v>2156</v>
      </c>
      <c r="E157" s="8"/>
      <c r="F157" s="9"/>
      <c r="G157" s="8"/>
      <c r="H157" s="8"/>
      <c r="I157" s="8"/>
    </row>
    <row r="158">
      <c r="A158" s="8" t="s">
        <v>1564</v>
      </c>
      <c r="B158" s="8" t="s">
        <v>2101</v>
      </c>
      <c r="C158" s="8" t="s">
        <v>1639</v>
      </c>
      <c r="D158" s="8" t="s">
        <v>2109</v>
      </c>
      <c r="E158" s="8"/>
      <c r="F158" s="9"/>
      <c r="G158" s="8"/>
      <c r="H158" s="9"/>
      <c r="I158" s="8"/>
    </row>
    <row r="159">
      <c r="A159" s="8" t="s">
        <v>1564</v>
      </c>
      <c r="B159" s="8" t="s">
        <v>2104</v>
      </c>
      <c r="C159" s="8" t="s">
        <v>1635</v>
      </c>
      <c r="D159" s="8" t="s">
        <v>2157</v>
      </c>
      <c r="E159" s="8" t="s">
        <v>2158</v>
      </c>
      <c r="F159" s="9"/>
      <c r="G159" s="8"/>
      <c r="H159" s="8"/>
      <c r="I159" s="8"/>
    </row>
    <row r="160">
      <c r="A160" s="8" t="s">
        <v>1564</v>
      </c>
      <c r="B160" s="8" t="s">
        <v>2104</v>
      </c>
      <c r="C160" s="8" t="s">
        <v>1639</v>
      </c>
      <c r="D160" s="8" t="s">
        <v>2159</v>
      </c>
      <c r="E160" s="8"/>
      <c r="F160" s="9"/>
      <c r="G160" s="8"/>
      <c r="H160" s="8"/>
      <c r="I160" s="8"/>
    </row>
    <row r="161">
      <c r="A161" s="8" t="s">
        <v>1564</v>
      </c>
      <c r="B161" s="8" t="s">
        <v>2160</v>
      </c>
      <c r="C161" s="8" t="s">
        <v>1635</v>
      </c>
      <c r="D161" s="8" t="s">
        <v>2161</v>
      </c>
      <c r="E161" s="9"/>
      <c r="F161" s="9"/>
      <c r="G161" s="8" t="s">
        <v>2162</v>
      </c>
      <c r="H161" s="8"/>
      <c r="I161" s="8" t="s">
        <v>2163</v>
      </c>
    </row>
    <row r="162">
      <c r="A162" s="8" t="s">
        <v>1564</v>
      </c>
      <c r="B162" s="8" t="s">
        <v>2160</v>
      </c>
      <c r="C162" s="8" t="s">
        <v>1639</v>
      </c>
      <c r="D162" s="8" t="s">
        <v>2164</v>
      </c>
      <c r="E162" s="8"/>
      <c r="F162" s="9"/>
      <c r="G162" s="8" t="s">
        <v>2165</v>
      </c>
      <c r="H162" s="8" t="s">
        <v>2166</v>
      </c>
      <c r="I162" s="8" t="s">
        <v>2167</v>
      </c>
    </row>
    <row r="163">
      <c r="A163" s="8" t="s">
        <v>1566</v>
      </c>
      <c r="B163" s="8" t="s">
        <v>2101</v>
      </c>
      <c r="C163" s="8" t="s">
        <v>1635</v>
      </c>
      <c r="D163" s="8" t="s">
        <v>2156</v>
      </c>
      <c r="E163" s="8"/>
      <c r="F163" s="9"/>
      <c r="G163" s="8"/>
      <c r="H163" s="8"/>
      <c r="I163" s="8"/>
    </row>
    <row r="164">
      <c r="A164" s="8" t="s">
        <v>1566</v>
      </c>
      <c r="B164" s="8" t="s">
        <v>2101</v>
      </c>
      <c r="C164" s="8" t="s">
        <v>1639</v>
      </c>
      <c r="D164" s="8" t="s">
        <v>2109</v>
      </c>
      <c r="E164" s="8"/>
      <c r="F164" s="9"/>
      <c r="G164" s="8"/>
      <c r="H164" s="9"/>
      <c r="I164" s="8"/>
    </row>
    <row r="165">
      <c r="A165" s="8" t="s">
        <v>1566</v>
      </c>
      <c r="B165" s="8" t="s">
        <v>2104</v>
      </c>
      <c r="C165" s="8" t="s">
        <v>1635</v>
      </c>
      <c r="D165" s="8" t="s">
        <v>2157</v>
      </c>
      <c r="E165" s="8" t="s">
        <v>2158</v>
      </c>
      <c r="F165" s="9"/>
      <c r="G165" s="8"/>
      <c r="H165" s="8"/>
      <c r="I165" s="8"/>
    </row>
    <row r="166">
      <c r="A166" s="8" t="s">
        <v>1566</v>
      </c>
      <c r="B166" s="8" t="s">
        <v>2104</v>
      </c>
      <c r="C166" s="8" t="s">
        <v>1639</v>
      </c>
      <c r="D166" s="8" t="s">
        <v>2159</v>
      </c>
      <c r="E166" s="8"/>
      <c r="F166" s="9"/>
      <c r="G166" s="8"/>
      <c r="H166" s="8"/>
      <c r="I166" s="8"/>
    </row>
    <row r="167">
      <c r="A167" s="8" t="s">
        <v>1566</v>
      </c>
      <c r="B167" s="8" t="s">
        <v>2160</v>
      </c>
      <c r="C167" s="8" t="s">
        <v>1635</v>
      </c>
      <c r="D167" s="8" t="s">
        <v>2161</v>
      </c>
      <c r="E167" s="9"/>
      <c r="F167" s="9"/>
      <c r="G167" s="8" t="s">
        <v>2162</v>
      </c>
      <c r="H167" s="8"/>
      <c r="I167" s="8" t="s">
        <v>2163</v>
      </c>
    </row>
    <row r="168">
      <c r="A168" s="8" t="s">
        <v>1566</v>
      </c>
      <c r="B168" s="8" t="s">
        <v>2160</v>
      </c>
      <c r="C168" s="8" t="s">
        <v>1639</v>
      </c>
      <c r="D168" s="8" t="s">
        <v>2164</v>
      </c>
      <c r="E168" s="8"/>
      <c r="F168" s="9"/>
      <c r="G168" s="8" t="s">
        <v>2165</v>
      </c>
      <c r="H168" s="8" t="s">
        <v>2166</v>
      </c>
      <c r="I168" s="8" t="s">
        <v>2167</v>
      </c>
    </row>
    <row r="169">
      <c r="A169" s="8" t="s">
        <v>1567</v>
      </c>
      <c r="B169" s="8" t="s">
        <v>2101</v>
      </c>
      <c r="C169" s="8" t="s">
        <v>1635</v>
      </c>
      <c r="D169" s="8" t="s">
        <v>2156</v>
      </c>
      <c r="E169" s="8"/>
      <c r="F169" s="9"/>
      <c r="G169" s="8"/>
      <c r="H169" s="8"/>
      <c r="I169" s="8"/>
    </row>
    <row r="170">
      <c r="A170" s="8" t="s">
        <v>1567</v>
      </c>
      <c r="B170" s="8" t="s">
        <v>2101</v>
      </c>
      <c r="C170" s="8" t="s">
        <v>1639</v>
      </c>
      <c r="D170" s="8" t="s">
        <v>2109</v>
      </c>
      <c r="E170" s="8"/>
      <c r="F170" s="9"/>
      <c r="G170" s="8"/>
      <c r="H170" s="9"/>
      <c r="I170" s="8"/>
    </row>
    <row r="171">
      <c r="A171" s="8" t="s">
        <v>1567</v>
      </c>
      <c r="B171" s="8" t="s">
        <v>2104</v>
      </c>
      <c r="C171" s="8" t="s">
        <v>1635</v>
      </c>
      <c r="D171" s="8" t="s">
        <v>2157</v>
      </c>
      <c r="E171" s="8" t="s">
        <v>2158</v>
      </c>
      <c r="F171" s="9"/>
      <c r="G171" s="8"/>
      <c r="H171" s="8"/>
      <c r="I171" s="8"/>
    </row>
    <row r="172">
      <c r="A172" s="8" t="s">
        <v>1567</v>
      </c>
      <c r="B172" s="8" t="s">
        <v>2104</v>
      </c>
      <c r="C172" s="8" t="s">
        <v>1639</v>
      </c>
      <c r="D172" s="8" t="s">
        <v>2159</v>
      </c>
      <c r="E172" s="8"/>
      <c r="F172" s="9"/>
      <c r="G172" s="8"/>
      <c r="H172" s="8"/>
      <c r="I172" s="8"/>
    </row>
    <row r="173">
      <c r="A173" s="8" t="s">
        <v>1567</v>
      </c>
      <c r="B173" s="8" t="s">
        <v>2160</v>
      </c>
      <c r="C173" s="8" t="s">
        <v>1635</v>
      </c>
      <c r="D173" s="8" t="s">
        <v>2161</v>
      </c>
      <c r="E173" s="9"/>
      <c r="F173" s="9"/>
      <c r="G173" s="8" t="s">
        <v>2162</v>
      </c>
      <c r="H173" s="8"/>
      <c r="I173" s="8" t="s">
        <v>2163</v>
      </c>
    </row>
    <row r="174">
      <c r="A174" s="8" t="s">
        <v>1567</v>
      </c>
      <c r="B174" s="8" t="s">
        <v>2160</v>
      </c>
      <c r="C174" s="8" t="s">
        <v>1639</v>
      </c>
      <c r="D174" s="8" t="s">
        <v>2164</v>
      </c>
      <c r="E174" s="8"/>
      <c r="F174" s="9"/>
      <c r="G174" s="8" t="s">
        <v>2165</v>
      </c>
      <c r="H174" s="8" t="s">
        <v>2166</v>
      </c>
      <c r="I174" s="8" t="s">
        <v>2167</v>
      </c>
    </row>
    <row r="175">
      <c r="A175" s="8" t="s">
        <v>1569</v>
      </c>
      <c r="B175" s="8" t="s">
        <v>2101</v>
      </c>
      <c r="C175" s="8" t="s">
        <v>1635</v>
      </c>
      <c r="D175" s="8" t="s">
        <v>2156</v>
      </c>
      <c r="E175" s="8"/>
      <c r="F175" s="9"/>
      <c r="G175" s="8"/>
      <c r="H175" s="8"/>
      <c r="I175" s="8"/>
    </row>
    <row r="176">
      <c r="A176" s="8" t="s">
        <v>1569</v>
      </c>
      <c r="B176" s="8" t="s">
        <v>2101</v>
      </c>
      <c r="C176" s="8" t="s">
        <v>1639</v>
      </c>
      <c r="D176" s="8" t="s">
        <v>2109</v>
      </c>
      <c r="E176" s="8"/>
      <c r="F176" s="9"/>
      <c r="G176" s="8"/>
      <c r="H176" s="9"/>
      <c r="I176" s="8"/>
    </row>
    <row r="177">
      <c r="A177" s="8" t="s">
        <v>1569</v>
      </c>
      <c r="B177" s="8" t="s">
        <v>2104</v>
      </c>
      <c r="C177" s="8" t="s">
        <v>1635</v>
      </c>
      <c r="D177" s="8" t="s">
        <v>2157</v>
      </c>
      <c r="E177" s="8" t="s">
        <v>2158</v>
      </c>
      <c r="F177" s="9"/>
      <c r="G177" s="8"/>
      <c r="H177" s="8"/>
      <c r="I177" s="8"/>
    </row>
    <row r="178">
      <c r="A178" s="8" t="s">
        <v>1569</v>
      </c>
      <c r="B178" s="8" t="s">
        <v>2104</v>
      </c>
      <c r="C178" s="8" t="s">
        <v>1639</v>
      </c>
      <c r="D178" s="8" t="s">
        <v>2159</v>
      </c>
      <c r="E178" s="8"/>
      <c r="F178" s="9"/>
      <c r="G178" s="8"/>
      <c r="H178" s="8"/>
      <c r="I178" s="8"/>
    </row>
    <row r="179">
      <c r="A179" s="8" t="s">
        <v>1569</v>
      </c>
      <c r="B179" s="8" t="s">
        <v>2160</v>
      </c>
      <c r="C179" s="8" t="s">
        <v>1635</v>
      </c>
      <c r="D179" s="8" t="s">
        <v>2161</v>
      </c>
      <c r="E179" s="9"/>
      <c r="F179" s="9"/>
      <c r="G179" s="8" t="s">
        <v>2162</v>
      </c>
      <c r="H179" s="8"/>
      <c r="I179" s="8" t="s">
        <v>2163</v>
      </c>
    </row>
    <row r="180">
      <c r="A180" s="8" t="s">
        <v>1569</v>
      </c>
      <c r="B180" s="8" t="s">
        <v>2160</v>
      </c>
      <c r="C180" s="8" t="s">
        <v>1639</v>
      </c>
      <c r="D180" s="8" t="s">
        <v>2164</v>
      </c>
      <c r="E180" s="8"/>
      <c r="F180" s="9"/>
      <c r="G180" s="8" t="s">
        <v>2165</v>
      </c>
      <c r="H180" s="8" t="s">
        <v>2166</v>
      </c>
      <c r="I180" s="8" t="s">
        <v>2167</v>
      </c>
    </row>
    <row r="181">
      <c r="A181" s="8" t="s">
        <v>1570</v>
      </c>
      <c r="B181" s="8" t="s">
        <v>2101</v>
      </c>
      <c r="C181" s="8" t="s">
        <v>1635</v>
      </c>
      <c r="D181" s="8" t="s">
        <v>2156</v>
      </c>
      <c r="E181" s="8"/>
      <c r="F181" s="9"/>
      <c r="G181" s="8"/>
      <c r="H181" s="8"/>
      <c r="I181" s="8"/>
    </row>
    <row r="182">
      <c r="A182" s="8" t="s">
        <v>1570</v>
      </c>
      <c r="B182" s="8" t="s">
        <v>2101</v>
      </c>
      <c r="C182" s="8" t="s">
        <v>1639</v>
      </c>
      <c r="D182" s="8" t="s">
        <v>2109</v>
      </c>
      <c r="E182" s="8"/>
      <c r="F182" s="9"/>
      <c r="G182" s="8"/>
      <c r="H182" s="9"/>
      <c r="I182" s="8"/>
    </row>
    <row r="183">
      <c r="A183" s="8" t="s">
        <v>1570</v>
      </c>
      <c r="B183" s="8" t="s">
        <v>2104</v>
      </c>
      <c r="C183" s="8" t="s">
        <v>1635</v>
      </c>
      <c r="D183" s="8" t="s">
        <v>2157</v>
      </c>
      <c r="E183" s="8" t="s">
        <v>2158</v>
      </c>
      <c r="F183" s="9"/>
      <c r="G183" s="8"/>
      <c r="H183" s="8"/>
      <c r="I183" s="8"/>
    </row>
    <row r="184">
      <c r="A184" s="8" t="s">
        <v>1570</v>
      </c>
      <c r="B184" s="8" t="s">
        <v>2104</v>
      </c>
      <c r="C184" s="8" t="s">
        <v>1639</v>
      </c>
      <c r="D184" s="8" t="s">
        <v>2159</v>
      </c>
      <c r="E184" s="8"/>
      <c r="F184" s="9"/>
      <c r="G184" s="8"/>
      <c r="H184" s="8"/>
      <c r="I184" s="8"/>
    </row>
    <row r="185">
      <c r="A185" s="8" t="s">
        <v>1570</v>
      </c>
      <c r="B185" s="8" t="s">
        <v>2160</v>
      </c>
      <c r="C185" s="8" t="s">
        <v>1635</v>
      </c>
      <c r="D185" s="8" t="s">
        <v>2161</v>
      </c>
      <c r="E185" s="9"/>
      <c r="F185" s="9"/>
      <c r="G185" s="8" t="s">
        <v>2162</v>
      </c>
      <c r="H185" s="8"/>
      <c r="I185" s="8" t="s">
        <v>2163</v>
      </c>
    </row>
    <row r="186">
      <c r="A186" s="8" t="s">
        <v>1570</v>
      </c>
      <c r="B186" s="8" t="s">
        <v>2160</v>
      </c>
      <c r="C186" s="8" t="s">
        <v>1639</v>
      </c>
      <c r="D186" s="8" t="s">
        <v>2164</v>
      </c>
      <c r="E186" s="8"/>
      <c r="F186" s="9"/>
      <c r="G186" s="8" t="s">
        <v>2165</v>
      </c>
      <c r="H186" s="8" t="s">
        <v>2166</v>
      </c>
      <c r="I186" s="8" t="s">
        <v>2167</v>
      </c>
    </row>
    <row r="187">
      <c r="A187" s="8" t="s">
        <v>1572</v>
      </c>
      <c r="B187" s="8" t="s">
        <v>2101</v>
      </c>
      <c r="C187" s="8" t="s">
        <v>1635</v>
      </c>
      <c r="D187" s="8" t="s">
        <v>2156</v>
      </c>
      <c r="E187" s="8"/>
      <c r="F187" s="9"/>
      <c r="G187" s="8"/>
      <c r="H187" s="8"/>
      <c r="I187" s="8"/>
    </row>
    <row r="188">
      <c r="A188" s="8" t="s">
        <v>1572</v>
      </c>
      <c r="B188" s="8" t="s">
        <v>2101</v>
      </c>
      <c r="C188" s="8" t="s">
        <v>1639</v>
      </c>
      <c r="D188" s="8" t="s">
        <v>2109</v>
      </c>
      <c r="E188" s="8"/>
      <c r="F188" s="9"/>
      <c r="G188" s="8"/>
      <c r="H188" s="9"/>
      <c r="I188" s="8"/>
    </row>
    <row r="189">
      <c r="A189" s="8" t="s">
        <v>1572</v>
      </c>
      <c r="B189" s="8" t="s">
        <v>2104</v>
      </c>
      <c r="C189" s="8" t="s">
        <v>1635</v>
      </c>
      <c r="D189" s="8" t="s">
        <v>2157</v>
      </c>
      <c r="E189" s="8" t="s">
        <v>2158</v>
      </c>
      <c r="F189" s="9"/>
      <c r="G189" s="8"/>
      <c r="H189" s="8"/>
      <c r="I189" s="8"/>
    </row>
    <row r="190">
      <c r="A190" s="8" t="s">
        <v>1572</v>
      </c>
      <c r="B190" s="8" t="s">
        <v>2104</v>
      </c>
      <c r="C190" s="8" t="s">
        <v>1639</v>
      </c>
      <c r="D190" s="8" t="s">
        <v>2159</v>
      </c>
      <c r="E190" s="8"/>
      <c r="F190" s="9"/>
      <c r="G190" s="8"/>
      <c r="H190" s="8"/>
      <c r="I190" s="8"/>
    </row>
    <row r="191">
      <c r="A191" s="8" t="s">
        <v>1572</v>
      </c>
      <c r="B191" s="8" t="s">
        <v>2160</v>
      </c>
      <c r="C191" s="8" t="s">
        <v>1635</v>
      </c>
      <c r="D191" s="8" t="s">
        <v>2161</v>
      </c>
      <c r="E191" s="9"/>
      <c r="F191" s="9"/>
      <c r="G191" s="8" t="s">
        <v>2162</v>
      </c>
      <c r="H191" s="8"/>
      <c r="I191" s="8" t="s">
        <v>2163</v>
      </c>
    </row>
    <row r="192">
      <c r="A192" s="8" t="s">
        <v>1572</v>
      </c>
      <c r="B192" s="8" t="s">
        <v>2160</v>
      </c>
      <c r="C192" s="8" t="s">
        <v>1639</v>
      </c>
      <c r="D192" s="8" t="s">
        <v>2164</v>
      </c>
      <c r="E192" s="8"/>
      <c r="F192" s="9"/>
      <c r="G192" s="8" t="s">
        <v>2165</v>
      </c>
      <c r="H192" s="8" t="s">
        <v>2166</v>
      </c>
      <c r="I192" s="8" t="s">
        <v>2167</v>
      </c>
    </row>
    <row r="193">
      <c r="A193" s="8" t="s">
        <v>1574</v>
      </c>
      <c r="B193" s="8" t="s">
        <v>2101</v>
      </c>
      <c r="C193" s="8" t="s">
        <v>1635</v>
      </c>
      <c r="D193" s="8" t="s">
        <v>2156</v>
      </c>
      <c r="E193" s="8"/>
      <c r="F193" s="9"/>
      <c r="G193" s="8"/>
      <c r="H193" s="8"/>
      <c r="I193" s="8"/>
    </row>
    <row r="194">
      <c r="A194" s="8" t="s">
        <v>1574</v>
      </c>
      <c r="B194" s="8" t="s">
        <v>2101</v>
      </c>
      <c r="C194" s="8" t="s">
        <v>1639</v>
      </c>
      <c r="D194" s="8" t="s">
        <v>2109</v>
      </c>
      <c r="E194" s="8"/>
      <c r="F194" s="9"/>
      <c r="G194" s="8"/>
      <c r="H194" s="9"/>
      <c r="I194" s="8"/>
    </row>
    <row r="195">
      <c r="A195" s="8" t="s">
        <v>1574</v>
      </c>
      <c r="B195" s="8" t="s">
        <v>2104</v>
      </c>
      <c r="C195" s="8" t="s">
        <v>1635</v>
      </c>
      <c r="D195" s="8" t="s">
        <v>2157</v>
      </c>
      <c r="E195" s="8" t="s">
        <v>2158</v>
      </c>
      <c r="F195" s="9"/>
      <c r="G195" s="8"/>
      <c r="H195" s="8"/>
      <c r="I195" s="8"/>
    </row>
    <row r="196">
      <c r="A196" s="8" t="s">
        <v>1574</v>
      </c>
      <c r="B196" s="8" t="s">
        <v>2104</v>
      </c>
      <c r="C196" s="8" t="s">
        <v>1639</v>
      </c>
      <c r="D196" s="8" t="s">
        <v>2172</v>
      </c>
      <c r="E196" s="8"/>
      <c r="F196" s="9"/>
      <c r="G196" s="8"/>
      <c r="H196" s="8"/>
      <c r="I196" s="8"/>
    </row>
    <row r="197">
      <c r="A197" s="8" t="s">
        <v>1574</v>
      </c>
      <c r="B197" s="8" t="s">
        <v>2160</v>
      </c>
      <c r="C197" s="8" t="s">
        <v>1635</v>
      </c>
      <c r="D197" s="8" t="s">
        <v>2161</v>
      </c>
      <c r="E197" s="9"/>
      <c r="F197" s="9"/>
      <c r="G197" s="8" t="s">
        <v>2162</v>
      </c>
      <c r="H197" s="8"/>
      <c r="I197" s="8" t="s">
        <v>2163</v>
      </c>
    </row>
    <row r="198">
      <c r="A198" s="8" t="s">
        <v>1574</v>
      </c>
      <c r="B198" s="8" t="s">
        <v>2160</v>
      </c>
      <c r="C198" s="8" t="s">
        <v>1639</v>
      </c>
      <c r="D198" s="8" t="s">
        <v>2164</v>
      </c>
      <c r="E198" s="8"/>
      <c r="F198" s="9"/>
      <c r="G198" s="8" t="s">
        <v>2165</v>
      </c>
      <c r="H198" s="8" t="s">
        <v>2166</v>
      </c>
      <c r="I198" s="8" t="s">
        <v>2167</v>
      </c>
    </row>
    <row r="199">
      <c r="A199" s="8" t="s">
        <v>1576</v>
      </c>
      <c r="B199" s="8" t="s">
        <v>2101</v>
      </c>
      <c r="C199" s="8" t="s">
        <v>1635</v>
      </c>
      <c r="D199" s="8" t="s">
        <v>2156</v>
      </c>
      <c r="E199" s="8"/>
      <c r="F199" s="9"/>
      <c r="G199" s="8"/>
      <c r="H199" s="8"/>
      <c r="I199" s="8"/>
    </row>
    <row r="200">
      <c r="A200" s="8" t="s">
        <v>1576</v>
      </c>
      <c r="B200" s="8" t="s">
        <v>2101</v>
      </c>
      <c r="C200" s="8" t="s">
        <v>1639</v>
      </c>
      <c r="D200" s="8" t="s">
        <v>2109</v>
      </c>
      <c r="E200" s="8"/>
      <c r="F200" s="9"/>
      <c r="G200" s="8"/>
      <c r="H200" s="9"/>
      <c r="I200" s="8"/>
    </row>
    <row r="201">
      <c r="A201" s="8" t="s">
        <v>1576</v>
      </c>
      <c r="B201" s="8" t="s">
        <v>2104</v>
      </c>
      <c r="C201" s="8" t="s">
        <v>1635</v>
      </c>
      <c r="D201" s="8" t="s">
        <v>2157</v>
      </c>
      <c r="E201" s="8" t="s">
        <v>2158</v>
      </c>
      <c r="F201" s="9"/>
      <c r="G201" s="8"/>
      <c r="H201" s="8"/>
      <c r="I201" s="8"/>
    </row>
    <row r="202">
      <c r="A202" s="8" t="s">
        <v>1576</v>
      </c>
      <c r="B202" s="8" t="s">
        <v>2104</v>
      </c>
      <c r="C202" s="8" t="s">
        <v>1639</v>
      </c>
      <c r="D202" s="8" t="s">
        <v>2159</v>
      </c>
      <c r="E202" s="8"/>
      <c r="F202" s="9"/>
      <c r="G202" s="8"/>
      <c r="H202" s="8"/>
      <c r="I202" s="8"/>
    </row>
    <row r="203">
      <c r="A203" s="8" t="s">
        <v>1576</v>
      </c>
      <c r="B203" s="8" t="s">
        <v>2160</v>
      </c>
      <c r="C203" s="8" t="s">
        <v>1635</v>
      </c>
      <c r="D203" s="8" t="s">
        <v>2161</v>
      </c>
      <c r="E203" s="9"/>
      <c r="F203" s="9"/>
      <c r="G203" s="8" t="s">
        <v>2162</v>
      </c>
      <c r="H203" s="8"/>
      <c r="I203" s="8" t="s">
        <v>2163</v>
      </c>
    </row>
    <row r="204">
      <c r="A204" s="8" t="s">
        <v>1576</v>
      </c>
      <c r="B204" s="8" t="s">
        <v>2160</v>
      </c>
      <c r="C204" s="8" t="s">
        <v>1639</v>
      </c>
      <c r="D204" s="8" t="s">
        <v>2164</v>
      </c>
      <c r="E204" s="8"/>
      <c r="F204" s="9"/>
      <c r="G204" s="8" t="s">
        <v>2165</v>
      </c>
      <c r="H204" s="8" t="s">
        <v>2166</v>
      </c>
      <c r="I204" s="8" t="s">
        <v>2167</v>
      </c>
    </row>
    <row r="205">
      <c r="A205" s="8" t="s">
        <v>1578</v>
      </c>
      <c r="B205" s="8" t="s">
        <v>2101</v>
      </c>
      <c r="C205" s="8" t="s">
        <v>1635</v>
      </c>
      <c r="D205" s="8" t="s">
        <v>2156</v>
      </c>
      <c r="E205" s="8"/>
      <c r="F205" s="9"/>
      <c r="G205" s="8"/>
      <c r="H205" s="8"/>
      <c r="I205" s="8"/>
    </row>
    <row r="206">
      <c r="A206" s="8" t="s">
        <v>1578</v>
      </c>
      <c r="B206" s="8" t="s">
        <v>2101</v>
      </c>
      <c r="C206" s="8" t="s">
        <v>1639</v>
      </c>
      <c r="D206" s="8" t="s">
        <v>2109</v>
      </c>
      <c r="E206" s="8"/>
      <c r="F206" s="9"/>
      <c r="G206" s="8"/>
      <c r="H206" s="9"/>
      <c r="I206" s="8"/>
    </row>
    <row r="207">
      <c r="A207" s="8" t="s">
        <v>1578</v>
      </c>
      <c r="B207" s="8" t="s">
        <v>2104</v>
      </c>
      <c r="C207" s="8" t="s">
        <v>1635</v>
      </c>
      <c r="D207" s="8" t="s">
        <v>2157</v>
      </c>
      <c r="E207" s="8" t="s">
        <v>2158</v>
      </c>
      <c r="F207" s="9"/>
      <c r="G207" s="8"/>
      <c r="H207" s="8"/>
      <c r="I207" s="8"/>
    </row>
    <row r="208">
      <c r="A208" s="8" t="s">
        <v>1578</v>
      </c>
      <c r="B208" s="8" t="s">
        <v>2104</v>
      </c>
      <c r="C208" s="8" t="s">
        <v>1639</v>
      </c>
      <c r="D208" s="8" t="s">
        <v>2159</v>
      </c>
      <c r="E208" s="8"/>
      <c r="F208" s="9"/>
      <c r="G208" s="8"/>
      <c r="H208" s="8"/>
      <c r="I208" s="8"/>
    </row>
    <row r="209">
      <c r="A209" s="8" t="s">
        <v>1578</v>
      </c>
      <c r="B209" s="8" t="s">
        <v>2160</v>
      </c>
      <c r="C209" s="8" t="s">
        <v>1635</v>
      </c>
      <c r="D209" s="8" t="s">
        <v>2161</v>
      </c>
      <c r="E209" s="9"/>
      <c r="F209" s="9"/>
      <c r="G209" s="8" t="s">
        <v>2162</v>
      </c>
      <c r="H209" s="8"/>
      <c r="I209" s="8" t="s">
        <v>2163</v>
      </c>
    </row>
    <row r="210">
      <c r="A210" s="8" t="s">
        <v>1578</v>
      </c>
      <c r="B210" s="8" t="s">
        <v>2160</v>
      </c>
      <c r="C210" s="8" t="s">
        <v>1639</v>
      </c>
      <c r="D210" s="8" t="s">
        <v>2164</v>
      </c>
      <c r="E210" s="8"/>
      <c r="F210" s="9"/>
      <c r="G210" s="8" t="s">
        <v>2165</v>
      </c>
      <c r="H210" s="8" t="s">
        <v>2166</v>
      </c>
      <c r="I210" s="8" t="s">
        <v>2167</v>
      </c>
    </row>
    <row r="211">
      <c r="A211" s="8" t="s">
        <v>1580</v>
      </c>
      <c r="B211" s="8" t="s">
        <v>2101</v>
      </c>
      <c r="C211" s="8" t="s">
        <v>1635</v>
      </c>
      <c r="D211" s="8" t="s">
        <v>2156</v>
      </c>
      <c r="E211" s="8"/>
      <c r="F211" s="9"/>
      <c r="G211" s="8"/>
      <c r="H211" s="8"/>
      <c r="I211" s="8"/>
    </row>
    <row r="212">
      <c r="A212" s="8" t="s">
        <v>1580</v>
      </c>
      <c r="B212" s="8" t="s">
        <v>2101</v>
      </c>
      <c r="C212" s="8" t="s">
        <v>1639</v>
      </c>
      <c r="D212" s="8" t="s">
        <v>2109</v>
      </c>
      <c r="E212" s="8"/>
      <c r="F212" s="9"/>
      <c r="G212" s="8"/>
      <c r="H212" s="9"/>
      <c r="I212" s="8"/>
    </row>
    <row r="213">
      <c r="A213" s="8" t="s">
        <v>1580</v>
      </c>
      <c r="B213" s="8" t="s">
        <v>2104</v>
      </c>
      <c r="C213" s="8" t="s">
        <v>1635</v>
      </c>
      <c r="D213" s="8" t="s">
        <v>2157</v>
      </c>
      <c r="E213" s="8" t="s">
        <v>2158</v>
      </c>
      <c r="F213" s="9"/>
      <c r="G213" s="8"/>
      <c r="H213" s="8"/>
      <c r="I213" s="8"/>
    </row>
    <row r="214">
      <c r="A214" s="8" t="s">
        <v>1580</v>
      </c>
      <c r="B214" s="8" t="s">
        <v>2104</v>
      </c>
      <c r="C214" s="8" t="s">
        <v>1639</v>
      </c>
      <c r="D214" s="8" t="s">
        <v>2159</v>
      </c>
      <c r="E214" s="8"/>
      <c r="F214" s="9"/>
      <c r="G214" s="8"/>
      <c r="H214" s="8"/>
      <c r="I214" s="8"/>
    </row>
    <row r="215">
      <c r="A215" s="8" t="s">
        <v>1580</v>
      </c>
      <c r="B215" s="8" t="s">
        <v>2160</v>
      </c>
      <c r="C215" s="8" t="s">
        <v>1635</v>
      </c>
      <c r="D215" s="8" t="s">
        <v>2161</v>
      </c>
      <c r="E215" s="9"/>
      <c r="F215" s="9"/>
      <c r="G215" s="8" t="s">
        <v>2162</v>
      </c>
      <c r="H215" s="8"/>
      <c r="I215" s="8" t="s">
        <v>2163</v>
      </c>
    </row>
    <row r="216">
      <c r="A216" s="8" t="s">
        <v>1580</v>
      </c>
      <c r="B216" s="8" t="s">
        <v>2160</v>
      </c>
      <c r="C216" s="8" t="s">
        <v>1639</v>
      </c>
      <c r="D216" s="8" t="s">
        <v>2164</v>
      </c>
      <c r="E216" s="8"/>
      <c r="F216" s="9"/>
      <c r="G216" s="8" t="s">
        <v>2165</v>
      </c>
      <c r="H216" s="8" t="s">
        <v>2166</v>
      </c>
      <c r="I216" s="8" t="s">
        <v>2167</v>
      </c>
    </row>
    <row r="217">
      <c r="A217" s="8" t="s">
        <v>1582</v>
      </c>
      <c r="B217" s="8" t="s">
        <v>2101</v>
      </c>
      <c r="C217" s="8" t="s">
        <v>1635</v>
      </c>
      <c r="D217" s="8" t="s">
        <v>2156</v>
      </c>
      <c r="E217" s="8"/>
      <c r="F217" s="9"/>
      <c r="G217" s="8"/>
      <c r="H217" s="8"/>
      <c r="I217" s="8"/>
    </row>
    <row r="218">
      <c r="A218" s="8" t="s">
        <v>1582</v>
      </c>
      <c r="B218" s="8" t="s">
        <v>2101</v>
      </c>
      <c r="C218" s="8" t="s">
        <v>1639</v>
      </c>
      <c r="D218" s="8" t="s">
        <v>2109</v>
      </c>
      <c r="E218" s="8"/>
      <c r="F218" s="9"/>
      <c r="G218" s="8"/>
      <c r="H218" s="9"/>
      <c r="I218" s="8"/>
    </row>
    <row r="219">
      <c r="A219" s="8" t="s">
        <v>1582</v>
      </c>
      <c r="B219" s="8" t="s">
        <v>2104</v>
      </c>
      <c r="C219" s="8" t="s">
        <v>1635</v>
      </c>
      <c r="D219" s="8" t="s">
        <v>2157</v>
      </c>
      <c r="E219" s="8" t="s">
        <v>2158</v>
      </c>
      <c r="F219" s="9"/>
      <c r="G219" s="8"/>
      <c r="H219" s="8"/>
      <c r="I219" s="8"/>
    </row>
    <row r="220">
      <c r="A220" s="8" t="s">
        <v>1582</v>
      </c>
      <c r="B220" s="8" t="s">
        <v>2104</v>
      </c>
      <c r="C220" s="8" t="s">
        <v>1639</v>
      </c>
      <c r="D220" s="8" t="s">
        <v>2159</v>
      </c>
      <c r="E220" s="8"/>
      <c r="F220" s="9"/>
      <c r="G220" s="8"/>
      <c r="H220" s="8"/>
      <c r="I220" s="8"/>
    </row>
    <row r="221">
      <c r="A221" s="8" t="s">
        <v>1582</v>
      </c>
      <c r="B221" s="8" t="s">
        <v>2160</v>
      </c>
      <c r="C221" s="8" t="s">
        <v>1635</v>
      </c>
      <c r="D221" s="8" t="s">
        <v>2161</v>
      </c>
      <c r="E221" s="9"/>
      <c r="F221" s="9"/>
      <c r="G221" s="8" t="s">
        <v>2162</v>
      </c>
      <c r="H221" s="8"/>
      <c r="I221" s="8" t="s">
        <v>2163</v>
      </c>
    </row>
    <row r="222">
      <c r="A222" s="8" t="s">
        <v>1582</v>
      </c>
      <c r="B222" s="8" t="s">
        <v>2160</v>
      </c>
      <c r="C222" s="8" t="s">
        <v>1639</v>
      </c>
      <c r="D222" s="8" t="s">
        <v>2164</v>
      </c>
      <c r="E222" s="8"/>
      <c r="F222" s="9"/>
      <c r="G222" s="8" t="s">
        <v>2165</v>
      </c>
      <c r="H222" s="8" t="s">
        <v>2166</v>
      </c>
      <c r="I222" s="8" t="s">
        <v>2167</v>
      </c>
    </row>
    <row r="223">
      <c r="A223" s="8" t="s">
        <v>1584</v>
      </c>
      <c r="B223" s="8" t="s">
        <v>2101</v>
      </c>
      <c r="C223" s="8" t="s">
        <v>1635</v>
      </c>
      <c r="D223" s="8" t="s">
        <v>2156</v>
      </c>
      <c r="E223" s="8"/>
      <c r="F223" s="9"/>
      <c r="G223" s="8"/>
      <c r="H223" s="8"/>
      <c r="I223" s="8"/>
    </row>
    <row r="224">
      <c r="A224" s="8" t="s">
        <v>1584</v>
      </c>
      <c r="B224" s="8" t="s">
        <v>2101</v>
      </c>
      <c r="C224" s="8" t="s">
        <v>1639</v>
      </c>
      <c r="D224" s="8" t="s">
        <v>2109</v>
      </c>
      <c r="E224" s="8"/>
      <c r="F224" s="9"/>
      <c r="G224" s="8"/>
      <c r="H224" s="9"/>
      <c r="I224" s="8"/>
    </row>
    <row r="225">
      <c r="A225" s="8" t="s">
        <v>1584</v>
      </c>
      <c r="B225" s="8" t="s">
        <v>2104</v>
      </c>
      <c r="C225" s="8" t="s">
        <v>1635</v>
      </c>
      <c r="D225" s="8" t="s">
        <v>2157</v>
      </c>
      <c r="E225" s="8" t="s">
        <v>2158</v>
      </c>
      <c r="F225" s="9"/>
      <c r="G225" s="8"/>
      <c r="H225" s="8"/>
      <c r="I225" s="8"/>
    </row>
    <row r="226">
      <c r="A226" s="8" t="s">
        <v>1584</v>
      </c>
      <c r="B226" s="8" t="s">
        <v>2104</v>
      </c>
      <c r="C226" s="8" t="s">
        <v>1639</v>
      </c>
      <c r="D226" s="8" t="s">
        <v>2159</v>
      </c>
      <c r="E226" s="8"/>
      <c r="F226" s="9"/>
      <c r="G226" s="8"/>
      <c r="H226" s="8"/>
      <c r="I226" s="8"/>
    </row>
    <row r="227">
      <c r="A227" s="8" t="s">
        <v>1584</v>
      </c>
      <c r="B227" s="8" t="s">
        <v>2160</v>
      </c>
      <c r="C227" s="8" t="s">
        <v>1635</v>
      </c>
      <c r="D227" s="8" t="s">
        <v>2161</v>
      </c>
      <c r="E227" s="9"/>
      <c r="F227" s="9"/>
      <c r="G227" s="8" t="s">
        <v>2162</v>
      </c>
      <c r="H227" s="8"/>
      <c r="I227" s="8" t="s">
        <v>2163</v>
      </c>
    </row>
    <row r="228">
      <c r="A228" s="8" t="s">
        <v>1584</v>
      </c>
      <c r="B228" s="8" t="s">
        <v>2160</v>
      </c>
      <c r="C228" s="8" t="s">
        <v>1639</v>
      </c>
      <c r="D228" s="8" t="s">
        <v>2164</v>
      </c>
      <c r="E228" s="8"/>
      <c r="F228" s="9"/>
      <c r="G228" s="8" t="s">
        <v>2165</v>
      </c>
      <c r="H228" s="8" t="s">
        <v>2166</v>
      </c>
      <c r="I228" s="8" t="s">
        <v>2167</v>
      </c>
    </row>
    <row r="229">
      <c r="A229" s="8" t="s">
        <v>1586</v>
      </c>
      <c r="B229" s="8" t="s">
        <v>2101</v>
      </c>
      <c r="C229" s="8" t="s">
        <v>1635</v>
      </c>
      <c r="D229" s="8" t="s">
        <v>2156</v>
      </c>
      <c r="E229" s="8"/>
      <c r="F229" s="9"/>
      <c r="G229" s="8"/>
      <c r="H229" s="8"/>
      <c r="I229" s="8"/>
    </row>
    <row r="230">
      <c r="A230" s="8" t="s">
        <v>1586</v>
      </c>
      <c r="B230" s="8" t="s">
        <v>2101</v>
      </c>
      <c r="C230" s="8" t="s">
        <v>1639</v>
      </c>
      <c r="D230" s="8" t="s">
        <v>2109</v>
      </c>
      <c r="E230" s="8"/>
      <c r="F230" s="9"/>
      <c r="G230" s="8"/>
      <c r="H230" s="9"/>
      <c r="I230" s="8"/>
    </row>
    <row r="231">
      <c r="A231" s="8" t="s">
        <v>1586</v>
      </c>
      <c r="B231" s="8" t="s">
        <v>2104</v>
      </c>
      <c r="C231" s="8" t="s">
        <v>1635</v>
      </c>
      <c r="D231" s="8" t="s">
        <v>2157</v>
      </c>
      <c r="E231" s="8" t="s">
        <v>2158</v>
      </c>
      <c r="F231" s="9"/>
      <c r="G231" s="8"/>
      <c r="H231" s="8"/>
      <c r="I231" s="8"/>
    </row>
    <row r="232">
      <c r="A232" s="8" t="s">
        <v>1586</v>
      </c>
      <c r="B232" s="8" t="s">
        <v>2104</v>
      </c>
      <c r="C232" s="8" t="s">
        <v>1639</v>
      </c>
      <c r="D232" s="8" t="s">
        <v>2159</v>
      </c>
      <c r="E232" s="8"/>
      <c r="F232" s="9"/>
      <c r="G232" s="8"/>
      <c r="H232" s="8"/>
      <c r="I232" s="8"/>
    </row>
    <row r="233">
      <c r="A233" s="8" t="s">
        <v>1586</v>
      </c>
      <c r="B233" s="8" t="s">
        <v>2160</v>
      </c>
      <c r="C233" s="8" t="s">
        <v>1635</v>
      </c>
      <c r="D233" s="8" t="s">
        <v>2161</v>
      </c>
      <c r="E233" s="9"/>
      <c r="F233" s="9"/>
      <c r="G233" s="8" t="s">
        <v>2162</v>
      </c>
      <c r="H233" s="8"/>
      <c r="I233" s="8" t="s">
        <v>2163</v>
      </c>
    </row>
    <row r="234">
      <c r="A234" s="8" t="s">
        <v>1586</v>
      </c>
      <c r="B234" s="8" t="s">
        <v>2160</v>
      </c>
      <c r="C234" s="8" t="s">
        <v>1639</v>
      </c>
      <c r="D234" s="8" t="s">
        <v>2164</v>
      </c>
      <c r="E234" s="8"/>
      <c r="F234" s="9"/>
      <c r="G234" s="8" t="s">
        <v>2165</v>
      </c>
      <c r="H234" s="8" t="s">
        <v>2166</v>
      </c>
      <c r="I234" s="8" t="s">
        <v>2167</v>
      </c>
    </row>
    <row r="235">
      <c r="A235" s="8" t="s">
        <v>1587</v>
      </c>
      <c r="B235" s="8" t="s">
        <v>2101</v>
      </c>
      <c r="C235" s="8" t="s">
        <v>1635</v>
      </c>
      <c r="D235" s="8" t="s">
        <v>2156</v>
      </c>
      <c r="E235" s="8"/>
      <c r="F235" s="9"/>
      <c r="G235" s="8"/>
      <c r="H235" s="8"/>
      <c r="I235" s="8"/>
    </row>
    <row r="236">
      <c r="A236" s="8" t="s">
        <v>1587</v>
      </c>
      <c r="B236" s="8" t="s">
        <v>2101</v>
      </c>
      <c r="C236" s="8" t="s">
        <v>1639</v>
      </c>
      <c r="D236" s="8" t="s">
        <v>2109</v>
      </c>
      <c r="E236" s="8"/>
      <c r="F236" s="9"/>
      <c r="G236" s="8"/>
      <c r="H236" s="9"/>
      <c r="I236" s="8"/>
    </row>
    <row r="237">
      <c r="A237" s="8" t="s">
        <v>1587</v>
      </c>
      <c r="B237" s="8" t="s">
        <v>2104</v>
      </c>
      <c r="C237" s="8" t="s">
        <v>1635</v>
      </c>
      <c r="D237" s="8" t="s">
        <v>2157</v>
      </c>
      <c r="E237" s="8" t="s">
        <v>2158</v>
      </c>
      <c r="F237" s="9"/>
      <c r="G237" s="8"/>
      <c r="H237" s="8"/>
      <c r="I237" s="8"/>
    </row>
    <row r="238">
      <c r="A238" s="8" t="s">
        <v>1587</v>
      </c>
      <c r="B238" s="8" t="s">
        <v>2104</v>
      </c>
      <c r="C238" s="8" t="s">
        <v>1639</v>
      </c>
      <c r="D238" s="8" t="s">
        <v>2159</v>
      </c>
      <c r="E238" s="8"/>
      <c r="F238" s="9"/>
      <c r="G238" s="8"/>
      <c r="H238" s="8"/>
      <c r="I238" s="8"/>
    </row>
    <row r="239">
      <c r="A239" s="8" t="s">
        <v>1587</v>
      </c>
      <c r="B239" s="8" t="s">
        <v>2160</v>
      </c>
      <c r="C239" s="8" t="s">
        <v>1635</v>
      </c>
      <c r="D239" s="8" t="s">
        <v>2161</v>
      </c>
      <c r="E239" s="9"/>
      <c r="F239" s="9"/>
      <c r="G239" s="8" t="s">
        <v>2162</v>
      </c>
      <c r="H239" s="8"/>
      <c r="I239" s="8" t="s">
        <v>2163</v>
      </c>
    </row>
    <row r="240">
      <c r="A240" s="8" t="s">
        <v>1587</v>
      </c>
      <c r="B240" s="8" t="s">
        <v>2160</v>
      </c>
      <c r="C240" s="8" t="s">
        <v>1639</v>
      </c>
      <c r="D240" s="8" t="s">
        <v>2164</v>
      </c>
      <c r="E240" s="8"/>
      <c r="F240" s="9"/>
      <c r="G240" s="8" t="s">
        <v>2165</v>
      </c>
      <c r="H240" s="8" t="s">
        <v>2166</v>
      </c>
      <c r="I240" s="8" t="s">
        <v>2167</v>
      </c>
    </row>
    <row r="241">
      <c r="A241" s="8" t="s">
        <v>1589</v>
      </c>
      <c r="B241" s="8" t="s">
        <v>2101</v>
      </c>
      <c r="C241" s="8" t="s">
        <v>1635</v>
      </c>
      <c r="D241" s="8" t="s">
        <v>2156</v>
      </c>
      <c r="E241" s="8"/>
      <c r="F241" s="9"/>
      <c r="G241" s="8"/>
      <c r="H241" s="8"/>
      <c r="I241" s="8"/>
    </row>
    <row r="242">
      <c r="A242" s="8" t="s">
        <v>1589</v>
      </c>
      <c r="B242" s="8" t="s">
        <v>2101</v>
      </c>
      <c r="C242" s="8" t="s">
        <v>1639</v>
      </c>
      <c r="D242" s="8" t="s">
        <v>2109</v>
      </c>
      <c r="E242" s="8"/>
      <c r="F242" s="9"/>
      <c r="G242" s="8"/>
      <c r="H242" s="9"/>
      <c r="I242" s="8"/>
    </row>
    <row r="243">
      <c r="A243" s="8" t="s">
        <v>1589</v>
      </c>
      <c r="B243" s="8" t="s">
        <v>2104</v>
      </c>
      <c r="C243" s="8" t="s">
        <v>1635</v>
      </c>
      <c r="D243" s="8" t="s">
        <v>2157</v>
      </c>
      <c r="E243" s="8" t="s">
        <v>2158</v>
      </c>
      <c r="F243" s="9"/>
      <c r="G243" s="8"/>
      <c r="H243" s="8"/>
      <c r="I243" s="8"/>
    </row>
    <row r="244">
      <c r="A244" s="8" t="s">
        <v>1589</v>
      </c>
      <c r="B244" s="8" t="s">
        <v>2104</v>
      </c>
      <c r="C244" s="8" t="s">
        <v>1639</v>
      </c>
      <c r="D244" s="8" t="s">
        <v>2159</v>
      </c>
      <c r="E244" s="8"/>
      <c r="F244" s="9"/>
      <c r="G244" s="8"/>
      <c r="H244" s="8"/>
      <c r="I244" s="8"/>
    </row>
    <row r="245">
      <c r="A245" s="8" t="s">
        <v>1589</v>
      </c>
      <c r="B245" s="8" t="s">
        <v>2160</v>
      </c>
      <c r="C245" s="8" t="s">
        <v>1635</v>
      </c>
      <c r="D245" s="8" t="s">
        <v>2161</v>
      </c>
      <c r="E245" s="8"/>
      <c r="F245" s="8"/>
      <c r="G245" s="8" t="s">
        <v>2162</v>
      </c>
      <c r="H245" s="8"/>
      <c r="I245" s="8" t="s">
        <v>2163</v>
      </c>
    </row>
    <row r="246">
      <c r="A246" s="8" t="s">
        <v>1589</v>
      </c>
      <c r="B246" s="8" t="s">
        <v>2160</v>
      </c>
      <c r="C246" s="8" t="s">
        <v>1639</v>
      </c>
      <c r="D246" s="8" t="s">
        <v>2164</v>
      </c>
      <c r="E246" s="8"/>
      <c r="F246" s="9"/>
      <c r="G246" s="8" t="s">
        <v>2165</v>
      </c>
      <c r="H246" s="8" t="s">
        <v>2166</v>
      </c>
      <c r="I246" s="8" t="s">
        <v>2167</v>
      </c>
    </row>
    <row r="247">
      <c r="A247" s="8" t="s">
        <v>1590</v>
      </c>
      <c r="B247" s="8" t="s">
        <v>2101</v>
      </c>
      <c r="C247" s="8" t="s">
        <v>1635</v>
      </c>
      <c r="D247" s="8" t="s">
        <v>2156</v>
      </c>
      <c r="E247" s="8"/>
      <c r="F247" s="9"/>
      <c r="G247" s="8"/>
      <c r="H247" s="8"/>
      <c r="I247" s="8"/>
    </row>
    <row r="248">
      <c r="A248" s="8" t="s">
        <v>1590</v>
      </c>
      <c r="B248" s="8" t="s">
        <v>2101</v>
      </c>
      <c r="C248" s="8" t="s">
        <v>1639</v>
      </c>
      <c r="D248" s="8" t="s">
        <v>2109</v>
      </c>
      <c r="E248" s="8"/>
      <c r="F248" s="9"/>
      <c r="G248" s="8"/>
      <c r="H248" s="9"/>
      <c r="I248" s="8"/>
    </row>
    <row r="249">
      <c r="A249" s="8" t="s">
        <v>1590</v>
      </c>
      <c r="B249" s="8" t="s">
        <v>2104</v>
      </c>
      <c r="C249" s="8" t="s">
        <v>1635</v>
      </c>
      <c r="D249" s="8" t="s">
        <v>2157</v>
      </c>
      <c r="E249" s="8" t="s">
        <v>2158</v>
      </c>
      <c r="F249" s="9"/>
      <c r="G249" s="8"/>
      <c r="H249" s="8"/>
      <c r="I249" s="8"/>
    </row>
    <row r="250">
      <c r="A250" s="8" t="s">
        <v>1590</v>
      </c>
      <c r="B250" s="8" t="s">
        <v>2104</v>
      </c>
      <c r="C250" s="8" t="s">
        <v>1639</v>
      </c>
      <c r="D250" s="8" t="s">
        <v>2159</v>
      </c>
      <c r="E250" s="8"/>
      <c r="F250" s="9"/>
      <c r="G250" s="8"/>
      <c r="H250" s="8"/>
      <c r="I250" s="8"/>
    </row>
    <row r="251">
      <c r="A251" s="8" t="s">
        <v>1590</v>
      </c>
      <c r="B251" s="8" t="s">
        <v>2160</v>
      </c>
      <c r="C251" s="8" t="s">
        <v>1635</v>
      </c>
      <c r="D251" s="8" t="s">
        <v>2161</v>
      </c>
      <c r="E251" s="8"/>
      <c r="F251" s="8"/>
      <c r="G251" s="8" t="s">
        <v>2162</v>
      </c>
      <c r="H251" s="8"/>
      <c r="I251" s="8" t="s">
        <v>2163</v>
      </c>
    </row>
    <row r="252">
      <c r="A252" s="8" t="s">
        <v>1590</v>
      </c>
      <c r="B252" s="8" t="s">
        <v>2160</v>
      </c>
      <c r="C252" s="8" t="s">
        <v>1639</v>
      </c>
      <c r="D252" s="8" t="s">
        <v>2164</v>
      </c>
      <c r="E252" s="8"/>
      <c r="F252" s="8"/>
      <c r="G252" s="8" t="s">
        <v>2165</v>
      </c>
      <c r="H252" s="8" t="s">
        <v>2166</v>
      </c>
      <c r="I252" s="8" t="s">
        <v>2167</v>
      </c>
    </row>
    <row r="253">
      <c r="A253" s="8" t="s">
        <v>1591</v>
      </c>
      <c r="B253" s="8" t="s">
        <v>2101</v>
      </c>
      <c r="C253" s="8" t="s">
        <v>1635</v>
      </c>
      <c r="D253" s="8" t="s">
        <v>2173</v>
      </c>
      <c r="E253" s="8"/>
      <c r="F253" s="8"/>
      <c r="G253" s="8"/>
      <c r="H253" s="8"/>
      <c r="I253" s="8"/>
    </row>
    <row r="254">
      <c r="A254" s="8" t="s">
        <v>1591</v>
      </c>
      <c r="B254" s="8" t="s">
        <v>2104</v>
      </c>
      <c r="C254" s="8" t="s">
        <v>1635</v>
      </c>
      <c r="D254" s="8" t="s">
        <v>2174</v>
      </c>
      <c r="E254" s="8" t="s">
        <v>2175</v>
      </c>
      <c r="F254" s="8" t="s">
        <v>2176</v>
      </c>
      <c r="G254" s="9"/>
      <c r="H254" s="9"/>
      <c r="I254" s="8"/>
    </row>
    <row r="255">
      <c r="A255" s="8" t="s">
        <v>1591</v>
      </c>
      <c r="B255" s="8" t="s">
        <v>2160</v>
      </c>
      <c r="C255" s="8" t="s">
        <v>1635</v>
      </c>
      <c r="D255" s="8" t="s">
        <v>2177</v>
      </c>
      <c r="E255" s="8"/>
      <c r="F255" s="8"/>
      <c r="G255" s="9"/>
      <c r="H255" s="9"/>
      <c r="I255" s="8" t="s">
        <v>2163</v>
      </c>
    </row>
    <row r="256">
      <c r="A256" s="8" t="s">
        <v>1591</v>
      </c>
      <c r="B256" s="8" t="s">
        <v>2160</v>
      </c>
      <c r="C256" s="8" t="s">
        <v>1635</v>
      </c>
      <c r="D256" s="8" t="s">
        <v>2161</v>
      </c>
      <c r="E256" s="8"/>
      <c r="F256" s="9"/>
      <c r="G256" s="9"/>
      <c r="H256" s="9"/>
      <c r="I256" s="8" t="s">
        <v>2163</v>
      </c>
    </row>
    <row r="257">
      <c r="A257" s="8" t="s">
        <v>1593</v>
      </c>
      <c r="B257" s="8" t="s">
        <v>2101</v>
      </c>
      <c r="C257" s="8" t="s">
        <v>1635</v>
      </c>
      <c r="D257" s="8" t="s">
        <v>2156</v>
      </c>
      <c r="E257" s="8"/>
      <c r="F257" s="9"/>
      <c r="G257" s="9"/>
      <c r="H257" s="9"/>
      <c r="I257" s="8"/>
    </row>
    <row r="258">
      <c r="A258" s="8" t="s">
        <v>1593</v>
      </c>
      <c r="B258" s="8" t="s">
        <v>2101</v>
      </c>
      <c r="C258" s="8" t="s">
        <v>1639</v>
      </c>
      <c r="D258" s="8" t="s">
        <v>2109</v>
      </c>
      <c r="E258" s="8"/>
      <c r="F258" s="9"/>
      <c r="G258" s="8"/>
      <c r="H258" s="9"/>
      <c r="I258" s="8"/>
    </row>
    <row r="259">
      <c r="A259" s="8" t="s">
        <v>1593</v>
      </c>
      <c r="B259" s="8" t="s">
        <v>2104</v>
      </c>
      <c r="C259" s="8" t="s">
        <v>1635</v>
      </c>
      <c r="D259" s="8" t="s">
        <v>2157</v>
      </c>
      <c r="E259" s="8" t="s">
        <v>2158</v>
      </c>
      <c r="F259" s="9"/>
      <c r="G259" s="8"/>
      <c r="H259" s="8"/>
      <c r="I259" s="8"/>
    </row>
    <row r="260">
      <c r="A260" s="8" t="s">
        <v>1593</v>
      </c>
      <c r="B260" s="8" t="s">
        <v>2104</v>
      </c>
      <c r="C260" s="8" t="s">
        <v>1639</v>
      </c>
      <c r="D260" s="8" t="s">
        <v>2159</v>
      </c>
      <c r="E260" s="8"/>
      <c r="F260" s="9"/>
      <c r="G260" s="8"/>
      <c r="H260" s="8"/>
      <c r="I260" s="8"/>
    </row>
    <row r="261">
      <c r="A261" s="8" t="s">
        <v>1593</v>
      </c>
      <c r="B261" s="8" t="s">
        <v>2160</v>
      </c>
      <c r="C261" s="8" t="s">
        <v>1635</v>
      </c>
      <c r="D261" s="8" t="s">
        <v>2161</v>
      </c>
      <c r="E261" s="9"/>
      <c r="F261" s="9"/>
      <c r="G261" s="8" t="s">
        <v>2162</v>
      </c>
      <c r="H261" s="8"/>
      <c r="I261" s="8" t="s">
        <v>2163</v>
      </c>
    </row>
    <row r="262">
      <c r="A262" s="8" t="s">
        <v>1593</v>
      </c>
      <c r="B262" s="8" t="s">
        <v>2160</v>
      </c>
      <c r="C262" s="8" t="s">
        <v>1639</v>
      </c>
      <c r="D262" s="8" t="s">
        <v>2164</v>
      </c>
      <c r="E262" s="8"/>
      <c r="F262" s="9"/>
      <c r="G262" s="8" t="s">
        <v>2165</v>
      </c>
      <c r="H262" s="8" t="s">
        <v>2166</v>
      </c>
      <c r="I262" s="8" t="s">
        <v>2167</v>
      </c>
    </row>
    <row r="263">
      <c r="A263" s="8" t="s">
        <v>1595</v>
      </c>
      <c r="B263" s="8" t="s">
        <v>2101</v>
      </c>
      <c r="C263" s="8" t="s">
        <v>1635</v>
      </c>
      <c r="D263" s="8" t="s">
        <v>2156</v>
      </c>
      <c r="E263" s="8"/>
      <c r="F263" s="9"/>
      <c r="G263" s="8"/>
      <c r="H263" s="8"/>
      <c r="I263" s="8"/>
    </row>
    <row r="264">
      <c r="A264" s="8" t="s">
        <v>1595</v>
      </c>
      <c r="B264" s="8" t="s">
        <v>2101</v>
      </c>
      <c r="C264" s="8" t="s">
        <v>1639</v>
      </c>
      <c r="D264" s="8" t="s">
        <v>2109</v>
      </c>
      <c r="E264" s="8"/>
      <c r="F264" s="9"/>
      <c r="G264" s="8"/>
      <c r="H264" s="9"/>
      <c r="I264" s="8"/>
    </row>
    <row r="265">
      <c r="A265" s="8" t="s">
        <v>1595</v>
      </c>
      <c r="B265" s="8" t="s">
        <v>2104</v>
      </c>
      <c r="C265" s="8" t="s">
        <v>1635</v>
      </c>
      <c r="D265" s="8" t="s">
        <v>2157</v>
      </c>
      <c r="E265" s="8" t="s">
        <v>2158</v>
      </c>
      <c r="F265" s="9"/>
      <c r="G265" s="8"/>
      <c r="H265" s="8"/>
      <c r="I265" s="8"/>
    </row>
    <row r="266">
      <c r="A266" s="8" t="s">
        <v>1595</v>
      </c>
      <c r="B266" s="8" t="s">
        <v>2104</v>
      </c>
      <c r="C266" s="8" t="s">
        <v>1639</v>
      </c>
      <c r="D266" s="8" t="s">
        <v>2159</v>
      </c>
      <c r="E266" s="8"/>
      <c r="F266" s="9"/>
      <c r="G266" s="8"/>
      <c r="H266" s="8"/>
      <c r="I266" s="8"/>
    </row>
    <row r="267">
      <c r="A267" s="8" t="s">
        <v>1595</v>
      </c>
      <c r="B267" s="8" t="s">
        <v>2160</v>
      </c>
      <c r="C267" s="8" t="s">
        <v>1635</v>
      </c>
      <c r="D267" s="8" t="s">
        <v>2161</v>
      </c>
      <c r="E267" s="9"/>
      <c r="F267" s="9"/>
      <c r="G267" s="8" t="s">
        <v>2162</v>
      </c>
      <c r="H267" s="8"/>
      <c r="I267" s="8" t="s">
        <v>2163</v>
      </c>
    </row>
    <row r="268">
      <c r="A268" s="8" t="s">
        <v>1595</v>
      </c>
      <c r="B268" s="8" t="s">
        <v>2160</v>
      </c>
      <c r="C268" s="8" t="s">
        <v>1639</v>
      </c>
      <c r="D268" s="8" t="s">
        <v>2164</v>
      </c>
      <c r="E268" s="8"/>
      <c r="F268" s="9"/>
      <c r="G268" s="8" t="s">
        <v>2165</v>
      </c>
      <c r="H268" s="8" t="s">
        <v>2166</v>
      </c>
      <c r="I268" s="8" t="s">
        <v>2167</v>
      </c>
    </row>
    <row r="269">
      <c r="A269" s="8" t="s">
        <v>1599</v>
      </c>
      <c r="B269" s="8" t="s">
        <v>2101</v>
      </c>
      <c r="C269" s="8" t="s">
        <v>1635</v>
      </c>
      <c r="D269" s="8" t="s">
        <v>2156</v>
      </c>
      <c r="E269" s="9"/>
      <c r="F269" s="9"/>
      <c r="G269" s="8"/>
      <c r="H269" s="8"/>
      <c r="I269" s="8"/>
    </row>
    <row r="270">
      <c r="A270" s="8" t="s">
        <v>1599</v>
      </c>
      <c r="B270" s="8" t="s">
        <v>2101</v>
      </c>
      <c r="C270" s="8" t="s">
        <v>1639</v>
      </c>
      <c r="D270" s="8" t="s">
        <v>2109</v>
      </c>
      <c r="E270" s="8"/>
      <c r="F270" s="9"/>
      <c r="G270" s="9"/>
      <c r="H270" s="9"/>
      <c r="I270" s="9"/>
    </row>
    <row r="271">
      <c r="A271" s="8" t="s">
        <v>1599</v>
      </c>
      <c r="B271" s="8" t="s">
        <v>2104</v>
      </c>
      <c r="C271" s="8" t="s">
        <v>1635</v>
      </c>
      <c r="D271" s="8" t="s">
        <v>2178</v>
      </c>
      <c r="E271" s="8" t="s">
        <v>2179</v>
      </c>
      <c r="F271" s="9"/>
      <c r="G271" s="9"/>
      <c r="H271" s="9"/>
      <c r="I271" s="9"/>
    </row>
    <row r="272">
      <c r="A272" s="8" t="s">
        <v>1601</v>
      </c>
      <c r="B272" s="8" t="s">
        <v>2101</v>
      </c>
      <c r="C272" s="8" t="s">
        <v>1635</v>
      </c>
      <c r="D272" s="8" t="s">
        <v>2156</v>
      </c>
      <c r="E272" s="8"/>
      <c r="F272" s="9"/>
      <c r="G272" s="9"/>
      <c r="H272" s="9"/>
      <c r="I272" s="9"/>
    </row>
    <row r="273">
      <c r="A273" s="8" t="s">
        <v>1601</v>
      </c>
      <c r="B273" s="8" t="s">
        <v>2101</v>
      </c>
      <c r="C273" s="8" t="s">
        <v>1639</v>
      </c>
      <c r="D273" s="8" t="s">
        <v>2109</v>
      </c>
      <c r="E273" s="8"/>
      <c r="F273" s="9"/>
      <c r="G273" s="9"/>
      <c r="H273" s="9"/>
      <c r="I273" s="9"/>
    </row>
    <row r="274">
      <c r="A274" s="8" t="s">
        <v>1602</v>
      </c>
      <c r="B274" s="8" t="s">
        <v>2101</v>
      </c>
      <c r="C274" s="8" t="s">
        <v>1635</v>
      </c>
      <c r="D274" s="8" t="s">
        <v>2156</v>
      </c>
      <c r="E274" s="8"/>
      <c r="F274" s="9"/>
      <c r="G274" s="9"/>
      <c r="H274" s="9"/>
      <c r="I274" s="9"/>
    </row>
    <row r="275">
      <c r="A275" s="8" t="s">
        <v>1602</v>
      </c>
      <c r="B275" s="8" t="s">
        <v>2101</v>
      </c>
      <c r="C275" s="8" t="s">
        <v>1639</v>
      </c>
      <c r="D275" s="8" t="s">
        <v>2109</v>
      </c>
      <c r="E275" s="8"/>
      <c r="F275" s="9"/>
      <c r="G275" s="9"/>
      <c r="H275" s="9"/>
      <c r="I275" s="9"/>
    </row>
    <row r="276">
      <c r="A276" s="8" t="s">
        <v>1604</v>
      </c>
      <c r="B276" s="8" t="s">
        <v>2101</v>
      </c>
      <c r="C276" s="8" t="s">
        <v>1635</v>
      </c>
      <c r="D276" s="8" t="s">
        <v>2156</v>
      </c>
      <c r="E276" s="8"/>
      <c r="F276" s="9"/>
      <c r="G276" s="9"/>
      <c r="H276" s="9"/>
      <c r="I276" s="9"/>
    </row>
    <row r="277">
      <c r="A277" s="8" t="s">
        <v>1604</v>
      </c>
      <c r="B277" s="8" t="s">
        <v>2101</v>
      </c>
      <c r="C277" s="8" t="s">
        <v>1639</v>
      </c>
      <c r="D277" s="8" t="s">
        <v>2109</v>
      </c>
      <c r="E277" s="8"/>
      <c r="F277" s="9"/>
      <c r="G277" s="9"/>
      <c r="H277" s="9"/>
      <c r="I277" s="9"/>
    </row>
    <row r="278">
      <c r="A278" s="8" t="s">
        <v>1606</v>
      </c>
      <c r="B278" s="8" t="s">
        <v>2101</v>
      </c>
      <c r="C278" s="8" t="s">
        <v>1635</v>
      </c>
      <c r="D278" s="8" t="s">
        <v>2156</v>
      </c>
      <c r="E278" s="8"/>
      <c r="F278" s="9"/>
      <c r="G278" s="9"/>
      <c r="H278" s="9"/>
      <c r="I278" s="9"/>
    </row>
    <row r="279">
      <c r="A279" s="8" t="s">
        <v>1606</v>
      </c>
      <c r="B279" s="8" t="s">
        <v>2101</v>
      </c>
      <c r="C279" s="8" t="s">
        <v>1639</v>
      </c>
      <c r="D279" s="8" t="s">
        <v>2109</v>
      </c>
      <c r="E279" s="8"/>
      <c r="F279" s="9"/>
      <c r="G279" s="9"/>
      <c r="H279" s="9"/>
      <c r="I279" s="9"/>
    </row>
    <row r="280">
      <c r="A280" s="8" t="s">
        <v>1606</v>
      </c>
      <c r="B280" s="8" t="s">
        <v>2104</v>
      </c>
      <c r="C280" s="8" t="s">
        <v>1635</v>
      </c>
      <c r="D280" s="8" t="s">
        <v>2180</v>
      </c>
      <c r="E280" s="8" t="s">
        <v>2181</v>
      </c>
      <c r="F280" s="9"/>
      <c r="G280" s="9"/>
      <c r="H280" s="9"/>
      <c r="I280" s="9"/>
    </row>
    <row r="281">
      <c r="A281" s="8" t="s">
        <v>1608</v>
      </c>
      <c r="B281" s="8" t="s">
        <v>2101</v>
      </c>
      <c r="C281" s="8" t="s">
        <v>1635</v>
      </c>
      <c r="D281" s="8" t="s">
        <v>2156</v>
      </c>
      <c r="E281" s="8"/>
      <c r="F281" s="9"/>
      <c r="G281" s="9"/>
      <c r="H281" s="9"/>
      <c r="I281" s="9"/>
    </row>
    <row r="282">
      <c r="A282" s="8" t="s">
        <v>1608</v>
      </c>
      <c r="B282" s="8" t="s">
        <v>2101</v>
      </c>
      <c r="C282" s="8" t="s">
        <v>1639</v>
      </c>
      <c r="D282" s="8" t="s">
        <v>2109</v>
      </c>
      <c r="E282" s="8"/>
      <c r="F282" s="9"/>
      <c r="G282" s="9"/>
      <c r="H282" s="9"/>
      <c r="I282" s="9"/>
    </row>
    <row r="283">
      <c r="A283" s="8" t="s">
        <v>1609</v>
      </c>
      <c r="B283" s="8" t="s">
        <v>2101</v>
      </c>
      <c r="C283" s="8" t="s">
        <v>1635</v>
      </c>
      <c r="D283" s="8" t="s">
        <v>2156</v>
      </c>
      <c r="E283" s="8"/>
      <c r="F283" s="9"/>
      <c r="G283" s="9"/>
      <c r="H283" s="9"/>
      <c r="I283" s="9"/>
    </row>
    <row r="284">
      <c r="A284" s="8" t="s">
        <v>1609</v>
      </c>
      <c r="B284" s="8" t="s">
        <v>2101</v>
      </c>
      <c r="C284" s="8" t="s">
        <v>1639</v>
      </c>
      <c r="D284" s="8" t="s">
        <v>2109</v>
      </c>
      <c r="E284" s="8"/>
      <c r="F284" s="9"/>
      <c r="G284" s="9"/>
      <c r="H284" s="9"/>
      <c r="I284" s="9"/>
    </row>
    <row r="285">
      <c r="A285" s="8" t="s">
        <v>1611</v>
      </c>
      <c r="B285" s="8" t="s">
        <v>2101</v>
      </c>
      <c r="C285" s="8" t="s">
        <v>1635</v>
      </c>
      <c r="D285" s="8" t="s">
        <v>2156</v>
      </c>
      <c r="E285" s="8"/>
      <c r="F285" s="9"/>
      <c r="G285" s="9"/>
      <c r="H285" s="9"/>
      <c r="I285" s="9"/>
    </row>
    <row r="286">
      <c r="A286" s="8" t="s">
        <v>1611</v>
      </c>
      <c r="B286" s="8" t="s">
        <v>2101</v>
      </c>
      <c r="C286" s="8" t="s">
        <v>1639</v>
      </c>
      <c r="D286" s="8" t="s">
        <v>2109</v>
      </c>
      <c r="E286" s="8"/>
      <c r="F286" s="9"/>
      <c r="G286" s="9"/>
      <c r="H286" s="9"/>
      <c r="I286" s="9"/>
    </row>
    <row r="287">
      <c r="A287" s="8" t="s">
        <v>1613</v>
      </c>
      <c r="B287" s="8" t="s">
        <v>2101</v>
      </c>
      <c r="C287" s="8" t="s">
        <v>1635</v>
      </c>
      <c r="D287" s="8" t="s">
        <v>2156</v>
      </c>
      <c r="E287" s="8"/>
      <c r="F287" s="9"/>
      <c r="G287" s="9"/>
      <c r="H287" s="9"/>
      <c r="I287" s="9"/>
    </row>
    <row r="288">
      <c r="A288" s="8" t="s">
        <v>1613</v>
      </c>
      <c r="B288" s="8" t="s">
        <v>2101</v>
      </c>
      <c r="C288" s="8" t="s">
        <v>1639</v>
      </c>
      <c r="D288" s="8" t="s">
        <v>2109</v>
      </c>
      <c r="E288" s="8"/>
      <c r="F288" s="9"/>
      <c r="G288" s="9"/>
      <c r="H288" s="9"/>
      <c r="I288" s="9"/>
    </row>
    <row r="289">
      <c r="A289" s="8" t="s">
        <v>1615</v>
      </c>
      <c r="B289" s="8" t="s">
        <v>2101</v>
      </c>
      <c r="C289" s="8" t="s">
        <v>1635</v>
      </c>
      <c r="D289" s="8" t="s">
        <v>2156</v>
      </c>
      <c r="E289" s="8"/>
      <c r="F289" s="9"/>
      <c r="G289" s="9"/>
      <c r="H289" s="9"/>
      <c r="I289" s="9"/>
    </row>
    <row r="290">
      <c r="A290" s="8" t="s">
        <v>1615</v>
      </c>
      <c r="B290" s="8" t="s">
        <v>2101</v>
      </c>
      <c r="C290" s="8" t="s">
        <v>1639</v>
      </c>
      <c r="D290" s="8" t="s">
        <v>2109</v>
      </c>
      <c r="E290" s="8"/>
      <c r="F290" s="9"/>
      <c r="G290" s="9"/>
      <c r="H290" s="9"/>
      <c r="I290" s="9"/>
    </row>
    <row r="291">
      <c r="A291" s="8" t="s">
        <v>1617</v>
      </c>
      <c r="B291" s="8" t="s">
        <v>2101</v>
      </c>
      <c r="C291" s="8" t="s">
        <v>1635</v>
      </c>
      <c r="D291" s="8" t="s">
        <v>2156</v>
      </c>
      <c r="E291" s="8"/>
      <c r="F291" s="9"/>
      <c r="G291" s="9"/>
      <c r="H291" s="9"/>
      <c r="I291" s="9"/>
    </row>
    <row r="292">
      <c r="A292" s="8" t="s">
        <v>1617</v>
      </c>
      <c r="B292" s="8" t="s">
        <v>2101</v>
      </c>
      <c r="C292" s="8" t="s">
        <v>1639</v>
      </c>
      <c r="D292" s="8" t="s">
        <v>2109</v>
      </c>
      <c r="E292" s="8"/>
      <c r="F292" s="9"/>
      <c r="G292" s="9"/>
      <c r="H292" s="9"/>
      <c r="I292" s="9"/>
    </row>
    <row r="293">
      <c r="A293" s="8" t="s">
        <v>1619</v>
      </c>
      <c r="B293" s="8" t="s">
        <v>2101</v>
      </c>
      <c r="C293" s="8" t="s">
        <v>1635</v>
      </c>
      <c r="D293" s="8" t="s">
        <v>2156</v>
      </c>
      <c r="E293" s="8"/>
      <c r="F293" s="9"/>
      <c r="G293" s="9"/>
      <c r="H293" s="9"/>
      <c r="I293" s="9"/>
    </row>
    <row r="294">
      <c r="A294" s="8" t="s">
        <v>1619</v>
      </c>
      <c r="B294" s="8" t="s">
        <v>2101</v>
      </c>
      <c r="C294" s="8" t="s">
        <v>1639</v>
      </c>
      <c r="D294" s="8" t="s">
        <v>2109</v>
      </c>
      <c r="E294" s="8"/>
      <c r="F294" s="9"/>
      <c r="G294" s="9"/>
      <c r="H294" s="9"/>
      <c r="I294" s="9"/>
    </row>
    <row r="295">
      <c r="A295" s="8" t="s">
        <v>1621</v>
      </c>
      <c r="B295" s="8" t="s">
        <v>2101</v>
      </c>
      <c r="C295" s="8" t="s">
        <v>1635</v>
      </c>
      <c r="D295" s="8" t="s">
        <v>2156</v>
      </c>
      <c r="E295" s="8"/>
      <c r="F295" s="9"/>
      <c r="G295" s="9"/>
      <c r="H295" s="9"/>
      <c r="I295" s="9"/>
    </row>
    <row r="296">
      <c r="A296" s="8" t="s">
        <v>1621</v>
      </c>
      <c r="B296" s="8" t="s">
        <v>2101</v>
      </c>
      <c r="C296" s="8" t="s">
        <v>1639</v>
      </c>
      <c r="D296" s="8" t="s">
        <v>2109</v>
      </c>
      <c r="E296" s="8"/>
      <c r="F296" s="9"/>
      <c r="G296" s="9"/>
      <c r="H296" s="9"/>
      <c r="I296" s="9"/>
    </row>
    <row r="297">
      <c r="A297" s="8" t="s">
        <v>1623</v>
      </c>
      <c r="B297" s="8" t="s">
        <v>2101</v>
      </c>
      <c r="C297" s="8" t="s">
        <v>1635</v>
      </c>
      <c r="D297" s="8" t="s">
        <v>2156</v>
      </c>
      <c r="E297" s="8"/>
      <c r="F297" s="9"/>
      <c r="G297" s="9"/>
      <c r="H297" s="9"/>
      <c r="I297" s="9"/>
    </row>
    <row r="298">
      <c r="A298" s="8" t="s">
        <v>1623</v>
      </c>
      <c r="B298" s="8" t="s">
        <v>2101</v>
      </c>
      <c r="C298" s="8" t="s">
        <v>1639</v>
      </c>
      <c r="D298" s="8" t="s">
        <v>2109</v>
      </c>
      <c r="E298" s="8"/>
      <c r="F298" s="9"/>
      <c r="G298" s="9"/>
      <c r="H298" s="9"/>
      <c r="I298" s="9"/>
    </row>
    <row r="299">
      <c r="A299" s="8" t="s">
        <v>1625</v>
      </c>
      <c r="B299" s="8" t="s">
        <v>2101</v>
      </c>
      <c r="C299" s="8" t="s">
        <v>1635</v>
      </c>
      <c r="D299" s="8" t="s">
        <v>2156</v>
      </c>
      <c r="E299" s="8"/>
      <c r="F299" s="9"/>
      <c r="G299" s="9"/>
      <c r="H299" s="9"/>
      <c r="I299" s="9"/>
    </row>
    <row r="300">
      <c r="A300" s="8" t="s">
        <v>1625</v>
      </c>
      <c r="B300" s="8" t="s">
        <v>2101</v>
      </c>
      <c r="C300" s="8" t="s">
        <v>1639</v>
      </c>
      <c r="D300" s="8" t="s">
        <v>2109</v>
      </c>
      <c r="E300" s="8"/>
      <c r="F300" s="9"/>
      <c r="G300" s="9"/>
      <c r="H300" s="9"/>
      <c r="I300" s="9"/>
    </row>
    <row r="301">
      <c r="A301" s="8" t="s">
        <v>1625</v>
      </c>
      <c r="B301" s="8" t="s">
        <v>2104</v>
      </c>
      <c r="C301" s="8" t="s">
        <v>1635</v>
      </c>
      <c r="D301" s="8" t="s">
        <v>2182</v>
      </c>
      <c r="E301" s="8" t="s">
        <v>2183</v>
      </c>
      <c r="F301" s="9"/>
      <c r="G301" s="9"/>
      <c r="H301" s="9"/>
      <c r="I301" s="9"/>
    </row>
    <row r="302">
      <c r="A302" s="8" t="s">
        <v>1625</v>
      </c>
      <c r="B302" s="8" t="s">
        <v>2104</v>
      </c>
      <c r="C302" s="8" t="s">
        <v>1639</v>
      </c>
      <c r="D302" s="8" t="s">
        <v>2184</v>
      </c>
      <c r="E302" s="8" t="s">
        <v>2179</v>
      </c>
      <c r="F302" s="9"/>
      <c r="G302" s="9"/>
      <c r="H302" s="9"/>
      <c r="I302" s="9"/>
    </row>
    <row r="303">
      <c r="A303" s="8" t="s">
        <v>1627</v>
      </c>
      <c r="B303" s="8" t="s">
        <v>2101</v>
      </c>
      <c r="C303" s="8" t="s">
        <v>1635</v>
      </c>
      <c r="D303" s="8" t="s">
        <v>2102</v>
      </c>
      <c r="E303" s="8"/>
      <c r="F303" s="9"/>
      <c r="G303" s="9"/>
      <c r="H303" s="9"/>
      <c r="I303" s="9"/>
    </row>
    <row r="304">
      <c r="A304" s="8" t="s">
        <v>1627</v>
      </c>
      <c r="B304" s="8" t="s">
        <v>2104</v>
      </c>
      <c r="C304" s="8" t="s">
        <v>1635</v>
      </c>
      <c r="D304" s="8" t="s">
        <v>2185</v>
      </c>
      <c r="E304" s="8" t="s">
        <v>2186</v>
      </c>
      <c r="F304" s="9"/>
      <c r="G304" s="8"/>
      <c r="H304" s="9"/>
      <c r="I304" s="8"/>
    </row>
    <row r="305">
      <c r="A305" s="8" t="s">
        <v>1629</v>
      </c>
      <c r="B305" s="8" t="s">
        <v>2101</v>
      </c>
      <c r="C305" s="8" t="s">
        <v>1635</v>
      </c>
      <c r="D305" s="8" t="s">
        <v>2156</v>
      </c>
      <c r="E305" s="8"/>
      <c r="F305" s="9"/>
      <c r="G305" s="8"/>
      <c r="H305" s="8"/>
      <c r="I305" s="8"/>
    </row>
    <row r="306">
      <c r="A306" s="8" t="s">
        <v>1629</v>
      </c>
      <c r="B306" s="8" t="s">
        <v>2101</v>
      </c>
      <c r="C306" s="8" t="s">
        <v>1639</v>
      </c>
      <c r="D306" s="8" t="s">
        <v>2109</v>
      </c>
      <c r="E306" s="8"/>
      <c r="F306" s="9"/>
      <c r="G306" s="8"/>
      <c r="H306" s="8"/>
      <c r="I306" s="8"/>
    </row>
    <row r="307">
      <c r="A307" s="8" t="s">
        <v>1629</v>
      </c>
      <c r="B307" s="8" t="s">
        <v>2104</v>
      </c>
      <c r="C307" s="8" t="s">
        <v>1635</v>
      </c>
      <c r="D307" s="8" t="s">
        <v>2157</v>
      </c>
      <c r="E307" s="8" t="s">
        <v>2158</v>
      </c>
      <c r="F307" s="9"/>
      <c r="G307" s="8"/>
      <c r="H307" s="8"/>
      <c r="I307" s="8"/>
    </row>
    <row r="308">
      <c r="A308" s="8" t="s">
        <v>1629</v>
      </c>
      <c r="B308" s="8" t="s">
        <v>2104</v>
      </c>
      <c r="C308" s="8" t="s">
        <v>1639</v>
      </c>
      <c r="D308" s="8" t="s">
        <v>2159</v>
      </c>
      <c r="E308" s="8"/>
      <c r="F308" s="9"/>
      <c r="G308" s="8"/>
      <c r="H308" s="8"/>
      <c r="I308" s="8"/>
    </row>
    <row r="309">
      <c r="A309" s="8" t="s">
        <v>1629</v>
      </c>
      <c r="B309" s="8" t="s">
        <v>2160</v>
      </c>
      <c r="C309" s="8" t="s">
        <v>1635</v>
      </c>
      <c r="D309" s="8" t="s">
        <v>2161</v>
      </c>
      <c r="E309" s="8"/>
      <c r="F309" s="9"/>
      <c r="G309" s="8" t="s">
        <v>2162</v>
      </c>
      <c r="H309" s="8"/>
      <c r="I309" s="8" t="s">
        <v>2163</v>
      </c>
    </row>
    <row r="310">
      <c r="A310" s="8" t="s">
        <v>1629</v>
      </c>
      <c r="B310" s="8" t="s">
        <v>2160</v>
      </c>
      <c r="C310" s="8" t="s">
        <v>1639</v>
      </c>
      <c r="D310" s="8" t="s">
        <v>2164</v>
      </c>
      <c r="E310" s="8"/>
      <c r="F310" s="9"/>
      <c r="G310" s="8" t="s">
        <v>2165</v>
      </c>
      <c r="H310" s="8" t="s">
        <v>2166</v>
      </c>
      <c r="I310" s="8" t="s">
        <v>2167</v>
      </c>
    </row>
    <row r="311">
      <c r="A311" s="8"/>
      <c r="B311" s="8"/>
      <c r="C311" s="8"/>
      <c r="D311" s="8"/>
      <c r="E311" s="8"/>
      <c r="F311" s="9"/>
      <c r="G311" s="8"/>
      <c r="H311" s="8"/>
      <c r="I311" s="8"/>
    </row>
    <row r="312">
      <c r="A312" s="8"/>
      <c r="B312" s="8"/>
      <c r="C312" s="8"/>
      <c r="D312" s="8"/>
      <c r="E312" s="8"/>
      <c r="F312" s="9"/>
      <c r="G312" s="8"/>
      <c r="H312" s="8"/>
      <c r="I312" s="8"/>
    </row>
    <row r="313">
      <c r="A313" s="8"/>
      <c r="B313" s="8"/>
      <c r="C313" s="8"/>
      <c r="D313" s="8"/>
      <c r="E313" s="8"/>
      <c r="F313" s="9"/>
      <c r="G313" s="8"/>
      <c r="H313" s="8"/>
      <c r="I313" s="8"/>
    </row>
    <row r="314">
      <c r="A314" s="8"/>
      <c r="B314" s="8"/>
      <c r="C314" s="8"/>
      <c r="D314" s="8"/>
      <c r="E314" s="8"/>
      <c r="F314" s="9"/>
      <c r="G314" s="8"/>
      <c r="H314" s="8"/>
      <c r="I314" s="8"/>
    </row>
    <row r="315">
      <c r="A315" s="8"/>
      <c r="B315" s="8"/>
      <c r="C315" s="8"/>
      <c r="D315" s="8"/>
      <c r="E315" s="8"/>
      <c r="F315" s="9"/>
      <c r="G315" s="8"/>
      <c r="H315" s="8"/>
      <c r="I315" s="8"/>
    </row>
    <row r="316">
      <c r="A316" s="8"/>
      <c r="B316" s="8"/>
      <c r="C316" s="8"/>
      <c r="D316" s="8"/>
      <c r="E316" s="9"/>
      <c r="F316" s="9"/>
      <c r="G316" s="8"/>
      <c r="H316" s="8"/>
      <c r="I316" s="8"/>
    </row>
    <row r="317">
      <c r="A317" s="8"/>
      <c r="B317" s="8"/>
      <c r="C317" s="8"/>
      <c r="D317" s="8"/>
      <c r="E317" s="9"/>
      <c r="F317" s="9"/>
      <c r="G317" s="8"/>
      <c r="H317" s="8"/>
      <c r="I317" s="8"/>
    </row>
    <row r="318">
      <c r="A318" s="8"/>
      <c r="B318" s="8"/>
      <c r="C318" s="8"/>
      <c r="D318" s="8"/>
      <c r="E318" s="9"/>
      <c r="F318" s="9"/>
      <c r="G318" s="8"/>
      <c r="H318" s="8"/>
      <c r="I318"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0" t="s">
        <v>2187</v>
      </c>
      <c r="B1" s="10" t="s">
        <v>2188</v>
      </c>
    </row>
    <row r="2">
      <c r="A2" s="5" t="s">
        <v>2189</v>
      </c>
      <c r="B2" s="5" t="s">
        <v>2190</v>
      </c>
    </row>
    <row r="3">
      <c r="A3" s="5" t="s">
        <v>2191</v>
      </c>
      <c r="B3" s="5" t="s">
        <v>2192</v>
      </c>
    </row>
    <row r="4">
      <c r="A4" s="5" t="s">
        <v>2193</v>
      </c>
      <c r="B4" s="5">
        <v>1043.0</v>
      </c>
    </row>
    <row r="5">
      <c r="A5" s="5" t="s">
        <v>2194</v>
      </c>
      <c r="B5" s="5" t="s">
        <v>2195</v>
      </c>
    </row>
    <row r="6">
      <c r="A6" s="5" t="s">
        <v>2196</v>
      </c>
      <c r="B6" s="5" t="s">
        <v>2197</v>
      </c>
    </row>
    <row r="7">
      <c r="A7" s="5" t="s">
        <v>2198</v>
      </c>
      <c r="B7" s="5">
        <v>14.0</v>
      </c>
    </row>
    <row r="8">
      <c r="A8" s="5" t="s">
        <v>2199</v>
      </c>
      <c r="B8" s="5" t="s">
        <v>2200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0" t="s">
        <v>2201</v>
      </c>
      <c r="B1" s="10" t="s">
        <v>2202</v>
      </c>
      <c r="C1" s="10" t="s">
        <v>2203</v>
      </c>
      <c r="D1" s="10" t="s">
        <v>2204</v>
      </c>
      <c r="E1" s="10" t="s">
        <v>2205</v>
      </c>
      <c r="F1" s="10" t="s">
        <v>2206</v>
      </c>
      <c r="G1" s="10" t="s">
        <v>2207</v>
      </c>
      <c r="H1" s="10" t="s">
        <v>2208</v>
      </c>
      <c r="I1" s="10" t="s">
        <v>2209</v>
      </c>
      <c r="J1" s="10" t="s">
        <v>2210</v>
      </c>
      <c r="K1" s="10" t="s">
        <v>2211</v>
      </c>
      <c r="L1" s="10" t="s">
        <v>2212</v>
      </c>
      <c r="M1" s="10" t="s">
        <v>2213</v>
      </c>
      <c r="N1" s="10" t="s">
        <v>2214</v>
      </c>
      <c r="O1" s="10" t="s">
        <v>2215</v>
      </c>
      <c r="P1" s="10" t="s">
        <v>2216</v>
      </c>
      <c r="Q1" s="10" t="s">
        <v>2217</v>
      </c>
      <c r="R1" s="10" t="s">
        <v>2218</v>
      </c>
      <c r="S1" s="10" t="s">
        <v>2219</v>
      </c>
    </row>
    <row r="2">
      <c r="A2" s="5" t="s">
        <v>2220</v>
      </c>
      <c r="B2" s="5" t="s">
        <v>2221</v>
      </c>
      <c r="C2" s="5" t="s">
        <v>2221</v>
      </c>
      <c r="D2" s="5" t="s">
        <v>2222</v>
      </c>
      <c r="E2" s="5" t="s">
        <v>2223</v>
      </c>
      <c r="F2" s="5" t="s">
        <v>2221</v>
      </c>
      <c r="G2" s="5"/>
    </row>
    <row r="3">
      <c r="A3" s="5" t="s">
        <v>2220</v>
      </c>
      <c r="B3" s="5" t="s">
        <v>2221</v>
      </c>
      <c r="C3" s="5" t="s">
        <v>2221</v>
      </c>
      <c r="D3" s="5" t="s">
        <v>2224</v>
      </c>
      <c r="E3" s="5" t="s">
        <v>2223</v>
      </c>
      <c r="F3" s="5" t="s">
        <v>2221</v>
      </c>
      <c r="G3" s="5"/>
    </row>
    <row r="4">
      <c r="A4" s="5" t="s">
        <v>2220</v>
      </c>
      <c r="B4" s="5" t="s">
        <v>2221</v>
      </c>
      <c r="C4" s="5" t="s">
        <v>2221</v>
      </c>
      <c r="D4" s="5" t="s">
        <v>2225</v>
      </c>
      <c r="E4" s="5" t="s">
        <v>2223</v>
      </c>
      <c r="F4" s="5" t="s">
        <v>2221</v>
      </c>
      <c r="G4" s="5"/>
    </row>
    <row r="5">
      <c r="A5" s="5" t="s">
        <v>2220</v>
      </c>
      <c r="B5" s="5" t="s">
        <v>2226</v>
      </c>
      <c r="C5" s="5" t="s">
        <v>2227</v>
      </c>
      <c r="D5" s="5" t="s">
        <v>2228</v>
      </c>
      <c r="E5" s="5" t="s">
        <v>2223</v>
      </c>
      <c r="F5" s="5" t="s">
        <v>2229</v>
      </c>
      <c r="G5" s="5" t="s">
        <v>2101</v>
      </c>
    </row>
    <row r="6">
      <c r="A6" s="5" t="s">
        <v>2220</v>
      </c>
      <c r="B6" s="5" t="s">
        <v>2230</v>
      </c>
      <c r="C6" s="5" t="s">
        <v>2231</v>
      </c>
      <c r="D6" s="5" t="s">
        <v>2232</v>
      </c>
      <c r="E6" s="5" t="s">
        <v>2223</v>
      </c>
      <c r="F6" s="5" t="s">
        <v>2233</v>
      </c>
      <c r="G6" s="5" t="s">
        <v>2101</v>
      </c>
    </row>
    <row r="7">
      <c r="A7" s="5" t="s">
        <v>2220</v>
      </c>
      <c r="B7" s="5" t="s">
        <v>2234</v>
      </c>
      <c r="C7" s="5" t="s">
        <v>2235</v>
      </c>
      <c r="D7" s="5" t="s">
        <v>2236</v>
      </c>
      <c r="E7" s="5" t="s">
        <v>2223</v>
      </c>
      <c r="F7" s="5" t="s">
        <v>2237</v>
      </c>
      <c r="G7" s="5" t="s">
        <v>2101</v>
      </c>
    </row>
    <row r="8">
      <c r="A8" s="5" t="s">
        <v>2220</v>
      </c>
      <c r="B8" s="5" t="s">
        <v>2238</v>
      </c>
      <c r="C8" s="5" t="s">
        <v>2239</v>
      </c>
      <c r="D8" s="5" t="s">
        <v>2240</v>
      </c>
      <c r="E8" s="5" t="s">
        <v>2223</v>
      </c>
      <c r="F8" s="5" t="s">
        <v>2241</v>
      </c>
      <c r="G8" s="5" t="s">
        <v>2101</v>
      </c>
    </row>
    <row r="9">
      <c r="A9" s="5" t="s">
        <v>2220</v>
      </c>
      <c r="B9" s="5" t="s">
        <v>2242</v>
      </c>
      <c r="C9" s="5" t="s">
        <v>2243</v>
      </c>
      <c r="D9" s="5" t="s">
        <v>2244</v>
      </c>
      <c r="E9" s="5" t="s">
        <v>2223</v>
      </c>
      <c r="F9" s="5" t="s">
        <v>2245</v>
      </c>
      <c r="G9" s="5" t="s">
        <v>2101</v>
      </c>
    </row>
    <row r="10">
      <c r="A10" s="5" t="s">
        <v>2220</v>
      </c>
      <c r="B10" s="5" t="s">
        <v>2246</v>
      </c>
      <c r="C10" s="5" t="s">
        <v>2247</v>
      </c>
      <c r="D10" s="5" t="s">
        <v>2248</v>
      </c>
      <c r="E10" s="5" t="s">
        <v>2223</v>
      </c>
      <c r="F10" s="5" t="s">
        <v>2249</v>
      </c>
      <c r="G10" s="5" t="s">
        <v>2101</v>
      </c>
    </row>
    <row r="11">
      <c r="A11" s="5" t="s">
        <v>2220</v>
      </c>
      <c r="B11" s="5" t="s">
        <v>2250</v>
      </c>
      <c r="C11" s="5" t="s">
        <v>2251</v>
      </c>
      <c r="D11" s="5" t="s">
        <v>2252</v>
      </c>
      <c r="E11" s="5" t="s">
        <v>2223</v>
      </c>
      <c r="F11" s="5" t="s">
        <v>2253</v>
      </c>
      <c r="G11" s="5" t="s">
        <v>2101</v>
      </c>
    </row>
    <row r="12">
      <c r="A12" s="5" t="s">
        <v>2220</v>
      </c>
      <c r="B12" s="5" t="s">
        <v>2254</v>
      </c>
      <c r="C12" s="5" t="s">
        <v>2255</v>
      </c>
      <c r="D12" s="5" t="s">
        <v>2256</v>
      </c>
      <c r="E12" s="5" t="s">
        <v>2223</v>
      </c>
      <c r="F12" s="5" t="s">
        <v>2257</v>
      </c>
      <c r="G12" s="5" t="s">
        <v>2101</v>
      </c>
    </row>
    <row r="13">
      <c r="A13" s="5" t="s">
        <v>2220</v>
      </c>
      <c r="B13" s="5" t="s">
        <v>2258</v>
      </c>
      <c r="C13" s="5" t="s">
        <v>2259</v>
      </c>
      <c r="D13" s="5" t="s">
        <v>2260</v>
      </c>
      <c r="E13" s="5" t="s">
        <v>2223</v>
      </c>
      <c r="F13" s="5" t="s">
        <v>2261</v>
      </c>
      <c r="G13" s="5" t="s">
        <v>2101</v>
      </c>
    </row>
    <row r="14">
      <c r="A14" s="5" t="s">
        <v>2220</v>
      </c>
      <c r="B14" s="5" t="s">
        <v>2262</v>
      </c>
      <c r="C14" s="5" t="s">
        <v>2263</v>
      </c>
      <c r="D14" s="5" t="s">
        <v>2264</v>
      </c>
      <c r="E14" s="5" t="s">
        <v>2223</v>
      </c>
      <c r="F14" s="5" t="s">
        <v>2265</v>
      </c>
      <c r="G14" s="5" t="s">
        <v>2101</v>
      </c>
    </row>
    <row r="15">
      <c r="A15" s="5" t="s">
        <v>2220</v>
      </c>
      <c r="B15" s="5" t="s">
        <v>2266</v>
      </c>
      <c r="C15" s="5" t="s">
        <v>2267</v>
      </c>
      <c r="D15" s="5" t="s">
        <v>2268</v>
      </c>
      <c r="E15" s="5" t="s">
        <v>2223</v>
      </c>
      <c r="F15" s="5" t="s">
        <v>2269</v>
      </c>
      <c r="G15" s="5" t="s">
        <v>2101</v>
      </c>
    </row>
    <row r="16">
      <c r="A16" s="5" t="s">
        <v>2220</v>
      </c>
      <c r="B16" s="5" t="s">
        <v>2270</v>
      </c>
      <c r="C16" s="5" t="s">
        <v>2271</v>
      </c>
      <c r="D16" s="5" t="s">
        <v>2272</v>
      </c>
      <c r="E16" s="5" t="s">
        <v>2223</v>
      </c>
      <c r="F16" s="5" t="s">
        <v>2273</v>
      </c>
      <c r="G16" s="5" t="s">
        <v>2101</v>
      </c>
    </row>
    <row r="17">
      <c r="A17" s="5" t="s">
        <v>2220</v>
      </c>
      <c r="B17" s="5" t="s">
        <v>2274</v>
      </c>
      <c r="C17" s="5" t="s">
        <v>2275</v>
      </c>
      <c r="D17" s="5" t="s">
        <v>2276</v>
      </c>
      <c r="E17" s="5" t="s">
        <v>2223</v>
      </c>
      <c r="F17" s="5" t="s">
        <v>2277</v>
      </c>
      <c r="G17" s="5" t="s">
        <v>2101</v>
      </c>
    </row>
    <row r="18">
      <c r="A18" s="5" t="s">
        <v>2220</v>
      </c>
      <c r="B18" s="5" t="s">
        <v>2278</v>
      </c>
      <c r="C18" s="5" t="s">
        <v>2279</v>
      </c>
      <c r="D18" s="5" t="s">
        <v>2280</v>
      </c>
      <c r="E18" s="5" t="s">
        <v>2223</v>
      </c>
      <c r="F18" s="5" t="s">
        <v>2281</v>
      </c>
      <c r="G18" s="5" t="s">
        <v>2101</v>
      </c>
    </row>
    <row r="19">
      <c r="A19" s="5" t="s">
        <v>2220</v>
      </c>
      <c r="B19" s="5" t="s">
        <v>2282</v>
      </c>
      <c r="C19" s="5" t="s">
        <v>2283</v>
      </c>
      <c r="D19" s="5" t="s">
        <v>2284</v>
      </c>
      <c r="E19" s="5" t="s">
        <v>2223</v>
      </c>
      <c r="F19" s="5" t="s">
        <v>2285</v>
      </c>
      <c r="G19" s="5" t="s">
        <v>2101</v>
      </c>
    </row>
    <row r="20">
      <c r="A20" s="5" t="s">
        <v>2220</v>
      </c>
      <c r="B20" s="5" t="s">
        <v>2282</v>
      </c>
      <c r="C20" s="5" t="s">
        <v>2283</v>
      </c>
      <c r="D20" s="5" t="s">
        <v>2286</v>
      </c>
      <c r="E20" s="5" t="s">
        <v>2223</v>
      </c>
      <c r="F20" s="5" t="s">
        <v>2285</v>
      </c>
      <c r="G20" s="5" t="s">
        <v>2101</v>
      </c>
    </row>
    <row r="21">
      <c r="A21" s="5" t="s">
        <v>2220</v>
      </c>
      <c r="B21" s="5" t="s">
        <v>2282</v>
      </c>
      <c r="C21" s="5" t="s">
        <v>2283</v>
      </c>
      <c r="D21" s="5" t="s">
        <v>2287</v>
      </c>
      <c r="E21" s="5" t="s">
        <v>2223</v>
      </c>
      <c r="F21" s="5" t="s">
        <v>2285</v>
      </c>
      <c r="G21" s="5" t="s">
        <v>2101</v>
      </c>
    </row>
    <row r="22">
      <c r="A22" s="5" t="s">
        <v>2220</v>
      </c>
      <c r="B22" s="5" t="s">
        <v>2282</v>
      </c>
      <c r="C22" s="5" t="s">
        <v>2283</v>
      </c>
      <c r="D22" s="5" t="s">
        <v>2288</v>
      </c>
      <c r="E22" s="5" t="s">
        <v>2223</v>
      </c>
      <c r="F22" s="5" t="s">
        <v>2285</v>
      </c>
      <c r="G22" s="5" t="s">
        <v>2101</v>
      </c>
    </row>
    <row r="23">
      <c r="A23" s="5" t="s">
        <v>2220</v>
      </c>
      <c r="B23" s="5" t="s">
        <v>2289</v>
      </c>
      <c r="C23" s="5" t="s">
        <v>2290</v>
      </c>
      <c r="D23" s="5" t="s">
        <v>2291</v>
      </c>
      <c r="E23" s="5" t="s">
        <v>2223</v>
      </c>
      <c r="F23" s="5" t="s">
        <v>2292</v>
      </c>
      <c r="G23" s="5" t="s">
        <v>2101</v>
      </c>
    </row>
    <row r="24">
      <c r="A24" s="5" t="s">
        <v>2220</v>
      </c>
      <c r="B24" s="5" t="s">
        <v>2293</v>
      </c>
      <c r="C24" s="5" t="s">
        <v>2294</v>
      </c>
      <c r="D24" s="5" t="s">
        <v>2295</v>
      </c>
      <c r="E24" s="5" t="s">
        <v>2223</v>
      </c>
      <c r="F24" s="5" t="s">
        <v>2296</v>
      </c>
      <c r="G24" s="5" t="s">
        <v>2101</v>
      </c>
    </row>
    <row r="25">
      <c r="A25" s="5" t="s">
        <v>2220</v>
      </c>
      <c r="B25" s="5" t="s">
        <v>2297</v>
      </c>
      <c r="C25" s="5" t="s">
        <v>2298</v>
      </c>
      <c r="D25" s="5" t="s">
        <v>2299</v>
      </c>
      <c r="E25" s="5" t="s">
        <v>2223</v>
      </c>
      <c r="F25" s="5" t="s">
        <v>2300</v>
      </c>
      <c r="G25" s="5" t="s">
        <v>2101</v>
      </c>
    </row>
    <row r="26">
      <c r="A26" s="5" t="s">
        <v>2220</v>
      </c>
      <c r="B26" s="5" t="s">
        <v>2301</v>
      </c>
      <c r="C26" s="5" t="s">
        <v>2302</v>
      </c>
      <c r="D26" s="5" t="s">
        <v>2303</v>
      </c>
      <c r="E26" s="5" t="s">
        <v>2223</v>
      </c>
      <c r="F26" s="5" t="s">
        <v>2304</v>
      </c>
      <c r="G26" s="5" t="s">
        <v>2131</v>
      </c>
    </row>
    <row r="27">
      <c r="A27" s="5" t="s">
        <v>2220</v>
      </c>
      <c r="B27" s="5" t="s">
        <v>2305</v>
      </c>
      <c r="C27" s="5" t="s">
        <v>2306</v>
      </c>
      <c r="D27" s="5" t="s">
        <v>2307</v>
      </c>
      <c r="E27" s="5" t="s">
        <v>2223</v>
      </c>
      <c r="F27" s="5" t="s">
        <v>2308</v>
      </c>
      <c r="G27" s="5" t="s">
        <v>2131</v>
      </c>
    </row>
    <row r="28">
      <c r="A28" s="5" t="s">
        <v>2220</v>
      </c>
      <c r="B28" s="5" t="s">
        <v>2309</v>
      </c>
      <c r="C28" s="5" t="s">
        <v>2310</v>
      </c>
      <c r="D28" s="5" t="s">
        <v>2311</v>
      </c>
      <c r="E28" s="5" t="s">
        <v>2223</v>
      </c>
      <c r="F28" s="5" t="s">
        <v>2312</v>
      </c>
      <c r="G28" s="5" t="s">
        <v>2131</v>
      </c>
    </row>
    <row r="29">
      <c r="A29" s="5" t="s">
        <v>2220</v>
      </c>
      <c r="B29" s="5" t="s">
        <v>2313</v>
      </c>
      <c r="C29" s="5" t="s">
        <v>2314</v>
      </c>
      <c r="D29" s="5" t="s">
        <v>2315</v>
      </c>
      <c r="E29" s="5" t="s">
        <v>2223</v>
      </c>
      <c r="F29" s="5" t="s">
        <v>2316</v>
      </c>
      <c r="G29" s="5" t="s">
        <v>2131</v>
      </c>
    </row>
    <row r="30">
      <c r="A30" s="5" t="s">
        <v>2220</v>
      </c>
      <c r="B30" s="5" t="s">
        <v>2317</v>
      </c>
      <c r="C30" s="5" t="s">
        <v>2318</v>
      </c>
      <c r="D30" s="5" t="s">
        <v>2319</v>
      </c>
      <c r="E30" s="5" t="s">
        <v>2223</v>
      </c>
      <c r="F30" s="5" t="s">
        <v>2320</v>
      </c>
      <c r="G30" s="5" t="s">
        <v>2131</v>
      </c>
    </row>
    <row r="31">
      <c r="A31" s="5" t="s">
        <v>2220</v>
      </c>
      <c r="B31" s="5" t="s">
        <v>2321</v>
      </c>
      <c r="C31" s="5" t="s">
        <v>2322</v>
      </c>
      <c r="D31" s="5" t="s">
        <v>2323</v>
      </c>
      <c r="E31" s="5" t="s">
        <v>2223</v>
      </c>
      <c r="F31" s="5" t="s">
        <v>2324</v>
      </c>
      <c r="G31" s="5" t="s">
        <v>2131</v>
      </c>
    </row>
    <row r="32">
      <c r="A32" s="5" t="s">
        <v>2220</v>
      </c>
      <c r="B32" s="5" t="s">
        <v>2325</v>
      </c>
      <c r="C32" s="5" t="s">
        <v>2326</v>
      </c>
      <c r="D32" s="5" t="s">
        <v>2327</v>
      </c>
      <c r="E32" s="5" t="s">
        <v>2223</v>
      </c>
      <c r="F32" s="5" t="s">
        <v>2328</v>
      </c>
      <c r="G32" s="5" t="s">
        <v>2131</v>
      </c>
    </row>
    <row r="33">
      <c r="A33" s="5" t="s">
        <v>2220</v>
      </c>
      <c r="B33" s="5" t="s">
        <v>2329</v>
      </c>
      <c r="C33" s="5" t="s">
        <v>2330</v>
      </c>
      <c r="D33" s="5" t="s">
        <v>2331</v>
      </c>
      <c r="E33" s="5" t="s">
        <v>2223</v>
      </c>
      <c r="F33" s="5" t="s">
        <v>2332</v>
      </c>
      <c r="G33" s="5" t="s">
        <v>2131</v>
      </c>
    </row>
    <row r="34">
      <c r="A34" s="5" t="s">
        <v>2220</v>
      </c>
      <c r="B34" s="5" t="s">
        <v>2333</v>
      </c>
      <c r="C34" s="5" t="s">
        <v>2334</v>
      </c>
      <c r="D34" s="5" t="s">
        <v>2335</v>
      </c>
      <c r="E34" s="5" t="s">
        <v>2223</v>
      </c>
      <c r="F34" s="5" t="s">
        <v>2336</v>
      </c>
      <c r="G34" s="5" t="s">
        <v>2131</v>
      </c>
    </row>
    <row r="35">
      <c r="A35" s="5" t="s">
        <v>2220</v>
      </c>
      <c r="B35" s="5" t="s">
        <v>2337</v>
      </c>
      <c r="C35" s="5" t="s">
        <v>2338</v>
      </c>
      <c r="D35" s="5" t="s">
        <v>2339</v>
      </c>
      <c r="E35" s="5" t="s">
        <v>2223</v>
      </c>
      <c r="F35" s="5" t="s">
        <v>2340</v>
      </c>
      <c r="G35" s="5" t="s">
        <v>2131</v>
      </c>
    </row>
    <row r="36">
      <c r="A36" s="5" t="s">
        <v>2220</v>
      </c>
      <c r="B36" s="5" t="s">
        <v>2341</v>
      </c>
      <c r="C36" s="5" t="s">
        <v>2342</v>
      </c>
      <c r="D36" s="5" t="s">
        <v>2343</v>
      </c>
      <c r="E36" s="5" t="s">
        <v>2223</v>
      </c>
      <c r="F36" s="5" t="s">
        <v>2344</v>
      </c>
      <c r="G36" s="5" t="s">
        <v>2131</v>
      </c>
    </row>
    <row r="37">
      <c r="A37" s="5" t="s">
        <v>2220</v>
      </c>
      <c r="B37" s="5" t="s">
        <v>2345</v>
      </c>
      <c r="C37" s="5" t="s">
        <v>2346</v>
      </c>
      <c r="D37" s="5" t="s">
        <v>2347</v>
      </c>
      <c r="E37" s="5" t="s">
        <v>2223</v>
      </c>
      <c r="F37" s="5" t="s">
        <v>2348</v>
      </c>
      <c r="G37" s="5" t="s">
        <v>2131</v>
      </c>
    </row>
    <row r="38">
      <c r="A38" s="5" t="s">
        <v>2220</v>
      </c>
      <c r="B38" s="5" t="s">
        <v>2349</v>
      </c>
      <c r="C38" s="5" t="s">
        <v>2350</v>
      </c>
      <c r="D38" s="5" t="s">
        <v>2351</v>
      </c>
      <c r="E38" s="5" t="s">
        <v>2223</v>
      </c>
      <c r="F38" s="5" t="s">
        <v>2352</v>
      </c>
      <c r="G38" s="5" t="s">
        <v>2131</v>
      </c>
    </row>
    <row r="39">
      <c r="A39" s="5" t="s">
        <v>2220</v>
      </c>
      <c r="B39" s="5" t="s">
        <v>2353</v>
      </c>
      <c r="C39" s="5" t="s">
        <v>2354</v>
      </c>
      <c r="D39" s="5" t="s">
        <v>2355</v>
      </c>
      <c r="E39" s="5" t="s">
        <v>2223</v>
      </c>
      <c r="F39" s="5" t="s">
        <v>2356</v>
      </c>
      <c r="G39" s="5" t="s">
        <v>2131</v>
      </c>
    </row>
    <row r="40">
      <c r="A40" s="5" t="s">
        <v>2220</v>
      </c>
      <c r="B40" s="5" t="s">
        <v>2357</v>
      </c>
      <c r="C40" s="5" t="s">
        <v>2358</v>
      </c>
      <c r="D40" s="5" t="s">
        <v>2359</v>
      </c>
      <c r="E40" s="5" t="s">
        <v>2223</v>
      </c>
      <c r="F40" s="5" t="s">
        <v>2360</v>
      </c>
      <c r="G40" s="5" t="s">
        <v>2131</v>
      </c>
    </row>
    <row r="41">
      <c r="A41" s="5" t="s">
        <v>2220</v>
      </c>
      <c r="B41" s="5" t="s">
        <v>2361</v>
      </c>
      <c r="C41" s="5" t="s">
        <v>2362</v>
      </c>
      <c r="D41" s="5" t="s">
        <v>2363</v>
      </c>
      <c r="E41" s="5" t="s">
        <v>2223</v>
      </c>
      <c r="F41" s="5" t="s">
        <v>2364</v>
      </c>
      <c r="G41" s="5" t="s">
        <v>2131</v>
      </c>
    </row>
    <row r="42">
      <c r="A42" s="5" t="s">
        <v>2220</v>
      </c>
      <c r="B42" s="5" t="s">
        <v>2365</v>
      </c>
      <c r="C42" s="5" t="s">
        <v>2366</v>
      </c>
      <c r="D42" s="5" t="s">
        <v>2367</v>
      </c>
      <c r="E42" s="5" t="s">
        <v>2223</v>
      </c>
      <c r="F42" s="5" t="s">
        <v>2368</v>
      </c>
      <c r="G42" s="5" t="s">
        <v>2131</v>
      </c>
    </row>
    <row r="43">
      <c r="A43" s="5" t="s">
        <v>2220</v>
      </c>
      <c r="B43" s="5" t="s">
        <v>2369</v>
      </c>
      <c r="C43" s="5" t="s">
        <v>2370</v>
      </c>
      <c r="D43" s="5" t="s">
        <v>2371</v>
      </c>
      <c r="E43" s="5" t="s">
        <v>2223</v>
      </c>
      <c r="F43" s="5" t="s">
        <v>2372</v>
      </c>
      <c r="G43" s="5" t="s">
        <v>2131</v>
      </c>
    </row>
    <row r="44">
      <c r="A44" s="5" t="s">
        <v>2220</v>
      </c>
      <c r="B44" s="5" t="s">
        <v>2373</v>
      </c>
      <c r="C44" s="5" t="s">
        <v>2374</v>
      </c>
      <c r="D44" s="5" t="s">
        <v>2375</v>
      </c>
      <c r="E44" s="5" t="s">
        <v>2223</v>
      </c>
      <c r="F44" s="5" t="s">
        <v>2376</v>
      </c>
      <c r="G44" s="5" t="s">
        <v>2131</v>
      </c>
    </row>
    <row r="45">
      <c r="A45" s="5" t="s">
        <v>2220</v>
      </c>
      <c r="B45" s="5" t="s">
        <v>2373</v>
      </c>
      <c r="C45" s="5" t="s">
        <v>2374</v>
      </c>
      <c r="D45" s="5" t="s">
        <v>2377</v>
      </c>
      <c r="E45" s="5" t="s">
        <v>2223</v>
      </c>
      <c r="F45" s="5" t="s">
        <v>2376</v>
      </c>
      <c r="G45" s="5" t="s">
        <v>2131</v>
      </c>
    </row>
    <row r="46">
      <c r="A46" s="5" t="s">
        <v>2220</v>
      </c>
      <c r="B46" s="5" t="s">
        <v>2378</v>
      </c>
      <c r="C46" s="5" t="s">
        <v>2379</v>
      </c>
      <c r="D46" s="5" t="s">
        <v>2380</v>
      </c>
      <c r="E46" s="5" t="s">
        <v>2223</v>
      </c>
      <c r="F46" s="5" t="s">
        <v>2381</v>
      </c>
      <c r="G46" s="5" t="s">
        <v>2131</v>
      </c>
    </row>
    <row r="47">
      <c r="A47" s="5" t="s">
        <v>2220</v>
      </c>
      <c r="B47" s="5" t="s">
        <v>2382</v>
      </c>
      <c r="C47" s="5" t="s">
        <v>2383</v>
      </c>
      <c r="D47" s="5" t="s">
        <v>2384</v>
      </c>
      <c r="E47" s="5" t="s">
        <v>2223</v>
      </c>
      <c r="F47" s="5" t="s">
        <v>2385</v>
      </c>
      <c r="G47" s="5" t="s">
        <v>2131</v>
      </c>
    </row>
    <row r="48">
      <c r="A48" s="5" t="s">
        <v>2220</v>
      </c>
      <c r="B48" s="5" t="s">
        <v>2386</v>
      </c>
      <c r="C48" s="5" t="s">
        <v>2387</v>
      </c>
      <c r="D48" s="5" t="s">
        <v>2388</v>
      </c>
      <c r="E48" s="5" t="s">
        <v>2223</v>
      </c>
      <c r="F48" s="5" t="s">
        <v>2389</v>
      </c>
      <c r="G48" s="5" t="s">
        <v>2131</v>
      </c>
    </row>
    <row r="49">
      <c r="A49" s="5" t="s">
        <v>2220</v>
      </c>
      <c r="B49" s="5" t="s">
        <v>2390</v>
      </c>
      <c r="C49" s="5" t="s">
        <v>2391</v>
      </c>
      <c r="D49" s="5" t="s">
        <v>2392</v>
      </c>
      <c r="E49" s="5" t="s">
        <v>2223</v>
      </c>
      <c r="F49" s="5" t="s">
        <v>2393</v>
      </c>
      <c r="G49" s="5" t="s">
        <v>2131</v>
      </c>
    </row>
    <row r="50">
      <c r="A50" s="5" t="s">
        <v>2220</v>
      </c>
      <c r="B50" s="5" t="s">
        <v>2394</v>
      </c>
      <c r="C50" s="5" t="s">
        <v>2395</v>
      </c>
      <c r="D50" s="5" t="s">
        <v>2396</v>
      </c>
      <c r="E50" s="5" t="s">
        <v>2223</v>
      </c>
      <c r="F50" s="5" t="s">
        <v>2397</v>
      </c>
      <c r="G50" s="5" t="s">
        <v>2131</v>
      </c>
    </row>
    <row r="51">
      <c r="A51" s="5" t="s">
        <v>2220</v>
      </c>
      <c r="B51" s="5" t="s">
        <v>2398</v>
      </c>
      <c r="C51" s="5" t="s">
        <v>2399</v>
      </c>
      <c r="D51" s="5" t="s">
        <v>2400</v>
      </c>
      <c r="E51" s="5" t="s">
        <v>2223</v>
      </c>
      <c r="F51" s="5" t="s">
        <v>2401</v>
      </c>
      <c r="G51" s="5" t="s">
        <v>2131</v>
      </c>
    </row>
    <row r="52">
      <c r="A52" s="5" t="s">
        <v>2220</v>
      </c>
      <c r="B52" s="5" t="s">
        <v>2402</v>
      </c>
      <c r="C52" s="5" t="s">
        <v>2403</v>
      </c>
      <c r="D52" s="5" t="s">
        <v>2404</v>
      </c>
      <c r="E52" s="5" t="s">
        <v>2223</v>
      </c>
      <c r="F52" s="5" t="s">
        <v>2405</v>
      </c>
      <c r="G52" s="5" t="s">
        <v>2131</v>
      </c>
    </row>
    <row r="53">
      <c r="A53" s="5" t="s">
        <v>2220</v>
      </c>
      <c r="B53" s="5" t="s">
        <v>2406</v>
      </c>
      <c r="C53" s="5" t="s">
        <v>2407</v>
      </c>
      <c r="D53" s="5" t="s">
        <v>2408</v>
      </c>
      <c r="E53" s="5" t="s">
        <v>2223</v>
      </c>
      <c r="F53" s="5" t="s">
        <v>2409</v>
      </c>
      <c r="G53" s="5" t="s">
        <v>2131</v>
      </c>
    </row>
    <row r="54">
      <c r="A54" s="5" t="s">
        <v>2220</v>
      </c>
      <c r="B54" s="5" t="s">
        <v>2410</v>
      </c>
      <c r="C54" s="5" t="s">
        <v>2411</v>
      </c>
      <c r="D54" s="5" t="s">
        <v>2412</v>
      </c>
      <c r="E54" s="5" t="s">
        <v>2223</v>
      </c>
      <c r="F54" s="5" t="s">
        <v>2413</v>
      </c>
      <c r="G54" s="5" t="s">
        <v>2131</v>
      </c>
    </row>
    <row r="55">
      <c r="A55" s="5" t="s">
        <v>2220</v>
      </c>
      <c r="B55" s="5" t="s">
        <v>2414</v>
      </c>
      <c r="C55" s="5" t="s">
        <v>2415</v>
      </c>
      <c r="D55" s="5" t="s">
        <v>2416</v>
      </c>
      <c r="E55" s="5" t="s">
        <v>2223</v>
      </c>
      <c r="F55" s="5" t="s">
        <v>2417</v>
      </c>
      <c r="G55" s="5" t="s">
        <v>2131</v>
      </c>
    </row>
    <row r="56">
      <c r="A56" s="5" t="s">
        <v>2220</v>
      </c>
      <c r="B56" s="5" t="s">
        <v>2418</v>
      </c>
      <c r="C56" s="5" t="s">
        <v>2419</v>
      </c>
      <c r="D56" s="5" t="s">
        <v>2420</v>
      </c>
      <c r="E56" s="5" t="s">
        <v>2223</v>
      </c>
      <c r="F56" s="5" t="s">
        <v>2421</v>
      </c>
      <c r="G56" s="5" t="s">
        <v>2131</v>
      </c>
    </row>
    <row r="57">
      <c r="A57" s="5" t="s">
        <v>2220</v>
      </c>
      <c r="B57" s="5" t="s">
        <v>2422</v>
      </c>
      <c r="C57" s="5" t="s">
        <v>2423</v>
      </c>
      <c r="D57" s="5" t="s">
        <v>2424</v>
      </c>
      <c r="E57" s="5" t="s">
        <v>2223</v>
      </c>
      <c r="F57" s="5" t="s">
        <v>2425</v>
      </c>
      <c r="G57" s="5" t="s">
        <v>2131</v>
      </c>
    </row>
    <row r="58">
      <c r="A58" s="5" t="s">
        <v>2220</v>
      </c>
      <c r="B58" s="5" t="s">
        <v>2422</v>
      </c>
      <c r="C58" s="5" t="s">
        <v>2423</v>
      </c>
      <c r="D58" s="5" t="s">
        <v>2426</v>
      </c>
      <c r="E58" s="5" t="s">
        <v>2223</v>
      </c>
      <c r="F58" s="5" t="s">
        <v>2425</v>
      </c>
      <c r="G58" s="5" t="s">
        <v>2131</v>
      </c>
    </row>
    <row r="59">
      <c r="A59" s="5" t="s">
        <v>2220</v>
      </c>
      <c r="B59" s="5" t="s">
        <v>2427</v>
      </c>
      <c r="C59" s="5" t="s">
        <v>2428</v>
      </c>
      <c r="D59" s="5" t="s">
        <v>2429</v>
      </c>
      <c r="E59" s="5" t="s">
        <v>2223</v>
      </c>
      <c r="F59" s="5" t="s">
        <v>2430</v>
      </c>
      <c r="G59" s="5" t="s">
        <v>2431</v>
      </c>
    </row>
    <row r="60">
      <c r="A60" s="5" t="s">
        <v>2220</v>
      </c>
      <c r="B60" s="5" t="s">
        <v>2432</v>
      </c>
      <c r="C60" s="5" t="s">
        <v>2433</v>
      </c>
      <c r="D60" s="5" t="s">
        <v>2434</v>
      </c>
      <c r="E60" s="5" t="s">
        <v>2223</v>
      </c>
      <c r="F60" s="5" t="s">
        <v>2435</v>
      </c>
      <c r="G60" s="5" t="s">
        <v>2431</v>
      </c>
    </row>
    <row r="61">
      <c r="A61" s="5" t="s">
        <v>2220</v>
      </c>
      <c r="B61" s="5" t="s">
        <v>2436</v>
      </c>
      <c r="C61" s="5" t="s">
        <v>2437</v>
      </c>
      <c r="D61" s="5" t="s">
        <v>2438</v>
      </c>
      <c r="E61" s="5" t="s">
        <v>2223</v>
      </c>
      <c r="F61" s="5" t="s">
        <v>2439</v>
      </c>
      <c r="G61" s="5" t="s">
        <v>2431</v>
      </c>
    </row>
    <row r="62">
      <c r="A62" s="5" t="s">
        <v>2220</v>
      </c>
      <c r="B62" s="5" t="s">
        <v>2440</v>
      </c>
      <c r="C62" s="5" t="s">
        <v>2441</v>
      </c>
      <c r="D62" s="5" t="s">
        <v>2442</v>
      </c>
      <c r="E62" s="5" t="s">
        <v>2223</v>
      </c>
      <c r="F62" s="5" t="s">
        <v>2443</v>
      </c>
      <c r="G62" s="5" t="s">
        <v>2431</v>
      </c>
    </row>
    <row r="63">
      <c r="A63" s="5" t="s">
        <v>2220</v>
      </c>
      <c r="B63" s="5" t="s">
        <v>2444</v>
      </c>
      <c r="C63" s="5" t="s">
        <v>2445</v>
      </c>
      <c r="D63" s="5" t="s">
        <v>2446</v>
      </c>
      <c r="E63" s="5" t="s">
        <v>2223</v>
      </c>
      <c r="F63" s="5" t="s">
        <v>2447</v>
      </c>
      <c r="G63" s="5" t="s">
        <v>2431</v>
      </c>
    </row>
    <row r="64">
      <c r="A64" s="5" t="s">
        <v>2220</v>
      </c>
      <c r="B64" s="5" t="s">
        <v>2448</v>
      </c>
      <c r="C64" s="5" t="s">
        <v>2449</v>
      </c>
      <c r="D64" s="5" t="s">
        <v>2450</v>
      </c>
      <c r="E64" s="5" t="s">
        <v>2223</v>
      </c>
      <c r="F64" s="5" t="s">
        <v>2451</v>
      </c>
      <c r="G64" s="5" t="s">
        <v>2431</v>
      </c>
    </row>
    <row r="65">
      <c r="A65" s="5" t="s">
        <v>2220</v>
      </c>
      <c r="B65" s="5" t="s">
        <v>2452</v>
      </c>
      <c r="C65" s="5" t="s">
        <v>2453</v>
      </c>
      <c r="D65" s="5" t="s">
        <v>2454</v>
      </c>
      <c r="E65" s="5" t="s">
        <v>2223</v>
      </c>
      <c r="F65" s="5" t="s">
        <v>2455</v>
      </c>
      <c r="G65" s="5" t="s">
        <v>2431</v>
      </c>
    </row>
    <row r="66">
      <c r="A66" s="5" t="s">
        <v>2220</v>
      </c>
      <c r="B66" s="5" t="s">
        <v>2456</v>
      </c>
      <c r="C66" s="5" t="s">
        <v>2457</v>
      </c>
      <c r="D66" s="5" t="s">
        <v>2458</v>
      </c>
      <c r="E66" s="5" t="s">
        <v>2223</v>
      </c>
      <c r="F66" s="5" t="s">
        <v>2459</v>
      </c>
      <c r="G66" s="5" t="s">
        <v>2431</v>
      </c>
    </row>
    <row r="67">
      <c r="A67" s="5" t="s">
        <v>2220</v>
      </c>
      <c r="B67" s="5" t="s">
        <v>2460</v>
      </c>
      <c r="C67" s="5" t="s">
        <v>2461</v>
      </c>
      <c r="D67" s="5" t="s">
        <v>2462</v>
      </c>
      <c r="E67" s="5" t="s">
        <v>2223</v>
      </c>
      <c r="F67" s="5" t="s">
        <v>2463</v>
      </c>
      <c r="G67" s="5" t="s">
        <v>2431</v>
      </c>
    </row>
    <row r="68">
      <c r="A68" s="5" t="s">
        <v>2220</v>
      </c>
      <c r="B68" s="5" t="s">
        <v>2464</v>
      </c>
      <c r="C68" s="5" t="s">
        <v>2465</v>
      </c>
      <c r="D68" s="5" t="s">
        <v>2466</v>
      </c>
      <c r="E68" s="5" t="s">
        <v>2223</v>
      </c>
      <c r="F68" s="5" t="s">
        <v>2467</v>
      </c>
      <c r="G68" s="5" t="s">
        <v>2431</v>
      </c>
    </row>
    <row r="69">
      <c r="A69" s="5" t="s">
        <v>2220</v>
      </c>
      <c r="B69" s="5" t="s">
        <v>2468</v>
      </c>
      <c r="C69" s="5" t="s">
        <v>2469</v>
      </c>
      <c r="D69" s="5" t="s">
        <v>2470</v>
      </c>
      <c r="E69" s="5" t="s">
        <v>2223</v>
      </c>
      <c r="F69" s="5" t="s">
        <v>2471</v>
      </c>
      <c r="G69" s="5" t="s">
        <v>2431</v>
      </c>
    </row>
    <row r="70">
      <c r="A70" s="5" t="s">
        <v>2220</v>
      </c>
      <c r="B70" s="5" t="s">
        <v>2472</v>
      </c>
      <c r="C70" s="5" t="s">
        <v>2473</v>
      </c>
      <c r="D70" s="5" t="s">
        <v>2474</v>
      </c>
      <c r="E70" s="5" t="s">
        <v>2223</v>
      </c>
      <c r="F70" s="5" t="s">
        <v>2475</v>
      </c>
      <c r="G70" s="5" t="s">
        <v>2431</v>
      </c>
    </row>
    <row r="71">
      <c r="A71" s="5" t="s">
        <v>2220</v>
      </c>
      <c r="B71" s="5" t="s">
        <v>2476</v>
      </c>
      <c r="C71" s="5" t="s">
        <v>2477</v>
      </c>
      <c r="D71" s="5" t="s">
        <v>2478</v>
      </c>
      <c r="E71" s="5" t="s">
        <v>2223</v>
      </c>
      <c r="F71" s="5" t="s">
        <v>2479</v>
      </c>
      <c r="G71" s="5" t="s">
        <v>2431</v>
      </c>
    </row>
    <row r="72">
      <c r="A72" s="5" t="s">
        <v>2220</v>
      </c>
      <c r="B72" s="5" t="s">
        <v>2480</v>
      </c>
      <c r="C72" s="5" t="s">
        <v>2481</v>
      </c>
      <c r="D72" s="5" t="s">
        <v>2482</v>
      </c>
      <c r="E72" s="5" t="s">
        <v>2223</v>
      </c>
      <c r="F72" s="5" t="s">
        <v>2483</v>
      </c>
      <c r="G72" s="5" t="s">
        <v>2431</v>
      </c>
    </row>
    <row r="73">
      <c r="A73" s="5" t="s">
        <v>2220</v>
      </c>
      <c r="B73" s="5" t="s">
        <v>2484</v>
      </c>
      <c r="C73" s="5" t="s">
        <v>2485</v>
      </c>
      <c r="D73" s="5" t="s">
        <v>2486</v>
      </c>
      <c r="E73" s="5" t="s">
        <v>2223</v>
      </c>
      <c r="F73" s="5" t="s">
        <v>2487</v>
      </c>
      <c r="G73" s="5" t="s">
        <v>2431</v>
      </c>
    </row>
    <row r="74">
      <c r="A74" s="5" t="s">
        <v>2220</v>
      </c>
      <c r="B74" s="5" t="s">
        <v>2484</v>
      </c>
      <c r="C74" s="5" t="s">
        <v>2485</v>
      </c>
      <c r="D74" s="5" t="s">
        <v>2488</v>
      </c>
      <c r="E74" s="5" t="s">
        <v>2223</v>
      </c>
      <c r="F74" s="5" t="s">
        <v>2487</v>
      </c>
      <c r="G74" s="5" t="s">
        <v>2431</v>
      </c>
    </row>
    <row r="75">
      <c r="A75" s="5" t="s">
        <v>2220</v>
      </c>
      <c r="B75" s="5" t="s">
        <v>2484</v>
      </c>
      <c r="C75" s="5" t="s">
        <v>2485</v>
      </c>
      <c r="D75" s="5" t="s">
        <v>2489</v>
      </c>
      <c r="E75" s="5" t="s">
        <v>2223</v>
      </c>
      <c r="F75" s="5" t="s">
        <v>2487</v>
      </c>
      <c r="G75" s="5" t="s">
        <v>2431</v>
      </c>
    </row>
    <row r="76">
      <c r="A76" s="5" t="s">
        <v>2220</v>
      </c>
      <c r="B76" s="5" t="s">
        <v>2490</v>
      </c>
      <c r="C76" s="5" t="s">
        <v>2491</v>
      </c>
      <c r="D76" s="5" t="s">
        <v>2492</v>
      </c>
      <c r="E76" s="5" t="s">
        <v>2223</v>
      </c>
      <c r="F76" s="5" t="s">
        <v>2493</v>
      </c>
      <c r="G76" s="5" t="s">
        <v>2431</v>
      </c>
    </row>
    <row r="77">
      <c r="A77" s="5" t="s">
        <v>2220</v>
      </c>
      <c r="B77" s="5" t="s">
        <v>2494</v>
      </c>
      <c r="C77" s="5" t="s">
        <v>2495</v>
      </c>
      <c r="D77" s="5" t="s">
        <v>2496</v>
      </c>
      <c r="E77" s="5" t="s">
        <v>2223</v>
      </c>
      <c r="F77" s="5" t="s">
        <v>2497</v>
      </c>
      <c r="G77" s="5" t="s">
        <v>2431</v>
      </c>
    </row>
    <row r="78">
      <c r="A78" s="5" t="s">
        <v>2220</v>
      </c>
      <c r="B78" s="5" t="s">
        <v>2498</v>
      </c>
      <c r="C78" s="5" t="s">
        <v>2499</v>
      </c>
      <c r="D78" s="5" t="s">
        <v>2500</v>
      </c>
      <c r="E78" s="5" t="s">
        <v>2223</v>
      </c>
      <c r="F78" s="5" t="s">
        <v>2501</v>
      </c>
      <c r="G78" s="5" t="s">
        <v>2431</v>
      </c>
    </row>
    <row r="79">
      <c r="A79" s="5" t="s">
        <v>2220</v>
      </c>
      <c r="B79" s="5" t="s">
        <v>2502</v>
      </c>
      <c r="C79" s="5" t="s">
        <v>2503</v>
      </c>
      <c r="D79" s="5" t="s">
        <v>2504</v>
      </c>
      <c r="E79" s="5" t="s">
        <v>2223</v>
      </c>
      <c r="F79" s="5" t="s">
        <v>2505</v>
      </c>
      <c r="G79" s="5" t="s">
        <v>2431</v>
      </c>
    </row>
    <row r="80">
      <c r="A80" s="5" t="s">
        <v>2220</v>
      </c>
      <c r="B80" s="5" t="s">
        <v>2506</v>
      </c>
      <c r="C80" s="5" t="s">
        <v>2507</v>
      </c>
      <c r="D80" s="5" t="s">
        <v>2508</v>
      </c>
      <c r="E80" s="5" t="s">
        <v>2223</v>
      </c>
      <c r="F80" s="5" t="s">
        <v>2509</v>
      </c>
      <c r="G80" s="5" t="s">
        <v>2431</v>
      </c>
    </row>
    <row r="81">
      <c r="A81" s="5" t="s">
        <v>2220</v>
      </c>
      <c r="B81" s="5" t="s">
        <v>2510</v>
      </c>
      <c r="C81" s="5" t="s">
        <v>2511</v>
      </c>
      <c r="D81" s="5" t="s">
        <v>2512</v>
      </c>
      <c r="E81" s="5" t="s">
        <v>2223</v>
      </c>
      <c r="F81" s="5" t="s">
        <v>2513</v>
      </c>
      <c r="G81" s="5" t="s">
        <v>2431</v>
      </c>
    </row>
    <row r="82">
      <c r="A82" s="5" t="s">
        <v>2220</v>
      </c>
      <c r="B82" s="5" t="s">
        <v>2514</v>
      </c>
      <c r="C82" s="5" t="s">
        <v>2515</v>
      </c>
      <c r="D82" s="5" t="s">
        <v>2516</v>
      </c>
      <c r="E82" s="5" t="s">
        <v>2223</v>
      </c>
      <c r="F82" s="5" t="s">
        <v>2517</v>
      </c>
      <c r="G82" s="5" t="s">
        <v>2431</v>
      </c>
    </row>
    <row r="83">
      <c r="A83" s="5" t="s">
        <v>2220</v>
      </c>
      <c r="B83" s="5" t="s">
        <v>2518</v>
      </c>
      <c r="C83" s="5" t="s">
        <v>2519</v>
      </c>
      <c r="D83" s="5" t="s">
        <v>2520</v>
      </c>
      <c r="E83" s="5" t="s">
        <v>2223</v>
      </c>
      <c r="F83" s="5" t="s">
        <v>2521</v>
      </c>
      <c r="G83" s="5" t="s">
        <v>2431</v>
      </c>
    </row>
    <row r="84">
      <c r="A84" s="5" t="s">
        <v>2220</v>
      </c>
      <c r="B84" s="5" t="s">
        <v>2522</v>
      </c>
      <c r="C84" s="5" t="s">
        <v>2523</v>
      </c>
      <c r="D84" s="5" t="s">
        <v>2524</v>
      </c>
      <c r="E84" s="5" t="s">
        <v>2223</v>
      </c>
      <c r="F84" s="5" t="s">
        <v>2525</v>
      </c>
      <c r="G84" s="5" t="s">
        <v>2431</v>
      </c>
    </row>
    <row r="85">
      <c r="A85" s="5" t="s">
        <v>2220</v>
      </c>
      <c r="B85" s="5" t="s">
        <v>2526</v>
      </c>
      <c r="C85" s="5" t="s">
        <v>2527</v>
      </c>
      <c r="D85" s="5" t="s">
        <v>2528</v>
      </c>
      <c r="E85" s="5" t="s">
        <v>2223</v>
      </c>
      <c r="F85" s="5" t="s">
        <v>2529</v>
      </c>
      <c r="G85" s="5" t="s">
        <v>2431</v>
      </c>
    </row>
    <row r="86">
      <c r="A86" s="5" t="s">
        <v>2220</v>
      </c>
      <c r="B86" s="5" t="s">
        <v>2530</v>
      </c>
      <c r="C86" s="5" t="s">
        <v>2531</v>
      </c>
      <c r="D86" s="5" t="s">
        <v>2532</v>
      </c>
      <c r="E86" s="5" t="s">
        <v>2223</v>
      </c>
      <c r="F86" s="5" t="s">
        <v>2533</v>
      </c>
      <c r="G86" s="5" t="s">
        <v>2431</v>
      </c>
    </row>
    <row r="87">
      <c r="A87" s="5" t="s">
        <v>2220</v>
      </c>
      <c r="B87" s="5" t="s">
        <v>2534</v>
      </c>
      <c r="C87" s="5" t="s">
        <v>2535</v>
      </c>
      <c r="D87" s="5" t="s">
        <v>2536</v>
      </c>
      <c r="E87" s="5" t="s">
        <v>2223</v>
      </c>
      <c r="F87" s="5" t="s">
        <v>2537</v>
      </c>
      <c r="G87" s="5" t="s">
        <v>2431</v>
      </c>
    </row>
    <row r="88">
      <c r="A88" s="5" t="s">
        <v>2220</v>
      </c>
      <c r="B88" s="5" t="s">
        <v>2538</v>
      </c>
      <c r="C88" s="5" t="s">
        <v>2539</v>
      </c>
      <c r="D88" s="5" t="s">
        <v>2540</v>
      </c>
      <c r="E88" s="5" t="s">
        <v>2223</v>
      </c>
      <c r="F88" s="5" t="s">
        <v>2541</v>
      </c>
      <c r="G88" s="5" t="s">
        <v>2431</v>
      </c>
    </row>
    <row r="89">
      <c r="A89" s="5" t="s">
        <v>2220</v>
      </c>
      <c r="B89" s="5" t="s">
        <v>2542</v>
      </c>
      <c r="C89" s="5" t="s">
        <v>2543</v>
      </c>
      <c r="D89" s="5" t="s">
        <v>2544</v>
      </c>
      <c r="E89" s="5" t="s">
        <v>2223</v>
      </c>
      <c r="F89" s="5" t="s">
        <v>2545</v>
      </c>
      <c r="G89" s="5" t="s">
        <v>2431</v>
      </c>
    </row>
    <row r="90">
      <c r="A90" s="5" t="s">
        <v>2220</v>
      </c>
      <c r="B90" s="5" t="s">
        <v>2546</v>
      </c>
      <c r="C90" s="5" t="s">
        <v>2547</v>
      </c>
      <c r="D90" s="5" t="s">
        <v>2548</v>
      </c>
      <c r="E90" s="5" t="s">
        <v>2223</v>
      </c>
      <c r="F90" s="5" t="s">
        <v>2549</v>
      </c>
      <c r="G90" s="5" t="s">
        <v>2431</v>
      </c>
    </row>
    <row r="91">
      <c r="A91" s="5" t="s">
        <v>2220</v>
      </c>
      <c r="B91" s="5" t="s">
        <v>2550</v>
      </c>
      <c r="C91" s="5" t="s">
        <v>2551</v>
      </c>
      <c r="D91" s="5" t="s">
        <v>2552</v>
      </c>
      <c r="E91" s="5" t="s">
        <v>2223</v>
      </c>
      <c r="F91" s="5" t="s">
        <v>2553</v>
      </c>
      <c r="G91" s="5" t="s">
        <v>2431</v>
      </c>
    </row>
    <row r="92">
      <c r="A92" s="5" t="s">
        <v>2220</v>
      </c>
      <c r="B92" s="5" t="s">
        <v>2554</v>
      </c>
      <c r="C92" s="5" t="s">
        <v>2555</v>
      </c>
      <c r="D92" s="5" t="s">
        <v>2556</v>
      </c>
      <c r="E92" s="5" t="s">
        <v>2223</v>
      </c>
      <c r="F92" s="5" t="s">
        <v>2557</v>
      </c>
      <c r="G92" s="5" t="s">
        <v>2431</v>
      </c>
    </row>
    <row r="93">
      <c r="A93" s="5" t="s">
        <v>2220</v>
      </c>
      <c r="B93" s="5" t="s">
        <v>2558</v>
      </c>
      <c r="C93" s="5" t="s">
        <v>2559</v>
      </c>
      <c r="D93" s="5" t="s">
        <v>2560</v>
      </c>
      <c r="E93" s="5" t="s">
        <v>2223</v>
      </c>
      <c r="F93" s="5" t="s">
        <v>2561</v>
      </c>
      <c r="G93" s="5" t="s">
        <v>2431</v>
      </c>
    </row>
    <row r="94">
      <c r="A94" s="5" t="s">
        <v>2220</v>
      </c>
      <c r="B94" s="5" t="s">
        <v>2562</v>
      </c>
      <c r="C94" s="5" t="s">
        <v>2563</v>
      </c>
      <c r="D94" s="5" t="s">
        <v>2564</v>
      </c>
      <c r="E94" s="5" t="s">
        <v>2223</v>
      </c>
      <c r="F94" s="5" t="s">
        <v>2565</v>
      </c>
      <c r="G94" s="5" t="s">
        <v>2431</v>
      </c>
    </row>
    <row r="95">
      <c r="A95" s="5" t="s">
        <v>2220</v>
      </c>
      <c r="B95" s="5" t="s">
        <v>2566</v>
      </c>
      <c r="C95" s="5" t="s">
        <v>2567</v>
      </c>
      <c r="D95" s="5" t="s">
        <v>2568</v>
      </c>
      <c r="E95" s="5" t="s">
        <v>2223</v>
      </c>
      <c r="F95" s="5" t="s">
        <v>2569</v>
      </c>
      <c r="G95" s="5" t="s">
        <v>2431</v>
      </c>
    </row>
    <row r="96">
      <c r="A96" s="5" t="s">
        <v>2220</v>
      </c>
      <c r="B96" s="5" t="s">
        <v>2570</v>
      </c>
      <c r="C96" s="5" t="s">
        <v>2571</v>
      </c>
      <c r="D96" s="5" t="s">
        <v>2572</v>
      </c>
      <c r="E96" s="5" t="s">
        <v>2223</v>
      </c>
      <c r="F96" s="5" t="s">
        <v>2573</v>
      </c>
      <c r="G96" s="5" t="s">
        <v>2431</v>
      </c>
    </row>
    <row r="97">
      <c r="A97" s="5" t="s">
        <v>2220</v>
      </c>
      <c r="B97" s="5" t="s">
        <v>2574</v>
      </c>
      <c r="C97" s="5" t="s">
        <v>2575</v>
      </c>
      <c r="D97" s="5" t="s">
        <v>2576</v>
      </c>
      <c r="E97" s="5" t="s">
        <v>2223</v>
      </c>
      <c r="F97" s="5" t="s">
        <v>2577</v>
      </c>
      <c r="G97" s="5" t="s">
        <v>2431</v>
      </c>
    </row>
    <row r="98">
      <c r="A98" s="5" t="s">
        <v>2220</v>
      </c>
      <c r="B98" s="5" t="s">
        <v>2578</v>
      </c>
      <c r="C98" s="5" t="s">
        <v>2579</v>
      </c>
      <c r="D98" s="5" t="s">
        <v>2580</v>
      </c>
      <c r="E98" s="5" t="s">
        <v>2223</v>
      </c>
      <c r="F98" s="5" t="s">
        <v>2581</v>
      </c>
      <c r="G98" s="5" t="s">
        <v>2431</v>
      </c>
    </row>
    <row r="99">
      <c r="A99" s="5" t="s">
        <v>2220</v>
      </c>
      <c r="B99" s="5" t="s">
        <v>2582</v>
      </c>
      <c r="C99" s="5" t="s">
        <v>2583</v>
      </c>
      <c r="D99" s="5" t="s">
        <v>2584</v>
      </c>
      <c r="E99" s="5" t="s">
        <v>2223</v>
      </c>
      <c r="F99" s="5" t="s">
        <v>2585</v>
      </c>
      <c r="G99" s="5" t="s">
        <v>2431</v>
      </c>
    </row>
    <row r="100">
      <c r="A100" s="5" t="s">
        <v>2220</v>
      </c>
      <c r="B100" s="5" t="s">
        <v>2586</v>
      </c>
      <c r="C100" s="5" t="s">
        <v>2587</v>
      </c>
      <c r="D100" s="5" t="s">
        <v>2588</v>
      </c>
      <c r="E100" s="5" t="s">
        <v>2223</v>
      </c>
      <c r="F100" s="5" t="s">
        <v>2589</v>
      </c>
      <c r="G100" s="5" t="s">
        <v>2431</v>
      </c>
    </row>
    <row r="101">
      <c r="A101" s="5" t="s">
        <v>2220</v>
      </c>
      <c r="B101" s="5" t="s">
        <v>2590</v>
      </c>
      <c r="C101" s="5" t="s">
        <v>2591</v>
      </c>
      <c r="D101" s="5" t="s">
        <v>2592</v>
      </c>
      <c r="E101" s="5" t="s">
        <v>2223</v>
      </c>
      <c r="F101" s="5" t="s">
        <v>2593</v>
      </c>
      <c r="G101" s="5" t="s">
        <v>2431</v>
      </c>
    </row>
    <row r="102">
      <c r="A102" s="5" t="s">
        <v>2220</v>
      </c>
      <c r="B102" s="5" t="s">
        <v>2594</v>
      </c>
      <c r="C102" s="5" t="s">
        <v>2595</v>
      </c>
      <c r="D102" s="5" t="s">
        <v>2596</v>
      </c>
      <c r="E102" s="5" t="s">
        <v>2223</v>
      </c>
      <c r="F102" s="5" t="s">
        <v>2597</v>
      </c>
      <c r="G102" s="5" t="s">
        <v>2104</v>
      </c>
    </row>
    <row r="103">
      <c r="A103" s="5" t="s">
        <v>2220</v>
      </c>
      <c r="B103" s="5" t="s">
        <v>2594</v>
      </c>
      <c r="C103" s="5" t="s">
        <v>2595</v>
      </c>
      <c r="D103" s="5" t="s">
        <v>2598</v>
      </c>
      <c r="E103" s="5" t="s">
        <v>2223</v>
      </c>
      <c r="F103" s="5" t="s">
        <v>2597</v>
      </c>
      <c r="G103" s="5" t="s">
        <v>2104</v>
      </c>
    </row>
    <row r="104">
      <c r="A104" s="5" t="s">
        <v>2220</v>
      </c>
      <c r="B104" s="5" t="s">
        <v>2594</v>
      </c>
      <c r="C104" s="5" t="s">
        <v>2595</v>
      </c>
      <c r="D104" s="5" t="s">
        <v>2599</v>
      </c>
      <c r="E104" s="5" t="s">
        <v>2223</v>
      </c>
      <c r="F104" s="5" t="s">
        <v>2597</v>
      </c>
      <c r="G104" s="5" t="s">
        <v>2104</v>
      </c>
    </row>
    <row r="105">
      <c r="A105" s="5" t="s">
        <v>2220</v>
      </c>
      <c r="B105" s="5" t="s">
        <v>2594</v>
      </c>
      <c r="C105" s="5" t="s">
        <v>2595</v>
      </c>
      <c r="D105" s="5" t="s">
        <v>2600</v>
      </c>
      <c r="E105" s="5" t="s">
        <v>2223</v>
      </c>
      <c r="F105" s="5" t="s">
        <v>2597</v>
      </c>
      <c r="G105" s="5" t="s">
        <v>2104</v>
      </c>
    </row>
    <row r="106">
      <c r="A106" s="5" t="s">
        <v>2220</v>
      </c>
      <c r="B106" s="5" t="s">
        <v>2594</v>
      </c>
      <c r="C106" s="5" t="s">
        <v>2595</v>
      </c>
      <c r="D106" s="5" t="s">
        <v>2601</v>
      </c>
      <c r="E106" s="5" t="s">
        <v>2223</v>
      </c>
      <c r="F106" s="5" t="s">
        <v>2597</v>
      </c>
      <c r="G106" s="5" t="s">
        <v>2104</v>
      </c>
    </row>
    <row r="107">
      <c r="A107" s="5" t="s">
        <v>2220</v>
      </c>
      <c r="B107" s="5" t="s">
        <v>2594</v>
      </c>
      <c r="C107" s="5" t="s">
        <v>2595</v>
      </c>
      <c r="D107" s="5" t="s">
        <v>2602</v>
      </c>
      <c r="E107" s="5" t="s">
        <v>2223</v>
      </c>
      <c r="F107" s="5" t="s">
        <v>2597</v>
      </c>
      <c r="G107" s="5" t="s">
        <v>2104</v>
      </c>
    </row>
    <row r="108">
      <c r="A108" s="5" t="s">
        <v>2220</v>
      </c>
      <c r="B108" s="5" t="s">
        <v>2594</v>
      </c>
      <c r="C108" s="5" t="s">
        <v>2595</v>
      </c>
      <c r="D108" s="5" t="s">
        <v>2603</v>
      </c>
      <c r="E108" s="5" t="s">
        <v>2223</v>
      </c>
      <c r="F108" s="5" t="s">
        <v>2597</v>
      </c>
      <c r="G108" s="5" t="s">
        <v>2104</v>
      </c>
    </row>
    <row r="109">
      <c r="A109" s="5" t="s">
        <v>2220</v>
      </c>
      <c r="B109" s="5" t="s">
        <v>2594</v>
      </c>
      <c r="C109" s="5" t="s">
        <v>2595</v>
      </c>
      <c r="D109" s="5" t="s">
        <v>2604</v>
      </c>
      <c r="E109" s="5" t="s">
        <v>2223</v>
      </c>
      <c r="F109" s="5" t="s">
        <v>2597</v>
      </c>
      <c r="G109" s="5" t="s">
        <v>2104</v>
      </c>
    </row>
    <row r="110">
      <c r="A110" s="5" t="s">
        <v>2220</v>
      </c>
      <c r="B110" s="5" t="s">
        <v>2594</v>
      </c>
      <c r="C110" s="5" t="s">
        <v>2595</v>
      </c>
      <c r="D110" s="5" t="s">
        <v>2605</v>
      </c>
      <c r="E110" s="5" t="s">
        <v>2223</v>
      </c>
      <c r="F110" s="5" t="s">
        <v>2597</v>
      </c>
      <c r="G110" s="5" t="s">
        <v>2104</v>
      </c>
    </row>
    <row r="111">
      <c r="A111" s="5" t="s">
        <v>2220</v>
      </c>
      <c r="B111" s="5" t="s">
        <v>2606</v>
      </c>
      <c r="C111" s="5" t="s">
        <v>2607</v>
      </c>
      <c r="D111" s="5" t="s">
        <v>2608</v>
      </c>
      <c r="E111" s="5" t="s">
        <v>2223</v>
      </c>
      <c r="F111" s="5" t="s">
        <v>2609</v>
      </c>
      <c r="G111" s="5" t="s">
        <v>2104</v>
      </c>
    </row>
    <row r="112">
      <c r="A112" s="5" t="s">
        <v>2220</v>
      </c>
      <c r="B112" s="5" t="s">
        <v>2610</v>
      </c>
      <c r="C112" s="5" t="s">
        <v>2611</v>
      </c>
      <c r="D112" s="5" t="s">
        <v>2612</v>
      </c>
      <c r="E112" s="5" t="s">
        <v>2223</v>
      </c>
      <c r="F112" s="5" t="s">
        <v>2613</v>
      </c>
      <c r="G112" s="5" t="s">
        <v>2104</v>
      </c>
    </row>
    <row r="113">
      <c r="A113" s="5" t="s">
        <v>2220</v>
      </c>
      <c r="B113" s="5" t="s">
        <v>2614</v>
      </c>
      <c r="C113" s="5" t="s">
        <v>2615</v>
      </c>
      <c r="D113" s="5" t="s">
        <v>2616</v>
      </c>
      <c r="E113" s="5" t="s">
        <v>2223</v>
      </c>
      <c r="F113" s="5" t="s">
        <v>2617</v>
      </c>
      <c r="G113" s="5" t="s">
        <v>2104</v>
      </c>
    </row>
    <row r="114">
      <c r="A114" s="5" t="s">
        <v>2220</v>
      </c>
      <c r="B114" s="5" t="s">
        <v>2618</v>
      </c>
      <c r="C114" s="5" t="s">
        <v>2619</v>
      </c>
      <c r="D114" s="5" t="s">
        <v>2620</v>
      </c>
      <c r="E114" s="5" t="s">
        <v>2223</v>
      </c>
      <c r="F114" s="5" t="s">
        <v>2621</v>
      </c>
      <c r="G114" s="5" t="s">
        <v>2104</v>
      </c>
    </row>
    <row r="115">
      <c r="A115" s="5" t="s">
        <v>2220</v>
      </c>
      <c r="B115" s="5" t="s">
        <v>2622</v>
      </c>
      <c r="C115" s="5" t="s">
        <v>2623</v>
      </c>
      <c r="D115" s="5" t="s">
        <v>2624</v>
      </c>
      <c r="E115" s="5" t="s">
        <v>2223</v>
      </c>
      <c r="F115" s="5" t="s">
        <v>2625</v>
      </c>
      <c r="G115" s="5" t="s">
        <v>2104</v>
      </c>
    </row>
    <row r="116">
      <c r="A116" s="5" t="s">
        <v>2220</v>
      </c>
      <c r="B116" s="5" t="s">
        <v>2626</v>
      </c>
      <c r="C116" s="5" t="s">
        <v>2627</v>
      </c>
      <c r="D116" s="5" t="s">
        <v>2628</v>
      </c>
      <c r="E116" s="5" t="s">
        <v>2223</v>
      </c>
      <c r="F116" s="5" t="s">
        <v>2629</v>
      </c>
      <c r="G116" s="5" t="s">
        <v>2104</v>
      </c>
    </row>
    <row r="117">
      <c r="A117" s="5" t="s">
        <v>2220</v>
      </c>
      <c r="B117" s="5" t="s">
        <v>2626</v>
      </c>
      <c r="C117" s="5" t="s">
        <v>2627</v>
      </c>
      <c r="D117" s="5" t="s">
        <v>2630</v>
      </c>
      <c r="E117" s="5" t="s">
        <v>2223</v>
      </c>
      <c r="F117" s="5" t="s">
        <v>2629</v>
      </c>
      <c r="G117" s="5" t="s">
        <v>2104</v>
      </c>
    </row>
    <row r="118">
      <c r="A118" s="5" t="s">
        <v>2220</v>
      </c>
      <c r="B118" s="5" t="s">
        <v>2626</v>
      </c>
      <c r="C118" s="5" t="s">
        <v>2627</v>
      </c>
      <c r="D118" s="5" t="s">
        <v>2631</v>
      </c>
      <c r="E118" s="5" t="s">
        <v>2223</v>
      </c>
      <c r="F118" s="5" t="s">
        <v>2629</v>
      </c>
      <c r="G118" s="5" t="s">
        <v>2104</v>
      </c>
    </row>
    <row r="119">
      <c r="A119" s="5" t="s">
        <v>2220</v>
      </c>
      <c r="B119" s="5" t="s">
        <v>2626</v>
      </c>
      <c r="C119" s="5" t="s">
        <v>2627</v>
      </c>
      <c r="D119" s="5" t="s">
        <v>2632</v>
      </c>
      <c r="E119" s="5" t="s">
        <v>2223</v>
      </c>
      <c r="F119" s="5" t="s">
        <v>2629</v>
      </c>
      <c r="G119" s="5" t="s">
        <v>2104</v>
      </c>
    </row>
    <row r="120">
      <c r="A120" s="5" t="s">
        <v>2220</v>
      </c>
      <c r="B120" s="5" t="s">
        <v>2626</v>
      </c>
      <c r="C120" s="5" t="s">
        <v>2627</v>
      </c>
      <c r="D120" s="5" t="s">
        <v>2633</v>
      </c>
      <c r="E120" s="5" t="s">
        <v>2223</v>
      </c>
      <c r="F120" s="5" t="s">
        <v>2629</v>
      </c>
      <c r="G120" s="5" t="s">
        <v>2104</v>
      </c>
    </row>
    <row r="121">
      <c r="A121" s="5" t="s">
        <v>2220</v>
      </c>
      <c r="B121" s="5" t="s">
        <v>2626</v>
      </c>
      <c r="C121" s="5" t="s">
        <v>2627</v>
      </c>
      <c r="D121" s="5" t="s">
        <v>2634</v>
      </c>
      <c r="E121" s="5" t="s">
        <v>2223</v>
      </c>
      <c r="F121" s="5" t="s">
        <v>2629</v>
      </c>
      <c r="G121" s="5" t="s">
        <v>2104</v>
      </c>
    </row>
    <row r="122">
      <c r="A122" s="5" t="s">
        <v>2220</v>
      </c>
      <c r="B122" s="5" t="s">
        <v>2626</v>
      </c>
      <c r="C122" s="5" t="s">
        <v>2627</v>
      </c>
      <c r="D122" s="5" t="s">
        <v>2635</v>
      </c>
      <c r="E122" s="5" t="s">
        <v>2223</v>
      </c>
      <c r="F122" s="5" t="s">
        <v>2629</v>
      </c>
      <c r="G122" s="5" t="s">
        <v>2104</v>
      </c>
    </row>
    <row r="123">
      <c r="A123" s="5" t="s">
        <v>2220</v>
      </c>
      <c r="B123" s="5" t="s">
        <v>2626</v>
      </c>
      <c r="C123" s="5" t="s">
        <v>2627</v>
      </c>
      <c r="D123" s="5" t="s">
        <v>2636</v>
      </c>
      <c r="E123" s="5" t="s">
        <v>2223</v>
      </c>
      <c r="F123" s="5" t="s">
        <v>2629</v>
      </c>
      <c r="G123" s="5" t="s">
        <v>2104</v>
      </c>
    </row>
    <row r="124">
      <c r="A124" s="5" t="s">
        <v>2220</v>
      </c>
      <c r="B124" s="5" t="s">
        <v>2626</v>
      </c>
      <c r="C124" s="5" t="s">
        <v>2627</v>
      </c>
      <c r="D124" s="5" t="s">
        <v>2637</v>
      </c>
      <c r="E124" s="5" t="s">
        <v>2223</v>
      </c>
      <c r="F124" s="5" t="s">
        <v>2629</v>
      </c>
      <c r="G124" s="5" t="s">
        <v>2104</v>
      </c>
    </row>
    <row r="125">
      <c r="A125" s="5" t="s">
        <v>2220</v>
      </c>
      <c r="B125" s="5" t="s">
        <v>2638</v>
      </c>
      <c r="C125" s="5" t="s">
        <v>2639</v>
      </c>
      <c r="D125" s="5" t="s">
        <v>2640</v>
      </c>
      <c r="E125" s="5" t="s">
        <v>2223</v>
      </c>
      <c r="F125" s="5" t="s">
        <v>2641</v>
      </c>
      <c r="G125" s="5" t="s">
        <v>2104</v>
      </c>
    </row>
    <row r="126">
      <c r="A126" s="5" t="s">
        <v>2220</v>
      </c>
      <c r="B126" s="5" t="s">
        <v>2642</v>
      </c>
      <c r="C126" s="5" t="s">
        <v>2643</v>
      </c>
      <c r="D126" s="5" t="s">
        <v>2644</v>
      </c>
      <c r="E126" s="5" t="s">
        <v>2223</v>
      </c>
      <c r="F126" s="5" t="s">
        <v>2645</v>
      </c>
      <c r="G126" s="5" t="s">
        <v>2104</v>
      </c>
    </row>
    <row r="127">
      <c r="A127" s="5" t="s">
        <v>2220</v>
      </c>
      <c r="B127" s="5" t="s">
        <v>2646</v>
      </c>
      <c r="C127" s="5" t="s">
        <v>2647</v>
      </c>
      <c r="D127" s="5" t="s">
        <v>2648</v>
      </c>
      <c r="E127" s="5" t="s">
        <v>2223</v>
      </c>
      <c r="F127" s="5" t="s">
        <v>2649</v>
      </c>
      <c r="G127" s="5" t="s">
        <v>2104</v>
      </c>
    </row>
    <row r="128">
      <c r="A128" s="5" t="s">
        <v>2220</v>
      </c>
      <c r="B128" s="5" t="s">
        <v>2646</v>
      </c>
      <c r="C128" s="5" t="s">
        <v>2647</v>
      </c>
      <c r="D128" s="5" t="s">
        <v>2650</v>
      </c>
      <c r="E128" s="5" t="s">
        <v>2223</v>
      </c>
      <c r="F128" s="5" t="s">
        <v>2649</v>
      </c>
      <c r="G128" s="5" t="s">
        <v>2104</v>
      </c>
    </row>
    <row r="129">
      <c r="A129" s="5" t="s">
        <v>2220</v>
      </c>
      <c r="B129" s="5" t="s">
        <v>2651</v>
      </c>
      <c r="C129" s="5" t="s">
        <v>2652</v>
      </c>
      <c r="D129" s="5" t="s">
        <v>2653</v>
      </c>
      <c r="E129" s="5" t="s">
        <v>2223</v>
      </c>
      <c r="F129" s="5" t="s">
        <v>2654</v>
      </c>
      <c r="G129" s="5" t="s">
        <v>2104</v>
      </c>
    </row>
    <row r="130">
      <c r="A130" s="5" t="s">
        <v>2220</v>
      </c>
      <c r="B130" s="5" t="s">
        <v>2655</v>
      </c>
      <c r="C130" s="5" t="s">
        <v>2656</v>
      </c>
      <c r="D130" s="5" t="s">
        <v>2657</v>
      </c>
      <c r="E130" s="5" t="s">
        <v>2223</v>
      </c>
      <c r="F130" s="5" t="s">
        <v>2658</v>
      </c>
      <c r="G130" s="5" t="s">
        <v>2104</v>
      </c>
    </row>
    <row r="131">
      <c r="A131" s="5" t="s">
        <v>2220</v>
      </c>
      <c r="B131" s="5" t="s">
        <v>2655</v>
      </c>
      <c r="C131" s="5" t="s">
        <v>2656</v>
      </c>
      <c r="D131" s="5" t="s">
        <v>2659</v>
      </c>
      <c r="E131" s="5" t="s">
        <v>2223</v>
      </c>
      <c r="F131" s="5" t="s">
        <v>2658</v>
      </c>
      <c r="G131" s="5" t="s">
        <v>2104</v>
      </c>
    </row>
    <row r="132">
      <c r="A132" s="5" t="s">
        <v>2220</v>
      </c>
      <c r="B132" s="5" t="s">
        <v>2660</v>
      </c>
      <c r="C132" s="5" t="s">
        <v>2661</v>
      </c>
      <c r="D132" s="5" t="s">
        <v>2662</v>
      </c>
      <c r="E132" s="5" t="s">
        <v>2223</v>
      </c>
      <c r="F132" s="5" t="s">
        <v>2663</v>
      </c>
      <c r="G132" s="5" t="s">
        <v>2104</v>
      </c>
    </row>
    <row r="133">
      <c r="A133" s="5" t="s">
        <v>2220</v>
      </c>
      <c r="B133" s="5" t="s">
        <v>2664</v>
      </c>
      <c r="C133" s="5" t="s">
        <v>2665</v>
      </c>
      <c r="D133" s="5" t="s">
        <v>2666</v>
      </c>
      <c r="E133" s="5" t="s">
        <v>2223</v>
      </c>
      <c r="F133" s="5" t="s">
        <v>2667</v>
      </c>
      <c r="G133" s="5" t="s">
        <v>2104</v>
      </c>
    </row>
    <row r="134">
      <c r="A134" s="5" t="s">
        <v>2220</v>
      </c>
      <c r="B134" s="5" t="s">
        <v>2668</v>
      </c>
      <c r="C134" s="5" t="s">
        <v>2669</v>
      </c>
      <c r="D134" s="5" t="s">
        <v>2670</v>
      </c>
      <c r="E134" s="5" t="s">
        <v>2223</v>
      </c>
      <c r="F134" s="5" t="s">
        <v>2671</v>
      </c>
      <c r="G134" s="5" t="s">
        <v>2104</v>
      </c>
    </row>
    <row r="135">
      <c r="A135" s="5" t="s">
        <v>2220</v>
      </c>
      <c r="B135" s="5" t="s">
        <v>2672</v>
      </c>
      <c r="C135" s="5" t="s">
        <v>2673</v>
      </c>
      <c r="D135" s="5" t="s">
        <v>2674</v>
      </c>
      <c r="E135" s="5" t="s">
        <v>2223</v>
      </c>
      <c r="F135" s="5" t="s">
        <v>2675</v>
      </c>
      <c r="G135" s="5" t="s">
        <v>2104</v>
      </c>
    </row>
    <row r="136">
      <c r="A136" s="5" t="s">
        <v>2220</v>
      </c>
      <c r="B136" s="5" t="s">
        <v>2676</v>
      </c>
      <c r="C136" s="5" t="s">
        <v>2677</v>
      </c>
      <c r="D136" s="5" t="s">
        <v>2678</v>
      </c>
      <c r="E136" s="5" t="s">
        <v>2223</v>
      </c>
      <c r="F136" s="5" t="s">
        <v>2679</v>
      </c>
      <c r="G136" s="5" t="s">
        <v>2104</v>
      </c>
    </row>
    <row r="137">
      <c r="A137" s="5" t="s">
        <v>2220</v>
      </c>
      <c r="B137" s="5" t="s">
        <v>2680</v>
      </c>
      <c r="C137" s="5" t="s">
        <v>2681</v>
      </c>
      <c r="D137" s="5" t="s">
        <v>2682</v>
      </c>
      <c r="E137" s="5" t="s">
        <v>2223</v>
      </c>
      <c r="F137" s="5" t="s">
        <v>2683</v>
      </c>
      <c r="G137" s="5" t="s">
        <v>2104</v>
      </c>
    </row>
    <row r="138">
      <c r="A138" s="5" t="s">
        <v>2220</v>
      </c>
      <c r="B138" s="5" t="s">
        <v>2680</v>
      </c>
      <c r="C138" s="5" t="s">
        <v>2681</v>
      </c>
      <c r="D138" s="5" t="s">
        <v>2684</v>
      </c>
      <c r="E138" s="5" t="s">
        <v>2223</v>
      </c>
      <c r="F138" s="5" t="s">
        <v>2683</v>
      </c>
      <c r="G138" s="5" t="s">
        <v>2104</v>
      </c>
    </row>
    <row r="139">
      <c r="A139" s="5" t="s">
        <v>2220</v>
      </c>
      <c r="B139" s="5" t="s">
        <v>2680</v>
      </c>
      <c r="C139" s="5" t="s">
        <v>2681</v>
      </c>
      <c r="D139" s="5" t="s">
        <v>2685</v>
      </c>
      <c r="E139" s="5" t="s">
        <v>2223</v>
      </c>
      <c r="F139" s="5" t="s">
        <v>2683</v>
      </c>
      <c r="G139" s="5" t="s">
        <v>2104</v>
      </c>
    </row>
    <row r="140">
      <c r="A140" s="5" t="s">
        <v>2220</v>
      </c>
      <c r="B140" s="5" t="s">
        <v>2680</v>
      </c>
      <c r="C140" s="5" t="s">
        <v>2681</v>
      </c>
      <c r="D140" s="5" t="s">
        <v>2686</v>
      </c>
      <c r="E140" s="5" t="s">
        <v>2223</v>
      </c>
      <c r="F140" s="5" t="s">
        <v>2683</v>
      </c>
      <c r="G140" s="5" t="s">
        <v>2104</v>
      </c>
    </row>
    <row r="141">
      <c r="A141" s="5" t="s">
        <v>2220</v>
      </c>
      <c r="B141" s="5" t="s">
        <v>2680</v>
      </c>
      <c r="C141" s="5" t="s">
        <v>2681</v>
      </c>
      <c r="D141" s="5" t="s">
        <v>2687</v>
      </c>
      <c r="E141" s="5" t="s">
        <v>2223</v>
      </c>
      <c r="F141" s="5" t="s">
        <v>2683</v>
      </c>
      <c r="G141" s="5" t="s">
        <v>2104</v>
      </c>
    </row>
    <row r="142">
      <c r="A142" s="5" t="s">
        <v>2220</v>
      </c>
      <c r="B142" s="5" t="s">
        <v>2680</v>
      </c>
      <c r="C142" s="5" t="s">
        <v>2681</v>
      </c>
      <c r="D142" s="5" t="s">
        <v>2688</v>
      </c>
      <c r="E142" s="5" t="s">
        <v>2223</v>
      </c>
      <c r="F142" s="5" t="s">
        <v>2683</v>
      </c>
      <c r="G142" s="5" t="s">
        <v>2104</v>
      </c>
    </row>
    <row r="143">
      <c r="A143" s="5" t="s">
        <v>2220</v>
      </c>
      <c r="B143" s="5" t="s">
        <v>2680</v>
      </c>
      <c r="C143" s="5" t="s">
        <v>2681</v>
      </c>
      <c r="D143" s="5" t="s">
        <v>2689</v>
      </c>
      <c r="E143" s="5" t="s">
        <v>2223</v>
      </c>
      <c r="F143" s="5" t="s">
        <v>2683</v>
      </c>
      <c r="G143" s="5" t="s">
        <v>2104</v>
      </c>
    </row>
    <row r="144">
      <c r="A144" s="5" t="s">
        <v>2220</v>
      </c>
      <c r="B144" s="5" t="s">
        <v>2680</v>
      </c>
      <c r="C144" s="5" t="s">
        <v>2681</v>
      </c>
      <c r="D144" s="5" t="s">
        <v>2690</v>
      </c>
      <c r="E144" s="5" t="s">
        <v>2223</v>
      </c>
      <c r="F144" s="5" t="s">
        <v>2683</v>
      </c>
      <c r="G144" s="5" t="s">
        <v>2104</v>
      </c>
    </row>
    <row r="145">
      <c r="A145" s="5" t="s">
        <v>2220</v>
      </c>
      <c r="B145" s="5" t="s">
        <v>2691</v>
      </c>
      <c r="C145" s="5" t="s">
        <v>2692</v>
      </c>
      <c r="D145" s="5" t="s">
        <v>2693</v>
      </c>
      <c r="E145" s="5" t="s">
        <v>2223</v>
      </c>
      <c r="F145" s="5" t="s">
        <v>2694</v>
      </c>
      <c r="G145" s="5" t="s">
        <v>2104</v>
      </c>
    </row>
    <row r="146">
      <c r="A146" s="5" t="s">
        <v>2220</v>
      </c>
      <c r="B146" s="5" t="s">
        <v>2691</v>
      </c>
      <c r="C146" s="5" t="s">
        <v>2692</v>
      </c>
      <c r="D146" s="5" t="s">
        <v>2695</v>
      </c>
      <c r="E146" s="5" t="s">
        <v>2223</v>
      </c>
      <c r="F146" s="5" t="s">
        <v>2694</v>
      </c>
      <c r="G146" s="5" t="s">
        <v>2104</v>
      </c>
    </row>
    <row r="147">
      <c r="A147" s="5" t="s">
        <v>2220</v>
      </c>
      <c r="B147" s="5" t="s">
        <v>2696</v>
      </c>
      <c r="C147" s="5" t="s">
        <v>2697</v>
      </c>
      <c r="D147" s="5" t="s">
        <v>2698</v>
      </c>
      <c r="E147" s="5" t="s">
        <v>2223</v>
      </c>
      <c r="F147" s="5" t="s">
        <v>2699</v>
      </c>
      <c r="G147" s="5" t="s">
        <v>2104</v>
      </c>
    </row>
    <row r="148">
      <c r="A148" s="5" t="s">
        <v>2220</v>
      </c>
      <c r="B148" s="5" t="s">
        <v>2700</v>
      </c>
      <c r="C148" s="5" t="s">
        <v>2701</v>
      </c>
      <c r="D148" s="5" t="s">
        <v>2702</v>
      </c>
      <c r="E148" s="5" t="s">
        <v>2223</v>
      </c>
      <c r="F148" s="5" t="s">
        <v>2703</v>
      </c>
      <c r="G148" s="5" t="s">
        <v>2104</v>
      </c>
    </row>
    <row r="149">
      <c r="A149" s="5" t="s">
        <v>2220</v>
      </c>
      <c r="B149" s="5" t="s">
        <v>2704</v>
      </c>
      <c r="C149" s="5" t="s">
        <v>2705</v>
      </c>
      <c r="D149" s="5" t="s">
        <v>2706</v>
      </c>
      <c r="E149" s="5" t="s">
        <v>2223</v>
      </c>
      <c r="F149" s="5" t="s">
        <v>2707</v>
      </c>
      <c r="G149" s="5" t="s">
        <v>2104</v>
      </c>
    </row>
    <row r="150">
      <c r="A150" s="5" t="s">
        <v>2220</v>
      </c>
      <c r="B150" s="5" t="s">
        <v>2708</v>
      </c>
      <c r="C150" s="5" t="s">
        <v>2709</v>
      </c>
      <c r="D150" s="5" t="s">
        <v>2710</v>
      </c>
      <c r="E150" s="5" t="s">
        <v>2223</v>
      </c>
      <c r="F150" s="5" t="s">
        <v>2711</v>
      </c>
      <c r="G150" s="5" t="s">
        <v>2104</v>
      </c>
    </row>
    <row r="151">
      <c r="A151" s="5" t="s">
        <v>2220</v>
      </c>
      <c r="B151" s="5" t="s">
        <v>2712</v>
      </c>
      <c r="C151" s="5" t="s">
        <v>2713</v>
      </c>
      <c r="D151" s="5" t="s">
        <v>2714</v>
      </c>
      <c r="E151" s="5" t="s">
        <v>2223</v>
      </c>
      <c r="F151" s="5" t="s">
        <v>2715</v>
      </c>
      <c r="G151" s="5" t="s">
        <v>2104</v>
      </c>
    </row>
    <row r="152">
      <c r="A152" s="5" t="s">
        <v>2220</v>
      </c>
      <c r="B152" s="5" t="s">
        <v>2716</v>
      </c>
      <c r="C152" s="5" t="s">
        <v>2717</v>
      </c>
      <c r="D152" s="5" t="s">
        <v>2718</v>
      </c>
      <c r="E152" s="5" t="s">
        <v>2223</v>
      </c>
      <c r="F152" s="5" t="s">
        <v>2719</v>
      </c>
      <c r="G152" s="5" t="s">
        <v>2104</v>
      </c>
    </row>
    <row r="153">
      <c r="A153" s="5" t="s">
        <v>2220</v>
      </c>
      <c r="B153" s="5" t="s">
        <v>2720</v>
      </c>
      <c r="C153" s="5" t="s">
        <v>2721</v>
      </c>
      <c r="D153" s="5" t="s">
        <v>2722</v>
      </c>
      <c r="E153" s="5" t="s">
        <v>2223</v>
      </c>
      <c r="F153" s="5" t="s">
        <v>2723</v>
      </c>
      <c r="G153" s="5" t="s">
        <v>2104</v>
      </c>
    </row>
    <row r="154">
      <c r="A154" s="5" t="s">
        <v>2220</v>
      </c>
      <c r="B154" s="5" t="s">
        <v>2724</v>
      </c>
      <c r="C154" s="5" t="s">
        <v>2725</v>
      </c>
      <c r="D154" s="5" t="s">
        <v>2726</v>
      </c>
      <c r="E154" s="5" t="s">
        <v>2223</v>
      </c>
      <c r="F154" s="5" t="s">
        <v>2727</v>
      </c>
      <c r="G154" s="5" t="s">
        <v>2104</v>
      </c>
    </row>
    <row r="155">
      <c r="A155" s="5" t="s">
        <v>2220</v>
      </c>
      <c r="B155" s="5" t="s">
        <v>2728</v>
      </c>
      <c r="C155" s="5" t="s">
        <v>2729</v>
      </c>
      <c r="D155" s="5" t="s">
        <v>2730</v>
      </c>
      <c r="E155" s="5" t="s">
        <v>2223</v>
      </c>
      <c r="F155" s="5" t="s">
        <v>2731</v>
      </c>
      <c r="G155" s="5" t="s">
        <v>2104</v>
      </c>
    </row>
    <row r="156">
      <c r="A156" s="5" t="s">
        <v>2220</v>
      </c>
      <c r="B156" s="5" t="s">
        <v>2732</v>
      </c>
      <c r="C156" s="5" t="s">
        <v>2733</v>
      </c>
      <c r="D156" s="5" t="s">
        <v>2734</v>
      </c>
      <c r="E156" s="5" t="s">
        <v>2223</v>
      </c>
      <c r="F156" s="5" t="s">
        <v>2735</v>
      </c>
      <c r="G156" s="5" t="s">
        <v>2104</v>
      </c>
    </row>
    <row r="157">
      <c r="A157" s="5" t="s">
        <v>2220</v>
      </c>
      <c r="B157" s="5" t="s">
        <v>2732</v>
      </c>
      <c r="C157" s="5" t="s">
        <v>2733</v>
      </c>
      <c r="D157" s="5" t="s">
        <v>2736</v>
      </c>
      <c r="E157" s="5" t="s">
        <v>2223</v>
      </c>
      <c r="F157" s="5" t="s">
        <v>2735</v>
      </c>
      <c r="G157" s="5" t="s">
        <v>2104</v>
      </c>
    </row>
    <row r="158">
      <c r="A158" s="5" t="s">
        <v>2220</v>
      </c>
      <c r="B158" s="5" t="s">
        <v>2732</v>
      </c>
      <c r="C158" s="5" t="s">
        <v>2733</v>
      </c>
      <c r="D158" s="5" t="s">
        <v>2737</v>
      </c>
      <c r="E158" s="5" t="s">
        <v>2223</v>
      </c>
      <c r="F158" s="5" t="s">
        <v>2735</v>
      </c>
      <c r="G158" s="5" t="s">
        <v>2104</v>
      </c>
    </row>
    <row r="159">
      <c r="A159" s="5" t="s">
        <v>2220</v>
      </c>
      <c r="B159" s="5" t="s">
        <v>2738</v>
      </c>
      <c r="C159" s="5" t="s">
        <v>2739</v>
      </c>
      <c r="D159" s="5" t="s">
        <v>2740</v>
      </c>
      <c r="E159" s="5" t="s">
        <v>2223</v>
      </c>
      <c r="F159" s="5" t="s">
        <v>2741</v>
      </c>
      <c r="G159" s="5" t="s">
        <v>2104</v>
      </c>
    </row>
    <row r="160">
      <c r="A160" s="5" t="s">
        <v>2220</v>
      </c>
      <c r="B160" s="5" t="s">
        <v>2742</v>
      </c>
      <c r="C160" s="5" t="s">
        <v>2743</v>
      </c>
      <c r="D160" s="5" t="s">
        <v>2744</v>
      </c>
      <c r="E160" s="5" t="s">
        <v>2223</v>
      </c>
      <c r="F160" s="5" t="s">
        <v>2745</v>
      </c>
      <c r="G160" s="5" t="s">
        <v>2104</v>
      </c>
    </row>
    <row r="161">
      <c r="A161" s="5" t="s">
        <v>2220</v>
      </c>
      <c r="B161" s="5" t="s">
        <v>2742</v>
      </c>
      <c r="C161" s="5" t="s">
        <v>2743</v>
      </c>
      <c r="D161" s="5" t="s">
        <v>2746</v>
      </c>
      <c r="E161" s="5" t="s">
        <v>2223</v>
      </c>
      <c r="F161" s="5" t="s">
        <v>2745</v>
      </c>
      <c r="G161" s="5" t="s">
        <v>2104</v>
      </c>
    </row>
    <row r="162">
      <c r="A162" s="5" t="s">
        <v>2220</v>
      </c>
      <c r="B162" s="5" t="s">
        <v>2747</v>
      </c>
      <c r="C162" s="5" t="s">
        <v>2748</v>
      </c>
      <c r="D162" s="5" t="s">
        <v>2749</v>
      </c>
      <c r="E162" s="5" t="s">
        <v>2223</v>
      </c>
      <c r="F162" s="5" t="s">
        <v>2750</v>
      </c>
      <c r="G162" s="5" t="s">
        <v>2104</v>
      </c>
    </row>
    <row r="163">
      <c r="A163" s="5" t="s">
        <v>2220</v>
      </c>
      <c r="B163" s="5" t="s">
        <v>2751</v>
      </c>
      <c r="C163" s="5" t="s">
        <v>2752</v>
      </c>
      <c r="D163" s="5" t="s">
        <v>2753</v>
      </c>
      <c r="E163" s="5" t="s">
        <v>2223</v>
      </c>
      <c r="F163" s="5" t="s">
        <v>2754</v>
      </c>
      <c r="G163" s="5" t="s">
        <v>2104</v>
      </c>
    </row>
    <row r="164">
      <c r="A164" s="5" t="s">
        <v>2220</v>
      </c>
      <c r="B164" s="5" t="s">
        <v>2755</v>
      </c>
      <c r="C164" s="5" t="s">
        <v>2756</v>
      </c>
      <c r="D164" s="5" t="s">
        <v>2757</v>
      </c>
      <c r="E164" s="5" t="s">
        <v>2223</v>
      </c>
      <c r="F164" s="5" t="s">
        <v>2758</v>
      </c>
      <c r="G164" s="5" t="s">
        <v>2104</v>
      </c>
    </row>
    <row r="165">
      <c r="A165" s="5" t="s">
        <v>2220</v>
      </c>
      <c r="B165" s="5" t="s">
        <v>2506</v>
      </c>
      <c r="C165" s="5" t="s">
        <v>2507</v>
      </c>
      <c r="D165" s="5" t="s">
        <v>2759</v>
      </c>
      <c r="E165" s="5" t="s">
        <v>2223</v>
      </c>
      <c r="F165" s="5" t="s">
        <v>2760</v>
      </c>
      <c r="G165" s="5" t="s">
        <v>2104</v>
      </c>
    </row>
    <row r="166">
      <c r="A166" s="5" t="s">
        <v>2220</v>
      </c>
      <c r="B166" s="5" t="s">
        <v>2510</v>
      </c>
      <c r="C166" s="5" t="s">
        <v>2511</v>
      </c>
      <c r="D166" s="5" t="s">
        <v>2761</v>
      </c>
      <c r="E166" s="5" t="s">
        <v>2223</v>
      </c>
      <c r="F166" s="5" t="s">
        <v>2762</v>
      </c>
      <c r="G166" s="5" t="s">
        <v>2104</v>
      </c>
    </row>
    <row r="167">
      <c r="A167" s="5" t="s">
        <v>2220</v>
      </c>
      <c r="B167" s="5" t="s">
        <v>2763</v>
      </c>
      <c r="C167" s="5" t="s">
        <v>2764</v>
      </c>
      <c r="D167" s="5" t="s">
        <v>2765</v>
      </c>
      <c r="E167" s="5" t="s">
        <v>2223</v>
      </c>
      <c r="F167" s="5" t="s">
        <v>2766</v>
      </c>
      <c r="G167" s="5" t="s">
        <v>2104</v>
      </c>
    </row>
    <row r="168">
      <c r="A168" s="5" t="s">
        <v>2220</v>
      </c>
      <c r="B168" s="5" t="s">
        <v>2767</v>
      </c>
      <c r="C168" s="5" t="s">
        <v>2768</v>
      </c>
      <c r="D168" s="5" t="s">
        <v>2769</v>
      </c>
      <c r="E168" s="5" t="s">
        <v>2223</v>
      </c>
      <c r="F168" s="5" t="s">
        <v>2770</v>
      </c>
      <c r="G168" s="5" t="s">
        <v>2104</v>
      </c>
    </row>
    <row r="169">
      <c r="A169" s="5" t="s">
        <v>2220</v>
      </c>
      <c r="B169" s="5" t="s">
        <v>2771</v>
      </c>
      <c r="C169" s="5" t="s">
        <v>2772</v>
      </c>
      <c r="D169" s="5" t="s">
        <v>2773</v>
      </c>
      <c r="E169" s="5" t="s">
        <v>2223</v>
      </c>
      <c r="F169" s="5" t="s">
        <v>2774</v>
      </c>
      <c r="G169" s="5" t="s">
        <v>2104</v>
      </c>
    </row>
    <row r="170">
      <c r="A170" s="5" t="s">
        <v>2220</v>
      </c>
      <c r="B170" s="5" t="s">
        <v>2775</v>
      </c>
      <c r="C170" s="5" t="s">
        <v>2776</v>
      </c>
      <c r="D170" s="5" t="s">
        <v>2777</v>
      </c>
      <c r="E170" s="5" t="s">
        <v>2223</v>
      </c>
      <c r="F170" s="5" t="s">
        <v>2778</v>
      </c>
      <c r="G170" s="5" t="s">
        <v>2104</v>
      </c>
    </row>
    <row r="171">
      <c r="A171" s="5" t="s">
        <v>2220</v>
      </c>
      <c r="B171" s="5" t="s">
        <v>2779</v>
      </c>
      <c r="C171" s="5" t="s">
        <v>2780</v>
      </c>
      <c r="D171" s="5" t="s">
        <v>2781</v>
      </c>
      <c r="E171" s="5" t="s">
        <v>2223</v>
      </c>
      <c r="F171" s="5" t="s">
        <v>2782</v>
      </c>
      <c r="G171" s="5" t="s">
        <v>2104</v>
      </c>
    </row>
    <row r="172">
      <c r="A172" s="5" t="s">
        <v>2220</v>
      </c>
      <c r="B172" s="5" t="s">
        <v>2783</v>
      </c>
      <c r="C172" s="5" t="s">
        <v>2784</v>
      </c>
      <c r="D172" s="5" t="s">
        <v>2785</v>
      </c>
      <c r="E172" s="5" t="s">
        <v>2223</v>
      </c>
      <c r="F172" s="5" t="s">
        <v>2786</v>
      </c>
      <c r="G172" s="5" t="s">
        <v>2104</v>
      </c>
    </row>
    <row r="173">
      <c r="A173" s="5" t="s">
        <v>2220</v>
      </c>
      <c r="B173" s="5" t="s">
        <v>2787</v>
      </c>
      <c r="C173" s="5" t="s">
        <v>2788</v>
      </c>
      <c r="D173" s="5" t="s">
        <v>2789</v>
      </c>
      <c r="E173" s="5" t="s">
        <v>2223</v>
      </c>
      <c r="F173" s="5" t="s">
        <v>2790</v>
      </c>
      <c r="G173" s="5" t="s">
        <v>2104</v>
      </c>
    </row>
    <row r="174">
      <c r="A174" s="5" t="s">
        <v>2220</v>
      </c>
      <c r="B174" s="5" t="s">
        <v>2791</v>
      </c>
      <c r="C174" s="5" t="s">
        <v>2792</v>
      </c>
      <c r="D174" s="5" t="s">
        <v>2793</v>
      </c>
      <c r="E174" s="5" t="s">
        <v>2223</v>
      </c>
      <c r="F174" s="5" t="s">
        <v>2794</v>
      </c>
      <c r="G174" s="5" t="s">
        <v>2104</v>
      </c>
      <c r="H174" s="5"/>
      <c r="I174" s="5"/>
      <c r="J174" s="5"/>
      <c r="K174" s="5"/>
    </row>
    <row r="175">
      <c r="A175" s="5" t="s">
        <v>2220</v>
      </c>
      <c r="B175" s="5" t="s">
        <v>2795</v>
      </c>
      <c r="C175" s="5" t="s">
        <v>2796</v>
      </c>
      <c r="D175" s="5" t="s">
        <v>2797</v>
      </c>
      <c r="E175" s="5" t="s">
        <v>2223</v>
      </c>
      <c r="F175" s="5" t="s">
        <v>2798</v>
      </c>
      <c r="G175" s="5" t="s">
        <v>2104</v>
      </c>
      <c r="H175" s="5"/>
      <c r="I175" s="5"/>
      <c r="J175" s="5"/>
      <c r="K175" s="5"/>
    </row>
    <row r="176">
      <c r="A176" s="5" t="s">
        <v>2220</v>
      </c>
      <c r="B176" s="5" t="s">
        <v>2799</v>
      </c>
      <c r="C176" s="5" t="s">
        <v>2800</v>
      </c>
      <c r="D176" s="5" t="s">
        <v>2801</v>
      </c>
      <c r="E176" s="5" t="s">
        <v>2223</v>
      </c>
      <c r="F176" s="5" t="s">
        <v>2802</v>
      </c>
      <c r="G176" s="5" t="s">
        <v>2104</v>
      </c>
      <c r="H176" s="5"/>
      <c r="I176" s="5"/>
      <c r="J176" s="5"/>
      <c r="K176" s="5"/>
    </row>
    <row r="177">
      <c r="A177" s="5" t="s">
        <v>2220</v>
      </c>
      <c r="B177" s="5" t="s">
        <v>2803</v>
      </c>
      <c r="C177" s="5" t="s">
        <v>2804</v>
      </c>
      <c r="D177" s="5" t="s">
        <v>2805</v>
      </c>
      <c r="E177" s="5" t="s">
        <v>2223</v>
      </c>
      <c r="F177" s="5" t="s">
        <v>2806</v>
      </c>
      <c r="G177" s="5" t="s">
        <v>2104</v>
      </c>
      <c r="H177" s="5"/>
      <c r="I177" s="5"/>
      <c r="J177" s="5"/>
      <c r="K177" s="5"/>
    </row>
    <row r="178">
      <c r="A178" s="5" t="s">
        <v>2220</v>
      </c>
      <c r="B178" s="5" t="s">
        <v>2807</v>
      </c>
      <c r="C178" s="5" t="s">
        <v>2808</v>
      </c>
      <c r="D178" s="5" t="s">
        <v>2809</v>
      </c>
      <c r="E178" s="5" t="s">
        <v>2223</v>
      </c>
      <c r="F178" s="5" t="s">
        <v>2810</v>
      </c>
      <c r="G178" s="5" t="s">
        <v>2104</v>
      </c>
      <c r="H178" s="5"/>
      <c r="I178" s="5"/>
      <c r="J178" s="5"/>
      <c r="K178" s="5"/>
    </row>
    <row r="179">
      <c r="A179" s="5" t="s">
        <v>2220</v>
      </c>
      <c r="B179" s="5" t="s">
        <v>2811</v>
      </c>
      <c r="C179" s="5" t="s">
        <v>2812</v>
      </c>
      <c r="D179" s="5" t="s">
        <v>2813</v>
      </c>
      <c r="E179" s="5" t="s">
        <v>2223</v>
      </c>
      <c r="F179" s="5" t="s">
        <v>2814</v>
      </c>
      <c r="G179" s="5" t="s">
        <v>2104</v>
      </c>
      <c r="H179" s="5"/>
      <c r="I179" s="5"/>
      <c r="K179" s="5"/>
    </row>
    <row r="180">
      <c r="A180" s="5" t="s">
        <v>2220</v>
      </c>
      <c r="B180" s="5" t="s">
        <v>2811</v>
      </c>
      <c r="C180" s="5" t="s">
        <v>2812</v>
      </c>
      <c r="D180" s="5" t="s">
        <v>2815</v>
      </c>
      <c r="E180" s="5" t="s">
        <v>2223</v>
      </c>
      <c r="F180" s="5" t="s">
        <v>2814</v>
      </c>
      <c r="G180" s="5" t="s">
        <v>2104</v>
      </c>
      <c r="H180" s="5"/>
      <c r="I180" s="5"/>
      <c r="J180" s="5"/>
      <c r="K180" s="5"/>
    </row>
    <row r="181">
      <c r="A181" s="5" t="s">
        <v>2220</v>
      </c>
      <c r="B181" s="5" t="s">
        <v>2811</v>
      </c>
      <c r="C181" s="5" t="s">
        <v>2812</v>
      </c>
      <c r="D181" s="5" t="s">
        <v>2816</v>
      </c>
      <c r="E181" s="5" t="s">
        <v>2223</v>
      </c>
      <c r="F181" s="5" t="s">
        <v>2814</v>
      </c>
      <c r="G181" s="5" t="s">
        <v>2104</v>
      </c>
      <c r="H181" s="5"/>
      <c r="I181" s="5"/>
      <c r="J181" s="5"/>
      <c r="K181" s="5"/>
    </row>
    <row r="182">
      <c r="A182" s="5" t="s">
        <v>2220</v>
      </c>
      <c r="B182" s="5" t="s">
        <v>2811</v>
      </c>
      <c r="C182" s="5" t="s">
        <v>2812</v>
      </c>
      <c r="D182" s="5" t="s">
        <v>2817</v>
      </c>
      <c r="E182" s="5" t="s">
        <v>2223</v>
      </c>
      <c r="F182" s="5" t="s">
        <v>2814</v>
      </c>
      <c r="G182" s="5" t="s">
        <v>2104</v>
      </c>
      <c r="H182" s="5"/>
      <c r="I182" s="5"/>
      <c r="J182" s="5"/>
      <c r="K182" s="5"/>
    </row>
    <row r="183">
      <c r="A183" s="5" t="s">
        <v>2220</v>
      </c>
      <c r="B183" s="5" t="s">
        <v>2811</v>
      </c>
      <c r="C183" s="5" t="s">
        <v>2812</v>
      </c>
      <c r="D183" s="5" t="s">
        <v>2818</v>
      </c>
      <c r="E183" s="5" t="s">
        <v>2223</v>
      </c>
      <c r="F183" s="5" t="s">
        <v>2814</v>
      </c>
      <c r="G183" s="5" t="s">
        <v>2104</v>
      </c>
      <c r="H183" s="5"/>
      <c r="I183" s="5"/>
      <c r="J183" s="5"/>
      <c r="K183" s="5"/>
    </row>
    <row r="184">
      <c r="A184" s="5" t="s">
        <v>2220</v>
      </c>
      <c r="B184" s="5" t="s">
        <v>2811</v>
      </c>
      <c r="C184" s="5" t="s">
        <v>2812</v>
      </c>
      <c r="D184" s="5" t="s">
        <v>2819</v>
      </c>
      <c r="E184" s="5" t="s">
        <v>2223</v>
      </c>
      <c r="F184" s="5" t="s">
        <v>2814</v>
      </c>
      <c r="G184" s="5" t="s">
        <v>2104</v>
      </c>
      <c r="H184" s="5"/>
      <c r="I184" s="5"/>
      <c r="J184" s="5"/>
      <c r="K184" s="5"/>
    </row>
    <row r="185">
      <c r="A185" s="5" t="s">
        <v>2220</v>
      </c>
      <c r="B185" s="5" t="s">
        <v>2811</v>
      </c>
      <c r="C185" s="5" t="s">
        <v>2812</v>
      </c>
      <c r="D185" s="5" t="s">
        <v>2820</v>
      </c>
      <c r="E185" s="5" t="s">
        <v>2223</v>
      </c>
      <c r="F185" s="5" t="s">
        <v>2814</v>
      </c>
      <c r="G185" s="5" t="s">
        <v>2104</v>
      </c>
      <c r="H185" s="5"/>
      <c r="I185" s="5"/>
      <c r="J185" s="5"/>
      <c r="K185" s="5"/>
    </row>
    <row r="186">
      <c r="A186" s="5" t="s">
        <v>2220</v>
      </c>
      <c r="B186" s="5" t="s">
        <v>2811</v>
      </c>
      <c r="C186" s="5" t="s">
        <v>2812</v>
      </c>
      <c r="D186" s="5" t="s">
        <v>2821</v>
      </c>
      <c r="E186" s="5" t="s">
        <v>2223</v>
      </c>
      <c r="F186" s="5" t="s">
        <v>2814</v>
      </c>
      <c r="G186" s="5" t="s">
        <v>2104</v>
      </c>
      <c r="H186" s="5"/>
      <c r="I186" s="5"/>
      <c r="J186" s="5"/>
      <c r="K186" s="5"/>
    </row>
    <row r="187">
      <c r="A187" s="5" t="s">
        <v>2220</v>
      </c>
      <c r="B187" s="5" t="s">
        <v>2822</v>
      </c>
      <c r="C187" s="5" t="s">
        <v>2823</v>
      </c>
      <c r="D187" s="5" t="s">
        <v>2824</v>
      </c>
      <c r="E187" s="5" t="s">
        <v>2223</v>
      </c>
      <c r="F187" s="5" t="s">
        <v>2825</v>
      </c>
      <c r="G187" s="5" t="s">
        <v>2104</v>
      </c>
      <c r="H187" s="5"/>
      <c r="I187" s="5"/>
      <c r="J187" s="5"/>
      <c r="K187" s="5"/>
    </row>
    <row r="188">
      <c r="A188" s="5" t="s">
        <v>2220</v>
      </c>
      <c r="B188" s="5" t="s">
        <v>2826</v>
      </c>
      <c r="C188" s="5" t="s">
        <v>2827</v>
      </c>
      <c r="D188" s="5" t="s">
        <v>2828</v>
      </c>
      <c r="E188" s="5" t="s">
        <v>2223</v>
      </c>
      <c r="F188" s="5" t="s">
        <v>2829</v>
      </c>
      <c r="G188" s="5" t="s">
        <v>2104</v>
      </c>
      <c r="H188" s="5"/>
      <c r="I188" s="5"/>
      <c r="J188" s="5"/>
      <c r="K188" s="5"/>
    </row>
    <row r="189">
      <c r="A189" s="5" t="s">
        <v>2220</v>
      </c>
      <c r="B189" s="5" t="s">
        <v>2830</v>
      </c>
      <c r="C189" s="5" t="s">
        <v>2831</v>
      </c>
      <c r="D189" s="5" t="s">
        <v>2832</v>
      </c>
      <c r="E189" s="5" t="s">
        <v>2223</v>
      </c>
      <c r="F189" s="5" t="s">
        <v>2833</v>
      </c>
      <c r="G189" s="5" t="s">
        <v>2104</v>
      </c>
      <c r="H189" s="5"/>
      <c r="I189" s="5"/>
      <c r="J189" s="5"/>
      <c r="K189" s="5"/>
    </row>
    <row r="190">
      <c r="A190" s="5" t="s">
        <v>2220</v>
      </c>
      <c r="B190" s="5" t="s">
        <v>2834</v>
      </c>
      <c r="C190" s="5" t="s">
        <v>2835</v>
      </c>
      <c r="D190" s="5" t="s">
        <v>2836</v>
      </c>
      <c r="E190" s="5" t="s">
        <v>2223</v>
      </c>
      <c r="F190" s="5" t="s">
        <v>2837</v>
      </c>
      <c r="G190" s="5" t="s">
        <v>2104</v>
      </c>
      <c r="H190" s="5"/>
      <c r="I190" s="5"/>
      <c r="J190" s="5"/>
      <c r="K190" s="5"/>
    </row>
    <row r="191">
      <c r="A191" s="5" t="s">
        <v>2220</v>
      </c>
      <c r="B191" s="5" t="s">
        <v>2838</v>
      </c>
      <c r="C191" s="5" t="s">
        <v>2839</v>
      </c>
      <c r="D191" s="5" t="s">
        <v>2840</v>
      </c>
      <c r="E191" s="5" t="s">
        <v>2223</v>
      </c>
      <c r="F191" s="5" t="s">
        <v>2841</v>
      </c>
      <c r="G191" s="5" t="s">
        <v>2104</v>
      </c>
      <c r="H191" s="5"/>
      <c r="I191" s="5"/>
      <c r="J191" s="5"/>
      <c r="K191" s="5"/>
    </row>
    <row r="192">
      <c r="A192" s="5" t="s">
        <v>2220</v>
      </c>
      <c r="B192" s="5" t="s">
        <v>2842</v>
      </c>
      <c r="C192" s="5" t="s">
        <v>2843</v>
      </c>
      <c r="D192" s="5" t="s">
        <v>2844</v>
      </c>
      <c r="E192" s="5" t="s">
        <v>2223</v>
      </c>
      <c r="F192" s="5" t="s">
        <v>2845</v>
      </c>
      <c r="G192" s="5" t="s">
        <v>2104</v>
      </c>
      <c r="H192" s="5"/>
      <c r="I192" s="5"/>
      <c r="J192" s="5"/>
      <c r="K192" s="5"/>
    </row>
    <row r="193">
      <c r="A193" s="5" t="s">
        <v>2220</v>
      </c>
      <c r="B193" s="5" t="s">
        <v>2846</v>
      </c>
      <c r="C193" s="5" t="s">
        <v>2847</v>
      </c>
      <c r="D193" s="5" t="s">
        <v>2848</v>
      </c>
      <c r="E193" s="5" t="s">
        <v>2223</v>
      </c>
      <c r="F193" s="5" t="s">
        <v>2849</v>
      </c>
      <c r="G193" s="5" t="s">
        <v>2104</v>
      </c>
      <c r="H193" s="5"/>
      <c r="I193" s="5"/>
      <c r="J193" s="5"/>
      <c r="K193" s="5"/>
    </row>
    <row r="194">
      <c r="A194" s="5" t="s">
        <v>2850</v>
      </c>
      <c r="B194" s="5" t="s">
        <v>2851</v>
      </c>
      <c r="C194" s="5" t="s">
        <v>2852</v>
      </c>
      <c r="D194" s="5" t="s">
        <v>2853</v>
      </c>
      <c r="E194" s="5" t="s">
        <v>2854</v>
      </c>
      <c r="F194" s="5" t="s">
        <v>4</v>
      </c>
      <c r="G194" s="5" t="s">
        <v>1450</v>
      </c>
      <c r="H194" s="5" t="s">
        <v>4</v>
      </c>
      <c r="I194" s="5">
        <v>4.0</v>
      </c>
      <c r="J194" s="5">
        <v>3600.0</v>
      </c>
      <c r="K194" s="5">
        <v>4.0</v>
      </c>
    </row>
    <row r="195">
      <c r="A195" s="5" t="s">
        <v>2850</v>
      </c>
      <c r="B195" s="5" t="s">
        <v>2855</v>
      </c>
      <c r="C195" s="5" t="s">
        <v>2856</v>
      </c>
      <c r="D195" s="5" t="s">
        <v>2857</v>
      </c>
      <c r="E195" s="5" t="s">
        <v>2854</v>
      </c>
      <c r="F195" s="5" t="s">
        <v>4</v>
      </c>
      <c r="G195" s="5" t="s">
        <v>1454</v>
      </c>
      <c r="H195" s="5" t="s">
        <v>4</v>
      </c>
      <c r="I195" s="5">
        <v>4.8</v>
      </c>
      <c r="J195" s="5">
        <v>3600.0</v>
      </c>
      <c r="K195" s="5">
        <v>4.8</v>
      </c>
    </row>
    <row r="196">
      <c r="A196" s="5" t="s">
        <v>2850</v>
      </c>
      <c r="B196" s="5" t="s">
        <v>2858</v>
      </c>
      <c r="C196" s="5" t="s">
        <v>2859</v>
      </c>
      <c r="D196" s="5" t="s">
        <v>2860</v>
      </c>
      <c r="E196" s="5" t="s">
        <v>2854</v>
      </c>
      <c r="F196" s="5" t="s">
        <v>5</v>
      </c>
      <c r="G196" s="5" t="s">
        <v>2861</v>
      </c>
      <c r="H196" s="5" t="s">
        <v>5</v>
      </c>
      <c r="I196" s="5">
        <v>4.0</v>
      </c>
      <c r="J196" s="5">
        <v>3600.0</v>
      </c>
      <c r="K196" s="5">
        <v>4.0</v>
      </c>
    </row>
    <row r="197">
      <c r="A197" s="5" t="s">
        <v>2850</v>
      </c>
      <c r="B197" s="5" t="s">
        <v>2862</v>
      </c>
      <c r="C197" s="5" t="s">
        <v>2863</v>
      </c>
      <c r="D197" s="5" t="s">
        <v>2864</v>
      </c>
      <c r="E197" s="5" t="s">
        <v>2854</v>
      </c>
      <c r="F197" s="5" t="s">
        <v>19</v>
      </c>
      <c r="G197" s="5" t="s">
        <v>1597</v>
      </c>
      <c r="H197" s="5" t="s">
        <v>19</v>
      </c>
      <c r="I197" s="5">
        <v>40.0</v>
      </c>
      <c r="J197" s="5">
        <v>180.0</v>
      </c>
      <c r="K197" s="5">
        <v>0.0</v>
      </c>
    </row>
    <row r="198">
      <c r="A198" s="5" t="s">
        <v>2850</v>
      </c>
      <c r="B198" s="5" t="s">
        <v>2865</v>
      </c>
      <c r="C198" s="5" t="s">
        <v>2866</v>
      </c>
      <c r="D198" s="5" t="s">
        <v>2867</v>
      </c>
      <c r="E198" s="5" t="s">
        <v>2854</v>
      </c>
      <c r="F198" s="5" t="s">
        <v>18</v>
      </c>
      <c r="G198" s="5" t="s">
        <v>1476</v>
      </c>
      <c r="H198" s="5" t="s">
        <v>18</v>
      </c>
      <c r="I198" s="5">
        <v>20.0</v>
      </c>
      <c r="J198" s="5">
        <v>120.0</v>
      </c>
      <c r="K198" s="5">
        <v>0.0</v>
      </c>
    </row>
    <row r="199">
      <c r="A199" s="5" t="s">
        <v>2850</v>
      </c>
      <c r="B199" s="5" t="s">
        <v>2868</v>
      </c>
      <c r="C199" s="5" t="s">
        <v>2869</v>
      </c>
      <c r="D199" s="5" t="s">
        <v>2870</v>
      </c>
      <c r="E199" s="5" t="s">
        <v>2854</v>
      </c>
      <c r="F199" s="5" t="s">
        <v>26</v>
      </c>
      <c r="G199" s="5" t="s">
        <v>2871</v>
      </c>
      <c r="H199" s="5" t="s">
        <v>26</v>
      </c>
      <c r="I199" s="5">
        <v>0.0</v>
      </c>
      <c r="J199" s="5"/>
      <c r="K199" s="5">
        <v>0.0</v>
      </c>
    </row>
    <row r="200">
      <c r="A200" s="5" t="s">
        <v>2850</v>
      </c>
      <c r="B200" s="5" t="s">
        <v>2872</v>
      </c>
      <c r="C200" s="5" t="s">
        <v>2873</v>
      </c>
      <c r="D200" s="5" t="s">
        <v>2874</v>
      </c>
      <c r="E200" s="5" t="s">
        <v>2854</v>
      </c>
      <c r="F200" s="5" t="s">
        <v>32</v>
      </c>
      <c r="G200" s="5" t="s">
        <v>2875</v>
      </c>
      <c r="H200" s="5" t="s">
        <v>32</v>
      </c>
      <c r="I200" s="5">
        <v>193.5</v>
      </c>
      <c r="J200" s="5">
        <v>6060.0</v>
      </c>
      <c r="K200" s="5">
        <v>69.5</v>
      </c>
    </row>
    <row r="201">
      <c r="A201" s="5" t="s">
        <v>2850</v>
      </c>
      <c r="B201" s="5" t="s">
        <v>2876</v>
      </c>
      <c r="C201" s="5" t="s">
        <v>2877</v>
      </c>
      <c r="D201" s="5" t="s">
        <v>2878</v>
      </c>
      <c r="E201" s="5" t="s">
        <v>2854</v>
      </c>
      <c r="F201" s="5" t="s">
        <v>32</v>
      </c>
      <c r="G201" s="5" t="s">
        <v>2879</v>
      </c>
      <c r="H201" s="5" t="s">
        <v>32</v>
      </c>
      <c r="I201" s="5">
        <v>223.5</v>
      </c>
      <c r="J201" s="5">
        <v>6180.0</v>
      </c>
      <c r="K201" s="5">
        <v>69.5</v>
      </c>
    </row>
    <row r="202">
      <c r="A202" s="5" t="s">
        <v>2850</v>
      </c>
      <c r="B202" s="5" t="s">
        <v>2880</v>
      </c>
      <c r="C202" s="5" t="s">
        <v>2881</v>
      </c>
      <c r="D202" s="5" t="s">
        <v>2882</v>
      </c>
      <c r="E202" s="5" t="s">
        <v>2854</v>
      </c>
      <c r="F202" s="5" t="s">
        <v>32</v>
      </c>
      <c r="G202" s="5" t="s">
        <v>2883</v>
      </c>
      <c r="H202" s="5" t="s">
        <v>32</v>
      </c>
      <c r="I202" s="5">
        <v>178.5</v>
      </c>
      <c r="J202" s="5">
        <v>6060.0</v>
      </c>
      <c r="K202" s="5">
        <v>63.5</v>
      </c>
    </row>
    <row r="203">
      <c r="A203" s="5" t="s">
        <v>2850</v>
      </c>
      <c r="B203" s="5" t="s">
        <v>2884</v>
      </c>
      <c r="C203" s="5" t="s">
        <v>2885</v>
      </c>
      <c r="D203" s="5" t="s">
        <v>2886</v>
      </c>
      <c r="E203" s="5" t="s">
        <v>2854</v>
      </c>
      <c r="F203" s="5" t="s">
        <v>32</v>
      </c>
      <c r="G203" s="5" t="s">
        <v>2887</v>
      </c>
      <c r="H203" s="5" t="s">
        <v>32</v>
      </c>
      <c r="I203" s="5">
        <v>208.5</v>
      </c>
      <c r="J203" s="5">
        <v>6180.0</v>
      </c>
      <c r="K203" s="5">
        <v>63.5</v>
      </c>
    </row>
    <row r="204">
      <c r="A204" s="5" t="s">
        <v>2850</v>
      </c>
      <c r="B204" s="5" t="s">
        <v>2888</v>
      </c>
      <c r="C204" s="5" t="s">
        <v>2889</v>
      </c>
      <c r="D204" s="5" t="s">
        <v>2890</v>
      </c>
      <c r="E204" s="5" t="s">
        <v>2854</v>
      </c>
      <c r="F204" s="5" t="s">
        <v>32</v>
      </c>
      <c r="G204" s="5" t="s">
        <v>2891</v>
      </c>
      <c r="H204" s="5" t="s">
        <v>32</v>
      </c>
      <c r="I204" s="5">
        <v>163.5</v>
      </c>
      <c r="J204" s="5">
        <v>6060.0</v>
      </c>
      <c r="K204" s="5">
        <v>57.5</v>
      </c>
    </row>
    <row r="205">
      <c r="A205" s="5" t="s">
        <v>2850</v>
      </c>
      <c r="B205" s="5" t="s">
        <v>2892</v>
      </c>
      <c r="C205" s="5" t="s">
        <v>2893</v>
      </c>
      <c r="D205" s="5" t="s">
        <v>2894</v>
      </c>
      <c r="E205" s="5" t="s">
        <v>2854</v>
      </c>
      <c r="F205" s="5" t="s">
        <v>32</v>
      </c>
      <c r="G205" s="5" t="s">
        <v>2895</v>
      </c>
      <c r="H205" s="5" t="s">
        <v>32</v>
      </c>
      <c r="I205" s="5">
        <v>193.5</v>
      </c>
      <c r="J205" s="5">
        <v>6180.0</v>
      </c>
      <c r="K205" s="5">
        <v>57.5</v>
      </c>
    </row>
    <row r="206">
      <c r="A206" s="5" t="s">
        <v>2850</v>
      </c>
      <c r="B206" s="5" t="s">
        <v>2896</v>
      </c>
      <c r="C206" s="5" t="s">
        <v>2897</v>
      </c>
      <c r="D206" s="5" t="s">
        <v>2898</v>
      </c>
      <c r="E206" s="5" t="s">
        <v>2854</v>
      </c>
      <c r="F206" s="5" t="s">
        <v>32</v>
      </c>
      <c r="G206" s="5" t="s">
        <v>2899</v>
      </c>
      <c r="H206" s="5" t="s">
        <v>32</v>
      </c>
      <c r="I206" s="5">
        <v>131.5</v>
      </c>
      <c r="J206" s="5">
        <v>5940.0</v>
      </c>
      <c r="K206" s="5">
        <v>45.5</v>
      </c>
    </row>
    <row r="207">
      <c r="A207" s="5" t="s">
        <v>2850</v>
      </c>
      <c r="B207" s="5" t="s">
        <v>2900</v>
      </c>
      <c r="C207" s="5" t="s">
        <v>2901</v>
      </c>
      <c r="D207" s="5" t="s">
        <v>2902</v>
      </c>
      <c r="E207" s="5" t="s">
        <v>2854</v>
      </c>
      <c r="F207" s="5" t="s">
        <v>32</v>
      </c>
      <c r="G207" s="5" t="s">
        <v>2903</v>
      </c>
      <c r="H207" s="5" t="s">
        <v>32</v>
      </c>
      <c r="I207" s="5">
        <v>116.5</v>
      </c>
      <c r="J207" s="5">
        <v>5940.0</v>
      </c>
      <c r="K207" s="5">
        <v>39.5</v>
      </c>
    </row>
    <row r="208">
      <c r="A208" s="5" t="s">
        <v>2850</v>
      </c>
      <c r="B208" s="5" t="s">
        <v>2904</v>
      </c>
      <c r="C208" s="5" t="s">
        <v>2905</v>
      </c>
      <c r="D208" s="5" t="s">
        <v>2906</v>
      </c>
      <c r="E208" s="5" t="s">
        <v>2854</v>
      </c>
      <c r="F208" s="5" t="s">
        <v>32</v>
      </c>
      <c r="G208" s="5" t="s">
        <v>2907</v>
      </c>
      <c r="H208" s="5" t="s">
        <v>32</v>
      </c>
      <c r="I208" s="5">
        <v>44.5</v>
      </c>
      <c r="J208" s="5">
        <v>5280.0</v>
      </c>
      <c r="K208" s="5">
        <v>12.5</v>
      </c>
    </row>
    <row r="209">
      <c r="A209" s="5" t="s">
        <v>2850</v>
      </c>
      <c r="B209" s="5" t="s">
        <v>2908</v>
      </c>
      <c r="C209" s="5" t="s">
        <v>2909</v>
      </c>
      <c r="D209" s="5" t="s">
        <v>2910</v>
      </c>
      <c r="E209" s="5" t="s">
        <v>2854</v>
      </c>
      <c r="F209" s="5" t="s">
        <v>32</v>
      </c>
      <c r="G209" s="5" t="s">
        <v>2911</v>
      </c>
      <c r="H209" s="5" t="s">
        <v>32</v>
      </c>
      <c r="I209" s="5">
        <v>291.5</v>
      </c>
      <c r="J209" s="5">
        <v>6180.0</v>
      </c>
      <c r="K209" s="5">
        <v>115.5</v>
      </c>
    </row>
    <row r="210">
      <c r="A210" s="5" t="s">
        <v>2850</v>
      </c>
      <c r="B210" s="5" t="s">
        <v>2912</v>
      </c>
      <c r="C210" s="5" t="s">
        <v>2913</v>
      </c>
      <c r="D210" s="5" t="s">
        <v>2914</v>
      </c>
      <c r="E210" s="5" t="s">
        <v>2854</v>
      </c>
      <c r="F210" s="5" t="s">
        <v>32</v>
      </c>
      <c r="G210" s="5" t="s">
        <v>2915</v>
      </c>
      <c r="H210" s="5" t="s">
        <v>32</v>
      </c>
      <c r="I210" s="5">
        <v>281.5</v>
      </c>
      <c r="J210" s="5">
        <v>6180.0</v>
      </c>
      <c r="K210" s="5">
        <v>110.5</v>
      </c>
    </row>
    <row r="211">
      <c r="A211" s="5" t="s">
        <v>2850</v>
      </c>
      <c r="B211" s="5" t="s">
        <v>2916</v>
      </c>
      <c r="C211" s="5" t="s">
        <v>2917</v>
      </c>
      <c r="D211" s="5" t="s">
        <v>2918</v>
      </c>
      <c r="E211" s="5" t="s">
        <v>2854</v>
      </c>
      <c r="F211" s="5" t="s">
        <v>32</v>
      </c>
      <c r="G211" s="5" t="s">
        <v>2919</v>
      </c>
      <c r="H211" s="5" t="s">
        <v>32</v>
      </c>
      <c r="I211" s="5">
        <v>241.5</v>
      </c>
      <c r="J211" s="5">
        <v>5940.0</v>
      </c>
      <c r="K211" s="5">
        <v>103.5</v>
      </c>
    </row>
    <row r="212">
      <c r="A212" s="5" t="s">
        <v>2850</v>
      </c>
      <c r="B212" s="5" t="s">
        <v>2920</v>
      </c>
      <c r="C212" s="5" t="s">
        <v>2921</v>
      </c>
      <c r="D212" s="5" t="s">
        <v>2922</v>
      </c>
      <c r="E212" s="5" t="s">
        <v>2854</v>
      </c>
      <c r="F212" s="5" t="s">
        <v>34</v>
      </c>
      <c r="G212" s="5" t="s">
        <v>2923</v>
      </c>
      <c r="H212" s="5" t="s">
        <v>34</v>
      </c>
      <c r="I212" s="5">
        <v>4.0</v>
      </c>
      <c r="J212" s="5">
        <v>600.0</v>
      </c>
      <c r="K212" s="5">
        <v>2.0</v>
      </c>
    </row>
    <row r="213">
      <c r="A213" s="5" t="s">
        <v>2850</v>
      </c>
      <c r="B213" s="5" t="s">
        <v>2924</v>
      </c>
      <c r="C213" s="5" t="s">
        <v>2925</v>
      </c>
      <c r="D213" s="5" t="s">
        <v>2926</v>
      </c>
      <c r="E213" s="5" t="s">
        <v>2854</v>
      </c>
      <c r="F213" s="5" t="s">
        <v>10</v>
      </c>
      <c r="G213" s="5" t="s">
        <v>1532</v>
      </c>
      <c r="H213" s="5" t="s">
        <v>10</v>
      </c>
      <c r="I213" s="5">
        <v>6.0</v>
      </c>
      <c r="J213" s="5">
        <v>120.0</v>
      </c>
      <c r="K213" s="5">
        <v>1.0</v>
      </c>
    </row>
    <row r="214">
      <c r="A214" s="5" t="s">
        <v>2850</v>
      </c>
      <c r="B214" s="5" t="s">
        <v>2927</v>
      </c>
      <c r="C214" s="5" t="s">
        <v>2928</v>
      </c>
      <c r="D214" s="5" t="s">
        <v>2929</v>
      </c>
      <c r="E214" s="5" t="s">
        <v>2854</v>
      </c>
      <c r="F214" s="5" t="s">
        <v>23</v>
      </c>
      <c r="G214" s="5" t="s">
        <v>1521</v>
      </c>
      <c r="H214" s="5" t="s">
        <v>23</v>
      </c>
      <c r="I214" s="5">
        <v>61.0</v>
      </c>
      <c r="J214" s="5">
        <v>120.0</v>
      </c>
      <c r="K214" s="5">
        <v>0.0</v>
      </c>
    </row>
    <row r="215">
      <c r="A215" s="5" t="s">
        <v>2850</v>
      </c>
      <c r="B215" s="5" t="s">
        <v>2930</v>
      </c>
      <c r="C215" s="5" t="s">
        <v>2931</v>
      </c>
      <c r="D215" s="5" t="s">
        <v>2932</v>
      </c>
      <c r="E215" s="5" t="s">
        <v>2854</v>
      </c>
      <c r="F215" s="5" t="s">
        <v>23</v>
      </c>
      <c r="G215" s="5" t="s">
        <v>1519</v>
      </c>
      <c r="H215" s="5" t="s">
        <v>23</v>
      </c>
      <c r="I215" s="5">
        <v>46.0</v>
      </c>
      <c r="J215" s="5">
        <v>120.0</v>
      </c>
      <c r="K215" s="5">
        <v>0.0</v>
      </c>
    </row>
    <row r="216">
      <c r="A216" s="5" t="s">
        <v>2850</v>
      </c>
      <c r="B216" s="5" t="s">
        <v>2933</v>
      </c>
      <c r="C216" s="5" t="s">
        <v>2934</v>
      </c>
      <c r="D216" s="5" t="s">
        <v>2935</v>
      </c>
      <c r="E216" s="5" t="s">
        <v>2854</v>
      </c>
      <c r="F216" s="5" t="s">
        <v>23</v>
      </c>
      <c r="G216" s="5" t="s">
        <v>2936</v>
      </c>
      <c r="H216" s="5" t="s">
        <v>23</v>
      </c>
      <c r="I216" s="5">
        <v>15.0</v>
      </c>
      <c r="J216" s="5">
        <v>120.0</v>
      </c>
      <c r="K216" s="5">
        <v>0.0</v>
      </c>
    </row>
    <row r="217">
      <c r="A217" s="5" t="s">
        <v>2850</v>
      </c>
      <c r="B217" s="5" t="s">
        <v>2937</v>
      </c>
      <c r="C217" s="5" t="s">
        <v>2938</v>
      </c>
      <c r="D217" s="5" t="s">
        <v>2939</v>
      </c>
      <c r="E217" s="5" t="s">
        <v>2854</v>
      </c>
      <c r="F217" s="5" t="s">
        <v>23</v>
      </c>
      <c r="G217" s="5" t="s">
        <v>1523</v>
      </c>
      <c r="H217" s="5" t="s">
        <v>23</v>
      </c>
      <c r="I217" s="5">
        <v>12.0</v>
      </c>
      <c r="J217" s="5">
        <v>120.0</v>
      </c>
      <c r="K217" s="5">
        <v>0.0</v>
      </c>
    </row>
    <row r="218">
      <c r="A218" s="5" t="s">
        <v>2850</v>
      </c>
      <c r="B218" s="5" t="s">
        <v>2940</v>
      </c>
      <c r="C218" s="5" t="s">
        <v>2941</v>
      </c>
      <c r="D218" s="5" t="s">
        <v>2942</v>
      </c>
      <c r="E218" s="5" t="s">
        <v>2854</v>
      </c>
      <c r="F218" s="5" t="s">
        <v>12</v>
      </c>
      <c r="G218" s="5" t="s">
        <v>1591</v>
      </c>
      <c r="H218" s="5" t="s">
        <v>12</v>
      </c>
      <c r="I218" s="5">
        <v>5.0</v>
      </c>
      <c r="J218" s="5">
        <v>120.0</v>
      </c>
      <c r="K218" s="5">
        <v>1.0</v>
      </c>
    </row>
    <row r="219">
      <c r="A219" s="5" t="s">
        <v>2850</v>
      </c>
      <c r="B219" s="5" t="s">
        <v>2943</v>
      </c>
      <c r="C219" s="5" t="s">
        <v>2944</v>
      </c>
      <c r="D219" s="5" t="s">
        <v>2945</v>
      </c>
      <c r="E219" s="5" t="s">
        <v>2854</v>
      </c>
      <c r="F219" s="5" t="s">
        <v>16</v>
      </c>
      <c r="G219" s="5" t="s">
        <v>1489</v>
      </c>
      <c r="H219" s="5" t="s">
        <v>16</v>
      </c>
      <c r="I219" s="5">
        <v>3.0</v>
      </c>
      <c r="J219" s="5">
        <v>120.0</v>
      </c>
      <c r="K219" s="5">
        <v>0.0</v>
      </c>
    </row>
    <row r="220">
      <c r="A220" s="5" t="s">
        <v>2850</v>
      </c>
      <c r="B220" s="5" t="s">
        <v>2946</v>
      </c>
      <c r="C220" s="5" t="s">
        <v>2947</v>
      </c>
      <c r="D220" s="5" t="s">
        <v>2948</v>
      </c>
      <c r="E220" s="5" t="s">
        <v>2854</v>
      </c>
      <c r="F220" s="5" t="s">
        <v>16</v>
      </c>
      <c r="G220" s="5" t="s">
        <v>1487</v>
      </c>
      <c r="H220" s="5" t="s">
        <v>16</v>
      </c>
      <c r="I220" s="5">
        <v>3.0</v>
      </c>
      <c r="J220" s="5">
        <v>0.0</v>
      </c>
      <c r="K220" s="5">
        <v>0.0</v>
      </c>
    </row>
    <row r="221">
      <c r="A221" s="5" t="s">
        <v>2850</v>
      </c>
      <c r="B221" s="5" t="s">
        <v>2949</v>
      </c>
      <c r="C221" s="5" t="s">
        <v>2950</v>
      </c>
      <c r="D221" s="5" t="s">
        <v>2951</v>
      </c>
      <c r="E221" s="5" t="s">
        <v>2854</v>
      </c>
      <c r="F221" s="5" t="s">
        <v>16</v>
      </c>
      <c r="G221" s="5" t="s">
        <v>1482</v>
      </c>
      <c r="H221" s="5" t="s">
        <v>16</v>
      </c>
      <c r="I221" s="5">
        <v>30.0</v>
      </c>
      <c r="J221" s="5">
        <v>120.0</v>
      </c>
      <c r="K221" s="5">
        <v>0.0</v>
      </c>
    </row>
    <row r="222">
      <c r="A222" s="5" t="s">
        <v>2850</v>
      </c>
      <c r="B222" s="5" t="s">
        <v>2952</v>
      </c>
      <c r="C222" s="5" t="s">
        <v>2953</v>
      </c>
      <c r="D222" s="5" t="s">
        <v>2954</v>
      </c>
      <c r="E222" s="5" t="s">
        <v>2854</v>
      </c>
      <c r="F222" s="5" t="s">
        <v>16</v>
      </c>
      <c r="G222" s="5" t="s">
        <v>1511</v>
      </c>
      <c r="H222" s="5" t="s">
        <v>16</v>
      </c>
      <c r="I222" s="5">
        <v>30.0</v>
      </c>
      <c r="J222" s="5">
        <v>120.0</v>
      </c>
      <c r="K222" s="5">
        <v>0.0</v>
      </c>
    </row>
    <row r="223">
      <c r="A223" s="5" t="s">
        <v>2850</v>
      </c>
      <c r="B223" s="5" t="s">
        <v>2955</v>
      </c>
      <c r="C223" s="5" t="s">
        <v>2956</v>
      </c>
      <c r="D223" s="5" t="s">
        <v>2957</v>
      </c>
      <c r="E223" s="5" t="s">
        <v>2854</v>
      </c>
      <c r="F223" s="5" t="s">
        <v>16</v>
      </c>
      <c r="G223" s="5" t="s">
        <v>1478</v>
      </c>
      <c r="H223" s="5" t="s">
        <v>16</v>
      </c>
      <c r="I223" s="5">
        <v>20.0</v>
      </c>
      <c r="J223" s="5">
        <v>120.0</v>
      </c>
      <c r="K223" s="5">
        <v>0.0</v>
      </c>
    </row>
    <row r="224">
      <c r="A224" s="5" t="s">
        <v>2850</v>
      </c>
      <c r="B224" s="5" t="s">
        <v>2958</v>
      </c>
      <c r="C224" s="5" t="s">
        <v>2959</v>
      </c>
      <c r="D224" s="5" t="s">
        <v>2960</v>
      </c>
      <c r="E224" s="5" t="s">
        <v>2854</v>
      </c>
      <c r="F224" s="5" t="s">
        <v>16</v>
      </c>
      <c r="G224" s="5" t="s">
        <v>1480</v>
      </c>
      <c r="H224" s="5" t="s">
        <v>16</v>
      </c>
      <c r="I224" s="5">
        <v>30.0</v>
      </c>
      <c r="J224" s="5">
        <v>120.0</v>
      </c>
      <c r="K224" s="5">
        <v>0.0</v>
      </c>
    </row>
    <row r="225">
      <c r="A225" s="5" t="s">
        <v>2850</v>
      </c>
      <c r="B225" s="5" t="s">
        <v>2961</v>
      </c>
      <c r="C225" s="5" t="s">
        <v>2962</v>
      </c>
      <c r="D225" s="5" t="s">
        <v>2963</v>
      </c>
      <c r="E225" s="5" t="s">
        <v>2854</v>
      </c>
      <c r="F225" s="5" t="s">
        <v>16</v>
      </c>
      <c r="G225" s="5" t="s">
        <v>1474</v>
      </c>
      <c r="H225" s="5" t="s">
        <v>16</v>
      </c>
      <c r="I225" s="5">
        <v>15.0</v>
      </c>
      <c r="J225" s="5">
        <v>120.0</v>
      </c>
      <c r="K225" s="5">
        <v>0.0</v>
      </c>
    </row>
    <row r="226">
      <c r="A226" s="5" t="s">
        <v>2850</v>
      </c>
      <c r="B226" s="5" t="s">
        <v>2964</v>
      </c>
      <c r="C226" s="5" t="s">
        <v>2965</v>
      </c>
      <c r="D226" s="5" t="s">
        <v>2966</v>
      </c>
      <c r="E226" s="5" t="s">
        <v>2854</v>
      </c>
      <c r="F226" s="5" t="s">
        <v>16</v>
      </c>
      <c r="G226" s="5" t="s">
        <v>1501</v>
      </c>
      <c r="H226" s="5" t="s">
        <v>16</v>
      </c>
      <c r="I226" s="5">
        <v>10.0</v>
      </c>
      <c r="J226" s="5">
        <v>120.0</v>
      </c>
      <c r="K226" s="5">
        <v>0.0</v>
      </c>
    </row>
    <row r="227">
      <c r="A227" s="5" t="s">
        <v>2850</v>
      </c>
      <c r="B227" s="5" t="s">
        <v>2967</v>
      </c>
      <c r="C227" s="5" t="s">
        <v>2968</v>
      </c>
      <c r="D227" s="5" t="s">
        <v>2969</v>
      </c>
      <c r="E227" s="5" t="s">
        <v>2854</v>
      </c>
      <c r="F227" s="5" t="s">
        <v>16</v>
      </c>
      <c r="G227" s="5" t="s">
        <v>1515</v>
      </c>
      <c r="H227" s="5" t="s">
        <v>16</v>
      </c>
      <c r="I227" s="5">
        <v>35.0</v>
      </c>
      <c r="J227" s="5">
        <v>120.0</v>
      </c>
      <c r="K227" s="5">
        <v>0.0</v>
      </c>
    </row>
    <row r="228">
      <c r="A228" s="5" t="s">
        <v>2850</v>
      </c>
      <c r="B228" s="5" t="s">
        <v>2970</v>
      </c>
      <c r="C228" s="5" t="s">
        <v>2971</v>
      </c>
      <c r="D228" s="5" t="s">
        <v>2972</v>
      </c>
      <c r="E228" s="5" t="s">
        <v>2854</v>
      </c>
      <c r="F228" s="5" t="s">
        <v>16</v>
      </c>
      <c r="G228" s="5" t="s">
        <v>1513</v>
      </c>
      <c r="H228" s="5" t="s">
        <v>16</v>
      </c>
      <c r="I228" s="5">
        <v>25.0</v>
      </c>
      <c r="J228" s="5">
        <v>120.0</v>
      </c>
      <c r="K228" s="5">
        <v>0.0</v>
      </c>
    </row>
    <row r="229">
      <c r="A229" s="5" t="s">
        <v>2850</v>
      </c>
      <c r="B229" s="5" t="s">
        <v>2973</v>
      </c>
      <c r="C229" s="5" t="s">
        <v>2974</v>
      </c>
      <c r="D229" s="5" t="s">
        <v>2975</v>
      </c>
      <c r="E229" s="5" t="s">
        <v>2854</v>
      </c>
      <c r="F229" s="5" t="s">
        <v>16</v>
      </c>
      <c r="G229" s="5" t="s">
        <v>1517</v>
      </c>
      <c r="H229" s="5" t="s">
        <v>16</v>
      </c>
      <c r="I229" s="5">
        <v>10.0</v>
      </c>
      <c r="J229" s="5">
        <v>120.0</v>
      </c>
      <c r="K229" s="5">
        <v>0.0</v>
      </c>
    </row>
    <row r="230">
      <c r="A230" s="5" t="s">
        <v>2850</v>
      </c>
      <c r="B230" s="5" t="s">
        <v>2976</v>
      </c>
      <c r="C230" s="5" t="s">
        <v>2977</v>
      </c>
      <c r="D230" s="5" t="s">
        <v>2978</v>
      </c>
      <c r="E230" s="5" t="s">
        <v>2854</v>
      </c>
      <c r="F230" s="5" t="s">
        <v>16</v>
      </c>
      <c r="G230" s="5" t="s">
        <v>1503</v>
      </c>
      <c r="H230" s="5" t="s">
        <v>16</v>
      </c>
      <c r="I230" s="5">
        <v>30.0</v>
      </c>
      <c r="J230" s="5">
        <v>120.0</v>
      </c>
      <c r="K230" s="5">
        <v>0.0</v>
      </c>
    </row>
    <row r="231">
      <c r="A231" s="5" t="s">
        <v>2850</v>
      </c>
      <c r="B231" s="5" t="s">
        <v>2979</v>
      </c>
      <c r="C231" s="5" t="s">
        <v>2980</v>
      </c>
      <c r="D231" s="5" t="s">
        <v>2981</v>
      </c>
      <c r="E231" s="5" t="s">
        <v>2854</v>
      </c>
      <c r="F231" s="5" t="s">
        <v>16</v>
      </c>
      <c r="G231" s="5" t="s">
        <v>1491</v>
      </c>
      <c r="H231" s="5" t="s">
        <v>16</v>
      </c>
      <c r="I231" s="5">
        <v>30.0</v>
      </c>
      <c r="J231" s="5">
        <v>120.0</v>
      </c>
      <c r="K231" s="5">
        <v>0.0</v>
      </c>
    </row>
    <row r="232">
      <c r="A232" s="5" t="s">
        <v>2850</v>
      </c>
      <c r="B232" s="5" t="s">
        <v>2982</v>
      </c>
      <c r="C232" s="5" t="s">
        <v>2983</v>
      </c>
      <c r="D232" s="5" t="s">
        <v>2984</v>
      </c>
      <c r="E232" s="5" t="s">
        <v>2854</v>
      </c>
      <c r="F232" s="5" t="s">
        <v>16</v>
      </c>
      <c r="G232" s="5" t="s">
        <v>1471</v>
      </c>
      <c r="H232" s="5" t="s">
        <v>16</v>
      </c>
      <c r="I232" s="5">
        <v>20.0</v>
      </c>
      <c r="J232" s="5">
        <v>120.0</v>
      </c>
      <c r="K232" s="5">
        <v>0.0</v>
      </c>
    </row>
    <row r="233">
      <c r="A233" s="5" t="s">
        <v>2850</v>
      </c>
      <c r="B233" s="5" t="s">
        <v>2985</v>
      </c>
      <c r="C233" s="5" t="s">
        <v>2986</v>
      </c>
      <c r="D233" s="5" t="s">
        <v>2987</v>
      </c>
      <c r="E233" s="5" t="s">
        <v>2854</v>
      </c>
      <c r="F233" s="5" t="s">
        <v>14</v>
      </c>
      <c r="G233" s="5" t="s">
        <v>1484</v>
      </c>
      <c r="H233" s="5" t="s">
        <v>14</v>
      </c>
      <c r="I233" s="5">
        <v>45.0</v>
      </c>
      <c r="J233" s="5">
        <v>120.0</v>
      </c>
      <c r="K233" s="5">
        <v>0.0</v>
      </c>
    </row>
    <row r="234">
      <c r="A234" s="5" t="s">
        <v>2850</v>
      </c>
      <c r="B234" s="5" t="s">
        <v>2988</v>
      </c>
      <c r="C234" s="5" t="s">
        <v>2989</v>
      </c>
      <c r="D234" s="5" t="s">
        <v>2990</v>
      </c>
      <c r="E234" s="5" t="s">
        <v>2854</v>
      </c>
      <c r="F234" s="5" t="s">
        <v>14</v>
      </c>
      <c r="G234" s="5" t="s">
        <v>1486</v>
      </c>
      <c r="H234" s="5" t="s">
        <v>14</v>
      </c>
      <c r="I234" s="5">
        <v>60.0</v>
      </c>
      <c r="J234" s="5">
        <v>120.0</v>
      </c>
      <c r="K234" s="5">
        <v>0.0</v>
      </c>
    </row>
    <row r="235">
      <c r="A235" s="5" t="s">
        <v>2850</v>
      </c>
      <c r="B235" s="5" t="s">
        <v>2991</v>
      </c>
      <c r="C235" s="5" t="s">
        <v>2992</v>
      </c>
      <c r="D235" s="5" t="s">
        <v>2993</v>
      </c>
      <c r="E235" s="5" t="s">
        <v>2854</v>
      </c>
      <c r="F235" s="5" t="s">
        <v>15</v>
      </c>
      <c r="G235" s="5" t="s">
        <v>1493</v>
      </c>
      <c r="H235" s="5" t="s">
        <v>15</v>
      </c>
      <c r="I235" s="5">
        <v>10.0</v>
      </c>
      <c r="J235" s="5">
        <v>120.0</v>
      </c>
      <c r="K235" s="5">
        <v>0.0</v>
      </c>
    </row>
    <row r="236">
      <c r="A236" s="5" t="s">
        <v>2850</v>
      </c>
      <c r="B236" s="5" t="s">
        <v>2994</v>
      </c>
      <c r="C236" s="5" t="s">
        <v>2995</v>
      </c>
      <c r="D236" s="5" t="s">
        <v>2996</v>
      </c>
      <c r="E236" s="5" t="s">
        <v>2854</v>
      </c>
      <c r="F236" s="5" t="s">
        <v>15</v>
      </c>
      <c r="G236" s="5" t="s">
        <v>1495</v>
      </c>
      <c r="H236" s="5" t="s">
        <v>15</v>
      </c>
      <c r="I236" s="5">
        <v>90.0</v>
      </c>
      <c r="J236" s="5">
        <v>120.0</v>
      </c>
      <c r="K236" s="5">
        <v>0.0</v>
      </c>
    </row>
    <row r="237">
      <c r="A237" s="5" t="s">
        <v>2850</v>
      </c>
      <c r="B237" s="5" t="s">
        <v>2997</v>
      </c>
      <c r="C237" s="5" t="s">
        <v>2998</v>
      </c>
      <c r="D237" s="5" t="s">
        <v>2999</v>
      </c>
      <c r="E237" s="5" t="s">
        <v>2854</v>
      </c>
      <c r="F237" s="5" t="s">
        <v>15</v>
      </c>
      <c r="G237" s="5" t="s">
        <v>1497</v>
      </c>
      <c r="H237" s="5" t="s">
        <v>15</v>
      </c>
      <c r="I237" s="5">
        <v>45.0</v>
      </c>
      <c r="J237" s="5">
        <v>120.0</v>
      </c>
      <c r="K237" s="5">
        <v>0.0</v>
      </c>
    </row>
    <row r="238">
      <c r="A238" s="5" t="s">
        <v>2850</v>
      </c>
      <c r="B238" s="5" t="s">
        <v>3000</v>
      </c>
      <c r="C238" s="5" t="s">
        <v>3001</v>
      </c>
      <c r="D238" s="5" t="s">
        <v>3002</v>
      </c>
      <c r="E238" s="5" t="s">
        <v>2854</v>
      </c>
      <c r="F238" s="5" t="s">
        <v>15</v>
      </c>
      <c r="G238" s="5" t="s">
        <v>1499</v>
      </c>
      <c r="H238" s="5" t="s">
        <v>15</v>
      </c>
      <c r="I238" s="5">
        <v>15.0</v>
      </c>
      <c r="J238" s="5">
        <v>120.0</v>
      </c>
      <c r="K238" s="5">
        <v>0.0</v>
      </c>
    </row>
    <row r="239">
      <c r="A239" s="5" t="s">
        <v>2850</v>
      </c>
      <c r="B239" s="5" t="s">
        <v>3003</v>
      </c>
      <c r="C239" s="5" t="s">
        <v>3004</v>
      </c>
      <c r="D239" s="5" t="s">
        <v>3005</v>
      </c>
      <c r="E239" s="5" t="s">
        <v>2854</v>
      </c>
      <c r="F239" s="5" t="s">
        <v>33</v>
      </c>
      <c r="G239" s="5" t="s">
        <v>3006</v>
      </c>
      <c r="H239" s="5" t="s">
        <v>33</v>
      </c>
      <c r="I239" s="5">
        <v>4.0</v>
      </c>
      <c r="J239" s="5">
        <v>600.0</v>
      </c>
      <c r="K239" s="5">
        <v>2.0</v>
      </c>
    </row>
    <row r="240">
      <c r="A240" s="5" t="s">
        <v>2850</v>
      </c>
      <c r="B240" s="5" t="s">
        <v>3007</v>
      </c>
      <c r="C240" s="5" t="s">
        <v>3008</v>
      </c>
      <c r="D240" s="5" t="s">
        <v>3009</v>
      </c>
      <c r="E240" s="5" t="s">
        <v>2854</v>
      </c>
      <c r="F240" s="5" t="s">
        <v>33</v>
      </c>
      <c r="G240" s="5" t="s">
        <v>3010</v>
      </c>
      <c r="H240" s="5" t="s">
        <v>33</v>
      </c>
      <c r="I240" s="5">
        <v>4.0</v>
      </c>
      <c r="J240" s="5">
        <v>600.0</v>
      </c>
      <c r="K240" s="5">
        <v>2.0</v>
      </c>
    </row>
    <row r="241">
      <c r="A241" s="5" t="s">
        <v>2850</v>
      </c>
      <c r="B241" s="5" t="s">
        <v>3011</v>
      </c>
      <c r="C241" s="5" t="s">
        <v>3012</v>
      </c>
      <c r="D241" s="5" t="s">
        <v>3013</v>
      </c>
      <c r="E241" s="5" t="s">
        <v>2854</v>
      </c>
      <c r="F241" s="5" t="s">
        <v>13</v>
      </c>
      <c r="G241" s="5" t="s">
        <v>1505</v>
      </c>
      <c r="H241" s="5" t="s">
        <v>13</v>
      </c>
      <c r="I241" s="5">
        <v>10.0</v>
      </c>
      <c r="J241" s="5">
        <v>120.0</v>
      </c>
      <c r="K241" s="5">
        <v>0.0</v>
      </c>
    </row>
    <row r="242">
      <c r="A242" s="5" t="s">
        <v>2850</v>
      </c>
      <c r="B242" s="5" t="s">
        <v>3014</v>
      </c>
      <c r="C242" s="5" t="s">
        <v>3015</v>
      </c>
      <c r="D242" s="5" t="s">
        <v>3016</v>
      </c>
      <c r="E242" s="5" t="s">
        <v>2854</v>
      </c>
      <c r="F242" s="5" t="s">
        <v>13</v>
      </c>
      <c r="G242" s="5" t="s">
        <v>1507</v>
      </c>
      <c r="H242" s="5" t="s">
        <v>13</v>
      </c>
      <c r="I242" s="5">
        <v>8.0</v>
      </c>
      <c r="J242" s="5">
        <v>120.0</v>
      </c>
      <c r="K242" s="5">
        <v>0.0</v>
      </c>
    </row>
    <row r="243">
      <c r="A243" s="5" t="s">
        <v>2850</v>
      </c>
      <c r="B243" s="5" t="s">
        <v>3017</v>
      </c>
      <c r="C243" s="5" t="s">
        <v>3018</v>
      </c>
      <c r="D243" s="5" t="s">
        <v>3019</v>
      </c>
      <c r="E243" s="5" t="s">
        <v>2854</v>
      </c>
      <c r="F243" s="5" t="s">
        <v>13</v>
      </c>
      <c r="G243" s="5" t="s">
        <v>1508</v>
      </c>
      <c r="H243" s="5" t="s">
        <v>13</v>
      </c>
      <c r="I243" s="5">
        <v>8.0</v>
      </c>
      <c r="J243" s="5">
        <v>120.0</v>
      </c>
      <c r="K243" s="5">
        <v>0.0</v>
      </c>
    </row>
    <row r="244">
      <c r="A244" s="5" t="s">
        <v>2850</v>
      </c>
      <c r="B244" s="5" t="s">
        <v>3020</v>
      </c>
      <c r="C244" s="5" t="s">
        <v>3021</v>
      </c>
      <c r="D244" s="5" t="s">
        <v>3022</v>
      </c>
      <c r="E244" s="5" t="s">
        <v>2854</v>
      </c>
      <c r="F244" s="5" t="s">
        <v>13</v>
      </c>
      <c r="G244" s="5" t="s">
        <v>1509</v>
      </c>
      <c r="H244" s="5" t="s">
        <v>13</v>
      </c>
      <c r="I244" s="5">
        <v>8.0</v>
      </c>
      <c r="J244" s="5">
        <v>120.0</v>
      </c>
      <c r="K244" s="5">
        <v>0.0</v>
      </c>
    </row>
    <row r="245">
      <c r="A245" s="5" t="s">
        <v>2850</v>
      </c>
      <c r="B245" s="5" t="s">
        <v>3023</v>
      </c>
      <c r="C245" s="5" t="s">
        <v>3024</v>
      </c>
      <c r="D245" s="5" t="s">
        <v>3025</v>
      </c>
      <c r="E245" s="5" t="s">
        <v>2854</v>
      </c>
      <c r="F245" s="5" t="s">
        <v>13</v>
      </c>
      <c r="G245" s="5" t="s">
        <v>1510</v>
      </c>
      <c r="H245" s="5" t="s">
        <v>13</v>
      </c>
      <c r="I245" s="5">
        <v>8.0</v>
      </c>
      <c r="J245" s="5">
        <v>120.0</v>
      </c>
      <c r="K245" s="5">
        <v>0.0</v>
      </c>
    </row>
    <row r="246">
      <c r="A246" s="5" t="s">
        <v>2850</v>
      </c>
      <c r="B246" s="5" t="s">
        <v>3026</v>
      </c>
      <c r="C246" s="5" t="s">
        <v>3027</v>
      </c>
      <c r="D246" s="5" t="s">
        <v>3028</v>
      </c>
      <c r="E246" s="5" t="s">
        <v>2854</v>
      </c>
      <c r="F246" s="5" t="s">
        <v>29</v>
      </c>
      <c r="G246" s="5" t="s">
        <v>3029</v>
      </c>
      <c r="H246" s="5" t="s">
        <v>29</v>
      </c>
      <c r="I246" s="5">
        <v>0.0</v>
      </c>
      <c r="J246" s="5"/>
      <c r="K246" s="5">
        <v>0.0</v>
      </c>
    </row>
    <row r="247">
      <c r="A247" s="5" t="s">
        <v>2850</v>
      </c>
      <c r="B247" s="5" t="s">
        <v>3030</v>
      </c>
      <c r="C247" s="5" t="s">
        <v>3031</v>
      </c>
      <c r="D247" s="5" t="s">
        <v>3032</v>
      </c>
      <c r="E247" s="5" t="s">
        <v>2854</v>
      </c>
      <c r="F247" s="5" t="s">
        <v>9</v>
      </c>
      <c r="G247" s="5" t="s">
        <v>1542</v>
      </c>
      <c r="H247" s="5" t="s">
        <v>9</v>
      </c>
      <c r="I247" s="5">
        <v>8.0</v>
      </c>
      <c r="J247" s="5">
        <v>120.0</v>
      </c>
      <c r="K247" s="5">
        <v>2.0</v>
      </c>
    </row>
    <row r="248">
      <c r="A248" s="5" t="s">
        <v>2850</v>
      </c>
      <c r="B248" s="5" t="s">
        <v>3033</v>
      </c>
      <c r="C248" s="5" t="s">
        <v>3034</v>
      </c>
      <c r="D248" s="5" t="s">
        <v>3035</v>
      </c>
      <c r="E248" s="5" t="s">
        <v>2854</v>
      </c>
      <c r="F248" s="5" t="s">
        <v>9</v>
      </c>
      <c r="G248" s="5" t="s">
        <v>1538</v>
      </c>
      <c r="H248" s="5" t="s">
        <v>9</v>
      </c>
      <c r="I248" s="5">
        <v>6.0</v>
      </c>
      <c r="J248" s="5">
        <v>120.0</v>
      </c>
      <c r="K248" s="5">
        <v>1.0</v>
      </c>
    </row>
    <row r="249">
      <c r="A249" s="5" t="s">
        <v>2850</v>
      </c>
      <c r="B249" s="5" t="s">
        <v>3036</v>
      </c>
      <c r="C249" s="5" t="s">
        <v>3037</v>
      </c>
      <c r="D249" s="5" t="s">
        <v>3038</v>
      </c>
      <c r="E249" s="5" t="s">
        <v>2854</v>
      </c>
      <c r="F249" s="5" t="s">
        <v>9</v>
      </c>
      <c r="G249" s="5" t="s">
        <v>1540</v>
      </c>
      <c r="H249" s="5" t="s">
        <v>9</v>
      </c>
      <c r="I249" s="5">
        <v>6.0</v>
      </c>
      <c r="J249" s="5">
        <v>120.0</v>
      </c>
      <c r="K249" s="5">
        <v>1.0</v>
      </c>
    </row>
    <row r="250">
      <c r="A250" s="5" t="s">
        <v>2850</v>
      </c>
      <c r="B250" s="5" t="s">
        <v>3039</v>
      </c>
      <c r="C250" s="5" t="s">
        <v>3040</v>
      </c>
      <c r="D250" s="5" t="s">
        <v>3041</v>
      </c>
      <c r="E250" s="5" t="s">
        <v>2854</v>
      </c>
      <c r="F250" s="5" t="s">
        <v>9</v>
      </c>
      <c r="G250" s="5" t="s">
        <v>1536</v>
      </c>
      <c r="H250" s="5" t="s">
        <v>9</v>
      </c>
      <c r="I250" s="5">
        <v>6.0</v>
      </c>
      <c r="J250" s="5">
        <v>120.0</v>
      </c>
      <c r="K250" s="5">
        <v>1.0</v>
      </c>
    </row>
    <row r="251">
      <c r="A251" s="5" t="s">
        <v>2850</v>
      </c>
      <c r="B251" s="5" t="s">
        <v>3042</v>
      </c>
      <c r="C251" s="5" t="s">
        <v>3043</v>
      </c>
      <c r="D251" s="5" t="s">
        <v>3044</v>
      </c>
      <c r="E251" s="5" t="s">
        <v>2854</v>
      </c>
      <c r="F251" s="5" t="s">
        <v>9</v>
      </c>
      <c r="G251" s="5" t="s">
        <v>1527</v>
      </c>
      <c r="H251" s="5" t="s">
        <v>9</v>
      </c>
      <c r="I251" s="5">
        <v>14.0</v>
      </c>
      <c r="J251" s="5">
        <v>120.0</v>
      </c>
      <c r="K251" s="5">
        <v>1.0</v>
      </c>
    </row>
    <row r="252">
      <c r="A252" s="5" t="s">
        <v>2850</v>
      </c>
      <c r="B252" s="5" t="s">
        <v>3045</v>
      </c>
      <c r="C252" s="5" t="s">
        <v>3046</v>
      </c>
      <c r="D252" s="5" t="s">
        <v>3047</v>
      </c>
      <c r="E252" s="5" t="s">
        <v>2854</v>
      </c>
      <c r="F252" s="5" t="s">
        <v>9</v>
      </c>
      <c r="G252" s="5" t="s">
        <v>1529</v>
      </c>
      <c r="H252" s="5" t="s">
        <v>9</v>
      </c>
      <c r="I252" s="5">
        <v>12.0</v>
      </c>
      <c r="J252" s="5">
        <v>120.0</v>
      </c>
      <c r="K252" s="5">
        <v>1.0</v>
      </c>
    </row>
    <row r="253">
      <c r="A253" s="5" t="s">
        <v>2850</v>
      </c>
      <c r="B253" s="5" t="s">
        <v>3048</v>
      </c>
      <c r="C253" s="5" t="s">
        <v>3049</v>
      </c>
      <c r="D253" s="5" t="s">
        <v>3050</v>
      </c>
      <c r="E253" s="5" t="s">
        <v>2854</v>
      </c>
      <c r="F253" s="5" t="s">
        <v>8</v>
      </c>
      <c r="G253" s="5" t="s">
        <v>1534</v>
      </c>
      <c r="H253" s="5" t="s">
        <v>8</v>
      </c>
      <c r="I253" s="5">
        <v>8.0</v>
      </c>
      <c r="J253" s="5">
        <v>120.0</v>
      </c>
      <c r="K253" s="5">
        <v>2.0</v>
      </c>
    </row>
    <row r="254">
      <c r="A254" s="5" t="s">
        <v>2850</v>
      </c>
      <c r="B254" s="5" t="s">
        <v>3051</v>
      </c>
      <c r="C254" s="5" t="s">
        <v>3052</v>
      </c>
      <c r="D254" s="5" t="s">
        <v>3053</v>
      </c>
      <c r="E254" s="5" t="s">
        <v>2854</v>
      </c>
      <c r="F254" s="5" t="s">
        <v>8</v>
      </c>
      <c r="G254" s="5" t="s">
        <v>1549</v>
      </c>
      <c r="H254" s="5" t="s">
        <v>8</v>
      </c>
      <c r="I254" s="5">
        <v>8.0</v>
      </c>
      <c r="J254" s="5">
        <v>120.0</v>
      </c>
      <c r="K254" s="5">
        <v>2.0</v>
      </c>
    </row>
    <row r="255">
      <c r="A255" s="5" t="s">
        <v>2850</v>
      </c>
      <c r="B255" s="5" t="s">
        <v>3054</v>
      </c>
      <c r="C255" s="5" t="s">
        <v>3055</v>
      </c>
      <c r="D255" s="5" t="s">
        <v>3056</v>
      </c>
      <c r="E255" s="5" t="s">
        <v>2854</v>
      </c>
      <c r="F255" s="5" t="s">
        <v>8</v>
      </c>
      <c r="G255" s="5" t="s">
        <v>1551</v>
      </c>
      <c r="H255" s="5" t="s">
        <v>8</v>
      </c>
      <c r="I255" s="5">
        <v>28.0</v>
      </c>
      <c r="J255" s="5">
        <v>120.0</v>
      </c>
      <c r="K255" s="5">
        <v>2.0</v>
      </c>
    </row>
    <row r="256">
      <c r="A256" s="5" t="s">
        <v>2850</v>
      </c>
      <c r="B256" s="5" t="s">
        <v>3057</v>
      </c>
      <c r="C256" s="5" t="s">
        <v>3058</v>
      </c>
      <c r="D256" s="5" t="s">
        <v>3059</v>
      </c>
      <c r="E256" s="5" t="s">
        <v>2854</v>
      </c>
      <c r="F256" s="5" t="s">
        <v>7</v>
      </c>
      <c r="G256" s="5" t="s">
        <v>1544</v>
      </c>
      <c r="H256" s="5" t="s">
        <v>7</v>
      </c>
      <c r="I256" s="5">
        <v>6.0</v>
      </c>
      <c r="J256" s="5">
        <v>1800.0</v>
      </c>
      <c r="K256" s="5">
        <v>3.0</v>
      </c>
    </row>
    <row r="257">
      <c r="A257" s="5" t="s">
        <v>2850</v>
      </c>
      <c r="B257" s="5" t="s">
        <v>3060</v>
      </c>
      <c r="C257" s="5" t="s">
        <v>3061</v>
      </c>
      <c r="D257" s="5" t="s">
        <v>3062</v>
      </c>
      <c r="E257" s="5" t="s">
        <v>2854</v>
      </c>
      <c r="F257" s="5" t="s">
        <v>7</v>
      </c>
      <c r="G257" s="5" t="s">
        <v>3063</v>
      </c>
      <c r="H257" s="5" t="s">
        <v>7</v>
      </c>
      <c r="I257" s="5">
        <v>6.0</v>
      </c>
      <c r="J257" s="5">
        <v>1800.0</v>
      </c>
      <c r="K257" s="5">
        <v>3.0</v>
      </c>
    </row>
    <row r="258">
      <c r="A258" s="5" t="s">
        <v>2850</v>
      </c>
      <c r="B258" s="5" t="s">
        <v>3064</v>
      </c>
      <c r="C258" s="5" t="s">
        <v>3065</v>
      </c>
      <c r="D258" s="5" t="s">
        <v>3066</v>
      </c>
      <c r="E258" s="5" t="s">
        <v>2854</v>
      </c>
      <c r="F258" s="5" t="s">
        <v>7</v>
      </c>
      <c r="G258" s="5" t="s">
        <v>1547</v>
      </c>
      <c r="H258" s="5" t="s">
        <v>7</v>
      </c>
      <c r="I258" s="5">
        <v>35.0</v>
      </c>
      <c r="J258" s="5">
        <v>600.0</v>
      </c>
      <c r="K258" s="5">
        <v>0.0</v>
      </c>
    </row>
    <row r="259">
      <c r="A259" s="5" t="s">
        <v>2850</v>
      </c>
      <c r="B259" s="5" t="s">
        <v>3067</v>
      </c>
      <c r="C259" s="5" t="s">
        <v>3068</v>
      </c>
      <c r="D259" s="5" t="s">
        <v>3069</v>
      </c>
      <c r="E259" s="5" t="s">
        <v>2854</v>
      </c>
      <c r="F259" s="5" t="s">
        <v>7</v>
      </c>
      <c r="G259" s="5" t="s">
        <v>1546</v>
      </c>
      <c r="H259" s="5" t="s">
        <v>7</v>
      </c>
      <c r="I259" s="5">
        <v>19.0</v>
      </c>
      <c r="J259" s="5">
        <v>1800.0</v>
      </c>
      <c r="K259" s="5">
        <v>1.0</v>
      </c>
    </row>
    <row r="260">
      <c r="A260" s="5" t="s">
        <v>2850</v>
      </c>
      <c r="B260" s="5" t="s">
        <v>3070</v>
      </c>
      <c r="C260" s="5" t="s">
        <v>3071</v>
      </c>
      <c r="D260" s="5" t="s">
        <v>3072</v>
      </c>
      <c r="E260" s="5" t="s">
        <v>2854</v>
      </c>
      <c r="F260" s="5" t="s">
        <v>7</v>
      </c>
      <c r="G260" s="5" t="s">
        <v>1548</v>
      </c>
      <c r="H260" s="5" t="s">
        <v>7</v>
      </c>
      <c r="I260" s="5">
        <v>10.0</v>
      </c>
      <c r="J260" s="5">
        <v>3600.0</v>
      </c>
      <c r="K260" s="5">
        <v>10.0</v>
      </c>
    </row>
    <row r="261">
      <c r="A261" s="5" t="s">
        <v>2850</v>
      </c>
      <c r="B261" s="5" t="s">
        <v>3073</v>
      </c>
      <c r="C261" s="5" t="s">
        <v>3074</v>
      </c>
      <c r="D261" s="5" t="s">
        <v>3075</v>
      </c>
      <c r="E261" s="5" t="s">
        <v>2854</v>
      </c>
      <c r="F261" s="5" t="s">
        <v>25</v>
      </c>
      <c r="G261" s="5" t="s">
        <v>3076</v>
      </c>
      <c r="H261" s="5" t="s">
        <v>25</v>
      </c>
      <c r="I261" s="5">
        <v>10.0</v>
      </c>
      <c r="J261" s="5">
        <v>120.0</v>
      </c>
      <c r="K261" s="5">
        <v>3.0</v>
      </c>
    </row>
    <row r="262">
      <c r="A262" s="5" t="s">
        <v>2850</v>
      </c>
      <c r="B262" s="5" t="s">
        <v>3077</v>
      </c>
      <c r="C262" s="5" t="s">
        <v>3078</v>
      </c>
      <c r="D262" s="5" t="s">
        <v>3079</v>
      </c>
      <c r="E262" s="5" t="s">
        <v>2854</v>
      </c>
      <c r="F262" s="5" t="s">
        <v>25</v>
      </c>
      <c r="G262" s="5" t="s">
        <v>3080</v>
      </c>
      <c r="H262" s="5" t="s">
        <v>25</v>
      </c>
      <c r="I262" s="5">
        <v>45.0</v>
      </c>
      <c r="J262" s="5">
        <v>300.0</v>
      </c>
      <c r="K262" s="5">
        <v>0.0</v>
      </c>
    </row>
    <row r="263">
      <c r="A263" s="5" t="s">
        <v>2850</v>
      </c>
      <c r="B263" s="5" t="s">
        <v>3081</v>
      </c>
      <c r="C263" s="5" t="s">
        <v>3082</v>
      </c>
      <c r="D263" s="5" t="s">
        <v>3083</v>
      </c>
      <c r="E263" s="5" t="s">
        <v>2854</v>
      </c>
      <c r="F263" s="5" t="s">
        <v>25</v>
      </c>
      <c r="G263" s="5" t="s">
        <v>3084</v>
      </c>
      <c r="H263" s="5" t="s">
        <v>25</v>
      </c>
      <c r="I263" s="5">
        <v>30.0</v>
      </c>
      <c r="J263" s="5">
        <v>120.0</v>
      </c>
      <c r="K263" s="5">
        <v>0.0</v>
      </c>
    </row>
    <row r="264">
      <c r="A264" s="5" t="s">
        <v>2850</v>
      </c>
      <c r="B264" s="5" t="s">
        <v>3085</v>
      </c>
      <c r="C264" s="5" t="s">
        <v>3086</v>
      </c>
      <c r="D264" s="5" t="s">
        <v>3087</v>
      </c>
      <c r="E264" s="5" t="s">
        <v>2854</v>
      </c>
      <c r="F264" s="5" t="s">
        <v>11</v>
      </c>
      <c r="G264" s="5" t="s">
        <v>1560</v>
      </c>
      <c r="H264" s="5" t="s">
        <v>11</v>
      </c>
      <c r="I264" s="5">
        <v>25.0</v>
      </c>
      <c r="J264" s="5">
        <v>120.0</v>
      </c>
      <c r="K264" s="5">
        <v>3.0</v>
      </c>
    </row>
    <row r="265">
      <c r="A265" s="5" t="s">
        <v>2850</v>
      </c>
      <c r="B265" s="5" t="s">
        <v>3088</v>
      </c>
      <c r="C265" s="5" t="s">
        <v>3089</v>
      </c>
      <c r="D265" s="5" t="s">
        <v>3090</v>
      </c>
      <c r="E265" s="5" t="s">
        <v>2854</v>
      </c>
      <c r="F265" s="5" t="s">
        <v>11</v>
      </c>
      <c r="G265" s="5" t="s">
        <v>1562</v>
      </c>
      <c r="H265" s="5" t="s">
        <v>11</v>
      </c>
      <c r="I265" s="5">
        <v>30.0</v>
      </c>
      <c r="J265" s="5">
        <v>120.0</v>
      </c>
      <c r="K265" s="5">
        <v>3.0</v>
      </c>
    </row>
    <row r="266">
      <c r="A266" s="5" t="s">
        <v>2850</v>
      </c>
      <c r="B266" s="5" t="s">
        <v>3091</v>
      </c>
      <c r="C266" s="5" t="s">
        <v>3092</v>
      </c>
      <c r="D266" s="5" t="s">
        <v>3093</v>
      </c>
      <c r="E266" s="5" t="s">
        <v>2854</v>
      </c>
      <c r="F266" s="5" t="s">
        <v>11</v>
      </c>
      <c r="G266" s="5" t="s">
        <v>1557</v>
      </c>
      <c r="H266" s="5" t="s">
        <v>11</v>
      </c>
      <c r="I266" s="5">
        <v>37.0</v>
      </c>
      <c r="J266" s="5">
        <v>120.0</v>
      </c>
      <c r="K266" s="5">
        <v>4.0</v>
      </c>
    </row>
    <row r="267">
      <c r="A267" s="5" t="s">
        <v>2850</v>
      </c>
      <c r="B267" s="5" t="s">
        <v>3094</v>
      </c>
      <c r="C267" s="5" t="s">
        <v>3095</v>
      </c>
      <c r="D267" s="5" t="s">
        <v>3096</v>
      </c>
      <c r="E267" s="5" t="s">
        <v>2854</v>
      </c>
      <c r="F267" s="5" t="s">
        <v>11</v>
      </c>
      <c r="G267" s="5" t="s">
        <v>1564</v>
      </c>
      <c r="H267" s="5" t="s">
        <v>11</v>
      </c>
      <c r="I267" s="5">
        <v>10.0</v>
      </c>
      <c r="J267" s="5">
        <v>120.0</v>
      </c>
      <c r="K267" s="5">
        <v>3.0</v>
      </c>
    </row>
    <row r="268">
      <c r="A268" s="5" t="s">
        <v>2850</v>
      </c>
      <c r="B268" s="5" t="s">
        <v>3097</v>
      </c>
      <c r="C268" s="5" t="s">
        <v>3098</v>
      </c>
      <c r="D268" s="5" t="s">
        <v>3099</v>
      </c>
      <c r="E268" s="5" t="s">
        <v>2854</v>
      </c>
      <c r="F268" s="5" t="s">
        <v>11</v>
      </c>
      <c r="G268" s="5" t="s">
        <v>1566</v>
      </c>
      <c r="H268" s="5" t="s">
        <v>11</v>
      </c>
      <c r="I268" s="5">
        <v>12.0</v>
      </c>
      <c r="J268" s="5">
        <v>120.0</v>
      </c>
      <c r="K268" s="5">
        <v>3.0</v>
      </c>
    </row>
    <row r="269">
      <c r="A269" s="5" t="s">
        <v>2850</v>
      </c>
      <c r="B269" s="5" t="s">
        <v>3100</v>
      </c>
      <c r="C269" s="5" t="s">
        <v>3101</v>
      </c>
      <c r="D269" s="5" t="s">
        <v>3102</v>
      </c>
      <c r="E269" s="5" t="s">
        <v>2854</v>
      </c>
      <c r="F269" s="5" t="s">
        <v>11</v>
      </c>
      <c r="G269" s="5" t="s">
        <v>1572</v>
      </c>
      <c r="H269" s="5" t="s">
        <v>11</v>
      </c>
      <c r="I269" s="5">
        <v>25.0</v>
      </c>
      <c r="J269" s="5">
        <v>120.0</v>
      </c>
      <c r="K269" s="5">
        <v>3.0</v>
      </c>
    </row>
    <row r="270">
      <c r="A270" s="5" t="s">
        <v>2850</v>
      </c>
      <c r="B270" s="5" t="s">
        <v>3103</v>
      </c>
      <c r="C270" s="5" t="s">
        <v>3104</v>
      </c>
      <c r="D270" s="5" t="s">
        <v>3105</v>
      </c>
      <c r="E270" s="5" t="s">
        <v>2854</v>
      </c>
      <c r="F270" s="5" t="s">
        <v>11</v>
      </c>
      <c r="G270" s="5" t="s">
        <v>3106</v>
      </c>
      <c r="H270" s="5" t="s">
        <v>11</v>
      </c>
      <c r="I270" s="5">
        <v>25.0</v>
      </c>
      <c r="J270" s="5">
        <v>120.0</v>
      </c>
      <c r="K270" s="5">
        <v>3.0</v>
      </c>
    </row>
    <row r="271">
      <c r="A271" s="5" t="s">
        <v>2850</v>
      </c>
      <c r="B271" s="5" t="s">
        <v>3107</v>
      </c>
      <c r="C271" s="5" t="s">
        <v>3108</v>
      </c>
      <c r="D271" s="5" t="s">
        <v>3109</v>
      </c>
      <c r="E271" s="5" t="s">
        <v>2854</v>
      </c>
      <c r="F271" s="5" t="s">
        <v>11</v>
      </c>
      <c r="G271" s="5" t="s">
        <v>1587</v>
      </c>
      <c r="H271" s="5" t="s">
        <v>11</v>
      </c>
      <c r="I271" s="5">
        <v>30.0</v>
      </c>
      <c r="J271" s="5">
        <v>120.0</v>
      </c>
      <c r="K271" s="5">
        <v>3.0</v>
      </c>
    </row>
    <row r="272">
      <c r="A272" s="5" t="s">
        <v>2850</v>
      </c>
      <c r="B272" s="5" t="s">
        <v>3110</v>
      </c>
      <c r="C272" s="5" t="s">
        <v>3111</v>
      </c>
      <c r="D272" s="5" t="s">
        <v>3112</v>
      </c>
      <c r="E272" s="5" t="s">
        <v>2854</v>
      </c>
      <c r="F272" s="5" t="s">
        <v>11</v>
      </c>
      <c r="G272" s="5" t="s">
        <v>1589</v>
      </c>
      <c r="H272" s="5" t="s">
        <v>11</v>
      </c>
      <c r="I272" s="5">
        <v>35.0</v>
      </c>
      <c r="J272" s="5">
        <v>120.0</v>
      </c>
      <c r="K272" s="5">
        <v>3.0</v>
      </c>
    </row>
    <row r="273">
      <c r="A273" s="5" t="s">
        <v>2850</v>
      </c>
      <c r="B273" s="5" t="s">
        <v>3113</v>
      </c>
      <c r="C273" s="5" t="s">
        <v>3114</v>
      </c>
      <c r="D273" s="5" t="s">
        <v>3115</v>
      </c>
      <c r="E273" s="5" t="s">
        <v>2854</v>
      </c>
      <c r="F273" s="5" t="s">
        <v>11</v>
      </c>
      <c r="G273" s="5" t="s">
        <v>1590</v>
      </c>
      <c r="H273" s="5" t="s">
        <v>11</v>
      </c>
      <c r="I273" s="5">
        <v>40.0</v>
      </c>
      <c r="J273" s="5">
        <v>120.0</v>
      </c>
      <c r="K273" s="5">
        <v>3.0</v>
      </c>
    </row>
    <row r="274">
      <c r="A274" s="5" t="s">
        <v>2850</v>
      </c>
      <c r="B274" s="5" t="s">
        <v>3116</v>
      </c>
      <c r="C274" s="5" t="s">
        <v>3117</v>
      </c>
      <c r="D274" s="5" t="s">
        <v>3118</v>
      </c>
      <c r="E274" s="5" t="s">
        <v>2854</v>
      </c>
      <c r="F274" s="5" t="s">
        <v>11</v>
      </c>
      <c r="G274" s="5" t="s">
        <v>1567</v>
      </c>
      <c r="H274" s="5" t="s">
        <v>11</v>
      </c>
      <c r="I274" s="5">
        <v>10.0</v>
      </c>
      <c r="J274" s="5">
        <v>120.0</v>
      </c>
      <c r="K274" s="5">
        <v>3.0</v>
      </c>
    </row>
    <row r="275">
      <c r="A275" s="5" t="s">
        <v>2850</v>
      </c>
      <c r="B275" s="5" t="s">
        <v>3119</v>
      </c>
      <c r="C275" s="5" t="s">
        <v>3120</v>
      </c>
      <c r="D275" s="5" t="s">
        <v>3121</v>
      </c>
      <c r="E275" s="5" t="s">
        <v>2854</v>
      </c>
      <c r="F275" s="5" t="s">
        <v>11</v>
      </c>
      <c r="G275" s="5" t="s">
        <v>1569</v>
      </c>
      <c r="H275" s="5" t="s">
        <v>11</v>
      </c>
      <c r="I275" s="5">
        <v>10.0</v>
      </c>
      <c r="J275" s="5">
        <v>120.0</v>
      </c>
      <c r="K275" s="5">
        <v>3.0</v>
      </c>
    </row>
    <row r="276">
      <c r="A276" s="5" t="s">
        <v>2850</v>
      </c>
      <c r="B276" s="5" t="s">
        <v>3122</v>
      </c>
      <c r="C276" s="5" t="s">
        <v>3123</v>
      </c>
      <c r="D276" s="5" t="s">
        <v>3124</v>
      </c>
      <c r="E276" s="5" t="s">
        <v>2854</v>
      </c>
      <c r="F276" s="5" t="s">
        <v>11</v>
      </c>
      <c r="G276" s="5" t="s">
        <v>1570</v>
      </c>
      <c r="H276" s="5" t="s">
        <v>11</v>
      </c>
      <c r="I276" s="5">
        <v>15.0</v>
      </c>
      <c r="J276" s="5">
        <v>120.0</v>
      </c>
      <c r="K276" s="5">
        <v>3.0</v>
      </c>
    </row>
    <row r="277">
      <c r="A277" s="5" t="s">
        <v>2850</v>
      </c>
      <c r="B277" s="5" t="s">
        <v>3125</v>
      </c>
      <c r="C277" s="5" t="s">
        <v>3126</v>
      </c>
      <c r="D277" s="5" t="s">
        <v>3127</v>
      </c>
      <c r="E277" s="5" t="s">
        <v>2854</v>
      </c>
      <c r="F277" s="5" t="s">
        <v>11</v>
      </c>
      <c r="G277" s="5" t="s">
        <v>1586</v>
      </c>
      <c r="H277" s="5" t="s">
        <v>11</v>
      </c>
      <c r="I277" s="5">
        <v>15.0</v>
      </c>
      <c r="J277" s="5">
        <v>120.0</v>
      </c>
      <c r="K277" s="5">
        <v>3.0</v>
      </c>
    </row>
    <row r="278">
      <c r="A278" s="5" t="s">
        <v>2850</v>
      </c>
      <c r="B278" s="5" t="s">
        <v>3128</v>
      </c>
      <c r="C278" s="5" t="s">
        <v>3129</v>
      </c>
      <c r="D278" s="5" t="s">
        <v>3130</v>
      </c>
      <c r="E278" s="5" t="s">
        <v>2854</v>
      </c>
      <c r="F278" s="5" t="s">
        <v>11</v>
      </c>
      <c r="G278" s="5" t="s">
        <v>1553</v>
      </c>
      <c r="H278" s="5" t="s">
        <v>11</v>
      </c>
      <c r="I278" s="5">
        <v>35.0</v>
      </c>
      <c r="J278" s="5">
        <v>120.0</v>
      </c>
      <c r="K278" s="5">
        <v>3.0</v>
      </c>
    </row>
    <row r="279">
      <c r="A279" s="5" t="s">
        <v>2850</v>
      </c>
      <c r="B279" s="5" t="s">
        <v>3131</v>
      </c>
      <c r="C279" s="5" t="s">
        <v>3132</v>
      </c>
      <c r="D279" s="5" t="s">
        <v>3133</v>
      </c>
      <c r="E279" s="5" t="s">
        <v>2854</v>
      </c>
      <c r="F279" s="5" t="s">
        <v>11</v>
      </c>
      <c r="G279" s="5" t="s">
        <v>1576</v>
      </c>
      <c r="H279" s="5" t="s">
        <v>11</v>
      </c>
      <c r="I279" s="5">
        <v>40.0</v>
      </c>
      <c r="J279" s="5">
        <v>120.0</v>
      </c>
      <c r="K279" s="5">
        <v>3.0</v>
      </c>
    </row>
    <row r="280">
      <c r="A280" s="5" t="s">
        <v>2850</v>
      </c>
      <c r="B280" s="5" t="s">
        <v>3134</v>
      </c>
      <c r="C280" s="5" t="s">
        <v>3135</v>
      </c>
      <c r="D280" s="5" t="s">
        <v>3136</v>
      </c>
      <c r="E280" s="5" t="s">
        <v>2854</v>
      </c>
      <c r="F280" s="5" t="s">
        <v>11</v>
      </c>
      <c r="G280" s="5" t="s">
        <v>1595</v>
      </c>
      <c r="H280" s="5" t="s">
        <v>11</v>
      </c>
      <c r="I280" s="5">
        <v>10.0</v>
      </c>
      <c r="J280" s="5">
        <v>120.0</v>
      </c>
      <c r="K280" s="5">
        <v>3.0</v>
      </c>
    </row>
    <row r="281">
      <c r="A281" s="5" t="s">
        <v>2850</v>
      </c>
      <c r="B281" s="5" t="s">
        <v>3137</v>
      </c>
      <c r="C281" s="5" t="s">
        <v>3138</v>
      </c>
      <c r="D281" s="5" t="s">
        <v>3139</v>
      </c>
      <c r="E281" s="5" t="s">
        <v>2854</v>
      </c>
      <c r="F281" s="5" t="s">
        <v>11</v>
      </c>
      <c r="G281" s="5" t="s">
        <v>1578</v>
      </c>
      <c r="H281" s="5" t="s">
        <v>11</v>
      </c>
      <c r="I281" s="5">
        <v>30.0</v>
      </c>
      <c r="J281" s="5">
        <v>120.0</v>
      </c>
      <c r="K281" s="5">
        <v>3.0</v>
      </c>
    </row>
    <row r="282">
      <c r="A282" s="5" t="s">
        <v>2850</v>
      </c>
      <c r="B282" s="5" t="s">
        <v>3140</v>
      </c>
      <c r="C282" s="5" t="s">
        <v>3141</v>
      </c>
      <c r="D282" s="5" t="s">
        <v>3142</v>
      </c>
      <c r="E282" s="5" t="s">
        <v>2854</v>
      </c>
      <c r="F282" s="5" t="s">
        <v>11</v>
      </c>
      <c r="G282" s="5" t="s">
        <v>1580</v>
      </c>
      <c r="H282" s="5" t="s">
        <v>11</v>
      </c>
      <c r="I282" s="5">
        <v>120.0</v>
      </c>
      <c r="J282" s="5">
        <v>120.0</v>
      </c>
      <c r="K282" s="5">
        <v>3.0</v>
      </c>
    </row>
    <row r="283">
      <c r="A283" s="5" t="s">
        <v>2850</v>
      </c>
      <c r="B283" s="5" t="s">
        <v>3143</v>
      </c>
      <c r="C283" s="5" t="s">
        <v>3144</v>
      </c>
      <c r="D283" s="5" t="s">
        <v>3145</v>
      </c>
      <c r="E283" s="5" t="s">
        <v>2854</v>
      </c>
      <c r="F283" s="5" t="s">
        <v>11</v>
      </c>
      <c r="G283" s="5" t="s">
        <v>1582</v>
      </c>
      <c r="H283" s="5" t="s">
        <v>11</v>
      </c>
      <c r="I283" s="5">
        <v>35.0</v>
      </c>
      <c r="J283" s="5">
        <v>120.0</v>
      </c>
      <c r="K283" s="5">
        <v>3.0</v>
      </c>
    </row>
    <row r="284">
      <c r="A284" s="5" t="s">
        <v>2850</v>
      </c>
      <c r="B284" s="5" t="s">
        <v>3146</v>
      </c>
      <c r="C284" s="5" t="s">
        <v>3147</v>
      </c>
      <c r="D284" s="5" t="s">
        <v>3148</v>
      </c>
      <c r="E284" s="5" t="s">
        <v>2854</v>
      </c>
      <c r="F284" s="5" t="s">
        <v>11</v>
      </c>
      <c r="G284" s="5" t="s">
        <v>1584</v>
      </c>
      <c r="H284" s="5" t="s">
        <v>11</v>
      </c>
      <c r="I284" s="5">
        <v>130.0</v>
      </c>
      <c r="J284" s="5">
        <v>120.0</v>
      </c>
      <c r="K284" s="5">
        <v>3.0</v>
      </c>
    </row>
    <row r="285">
      <c r="A285" s="5" t="s">
        <v>2850</v>
      </c>
      <c r="B285" s="5" t="s">
        <v>3149</v>
      </c>
      <c r="C285" s="5" t="s">
        <v>3150</v>
      </c>
      <c r="D285" s="5" t="s">
        <v>3151</v>
      </c>
      <c r="E285" s="5" t="s">
        <v>2854</v>
      </c>
      <c r="F285" s="5" t="s">
        <v>11</v>
      </c>
      <c r="G285" s="5" t="s">
        <v>1555</v>
      </c>
      <c r="H285" s="5" t="s">
        <v>11</v>
      </c>
      <c r="I285" s="5">
        <v>20.0</v>
      </c>
      <c r="J285" s="5">
        <v>120.0</v>
      </c>
      <c r="K285" s="5">
        <v>3.0</v>
      </c>
    </row>
    <row r="286">
      <c r="A286" s="5" t="s">
        <v>2850</v>
      </c>
      <c r="B286" s="5" t="s">
        <v>3152</v>
      </c>
      <c r="C286" s="5" t="s">
        <v>3153</v>
      </c>
      <c r="D286" s="5" t="s">
        <v>3154</v>
      </c>
      <c r="E286" s="5" t="s">
        <v>2854</v>
      </c>
      <c r="F286" s="5" t="s">
        <v>11</v>
      </c>
      <c r="G286" s="5" t="s">
        <v>1593</v>
      </c>
      <c r="H286" s="5" t="s">
        <v>11</v>
      </c>
      <c r="I286" s="5">
        <v>15.0</v>
      </c>
      <c r="J286" s="5">
        <v>120.0</v>
      </c>
      <c r="K286" s="5">
        <v>3.0</v>
      </c>
    </row>
    <row r="287">
      <c r="A287" s="5" t="s">
        <v>2850</v>
      </c>
      <c r="B287" s="5" t="s">
        <v>3155</v>
      </c>
      <c r="C287" s="5" t="s">
        <v>3156</v>
      </c>
      <c r="D287" s="5" t="s">
        <v>3157</v>
      </c>
      <c r="E287" s="5" t="s">
        <v>2854</v>
      </c>
      <c r="F287" s="5" t="s">
        <v>38</v>
      </c>
      <c r="G287" s="5" t="s">
        <v>1574</v>
      </c>
      <c r="H287" s="5" t="s">
        <v>38</v>
      </c>
      <c r="I287" s="5">
        <v>15.0</v>
      </c>
      <c r="J287" s="5">
        <v>120.0</v>
      </c>
      <c r="K287" s="5">
        <v>3.0</v>
      </c>
    </row>
    <row r="288">
      <c r="A288" s="5" t="s">
        <v>2850</v>
      </c>
      <c r="B288" s="5" t="s">
        <v>3158</v>
      </c>
      <c r="C288" s="5" t="s">
        <v>3159</v>
      </c>
      <c r="D288" s="5" t="s">
        <v>3160</v>
      </c>
      <c r="E288" s="5" t="s">
        <v>2854</v>
      </c>
      <c r="F288" s="5" t="s">
        <v>37</v>
      </c>
      <c r="G288" s="5" t="s">
        <v>3161</v>
      </c>
      <c r="H288" s="5" t="s">
        <v>37</v>
      </c>
      <c r="I288" s="5">
        <v>2.0</v>
      </c>
      <c r="J288" s="5">
        <v>600.0</v>
      </c>
      <c r="K288" s="5">
        <v>2.0</v>
      </c>
    </row>
    <row r="289">
      <c r="A289" s="5" t="s">
        <v>2850</v>
      </c>
      <c r="B289" s="5" t="s">
        <v>3162</v>
      </c>
      <c r="C289" s="5" t="s">
        <v>3163</v>
      </c>
      <c r="D289" s="5" t="s">
        <v>3164</v>
      </c>
      <c r="E289" s="5" t="s">
        <v>2854</v>
      </c>
      <c r="F289" s="5" t="s">
        <v>28</v>
      </c>
      <c r="G289" s="5" t="s">
        <v>3165</v>
      </c>
      <c r="H289" s="5" t="s">
        <v>28</v>
      </c>
      <c r="I289" s="5">
        <v>0.0</v>
      </c>
      <c r="J289" s="5"/>
      <c r="K289" s="5">
        <v>0.0</v>
      </c>
    </row>
    <row r="290">
      <c r="A290" s="5" t="s">
        <v>2850</v>
      </c>
      <c r="B290" s="5" t="s">
        <v>3166</v>
      </c>
      <c r="C290" s="5" t="s">
        <v>3167</v>
      </c>
      <c r="D290" s="5" t="s">
        <v>3168</v>
      </c>
      <c r="E290" s="5" t="s">
        <v>2854</v>
      </c>
      <c r="F290" s="5" t="s">
        <v>6</v>
      </c>
      <c r="G290" s="5" t="s">
        <v>1606</v>
      </c>
      <c r="H290" s="5" t="s">
        <v>6</v>
      </c>
      <c r="I290" s="5">
        <v>10.0</v>
      </c>
      <c r="J290" s="5">
        <v>600.0</v>
      </c>
      <c r="K290" s="5">
        <v>4.0</v>
      </c>
    </row>
    <row r="291">
      <c r="A291" s="5" t="s">
        <v>2850</v>
      </c>
      <c r="B291" s="5" t="s">
        <v>3169</v>
      </c>
      <c r="C291" s="5" t="s">
        <v>3170</v>
      </c>
      <c r="D291" s="5" t="s">
        <v>3171</v>
      </c>
      <c r="E291" s="5" t="s">
        <v>2854</v>
      </c>
      <c r="F291" s="5" t="s">
        <v>6</v>
      </c>
      <c r="G291" s="5" t="s">
        <v>1608</v>
      </c>
      <c r="H291" s="5" t="s">
        <v>6</v>
      </c>
      <c r="I291" s="5">
        <v>100.0</v>
      </c>
      <c r="J291" s="5">
        <v>1800.0</v>
      </c>
      <c r="K291" s="5">
        <v>0.0</v>
      </c>
    </row>
    <row r="292">
      <c r="A292" s="5" t="s">
        <v>2850</v>
      </c>
      <c r="B292" s="5" t="s">
        <v>3172</v>
      </c>
      <c r="C292" s="5" t="s">
        <v>3173</v>
      </c>
      <c r="D292" s="5" t="s">
        <v>3174</v>
      </c>
      <c r="E292" s="5" t="s">
        <v>2854</v>
      </c>
      <c r="F292" s="5" t="s">
        <v>6</v>
      </c>
      <c r="G292" s="5" t="s">
        <v>1623</v>
      </c>
      <c r="H292" s="5" t="s">
        <v>6</v>
      </c>
      <c r="I292" s="5">
        <v>15.0</v>
      </c>
      <c r="J292" s="5">
        <v>120.0</v>
      </c>
      <c r="K292" s="5">
        <v>0.0</v>
      </c>
    </row>
    <row r="293">
      <c r="A293" s="5" t="s">
        <v>2850</v>
      </c>
      <c r="B293" s="5" t="s">
        <v>3175</v>
      </c>
      <c r="C293" s="5" t="s">
        <v>3176</v>
      </c>
      <c r="D293" s="5" t="s">
        <v>3177</v>
      </c>
      <c r="E293" s="5" t="s">
        <v>2854</v>
      </c>
      <c r="F293" s="5" t="s">
        <v>6</v>
      </c>
      <c r="G293" s="5" t="s">
        <v>1611</v>
      </c>
      <c r="H293" s="5" t="s">
        <v>6</v>
      </c>
      <c r="I293" s="5">
        <v>20.0</v>
      </c>
      <c r="J293" s="5">
        <v>120.0</v>
      </c>
      <c r="K293" s="5">
        <v>0.0</v>
      </c>
    </row>
    <row r="294">
      <c r="A294" s="5" t="s">
        <v>2850</v>
      </c>
      <c r="B294" s="5" t="s">
        <v>3178</v>
      </c>
      <c r="C294" s="5" t="s">
        <v>3179</v>
      </c>
      <c r="D294" s="5" t="s">
        <v>3180</v>
      </c>
      <c r="E294" s="5" t="s">
        <v>2854</v>
      </c>
      <c r="F294" s="5" t="s">
        <v>6</v>
      </c>
      <c r="G294" s="5" t="s">
        <v>1615</v>
      </c>
      <c r="H294" s="5" t="s">
        <v>6</v>
      </c>
      <c r="I294" s="5">
        <v>25.0</v>
      </c>
      <c r="J294" s="5">
        <v>120.0</v>
      </c>
      <c r="K294" s="5">
        <v>0.0</v>
      </c>
    </row>
    <row r="295">
      <c r="A295" s="5" t="s">
        <v>2850</v>
      </c>
      <c r="B295" s="5" t="s">
        <v>3181</v>
      </c>
      <c r="C295" s="5" t="s">
        <v>3182</v>
      </c>
      <c r="D295" s="5" t="s">
        <v>3183</v>
      </c>
      <c r="E295" s="5" t="s">
        <v>2854</v>
      </c>
      <c r="F295" s="5" t="s">
        <v>6</v>
      </c>
      <c r="G295" s="5" t="s">
        <v>1619</v>
      </c>
      <c r="H295" s="5" t="s">
        <v>6</v>
      </c>
      <c r="I295" s="5">
        <v>30.0</v>
      </c>
      <c r="J295" s="5">
        <v>120.0</v>
      </c>
      <c r="K295" s="5">
        <v>0.0</v>
      </c>
    </row>
    <row r="296">
      <c r="A296" s="5" t="s">
        <v>2850</v>
      </c>
      <c r="B296" s="5" t="s">
        <v>3184</v>
      </c>
      <c r="C296" s="5" t="s">
        <v>3185</v>
      </c>
      <c r="D296" s="5" t="s">
        <v>3186</v>
      </c>
      <c r="E296" s="5" t="s">
        <v>2854</v>
      </c>
      <c r="F296" s="5" t="s">
        <v>6</v>
      </c>
      <c r="G296" s="5" t="s">
        <v>1621</v>
      </c>
      <c r="H296" s="5" t="s">
        <v>6</v>
      </c>
      <c r="I296" s="5">
        <v>35.0</v>
      </c>
      <c r="J296" s="5">
        <v>120.0</v>
      </c>
      <c r="K296" s="5">
        <v>0.0</v>
      </c>
    </row>
    <row r="297">
      <c r="A297" s="5" t="s">
        <v>2850</v>
      </c>
      <c r="B297" s="5" t="s">
        <v>3187</v>
      </c>
      <c r="C297" s="5" t="s">
        <v>3188</v>
      </c>
      <c r="D297" s="5" t="s">
        <v>3189</v>
      </c>
      <c r="E297" s="5" t="s">
        <v>2854</v>
      </c>
      <c r="F297" s="5" t="s">
        <v>6</v>
      </c>
      <c r="G297" s="5" t="s">
        <v>1609</v>
      </c>
      <c r="H297" s="5" t="s">
        <v>6</v>
      </c>
      <c r="I297" s="5">
        <v>40.0</v>
      </c>
      <c r="J297" s="5">
        <v>120.0</v>
      </c>
      <c r="K297" s="5">
        <v>0.0</v>
      </c>
    </row>
    <row r="298">
      <c r="A298" s="5" t="s">
        <v>2850</v>
      </c>
      <c r="B298" s="5" t="s">
        <v>3190</v>
      </c>
      <c r="C298" s="5" t="s">
        <v>3191</v>
      </c>
      <c r="D298" s="5" t="s">
        <v>3192</v>
      </c>
      <c r="E298" s="5" t="s">
        <v>2854</v>
      </c>
      <c r="F298" s="5" t="s">
        <v>6</v>
      </c>
      <c r="G298" s="5" t="s">
        <v>1613</v>
      </c>
      <c r="H298" s="5" t="s">
        <v>6</v>
      </c>
      <c r="I298" s="5">
        <v>45.0</v>
      </c>
      <c r="J298" s="5">
        <v>120.0</v>
      </c>
      <c r="K298" s="5">
        <v>0.0</v>
      </c>
    </row>
    <row r="299">
      <c r="A299" s="5" t="s">
        <v>2850</v>
      </c>
      <c r="B299" s="5" t="s">
        <v>3193</v>
      </c>
      <c r="C299" s="5" t="s">
        <v>3194</v>
      </c>
      <c r="D299" s="5" t="s">
        <v>3195</v>
      </c>
      <c r="E299" s="5" t="s">
        <v>2854</v>
      </c>
      <c r="F299" s="5" t="s">
        <v>6</v>
      </c>
      <c r="G299" s="5" t="s">
        <v>1617</v>
      </c>
      <c r="H299" s="5" t="s">
        <v>6</v>
      </c>
      <c r="I299" s="5">
        <v>50.0</v>
      </c>
      <c r="J299" s="5">
        <v>120.0</v>
      </c>
      <c r="K299" s="5">
        <v>0.0</v>
      </c>
    </row>
    <row r="300">
      <c r="A300" s="5" t="s">
        <v>2850</v>
      </c>
      <c r="B300" s="5" t="s">
        <v>3196</v>
      </c>
      <c r="C300" s="5" t="s">
        <v>3197</v>
      </c>
      <c r="D300" s="5" t="s">
        <v>3198</v>
      </c>
      <c r="E300" s="5" t="s">
        <v>2854</v>
      </c>
      <c r="F300" s="5" t="s">
        <v>6</v>
      </c>
      <c r="G300" s="5" t="s">
        <v>1625</v>
      </c>
      <c r="H300" s="5" t="s">
        <v>6</v>
      </c>
      <c r="I300" s="5">
        <v>5.0</v>
      </c>
      <c r="J300" s="5">
        <v>120.0</v>
      </c>
      <c r="K300" s="5">
        <v>2.0</v>
      </c>
    </row>
    <row r="301">
      <c r="A301" s="5" t="s">
        <v>2850</v>
      </c>
      <c r="B301" s="5" t="s">
        <v>3199</v>
      </c>
      <c r="C301" s="5" t="s">
        <v>3200</v>
      </c>
      <c r="D301" s="5" t="s">
        <v>3201</v>
      </c>
      <c r="E301" s="5" t="s">
        <v>2854</v>
      </c>
      <c r="F301" s="5" t="s">
        <v>6</v>
      </c>
      <c r="G301" s="5" t="s">
        <v>1602</v>
      </c>
      <c r="H301" s="5" t="s">
        <v>6</v>
      </c>
      <c r="I301" s="5">
        <v>50.0</v>
      </c>
      <c r="J301" s="5">
        <v>120.0</v>
      </c>
      <c r="K301" s="5">
        <v>0.0</v>
      </c>
    </row>
    <row r="302">
      <c r="A302" s="5" t="s">
        <v>2850</v>
      </c>
      <c r="B302" s="5" t="s">
        <v>3202</v>
      </c>
      <c r="C302" s="5" t="s">
        <v>3203</v>
      </c>
      <c r="D302" s="5" t="s">
        <v>3204</v>
      </c>
      <c r="E302" s="5" t="s">
        <v>2854</v>
      </c>
      <c r="F302" s="5" t="s">
        <v>6</v>
      </c>
      <c r="G302" s="5" t="s">
        <v>1604</v>
      </c>
      <c r="H302" s="5" t="s">
        <v>6</v>
      </c>
      <c r="I302" s="5">
        <v>85.0</v>
      </c>
      <c r="J302" s="5">
        <v>120.0</v>
      </c>
      <c r="K302" s="5">
        <v>0.0</v>
      </c>
    </row>
    <row r="303">
      <c r="A303" s="5" t="s">
        <v>2850</v>
      </c>
      <c r="B303" s="5" t="s">
        <v>3205</v>
      </c>
      <c r="C303" s="5" t="s">
        <v>3206</v>
      </c>
      <c r="D303" s="5" t="s">
        <v>3207</v>
      </c>
      <c r="E303" s="5" t="s">
        <v>2854</v>
      </c>
      <c r="F303" s="5" t="s">
        <v>6</v>
      </c>
      <c r="G303" s="5" t="s">
        <v>1599</v>
      </c>
      <c r="H303" s="5" t="s">
        <v>6</v>
      </c>
      <c r="I303" s="5">
        <v>10.0</v>
      </c>
      <c r="J303" s="5">
        <v>120.0</v>
      </c>
      <c r="K303" s="5">
        <v>0.0</v>
      </c>
    </row>
    <row r="304">
      <c r="A304" s="5" t="s">
        <v>2850</v>
      </c>
      <c r="B304" s="5" t="s">
        <v>3208</v>
      </c>
      <c r="C304" s="5" t="s">
        <v>3209</v>
      </c>
      <c r="D304" s="5" t="s">
        <v>3210</v>
      </c>
      <c r="E304" s="5" t="s">
        <v>2854</v>
      </c>
      <c r="F304" s="5" t="s">
        <v>6</v>
      </c>
      <c r="G304" s="5" t="s">
        <v>1601</v>
      </c>
      <c r="H304" s="5" t="s">
        <v>6</v>
      </c>
      <c r="I304" s="5">
        <v>15.0</v>
      </c>
      <c r="J304" s="5">
        <v>120.0</v>
      </c>
      <c r="K304" s="5">
        <v>0.0</v>
      </c>
    </row>
    <row r="305">
      <c r="A305" s="5" t="s">
        <v>2850</v>
      </c>
      <c r="B305" s="5" t="s">
        <v>3211</v>
      </c>
      <c r="C305" s="5" t="s">
        <v>3212</v>
      </c>
      <c r="D305" s="5" t="s">
        <v>3213</v>
      </c>
      <c r="E305" s="5" t="s">
        <v>2854</v>
      </c>
      <c r="F305" s="5" t="s">
        <v>24</v>
      </c>
      <c r="G305" s="5" t="s">
        <v>3214</v>
      </c>
      <c r="H305" s="5" t="s">
        <v>24</v>
      </c>
      <c r="I305" s="5">
        <v>0.0</v>
      </c>
      <c r="J305" s="5">
        <v>7200.0</v>
      </c>
      <c r="K305" s="5">
        <v>0.0</v>
      </c>
    </row>
    <row r="306">
      <c r="A306" s="5" t="s">
        <v>2850</v>
      </c>
      <c r="B306" s="5" t="s">
        <v>3215</v>
      </c>
      <c r="C306" s="5" t="s">
        <v>3216</v>
      </c>
      <c r="D306" s="5" t="s">
        <v>3217</v>
      </c>
      <c r="E306" s="5" t="s">
        <v>2854</v>
      </c>
      <c r="F306" s="5" t="s">
        <v>0</v>
      </c>
      <c r="G306" s="5" t="s">
        <v>1458</v>
      </c>
      <c r="H306" s="5" t="s">
        <v>0</v>
      </c>
      <c r="I306" s="5">
        <v>3.5</v>
      </c>
      <c r="J306" s="5">
        <v>180.0</v>
      </c>
      <c r="K306" s="5">
        <v>3.5</v>
      </c>
    </row>
    <row r="307">
      <c r="A307" s="5" t="s">
        <v>2850</v>
      </c>
      <c r="B307" s="5" t="s">
        <v>3218</v>
      </c>
      <c r="C307" s="5" t="s">
        <v>3219</v>
      </c>
      <c r="D307" s="5" t="s">
        <v>3220</v>
      </c>
      <c r="E307" s="5" t="s">
        <v>2854</v>
      </c>
      <c r="F307" s="5" t="s">
        <v>0</v>
      </c>
      <c r="G307" s="5" t="s">
        <v>1460</v>
      </c>
      <c r="H307" s="5" t="s">
        <v>0</v>
      </c>
      <c r="I307" s="5">
        <v>40.0</v>
      </c>
      <c r="J307" s="5">
        <v>300.0</v>
      </c>
      <c r="K307" s="5">
        <v>0.0</v>
      </c>
    </row>
    <row r="308">
      <c r="A308" s="5" t="s">
        <v>2850</v>
      </c>
      <c r="B308" s="5" t="s">
        <v>3221</v>
      </c>
      <c r="C308" s="5" t="s">
        <v>3222</v>
      </c>
      <c r="D308" s="5" t="s">
        <v>3223</v>
      </c>
      <c r="E308" s="5" t="s">
        <v>2854</v>
      </c>
      <c r="F308" s="5" t="s">
        <v>1</v>
      </c>
      <c r="G308" s="5" t="s">
        <v>1448</v>
      </c>
      <c r="H308" s="5" t="s">
        <v>1</v>
      </c>
      <c r="I308" s="5">
        <v>1.0</v>
      </c>
      <c r="J308" s="5">
        <v>300.0</v>
      </c>
      <c r="K308" s="5">
        <v>1.0</v>
      </c>
    </row>
    <row r="309">
      <c r="A309" s="5" t="s">
        <v>2850</v>
      </c>
      <c r="B309" s="5" t="s">
        <v>3224</v>
      </c>
      <c r="C309" s="5" t="s">
        <v>3225</v>
      </c>
      <c r="D309" s="5" t="s">
        <v>3226</v>
      </c>
      <c r="E309" s="5" t="s">
        <v>2854</v>
      </c>
      <c r="F309" s="5" t="s">
        <v>1</v>
      </c>
      <c r="G309" s="5" t="s">
        <v>1446</v>
      </c>
      <c r="H309" s="5" t="s">
        <v>1</v>
      </c>
      <c r="I309" s="5">
        <v>3.5</v>
      </c>
      <c r="J309" s="5">
        <v>300.0</v>
      </c>
      <c r="K309" s="5">
        <v>3.5</v>
      </c>
      <c r="N309" s="5"/>
      <c r="R309" s="5"/>
    </row>
    <row r="310">
      <c r="A310" s="5" t="s">
        <v>2850</v>
      </c>
      <c r="B310" s="5" t="s">
        <v>3227</v>
      </c>
      <c r="C310" s="5" t="s">
        <v>3228</v>
      </c>
      <c r="D310" s="5" t="s">
        <v>3229</v>
      </c>
      <c r="E310" s="5" t="s">
        <v>2854</v>
      </c>
      <c r="F310" s="5" t="s">
        <v>1</v>
      </c>
      <c r="G310" s="5" t="s">
        <v>1444</v>
      </c>
      <c r="H310" s="5" t="s">
        <v>1</v>
      </c>
      <c r="I310" s="5">
        <v>4.5</v>
      </c>
      <c r="J310" s="5">
        <v>300.0</v>
      </c>
      <c r="K310" s="5">
        <v>4.5</v>
      </c>
      <c r="N310" s="5"/>
      <c r="R310" s="5"/>
    </row>
    <row r="311">
      <c r="A311" s="5" t="s">
        <v>2850</v>
      </c>
      <c r="B311" s="5" t="s">
        <v>3230</v>
      </c>
      <c r="C311" s="5" t="s">
        <v>3231</v>
      </c>
      <c r="D311" s="5" t="s">
        <v>3232</v>
      </c>
      <c r="E311" s="5" t="s">
        <v>2854</v>
      </c>
      <c r="F311" s="5" t="s">
        <v>1</v>
      </c>
      <c r="G311" s="5" t="s">
        <v>1461</v>
      </c>
      <c r="H311" s="5" t="s">
        <v>1</v>
      </c>
      <c r="I311" s="5">
        <v>3.5</v>
      </c>
      <c r="J311" s="5">
        <v>300.0</v>
      </c>
      <c r="K311" s="5">
        <v>3.5</v>
      </c>
      <c r="N311" s="5"/>
      <c r="R311" s="5"/>
      <c r="S311" s="5"/>
    </row>
    <row r="312">
      <c r="A312" s="5" t="s">
        <v>2850</v>
      </c>
      <c r="B312" s="5" t="s">
        <v>3233</v>
      </c>
      <c r="C312" s="5" t="s">
        <v>3234</v>
      </c>
      <c r="D312" s="5" t="s">
        <v>3235</v>
      </c>
      <c r="E312" s="5" t="s">
        <v>2854</v>
      </c>
      <c r="F312" s="5" t="s">
        <v>1</v>
      </c>
      <c r="G312" s="5" t="s">
        <v>1463</v>
      </c>
      <c r="H312" s="5" t="s">
        <v>1</v>
      </c>
      <c r="I312" s="5">
        <v>3.5</v>
      </c>
      <c r="J312" s="5">
        <v>300.0</v>
      </c>
      <c r="K312" s="5">
        <v>3.5</v>
      </c>
      <c r="N312" s="5"/>
      <c r="R312" s="5"/>
      <c r="S312" s="5"/>
    </row>
    <row r="313">
      <c r="A313" s="5" t="s">
        <v>2850</v>
      </c>
      <c r="B313" s="5" t="s">
        <v>3236</v>
      </c>
      <c r="C313" s="5" t="s">
        <v>3237</v>
      </c>
      <c r="D313" s="5" t="s">
        <v>3238</v>
      </c>
      <c r="E313" s="5" t="s">
        <v>2854</v>
      </c>
      <c r="F313" s="5" t="s">
        <v>2</v>
      </c>
      <c r="G313" s="5" t="s">
        <v>1440</v>
      </c>
      <c r="H313" s="5" t="s">
        <v>2</v>
      </c>
      <c r="I313" s="5">
        <v>8.0</v>
      </c>
      <c r="J313" s="5">
        <v>1200.0</v>
      </c>
      <c r="K313" s="5">
        <v>8.0</v>
      </c>
      <c r="L313" s="5"/>
      <c r="N313" s="5"/>
      <c r="R313" s="5"/>
      <c r="S313" s="5"/>
    </row>
    <row r="314">
      <c r="A314" s="5" t="s">
        <v>2850</v>
      </c>
      <c r="B314" s="5" t="s">
        <v>3239</v>
      </c>
      <c r="C314" s="5" t="s">
        <v>3240</v>
      </c>
      <c r="D314" s="5" t="s">
        <v>3241</v>
      </c>
      <c r="E314" s="5" t="s">
        <v>2854</v>
      </c>
      <c r="F314" s="5" t="s">
        <v>2</v>
      </c>
      <c r="G314" s="5" t="s">
        <v>1443</v>
      </c>
      <c r="H314" s="5" t="s">
        <v>2</v>
      </c>
      <c r="I314" s="5">
        <v>10.5</v>
      </c>
      <c r="J314" s="5">
        <v>1200.0</v>
      </c>
      <c r="K314" s="5">
        <v>10.5</v>
      </c>
      <c r="L314" s="5"/>
      <c r="N314" s="5"/>
      <c r="R314" s="5"/>
      <c r="S314" s="5"/>
    </row>
    <row r="315">
      <c r="A315" s="5" t="s">
        <v>2850</v>
      </c>
      <c r="B315" s="5" t="s">
        <v>3242</v>
      </c>
      <c r="C315" s="5" t="s">
        <v>3243</v>
      </c>
      <c r="D315" s="5" t="s">
        <v>3244</v>
      </c>
      <c r="E315" s="5" t="s">
        <v>2854</v>
      </c>
      <c r="F315" s="5" t="s">
        <v>2</v>
      </c>
      <c r="G315" s="5" t="s">
        <v>1451</v>
      </c>
      <c r="H315" s="5" t="s">
        <v>2</v>
      </c>
      <c r="I315" s="5">
        <v>5.0</v>
      </c>
      <c r="J315" s="5">
        <v>600.0</v>
      </c>
      <c r="K315" s="5">
        <v>5.0</v>
      </c>
      <c r="L315" s="5"/>
      <c r="N315" s="5"/>
      <c r="R315" s="5"/>
      <c r="S315" s="5"/>
    </row>
    <row r="316">
      <c r="A316" s="5" t="s">
        <v>2850</v>
      </c>
      <c r="B316" s="5" t="s">
        <v>3245</v>
      </c>
      <c r="C316" s="5" t="s">
        <v>3246</v>
      </c>
      <c r="D316" s="5" t="s">
        <v>3247</v>
      </c>
      <c r="E316" s="5" t="s">
        <v>2854</v>
      </c>
      <c r="F316" s="5" t="s">
        <v>2</v>
      </c>
      <c r="G316" s="5" t="s">
        <v>1455</v>
      </c>
      <c r="H316" s="5" t="s">
        <v>2</v>
      </c>
      <c r="I316" s="5">
        <v>6.5</v>
      </c>
      <c r="J316" s="5">
        <v>600.0</v>
      </c>
      <c r="K316" s="5">
        <v>6.5</v>
      </c>
      <c r="L316" s="5"/>
      <c r="N316" s="5"/>
      <c r="O316" s="5"/>
      <c r="P316" s="5"/>
      <c r="Q316" s="5"/>
      <c r="R316" s="5"/>
      <c r="S316" s="5"/>
    </row>
    <row r="317">
      <c r="A317" s="5" t="s">
        <v>2850</v>
      </c>
      <c r="B317" s="5" t="s">
        <v>3248</v>
      </c>
      <c r="C317" s="5" t="s">
        <v>3249</v>
      </c>
      <c r="D317" s="5" t="s">
        <v>3250</v>
      </c>
      <c r="E317" s="5" t="s">
        <v>2854</v>
      </c>
      <c r="F317" s="5" t="s">
        <v>3</v>
      </c>
      <c r="G317" s="5" t="s">
        <v>1452</v>
      </c>
      <c r="H317" s="5" t="s">
        <v>3</v>
      </c>
      <c r="I317" s="5">
        <v>5.5</v>
      </c>
      <c r="J317" s="5">
        <v>600.0</v>
      </c>
      <c r="K317" s="5">
        <v>5.5</v>
      </c>
      <c r="L317" s="5"/>
      <c r="N317" s="5"/>
      <c r="O317" s="5"/>
      <c r="P317" s="5"/>
      <c r="Q317" s="5"/>
      <c r="R317" s="5"/>
      <c r="S317" s="5"/>
    </row>
    <row r="318">
      <c r="A318" s="5" t="s">
        <v>2850</v>
      </c>
      <c r="B318" s="5" t="s">
        <v>3251</v>
      </c>
      <c r="C318" s="5" t="s">
        <v>3252</v>
      </c>
      <c r="D318" s="5" t="s">
        <v>3253</v>
      </c>
      <c r="E318" s="5" t="s">
        <v>2854</v>
      </c>
      <c r="F318" s="5" t="s">
        <v>3</v>
      </c>
      <c r="G318" s="5" t="s">
        <v>1453</v>
      </c>
      <c r="H318" s="5" t="s">
        <v>3</v>
      </c>
      <c r="I318" s="5">
        <v>6.0</v>
      </c>
      <c r="J318" s="5">
        <v>600.0</v>
      </c>
      <c r="K318" s="5">
        <v>6.0</v>
      </c>
      <c r="L318" s="5"/>
      <c r="N318" s="5"/>
      <c r="O318" s="5"/>
      <c r="P318" s="5"/>
      <c r="Q318" s="5"/>
      <c r="R318" s="5"/>
      <c r="S318" s="5"/>
    </row>
    <row r="319">
      <c r="A319" s="5" t="s">
        <v>2850</v>
      </c>
      <c r="B319" s="5" t="s">
        <v>3254</v>
      </c>
      <c r="C319" s="5" t="s">
        <v>3255</v>
      </c>
      <c r="D319" s="5" t="s">
        <v>3256</v>
      </c>
      <c r="E319" s="5" t="s">
        <v>2854</v>
      </c>
      <c r="F319" s="5" t="s">
        <v>3</v>
      </c>
      <c r="G319" s="5" t="s">
        <v>1456</v>
      </c>
      <c r="H319" s="5" t="s">
        <v>3</v>
      </c>
      <c r="I319" s="5">
        <v>7.0</v>
      </c>
      <c r="J319" s="5">
        <v>600.0</v>
      </c>
      <c r="K319" s="5">
        <v>7.0</v>
      </c>
      <c r="L319" s="5"/>
      <c r="N319" s="5"/>
      <c r="O319" s="5"/>
      <c r="P319" s="5"/>
      <c r="Q319" s="5"/>
      <c r="R319" s="5"/>
      <c r="S319" s="5"/>
    </row>
    <row r="320">
      <c r="A320" s="5" t="s">
        <v>2850</v>
      </c>
      <c r="B320" s="5" t="s">
        <v>3257</v>
      </c>
      <c r="C320" s="5" t="s">
        <v>3258</v>
      </c>
      <c r="D320" s="5" t="s">
        <v>3259</v>
      </c>
      <c r="E320" s="5" t="s">
        <v>2854</v>
      </c>
      <c r="F320" s="5" t="s">
        <v>3</v>
      </c>
      <c r="G320" s="5" t="s">
        <v>1457</v>
      </c>
      <c r="H320" s="5" t="s">
        <v>3</v>
      </c>
      <c r="I320" s="5">
        <v>7.5</v>
      </c>
      <c r="J320" s="5">
        <v>600.0</v>
      </c>
      <c r="K320" s="5">
        <v>7.5</v>
      </c>
      <c r="L320" s="5"/>
      <c r="N320" s="5"/>
      <c r="O320" s="5"/>
      <c r="P320" s="5"/>
      <c r="Q320" s="5"/>
      <c r="R320" s="5"/>
      <c r="S320" s="5"/>
    </row>
    <row r="321">
      <c r="A321" s="5" t="s">
        <v>2850</v>
      </c>
      <c r="B321" s="5" t="s">
        <v>3260</v>
      </c>
      <c r="C321" s="5" t="s">
        <v>3261</v>
      </c>
      <c r="D321" s="5" t="s">
        <v>3262</v>
      </c>
      <c r="E321" s="5" t="s">
        <v>2854</v>
      </c>
      <c r="F321" s="5" t="s">
        <v>31</v>
      </c>
      <c r="G321" s="5" t="s">
        <v>3263</v>
      </c>
      <c r="H321" s="5" t="s">
        <v>31</v>
      </c>
      <c r="I321" s="5">
        <v>45.0</v>
      </c>
      <c r="J321" s="5">
        <v>120.0</v>
      </c>
      <c r="K321" s="5">
        <v>0.0</v>
      </c>
      <c r="L321" s="5"/>
      <c r="N321" s="5"/>
      <c r="O321" s="5"/>
      <c r="P321" s="5"/>
      <c r="Q321" s="5"/>
      <c r="R321" s="5"/>
      <c r="S321" s="5"/>
    </row>
    <row r="322">
      <c r="A322" s="5" t="s">
        <v>2850</v>
      </c>
      <c r="B322" s="5" t="s">
        <v>3264</v>
      </c>
      <c r="C322" s="5" t="s">
        <v>3265</v>
      </c>
      <c r="D322" s="5" t="s">
        <v>3266</v>
      </c>
      <c r="E322" s="5" t="s">
        <v>2854</v>
      </c>
      <c r="F322" s="5" t="s">
        <v>22</v>
      </c>
      <c r="G322" s="5" t="s">
        <v>1627</v>
      </c>
      <c r="H322" s="5" t="s">
        <v>22</v>
      </c>
      <c r="I322" s="5">
        <v>11.0</v>
      </c>
      <c r="J322" s="5">
        <v>120.0</v>
      </c>
      <c r="K322" s="5">
        <v>3.0</v>
      </c>
      <c r="L322" s="5"/>
      <c r="N322" s="5"/>
      <c r="O322" s="5"/>
      <c r="P322" s="5"/>
      <c r="Q322" s="5"/>
      <c r="R322" s="5"/>
      <c r="S322" s="5"/>
    </row>
    <row r="323">
      <c r="A323" s="5" t="s">
        <v>2850</v>
      </c>
      <c r="B323" s="5" t="s">
        <v>3267</v>
      </c>
      <c r="C323" s="5" t="s">
        <v>3268</v>
      </c>
      <c r="D323" s="5" t="s">
        <v>3269</v>
      </c>
      <c r="E323" s="5" t="s">
        <v>2854</v>
      </c>
      <c r="F323" s="5" t="s">
        <v>17</v>
      </c>
      <c r="G323" s="5" t="s">
        <v>1525</v>
      </c>
      <c r="H323" s="5" t="s">
        <v>17</v>
      </c>
      <c r="I323" s="5">
        <v>10.0</v>
      </c>
      <c r="J323" s="5">
        <v>60.0</v>
      </c>
      <c r="K323" s="5">
        <v>0.0</v>
      </c>
      <c r="L323" s="5"/>
      <c r="N323" s="5"/>
      <c r="O323" s="5"/>
      <c r="P323" s="5"/>
      <c r="Q323" s="5"/>
      <c r="R323" s="5"/>
      <c r="S323" s="5"/>
    </row>
    <row r="324">
      <c r="A324" s="5" t="s">
        <v>2850</v>
      </c>
      <c r="B324" s="5" t="s">
        <v>3270</v>
      </c>
      <c r="C324" s="5" t="s">
        <v>3271</v>
      </c>
      <c r="D324" s="5" t="s">
        <v>3272</v>
      </c>
      <c r="E324" s="5" t="s">
        <v>2854</v>
      </c>
      <c r="F324" s="5" t="s">
        <v>30</v>
      </c>
      <c r="G324" s="5" t="s">
        <v>3273</v>
      </c>
      <c r="H324" s="5" t="s">
        <v>30</v>
      </c>
      <c r="I324" s="5">
        <v>30.0</v>
      </c>
      <c r="J324" s="5">
        <v>120.0</v>
      </c>
      <c r="K324" s="5">
        <v>0.0</v>
      </c>
      <c r="L324" s="5"/>
      <c r="N324" s="5"/>
      <c r="O324" s="5"/>
      <c r="P324" s="5"/>
      <c r="Q324" s="5"/>
      <c r="R324" s="5"/>
      <c r="S324" s="5"/>
    </row>
    <row r="325">
      <c r="A325" s="5" t="s">
        <v>2850</v>
      </c>
      <c r="B325" s="5" t="s">
        <v>3274</v>
      </c>
      <c r="C325" s="5" t="s">
        <v>3275</v>
      </c>
      <c r="D325" s="5" t="s">
        <v>3276</v>
      </c>
      <c r="E325" s="5" t="s">
        <v>2854</v>
      </c>
      <c r="F325" s="5" t="s">
        <v>36</v>
      </c>
      <c r="G325" s="5" t="s">
        <v>3277</v>
      </c>
      <c r="H325" s="5" t="s">
        <v>36</v>
      </c>
      <c r="I325" s="5">
        <v>3.0</v>
      </c>
      <c r="J325" s="5">
        <v>120.0</v>
      </c>
      <c r="K325" s="5">
        <v>3.0</v>
      </c>
      <c r="L325" s="5"/>
      <c r="N325" s="5"/>
      <c r="O325" s="5"/>
      <c r="P325" s="5"/>
      <c r="Q325" s="5"/>
      <c r="R325" s="5"/>
      <c r="S325" s="5"/>
    </row>
    <row r="326">
      <c r="A326" s="5" t="s">
        <v>2850</v>
      </c>
      <c r="B326" s="5" t="s">
        <v>3278</v>
      </c>
      <c r="C326" s="5" t="s">
        <v>3279</v>
      </c>
      <c r="D326" s="5" t="s">
        <v>3280</v>
      </c>
      <c r="E326" s="5" t="s">
        <v>2854</v>
      </c>
      <c r="F326" s="5" t="s">
        <v>35</v>
      </c>
      <c r="G326" s="5" t="s">
        <v>3281</v>
      </c>
      <c r="H326" s="5" t="s">
        <v>35</v>
      </c>
      <c r="I326" s="5">
        <v>7.0</v>
      </c>
      <c r="J326" s="5">
        <v>300.0</v>
      </c>
      <c r="K326" s="5">
        <v>3.0</v>
      </c>
      <c r="L326" s="5"/>
      <c r="N326" s="5"/>
      <c r="O326" s="5"/>
      <c r="P326" s="5"/>
      <c r="Q326" s="5"/>
      <c r="R326" s="5"/>
      <c r="S326" s="5"/>
    </row>
    <row r="327">
      <c r="A327" s="5" t="s">
        <v>2850</v>
      </c>
      <c r="B327" s="5" t="s">
        <v>3282</v>
      </c>
      <c r="C327" s="5" t="s">
        <v>3283</v>
      </c>
      <c r="D327" s="5" t="s">
        <v>3284</v>
      </c>
      <c r="E327" s="5" t="s">
        <v>2854</v>
      </c>
      <c r="F327" s="5" t="s">
        <v>21</v>
      </c>
      <c r="G327" s="5" t="s">
        <v>1629</v>
      </c>
      <c r="H327" s="5" t="s">
        <v>21</v>
      </c>
      <c r="I327" s="5">
        <v>25.0</v>
      </c>
      <c r="J327" s="5">
        <v>120.0</v>
      </c>
      <c r="K327" s="5">
        <v>0.0</v>
      </c>
      <c r="L327" s="5"/>
      <c r="N327" s="5"/>
      <c r="O327" s="5"/>
      <c r="P327" s="5"/>
      <c r="Q327" s="5"/>
      <c r="R327" s="5"/>
      <c r="S327" s="5"/>
    </row>
    <row r="328">
      <c r="A328" s="5" t="s">
        <v>2850</v>
      </c>
      <c r="B328" s="5" t="s">
        <v>3285</v>
      </c>
      <c r="C328" s="5" t="s">
        <v>3286</v>
      </c>
      <c r="D328" s="5" t="s">
        <v>3287</v>
      </c>
      <c r="E328" s="5" t="s">
        <v>2854</v>
      </c>
      <c r="F328" s="5" t="s">
        <v>27</v>
      </c>
      <c r="G328" s="5" t="s">
        <v>3288</v>
      </c>
      <c r="H328" s="5" t="s">
        <v>27</v>
      </c>
      <c r="I328" s="5">
        <v>10.0</v>
      </c>
      <c r="J328" s="5">
        <v>120.0</v>
      </c>
      <c r="K328" s="5">
        <v>0.0</v>
      </c>
      <c r="L328" s="5"/>
      <c r="N328" s="5"/>
      <c r="O328" s="5"/>
      <c r="P328" s="5"/>
      <c r="Q328" s="5"/>
      <c r="R328" s="5"/>
      <c r="S328" s="5"/>
    </row>
    <row r="329">
      <c r="A329" s="5" t="s">
        <v>2850</v>
      </c>
      <c r="B329" s="5" t="s">
        <v>3289</v>
      </c>
      <c r="C329" s="5" t="s">
        <v>3290</v>
      </c>
      <c r="D329" s="5" t="s">
        <v>3291</v>
      </c>
      <c r="E329" s="5" t="s">
        <v>2854</v>
      </c>
      <c r="F329" s="5" t="s">
        <v>20</v>
      </c>
      <c r="G329" s="5" t="s">
        <v>1470</v>
      </c>
      <c r="H329" s="5" t="s">
        <v>20</v>
      </c>
      <c r="I329" s="5">
        <v>9.0</v>
      </c>
      <c r="J329" s="5">
        <v>120.0</v>
      </c>
      <c r="K329" s="5">
        <v>5.0</v>
      </c>
      <c r="L329" s="5"/>
      <c r="N329" s="5"/>
      <c r="O329" s="5"/>
      <c r="P329" s="5"/>
      <c r="Q329" s="5"/>
      <c r="R329" s="5"/>
      <c r="S329" s="5"/>
    </row>
    <row r="330">
      <c r="A330" s="5" t="s">
        <v>2850</v>
      </c>
      <c r="B330" s="5" t="s">
        <v>3292</v>
      </c>
      <c r="C330" s="5" t="s">
        <v>3293</v>
      </c>
      <c r="D330" s="5" t="s">
        <v>3294</v>
      </c>
      <c r="E330" s="5" t="s">
        <v>2854</v>
      </c>
      <c r="F330" s="5" t="s">
        <v>20</v>
      </c>
      <c r="G330" s="5" t="s">
        <v>1468</v>
      </c>
      <c r="H330" s="5" t="s">
        <v>20</v>
      </c>
      <c r="I330" s="5">
        <v>15.0</v>
      </c>
      <c r="J330" s="5">
        <v>600.0</v>
      </c>
      <c r="K330" s="5">
        <v>10.0</v>
      </c>
      <c r="L330" s="5"/>
      <c r="N330" s="5"/>
      <c r="O330" s="5"/>
      <c r="P330" s="5"/>
      <c r="Q330" s="5"/>
      <c r="R330" s="5"/>
      <c r="S330" s="5"/>
    </row>
    <row r="331">
      <c r="A331" s="5" t="s">
        <v>2850</v>
      </c>
      <c r="B331" s="5" t="s">
        <v>3295</v>
      </c>
      <c r="C331" s="5" t="s">
        <v>3296</v>
      </c>
      <c r="D331" s="5" t="s">
        <v>3297</v>
      </c>
      <c r="E331" s="5" t="s">
        <v>2854</v>
      </c>
      <c r="F331" s="5" t="s">
        <v>20</v>
      </c>
      <c r="G331" s="5" t="s">
        <v>1467</v>
      </c>
      <c r="H331" s="5" t="s">
        <v>20</v>
      </c>
      <c r="I331" s="5">
        <v>15.0</v>
      </c>
      <c r="J331" s="5">
        <v>600.0</v>
      </c>
      <c r="K331" s="5">
        <v>10.0</v>
      </c>
      <c r="L331" s="5"/>
      <c r="N331" s="5"/>
      <c r="O331" s="5"/>
      <c r="P331" s="5"/>
      <c r="Q331" s="5"/>
      <c r="R331" s="5"/>
      <c r="S331" s="5"/>
    </row>
    <row r="332">
      <c r="A332" s="5" t="s">
        <v>2850</v>
      </c>
      <c r="B332" s="5" t="s">
        <v>3298</v>
      </c>
      <c r="C332" s="5" t="s">
        <v>3299</v>
      </c>
      <c r="D332" s="5" t="s">
        <v>3300</v>
      </c>
      <c r="E332" s="5" t="s">
        <v>2854</v>
      </c>
      <c r="F332" s="5" t="s">
        <v>20</v>
      </c>
      <c r="G332" s="5" t="s">
        <v>1465</v>
      </c>
      <c r="H332" s="5" t="s">
        <v>20</v>
      </c>
      <c r="I332" s="5">
        <v>27.0</v>
      </c>
      <c r="J332" s="5">
        <v>600.0</v>
      </c>
      <c r="K332" s="5">
        <v>20.0</v>
      </c>
      <c r="L332" s="5"/>
      <c r="N332" s="5"/>
      <c r="O332" s="5"/>
      <c r="P332" s="5"/>
      <c r="Q332" s="5"/>
      <c r="R332" s="5"/>
      <c r="S332" s="5"/>
    </row>
    <row r="333">
      <c r="A333" s="5" t="s">
        <v>3301</v>
      </c>
      <c r="B333" s="5" t="s">
        <v>3302</v>
      </c>
      <c r="C333" s="5" t="s">
        <v>3303</v>
      </c>
      <c r="D333" s="5" t="s">
        <v>3304</v>
      </c>
      <c r="E333" s="5" t="s">
        <v>3305</v>
      </c>
      <c r="F333" s="5"/>
      <c r="G333" s="5" t="s">
        <v>3306</v>
      </c>
      <c r="H333" s="5" t="s">
        <v>3307</v>
      </c>
      <c r="I333" s="5"/>
      <c r="J333" s="5" t="s">
        <v>3308</v>
      </c>
      <c r="K333" s="5" t="s">
        <v>3309</v>
      </c>
      <c r="L333" s="5">
        <v>5.0</v>
      </c>
      <c r="N333" s="5" t="s">
        <v>3310</v>
      </c>
      <c r="O333" s="5"/>
      <c r="P333" s="5"/>
      <c r="Q333" s="5"/>
      <c r="R333" s="5">
        <v>2.0</v>
      </c>
      <c r="S333" s="5"/>
    </row>
    <row r="334">
      <c r="A334" s="5" t="s">
        <v>3301</v>
      </c>
      <c r="B334" s="5" t="s">
        <v>3311</v>
      </c>
      <c r="C334" s="5" t="s">
        <v>3312</v>
      </c>
      <c r="D334" s="5" t="s">
        <v>3313</v>
      </c>
      <c r="E334" s="5" t="s">
        <v>3305</v>
      </c>
      <c r="G334" s="5" t="s">
        <v>3306</v>
      </c>
      <c r="H334" s="5" t="s">
        <v>3314</v>
      </c>
      <c r="I334" s="5"/>
      <c r="J334" s="5"/>
      <c r="K334" s="5" t="s">
        <v>3315</v>
      </c>
      <c r="L334" s="5">
        <v>5.0</v>
      </c>
      <c r="N334" s="5"/>
      <c r="O334" s="5"/>
      <c r="P334" s="5"/>
      <c r="Q334" s="5"/>
      <c r="R334" s="5">
        <v>2.5</v>
      </c>
      <c r="S334" s="5"/>
    </row>
    <row r="335">
      <c r="A335" s="5" t="s">
        <v>3301</v>
      </c>
      <c r="B335" s="5" t="s">
        <v>3316</v>
      </c>
      <c r="C335" s="5" t="s">
        <v>3317</v>
      </c>
      <c r="D335" s="5" t="s">
        <v>3318</v>
      </c>
      <c r="E335" s="5" t="s">
        <v>3305</v>
      </c>
      <c r="G335" s="5" t="s">
        <v>3306</v>
      </c>
      <c r="H335" s="5" t="s">
        <v>3319</v>
      </c>
      <c r="I335" s="5" t="s">
        <v>3319</v>
      </c>
      <c r="J335" s="5" t="s">
        <v>3308</v>
      </c>
      <c r="K335" s="5" t="s">
        <v>3320</v>
      </c>
      <c r="L335" s="5"/>
      <c r="N335" s="5"/>
      <c r="O335" s="5"/>
      <c r="P335" s="5"/>
      <c r="Q335" s="5"/>
      <c r="R335" s="5">
        <v>3.96</v>
      </c>
      <c r="S335" s="5"/>
    </row>
    <row r="336">
      <c r="A336" s="5" t="s">
        <v>3301</v>
      </c>
      <c r="B336" s="5" t="s">
        <v>3316</v>
      </c>
      <c r="C336" s="5" t="s">
        <v>3317</v>
      </c>
      <c r="D336" s="5" t="s">
        <v>3321</v>
      </c>
      <c r="E336" s="5" t="s">
        <v>3305</v>
      </c>
      <c r="G336" s="5" t="s">
        <v>3306</v>
      </c>
      <c r="H336" s="5" t="s">
        <v>3319</v>
      </c>
      <c r="I336" s="5" t="s">
        <v>3319</v>
      </c>
      <c r="J336" s="5" t="s">
        <v>3308</v>
      </c>
      <c r="K336" s="5" t="s">
        <v>3322</v>
      </c>
      <c r="L336" s="5"/>
      <c r="N336" s="5"/>
      <c r="O336" s="5"/>
      <c r="P336" s="5"/>
      <c r="Q336" s="5"/>
      <c r="R336" s="5">
        <v>3.96</v>
      </c>
      <c r="S336" s="5"/>
    </row>
    <row r="337">
      <c r="A337" s="5" t="s">
        <v>3301</v>
      </c>
      <c r="B337" s="5" t="s">
        <v>3323</v>
      </c>
      <c r="C337" s="5" t="s">
        <v>3324</v>
      </c>
      <c r="D337" s="5" t="s">
        <v>3325</v>
      </c>
      <c r="E337" s="5" t="s">
        <v>3305</v>
      </c>
      <c r="G337" s="5" t="s">
        <v>3306</v>
      </c>
      <c r="H337" s="5" t="s">
        <v>3326</v>
      </c>
      <c r="I337" s="5" t="s">
        <v>3327</v>
      </c>
      <c r="J337" s="5" t="s">
        <v>3308</v>
      </c>
      <c r="K337" s="5"/>
      <c r="L337" s="5"/>
      <c r="N337" s="5"/>
      <c r="O337" s="5"/>
      <c r="P337" s="5"/>
      <c r="Q337" s="5"/>
      <c r="R337" s="5">
        <v>4.2</v>
      </c>
      <c r="S337" s="5"/>
    </row>
    <row r="338">
      <c r="A338" s="5" t="s">
        <v>3301</v>
      </c>
      <c r="B338" s="5" t="s">
        <v>3323</v>
      </c>
      <c r="C338" s="5" t="s">
        <v>3324</v>
      </c>
      <c r="D338" s="5" t="s">
        <v>3328</v>
      </c>
      <c r="E338" s="5" t="s">
        <v>3305</v>
      </c>
      <c r="G338" s="5" t="s">
        <v>3306</v>
      </c>
      <c r="H338" s="5" t="s">
        <v>3326</v>
      </c>
      <c r="I338" s="5" t="s">
        <v>3327</v>
      </c>
      <c r="J338" s="5" t="s">
        <v>3308</v>
      </c>
      <c r="K338" s="5"/>
      <c r="L338" s="5"/>
      <c r="N338" s="5"/>
      <c r="O338" s="5"/>
      <c r="P338" s="5"/>
      <c r="Q338" s="5"/>
      <c r="R338" s="5">
        <v>4.2</v>
      </c>
      <c r="S338" s="5"/>
    </row>
    <row r="339">
      <c r="A339" s="5" t="s">
        <v>3301</v>
      </c>
      <c r="B339" s="5" t="s">
        <v>3323</v>
      </c>
      <c r="C339" s="5" t="s">
        <v>3329</v>
      </c>
      <c r="D339" s="5" t="s">
        <v>3330</v>
      </c>
      <c r="E339" s="5" t="s">
        <v>3305</v>
      </c>
      <c r="G339" s="5" t="s">
        <v>3306</v>
      </c>
      <c r="H339" s="5" t="s">
        <v>3326</v>
      </c>
      <c r="I339" s="5" t="s">
        <v>3327</v>
      </c>
      <c r="J339" s="5" t="s">
        <v>3331</v>
      </c>
      <c r="K339" s="5"/>
      <c r="L339" s="5"/>
      <c r="N339" s="5"/>
      <c r="O339" s="5"/>
      <c r="P339" s="5"/>
      <c r="Q339" s="5"/>
      <c r="R339" s="5">
        <v>4.2</v>
      </c>
      <c r="S339" s="5"/>
    </row>
    <row r="340">
      <c r="A340" s="5" t="s">
        <v>3301</v>
      </c>
      <c r="B340" s="5" t="s">
        <v>3323</v>
      </c>
      <c r="C340" s="5" t="s">
        <v>3329</v>
      </c>
      <c r="D340" s="5" t="s">
        <v>3332</v>
      </c>
      <c r="E340" s="5" t="s">
        <v>3305</v>
      </c>
      <c r="G340" s="5" t="s">
        <v>3306</v>
      </c>
      <c r="H340" s="5" t="s">
        <v>3326</v>
      </c>
      <c r="I340" s="5" t="s">
        <v>3327</v>
      </c>
      <c r="J340" s="5" t="s">
        <v>3331</v>
      </c>
      <c r="K340" s="5"/>
      <c r="L340" s="5"/>
      <c r="N340" s="5"/>
      <c r="O340" s="5"/>
      <c r="P340" s="5"/>
      <c r="Q340" s="5"/>
      <c r="R340" s="5">
        <v>4.2</v>
      </c>
      <c r="S340" s="5"/>
    </row>
    <row r="341">
      <c r="A341" s="5" t="s">
        <v>3301</v>
      </c>
      <c r="B341" s="5" t="s">
        <v>3333</v>
      </c>
      <c r="C341" s="5" t="s">
        <v>3334</v>
      </c>
      <c r="D341" s="5" t="s">
        <v>3335</v>
      </c>
      <c r="E341" s="5" t="s">
        <v>3305</v>
      </c>
      <c r="G341" s="5" t="s">
        <v>3306</v>
      </c>
      <c r="H341" s="5" t="s">
        <v>3336</v>
      </c>
      <c r="I341" s="5" t="s">
        <v>3337</v>
      </c>
      <c r="J341" s="5" t="s">
        <v>3308</v>
      </c>
      <c r="K341" s="5" t="s">
        <v>3338</v>
      </c>
      <c r="L341" s="5">
        <v>5.0</v>
      </c>
      <c r="N341" s="5" t="s">
        <v>3339</v>
      </c>
      <c r="O341" s="5"/>
      <c r="P341" s="5"/>
      <c r="Q341" s="5"/>
      <c r="R341" s="5">
        <v>2.0</v>
      </c>
      <c r="S341" s="5"/>
    </row>
    <row r="342">
      <c r="A342" s="5" t="s">
        <v>3301</v>
      </c>
      <c r="B342" s="5" t="s">
        <v>3340</v>
      </c>
      <c r="C342" s="5" t="s">
        <v>3341</v>
      </c>
      <c r="D342" s="5" t="s">
        <v>3342</v>
      </c>
      <c r="E342" s="5" t="s">
        <v>3305</v>
      </c>
      <c r="G342" s="5" t="s">
        <v>3306</v>
      </c>
      <c r="H342" s="5" t="s">
        <v>3343</v>
      </c>
      <c r="I342" s="5" t="s">
        <v>3344</v>
      </c>
      <c r="J342" s="5" t="s">
        <v>3308</v>
      </c>
      <c r="K342" s="5" t="s">
        <v>3345</v>
      </c>
      <c r="L342" s="5">
        <v>5.0</v>
      </c>
      <c r="N342" s="5" t="s">
        <v>3346</v>
      </c>
      <c r="O342" s="5"/>
      <c r="P342" s="5"/>
      <c r="Q342" s="5"/>
      <c r="R342" s="5">
        <v>2.54</v>
      </c>
      <c r="S342" s="5">
        <v>3.5</v>
      </c>
    </row>
    <row r="343">
      <c r="A343" s="5" t="s">
        <v>3301</v>
      </c>
      <c r="B343" s="5" t="s">
        <v>3340</v>
      </c>
      <c r="C343" s="5" t="s">
        <v>3341</v>
      </c>
      <c r="D343" s="5" t="s">
        <v>3347</v>
      </c>
      <c r="E343" s="5" t="s">
        <v>3305</v>
      </c>
      <c r="G343" s="5" t="s">
        <v>3306</v>
      </c>
      <c r="H343" s="5" t="s">
        <v>3343</v>
      </c>
      <c r="I343" s="5" t="s">
        <v>3344</v>
      </c>
      <c r="J343" s="5" t="s">
        <v>3308</v>
      </c>
      <c r="K343" s="5" t="s">
        <v>3348</v>
      </c>
      <c r="L343" s="5">
        <v>5.0</v>
      </c>
      <c r="N343" s="5"/>
      <c r="O343" s="5"/>
      <c r="P343" s="5"/>
      <c r="Q343" s="5"/>
      <c r="R343" s="5">
        <v>2.54</v>
      </c>
      <c r="S343" s="5"/>
    </row>
    <row r="344">
      <c r="A344" s="5" t="s">
        <v>3301</v>
      </c>
      <c r="B344" s="5" t="s">
        <v>3349</v>
      </c>
      <c r="C344" s="5" t="s">
        <v>3350</v>
      </c>
      <c r="D344" s="5" t="s">
        <v>3351</v>
      </c>
      <c r="E344" s="5" t="s">
        <v>3305</v>
      </c>
      <c r="G344" s="5" t="s">
        <v>3306</v>
      </c>
      <c r="H344" s="5" t="s">
        <v>3352</v>
      </c>
      <c r="I344" s="5" t="s">
        <v>3352</v>
      </c>
      <c r="J344" s="5" t="s">
        <v>3308</v>
      </c>
      <c r="K344" s="5" t="s">
        <v>3353</v>
      </c>
      <c r="L344" s="5">
        <v>5.0</v>
      </c>
      <c r="N344" s="5" t="s">
        <v>3354</v>
      </c>
      <c r="O344" s="5"/>
      <c r="P344" s="5"/>
      <c r="Q344" s="5"/>
      <c r="R344" s="5">
        <v>2.54</v>
      </c>
      <c r="S344" s="5"/>
    </row>
    <row r="345">
      <c r="A345" s="5" t="s">
        <v>3301</v>
      </c>
      <c r="B345" s="5" t="s">
        <v>3355</v>
      </c>
      <c r="C345" s="5" t="s">
        <v>3356</v>
      </c>
      <c r="D345" s="5" t="s">
        <v>3357</v>
      </c>
      <c r="E345" s="5" t="s">
        <v>3305</v>
      </c>
      <c r="G345" s="5" t="s">
        <v>3306</v>
      </c>
      <c r="H345" s="5" t="s">
        <v>3358</v>
      </c>
      <c r="I345" s="5" t="s">
        <v>3358</v>
      </c>
      <c r="J345" s="5" t="s">
        <v>3308</v>
      </c>
      <c r="K345" s="5" t="s">
        <v>3359</v>
      </c>
      <c r="L345" s="5">
        <v>7.0</v>
      </c>
      <c r="N345" s="5" t="s">
        <v>3360</v>
      </c>
      <c r="O345" s="5"/>
      <c r="P345" s="5"/>
      <c r="Q345" s="5"/>
      <c r="R345" s="5">
        <v>5.08</v>
      </c>
      <c r="S345" s="5"/>
    </row>
    <row r="346">
      <c r="A346" s="5" t="s">
        <v>3301</v>
      </c>
      <c r="B346" s="5" t="s">
        <v>3361</v>
      </c>
      <c r="C346" s="5" t="s">
        <v>3362</v>
      </c>
      <c r="D346" s="5" t="s">
        <v>3363</v>
      </c>
      <c r="E346" s="5" t="s">
        <v>3305</v>
      </c>
      <c r="G346" s="5" t="s">
        <v>3364</v>
      </c>
      <c r="H346" s="5" t="s">
        <v>3365</v>
      </c>
      <c r="I346" s="5" t="s">
        <v>3366</v>
      </c>
      <c r="J346" s="5" t="s">
        <v>3308</v>
      </c>
      <c r="K346" s="5">
        <v>9.670008676E9</v>
      </c>
      <c r="L346" s="5"/>
      <c r="N346" s="5"/>
      <c r="O346" s="5"/>
      <c r="P346" s="5"/>
      <c r="Q346" s="5"/>
      <c r="R346" s="5"/>
      <c r="S346" s="5"/>
    </row>
    <row r="347">
      <c r="A347" s="5" t="s">
        <v>3301</v>
      </c>
      <c r="B347" s="5" t="s">
        <v>3367</v>
      </c>
      <c r="C347" s="5" t="s">
        <v>3368</v>
      </c>
      <c r="D347" s="5" t="s">
        <v>3369</v>
      </c>
      <c r="E347" s="5" t="s">
        <v>3305</v>
      </c>
      <c r="G347" s="5" t="s">
        <v>3370</v>
      </c>
      <c r="H347" s="5" t="s">
        <v>3371</v>
      </c>
      <c r="I347" s="5" t="s">
        <v>3371</v>
      </c>
      <c r="J347" s="5" t="s">
        <v>3308</v>
      </c>
      <c r="K347" s="5" t="s">
        <v>3372</v>
      </c>
      <c r="L347" s="5">
        <v>5.0</v>
      </c>
      <c r="N347" s="5" t="s">
        <v>3373</v>
      </c>
      <c r="O347" s="5" t="s">
        <v>3374</v>
      </c>
      <c r="P347" s="5">
        <v>54.0</v>
      </c>
      <c r="Q347" s="5"/>
      <c r="R347" s="5">
        <v>2.0</v>
      </c>
      <c r="S347" s="5">
        <v>1.5</v>
      </c>
    </row>
    <row r="348">
      <c r="A348" s="5" t="s">
        <v>3301</v>
      </c>
      <c r="B348" s="5" t="s">
        <v>3367</v>
      </c>
      <c r="C348" s="5" t="s">
        <v>3368</v>
      </c>
      <c r="D348" s="5" t="s">
        <v>3375</v>
      </c>
      <c r="E348" s="5" t="s">
        <v>3305</v>
      </c>
      <c r="G348" s="5" t="s">
        <v>3370</v>
      </c>
      <c r="H348" s="5" t="s">
        <v>3371</v>
      </c>
      <c r="I348" s="5" t="s">
        <v>3371</v>
      </c>
      <c r="J348" s="5" t="s">
        <v>3308</v>
      </c>
      <c r="K348" s="5" t="s">
        <v>3376</v>
      </c>
      <c r="L348" s="5">
        <v>5.0</v>
      </c>
      <c r="N348" s="5" t="s">
        <v>3373</v>
      </c>
      <c r="O348" s="5" t="s">
        <v>3377</v>
      </c>
      <c r="P348" s="5">
        <v>52.0</v>
      </c>
      <c r="Q348" s="5"/>
      <c r="R348" s="5">
        <v>2.0</v>
      </c>
      <c r="S348" s="5">
        <v>1.5</v>
      </c>
    </row>
    <row r="349">
      <c r="A349" s="5" t="s">
        <v>3301</v>
      </c>
      <c r="B349" s="5" t="s">
        <v>3367</v>
      </c>
      <c r="C349" s="5" t="s">
        <v>3368</v>
      </c>
      <c r="D349" s="5" t="s">
        <v>3378</v>
      </c>
      <c r="E349" s="5" t="s">
        <v>3305</v>
      </c>
      <c r="G349" s="5" t="s">
        <v>3370</v>
      </c>
      <c r="H349" s="5" t="s">
        <v>3371</v>
      </c>
      <c r="I349" s="5" t="s">
        <v>3371</v>
      </c>
      <c r="J349" s="5" t="s">
        <v>3308</v>
      </c>
      <c r="K349" s="5" t="s">
        <v>3379</v>
      </c>
      <c r="L349" s="5">
        <v>5.0</v>
      </c>
      <c r="N349" s="5"/>
      <c r="O349" s="5" t="s">
        <v>3380</v>
      </c>
      <c r="P349" s="5" t="s">
        <v>3381</v>
      </c>
      <c r="Q349" s="5"/>
      <c r="R349" s="5">
        <v>2.0</v>
      </c>
      <c r="S349" s="5">
        <v>1.5</v>
      </c>
    </row>
    <row r="350">
      <c r="A350" s="5" t="s">
        <v>3301</v>
      </c>
      <c r="B350" s="5" t="s">
        <v>3367</v>
      </c>
      <c r="C350" s="5" t="s">
        <v>3368</v>
      </c>
      <c r="D350" s="5" t="s">
        <v>3382</v>
      </c>
      <c r="E350" s="5" t="s">
        <v>3305</v>
      </c>
      <c r="G350" s="5" t="s">
        <v>3370</v>
      </c>
      <c r="H350" s="5" t="s">
        <v>3371</v>
      </c>
      <c r="I350" s="5" t="s">
        <v>3371</v>
      </c>
      <c r="J350" s="5" t="s">
        <v>3308</v>
      </c>
      <c r="K350" s="5" t="s">
        <v>3383</v>
      </c>
      <c r="L350" s="5">
        <v>5.0</v>
      </c>
      <c r="N350" s="5"/>
      <c r="O350" s="5" t="s">
        <v>3380</v>
      </c>
      <c r="P350" s="5" t="s">
        <v>3381</v>
      </c>
      <c r="Q350" s="5"/>
      <c r="R350" s="5">
        <v>2.0</v>
      </c>
      <c r="S350" s="5">
        <v>1.5</v>
      </c>
    </row>
    <row r="351">
      <c r="A351" s="5" t="s">
        <v>3301</v>
      </c>
      <c r="B351" s="5" t="s">
        <v>3367</v>
      </c>
      <c r="C351" s="5" t="s">
        <v>3368</v>
      </c>
      <c r="D351" s="5" t="s">
        <v>3384</v>
      </c>
      <c r="E351" s="5" t="s">
        <v>3305</v>
      </c>
      <c r="G351" s="5" t="s">
        <v>3370</v>
      </c>
      <c r="H351" s="5" t="s">
        <v>3371</v>
      </c>
      <c r="I351" s="5" t="s">
        <v>3371</v>
      </c>
      <c r="J351" s="5" t="s">
        <v>3308</v>
      </c>
      <c r="K351" s="5" t="s">
        <v>3385</v>
      </c>
      <c r="L351" s="5">
        <v>5.0</v>
      </c>
      <c r="M351" s="5"/>
      <c r="N351" s="5"/>
      <c r="O351" s="5" t="s">
        <v>3386</v>
      </c>
      <c r="P351" s="5">
        <v>7.8</v>
      </c>
      <c r="Q351" s="5"/>
      <c r="R351" s="5">
        <v>2.0</v>
      </c>
      <c r="S351" s="5">
        <v>1.5</v>
      </c>
    </row>
    <row r="352">
      <c r="A352" s="5" t="s">
        <v>3301</v>
      </c>
      <c r="B352" s="5" t="s">
        <v>3367</v>
      </c>
      <c r="C352" s="5" t="s">
        <v>3368</v>
      </c>
      <c r="D352" s="5" t="s">
        <v>3387</v>
      </c>
      <c r="E352" s="5" t="s">
        <v>3305</v>
      </c>
      <c r="G352" s="5" t="s">
        <v>3370</v>
      </c>
      <c r="H352" s="5" t="s">
        <v>3371</v>
      </c>
      <c r="I352" s="5" t="s">
        <v>3371</v>
      </c>
      <c r="J352" s="5" t="s">
        <v>3308</v>
      </c>
      <c r="K352" s="5" t="s">
        <v>3388</v>
      </c>
      <c r="L352" s="5">
        <v>5.0</v>
      </c>
      <c r="M352" s="5"/>
      <c r="N352" s="5"/>
      <c r="O352" s="5" t="s">
        <v>3389</v>
      </c>
      <c r="P352" s="5">
        <v>8.0</v>
      </c>
      <c r="Q352" s="5"/>
      <c r="R352" s="5">
        <v>2.0</v>
      </c>
      <c r="S352" s="5">
        <v>1.5</v>
      </c>
    </row>
    <row r="353">
      <c r="A353" s="5" t="s">
        <v>3301</v>
      </c>
      <c r="B353" s="5" t="s">
        <v>3390</v>
      </c>
      <c r="C353" s="5" t="s">
        <v>3391</v>
      </c>
      <c r="D353" s="5" t="s">
        <v>3392</v>
      </c>
      <c r="E353" s="5" t="s">
        <v>3305</v>
      </c>
      <c r="G353" s="5" t="s">
        <v>3370</v>
      </c>
      <c r="H353" s="5" t="s">
        <v>3393</v>
      </c>
      <c r="I353" s="5" t="s">
        <v>3371</v>
      </c>
      <c r="J353" s="5" t="s">
        <v>3331</v>
      </c>
      <c r="K353" s="5" t="s">
        <v>3394</v>
      </c>
      <c r="L353" s="5">
        <v>5.0</v>
      </c>
      <c r="M353" s="5"/>
      <c r="N353" s="5"/>
      <c r="O353" s="5" t="s">
        <v>3395</v>
      </c>
      <c r="P353" s="5" t="s">
        <v>3396</v>
      </c>
      <c r="Q353" s="5"/>
      <c r="R353" s="5">
        <v>2.0</v>
      </c>
      <c r="S353" s="5">
        <v>1.5</v>
      </c>
    </row>
    <row r="354">
      <c r="A354" s="5" t="s">
        <v>3301</v>
      </c>
      <c r="B354" s="5" t="s">
        <v>3390</v>
      </c>
      <c r="C354" s="5" t="s">
        <v>3391</v>
      </c>
      <c r="D354" s="5" t="s">
        <v>3397</v>
      </c>
      <c r="E354" s="5" t="s">
        <v>3305</v>
      </c>
      <c r="G354" s="5" t="s">
        <v>3370</v>
      </c>
      <c r="H354" s="5" t="s">
        <v>3393</v>
      </c>
      <c r="I354" s="5" t="s">
        <v>3371</v>
      </c>
      <c r="J354" s="5" t="s">
        <v>3331</v>
      </c>
      <c r="K354" s="5" t="s">
        <v>3398</v>
      </c>
      <c r="L354" s="5">
        <v>5.0</v>
      </c>
      <c r="M354" s="5"/>
      <c r="N354" s="5"/>
      <c r="O354" s="5" t="s">
        <v>3395</v>
      </c>
      <c r="P354" s="5" t="s">
        <v>3396</v>
      </c>
      <c r="Q354" s="5"/>
      <c r="R354" s="5">
        <v>2.0</v>
      </c>
      <c r="S354" s="5">
        <v>1.5</v>
      </c>
    </row>
    <row r="355">
      <c r="A355" s="5" t="s">
        <v>3301</v>
      </c>
      <c r="B355" s="5" t="s">
        <v>3399</v>
      </c>
      <c r="C355" s="5" t="s">
        <v>3400</v>
      </c>
      <c r="D355" s="5" t="s">
        <v>3401</v>
      </c>
      <c r="E355" s="5" t="s">
        <v>3305</v>
      </c>
      <c r="G355" s="5" t="s">
        <v>3370</v>
      </c>
      <c r="H355" s="5" t="s">
        <v>3402</v>
      </c>
      <c r="I355" s="5" t="s">
        <v>3402</v>
      </c>
      <c r="J355" s="5" t="s">
        <v>3308</v>
      </c>
      <c r="K355" s="5" t="s">
        <v>3403</v>
      </c>
      <c r="L355" s="5">
        <v>5.0</v>
      </c>
      <c r="M355" s="5"/>
      <c r="N355" s="5" t="s">
        <v>3404</v>
      </c>
      <c r="O355" s="5" t="s">
        <v>3405</v>
      </c>
      <c r="P355" s="5" t="s">
        <v>3406</v>
      </c>
      <c r="Q355" s="5"/>
      <c r="R355" s="5">
        <v>1.25</v>
      </c>
      <c r="S355" s="5">
        <v>1.2</v>
      </c>
    </row>
    <row r="356">
      <c r="A356" s="5" t="s">
        <v>3301</v>
      </c>
      <c r="B356" s="5" t="s">
        <v>3399</v>
      </c>
      <c r="C356" s="5" t="s">
        <v>3400</v>
      </c>
      <c r="D356" s="5" t="s">
        <v>3407</v>
      </c>
      <c r="E356" s="5" t="s">
        <v>3305</v>
      </c>
      <c r="G356" s="5" t="s">
        <v>3370</v>
      </c>
      <c r="H356" s="5" t="s">
        <v>3402</v>
      </c>
      <c r="I356" s="5" t="s">
        <v>3402</v>
      </c>
      <c r="J356" s="5" t="s">
        <v>3308</v>
      </c>
      <c r="K356" s="5" t="s">
        <v>3408</v>
      </c>
      <c r="L356" s="5">
        <v>5.0</v>
      </c>
      <c r="M356" s="5"/>
      <c r="N356" s="5" t="s">
        <v>3404</v>
      </c>
      <c r="O356" s="5" t="s">
        <v>3409</v>
      </c>
      <c r="P356" s="5" t="s">
        <v>3410</v>
      </c>
      <c r="Q356" s="5"/>
      <c r="R356" s="5">
        <v>1.25</v>
      </c>
      <c r="S356" s="5">
        <v>1.2</v>
      </c>
    </row>
    <row r="357">
      <c r="A357" s="5" t="s">
        <v>3301</v>
      </c>
      <c r="B357" s="5" t="s">
        <v>3399</v>
      </c>
      <c r="C357" s="5" t="s">
        <v>3400</v>
      </c>
      <c r="D357" s="5" t="s">
        <v>3411</v>
      </c>
      <c r="E357" s="5" t="s">
        <v>3305</v>
      </c>
      <c r="G357" s="5" t="s">
        <v>3370</v>
      </c>
      <c r="H357" s="5" t="s">
        <v>3402</v>
      </c>
      <c r="I357" s="5" t="s">
        <v>3402</v>
      </c>
      <c r="J357" s="5" t="s">
        <v>3308</v>
      </c>
      <c r="K357" s="5" t="s">
        <v>3412</v>
      </c>
      <c r="L357" s="5">
        <v>5.0</v>
      </c>
      <c r="M357" s="5"/>
      <c r="N357" s="5" t="s">
        <v>3413</v>
      </c>
      <c r="O357" s="5" t="s">
        <v>3414</v>
      </c>
      <c r="P357" s="5" t="s">
        <v>3415</v>
      </c>
      <c r="Q357" s="5"/>
      <c r="R357" s="5">
        <v>1.25</v>
      </c>
      <c r="S357" s="5">
        <v>1.2</v>
      </c>
    </row>
    <row r="358">
      <c r="A358" s="5" t="s">
        <v>3301</v>
      </c>
      <c r="B358" s="5" t="s">
        <v>3399</v>
      </c>
      <c r="C358" s="5" t="s">
        <v>3400</v>
      </c>
      <c r="D358" s="5" t="s">
        <v>3416</v>
      </c>
      <c r="E358" s="5" t="s">
        <v>3305</v>
      </c>
      <c r="G358" s="5" t="s">
        <v>3370</v>
      </c>
      <c r="H358" s="5" t="s">
        <v>3402</v>
      </c>
      <c r="I358" s="5" t="s">
        <v>3402</v>
      </c>
      <c r="J358" s="5" t="s">
        <v>3308</v>
      </c>
      <c r="K358" s="5" t="s">
        <v>3417</v>
      </c>
      <c r="L358" s="5">
        <v>5.0</v>
      </c>
      <c r="M358" s="5"/>
      <c r="N358" s="5" t="s">
        <v>3413</v>
      </c>
      <c r="O358" s="5" t="s">
        <v>3418</v>
      </c>
      <c r="P358" s="5" t="s">
        <v>3415</v>
      </c>
      <c r="Q358" s="5"/>
      <c r="R358" s="5">
        <v>1.25</v>
      </c>
      <c r="S358" s="5">
        <v>1.2</v>
      </c>
    </row>
    <row r="359">
      <c r="A359" s="5" t="s">
        <v>3301</v>
      </c>
      <c r="B359" s="5" t="s">
        <v>3419</v>
      </c>
      <c r="C359" s="5" t="s">
        <v>3420</v>
      </c>
      <c r="D359" s="5" t="s">
        <v>3421</v>
      </c>
      <c r="E359" s="5" t="s">
        <v>3305</v>
      </c>
      <c r="G359" s="5" t="s">
        <v>3370</v>
      </c>
      <c r="H359" s="5" t="s">
        <v>3422</v>
      </c>
      <c r="I359" s="5" t="s">
        <v>3422</v>
      </c>
      <c r="J359" s="5" t="s">
        <v>3308</v>
      </c>
      <c r="K359" s="5" t="s">
        <v>3423</v>
      </c>
      <c r="L359" s="5">
        <v>5.0</v>
      </c>
      <c r="M359" s="5"/>
      <c r="N359" s="5" t="s">
        <v>3424</v>
      </c>
      <c r="O359" s="5" t="s">
        <v>3425</v>
      </c>
      <c r="P359" s="5" t="s">
        <v>3426</v>
      </c>
      <c r="Q359" s="5"/>
      <c r="R359" s="5">
        <v>1.25</v>
      </c>
      <c r="S359" s="5">
        <v>1.2</v>
      </c>
    </row>
    <row r="360">
      <c r="A360" s="5" t="s">
        <v>3301</v>
      </c>
      <c r="B360" s="5" t="s">
        <v>3419</v>
      </c>
      <c r="C360" s="5" t="s">
        <v>3420</v>
      </c>
      <c r="D360" s="5" t="s">
        <v>3427</v>
      </c>
      <c r="E360" s="5" t="s">
        <v>3305</v>
      </c>
      <c r="G360" s="5" t="s">
        <v>3370</v>
      </c>
      <c r="H360" s="5" t="s">
        <v>3422</v>
      </c>
      <c r="I360" s="5" t="s">
        <v>3422</v>
      </c>
      <c r="J360" s="5" t="s">
        <v>3308</v>
      </c>
      <c r="K360" s="5" t="s">
        <v>3428</v>
      </c>
      <c r="L360" s="5">
        <v>5.0</v>
      </c>
      <c r="M360" s="5"/>
      <c r="N360" s="5" t="s">
        <v>3424</v>
      </c>
      <c r="O360" s="5" t="s">
        <v>3429</v>
      </c>
      <c r="P360" s="5" t="s">
        <v>3426</v>
      </c>
      <c r="Q360" s="5"/>
      <c r="R360" s="5">
        <v>1.25</v>
      </c>
      <c r="S360" s="5">
        <v>1.2</v>
      </c>
    </row>
    <row r="361">
      <c r="A361" s="5" t="s">
        <v>3301</v>
      </c>
      <c r="B361" s="5" t="s">
        <v>3419</v>
      </c>
      <c r="C361" s="5" t="s">
        <v>3420</v>
      </c>
      <c r="D361" s="5" t="s">
        <v>3430</v>
      </c>
      <c r="E361" s="5" t="s">
        <v>3305</v>
      </c>
      <c r="G361" s="5" t="s">
        <v>3370</v>
      </c>
      <c r="H361" s="5" t="s">
        <v>3422</v>
      </c>
      <c r="I361" s="5" t="s">
        <v>3422</v>
      </c>
      <c r="J361" s="5" t="s">
        <v>3308</v>
      </c>
      <c r="K361" s="5" t="s">
        <v>3431</v>
      </c>
      <c r="L361" s="5">
        <v>5.0</v>
      </c>
      <c r="M361" s="5"/>
      <c r="N361" s="5" t="s">
        <v>3424</v>
      </c>
      <c r="O361" s="5" t="s">
        <v>3432</v>
      </c>
      <c r="P361" s="5" t="s">
        <v>3433</v>
      </c>
      <c r="Q361" s="5"/>
      <c r="R361" s="5">
        <v>1.25</v>
      </c>
      <c r="S361" s="5">
        <v>1.2</v>
      </c>
    </row>
    <row r="362">
      <c r="A362" s="5" t="s">
        <v>3301</v>
      </c>
      <c r="B362" s="5" t="s">
        <v>3419</v>
      </c>
      <c r="C362" s="5" t="s">
        <v>3420</v>
      </c>
      <c r="D362" s="5" t="s">
        <v>3434</v>
      </c>
      <c r="E362" s="5" t="s">
        <v>3305</v>
      </c>
      <c r="G362" s="5" t="s">
        <v>3370</v>
      </c>
      <c r="H362" s="5" t="s">
        <v>3422</v>
      </c>
      <c r="I362" s="5" t="s">
        <v>3422</v>
      </c>
      <c r="J362" s="5" t="s">
        <v>3308</v>
      </c>
      <c r="K362" s="5" t="s">
        <v>3435</v>
      </c>
      <c r="L362" s="5">
        <v>5.0</v>
      </c>
      <c r="M362" s="5"/>
      <c r="N362" s="5" t="s">
        <v>3424</v>
      </c>
      <c r="O362" s="5" t="s">
        <v>3436</v>
      </c>
      <c r="P362" s="5" t="s">
        <v>3433</v>
      </c>
      <c r="Q362" s="5"/>
      <c r="R362" s="5">
        <v>1.25</v>
      </c>
      <c r="S362" s="5">
        <v>1.2</v>
      </c>
    </row>
    <row r="363">
      <c r="A363" s="5" t="s">
        <v>3301</v>
      </c>
      <c r="B363" s="5" t="s">
        <v>3437</v>
      </c>
      <c r="C363" s="5" t="s">
        <v>3438</v>
      </c>
      <c r="D363" s="5" t="s">
        <v>3439</v>
      </c>
      <c r="E363" s="5" t="s">
        <v>3305</v>
      </c>
      <c r="G363" s="5" t="s">
        <v>3370</v>
      </c>
      <c r="H363" s="5" t="s">
        <v>3440</v>
      </c>
      <c r="I363" s="5"/>
      <c r="J363" s="5"/>
      <c r="K363" s="5" t="s">
        <v>3441</v>
      </c>
      <c r="L363" s="5">
        <v>4.0</v>
      </c>
      <c r="M363" s="5"/>
      <c r="N363" s="5"/>
      <c r="O363" s="5" t="s">
        <v>3442</v>
      </c>
      <c r="P363" s="5" t="s">
        <v>3443</v>
      </c>
      <c r="Q363" s="5"/>
      <c r="R363" s="5">
        <v>1.0</v>
      </c>
      <c r="S363" s="5" t="s">
        <v>3444</v>
      </c>
    </row>
    <row r="364">
      <c r="A364" s="5" t="s">
        <v>3301</v>
      </c>
      <c r="B364" s="5" t="s">
        <v>3445</v>
      </c>
      <c r="C364" s="5" t="s">
        <v>3446</v>
      </c>
      <c r="D364" s="5" t="s">
        <v>3447</v>
      </c>
      <c r="E364" s="5" t="s">
        <v>3305</v>
      </c>
      <c r="G364" s="5" t="s">
        <v>3370</v>
      </c>
      <c r="H364" s="5" t="s">
        <v>3448</v>
      </c>
      <c r="I364" s="5" t="s">
        <v>3448</v>
      </c>
      <c r="J364" s="5" t="s">
        <v>3308</v>
      </c>
      <c r="K364" s="5" t="s">
        <v>3449</v>
      </c>
      <c r="L364" s="5">
        <v>4.0</v>
      </c>
      <c r="M364" s="5"/>
      <c r="N364" s="5" t="s">
        <v>3450</v>
      </c>
      <c r="O364" s="5" t="s">
        <v>3451</v>
      </c>
      <c r="P364" s="5" t="s">
        <v>3452</v>
      </c>
      <c r="Q364" s="5"/>
      <c r="R364" s="5">
        <v>1.0</v>
      </c>
      <c r="S364" s="5">
        <v>1.2</v>
      </c>
    </row>
    <row r="365">
      <c r="A365" s="5" t="s">
        <v>3301</v>
      </c>
      <c r="B365" s="5" t="s">
        <v>3445</v>
      </c>
      <c r="C365" s="5" t="s">
        <v>3446</v>
      </c>
      <c r="D365" s="5" t="s">
        <v>3453</v>
      </c>
      <c r="E365" s="5" t="s">
        <v>3305</v>
      </c>
      <c r="G365" s="5" t="s">
        <v>3370</v>
      </c>
      <c r="H365" s="5" t="s">
        <v>3448</v>
      </c>
      <c r="I365" s="5" t="s">
        <v>3448</v>
      </c>
      <c r="J365" s="5" t="s">
        <v>3308</v>
      </c>
      <c r="K365" s="5" t="s">
        <v>3454</v>
      </c>
      <c r="L365" s="5">
        <v>4.0</v>
      </c>
      <c r="M365" s="5"/>
      <c r="N365" s="5" t="s">
        <v>3450</v>
      </c>
      <c r="O365" s="5"/>
      <c r="P365" s="5" t="s">
        <v>3455</v>
      </c>
      <c r="Q365" s="5"/>
      <c r="R365" s="5">
        <v>1.0</v>
      </c>
      <c r="S365" s="5">
        <v>1.2</v>
      </c>
    </row>
    <row r="366">
      <c r="A366" s="5" t="s">
        <v>3301</v>
      </c>
      <c r="B366" s="5" t="s">
        <v>3456</v>
      </c>
      <c r="C366" s="5" t="s">
        <v>3457</v>
      </c>
      <c r="D366" s="5" t="s">
        <v>3458</v>
      </c>
      <c r="E366" s="5" t="s">
        <v>3305</v>
      </c>
      <c r="G366" s="5" t="s">
        <v>3370</v>
      </c>
      <c r="H366" s="5" t="s">
        <v>3459</v>
      </c>
      <c r="I366" s="5" t="s">
        <v>3459</v>
      </c>
      <c r="J366" s="5" t="s">
        <v>3308</v>
      </c>
      <c r="K366" s="5" t="s">
        <v>3460</v>
      </c>
      <c r="L366" s="5"/>
      <c r="M366" s="5"/>
      <c r="N366" s="5"/>
      <c r="O366" s="5" t="s">
        <v>3461</v>
      </c>
      <c r="P366" s="5"/>
      <c r="Q366" s="5"/>
      <c r="R366" s="5"/>
      <c r="S366" s="5"/>
    </row>
    <row r="367">
      <c r="A367" s="5" t="s">
        <v>3301</v>
      </c>
      <c r="B367" s="5" t="s">
        <v>3456</v>
      </c>
      <c r="C367" s="5" t="s">
        <v>3457</v>
      </c>
      <c r="D367" s="5" t="s">
        <v>3462</v>
      </c>
      <c r="E367" s="5" t="s">
        <v>3305</v>
      </c>
      <c r="G367" s="5" t="s">
        <v>3370</v>
      </c>
      <c r="H367" s="5" t="s">
        <v>3459</v>
      </c>
      <c r="I367" s="5" t="s">
        <v>3459</v>
      </c>
      <c r="J367" s="5" t="s">
        <v>3308</v>
      </c>
      <c r="K367" s="5" t="s">
        <v>3463</v>
      </c>
      <c r="L367" s="5"/>
      <c r="M367" s="5"/>
      <c r="N367" s="5"/>
      <c r="O367" s="5" t="s">
        <v>3464</v>
      </c>
      <c r="P367" s="5" t="s">
        <v>3465</v>
      </c>
      <c r="Q367" s="5"/>
      <c r="R367" s="5"/>
      <c r="S367" s="5"/>
    </row>
    <row r="368">
      <c r="A368" s="5" t="s">
        <v>3301</v>
      </c>
      <c r="B368" s="5" t="s">
        <v>3466</v>
      </c>
      <c r="C368" s="5" t="s">
        <v>3467</v>
      </c>
      <c r="D368" s="5" t="s">
        <v>3468</v>
      </c>
      <c r="E368" s="5" t="s">
        <v>3305</v>
      </c>
      <c r="G368" s="5" t="s">
        <v>3469</v>
      </c>
      <c r="H368" s="5" t="s">
        <v>3470</v>
      </c>
      <c r="I368" s="5" t="s">
        <v>3471</v>
      </c>
      <c r="J368" s="5" t="s">
        <v>3308</v>
      </c>
      <c r="K368" s="5" t="s">
        <v>3472</v>
      </c>
      <c r="L368" s="5"/>
      <c r="N368" s="5"/>
      <c r="O368" s="5"/>
      <c r="P368" s="5"/>
      <c r="Q368" s="5"/>
      <c r="R368" s="5">
        <v>2.0</v>
      </c>
      <c r="S368" s="5"/>
    </row>
    <row r="369">
      <c r="A369" s="5" t="s">
        <v>3301</v>
      </c>
      <c r="B369" s="5" t="s">
        <v>3473</v>
      </c>
      <c r="C369" s="5" t="s">
        <v>3474</v>
      </c>
      <c r="D369" s="5" t="s">
        <v>3475</v>
      </c>
      <c r="E369" s="5" t="s">
        <v>3305</v>
      </c>
      <c r="G369" s="5" t="s">
        <v>3476</v>
      </c>
      <c r="H369" s="5">
        <v>2410.0</v>
      </c>
      <c r="I369" s="5" t="s">
        <v>3477</v>
      </c>
      <c r="J369" s="5" t="s">
        <v>3308</v>
      </c>
      <c r="K369" s="5" t="s">
        <v>3478</v>
      </c>
      <c r="L369" s="5"/>
      <c r="M369" s="5"/>
      <c r="N369" s="5"/>
      <c r="O369" s="5"/>
      <c r="P369" s="5"/>
      <c r="Q369" s="5"/>
      <c r="R369" s="5" t="s">
        <v>3479</v>
      </c>
      <c r="S369" s="5"/>
    </row>
    <row r="370">
      <c r="A370" s="5" t="s">
        <v>3301</v>
      </c>
      <c r="B370" s="5" t="s">
        <v>3480</v>
      </c>
      <c r="C370" s="5" t="s">
        <v>3481</v>
      </c>
      <c r="D370" s="5" t="s">
        <v>3482</v>
      </c>
      <c r="E370" s="5" t="s">
        <v>3305</v>
      </c>
      <c r="G370" s="5" t="s">
        <v>3483</v>
      </c>
      <c r="H370" s="5" t="s">
        <v>3484</v>
      </c>
      <c r="I370" s="5" t="s">
        <v>3485</v>
      </c>
      <c r="J370" s="5" t="s">
        <v>3331</v>
      </c>
      <c r="K370" s="5" t="s">
        <v>3486</v>
      </c>
      <c r="L370" s="5"/>
      <c r="N370" s="5"/>
      <c r="O370" s="5"/>
      <c r="P370" s="5"/>
      <c r="Q370" s="5"/>
      <c r="R370" s="5">
        <v>0.5</v>
      </c>
      <c r="S370" s="5"/>
    </row>
    <row r="371">
      <c r="A371" s="5" t="s">
        <v>3301</v>
      </c>
      <c r="B371" s="5" t="s">
        <v>3480</v>
      </c>
      <c r="C371" s="5" t="s">
        <v>3481</v>
      </c>
      <c r="D371" s="5" t="s">
        <v>3487</v>
      </c>
      <c r="E371" s="5" t="s">
        <v>3305</v>
      </c>
      <c r="G371" s="5" t="s">
        <v>3483</v>
      </c>
      <c r="H371" s="5" t="s">
        <v>3484</v>
      </c>
      <c r="I371" s="5" t="s">
        <v>3485</v>
      </c>
      <c r="J371" s="5" t="s">
        <v>3331</v>
      </c>
      <c r="K371" s="5" t="s">
        <v>3488</v>
      </c>
      <c r="L371" s="5"/>
      <c r="N371" s="5"/>
      <c r="O371" s="5"/>
      <c r="P371" s="5"/>
      <c r="Q371" s="5"/>
      <c r="R371" s="5">
        <v>0.5</v>
      </c>
      <c r="S371" s="5"/>
    </row>
    <row r="372">
      <c r="A372" s="5" t="s">
        <v>3301</v>
      </c>
      <c r="B372" s="5" t="s">
        <v>3489</v>
      </c>
      <c r="C372" s="5" t="s">
        <v>3490</v>
      </c>
      <c r="D372" s="5" t="s">
        <v>3491</v>
      </c>
      <c r="E372" s="5" t="s">
        <v>3305</v>
      </c>
      <c r="G372" s="5" t="s">
        <v>3483</v>
      </c>
      <c r="H372" s="5" t="s">
        <v>3492</v>
      </c>
      <c r="I372" s="5" t="s">
        <v>3492</v>
      </c>
      <c r="J372" s="5" t="s">
        <v>3308</v>
      </c>
      <c r="K372" s="5" t="s">
        <v>3493</v>
      </c>
      <c r="L372" s="5">
        <v>5.0</v>
      </c>
      <c r="N372" s="5" t="s">
        <v>3494</v>
      </c>
      <c r="O372" s="5"/>
      <c r="P372" s="5" t="s">
        <v>3495</v>
      </c>
      <c r="Q372" s="5"/>
      <c r="R372" s="5">
        <v>1.25</v>
      </c>
      <c r="S372" s="5">
        <v>1.2</v>
      </c>
    </row>
    <row r="373">
      <c r="A373" s="5" t="s">
        <v>3301</v>
      </c>
      <c r="B373" s="5" t="s">
        <v>3496</v>
      </c>
      <c r="C373" s="5" t="s">
        <v>3497</v>
      </c>
      <c r="D373" s="5" t="s">
        <v>3498</v>
      </c>
      <c r="E373" s="5" t="s">
        <v>3305</v>
      </c>
      <c r="G373" s="5" t="s">
        <v>3483</v>
      </c>
      <c r="H373" s="5" t="s">
        <v>3499</v>
      </c>
      <c r="I373" s="5" t="s">
        <v>3499</v>
      </c>
      <c r="J373" s="5" t="s">
        <v>3308</v>
      </c>
      <c r="K373" s="5" t="s">
        <v>3500</v>
      </c>
      <c r="L373" s="5">
        <v>4.0</v>
      </c>
      <c r="N373" s="5"/>
      <c r="O373" s="5"/>
      <c r="P373" s="5" t="s">
        <v>3495</v>
      </c>
      <c r="Q373" s="5"/>
      <c r="R373" s="5">
        <v>1.0</v>
      </c>
      <c r="S373" s="5">
        <v>1.2</v>
      </c>
    </row>
    <row r="374">
      <c r="A374" s="5" t="s">
        <v>3301</v>
      </c>
      <c r="B374" s="5" t="s">
        <v>3496</v>
      </c>
      <c r="C374" s="5" t="s">
        <v>3497</v>
      </c>
      <c r="D374" s="5" t="s">
        <v>3501</v>
      </c>
      <c r="E374" s="5" t="s">
        <v>3305</v>
      </c>
      <c r="G374" s="5" t="s">
        <v>3483</v>
      </c>
      <c r="H374" s="5" t="s">
        <v>3499</v>
      </c>
      <c r="I374" s="5" t="s">
        <v>3499</v>
      </c>
      <c r="J374" s="5" t="s">
        <v>3308</v>
      </c>
      <c r="K374" s="5" t="s">
        <v>3502</v>
      </c>
      <c r="L374" s="5">
        <v>4.0</v>
      </c>
      <c r="N374" s="5" t="s">
        <v>3503</v>
      </c>
      <c r="O374" s="5" t="s">
        <v>3504</v>
      </c>
      <c r="P374" s="5" t="s">
        <v>3505</v>
      </c>
      <c r="Q374" s="5"/>
      <c r="R374" s="5">
        <v>1.0</v>
      </c>
      <c r="S374" s="5">
        <v>1.2</v>
      </c>
    </row>
    <row r="375">
      <c r="A375" s="5" t="s">
        <v>3301</v>
      </c>
      <c r="B375" s="5" t="s">
        <v>3496</v>
      </c>
      <c r="C375" s="5" t="s">
        <v>3497</v>
      </c>
      <c r="D375" s="5" t="s">
        <v>3506</v>
      </c>
      <c r="E375" s="5" t="s">
        <v>3305</v>
      </c>
      <c r="G375" s="5" t="s">
        <v>3483</v>
      </c>
      <c r="H375" s="5" t="s">
        <v>3499</v>
      </c>
      <c r="I375" s="5" t="s">
        <v>3499</v>
      </c>
      <c r="J375" s="5" t="s">
        <v>3308</v>
      </c>
      <c r="K375" s="5" t="s">
        <v>3507</v>
      </c>
      <c r="L375" s="5">
        <v>4.0</v>
      </c>
      <c r="M375" s="5"/>
      <c r="N375" s="5"/>
      <c r="O375" s="5" t="s">
        <v>3508</v>
      </c>
      <c r="P375" s="5" t="s">
        <v>3495</v>
      </c>
      <c r="Q375" s="5"/>
      <c r="R375" s="5">
        <v>1.0</v>
      </c>
      <c r="S375" s="5">
        <v>1.2</v>
      </c>
    </row>
    <row r="376">
      <c r="A376" s="5" t="s">
        <v>3301</v>
      </c>
      <c r="B376" s="5" t="s">
        <v>3509</v>
      </c>
      <c r="C376" s="5" t="s">
        <v>3510</v>
      </c>
      <c r="D376" s="5" t="s">
        <v>3511</v>
      </c>
      <c r="E376" s="5" t="s">
        <v>3305</v>
      </c>
      <c r="G376" s="5" t="s">
        <v>3483</v>
      </c>
      <c r="H376" s="5" t="s">
        <v>3512</v>
      </c>
      <c r="I376" s="5" t="s">
        <v>3499</v>
      </c>
      <c r="J376" s="5" t="s">
        <v>3331</v>
      </c>
      <c r="K376" s="5" t="s">
        <v>3513</v>
      </c>
      <c r="L376" s="5"/>
      <c r="N376" s="5"/>
      <c r="O376" s="5"/>
      <c r="P376" s="5"/>
      <c r="Q376" s="5"/>
      <c r="R376" s="5"/>
      <c r="S376" s="5"/>
    </row>
    <row r="377">
      <c r="A377" s="5" t="s">
        <v>3301</v>
      </c>
      <c r="B377" s="5" t="s">
        <v>3514</v>
      </c>
      <c r="C377" s="5" t="s">
        <v>3515</v>
      </c>
      <c r="D377" s="5" t="s">
        <v>3516</v>
      </c>
      <c r="E377" s="5" t="s">
        <v>3305</v>
      </c>
      <c r="G377" s="5"/>
      <c r="H377" s="5" t="s">
        <v>3517</v>
      </c>
      <c r="I377" s="5" t="s">
        <v>3518</v>
      </c>
      <c r="J377" s="5" t="s">
        <v>3308</v>
      </c>
      <c r="K377" s="5"/>
      <c r="L377" s="5"/>
      <c r="M377" s="5"/>
      <c r="N377" s="5"/>
      <c r="O377" s="5"/>
      <c r="P377" s="5"/>
      <c r="Q377" s="5"/>
      <c r="R377" s="5">
        <v>2.54</v>
      </c>
      <c r="S377" s="5"/>
    </row>
    <row r="378">
      <c r="A378" s="5" t="s">
        <v>3301</v>
      </c>
      <c r="B378" s="5" t="s">
        <v>3514</v>
      </c>
      <c r="C378" s="5" t="s">
        <v>3519</v>
      </c>
      <c r="D378" s="5" t="s">
        <v>3520</v>
      </c>
      <c r="E378" s="5" t="s">
        <v>3305</v>
      </c>
      <c r="G378" s="5"/>
      <c r="H378" s="5" t="s">
        <v>3517</v>
      </c>
      <c r="I378" s="5" t="s">
        <v>3518</v>
      </c>
      <c r="J378" s="5" t="s">
        <v>3331</v>
      </c>
      <c r="K378" s="5"/>
      <c r="L378" s="5"/>
      <c r="N378" s="5"/>
      <c r="O378" s="5"/>
      <c r="P378" s="5"/>
      <c r="Q378" s="5"/>
      <c r="R378" s="5">
        <v>2.54</v>
      </c>
      <c r="S378" s="5"/>
    </row>
    <row r="379">
      <c r="A379" s="5" t="s">
        <v>3301</v>
      </c>
      <c r="B379" s="5" t="s">
        <v>3521</v>
      </c>
      <c r="C379" s="5" t="s">
        <v>3522</v>
      </c>
      <c r="D379" s="5" t="s">
        <v>3523</v>
      </c>
      <c r="E379" s="5" t="s">
        <v>3305</v>
      </c>
      <c r="G379" s="5" t="s">
        <v>3524</v>
      </c>
      <c r="H379" s="5" t="s">
        <v>3525</v>
      </c>
      <c r="I379" s="5" t="s">
        <v>3526</v>
      </c>
      <c r="J379" s="5" t="s">
        <v>3308</v>
      </c>
      <c r="K379" s="5" t="s">
        <v>3527</v>
      </c>
      <c r="L379" s="5">
        <v>5.0</v>
      </c>
      <c r="N379" s="5"/>
      <c r="O379" s="5" t="s">
        <v>3528</v>
      </c>
      <c r="P379" s="5" t="s">
        <v>3426</v>
      </c>
      <c r="Q379" s="5"/>
      <c r="R379" s="5">
        <v>1.5</v>
      </c>
      <c r="S379" s="5"/>
    </row>
    <row r="380">
      <c r="A380" s="5" t="s">
        <v>3301</v>
      </c>
      <c r="B380" s="5" t="s">
        <v>3521</v>
      </c>
      <c r="C380" s="5" t="s">
        <v>3522</v>
      </c>
      <c r="D380" s="5" t="s">
        <v>3529</v>
      </c>
      <c r="E380" s="5" t="s">
        <v>3305</v>
      </c>
      <c r="G380" s="5" t="s">
        <v>3524</v>
      </c>
      <c r="H380" s="5" t="s">
        <v>3525</v>
      </c>
      <c r="I380" s="5" t="s">
        <v>3526</v>
      </c>
      <c r="J380" s="5" t="s">
        <v>3308</v>
      </c>
      <c r="K380" s="5" t="s">
        <v>3530</v>
      </c>
      <c r="L380" s="5">
        <v>5.0</v>
      </c>
      <c r="N380" s="5"/>
      <c r="O380" s="5" t="s">
        <v>3531</v>
      </c>
      <c r="P380" s="5" t="s">
        <v>3532</v>
      </c>
      <c r="Q380" s="5"/>
      <c r="R380" s="5">
        <v>1.5</v>
      </c>
      <c r="S380" s="5"/>
    </row>
    <row r="381">
      <c r="A381" s="5" t="s">
        <v>3301</v>
      </c>
      <c r="B381" s="5" t="s">
        <v>3533</v>
      </c>
      <c r="C381" s="5" t="s">
        <v>3534</v>
      </c>
      <c r="D381" s="5" t="s">
        <v>3535</v>
      </c>
      <c r="E381" s="5" t="s">
        <v>3305</v>
      </c>
      <c r="G381" s="5" t="s">
        <v>3524</v>
      </c>
      <c r="H381" s="5" t="s">
        <v>3536</v>
      </c>
      <c r="I381" s="5" t="s">
        <v>3537</v>
      </c>
      <c r="J381" s="5" t="s">
        <v>3308</v>
      </c>
      <c r="K381" s="5" t="s">
        <v>3538</v>
      </c>
      <c r="L381" s="5">
        <v>5.0</v>
      </c>
      <c r="M381" s="5"/>
      <c r="N381" s="5" t="s">
        <v>3539</v>
      </c>
      <c r="O381" s="5" t="s">
        <v>3540</v>
      </c>
      <c r="P381" s="5" t="s">
        <v>3541</v>
      </c>
      <c r="Q381" s="5"/>
      <c r="R381" s="5">
        <v>2.5</v>
      </c>
      <c r="S381" s="5">
        <v>2.2</v>
      </c>
    </row>
    <row r="382">
      <c r="A382" s="5" t="s">
        <v>3301</v>
      </c>
      <c r="B382" s="5" t="s">
        <v>3533</v>
      </c>
      <c r="C382" s="5" t="s">
        <v>3534</v>
      </c>
      <c r="D382" s="5" t="s">
        <v>3542</v>
      </c>
      <c r="E382" s="5" t="s">
        <v>3305</v>
      </c>
      <c r="G382" s="5" t="s">
        <v>3524</v>
      </c>
      <c r="H382" s="5" t="s">
        <v>3536</v>
      </c>
      <c r="I382" s="5" t="s">
        <v>3537</v>
      </c>
      <c r="J382" s="5" t="s">
        <v>3308</v>
      </c>
      <c r="K382" s="5" t="s">
        <v>3543</v>
      </c>
      <c r="L382" s="5">
        <v>5.0</v>
      </c>
      <c r="M382" s="5"/>
      <c r="N382" s="5" t="s">
        <v>3544</v>
      </c>
      <c r="O382" s="5" t="s">
        <v>3545</v>
      </c>
      <c r="P382" s="5"/>
      <c r="Q382" s="5"/>
      <c r="R382" s="5">
        <v>2.5</v>
      </c>
      <c r="S382" s="5">
        <v>2.2</v>
      </c>
    </row>
    <row r="383">
      <c r="A383" s="5" t="s">
        <v>3301</v>
      </c>
      <c r="B383" s="5" t="s">
        <v>3546</v>
      </c>
      <c r="C383" s="5" t="s">
        <v>3547</v>
      </c>
      <c r="D383" s="5" t="s">
        <v>3548</v>
      </c>
      <c r="E383" s="5" t="s">
        <v>3305</v>
      </c>
      <c r="G383" s="5" t="s">
        <v>3524</v>
      </c>
      <c r="H383" s="5" t="s">
        <v>3549</v>
      </c>
      <c r="I383" s="5" t="s">
        <v>3550</v>
      </c>
      <c r="J383" s="5" t="s">
        <v>3331</v>
      </c>
      <c r="K383" s="5" t="s">
        <v>3551</v>
      </c>
      <c r="L383" s="5">
        <v>7.0</v>
      </c>
      <c r="M383" s="5"/>
      <c r="N383" s="5"/>
      <c r="O383" s="5" t="s">
        <v>3552</v>
      </c>
      <c r="P383" s="5" t="s">
        <v>3553</v>
      </c>
      <c r="Q383" s="5"/>
      <c r="R383" s="5">
        <v>4.5</v>
      </c>
      <c r="S383" s="5">
        <v>3.5</v>
      </c>
    </row>
    <row r="384">
      <c r="A384" s="5" t="s">
        <v>3301</v>
      </c>
      <c r="B384" s="5" t="s">
        <v>3554</v>
      </c>
      <c r="C384" s="5" t="s">
        <v>3555</v>
      </c>
      <c r="D384" s="5" t="s">
        <v>3556</v>
      </c>
      <c r="E384" s="5" t="s">
        <v>3305</v>
      </c>
      <c r="G384" s="5" t="s">
        <v>3524</v>
      </c>
      <c r="H384" s="5" t="s">
        <v>3557</v>
      </c>
      <c r="I384" s="5" t="s">
        <v>3550</v>
      </c>
      <c r="J384" s="5" t="s">
        <v>3331</v>
      </c>
      <c r="K384" s="5" t="s">
        <v>3558</v>
      </c>
      <c r="L384" s="5">
        <v>7.0</v>
      </c>
      <c r="M384" s="5"/>
      <c r="N384" s="5"/>
      <c r="O384" s="5" t="s">
        <v>3559</v>
      </c>
      <c r="P384" s="5" t="s">
        <v>3560</v>
      </c>
      <c r="Q384" s="5"/>
      <c r="R384" s="5">
        <v>4.5</v>
      </c>
      <c r="S384" s="5">
        <v>3.5</v>
      </c>
    </row>
    <row r="385">
      <c r="A385" s="5" t="s">
        <v>3301</v>
      </c>
      <c r="B385" s="5" t="s">
        <v>3561</v>
      </c>
      <c r="C385" s="5" t="s">
        <v>3562</v>
      </c>
      <c r="D385" s="5" t="s">
        <v>3563</v>
      </c>
      <c r="E385" s="5" t="s">
        <v>3305</v>
      </c>
      <c r="G385" s="5" t="s">
        <v>3524</v>
      </c>
      <c r="H385" s="5" t="s">
        <v>3564</v>
      </c>
      <c r="I385" s="5" t="s">
        <v>3550</v>
      </c>
      <c r="J385" s="5" t="s">
        <v>3308</v>
      </c>
      <c r="K385" s="5" t="s">
        <v>3565</v>
      </c>
      <c r="L385" s="5">
        <v>7.0</v>
      </c>
      <c r="N385" s="5"/>
      <c r="O385" s="5" t="s">
        <v>3552</v>
      </c>
      <c r="P385" s="5" t="s">
        <v>3553</v>
      </c>
      <c r="Q385" s="5"/>
      <c r="R385" s="5">
        <v>4.5</v>
      </c>
      <c r="S385" s="5">
        <v>3.5</v>
      </c>
    </row>
    <row r="386">
      <c r="A386" s="5" t="s">
        <v>3301</v>
      </c>
      <c r="B386" s="5" t="s">
        <v>3561</v>
      </c>
      <c r="C386" s="5" t="s">
        <v>3562</v>
      </c>
      <c r="D386" s="5" t="s">
        <v>3566</v>
      </c>
      <c r="E386" s="5" t="s">
        <v>3305</v>
      </c>
      <c r="G386" s="5" t="s">
        <v>3524</v>
      </c>
      <c r="H386" s="5" t="s">
        <v>3564</v>
      </c>
      <c r="I386" s="5" t="s">
        <v>3550</v>
      </c>
      <c r="J386" s="5" t="s">
        <v>3308</v>
      </c>
      <c r="K386" s="5" t="s">
        <v>3567</v>
      </c>
      <c r="L386" s="5">
        <v>7.0</v>
      </c>
      <c r="N386" s="5"/>
      <c r="O386" s="5" t="s">
        <v>3559</v>
      </c>
      <c r="P386" s="5" t="s">
        <v>3560</v>
      </c>
      <c r="Q386" s="5"/>
      <c r="R386" s="5">
        <v>4.5</v>
      </c>
      <c r="S386" s="5">
        <v>3.5</v>
      </c>
    </row>
    <row r="387">
      <c r="A387" s="5" t="s">
        <v>3301</v>
      </c>
      <c r="B387" s="5" t="s">
        <v>3568</v>
      </c>
      <c r="C387" s="5" t="s">
        <v>3569</v>
      </c>
      <c r="D387" s="5" t="s">
        <v>3570</v>
      </c>
      <c r="E387" s="5" t="s">
        <v>3305</v>
      </c>
      <c r="G387" s="5" t="s">
        <v>3524</v>
      </c>
      <c r="H387" s="5" t="s">
        <v>3571</v>
      </c>
      <c r="I387" s="5" t="s">
        <v>3572</v>
      </c>
      <c r="J387" s="5"/>
      <c r="K387" s="5" t="s">
        <v>3573</v>
      </c>
      <c r="L387" s="5"/>
      <c r="N387" s="5"/>
      <c r="O387" s="5"/>
      <c r="P387" s="5"/>
      <c r="Q387" s="5"/>
      <c r="R387" s="5"/>
      <c r="S387" s="5"/>
    </row>
    <row r="388">
      <c r="A388" s="5" t="s">
        <v>3301</v>
      </c>
      <c r="B388" s="5" t="s">
        <v>3568</v>
      </c>
      <c r="C388" s="5" t="s">
        <v>3569</v>
      </c>
      <c r="D388" s="5" t="s">
        <v>3574</v>
      </c>
      <c r="E388" s="5" t="s">
        <v>3305</v>
      </c>
      <c r="G388" s="5" t="s">
        <v>3524</v>
      </c>
      <c r="H388" s="5" t="s">
        <v>3571</v>
      </c>
      <c r="I388" s="5" t="s">
        <v>3572</v>
      </c>
      <c r="J388" s="5"/>
      <c r="K388" s="5" t="s">
        <v>3575</v>
      </c>
      <c r="L388" s="5"/>
      <c r="M388" s="5"/>
      <c r="N388" s="5"/>
      <c r="O388" s="5"/>
      <c r="P388" s="5"/>
      <c r="Q388" s="5"/>
      <c r="R388" s="5"/>
      <c r="S388" s="5"/>
    </row>
    <row r="389">
      <c r="A389" s="5" t="s">
        <v>3301</v>
      </c>
      <c r="B389" s="5" t="s">
        <v>3568</v>
      </c>
      <c r="C389" s="5" t="s">
        <v>3569</v>
      </c>
      <c r="D389" s="5" t="s">
        <v>3576</v>
      </c>
      <c r="E389" s="5" t="s">
        <v>3305</v>
      </c>
      <c r="G389" s="5" t="s">
        <v>3524</v>
      </c>
      <c r="H389" s="5" t="s">
        <v>3571</v>
      </c>
      <c r="I389" s="5" t="s">
        <v>3572</v>
      </c>
      <c r="J389" s="5"/>
      <c r="K389" s="5" t="s">
        <v>3577</v>
      </c>
      <c r="L389" s="5"/>
      <c r="N389" s="5"/>
      <c r="O389" s="5"/>
      <c r="P389" s="5"/>
      <c r="Q389" s="5"/>
      <c r="R389" s="5"/>
      <c r="S389" s="5"/>
    </row>
    <row r="390">
      <c r="A390" s="5" t="s">
        <v>3301</v>
      </c>
      <c r="B390" s="5" t="s">
        <v>3568</v>
      </c>
      <c r="C390" s="5" t="s">
        <v>3569</v>
      </c>
      <c r="D390" s="5" t="s">
        <v>3578</v>
      </c>
      <c r="E390" s="5" t="s">
        <v>3305</v>
      </c>
      <c r="G390" s="5" t="s">
        <v>3524</v>
      </c>
      <c r="H390" s="5" t="s">
        <v>3571</v>
      </c>
      <c r="I390" s="5" t="s">
        <v>3572</v>
      </c>
      <c r="J390" s="5"/>
      <c r="K390" s="5" t="s">
        <v>3579</v>
      </c>
      <c r="L390" s="5"/>
      <c r="M390" s="5"/>
      <c r="N390" s="5"/>
      <c r="O390" s="5"/>
      <c r="P390" s="5"/>
      <c r="Q390" s="5"/>
      <c r="R390" s="5"/>
      <c r="S390" s="5"/>
    </row>
    <row r="391">
      <c r="A391" s="5" t="s">
        <v>3301</v>
      </c>
      <c r="B391" s="5" t="s">
        <v>3580</v>
      </c>
      <c r="C391" s="5" t="s">
        <v>3581</v>
      </c>
      <c r="D391" s="5" t="s">
        <v>3582</v>
      </c>
      <c r="E391" s="5" t="s">
        <v>3305</v>
      </c>
      <c r="G391" s="5" t="s">
        <v>3524</v>
      </c>
      <c r="H391" s="5" t="s">
        <v>3583</v>
      </c>
      <c r="I391" s="5" t="s">
        <v>3584</v>
      </c>
      <c r="J391" s="5" t="s">
        <v>3308</v>
      </c>
      <c r="K391" s="5" t="s">
        <v>3585</v>
      </c>
      <c r="L391" s="5">
        <v>5.0</v>
      </c>
      <c r="M391" s="5">
        <v>10.0</v>
      </c>
      <c r="N391" s="5" t="s">
        <v>3586</v>
      </c>
      <c r="O391" s="5" t="s">
        <v>3587</v>
      </c>
      <c r="P391" s="5" t="s">
        <v>3588</v>
      </c>
      <c r="Q391" s="5"/>
      <c r="R391" s="5">
        <v>1.25</v>
      </c>
      <c r="S391" s="5">
        <v>1.7</v>
      </c>
    </row>
    <row r="392">
      <c r="A392" s="5" t="s">
        <v>3301</v>
      </c>
      <c r="B392" s="5" t="s">
        <v>3589</v>
      </c>
      <c r="C392" s="5" t="s">
        <v>3590</v>
      </c>
      <c r="D392" s="5" t="s">
        <v>3591</v>
      </c>
      <c r="E392" s="5" t="s">
        <v>3305</v>
      </c>
      <c r="G392" s="5" t="s">
        <v>3524</v>
      </c>
      <c r="H392" s="5" t="s">
        <v>3592</v>
      </c>
      <c r="I392" s="5" t="s">
        <v>3593</v>
      </c>
      <c r="J392" s="5" t="s">
        <v>3308</v>
      </c>
      <c r="K392" s="5" t="s">
        <v>3594</v>
      </c>
      <c r="L392" s="5">
        <v>5.0</v>
      </c>
      <c r="N392" s="5" t="s">
        <v>3595</v>
      </c>
      <c r="O392" s="5" t="s">
        <v>3596</v>
      </c>
      <c r="P392" s="5" t="s">
        <v>3597</v>
      </c>
      <c r="Q392" s="5"/>
      <c r="R392" s="5" t="s">
        <v>3598</v>
      </c>
      <c r="S392" s="5">
        <v>1.7</v>
      </c>
    </row>
    <row r="393">
      <c r="A393" s="5" t="s">
        <v>3301</v>
      </c>
      <c r="B393" s="5" t="s">
        <v>3599</v>
      </c>
      <c r="C393" s="5" t="s">
        <v>3600</v>
      </c>
      <c r="D393" s="5" t="s">
        <v>3601</v>
      </c>
      <c r="E393" s="5" t="s">
        <v>3305</v>
      </c>
      <c r="G393" s="5" t="s">
        <v>3524</v>
      </c>
      <c r="H393" s="5" t="s">
        <v>3602</v>
      </c>
      <c r="I393" s="5" t="s">
        <v>3603</v>
      </c>
      <c r="J393" s="5" t="s">
        <v>3308</v>
      </c>
      <c r="K393" s="5" t="s">
        <v>3604</v>
      </c>
      <c r="L393" s="5">
        <v>5.0</v>
      </c>
      <c r="M393" s="5"/>
      <c r="N393" s="5"/>
      <c r="O393" s="5" t="s">
        <v>3587</v>
      </c>
      <c r="P393" s="5"/>
      <c r="Q393" s="5"/>
      <c r="R393" s="5">
        <v>1.25</v>
      </c>
      <c r="S393" s="5">
        <v>1.7</v>
      </c>
    </row>
    <row r="394">
      <c r="A394" s="5" t="s">
        <v>3301</v>
      </c>
      <c r="B394" s="5" t="s">
        <v>3599</v>
      </c>
      <c r="C394" s="5" t="s">
        <v>3600</v>
      </c>
      <c r="D394" s="5" t="s">
        <v>3605</v>
      </c>
      <c r="E394" s="5" t="s">
        <v>3305</v>
      </c>
      <c r="G394" s="5" t="s">
        <v>3524</v>
      </c>
      <c r="H394" s="5" t="s">
        <v>3602</v>
      </c>
      <c r="I394" s="5" t="s">
        <v>3603</v>
      </c>
      <c r="J394" s="5" t="s">
        <v>3308</v>
      </c>
      <c r="K394" s="5" t="s">
        <v>3606</v>
      </c>
      <c r="L394" s="5">
        <v>5.0</v>
      </c>
      <c r="M394" s="5"/>
      <c r="N394" s="5"/>
      <c r="O394" s="5" t="s">
        <v>3607</v>
      </c>
      <c r="P394" s="5" t="s">
        <v>3588</v>
      </c>
      <c r="Q394" s="5"/>
      <c r="R394" s="5">
        <v>1.25</v>
      </c>
      <c r="S394" s="5">
        <v>1.7</v>
      </c>
    </row>
    <row r="395">
      <c r="A395" s="5" t="s">
        <v>3301</v>
      </c>
      <c r="B395" s="5" t="s">
        <v>3608</v>
      </c>
      <c r="C395" s="5" t="s">
        <v>3609</v>
      </c>
      <c r="D395" s="5" t="s">
        <v>3610</v>
      </c>
      <c r="E395" s="5" t="s">
        <v>3305</v>
      </c>
      <c r="G395" s="5" t="s">
        <v>3524</v>
      </c>
      <c r="H395" s="5" t="s">
        <v>3611</v>
      </c>
      <c r="I395" s="5" t="s">
        <v>3611</v>
      </c>
      <c r="J395" s="5"/>
      <c r="K395" s="5" t="s">
        <v>3612</v>
      </c>
      <c r="L395" s="5"/>
      <c r="M395" s="5"/>
      <c r="N395" s="5"/>
      <c r="O395" s="5" t="s">
        <v>3613</v>
      </c>
      <c r="P395" s="5" t="s">
        <v>3614</v>
      </c>
      <c r="Q395" s="5"/>
      <c r="R395" s="5"/>
      <c r="S395" s="5"/>
    </row>
    <row r="396">
      <c r="A396" s="5" t="s">
        <v>3301</v>
      </c>
      <c r="B396" s="5" t="s">
        <v>3615</v>
      </c>
      <c r="C396" s="5" t="s">
        <v>3616</v>
      </c>
      <c r="D396" s="5" t="s">
        <v>3617</v>
      </c>
      <c r="E396" s="5" t="s">
        <v>3305</v>
      </c>
      <c r="G396" s="5" t="s">
        <v>3524</v>
      </c>
      <c r="H396" s="5" t="s">
        <v>3618</v>
      </c>
      <c r="I396" s="5" t="s">
        <v>3619</v>
      </c>
      <c r="J396" s="5" t="s">
        <v>3308</v>
      </c>
      <c r="K396" s="5" t="s">
        <v>3620</v>
      </c>
      <c r="L396" s="5">
        <v>4.0</v>
      </c>
      <c r="M396" s="5"/>
      <c r="N396" s="5"/>
      <c r="O396" s="5" t="s">
        <v>3621</v>
      </c>
      <c r="P396" s="5" t="s">
        <v>3495</v>
      </c>
      <c r="Q396" s="5"/>
      <c r="R396" s="5">
        <v>1.0</v>
      </c>
      <c r="S396" s="5">
        <v>1.3</v>
      </c>
    </row>
    <row r="397">
      <c r="A397" s="5" t="s">
        <v>3301</v>
      </c>
      <c r="B397" s="5" t="s">
        <v>3622</v>
      </c>
      <c r="C397" s="5" t="s">
        <v>3623</v>
      </c>
      <c r="D397" s="5" t="s">
        <v>3624</v>
      </c>
      <c r="E397" s="5" t="s">
        <v>3305</v>
      </c>
      <c r="G397" s="5" t="s">
        <v>3524</v>
      </c>
      <c r="H397" s="5" t="s">
        <v>3625</v>
      </c>
      <c r="I397" s="5" t="s">
        <v>3626</v>
      </c>
      <c r="J397" s="5" t="s">
        <v>3308</v>
      </c>
      <c r="K397" s="5" t="s">
        <v>3627</v>
      </c>
      <c r="L397" s="5">
        <v>7.0</v>
      </c>
      <c r="M397" s="5"/>
      <c r="N397" s="5" t="s">
        <v>3628</v>
      </c>
      <c r="O397" s="5" t="s">
        <v>3629</v>
      </c>
      <c r="P397" s="5" t="s">
        <v>3630</v>
      </c>
      <c r="Q397" s="5"/>
      <c r="R397" s="5">
        <v>5.0</v>
      </c>
      <c r="S397" s="5">
        <v>2.5</v>
      </c>
    </row>
    <row r="398">
      <c r="A398" s="5" t="s">
        <v>3301</v>
      </c>
      <c r="B398" s="5" t="s">
        <v>3631</v>
      </c>
      <c r="C398" s="5" t="s">
        <v>3632</v>
      </c>
      <c r="D398" s="5" t="s">
        <v>3633</v>
      </c>
      <c r="E398" s="5" t="s">
        <v>3305</v>
      </c>
      <c r="G398" s="5" t="s">
        <v>3524</v>
      </c>
      <c r="H398" s="5" t="s">
        <v>3634</v>
      </c>
      <c r="I398" s="5" t="s">
        <v>3635</v>
      </c>
      <c r="J398" s="5" t="s">
        <v>3308</v>
      </c>
      <c r="K398" s="5" t="s">
        <v>3636</v>
      </c>
      <c r="L398" s="5">
        <v>5.0</v>
      </c>
      <c r="M398" s="5"/>
      <c r="N398" s="5"/>
      <c r="O398" s="5" t="s">
        <v>3637</v>
      </c>
      <c r="P398" s="5" t="s">
        <v>3638</v>
      </c>
      <c r="Q398" s="5"/>
      <c r="R398" s="5">
        <v>2.0</v>
      </c>
      <c r="S398" s="5">
        <v>2.3</v>
      </c>
    </row>
    <row r="399">
      <c r="A399" s="5" t="s">
        <v>3301</v>
      </c>
      <c r="B399" s="5" t="s">
        <v>3639</v>
      </c>
      <c r="C399" s="5" t="s">
        <v>3640</v>
      </c>
      <c r="D399" s="5" t="s">
        <v>3641</v>
      </c>
      <c r="E399" s="5" t="s">
        <v>3305</v>
      </c>
      <c r="G399" s="5" t="s">
        <v>3524</v>
      </c>
      <c r="H399" s="5" t="s">
        <v>3642</v>
      </c>
      <c r="I399" s="5" t="s">
        <v>3643</v>
      </c>
      <c r="J399" s="5" t="s">
        <v>3308</v>
      </c>
      <c r="K399" s="5" t="s">
        <v>3644</v>
      </c>
      <c r="L399" s="5">
        <v>6.0</v>
      </c>
      <c r="M399" s="5"/>
      <c r="N399" s="5" t="s">
        <v>3645</v>
      </c>
      <c r="O399" s="5" t="s">
        <v>3646</v>
      </c>
      <c r="P399" s="5" t="s">
        <v>3647</v>
      </c>
      <c r="Q399" s="5"/>
      <c r="R399" s="5" t="s">
        <v>3648</v>
      </c>
      <c r="S399" s="5">
        <v>1.5</v>
      </c>
    </row>
    <row r="400">
      <c r="A400" s="5" t="s">
        <v>3301</v>
      </c>
      <c r="B400" s="5" t="s">
        <v>3649</v>
      </c>
      <c r="C400" s="5" t="s">
        <v>3650</v>
      </c>
      <c r="D400" s="5" t="s">
        <v>3651</v>
      </c>
      <c r="E400" s="5" t="s">
        <v>3305</v>
      </c>
      <c r="G400" s="5" t="s">
        <v>3524</v>
      </c>
      <c r="H400" s="5" t="s">
        <v>3652</v>
      </c>
      <c r="I400" s="5" t="s">
        <v>3653</v>
      </c>
      <c r="J400" s="5" t="s">
        <v>3308</v>
      </c>
      <c r="K400" s="5" t="s">
        <v>3654</v>
      </c>
      <c r="L400" s="5">
        <v>5.0</v>
      </c>
      <c r="M400" s="5"/>
      <c r="N400" s="5"/>
      <c r="O400" s="5" t="s">
        <v>3655</v>
      </c>
      <c r="P400" s="5" t="s">
        <v>3638</v>
      </c>
      <c r="Q400" s="5"/>
      <c r="R400" s="5">
        <v>2.0</v>
      </c>
      <c r="S400" s="5">
        <v>2.5</v>
      </c>
    </row>
    <row r="401">
      <c r="A401" s="5" t="s">
        <v>3301</v>
      </c>
      <c r="B401" s="5" t="s">
        <v>3649</v>
      </c>
      <c r="C401" s="5" t="s">
        <v>3650</v>
      </c>
      <c r="D401" s="5" t="s">
        <v>3656</v>
      </c>
      <c r="E401" s="5" t="s">
        <v>3305</v>
      </c>
      <c r="G401" s="5" t="s">
        <v>3524</v>
      </c>
      <c r="H401" s="5" t="s">
        <v>3652</v>
      </c>
      <c r="I401" s="5" t="s">
        <v>3653</v>
      </c>
      <c r="J401" s="5" t="s">
        <v>3308</v>
      </c>
      <c r="K401" s="5" t="s">
        <v>3657</v>
      </c>
      <c r="L401" s="5">
        <v>5.0</v>
      </c>
      <c r="N401" s="5"/>
      <c r="O401" s="5" t="s">
        <v>3658</v>
      </c>
      <c r="P401" s="5" t="s">
        <v>3659</v>
      </c>
      <c r="Q401" s="5"/>
      <c r="R401" s="5">
        <v>2.0</v>
      </c>
      <c r="S401" s="5">
        <v>2.5</v>
      </c>
    </row>
    <row r="402">
      <c r="A402" s="5" t="s">
        <v>3301</v>
      </c>
      <c r="B402" s="5" t="s">
        <v>3660</v>
      </c>
      <c r="C402" s="5" t="s">
        <v>3661</v>
      </c>
      <c r="D402" s="5" t="s">
        <v>3662</v>
      </c>
      <c r="E402" s="5" t="s">
        <v>3305</v>
      </c>
      <c r="G402" s="5" t="s">
        <v>3524</v>
      </c>
      <c r="H402" s="5" t="s">
        <v>3663</v>
      </c>
      <c r="I402" s="5" t="s">
        <v>3664</v>
      </c>
      <c r="J402" s="5" t="s">
        <v>3308</v>
      </c>
      <c r="K402" s="5" t="s">
        <v>3665</v>
      </c>
      <c r="L402" s="5">
        <v>5.0</v>
      </c>
      <c r="M402" s="5"/>
      <c r="N402" s="5"/>
      <c r="O402" s="5" t="s">
        <v>3666</v>
      </c>
      <c r="P402" s="5" t="s">
        <v>3667</v>
      </c>
      <c r="Q402" s="5"/>
      <c r="R402" s="5">
        <v>2.0</v>
      </c>
      <c r="S402" s="5">
        <v>2.3</v>
      </c>
    </row>
    <row r="403">
      <c r="A403" s="5" t="s">
        <v>3301</v>
      </c>
      <c r="B403" s="5" t="s">
        <v>3660</v>
      </c>
      <c r="C403" s="5" t="s">
        <v>3661</v>
      </c>
      <c r="D403" s="5" t="s">
        <v>3668</v>
      </c>
      <c r="E403" s="5" t="s">
        <v>3305</v>
      </c>
      <c r="G403" s="5" t="s">
        <v>3524</v>
      </c>
      <c r="H403" s="5" t="s">
        <v>3663</v>
      </c>
      <c r="I403" s="5" t="s">
        <v>3664</v>
      </c>
      <c r="J403" s="5" t="s">
        <v>3308</v>
      </c>
      <c r="K403" s="5" t="s">
        <v>3669</v>
      </c>
      <c r="L403" s="5">
        <v>5.0</v>
      </c>
      <c r="M403" s="5"/>
      <c r="N403" s="5"/>
      <c r="O403" s="5" t="s">
        <v>3670</v>
      </c>
      <c r="P403" s="5" t="s">
        <v>3671</v>
      </c>
      <c r="Q403" s="5"/>
      <c r="R403" s="5">
        <v>2.0</v>
      </c>
      <c r="S403" s="5">
        <v>2.3</v>
      </c>
    </row>
    <row r="404">
      <c r="A404" s="5" t="s">
        <v>3301</v>
      </c>
      <c r="B404" s="5" t="s">
        <v>3672</v>
      </c>
      <c r="C404" s="5" t="s">
        <v>3673</v>
      </c>
      <c r="D404" s="5" t="s">
        <v>3674</v>
      </c>
      <c r="E404" s="5" t="s">
        <v>3305</v>
      </c>
      <c r="G404" s="5" t="s">
        <v>3524</v>
      </c>
      <c r="H404" s="5" t="s">
        <v>3675</v>
      </c>
      <c r="I404" s="5" t="s">
        <v>3676</v>
      </c>
      <c r="J404" s="5" t="s">
        <v>3308</v>
      </c>
      <c r="K404" s="5" t="s">
        <v>3677</v>
      </c>
      <c r="L404" s="5">
        <v>5.0</v>
      </c>
      <c r="M404" s="5"/>
      <c r="N404" s="5" t="s">
        <v>3645</v>
      </c>
      <c r="O404" s="5" t="s">
        <v>3678</v>
      </c>
      <c r="P404" s="5" t="s">
        <v>3679</v>
      </c>
      <c r="Q404" s="5"/>
      <c r="R404" s="5">
        <v>2.0</v>
      </c>
      <c r="S404" s="5">
        <v>1.5</v>
      </c>
    </row>
    <row r="405">
      <c r="A405" s="5" t="s">
        <v>3301</v>
      </c>
      <c r="B405" s="5" t="s">
        <v>3672</v>
      </c>
      <c r="C405" s="5" t="s">
        <v>3673</v>
      </c>
      <c r="D405" s="5" t="s">
        <v>3680</v>
      </c>
      <c r="E405" s="5" t="s">
        <v>3305</v>
      </c>
      <c r="G405" s="5" t="s">
        <v>3524</v>
      </c>
      <c r="H405" s="5" t="s">
        <v>3675</v>
      </c>
      <c r="I405" s="5" t="s">
        <v>3676</v>
      </c>
      <c r="J405" s="5" t="s">
        <v>3308</v>
      </c>
      <c r="K405" s="5" t="s">
        <v>3681</v>
      </c>
      <c r="L405" s="5">
        <v>5.0</v>
      </c>
      <c r="M405" s="5"/>
      <c r="N405" s="5" t="s">
        <v>3682</v>
      </c>
      <c r="O405" s="5" t="s">
        <v>3683</v>
      </c>
      <c r="P405" s="5" t="s">
        <v>3597</v>
      </c>
      <c r="Q405" s="5"/>
      <c r="R405" s="5">
        <v>2.0</v>
      </c>
      <c r="S405" s="5">
        <v>1.5</v>
      </c>
    </row>
    <row r="406">
      <c r="A406" s="5" t="s">
        <v>3301</v>
      </c>
      <c r="B406" s="5" t="s">
        <v>3684</v>
      </c>
      <c r="C406" s="5" t="s">
        <v>3685</v>
      </c>
      <c r="D406" s="5" t="s">
        <v>3686</v>
      </c>
      <c r="E406" s="5" t="s">
        <v>3305</v>
      </c>
      <c r="G406" s="5" t="s">
        <v>3524</v>
      </c>
      <c r="H406" s="5" t="s">
        <v>3687</v>
      </c>
      <c r="I406" s="5" t="s">
        <v>3688</v>
      </c>
      <c r="J406" s="5" t="s">
        <v>3308</v>
      </c>
      <c r="K406" s="5" t="s">
        <v>3689</v>
      </c>
      <c r="L406" s="5">
        <v>5.0</v>
      </c>
      <c r="M406" s="5"/>
      <c r="N406" s="5"/>
      <c r="O406" s="5" t="s">
        <v>3666</v>
      </c>
      <c r="P406" s="5" t="s">
        <v>3638</v>
      </c>
      <c r="Q406" s="5"/>
      <c r="R406" s="5">
        <v>2.0</v>
      </c>
      <c r="S406" s="5">
        <v>2.2</v>
      </c>
    </row>
    <row r="407">
      <c r="A407" s="5" t="s">
        <v>3301</v>
      </c>
      <c r="B407" s="5" t="s">
        <v>3684</v>
      </c>
      <c r="C407" s="5" t="s">
        <v>3685</v>
      </c>
      <c r="D407" s="5" t="s">
        <v>3690</v>
      </c>
      <c r="E407" s="5" t="s">
        <v>3305</v>
      </c>
      <c r="G407" s="5" t="s">
        <v>3524</v>
      </c>
      <c r="H407" s="5" t="s">
        <v>3687</v>
      </c>
      <c r="I407" s="5" t="s">
        <v>3688</v>
      </c>
      <c r="J407" s="5" t="s">
        <v>3308</v>
      </c>
      <c r="K407" s="5" t="s">
        <v>3691</v>
      </c>
      <c r="L407" s="5">
        <v>5.0</v>
      </c>
      <c r="N407" s="5"/>
      <c r="O407" s="5" t="s">
        <v>3692</v>
      </c>
      <c r="P407" s="5" t="s">
        <v>3679</v>
      </c>
      <c r="Q407" s="5"/>
      <c r="R407" s="5">
        <v>2.0</v>
      </c>
      <c r="S407" s="5">
        <v>2.2</v>
      </c>
    </row>
    <row r="408">
      <c r="A408" s="5" t="s">
        <v>3301</v>
      </c>
      <c r="B408" s="5" t="s">
        <v>3693</v>
      </c>
      <c r="C408" s="5" t="s">
        <v>3694</v>
      </c>
      <c r="D408" s="5" t="s">
        <v>3695</v>
      </c>
      <c r="E408" s="5" t="s">
        <v>3305</v>
      </c>
      <c r="G408" s="5" t="s">
        <v>3524</v>
      </c>
      <c r="H408" s="5" t="s">
        <v>3696</v>
      </c>
      <c r="I408" s="5" t="s">
        <v>3696</v>
      </c>
      <c r="J408" s="5" t="s">
        <v>3308</v>
      </c>
      <c r="K408" s="5"/>
      <c r="L408" s="5"/>
      <c r="N408" s="5"/>
      <c r="O408" s="5"/>
      <c r="P408" s="5"/>
      <c r="Q408" s="5"/>
      <c r="R408" s="5"/>
      <c r="S408" s="5"/>
    </row>
    <row r="409">
      <c r="A409" s="5" t="s">
        <v>3301</v>
      </c>
      <c r="B409" s="5" t="s">
        <v>3693</v>
      </c>
      <c r="C409" s="5" t="s">
        <v>3694</v>
      </c>
      <c r="D409" s="5" t="s">
        <v>3697</v>
      </c>
      <c r="E409" s="5" t="s">
        <v>3305</v>
      </c>
      <c r="G409" s="5" t="s">
        <v>3524</v>
      </c>
      <c r="H409" s="5" t="s">
        <v>3696</v>
      </c>
      <c r="I409" s="5" t="s">
        <v>3696</v>
      </c>
      <c r="J409" s="5" t="s">
        <v>3308</v>
      </c>
      <c r="K409" s="5"/>
      <c r="L409" s="5"/>
      <c r="N409" s="5"/>
      <c r="O409" s="5"/>
      <c r="P409" s="5"/>
      <c r="Q409" s="5"/>
      <c r="R409" s="5"/>
      <c r="S409" s="5"/>
    </row>
    <row r="410">
      <c r="A410" s="5" t="s">
        <v>3301</v>
      </c>
      <c r="B410" s="5" t="s">
        <v>3698</v>
      </c>
      <c r="C410" s="5" t="s">
        <v>3699</v>
      </c>
      <c r="D410" s="5" t="s">
        <v>3700</v>
      </c>
      <c r="E410" s="5" t="s">
        <v>3305</v>
      </c>
      <c r="G410" s="5" t="s">
        <v>3524</v>
      </c>
      <c r="H410" s="5" t="s">
        <v>3701</v>
      </c>
      <c r="I410" s="5" t="s">
        <v>3701</v>
      </c>
      <c r="J410" s="5" t="s">
        <v>3308</v>
      </c>
      <c r="K410" s="5" t="s">
        <v>3702</v>
      </c>
      <c r="L410" s="5"/>
      <c r="N410" s="5" t="s">
        <v>3703</v>
      </c>
      <c r="O410" s="5"/>
      <c r="P410" s="5"/>
      <c r="Q410" s="5"/>
      <c r="R410" s="5">
        <v>2.54</v>
      </c>
      <c r="S410" s="5"/>
    </row>
    <row r="411">
      <c r="A411" s="5" t="s">
        <v>3301</v>
      </c>
      <c r="B411" s="5" t="s">
        <v>3704</v>
      </c>
      <c r="C411" s="5" t="s">
        <v>3705</v>
      </c>
      <c r="D411" s="5" t="s">
        <v>3706</v>
      </c>
      <c r="E411" s="5" t="s">
        <v>3305</v>
      </c>
      <c r="G411" s="5" t="s">
        <v>3524</v>
      </c>
      <c r="H411" s="5" t="s">
        <v>3707</v>
      </c>
      <c r="I411" s="5" t="s">
        <v>3708</v>
      </c>
      <c r="J411" s="5" t="s">
        <v>3308</v>
      </c>
      <c r="K411" s="5" t="s">
        <v>3709</v>
      </c>
      <c r="L411" s="5">
        <v>4.0</v>
      </c>
      <c r="N411" s="5" t="s">
        <v>3710</v>
      </c>
      <c r="O411" s="5" t="s">
        <v>3596</v>
      </c>
      <c r="P411" s="5" t="s">
        <v>3597</v>
      </c>
      <c r="Q411" s="5"/>
      <c r="R411" s="5">
        <v>1.0</v>
      </c>
      <c r="S411" s="5">
        <v>1.2</v>
      </c>
    </row>
    <row r="412">
      <c r="A412" s="5" t="s">
        <v>3301</v>
      </c>
      <c r="B412" s="5" t="s">
        <v>3711</v>
      </c>
      <c r="C412" s="5" t="s">
        <v>3712</v>
      </c>
      <c r="D412" s="5" t="s">
        <v>3713</v>
      </c>
      <c r="E412" s="5" t="s">
        <v>3305</v>
      </c>
      <c r="G412" s="5" t="s">
        <v>3524</v>
      </c>
      <c r="H412" s="5" t="s">
        <v>3714</v>
      </c>
      <c r="I412" s="5" t="s">
        <v>3715</v>
      </c>
      <c r="J412" s="5" t="s">
        <v>3308</v>
      </c>
      <c r="K412" s="5" t="s">
        <v>3716</v>
      </c>
      <c r="L412" s="5">
        <v>4.0</v>
      </c>
      <c r="N412" s="5"/>
      <c r="O412" s="5" t="s">
        <v>3596</v>
      </c>
      <c r="P412" s="5" t="s">
        <v>3597</v>
      </c>
      <c r="Q412" s="5"/>
      <c r="R412" s="5">
        <v>1.0</v>
      </c>
      <c r="S412" s="5">
        <v>1.2</v>
      </c>
    </row>
    <row r="413">
      <c r="A413" s="5" t="s">
        <v>3301</v>
      </c>
      <c r="B413" s="5" t="s">
        <v>3717</v>
      </c>
      <c r="C413" s="5" t="s">
        <v>3718</v>
      </c>
      <c r="D413" s="5" t="s">
        <v>3719</v>
      </c>
      <c r="E413" s="5" t="s">
        <v>3305</v>
      </c>
      <c r="G413" s="5" t="s">
        <v>3524</v>
      </c>
      <c r="H413" s="5" t="s">
        <v>3720</v>
      </c>
      <c r="I413" s="5" t="s">
        <v>3721</v>
      </c>
      <c r="J413" s="5" t="s">
        <v>3308</v>
      </c>
      <c r="K413" s="5" t="s">
        <v>3722</v>
      </c>
      <c r="L413" s="5">
        <v>4.0</v>
      </c>
      <c r="N413" s="5" t="s">
        <v>3723</v>
      </c>
      <c r="O413" s="5" t="s">
        <v>3596</v>
      </c>
      <c r="P413" s="5" t="s">
        <v>3597</v>
      </c>
      <c r="Q413" s="5"/>
      <c r="R413" s="5">
        <v>1.0</v>
      </c>
      <c r="S413" s="5">
        <v>1.2</v>
      </c>
    </row>
    <row r="414">
      <c r="A414" s="5" t="s">
        <v>3301</v>
      </c>
      <c r="B414" s="5" t="s">
        <v>3724</v>
      </c>
      <c r="C414" s="5" t="s">
        <v>3725</v>
      </c>
      <c r="D414" s="5" t="s">
        <v>3726</v>
      </c>
      <c r="E414" s="5" t="s">
        <v>3305</v>
      </c>
      <c r="G414" s="5" t="s">
        <v>3524</v>
      </c>
      <c r="H414" s="5" t="s">
        <v>3727</v>
      </c>
      <c r="I414" s="5" t="s">
        <v>3728</v>
      </c>
      <c r="J414" s="5" t="s">
        <v>3308</v>
      </c>
      <c r="K414" s="5" t="s">
        <v>3729</v>
      </c>
      <c r="L414" s="5">
        <v>4.0</v>
      </c>
      <c r="N414" s="5" t="s">
        <v>3730</v>
      </c>
      <c r="O414" s="5" t="s">
        <v>3731</v>
      </c>
      <c r="P414" s="5" t="s">
        <v>3495</v>
      </c>
      <c r="Q414" s="5"/>
      <c r="R414" s="5">
        <v>1.0</v>
      </c>
      <c r="S414" s="5">
        <v>1.2</v>
      </c>
    </row>
    <row r="415">
      <c r="A415" s="5" t="s">
        <v>3301</v>
      </c>
      <c r="B415" s="5" t="s">
        <v>3732</v>
      </c>
      <c r="C415" s="5" t="s">
        <v>3733</v>
      </c>
      <c r="D415" s="5" t="s">
        <v>3734</v>
      </c>
      <c r="E415" s="5" t="s">
        <v>3305</v>
      </c>
      <c r="G415" s="5" t="s">
        <v>3524</v>
      </c>
      <c r="H415" s="5" t="s">
        <v>3735</v>
      </c>
      <c r="I415" s="5"/>
      <c r="J415" s="5"/>
      <c r="K415" s="5" t="s">
        <v>3736</v>
      </c>
      <c r="L415" s="5">
        <v>5.0</v>
      </c>
      <c r="N415" s="5" t="s">
        <v>3737</v>
      </c>
      <c r="O415" s="5" t="s">
        <v>3738</v>
      </c>
      <c r="P415" s="5" t="s">
        <v>3739</v>
      </c>
      <c r="Q415" s="5"/>
      <c r="R415" s="5">
        <v>2.5</v>
      </c>
      <c r="S415" s="5"/>
    </row>
    <row r="416">
      <c r="A416" s="5" t="s">
        <v>3301</v>
      </c>
      <c r="B416" s="5" t="s">
        <v>3740</v>
      </c>
      <c r="C416" s="5" t="s">
        <v>3741</v>
      </c>
      <c r="D416" s="5" t="s">
        <v>3742</v>
      </c>
      <c r="E416" s="5" t="s">
        <v>3305</v>
      </c>
      <c r="G416" s="5" t="s">
        <v>3524</v>
      </c>
      <c r="H416" s="5" t="s">
        <v>3743</v>
      </c>
      <c r="I416" s="5" t="s">
        <v>3735</v>
      </c>
      <c r="J416" s="5" t="s">
        <v>3308</v>
      </c>
      <c r="K416" s="5" t="s">
        <v>3744</v>
      </c>
      <c r="L416" s="5">
        <v>5.0</v>
      </c>
      <c r="N416" s="5"/>
      <c r="O416" s="5" t="s">
        <v>3745</v>
      </c>
      <c r="P416" s="5" t="s">
        <v>3746</v>
      </c>
      <c r="Q416" s="5"/>
      <c r="R416" s="5">
        <v>2.5</v>
      </c>
      <c r="S416" s="5">
        <v>2.5</v>
      </c>
    </row>
    <row r="417">
      <c r="A417" s="5" t="s">
        <v>3301</v>
      </c>
      <c r="B417" s="5" t="s">
        <v>3747</v>
      </c>
      <c r="C417" s="5" t="s">
        <v>3748</v>
      </c>
      <c r="D417" s="5" t="s">
        <v>3749</v>
      </c>
      <c r="E417" s="5" t="s">
        <v>3305</v>
      </c>
      <c r="G417" s="5" t="s">
        <v>3524</v>
      </c>
      <c r="H417" s="5" t="s">
        <v>3750</v>
      </c>
      <c r="I417" s="5" t="s">
        <v>3751</v>
      </c>
      <c r="J417" s="5" t="s">
        <v>3308</v>
      </c>
      <c r="K417" s="5" t="s">
        <v>3752</v>
      </c>
      <c r="L417" s="5">
        <v>5.0</v>
      </c>
      <c r="N417" s="5"/>
      <c r="O417" s="5" t="s">
        <v>3753</v>
      </c>
      <c r="P417" s="5" t="s">
        <v>3739</v>
      </c>
      <c r="Q417" s="5"/>
      <c r="R417" s="5">
        <v>2.5</v>
      </c>
      <c r="S417" s="5">
        <v>2.5</v>
      </c>
    </row>
    <row r="418">
      <c r="A418" s="5" t="s">
        <v>3301</v>
      </c>
      <c r="B418" s="5" t="s">
        <v>3754</v>
      </c>
      <c r="C418" s="5" t="s">
        <v>3755</v>
      </c>
      <c r="D418" s="5" t="s">
        <v>3756</v>
      </c>
      <c r="E418" s="5" t="s">
        <v>3305</v>
      </c>
      <c r="G418" s="5" t="s">
        <v>3524</v>
      </c>
      <c r="H418" s="5" t="s">
        <v>3757</v>
      </c>
      <c r="I418" s="5" t="s">
        <v>3735</v>
      </c>
      <c r="J418" s="5" t="s">
        <v>3331</v>
      </c>
      <c r="K418" s="5" t="s">
        <v>3758</v>
      </c>
      <c r="L418" s="5">
        <v>5.0</v>
      </c>
      <c r="N418" s="5"/>
      <c r="O418" s="5" t="s">
        <v>3745</v>
      </c>
      <c r="P418" s="5" t="s">
        <v>3746</v>
      </c>
      <c r="Q418" s="5"/>
      <c r="R418" s="5">
        <v>2.5</v>
      </c>
      <c r="S418" s="5">
        <v>2.5</v>
      </c>
    </row>
    <row r="419">
      <c r="A419" s="5" t="s">
        <v>3301</v>
      </c>
      <c r="B419" s="5" t="s">
        <v>3759</v>
      </c>
      <c r="C419" s="5" t="s">
        <v>3760</v>
      </c>
      <c r="D419" s="5" t="s">
        <v>3761</v>
      </c>
      <c r="E419" s="5" t="s">
        <v>3305</v>
      </c>
      <c r="G419" s="5" t="s">
        <v>3524</v>
      </c>
      <c r="H419" s="5" t="s">
        <v>3762</v>
      </c>
      <c r="I419" s="5" t="s">
        <v>3751</v>
      </c>
      <c r="J419" s="5" t="s">
        <v>3331</v>
      </c>
      <c r="K419" s="5" t="s">
        <v>3763</v>
      </c>
      <c r="L419" s="5">
        <v>5.0</v>
      </c>
      <c r="N419" s="5" t="s">
        <v>3764</v>
      </c>
      <c r="O419" s="5" t="s">
        <v>3765</v>
      </c>
      <c r="P419" s="5" t="s">
        <v>3739</v>
      </c>
      <c r="Q419" s="5"/>
      <c r="R419" s="5">
        <v>2.5</v>
      </c>
      <c r="S419" s="5">
        <v>2.5</v>
      </c>
    </row>
    <row r="420">
      <c r="A420" s="5" t="s">
        <v>3301</v>
      </c>
      <c r="B420" s="5" t="s">
        <v>3766</v>
      </c>
      <c r="C420" s="5" t="s">
        <v>3767</v>
      </c>
      <c r="D420" s="5" t="s">
        <v>3768</v>
      </c>
      <c r="E420" s="5" t="s">
        <v>3305</v>
      </c>
      <c r="G420" s="5" t="s">
        <v>3524</v>
      </c>
      <c r="H420" s="5" t="s">
        <v>3769</v>
      </c>
      <c r="I420" s="5" t="s">
        <v>3769</v>
      </c>
      <c r="J420" s="5" t="s">
        <v>3308</v>
      </c>
      <c r="K420" s="5"/>
      <c r="L420" s="5"/>
      <c r="N420" s="5"/>
      <c r="O420" s="5" t="s">
        <v>3770</v>
      </c>
      <c r="P420" s="5"/>
      <c r="Q420" s="5"/>
      <c r="R420" s="5"/>
      <c r="S420" s="5"/>
    </row>
    <row r="421">
      <c r="A421" s="5" t="s">
        <v>3301</v>
      </c>
      <c r="B421" s="5" t="s">
        <v>3771</v>
      </c>
      <c r="C421" s="5" t="s">
        <v>3772</v>
      </c>
      <c r="D421" s="5" t="s">
        <v>3773</v>
      </c>
      <c r="E421" s="5" t="s">
        <v>3305</v>
      </c>
      <c r="G421" s="5" t="s">
        <v>3524</v>
      </c>
      <c r="H421" s="5" t="s">
        <v>3774</v>
      </c>
      <c r="I421" s="5" t="s">
        <v>3775</v>
      </c>
      <c r="J421" s="5" t="s">
        <v>3308</v>
      </c>
      <c r="K421" s="5" t="s">
        <v>3776</v>
      </c>
      <c r="L421" s="5">
        <v>5.0</v>
      </c>
      <c r="N421" s="5"/>
      <c r="O421" s="5" t="s">
        <v>3777</v>
      </c>
      <c r="P421" s="5" t="s">
        <v>3778</v>
      </c>
      <c r="Q421" s="5"/>
      <c r="R421" s="5">
        <v>2.0</v>
      </c>
      <c r="S421" s="5"/>
    </row>
    <row r="422">
      <c r="A422" s="5" t="s">
        <v>3301</v>
      </c>
      <c r="B422" s="5" t="s">
        <v>3771</v>
      </c>
      <c r="C422" s="5" t="s">
        <v>3772</v>
      </c>
      <c r="D422" s="5" t="s">
        <v>3779</v>
      </c>
      <c r="E422" s="5" t="s">
        <v>3305</v>
      </c>
      <c r="G422" s="5" t="s">
        <v>3524</v>
      </c>
      <c r="H422" s="5" t="s">
        <v>3774</v>
      </c>
      <c r="I422" s="5" t="s">
        <v>3775</v>
      </c>
      <c r="J422" s="5" t="s">
        <v>3308</v>
      </c>
      <c r="K422" s="5" t="s">
        <v>3780</v>
      </c>
      <c r="L422" s="5">
        <v>5.0</v>
      </c>
      <c r="N422" s="5"/>
      <c r="O422" s="5"/>
      <c r="P422" s="5"/>
      <c r="Q422" s="5"/>
      <c r="R422" s="5">
        <v>2.0</v>
      </c>
      <c r="S422" s="5"/>
    </row>
    <row r="423">
      <c r="A423" s="5" t="s">
        <v>3301</v>
      </c>
      <c r="B423" s="5" t="s">
        <v>3771</v>
      </c>
      <c r="C423" s="5" t="s">
        <v>3772</v>
      </c>
      <c r="D423" s="5" t="s">
        <v>3781</v>
      </c>
      <c r="E423" s="5" t="s">
        <v>3305</v>
      </c>
      <c r="G423" s="5" t="s">
        <v>3524</v>
      </c>
      <c r="H423" s="5" t="s">
        <v>3774</v>
      </c>
      <c r="I423" s="5" t="s">
        <v>3775</v>
      </c>
      <c r="J423" s="5" t="s">
        <v>3308</v>
      </c>
      <c r="K423" s="5" t="s">
        <v>3782</v>
      </c>
      <c r="L423" s="5">
        <v>5.0</v>
      </c>
      <c r="N423" s="5"/>
      <c r="O423" s="5"/>
      <c r="P423" s="5"/>
      <c r="Q423" s="5"/>
      <c r="R423" s="5">
        <v>2.0</v>
      </c>
      <c r="S423" s="5"/>
    </row>
    <row r="424">
      <c r="A424" s="5" t="s">
        <v>3301</v>
      </c>
      <c r="B424" s="5" t="s">
        <v>3783</v>
      </c>
      <c r="C424" s="5" t="s">
        <v>3784</v>
      </c>
      <c r="D424" s="5" t="s">
        <v>3785</v>
      </c>
      <c r="E424" s="5" t="s">
        <v>3305</v>
      </c>
      <c r="G424" s="5" t="s">
        <v>3524</v>
      </c>
      <c r="H424" s="5" t="s">
        <v>3786</v>
      </c>
      <c r="I424" s="5" t="s">
        <v>3787</v>
      </c>
      <c r="J424" s="5" t="s">
        <v>3308</v>
      </c>
      <c r="K424" s="5" t="s">
        <v>3788</v>
      </c>
      <c r="L424" s="5"/>
      <c r="N424" s="5" t="s">
        <v>3789</v>
      </c>
      <c r="O424" s="5"/>
      <c r="P424" s="5"/>
      <c r="Q424" s="5"/>
      <c r="R424" s="5">
        <v>0.8</v>
      </c>
      <c r="S424" s="5"/>
    </row>
    <row r="425">
      <c r="A425" s="5" t="s">
        <v>3301</v>
      </c>
      <c r="B425" s="5" t="s">
        <v>3790</v>
      </c>
      <c r="C425" s="5" t="s">
        <v>3791</v>
      </c>
      <c r="D425" s="5" t="s">
        <v>3792</v>
      </c>
      <c r="E425" s="5" t="s">
        <v>3305</v>
      </c>
      <c r="G425" s="5" t="s">
        <v>3524</v>
      </c>
      <c r="H425" s="5" t="s">
        <v>3793</v>
      </c>
      <c r="I425" s="5" t="s">
        <v>3794</v>
      </c>
      <c r="J425" s="5" t="s">
        <v>3308</v>
      </c>
      <c r="K425" s="5" t="s">
        <v>3795</v>
      </c>
      <c r="L425" s="5">
        <v>7.0</v>
      </c>
      <c r="N425" s="5" t="s">
        <v>3796</v>
      </c>
      <c r="O425" s="5" t="s">
        <v>3797</v>
      </c>
      <c r="P425" s="5" t="s">
        <v>3560</v>
      </c>
      <c r="Q425" s="5"/>
      <c r="R425" s="5">
        <v>3.96</v>
      </c>
      <c r="S425" s="5">
        <v>2.5</v>
      </c>
    </row>
    <row r="426">
      <c r="A426" s="5" t="s">
        <v>3301</v>
      </c>
      <c r="B426" s="5" t="s">
        <v>3798</v>
      </c>
      <c r="C426" s="5" t="s">
        <v>3799</v>
      </c>
      <c r="D426" s="5" t="s">
        <v>3800</v>
      </c>
      <c r="E426" s="5" t="s">
        <v>3305</v>
      </c>
      <c r="G426" s="5" t="s">
        <v>3524</v>
      </c>
      <c r="H426" s="5" t="s">
        <v>3801</v>
      </c>
      <c r="I426" s="5" t="s">
        <v>3802</v>
      </c>
      <c r="J426" s="5" t="s">
        <v>3308</v>
      </c>
      <c r="K426" s="5"/>
      <c r="L426" s="5"/>
      <c r="N426" s="5"/>
      <c r="O426" s="5" t="s">
        <v>3803</v>
      </c>
      <c r="P426" s="5"/>
      <c r="Q426" s="5"/>
      <c r="R426" s="5"/>
      <c r="S426" s="5"/>
    </row>
    <row r="427">
      <c r="A427" s="5" t="s">
        <v>3301</v>
      </c>
      <c r="B427" s="5" t="s">
        <v>3798</v>
      </c>
      <c r="C427" s="5" t="s">
        <v>3804</v>
      </c>
      <c r="D427" s="5" t="s">
        <v>3805</v>
      </c>
      <c r="E427" s="5" t="s">
        <v>3305</v>
      </c>
      <c r="G427" s="5" t="s">
        <v>3524</v>
      </c>
      <c r="H427" s="5" t="s">
        <v>3801</v>
      </c>
      <c r="I427" s="5" t="s">
        <v>3802</v>
      </c>
      <c r="J427" s="5" t="s">
        <v>3331</v>
      </c>
      <c r="K427" s="5"/>
      <c r="L427" s="5"/>
      <c r="N427" s="5"/>
      <c r="O427" s="5" t="s">
        <v>3803</v>
      </c>
      <c r="P427" s="5"/>
      <c r="Q427" s="5"/>
      <c r="R427" s="5"/>
      <c r="S427" s="5"/>
    </row>
    <row r="428">
      <c r="A428" s="5" t="s">
        <v>3301</v>
      </c>
      <c r="B428" s="5" t="s">
        <v>3806</v>
      </c>
      <c r="C428" s="5" t="s">
        <v>3807</v>
      </c>
      <c r="D428" s="5" t="s">
        <v>3808</v>
      </c>
      <c r="E428" s="5" t="s">
        <v>3305</v>
      </c>
      <c r="G428" s="5" t="s">
        <v>3524</v>
      </c>
      <c r="H428" s="5" t="s">
        <v>3809</v>
      </c>
      <c r="I428" s="5" t="s">
        <v>3810</v>
      </c>
      <c r="J428" s="5" t="s">
        <v>3308</v>
      </c>
      <c r="K428" s="5" t="s">
        <v>3811</v>
      </c>
      <c r="L428" s="5">
        <v>5.0</v>
      </c>
      <c r="N428" s="5" t="s">
        <v>3812</v>
      </c>
      <c r="O428" s="5" t="s">
        <v>3813</v>
      </c>
      <c r="P428" s="5" t="s">
        <v>3814</v>
      </c>
      <c r="Q428" s="5"/>
      <c r="R428" s="5">
        <v>2.5</v>
      </c>
      <c r="S428" s="5">
        <v>2.5</v>
      </c>
    </row>
    <row r="429">
      <c r="A429" s="5" t="s">
        <v>3301</v>
      </c>
      <c r="B429" s="5" t="s">
        <v>3806</v>
      </c>
      <c r="C429" s="5" t="s">
        <v>3807</v>
      </c>
      <c r="D429" s="5" t="s">
        <v>3815</v>
      </c>
      <c r="E429" s="5" t="s">
        <v>3305</v>
      </c>
      <c r="G429" s="5" t="s">
        <v>3524</v>
      </c>
      <c r="H429" s="5" t="s">
        <v>3809</v>
      </c>
      <c r="I429" s="5" t="s">
        <v>3810</v>
      </c>
      <c r="J429" s="5" t="s">
        <v>3308</v>
      </c>
      <c r="K429" s="5" t="s">
        <v>3816</v>
      </c>
      <c r="L429" s="5">
        <v>5.0</v>
      </c>
      <c r="N429" s="5" t="s">
        <v>3812</v>
      </c>
      <c r="O429" s="5" t="s">
        <v>3745</v>
      </c>
      <c r="P429" s="5" t="s">
        <v>3746</v>
      </c>
      <c r="Q429" s="5"/>
      <c r="R429" s="5">
        <v>2.5</v>
      </c>
      <c r="S429" s="5">
        <v>2.5</v>
      </c>
    </row>
    <row r="430">
      <c r="A430" s="5" t="s">
        <v>3301</v>
      </c>
      <c r="B430" s="5" t="s">
        <v>3806</v>
      </c>
      <c r="C430" s="5" t="s">
        <v>3807</v>
      </c>
      <c r="D430" s="5" t="s">
        <v>3817</v>
      </c>
      <c r="E430" s="5" t="s">
        <v>3305</v>
      </c>
      <c r="G430" s="5" t="s">
        <v>3524</v>
      </c>
      <c r="H430" s="5" t="s">
        <v>3809</v>
      </c>
      <c r="I430" s="5" t="s">
        <v>3810</v>
      </c>
      <c r="J430" s="5" t="s">
        <v>3308</v>
      </c>
      <c r="K430" s="5" t="s">
        <v>3818</v>
      </c>
      <c r="L430" s="5">
        <v>5.0</v>
      </c>
      <c r="N430" s="5" t="s">
        <v>3819</v>
      </c>
      <c r="O430" s="5" t="s">
        <v>3820</v>
      </c>
      <c r="P430" s="5" t="s">
        <v>3821</v>
      </c>
      <c r="Q430" s="5"/>
      <c r="R430" s="5">
        <v>2.5</v>
      </c>
      <c r="S430" s="5">
        <v>2.5</v>
      </c>
    </row>
    <row r="431">
      <c r="A431" s="5" t="s">
        <v>3301</v>
      </c>
      <c r="B431" s="5" t="s">
        <v>3822</v>
      </c>
      <c r="C431" s="5" t="s">
        <v>3823</v>
      </c>
      <c r="D431" s="5" t="s">
        <v>3824</v>
      </c>
      <c r="E431" s="5" t="s">
        <v>3305</v>
      </c>
      <c r="G431" s="5" t="s">
        <v>3524</v>
      </c>
      <c r="H431" s="5" t="s">
        <v>3825</v>
      </c>
      <c r="I431" s="5" t="s">
        <v>3826</v>
      </c>
      <c r="J431" s="5" t="s">
        <v>3308</v>
      </c>
      <c r="K431" s="5" t="s">
        <v>3827</v>
      </c>
      <c r="L431" s="5">
        <v>5.0</v>
      </c>
      <c r="N431" s="5"/>
      <c r="O431" s="5" t="s">
        <v>3828</v>
      </c>
      <c r="P431" s="5" t="s">
        <v>3829</v>
      </c>
      <c r="Q431" s="5"/>
      <c r="R431" s="5">
        <v>1.5</v>
      </c>
      <c r="S431" s="5">
        <v>1.5</v>
      </c>
    </row>
    <row r="432">
      <c r="A432" s="5" t="s">
        <v>3301</v>
      </c>
      <c r="B432" s="5" t="s">
        <v>3822</v>
      </c>
      <c r="C432" s="5" t="s">
        <v>3823</v>
      </c>
      <c r="D432" s="5" t="s">
        <v>3830</v>
      </c>
      <c r="E432" s="5" t="s">
        <v>3305</v>
      </c>
      <c r="G432" s="5" t="s">
        <v>3524</v>
      </c>
      <c r="H432" s="5" t="s">
        <v>3825</v>
      </c>
      <c r="I432" s="5" t="s">
        <v>3826</v>
      </c>
      <c r="J432" s="5" t="s">
        <v>3308</v>
      </c>
      <c r="K432" s="5" t="s">
        <v>3831</v>
      </c>
      <c r="L432" s="5">
        <v>5.0</v>
      </c>
      <c r="N432" s="5"/>
      <c r="O432" s="5" t="s">
        <v>3832</v>
      </c>
      <c r="P432" s="5" t="s">
        <v>3588</v>
      </c>
      <c r="Q432" s="5"/>
      <c r="R432" s="5">
        <v>1.5</v>
      </c>
      <c r="S432" s="5">
        <v>1.5</v>
      </c>
    </row>
    <row r="433">
      <c r="A433" s="5" t="s">
        <v>3301</v>
      </c>
      <c r="B433" s="5" t="s">
        <v>3833</v>
      </c>
      <c r="C433" s="5" t="s">
        <v>3834</v>
      </c>
      <c r="D433" s="5" t="s">
        <v>3835</v>
      </c>
      <c r="E433" s="5" t="s">
        <v>3305</v>
      </c>
      <c r="G433" s="5" t="s">
        <v>3524</v>
      </c>
      <c r="H433" s="5" t="s">
        <v>3836</v>
      </c>
      <c r="I433" s="5" t="s">
        <v>3837</v>
      </c>
      <c r="J433" s="5" t="s">
        <v>3308</v>
      </c>
      <c r="K433" s="5" t="s">
        <v>3838</v>
      </c>
      <c r="L433" s="5">
        <v>5.0</v>
      </c>
      <c r="N433" s="5" t="s">
        <v>3839</v>
      </c>
      <c r="O433" s="5" t="s">
        <v>3840</v>
      </c>
      <c r="P433" s="5" t="s">
        <v>3841</v>
      </c>
      <c r="Q433" s="5"/>
      <c r="R433" s="5">
        <v>1.5</v>
      </c>
      <c r="S433" s="5">
        <v>1.5</v>
      </c>
    </row>
    <row r="434">
      <c r="A434" s="5" t="s">
        <v>3301</v>
      </c>
      <c r="B434" s="5" t="s">
        <v>3833</v>
      </c>
      <c r="C434" s="5" t="s">
        <v>3834</v>
      </c>
      <c r="D434" s="5" t="s">
        <v>3842</v>
      </c>
      <c r="E434" s="5" t="s">
        <v>3305</v>
      </c>
      <c r="G434" s="5" t="s">
        <v>3524</v>
      </c>
      <c r="H434" s="5" t="s">
        <v>3836</v>
      </c>
      <c r="I434" s="5" t="s">
        <v>3837</v>
      </c>
      <c r="J434" s="5" t="s">
        <v>3308</v>
      </c>
      <c r="K434" s="5" t="s">
        <v>3843</v>
      </c>
      <c r="L434" s="5">
        <v>5.0</v>
      </c>
      <c r="N434" s="5" t="s">
        <v>3844</v>
      </c>
      <c r="O434" s="5" t="s">
        <v>3845</v>
      </c>
      <c r="P434" s="5" t="s">
        <v>3846</v>
      </c>
      <c r="Q434" s="5"/>
      <c r="R434" s="5">
        <v>1.5</v>
      </c>
      <c r="S434" s="5">
        <v>1.5</v>
      </c>
    </row>
    <row r="435">
      <c r="A435" s="5" t="s">
        <v>3301</v>
      </c>
      <c r="B435" s="5" t="s">
        <v>3847</v>
      </c>
      <c r="C435" s="5" t="s">
        <v>3848</v>
      </c>
      <c r="D435" s="5" t="s">
        <v>3849</v>
      </c>
      <c r="E435" s="5" t="s">
        <v>3305</v>
      </c>
      <c r="G435" s="5" t="s">
        <v>3524</v>
      </c>
      <c r="H435" s="5" t="s">
        <v>3850</v>
      </c>
      <c r="I435" s="5" t="s">
        <v>3851</v>
      </c>
      <c r="J435" s="5" t="s">
        <v>3308</v>
      </c>
      <c r="K435" s="5" t="s">
        <v>3852</v>
      </c>
      <c r="L435" s="5">
        <v>5.0</v>
      </c>
      <c r="N435" s="5"/>
      <c r="O435" s="5" t="s">
        <v>3828</v>
      </c>
      <c r="P435" s="5" t="s">
        <v>3829</v>
      </c>
      <c r="Q435" s="5"/>
      <c r="R435" s="5">
        <v>1.5</v>
      </c>
      <c r="S435" s="5">
        <v>1.5</v>
      </c>
    </row>
    <row r="436">
      <c r="A436" s="5" t="s">
        <v>3301</v>
      </c>
      <c r="B436" s="5" t="s">
        <v>3853</v>
      </c>
      <c r="C436" s="5" t="s">
        <v>3854</v>
      </c>
      <c r="D436" s="5" t="s">
        <v>3855</v>
      </c>
      <c r="E436" s="5" t="s">
        <v>3305</v>
      </c>
      <c r="G436" s="5" t="s">
        <v>3856</v>
      </c>
      <c r="H436" s="5" t="s">
        <v>3857</v>
      </c>
      <c r="I436" s="5" t="s">
        <v>3857</v>
      </c>
      <c r="J436" s="5"/>
      <c r="K436" s="5" t="s">
        <v>3858</v>
      </c>
      <c r="L436" s="5"/>
      <c r="N436" s="5"/>
      <c r="O436" s="5"/>
      <c r="P436" s="5"/>
      <c r="Q436" s="5"/>
      <c r="R436" s="5">
        <v>2.5</v>
      </c>
      <c r="S436" s="5"/>
    </row>
    <row r="437">
      <c r="A437" s="5" t="s">
        <v>3301</v>
      </c>
      <c r="B437" s="5" t="s">
        <v>3859</v>
      </c>
      <c r="C437" s="5" t="s">
        <v>3860</v>
      </c>
      <c r="D437" s="5" t="s">
        <v>3861</v>
      </c>
      <c r="E437" s="5" t="s">
        <v>3305</v>
      </c>
      <c r="G437" s="5" t="s">
        <v>3856</v>
      </c>
      <c r="H437" s="5" t="s">
        <v>3862</v>
      </c>
      <c r="I437" s="5" t="s">
        <v>3862</v>
      </c>
      <c r="J437" s="5" t="s">
        <v>3308</v>
      </c>
      <c r="K437" s="5"/>
      <c r="L437" s="5"/>
      <c r="N437" s="5"/>
      <c r="O437" s="5"/>
      <c r="P437" s="5"/>
      <c r="Q437" s="5"/>
      <c r="R437" s="5">
        <v>2.54</v>
      </c>
      <c r="S437" s="5"/>
    </row>
    <row r="438">
      <c r="A438" s="5" t="s">
        <v>3301</v>
      </c>
      <c r="B438" s="5" t="s">
        <v>3863</v>
      </c>
      <c r="C438" s="5" t="s">
        <v>3864</v>
      </c>
      <c r="D438" s="5" t="s">
        <v>3865</v>
      </c>
      <c r="E438" s="5" t="s">
        <v>3305</v>
      </c>
      <c r="G438" s="5" t="s">
        <v>3856</v>
      </c>
      <c r="H438" s="5" t="s">
        <v>3866</v>
      </c>
      <c r="I438" s="5" t="s">
        <v>3867</v>
      </c>
      <c r="J438" s="5" t="s">
        <v>3308</v>
      </c>
      <c r="K438" s="5"/>
      <c r="L438" s="5"/>
      <c r="N438" s="5"/>
      <c r="O438" s="5"/>
      <c r="P438" s="5"/>
      <c r="Q438" s="5"/>
      <c r="R438" s="5">
        <v>1.25</v>
      </c>
      <c r="S438" s="5"/>
    </row>
    <row r="439">
      <c r="A439" s="5" t="s">
        <v>3301</v>
      </c>
      <c r="B439" s="5" t="s">
        <v>3868</v>
      </c>
      <c r="C439" s="5" t="s">
        <v>3869</v>
      </c>
      <c r="D439" s="5" t="s">
        <v>3870</v>
      </c>
      <c r="E439" s="5" t="s">
        <v>3305</v>
      </c>
      <c r="G439" s="5" t="s">
        <v>3871</v>
      </c>
      <c r="H439" s="5" t="s">
        <v>3872</v>
      </c>
      <c r="I439" s="5" t="s">
        <v>3873</v>
      </c>
      <c r="J439" s="5" t="s">
        <v>3308</v>
      </c>
      <c r="K439" s="5"/>
      <c r="L439" s="5"/>
      <c r="N439" s="5"/>
      <c r="O439" s="5"/>
      <c r="P439" s="5"/>
      <c r="Q439" s="5"/>
      <c r="R439" s="5"/>
      <c r="S439" s="5"/>
    </row>
    <row r="440">
      <c r="A440" s="5" t="s">
        <v>3301</v>
      </c>
      <c r="B440" s="5" t="s">
        <v>3874</v>
      </c>
      <c r="C440" s="5" t="s">
        <v>3875</v>
      </c>
      <c r="D440" s="5" t="s">
        <v>3876</v>
      </c>
      <c r="E440" s="5" t="s">
        <v>3305</v>
      </c>
      <c r="G440" s="5" t="s">
        <v>3871</v>
      </c>
      <c r="H440" s="5" t="s">
        <v>3877</v>
      </c>
      <c r="I440" s="5" t="s">
        <v>3873</v>
      </c>
      <c r="J440" s="5" t="s">
        <v>3308</v>
      </c>
      <c r="K440" s="5"/>
      <c r="L440" s="5"/>
      <c r="N440" s="5"/>
      <c r="O440" s="5"/>
      <c r="P440" s="5"/>
      <c r="Q440" s="5"/>
      <c r="R440" s="5"/>
      <c r="S440" s="5"/>
    </row>
    <row r="441">
      <c r="A441" s="5" t="s">
        <v>3301</v>
      </c>
      <c r="B441" s="5" t="s">
        <v>3878</v>
      </c>
      <c r="C441" s="5" t="s">
        <v>3879</v>
      </c>
      <c r="D441" s="5" t="s">
        <v>3880</v>
      </c>
      <c r="E441" s="5" t="s">
        <v>3305</v>
      </c>
      <c r="G441" s="5" t="s">
        <v>3871</v>
      </c>
      <c r="H441" s="5" t="s">
        <v>3881</v>
      </c>
      <c r="I441" s="5" t="s">
        <v>3873</v>
      </c>
      <c r="J441" s="5" t="s">
        <v>3308</v>
      </c>
      <c r="K441" s="5"/>
      <c r="L441" s="5"/>
      <c r="N441" s="5"/>
      <c r="O441" s="5"/>
      <c r="P441" s="5"/>
      <c r="Q441" s="5"/>
      <c r="R441" s="5"/>
      <c r="S441" s="5"/>
    </row>
    <row r="442">
      <c r="A442" s="5" t="s">
        <v>3301</v>
      </c>
      <c r="B442" s="5" t="s">
        <v>3882</v>
      </c>
      <c r="C442" s="5" t="s">
        <v>3883</v>
      </c>
      <c r="D442" s="5" t="s">
        <v>3884</v>
      </c>
      <c r="E442" s="5" t="s">
        <v>3305</v>
      </c>
      <c r="G442" s="5" t="s">
        <v>3885</v>
      </c>
      <c r="H442" s="5">
        <v>2478.0</v>
      </c>
      <c r="I442" s="5" t="s">
        <v>3886</v>
      </c>
      <c r="J442" s="5" t="s">
        <v>3308</v>
      </c>
      <c r="K442" s="5" t="s">
        <v>3887</v>
      </c>
      <c r="L442" s="5"/>
      <c r="N442" s="5"/>
      <c r="O442" s="5" t="s">
        <v>3888</v>
      </c>
      <c r="P442" s="5"/>
      <c r="Q442" s="5"/>
      <c r="R442" s="5">
        <v>3.96</v>
      </c>
      <c r="S442" s="5"/>
    </row>
    <row r="443">
      <c r="A443" s="5" t="s">
        <v>3301</v>
      </c>
      <c r="B443" s="5" t="s">
        <v>3882</v>
      </c>
      <c r="C443" s="5" t="s">
        <v>3883</v>
      </c>
      <c r="D443" s="5" t="s">
        <v>3889</v>
      </c>
      <c r="E443" s="5" t="s">
        <v>3305</v>
      </c>
      <c r="G443" s="5" t="s">
        <v>3885</v>
      </c>
      <c r="H443" s="5">
        <v>2478.0</v>
      </c>
      <c r="I443" s="5" t="s">
        <v>3886</v>
      </c>
      <c r="J443" s="5" t="s">
        <v>3308</v>
      </c>
      <c r="K443" s="5">
        <v>8500063.0</v>
      </c>
      <c r="L443" s="5"/>
      <c r="N443" s="5"/>
      <c r="O443" s="5" t="s">
        <v>3890</v>
      </c>
      <c r="P443" s="5" t="s">
        <v>3891</v>
      </c>
      <c r="Q443" s="5"/>
      <c r="R443" s="5">
        <v>3.96</v>
      </c>
      <c r="S443" s="5"/>
    </row>
    <row r="444">
      <c r="A444" s="5" t="s">
        <v>3301</v>
      </c>
      <c r="B444" s="5" t="s">
        <v>3882</v>
      </c>
      <c r="C444" s="5" t="s">
        <v>3883</v>
      </c>
      <c r="D444" s="5" t="s">
        <v>3892</v>
      </c>
      <c r="E444" s="5" t="s">
        <v>3305</v>
      </c>
      <c r="G444" s="5" t="s">
        <v>3885</v>
      </c>
      <c r="H444" s="5">
        <v>2478.0</v>
      </c>
      <c r="I444" s="5" t="s">
        <v>3886</v>
      </c>
      <c r="J444" s="5" t="s">
        <v>3308</v>
      </c>
      <c r="K444" s="5">
        <v>8550103.0</v>
      </c>
      <c r="L444" s="5"/>
      <c r="N444" s="5"/>
      <c r="O444" s="5" t="s">
        <v>3890</v>
      </c>
      <c r="P444" s="5" t="s">
        <v>3891</v>
      </c>
      <c r="Q444" s="5"/>
      <c r="R444" s="5">
        <v>3.96</v>
      </c>
      <c r="S444" s="5"/>
    </row>
    <row r="445">
      <c r="A445" s="5" t="s">
        <v>3301</v>
      </c>
      <c r="B445" s="5" t="s">
        <v>3882</v>
      </c>
      <c r="C445" s="5" t="s">
        <v>3883</v>
      </c>
      <c r="D445" s="5" t="s">
        <v>3893</v>
      </c>
      <c r="E445" s="5" t="s">
        <v>3305</v>
      </c>
      <c r="G445" s="5" t="s">
        <v>3885</v>
      </c>
      <c r="H445" s="5">
        <v>2478.0</v>
      </c>
      <c r="I445" s="5" t="s">
        <v>3886</v>
      </c>
      <c r="J445" s="5" t="s">
        <v>3308</v>
      </c>
      <c r="K445" s="5">
        <v>8560105.0</v>
      </c>
      <c r="L445" s="5"/>
      <c r="N445" s="5"/>
      <c r="O445" s="5" t="s">
        <v>3890</v>
      </c>
      <c r="P445" s="5" t="s">
        <v>3891</v>
      </c>
      <c r="Q445" s="5"/>
      <c r="R445" s="5">
        <v>3.96</v>
      </c>
      <c r="S445" s="5"/>
    </row>
    <row r="446">
      <c r="A446" s="5" t="s">
        <v>3301</v>
      </c>
      <c r="B446" s="5" t="s">
        <v>3882</v>
      </c>
      <c r="C446" s="5" t="s">
        <v>3883</v>
      </c>
      <c r="D446" s="5" t="s">
        <v>3894</v>
      </c>
      <c r="E446" s="5" t="s">
        <v>3305</v>
      </c>
      <c r="G446" s="5" t="s">
        <v>3885</v>
      </c>
      <c r="H446" s="5">
        <v>2478.0</v>
      </c>
      <c r="I446" s="5" t="s">
        <v>3886</v>
      </c>
      <c r="J446" s="5" t="s">
        <v>3308</v>
      </c>
      <c r="K446" s="5">
        <v>8550133.0</v>
      </c>
      <c r="L446" s="5"/>
      <c r="N446" s="5"/>
      <c r="O446" s="5" t="s">
        <v>3890</v>
      </c>
      <c r="P446" s="5" t="s">
        <v>3891</v>
      </c>
      <c r="Q446" s="5"/>
      <c r="R446" s="5">
        <v>3.96</v>
      </c>
      <c r="S446" s="5"/>
    </row>
    <row r="447">
      <c r="A447" s="5" t="s">
        <v>3301</v>
      </c>
      <c r="B447" s="5" t="s">
        <v>3882</v>
      </c>
      <c r="C447" s="5" t="s">
        <v>3883</v>
      </c>
      <c r="D447" s="5" t="s">
        <v>3895</v>
      </c>
      <c r="E447" s="5" t="s">
        <v>3305</v>
      </c>
      <c r="G447" s="5" t="s">
        <v>3885</v>
      </c>
      <c r="H447" s="5">
        <v>2478.0</v>
      </c>
      <c r="I447" s="5" t="s">
        <v>3886</v>
      </c>
      <c r="J447" s="5" t="s">
        <v>3308</v>
      </c>
      <c r="K447" s="5">
        <v>8500105.0</v>
      </c>
      <c r="L447" s="5"/>
      <c r="N447" s="5"/>
      <c r="O447" s="5" t="s">
        <v>3890</v>
      </c>
      <c r="P447" s="5" t="s">
        <v>3891</v>
      </c>
      <c r="Q447" s="5"/>
      <c r="R447" s="5">
        <v>3.96</v>
      </c>
      <c r="S447" s="5"/>
    </row>
    <row r="448">
      <c r="A448" s="5" t="s">
        <v>3301</v>
      </c>
      <c r="B448" s="5" t="s">
        <v>3882</v>
      </c>
      <c r="C448" s="5" t="s">
        <v>3883</v>
      </c>
      <c r="D448" s="5" t="s">
        <v>3896</v>
      </c>
      <c r="E448" s="5" t="s">
        <v>3305</v>
      </c>
      <c r="G448" s="5" t="s">
        <v>3885</v>
      </c>
      <c r="H448" s="5">
        <v>2478.0</v>
      </c>
      <c r="I448" s="5" t="s">
        <v>3886</v>
      </c>
      <c r="J448" s="5" t="s">
        <v>3308</v>
      </c>
      <c r="K448" s="5">
        <v>8500119.0</v>
      </c>
      <c r="L448" s="5"/>
      <c r="N448" s="5"/>
      <c r="O448" s="5" t="s">
        <v>3890</v>
      </c>
      <c r="P448" s="5" t="s">
        <v>3891</v>
      </c>
      <c r="Q448" s="5"/>
      <c r="R448" s="5">
        <v>3.96</v>
      </c>
      <c r="S448" s="5"/>
    </row>
    <row r="449">
      <c r="A449" s="5" t="s">
        <v>3301</v>
      </c>
      <c r="B449" s="5" t="s">
        <v>3882</v>
      </c>
      <c r="C449" s="5" t="s">
        <v>3883</v>
      </c>
      <c r="D449" s="5" t="s">
        <v>3897</v>
      </c>
      <c r="E449" s="5" t="s">
        <v>3305</v>
      </c>
      <c r="G449" s="5" t="s">
        <v>3885</v>
      </c>
      <c r="H449" s="5">
        <v>2478.0</v>
      </c>
      <c r="I449" s="5" t="s">
        <v>3886</v>
      </c>
      <c r="J449" s="5" t="s">
        <v>3308</v>
      </c>
      <c r="K449" s="5">
        <v>3.9000286E7</v>
      </c>
      <c r="L449" s="5"/>
      <c r="N449" s="5"/>
      <c r="O449" s="5" t="s">
        <v>3890</v>
      </c>
      <c r="P449" s="5" t="s">
        <v>3891</v>
      </c>
      <c r="Q449" s="5"/>
      <c r="R449" s="5">
        <v>3.96</v>
      </c>
      <c r="S449" s="5"/>
    </row>
    <row r="450">
      <c r="A450" s="5" t="s">
        <v>3301</v>
      </c>
      <c r="B450" s="5" t="s">
        <v>3882</v>
      </c>
      <c r="C450" s="5" t="s">
        <v>3883</v>
      </c>
      <c r="D450" s="5" t="s">
        <v>3898</v>
      </c>
      <c r="E450" s="5" t="s">
        <v>3305</v>
      </c>
      <c r="G450" s="5" t="s">
        <v>3885</v>
      </c>
      <c r="H450" s="5">
        <v>2478.0</v>
      </c>
      <c r="I450" s="5" t="s">
        <v>3886</v>
      </c>
      <c r="J450" s="5" t="s">
        <v>3308</v>
      </c>
      <c r="K450" s="5">
        <v>8520811.0</v>
      </c>
      <c r="L450" s="5"/>
      <c r="N450" s="5"/>
      <c r="O450" s="5" t="s">
        <v>3890</v>
      </c>
      <c r="P450" s="5" t="s">
        <v>3891</v>
      </c>
      <c r="Q450" s="5"/>
      <c r="R450" s="5">
        <v>3.96</v>
      </c>
      <c r="S450" s="5"/>
    </row>
    <row r="451">
      <c r="A451" s="5" t="s">
        <v>3301</v>
      </c>
      <c r="B451" s="5" t="s">
        <v>3882</v>
      </c>
      <c r="C451" s="5" t="s">
        <v>3883</v>
      </c>
      <c r="D451" s="5" t="s">
        <v>3899</v>
      </c>
      <c r="E451" s="5" t="s">
        <v>3305</v>
      </c>
      <c r="G451" s="5" t="s">
        <v>3885</v>
      </c>
      <c r="H451" s="5">
        <v>2478.0</v>
      </c>
      <c r="I451" s="5" t="s">
        <v>3886</v>
      </c>
      <c r="J451" s="5" t="s">
        <v>3308</v>
      </c>
      <c r="K451" s="5">
        <v>8650114.0</v>
      </c>
      <c r="L451" s="5"/>
      <c r="N451" s="5"/>
      <c r="O451" s="5" t="s">
        <v>3890</v>
      </c>
      <c r="P451" s="5" t="s">
        <v>3891</v>
      </c>
      <c r="Q451" s="5"/>
      <c r="R451" s="5">
        <v>3.96</v>
      </c>
      <c r="S451" s="5"/>
    </row>
    <row r="452">
      <c r="A452" s="5" t="s">
        <v>3301</v>
      </c>
      <c r="B452" s="5" t="s">
        <v>3882</v>
      </c>
      <c r="C452" s="5" t="s">
        <v>3883</v>
      </c>
      <c r="D452" s="5" t="s">
        <v>3900</v>
      </c>
      <c r="E452" s="5" t="s">
        <v>3305</v>
      </c>
      <c r="G452" s="5" t="s">
        <v>3885</v>
      </c>
      <c r="H452" s="5">
        <v>2478.0</v>
      </c>
      <c r="I452" s="5" t="s">
        <v>3886</v>
      </c>
      <c r="J452" s="5" t="s">
        <v>3308</v>
      </c>
      <c r="K452" s="5">
        <v>8580121.0</v>
      </c>
      <c r="L452" s="5"/>
      <c r="N452" s="5"/>
      <c r="O452" s="5" t="s">
        <v>3890</v>
      </c>
      <c r="P452" s="5" t="s">
        <v>3891</v>
      </c>
      <c r="Q452" s="5"/>
      <c r="R452" s="5">
        <v>3.96</v>
      </c>
      <c r="S452" s="5"/>
    </row>
    <row r="453">
      <c r="A453" s="5" t="s">
        <v>3301</v>
      </c>
      <c r="B453" s="5" t="s">
        <v>3882</v>
      </c>
      <c r="C453" s="5" t="s">
        <v>3883</v>
      </c>
      <c r="D453" s="5" t="s">
        <v>3901</v>
      </c>
      <c r="E453" s="5" t="s">
        <v>3305</v>
      </c>
      <c r="G453" s="5" t="s">
        <v>3885</v>
      </c>
      <c r="H453" s="5">
        <v>2478.0</v>
      </c>
      <c r="I453" s="5" t="s">
        <v>3886</v>
      </c>
      <c r="J453" s="5" t="s">
        <v>3308</v>
      </c>
      <c r="K453" s="5">
        <v>8580114.0</v>
      </c>
      <c r="L453" s="5"/>
      <c r="N453" s="5"/>
      <c r="O453" s="5" t="s">
        <v>3890</v>
      </c>
      <c r="P453" s="5" t="s">
        <v>3891</v>
      </c>
      <c r="Q453" s="5"/>
      <c r="R453" s="5">
        <v>3.96</v>
      </c>
      <c r="S453" s="5"/>
    </row>
    <row r="454">
      <c r="A454" s="5" t="s">
        <v>3301</v>
      </c>
      <c r="B454" s="5" t="s">
        <v>3882</v>
      </c>
      <c r="C454" s="5" t="s">
        <v>3883</v>
      </c>
      <c r="D454" s="5" t="s">
        <v>3902</v>
      </c>
      <c r="E454" s="5" t="s">
        <v>3305</v>
      </c>
      <c r="G454" s="5" t="s">
        <v>3885</v>
      </c>
      <c r="H454" s="5">
        <v>2478.0</v>
      </c>
      <c r="I454" s="5" t="s">
        <v>3886</v>
      </c>
      <c r="J454" s="5" t="s">
        <v>3308</v>
      </c>
      <c r="K454" s="5">
        <v>8500281.0</v>
      </c>
      <c r="L454" s="5"/>
      <c r="N454" s="5"/>
      <c r="O454" s="5" t="s">
        <v>3890</v>
      </c>
      <c r="P454" s="5" t="s">
        <v>3891</v>
      </c>
      <c r="Q454" s="5"/>
      <c r="R454" s="5">
        <v>3.96</v>
      </c>
      <c r="S454" s="5"/>
    </row>
    <row r="455">
      <c r="A455" s="5" t="s">
        <v>3301</v>
      </c>
      <c r="B455" s="5" t="s">
        <v>3903</v>
      </c>
      <c r="C455" s="5" t="s">
        <v>3904</v>
      </c>
      <c r="D455" s="5" t="s">
        <v>3905</v>
      </c>
      <c r="E455" s="5" t="s">
        <v>3305</v>
      </c>
      <c r="G455" s="5" t="s">
        <v>3885</v>
      </c>
      <c r="H455" s="5">
        <v>2759.0</v>
      </c>
      <c r="I455" s="5" t="s">
        <v>3906</v>
      </c>
      <c r="J455" s="5" t="s">
        <v>3308</v>
      </c>
      <c r="K455" s="5">
        <v>8500113.0</v>
      </c>
      <c r="L455" s="5"/>
      <c r="N455" s="5"/>
      <c r="O455" s="5" t="s">
        <v>3907</v>
      </c>
      <c r="P455" s="5" t="s">
        <v>3908</v>
      </c>
      <c r="Q455" s="5"/>
      <c r="R455" s="5">
        <v>2.54</v>
      </c>
      <c r="S455" s="5" t="s">
        <v>3909</v>
      </c>
    </row>
    <row r="456">
      <c r="A456" s="5" t="s">
        <v>3301</v>
      </c>
      <c r="B456" s="5" t="s">
        <v>3910</v>
      </c>
      <c r="C456" s="5" t="s">
        <v>3911</v>
      </c>
      <c r="D456" s="5" t="s">
        <v>3912</v>
      </c>
      <c r="E456" s="5" t="s">
        <v>3305</v>
      </c>
      <c r="G456" s="5" t="s">
        <v>3885</v>
      </c>
      <c r="H456" s="5">
        <v>5556.0</v>
      </c>
      <c r="I456" s="5" t="s">
        <v>3913</v>
      </c>
      <c r="J456" s="5" t="s">
        <v>3308</v>
      </c>
      <c r="K456" s="5">
        <v>3.9000453E7</v>
      </c>
      <c r="L456" s="5"/>
      <c r="N456" s="5"/>
      <c r="O456" s="5" t="s">
        <v>3914</v>
      </c>
      <c r="P456" s="5" t="s">
        <v>3915</v>
      </c>
      <c r="Q456" s="5"/>
      <c r="R456" s="5">
        <v>4.2</v>
      </c>
      <c r="S456" s="5"/>
    </row>
    <row r="457">
      <c r="A457" s="5" t="s">
        <v>3301</v>
      </c>
      <c r="B457" s="5" t="s">
        <v>3916</v>
      </c>
      <c r="C457" s="5" t="s">
        <v>3917</v>
      </c>
      <c r="D457" s="5" t="s">
        <v>3918</v>
      </c>
      <c r="E457" s="5" t="s">
        <v>3305</v>
      </c>
      <c r="G457" s="5" t="s">
        <v>3885</v>
      </c>
      <c r="H457" s="5">
        <v>5557.0</v>
      </c>
      <c r="I457" s="5" t="s">
        <v>3913</v>
      </c>
      <c r="J457" s="5" t="s">
        <v>3308</v>
      </c>
      <c r="K457" s="5">
        <v>3.9000038E7</v>
      </c>
      <c r="L457" s="5">
        <v>7.0</v>
      </c>
      <c r="N457" s="5" t="s">
        <v>3919</v>
      </c>
      <c r="O457" s="5" t="s">
        <v>3920</v>
      </c>
      <c r="P457" s="5" t="s">
        <v>3921</v>
      </c>
      <c r="Q457" s="5"/>
      <c r="R457" s="5">
        <v>4.2</v>
      </c>
      <c r="S457" s="5" t="s">
        <v>3922</v>
      </c>
    </row>
    <row r="458">
      <c r="A458" s="5" t="s">
        <v>3301</v>
      </c>
      <c r="B458" s="5" t="s">
        <v>3916</v>
      </c>
      <c r="C458" s="5" t="s">
        <v>3917</v>
      </c>
      <c r="D458" s="5" t="s">
        <v>3923</v>
      </c>
      <c r="E458" s="5" t="s">
        <v>3305</v>
      </c>
      <c r="G458" s="5" t="s">
        <v>3885</v>
      </c>
      <c r="H458" s="5">
        <v>5557.0</v>
      </c>
      <c r="I458" s="5" t="s">
        <v>3913</v>
      </c>
      <c r="J458" s="5" t="s">
        <v>3308</v>
      </c>
      <c r="K458" s="5">
        <v>3.9000046E7</v>
      </c>
      <c r="L458" s="5">
        <v>7.0</v>
      </c>
      <c r="N458" s="5" t="s">
        <v>3919</v>
      </c>
      <c r="O458" s="5" t="s">
        <v>3914</v>
      </c>
      <c r="P458" s="5" t="s">
        <v>3924</v>
      </c>
      <c r="Q458" s="5"/>
      <c r="R458" s="5">
        <v>4.2</v>
      </c>
      <c r="S458" s="5" t="s">
        <v>3922</v>
      </c>
    </row>
    <row r="459">
      <c r="A459" s="5" t="s">
        <v>3301</v>
      </c>
      <c r="B459" s="5" t="s">
        <v>3916</v>
      </c>
      <c r="C459" s="5" t="s">
        <v>3917</v>
      </c>
      <c r="D459" s="5" t="s">
        <v>3925</v>
      </c>
      <c r="E459" s="5" t="s">
        <v>3305</v>
      </c>
      <c r="G459" s="5" t="s">
        <v>3885</v>
      </c>
      <c r="H459" s="5">
        <v>5557.0</v>
      </c>
      <c r="I459" s="5" t="s">
        <v>3913</v>
      </c>
      <c r="J459" s="5" t="s">
        <v>3308</v>
      </c>
      <c r="K459" s="5">
        <v>3.9000059E7</v>
      </c>
      <c r="L459" s="5">
        <v>7.0</v>
      </c>
      <c r="N459" s="5" t="s">
        <v>3919</v>
      </c>
      <c r="O459" s="5" t="s">
        <v>3920</v>
      </c>
      <c r="P459" s="5" t="s">
        <v>3921</v>
      </c>
      <c r="Q459" s="5"/>
      <c r="R459" s="5">
        <v>4.2</v>
      </c>
      <c r="S459" s="5" t="s">
        <v>3922</v>
      </c>
    </row>
    <row r="460">
      <c r="A460" s="5" t="s">
        <v>3301</v>
      </c>
      <c r="B460" s="5" t="s">
        <v>3916</v>
      </c>
      <c r="C460" s="5" t="s">
        <v>3917</v>
      </c>
      <c r="D460" s="5" t="s">
        <v>3926</v>
      </c>
      <c r="E460" s="5" t="s">
        <v>3305</v>
      </c>
      <c r="G460" s="5" t="s">
        <v>3885</v>
      </c>
      <c r="H460" s="5">
        <v>5557.0</v>
      </c>
      <c r="I460" s="5" t="s">
        <v>3913</v>
      </c>
      <c r="J460" s="5" t="s">
        <v>3308</v>
      </c>
      <c r="K460" s="5">
        <v>3.9000065E7</v>
      </c>
      <c r="L460" s="5">
        <v>7.0</v>
      </c>
      <c r="N460" s="5" t="s">
        <v>3919</v>
      </c>
      <c r="O460" s="5" t="s">
        <v>3914</v>
      </c>
      <c r="P460" s="5" t="s">
        <v>3924</v>
      </c>
      <c r="Q460" s="5"/>
      <c r="R460" s="5">
        <v>4.2</v>
      </c>
      <c r="S460" s="5" t="s">
        <v>3922</v>
      </c>
    </row>
    <row r="461">
      <c r="A461" s="5" t="s">
        <v>3301</v>
      </c>
      <c r="B461" s="5" t="s">
        <v>3916</v>
      </c>
      <c r="C461" s="5" t="s">
        <v>3917</v>
      </c>
      <c r="D461" s="5" t="s">
        <v>3927</v>
      </c>
      <c r="E461" s="5" t="s">
        <v>3305</v>
      </c>
      <c r="G461" s="5" t="s">
        <v>3885</v>
      </c>
      <c r="H461" s="5">
        <v>5557.0</v>
      </c>
      <c r="I461" s="5" t="s">
        <v>3913</v>
      </c>
      <c r="J461" s="5" t="s">
        <v>3308</v>
      </c>
      <c r="K461" s="5">
        <v>3.9000073E7</v>
      </c>
      <c r="L461" s="5">
        <v>7.0</v>
      </c>
      <c r="N461" s="5" t="s">
        <v>3919</v>
      </c>
      <c r="O461" s="5" t="s">
        <v>3920</v>
      </c>
      <c r="P461" s="5" t="s">
        <v>3921</v>
      </c>
      <c r="Q461" s="5"/>
      <c r="R461" s="5">
        <v>4.2</v>
      </c>
      <c r="S461" s="5" t="s">
        <v>3922</v>
      </c>
    </row>
    <row r="462">
      <c r="A462" s="5" t="s">
        <v>3301</v>
      </c>
      <c r="B462" s="5" t="s">
        <v>3916</v>
      </c>
      <c r="C462" s="5" t="s">
        <v>3917</v>
      </c>
      <c r="D462" s="5" t="s">
        <v>3928</v>
      </c>
      <c r="E462" s="5" t="s">
        <v>3305</v>
      </c>
      <c r="G462" s="5" t="s">
        <v>3885</v>
      </c>
      <c r="H462" s="5">
        <v>5557.0</v>
      </c>
      <c r="I462" s="5" t="s">
        <v>3913</v>
      </c>
      <c r="J462" s="5" t="s">
        <v>3308</v>
      </c>
      <c r="K462" s="5">
        <v>3.9000077E7</v>
      </c>
      <c r="L462" s="5">
        <v>7.0</v>
      </c>
      <c r="N462" s="5" t="s">
        <v>3919</v>
      </c>
      <c r="O462" s="5" t="s">
        <v>3929</v>
      </c>
      <c r="P462" s="5">
        <v>68.5</v>
      </c>
      <c r="Q462" s="5"/>
      <c r="R462" s="5">
        <v>4.2</v>
      </c>
      <c r="S462" s="5" t="s">
        <v>3922</v>
      </c>
    </row>
    <row r="463">
      <c r="A463" s="5" t="s">
        <v>3301</v>
      </c>
      <c r="B463" s="5" t="s">
        <v>3916</v>
      </c>
      <c r="C463" s="5" t="s">
        <v>3917</v>
      </c>
      <c r="D463" s="5" t="s">
        <v>3930</v>
      </c>
      <c r="E463" s="5" t="s">
        <v>3305</v>
      </c>
      <c r="G463" s="5" t="s">
        <v>3885</v>
      </c>
      <c r="H463" s="5">
        <v>5557.0</v>
      </c>
      <c r="I463" s="5" t="s">
        <v>3913</v>
      </c>
      <c r="J463" s="5" t="s">
        <v>3308</v>
      </c>
      <c r="K463" s="5">
        <v>3.9000079E7</v>
      </c>
      <c r="L463" s="5">
        <v>7.0</v>
      </c>
      <c r="N463" s="5" t="s">
        <v>3919</v>
      </c>
      <c r="O463" s="5" t="s">
        <v>3929</v>
      </c>
      <c r="P463" s="5">
        <v>68.5</v>
      </c>
      <c r="Q463" s="5"/>
      <c r="R463" s="5">
        <v>4.2</v>
      </c>
      <c r="S463" s="5" t="s">
        <v>3922</v>
      </c>
    </row>
    <row r="464">
      <c r="A464" s="5" t="s">
        <v>3301</v>
      </c>
      <c r="B464" s="5" t="s">
        <v>3916</v>
      </c>
      <c r="C464" s="5" t="s">
        <v>3917</v>
      </c>
      <c r="D464" s="5" t="s">
        <v>3931</v>
      </c>
      <c r="E464" s="5" t="s">
        <v>3305</v>
      </c>
      <c r="G464" s="5" t="s">
        <v>3885</v>
      </c>
      <c r="H464" s="5">
        <v>5557.0</v>
      </c>
      <c r="I464" s="5" t="s">
        <v>3913</v>
      </c>
      <c r="J464" s="5" t="s">
        <v>3308</v>
      </c>
      <c r="K464" s="5">
        <v>3.9000089E7</v>
      </c>
      <c r="L464" s="5">
        <v>7.0</v>
      </c>
      <c r="N464" s="5" t="s">
        <v>3919</v>
      </c>
      <c r="O464" s="5" t="s">
        <v>3929</v>
      </c>
      <c r="P464" s="5">
        <v>68.5</v>
      </c>
      <c r="Q464" s="5"/>
      <c r="R464" s="5">
        <v>4.2</v>
      </c>
      <c r="S464" s="5" t="s">
        <v>3922</v>
      </c>
    </row>
    <row r="465">
      <c r="A465" s="5" t="s">
        <v>3301</v>
      </c>
      <c r="B465" s="5" t="s">
        <v>3916</v>
      </c>
      <c r="C465" s="5" t="s">
        <v>3917</v>
      </c>
      <c r="D465" s="5" t="s">
        <v>3932</v>
      </c>
      <c r="E465" s="5" t="s">
        <v>3305</v>
      </c>
      <c r="G465" s="5" t="s">
        <v>3885</v>
      </c>
      <c r="H465" s="5">
        <v>5557.0</v>
      </c>
      <c r="I465" s="5" t="s">
        <v>3913</v>
      </c>
      <c r="J465" s="5" t="s">
        <v>3308</v>
      </c>
      <c r="K465" s="5">
        <v>3.9000139E7</v>
      </c>
      <c r="L465" s="5">
        <v>7.0</v>
      </c>
      <c r="N465" s="5" t="s">
        <v>3919</v>
      </c>
      <c r="O465" s="5" t="s">
        <v>3914</v>
      </c>
      <c r="P465" s="5" t="s">
        <v>3924</v>
      </c>
      <c r="Q465" s="5"/>
      <c r="R465" s="5">
        <v>4.2</v>
      </c>
      <c r="S465" s="5" t="s">
        <v>3922</v>
      </c>
    </row>
    <row r="466">
      <c r="A466" s="5" t="s">
        <v>3301</v>
      </c>
      <c r="B466" s="5" t="s">
        <v>3916</v>
      </c>
      <c r="C466" s="5" t="s">
        <v>3917</v>
      </c>
      <c r="D466" s="5" t="s">
        <v>3933</v>
      </c>
      <c r="E466" s="5" t="s">
        <v>3305</v>
      </c>
      <c r="G466" s="5" t="s">
        <v>3885</v>
      </c>
      <c r="H466" s="5">
        <v>5557.0</v>
      </c>
      <c r="I466" s="5" t="s">
        <v>3913</v>
      </c>
      <c r="J466" s="5" t="s">
        <v>3308</v>
      </c>
      <c r="K466" s="5">
        <v>3.9000181E7</v>
      </c>
      <c r="L466" s="5">
        <v>7.0</v>
      </c>
      <c r="N466" s="5" t="s">
        <v>3919</v>
      </c>
      <c r="O466" s="5" t="s">
        <v>3920</v>
      </c>
      <c r="P466" s="5" t="s">
        <v>3921</v>
      </c>
      <c r="Q466" s="5"/>
      <c r="R466" s="5">
        <v>4.2</v>
      </c>
      <c r="S466" s="5" t="s">
        <v>3922</v>
      </c>
    </row>
    <row r="467">
      <c r="A467" s="5" t="s">
        <v>3301</v>
      </c>
      <c r="B467" s="5" t="s">
        <v>3916</v>
      </c>
      <c r="C467" s="5" t="s">
        <v>3917</v>
      </c>
      <c r="D467" s="5" t="s">
        <v>3934</v>
      </c>
      <c r="E467" s="5" t="s">
        <v>3305</v>
      </c>
      <c r="G467" s="5" t="s">
        <v>3885</v>
      </c>
      <c r="H467" s="5">
        <v>5557.0</v>
      </c>
      <c r="I467" s="5" t="s">
        <v>3913</v>
      </c>
      <c r="J467" s="5" t="s">
        <v>3308</v>
      </c>
      <c r="K467" s="5">
        <v>3.9000183E7</v>
      </c>
      <c r="L467" s="5">
        <v>7.0</v>
      </c>
      <c r="N467" s="5" t="s">
        <v>3919</v>
      </c>
      <c r="O467" s="5" t="s">
        <v>3914</v>
      </c>
      <c r="P467" s="5" t="s">
        <v>3924</v>
      </c>
      <c r="Q467" s="5"/>
      <c r="R467" s="5">
        <v>4.2</v>
      </c>
      <c r="S467" s="5" t="s">
        <v>3922</v>
      </c>
    </row>
    <row r="468">
      <c r="A468" s="5" t="s">
        <v>3301</v>
      </c>
      <c r="B468" s="5" t="s">
        <v>3916</v>
      </c>
      <c r="C468" s="5" t="s">
        <v>3917</v>
      </c>
      <c r="D468" s="5" t="s">
        <v>3935</v>
      </c>
      <c r="E468" s="5" t="s">
        <v>3305</v>
      </c>
      <c r="G468" s="5" t="s">
        <v>3885</v>
      </c>
      <c r="H468" s="5">
        <v>5557.0</v>
      </c>
      <c r="I468" s="5" t="s">
        <v>3913</v>
      </c>
      <c r="J468" s="5" t="s">
        <v>3308</v>
      </c>
      <c r="K468" s="5">
        <v>3.9000185E7</v>
      </c>
      <c r="L468" s="5">
        <v>7.0</v>
      </c>
      <c r="N468" s="5" t="s">
        <v>3919</v>
      </c>
      <c r="O468" s="5" t="s">
        <v>3929</v>
      </c>
      <c r="P468" s="5">
        <v>68.5</v>
      </c>
      <c r="Q468" s="5"/>
      <c r="R468" s="5">
        <v>4.2</v>
      </c>
      <c r="S468" s="5" t="s">
        <v>3922</v>
      </c>
    </row>
    <row r="469">
      <c r="A469" s="5" t="s">
        <v>3301</v>
      </c>
      <c r="B469" s="5" t="s">
        <v>3916</v>
      </c>
      <c r="C469" s="5" t="s">
        <v>3917</v>
      </c>
      <c r="D469" s="5" t="s">
        <v>3936</v>
      </c>
      <c r="E469" s="5" t="s">
        <v>3305</v>
      </c>
      <c r="G469" s="5" t="s">
        <v>3885</v>
      </c>
      <c r="H469" s="5">
        <v>5557.0</v>
      </c>
      <c r="I469" s="5" t="s">
        <v>3913</v>
      </c>
      <c r="J469" s="5" t="s">
        <v>3308</v>
      </c>
      <c r="K469" s="5">
        <v>3.9000207E7</v>
      </c>
      <c r="L469" s="5">
        <v>7.0</v>
      </c>
      <c r="N469" s="5" t="s">
        <v>3919</v>
      </c>
      <c r="O469" s="5" t="s">
        <v>3920</v>
      </c>
      <c r="P469" s="5" t="s">
        <v>3921</v>
      </c>
      <c r="Q469" s="5"/>
      <c r="R469" s="5">
        <v>4.2</v>
      </c>
      <c r="S469" s="5" t="s">
        <v>3922</v>
      </c>
    </row>
    <row r="470">
      <c r="A470" s="5" t="s">
        <v>3301</v>
      </c>
      <c r="B470" s="5" t="s">
        <v>3916</v>
      </c>
      <c r="C470" s="5" t="s">
        <v>3917</v>
      </c>
      <c r="D470" s="5" t="s">
        <v>3937</v>
      </c>
      <c r="E470" s="5" t="s">
        <v>3305</v>
      </c>
      <c r="G470" s="5" t="s">
        <v>3885</v>
      </c>
      <c r="H470" s="5">
        <v>5557.0</v>
      </c>
      <c r="I470" s="5" t="s">
        <v>3913</v>
      </c>
      <c r="J470" s="5" t="s">
        <v>3308</v>
      </c>
      <c r="K470" s="5">
        <v>3.9000209E7</v>
      </c>
      <c r="L470" s="5">
        <v>7.0</v>
      </c>
      <c r="N470" s="5" t="s">
        <v>3919</v>
      </c>
      <c r="O470" s="5" t="s">
        <v>3914</v>
      </c>
      <c r="P470" s="5" t="s">
        <v>3924</v>
      </c>
      <c r="Q470" s="5"/>
      <c r="R470" s="5">
        <v>4.2</v>
      </c>
      <c r="S470" s="5" t="s">
        <v>3922</v>
      </c>
    </row>
    <row r="471">
      <c r="A471" s="5" t="s">
        <v>3301</v>
      </c>
      <c r="B471" s="5" t="s">
        <v>3916</v>
      </c>
      <c r="C471" s="5" t="s">
        <v>3917</v>
      </c>
      <c r="D471" s="5" t="s">
        <v>3938</v>
      </c>
      <c r="E471" s="5" t="s">
        <v>3305</v>
      </c>
      <c r="G471" s="5" t="s">
        <v>3885</v>
      </c>
      <c r="H471" s="5">
        <v>5557.0</v>
      </c>
      <c r="I471" s="5" t="s">
        <v>3913</v>
      </c>
      <c r="J471" s="5" t="s">
        <v>3308</v>
      </c>
      <c r="K471" s="5">
        <v>3.9000428E7</v>
      </c>
      <c r="L471" s="5">
        <v>7.0</v>
      </c>
      <c r="N471" s="5" t="s">
        <v>3919</v>
      </c>
      <c r="O471" s="5" t="s">
        <v>3920</v>
      </c>
      <c r="P471" s="5" t="s">
        <v>3921</v>
      </c>
      <c r="Q471" s="5"/>
      <c r="R471" s="5">
        <v>4.2</v>
      </c>
      <c r="S471" s="5" t="s">
        <v>3922</v>
      </c>
    </row>
    <row r="472">
      <c r="A472" s="5" t="s">
        <v>3301</v>
      </c>
      <c r="B472" s="5" t="s">
        <v>3916</v>
      </c>
      <c r="C472" s="5" t="s">
        <v>3917</v>
      </c>
      <c r="D472" s="5" t="s">
        <v>3939</v>
      </c>
      <c r="E472" s="5" t="s">
        <v>3305</v>
      </c>
      <c r="G472" s="5" t="s">
        <v>3885</v>
      </c>
      <c r="H472" s="5">
        <v>5557.0</v>
      </c>
      <c r="I472" s="5" t="s">
        <v>3913</v>
      </c>
      <c r="J472" s="5" t="s">
        <v>3308</v>
      </c>
      <c r="K472" s="5">
        <v>3.9000434E7</v>
      </c>
      <c r="L472" s="5">
        <v>7.0</v>
      </c>
      <c r="N472" s="5" t="s">
        <v>3919</v>
      </c>
      <c r="O472" s="5" t="s">
        <v>3914</v>
      </c>
      <c r="P472" s="5" t="s">
        <v>3924</v>
      </c>
      <c r="Q472" s="5"/>
      <c r="R472" s="5">
        <v>4.2</v>
      </c>
      <c r="S472" s="5" t="s">
        <v>3922</v>
      </c>
    </row>
    <row r="473">
      <c r="A473" s="5" t="s">
        <v>3301</v>
      </c>
      <c r="B473" s="5" t="s">
        <v>3940</v>
      </c>
      <c r="C473" s="5" t="s">
        <v>3941</v>
      </c>
      <c r="D473" s="5" t="s">
        <v>3942</v>
      </c>
      <c r="E473" s="5" t="s">
        <v>3305</v>
      </c>
      <c r="G473" s="5" t="s">
        <v>3885</v>
      </c>
      <c r="H473" s="5">
        <v>5559.0</v>
      </c>
      <c r="I473" s="5" t="s">
        <v>3913</v>
      </c>
      <c r="J473" s="5" t="s">
        <v>3331</v>
      </c>
      <c r="K473" s="5">
        <v>3.900004E7</v>
      </c>
      <c r="L473" s="5">
        <v>7.0</v>
      </c>
      <c r="N473" s="5" t="s">
        <v>3919</v>
      </c>
      <c r="O473" s="5" t="s">
        <v>3920</v>
      </c>
      <c r="P473" s="5" t="s">
        <v>3921</v>
      </c>
      <c r="Q473" s="5"/>
      <c r="R473" s="5">
        <v>4.2</v>
      </c>
      <c r="S473" s="5" t="s">
        <v>3922</v>
      </c>
    </row>
    <row r="474">
      <c r="A474" s="5" t="s">
        <v>3301</v>
      </c>
      <c r="B474" s="5" t="s">
        <v>3940</v>
      </c>
      <c r="C474" s="5" t="s">
        <v>3941</v>
      </c>
      <c r="D474" s="5" t="s">
        <v>3943</v>
      </c>
      <c r="E474" s="5" t="s">
        <v>3305</v>
      </c>
      <c r="G474" s="5" t="s">
        <v>3885</v>
      </c>
      <c r="H474" s="5">
        <v>5559.0</v>
      </c>
      <c r="I474" s="5" t="s">
        <v>3913</v>
      </c>
      <c r="J474" s="5" t="s">
        <v>3331</v>
      </c>
      <c r="K474" s="5">
        <v>3.9000048E7</v>
      </c>
      <c r="L474" s="5">
        <v>7.0</v>
      </c>
      <c r="N474" s="5" t="s">
        <v>3919</v>
      </c>
      <c r="O474" s="5" t="s">
        <v>3914</v>
      </c>
      <c r="P474" s="5" t="s">
        <v>3924</v>
      </c>
      <c r="Q474" s="5"/>
      <c r="R474" s="5">
        <v>4.2</v>
      </c>
      <c r="S474" s="5" t="s">
        <v>3922</v>
      </c>
    </row>
    <row r="475">
      <c r="A475" s="5" t="s">
        <v>3301</v>
      </c>
      <c r="B475" s="5" t="s">
        <v>3940</v>
      </c>
      <c r="C475" s="5" t="s">
        <v>3941</v>
      </c>
      <c r="D475" s="5" t="s">
        <v>3944</v>
      </c>
      <c r="E475" s="5" t="s">
        <v>3305</v>
      </c>
      <c r="G475" s="5" t="s">
        <v>3885</v>
      </c>
      <c r="H475" s="5">
        <v>5559.0</v>
      </c>
      <c r="I475" s="5" t="s">
        <v>3913</v>
      </c>
      <c r="J475" s="5" t="s">
        <v>3331</v>
      </c>
      <c r="K475" s="5">
        <v>3.9000061E7</v>
      </c>
      <c r="L475" s="5">
        <v>7.0</v>
      </c>
      <c r="N475" s="5" t="s">
        <v>3919</v>
      </c>
      <c r="O475" s="5" t="s">
        <v>3920</v>
      </c>
      <c r="P475" s="5" t="s">
        <v>3921</v>
      </c>
      <c r="Q475" s="5"/>
      <c r="R475" s="5">
        <v>4.2</v>
      </c>
      <c r="S475" s="5" t="s">
        <v>3922</v>
      </c>
    </row>
    <row r="476">
      <c r="A476" s="5" t="s">
        <v>3301</v>
      </c>
      <c r="B476" s="5" t="s">
        <v>3940</v>
      </c>
      <c r="C476" s="5" t="s">
        <v>3941</v>
      </c>
      <c r="D476" s="5" t="s">
        <v>3945</v>
      </c>
      <c r="E476" s="5" t="s">
        <v>3305</v>
      </c>
      <c r="G476" s="5" t="s">
        <v>3885</v>
      </c>
      <c r="H476" s="5">
        <v>5559.0</v>
      </c>
      <c r="I476" s="5" t="s">
        <v>3913</v>
      </c>
      <c r="J476" s="5" t="s">
        <v>3331</v>
      </c>
      <c r="K476" s="5">
        <v>3.9000067E7</v>
      </c>
      <c r="L476" s="5">
        <v>7.0</v>
      </c>
      <c r="N476" s="5" t="s">
        <v>3919</v>
      </c>
      <c r="O476" s="5" t="s">
        <v>3914</v>
      </c>
      <c r="P476" s="5" t="s">
        <v>3924</v>
      </c>
      <c r="Q476" s="5"/>
      <c r="R476" s="5">
        <v>4.2</v>
      </c>
      <c r="S476" s="5" t="s">
        <v>3922</v>
      </c>
    </row>
    <row r="477">
      <c r="A477" s="5" t="s">
        <v>3301</v>
      </c>
      <c r="B477" s="5" t="s">
        <v>3940</v>
      </c>
      <c r="C477" s="5" t="s">
        <v>3941</v>
      </c>
      <c r="D477" s="5" t="s">
        <v>3946</v>
      </c>
      <c r="E477" s="5" t="s">
        <v>3305</v>
      </c>
      <c r="G477" s="5" t="s">
        <v>3885</v>
      </c>
      <c r="H477" s="5">
        <v>5559.0</v>
      </c>
      <c r="I477" s="5" t="s">
        <v>3913</v>
      </c>
      <c r="J477" s="5" t="s">
        <v>3331</v>
      </c>
      <c r="K477" s="5">
        <v>3.9000075E7</v>
      </c>
      <c r="L477" s="5">
        <v>7.0</v>
      </c>
      <c r="N477" s="5" t="s">
        <v>3919</v>
      </c>
      <c r="O477" s="5" t="s">
        <v>3920</v>
      </c>
      <c r="P477" s="5" t="s">
        <v>3921</v>
      </c>
      <c r="Q477" s="5"/>
      <c r="R477" s="5">
        <v>4.2</v>
      </c>
      <c r="S477" s="5" t="s">
        <v>3922</v>
      </c>
    </row>
    <row r="478">
      <c r="A478" s="5" t="s">
        <v>3301</v>
      </c>
      <c r="B478" s="5" t="s">
        <v>3940</v>
      </c>
      <c r="C478" s="5" t="s">
        <v>3941</v>
      </c>
      <c r="D478" s="5" t="s">
        <v>3947</v>
      </c>
      <c r="E478" s="5" t="s">
        <v>3305</v>
      </c>
      <c r="G478" s="5" t="s">
        <v>3885</v>
      </c>
      <c r="H478" s="5">
        <v>5559.0</v>
      </c>
      <c r="I478" s="5" t="s">
        <v>3913</v>
      </c>
      <c r="J478" s="5" t="s">
        <v>3331</v>
      </c>
      <c r="K478" s="5">
        <v>3.9000081E7</v>
      </c>
      <c r="L478" s="5">
        <v>7.0</v>
      </c>
      <c r="N478" s="5" t="s">
        <v>3919</v>
      </c>
      <c r="O478" s="5" t="s">
        <v>3929</v>
      </c>
      <c r="P478" s="5">
        <v>68.5</v>
      </c>
      <c r="Q478" s="5"/>
      <c r="R478" s="5">
        <v>4.2</v>
      </c>
      <c r="S478" s="5" t="s">
        <v>3922</v>
      </c>
    </row>
    <row r="479">
      <c r="A479" s="5" t="s">
        <v>3301</v>
      </c>
      <c r="B479" s="5" t="s">
        <v>3940</v>
      </c>
      <c r="C479" s="5" t="s">
        <v>3941</v>
      </c>
      <c r="D479" s="5" t="s">
        <v>3948</v>
      </c>
      <c r="E479" s="5" t="s">
        <v>3305</v>
      </c>
      <c r="G479" s="5" t="s">
        <v>3885</v>
      </c>
      <c r="H479" s="5">
        <v>5559.0</v>
      </c>
      <c r="I479" s="5" t="s">
        <v>3913</v>
      </c>
      <c r="J479" s="5" t="s">
        <v>3331</v>
      </c>
      <c r="K479" s="5">
        <v>3.9000083E7</v>
      </c>
      <c r="L479" s="5">
        <v>7.0</v>
      </c>
      <c r="N479" s="5" t="s">
        <v>3919</v>
      </c>
      <c r="O479" s="5" t="s">
        <v>3929</v>
      </c>
      <c r="P479" s="5">
        <v>68.5</v>
      </c>
      <c r="Q479" s="5"/>
      <c r="R479" s="5">
        <v>4.2</v>
      </c>
      <c r="S479" s="5" t="s">
        <v>3922</v>
      </c>
    </row>
    <row r="480">
      <c r="A480" s="5" t="s">
        <v>3301</v>
      </c>
      <c r="B480" s="5" t="s">
        <v>3940</v>
      </c>
      <c r="C480" s="5" t="s">
        <v>3941</v>
      </c>
      <c r="D480" s="5" t="s">
        <v>3949</v>
      </c>
      <c r="E480" s="5" t="s">
        <v>3305</v>
      </c>
      <c r="G480" s="5" t="s">
        <v>3885</v>
      </c>
      <c r="H480" s="5">
        <v>5559.0</v>
      </c>
      <c r="I480" s="5" t="s">
        <v>3913</v>
      </c>
      <c r="J480" s="5" t="s">
        <v>3331</v>
      </c>
      <c r="K480" s="5">
        <v>3.9000091E7</v>
      </c>
      <c r="L480" s="5">
        <v>7.0</v>
      </c>
      <c r="N480" s="5" t="s">
        <v>3919</v>
      </c>
      <c r="O480" s="5" t="s">
        <v>3914</v>
      </c>
      <c r="P480" s="5" t="s">
        <v>3924</v>
      </c>
      <c r="Q480" s="5"/>
      <c r="R480" s="5">
        <v>4.2</v>
      </c>
      <c r="S480" s="5" t="s">
        <v>3922</v>
      </c>
    </row>
    <row r="481">
      <c r="A481" s="5" t="s">
        <v>3301</v>
      </c>
      <c r="B481" s="5" t="s">
        <v>3940</v>
      </c>
      <c r="C481" s="5" t="s">
        <v>3941</v>
      </c>
      <c r="D481" s="5" t="s">
        <v>3950</v>
      </c>
      <c r="E481" s="5" t="s">
        <v>3305</v>
      </c>
      <c r="G481" s="5" t="s">
        <v>3885</v>
      </c>
      <c r="H481" s="5">
        <v>5559.0</v>
      </c>
      <c r="I481" s="5" t="s">
        <v>3913</v>
      </c>
      <c r="J481" s="5" t="s">
        <v>3331</v>
      </c>
      <c r="K481" s="5">
        <v>3.9000141E7</v>
      </c>
      <c r="L481" s="5">
        <v>7.0</v>
      </c>
      <c r="N481" s="5" t="s">
        <v>3919</v>
      </c>
      <c r="O481" s="5" t="s">
        <v>3929</v>
      </c>
      <c r="P481" s="5">
        <v>68.5</v>
      </c>
      <c r="Q481" s="5"/>
      <c r="R481" s="5">
        <v>4.2</v>
      </c>
      <c r="S481" s="5" t="s">
        <v>3922</v>
      </c>
    </row>
    <row r="482">
      <c r="A482" s="5" t="s">
        <v>3301</v>
      </c>
      <c r="B482" s="5" t="s">
        <v>3940</v>
      </c>
      <c r="C482" s="5" t="s">
        <v>3941</v>
      </c>
      <c r="D482" s="5" t="s">
        <v>3951</v>
      </c>
      <c r="E482" s="5" t="s">
        <v>3305</v>
      </c>
      <c r="G482" s="5" t="s">
        <v>3885</v>
      </c>
      <c r="H482" s="5">
        <v>5559.0</v>
      </c>
      <c r="I482" s="5" t="s">
        <v>3913</v>
      </c>
      <c r="J482" s="5" t="s">
        <v>3331</v>
      </c>
      <c r="K482" s="5">
        <v>3.9000213E7</v>
      </c>
      <c r="L482" s="5">
        <v>7.0</v>
      </c>
      <c r="N482" s="5" t="s">
        <v>3919</v>
      </c>
      <c r="O482" s="5" t="s">
        <v>3920</v>
      </c>
      <c r="P482" s="5" t="s">
        <v>3921</v>
      </c>
      <c r="Q482" s="5"/>
      <c r="R482" s="5">
        <v>4.2</v>
      </c>
      <c r="S482" s="5" t="s">
        <v>3922</v>
      </c>
    </row>
    <row r="483">
      <c r="A483" s="5" t="s">
        <v>3301</v>
      </c>
      <c r="B483" s="5" t="s">
        <v>3940</v>
      </c>
      <c r="C483" s="5" t="s">
        <v>3941</v>
      </c>
      <c r="D483" s="5" t="s">
        <v>3952</v>
      </c>
      <c r="E483" s="5" t="s">
        <v>3305</v>
      </c>
      <c r="G483" s="5" t="s">
        <v>3885</v>
      </c>
      <c r="H483" s="5">
        <v>5559.0</v>
      </c>
      <c r="I483" s="5" t="s">
        <v>3913</v>
      </c>
      <c r="J483" s="5" t="s">
        <v>3331</v>
      </c>
      <c r="K483" s="5">
        <v>3.9000215E7</v>
      </c>
      <c r="L483" s="5">
        <v>7.0</v>
      </c>
      <c r="N483" s="5" t="s">
        <v>3919</v>
      </c>
      <c r="O483" s="5" t="s">
        <v>3914</v>
      </c>
      <c r="P483" s="5" t="s">
        <v>3924</v>
      </c>
      <c r="Q483" s="5"/>
      <c r="R483" s="5">
        <v>4.2</v>
      </c>
      <c r="S483" s="5" t="s">
        <v>3922</v>
      </c>
    </row>
    <row r="484">
      <c r="A484" s="5" t="s">
        <v>3301</v>
      </c>
      <c r="B484" s="5" t="s">
        <v>3940</v>
      </c>
      <c r="C484" s="5" t="s">
        <v>3941</v>
      </c>
      <c r="D484" s="5" t="s">
        <v>3953</v>
      </c>
      <c r="E484" s="5" t="s">
        <v>3305</v>
      </c>
      <c r="G484" s="5" t="s">
        <v>3885</v>
      </c>
      <c r="H484" s="5">
        <v>5559.0</v>
      </c>
      <c r="I484" s="5" t="s">
        <v>3913</v>
      </c>
      <c r="J484" s="5" t="s">
        <v>3331</v>
      </c>
      <c r="K484" s="5">
        <v>3.9000217E7</v>
      </c>
      <c r="L484" s="5">
        <v>7.0</v>
      </c>
      <c r="N484" s="5" t="s">
        <v>3919</v>
      </c>
      <c r="O484" s="5" t="s">
        <v>3929</v>
      </c>
      <c r="P484" s="5">
        <v>68.5</v>
      </c>
      <c r="Q484" s="5"/>
      <c r="R484" s="5">
        <v>4.2</v>
      </c>
      <c r="S484" s="5" t="s">
        <v>3922</v>
      </c>
    </row>
    <row r="485">
      <c r="A485" s="5" t="s">
        <v>3301</v>
      </c>
      <c r="B485" s="5" t="s">
        <v>3954</v>
      </c>
      <c r="C485" s="5" t="s">
        <v>3955</v>
      </c>
      <c r="D485" s="5" t="s">
        <v>3956</v>
      </c>
      <c r="E485" s="5" t="s">
        <v>3305</v>
      </c>
      <c r="G485" s="5" t="s">
        <v>3885</v>
      </c>
      <c r="H485" s="5">
        <v>19003.0</v>
      </c>
      <c r="I485" s="5" t="s">
        <v>3957</v>
      </c>
      <c r="J485" s="5" t="s">
        <v>3308</v>
      </c>
      <c r="K485" s="5" t="s">
        <v>3958</v>
      </c>
      <c r="L485" s="5"/>
      <c r="N485" s="5"/>
      <c r="O485" s="5"/>
      <c r="P485" s="5" t="s">
        <v>3959</v>
      </c>
      <c r="Q485" s="5"/>
      <c r="R485" s="5"/>
      <c r="S485" s="5"/>
    </row>
    <row r="486">
      <c r="A486" s="5" t="s">
        <v>3301</v>
      </c>
      <c r="B486" s="5" t="s">
        <v>3954</v>
      </c>
      <c r="C486" s="5" t="s">
        <v>3955</v>
      </c>
      <c r="D486" s="5" t="s">
        <v>3960</v>
      </c>
      <c r="E486" s="5" t="s">
        <v>3305</v>
      </c>
      <c r="G486" s="5" t="s">
        <v>3885</v>
      </c>
      <c r="H486" s="5">
        <v>19003.0</v>
      </c>
      <c r="I486" s="5" t="s">
        <v>3957</v>
      </c>
      <c r="J486" s="5" t="s">
        <v>3308</v>
      </c>
      <c r="K486" s="5" t="s">
        <v>3961</v>
      </c>
      <c r="L486" s="5"/>
      <c r="N486" s="5"/>
      <c r="O486" s="5"/>
      <c r="P486" s="5"/>
      <c r="Q486" s="5"/>
      <c r="R486" s="5"/>
      <c r="S486" s="5"/>
    </row>
    <row r="487">
      <c r="A487" s="5" t="s">
        <v>3301</v>
      </c>
      <c r="B487" s="5" t="s">
        <v>3962</v>
      </c>
      <c r="C487" s="5" t="s">
        <v>3963</v>
      </c>
      <c r="D487" s="5" t="s">
        <v>3964</v>
      </c>
      <c r="E487" s="5" t="s">
        <v>3305</v>
      </c>
      <c r="G487" s="5" t="s">
        <v>3885</v>
      </c>
      <c r="H487" s="5">
        <v>35044.0</v>
      </c>
      <c r="I487" s="5" t="s">
        <v>3965</v>
      </c>
      <c r="J487" s="5" t="s">
        <v>3331</v>
      </c>
      <c r="K487" s="5">
        <v>3.50449102E8</v>
      </c>
      <c r="L487" s="5"/>
      <c r="N487" s="5"/>
      <c r="O487" s="5" t="s">
        <v>3966</v>
      </c>
      <c r="P487" s="5" t="s">
        <v>3679</v>
      </c>
      <c r="Q487" s="5"/>
      <c r="R487" s="5">
        <v>2.0</v>
      </c>
      <c r="S487" s="5" t="s">
        <v>3967</v>
      </c>
    </row>
    <row r="488">
      <c r="A488" s="5" t="s">
        <v>3301</v>
      </c>
      <c r="B488" s="5" t="s">
        <v>3962</v>
      </c>
      <c r="C488" s="5" t="s">
        <v>3963</v>
      </c>
      <c r="D488" s="5" t="s">
        <v>3968</v>
      </c>
      <c r="E488" s="5" t="s">
        <v>3305</v>
      </c>
      <c r="G488" s="5" t="s">
        <v>3885</v>
      </c>
      <c r="H488" s="5">
        <v>35044.0</v>
      </c>
      <c r="I488" s="5" t="s">
        <v>3965</v>
      </c>
      <c r="J488" s="5" t="s">
        <v>3331</v>
      </c>
      <c r="K488" s="5">
        <v>3.50449902E8</v>
      </c>
      <c r="L488" s="5"/>
      <c r="N488" s="5"/>
      <c r="O488" s="5"/>
      <c r="P488" s="5"/>
      <c r="Q488" s="5"/>
      <c r="R488" s="5">
        <v>2.0</v>
      </c>
      <c r="S488" s="5"/>
    </row>
    <row r="489">
      <c r="A489" s="5" t="s">
        <v>3301</v>
      </c>
      <c r="B489" s="5" t="s">
        <v>3962</v>
      </c>
      <c r="C489" s="5" t="s">
        <v>3963</v>
      </c>
      <c r="D489" s="5" t="s">
        <v>3969</v>
      </c>
      <c r="E489" s="5" t="s">
        <v>3305</v>
      </c>
      <c r="G489" s="5" t="s">
        <v>3885</v>
      </c>
      <c r="H489" s="5">
        <v>35044.0</v>
      </c>
      <c r="I489" s="5" t="s">
        <v>3965</v>
      </c>
      <c r="J489" s="5" t="s">
        <v>3331</v>
      </c>
      <c r="K489" s="5">
        <v>3.50449104E8</v>
      </c>
      <c r="L489" s="5"/>
      <c r="N489" s="5"/>
      <c r="O489" s="5" t="s">
        <v>3970</v>
      </c>
      <c r="P489" s="5" t="s">
        <v>3814</v>
      </c>
      <c r="Q489" s="5"/>
      <c r="R489" s="5">
        <v>2.5</v>
      </c>
      <c r="S489" s="5"/>
    </row>
    <row r="490">
      <c r="A490" s="5" t="s">
        <v>3301</v>
      </c>
      <c r="B490" s="5" t="s">
        <v>3971</v>
      </c>
      <c r="C490" s="5" t="s">
        <v>3972</v>
      </c>
      <c r="D490" s="5" t="s">
        <v>3973</v>
      </c>
      <c r="E490" s="5" t="s">
        <v>3305</v>
      </c>
      <c r="G490" s="5" t="s">
        <v>3885</v>
      </c>
      <c r="H490" s="5" t="s">
        <v>3974</v>
      </c>
      <c r="I490" s="5" t="s">
        <v>3975</v>
      </c>
      <c r="J490" s="5" t="s">
        <v>3331</v>
      </c>
      <c r="K490" s="5">
        <v>4.30310001E8</v>
      </c>
      <c r="L490" s="5">
        <v>6.0</v>
      </c>
      <c r="N490" s="5" t="s">
        <v>3976</v>
      </c>
      <c r="O490" s="5" t="s">
        <v>3977</v>
      </c>
      <c r="P490" s="5" t="s">
        <v>3978</v>
      </c>
      <c r="Q490" s="5"/>
      <c r="R490" s="5">
        <v>3.0</v>
      </c>
      <c r="S490" s="5" t="s">
        <v>3979</v>
      </c>
    </row>
    <row r="491">
      <c r="A491" s="5" t="s">
        <v>3301</v>
      </c>
      <c r="B491" s="5" t="s">
        <v>3971</v>
      </c>
      <c r="C491" s="5" t="s">
        <v>3972</v>
      </c>
      <c r="D491" s="5" t="s">
        <v>3980</v>
      </c>
      <c r="E491" s="5" t="s">
        <v>3305</v>
      </c>
      <c r="G491" s="5" t="s">
        <v>3885</v>
      </c>
      <c r="H491" s="5" t="s">
        <v>3974</v>
      </c>
      <c r="I491" s="5" t="s">
        <v>3975</v>
      </c>
      <c r="J491" s="5" t="s">
        <v>3331</v>
      </c>
      <c r="K491" s="5">
        <v>4.30310002E8</v>
      </c>
      <c r="L491" s="5">
        <v>6.0</v>
      </c>
      <c r="N491" s="5" t="s">
        <v>3976</v>
      </c>
      <c r="O491" s="5" t="s">
        <v>3977</v>
      </c>
      <c r="P491" s="5" t="s">
        <v>3978</v>
      </c>
      <c r="Q491" s="5"/>
      <c r="R491" s="5">
        <v>3.0</v>
      </c>
      <c r="S491" s="5" t="s">
        <v>3979</v>
      </c>
    </row>
    <row r="492">
      <c r="A492" s="5" t="s">
        <v>3301</v>
      </c>
      <c r="B492" s="5" t="s">
        <v>3971</v>
      </c>
      <c r="C492" s="5" t="s">
        <v>3972</v>
      </c>
      <c r="D492" s="5" t="s">
        <v>3981</v>
      </c>
      <c r="E492" s="5" t="s">
        <v>3305</v>
      </c>
      <c r="G492" s="5" t="s">
        <v>3885</v>
      </c>
      <c r="H492" s="5" t="s">
        <v>3974</v>
      </c>
      <c r="I492" s="5" t="s">
        <v>3975</v>
      </c>
      <c r="J492" s="5" t="s">
        <v>3331</v>
      </c>
      <c r="K492" s="5">
        <v>4.30310003E8</v>
      </c>
      <c r="L492" s="5">
        <v>6.0</v>
      </c>
      <c r="N492" s="5" t="s">
        <v>3976</v>
      </c>
      <c r="O492" s="5" t="s">
        <v>3977</v>
      </c>
      <c r="P492" s="5" t="s">
        <v>3978</v>
      </c>
      <c r="Q492" s="5"/>
      <c r="R492" s="5">
        <v>3.0</v>
      </c>
      <c r="S492" s="5" t="s">
        <v>3979</v>
      </c>
    </row>
    <row r="493">
      <c r="A493" s="5" t="s">
        <v>3301</v>
      </c>
      <c r="B493" s="5" t="s">
        <v>3971</v>
      </c>
      <c r="C493" s="5" t="s">
        <v>3972</v>
      </c>
      <c r="D493" s="5" t="s">
        <v>3982</v>
      </c>
      <c r="E493" s="5" t="s">
        <v>3305</v>
      </c>
      <c r="G493" s="5" t="s">
        <v>3885</v>
      </c>
      <c r="H493" s="5" t="s">
        <v>3974</v>
      </c>
      <c r="I493" s="5" t="s">
        <v>3975</v>
      </c>
      <c r="J493" s="5" t="s">
        <v>3331</v>
      </c>
      <c r="K493" s="5">
        <v>4.30310004E8</v>
      </c>
      <c r="L493" s="5">
        <v>6.0</v>
      </c>
      <c r="N493" s="5" t="s">
        <v>3983</v>
      </c>
      <c r="O493" s="5" t="s">
        <v>3984</v>
      </c>
      <c r="P493" s="5" t="s">
        <v>3985</v>
      </c>
      <c r="Q493" s="5"/>
      <c r="R493" s="5">
        <v>3.0</v>
      </c>
      <c r="S493" s="5" t="s">
        <v>3979</v>
      </c>
    </row>
    <row r="494">
      <c r="A494" s="5" t="s">
        <v>3301</v>
      </c>
      <c r="B494" s="5" t="s">
        <v>3971</v>
      </c>
      <c r="C494" s="5" t="s">
        <v>3972</v>
      </c>
      <c r="D494" s="5" t="s">
        <v>3986</v>
      </c>
      <c r="E494" s="5" t="s">
        <v>3305</v>
      </c>
      <c r="G494" s="5" t="s">
        <v>3885</v>
      </c>
      <c r="H494" s="5" t="s">
        <v>3974</v>
      </c>
      <c r="I494" s="5" t="s">
        <v>3975</v>
      </c>
      <c r="J494" s="5" t="s">
        <v>3331</v>
      </c>
      <c r="K494" s="5">
        <v>4.30310005E8</v>
      </c>
      <c r="L494" s="5">
        <v>6.0</v>
      </c>
      <c r="N494" s="5" t="s">
        <v>3983</v>
      </c>
      <c r="O494" s="5" t="s">
        <v>3984</v>
      </c>
      <c r="P494" s="5" t="s">
        <v>3985</v>
      </c>
      <c r="Q494" s="5"/>
      <c r="R494" s="5">
        <v>3.0</v>
      </c>
      <c r="S494" s="5" t="s">
        <v>3979</v>
      </c>
    </row>
    <row r="495">
      <c r="A495" s="5" t="s">
        <v>3301</v>
      </c>
      <c r="B495" s="5" t="s">
        <v>3971</v>
      </c>
      <c r="C495" s="5" t="s">
        <v>3972</v>
      </c>
      <c r="D495" s="5" t="s">
        <v>3987</v>
      </c>
      <c r="E495" s="5" t="s">
        <v>3305</v>
      </c>
      <c r="G495" s="5" t="s">
        <v>3885</v>
      </c>
      <c r="H495" s="5" t="s">
        <v>3974</v>
      </c>
      <c r="I495" s="5" t="s">
        <v>3975</v>
      </c>
      <c r="J495" s="5" t="s">
        <v>3331</v>
      </c>
      <c r="K495" s="5">
        <v>4.30310006E8</v>
      </c>
      <c r="L495" s="5">
        <v>6.0</v>
      </c>
      <c r="N495" s="5" t="s">
        <v>3983</v>
      </c>
      <c r="O495" s="5" t="s">
        <v>3984</v>
      </c>
      <c r="P495" s="5" t="s">
        <v>3985</v>
      </c>
      <c r="Q495" s="5"/>
      <c r="R495" s="5">
        <v>3.0</v>
      </c>
      <c r="S495" s="5" t="s">
        <v>3979</v>
      </c>
    </row>
    <row r="496">
      <c r="A496" s="5" t="s">
        <v>3301</v>
      </c>
      <c r="B496" s="5" t="s">
        <v>3971</v>
      </c>
      <c r="C496" s="5" t="s">
        <v>3972</v>
      </c>
      <c r="D496" s="5" t="s">
        <v>3988</v>
      </c>
      <c r="E496" s="5" t="s">
        <v>3305</v>
      </c>
      <c r="G496" s="5" t="s">
        <v>3885</v>
      </c>
      <c r="H496" s="5" t="s">
        <v>3974</v>
      </c>
      <c r="I496" s="5" t="s">
        <v>3975</v>
      </c>
      <c r="J496" s="5" t="s">
        <v>3331</v>
      </c>
      <c r="K496" s="5">
        <v>4.30310022E8</v>
      </c>
      <c r="L496" s="5">
        <v>6.0</v>
      </c>
      <c r="N496" s="5" t="s">
        <v>3976</v>
      </c>
      <c r="O496" s="5" t="s">
        <v>3989</v>
      </c>
      <c r="P496" s="5">
        <v>89.0</v>
      </c>
      <c r="Q496" s="5"/>
      <c r="R496" s="5">
        <v>3.0</v>
      </c>
      <c r="S496" s="5" t="s">
        <v>3979</v>
      </c>
    </row>
    <row r="497">
      <c r="A497" s="5" t="s">
        <v>3301</v>
      </c>
      <c r="B497" s="5" t="s">
        <v>3971</v>
      </c>
      <c r="C497" s="5" t="s">
        <v>3972</v>
      </c>
      <c r="D497" s="5" t="s">
        <v>3990</v>
      </c>
      <c r="E497" s="5" t="s">
        <v>3305</v>
      </c>
      <c r="G497" s="5" t="s">
        <v>3885</v>
      </c>
      <c r="H497" s="5" t="s">
        <v>3974</v>
      </c>
      <c r="I497" s="5" t="s">
        <v>3975</v>
      </c>
      <c r="J497" s="5" t="s">
        <v>3331</v>
      </c>
      <c r="K497" s="5">
        <v>4.30310023E8</v>
      </c>
      <c r="L497" s="5">
        <v>6.0</v>
      </c>
      <c r="N497" s="5" t="s">
        <v>3976</v>
      </c>
      <c r="O497" s="5" t="s">
        <v>3989</v>
      </c>
      <c r="P497" s="5">
        <v>89.0</v>
      </c>
      <c r="Q497" s="5"/>
      <c r="R497" s="5">
        <v>3.0</v>
      </c>
      <c r="S497" s="5" t="s">
        <v>3979</v>
      </c>
    </row>
    <row r="498">
      <c r="A498" s="5" t="s">
        <v>3301</v>
      </c>
      <c r="B498" s="5" t="s">
        <v>3991</v>
      </c>
      <c r="C498" s="5" t="s">
        <v>3992</v>
      </c>
      <c r="D498" s="5" t="s">
        <v>3993</v>
      </c>
      <c r="E498" s="5" t="s">
        <v>3305</v>
      </c>
      <c r="G498" s="5" t="s">
        <v>3885</v>
      </c>
      <c r="H498" s="5" t="s">
        <v>3994</v>
      </c>
      <c r="I498" s="5" t="s">
        <v>3975</v>
      </c>
      <c r="J498" s="5" t="s">
        <v>3308</v>
      </c>
      <c r="K498" s="5">
        <v>4.30300001E8</v>
      </c>
      <c r="L498" s="5">
        <v>6.0</v>
      </c>
      <c r="N498" s="5" t="s">
        <v>3995</v>
      </c>
      <c r="O498" s="5" t="s">
        <v>3977</v>
      </c>
      <c r="P498" s="5" t="s">
        <v>3978</v>
      </c>
      <c r="Q498" s="5"/>
      <c r="R498" s="5">
        <v>3.0</v>
      </c>
      <c r="S498" s="5" t="s">
        <v>3979</v>
      </c>
    </row>
    <row r="499">
      <c r="A499" s="5" t="s">
        <v>3301</v>
      </c>
      <c r="B499" s="5" t="s">
        <v>3991</v>
      </c>
      <c r="C499" s="5" t="s">
        <v>3992</v>
      </c>
      <c r="D499" s="5" t="s">
        <v>3996</v>
      </c>
      <c r="E499" s="5" t="s">
        <v>3305</v>
      </c>
      <c r="G499" s="5" t="s">
        <v>3885</v>
      </c>
      <c r="H499" s="5" t="s">
        <v>3994</v>
      </c>
      <c r="I499" s="5" t="s">
        <v>3975</v>
      </c>
      <c r="J499" s="5" t="s">
        <v>3308</v>
      </c>
      <c r="K499" s="5">
        <v>4.30300002E8</v>
      </c>
      <c r="L499" s="5">
        <v>6.0</v>
      </c>
      <c r="N499" s="5" t="s">
        <v>3976</v>
      </c>
      <c r="O499" s="5" t="s">
        <v>3977</v>
      </c>
      <c r="P499" s="5" t="s">
        <v>3978</v>
      </c>
      <c r="Q499" s="5"/>
      <c r="R499" s="5">
        <v>3.0</v>
      </c>
      <c r="S499" s="5" t="s">
        <v>3979</v>
      </c>
    </row>
    <row r="500">
      <c r="A500" s="5" t="s">
        <v>3301</v>
      </c>
      <c r="B500" s="5" t="s">
        <v>3991</v>
      </c>
      <c r="C500" s="5" t="s">
        <v>3992</v>
      </c>
      <c r="D500" s="5" t="s">
        <v>3997</v>
      </c>
      <c r="E500" s="5" t="s">
        <v>3305</v>
      </c>
      <c r="G500" s="5" t="s">
        <v>3885</v>
      </c>
      <c r="H500" s="5" t="s">
        <v>3994</v>
      </c>
      <c r="I500" s="5" t="s">
        <v>3975</v>
      </c>
      <c r="J500" s="5" t="s">
        <v>3308</v>
      </c>
      <c r="K500" s="5">
        <v>4.30300003E8</v>
      </c>
      <c r="L500" s="5">
        <v>6.0</v>
      </c>
      <c r="N500" s="5" t="s">
        <v>3976</v>
      </c>
      <c r="O500" s="5" t="s">
        <v>3977</v>
      </c>
      <c r="P500" s="5" t="s">
        <v>3978</v>
      </c>
      <c r="Q500" s="5"/>
      <c r="R500" s="5">
        <v>3.0</v>
      </c>
      <c r="S500" s="5" t="s">
        <v>3979</v>
      </c>
    </row>
    <row r="501">
      <c r="A501" s="5" t="s">
        <v>3301</v>
      </c>
      <c r="B501" s="5" t="s">
        <v>3991</v>
      </c>
      <c r="C501" s="5" t="s">
        <v>3992</v>
      </c>
      <c r="D501" s="5" t="s">
        <v>3998</v>
      </c>
      <c r="E501" s="5" t="s">
        <v>3305</v>
      </c>
      <c r="G501" s="5" t="s">
        <v>3885</v>
      </c>
      <c r="H501" s="5" t="s">
        <v>3994</v>
      </c>
      <c r="I501" s="5" t="s">
        <v>3975</v>
      </c>
      <c r="J501" s="5" t="s">
        <v>3308</v>
      </c>
      <c r="K501" s="5">
        <v>4.30300004E8</v>
      </c>
      <c r="L501" s="5">
        <v>6.0</v>
      </c>
      <c r="N501" s="5" t="s">
        <v>3983</v>
      </c>
      <c r="O501" s="5" t="s">
        <v>3984</v>
      </c>
      <c r="P501" s="5" t="s">
        <v>3985</v>
      </c>
      <c r="Q501" s="5"/>
      <c r="R501" s="5">
        <v>3.0</v>
      </c>
      <c r="S501" s="5" t="s">
        <v>3979</v>
      </c>
    </row>
    <row r="502">
      <c r="A502" s="5" t="s">
        <v>3301</v>
      </c>
      <c r="B502" s="5" t="s">
        <v>3991</v>
      </c>
      <c r="C502" s="5" t="s">
        <v>3992</v>
      </c>
      <c r="D502" s="5" t="s">
        <v>3999</v>
      </c>
      <c r="E502" s="5" t="s">
        <v>3305</v>
      </c>
      <c r="G502" s="5" t="s">
        <v>3885</v>
      </c>
      <c r="H502" s="5" t="s">
        <v>3994</v>
      </c>
      <c r="I502" s="5" t="s">
        <v>3975</v>
      </c>
      <c r="J502" s="5" t="s">
        <v>3308</v>
      </c>
      <c r="K502" s="5">
        <v>4.30300005E8</v>
      </c>
      <c r="L502" s="5">
        <v>6.0</v>
      </c>
      <c r="N502" s="5" t="s">
        <v>3983</v>
      </c>
      <c r="O502" s="5" t="s">
        <v>3984</v>
      </c>
      <c r="P502" s="5" t="s">
        <v>3985</v>
      </c>
      <c r="Q502" s="5"/>
      <c r="R502" s="5">
        <v>3.0</v>
      </c>
      <c r="S502" s="5" t="s">
        <v>3979</v>
      </c>
    </row>
    <row r="503">
      <c r="A503" s="5" t="s">
        <v>3301</v>
      </c>
      <c r="B503" s="5" t="s">
        <v>3991</v>
      </c>
      <c r="C503" s="5" t="s">
        <v>3992</v>
      </c>
      <c r="D503" s="5" t="s">
        <v>4000</v>
      </c>
      <c r="E503" s="5" t="s">
        <v>3305</v>
      </c>
      <c r="G503" s="5" t="s">
        <v>3885</v>
      </c>
      <c r="H503" s="5" t="s">
        <v>3994</v>
      </c>
      <c r="I503" s="5" t="s">
        <v>3975</v>
      </c>
      <c r="J503" s="5" t="s">
        <v>3308</v>
      </c>
      <c r="K503" s="5">
        <v>4.30300006E8</v>
      </c>
      <c r="L503" s="5">
        <v>6.0</v>
      </c>
      <c r="N503" s="5" t="s">
        <v>3983</v>
      </c>
      <c r="O503" s="5" t="s">
        <v>3984</v>
      </c>
      <c r="P503" s="5" t="s">
        <v>3985</v>
      </c>
      <c r="Q503" s="5"/>
      <c r="R503" s="5">
        <v>3.0</v>
      </c>
      <c r="S503" s="5" t="s">
        <v>3979</v>
      </c>
    </row>
    <row r="504">
      <c r="A504" s="5" t="s">
        <v>3301</v>
      </c>
      <c r="B504" s="5" t="s">
        <v>3991</v>
      </c>
      <c r="C504" s="5" t="s">
        <v>3992</v>
      </c>
      <c r="D504" s="5" t="s">
        <v>4001</v>
      </c>
      <c r="E504" s="5" t="s">
        <v>3305</v>
      </c>
      <c r="G504" s="5" t="s">
        <v>3885</v>
      </c>
      <c r="H504" s="5" t="s">
        <v>3994</v>
      </c>
      <c r="I504" s="5" t="s">
        <v>3975</v>
      </c>
      <c r="J504" s="5" t="s">
        <v>3308</v>
      </c>
      <c r="K504" s="5">
        <v>4.30300038E8</v>
      </c>
      <c r="L504" s="5">
        <v>6.0</v>
      </c>
      <c r="N504" s="5" t="s">
        <v>3976</v>
      </c>
      <c r="O504" s="5" t="s">
        <v>3989</v>
      </c>
      <c r="P504" s="5">
        <v>89.0</v>
      </c>
      <c r="Q504" s="5"/>
      <c r="R504" s="5">
        <v>3.0</v>
      </c>
      <c r="S504" s="5" t="s">
        <v>3979</v>
      </c>
    </row>
    <row r="505">
      <c r="A505" s="5" t="s">
        <v>3301</v>
      </c>
      <c r="B505" s="5" t="s">
        <v>3991</v>
      </c>
      <c r="C505" s="5" t="s">
        <v>3992</v>
      </c>
      <c r="D505" s="5" t="s">
        <v>4002</v>
      </c>
      <c r="E505" s="5" t="s">
        <v>3305</v>
      </c>
      <c r="G505" s="5" t="s">
        <v>3885</v>
      </c>
      <c r="H505" s="5" t="s">
        <v>3994</v>
      </c>
      <c r="I505" s="5" t="s">
        <v>3975</v>
      </c>
      <c r="J505" s="5" t="s">
        <v>3308</v>
      </c>
      <c r="K505" s="5">
        <v>4.30300039E8</v>
      </c>
      <c r="L505" s="5">
        <v>6.0</v>
      </c>
      <c r="N505" s="5" t="s">
        <v>4003</v>
      </c>
      <c r="O505" s="5" t="s">
        <v>3989</v>
      </c>
      <c r="P505" s="5">
        <v>89.0</v>
      </c>
      <c r="Q505" s="5"/>
      <c r="R505" s="5">
        <v>3.0</v>
      </c>
      <c r="S505" s="5" t="s">
        <v>3979</v>
      </c>
    </row>
    <row r="506">
      <c r="A506" s="5" t="s">
        <v>3301</v>
      </c>
      <c r="B506" s="5" t="s">
        <v>4004</v>
      </c>
      <c r="C506" s="5" t="s">
        <v>4005</v>
      </c>
      <c r="D506" s="5" t="s">
        <v>4006</v>
      </c>
      <c r="E506" s="5" t="s">
        <v>3305</v>
      </c>
      <c r="G506" s="5" t="s">
        <v>3885</v>
      </c>
      <c r="H506" s="5">
        <v>45750.0</v>
      </c>
      <c r="I506" s="5" t="s">
        <v>4007</v>
      </c>
      <c r="J506" s="5" t="s">
        <v>3308</v>
      </c>
      <c r="K506" s="5" t="s">
        <v>4008</v>
      </c>
      <c r="L506" s="5"/>
      <c r="N506" s="5"/>
      <c r="O506" s="5" t="s">
        <v>4009</v>
      </c>
      <c r="P506" s="5">
        <v>68.5</v>
      </c>
      <c r="Q506" s="5"/>
      <c r="R506" s="5"/>
      <c r="S506" s="5"/>
    </row>
    <row r="507">
      <c r="A507" s="5" t="s">
        <v>3301</v>
      </c>
      <c r="B507" s="5" t="s">
        <v>4004</v>
      </c>
      <c r="C507" s="5" t="s">
        <v>4005</v>
      </c>
      <c r="D507" s="5" t="s">
        <v>4010</v>
      </c>
      <c r="E507" s="5" t="s">
        <v>3305</v>
      </c>
      <c r="G507" s="5" t="s">
        <v>3885</v>
      </c>
      <c r="H507" s="5">
        <v>45750.0</v>
      </c>
      <c r="I507" s="5" t="s">
        <v>4007</v>
      </c>
      <c r="J507" s="5" t="s">
        <v>3308</v>
      </c>
      <c r="K507" s="5">
        <v>4.57501111E8</v>
      </c>
      <c r="L507" s="5"/>
      <c r="N507" s="5"/>
      <c r="O507" s="5" t="s">
        <v>4011</v>
      </c>
      <c r="P507" s="5" t="s">
        <v>4012</v>
      </c>
      <c r="Q507" s="5"/>
      <c r="R507" s="5"/>
      <c r="S507" s="5"/>
    </row>
    <row r="508">
      <c r="A508" s="5" t="s">
        <v>3301</v>
      </c>
      <c r="B508" s="5" t="s">
        <v>4004</v>
      </c>
      <c r="C508" s="5" t="s">
        <v>4005</v>
      </c>
      <c r="D508" s="5" t="s">
        <v>4013</v>
      </c>
      <c r="E508" s="5" t="s">
        <v>3305</v>
      </c>
      <c r="G508" s="5" t="s">
        <v>3885</v>
      </c>
      <c r="H508" s="5">
        <v>45750.0</v>
      </c>
      <c r="I508" s="5" t="s">
        <v>4007</v>
      </c>
      <c r="J508" s="5" t="s">
        <v>3308</v>
      </c>
      <c r="K508" s="5">
        <v>4.57501211E8</v>
      </c>
      <c r="L508" s="5"/>
      <c r="N508" s="5"/>
      <c r="O508" s="5" t="s">
        <v>4011</v>
      </c>
      <c r="P508" s="5" t="s">
        <v>4012</v>
      </c>
      <c r="Q508" s="5"/>
      <c r="R508" s="5"/>
      <c r="S508" s="5"/>
    </row>
    <row r="509">
      <c r="A509" s="5" t="s">
        <v>3301</v>
      </c>
      <c r="B509" s="5" t="s">
        <v>4004</v>
      </c>
      <c r="C509" s="5" t="s">
        <v>4005</v>
      </c>
      <c r="D509" s="5" t="s">
        <v>4014</v>
      </c>
      <c r="E509" s="5" t="s">
        <v>3305</v>
      </c>
      <c r="G509" s="5" t="s">
        <v>3885</v>
      </c>
      <c r="H509" s="5">
        <v>45750.0</v>
      </c>
      <c r="I509" s="5" t="s">
        <v>4007</v>
      </c>
      <c r="J509" s="5" t="s">
        <v>3308</v>
      </c>
      <c r="K509" s="5">
        <v>4.57502211E8</v>
      </c>
      <c r="L509" s="5"/>
      <c r="N509" s="5"/>
      <c r="O509" s="5" t="s">
        <v>4015</v>
      </c>
      <c r="P509" s="5" t="s">
        <v>4016</v>
      </c>
      <c r="Q509" s="5"/>
      <c r="R509" s="5"/>
      <c r="S509" s="5"/>
    </row>
    <row r="510">
      <c r="A510" s="5" t="s">
        <v>3301</v>
      </c>
      <c r="B510" s="5" t="s">
        <v>4004</v>
      </c>
      <c r="C510" s="5" t="s">
        <v>4005</v>
      </c>
      <c r="D510" s="5" t="s">
        <v>4017</v>
      </c>
      <c r="E510" s="5" t="s">
        <v>3305</v>
      </c>
      <c r="G510" s="5" t="s">
        <v>3885</v>
      </c>
      <c r="H510" s="5">
        <v>45750.0</v>
      </c>
      <c r="I510" s="5" t="s">
        <v>4007</v>
      </c>
      <c r="J510" s="5" t="s">
        <v>3308</v>
      </c>
      <c r="K510" s="5">
        <v>4.57503112E8</v>
      </c>
      <c r="L510" s="5"/>
      <c r="N510" s="5"/>
      <c r="O510" s="5" t="s">
        <v>3929</v>
      </c>
      <c r="P510" s="5">
        <v>68.5</v>
      </c>
      <c r="Q510" s="5"/>
      <c r="R510" s="5"/>
      <c r="S510" s="5"/>
    </row>
    <row r="511">
      <c r="A511" s="5" t="s">
        <v>3301</v>
      </c>
      <c r="B511" s="5" t="s">
        <v>4004</v>
      </c>
      <c r="C511" s="5" t="s">
        <v>4005</v>
      </c>
      <c r="D511" s="5" t="s">
        <v>4018</v>
      </c>
      <c r="E511" s="5" t="s">
        <v>3305</v>
      </c>
      <c r="G511" s="5" t="s">
        <v>3885</v>
      </c>
      <c r="H511" s="5">
        <v>45750.0</v>
      </c>
      <c r="I511" s="5" t="s">
        <v>4007</v>
      </c>
      <c r="J511" s="5" t="s">
        <v>3308</v>
      </c>
      <c r="K511" s="5">
        <v>4.57503511E8</v>
      </c>
      <c r="L511" s="5"/>
      <c r="N511" s="5"/>
      <c r="O511" s="5" t="s">
        <v>3929</v>
      </c>
      <c r="P511" s="5">
        <v>68.5</v>
      </c>
      <c r="Q511" s="5"/>
      <c r="R511" s="5"/>
      <c r="S511" s="5"/>
    </row>
    <row r="512">
      <c r="A512" s="5" t="s">
        <v>3301</v>
      </c>
      <c r="B512" s="5" t="s">
        <v>4004</v>
      </c>
      <c r="C512" s="5" t="s">
        <v>4005</v>
      </c>
      <c r="D512" s="5" t="s">
        <v>4019</v>
      </c>
      <c r="E512" s="5" t="s">
        <v>3305</v>
      </c>
      <c r="G512" s="5" t="s">
        <v>3885</v>
      </c>
      <c r="H512" s="5">
        <v>45750.0</v>
      </c>
      <c r="I512" s="5" t="s">
        <v>4007</v>
      </c>
      <c r="J512" s="5" t="s">
        <v>3308</v>
      </c>
      <c r="K512" s="5">
        <v>4.57503211E8</v>
      </c>
      <c r="L512" s="5"/>
      <c r="N512" s="5"/>
      <c r="O512" s="5" t="s">
        <v>3929</v>
      </c>
      <c r="P512" s="5">
        <v>68.5</v>
      </c>
      <c r="Q512" s="5"/>
      <c r="R512" s="5"/>
      <c r="S512" s="5"/>
    </row>
    <row r="513">
      <c r="A513" s="5" t="s">
        <v>3301</v>
      </c>
      <c r="B513" s="5" t="s">
        <v>4020</v>
      </c>
      <c r="C513" s="5" t="s">
        <v>4021</v>
      </c>
      <c r="D513" s="5" t="s">
        <v>4022</v>
      </c>
      <c r="E513" s="5" t="s">
        <v>3305</v>
      </c>
      <c r="G513" s="5" t="s">
        <v>3885</v>
      </c>
      <c r="H513" s="5">
        <v>46012.0</v>
      </c>
      <c r="I513" s="5" t="s">
        <v>4007</v>
      </c>
      <c r="J513" s="5" t="s">
        <v>3331</v>
      </c>
      <c r="K513" s="5">
        <v>4.60121141E8</v>
      </c>
      <c r="L513" s="5"/>
      <c r="N513" s="5"/>
      <c r="O513" s="5" t="s">
        <v>4011</v>
      </c>
      <c r="P513" s="5" t="s">
        <v>4012</v>
      </c>
      <c r="Q513" s="5"/>
      <c r="R513" s="5"/>
      <c r="S513" s="5"/>
    </row>
    <row r="514">
      <c r="A514" s="5" t="s">
        <v>3301</v>
      </c>
      <c r="B514" s="5" t="s">
        <v>4020</v>
      </c>
      <c r="C514" s="5" t="s">
        <v>4021</v>
      </c>
      <c r="D514" s="5" t="s">
        <v>4023</v>
      </c>
      <c r="E514" s="5" t="s">
        <v>3305</v>
      </c>
      <c r="G514" s="5" t="s">
        <v>3885</v>
      </c>
      <c r="H514" s="5">
        <v>46012.0</v>
      </c>
      <c r="I514" s="5" t="s">
        <v>4007</v>
      </c>
      <c r="J514" s="5" t="s">
        <v>3331</v>
      </c>
      <c r="K514" s="5">
        <v>4.60121241E8</v>
      </c>
      <c r="L514" s="5"/>
      <c r="N514" s="5"/>
      <c r="O514" s="5" t="s">
        <v>4011</v>
      </c>
      <c r="P514" s="5" t="s">
        <v>4012</v>
      </c>
      <c r="Q514" s="5"/>
      <c r="R514" s="5"/>
      <c r="S514" s="5"/>
    </row>
    <row r="515">
      <c r="A515" s="5" t="s">
        <v>3301</v>
      </c>
      <c r="B515" s="5" t="s">
        <v>4020</v>
      </c>
      <c r="C515" s="5" t="s">
        <v>4021</v>
      </c>
      <c r="D515" s="5" t="s">
        <v>4024</v>
      </c>
      <c r="E515" s="5" t="s">
        <v>3305</v>
      </c>
      <c r="G515" s="5" t="s">
        <v>3885</v>
      </c>
      <c r="H515" s="5">
        <v>46012.0</v>
      </c>
      <c r="I515" s="5" t="s">
        <v>4007</v>
      </c>
      <c r="J515" s="5" t="s">
        <v>3331</v>
      </c>
      <c r="K515" s="5">
        <v>4.60123141E8</v>
      </c>
      <c r="L515" s="5"/>
      <c r="N515" s="5"/>
      <c r="O515" s="5" t="s">
        <v>3929</v>
      </c>
      <c r="P515" s="5">
        <v>68.5</v>
      </c>
      <c r="Q515" s="5"/>
      <c r="R515" s="5"/>
      <c r="S515" s="5"/>
    </row>
    <row r="516">
      <c r="A516" s="5" t="s">
        <v>3301</v>
      </c>
      <c r="B516" s="5" t="s">
        <v>4020</v>
      </c>
      <c r="C516" s="5" t="s">
        <v>4021</v>
      </c>
      <c r="D516" s="5" t="s">
        <v>4025</v>
      </c>
      <c r="E516" s="5" t="s">
        <v>3305</v>
      </c>
      <c r="G516" s="5" t="s">
        <v>3885</v>
      </c>
      <c r="H516" s="5">
        <v>46012.0</v>
      </c>
      <c r="I516" s="5" t="s">
        <v>4007</v>
      </c>
      <c r="J516" s="5" t="s">
        <v>3331</v>
      </c>
      <c r="K516" s="5">
        <v>4.60123241E8</v>
      </c>
      <c r="L516" s="5"/>
      <c r="N516" s="5"/>
      <c r="O516" s="5" t="s">
        <v>3929</v>
      </c>
      <c r="P516" s="5">
        <v>68.5</v>
      </c>
      <c r="Q516" s="5"/>
      <c r="R516" s="5"/>
      <c r="S516" s="5"/>
    </row>
    <row r="517">
      <c r="A517" s="5" t="s">
        <v>3301</v>
      </c>
      <c r="B517" s="5" t="s">
        <v>4026</v>
      </c>
      <c r="C517" s="5" t="s">
        <v>4027</v>
      </c>
      <c r="D517" s="5" t="s">
        <v>4028</v>
      </c>
      <c r="E517" s="5" t="s">
        <v>3305</v>
      </c>
      <c r="G517" s="5" t="s">
        <v>3885</v>
      </c>
      <c r="H517" s="5">
        <v>50212.0</v>
      </c>
      <c r="I517" s="5" t="s">
        <v>4029</v>
      </c>
      <c r="J517" s="5" t="s">
        <v>3308</v>
      </c>
      <c r="K517" s="5">
        <v>5.02128E8</v>
      </c>
      <c r="L517" s="5">
        <v>5.0</v>
      </c>
      <c r="N517" s="5"/>
      <c r="O517" s="5" t="s">
        <v>4030</v>
      </c>
      <c r="P517" s="5" t="s">
        <v>4031</v>
      </c>
      <c r="Q517" s="5"/>
      <c r="R517" s="5">
        <v>2.0</v>
      </c>
      <c r="S517" s="5" t="s">
        <v>4032</v>
      </c>
    </row>
    <row r="518">
      <c r="A518" s="5" t="s">
        <v>3301</v>
      </c>
      <c r="B518" s="5" t="s">
        <v>4033</v>
      </c>
      <c r="C518" s="5" t="s">
        <v>4034</v>
      </c>
      <c r="D518" s="5" t="s">
        <v>4035</v>
      </c>
      <c r="E518" s="5" t="s">
        <v>3305</v>
      </c>
      <c r="G518" s="5" t="s">
        <v>3885</v>
      </c>
      <c r="H518" s="5">
        <v>50394.0</v>
      </c>
      <c r="I518" s="5" t="s">
        <v>4036</v>
      </c>
      <c r="J518" s="5" t="s">
        <v>3308</v>
      </c>
      <c r="K518" s="5">
        <v>5.03948051E8</v>
      </c>
      <c r="L518" s="5">
        <v>5.0</v>
      </c>
      <c r="N518" s="5"/>
      <c r="O518" s="5" t="s">
        <v>4037</v>
      </c>
      <c r="P518" s="5" t="s">
        <v>4031</v>
      </c>
      <c r="Q518" s="5"/>
      <c r="R518" s="5">
        <v>2.0</v>
      </c>
      <c r="S518" s="5" t="s">
        <v>4032</v>
      </c>
    </row>
    <row r="519">
      <c r="A519" s="5" t="s">
        <v>3301</v>
      </c>
      <c r="B519" s="5" t="s">
        <v>4033</v>
      </c>
      <c r="C519" s="5" t="s">
        <v>4034</v>
      </c>
      <c r="D519" s="5" t="s">
        <v>4038</v>
      </c>
      <c r="E519" s="5" t="s">
        <v>3305</v>
      </c>
      <c r="G519" s="5" t="s">
        <v>3885</v>
      </c>
      <c r="H519" s="5">
        <v>50394.0</v>
      </c>
      <c r="I519" s="5" t="s">
        <v>4036</v>
      </c>
      <c r="J519" s="5" t="s">
        <v>3308</v>
      </c>
      <c r="K519" s="5">
        <v>5.03948052E8</v>
      </c>
      <c r="L519" s="5">
        <v>5.0</v>
      </c>
      <c r="N519" s="5"/>
      <c r="O519" s="5" t="s">
        <v>4037</v>
      </c>
      <c r="P519" s="5" t="s">
        <v>4031</v>
      </c>
      <c r="Q519" s="5"/>
      <c r="R519" s="5">
        <v>2.0</v>
      </c>
      <c r="S519" s="5" t="s">
        <v>4032</v>
      </c>
    </row>
    <row r="520">
      <c r="A520" s="5" t="s">
        <v>3301</v>
      </c>
      <c r="B520" s="5" t="s">
        <v>4033</v>
      </c>
      <c r="C520" s="5" t="s">
        <v>4034</v>
      </c>
      <c r="D520" s="5" t="s">
        <v>4039</v>
      </c>
      <c r="E520" s="5" t="s">
        <v>3305</v>
      </c>
      <c r="G520" s="5" t="s">
        <v>3885</v>
      </c>
      <c r="H520" s="5">
        <v>50394.0</v>
      </c>
      <c r="I520" s="5" t="s">
        <v>4036</v>
      </c>
      <c r="J520" s="5" t="s">
        <v>3308</v>
      </c>
      <c r="K520" s="5">
        <v>5.03948054E8</v>
      </c>
      <c r="L520" s="5">
        <v>5.0</v>
      </c>
      <c r="N520" s="5"/>
      <c r="O520" s="5" t="s">
        <v>4037</v>
      </c>
      <c r="P520" s="5" t="s">
        <v>4031</v>
      </c>
      <c r="Q520" s="5"/>
      <c r="R520" s="5">
        <v>2.0</v>
      </c>
      <c r="S520" s="5" t="s">
        <v>4032</v>
      </c>
    </row>
    <row r="521">
      <c r="A521" s="5" t="s">
        <v>3301</v>
      </c>
      <c r="B521" s="5" t="s">
        <v>4033</v>
      </c>
      <c r="C521" s="5" t="s">
        <v>4034</v>
      </c>
      <c r="D521" s="5" t="s">
        <v>4040</v>
      </c>
      <c r="E521" s="5" t="s">
        <v>3305</v>
      </c>
      <c r="G521" s="5" t="s">
        <v>3885</v>
      </c>
      <c r="H521" s="5">
        <v>50394.0</v>
      </c>
      <c r="I521" s="5" t="s">
        <v>4036</v>
      </c>
      <c r="J521" s="5" t="s">
        <v>3308</v>
      </c>
      <c r="K521" s="5">
        <v>5.03948055E8</v>
      </c>
      <c r="L521" s="5">
        <v>5.0</v>
      </c>
      <c r="N521" s="5"/>
      <c r="O521" s="5" t="s">
        <v>4037</v>
      </c>
      <c r="P521" s="5" t="s">
        <v>4031</v>
      </c>
      <c r="Q521" s="5"/>
      <c r="R521" s="5">
        <v>2.0</v>
      </c>
      <c r="S521" s="5" t="s">
        <v>4032</v>
      </c>
    </row>
    <row r="522">
      <c r="A522" s="5" t="s">
        <v>3301</v>
      </c>
      <c r="B522" s="5" t="s">
        <v>4033</v>
      </c>
      <c r="C522" s="5" t="s">
        <v>4034</v>
      </c>
      <c r="D522" s="5" t="s">
        <v>4041</v>
      </c>
      <c r="E522" s="5" t="s">
        <v>3305</v>
      </c>
      <c r="G522" s="5" t="s">
        <v>3885</v>
      </c>
      <c r="H522" s="5">
        <v>50394.0</v>
      </c>
      <c r="I522" s="5" t="s">
        <v>4036</v>
      </c>
      <c r="J522" s="5" t="s">
        <v>3308</v>
      </c>
      <c r="K522" s="5">
        <v>5.03948999E8</v>
      </c>
      <c r="L522" s="5">
        <v>5.0</v>
      </c>
      <c r="N522" s="5"/>
      <c r="O522" s="5" t="s">
        <v>4037</v>
      </c>
      <c r="P522" s="5" t="s">
        <v>4042</v>
      </c>
      <c r="Q522" s="5"/>
      <c r="R522" s="5">
        <v>2.0</v>
      </c>
      <c r="S522" s="5" t="s">
        <v>4032</v>
      </c>
    </row>
    <row r="523">
      <c r="A523" s="5" t="s">
        <v>3301</v>
      </c>
      <c r="B523" s="5" t="s">
        <v>4043</v>
      </c>
      <c r="C523" s="5" t="s">
        <v>4044</v>
      </c>
      <c r="D523" s="5" t="s">
        <v>4045</v>
      </c>
      <c r="E523" s="5" t="s">
        <v>3305</v>
      </c>
      <c r="G523" s="5" t="s">
        <v>3885</v>
      </c>
      <c r="H523" s="5">
        <v>50752.0</v>
      </c>
      <c r="I523" s="5" t="s">
        <v>3906</v>
      </c>
      <c r="J523" s="5" t="s">
        <v>3308</v>
      </c>
      <c r="K523" s="5">
        <v>5.075282E8</v>
      </c>
      <c r="L523" s="5">
        <v>5.0</v>
      </c>
      <c r="N523" s="5"/>
      <c r="O523" s="5" t="s">
        <v>4046</v>
      </c>
      <c r="P523" s="5" t="s">
        <v>4047</v>
      </c>
      <c r="Q523" s="5"/>
      <c r="R523" s="5">
        <v>2.54</v>
      </c>
      <c r="S523" s="5" t="s">
        <v>4048</v>
      </c>
    </row>
    <row r="524">
      <c r="A524" s="5" t="s">
        <v>3301</v>
      </c>
      <c r="B524" s="5" t="s">
        <v>4043</v>
      </c>
      <c r="C524" s="5" t="s">
        <v>4044</v>
      </c>
      <c r="D524" s="5" t="s">
        <v>4049</v>
      </c>
      <c r="E524" s="5" t="s">
        <v>3305</v>
      </c>
      <c r="G524" s="5" t="s">
        <v>3885</v>
      </c>
      <c r="H524" s="5">
        <v>50752.0</v>
      </c>
      <c r="I524" s="5" t="s">
        <v>3906</v>
      </c>
      <c r="J524" s="5" t="s">
        <v>3308</v>
      </c>
      <c r="K524" s="5">
        <v>5.075284E8</v>
      </c>
      <c r="L524" s="5">
        <v>5.0</v>
      </c>
      <c r="N524" s="5"/>
      <c r="O524" s="5" t="s">
        <v>4050</v>
      </c>
      <c r="P524" s="5" t="s">
        <v>4051</v>
      </c>
      <c r="Q524" s="5"/>
      <c r="R524" s="5">
        <v>2.54</v>
      </c>
      <c r="S524" s="5" t="s">
        <v>4048</v>
      </c>
    </row>
    <row r="525">
      <c r="A525" s="5" t="s">
        <v>3301</v>
      </c>
      <c r="B525" s="5" t="s">
        <v>4052</v>
      </c>
      <c r="C525" s="5" t="s">
        <v>4053</v>
      </c>
      <c r="D525" s="5" t="s">
        <v>4054</v>
      </c>
      <c r="E525" s="5" t="s">
        <v>3305</v>
      </c>
      <c r="G525" s="5" t="s">
        <v>3885</v>
      </c>
      <c r="H525" s="5">
        <v>51021.0</v>
      </c>
      <c r="I525" s="5" t="s">
        <v>4055</v>
      </c>
      <c r="J525" s="5" t="s">
        <v>3308</v>
      </c>
      <c r="K525" s="5">
        <v>5.00588001E8</v>
      </c>
      <c r="L525" s="5">
        <v>5.0</v>
      </c>
      <c r="N525" s="5" t="s">
        <v>4056</v>
      </c>
      <c r="O525" s="5" t="s">
        <v>4057</v>
      </c>
      <c r="P525" s="5" t="s">
        <v>4058</v>
      </c>
      <c r="Q525" s="5"/>
      <c r="R525" s="5">
        <v>1.25</v>
      </c>
      <c r="S525" s="5" t="s">
        <v>4059</v>
      </c>
    </row>
    <row r="526">
      <c r="A526" s="5" t="s">
        <v>3301</v>
      </c>
      <c r="B526" s="5" t="s">
        <v>4052</v>
      </c>
      <c r="C526" s="5" t="s">
        <v>4053</v>
      </c>
      <c r="D526" s="5" t="s">
        <v>4060</v>
      </c>
      <c r="E526" s="5" t="s">
        <v>3305</v>
      </c>
      <c r="G526" s="5" t="s">
        <v>3885</v>
      </c>
      <c r="H526" s="5">
        <v>51021.0</v>
      </c>
      <c r="I526" s="5" t="s">
        <v>4055</v>
      </c>
      <c r="J526" s="5" t="s">
        <v>3308</v>
      </c>
      <c r="K526" s="5">
        <v>5.0058802E8</v>
      </c>
      <c r="L526" s="5">
        <v>5.0</v>
      </c>
      <c r="N526" s="5" t="s">
        <v>4061</v>
      </c>
      <c r="O526" s="5" t="s">
        <v>4057</v>
      </c>
      <c r="P526" s="5" t="s">
        <v>4058</v>
      </c>
      <c r="Q526" s="5"/>
      <c r="R526" s="5">
        <v>1.25</v>
      </c>
      <c r="S526" s="5" t="s">
        <v>4059</v>
      </c>
    </row>
    <row r="527">
      <c r="A527" s="5" t="s">
        <v>3301</v>
      </c>
      <c r="B527" s="5" t="s">
        <v>4052</v>
      </c>
      <c r="C527" s="5" t="s">
        <v>4053</v>
      </c>
      <c r="D527" s="5" t="s">
        <v>4062</v>
      </c>
      <c r="E527" s="5" t="s">
        <v>3305</v>
      </c>
      <c r="G527" s="5" t="s">
        <v>3885</v>
      </c>
      <c r="H527" s="5">
        <v>51021.0</v>
      </c>
      <c r="I527" s="5" t="s">
        <v>4055</v>
      </c>
      <c r="J527" s="5" t="s">
        <v>3308</v>
      </c>
      <c r="K527" s="5">
        <v>5.00798001E8</v>
      </c>
      <c r="L527" s="5">
        <v>5.0</v>
      </c>
      <c r="N527" s="5" t="s">
        <v>4061</v>
      </c>
      <c r="O527" s="5" t="s">
        <v>4063</v>
      </c>
      <c r="P527" s="5" t="s">
        <v>3841</v>
      </c>
      <c r="Q527" s="5"/>
      <c r="R527" s="5">
        <v>1.25</v>
      </c>
      <c r="S527" s="5" t="s">
        <v>4059</v>
      </c>
    </row>
    <row r="528">
      <c r="A528" s="5" t="s">
        <v>3301</v>
      </c>
      <c r="B528" s="5" t="s">
        <v>4052</v>
      </c>
      <c r="C528" s="5" t="s">
        <v>4053</v>
      </c>
      <c r="D528" s="5" t="s">
        <v>4064</v>
      </c>
      <c r="E528" s="5" t="s">
        <v>3305</v>
      </c>
      <c r="G528" s="5" t="s">
        <v>3885</v>
      </c>
      <c r="H528" s="5">
        <v>51021.0</v>
      </c>
      <c r="I528" s="5" t="s">
        <v>4055</v>
      </c>
      <c r="J528" s="5" t="s">
        <v>3308</v>
      </c>
      <c r="K528" s="5">
        <v>5.0079802E8</v>
      </c>
      <c r="L528" s="5">
        <v>5.0</v>
      </c>
      <c r="N528" s="5" t="s">
        <v>4061</v>
      </c>
      <c r="O528" s="5" t="s">
        <v>4063</v>
      </c>
      <c r="P528" s="5" t="s">
        <v>3841</v>
      </c>
      <c r="Q528" s="5"/>
      <c r="R528" s="5">
        <v>1.25</v>
      </c>
      <c r="S528" s="5" t="s">
        <v>4059</v>
      </c>
    </row>
    <row r="529">
      <c r="A529" s="5" t="s">
        <v>3301</v>
      </c>
      <c r="B529" s="5" t="s">
        <v>4052</v>
      </c>
      <c r="C529" s="5" t="s">
        <v>4053</v>
      </c>
      <c r="D529" s="5" t="s">
        <v>4065</v>
      </c>
      <c r="E529" s="5" t="s">
        <v>3305</v>
      </c>
      <c r="G529" s="5" t="s">
        <v>3885</v>
      </c>
      <c r="H529" s="5">
        <v>51021.0</v>
      </c>
      <c r="I529" s="5" t="s">
        <v>4055</v>
      </c>
      <c r="J529" s="5" t="s">
        <v>3308</v>
      </c>
      <c r="K529" s="5">
        <v>5.00588E8</v>
      </c>
      <c r="L529" s="5"/>
      <c r="N529" s="5" t="s">
        <v>4056</v>
      </c>
      <c r="O529" s="5" t="s">
        <v>4066</v>
      </c>
      <c r="P529" s="5" t="s">
        <v>3846</v>
      </c>
      <c r="Q529" s="5"/>
      <c r="R529" s="5">
        <v>1.25</v>
      </c>
      <c r="S529" s="5" t="s">
        <v>4067</v>
      </c>
    </row>
    <row r="530">
      <c r="A530" s="5" t="s">
        <v>3301</v>
      </c>
      <c r="B530" s="5" t="s">
        <v>4052</v>
      </c>
      <c r="C530" s="5" t="s">
        <v>4053</v>
      </c>
      <c r="D530" s="5" t="s">
        <v>4068</v>
      </c>
      <c r="E530" s="5" t="s">
        <v>3305</v>
      </c>
      <c r="G530" s="5" t="s">
        <v>3885</v>
      </c>
      <c r="H530" s="5">
        <v>51021.0</v>
      </c>
      <c r="I530" s="5" t="s">
        <v>4055</v>
      </c>
      <c r="J530" s="5" t="s">
        <v>3308</v>
      </c>
      <c r="K530" s="5">
        <v>5.00798E8</v>
      </c>
      <c r="L530" s="5"/>
      <c r="N530" s="5" t="s">
        <v>4061</v>
      </c>
      <c r="O530" s="5" t="s">
        <v>4063</v>
      </c>
      <c r="P530" s="5" t="s">
        <v>3841</v>
      </c>
      <c r="Q530" s="5"/>
      <c r="R530" s="5">
        <v>1.25</v>
      </c>
      <c r="S530" s="5" t="s">
        <v>4069</v>
      </c>
    </row>
    <row r="531">
      <c r="A531" s="5" t="s">
        <v>3301</v>
      </c>
      <c r="B531" s="5" t="s">
        <v>4070</v>
      </c>
      <c r="C531" s="5" t="s">
        <v>4071</v>
      </c>
      <c r="D531" s="5" t="s">
        <v>4072</v>
      </c>
      <c r="E531" s="5" t="s">
        <v>3305</v>
      </c>
      <c r="G531" s="5" t="s">
        <v>3885</v>
      </c>
      <c r="H531" s="5">
        <v>51047.0</v>
      </c>
      <c r="I531" s="5" t="s">
        <v>4055</v>
      </c>
      <c r="J531" s="5" t="s">
        <v>3331</v>
      </c>
      <c r="K531" s="5">
        <v>5.01258E8</v>
      </c>
      <c r="L531" s="5">
        <v>5.0</v>
      </c>
      <c r="N531" s="5" t="s">
        <v>4073</v>
      </c>
      <c r="O531" s="5" t="s">
        <v>4074</v>
      </c>
      <c r="P531" s="5">
        <v>9.8</v>
      </c>
      <c r="Q531" s="5"/>
      <c r="R531" s="5">
        <v>1.25</v>
      </c>
      <c r="S531" s="5" t="s">
        <v>4059</v>
      </c>
    </row>
    <row r="532">
      <c r="A532" s="5" t="s">
        <v>3301</v>
      </c>
      <c r="B532" s="5" t="s">
        <v>4070</v>
      </c>
      <c r="C532" s="5" t="s">
        <v>4071</v>
      </c>
      <c r="D532" s="5" t="s">
        <v>4075</v>
      </c>
      <c r="E532" s="5" t="s">
        <v>3305</v>
      </c>
      <c r="G532" s="5" t="s">
        <v>3885</v>
      </c>
      <c r="H532" s="5">
        <v>51047.0</v>
      </c>
      <c r="I532" s="5" t="s">
        <v>4055</v>
      </c>
      <c r="J532" s="5" t="s">
        <v>3331</v>
      </c>
      <c r="K532" s="5">
        <v>5.01338E8</v>
      </c>
      <c r="L532" s="5">
        <v>5.0</v>
      </c>
      <c r="N532" s="5" t="s">
        <v>4076</v>
      </c>
      <c r="O532" s="5" t="s">
        <v>4077</v>
      </c>
      <c r="P532" s="5" t="s">
        <v>3846</v>
      </c>
      <c r="Q532" s="5"/>
      <c r="R532" s="5">
        <v>1.25</v>
      </c>
      <c r="S532" s="5" t="s">
        <v>4059</v>
      </c>
    </row>
    <row r="533">
      <c r="A533" s="5" t="s">
        <v>3301</v>
      </c>
      <c r="B533" s="5" t="s">
        <v>4078</v>
      </c>
      <c r="C533" s="5" t="s">
        <v>4079</v>
      </c>
      <c r="D533" s="5" t="s">
        <v>4080</v>
      </c>
      <c r="E533" s="5" t="s">
        <v>3305</v>
      </c>
      <c r="G533" s="5" t="s">
        <v>3885</v>
      </c>
      <c r="H533" s="5">
        <v>56134.0</v>
      </c>
      <c r="I533" s="5" t="s">
        <v>4081</v>
      </c>
      <c r="J533" s="5" t="s">
        <v>3308</v>
      </c>
      <c r="K533" s="5">
        <v>5.61349001E8</v>
      </c>
      <c r="L533" s="5">
        <v>5.0</v>
      </c>
      <c r="N533" s="5"/>
      <c r="O533" s="5" t="s">
        <v>4082</v>
      </c>
      <c r="P533" s="5" t="s">
        <v>4083</v>
      </c>
      <c r="Q533" s="5"/>
      <c r="R533" s="5">
        <v>2.0</v>
      </c>
      <c r="S533" s="5" t="s">
        <v>4084</v>
      </c>
    </row>
    <row r="534">
      <c r="A534" s="5" t="s">
        <v>3301</v>
      </c>
      <c r="B534" s="5" t="s">
        <v>4078</v>
      </c>
      <c r="C534" s="5" t="s">
        <v>4079</v>
      </c>
      <c r="D534" s="5" t="s">
        <v>4085</v>
      </c>
      <c r="E534" s="5" t="s">
        <v>3305</v>
      </c>
      <c r="G534" s="5" t="s">
        <v>3885</v>
      </c>
      <c r="H534" s="5">
        <v>56134.0</v>
      </c>
      <c r="I534" s="5" t="s">
        <v>4081</v>
      </c>
      <c r="J534" s="5" t="s">
        <v>3308</v>
      </c>
      <c r="K534" s="5">
        <v>5.61349002E8</v>
      </c>
      <c r="L534" s="5">
        <v>5.0</v>
      </c>
      <c r="N534" s="5"/>
      <c r="O534" s="5" t="s">
        <v>4086</v>
      </c>
      <c r="P534" s="5" t="s">
        <v>3841</v>
      </c>
      <c r="Q534" s="5"/>
      <c r="R534" s="5">
        <v>2.0</v>
      </c>
      <c r="S534" s="5" t="s">
        <v>4084</v>
      </c>
    </row>
    <row r="535">
      <c r="A535" s="5" t="s">
        <v>3301</v>
      </c>
      <c r="B535" s="5" t="s">
        <v>4087</v>
      </c>
      <c r="C535" s="5" t="s">
        <v>4088</v>
      </c>
      <c r="D535" s="5" t="s">
        <v>4089</v>
      </c>
      <c r="E535" s="5" t="s">
        <v>3305</v>
      </c>
      <c r="G535" s="5" t="s">
        <v>3885</v>
      </c>
      <c r="H535" s="5">
        <v>70058.0</v>
      </c>
      <c r="I535" s="5" t="s">
        <v>4090</v>
      </c>
      <c r="J535" s="5" t="s">
        <v>3308</v>
      </c>
      <c r="K535" s="5">
        <v>1.6020086E7</v>
      </c>
      <c r="L535" s="5">
        <v>5.0</v>
      </c>
      <c r="N535" s="5"/>
      <c r="O535" s="5" t="s">
        <v>4091</v>
      </c>
      <c r="P535" s="5" t="s">
        <v>4092</v>
      </c>
      <c r="Q535" s="5"/>
      <c r="R535" s="5">
        <v>2.54</v>
      </c>
      <c r="S535" s="5" t="s">
        <v>3909</v>
      </c>
    </row>
    <row r="536">
      <c r="A536" s="5" t="s">
        <v>3301</v>
      </c>
      <c r="B536" s="5" t="s">
        <v>4093</v>
      </c>
      <c r="C536" s="5" t="s">
        <v>4094</v>
      </c>
      <c r="D536" s="5" t="s">
        <v>4095</v>
      </c>
      <c r="E536" s="5" t="s">
        <v>3305</v>
      </c>
      <c r="G536" s="5" t="s">
        <v>3885</v>
      </c>
      <c r="H536" s="5">
        <v>78172.0</v>
      </c>
      <c r="I536" s="5" t="s">
        <v>4096</v>
      </c>
      <c r="J536" s="5" t="s">
        <v>3308</v>
      </c>
      <c r="K536" s="5">
        <v>7.8172041E8</v>
      </c>
      <c r="L536" s="5">
        <v>5.0</v>
      </c>
      <c r="N536" s="5"/>
      <c r="O536" s="5" t="s">
        <v>4097</v>
      </c>
      <c r="P536" s="5" t="s">
        <v>3532</v>
      </c>
      <c r="Q536" s="5"/>
      <c r="R536" s="5">
        <v>1.2</v>
      </c>
      <c r="S536" s="5" t="s">
        <v>4098</v>
      </c>
    </row>
    <row r="537">
      <c r="A537" s="5" t="s">
        <v>3301</v>
      </c>
      <c r="B537" s="5" t="s">
        <v>4099</v>
      </c>
      <c r="C537" s="5" t="s">
        <v>4100</v>
      </c>
      <c r="D537" s="5" t="s">
        <v>4101</v>
      </c>
      <c r="E537" s="5" t="s">
        <v>3305</v>
      </c>
      <c r="G537" s="5" t="s">
        <v>3885</v>
      </c>
      <c r="H537" s="5">
        <v>87010.0</v>
      </c>
      <c r="I537" s="5" t="s">
        <v>4102</v>
      </c>
      <c r="J537" s="5" t="s">
        <v>3308</v>
      </c>
      <c r="K537" s="5">
        <v>8701039.0</v>
      </c>
      <c r="L537" s="5">
        <v>5.0</v>
      </c>
      <c r="N537" s="5"/>
      <c r="O537" s="5" t="s">
        <v>4103</v>
      </c>
      <c r="P537" s="5" t="s">
        <v>4104</v>
      </c>
      <c r="Q537" s="5"/>
      <c r="R537" s="5">
        <v>2.5</v>
      </c>
      <c r="S537" s="5" t="s">
        <v>4105</v>
      </c>
    </row>
    <row r="538">
      <c r="A538" s="5" t="s">
        <v>3301</v>
      </c>
      <c r="B538" s="5" t="s">
        <v>4106</v>
      </c>
      <c r="C538" s="5" t="s">
        <v>4107</v>
      </c>
      <c r="D538" s="5" t="s">
        <v>4108</v>
      </c>
      <c r="E538" s="5" t="s">
        <v>3305</v>
      </c>
      <c r="G538" s="5" t="s">
        <v>3885</v>
      </c>
      <c r="H538" s="5">
        <v>87396.0</v>
      </c>
      <c r="I538" s="5" t="s">
        <v>4036</v>
      </c>
      <c r="J538" s="5" t="s">
        <v>3308</v>
      </c>
      <c r="K538" s="5">
        <v>8.73968051E8</v>
      </c>
      <c r="L538" s="5">
        <v>5.0</v>
      </c>
      <c r="N538" s="5"/>
      <c r="O538" s="5" t="s">
        <v>4109</v>
      </c>
      <c r="P538" s="5" t="s">
        <v>3814</v>
      </c>
      <c r="Q538" s="5"/>
      <c r="R538" s="5">
        <v>2.0</v>
      </c>
      <c r="S538" s="5" t="s">
        <v>4032</v>
      </c>
    </row>
    <row r="539">
      <c r="A539" s="5" t="s">
        <v>3301</v>
      </c>
      <c r="B539" s="5" t="s">
        <v>4110</v>
      </c>
      <c r="C539" s="5" t="s">
        <v>4111</v>
      </c>
      <c r="D539" s="5" t="s">
        <v>4112</v>
      </c>
      <c r="E539" s="5" t="s">
        <v>3305</v>
      </c>
      <c r="G539" s="5" t="s">
        <v>3885</v>
      </c>
      <c r="H539" s="5">
        <v>87421.0</v>
      </c>
      <c r="I539" s="5" t="s">
        <v>4113</v>
      </c>
      <c r="J539" s="5" t="s">
        <v>3308</v>
      </c>
      <c r="K539" s="5">
        <v>8.7421E8</v>
      </c>
      <c r="L539" s="5">
        <v>5.0</v>
      </c>
      <c r="N539" s="5"/>
      <c r="O539" s="5" t="s">
        <v>4114</v>
      </c>
      <c r="P539" s="5" t="s">
        <v>4051</v>
      </c>
      <c r="Q539" s="5"/>
      <c r="R539" s="5">
        <v>1.5</v>
      </c>
      <c r="S539" s="5" t="s">
        <v>4115</v>
      </c>
    </row>
    <row r="540">
      <c r="A540" s="5" t="s">
        <v>3301</v>
      </c>
      <c r="B540" s="5" t="s">
        <v>4116</v>
      </c>
      <c r="C540" s="5" t="s">
        <v>4117</v>
      </c>
      <c r="D540" s="5" t="s">
        <v>4118</v>
      </c>
      <c r="E540" s="5" t="s">
        <v>3305</v>
      </c>
      <c r="G540" s="5" t="s">
        <v>3885</v>
      </c>
      <c r="H540" s="5">
        <v>90119.0</v>
      </c>
      <c r="I540" s="5" t="s">
        <v>4119</v>
      </c>
      <c r="J540" s="5" t="s">
        <v>3308</v>
      </c>
      <c r="K540" s="5">
        <v>9.01190109E8</v>
      </c>
      <c r="L540" s="5">
        <v>5.0</v>
      </c>
      <c r="N540" s="5"/>
      <c r="O540" s="5" t="s">
        <v>4120</v>
      </c>
      <c r="P540" s="5" t="s">
        <v>4092</v>
      </c>
      <c r="Q540" s="5"/>
      <c r="R540" s="5">
        <v>2.54</v>
      </c>
      <c r="S540" s="5" t="s">
        <v>4048</v>
      </c>
    </row>
    <row r="541">
      <c r="A541" s="5" t="s">
        <v>3301</v>
      </c>
      <c r="B541" s="5" t="s">
        <v>4116</v>
      </c>
      <c r="C541" s="5" t="s">
        <v>4117</v>
      </c>
      <c r="D541" s="5" t="s">
        <v>4121</v>
      </c>
      <c r="E541" s="5" t="s">
        <v>3305</v>
      </c>
      <c r="G541" s="5" t="s">
        <v>3885</v>
      </c>
      <c r="H541" s="5">
        <v>90119.0</v>
      </c>
      <c r="I541" s="5" t="s">
        <v>4119</v>
      </c>
      <c r="J541" s="5" t="s">
        <v>3308</v>
      </c>
      <c r="K541" s="5">
        <v>9.0119011E8</v>
      </c>
      <c r="L541" s="5">
        <v>5.0</v>
      </c>
      <c r="N541" s="5"/>
      <c r="O541" s="5" t="s">
        <v>4120</v>
      </c>
      <c r="P541" s="5" t="s">
        <v>4092</v>
      </c>
      <c r="Q541" s="5"/>
      <c r="R541" s="5">
        <v>2.54</v>
      </c>
      <c r="S541" s="5" t="s">
        <v>4048</v>
      </c>
    </row>
    <row r="542">
      <c r="A542" s="5" t="s">
        <v>3301</v>
      </c>
      <c r="B542" s="5" t="s">
        <v>4116</v>
      </c>
      <c r="C542" s="5" t="s">
        <v>4117</v>
      </c>
      <c r="D542" s="5" t="s">
        <v>4122</v>
      </c>
      <c r="E542" s="5" t="s">
        <v>3305</v>
      </c>
      <c r="G542" s="5" t="s">
        <v>3885</v>
      </c>
      <c r="H542" s="5">
        <v>90119.0</v>
      </c>
      <c r="I542" s="5" t="s">
        <v>4119</v>
      </c>
      <c r="J542" s="5" t="s">
        <v>3308</v>
      </c>
      <c r="K542" s="5">
        <v>9.01190111E8</v>
      </c>
      <c r="L542" s="5">
        <v>5.0</v>
      </c>
      <c r="N542" s="5"/>
      <c r="O542" s="5" t="s">
        <v>4120</v>
      </c>
      <c r="P542" s="5" t="s">
        <v>4092</v>
      </c>
      <c r="Q542" s="5"/>
      <c r="R542" s="5">
        <v>2.54</v>
      </c>
      <c r="S542" s="5" t="s">
        <v>4048</v>
      </c>
    </row>
    <row r="543">
      <c r="A543" s="5" t="s">
        <v>3301</v>
      </c>
      <c r="B543" s="5" t="s">
        <v>4116</v>
      </c>
      <c r="C543" s="5" t="s">
        <v>4117</v>
      </c>
      <c r="D543" s="5" t="s">
        <v>4123</v>
      </c>
      <c r="E543" s="5" t="s">
        <v>3305</v>
      </c>
      <c r="G543" s="5" t="s">
        <v>3885</v>
      </c>
      <c r="H543" s="5">
        <v>90119.0</v>
      </c>
      <c r="I543" s="5" t="s">
        <v>4119</v>
      </c>
      <c r="J543" s="5" t="s">
        <v>3308</v>
      </c>
      <c r="K543" s="5">
        <v>9.0119012E8</v>
      </c>
      <c r="L543" s="5">
        <v>5.0</v>
      </c>
      <c r="N543" s="5"/>
      <c r="O543" s="5" t="s">
        <v>4124</v>
      </c>
      <c r="P543" s="5" t="s">
        <v>3841</v>
      </c>
      <c r="Q543" s="5"/>
      <c r="R543" s="5">
        <v>2.54</v>
      </c>
      <c r="S543" s="5" t="s">
        <v>4048</v>
      </c>
    </row>
    <row r="544">
      <c r="A544" s="5" t="s">
        <v>3301</v>
      </c>
      <c r="B544" s="5" t="s">
        <v>4116</v>
      </c>
      <c r="C544" s="5" t="s">
        <v>4117</v>
      </c>
      <c r="D544" s="5" t="s">
        <v>4125</v>
      </c>
      <c r="E544" s="5" t="s">
        <v>3305</v>
      </c>
      <c r="G544" s="5" t="s">
        <v>3885</v>
      </c>
      <c r="H544" s="5">
        <v>90119.0</v>
      </c>
      <c r="I544" s="5" t="s">
        <v>4119</v>
      </c>
      <c r="J544" s="5" t="s">
        <v>3308</v>
      </c>
      <c r="K544" s="5">
        <v>9.01190121E8</v>
      </c>
      <c r="L544" s="5">
        <v>5.0</v>
      </c>
      <c r="N544" s="5"/>
      <c r="O544" s="5" t="s">
        <v>4124</v>
      </c>
      <c r="P544" s="5" t="s">
        <v>3841</v>
      </c>
      <c r="Q544" s="5"/>
      <c r="R544" s="5">
        <v>2.54</v>
      </c>
      <c r="S544" s="5" t="s">
        <v>4048</v>
      </c>
    </row>
    <row r="545">
      <c r="A545" s="5" t="s">
        <v>3301</v>
      </c>
      <c r="B545" s="5" t="s">
        <v>4116</v>
      </c>
      <c r="C545" s="5" t="s">
        <v>4117</v>
      </c>
      <c r="D545" s="5" t="s">
        <v>4126</v>
      </c>
      <c r="E545" s="5" t="s">
        <v>3305</v>
      </c>
      <c r="G545" s="5" t="s">
        <v>3885</v>
      </c>
      <c r="H545" s="5">
        <v>90119.0</v>
      </c>
      <c r="I545" s="5" t="s">
        <v>4119</v>
      </c>
      <c r="J545" s="5" t="s">
        <v>3308</v>
      </c>
      <c r="K545" s="5">
        <v>9.01190122E8</v>
      </c>
      <c r="L545" s="5">
        <v>5.0</v>
      </c>
      <c r="N545" s="5"/>
      <c r="O545" s="5" t="s">
        <v>4124</v>
      </c>
      <c r="P545" s="5" t="s">
        <v>3841</v>
      </c>
      <c r="Q545" s="5"/>
      <c r="R545" s="5">
        <v>2.54</v>
      </c>
      <c r="S545" s="5" t="s">
        <v>4048</v>
      </c>
    </row>
    <row r="546">
      <c r="A546" s="5" t="s">
        <v>3301</v>
      </c>
      <c r="B546" s="5" t="s">
        <v>4116</v>
      </c>
      <c r="C546" s="5" t="s">
        <v>4117</v>
      </c>
      <c r="D546" s="5" t="s">
        <v>4127</v>
      </c>
      <c r="E546" s="5" t="s">
        <v>3305</v>
      </c>
      <c r="G546" s="5" t="s">
        <v>3885</v>
      </c>
      <c r="H546" s="5">
        <v>90119.0</v>
      </c>
      <c r="I546" s="5" t="s">
        <v>4119</v>
      </c>
      <c r="J546" s="5" t="s">
        <v>3308</v>
      </c>
      <c r="K546" s="5">
        <v>9.01190124E8</v>
      </c>
      <c r="L546" s="5"/>
      <c r="N546" s="5"/>
      <c r="O546" s="5" t="s">
        <v>4120</v>
      </c>
      <c r="P546" s="5" t="s">
        <v>4092</v>
      </c>
      <c r="Q546" s="5"/>
      <c r="R546" s="5">
        <v>2.54</v>
      </c>
      <c r="S546" s="5"/>
    </row>
    <row r="547">
      <c r="A547" s="5" t="s">
        <v>3301</v>
      </c>
      <c r="B547" s="5" t="s">
        <v>4116</v>
      </c>
      <c r="C547" s="5" t="s">
        <v>4117</v>
      </c>
      <c r="D547" s="5" t="s">
        <v>4128</v>
      </c>
      <c r="E547" s="5" t="s">
        <v>3305</v>
      </c>
      <c r="G547" s="5" t="s">
        <v>3885</v>
      </c>
      <c r="H547" s="5">
        <v>90119.0</v>
      </c>
      <c r="I547" s="5" t="s">
        <v>4119</v>
      </c>
      <c r="J547" s="5" t="s">
        <v>3308</v>
      </c>
      <c r="K547" s="5">
        <v>9.01190125E8</v>
      </c>
      <c r="L547" s="5"/>
      <c r="N547" s="5"/>
      <c r="O547" s="5" t="s">
        <v>4124</v>
      </c>
      <c r="P547" s="5" t="s">
        <v>3841</v>
      </c>
      <c r="Q547" s="5"/>
      <c r="R547" s="5">
        <v>2.54</v>
      </c>
      <c r="S547" s="5"/>
    </row>
    <row r="548">
      <c r="A548" s="5" t="s">
        <v>3301</v>
      </c>
      <c r="B548" s="5" t="s">
        <v>4129</v>
      </c>
      <c r="C548" s="5" t="s">
        <v>4130</v>
      </c>
      <c r="D548" s="5" t="s">
        <v>4131</v>
      </c>
      <c r="E548" s="5" t="s">
        <v>3305</v>
      </c>
      <c r="G548" s="5" t="s">
        <v>3885</v>
      </c>
      <c r="H548" s="5">
        <v>151087.0</v>
      </c>
      <c r="I548" s="5" t="s">
        <v>4036</v>
      </c>
      <c r="J548" s="5" t="s">
        <v>3308</v>
      </c>
      <c r="K548" s="5">
        <v>1.510878101E9</v>
      </c>
      <c r="L548" s="5">
        <v>5.0</v>
      </c>
      <c r="N548" s="5"/>
      <c r="O548" s="5" t="s">
        <v>4037</v>
      </c>
      <c r="P548" s="5" t="s">
        <v>4031</v>
      </c>
      <c r="Q548" s="5"/>
      <c r="R548" s="5">
        <v>2.0</v>
      </c>
      <c r="S548" s="5" t="s">
        <v>4032</v>
      </c>
    </row>
    <row r="549">
      <c r="A549" s="5" t="s">
        <v>3301</v>
      </c>
      <c r="B549" s="5" t="s">
        <v>4132</v>
      </c>
      <c r="C549" s="5" t="s">
        <v>4133</v>
      </c>
      <c r="D549" s="5" t="s">
        <v>4134</v>
      </c>
      <c r="E549" s="5" t="s">
        <v>3305</v>
      </c>
      <c r="G549" s="5" t="s">
        <v>3885</v>
      </c>
      <c r="H549" s="5">
        <v>172253.0</v>
      </c>
      <c r="I549" s="5" t="s">
        <v>4135</v>
      </c>
      <c r="J549" s="5" t="s">
        <v>3308</v>
      </c>
      <c r="K549" s="5">
        <v>1.722536111E9</v>
      </c>
      <c r="L549" s="5"/>
      <c r="N549" s="5" t="s">
        <v>4136</v>
      </c>
      <c r="O549" s="5" t="s">
        <v>4137</v>
      </c>
      <c r="P549" s="5" t="s">
        <v>4138</v>
      </c>
      <c r="Q549" s="5"/>
      <c r="R549" s="5"/>
      <c r="S549" s="5"/>
    </row>
    <row r="550">
      <c r="A550" s="5" t="s">
        <v>3301</v>
      </c>
      <c r="B550" s="5" t="s">
        <v>4139</v>
      </c>
      <c r="C550" s="5" t="s">
        <v>4140</v>
      </c>
      <c r="D550" s="5" t="s">
        <v>4141</v>
      </c>
      <c r="E550" s="5" t="s">
        <v>3305</v>
      </c>
      <c r="G550" s="5" t="s">
        <v>3885</v>
      </c>
      <c r="H550" s="5">
        <v>172718.0</v>
      </c>
      <c r="I550" s="5" t="s">
        <v>4142</v>
      </c>
      <c r="J550" s="5" t="s">
        <v>3308</v>
      </c>
      <c r="K550" s="5">
        <v>1.727183111E9</v>
      </c>
      <c r="L550" s="5">
        <v>7.0</v>
      </c>
      <c r="N550" s="5" t="s">
        <v>4143</v>
      </c>
      <c r="O550" s="5" t="s">
        <v>4144</v>
      </c>
      <c r="P550" s="5" t="s">
        <v>4145</v>
      </c>
      <c r="Q550" s="5"/>
      <c r="R550" s="5">
        <v>4.2</v>
      </c>
      <c r="S550" s="5" t="s">
        <v>4146</v>
      </c>
    </row>
    <row r="551">
      <c r="A551" s="5" t="s">
        <v>3301</v>
      </c>
      <c r="B551" s="5" t="s">
        <v>4147</v>
      </c>
      <c r="C551" s="5" t="s">
        <v>4148</v>
      </c>
      <c r="D551" s="5" t="s">
        <v>4149</v>
      </c>
      <c r="E551" s="5" t="s">
        <v>3305</v>
      </c>
      <c r="G551" s="5" t="s">
        <v>3885</v>
      </c>
      <c r="H551" s="5">
        <v>204017.0</v>
      </c>
      <c r="I551" s="5" t="s">
        <v>4150</v>
      </c>
      <c r="J551" s="5" t="s">
        <v>3308</v>
      </c>
      <c r="K551" s="5">
        <v>2.040175021E9</v>
      </c>
      <c r="L551" s="5">
        <v>4.0</v>
      </c>
      <c r="N551" s="5"/>
      <c r="O551" s="5" t="s">
        <v>4151</v>
      </c>
      <c r="P551" s="5" t="s">
        <v>3532</v>
      </c>
      <c r="Q551" s="5"/>
      <c r="R551" s="5">
        <v>1.0</v>
      </c>
      <c r="S551" s="5" t="s">
        <v>4152</v>
      </c>
    </row>
    <row r="552">
      <c r="A552" s="5" t="s">
        <v>3301</v>
      </c>
      <c r="B552" s="5" t="s">
        <v>4153</v>
      </c>
      <c r="C552" s="5" t="s">
        <v>4154</v>
      </c>
      <c r="D552" s="5" t="s">
        <v>4155</v>
      </c>
      <c r="E552" s="5" t="s">
        <v>3305</v>
      </c>
      <c r="G552" s="5" t="s">
        <v>3885</v>
      </c>
      <c r="H552" s="5">
        <v>205342.0</v>
      </c>
      <c r="I552" s="5" t="s">
        <v>4156</v>
      </c>
      <c r="J552" s="5" t="s">
        <v>3308</v>
      </c>
      <c r="K552" s="5">
        <v>2.053425028E9</v>
      </c>
      <c r="L552" s="5">
        <v>5.0</v>
      </c>
      <c r="N552" s="5"/>
      <c r="O552" s="5" t="s">
        <v>4046</v>
      </c>
      <c r="P552" s="5" t="s">
        <v>4157</v>
      </c>
      <c r="Q552" s="5"/>
      <c r="R552" s="5">
        <v>2.0</v>
      </c>
      <c r="S552" s="5" t="s">
        <v>4158</v>
      </c>
    </row>
    <row r="553">
      <c r="A553" s="5" t="s">
        <v>3301</v>
      </c>
      <c r="B553" s="5" t="s">
        <v>4153</v>
      </c>
      <c r="C553" s="5" t="s">
        <v>4154</v>
      </c>
      <c r="D553" s="5" t="s">
        <v>4159</v>
      </c>
      <c r="E553" s="5" t="s">
        <v>3305</v>
      </c>
      <c r="G553" s="5" t="s">
        <v>3885</v>
      </c>
      <c r="H553" s="5">
        <v>205342.0</v>
      </c>
      <c r="I553" s="5" t="s">
        <v>4156</v>
      </c>
      <c r="J553" s="5" t="s">
        <v>3308</v>
      </c>
      <c r="K553" s="5">
        <v>2.053425128E9</v>
      </c>
      <c r="L553" s="5">
        <v>5.0</v>
      </c>
      <c r="N553" s="5"/>
      <c r="O553" s="5" t="s">
        <v>4160</v>
      </c>
      <c r="P553" s="5" t="s">
        <v>4051</v>
      </c>
      <c r="Q553" s="5"/>
      <c r="R553" s="5">
        <v>2.0</v>
      </c>
      <c r="S553" s="5" t="s">
        <v>4158</v>
      </c>
    </row>
    <row r="554">
      <c r="A554" s="5" t="s">
        <v>3301</v>
      </c>
      <c r="B554" s="5" t="s">
        <v>4161</v>
      </c>
      <c r="C554" s="5" t="s">
        <v>4162</v>
      </c>
      <c r="D554" s="5" t="s">
        <v>4163</v>
      </c>
      <c r="E554" s="5" t="s">
        <v>3305</v>
      </c>
      <c r="G554" s="5" t="s">
        <v>3885</v>
      </c>
      <c r="H554" s="5">
        <v>212515.0</v>
      </c>
      <c r="I554" s="5" t="s">
        <v>4164</v>
      </c>
      <c r="J554" s="5" t="s">
        <v>3308</v>
      </c>
      <c r="K554" s="5">
        <v>2.125153102E9</v>
      </c>
      <c r="L554" s="5">
        <v>7.0</v>
      </c>
      <c r="N554" s="5" t="s">
        <v>4165</v>
      </c>
      <c r="O554" s="5" t="s">
        <v>4166</v>
      </c>
      <c r="P554" s="5">
        <v>134.0</v>
      </c>
      <c r="Q554" s="5"/>
      <c r="R554" s="5">
        <v>4.2</v>
      </c>
      <c r="S554" s="5" t="s">
        <v>4167</v>
      </c>
    </row>
    <row r="555">
      <c r="A555" s="5" t="s">
        <v>3301</v>
      </c>
      <c r="B555" s="5" t="s">
        <v>4168</v>
      </c>
      <c r="C555" s="5" t="s">
        <v>4169</v>
      </c>
      <c r="D555" s="5" t="s">
        <v>4170</v>
      </c>
      <c r="E555" s="5" t="s">
        <v>3305</v>
      </c>
      <c r="G555" s="5" t="s">
        <v>3885</v>
      </c>
      <c r="H555" s="5">
        <v>213720.0</v>
      </c>
      <c r="I555" s="5" t="s">
        <v>4171</v>
      </c>
      <c r="J555" s="5" t="s">
        <v>3308</v>
      </c>
      <c r="K555" s="5">
        <v>2.137201E9</v>
      </c>
      <c r="L555" s="5">
        <v>5.0</v>
      </c>
      <c r="N555" s="5"/>
      <c r="O555" s="5" t="s">
        <v>4172</v>
      </c>
      <c r="P555" s="5" t="s">
        <v>3638</v>
      </c>
      <c r="Q555" s="5"/>
      <c r="R555" s="5">
        <v>2.0</v>
      </c>
      <c r="S555" s="5" t="s">
        <v>4084</v>
      </c>
    </row>
    <row r="556">
      <c r="A556" s="5" t="s">
        <v>3301</v>
      </c>
      <c r="B556" s="5" t="s">
        <v>4173</v>
      </c>
      <c r="C556" s="5" t="s">
        <v>4174</v>
      </c>
      <c r="D556" s="5" t="s">
        <v>4175</v>
      </c>
      <c r="E556" s="5" t="s">
        <v>3305</v>
      </c>
      <c r="G556" s="5" t="s">
        <v>3885</v>
      </c>
      <c r="H556" s="5">
        <v>214093.0</v>
      </c>
      <c r="I556" s="5" t="s">
        <v>4176</v>
      </c>
      <c r="J556" s="5" t="s">
        <v>3308</v>
      </c>
      <c r="K556" s="5">
        <v>2.140935E9</v>
      </c>
      <c r="L556" s="5">
        <v>4.0</v>
      </c>
      <c r="N556" s="5"/>
      <c r="O556" s="5" t="s">
        <v>4177</v>
      </c>
      <c r="P556" s="5" t="s">
        <v>4178</v>
      </c>
      <c r="Q556" s="5"/>
      <c r="R556" s="5">
        <v>1.0</v>
      </c>
      <c r="S556" s="5" t="s">
        <v>4179</v>
      </c>
    </row>
    <row r="557">
      <c r="A557" s="5" t="s">
        <v>3301</v>
      </c>
      <c r="B557" s="5" t="s">
        <v>4180</v>
      </c>
      <c r="C557" s="5" t="s">
        <v>4181</v>
      </c>
      <c r="D557" s="5" t="s">
        <v>4182</v>
      </c>
      <c r="E557" s="5" t="s">
        <v>3305</v>
      </c>
      <c r="G557" s="5" t="s">
        <v>3885</v>
      </c>
      <c r="H557" s="5">
        <v>214524.0</v>
      </c>
      <c r="I557" s="5" t="s">
        <v>4171</v>
      </c>
      <c r="J557" s="5" t="s">
        <v>3308</v>
      </c>
      <c r="K557" s="5">
        <v>2.145241E9</v>
      </c>
      <c r="L557" s="5">
        <v>5.0</v>
      </c>
      <c r="N557" s="5"/>
      <c r="O557" s="5" t="s">
        <v>4183</v>
      </c>
      <c r="P557" s="5" t="s">
        <v>4184</v>
      </c>
      <c r="Q557" s="5"/>
      <c r="R557" s="5">
        <v>1.25</v>
      </c>
      <c r="S557" s="5" t="s">
        <v>4185</v>
      </c>
    </row>
    <row r="558">
      <c r="A558" s="5" t="s">
        <v>3301</v>
      </c>
      <c r="B558" s="5" t="s">
        <v>4186</v>
      </c>
      <c r="C558" s="5" t="s">
        <v>4187</v>
      </c>
      <c r="D558" s="5" t="s">
        <v>4188</v>
      </c>
      <c r="E558" s="5" t="s">
        <v>3305</v>
      </c>
      <c r="G558" s="5" t="s">
        <v>3885</v>
      </c>
      <c r="H558" s="5">
        <v>214529.0</v>
      </c>
      <c r="I558" s="5" t="s">
        <v>4171</v>
      </c>
      <c r="J558" s="5" t="s">
        <v>3308</v>
      </c>
      <c r="K558" s="5">
        <v>2.145291E9</v>
      </c>
      <c r="L558" s="5">
        <v>5.0</v>
      </c>
      <c r="N558" s="5"/>
      <c r="O558" s="5" t="s">
        <v>4183</v>
      </c>
      <c r="P558" s="5" t="s">
        <v>4184</v>
      </c>
      <c r="Q558" s="5"/>
      <c r="R558" s="5">
        <v>1.25</v>
      </c>
      <c r="S558" s="5" t="s">
        <v>4185</v>
      </c>
    </row>
    <row r="559">
      <c r="A559" s="5" t="s">
        <v>3301</v>
      </c>
      <c r="B559" s="5" t="s">
        <v>4189</v>
      </c>
      <c r="C559" s="5" t="s">
        <v>4190</v>
      </c>
      <c r="D559" s="5" t="s">
        <v>4191</v>
      </c>
      <c r="E559" s="5" t="s">
        <v>3305</v>
      </c>
      <c r="G559" s="5" t="s">
        <v>3885</v>
      </c>
      <c r="H559" s="5">
        <v>214720.0</v>
      </c>
      <c r="I559" s="5" t="s">
        <v>4192</v>
      </c>
      <c r="J559" s="5" t="s">
        <v>3308</v>
      </c>
      <c r="K559" s="5">
        <v>2.147205E9</v>
      </c>
      <c r="L559" s="5">
        <v>5.0</v>
      </c>
      <c r="N559" s="5"/>
      <c r="O559" s="5" t="s">
        <v>4193</v>
      </c>
      <c r="P559" s="5" t="s">
        <v>4178</v>
      </c>
      <c r="Q559" s="5"/>
      <c r="R559" s="5">
        <v>2.0</v>
      </c>
      <c r="S559" s="5" t="s">
        <v>4084</v>
      </c>
    </row>
    <row r="560">
      <c r="A560" s="5" t="s">
        <v>3301</v>
      </c>
      <c r="B560" s="5" t="s">
        <v>4194</v>
      </c>
      <c r="C560" s="5" t="s">
        <v>4195</v>
      </c>
      <c r="D560" s="5" t="s">
        <v>4196</v>
      </c>
      <c r="E560" s="5" t="s">
        <v>3305</v>
      </c>
      <c r="G560" s="5" t="s">
        <v>3885</v>
      </c>
      <c r="H560" s="5">
        <v>219197.0</v>
      </c>
      <c r="I560" s="5" t="s">
        <v>4197</v>
      </c>
      <c r="J560" s="5" t="s">
        <v>3308</v>
      </c>
      <c r="K560" s="5">
        <v>2.191970004E9</v>
      </c>
      <c r="L560" s="5"/>
      <c r="N560" s="5"/>
      <c r="O560" s="5" t="s">
        <v>4198</v>
      </c>
      <c r="P560" s="5">
        <v>9.8</v>
      </c>
      <c r="Q560" s="5"/>
      <c r="R560" s="5"/>
      <c r="S560" s="5"/>
    </row>
    <row r="561">
      <c r="A561" s="5" t="s">
        <v>3301</v>
      </c>
      <c r="B561" s="5" t="s">
        <v>4199</v>
      </c>
      <c r="C561" s="5" t="s">
        <v>4200</v>
      </c>
      <c r="D561" s="5" t="s">
        <v>4201</v>
      </c>
      <c r="E561" s="5" t="s">
        <v>3305</v>
      </c>
      <c r="G561" s="5" t="s">
        <v>3885</v>
      </c>
      <c r="H561" s="5">
        <v>220226.0</v>
      </c>
      <c r="I561" s="5" t="s">
        <v>4202</v>
      </c>
      <c r="J561" s="5" t="s">
        <v>3308</v>
      </c>
      <c r="K561" s="5">
        <v>2.202260004E9</v>
      </c>
      <c r="L561" s="5"/>
      <c r="N561" s="5"/>
      <c r="O561" s="5" t="s">
        <v>4203</v>
      </c>
      <c r="P561" s="5">
        <v>89.0</v>
      </c>
      <c r="Q561" s="5"/>
      <c r="R561" s="5"/>
      <c r="S561" s="5"/>
    </row>
    <row r="562">
      <c r="A562" s="5" t="s">
        <v>3301</v>
      </c>
      <c r="B562" s="5" t="s">
        <v>4204</v>
      </c>
      <c r="C562" s="5" t="s">
        <v>4205</v>
      </c>
      <c r="D562" s="5" t="s">
        <v>4206</v>
      </c>
      <c r="E562" s="5" t="s">
        <v>3305</v>
      </c>
      <c r="G562" s="5" t="s">
        <v>3885</v>
      </c>
      <c r="H562" s="5" t="s">
        <v>4207</v>
      </c>
      <c r="I562" s="5" t="s">
        <v>4150</v>
      </c>
      <c r="J562" s="5" t="s">
        <v>3308</v>
      </c>
      <c r="K562" s="5">
        <v>5.011937E9</v>
      </c>
      <c r="L562" s="5">
        <v>4.0</v>
      </c>
      <c r="N562" s="5" t="s">
        <v>4208</v>
      </c>
      <c r="O562" s="5" t="s">
        <v>4209</v>
      </c>
      <c r="P562" s="5" t="s">
        <v>4058</v>
      </c>
      <c r="Q562" s="5"/>
      <c r="R562" s="5">
        <v>1.0</v>
      </c>
      <c r="S562" s="5" t="s">
        <v>4152</v>
      </c>
    </row>
    <row r="563">
      <c r="A563" s="5" t="s">
        <v>3301</v>
      </c>
      <c r="B563" s="5" t="s">
        <v>4204</v>
      </c>
      <c r="C563" s="5" t="s">
        <v>4205</v>
      </c>
      <c r="D563" s="5" t="s">
        <v>4210</v>
      </c>
      <c r="E563" s="5" t="s">
        <v>3305</v>
      </c>
      <c r="G563" s="5" t="s">
        <v>3885</v>
      </c>
      <c r="H563" s="5" t="s">
        <v>4207</v>
      </c>
      <c r="I563" s="5" t="s">
        <v>4150</v>
      </c>
      <c r="J563" s="5" t="s">
        <v>3308</v>
      </c>
      <c r="K563" s="5">
        <v>5.011938E9</v>
      </c>
      <c r="L563" s="5">
        <v>4.0</v>
      </c>
      <c r="N563" s="5" t="s">
        <v>4211</v>
      </c>
      <c r="O563" s="5" t="s">
        <v>4209</v>
      </c>
      <c r="P563" s="5" t="s">
        <v>4058</v>
      </c>
      <c r="Q563" s="5"/>
      <c r="R563" s="5">
        <v>1.0</v>
      </c>
      <c r="S563" s="5" t="s">
        <v>4152</v>
      </c>
    </row>
    <row r="564">
      <c r="A564" s="5" t="s">
        <v>3301</v>
      </c>
      <c r="B564" s="5" t="s">
        <v>4204</v>
      </c>
      <c r="C564" s="5" t="s">
        <v>4205</v>
      </c>
      <c r="D564" s="5" t="s">
        <v>4212</v>
      </c>
      <c r="E564" s="5" t="s">
        <v>3305</v>
      </c>
      <c r="G564" s="5" t="s">
        <v>3885</v>
      </c>
      <c r="H564" s="5" t="s">
        <v>4207</v>
      </c>
      <c r="I564" s="5" t="s">
        <v>4150</v>
      </c>
      <c r="J564" s="5" t="s">
        <v>3308</v>
      </c>
      <c r="K564" s="5">
        <v>5.011939E9</v>
      </c>
      <c r="L564" s="5">
        <v>4.0</v>
      </c>
      <c r="N564" s="5" t="s">
        <v>4208</v>
      </c>
      <c r="O564" s="5" t="s">
        <v>4209</v>
      </c>
      <c r="P564" s="5" t="s">
        <v>4058</v>
      </c>
      <c r="Q564" s="5"/>
      <c r="R564" s="5">
        <v>1.0</v>
      </c>
      <c r="S564" s="5" t="s">
        <v>4152</v>
      </c>
    </row>
    <row r="565">
      <c r="A565" s="5" t="s">
        <v>3301</v>
      </c>
      <c r="B565" s="5" t="s">
        <v>4204</v>
      </c>
      <c r="C565" s="5" t="s">
        <v>4205</v>
      </c>
      <c r="D565" s="5" t="s">
        <v>4213</v>
      </c>
      <c r="E565" s="5" t="s">
        <v>3305</v>
      </c>
      <c r="G565" s="5" t="s">
        <v>3885</v>
      </c>
      <c r="H565" s="5" t="s">
        <v>4207</v>
      </c>
      <c r="I565" s="5" t="s">
        <v>4150</v>
      </c>
      <c r="J565" s="5" t="s">
        <v>3308</v>
      </c>
      <c r="K565" s="5">
        <v>5.01334E9</v>
      </c>
      <c r="L565" s="5">
        <v>4.0</v>
      </c>
      <c r="N565" s="5" t="s">
        <v>4208</v>
      </c>
      <c r="O565" s="5" t="s">
        <v>4209</v>
      </c>
      <c r="P565" s="5" t="s">
        <v>4058</v>
      </c>
      <c r="Q565" s="5"/>
      <c r="R565" s="5">
        <v>1.0</v>
      </c>
      <c r="S565" s="5" t="s">
        <v>4152</v>
      </c>
    </row>
    <row r="566">
      <c r="A566" s="5" t="s">
        <v>3301</v>
      </c>
      <c r="B566" s="5" t="s">
        <v>4214</v>
      </c>
      <c r="C566" s="5" t="s">
        <v>4215</v>
      </c>
      <c r="D566" s="5" t="s">
        <v>4216</v>
      </c>
      <c r="E566" s="5" t="s">
        <v>3305</v>
      </c>
      <c r="G566" s="5" t="s">
        <v>3885</v>
      </c>
      <c r="H566" s="5">
        <v>501647.0</v>
      </c>
      <c r="I566" s="5" t="s">
        <v>4217</v>
      </c>
      <c r="J566" s="5" t="s">
        <v>3308</v>
      </c>
      <c r="K566" s="5">
        <v>5.016471E9</v>
      </c>
      <c r="L566" s="5">
        <v>5.0</v>
      </c>
      <c r="N566" s="5"/>
      <c r="O566" s="5" t="s">
        <v>4218</v>
      </c>
      <c r="P566" s="5" t="s">
        <v>3638</v>
      </c>
      <c r="Q566" s="5"/>
      <c r="R566" s="5">
        <v>2.0</v>
      </c>
      <c r="S566" s="5" t="s">
        <v>4084</v>
      </c>
    </row>
    <row r="567">
      <c r="A567" s="5" t="s">
        <v>3301</v>
      </c>
      <c r="B567" s="5" t="s">
        <v>4219</v>
      </c>
      <c r="C567" s="5" t="s">
        <v>4220</v>
      </c>
      <c r="D567" s="5" t="s">
        <v>4221</v>
      </c>
      <c r="E567" s="5" t="s">
        <v>3305</v>
      </c>
      <c r="G567" s="5" t="s">
        <v>3885</v>
      </c>
      <c r="H567" s="5">
        <v>501648.0</v>
      </c>
      <c r="I567" s="5" t="s">
        <v>4217</v>
      </c>
      <c r="J567" s="5" t="s">
        <v>3308</v>
      </c>
      <c r="K567" s="5">
        <v>5.016481E9</v>
      </c>
      <c r="L567" s="5">
        <v>5.0</v>
      </c>
      <c r="N567" s="5"/>
      <c r="O567" s="5" t="s">
        <v>4222</v>
      </c>
      <c r="P567" s="5" t="s">
        <v>3841</v>
      </c>
      <c r="Q567" s="5"/>
      <c r="R567" s="5">
        <v>2.0</v>
      </c>
      <c r="S567" s="5" t="s">
        <v>4084</v>
      </c>
    </row>
    <row r="568">
      <c r="A568" s="5" t="s">
        <v>3301</v>
      </c>
      <c r="B568" s="5" t="s">
        <v>4223</v>
      </c>
      <c r="C568" s="5" t="s">
        <v>4224</v>
      </c>
      <c r="D568" s="5" t="s">
        <v>4225</v>
      </c>
      <c r="E568" s="5" t="s">
        <v>3305</v>
      </c>
      <c r="G568" s="5" t="s">
        <v>3885</v>
      </c>
      <c r="H568" s="5">
        <v>502381.0</v>
      </c>
      <c r="I568" s="5" t="s">
        <v>4226</v>
      </c>
      <c r="J568" s="5" t="s">
        <v>3308</v>
      </c>
      <c r="K568" s="5">
        <v>5.02381E9</v>
      </c>
      <c r="L568" s="5">
        <v>5.0</v>
      </c>
      <c r="N568" s="5"/>
      <c r="O568" s="5" t="s">
        <v>4227</v>
      </c>
      <c r="P568" s="5">
        <v>9.8</v>
      </c>
      <c r="Q568" s="5"/>
      <c r="R568" s="5">
        <v>1.25</v>
      </c>
      <c r="S568" s="5" t="s">
        <v>4185</v>
      </c>
    </row>
    <row r="569">
      <c r="A569" s="5" t="s">
        <v>3301</v>
      </c>
      <c r="B569" s="5" t="s">
        <v>4223</v>
      </c>
      <c r="C569" s="5" t="s">
        <v>4224</v>
      </c>
      <c r="D569" s="5" t="s">
        <v>4228</v>
      </c>
      <c r="E569" s="5" t="s">
        <v>3305</v>
      </c>
      <c r="G569" s="5" t="s">
        <v>3885</v>
      </c>
      <c r="H569" s="5">
        <v>502381.0</v>
      </c>
      <c r="I569" s="5" t="s">
        <v>4226</v>
      </c>
      <c r="J569" s="5" t="s">
        <v>3308</v>
      </c>
      <c r="K569" s="5">
        <v>5.02381001E9</v>
      </c>
      <c r="L569" s="5">
        <v>5.0</v>
      </c>
      <c r="N569" s="5"/>
      <c r="O569" s="5" t="s">
        <v>4227</v>
      </c>
      <c r="P569" s="5">
        <v>9.8</v>
      </c>
      <c r="Q569" s="5"/>
      <c r="R569" s="5">
        <v>1.25</v>
      </c>
      <c r="S569" s="5" t="s">
        <v>4185</v>
      </c>
    </row>
    <row r="570">
      <c r="A570" s="5" t="s">
        <v>3301</v>
      </c>
      <c r="B570" s="5" t="s">
        <v>4229</v>
      </c>
      <c r="C570" s="5" t="s">
        <v>4230</v>
      </c>
      <c r="D570" s="5" t="s">
        <v>4231</v>
      </c>
      <c r="E570" s="5" t="s">
        <v>3305</v>
      </c>
      <c r="G570" s="5" t="s">
        <v>3885</v>
      </c>
      <c r="H570" s="5">
        <v>502438.0</v>
      </c>
      <c r="I570" s="5" t="s">
        <v>4226</v>
      </c>
      <c r="J570" s="5" t="s">
        <v>3308</v>
      </c>
      <c r="K570" s="5">
        <v>5.02438E9</v>
      </c>
      <c r="L570" s="5">
        <v>5.0</v>
      </c>
      <c r="N570" s="5"/>
      <c r="O570" s="5" t="s">
        <v>4232</v>
      </c>
      <c r="P570" s="5" t="s">
        <v>4233</v>
      </c>
      <c r="Q570" s="5"/>
      <c r="R570" s="5">
        <v>2.0</v>
      </c>
      <c r="S570" s="5" t="s">
        <v>4234</v>
      </c>
    </row>
    <row r="571">
      <c r="A571" s="5" t="s">
        <v>3301</v>
      </c>
      <c r="B571" s="5" t="s">
        <v>4235</v>
      </c>
      <c r="C571" s="5" t="s">
        <v>4236</v>
      </c>
      <c r="D571" s="5" t="s">
        <v>4237</v>
      </c>
      <c r="E571" s="5" t="s">
        <v>3305</v>
      </c>
      <c r="G571" s="5" t="s">
        <v>3885</v>
      </c>
      <c r="H571" s="5">
        <v>502579.0</v>
      </c>
      <c r="I571" s="5" t="s">
        <v>4226</v>
      </c>
      <c r="J571" s="5" t="s">
        <v>3308</v>
      </c>
      <c r="K571" s="5">
        <v>5.02579E9</v>
      </c>
      <c r="L571" s="5">
        <v>5.0</v>
      </c>
      <c r="N571" s="5"/>
      <c r="O571" s="5" t="s">
        <v>4238</v>
      </c>
      <c r="P571" s="5" t="s">
        <v>3679</v>
      </c>
      <c r="Q571" s="5"/>
      <c r="R571" s="5">
        <v>1.5</v>
      </c>
      <c r="S571" s="5" t="s">
        <v>4239</v>
      </c>
    </row>
    <row r="572">
      <c r="A572" s="5" t="s">
        <v>3301</v>
      </c>
      <c r="B572" s="5" t="s">
        <v>4240</v>
      </c>
      <c r="C572" s="5" t="s">
        <v>4241</v>
      </c>
      <c r="D572" s="5" t="s">
        <v>4242</v>
      </c>
      <c r="E572" s="5" t="s">
        <v>3305</v>
      </c>
      <c r="G572" s="5" t="s">
        <v>3885</v>
      </c>
      <c r="H572" s="5">
        <v>503429.0</v>
      </c>
      <c r="I572" s="5" t="s">
        <v>4226</v>
      </c>
      <c r="J572" s="5" t="s">
        <v>3308</v>
      </c>
      <c r="K572" s="5">
        <v>5.03429E9</v>
      </c>
      <c r="L572" s="5">
        <v>5.0</v>
      </c>
      <c r="N572" s="5"/>
      <c r="O572" s="5" t="s">
        <v>4243</v>
      </c>
      <c r="P572" s="5" t="s">
        <v>4184</v>
      </c>
      <c r="Q572" s="5"/>
      <c r="R572" s="5">
        <v>1.5</v>
      </c>
      <c r="S572" s="5" t="s">
        <v>4239</v>
      </c>
    </row>
    <row r="573">
      <c r="A573" s="5" t="s">
        <v>3301</v>
      </c>
      <c r="B573" s="5" t="s">
        <v>4244</v>
      </c>
      <c r="C573" s="5" t="s">
        <v>4245</v>
      </c>
      <c r="D573" s="5" t="s">
        <v>4246</v>
      </c>
      <c r="E573" s="5" t="s">
        <v>3305</v>
      </c>
      <c r="G573" s="5" t="s">
        <v>3885</v>
      </c>
      <c r="H573" s="5">
        <v>503765.0</v>
      </c>
      <c r="I573" s="5" t="s">
        <v>4156</v>
      </c>
      <c r="J573" s="5" t="s">
        <v>3308</v>
      </c>
      <c r="K573" s="5">
        <v>5.037650098E9</v>
      </c>
      <c r="L573" s="5">
        <v>4.0</v>
      </c>
      <c r="N573" s="5"/>
      <c r="O573" s="5" t="s">
        <v>4247</v>
      </c>
      <c r="P573" s="5" t="s">
        <v>4178</v>
      </c>
      <c r="Q573" s="5"/>
      <c r="R573" s="5">
        <v>1.0</v>
      </c>
      <c r="S573" s="5" t="s">
        <v>4179</v>
      </c>
    </row>
    <row r="574">
      <c r="A574" s="5" t="s">
        <v>3301</v>
      </c>
      <c r="B574" s="5" t="s">
        <v>4248</v>
      </c>
      <c r="C574" s="5" t="s">
        <v>4249</v>
      </c>
      <c r="D574" s="5" t="s">
        <v>4250</v>
      </c>
      <c r="E574" s="5" t="s">
        <v>3305</v>
      </c>
      <c r="G574" s="5" t="s">
        <v>3885</v>
      </c>
      <c r="H574" s="5">
        <v>504052.0</v>
      </c>
      <c r="I574" s="5" t="s">
        <v>4156</v>
      </c>
      <c r="J574" s="5" t="s">
        <v>3308</v>
      </c>
      <c r="K574" s="5">
        <v>5.040520098E9</v>
      </c>
      <c r="L574" s="5">
        <v>5.0</v>
      </c>
      <c r="N574" s="5"/>
      <c r="O574" s="5" t="s">
        <v>4251</v>
      </c>
      <c r="P574" s="5" t="s">
        <v>3679</v>
      </c>
      <c r="Q574" s="5"/>
      <c r="R574" s="5">
        <v>1.5</v>
      </c>
      <c r="S574" s="5" t="s">
        <v>4239</v>
      </c>
    </row>
    <row r="575">
      <c r="A575" s="5" t="s">
        <v>3301</v>
      </c>
      <c r="B575" s="5" t="s">
        <v>4252</v>
      </c>
      <c r="C575" s="5" t="s">
        <v>4253</v>
      </c>
      <c r="D575" s="5" t="s">
        <v>4254</v>
      </c>
      <c r="E575" s="5" t="s">
        <v>3305</v>
      </c>
      <c r="G575" s="5" t="s">
        <v>3885</v>
      </c>
      <c r="H575" s="5">
        <v>505431.0</v>
      </c>
      <c r="I575" s="5" t="s">
        <v>4171</v>
      </c>
      <c r="J575" s="5" t="s">
        <v>3308</v>
      </c>
      <c r="K575" s="5">
        <v>5.054311E9</v>
      </c>
      <c r="L575" s="5">
        <v>5.0</v>
      </c>
      <c r="N575" s="5"/>
      <c r="O575" s="5" t="s">
        <v>4255</v>
      </c>
      <c r="P575" s="5" t="s">
        <v>4184</v>
      </c>
      <c r="Q575" s="5"/>
      <c r="R575" s="5">
        <v>1.25</v>
      </c>
      <c r="S575" s="5" t="s">
        <v>4185</v>
      </c>
    </row>
    <row r="576">
      <c r="A576" s="5" t="s">
        <v>3301</v>
      </c>
      <c r="B576" s="5" t="s">
        <v>4252</v>
      </c>
      <c r="C576" s="5" t="s">
        <v>4253</v>
      </c>
      <c r="D576" s="5" t="s">
        <v>4256</v>
      </c>
      <c r="E576" s="5" t="s">
        <v>3305</v>
      </c>
      <c r="G576" s="5" t="s">
        <v>3885</v>
      </c>
      <c r="H576" s="5">
        <v>505431.0</v>
      </c>
      <c r="I576" s="5" t="s">
        <v>4171</v>
      </c>
      <c r="J576" s="5" t="s">
        <v>3308</v>
      </c>
      <c r="K576" s="5">
        <v>5.0543111E9</v>
      </c>
      <c r="L576" s="5">
        <v>5.0</v>
      </c>
      <c r="N576" s="5"/>
      <c r="O576" s="5" t="s">
        <v>4255</v>
      </c>
      <c r="P576" s="5" t="s">
        <v>4184</v>
      </c>
      <c r="Q576" s="5"/>
      <c r="R576" s="5">
        <v>1.25</v>
      </c>
      <c r="S576" s="5" t="s">
        <v>4185</v>
      </c>
    </row>
    <row r="577">
      <c r="A577" s="5" t="s">
        <v>3301</v>
      </c>
      <c r="B577" s="5" t="s">
        <v>4257</v>
      </c>
      <c r="C577" s="5" t="s">
        <v>4258</v>
      </c>
      <c r="D577" s="5" t="s">
        <v>4259</v>
      </c>
      <c r="E577" s="5" t="s">
        <v>3305</v>
      </c>
      <c r="G577" s="5" t="s">
        <v>3885</v>
      </c>
      <c r="H577" s="5">
        <v>505572.0</v>
      </c>
      <c r="I577" s="5" t="s">
        <v>4171</v>
      </c>
      <c r="J577" s="5" t="s">
        <v>3308</v>
      </c>
      <c r="K577" s="5">
        <v>5.055721E9</v>
      </c>
      <c r="L577" s="5">
        <v>5.0</v>
      </c>
      <c r="N577" s="5"/>
      <c r="O577" s="5" t="s">
        <v>4172</v>
      </c>
      <c r="P577" s="5" t="s">
        <v>3638</v>
      </c>
      <c r="Q577" s="5"/>
      <c r="R577" s="5">
        <v>2.0</v>
      </c>
      <c r="S577" s="5" t="s">
        <v>4084</v>
      </c>
    </row>
    <row r="578">
      <c r="A578" s="5" t="s">
        <v>3301</v>
      </c>
      <c r="B578" s="5" t="s">
        <v>4257</v>
      </c>
      <c r="C578" s="5" t="s">
        <v>4258</v>
      </c>
      <c r="D578" s="5" t="s">
        <v>4260</v>
      </c>
      <c r="E578" s="5" t="s">
        <v>3305</v>
      </c>
      <c r="G578" s="5" t="s">
        <v>3885</v>
      </c>
      <c r="H578" s="5">
        <v>505572.0</v>
      </c>
      <c r="I578" s="5" t="s">
        <v>4171</v>
      </c>
      <c r="J578" s="5" t="s">
        <v>3308</v>
      </c>
      <c r="K578" s="5">
        <v>5.0557211E9</v>
      </c>
      <c r="L578" s="5">
        <v>5.0</v>
      </c>
      <c r="N578" s="5"/>
      <c r="O578" s="5" t="s">
        <v>4172</v>
      </c>
      <c r="P578" s="5" t="s">
        <v>3638</v>
      </c>
      <c r="Q578" s="5"/>
      <c r="R578" s="5">
        <v>2.0</v>
      </c>
      <c r="S578" s="5" t="s">
        <v>4084</v>
      </c>
    </row>
    <row r="579">
      <c r="A579" s="5" t="s">
        <v>3301</v>
      </c>
      <c r="B579" s="5" t="s">
        <v>4261</v>
      </c>
      <c r="C579" s="5" t="s">
        <v>4262</v>
      </c>
      <c r="D579" s="5" t="s">
        <v>4263</v>
      </c>
      <c r="E579" s="5" t="s">
        <v>3305</v>
      </c>
      <c r="G579" s="5" t="s">
        <v>3885</v>
      </c>
      <c r="H579" s="5">
        <v>560023.0</v>
      </c>
      <c r="I579" s="5" t="s">
        <v>4264</v>
      </c>
      <c r="J579" s="5" t="s">
        <v>3308</v>
      </c>
      <c r="K579" s="5" t="s">
        <v>4265</v>
      </c>
      <c r="L579" s="5"/>
      <c r="N579" s="5" t="s">
        <v>4266</v>
      </c>
      <c r="O579" s="5" t="s">
        <v>4267</v>
      </c>
      <c r="P579" s="5">
        <v>40.0</v>
      </c>
      <c r="Q579" s="5"/>
      <c r="R579" s="5"/>
      <c r="S579" s="5">
        <v>2.9</v>
      </c>
    </row>
    <row r="580">
      <c r="A580" s="5" t="s">
        <v>3301</v>
      </c>
      <c r="B580" s="5" t="s">
        <v>4268</v>
      </c>
      <c r="C580" s="5" t="s">
        <v>4269</v>
      </c>
      <c r="D580" s="5" t="s">
        <v>4270</v>
      </c>
      <c r="E580" s="5" t="s">
        <v>3305</v>
      </c>
      <c r="G580" s="5" t="s">
        <v>3885</v>
      </c>
      <c r="H580" s="5" t="s">
        <v>4119</v>
      </c>
      <c r="I580" s="5" t="s">
        <v>4119</v>
      </c>
      <c r="J580" s="5" t="s">
        <v>3308</v>
      </c>
      <c r="K580" s="5"/>
      <c r="L580" s="5"/>
      <c r="N580" s="5"/>
      <c r="O580" s="5" t="s">
        <v>4271</v>
      </c>
      <c r="P580" s="5"/>
      <c r="Q580" s="5"/>
      <c r="R580" s="5">
        <v>2.5</v>
      </c>
      <c r="S580" s="5"/>
    </row>
    <row r="581">
      <c r="A581" s="5" t="s">
        <v>3301</v>
      </c>
      <c r="B581" s="5" t="s">
        <v>4272</v>
      </c>
      <c r="C581" s="5" t="s">
        <v>4273</v>
      </c>
      <c r="D581" s="5" t="s">
        <v>4274</v>
      </c>
      <c r="E581" s="5" t="s">
        <v>3305</v>
      </c>
      <c r="G581" s="5" t="s">
        <v>3885</v>
      </c>
      <c r="H581" s="5" t="s">
        <v>4275</v>
      </c>
      <c r="I581" s="5" t="s">
        <v>4275</v>
      </c>
      <c r="J581" s="5" t="s">
        <v>3308</v>
      </c>
      <c r="K581" s="5">
        <v>8520071.0</v>
      </c>
      <c r="L581" s="5"/>
      <c r="N581" s="5"/>
      <c r="O581" s="5" t="s">
        <v>3890</v>
      </c>
      <c r="P581" s="5"/>
      <c r="Q581" s="5"/>
      <c r="R581" s="5"/>
      <c r="S581" s="5"/>
    </row>
    <row r="582">
      <c r="A582" s="5" t="s">
        <v>3301</v>
      </c>
      <c r="B582" s="5" t="s">
        <v>4276</v>
      </c>
      <c r="C582" s="5" t="s">
        <v>4277</v>
      </c>
      <c r="D582" s="5" t="s">
        <v>4278</v>
      </c>
      <c r="E582" s="5" t="s">
        <v>3305</v>
      </c>
      <c r="G582" s="5" t="s">
        <v>3885</v>
      </c>
      <c r="H582" s="5" t="s">
        <v>4279</v>
      </c>
      <c r="I582" s="5" t="s">
        <v>4280</v>
      </c>
      <c r="J582" s="5" t="s">
        <v>3308</v>
      </c>
      <c r="K582" s="5">
        <v>2.064600042E9</v>
      </c>
      <c r="L582" s="5"/>
      <c r="N582" s="5"/>
      <c r="O582" s="5" t="s">
        <v>4281</v>
      </c>
      <c r="P582" s="5"/>
      <c r="Q582" s="5"/>
      <c r="R582" s="5"/>
      <c r="S582" s="5"/>
    </row>
    <row r="583">
      <c r="A583" s="5" t="s">
        <v>3301</v>
      </c>
      <c r="B583" s="5" t="s">
        <v>4276</v>
      </c>
      <c r="C583" s="5" t="s">
        <v>4277</v>
      </c>
      <c r="D583" s="5" t="s">
        <v>4282</v>
      </c>
      <c r="E583" s="5" t="s">
        <v>3305</v>
      </c>
      <c r="G583" s="5" t="s">
        <v>3885</v>
      </c>
      <c r="H583" s="5" t="s">
        <v>4279</v>
      </c>
      <c r="I583" s="5" t="s">
        <v>4280</v>
      </c>
      <c r="J583" s="5" t="s">
        <v>3308</v>
      </c>
      <c r="K583" s="5">
        <v>2.064600031E9</v>
      </c>
      <c r="L583" s="5"/>
      <c r="N583" s="5"/>
      <c r="O583" s="5" t="s">
        <v>3989</v>
      </c>
      <c r="P583" s="5" t="s">
        <v>4283</v>
      </c>
      <c r="Q583" s="5"/>
      <c r="R583" s="5"/>
      <c r="S583" s="5"/>
    </row>
    <row r="584">
      <c r="A584" s="5" t="s">
        <v>3301</v>
      </c>
      <c r="B584" s="5" t="s">
        <v>4276</v>
      </c>
      <c r="C584" s="5" t="s">
        <v>4277</v>
      </c>
      <c r="D584" s="5" t="s">
        <v>4284</v>
      </c>
      <c r="E584" s="5" t="s">
        <v>3305</v>
      </c>
      <c r="G584" s="5" t="s">
        <v>3885</v>
      </c>
      <c r="H584" s="5" t="s">
        <v>4279</v>
      </c>
      <c r="I584" s="5" t="s">
        <v>4280</v>
      </c>
      <c r="J584" s="5" t="s">
        <v>3308</v>
      </c>
      <c r="K584" s="5">
        <v>2.064600032E9</v>
      </c>
      <c r="L584" s="5"/>
      <c r="N584" s="5"/>
      <c r="O584" s="5" t="s">
        <v>3989</v>
      </c>
      <c r="P584" s="5" t="s">
        <v>4283</v>
      </c>
      <c r="Q584" s="5"/>
      <c r="R584" s="5"/>
      <c r="S584" s="5"/>
    </row>
    <row r="585">
      <c r="A585" s="5" t="s">
        <v>3301</v>
      </c>
      <c r="B585" s="5" t="s">
        <v>4276</v>
      </c>
      <c r="C585" s="5" t="s">
        <v>4277</v>
      </c>
      <c r="D585" s="5" t="s">
        <v>4285</v>
      </c>
      <c r="E585" s="5" t="s">
        <v>3305</v>
      </c>
      <c r="G585" s="5" t="s">
        <v>3885</v>
      </c>
      <c r="H585" s="5" t="s">
        <v>4279</v>
      </c>
      <c r="I585" s="5" t="s">
        <v>4280</v>
      </c>
      <c r="J585" s="5" t="s">
        <v>3308</v>
      </c>
      <c r="K585" s="5">
        <v>2.064600033E9</v>
      </c>
      <c r="L585" s="5"/>
      <c r="N585" s="5"/>
      <c r="O585" s="5" t="s">
        <v>3989</v>
      </c>
      <c r="P585" s="5" t="s">
        <v>4283</v>
      </c>
      <c r="Q585" s="5"/>
      <c r="R585" s="5"/>
      <c r="S585" s="5"/>
    </row>
    <row r="586">
      <c r="A586" s="5" t="s">
        <v>3301</v>
      </c>
      <c r="B586" s="5" t="s">
        <v>4276</v>
      </c>
      <c r="C586" s="5" t="s">
        <v>4277</v>
      </c>
      <c r="D586" s="5" t="s">
        <v>4286</v>
      </c>
      <c r="E586" s="5" t="s">
        <v>3305</v>
      </c>
      <c r="G586" s="5" t="s">
        <v>3885</v>
      </c>
      <c r="H586" s="5" t="s">
        <v>4279</v>
      </c>
      <c r="I586" s="5" t="s">
        <v>4280</v>
      </c>
      <c r="J586" s="5" t="s">
        <v>3308</v>
      </c>
      <c r="K586" s="5">
        <v>2.064600041E9</v>
      </c>
      <c r="L586" s="5"/>
      <c r="N586" s="5"/>
      <c r="O586" s="5" t="s">
        <v>4281</v>
      </c>
      <c r="P586" s="5" t="s">
        <v>4287</v>
      </c>
      <c r="Q586" s="5"/>
      <c r="R586" s="5"/>
      <c r="S586" s="5"/>
    </row>
    <row r="587">
      <c r="A587" s="5" t="s">
        <v>3301</v>
      </c>
      <c r="B587" s="5" t="s">
        <v>4276</v>
      </c>
      <c r="C587" s="5" t="s">
        <v>4277</v>
      </c>
      <c r="D587" s="5" t="s">
        <v>4288</v>
      </c>
      <c r="E587" s="5" t="s">
        <v>3305</v>
      </c>
      <c r="F587" s="5"/>
      <c r="G587" s="5" t="s">
        <v>3885</v>
      </c>
      <c r="H587" s="5" t="s">
        <v>4279</v>
      </c>
      <c r="I587" s="5" t="s">
        <v>4280</v>
      </c>
      <c r="J587" s="5" t="s">
        <v>3308</v>
      </c>
      <c r="K587" s="5">
        <v>2.064600043E9</v>
      </c>
      <c r="L587" s="5"/>
      <c r="M587" s="5"/>
      <c r="N587" s="5"/>
      <c r="O587" s="5" t="s">
        <v>4281</v>
      </c>
      <c r="P587" s="5" t="s">
        <v>4287</v>
      </c>
      <c r="Q587" s="5"/>
      <c r="R587" s="5"/>
      <c r="S587" s="5"/>
    </row>
    <row r="588">
      <c r="A588" s="5" t="s">
        <v>3301</v>
      </c>
      <c r="B588" s="5" t="s">
        <v>4276</v>
      </c>
      <c r="C588" s="5" t="s">
        <v>4277</v>
      </c>
      <c r="D588" s="5" t="s">
        <v>4289</v>
      </c>
      <c r="E588" s="5" t="s">
        <v>3305</v>
      </c>
      <c r="F588" s="5"/>
      <c r="G588" s="5" t="s">
        <v>3885</v>
      </c>
      <c r="H588" s="5" t="s">
        <v>4279</v>
      </c>
      <c r="I588" s="5" t="s">
        <v>4280</v>
      </c>
      <c r="J588" s="5" t="s">
        <v>3308</v>
      </c>
      <c r="K588" s="5">
        <v>2.064600021E9</v>
      </c>
      <c r="L588" s="5"/>
      <c r="M588" s="5"/>
      <c r="N588" s="5"/>
      <c r="O588" s="5"/>
      <c r="P588" s="5"/>
      <c r="Q588" s="5"/>
      <c r="R588" s="5"/>
      <c r="S588" s="5"/>
    </row>
    <row r="589">
      <c r="A589" s="5" t="s">
        <v>3301</v>
      </c>
      <c r="B589" s="5" t="s">
        <v>4276</v>
      </c>
      <c r="C589" s="5" t="s">
        <v>4277</v>
      </c>
      <c r="D589" s="5" t="s">
        <v>4290</v>
      </c>
      <c r="E589" s="5" t="s">
        <v>3305</v>
      </c>
      <c r="F589" s="5"/>
      <c r="G589" s="5" t="s">
        <v>3885</v>
      </c>
      <c r="H589" s="5" t="s">
        <v>4279</v>
      </c>
      <c r="I589" s="5" t="s">
        <v>4280</v>
      </c>
      <c r="J589" s="5" t="s">
        <v>3308</v>
      </c>
      <c r="K589" s="5">
        <v>2.064600022E9</v>
      </c>
      <c r="L589" s="5"/>
      <c r="M589" s="5"/>
      <c r="N589" s="5"/>
      <c r="O589" s="5"/>
      <c r="P589" s="5"/>
      <c r="Q589" s="5"/>
      <c r="R589" s="5"/>
      <c r="S589" s="5"/>
    </row>
    <row r="590">
      <c r="A590" s="5" t="s">
        <v>3301</v>
      </c>
      <c r="B590" s="5" t="s">
        <v>4276</v>
      </c>
      <c r="C590" s="5" t="s">
        <v>4277</v>
      </c>
      <c r="D590" s="5" t="s">
        <v>4291</v>
      </c>
      <c r="E590" s="5" t="s">
        <v>3305</v>
      </c>
      <c r="F590" s="5"/>
      <c r="G590" s="5" t="s">
        <v>3885</v>
      </c>
      <c r="H590" s="5" t="s">
        <v>4279</v>
      </c>
      <c r="I590" s="5" t="s">
        <v>4280</v>
      </c>
      <c r="J590" s="5" t="s">
        <v>3308</v>
      </c>
      <c r="K590" s="5">
        <v>2.064600023E9</v>
      </c>
      <c r="L590" s="5"/>
      <c r="M590" s="5"/>
      <c r="N590" s="5"/>
      <c r="O590" s="5"/>
      <c r="P590" s="5"/>
      <c r="Q590" s="5"/>
      <c r="R590" s="5"/>
      <c r="S590" s="5"/>
    </row>
    <row r="591">
      <c r="A591" s="5" t="s">
        <v>3301</v>
      </c>
      <c r="B591" s="5" t="s">
        <v>4276</v>
      </c>
      <c r="C591" s="5" t="s">
        <v>4277</v>
      </c>
      <c r="D591" s="5" t="s">
        <v>4292</v>
      </c>
      <c r="E591" s="5" t="s">
        <v>3305</v>
      </c>
      <c r="F591" s="5"/>
      <c r="G591" s="5" t="s">
        <v>3885</v>
      </c>
      <c r="H591" s="5" t="s">
        <v>4279</v>
      </c>
      <c r="I591" s="5" t="s">
        <v>4280</v>
      </c>
      <c r="J591" s="5" t="s">
        <v>3308</v>
      </c>
      <c r="K591" s="5">
        <v>2.064600011E9</v>
      </c>
      <c r="L591" s="5"/>
      <c r="M591" s="5"/>
      <c r="N591" s="5"/>
      <c r="O591" s="5"/>
      <c r="P591" s="5"/>
      <c r="Q591" s="5"/>
      <c r="R591" s="5"/>
      <c r="S591" s="5"/>
    </row>
    <row r="592">
      <c r="A592" s="5" t="s">
        <v>3301</v>
      </c>
      <c r="B592" s="5" t="s">
        <v>4276</v>
      </c>
      <c r="C592" s="5" t="s">
        <v>4277</v>
      </c>
      <c r="D592" s="5" t="s">
        <v>4293</v>
      </c>
      <c r="E592" s="5" t="s">
        <v>3305</v>
      </c>
      <c r="F592" s="5"/>
      <c r="G592" s="5" t="s">
        <v>3885</v>
      </c>
      <c r="H592" s="5" t="s">
        <v>4279</v>
      </c>
      <c r="I592" s="5" t="s">
        <v>4280</v>
      </c>
      <c r="J592" s="5" t="s">
        <v>3308</v>
      </c>
      <c r="K592" s="5">
        <v>2.064600012E9</v>
      </c>
      <c r="L592" s="5"/>
      <c r="M592" s="5"/>
      <c r="N592" s="5"/>
      <c r="O592" s="5"/>
      <c r="P592" s="5"/>
      <c r="Q592" s="5"/>
      <c r="R592" s="5"/>
      <c r="S592" s="5"/>
    </row>
    <row r="593">
      <c r="A593" s="5" t="s">
        <v>3301</v>
      </c>
      <c r="B593" s="5" t="s">
        <v>4276</v>
      </c>
      <c r="C593" s="5" t="s">
        <v>4277</v>
      </c>
      <c r="D593" s="5" t="s">
        <v>4294</v>
      </c>
      <c r="E593" s="5" t="s">
        <v>3305</v>
      </c>
      <c r="F593" s="5"/>
      <c r="G593" s="5" t="s">
        <v>3885</v>
      </c>
      <c r="H593" s="5" t="s">
        <v>4279</v>
      </c>
      <c r="I593" s="5" t="s">
        <v>4280</v>
      </c>
      <c r="J593" s="5" t="s">
        <v>3308</v>
      </c>
      <c r="K593" s="5">
        <v>2.064600013E9</v>
      </c>
      <c r="L593" s="5"/>
      <c r="M593" s="5"/>
      <c r="N593" s="5"/>
      <c r="O593" s="5"/>
      <c r="P593" s="5"/>
      <c r="Q593" s="5"/>
      <c r="R593" s="5"/>
      <c r="S593" s="5"/>
    </row>
    <row r="594">
      <c r="A594" s="5" t="s">
        <v>3301</v>
      </c>
      <c r="B594" s="5" t="s">
        <v>4295</v>
      </c>
      <c r="C594" s="5" t="s">
        <v>4296</v>
      </c>
      <c r="D594" s="5" t="s">
        <v>4297</v>
      </c>
      <c r="E594" s="5" t="s">
        <v>3305</v>
      </c>
      <c r="F594" s="5"/>
      <c r="G594" s="5" t="s">
        <v>3885</v>
      </c>
      <c r="H594" s="5" t="s">
        <v>4298</v>
      </c>
      <c r="I594" s="5" t="s">
        <v>4298</v>
      </c>
      <c r="J594" s="5" t="s">
        <v>3308</v>
      </c>
      <c r="K594" s="5">
        <v>3.9000211E7</v>
      </c>
      <c r="L594" s="5"/>
      <c r="M594" s="5"/>
      <c r="N594" s="5"/>
      <c r="O594" s="5" t="s">
        <v>3929</v>
      </c>
      <c r="P594" s="5"/>
      <c r="Q594" s="5"/>
      <c r="R594" s="5">
        <v>4.2</v>
      </c>
      <c r="S594" s="5"/>
    </row>
    <row r="595">
      <c r="A595" s="5" t="s">
        <v>3301</v>
      </c>
      <c r="B595" s="5" t="s">
        <v>4299</v>
      </c>
      <c r="C595" s="5" t="s">
        <v>4300</v>
      </c>
      <c r="D595" s="5" t="s">
        <v>4301</v>
      </c>
      <c r="E595" s="5" t="s">
        <v>3305</v>
      </c>
      <c r="F595" s="5"/>
      <c r="G595" s="5" t="s">
        <v>3885</v>
      </c>
      <c r="H595" s="5" t="s">
        <v>4007</v>
      </c>
      <c r="I595" s="5" t="s">
        <v>4302</v>
      </c>
      <c r="J595" s="5" t="s">
        <v>3331</v>
      </c>
      <c r="K595" s="5">
        <v>4.60123151E8</v>
      </c>
      <c r="L595" s="5"/>
      <c r="M595" s="5"/>
      <c r="N595" s="5"/>
      <c r="O595" s="5" t="s">
        <v>3929</v>
      </c>
      <c r="P595" s="5"/>
      <c r="Q595" s="5"/>
      <c r="R595" s="5">
        <v>4.2</v>
      </c>
      <c r="S595" s="5"/>
    </row>
    <row r="596">
      <c r="A596" s="5" t="s">
        <v>3301</v>
      </c>
      <c r="B596" s="5" t="s">
        <v>4299</v>
      </c>
      <c r="C596" s="5" t="s">
        <v>4300</v>
      </c>
      <c r="D596" s="5" t="s">
        <v>4303</v>
      </c>
      <c r="E596" s="5" t="s">
        <v>3305</v>
      </c>
      <c r="F596" s="5"/>
      <c r="G596" s="5" t="s">
        <v>3885</v>
      </c>
      <c r="H596" s="5" t="s">
        <v>4007</v>
      </c>
      <c r="I596" s="5" t="s">
        <v>4302</v>
      </c>
      <c r="J596" s="5" t="s">
        <v>3331</v>
      </c>
      <c r="K596" s="5">
        <v>4.60123251E8</v>
      </c>
      <c r="L596" s="5"/>
      <c r="M596" s="5"/>
      <c r="N596" s="5"/>
      <c r="O596" s="5" t="s">
        <v>3929</v>
      </c>
      <c r="P596" s="5"/>
      <c r="Q596" s="5"/>
      <c r="R596" s="5">
        <v>4.2</v>
      </c>
      <c r="S596" s="5"/>
    </row>
    <row r="597">
      <c r="A597" s="5" t="s">
        <v>3301</v>
      </c>
      <c r="B597" s="5" t="s">
        <v>4304</v>
      </c>
      <c r="C597" s="5" t="s">
        <v>4305</v>
      </c>
      <c r="D597" s="5" t="s">
        <v>4306</v>
      </c>
      <c r="E597" s="5" t="s">
        <v>3305</v>
      </c>
      <c r="F597" s="5"/>
      <c r="G597" s="5" t="s">
        <v>3885</v>
      </c>
      <c r="H597" s="5" t="s">
        <v>4307</v>
      </c>
      <c r="I597" s="5" t="s">
        <v>4307</v>
      </c>
      <c r="J597" s="5" t="s">
        <v>3308</v>
      </c>
      <c r="K597" s="5">
        <v>3.49052447E8</v>
      </c>
      <c r="L597" s="5">
        <v>5.0</v>
      </c>
      <c r="M597" s="5"/>
      <c r="N597" s="5"/>
      <c r="O597" s="5" t="s">
        <v>4308</v>
      </c>
      <c r="P597" s="5">
        <v>50.0</v>
      </c>
      <c r="Q597" s="5"/>
      <c r="R597" s="5">
        <v>2.0</v>
      </c>
      <c r="S597" s="5"/>
    </row>
    <row r="598">
      <c r="A598" s="5" t="s">
        <v>3301</v>
      </c>
      <c r="B598" s="5" t="s">
        <v>4304</v>
      </c>
      <c r="C598" s="5" t="s">
        <v>4305</v>
      </c>
      <c r="D598" s="5" t="s">
        <v>4309</v>
      </c>
      <c r="E598" s="5" t="s">
        <v>3305</v>
      </c>
      <c r="F598" s="5"/>
      <c r="G598" s="5" t="s">
        <v>3885</v>
      </c>
      <c r="H598" s="5" t="s">
        <v>4307</v>
      </c>
      <c r="I598" s="5" t="s">
        <v>4307</v>
      </c>
      <c r="J598" s="5" t="s">
        <v>3308</v>
      </c>
      <c r="K598" s="5">
        <v>3.49056447E8</v>
      </c>
      <c r="L598" s="5">
        <v>5.0</v>
      </c>
      <c r="M598" s="5"/>
      <c r="N598" s="5" t="s">
        <v>4310</v>
      </c>
      <c r="O598" s="5" t="s">
        <v>4308</v>
      </c>
      <c r="P598" s="5">
        <v>50.0</v>
      </c>
      <c r="Q598" s="5"/>
      <c r="R598" s="5">
        <v>2.0</v>
      </c>
      <c r="S598" s="5"/>
    </row>
    <row r="599">
      <c r="A599" s="5" t="s">
        <v>3301</v>
      </c>
      <c r="B599" s="5" t="s">
        <v>4311</v>
      </c>
      <c r="C599" s="5" t="s">
        <v>4312</v>
      </c>
      <c r="D599" s="5" t="s">
        <v>4313</v>
      </c>
      <c r="E599" s="5" t="s">
        <v>3305</v>
      </c>
      <c r="F599" s="5"/>
      <c r="G599" s="5" t="s">
        <v>3885</v>
      </c>
      <c r="H599" s="5" t="s">
        <v>4314</v>
      </c>
      <c r="I599" s="5" t="s">
        <v>4315</v>
      </c>
      <c r="J599" s="5" t="s">
        <v>3308</v>
      </c>
      <c r="K599" s="5">
        <v>1.0530022E9</v>
      </c>
      <c r="L599" s="5"/>
      <c r="M599" s="5"/>
      <c r="N599" s="5"/>
      <c r="O599" s="5" t="s">
        <v>4316</v>
      </c>
      <c r="P599" s="5"/>
      <c r="Q599" s="5"/>
      <c r="R599" s="5">
        <v>2.5</v>
      </c>
      <c r="S599" s="5"/>
    </row>
    <row r="600">
      <c r="A600" s="5" t="s">
        <v>3301</v>
      </c>
      <c r="B600" s="5" t="s">
        <v>4311</v>
      </c>
      <c r="C600" s="5" t="s">
        <v>4312</v>
      </c>
      <c r="D600" s="5" t="s">
        <v>4317</v>
      </c>
      <c r="E600" s="5" t="s">
        <v>3305</v>
      </c>
      <c r="F600" s="5"/>
      <c r="G600" s="5" t="s">
        <v>3885</v>
      </c>
      <c r="H600" s="5" t="s">
        <v>4314</v>
      </c>
      <c r="I600" s="5" t="s">
        <v>4315</v>
      </c>
      <c r="J600" s="5" t="s">
        <v>3308</v>
      </c>
      <c r="K600" s="5">
        <v>1.0530019E9</v>
      </c>
      <c r="L600" s="5"/>
      <c r="M600" s="5"/>
      <c r="N600" s="5"/>
      <c r="O600" s="5" t="s">
        <v>4316</v>
      </c>
      <c r="P600" s="5"/>
      <c r="Q600" s="5"/>
      <c r="R600" s="5">
        <v>2.5</v>
      </c>
      <c r="S600" s="5"/>
    </row>
    <row r="601">
      <c r="A601" s="5" t="s">
        <v>3301</v>
      </c>
      <c r="B601" s="5" t="s">
        <v>4311</v>
      </c>
      <c r="C601" s="5" t="s">
        <v>4312</v>
      </c>
      <c r="D601" s="5" t="s">
        <v>4318</v>
      </c>
      <c r="E601" s="5" t="s">
        <v>3305</v>
      </c>
      <c r="F601" s="5"/>
      <c r="G601" s="5" t="s">
        <v>3885</v>
      </c>
      <c r="H601" s="5" t="s">
        <v>4314</v>
      </c>
      <c r="I601" s="5" t="s">
        <v>4315</v>
      </c>
      <c r="J601" s="5" t="s">
        <v>3308</v>
      </c>
      <c r="K601" s="5">
        <v>1.0530021E9</v>
      </c>
      <c r="L601" s="5"/>
      <c r="M601" s="5"/>
      <c r="N601" s="5"/>
      <c r="O601" s="5" t="s">
        <v>4316</v>
      </c>
      <c r="P601" s="5"/>
      <c r="Q601" s="5"/>
      <c r="R601" s="5">
        <v>2.5</v>
      </c>
      <c r="S601" s="5"/>
    </row>
    <row r="602">
      <c r="A602" s="5" t="s">
        <v>3301</v>
      </c>
      <c r="B602" s="5" t="s">
        <v>4311</v>
      </c>
      <c r="C602" s="5" t="s">
        <v>4312</v>
      </c>
      <c r="D602" s="5" t="s">
        <v>4319</v>
      </c>
      <c r="E602" s="5" t="s">
        <v>3305</v>
      </c>
      <c r="F602" s="5"/>
      <c r="G602" s="5" t="s">
        <v>3885</v>
      </c>
      <c r="H602" s="5" t="s">
        <v>4314</v>
      </c>
      <c r="I602" s="5" t="s">
        <v>4315</v>
      </c>
      <c r="J602" s="5" t="s">
        <v>3308</v>
      </c>
      <c r="K602" s="5">
        <v>1.0530023E9</v>
      </c>
      <c r="L602" s="5"/>
      <c r="M602" s="5"/>
      <c r="N602" s="5"/>
      <c r="O602" s="5" t="s">
        <v>4316</v>
      </c>
      <c r="P602" s="5"/>
      <c r="Q602" s="5"/>
      <c r="R602" s="5">
        <v>2.5</v>
      </c>
      <c r="S602" s="5"/>
    </row>
    <row r="603">
      <c r="A603" s="5" t="s">
        <v>3301</v>
      </c>
      <c r="B603" s="5" t="s">
        <v>4311</v>
      </c>
      <c r="C603" s="5" t="s">
        <v>4312</v>
      </c>
      <c r="D603" s="5" t="s">
        <v>4320</v>
      </c>
      <c r="E603" s="5" t="s">
        <v>3305</v>
      </c>
      <c r="F603" s="5"/>
      <c r="G603" s="5" t="s">
        <v>3885</v>
      </c>
      <c r="H603" s="5" t="s">
        <v>4314</v>
      </c>
      <c r="I603" s="5" t="s">
        <v>4315</v>
      </c>
      <c r="J603" s="5" t="s">
        <v>3308</v>
      </c>
      <c r="K603" s="5">
        <v>1.0530024E9</v>
      </c>
      <c r="L603" s="5"/>
      <c r="M603" s="5"/>
      <c r="N603" s="5"/>
      <c r="O603" s="5" t="s">
        <v>4316</v>
      </c>
      <c r="P603" s="5"/>
      <c r="Q603" s="5"/>
      <c r="R603" s="5">
        <v>2.5</v>
      </c>
      <c r="S603" s="5"/>
    </row>
    <row r="604">
      <c r="A604" s="5" t="s">
        <v>3301</v>
      </c>
      <c r="B604" s="5" t="s">
        <v>4311</v>
      </c>
      <c r="C604" s="5" t="s">
        <v>4312</v>
      </c>
      <c r="D604" s="5" t="s">
        <v>4321</v>
      </c>
      <c r="E604" s="5" t="s">
        <v>3305</v>
      </c>
      <c r="F604" s="5"/>
      <c r="G604" s="5" t="s">
        <v>3885</v>
      </c>
      <c r="H604" s="5" t="s">
        <v>4314</v>
      </c>
      <c r="I604" s="5" t="s">
        <v>4315</v>
      </c>
      <c r="J604" s="5" t="s">
        <v>3308</v>
      </c>
      <c r="K604" s="5">
        <v>1.0530011E9</v>
      </c>
      <c r="L604" s="5"/>
      <c r="M604" s="5"/>
      <c r="N604" s="5"/>
      <c r="O604" s="5" t="s">
        <v>4322</v>
      </c>
      <c r="P604" s="5" t="s">
        <v>4323</v>
      </c>
      <c r="Q604" s="5"/>
      <c r="R604" s="5">
        <v>2.5</v>
      </c>
      <c r="S604" s="5"/>
    </row>
    <row r="605">
      <c r="A605" s="5" t="s">
        <v>3301</v>
      </c>
      <c r="B605" s="5" t="s">
        <v>4311</v>
      </c>
      <c r="C605" s="5" t="s">
        <v>4312</v>
      </c>
      <c r="D605" s="5" t="s">
        <v>4324</v>
      </c>
      <c r="E605" s="5" t="s">
        <v>3305</v>
      </c>
      <c r="F605" s="5"/>
      <c r="G605" s="5" t="s">
        <v>3885</v>
      </c>
      <c r="H605" s="5" t="s">
        <v>4314</v>
      </c>
      <c r="I605" s="5" t="s">
        <v>4315</v>
      </c>
      <c r="J605" s="5" t="s">
        <v>3308</v>
      </c>
      <c r="K605" s="5">
        <v>1.0530012E9</v>
      </c>
      <c r="L605" s="5"/>
      <c r="M605" s="5"/>
      <c r="N605" s="5"/>
      <c r="O605" s="5" t="s">
        <v>4322</v>
      </c>
      <c r="P605" s="5" t="s">
        <v>4323</v>
      </c>
      <c r="Q605" s="5"/>
      <c r="R605" s="5">
        <v>2.5</v>
      </c>
      <c r="S605" s="5"/>
    </row>
    <row r="606">
      <c r="A606" s="5" t="s">
        <v>3301</v>
      </c>
      <c r="B606" s="5" t="s">
        <v>4311</v>
      </c>
      <c r="C606" s="5" t="s">
        <v>4312</v>
      </c>
      <c r="D606" s="5" t="s">
        <v>4325</v>
      </c>
      <c r="E606" s="5" t="s">
        <v>3305</v>
      </c>
      <c r="F606" s="5"/>
      <c r="G606" s="5" t="s">
        <v>3885</v>
      </c>
      <c r="H606" s="5" t="s">
        <v>4314</v>
      </c>
      <c r="I606" s="5" t="s">
        <v>4315</v>
      </c>
      <c r="J606" s="5" t="s">
        <v>3308</v>
      </c>
      <c r="K606" s="5">
        <v>1.0530013E9</v>
      </c>
      <c r="L606" s="5"/>
      <c r="M606" s="5"/>
      <c r="N606" s="5"/>
      <c r="O606" s="5" t="s">
        <v>4322</v>
      </c>
      <c r="P606" s="5" t="s">
        <v>4323</v>
      </c>
      <c r="Q606" s="5"/>
      <c r="R606" s="5">
        <v>2.5</v>
      </c>
      <c r="S606" s="5"/>
    </row>
    <row r="607">
      <c r="A607" s="5" t="s">
        <v>3301</v>
      </c>
      <c r="B607" s="5" t="s">
        <v>4311</v>
      </c>
      <c r="C607" s="5" t="s">
        <v>4312</v>
      </c>
      <c r="D607" s="5" t="s">
        <v>4326</v>
      </c>
      <c r="E607" s="5" t="s">
        <v>3305</v>
      </c>
      <c r="F607" s="5"/>
      <c r="G607" s="5" t="s">
        <v>3885</v>
      </c>
      <c r="H607" s="5" t="s">
        <v>4314</v>
      </c>
      <c r="I607" s="5" t="s">
        <v>4315</v>
      </c>
      <c r="J607" s="5" t="s">
        <v>3308</v>
      </c>
      <c r="K607" s="5">
        <v>1.0530014E9</v>
      </c>
      <c r="L607" s="5"/>
      <c r="M607" s="5"/>
      <c r="N607" s="5"/>
      <c r="O607" s="5" t="s">
        <v>4322</v>
      </c>
      <c r="P607" s="5" t="s">
        <v>4323</v>
      </c>
      <c r="Q607" s="5"/>
      <c r="R607" s="5">
        <v>2.5</v>
      </c>
      <c r="S607" s="5"/>
    </row>
    <row r="608">
      <c r="A608" s="5" t="s">
        <v>3301</v>
      </c>
      <c r="B608" s="5" t="s">
        <v>4311</v>
      </c>
      <c r="C608" s="5" t="s">
        <v>4312</v>
      </c>
      <c r="D608" s="5" t="s">
        <v>4327</v>
      </c>
      <c r="E608" s="5" t="s">
        <v>3305</v>
      </c>
      <c r="F608" s="5"/>
      <c r="G608" s="5" t="s">
        <v>3885</v>
      </c>
      <c r="H608" s="5" t="s">
        <v>4314</v>
      </c>
      <c r="I608" s="5" t="s">
        <v>4315</v>
      </c>
      <c r="J608" s="5" t="s">
        <v>3308</v>
      </c>
      <c r="K608" s="5">
        <v>1.05300181E9</v>
      </c>
      <c r="L608" s="5"/>
      <c r="M608" s="5"/>
      <c r="N608" s="5"/>
      <c r="O608" s="5" t="s">
        <v>4322</v>
      </c>
      <c r="P608" s="5" t="s">
        <v>4323</v>
      </c>
      <c r="Q608" s="5"/>
      <c r="R608" s="5">
        <v>2.5</v>
      </c>
      <c r="S608" s="5"/>
    </row>
    <row r="609">
      <c r="A609" s="5" t="s">
        <v>3301</v>
      </c>
      <c r="B609" s="5" t="s">
        <v>4328</v>
      </c>
      <c r="C609" s="5" t="s">
        <v>4329</v>
      </c>
      <c r="D609" s="5" t="s">
        <v>4330</v>
      </c>
      <c r="E609" s="5" t="s">
        <v>3305</v>
      </c>
      <c r="F609" s="5"/>
      <c r="G609" s="5" t="s">
        <v>3885</v>
      </c>
      <c r="H609" s="5" t="s">
        <v>4331</v>
      </c>
      <c r="I609" s="5" t="s">
        <v>4315</v>
      </c>
      <c r="J609" s="5" t="s">
        <v>3331</v>
      </c>
      <c r="K609" s="5">
        <v>2.0144723E9</v>
      </c>
      <c r="L609" s="5"/>
      <c r="M609" s="5"/>
      <c r="N609" s="5"/>
      <c r="O609" s="5" t="s">
        <v>4316</v>
      </c>
      <c r="P609" s="5"/>
      <c r="Q609" s="5"/>
      <c r="R609" s="5">
        <v>2.5</v>
      </c>
      <c r="S609" s="5"/>
    </row>
    <row r="610">
      <c r="A610" s="5" t="s">
        <v>3301</v>
      </c>
      <c r="B610" s="5" t="s">
        <v>4328</v>
      </c>
      <c r="C610" s="5" t="s">
        <v>4329</v>
      </c>
      <c r="D610" s="5" t="s">
        <v>4332</v>
      </c>
      <c r="E610" s="5" t="s">
        <v>3305</v>
      </c>
      <c r="F610" s="5"/>
      <c r="G610" s="5" t="s">
        <v>3885</v>
      </c>
      <c r="H610" s="5" t="s">
        <v>4331</v>
      </c>
      <c r="I610" s="5" t="s">
        <v>4315</v>
      </c>
      <c r="J610" s="5" t="s">
        <v>3331</v>
      </c>
      <c r="K610" s="5">
        <v>2.0144728E9</v>
      </c>
      <c r="L610" s="5"/>
      <c r="M610" s="5"/>
      <c r="N610" s="5"/>
      <c r="O610" s="5" t="s">
        <v>4316</v>
      </c>
      <c r="P610" s="5"/>
      <c r="Q610" s="5"/>
      <c r="R610" s="5">
        <v>2.5</v>
      </c>
      <c r="S610" s="5"/>
    </row>
    <row r="611">
      <c r="A611" s="5" t="s">
        <v>3301</v>
      </c>
      <c r="B611" s="5" t="s">
        <v>4328</v>
      </c>
      <c r="C611" s="5" t="s">
        <v>4329</v>
      </c>
      <c r="D611" s="5" t="s">
        <v>4333</v>
      </c>
      <c r="E611" s="5" t="s">
        <v>3305</v>
      </c>
      <c r="F611" s="5"/>
      <c r="G611" s="5" t="s">
        <v>3885</v>
      </c>
      <c r="H611" s="5" t="s">
        <v>4331</v>
      </c>
      <c r="I611" s="5" t="s">
        <v>4315</v>
      </c>
      <c r="J611" s="5" t="s">
        <v>3331</v>
      </c>
      <c r="K611" s="5">
        <v>2.0144722E9</v>
      </c>
      <c r="L611" s="5"/>
      <c r="M611" s="5"/>
      <c r="N611" s="5"/>
      <c r="O611" s="5" t="s">
        <v>4316</v>
      </c>
      <c r="P611" s="5"/>
      <c r="Q611" s="5"/>
      <c r="R611" s="5">
        <v>2.5</v>
      </c>
      <c r="S611" s="5"/>
    </row>
    <row r="612">
      <c r="A612" s="5" t="s">
        <v>3301</v>
      </c>
      <c r="B612" s="5" t="s">
        <v>4328</v>
      </c>
      <c r="C612" s="5" t="s">
        <v>4329</v>
      </c>
      <c r="D612" s="5" t="s">
        <v>4334</v>
      </c>
      <c r="E612" s="5" t="s">
        <v>3305</v>
      </c>
      <c r="F612" s="5"/>
      <c r="G612" s="5" t="s">
        <v>3885</v>
      </c>
      <c r="H612" s="5" t="s">
        <v>4331</v>
      </c>
      <c r="I612" s="5" t="s">
        <v>4315</v>
      </c>
      <c r="J612" s="5" t="s">
        <v>3331</v>
      </c>
      <c r="K612" s="5">
        <v>2.0144726E9</v>
      </c>
      <c r="L612" s="5"/>
      <c r="M612" s="5"/>
      <c r="N612" s="5"/>
      <c r="O612" s="5" t="s">
        <v>4316</v>
      </c>
      <c r="P612" s="5"/>
      <c r="Q612" s="5"/>
      <c r="R612" s="5">
        <v>2.5</v>
      </c>
      <c r="S612" s="5"/>
    </row>
    <row r="613">
      <c r="A613" s="5" t="s">
        <v>3301</v>
      </c>
      <c r="B613" s="5" t="s">
        <v>4328</v>
      </c>
      <c r="C613" s="5" t="s">
        <v>4329</v>
      </c>
      <c r="D613" s="5" t="s">
        <v>4335</v>
      </c>
      <c r="E613" s="5" t="s">
        <v>3305</v>
      </c>
      <c r="F613" s="5"/>
      <c r="G613" s="5" t="s">
        <v>3885</v>
      </c>
      <c r="H613" s="5" t="s">
        <v>4331</v>
      </c>
      <c r="I613" s="5" t="s">
        <v>4315</v>
      </c>
      <c r="J613" s="5" t="s">
        <v>3331</v>
      </c>
      <c r="K613" s="5">
        <v>2.0144724E9</v>
      </c>
      <c r="L613" s="5"/>
      <c r="M613" s="5"/>
      <c r="N613" s="5"/>
      <c r="O613" s="5" t="s">
        <v>4316</v>
      </c>
      <c r="P613" s="5"/>
      <c r="Q613" s="5"/>
      <c r="R613" s="5">
        <v>2.5</v>
      </c>
      <c r="S613" s="5"/>
    </row>
    <row r="614">
      <c r="A614" s="5" t="s">
        <v>3301</v>
      </c>
      <c r="B614" s="5" t="s">
        <v>4328</v>
      </c>
      <c r="C614" s="5" t="s">
        <v>4329</v>
      </c>
      <c r="D614" s="5" t="s">
        <v>4336</v>
      </c>
      <c r="E614" s="5" t="s">
        <v>3305</v>
      </c>
      <c r="F614" s="5"/>
      <c r="G614" s="5" t="s">
        <v>3885</v>
      </c>
      <c r="H614" s="5" t="s">
        <v>4331</v>
      </c>
      <c r="I614" s="5" t="s">
        <v>4315</v>
      </c>
      <c r="J614" s="5" t="s">
        <v>3331</v>
      </c>
      <c r="K614" s="5">
        <v>2.0144718E9</v>
      </c>
      <c r="L614" s="5"/>
      <c r="M614" s="5"/>
      <c r="N614" s="5"/>
      <c r="O614" s="5" t="s">
        <v>4322</v>
      </c>
      <c r="P614" s="5" t="s">
        <v>4323</v>
      </c>
      <c r="Q614" s="5"/>
      <c r="R614" s="5">
        <v>2.5</v>
      </c>
      <c r="S614" s="5"/>
    </row>
    <row r="615">
      <c r="A615" s="5" t="s">
        <v>3301</v>
      </c>
      <c r="B615" s="5" t="s">
        <v>4328</v>
      </c>
      <c r="C615" s="5" t="s">
        <v>4329</v>
      </c>
      <c r="D615" s="5" t="s">
        <v>4337</v>
      </c>
      <c r="E615" s="5" t="s">
        <v>3305</v>
      </c>
      <c r="F615" s="5"/>
      <c r="G615" s="5" t="s">
        <v>3885</v>
      </c>
      <c r="H615" s="5" t="s">
        <v>4331</v>
      </c>
      <c r="I615" s="5" t="s">
        <v>4315</v>
      </c>
      <c r="J615" s="5" t="s">
        <v>3331</v>
      </c>
      <c r="K615" s="5">
        <v>2.0144712E9</v>
      </c>
      <c r="L615" s="5"/>
      <c r="M615" s="5"/>
      <c r="N615" s="5"/>
      <c r="O615" s="5" t="s">
        <v>4322</v>
      </c>
      <c r="P615" s="5" t="s">
        <v>4323</v>
      </c>
      <c r="Q615" s="5"/>
      <c r="R615" s="5">
        <v>2.5</v>
      </c>
      <c r="S615" s="5"/>
    </row>
    <row r="616">
      <c r="A616" s="5" t="s">
        <v>3301</v>
      </c>
      <c r="B616" s="5" t="s">
        <v>4328</v>
      </c>
      <c r="C616" s="5" t="s">
        <v>4329</v>
      </c>
      <c r="D616" s="5" t="s">
        <v>4338</v>
      </c>
      <c r="E616" s="5" t="s">
        <v>3305</v>
      </c>
      <c r="F616" s="5"/>
      <c r="G616" s="5" t="s">
        <v>3885</v>
      </c>
      <c r="H616" s="5" t="s">
        <v>4331</v>
      </c>
      <c r="I616" s="5" t="s">
        <v>4315</v>
      </c>
      <c r="J616" s="5" t="s">
        <v>3331</v>
      </c>
      <c r="K616" s="5">
        <v>2.0144713E9</v>
      </c>
      <c r="L616" s="5"/>
      <c r="M616" s="5"/>
      <c r="N616" s="5"/>
      <c r="O616" s="5" t="s">
        <v>4322</v>
      </c>
      <c r="P616" s="5" t="s">
        <v>4323</v>
      </c>
      <c r="Q616" s="5"/>
      <c r="R616" s="5">
        <v>2.5</v>
      </c>
      <c r="S616" s="5"/>
    </row>
    <row r="617">
      <c r="A617" s="5" t="s">
        <v>3301</v>
      </c>
      <c r="B617" s="5" t="s">
        <v>4328</v>
      </c>
      <c r="C617" s="5" t="s">
        <v>4329</v>
      </c>
      <c r="D617" s="5" t="s">
        <v>4339</v>
      </c>
      <c r="E617" s="5" t="s">
        <v>3305</v>
      </c>
      <c r="F617" s="5"/>
      <c r="G617" s="5" t="s">
        <v>3885</v>
      </c>
      <c r="H617" s="5" t="s">
        <v>4331</v>
      </c>
      <c r="I617" s="5" t="s">
        <v>4315</v>
      </c>
      <c r="J617" s="5" t="s">
        <v>3331</v>
      </c>
      <c r="K617" s="5">
        <v>2.0144716E9</v>
      </c>
      <c r="L617" s="5"/>
      <c r="M617" s="5"/>
      <c r="N617" s="5"/>
      <c r="O617" s="5" t="s">
        <v>4322</v>
      </c>
      <c r="P617" s="5" t="s">
        <v>4323</v>
      </c>
      <c r="Q617" s="5"/>
      <c r="R617" s="5">
        <v>2.5</v>
      </c>
      <c r="S617" s="5"/>
    </row>
    <row r="618">
      <c r="A618" s="5" t="s">
        <v>3301</v>
      </c>
      <c r="B618" s="5" t="s">
        <v>4328</v>
      </c>
      <c r="C618" s="5" t="s">
        <v>4329</v>
      </c>
      <c r="D618" s="5" t="s">
        <v>4340</v>
      </c>
      <c r="E618" s="5" t="s">
        <v>3305</v>
      </c>
      <c r="F618" s="5"/>
      <c r="G618" s="5" t="s">
        <v>3885</v>
      </c>
      <c r="H618" s="5" t="s">
        <v>4331</v>
      </c>
      <c r="I618" s="5" t="s">
        <v>4315</v>
      </c>
      <c r="J618" s="5" t="s">
        <v>3331</v>
      </c>
      <c r="K618" s="5">
        <v>2.0144714E9</v>
      </c>
      <c r="L618" s="5"/>
      <c r="M618" s="5"/>
      <c r="N618" s="5"/>
      <c r="O618" s="5" t="s">
        <v>4322</v>
      </c>
      <c r="P618" s="5" t="s">
        <v>4323</v>
      </c>
      <c r="Q618" s="5"/>
      <c r="R618" s="5">
        <v>2.5</v>
      </c>
      <c r="S618" s="5"/>
    </row>
    <row r="619">
      <c r="A619" s="5" t="s">
        <v>3301</v>
      </c>
      <c r="B619" s="5" t="s">
        <v>4341</v>
      </c>
      <c r="C619" s="5" t="s">
        <v>4342</v>
      </c>
      <c r="D619" s="5" t="s">
        <v>4343</v>
      </c>
      <c r="E619" s="5" t="s">
        <v>3305</v>
      </c>
      <c r="F619" s="5"/>
      <c r="G619" s="5" t="s">
        <v>3885</v>
      </c>
      <c r="H619" s="5"/>
      <c r="I619" s="5" t="s">
        <v>4344</v>
      </c>
      <c r="J619" s="5" t="s">
        <v>3331</v>
      </c>
      <c r="K619" s="5" t="s">
        <v>4345</v>
      </c>
      <c r="L619" s="5"/>
      <c r="M619" s="5"/>
      <c r="N619" s="5" t="s">
        <v>4346</v>
      </c>
      <c r="O619" s="5"/>
      <c r="P619" s="5"/>
      <c r="Q619" s="5"/>
      <c r="R619" s="5"/>
      <c r="S619" s="5"/>
    </row>
    <row r="620">
      <c r="A620" s="5" t="s">
        <v>3301</v>
      </c>
      <c r="B620" s="5" t="s">
        <v>4347</v>
      </c>
      <c r="C620" s="5" t="s">
        <v>4348</v>
      </c>
      <c r="D620" s="5" t="s">
        <v>4349</v>
      </c>
      <c r="E620" s="5" t="s">
        <v>3305</v>
      </c>
      <c r="F620" s="5"/>
      <c r="G620" s="5" t="s">
        <v>4350</v>
      </c>
      <c r="H620" s="5" t="s">
        <v>4351</v>
      </c>
      <c r="I620" s="5" t="s">
        <v>4352</v>
      </c>
      <c r="J620" s="5"/>
      <c r="K620" s="5"/>
      <c r="L620" s="5"/>
      <c r="M620" s="5"/>
      <c r="N620" s="5"/>
      <c r="O620" s="5"/>
      <c r="P620" s="5"/>
      <c r="R620" s="5"/>
      <c r="S620" s="5"/>
    </row>
    <row r="621">
      <c r="A621" s="5" t="s">
        <v>3301</v>
      </c>
      <c r="B621" s="5" t="s">
        <v>4353</v>
      </c>
      <c r="C621" s="5" t="s">
        <v>4354</v>
      </c>
      <c r="D621" s="5" t="s">
        <v>4355</v>
      </c>
      <c r="E621" s="5" t="s">
        <v>3305</v>
      </c>
      <c r="F621" s="5"/>
      <c r="G621" s="5" t="s">
        <v>4350</v>
      </c>
      <c r="H621" s="5" t="s">
        <v>4356</v>
      </c>
      <c r="I621" s="5" t="s">
        <v>4352</v>
      </c>
      <c r="J621" s="5"/>
      <c r="K621" s="11" t="s">
        <v>4357</v>
      </c>
      <c r="L621" s="5"/>
      <c r="M621" s="5"/>
      <c r="N621" s="5"/>
      <c r="O621" s="5"/>
      <c r="P621" s="5"/>
      <c r="R621" s="5"/>
      <c r="S621" s="5"/>
    </row>
    <row r="622">
      <c r="A622" s="5" t="s">
        <v>3301</v>
      </c>
      <c r="B622" s="5" t="s">
        <v>4358</v>
      </c>
      <c r="C622" s="5" t="s">
        <v>4359</v>
      </c>
      <c r="D622" s="5" t="s">
        <v>4360</v>
      </c>
      <c r="E622" s="5" t="s">
        <v>3305</v>
      </c>
      <c r="F622" s="5"/>
      <c r="G622" s="5" t="s">
        <v>4350</v>
      </c>
      <c r="H622" s="5" t="s">
        <v>4361</v>
      </c>
      <c r="I622" s="5" t="s">
        <v>4352</v>
      </c>
      <c r="J622" s="5"/>
      <c r="K622" s="11"/>
      <c r="L622" s="5"/>
      <c r="M622" s="5"/>
      <c r="N622" s="5"/>
      <c r="O622" s="5"/>
      <c r="P622" s="5"/>
      <c r="R622" s="5"/>
      <c r="S622" s="5"/>
    </row>
    <row r="623">
      <c r="A623" s="5" t="s">
        <v>3301</v>
      </c>
      <c r="B623" s="5" t="s">
        <v>4362</v>
      </c>
      <c r="C623" s="5" t="s">
        <v>4363</v>
      </c>
      <c r="D623" s="5" t="s">
        <v>4364</v>
      </c>
      <c r="E623" s="5" t="s">
        <v>3305</v>
      </c>
      <c r="F623" s="5"/>
      <c r="G623" s="5" t="s">
        <v>4365</v>
      </c>
      <c r="H623" s="5" t="s">
        <v>4366</v>
      </c>
      <c r="I623" s="5" t="s">
        <v>4367</v>
      </c>
      <c r="J623" s="5" t="s">
        <v>3308</v>
      </c>
      <c r="K623" s="5"/>
      <c r="L623" s="5"/>
      <c r="M623" s="5"/>
      <c r="N623" s="5"/>
      <c r="O623" s="5" t="s">
        <v>4368</v>
      </c>
      <c r="P623" s="5"/>
      <c r="R623" s="5">
        <v>2.0</v>
      </c>
      <c r="S623" s="5"/>
    </row>
    <row r="624">
      <c r="A624" s="5" t="s">
        <v>3301</v>
      </c>
      <c r="B624" s="5" t="s">
        <v>4362</v>
      </c>
      <c r="C624" s="5" t="s">
        <v>4363</v>
      </c>
      <c r="D624" s="5" t="s">
        <v>4369</v>
      </c>
      <c r="E624" s="5" t="s">
        <v>3305</v>
      </c>
      <c r="F624" s="5"/>
      <c r="G624" s="5" t="s">
        <v>4365</v>
      </c>
      <c r="H624" s="5" t="s">
        <v>4366</v>
      </c>
      <c r="I624" s="5" t="s">
        <v>4367</v>
      </c>
      <c r="J624" s="5" t="s">
        <v>3308</v>
      </c>
      <c r="K624" s="5" t="s">
        <v>4370</v>
      </c>
      <c r="L624" s="5"/>
      <c r="M624" s="5"/>
      <c r="N624" s="5"/>
      <c r="O624" s="5" t="s">
        <v>4371</v>
      </c>
      <c r="P624" s="5"/>
      <c r="R624" s="5">
        <v>2.0</v>
      </c>
      <c r="S624" s="5"/>
    </row>
    <row r="625">
      <c r="A625" s="5" t="s">
        <v>3301</v>
      </c>
      <c r="B625" s="5" t="s">
        <v>4372</v>
      </c>
      <c r="C625" s="5" t="s">
        <v>4373</v>
      </c>
      <c r="D625" s="5" t="s">
        <v>4374</v>
      </c>
      <c r="E625" s="5" t="s">
        <v>3305</v>
      </c>
      <c r="F625" s="5"/>
      <c r="G625" s="5" t="s">
        <v>555</v>
      </c>
      <c r="H625" s="5" t="s">
        <v>4375</v>
      </c>
      <c r="I625" s="5" t="s">
        <v>4376</v>
      </c>
      <c r="J625" s="5" t="s">
        <v>3308</v>
      </c>
      <c r="K625" s="5" t="s">
        <v>4377</v>
      </c>
      <c r="L625" s="5"/>
      <c r="M625" s="5"/>
      <c r="N625" s="5"/>
      <c r="O625" s="5"/>
      <c r="P625" s="5"/>
      <c r="R625" s="5"/>
      <c r="S625" s="5"/>
    </row>
    <row r="626">
      <c r="A626" s="5" t="s">
        <v>3301</v>
      </c>
      <c r="B626" s="5" t="s">
        <v>4378</v>
      </c>
      <c r="C626" s="5" t="s">
        <v>4379</v>
      </c>
      <c r="D626" s="5" t="s">
        <v>4380</v>
      </c>
      <c r="E626" s="5" t="s">
        <v>3305</v>
      </c>
      <c r="F626" s="5"/>
      <c r="G626" s="5" t="s">
        <v>4381</v>
      </c>
      <c r="H626" s="5" t="s">
        <v>4382</v>
      </c>
      <c r="I626" s="5" t="s">
        <v>4383</v>
      </c>
      <c r="J626" s="5" t="s">
        <v>3331</v>
      </c>
      <c r="K626" s="5" t="s">
        <v>4384</v>
      </c>
      <c r="L626" s="5"/>
      <c r="M626" s="5"/>
      <c r="N626" s="5"/>
      <c r="O626" s="5"/>
      <c r="P626" s="5"/>
      <c r="R626" s="5"/>
      <c r="S626" s="5"/>
    </row>
    <row r="627">
      <c r="A627" s="5" t="s">
        <v>3301</v>
      </c>
      <c r="B627" s="5" t="s">
        <v>4378</v>
      </c>
      <c r="C627" s="5" t="s">
        <v>4385</v>
      </c>
      <c r="D627" s="5" t="s">
        <v>4386</v>
      </c>
      <c r="E627" s="5" t="s">
        <v>3305</v>
      </c>
      <c r="F627" s="5"/>
      <c r="G627" s="5" t="s">
        <v>4381</v>
      </c>
      <c r="H627" s="5" t="s">
        <v>4382</v>
      </c>
      <c r="I627" s="5" t="s">
        <v>4383</v>
      </c>
      <c r="J627" s="5" t="s">
        <v>3308</v>
      </c>
      <c r="K627" s="5" t="s">
        <v>4387</v>
      </c>
      <c r="L627" s="5"/>
      <c r="M627" s="5"/>
      <c r="N627" s="5"/>
      <c r="O627" s="5"/>
      <c r="P627" s="5"/>
      <c r="R627" s="5"/>
      <c r="S627" s="5"/>
    </row>
    <row r="628">
      <c r="A628" s="5" t="s">
        <v>3301</v>
      </c>
      <c r="B628" s="5" t="s">
        <v>4388</v>
      </c>
      <c r="C628" s="5" t="s">
        <v>4389</v>
      </c>
      <c r="D628" s="5" t="s">
        <v>4390</v>
      </c>
      <c r="E628" s="5" t="s">
        <v>3305</v>
      </c>
      <c r="F628" s="5"/>
      <c r="G628" s="5" t="s">
        <v>4381</v>
      </c>
      <c r="H628" s="5" t="s">
        <v>4391</v>
      </c>
      <c r="I628" s="5" t="s">
        <v>4392</v>
      </c>
      <c r="J628" s="5" t="s">
        <v>4393</v>
      </c>
      <c r="K628" s="5" t="s">
        <v>4394</v>
      </c>
      <c r="L628" s="5"/>
      <c r="M628" s="5"/>
      <c r="N628" s="5" t="s">
        <v>4395</v>
      </c>
      <c r="O628" s="5"/>
      <c r="P628" s="5"/>
      <c r="R628" s="5"/>
      <c r="S628" s="5"/>
    </row>
    <row r="629">
      <c r="A629" s="5" t="s">
        <v>3301</v>
      </c>
      <c r="B629" s="5" t="s">
        <v>4396</v>
      </c>
      <c r="C629" s="5" t="s">
        <v>4397</v>
      </c>
      <c r="D629" s="5" t="s">
        <v>4398</v>
      </c>
      <c r="E629" s="5" t="s">
        <v>3305</v>
      </c>
      <c r="F629" s="5"/>
      <c r="G629" s="5" t="s">
        <v>4381</v>
      </c>
      <c r="H629" s="5" t="s">
        <v>4399</v>
      </c>
      <c r="I629" s="5" t="s">
        <v>4400</v>
      </c>
      <c r="J629" s="5" t="s">
        <v>3308</v>
      </c>
      <c r="K629" s="5" t="s">
        <v>4401</v>
      </c>
      <c r="L629" s="5"/>
      <c r="M629" s="5"/>
      <c r="N629" s="5"/>
      <c r="O629" s="5"/>
      <c r="P629" s="5"/>
      <c r="Q629" s="5"/>
      <c r="R629" s="5">
        <v>1.5</v>
      </c>
      <c r="S629" s="5"/>
    </row>
    <row r="630">
      <c r="A630" s="5" t="s">
        <v>3301</v>
      </c>
      <c r="B630" s="5" t="s">
        <v>4396</v>
      </c>
      <c r="C630" s="5" t="s">
        <v>4397</v>
      </c>
      <c r="D630" s="5" t="s">
        <v>4402</v>
      </c>
      <c r="E630" s="5" t="s">
        <v>3305</v>
      </c>
      <c r="F630" s="5"/>
      <c r="G630" s="5" t="s">
        <v>4381</v>
      </c>
      <c r="H630" s="5" t="s">
        <v>4399</v>
      </c>
      <c r="I630" s="5" t="s">
        <v>4400</v>
      </c>
      <c r="J630" s="5" t="s">
        <v>3308</v>
      </c>
      <c r="K630" s="5" t="s">
        <v>4403</v>
      </c>
      <c r="L630" s="5"/>
      <c r="M630" s="5"/>
      <c r="N630" s="5"/>
      <c r="O630" s="5"/>
      <c r="P630" s="5"/>
      <c r="R630" s="5">
        <v>1.5</v>
      </c>
      <c r="S630" s="5"/>
    </row>
    <row r="631">
      <c r="A631" s="5" t="s">
        <v>3301</v>
      </c>
      <c r="B631" s="5" t="s">
        <v>4404</v>
      </c>
      <c r="C631" s="5" t="s">
        <v>4405</v>
      </c>
      <c r="D631" s="5" t="s">
        <v>4406</v>
      </c>
      <c r="E631" s="5" t="s">
        <v>3305</v>
      </c>
      <c r="F631" s="5"/>
      <c r="G631" s="5" t="s">
        <v>4381</v>
      </c>
      <c r="H631" s="5" t="s">
        <v>4407</v>
      </c>
      <c r="I631" s="5" t="s">
        <v>4408</v>
      </c>
      <c r="J631" s="5" t="s">
        <v>3308</v>
      </c>
      <c r="K631" s="5" t="s">
        <v>4409</v>
      </c>
      <c r="L631" s="5"/>
      <c r="M631" s="5"/>
      <c r="N631" s="5"/>
      <c r="O631" s="5" t="s">
        <v>4410</v>
      </c>
      <c r="P631" s="5"/>
      <c r="R631" s="5"/>
      <c r="S631" s="5"/>
    </row>
    <row r="632">
      <c r="A632" s="5" t="s">
        <v>3301</v>
      </c>
      <c r="B632" s="5" t="s">
        <v>4411</v>
      </c>
      <c r="C632" s="5" t="s">
        <v>4412</v>
      </c>
      <c r="D632" s="5" t="s">
        <v>4413</v>
      </c>
      <c r="E632" s="5" t="s">
        <v>3305</v>
      </c>
      <c r="F632" s="5"/>
      <c r="G632" s="5" t="s">
        <v>4381</v>
      </c>
      <c r="H632" s="5" t="s">
        <v>4408</v>
      </c>
      <c r="I632" s="5" t="s">
        <v>4408</v>
      </c>
      <c r="J632" s="5" t="s">
        <v>3308</v>
      </c>
      <c r="K632" s="5" t="s">
        <v>4414</v>
      </c>
      <c r="L632" s="5"/>
      <c r="M632" s="5"/>
      <c r="N632" s="5"/>
      <c r="O632" s="5" t="s">
        <v>4415</v>
      </c>
      <c r="P632" s="5"/>
      <c r="R632" s="5"/>
      <c r="S632" s="5"/>
    </row>
    <row r="633">
      <c r="A633" s="5" t="s">
        <v>3301</v>
      </c>
      <c r="B633" s="5" t="s">
        <v>4411</v>
      </c>
      <c r="C633" s="5" t="s">
        <v>4412</v>
      </c>
      <c r="D633" s="5" t="s">
        <v>4416</v>
      </c>
      <c r="E633" s="5" t="s">
        <v>3305</v>
      </c>
      <c r="F633" s="5"/>
      <c r="G633" s="5" t="s">
        <v>4381</v>
      </c>
      <c r="H633" s="5" t="s">
        <v>4408</v>
      </c>
      <c r="I633" s="5" t="s">
        <v>4408</v>
      </c>
      <c r="J633" s="5" t="s">
        <v>3308</v>
      </c>
      <c r="K633" s="5" t="s">
        <v>4417</v>
      </c>
      <c r="L633" s="5"/>
      <c r="M633" s="5"/>
      <c r="N633" s="5"/>
      <c r="O633" s="5" t="s">
        <v>4418</v>
      </c>
      <c r="P633" s="5"/>
      <c r="R633" s="5"/>
      <c r="S633" s="5"/>
    </row>
    <row r="634">
      <c r="A634" s="5" t="s">
        <v>3301</v>
      </c>
      <c r="B634" s="5" t="s">
        <v>4411</v>
      </c>
      <c r="C634" s="5" t="s">
        <v>4412</v>
      </c>
      <c r="D634" s="5" t="s">
        <v>4419</v>
      </c>
      <c r="E634" s="5" t="s">
        <v>3305</v>
      </c>
      <c r="F634" s="5"/>
      <c r="G634" s="5" t="s">
        <v>4381</v>
      </c>
      <c r="H634" s="5" t="s">
        <v>4408</v>
      </c>
      <c r="I634" s="5" t="s">
        <v>4408</v>
      </c>
      <c r="J634" s="5" t="s">
        <v>3308</v>
      </c>
      <c r="K634" s="5" t="s">
        <v>4420</v>
      </c>
      <c r="L634" s="5"/>
      <c r="M634" s="5"/>
      <c r="N634" s="5"/>
      <c r="O634" s="5" t="s">
        <v>4421</v>
      </c>
      <c r="P634" s="5"/>
      <c r="R634" s="5"/>
      <c r="S634" s="5"/>
    </row>
    <row r="635">
      <c r="A635" s="5" t="s">
        <v>3301</v>
      </c>
      <c r="B635" s="5" t="s">
        <v>4411</v>
      </c>
      <c r="C635" s="5" t="s">
        <v>4412</v>
      </c>
      <c r="D635" s="5" t="s">
        <v>4422</v>
      </c>
      <c r="E635" s="5" t="s">
        <v>3305</v>
      </c>
      <c r="F635" s="5"/>
      <c r="G635" s="5" t="s">
        <v>4381</v>
      </c>
      <c r="H635" s="5" t="s">
        <v>4408</v>
      </c>
      <c r="I635" s="5" t="s">
        <v>4408</v>
      </c>
      <c r="J635" s="5" t="s">
        <v>3308</v>
      </c>
      <c r="K635" s="5" t="s">
        <v>4423</v>
      </c>
      <c r="L635" s="5"/>
      <c r="M635" s="5"/>
      <c r="N635" s="5"/>
      <c r="O635" s="5" t="s">
        <v>4424</v>
      </c>
      <c r="P635" s="5"/>
      <c r="R635" s="5"/>
      <c r="S635" s="5"/>
    </row>
    <row r="636">
      <c r="A636" s="5" t="s">
        <v>3301</v>
      </c>
      <c r="B636" s="5" t="s">
        <v>4411</v>
      </c>
      <c r="C636" s="5" t="s">
        <v>4412</v>
      </c>
      <c r="D636" s="5" t="s">
        <v>4425</v>
      </c>
      <c r="E636" s="5" t="s">
        <v>3305</v>
      </c>
      <c r="F636" s="5"/>
      <c r="G636" s="5" t="s">
        <v>4381</v>
      </c>
      <c r="H636" s="5" t="s">
        <v>4408</v>
      </c>
      <c r="I636" s="5" t="s">
        <v>4408</v>
      </c>
      <c r="J636" s="5" t="s">
        <v>3308</v>
      </c>
      <c r="K636" s="5" t="s">
        <v>4426</v>
      </c>
      <c r="L636" s="5"/>
      <c r="M636" s="5"/>
      <c r="N636" s="5"/>
      <c r="O636" s="5" t="s">
        <v>4427</v>
      </c>
      <c r="P636" s="5"/>
      <c r="R636" s="5"/>
      <c r="S636" s="5"/>
    </row>
    <row r="637">
      <c r="A637" s="5" t="s">
        <v>3301</v>
      </c>
      <c r="B637" s="5" t="s">
        <v>4411</v>
      </c>
      <c r="C637" s="5" t="s">
        <v>4412</v>
      </c>
      <c r="D637" s="5" t="s">
        <v>4428</v>
      </c>
      <c r="E637" s="5" t="s">
        <v>3305</v>
      </c>
      <c r="F637" s="5"/>
      <c r="G637" s="5" t="s">
        <v>4381</v>
      </c>
      <c r="H637" s="5" t="s">
        <v>4408</v>
      </c>
      <c r="I637" s="5" t="s">
        <v>4408</v>
      </c>
      <c r="J637" s="5" t="s">
        <v>3308</v>
      </c>
      <c r="K637" s="5" t="s">
        <v>4429</v>
      </c>
      <c r="L637" s="5"/>
      <c r="M637" s="5"/>
      <c r="N637" s="5"/>
      <c r="O637" s="5" t="s">
        <v>4430</v>
      </c>
      <c r="P637" s="5"/>
      <c r="R637" s="5"/>
      <c r="S637" s="5"/>
    </row>
    <row r="638">
      <c r="A638" s="5" t="s">
        <v>3301</v>
      </c>
      <c r="B638" s="5" t="s">
        <v>4431</v>
      </c>
      <c r="C638" s="5" t="s">
        <v>4432</v>
      </c>
      <c r="D638" s="5" t="s">
        <v>4433</v>
      </c>
      <c r="E638" s="5" t="s">
        <v>3305</v>
      </c>
      <c r="F638" s="5"/>
      <c r="G638" s="5" t="s">
        <v>4381</v>
      </c>
      <c r="H638" s="5" t="s">
        <v>4408</v>
      </c>
      <c r="I638" s="5" t="s">
        <v>4434</v>
      </c>
      <c r="J638" s="5" t="s">
        <v>3331</v>
      </c>
      <c r="K638" s="5" t="s">
        <v>4435</v>
      </c>
      <c r="L638" s="5"/>
      <c r="M638" s="5"/>
      <c r="N638" s="5"/>
      <c r="O638" s="5" t="s">
        <v>4436</v>
      </c>
      <c r="P638" s="5"/>
      <c r="Q638" s="5"/>
      <c r="R638" s="5"/>
      <c r="S638" s="5"/>
    </row>
    <row r="639">
      <c r="A639" s="5" t="s">
        <v>3301</v>
      </c>
      <c r="B639" s="5" t="s">
        <v>4437</v>
      </c>
      <c r="C639" s="5" t="s">
        <v>4438</v>
      </c>
      <c r="D639" s="5" t="s">
        <v>4439</v>
      </c>
      <c r="E639" s="5" t="s">
        <v>3305</v>
      </c>
      <c r="F639" s="5"/>
      <c r="G639" s="5" t="s">
        <v>4381</v>
      </c>
      <c r="H639" s="5"/>
      <c r="I639" s="5" t="s">
        <v>4440</v>
      </c>
      <c r="J639" s="5"/>
      <c r="K639" s="5" t="s">
        <v>4441</v>
      </c>
      <c r="L639" s="5"/>
      <c r="M639" s="5"/>
      <c r="N639" s="5"/>
      <c r="O639" s="5"/>
      <c r="P639" s="5"/>
      <c r="R639" s="5"/>
      <c r="S639" s="5"/>
    </row>
    <row r="640">
      <c r="A640" s="5" t="s">
        <v>3301</v>
      </c>
      <c r="B640" s="5" t="s">
        <v>4442</v>
      </c>
      <c r="C640" s="5" t="s">
        <v>4443</v>
      </c>
      <c r="D640" s="5" t="s">
        <v>4444</v>
      </c>
      <c r="E640" s="5" t="s">
        <v>3305</v>
      </c>
      <c r="F640" s="5"/>
      <c r="G640" s="5" t="s">
        <v>4381</v>
      </c>
      <c r="H640" s="5" t="s">
        <v>4445</v>
      </c>
      <c r="I640" s="5" t="s">
        <v>4446</v>
      </c>
      <c r="J640" s="5" t="s">
        <v>3331</v>
      </c>
      <c r="K640" s="5" t="s">
        <v>4447</v>
      </c>
      <c r="L640" s="5"/>
      <c r="M640" s="5"/>
      <c r="N640" s="5"/>
      <c r="O640" s="5"/>
      <c r="P640" s="5"/>
      <c r="R640" s="5"/>
      <c r="S640" s="5"/>
    </row>
    <row r="641">
      <c r="A641" s="5" t="s">
        <v>3301</v>
      </c>
      <c r="B641" s="5" t="s">
        <v>4448</v>
      </c>
      <c r="C641" s="5" t="s">
        <v>4449</v>
      </c>
      <c r="D641" s="5" t="s">
        <v>4450</v>
      </c>
      <c r="E641" s="5" t="s">
        <v>3305</v>
      </c>
      <c r="F641" s="5"/>
      <c r="G641" s="5" t="s">
        <v>4381</v>
      </c>
      <c r="H641" s="5" t="s">
        <v>4451</v>
      </c>
      <c r="I641" s="5" t="s">
        <v>4451</v>
      </c>
      <c r="J641" s="5" t="s">
        <v>3308</v>
      </c>
      <c r="K641" s="5" t="s">
        <v>4452</v>
      </c>
      <c r="L641" s="5"/>
      <c r="M641" s="5"/>
      <c r="N641" s="5"/>
      <c r="O641" s="5" t="s">
        <v>4453</v>
      </c>
      <c r="P641" s="5"/>
      <c r="R641" s="5"/>
      <c r="S641" s="5"/>
    </row>
    <row r="642">
      <c r="A642" s="5" t="s">
        <v>3301</v>
      </c>
      <c r="B642" s="5" t="s">
        <v>4448</v>
      </c>
      <c r="C642" s="5" t="s">
        <v>4449</v>
      </c>
      <c r="D642" s="5" t="s">
        <v>4454</v>
      </c>
      <c r="E642" s="5" t="s">
        <v>3305</v>
      </c>
      <c r="F642" s="5"/>
      <c r="G642" s="5" t="s">
        <v>4381</v>
      </c>
      <c r="H642" s="5" t="s">
        <v>4451</v>
      </c>
      <c r="I642" s="5" t="s">
        <v>4451</v>
      </c>
      <c r="J642" s="5" t="s">
        <v>3308</v>
      </c>
      <c r="K642" s="5" t="s">
        <v>4455</v>
      </c>
      <c r="L642" s="5"/>
      <c r="M642" s="5"/>
      <c r="N642" s="5"/>
      <c r="O642" s="5" t="s">
        <v>4456</v>
      </c>
      <c r="P642" s="5"/>
      <c r="R642" s="5"/>
      <c r="S642" s="5"/>
    </row>
    <row r="643">
      <c r="A643" s="5" t="s">
        <v>3301</v>
      </c>
      <c r="B643" s="5" t="s">
        <v>4457</v>
      </c>
      <c r="C643" s="5" t="s">
        <v>4458</v>
      </c>
      <c r="D643" s="5" t="s">
        <v>4459</v>
      </c>
      <c r="E643" s="5" t="s">
        <v>3305</v>
      </c>
      <c r="F643" s="5"/>
      <c r="G643" s="5" t="s">
        <v>4381</v>
      </c>
      <c r="H643" s="5" t="s">
        <v>4460</v>
      </c>
      <c r="I643" s="5" t="s">
        <v>4461</v>
      </c>
      <c r="J643" s="5" t="s">
        <v>3308</v>
      </c>
      <c r="K643" s="5" t="s">
        <v>4462</v>
      </c>
      <c r="L643" s="5"/>
      <c r="M643" s="5"/>
      <c r="N643" s="5" t="s">
        <v>4463</v>
      </c>
      <c r="O643" s="5"/>
      <c r="P643" s="5"/>
      <c r="R643" s="5"/>
      <c r="S643" s="5"/>
    </row>
    <row r="644">
      <c r="A644" s="5" t="s">
        <v>3301</v>
      </c>
      <c r="B644" s="5" t="s">
        <v>4457</v>
      </c>
      <c r="C644" s="5" t="s">
        <v>4458</v>
      </c>
      <c r="D644" s="5" t="s">
        <v>4464</v>
      </c>
      <c r="E644" s="5" t="s">
        <v>3305</v>
      </c>
      <c r="F644" s="5"/>
      <c r="G644" s="5" t="s">
        <v>4381</v>
      </c>
      <c r="H644" s="5" t="s">
        <v>4460</v>
      </c>
      <c r="I644" s="5" t="s">
        <v>4461</v>
      </c>
      <c r="J644" s="5" t="s">
        <v>3308</v>
      </c>
      <c r="K644" s="5" t="s">
        <v>4465</v>
      </c>
      <c r="L644" s="5"/>
      <c r="M644" s="5"/>
      <c r="N644" s="5" t="s">
        <v>4466</v>
      </c>
      <c r="O644" s="5"/>
      <c r="P644" s="5"/>
      <c r="R644" s="5"/>
      <c r="S644" s="5"/>
    </row>
    <row r="645">
      <c r="A645" s="5" t="s">
        <v>3301</v>
      </c>
      <c r="B645" s="5" t="s">
        <v>4457</v>
      </c>
      <c r="C645" s="5" t="s">
        <v>4467</v>
      </c>
      <c r="D645" s="5" t="s">
        <v>4468</v>
      </c>
      <c r="E645" s="5" t="s">
        <v>3305</v>
      </c>
      <c r="F645" s="5"/>
      <c r="G645" s="5" t="s">
        <v>4381</v>
      </c>
      <c r="H645" s="5" t="s">
        <v>4460</v>
      </c>
      <c r="I645" s="5" t="s">
        <v>4461</v>
      </c>
      <c r="J645" s="5" t="s">
        <v>4469</v>
      </c>
      <c r="K645" s="5" t="s">
        <v>4470</v>
      </c>
      <c r="L645" s="5"/>
      <c r="M645" s="5"/>
      <c r="N645" s="5" t="s">
        <v>4471</v>
      </c>
      <c r="O645" s="5"/>
      <c r="P645" s="5"/>
      <c r="R645" s="5"/>
      <c r="S645" s="5"/>
    </row>
    <row r="646">
      <c r="A646" s="5" t="s">
        <v>3301</v>
      </c>
      <c r="B646" s="5" t="s">
        <v>4457</v>
      </c>
      <c r="C646" s="5" t="s">
        <v>4472</v>
      </c>
      <c r="D646" s="5" t="s">
        <v>4473</v>
      </c>
      <c r="E646" s="5" t="s">
        <v>3305</v>
      </c>
      <c r="F646" s="5"/>
      <c r="G646" s="5" t="s">
        <v>4381</v>
      </c>
      <c r="H646" s="5" t="s">
        <v>4460</v>
      </c>
      <c r="I646" s="5" t="s">
        <v>4461</v>
      </c>
      <c r="J646" s="5" t="s">
        <v>4474</v>
      </c>
      <c r="K646" s="5" t="s">
        <v>4475</v>
      </c>
      <c r="L646" s="5"/>
      <c r="M646" s="5"/>
      <c r="N646" s="5" t="s">
        <v>4476</v>
      </c>
      <c r="O646" s="5"/>
      <c r="P646" s="5"/>
      <c r="R646" s="5"/>
      <c r="S646" s="5"/>
    </row>
    <row r="647">
      <c r="A647" s="5" t="s">
        <v>3301</v>
      </c>
      <c r="B647" s="5" t="s">
        <v>4477</v>
      </c>
      <c r="C647" s="5" t="s">
        <v>4478</v>
      </c>
      <c r="D647" s="5" t="s">
        <v>4479</v>
      </c>
      <c r="E647" s="5" t="s">
        <v>3305</v>
      </c>
      <c r="F647" s="5"/>
      <c r="G647" s="5" t="s">
        <v>4381</v>
      </c>
      <c r="H647" s="5" t="s">
        <v>4480</v>
      </c>
      <c r="I647" s="5" t="s">
        <v>4481</v>
      </c>
      <c r="J647" s="5" t="s">
        <v>3308</v>
      </c>
      <c r="K647" s="5" t="s">
        <v>4482</v>
      </c>
      <c r="L647" s="5"/>
      <c r="M647" s="5"/>
      <c r="N647" s="5"/>
      <c r="O647" s="5" t="s">
        <v>4483</v>
      </c>
      <c r="P647" s="5"/>
      <c r="R647" s="5"/>
      <c r="S647" s="5"/>
    </row>
    <row r="648">
      <c r="A648" s="5" t="s">
        <v>3301</v>
      </c>
      <c r="B648" s="5" t="s">
        <v>4484</v>
      </c>
      <c r="C648" s="5" t="s">
        <v>4485</v>
      </c>
      <c r="D648" s="5" t="s">
        <v>4486</v>
      </c>
      <c r="E648" s="5" t="s">
        <v>3305</v>
      </c>
      <c r="F648" s="5"/>
      <c r="G648" s="5" t="s">
        <v>4381</v>
      </c>
      <c r="H648" s="5" t="s">
        <v>4487</v>
      </c>
      <c r="I648" s="5" t="s">
        <v>4488</v>
      </c>
      <c r="J648" s="5" t="s">
        <v>3331</v>
      </c>
      <c r="K648" s="5" t="s">
        <v>4489</v>
      </c>
      <c r="L648" s="5"/>
      <c r="M648" s="5"/>
      <c r="N648" s="5" t="s">
        <v>4490</v>
      </c>
      <c r="O648" s="5" t="s">
        <v>4491</v>
      </c>
      <c r="P648" s="5"/>
      <c r="R648" s="5"/>
      <c r="S648" s="5"/>
    </row>
    <row r="649">
      <c r="A649" s="5" t="s">
        <v>3301</v>
      </c>
      <c r="B649" s="5" t="s">
        <v>4484</v>
      </c>
      <c r="C649" s="5" t="s">
        <v>4485</v>
      </c>
      <c r="D649" s="5" t="s">
        <v>4492</v>
      </c>
      <c r="E649" s="5" t="s">
        <v>3305</v>
      </c>
      <c r="F649" s="5"/>
      <c r="G649" s="5" t="s">
        <v>4381</v>
      </c>
      <c r="H649" s="5" t="s">
        <v>4487</v>
      </c>
      <c r="I649" s="5" t="s">
        <v>4488</v>
      </c>
      <c r="J649" s="5" t="s">
        <v>3331</v>
      </c>
      <c r="K649" s="5" t="s">
        <v>4493</v>
      </c>
      <c r="L649" s="5"/>
      <c r="M649" s="5"/>
      <c r="N649" s="5" t="s">
        <v>4494</v>
      </c>
      <c r="O649" s="5" t="s">
        <v>4495</v>
      </c>
      <c r="P649" s="5"/>
      <c r="R649" s="5"/>
      <c r="S649" s="5"/>
    </row>
    <row r="650">
      <c r="A650" s="5" t="s">
        <v>3301</v>
      </c>
      <c r="B650" s="5" t="s">
        <v>4484</v>
      </c>
      <c r="C650" s="5" t="s">
        <v>4485</v>
      </c>
      <c r="D650" s="5" t="s">
        <v>4496</v>
      </c>
      <c r="E650" s="5" t="s">
        <v>3305</v>
      </c>
      <c r="F650" s="5"/>
      <c r="G650" s="5" t="s">
        <v>4381</v>
      </c>
      <c r="H650" s="5" t="s">
        <v>4487</v>
      </c>
      <c r="I650" s="5" t="s">
        <v>4488</v>
      </c>
      <c r="J650" s="5" t="s">
        <v>3331</v>
      </c>
      <c r="K650" s="5" t="s">
        <v>4497</v>
      </c>
      <c r="L650" s="5"/>
      <c r="M650" s="5"/>
      <c r="N650" s="5" t="s">
        <v>4498</v>
      </c>
      <c r="O650" s="5" t="s">
        <v>4499</v>
      </c>
      <c r="P650" s="5"/>
      <c r="R650" s="5"/>
      <c r="S650" s="5"/>
    </row>
    <row r="651">
      <c r="A651" s="5" t="s">
        <v>3301</v>
      </c>
      <c r="B651" s="5" t="s">
        <v>4484</v>
      </c>
      <c r="C651" s="5" t="s">
        <v>4485</v>
      </c>
      <c r="D651" s="5" t="s">
        <v>4500</v>
      </c>
      <c r="E651" s="5" t="s">
        <v>3305</v>
      </c>
      <c r="F651" s="5"/>
      <c r="G651" s="5" t="s">
        <v>4381</v>
      </c>
      <c r="H651" s="5" t="s">
        <v>4487</v>
      </c>
      <c r="I651" s="5" t="s">
        <v>4488</v>
      </c>
      <c r="J651" s="5" t="s">
        <v>3331</v>
      </c>
      <c r="K651" s="5" t="s">
        <v>4501</v>
      </c>
      <c r="L651" s="5"/>
      <c r="M651" s="5"/>
      <c r="N651" s="5"/>
      <c r="O651" s="5" t="s">
        <v>4495</v>
      </c>
      <c r="P651" s="5"/>
      <c r="R651" s="5"/>
      <c r="S651" s="5" t="s">
        <v>4502</v>
      </c>
    </row>
    <row r="652">
      <c r="A652" s="5" t="s">
        <v>3301</v>
      </c>
      <c r="B652" s="5" t="s">
        <v>4484</v>
      </c>
      <c r="C652" s="5" t="s">
        <v>4485</v>
      </c>
      <c r="D652" s="5" t="s">
        <v>4503</v>
      </c>
      <c r="E652" s="5" t="s">
        <v>3305</v>
      </c>
      <c r="F652" s="5"/>
      <c r="G652" s="5" t="s">
        <v>4381</v>
      </c>
      <c r="H652" s="5" t="s">
        <v>4487</v>
      </c>
      <c r="I652" s="5" t="s">
        <v>4488</v>
      </c>
      <c r="J652" s="5" t="s">
        <v>3331</v>
      </c>
      <c r="K652" s="5" t="s">
        <v>4504</v>
      </c>
      <c r="L652" s="5"/>
      <c r="M652" s="5"/>
      <c r="N652" s="5"/>
      <c r="O652" s="5" t="s">
        <v>4499</v>
      </c>
      <c r="P652" s="5"/>
      <c r="R652" s="5"/>
      <c r="S652" s="5" t="s">
        <v>4502</v>
      </c>
    </row>
    <row r="653">
      <c r="A653" s="5" t="s">
        <v>3301</v>
      </c>
      <c r="B653" s="5" t="s">
        <v>4484</v>
      </c>
      <c r="C653" s="5" t="s">
        <v>4485</v>
      </c>
      <c r="D653" s="5" t="s">
        <v>4505</v>
      </c>
      <c r="E653" s="5" t="s">
        <v>3305</v>
      </c>
      <c r="F653" s="5"/>
      <c r="G653" s="5" t="s">
        <v>4381</v>
      </c>
      <c r="H653" s="5" t="s">
        <v>4487</v>
      </c>
      <c r="I653" s="5" t="s">
        <v>4488</v>
      </c>
      <c r="J653" s="5" t="s">
        <v>3331</v>
      </c>
      <c r="K653" s="5" t="s">
        <v>4506</v>
      </c>
      <c r="L653" s="5"/>
      <c r="M653" s="5"/>
      <c r="N653" s="5"/>
      <c r="O653" s="5" t="s">
        <v>4507</v>
      </c>
      <c r="P653" s="5"/>
      <c r="R653" s="5"/>
      <c r="S653" s="5"/>
    </row>
    <row r="654">
      <c r="A654" s="5" t="s">
        <v>3301</v>
      </c>
      <c r="B654" s="5" t="s">
        <v>4484</v>
      </c>
      <c r="C654" s="5" t="s">
        <v>4485</v>
      </c>
      <c r="D654" s="5" t="s">
        <v>4508</v>
      </c>
      <c r="E654" s="5" t="s">
        <v>3305</v>
      </c>
      <c r="F654" s="5"/>
      <c r="G654" s="5" t="s">
        <v>4381</v>
      </c>
      <c r="H654" s="5" t="s">
        <v>4487</v>
      </c>
      <c r="I654" s="5" t="s">
        <v>4488</v>
      </c>
      <c r="J654" s="5" t="s">
        <v>3331</v>
      </c>
      <c r="K654" s="5" t="s">
        <v>4509</v>
      </c>
      <c r="L654" s="5"/>
      <c r="M654" s="5"/>
      <c r="N654" s="5"/>
      <c r="O654" s="5" t="s">
        <v>4510</v>
      </c>
      <c r="P654" s="5"/>
      <c r="R654" s="5"/>
      <c r="S654" s="5"/>
    </row>
    <row r="655">
      <c r="A655" s="5" t="s">
        <v>3301</v>
      </c>
      <c r="B655" s="5" t="s">
        <v>4511</v>
      </c>
      <c r="C655" s="5" t="s">
        <v>4512</v>
      </c>
      <c r="D655" s="5" t="s">
        <v>4513</v>
      </c>
      <c r="E655" s="5" t="s">
        <v>3305</v>
      </c>
      <c r="F655" s="5"/>
      <c r="G655" s="5" t="s">
        <v>4381</v>
      </c>
      <c r="H655" s="5" t="s">
        <v>4514</v>
      </c>
      <c r="I655" s="5" t="s">
        <v>4515</v>
      </c>
      <c r="J655" s="5" t="s">
        <v>3308</v>
      </c>
      <c r="K655" s="5" t="s">
        <v>4516</v>
      </c>
      <c r="L655" s="5"/>
      <c r="M655" s="5"/>
      <c r="N655" s="5"/>
      <c r="O655" s="5" t="s">
        <v>4499</v>
      </c>
      <c r="P655" s="5"/>
      <c r="R655" s="5"/>
      <c r="S655" s="5"/>
    </row>
    <row r="656">
      <c r="A656" s="5" t="s">
        <v>3301</v>
      </c>
      <c r="B656" s="5" t="s">
        <v>4511</v>
      </c>
      <c r="C656" s="5" t="s">
        <v>4512</v>
      </c>
      <c r="D656" s="5" t="s">
        <v>4517</v>
      </c>
      <c r="E656" s="5" t="s">
        <v>3305</v>
      </c>
      <c r="F656" s="5"/>
      <c r="G656" s="5" t="s">
        <v>4381</v>
      </c>
      <c r="H656" s="5" t="s">
        <v>4514</v>
      </c>
      <c r="I656" s="5" t="s">
        <v>4515</v>
      </c>
      <c r="J656" s="5" t="s">
        <v>3308</v>
      </c>
      <c r="K656" s="5" t="s">
        <v>4518</v>
      </c>
      <c r="L656" s="5"/>
      <c r="M656" s="5"/>
      <c r="N656" s="5"/>
      <c r="O656" s="5" t="s">
        <v>4499</v>
      </c>
      <c r="P656" s="5"/>
      <c r="R656" s="5"/>
      <c r="S656" s="5"/>
    </row>
    <row r="657">
      <c r="A657" s="5" t="s">
        <v>3301</v>
      </c>
      <c r="B657" s="5" t="s">
        <v>4519</v>
      </c>
      <c r="C657" s="5" t="s">
        <v>4520</v>
      </c>
      <c r="D657" s="5" t="s">
        <v>4521</v>
      </c>
      <c r="E657" s="5" t="s">
        <v>3305</v>
      </c>
      <c r="F657" s="5"/>
      <c r="G657" s="5" t="s">
        <v>4381</v>
      </c>
      <c r="H657" s="5" t="s">
        <v>4514</v>
      </c>
      <c r="I657" s="5" t="s">
        <v>4488</v>
      </c>
      <c r="J657" s="5" t="s">
        <v>3308</v>
      </c>
      <c r="K657" s="5" t="s">
        <v>4522</v>
      </c>
      <c r="L657" s="5"/>
      <c r="M657" s="5"/>
      <c r="N657" s="5"/>
      <c r="O657" s="5" t="s">
        <v>4499</v>
      </c>
      <c r="P657" s="5"/>
      <c r="R657" s="5"/>
      <c r="S657" s="5">
        <v>4.2</v>
      </c>
    </row>
    <row r="658">
      <c r="A658" s="5" t="s">
        <v>3301</v>
      </c>
      <c r="B658" s="5" t="s">
        <v>4519</v>
      </c>
      <c r="C658" s="5" t="s">
        <v>4520</v>
      </c>
      <c r="D658" s="5" t="s">
        <v>4523</v>
      </c>
      <c r="E658" s="5" t="s">
        <v>3305</v>
      </c>
      <c r="F658" s="5"/>
      <c r="G658" s="5" t="s">
        <v>4381</v>
      </c>
      <c r="H658" s="5" t="s">
        <v>4514</v>
      </c>
      <c r="I658" s="5" t="s">
        <v>4488</v>
      </c>
      <c r="J658" s="5" t="s">
        <v>3308</v>
      </c>
      <c r="K658" s="5" t="s">
        <v>4524</v>
      </c>
      <c r="L658" s="5"/>
      <c r="M658" s="5"/>
      <c r="N658" s="5"/>
      <c r="O658" s="5" t="s">
        <v>4499</v>
      </c>
      <c r="P658" s="5"/>
      <c r="R658" s="5"/>
      <c r="S658" s="5"/>
    </row>
    <row r="659">
      <c r="A659" s="5" t="s">
        <v>3301</v>
      </c>
      <c r="B659" s="5" t="s">
        <v>4525</v>
      </c>
      <c r="C659" s="5" t="s">
        <v>4526</v>
      </c>
      <c r="D659" s="5" t="s">
        <v>4527</v>
      </c>
      <c r="E659" s="5" t="s">
        <v>3305</v>
      </c>
      <c r="F659" s="5"/>
      <c r="G659" s="5" t="s">
        <v>4381</v>
      </c>
      <c r="H659" s="5" t="s">
        <v>4528</v>
      </c>
      <c r="I659" s="5" t="s">
        <v>4529</v>
      </c>
      <c r="J659" s="5"/>
      <c r="K659" s="5" t="s">
        <v>4530</v>
      </c>
      <c r="L659" s="5"/>
      <c r="M659" s="5"/>
      <c r="N659" s="5"/>
      <c r="O659" s="5"/>
      <c r="P659" s="5"/>
      <c r="R659" s="5"/>
      <c r="S659" s="5"/>
    </row>
    <row r="660">
      <c r="A660" s="5" t="s">
        <v>3301</v>
      </c>
      <c r="B660" s="5" t="s">
        <v>4531</v>
      </c>
      <c r="C660" s="5" t="s">
        <v>4532</v>
      </c>
      <c r="D660" s="5" t="s">
        <v>4533</v>
      </c>
      <c r="E660" s="5" t="s">
        <v>3305</v>
      </c>
      <c r="F660" s="5"/>
      <c r="G660" s="5" t="s">
        <v>4381</v>
      </c>
      <c r="H660" s="5" t="s">
        <v>4528</v>
      </c>
      <c r="I660" s="5" t="s">
        <v>4534</v>
      </c>
      <c r="J660" s="5" t="s">
        <v>3308</v>
      </c>
      <c r="K660" s="5" t="s">
        <v>4535</v>
      </c>
      <c r="L660" s="5"/>
      <c r="M660" s="5"/>
      <c r="N660" s="5"/>
      <c r="O660" s="5"/>
      <c r="P660" s="5"/>
      <c r="R660" s="5"/>
      <c r="S660" s="5"/>
    </row>
    <row r="661">
      <c r="A661" s="5" t="s">
        <v>3301</v>
      </c>
      <c r="B661" s="5" t="s">
        <v>4536</v>
      </c>
      <c r="C661" s="5" t="s">
        <v>4537</v>
      </c>
      <c r="D661" s="5" t="s">
        <v>4538</v>
      </c>
      <c r="E661" s="5" t="s">
        <v>3305</v>
      </c>
      <c r="F661" s="5"/>
      <c r="G661" s="5" t="s">
        <v>4381</v>
      </c>
      <c r="H661" s="5" t="s">
        <v>4539</v>
      </c>
      <c r="I661" s="5" t="s">
        <v>4540</v>
      </c>
      <c r="J661" s="5" t="s">
        <v>3331</v>
      </c>
      <c r="K661" s="5" t="s">
        <v>4541</v>
      </c>
      <c r="L661" s="5"/>
      <c r="M661" s="5"/>
      <c r="N661" s="5"/>
      <c r="O661" s="5" t="s">
        <v>4542</v>
      </c>
      <c r="P661" s="5"/>
      <c r="R661" s="5">
        <v>1.2</v>
      </c>
      <c r="S661" s="5"/>
    </row>
    <row r="662">
      <c r="A662" s="5" t="s">
        <v>3301</v>
      </c>
      <c r="B662" s="5" t="s">
        <v>4543</v>
      </c>
      <c r="C662" s="5" t="s">
        <v>4544</v>
      </c>
      <c r="D662" s="5" t="s">
        <v>4545</v>
      </c>
      <c r="E662" s="5" t="s">
        <v>3305</v>
      </c>
      <c r="F662" s="5"/>
      <c r="G662" s="5" t="s">
        <v>4381</v>
      </c>
      <c r="H662" s="5" t="s">
        <v>4546</v>
      </c>
      <c r="I662" s="5" t="s">
        <v>4547</v>
      </c>
      <c r="J662" s="5" t="s">
        <v>3308</v>
      </c>
      <c r="K662" s="5" t="s">
        <v>4548</v>
      </c>
      <c r="L662" s="5"/>
      <c r="M662" s="5"/>
      <c r="N662" s="5" t="s">
        <v>4549</v>
      </c>
      <c r="O662" s="5" t="s">
        <v>4550</v>
      </c>
      <c r="P662" s="5"/>
      <c r="R662" s="5"/>
      <c r="S662" s="5"/>
    </row>
    <row r="663">
      <c r="A663" s="5" t="s">
        <v>3301</v>
      </c>
      <c r="B663" s="5" t="s">
        <v>4543</v>
      </c>
      <c r="C663" s="5" t="s">
        <v>4544</v>
      </c>
      <c r="D663" s="5" t="s">
        <v>4551</v>
      </c>
      <c r="E663" s="5" t="s">
        <v>3305</v>
      </c>
      <c r="F663" s="5"/>
      <c r="G663" s="5" t="s">
        <v>4381</v>
      </c>
      <c r="H663" s="5" t="s">
        <v>4546</v>
      </c>
      <c r="I663" s="5" t="s">
        <v>4547</v>
      </c>
      <c r="J663" s="5" t="s">
        <v>3308</v>
      </c>
      <c r="K663" s="5" t="s">
        <v>4552</v>
      </c>
      <c r="L663" s="5"/>
      <c r="M663" s="5"/>
      <c r="N663" s="5" t="s">
        <v>4553</v>
      </c>
      <c r="O663" s="5" t="s">
        <v>4554</v>
      </c>
      <c r="P663" s="5"/>
      <c r="R663" s="5"/>
      <c r="S663" s="5"/>
    </row>
    <row r="664">
      <c r="A664" s="5" t="s">
        <v>3301</v>
      </c>
      <c r="B664" s="5" t="s">
        <v>4543</v>
      </c>
      <c r="C664" s="5" t="s">
        <v>4544</v>
      </c>
      <c r="D664" s="5" t="s">
        <v>4555</v>
      </c>
      <c r="E664" s="5" t="s">
        <v>3305</v>
      </c>
      <c r="F664" s="5"/>
      <c r="G664" s="5" t="s">
        <v>4381</v>
      </c>
      <c r="H664" s="5" t="s">
        <v>4546</v>
      </c>
      <c r="I664" s="5" t="s">
        <v>4547</v>
      </c>
      <c r="J664" s="5" t="s">
        <v>3308</v>
      </c>
      <c r="K664" s="5" t="s">
        <v>4556</v>
      </c>
      <c r="L664" s="5"/>
      <c r="M664" s="5"/>
      <c r="N664" s="5" t="s">
        <v>4557</v>
      </c>
      <c r="O664" s="5" t="s">
        <v>4550</v>
      </c>
      <c r="P664" s="5"/>
      <c r="R664" s="5"/>
      <c r="S664" s="5"/>
    </row>
    <row r="665">
      <c r="A665" s="5" t="s">
        <v>3301</v>
      </c>
      <c r="B665" s="5" t="s">
        <v>4543</v>
      </c>
      <c r="C665" s="5" t="s">
        <v>4544</v>
      </c>
      <c r="D665" s="5" t="s">
        <v>4558</v>
      </c>
      <c r="E665" s="5" t="s">
        <v>3305</v>
      </c>
      <c r="F665" s="5"/>
      <c r="G665" s="5" t="s">
        <v>4381</v>
      </c>
      <c r="H665" s="5" t="s">
        <v>4546</v>
      </c>
      <c r="I665" s="5" t="s">
        <v>4547</v>
      </c>
      <c r="J665" s="5" t="s">
        <v>3308</v>
      </c>
      <c r="K665" s="5" t="s">
        <v>4559</v>
      </c>
      <c r="L665" s="5"/>
      <c r="M665" s="5"/>
      <c r="N665" s="5" t="s">
        <v>4560</v>
      </c>
      <c r="O665" s="5" t="s">
        <v>4554</v>
      </c>
      <c r="P665" s="5"/>
      <c r="R665" s="5"/>
      <c r="S665" s="5"/>
    </row>
    <row r="666">
      <c r="A666" s="5" t="s">
        <v>3301</v>
      </c>
      <c r="B666" s="5" t="s">
        <v>4543</v>
      </c>
      <c r="C666" s="5" t="s">
        <v>4544</v>
      </c>
      <c r="D666" s="5" t="s">
        <v>4561</v>
      </c>
      <c r="E666" s="5" t="s">
        <v>3305</v>
      </c>
      <c r="F666" s="5"/>
      <c r="G666" s="5" t="s">
        <v>4381</v>
      </c>
      <c r="H666" s="5" t="s">
        <v>4546</v>
      </c>
      <c r="I666" s="5" t="s">
        <v>4547</v>
      </c>
      <c r="J666" s="5" t="s">
        <v>3308</v>
      </c>
      <c r="K666" s="5" t="s">
        <v>4562</v>
      </c>
      <c r="L666" s="5"/>
      <c r="M666" s="5"/>
      <c r="N666" s="5" t="s">
        <v>4563</v>
      </c>
      <c r="O666" s="5" t="s">
        <v>4564</v>
      </c>
      <c r="P666" s="5"/>
      <c r="R666" s="5"/>
      <c r="S666" s="5"/>
    </row>
    <row r="667">
      <c r="A667" s="5" t="s">
        <v>3301</v>
      </c>
      <c r="B667" s="5" t="s">
        <v>4543</v>
      </c>
      <c r="C667" s="5" t="s">
        <v>4544</v>
      </c>
      <c r="D667" s="5" t="s">
        <v>4565</v>
      </c>
      <c r="E667" s="5" t="s">
        <v>3305</v>
      </c>
      <c r="F667" s="5"/>
      <c r="G667" s="5" t="s">
        <v>4381</v>
      </c>
      <c r="H667" s="5" t="s">
        <v>4546</v>
      </c>
      <c r="I667" s="5" t="s">
        <v>4547</v>
      </c>
      <c r="J667" s="5" t="s">
        <v>3308</v>
      </c>
      <c r="K667" s="5" t="s">
        <v>4566</v>
      </c>
      <c r="L667" s="5"/>
      <c r="M667" s="5"/>
      <c r="N667" s="5" t="s">
        <v>4567</v>
      </c>
      <c r="O667" s="5" t="s">
        <v>4568</v>
      </c>
      <c r="P667" s="5"/>
      <c r="R667" s="5"/>
      <c r="S667" s="5"/>
    </row>
    <row r="668">
      <c r="A668" s="5" t="s">
        <v>3301</v>
      </c>
      <c r="B668" s="5" t="s">
        <v>4569</v>
      </c>
      <c r="C668" s="5" t="s">
        <v>4570</v>
      </c>
      <c r="D668" s="5" t="s">
        <v>4571</v>
      </c>
      <c r="E668" s="5" t="s">
        <v>3305</v>
      </c>
      <c r="F668" s="5"/>
      <c r="G668" s="5" t="s">
        <v>4381</v>
      </c>
      <c r="H668" s="5" t="s">
        <v>4572</v>
      </c>
      <c r="I668" s="5" t="s">
        <v>4572</v>
      </c>
      <c r="J668" s="5" t="s">
        <v>3308</v>
      </c>
      <c r="K668" s="5" t="s">
        <v>4573</v>
      </c>
      <c r="L668" s="5">
        <v>5.0</v>
      </c>
      <c r="M668" s="5"/>
      <c r="N668" s="5" t="s">
        <v>4574</v>
      </c>
      <c r="O668" s="5" t="s">
        <v>4575</v>
      </c>
      <c r="P668" s="5"/>
      <c r="R668" s="5">
        <v>2.54</v>
      </c>
      <c r="S668" s="5"/>
    </row>
    <row r="669">
      <c r="A669" s="5" t="s">
        <v>3301</v>
      </c>
      <c r="B669" s="5" t="s">
        <v>4576</v>
      </c>
      <c r="C669" s="5" t="s">
        <v>4577</v>
      </c>
      <c r="D669" s="5" t="s">
        <v>4578</v>
      </c>
      <c r="E669" s="5" t="s">
        <v>3305</v>
      </c>
      <c r="F669" s="5"/>
      <c r="G669" s="5" t="s">
        <v>4381</v>
      </c>
      <c r="H669" s="5" t="s">
        <v>4579</v>
      </c>
      <c r="I669" s="5" t="s">
        <v>4408</v>
      </c>
      <c r="J669" s="5" t="s">
        <v>3308</v>
      </c>
      <c r="K669" s="5" t="s">
        <v>4580</v>
      </c>
      <c r="L669" s="5"/>
      <c r="M669" s="5"/>
      <c r="N669" s="5"/>
      <c r="O669" s="5" t="s">
        <v>4418</v>
      </c>
      <c r="P669" s="5"/>
      <c r="R669" s="5">
        <v>1.6</v>
      </c>
      <c r="S669" s="5"/>
    </row>
    <row r="670">
      <c r="A670" s="5" t="s">
        <v>3301</v>
      </c>
      <c r="B670" s="5" t="s">
        <v>4581</v>
      </c>
      <c r="C670" s="5" t="s">
        <v>4582</v>
      </c>
      <c r="D670" s="5" t="s">
        <v>4583</v>
      </c>
      <c r="E670" s="5" t="s">
        <v>3305</v>
      </c>
      <c r="F670" s="5"/>
      <c r="G670" s="5" t="s">
        <v>4381</v>
      </c>
      <c r="H670" s="5" t="s">
        <v>4584</v>
      </c>
      <c r="I670" s="5" t="s">
        <v>4585</v>
      </c>
      <c r="J670" s="5" t="s">
        <v>3308</v>
      </c>
      <c r="K670" s="5" t="s">
        <v>4586</v>
      </c>
      <c r="L670" s="5"/>
      <c r="M670" s="5"/>
      <c r="N670" s="5"/>
      <c r="O670" s="5" t="s">
        <v>4587</v>
      </c>
      <c r="P670" s="5"/>
      <c r="R670" s="5"/>
      <c r="S670" s="5"/>
    </row>
    <row r="671">
      <c r="A671" s="5" t="s">
        <v>3301</v>
      </c>
      <c r="B671" s="5" t="s">
        <v>4581</v>
      </c>
      <c r="C671" s="5" t="s">
        <v>4582</v>
      </c>
      <c r="D671" s="5" t="s">
        <v>4588</v>
      </c>
      <c r="E671" s="5" t="s">
        <v>3305</v>
      </c>
      <c r="F671" s="5"/>
      <c r="G671" s="5" t="s">
        <v>4381</v>
      </c>
      <c r="H671" s="5" t="s">
        <v>4584</v>
      </c>
      <c r="I671" s="5" t="s">
        <v>4585</v>
      </c>
      <c r="J671" s="5" t="s">
        <v>3308</v>
      </c>
      <c r="K671" s="5" t="s">
        <v>4589</v>
      </c>
      <c r="L671" s="5"/>
      <c r="M671" s="5"/>
      <c r="N671" s="5"/>
      <c r="O671" s="5" t="s">
        <v>4590</v>
      </c>
      <c r="P671" s="5"/>
      <c r="R671" s="5"/>
      <c r="S671" s="5"/>
    </row>
    <row r="672">
      <c r="A672" s="5" t="s">
        <v>3301</v>
      </c>
      <c r="B672" s="5" t="s">
        <v>4581</v>
      </c>
      <c r="C672" s="5" t="s">
        <v>4582</v>
      </c>
      <c r="D672" s="5" t="s">
        <v>4591</v>
      </c>
      <c r="E672" s="5" t="s">
        <v>3305</v>
      </c>
      <c r="F672" s="5"/>
      <c r="G672" s="5" t="s">
        <v>4381</v>
      </c>
      <c r="H672" s="5" t="s">
        <v>4584</v>
      </c>
      <c r="I672" s="5" t="s">
        <v>4585</v>
      </c>
      <c r="J672" s="5" t="s">
        <v>3308</v>
      </c>
      <c r="K672" s="5" t="s">
        <v>4592</v>
      </c>
      <c r="L672" s="5"/>
      <c r="M672" s="5"/>
      <c r="N672" s="5"/>
      <c r="O672" s="5" t="s">
        <v>4593</v>
      </c>
      <c r="P672" s="5"/>
      <c r="R672" s="5"/>
      <c r="S672" s="5"/>
    </row>
    <row r="673">
      <c r="A673" s="5" t="s">
        <v>3301</v>
      </c>
      <c r="B673" s="5" t="s">
        <v>4581</v>
      </c>
      <c r="C673" s="5" t="s">
        <v>4582</v>
      </c>
      <c r="D673" s="5" t="s">
        <v>4594</v>
      </c>
      <c r="E673" s="5" t="s">
        <v>3305</v>
      </c>
      <c r="F673" s="5"/>
      <c r="G673" s="5" t="s">
        <v>4381</v>
      </c>
      <c r="H673" s="5" t="s">
        <v>4584</v>
      </c>
      <c r="I673" s="5" t="s">
        <v>4585</v>
      </c>
      <c r="J673" s="5" t="s">
        <v>3308</v>
      </c>
      <c r="K673" s="5" t="s">
        <v>4595</v>
      </c>
      <c r="L673" s="5"/>
      <c r="M673" s="5"/>
      <c r="N673" s="5"/>
      <c r="O673" s="5" t="s">
        <v>4596</v>
      </c>
      <c r="P673" s="5"/>
      <c r="R673" s="5"/>
      <c r="S673" s="5"/>
    </row>
    <row r="674">
      <c r="A674" s="5" t="s">
        <v>3301</v>
      </c>
      <c r="B674" s="5" t="s">
        <v>4581</v>
      </c>
      <c r="C674" s="5" t="s">
        <v>4582</v>
      </c>
      <c r="D674" s="5" t="s">
        <v>4597</v>
      </c>
      <c r="E674" s="5" t="s">
        <v>3305</v>
      </c>
      <c r="F674" s="5"/>
      <c r="G674" s="5" t="s">
        <v>4381</v>
      </c>
      <c r="H674" s="5" t="s">
        <v>4584</v>
      </c>
      <c r="I674" s="5" t="s">
        <v>4585</v>
      </c>
      <c r="J674" s="5" t="s">
        <v>3308</v>
      </c>
      <c r="K674" s="5" t="s">
        <v>4598</v>
      </c>
      <c r="L674" s="5"/>
      <c r="M674" s="5"/>
      <c r="N674" s="5"/>
      <c r="O674" s="5" t="s">
        <v>4590</v>
      </c>
      <c r="P674" s="5"/>
      <c r="R674" s="5"/>
      <c r="S674" s="5"/>
    </row>
    <row r="675">
      <c r="A675" s="5" t="s">
        <v>3301</v>
      </c>
      <c r="B675" s="5" t="s">
        <v>4581</v>
      </c>
      <c r="C675" s="5" t="s">
        <v>4582</v>
      </c>
      <c r="D675" s="5" t="s">
        <v>4599</v>
      </c>
      <c r="E675" s="5" t="s">
        <v>3305</v>
      </c>
      <c r="F675" s="5"/>
      <c r="G675" s="5" t="s">
        <v>4381</v>
      </c>
      <c r="H675" s="5" t="s">
        <v>4584</v>
      </c>
      <c r="I675" s="5" t="s">
        <v>4585</v>
      </c>
      <c r="J675" s="5" t="s">
        <v>3308</v>
      </c>
      <c r="K675" s="5" t="s">
        <v>4600</v>
      </c>
      <c r="L675" s="5"/>
      <c r="M675" s="5"/>
      <c r="N675" s="5"/>
      <c r="O675" s="5" t="s">
        <v>4593</v>
      </c>
      <c r="P675" s="5"/>
      <c r="R675" s="5"/>
      <c r="S675" s="5"/>
    </row>
    <row r="676">
      <c r="A676" s="5" t="s">
        <v>3301</v>
      </c>
      <c r="B676" s="5" t="s">
        <v>4601</v>
      </c>
      <c r="C676" s="5" t="s">
        <v>4602</v>
      </c>
      <c r="D676" s="5" t="s">
        <v>4603</v>
      </c>
      <c r="E676" s="5" t="s">
        <v>3305</v>
      </c>
      <c r="F676" s="5"/>
      <c r="G676" s="5" t="s">
        <v>4381</v>
      </c>
      <c r="H676" s="5" t="s">
        <v>4604</v>
      </c>
      <c r="I676" s="5" t="s">
        <v>4605</v>
      </c>
      <c r="J676" s="5" t="s">
        <v>3308</v>
      </c>
      <c r="K676" s="5" t="s">
        <v>4606</v>
      </c>
      <c r="L676" s="5"/>
      <c r="M676" s="5"/>
      <c r="N676" s="5"/>
      <c r="O676" s="5" t="s">
        <v>4607</v>
      </c>
      <c r="P676" s="5"/>
      <c r="R676" s="5"/>
      <c r="S676" s="5"/>
    </row>
    <row r="677">
      <c r="A677" s="5" t="s">
        <v>3301</v>
      </c>
      <c r="B677" s="5" t="s">
        <v>4601</v>
      </c>
      <c r="C677" s="5" t="s">
        <v>4602</v>
      </c>
      <c r="D677" s="5" t="s">
        <v>4608</v>
      </c>
      <c r="E677" s="5" t="s">
        <v>3305</v>
      </c>
      <c r="F677" s="5"/>
      <c r="G677" s="5" t="s">
        <v>4381</v>
      </c>
      <c r="H677" s="5" t="s">
        <v>4604</v>
      </c>
      <c r="I677" s="5" t="s">
        <v>4605</v>
      </c>
      <c r="J677" s="5" t="s">
        <v>3308</v>
      </c>
      <c r="K677" s="5" t="s">
        <v>4609</v>
      </c>
      <c r="L677" s="5"/>
      <c r="M677" s="5"/>
      <c r="N677" s="5"/>
      <c r="O677" s="5" t="s">
        <v>4507</v>
      </c>
      <c r="P677" s="5"/>
      <c r="R677" s="5"/>
      <c r="S677" s="5"/>
    </row>
    <row r="678">
      <c r="A678" s="5" t="s">
        <v>3301</v>
      </c>
      <c r="B678" s="5" t="s">
        <v>4601</v>
      </c>
      <c r="C678" s="5" t="s">
        <v>4602</v>
      </c>
      <c r="D678" s="5" t="s">
        <v>4610</v>
      </c>
      <c r="E678" s="5" t="s">
        <v>3305</v>
      </c>
      <c r="F678" s="5"/>
      <c r="G678" s="5" t="s">
        <v>4381</v>
      </c>
      <c r="H678" s="5" t="s">
        <v>4604</v>
      </c>
      <c r="I678" s="5" t="s">
        <v>4605</v>
      </c>
      <c r="J678" s="5" t="s">
        <v>3308</v>
      </c>
      <c r="K678" s="5" t="s">
        <v>4611</v>
      </c>
      <c r="L678" s="5"/>
      <c r="M678" s="5"/>
      <c r="N678" s="5"/>
      <c r="O678" s="5" t="s">
        <v>4593</v>
      </c>
      <c r="P678" s="5"/>
      <c r="R678" s="5"/>
      <c r="S678" s="5"/>
    </row>
    <row r="679">
      <c r="A679" s="5" t="s">
        <v>3301</v>
      </c>
      <c r="B679" s="5" t="s">
        <v>4601</v>
      </c>
      <c r="C679" s="5" t="s">
        <v>4602</v>
      </c>
      <c r="D679" s="5" t="s">
        <v>4612</v>
      </c>
      <c r="E679" s="5" t="s">
        <v>3305</v>
      </c>
      <c r="F679" s="5"/>
      <c r="G679" s="5" t="s">
        <v>4381</v>
      </c>
      <c r="H679" s="5" t="s">
        <v>4604</v>
      </c>
      <c r="I679" s="5" t="s">
        <v>4605</v>
      </c>
      <c r="J679" s="5" t="s">
        <v>3308</v>
      </c>
      <c r="K679" s="5" t="s">
        <v>4613</v>
      </c>
      <c r="L679" s="5"/>
      <c r="M679" s="5"/>
      <c r="N679" s="5"/>
      <c r="O679" s="5" t="s">
        <v>4507</v>
      </c>
      <c r="P679" s="5"/>
      <c r="R679" s="5"/>
      <c r="S679" s="5"/>
    </row>
    <row r="680">
      <c r="A680" s="5" t="s">
        <v>3301</v>
      </c>
      <c r="B680" s="5" t="s">
        <v>4601</v>
      </c>
      <c r="C680" s="5" t="s">
        <v>4602</v>
      </c>
      <c r="D680" s="5" t="s">
        <v>4614</v>
      </c>
      <c r="E680" s="5" t="s">
        <v>3305</v>
      </c>
      <c r="F680" s="5"/>
      <c r="G680" s="5" t="s">
        <v>4381</v>
      </c>
      <c r="H680" s="5" t="s">
        <v>4604</v>
      </c>
      <c r="I680" s="5" t="s">
        <v>4605</v>
      </c>
      <c r="J680" s="5" t="s">
        <v>3308</v>
      </c>
      <c r="K680" s="5" t="s">
        <v>4615</v>
      </c>
      <c r="L680" s="5"/>
      <c r="M680" s="5"/>
      <c r="N680" s="5"/>
      <c r="O680" s="5" t="s">
        <v>4616</v>
      </c>
      <c r="P680" s="5"/>
      <c r="R680" s="5"/>
      <c r="S680" s="5"/>
    </row>
    <row r="681">
      <c r="A681" s="5" t="s">
        <v>3301</v>
      </c>
      <c r="B681" s="5" t="s">
        <v>4601</v>
      </c>
      <c r="C681" s="5" t="s">
        <v>4602</v>
      </c>
      <c r="D681" s="5" t="s">
        <v>4617</v>
      </c>
      <c r="E681" s="5" t="s">
        <v>3305</v>
      </c>
      <c r="F681" s="5"/>
      <c r="G681" s="5" t="s">
        <v>4381</v>
      </c>
      <c r="H681" s="5" t="s">
        <v>4604</v>
      </c>
      <c r="I681" s="5" t="s">
        <v>4605</v>
      </c>
      <c r="J681" s="5" t="s">
        <v>3308</v>
      </c>
      <c r="K681" s="5" t="s">
        <v>4618</v>
      </c>
      <c r="L681" s="5"/>
      <c r="M681" s="5"/>
      <c r="N681" s="5"/>
      <c r="O681" s="5" t="s">
        <v>4593</v>
      </c>
      <c r="P681" s="5"/>
      <c r="R681" s="5"/>
      <c r="S681" s="5"/>
    </row>
    <row r="682">
      <c r="A682" s="5" t="s">
        <v>3301</v>
      </c>
      <c r="B682" s="5" t="s">
        <v>4619</v>
      </c>
      <c r="C682" s="5" t="s">
        <v>4620</v>
      </c>
      <c r="D682" s="5" t="s">
        <v>4621</v>
      </c>
      <c r="E682" s="5" t="s">
        <v>3305</v>
      </c>
      <c r="F682" s="5"/>
      <c r="G682" s="5" t="s">
        <v>4381</v>
      </c>
      <c r="H682" s="5" t="s">
        <v>4622</v>
      </c>
      <c r="I682" s="5" t="s">
        <v>4623</v>
      </c>
      <c r="J682" s="5" t="s">
        <v>3308</v>
      </c>
      <c r="K682" s="5" t="s">
        <v>4624</v>
      </c>
      <c r="L682" s="5"/>
      <c r="M682" s="5"/>
      <c r="N682" s="5"/>
      <c r="O682" s="5" t="s">
        <v>4625</v>
      </c>
      <c r="P682" s="5"/>
      <c r="R682" s="5"/>
      <c r="S682" s="5"/>
    </row>
    <row r="683">
      <c r="A683" s="5" t="s">
        <v>3301</v>
      </c>
      <c r="B683" s="5" t="s">
        <v>4619</v>
      </c>
      <c r="C683" s="5" t="s">
        <v>4620</v>
      </c>
      <c r="D683" s="5" t="s">
        <v>4626</v>
      </c>
      <c r="E683" s="5" t="s">
        <v>3305</v>
      </c>
      <c r="F683" s="5"/>
      <c r="G683" s="5" t="s">
        <v>4381</v>
      </c>
      <c r="H683" s="5" t="s">
        <v>4622</v>
      </c>
      <c r="I683" s="5" t="s">
        <v>4623</v>
      </c>
      <c r="J683" s="5" t="s">
        <v>3308</v>
      </c>
      <c r="K683" s="5" t="s">
        <v>4627</v>
      </c>
      <c r="L683" s="5"/>
      <c r="M683" s="5"/>
      <c r="N683" s="5"/>
      <c r="O683" s="5" t="s">
        <v>4593</v>
      </c>
      <c r="P683" s="5"/>
      <c r="R683" s="5"/>
      <c r="S683" s="5"/>
    </row>
    <row r="684">
      <c r="A684" s="5" t="s">
        <v>3301</v>
      </c>
      <c r="B684" s="5" t="s">
        <v>4619</v>
      </c>
      <c r="C684" s="5" t="s">
        <v>4620</v>
      </c>
      <c r="D684" s="5" t="s">
        <v>4628</v>
      </c>
      <c r="E684" s="5" t="s">
        <v>3305</v>
      </c>
      <c r="F684" s="5"/>
      <c r="G684" s="5" t="s">
        <v>4381</v>
      </c>
      <c r="H684" s="5" t="s">
        <v>4622</v>
      </c>
      <c r="I684" s="5" t="s">
        <v>4623</v>
      </c>
      <c r="J684" s="5" t="s">
        <v>3308</v>
      </c>
      <c r="K684" s="5" t="s">
        <v>4629</v>
      </c>
      <c r="L684" s="5"/>
      <c r="M684" s="5"/>
      <c r="N684" s="5"/>
      <c r="O684" s="5" t="s">
        <v>4507</v>
      </c>
      <c r="P684" s="5"/>
      <c r="R684" s="5"/>
      <c r="S684" s="5"/>
    </row>
    <row r="685">
      <c r="A685" s="5" t="s">
        <v>3301</v>
      </c>
      <c r="B685" s="5" t="s">
        <v>4630</v>
      </c>
      <c r="C685" s="5" t="s">
        <v>4631</v>
      </c>
      <c r="D685" s="5" t="s">
        <v>4632</v>
      </c>
      <c r="E685" s="5" t="s">
        <v>3305</v>
      </c>
      <c r="F685" s="5"/>
      <c r="G685" s="5" t="s">
        <v>4381</v>
      </c>
      <c r="H685" s="5" t="s">
        <v>4633</v>
      </c>
      <c r="I685" s="5" t="s">
        <v>4634</v>
      </c>
      <c r="J685" s="5" t="s">
        <v>3308</v>
      </c>
      <c r="K685" s="5" t="s">
        <v>4635</v>
      </c>
      <c r="L685" s="5"/>
      <c r="M685" s="5"/>
      <c r="N685" s="5"/>
      <c r="O685" s="5"/>
      <c r="P685" s="5"/>
      <c r="R685" s="5">
        <v>1.5</v>
      </c>
      <c r="S685" s="5"/>
    </row>
    <row r="686">
      <c r="A686" s="5" t="s">
        <v>3301</v>
      </c>
      <c r="B686" s="5" t="s">
        <v>4636</v>
      </c>
      <c r="C686" s="5" t="s">
        <v>4637</v>
      </c>
      <c r="D686" s="5" t="s">
        <v>4638</v>
      </c>
      <c r="E686" s="5" t="s">
        <v>3305</v>
      </c>
      <c r="F686" s="5"/>
      <c r="G686" s="5" t="s">
        <v>4381</v>
      </c>
      <c r="H686" s="5" t="s">
        <v>287</v>
      </c>
      <c r="I686" s="5" t="s">
        <v>4461</v>
      </c>
      <c r="J686" s="5" t="s">
        <v>4639</v>
      </c>
      <c r="K686" s="5" t="s">
        <v>4640</v>
      </c>
      <c r="L686" s="5"/>
      <c r="M686" s="5"/>
      <c r="N686" s="5"/>
      <c r="O686" s="5"/>
      <c r="P686" s="5"/>
      <c r="R686" s="5"/>
      <c r="S686" s="5"/>
    </row>
    <row r="687">
      <c r="A687" s="5" t="s">
        <v>3301</v>
      </c>
      <c r="B687" s="5" t="s">
        <v>4636</v>
      </c>
      <c r="C687" s="5" t="s">
        <v>4637</v>
      </c>
      <c r="D687" s="5" t="s">
        <v>4641</v>
      </c>
      <c r="E687" s="5" t="s">
        <v>3305</v>
      </c>
      <c r="F687" s="5"/>
      <c r="G687" s="5" t="s">
        <v>4381</v>
      </c>
      <c r="H687" s="5" t="s">
        <v>287</v>
      </c>
      <c r="I687" s="5" t="s">
        <v>4461</v>
      </c>
      <c r="J687" s="5" t="s">
        <v>4639</v>
      </c>
      <c r="K687" s="5" t="s">
        <v>4642</v>
      </c>
      <c r="L687" s="5"/>
      <c r="M687" s="5"/>
      <c r="N687" s="5"/>
      <c r="O687" s="5"/>
      <c r="P687" s="5"/>
      <c r="R687" s="5"/>
      <c r="S687" s="5"/>
    </row>
    <row r="688">
      <c r="A688" s="5" t="s">
        <v>3301</v>
      </c>
      <c r="B688" s="5" t="s">
        <v>4636</v>
      </c>
      <c r="C688" s="5" t="s">
        <v>4637</v>
      </c>
      <c r="D688" s="5" t="s">
        <v>4643</v>
      </c>
      <c r="E688" s="5" t="s">
        <v>3305</v>
      </c>
      <c r="F688" s="5"/>
      <c r="G688" s="5" t="s">
        <v>4381</v>
      </c>
      <c r="H688" s="5" t="s">
        <v>287</v>
      </c>
      <c r="I688" s="5" t="s">
        <v>4461</v>
      </c>
      <c r="J688" s="5" t="s">
        <v>4639</v>
      </c>
      <c r="K688" s="5" t="s">
        <v>4644</v>
      </c>
      <c r="L688" s="5"/>
      <c r="M688" s="5"/>
      <c r="N688" s="5"/>
      <c r="O688" s="5"/>
      <c r="P688" s="5"/>
      <c r="R688" s="5"/>
      <c r="S688" s="5"/>
    </row>
    <row r="689">
      <c r="A689" s="5" t="s">
        <v>3301</v>
      </c>
      <c r="B689" s="5" t="s">
        <v>4636</v>
      </c>
      <c r="C689" s="5" t="s">
        <v>4645</v>
      </c>
      <c r="D689" s="5" t="s">
        <v>4646</v>
      </c>
      <c r="E689" s="5" t="s">
        <v>3305</v>
      </c>
      <c r="F689" s="5"/>
      <c r="G689" s="5" t="s">
        <v>4381</v>
      </c>
      <c r="H689" s="5" t="s">
        <v>287</v>
      </c>
      <c r="I689" s="5" t="s">
        <v>4461</v>
      </c>
      <c r="J689" s="5" t="s">
        <v>4647</v>
      </c>
      <c r="K689" s="5" t="s">
        <v>4648</v>
      </c>
      <c r="L689" s="5"/>
      <c r="M689" s="5"/>
      <c r="N689" s="5"/>
      <c r="O689" s="5"/>
      <c r="P689" s="5"/>
      <c r="R689" s="5"/>
      <c r="S689" s="5"/>
    </row>
    <row r="690">
      <c r="A690" s="5" t="s">
        <v>3301</v>
      </c>
      <c r="B690" s="5" t="s">
        <v>4636</v>
      </c>
      <c r="C690" s="5" t="s">
        <v>4645</v>
      </c>
      <c r="D690" s="5" t="s">
        <v>4649</v>
      </c>
      <c r="E690" s="5" t="s">
        <v>3305</v>
      </c>
      <c r="F690" s="5"/>
      <c r="G690" s="5" t="s">
        <v>4381</v>
      </c>
      <c r="H690" s="5" t="s">
        <v>287</v>
      </c>
      <c r="I690" s="5" t="s">
        <v>4461</v>
      </c>
      <c r="J690" s="5" t="s">
        <v>4647</v>
      </c>
      <c r="K690" s="5" t="s">
        <v>4650</v>
      </c>
      <c r="L690" s="5"/>
      <c r="M690" s="5"/>
      <c r="N690" s="5"/>
      <c r="O690" s="5"/>
      <c r="P690" s="5"/>
      <c r="R690" s="5"/>
      <c r="S690" s="5"/>
    </row>
    <row r="691">
      <c r="A691" s="5" t="s">
        <v>3301</v>
      </c>
      <c r="B691" s="5" t="s">
        <v>4636</v>
      </c>
      <c r="C691" s="5" t="s">
        <v>4637</v>
      </c>
      <c r="D691" s="5" t="s">
        <v>4651</v>
      </c>
      <c r="E691" s="5" t="s">
        <v>3305</v>
      </c>
      <c r="F691" s="5"/>
      <c r="G691" s="5" t="s">
        <v>4381</v>
      </c>
      <c r="H691" s="5" t="s">
        <v>287</v>
      </c>
      <c r="I691" s="5" t="s">
        <v>4461</v>
      </c>
      <c r="J691" s="5" t="s">
        <v>4639</v>
      </c>
      <c r="K691" s="5" t="s">
        <v>4652</v>
      </c>
      <c r="L691" s="5"/>
      <c r="M691" s="5"/>
      <c r="N691" s="5"/>
      <c r="O691" s="5"/>
      <c r="P691" s="5"/>
      <c r="R691" s="5"/>
      <c r="S691" s="5"/>
    </row>
    <row r="692">
      <c r="A692" s="5" t="s">
        <v>3301</v>
      </c>
      <c r="B692" s="5" t="s">
        <v>4636</v>
      </c>
      <c r="C692" s="5" t="s">
        <v>4637</v>
      </c>
      <c r="D692" s="5" t="s">
        <v>4653</v>
      </c>
      <c r="E692" s="5" t="s">
        <v>3305</v>
      </c>
      <c r="F692" s="5"/>
      <c r="G692" s="5" t="s">
        <v>4381</v>
      </c>
      <c r="H692" s="5" t="s">
        <v>287</v>
      </c>
      <c r="I692" s="5" t="s">
        <v>4461</v>
      </c>
      <c r="J692" s="5" t="s">
        <v>4639</v>
      </c>
      <c r="K692" s="5" t="s">
        <v>4654</v>
      </c>
      <c r="L692" s="5"/>
      <c r="M692" s="5"/>
      <c r="N692" s="5"/>
      <c r="O692" s="5"/>
      <c r="P692" s="5"/>
      <c r="R692" s="5"/>
      <c r="S692" s="5"/>
    </row>
    <row r="693">
      <c r="A693" s="5" t="s">
        <v>3301</v>
      </c>
      <c r="B693" s="5" t="s">
        <v>4636</v>
      </c>
      <c r="C693" s="5" t="s">
        <v>4645</v>
      </c>
      <c r="D693" s="5" t="s">
        <v>4655</v>
      </c>
      <c r="E693" s="5" t="s">
        <v>3305</v>
      </c>
      <c r="F693" s="5"/>
      <c r="G693" s="5" t="s">
        <v>4381</v>
      </c>
      <c r="H693" s="5" t="s">
        <v>287</v>
      </c>
      <c r="I693" s="5" t="s">
        <v>4461</v>
      </c>
      <c r="J693" s="5" t="s">
        <v>4647</v>
      </c>
      <c r="K693" s="5" t="s">
        <v>4656</v>
      </c>
      <c r="L693" s="5"/>
      <c r="M693" s="5"/>
      <c r="N693" s="5"/>
      <c r="O693" s="5"/>
      <c r="P693" s="5"/>
      <c r="R693" s="5"/>
      <c r="S693" s="5"/>
    </row>
    <row r="694">
      <c r="A694" s="5" t="s">
        <v>3301</v>
      </c>
      <c r="B694" s="5" t="s">
        <v>4636</v>
      </c>
      <c r="C694" s="5" t="s">
        <v>4645</v>
      </c>
      <c r="D694" s="5" t="s">
        <v>4657</v>
      </c>
      <c r="E694" s="5" t="s">
        <v>3305</v>
      </c>
      <c r="F694" s="5"/>
      <c r="G694" s="5" t="s">
        <v>4381</v>
      </c>
      <c r="H694" s="5" t="s">
        <v>287</v>
      </c>
      <c r="I694" s="5" t="s">
        <v>4461</v>
      </c>
      <c r="J694" s="5" t="s">
        <v>4647</v>
      </c>
      <c r="K694" s="5" t="s">
        <v>4658</v>
      </c>
      <c r="L694" s="5"/>
      <c r="M694" s="5"/>
      <c r="N694" s="5"/>
      <c r="O694" s="5"/>
      <c r="P694" s="5"/>
      <c r="R694" s="5"/>
      <c r="S694" s="5"/>
    </row>
    <row r="695">
      <c r="A695" s="5" t="s">
        <v>3301</v>
      </c>
      <c r="B695" s="5" t="s">
        <v>4636</v>
      </c>
      <c r="C695" s="5" t="s">
        <v>4637</v>
      </c>
      <c r="D695" s="5" t="s">
        <v>4659</v>
      </c>
      <c r="E695" s="5" t="s">
        <v>3305</v>
      </c>
      <c r="F695" s="5"/>
      <c r="G695" s="5" t="s">
        <v>4381</v>
      </c>
      <c r="H695" s="5" t="s">
        <v>287</v>
      </c>
      <c r="I695" s="5" t="s">
        <v>4461</v>
      </c>
      <c r="J695" s="5" t="s">
        <v>4639</v>
      </c>
      <c r="K695" s="5" t="s">
        <v>4660</v>
      </c>
      <c r="L695" s="5"/>
      <c r="M695" s="5"/>
      <c r="N695" s="5"/>
      <c r="O695" s="5"/>
      <c r="P695" s="5"/>
      <c r="R695" s="5"/>
      <c r="S695" s="5"/>
    </row>
    <row r="696">
      <c r="A696" s="5" t="s">
        <v>3301</v>
      </c>
      <c r="B696" s="5" t="s">
        <v>4636</v>
      </c>
      <c r="C696" s="5" t="s">
        <v>4645</v>
      </c>
      <c r="D696" s="5" t="s">
        <v>4661</v>
      </c>
      <c r="E696" s="5" t="s">
        <v>3305</v>
      </c>
      <c r="F696" s="5"/>
      <c r="G696" s="5" t="s">
        <v>4381</v>
      </c>
      <c r="H696" s="5" t="s">
        <v>287</v>
      </c>
      <c r="I696" s="5" t="s">
        <v>4461</v>
      </c>
      <c r="J696" s="5" t="s">
        <v>4647</v>
      </c>
      <c r="K696" s="5" t="s">
        <v>4662</v>
      </c>
      <c r="L696" s="5"/>
      <c r="M696" s="5"/>
      <c r="N696" s="5"/>
      <c r="O696" s="5"/>
      <c r="P696" s="5"/>
      <c r="R696" s="5"/>
      <c r="S696" s="5"/>
    </row>
    <row r="697">
      <c r="A697" s="5" t="s">
        <v>3301</v>
      </c>
      <c r="B697" s="5" t="s">
        <v>4636</v>
      </c>
      <c r="C697" s="5" t="s">
        <v>4645</v>
      </c>
      <c r="D697" s="5" t="s">
        <v>4663</v>
      </c>
      <c r="E697" s="5" t="s">
        <v>3305</v>
      </c>
      <c r="F697" s="5"/>
      <c r="G697" s="5" t="s">
        <v>4381</v>
      </c>
      <c r="H697" s="5" t="s">
        <v>287</v>
      </c>
      <c r="I697" s="5" t="s">
        <v>4461</v>
      </c>
      <c r="J697" s="5" t="s">
        <v>4647</v>
      </c>
      <c r="K697" s="5" t="s">
        <v>4664</v>
      </c>
      <c r="L697" s="5"/>
      <c r="M697" s="5"/>
      <c r="N697" s="5"/>
      <c r="O697" s="5"/>
      <c r="P697" s="5"/>
      <c r="R697" s="5"/>
      <c r="S697" s="5"/>
    </row>
    <row r="698">
      <c r="A698" s="5" t="s">
        <v>3301</v>
      </c>
      <c r="B698" s="5" t="s">
        <v>4636</v>
      </c>
      <c r="C698" s="5" t="s">
        <v>4637</v>
      </c>
      <c r="D698" s="5" t="s">
        <v>4665</v>
      </c>
      <c r="E698" s="5" t="s">
        <v>3305</v>
      </c>
      <c r="F698" s="5"/>
      <c r="G698" s="5" t="s">
        <v>4381</v>
      </c>
      <c r="H698" s="5" t="s">
        <v>287</v>
      </c>
      <c r="I698" s="5" t="s">
        <v>4461</v>
      </c>
      <c r="J698" s="5" t="s">
        <v>4639</v>
      </c>
      <c r="K698" s="5" t="s">
        <v>4666</v>
      </c>
      <c r="L698" s="5"/>
      <c r="M698" s="5"/>
      <c r="N698" s="5"/>
      <c r="O698" s="5"/>
      <c r="P698" s="5"/>
      <c r="R698" s="5"/>
      <c r="S698" s="5"/>
    </row>
    <row r="699">
      <c r="A699" s="5" t="s">
        <v>3301</v>
      </c>
      <c r="B699" s="5" t="s">
        <v>4636</v>
      </c>
      <c r="C699" s="5" t="s">
        <v>4637</v>
      </c>
      <c r="D699" s="5" t="s">
        <v>4667</v>
      </c>
      <c r="E699" s="5" t="s">
        <v>3305</v>
      </c>
      <c r="F699" s="5"/>
      <c r="G699" s="5" t="s">
        <v>4381</v>
      </c>
      <c r="H699" s="5" t="s">
        <v>287</v>
      </c>
      <c r="I699" s="5" t="s">
        <v>4461</v>
      </c>
      <c r="J699" s="5" t="s">
        <v>4639</v>
      </c>
      <c r="K699" s="5" t="s">
        <v>4668</v>
      </c>
      <c r="L699" s="5"/>
      <c r="M699" s="5"/>
      <c r="N699" s="5"/>
      <c r="O699" s="5"/>
      <c r="P699" s="5"/>
      <c r="R699" s="5"/>
      <c r="S699" s="5"/>
    </row>
    <row r="700">
      <c r="A700" s="5" t="s">
        <v>3301</v>
      </c>
      <c r="B700" s="5" t="s">
        <v>4636</v>
      </c>
      <c r="C700" s="5" t="s">
        <v>4645</v>
      </c>
      <c r="D700" s="5" t="s">
        <v>4669</v>
      </c>
      <c r="E700" s="5" t="s">
        <v>3305</v>
      </c>
      <c r="F700" s="5"/>
      <c r="G700" s="5" t="s">
        <v>4381</v>
      </c>
      <c r="H700" s="5" t="s">
        <v>287</v>
      </c>
      <c r="I700" s="5" t="s">
        <v>4461</v>
      </c>
      <c r="J700" s="5" t="s">
        <v>4647</v>
      </c>
      <c r="K700" s="5" t="s">
        <v>4670</v>
      </c>
      <c r="L700" s="5"/>
      <c r="M700" s="5"/>
      <c r="N700" s="5"/>
      <c r="O700" s="5"/>
      <c r="P700" s="5"/>
      <c r="R700" s="5"/>
      <c r="S700" s="5"/>
    </row>
    <row r="701">
      <c r="A701" s="5" t="s">
        <v>3301</v>
      </c>
      <c r="B701" s="5" t="s">
        <v>4636</v>
      </c>
      <c r="C701" s="5" t="s">
        <v>4645</v>
      </c>
      <c r="D701" s="5" t="s">
        <v>4671</v>
      </c>
      <c r="E701" s="5" t="s">
        <v>3305</v>
      </c>
      <c r="F701" s="5"/>
      <c r="G701" s="5" t="s">
        <v>4381</v>
      </c>
      <c r="H701" s="5" t="s">
        <v>287</v>
      </c>
      <c r="I701" s="5" t="s">
        <v>4461</v>
      </c>
      <c r="J701" s="5" t="s">
        <v>4647</v>
      </c>
      <c r="K701" s="5" t="s">
        <v>4672</v>
      </c>
      <c r="L701" s="5"/>
      <c r="M701" s="5"/>
      <c r="N701" s="5"/>
      <c r="O701" s="5"/>
      <c r="P701" s="5"/>
      <c r="R701" s="5"/>
      <c r="S701" s="5"/>
    </row>
    <row r="702">
      <c r="A702" s="5" t="s">
        <v>3301</v>
      </c>
      <c r="B702" s="5" t="s">
        <v>4636</v>
      </c>
      <c r="C702" s="5" t="s">
        <v>4645</v>
      </c>
      <c r="D702" s="5" t="s">
        <v>4673</v>
      </c>
      <c r="E702" s="5" t="s">
        <v>3305</v>
      </c>
      <c r="F702" s="5"/>
      <c r="G702" s="5" t="s">
        <v>4381</v>
      </c>
      <c r="H702" s="5" t="s">
        <v>287</v>
      </c>
      <c r="I702" s="5" t="s">
        <v>4461</v>
      </c>
      <c r="J702" s="5" t="s">
        <v>4647</v>
      </c>
      <c r="K702" s="5" t="s">
        <v>4674</v>
      </c>
      <c r="L702" s="5"/>
      <c r="M702" s="5"/>
      <c r="N702" s="5"/>
      <c r="O702" s="5"/>
      <c r="P702" s="5"/>
      <c r="R702" s="5"/>
      <c r="S702" s="5"/>
    </row>
    <row r="703">
      <c r="A703" s="5" t="s">
        <v>3301</v>
      </c>
      <c r="B703" s="5" t="s">
        <v>4636</v>
      </c>
      <c r="C703" s="5" t="s">
        <v>4637</v>
      </c>
      <c r="D703" s="5" t="s">
        <v>4675</v>
      </c>
      <c r="E703" s="5" t="s">
        <v>3305</v>
      </c>
      <c r="F703" s="5"/>
      <c r="G703" s="5" t="s">
        <v>4381</v>
      </c>
      <c r="H703" s="5" t="s">
        <v>287</v>
      </c>
      <c r="I703" s="5" t="s">
        <v>4461</v>
      </c>
      <c r="J703" s="5" t="s">
        <v>4639</v>
      </c>
      <c r="K703" s="5" t="s">
        <v>4676</v>
      </c>
      <c r="L703" s="5"/>
      <c r="M703" s="5"/>
      <c r="N703" s="5"/>
      <c r="O703" s="5"/>
      <c r="P703" s="5"/>
      <c r="R703" s="5"/>
      <c r="S703" s="5"/>
    </row>
    <row r="704">
      <c r="A704" s="5" t="s">
        <v>3301</v>
      </c>
      <c r="B704" s="5" t="s">
        <v>4636</v>
      </c>
      <c r="C704" s="5" t="s">
        <v>4645</v>
      </c>
      <c r="D704" s="5" t="s">
        <v>4677</v>
      </c>
      <c r="E704" s="5" t="s">
        <v>3305</v>
      </c>
      <c r="F704" s="5"/>
      <c r="G704" s="5" t="s">
        <v>4381</v>
      </c>
      <c r="H704" s="5" t="s">
        <v>287</v>
      </c>
      <c r="I704" s="5" t="s">
        <v>4461</v>
      </c>
      <c r="J704" s="5" t="s">
        <v>4647</v>
      </c>
      <c r="K704" s="5" t="s">
        <v>4678</v>
      </c>
      <c r="L704" s="5"/>
      <c r="M704" s="5"/>
      <c r="N704" s="5"/>
      <c r="O704" s="5"/>
      <c r="P704" s="5"/>
      <c r="R704" s="5"/>
      <c r="S704" s="5"/>
    </row>
    <row r="705">
      <c r="A705" s="5" t="s">
        <v>3301</v>
      </c>
      <c r="B705" s="5" t="s">
        <v>4636</v>
      </c>
      <c r="C705" s="5" t="s">
        <v>4637</v>
      </c>
      <c r="D705" s="5" t="s">
        <v>4679</v>
      </c>
      <c r="E705" s="5" t="s">
        <v>3305</v>
      </c>
      <c r="F705" s="5"/>
      <c r="G705" s="5" t="s">
        <v>4381</v>
      </c>
      <c r="H705" s="5" t="s">
        <v>287</v>
      </c>
      <c r="I705" s="5" t="s">
        <v>4461</v>
      </c>
      <c r="J705" s="5" t="s">
        <v>4639</v>
      </c>
      <c r="K705" s="5" t="s">
        <v>4680</v>
      </c>
      <c r="L705" s="5"/>
      <c r="M705" s="5"/>
      <c r="N705" s="5"/>
      <c r="O705" s="5"/>
      <c r="P705" s="5"/>
      <c r="R705" s="5"/>
      <c r="S705" s="5"/>
    </row>
    <row r="706">
      <c r="A706" s="5" t="s">
        <v>3301</v>
      </c>
      <c r="B706" s="5" t="s">
        <v>4636</v>
      </c>
      <c r="C706" s="5" t="s">
        <v>4645</v>
      </c>
      <c r="D706" s="5" t="s">
        <v>4681</v>
      </c>
      <c r="E706" s="5" t="s">
        <v>3305</v>
      </c>
      <c r="F706" s="5"/>
      <c r="G706" s="5" t="s">
        <v>4381</v>
      </c>
      <c r="H706" s="5" t="s">
        <v>287</v>
      </c>
      <c r="I706" s="5" t="s">
        <v>4461</v>
      </c>
      <c r="J706" s="5" t="s">
        <v>4647</v>
      </c>
      <c r="K706" s="5" t="s">
        <v>4682</v>
      </c>
      <c r="L706" s="5"/>
      <c r="M706" s="5"/>
      <c r="N706" s="5"/>
      <c r="O706" s="5"/>
      <c r="P706" s="5"/>
      <c r="R706" s="5"/>
      <c r="S706" s="5"/>
    </row>
    <row r="707">
      <c r="A707" s="5" t="s">
        <v>3301</v>
      </c>
      <c r="B707" s="5" t="s">
        <v>4636</v>
      </c>
      <c r="C707" s="5" t="s">
        <v>4645</v>
      </c>
      <c r="D707" s="5" t="s">
        <v>4683</v>
      </c>
      <c r="E707" s="5" t="s">
        <v>3305</v>
      </c>
      <c r="F707" s="5"/>
      <c r="G707" s="5" t="s">
        <v>4381</v>
      </c>
      <c r="H707" s="5" t="s">
        <v>287</v>
      </c>
      <c r="I707" s="5" t="s">
        <v>4461</v>
      </c>
      <c r="J707" s="5" t="s">
        <v>4647</v>
      </c>
      <c r="K707" s="5"/>
      <c r="L707" s="5"/>
      <c r="M707" s="5"/>
      <c r="N707" s="5"/>
      <c r="O707" s="5"/>
      <c r="P707" s="5"/>
      <c r="R707" s="5"/>
      <c r="S707" s="5"/>
    </row>
    <row r="708">
      <c r="A708" s="5" t="s">
        <v>3301</v>
      </c>
      <c r="B708" s="5" t="s">
        <v>4684</v>
      </c>
      <c r="C708" s="5" t="s">
        <v>4685</v>
      </c>
      <c r="D708" s="5" t="s">
        <v>4686</v>
      </c>
      <c r="E708" s="5" t="s">
        <v>3305</v>
      </c>
      <c r="F708" s="5"/>
      <c r="G708" s="5" t="s">
        <v>4381</v>
      </c>
      <c r="H708" s="5" t="s">
        <v>4687</v>
      </c>
      <c r="I708" s="5" t="s">
        <v>4488</v>
      </c>
      <c r="J708" s="5" t="s">
        <v>3308</v>
      </c>
      <c r="K708" s="5" t="s">
        <v>4688</v>
      </c>
      <c r="L708" s="5">
        <v>5.0</v>
      </c>
      <c r="M708" s="5"/>
      <c r="N708" s="5" t="s">
        <v>4689</v>
      </c>
      <c r="O708" s="5" t="s">
        <v>4690</v>
      </c>
      <c r="P708" s="5"/>
      <c r="R708" s="5">
        <v>2.54</v>
      </c>
      <c r="S708" s="5"/>
    </row>
    <row r="709">
      <c r="A709" s="5" t="s">
        <v>3301</v>
      </c>
      <c r="B709" s="5" t="s">
        <v>4691</v>
      </c>
      <c r="C709" s="5" t="s">
        <v>4692</v>
      </c>
      <c r="D709" s="5" t="s">
        <v>4693</v>
      </c>
      <c r="E709" s="5" t="s">
        <v>3305</v>
      </c>
      <c r="F709" s="5"/>
      <c r="G709" s="5" t="s">
        <v>4381</v>
      </c>
      <c r="H709" s="5" t="s">
        <v>4687</v>
      </c>
      <c r="I709" s="5" t="s">
        <v>4687</v>
      </c>
      <c r="J709" s="5" t="s">
        <v>3308</v>
      </c>
      <c r="K709" s="5" t="s">
        <v>4694</v>
      </c>
      <c r="L709" s="5">
        <v>5.0</v>
      </c>
      <c r="M709" s="5"/>
      <c r="N709" s="5" t="s">
        <v>4695</v>
      </c>
      <c r="O709" s="5" t="s">
        <v>4696</v>
      </c>
      <c r="P709" s="5"/>
      <c r="R709" s="5">
        <v>2.54</v>
      </c>
      <c r="S709" s="5"/>
    </row>
    <row r="710">
      <c r="A710" s="5" t="s">
        <v>3301</v>
      </c>
      <c r="B710" s="5" t="s">
        <v>4691</v>
      </c>
      <c r="C710" s="5" t="s">
        <v>4692</v>
      </c>
      <c r="D710" s="5" t="s">
        <v>4697</v>
      </c>
      <c r="E710" s="5" t="s">
        <v>3305</v>
      </c>
      <c r="F710" s="5"/>
      <c r="G710" s="5" t="s">
        <v>4381</v>
      </c>
      <c r="H710" s="5" t="s">
        <v>4687</v>
      </c>
      <c r="I710" s="5" t="s">
        <v>4687</v>
      </c>
      <c r="J710" s="5" t="s">
        <v>3308</v>
      </c>
      <c r="K710" s="5" t="s">
        <v>4698</v>
      </c>
      <c r="L710" s="5">
        <v>5.0</v>
      </c>
      <c r="M710" s="5"/>
      <c r="N710" s="5" t="s">
        <v>4699</v>
      </c>
      <c r="O710" s="5" t="s">
        <v>4700</v>
      </c>
      <c r="P710" s="5"/>
      <c r="R710" s="5">
        <v>2.54</v>
      </c>
      <c r="S710" s="5"/>
    </row>
    <row r="711">
      <c r="A711" s="5" t="s">
        <v>3301</v>
      </c>
      <c r="B711" s="5" t="s">
        <v>4691</v>
      </c>
      <c r="C711" s="5" t="s">
        <v>4692</v>
      </c>
      <c r="D711" s="5" t="s">
        <v>4701</v>
      </c>
      <c r="E711" s="5" t="s">
        <v>3305</v>
      </c>
      <c r="F711" s="5"/>
      <c r="G711" s="5" t="s">
        <v>4381</v>
      </c>
      <c r="H711" s="5" t="s">
        <v>4687</v>
      </c>
      <c r="I711" s="5" t="s">
        <v>4687</v>
      </c>
      <c r="J711" s="5" t="s">
        <v>3308</v>
      </c>
      <c r="K711" s="5" t="s">
        <v>4702</v>
      </c>
      <c r="L711" s="5">
        <v>5.0</v>
      </c>
      <c r="M711" s="5"/>
      <c r="N711" s="5" t="s">
        <v>4703</v>
      </c>
      <c r="O711" s="5" t="s">
        <v>4575</v>
      </c>
      <c r="P711" s="5"/>
      <c r="Q711" s="5"/>
      <c r="R711" s="5">
        <v>2.54</v>
      </c>
      <c r="S711" s="5"/>
    </row>
    <row r="712">
      <c r="A712" s="5" t="s">
        <v>3301</v>
      </c>
      <c r="B712" s="5" t="s">
        <v>4691</v>
      </c>
      <c r="C712" s="5" t="s">
        <v>4692</v>
      </c>
      <c r="D712" s="5" t="s">
        <v>4704</v>
      </c>
      <c r="E712" s="5" t="s">
        <v>3305</v>
      </c>
      <c r="F712" s="5"/>
      <c r="G712" s="5" t="s">
        <v>4381</v>
      </c>
      <c r="H712" s="5" t="s">
        <v>4687</v>
      </c>
      <c r="I712" s="5" t="s">
        <v>4687</v>
      </c>
      <c r="J712" s="5" t="s">
        <v>3308</v>
      </c>
      <c r="K712" s="5" t="s">
        <v>4705</v>
      </c>
      <c r="L712" s="5">
        <v>5.0</v>
      </c>
      <c r="M712" s="5"/>
      <c r="N712" s="5" t="s">
        <v>4706</v>
      </c>
      <c r="O712" s="5" t="s">
        <v>4707</v>
      </c>
      <c r="P712" s="5"/>
      <c r="R712" s="5">
        <v>2.54</v>
      </c>
      <c r="S712" s="5"/>
    </row>
    <row r="713">
      <c r="A713" s="5" t="s">
        <v>3301</v>
      </c>
      <c r="B713" s="5" t="s">
        <v>4691</v>
      </c>
      <c r="C713" s="5" t="s">
        <v>4692</v>
      </c>
      <c r="D713" s="5" t="s">
        <v>4708</v>
      </c>
      <c r="E713" s="5" t="s">
        <v>3305</v>
      </c>
      <c r="F713" s="5"/>
      <c r="G713" s="5" t="s">
        <v>4381</v>
      </c>
      <c r="H713" s="5" t="s">
        <v>4687</v>
      </c>
      <c r="I713" s="5" t="s">
        <v>4687</v>
      </c>
      <c r="J713" s="5" t="s">
        <v>3308</v>
      </c>
      <c r="K713" s="5" t="s">
        <v>4709</v>
      </c>
      <c r="L713" s="5"/>
      <c r="M713" s="5"/>
      <c r="N713" s="5"/>
      <c r="O713" s="5" t="s">
        <v>4575</v>
      </c>
      <c r="P713" s="5"/>
      <c r="R713" s="5">
        <v>2.54</v>
      </c>
      <c r="S713" s="5">
        <v>3.8</v>
      </c>
    </row>
    <row r="714">
      <c r="A714" s="5" t="s">
        <v>3301</v>
      </c>
      <c r="B714" s="5" t="s">
        <v>4710</v>
      </c>
      <c r="C714" s="5" t="s">
        <v>4711</v>
      </c>
      <c r="D714" s="5" t="s">
        <v>4712</v>
      </c>
      <c r="E714" s="5" t="s">
        <v>3305</v>
      </c>
      <c r="F714" s="5"/>
      <c r="G714" s="5" t="s">
        <v>4381</v>
      </c>
      <c r="H714" s="5" t="s">
        <v>4713</v>
      </c>
      <c r="I714" s="5" t="s">
        <v>4687</v>
      </c>
      <c r="J714" s="5" t="s">
        <v>3308</v>
      </c>
      <c r="K714" s="5" t="s">
        <v>4714</v>
      </c>
      <c r="L714" s="5"/>
      <c r="M714" s="5"/>
      <c r="N714" s="5"/>
      <c r="O714" s="5" t="s">
        <v>4715</v>
      </c>
      <c r="P714" s="5"/>
      <c r="R714" s="5"/>
      <c r="S714" s="5"/>
    </row>
    <row r="715">
      <c r="A715" s="5" t="s">
        <v>3301</v>
      </c>
      <c r="B715" s="5" t="s">
        <v>4716</v>
      </c>
      <c r="C715" s="5" t="s">
        <v>4717</v>
      </c>
      <c r="D715" s="5" t="s">
        <v>4718</v>
      </c>
      <c r="E715" s="5" t="s">
        <v>3305</v>
      </c>
      <c r="F715" s="5"/>
      <c r="G715" s="5" t="s">
        <v>4381</v>
      </c>
      <c r="H715" s="5" t="s">
        <v>4719</v>
      </c>
      <c r="I715" s="5" t="s">
        <v>4720</v>
      </c>
      <c r="J715" s="5" t="s">
        <v>3308</v>
      </c>
      <c r="K715" s="5" t="s">
        <v>4721</v>
      </c>
      <c r="L715" s="5"/>
      <c r="M715" s="5"/>
      <c r="N715" s="5"/>
      <c r="O715" s="5" t="s">
        <v>4722</v>
      </c>
      <c r="P715" s="5" t="s">
        <v>4723</v>
      </c>
      <c r="R715" s="5">
        <v>2.5</v>
      </c>
      <c r="S715" s="5" t="s">
        <v>4724</v>
      </c>
    </row>
    <row r="716">
      <c r="A716" s="5" t="s">
        <v>3301</v>
      </c>
      <c r="B716" s="5" t="s">
        <v>4716</v>
      </c>
      <c r="C716" s="5" t="s">
        <v>4725</v>
      </c>
      <c r="D716" s="5" t="s">
        <v>4726</v>
      </c>
      <c r="E716" s="5" t="s">
        <v>3305</v>
      </c>
      <c r="F716" s="5"/>
      <c r="G716" s="5" t="s">
        <v>4381</v>
      </c>
      <c r="H716" s="5" t="s">
        <v>4719</v>
      </c>
      <c r="I716" s="5" t="s">
        <v>4720</v>
      </c>
      <c r="J716" s="5" t="s">
        <v>3331</v>
      </c>
      <c r="K716" s="5" t="s">
        <v>4727</v>
      </c>
      <c r="L716" s="5"/>
      <c r="M716" s="5"/>
      <c r="N716" s="5"/>
      <c r="O716" s="5"/>
      <c r="P716" s="5"/>
      <c r="R716" s="5">
        <v>2.5</v>
      </c>
      <c r="S716" s="5"/>
    </row>
    <row r="717">
      <c r="A717" s="5" t="s">
        <v>3301</v>
      </c>
      <c r="B717" s="5" t="s">
        <v>4728</v>
      </c>
      <c r="C717" s="5" t="s">
        <v>4729</v>
      </c>
      <c r="D717" s="5" t="s">
        <v>4730</v>
      </c>
      <c r="E717" s="5" t="s">
        <v>3305</v>
      </c>
      <c r="F717" s="5"/>
      <c r="G717" s="5" t="s">
        <v>4381</v>
      </c>
      <c r="H717" s="5" t="s">
        <v>4731</v>
      </c>
      <c r="I717" s="5" t="s">
        <v>4732</v>
      </c>
      <c r="J717" s="5" t="s">
        <v>3308</v>
      </c>
      <c r="K717" s="5" t="s">
        <v>4733</v>
      </c>
      <c r="L717" s="5"/>
      <c r="M717" s="5"/>
      <c r="N717" s="5"/>
      <c r="O717" s="5" t="s">
        <v>4734</v>
      </c>
      <c r="P717" s="5"/>
      <c r="R717" s="5"/>
      <c r="S717" s="5"/>
    </row>
    <row r="718">
      <c r="A718" s="5" t="s">
        <v>3301</v>
      </c>
      <c r="B718" s="5" t="s">
        <v>4735</v>
      </c>
      <c r="C718" s="5" t="s">
        <v>4736</v>
      </c>
      <c r="D718" s="5" t="s">
        <v>4737</v>
      </c>
      <c r="E718" s="5" t="s">
        <v>3305</v>
      </c>
      <c r="F718" s="5"/>
      <c r="G718" s="5" t="s">
        <v>4381</v>
      </c>
      <c r="H718" s="5" t="s">
        <v>4738</v>
      </c>
      <c r="I718" s="5" t="s">
        <v>4739</v>
      </c>
      <c r="J718" s="5" t="s">
        <v>3331</v>
      </c>
      <c r="K718" s="5" t="s">
        <v>4740</v>
      </c>
      <c r="L718" s="5"/>
      <c r="M718" s="5"/>
      <c r="N718" s="5"/>
      <c r="O718" s="5" t="s">
        <v>4741</v>
      </c>
      <c r="P718" s="5"/>
      <c r="R718" s="5"/>
      <c r="S718" s="5" t="s">
        <v>4742</v>
      </c>
    </row>
    <row r="719">
      <c r="A719" s="5" t="s">
        <v>3301</v>
      </c>
      <c r="B719" s="5" t="s">
        <v>4735</v>
      </c>
      <c r="C719" s="5" t="s">
        <v>4743</v>
      </c>
      <c r="D719" s="5" t="s">
        <v>4744</v>
      </c>
      <c r="E719" s="5" t="s">
        <v>3305</v>
      </c>
      <c r="F719" s="5"/>
      <c r="G719" s="5" t="s">
        <v>4381</v>
      </c>
      <c r="H719" s="5" t="s">
        <v>4738</v>
      </c>
      <c r="I719" s="5" t="s">
        <v>4739</v>
      </c>
      <c r="J719" s="5" t="s">
        <v>3308</v>
      </c>
      <c r="K719" s="5" t="s">
        <v>4745</v>
      </c>
      <c r="L719" s="5"/>
      <c r="M719" s="5"/>
      <c r="N719" s="5"/>
      <c r="O719" s="5" t="s">
        <v>4741</v>
      </c>
      <c r="P719" s="5"/>
      <c r="R719" s="5"/>
      <c r="S719" s="5" t="s">
        <v>4742</v>
      </c>
    </row>
    <row r="720">
      <c r="A720" s="5" t="s">
        <v>3301</v>
      </c>
      <c r="B720" s="5" t="s">
        <v>4746</v>
      </c>
      <c r="C720" s="5" t="s">
        <v>4747</v>
      </c>
      <c r="D720" s="5" t="s">
        <v>4748</v>
      </c>
      <c r="E720" s="5" t="s">
        <v>3305</v>
      </c>
      <c r="F720" s="5"/>
      <c r="G720" s="5" t="s">
        <v>4381</v>
      </c>
      <c r="H720" s="5" t="s">
        <v>4749</v>
      </c>
      <c r="I720" s="5" t="s">
        <v>4750</v>
      </c>
      <c r="J720" s="5" t="s">
        <v>3308</v>
      </c>
      <c r="K720" s="5" t="s">
        <v>4751</v>
      </c>
      <c r="L720" s="5"/>
      <c r="M720" s="5"/>
      <c r="N720" s="5"/>
      <c r="O720" s="5" t="s">
        <v>4752</v>
      </c>
      <c r="P720" s="5" t="s">
        <v>4753</v>
      </c>
      <c r="R720" s="5"/>
      <c r="S720" s="5" t="s">
        <v>4754</v>
      </c>
    </row>
    <row r="721">
      <c r="A721" s="5" t="s">
        <v>3301</v>
      </c>
      <c r="B721" s="5" t="s">
        <v>4755</v>
      </c>
      <c r="C721" s="5" t="s">
        <v>4756</v>
      </c>
      <c r="D721" s="5" t="s">
        <v>4757</v>
      </c>
      <c r="E721" s="5" t="s">
        <v>3305</v>
      </c>
      <c r="F721" s="5"/>
      <c r="G721" s="5" t="s">
        <v>4381</v>
      </c>
      <c r="H721" s="5" t="s">
        <v>4758</v>
      </c>
      <c r="I721" s="5" t="s">
        <v>4739</v>
      </c>
      <c r="J721" s="5" t="s">
        <v>3308</v>
      </c>
      <c r="K721" s="5" t="s">
        <v>4759</v>
      </c>
      <c r="L721" s="5"/>
      <c r="M721" s="5"/>
      <c r="N721" s="5"/>
      <c r="O721" s="5" t="s">
        <v>4760</v>
      </c>
      <c r="P721" s="5">
        <v>111.0</v>
      </c>
      <c r="R721" s="5"/>
      <c r="S721" s="5" t="s">
        <v>4502</v>
      </c>
    </row>
    <row r="722">
      <c r="A722" s="5" t="s">
        <v>3301</v>
      </c>
      <c r="B722" s="5" t="s">
        <v>4755</v>
      </c>
      <c r="C722" s="5" t="s">
        <v>4761</v>
      </c>
      <c r="D722" s="5" t="s">
        <v>4762</v>
      </c>
      <c r="E722" s="5" t="s">
        <v>3305</v>
      </c>
      <c r="F722" s="5"/>
      <c r="G722" s="5" t="s">
        <v>4381</v>
      </c>
      <c r="H722" s="5" t="s">
        <v>4758</v>
      </c>
      <c r="I722" s="5" t="s">
        <v>4739</v>
      </c>
      <c r="J722" s="5" t="s">
        <v>3331</v>
      </c>
      <c r="K722" s="5" t="s">
        <v>4763</v>
      </c>
      <c r="L722" s="5"/>
      <c r="M722" s="5"/>
      <c r="N722" s="5"/>
      <c r="O722" s="5" t="s">
        <v>4764</v>
      </c>
      <c r="P722" s="5"/>
      <c r="R722" s="5"/>
      <c r="S722" s="5" t="s">
        <v>4502</v>
      </c>
    </row>
    <row r="723">
      <c r="A723" s="5" t="s">
        <v>3301</v>
      </c>
      <c r="B723" s="5" t="s">
        <v>4755</v>
      </c>
      <c r="C723" s="5" t="s">
        <v>4756</v>
      </c>
      <c r="D723" s="5" t="s">
        <v>4765</v>
      </c>
      <c r="E723" s="5" t="s">
        <v>3305</v>
      </c>
      <c r="F723" s="5"/>
      <c r="G723" s="5" t="s">
        <v>4381</v>
      </c>
      <c r="H723" s="5" t="s">
        <v>4758</v>
      </c>
      <c r="I723" s="5" t="s">
        <v>4739</v>
      </c>
      <c r="J723" s="5" t="s">
        <v>3308</v>
      </c>
      <c r="K723" s="5" t="s">
        <v>4766</v>
      </c>
      <c r="L723" s="5"/>
      <c r="M723" s="5"/>
      <c r="N723" s="5"/>
      <c r="O723" s="5" t="s">
        <v>4764</v>
      </c>
      <c r="P723" s="5"/>
      <c r="R723" s="5"/>
      <c r="S723" s="5" t="s">
        <v>4502</v>
      </c>
    </row>
    <row r="724">
      <c r="A724" s="5" t="s">
        <v>3301</v>
      </c>
      <c r="B724" s="5" t="s">
        <v>4755</v>
      </c>
      <c r="C724" s="5" t="s">
        <v>4761</v>
      </c>
      <c r="D724" s="5" t="s">
        <v>4767</v>
      </c>
      <c r="E724" s="5" t="s">
        <v>3305</v>
      </c>
      <c r="F724" s="5"/>
      <c r="G724" s="5" t="s">
        <v>4381</v>
      </c>
      <c r="H724" s="5" t="s">
        <v>4758</v>
      </c>
      <c r="I724" s="5" t="s">
        <v>4739</v>
      </c>
      <c r="J724" s="5" t="s">
        <v>3331</v>
      </c>
      <c r="K724" s="5" t="s">
        <v>4768</v>
      </c>
      <c r="L724" s="5"/>
      <c r="M724" s="5"/>
      <c r="N724" s="5"/>
      <c r="O724" s="5" t="s">
        <v>4769</v>
      </c>
      <c r="P724" s="5"/>
      <c r="R724" s="5"/>
      <c r="S724" s="5" t="s">
        <v>4502</v>
      </c>
    </row>
    <row r="725">
      <c r="A725" s="5" t="s">
        <v>3301</v>
      </c>
      <c r="B725" s="5" t="s">
        <v>4755</v>
      </c>
      <c r="C725" s="5" t="s">
        <v>4756</v>
      </c>
      <c r="D725" s="5" t="s">
        <v>4770</v>
      </c>
      <c r="E725" s="5" t="s">
        <v>3305</v>
      </c>
      <c r="F725" s="5"/>
      <c r="G725" s="5" t="s">
        <v>4381</v>
      </c>
      <c r="H725" s="5" t="s">
        <v>4758</v>
      </c>
      <c r="I725" s="5" t="s">
        <v>4739</v>
      </c>
      <c r="J725" s="5" t="s">
        <v>3308</v>
      </c>
      <c r="K725" s="5" t="s">
        <v>4771</v>
      </c>
      <c r="L725" s="5"/>
      <c r="M725" s="5"/>
      <c r="N725" s="5"/>
      <c r="O725" s="5" t="s">
        <v>4769</v>
      </c>
      <c r="P725" s="5"/>
      <c r="R725" s="5"/>
      <c r="S725" s="5" t="s">
        <v>4502</v>
      </c>
    </row>
    <row r="726">
      <c r="A726" s="5" t="s">
        <v>3301</v>
      </c>
      <c r="B726" s="5" t="s">
        <v>4772</v>
      </c>
      <c r="C726" s="5" t="s">
        <v>4773</v>
      </c>
      <c r="D726" s="5" t="s">
        <v>4774</v>
      </c>
      <c r="E726" s="5" t="s">
        <v>3305</v>
      </c>
      <c r="F726" s="5"/>
      <c r="G726" s="5" t="s">
        <v>4381</v>
      </c>
      <c r="H726" s="5" t="s">
        <v>4775</v>
      </c>
      <c r="I726" s="5" t="s">
        <v>4739</v>
      </c>
      <c r="J726" s="5" t="s">
        <v>3308</v>
      </c>
      <c r="K726" s="5" t="s">
        <v>4776</v>
      </c>
      <c r="L726" s="5"/>
      <c r="M726" s="5"/>
      <c r="N726" s="5"/>
      <c r="O726" s="5" t="s">
        <v>4777</v>
      </c>
      <c r="P726" s="5"/>
      <c r="R726" s="5"/>
      <c r="S726" s="5"/>
    </row>
    <row r="727">
      <c r="A727" s="5" t="s">
        <v>3301</v>
      </c>
      <c r="B727" s="5" t="s">
        <v>4778</v>
      </c>
      <c r="C727" s="5" t="s">
        <v>4779</v>
      </c>
      <c r="D727" s="5" t="s">
        <v>4780</v>
      </c>
      <c r="E727" s="5" t="s">
        <v>3305</v>
      </c>
      <c r="F727" s="5"/>
      <c r="G727" s="5" t="s">
        <v>4381</v>
      </c>
      <c r="H727" s="5" t="s">
        <v>4775</v>
      </c>
      <c r="I727" s="5" t="s">
        <v>4781</v>
      </c>
      <c r="J727" s="5" t="s">
        <v>3308</v>
      </c>
      <c r="K727" s="5" t="s">
        <v>4782</v>
      </c>
      <c r="L727" s="5"/>
      <c r="M727" s="5"/>
      <c r="N727" s="5"/>
      <c r="O727" s="5" t="s">
        <v>4783</v>
      </c>
      <c r="P727" s="5" t="s">
        <v>4784</v>
      </c>
      <c r="R727" s="5"/>
      <c r="S727" s="5" t="s">
        <v>4502</v>
      </c>
    </row>
    <row r="728">
      <c r="A728" s="5" t="s">
        <v>3301</v>
      </c>
      <c r="B728" s="5" t="s">
        <v>4785</v>
      </c>
      <c r="C728" s="5" t="s">
        <v>4786</v>
      </c>
      <c r="D728" s="5" t="s">
        <v>4787</v>
      </c>
      <c r="E728" s="5" t="s">
        <v>3305</v>
      </c>
      <c r="F728" s="5"/>
      <c r="G728" s="5" t="s">
        <v>4381</v>
      </c>
      <c r="H728" s="5" t="s">
        <v>4788</v>
      </c>
      <c r="I728" s="5" t="s">
        <v>4789</v>
      </c>
      <c r="J728" s="5" t="s">
        <v>3308</v>
      </c>
      <c r="K728" s="5" t="s">
        <v>4790</v>
      </c>
      <c r="L728" s="5"/>
      <c r="M728" s="5"/>
      <c r="N728" s="5"/>
      <c r="O728" s="5"/>
      <c r="P728" s="5"/>
      <c r="R728" s="5"/>
      <c r="S728" s="5"/>
    </row>
    <row r="729">
      <c r="A729" s="5" t="s">
        <v>3301</v>
      </c>
      <c r="B729" s="5" t="s">
        <v>4791</v>
      </c>
      <c r="C729" s="5" t="s">
        <v>4792</v>
      </c>
      <c r="D729" s="5" t="s">
        <v>4793</v>
      </c>
      <c r="E729" s="5" t="s">
        <v>3305</v>
      </c>
      <c r="F729" s="5"/>
      <c r="G729" s="5" t="s">
        <v>4381</v>
      </c>
      <c r="H729" s="5" t="s">
        <v>4794</v>
      </c>
      <c r="I729" s="5" t="s">
        <v>4795</v>
      </c>
      <c r="J729" s="5" t="s">
        <v>3331</v>
      </c>
      <c r="K729" s="5" t="s">
        <v>4796</v>
      </c>
      <c r="L729" s="5"/>
      <c r="M729" s="5"/>
      <c r="N729" s="5"/>
      <c r="O729" s="5" t="s">
        <v>4797</v>
      </c>
      <c r="P729" s="5"/>
      <c r="R729" s="5"/>
      <c r="S729" s="5"/>
    </row>
    <row r="730">
      <c r="A730" s="5" t="s">
        <v>3301</v>
      </c>
      <c r="B730" s="5" t="s">
        <v>4791</v>
      </c>
      <c r="C730" s="5" t="s">
        <v>4798</v>
      </c>
      <c r="D730" s="5" t="s">
        <v>4799</v>
      </c>
      <c r="E730" s="5" t="s">
        <v>3305</v>
      </c>
      <c r="F730" s="5"/>
      <c r="G730" s="5" t="s">
        <v>4381</v>
      </c>
      <c r="H730" s="5" t="s">
        <v>4794</v>
      </c>
      <c r="I730" s="5" t="s">
        <v>4795</v>
      </c>
      <c r="J730" s="5" t="s">
        <v>3308</v>
      </c>
      <c r="K730" s="5" t="s">
        <v>4800</v>
      </c>
      <c r="L730" s="5"/>
      <c r="M730" s="5"/>
      <c r="N730" s="5"/>
      <c r="O730" s="5"/>
      <c r="P730" s="5"/>
      <c r="R730" s="5"/>
      <c r="S730" s="5"/>
    </row>
    <row r="731">
      <c r="A731" s="5" t="s">
        <v>3301</v>
      </c>
      <c r="B731" s="5" t="s">
        <v>4791</v>
      </c>
      <c r="C731" s="5" t="s">
        <v>4792</v>
      </c>
      <c r="D731" s="5" t="s">
        <v>4801</v>
      </c>
      <c r="E731" s="5" t="s">
        <v>3305</v>
      </c>
      <c r="F731" s="5"/>
      <c r="G731" s="5" t="s">
        <v>4381</v>
      </c>
      <c r="H731" s="5" t="s">
        <v>4794</v>
      </c>
      <c r="I731" s="5" t="s">
        <v>4795</v>
      </c>
      <c r="J731" s="5" t="s">
        <v>3331</v>
      </c>
      <c r="K731" s="5" t="s">
        <v>4802</v>
      </c>
      <c r="L731" s="5"/>
      <c r="M731" s="5"/>
      <c r="N731" s="5"/>
      <c r="O731" s="5" t="s">
        <v>4803</v>
      </c>
      <c r="P731" s="5"/>
      <c r="R731" s="5"/>
      <c r="S731" s="5"/>
    </row>
    <row r="732">
      <c r="A732" s="5" t="s">
        <v>3301</v>
      </c>
      <c r="B732" s="5" t="s">
        <v>4791</v>
      </c>
      <c r="C732" s="5" t="s">
        <v>4798</v>
      </c>
      <c r="D732" s="5" t="s">
        <v>4804</v>
      </c>
      <c r="E732" s="5" t="s">
        <v>3305</v>
      </c>
      <c r="F732" s="5"/>
      <c r="G732" s="5" t="s">
        <v>4381</v>
      </c>
      <c r="H732" s="5" t="s">
        <v>4794</v>
      </c>
      <c r="I732" s="5" t="s">
        <v>4795</v>
      </c>
      <c r="J732" s="5" t="s">
        <v>3308</v>
      </c>
      <c r="K732" s="5" t="s">
        <v>4805</v>
      </c>
      <c r="L732" s="5"/>
      <c r="M732" s="5"/>
      <c r="N732" s="5"/>
      <c r="O732" s="5"/>
      <c r="P732" s="5"/>
      <c r="R732" s="5"/>
      <c r="S732" s="5"/>
    </row>
    <row r="733">
      <c r="A733" s="5" t="s">
        <v>3301</v>
      </c>
      <c r="B733" s="5" t="s">
        <v>4806</v>
      </c>
      <c r="C733" s="5" t="s">
        <v>4807</v>
      </c>
      <c r="D733" s="5" t="s">
        <v>4808</v>
      </c>
      <c r="E733" s="5" t="s">
        <v>3305</v>
      </c>
      <c r="F733" s="5"/>
      <c r="G733" s="5" t="s">
        <v>4381</v>
      </c>
      <c r="H733" s="5" t="s">
        <v>4809</v>
      </c>
      <c r="I733" s="5" t="s">
        <v>4810</v>
      </c>
      <c r="J733" s="5" t="s">
        <v>3308</v>
      </c>
      <c r="K733" s="5" t="s">
        <v>4811</v>
      </c>
      <c r="L733" s="5"/>
      <c r="M733" s="5"/>
      <c r="N733" s="5"/>
      <c r="O733" s="5" t="s">
        <v>4812</v>
      </c>
      <c r="P733" s="5"/>
      <c r="R733" s="5"/>
      <c r="S733" s="5"/>
    </row>
    <row r="734">
      <c r="A734" s="5" t="s">
        <v>3301</v>
      </c>
      <c r="B734" s="5" t="s">
        <v>4806</v>
      </c>
      <c r="C734" s="5" t="s">
        <v>4807</v>
      </c>
      <c r="D734" s="5" t="s">
        <v>4813</v>
      </c>
      <c r="E734" s="5" t="s">
        <v>3305</v>
      </c>
      <c r="G734" s="5" t="s">
        <v>4381</v>
      </c>
      <c r="H734" s="5" t="s">
        <v>4809</v>
      </c>
      <c r="I734" s="5" t="s">
        <v>4810</v>
      </c>
      <c r="J734" s="5" t="s">
        <v>3308</v>
      </c>
      <c r="K734" s="5" t="s">
        <v>4814</v>
      </c>
      <c r="L734" s="5"/>
      <c r="N734" s="5"/>
      <c r="O734" s="5" t="s">
        <v>4815</v>
      </c>
      <c r="P734" s="5"/>
      <c r="R734" s="5"/>
      <c r="S734" s="5"/>
    </row>
    <row r="735">
      <c r="A735" s="5" t="s">
        <v>3301</v>
      </c>
      <c r="B735" s="5" t="s">
        <v>4816</v>
      </c>
      <c r="C735" s="5" t="s">
        <v>4817</v>
      </c>
      <c r="D735" s="5" t="s">
        <v>4818</v>
      </c>
      <c r="E735" s="5" t="s">
        <v>3305</v>
      </c>
      <c r="G735" s="5" t="s">
        <v>4381</v>
      </c>
      <c r="H735" s="5" t="s">
        <v>280</v>
      </c>
      <c r="I735" s="5" t="s">
        <v>4819</v>
      </c>
      <c r="J735" s="5" t="s">
        <v>3331</v>
      </c>
      <c r="K735" s="5" t="s">
        <v>4820</v>
      </c>
      <c r="N735" s="5"/>
      <c r="O735" s="5" t="s">
        <v>4797</v>
      </c>
      <c r="P735" s="5" t="s">
        <v>4821</v>
      </c>
      <c r="R735" s="5"/>
      <c r="S735" s="5" t="s">
        <v>3967</v>
      </c>
    </row>
    <row r="736">
      <c r="A736" s="5" t="s">
        <v>3301</v>
      </c>
      <c r="B736" s="5" t="s">
        <v>4816</v>
      </c>
      <c r="C736" s="5" t="s">
        <v>4822</v>
      </c>
      <c r="D736" s="5" t="s">
        <v>4823</v>
      </c>
      <c r="E736" s="5" t="s">
        <v>3305</v>
      </c>
      <c r="G736" s="5" t="s">
        <v>4381</v>
      </c>
      <c r="H736" s="5" t="s">
        <v>280</v>
      </c>
      <c r="I736" s="5" t="s">
        <v>4819</v>
      </c>
      <c r="J736" s="5" t="s">
        <v>3308</v>
      </c>
      <c r="K736" s="5" t="s">
        <v>4824</v>
      </c>
      <c r="N736" s="5"/>
      <c r="O736" s="5" t="s">
        <v>4825</v>
      </c>
      <c r="P736" s="5" t="s">
        <v>4826</v>
      </c>
      <c r="R736" s="5"/>
      <c r="S736" s="5" t="s">
        <v>3967</v>
      </c>
    </row>
    <row r="737">
      <c r="A737" s="5" t="s">
        <v>3301</v>
      </c>
      <c r="B737" s="5" t="s">
        <v>4816</v>
      </c>
      <c r="C737" s="5" t="s">
        <v>4817</v>
      </c>
      <c r="D737" s="5" t="s">
        <v>4827</v>
      </c>
      <c r="E737" s="5" t="s">
        <v>3305</v>
      </c>
      <c r="G737" s="5" t="s">
        <v>4381</v>
      </c>
      <c r="H737" s="5" t="s">
        <v>280</v>
      </c>
      <c r="I737" s="5" t="s">
        <v>4819</v>
      </c>
      <c r="J737" s="5" t="s">
        <v>3331</v>
      </c>
      <c r="K737" s="5" t="s">
        <v>4828</v>
      </c>
      <c r="N737" s="5"/>
      <c r="O737" s="5" t="s">
        <v>4803</v>
      </c>
      <c r="P737" s="5" t="s">
        <v>4826</v>
      </c>
      <c r="R737" s="5"/>
      <c r="S737" s="5" t="s">
        <v>3967</v>
      </c>
    </row>
    <row r="738">
      <c r="A738" s="5" t="s">
        <v>3301</v>
      </c>
      <c r="B738" s="5" t="s">
        <v>4816</v>
      </c>
      <c r="C738" s="5" t="s">
        <v>4822</v>
      </c>
      <c r="D738" s="5" t="s">
        <v>4829</v>
      </c>
      <c r="E738" s="5" t="s">
        <v>3305</v>
      </c>
      <c r="G738" s="5" t="s">
        <v>4381</v>
      </c>
      <c r="H738" s="5" t="s">
        <v>280</v>
      </c>
      <c r="I738" s="5" t="s">
        <v>4819</v>
      </c>
      <c r="J738" s="5" t="s">
        <v>3308</v>
      </c>
      <c r="K738" s="5" t="s">
        <v>4830</v>
      </c>
      <c r="N738" s="5"/>
      <c r="O738" s="5" t="s">
        <v>4831</v>
      </c>
      <c r="P738" s="5"/>
      <c r="R738" s="5"/>
      <c r="S738" s="5" t="s">
        <v>3967</v>
      </c>
    </row>
    <row r="739">
      <c r="A739" s="5" t="s">
        <v>3301</v>
      </c>
      <c r="B739" s="5" t="s">
        <v>4816</v>
      </c>
      <c r="C739" s="5" t="s">
        <v>4822</v>
      </c>
      <c r="D739" s="5" t="s">
        <v>4832</v>
      </c>
      <c r="E739" s="5" t="s">
        <v>3305</v>
      </c>
      <c r="G739" s="5" t="s">
        <v>4381</v>
      </c>
      <c r="H739" s="5" t="s">
        <v>280</v>
      </c>
      <c r="I739" s="5" t="s">
        <v>4819</v>
      </c>
      <c r="J739" s="5" t="s">
        <v>3308</v>
      </c>
      <c r="K739" s="5" t="s">
        <v>4833</v>
      </c>
      <c r="N739" s="5"/>
      <c r="O739" s="5"/>
      <c r="P739" s="5"/>
      <c r="R739" s="5">
        <v>5.0</v>
      </c>
      <c r="S739" s="5"/>
    </row>
    <row r="740">
      <c r="A740" s="5" t="s">
        <v>3301</v>
      </c>
      <c r="B740" s="5" t="s">
        <v>4816</v>
      </c>
      <c r="C740" s="5" t="s">
        <v>4817</v>
      </c>
      <c r="D740" s="5" t="s">
        <v>4834</v>
      </c>
      <c r="E740" s="5" t="s">
        <v>3305</v>
      </c>
      <c r="F740" s="5"/>
      <c r="G740" s="5" t="s">
        <v>4381</v>
      </c>
      <c r="H740" s="5" t="s">
        <v>280</v>
      </c>
      <c r="I740" s="5" t="s">
        <v>4819</v>
      </c>
      <c r="J740" s="5" t="s">
        <v>3331</v>
      </c>
      <c r="K740" s="5" t="s">
        <v>4835</v>
      </c>
      <c r="M740" s="5"/>
      <c r="N740" s="5"/>
      <c r="O740" s="5" t="s">
        <v>4836</v>
      </c>
      <c r="P740" s="5"/>
      <c r="R740" s="5">
        <v>5.0</v>
      </c>
      <c r="S740" s="5"/>
    </row>
    <row r="741">
      <c r="A741" s="5" t="s">
        <v>3301</v>
      </c>
      <c r="B741" s="5" t="s">
        <v>4816</v>
      </c>
      <c r="C741" s="5" t="s">
        <v>4822</v>
      </c>
      <c r="D741" s="5" t="s">
        <v>4837</v>
      </c>
      <c r="E741" s="5" t="s">
        <v>3305</v>
      </c>
      <c r="F741" s="5"/>
      <c r="G741" s="5" t="s">
        <v>4381</v>
      </c>
      <c r="H741" s="5" t="s">
        <v>280</v>
      </c>
      <c r="I741" s="5" t="s">
        <v>4819</v>
      </c>
      <c r="J741" s="5" t="s">
        <v>3308</v>
      </c>
      <c r="K741" s="5" t="s">
        <v>4838</v>
      </c>
      <c r="M741" s="5"/>
      <c r="N741" s="5"/>
      <c r="O741" s="5" t="s">
        <v>4839</v>
      </c>
      <c r="P741" s="5"/>
      <c r="Q741" s="5"/>
      <c r="R741" s="5"/>
      <c r="S741" s="5" t="s">
        <v>4840</v>
      </c>
    </row>
    <row r="742">
      <c r="A742" s="5" t="s">
        <v>3301</v>
      </c>
      <c r="B742" s="5" t="s">
        <v>4816</v>
      </c>
      <c r="C742" s="5" t="s">
        <v>4817</v>
      </c>
      <c r="D742" s="5" t="s">
        <v>4841</v>
      </c>
      <c r="E742" s="5" t="s">
        <v>3305</v>
      </c>
      <c r="F742" s="5"/>
      <c r="G742" s="5" t="s">
        <v>4381</v>
      </c>
      <c r="H742" s="5" t="s">
        <v>280</v>
      </c>
      <c r="I742" s="5" t="s">
        <v>4819</v>
      </c>
      <c r="J742" s="5" t="s">
        <v>3331</v>
      </c>
      <c r="K742" s="5" t="s">
        <v>4842</v>
      </c>
      <c r="M742" s="5"/>
      <c r="N742" s="5"/>
      <c r="O742" s="5" t="s">
        <v>4843</v>
      </c>
      <c r="P742" s="5"/>
      <c r="Q742" s="5"/>
      <c r="R742" s="5"/>
      <c r="S742" s="5" t="s">
        <v>3967</v>
      </c>
    </row>
    <row r="743">
      <c r="A743" s="5" t="s">
        <v>3301</v>
      </c>
      <c r="B743" s="5" t="s">
        <v>4816</v>
      </c>
      <c r="C743" s="5" t="s">
        <v>4817</v>
      </c>
      <c r="D743" s="5" t="s">
        <v>4844</v>
      </c>
      <c r="E743" s="5" t="s">
        <v>3305</v>
      </c>
      <c r="F743" s="5"/>
      <c r="G743" s="5" t="s">
        <v>4381</v>
      </c>
      <c r="H743" s="5" t="s">
        <v>280</v>
      </c>
      <c r="I743" s="5" t="s">
        <v>4819</v>
      </c>
      <c r="J743" s="5" t="s">
        <v>3331</v>
      </c>
      <c r="K743" s="5" t="s">
        <v>4845</v>
      </c>
      <c r="M743" s="5"/>
      <c r="N743" s="5"/>
      <c r="O743" s="5" t="s">
        <v>4846</v>
      </c>
      <c r="P743" s="5"/>
      <c r="R743" s="5"/>
      <c r="S743" s="5" t="s">
        <v>3967</v>
      </c>
    </row>
    <row r="744">
      <c r="A744" s="5" t="s">
        <v>3301</v>
      </c>
      <c r="B744" s="5" t="s">
        <v>4847</v>
      </c>
      <c r="C744" s="5" t="s">
        <v>4848</v>
      </c>
      <c r="D744" s="5" t="s">
        <v>4849</v>
      </c>
      <c r="E744" s="5" t="s">
        <v>3305</v>
      </c>
      <c r="F744" s="5"/>
      <c r="G744" s="5" t="s">
        <v>279</v>
      </c>
      <c r="H744" s="5" t="s">
        <v>4719</v>
      </c>
      <c r="I744" s="5"/>
      <c r="J744" s="5"/>
      <c r="K744" s="5" t="s">
        <v>4850</v>
      </c>
      <c r="L744" s="5">
        <v>5.0</v>
      </c>
      <c r="M744" s="5"/>
      <c r="N744" s="5"/>
      <c r="O744" s="5"/>
      <c r="P744" s="5"/>
      <c r="R744" s="5">
        <v>2.5</v>
      </c>
      <c r="S744" s="5"/>
    </row>
    <row r="745">
      <c r="A745" s="5" t="s">
        <v>3301</v>
      </c>
      <c r="B745" s="5" t="s">
        <v>4851</v>
      </c>
      <c r="C745" s="5" t="s">
        <v>4852</v>
      </c>
      <c r="D745" s="5" t="s">
        <v>4853</v>
      </c>
      <c r="E745" s="5" t="s">
        <v>3305</v>
      </c>
      <c r="F745" s="5"/>
      <c r="G745" s="5" t="s">
        <v>4854</v>
      </c>
      <c r="H745" s="5" t="s">
        <v>4855</v>
      </c>
      <c r="I745" s="5" t="s">
        <v>4856</v>
      </c>
      <c r="J745" s="5"/>
      <c r="K745" s="5" t="s">
        <v>4857</v>
      </c>
      <c r="L745" s="5"/>
      <c r="M745" s="5"/>
      <c r="N745" s="5"/>
      <c r="O745" s="5"/>
      <c r="P745" s="5"/>
      <c r="R745" s="5"/>
      <c r="S745" s="5"/>
    </row>
    <row r="746">
      <c r="A746" s="5" t="s">
        <v>3301</v>
      </c>
      <c r="B746" s="5" t="s">
        <v>4851</v>
      </c>
      <c r="C746" s="5" t="s">
        <v>4852</v>
      </c>
      <c r="D746" s="5" t="s">
        <v>4858</v>
      </c>
      <c r="E746" s="5" t="s">
        <v>3305</v>
      </c>
      <c r="F746" s="5"/>
      <c r="G746" s="5" t="s">
        <v>4854</v>
      </c>
      <c r="H746" s="5" t="s">
        <v>4855</v>
      </c>
      <c r="I746" s="5" t="s">
        <v>4856</v>
      </c>
      <c r="J746" s="5"/>
      <c r="K746" s="5"/>
      <c r="L746" s="5"/>
      <c r="M746" s="5"/>
      <c r="N746" s="5"/>
      <c r="O746" s="5"/>
      <c r="P746" s="5"/>
      <c r="R746" s="5"/>
      <c r="S746" s="5"/>
    </row>
    <row r="747">
      <c r="A747" s="5" t="s">
        <v>3301</v>
      </c>
      <c r="B747" s="5" t="s">
        <v>4851</v>
      </c>
      <c r="C747" s="5" t="s">
        <v>4852</v>
      </c>
      <c r="D747" s="5" t="s">
        <v>4859</v>
      </c>
      <c r="E747" s="5" t="s">
        <v>3305</v>
      </c>
      <c r="F747" s="5"/>
      <c r="G747" s="5" t="s">
        <v>4854</v>
      </c>
      <c r="H747" s="5" t="s">
        <v>4855</v>
      </c>
      <c r="I747" s="5" t="s">
        <v>4856</v>
      </c>
      <c r="J747" s="5"/>
      <c r="K747" s="5"/>
      <c r="L747" s="5"/>
      <c r="M747" s="5"/>
      <c r="N747" s="5"/>
      <c r="O747" s="5"/>
      <c r="P747" s="5"/>
      <c r="R747" s="5"/>
      <c r="S747" s="5"/>
    </row>
    <row r="748">
      <c r="A748" s="5" t="s">
        <v>3301</v>
      </c>
      <c r="B748" s="5" t="s">
        <v>4851</v>
      </c>
      <c r="C748" s="5" t="s">
        <v>4852</v>
      </c>
      <c r="D748" s="5" t="s">
        <v>4860</v>
      </c>
      <c r="E748" s="5" t="s">
        <v>3305</v>
      </c>
      <c r="F748" s="5"/>
      <c r="G748" s="5" t="s">
        <v>4854</v>
      </c>
      <c r="H748" s="5" t="s">
        <v>4855</v>
      </c>
      <c r="I748" s="5" t="s">
        <v>4856</v>
      </c>
      <c r="J748" s="5"/>
      <c r="K748" s="5"/>
      <c r="L748" s="5"/>
      <c r="M748" s="5"/>
      <c r="N748" s="5"/>
      <c r="O748" s="5"/>
      <c r="P748" s="5"/>
      <c r="R748" s="5"/>
      <c r="S748" s="5"/>
    </row>
    <row r="749">
      <c r="A749" s="5" t="s">
        <v>3301</v>
      </c>
      <c r="B749" s="5" t="s">
        <v>4851</v>
      </c>
      <c r="C749" s="5" t="s">
        <v>4852</v>
      </c>
      <c r="D749" s="5" t="s">
        <v>4861</v>
      </c>
      <c r="E749" s="5" t="s">
        <v>3305</v>
      </c>
      <c r="F749" s="5"/>
      <c r="G749" s="5" t="s">
        <v>4854</v>
      </c>
      <c r="H749" s="5" t="s">
        <v>4855</v>
      </c>
      <c r="I749" s="5" t="s">
        <v>4856</v>
      </c>
      <c r="J749" s="5"/>
      <c r="K749" s="5"/>
      <c r="L749" s="5"/>
      <c r="M749" s="5"/>
      <c r="N749" s="5"/>
      <c r="O749" s="5"/>
      <c r="P749" s="5"/>
      <c r="R749" s="5"/>
      <c r="S749" s="5"/>
    </row>
    <row r="750">
      <c r="A750" s="5" t="s">
        <v>3301</v>
      </c>
      <c r="B750" s="5" t="s">
        <v>4862</v>
      </c>
      <c r="C750" s="5" t="s">
        <v>4863</v>
      </c>
      <c r="D750" s="5" t="s">
        <v>4864</v>
      </c>
      <c r="E750" s="5" t="s">
        <v>3305</v>
      </c>
      <c r="F750" s="5"/>
      <c r="G750" s="5" t="s">
        <v>4865</v>
      </c>
      <c r="H750" s="5" t="s">
        <v>4866</v>
      </c>
      <c r="I750" s="5" t="s">
        <v>4867</v>
      </c>
      <c r="J750" s="5" t="s">
        <v>3331</v>
      </c>
      <c r="K750" s="5" t="s">
        <v>4868</v>
      </c>
      <c r="M750" s="5"/>
      <c r="N750" s="5"/>
      <c r="O750" s="5"/>
      <c r="P750" s="5"/>
      <c r="R750" s="5"/>
      <c r="S750" s="5"/>
    </row>
    <row r="751">
      <c r="A751" s="5" t="s">
        <v>3301</v>
      </c>
      <c r="B751" s="5" t="s">
        <v>4862</v>
      </c>
      <c r="C751" s="5" t="s">
        <v>4869</v>
      </c>
      <c r="D751" s="5" t="s">
        <v>4870</v>
      </c>
      <c r="E751" s="5" t="s">
        <v>3305</v>
      </c>
      <c r="F751" s="5"/>
      <c r="G751" s="5" t="s">
        <v>4865</v>
      </c>
      <c r="H751" s="5" t="s">
        <v>4866</v>
      </c>
      <c r="I751" s="5" t="s">
        <v>4867</v>
      </c>
      <c r="J751" s="5" t="s">
        <v>3331</v>
      </c>
      <c r="K751" s="5" t="s">
        <v>4871</v>
      </c>
      <c r="M751" s="5"/>
      <c r="N751" s="5"/>
      <c r="O751" s="5"/>
      <c r="P751" s="5"/>
      <c r="R751" s="5"/>
      <c r="S751" s="5"/>
    </row>
    <row r="752">
      <c r="A752" s="5" t="s">
        <v>3301</v>
      </c>
      <c r="B752" s="5" t="s">
        <v>4862</v>
      </c>
      <c r="C752" s="5" t="s">
        <v>4863</v>
      </c>
      <c r="D752" s="5" t="s">
        <v>4872</v>
      </c>
      <c r="E752" s="5" t="s">
        <v>3305</v>
      </c>
      <c r="F752" s="5"/>
      <c r="G752" s="5" t="s">
        <v>4865</v>
      </c>
      <c r="H752" s="5" t="s">
        <v>4866</v>
      </c>
      <c r="I752" s="5" t="s">
        <v>4867</v>
      </c>
      <c r="J752" s="5" t="s">
        <v>3331</v>
      </c>
      <c r="K752" s="5"/>
      <c r="M752" s="5"/>
      <c r="N752" s="5"/>
      <c r="O752" s="5"/>
      <c r="P752" s="5"/>
      <c r="R752" s="5"/>
      <c r="S752" s="5"/>
    </row>
    <row r="753">
      <c r="A753" s="5" t="s">
        <v>3301</v>
      </c>
      <c r="B753" s="5" t="s">
        <v>4862</v>
      </c>
      <c r="C753" s="5" t="s">
        <v>4863</v>
      </c>
      <c r="D753" s="5" t="s">
        <v>4873</v>
      </c>
      <c r="E753" s="5" t="s">
        <v>3305</v>
      </c>
      <c r="F753" s="5"/>
      <c r="G753" s="5" t="s">
        <v>4865</v>
      </c>
      <c r="H753" s="5" t="s">
        <v>4866</v>
      </c>
      <c r="I753" s="5" t="s">
        <v>4867</v>
      </c>
      <c r="J753" s="5" t="s">
        <v>3331</v>
      </c>
      <c r="K753" s="5"/>
      <c r="M753" s="5"/>
      <c r="N753" s="5"/>
      <c r="O753" s="5"/>
      <c r="P753" s="5"/>
      <c r="R753" s="5"/>
      <c r="S753" s="5"/>
    </row>
    <row r="754">
      <c r="A754" s="5" t="s">
        <v>3301</v>
      </c>
      <c r="B754" s="5" t="s">
        <v>4874</v>
      </c>
      <c r="C754" s="5" t="s">
        <v>4875</v>
      </c>
      <c r="D754" s="5" t="s">
        <v>4876</v>
      </c>
      <c r="E754" s="5" t="s">
        <v>3305</v>
      </c>
      <c r="F754" s="5"/>
      <c r="G754" s="5" t="s">
        <v>137</v>
      </c>
      <c r="H754" s="5" t="s">
        <v>4877</v>
      </c>
      <c r="I754" s="5" t="s">
        <v>4878</v>
      </c>
      <c r="J754" s="5"/>
      <c r="K754" s="5" t="s">
        <v>4877</v>
      </c>
      <c r="M754" s="5"/>
      <c r="N754" s="5"/>
      <c r="O754" s="5"/>
      <c r="P754" s="5"/>
      <c r="R754" s="5"/>
      <c r="S754" s="5"/>
    </row>
    <row r="755">
      <c r="A755" s="5" t="s">
        <v>3301</v>
      </c>
      <c r="B755" s="5" t="s">
        <v>4879</v>
      </c>
      <c r="C755" s="5" t="s">
        <v>4880</v>
      </c>
      <c r="D755" s="5" t="s">
        <v>4881</v>
      </c>
      <c r="E755" s="5" t="s">
        <v>3305</v>
      </c>
      <c r="F755" s="5"/>
      <c r="G755" s="5" t="s">
        <v>137</v>
      </c>
      <c r="H755" s="5" t="s">
        <v>4882</v>
      </c>
      <c r="I755" s="5" t="s">
        <v>4883</v>
      </c>
      <c r="J755" s="5"/>
      <c r="K755" s="5" t="s">
        <v>4884</v>
      </c>
      <c r="M755" s="5"/>
      <c r="N755" s="5" t="s">
        <v>4885</v>
      </c>
      <c r="O755" s="5"/>
      <c r="P755" s="5"/>
      <c r="R755" s="5"/>
      <c r="S755" s="5"/>
    </row>
    <row r="756">
      <c r="A756" s="5" t="s">
        <v>3301</v>
      </c>
      <c r="B756" s="5" t="s">
        <v>4879</v>
      </c>
      <c r="C756" s="5" t="s">
        <v>4880</v>
      </c>
      <c r="D756" s="5" t="s">
        <v>4886</v>
      </c>
      <c r="E756" s="5" t="s">
        <v>3305</v>
      </c>
      <c r="F756" s="5"/>
      <c r="G756" s="5" t="s">
        <v>137</v>
      </c>
      <c r="H756" s="5" t="s">
        <v>4882</v>
      </c>
      <c r="I756" s="5" t="s">
        <v>4883</v>
      </c>
      <c r="J756" s="5"/>
      <c r="K756" s="5" t="s">
        <v>4887</v>
      </c>
      <c r="L756" s="5"/>
      <c r="M756" s="5"/>
      <c r="N756" s="5" t="s">
        <v>4885</v>
      </c>
      <c r="O756" s="5"/>
      <c r="P756" s="5"/>
      <c r="R756" s="5"/>
      <c r="S756" s="5"/>
    </row>
    <row r="757">
      <c r="A757" s="5" t="s">
        <v>3301</v>
      </c>
      <c r="B757" s="5" t="s">
        <v>4879</v>
      </c>
      <c r="C757" s="5" t="s">
        <v>4880</v>
      </c>
      <c r="D757" s="5" t="s">
        <v>4888</v>
      </c>
      <c r="E757" s="5" t="s">
        <v>3305</v>
      </c>
      <c r="F757" s="5"/>
      <c r="G757" s="5" t="s">
        <v>137</v>
      </c>
      <c r="H757" s="5" t="s">
        <v>4882</v>
      </c>
      <c r="I757" s="5" t="s">
        <v>4883</v>
      </c>
      <c r="J757" s="5"/>
      <c r="K757" s="5" t="s">
        <v>4889</v>
      </c>
      <c r="L757" s="5"/>
      <c r="M757" s="5"/>
      <c r="N757" s="5" t="s">
        <v>4885</v>
      </c>
      <c r="O757" s="5"/>
      <c r="P757" s="5"/>
      <c r="R757" s="5"/>
      <c r="S757" s="5"/>
    </row>
    <row r="758">
      <c r="A758" s="5" t="s">
        <v>3301</v>
      </c>
      <c r="B758" s="5" t="s">
        <v>4890</v>
      </c>
      <c r="C758" s="5" t="s">
        <v>4891</v>
      </c>
      <c r="D758" s="5" t="s">
        <v>4892</v>
      </c>
      <c r="E758" s="5" t="s">
        <v>3305</v>
      </c>
      <c r="F758" s="5"/>
      <c r="G758" s="5" t="s">
        <v>137</v>
      </c>
      <c r="H758" s="5" t="s">
        <v>4893</v>
      </c>
      <c r="I758" s="5" t="s">
        <v>4883</v>
      </c>
      <c r="J758" s="5"/>
      <c r="K758" s="5" t="s">
        <v>4894</v>
      </c>
      <c r="L758" s="5"/>
      <c r="M758" s="5"/>
      <c r="N758" s="5" t="s">
        <v>4895</v>
      </c>
      <c r="O758" s="5"/>
      <c r="P758" s="5"/>
      <c r="R758" s="5"/>
      <c r="S758" s="5"/>
    </row>
    <row r="759">
      <c r="A759" s="5" t="s">
        <v>3301</v>
      </c>
      <c r="B759" s="5" t="s">
        <v>4890</v>
      </c>
      <c r="C759" s="5" t="s">
        <v>4891</v>
      </c>
      <c r="D759" s="5" t="s">
        <v>4896</v>
      </c>
      <c r="E759" s="5" t="s">
        <v>3305</v>
      </c>
      <c r="F759" s="5"/>
      <c r="G759" s="5" t="s">
        <v>137</v>
      </c>
      <c r="H759" s="5" t="s">
        <v>4893</v>
      </c>
      <c r="I759" s="5" t="s">
        <v>4883</v>
      </c>
      <c r="J759" s="5"/>
      <c r="K759" s="5" t="s">
        <v>4897</v>
      </c>
      <c r="L759" s="5"/>
      <c r="M759" s="5"/>
      <c r="N759" s="5" t="s">
        <v>4895</v>
      </c>
      <c r="O759" s="5"/>
      <c r="P759" s="5"/>
      <c r="R759" s="5"/>
      <c r="S759" s="5"/>
    </row>
    <row r="760">
      <c r="A760" s="5" t="s">
        <v>3301</v>
      </c>
      <c r="B760" s="5" t="s">
        <v>4890</v>
      </c>
      <c r="C760" s="5" t="s">
        <v>4891</v>
      </c>
      <c r="D760" s="5" t="s">
        <v>4898</v>
      </c>
      <c r="E760" s="5" t="s">
        <v>3305</v>
      </c>
      <c r="F760" s="5"/>
      <c r="G760" s="5" t="s">
        <v>137</v>
      </c>
      <c r="H760" s="5" t="s">
        <v>4893</v>
      </c>
      <c r="I760" s="5" t="s">
        <v>4883</v>
      </c>
      <c r="J760" s="5"/>
      <c r="K760" s="5" t="s">
        <v>4899</v>
      </c>
      <c r="L760" s="5"/>
      <c r="M760" s="5"/>
      <c r="N760" s="5" t="s">
        <v>4895</v>
      </c>
      <c r="O760" s="5"/>
      <c r="P760" s="5"/>
      <c r="Q760" s="5"/>
      <c r="R760" s="5"/>
      <c r="S760" s="5"/>
    </row>
    <row r="761">
      <c r="A761" s="5" t="s">
        <v>3301</v>
      </c>
      <c r="B761" s="5" t="s">
        <v>4900</v>
      </c>
      <c r="C761" s="5" t="s">
        <v>4901</v>
      </c>
      <c r="D761" s="5" t="s">
        <v>4902</v>
      </c>
      <c r="E761" s="5" t="s">
        <v>3305</v>
      </c>
      <c r="F761" s="5"/>
      <c r="G761" s="5" t="s">
        <v>137</v>
      </c>
      <c r="H761" s="5" t="s">
        <v>4903</v>
      </c>
      <c r="I761" s="5" t="s">
        <v>4883</v>
      </c>
      <c r="J761" s="5"/>
      <c r="K761" s="5" t="s">
        <v>4904</v>
      </c>
      <c r="L761" s="5"/>
      <c r="M761" s="5"/>
      <c r="N761" s="5" t="s">
        <v>4905</v>
      </c>
      <c r="O761" s="5"/>
      <c r="P761" s="5"/>
      <c r="Q761" s="5"/>
      <c r="R761" s="5"/>
      <c r="S761" s="5"/>
    </row>
    <row r="762">
      <c r="A762" s="5" t="s">
        <v>3301</v>
      </c>
      <c r="B762" s="5" t="s">
        <v>4900</v>
      </c>
      <c r="C762" s="5" t="s">
        <v>4901</v>
      </c>
      <c r="D762" s="5" t="s">
        <v>4906</v>
      </c>
      <c r="E762" s="5" t="s">
        <v>3305</v>
      </c>
      <c r="F762" s="5"/>
      <c r="G762" s="5" t="s">
        <v>137</v>
      </c>
      <c r="H762" s="5" t="s">
        <v>4903</v>
      </c>
      <c r="I762" s="5" t="s">
        <v>4883</v>
      </c>
      <c r="J762" s="5"/>
      <c r="K762" s="5" t="s">
        <v>4907</v>
      </c>
      <c r="L762" s="5"/>
      <c r="M762" s="5"/>
      <c r="N762" s="5" t="s">
        <v>4905</v>
      </c>
      <c r="O762" s="5"/>
      <c r="P762" s="5"/>
      <c r="Q762" s="5"/>
      <c r="R762" s="5"/>
      <c r="S762" s="5"/>
    </row>
    <row r="763">
      <c r="A763" s="5" t="s">
        <v>3301</v>
      </c>
      <c r="B763" s="5" t="s">
        <v>4900</v>
      </c>
      <c r="C763" s="5" t="s">
        <v>4901</v>
      </c>
      <c r="D763" s="5" t="s">
        <v>4908</v>
      </c>
      <c r="E763" s="5" t="s">
        <v>3305</v>
      </c>
      <c r="F763" s="5"/>
      <c r="G763" s="5" t="s">
        <v>137</v>
      </c>
      <c r="H763" s="5" t="s">
        <v>4903</v>
      </c>
      <c r="I763" s="5" t="s">
        <v>4883</v>
      </c>
      <c r="J763" s="5"/>
      <c r="K763" s="5" t="s">
        <v>4909</v>
      </c>
      <c r="L763" s="5"/>
      <c r="M763" s="5"/>
      <c r="N763" s="5" t="s">
        <v>4905</v>
      </c>
      <c r="O763" s="5"/>
      <c r="P763" s="5"/>
      <c r="R763" s="5"/>
      <c r="S763" s="5"/>
    </row>
    <row r="764">
      <c r="A764" s="5" t="s">
        <v>3301</v>
      </c>
      <c r="B764" s="5" t="s">
        <v>4910</v>
      </c>
      <c r="C764" s="5" t="s">
        <v>4911</v>
      </c>
      <c r="D764" s="5" t="s">
        <v>4912</v>
      </c>
      <c r="E764" s="5" t="s">
        <v>3305</v>
      </c>
      <c r="F764" s="5"/>
      <c r="G764" s="5" t="s">
        <v>137</v>
      </c>
      <c r="H764" s="5" t="s">
        <v>4913</v>
      </c>
      <c r="I764" s="5" t="s">
        <v>4914</v>
      </c>
      <c r="J764" s="5"/>
      <c r="K764" s="5" t="s">
        <v>4915</v>
      </c>
      <c r="L764" s="5"/>
      <c r="M764" s="5"/>
      <c r="N764" s="5"/>
      <c r="O764" s="5"/>
      <c r="P764" s="5"/>
      <c r="R764" s="5"/>
      <c r="S764" s="5"/>
    </row>
    <row r="765">
      <c r="A765" s="5" t="s">
        <v>3301</v>
      </c>
      <c r="B765" s="5" t="s">
        <v>4916</v>
      </c>
      <c r="C765" s="5" t="s">
        <v>4917</v>
      </c>
      <c r="D765" s="5" t="s">
        <v>4918</v>
      </c>
      <c r="E765" s="5" t="s">
        <v>3305</v>
      </c>
      <c r="F765" s="5"/>
      <c r="G765" s="5" t="s">
        <v>137</v>
      </c>
      <c r="H765" s="5" t="s">
        <v>4919</v>
      </c>
      <c r="I765" s="5" t="s">
        <v>4914</v>
      </c>
      <c r="J765" s="5"/>
      <c r="K765" s="5" t="s">
        <v>4920</v>
      </c>
      <c r="L765" s="5"/>
      <c r="M765" s="5"/>
      <c r="O765" s="5"/>
      <c r="P765" s="5"/>
      <c r="R765" s="5"/>
      <c r="S765" s="5"/>
    </row>
    <row r="766">
      <c r="A766" s="5" t="s">
        <v>3301</v>
      </c>
      <c r="B766" s="5" t="s">
        <v>4916</v>
      </c>
      <c r="C766" s="5" t="s">
        <v>4917</v>
      </c>
      <c r="D766" s="5" t="s">
        <v>4921</v>
      </c>
      <c r="E766" s="5" t="s">
        <v>3305</v>
      </c>
      <c r="F766" s="5"/>
      <c r="G766" s="5" t="s">
        <v>137</v>
      </c>
      <c r="H766" s="5" t="s">
        <v>4919</v>
      </c>
      <c r="I766" s="5" t="s">
        <v>4914</v>
      </c>
      <c r="J766" s="5"/>
      <c r="K766" s="5"/>
      <c r="L766" s="5"/>
      <c r="M766" s="5"/>
      <c r="O766" s="5"/>
      <c r="P766" s="5"/>
      <c r="R766" s="5"/>
      <c r="S766" s="5"/>
    </row>
    <row r="767">
      <c r="A767" s="5" t="s">
        <v>3301</v>
      </c>
      <c r="B767" s="5" t="s">
        <v>4922</v>
      </c>
      <c r="C767" s="5" t="s">
        <v>4923</v>
      </c>
      <c r="D767" s="5" t="s">
        <v>4924</v>
      </c>
      <c r="E767" s="5" t="s">
        <v>3305</v>
      </c>
      <c r="F767" s="5"/>
      <c r="G767" s="5" t="s">
        <v>137</v>
      </c>
      <c r="H767" s="5" t="s">
        <v>4925</v>
      </c>
      <c r="I767" s="5" t="s">
        <v>4926</v>
      </c>
      <c r="J767" s="5"/>
      <c r="K767" s="5" t="s">
        <v>4927</v>
      </c>
      <c r="L767" s="5"/>
      <c r="M767" s="5"/>
      <c r="N767" s="5" t="s">
        <v>4885</v>
      </c>
      <c r="O767" s="5"/>
      <c r="P767" s="5"/>
      <c r="R767" s="5"/>
      <c r="S767" s="5"/>
    </row>
    <row r="768">
      <c r="A768" s="5" t="s">
        <v>3301</v>
      </c>
      <c r="B768" s="5" t="s">
        <v>4922</v>
      </c>
      <c r="C768" s="5" t="s">
        <v>4923</v>
      </c>
      <c r="D768" s="5" t="s">
        <v>4928</v>
      </c>
      <c r="E768" s="5" t="s">
        <v>3305</v>
      </c>
      <c r="F768" s="5"/>
      <c r="G768" s="5" t="s">
        <v>137</v>
      </c>
      <c r="H768" s="5" t="s">
        <v>4925</v>
      </c>
      <c r="I768" s="5" t="s">
        <v>4926</v>
      </c>
      <c r="J768" s="5"/>
      <c r="K768" s="5" t="s">
        <v>4929</v>
      </c>
      <c r="L768" s="5"/>
      <c r="M768" s="5"/>
      <c r="N768" s="5" t="s">
        <v>4885</v>
      </c>
      <c r="O768" s="5"/>
      <c r="P768" s="5"/>
      <c r="R768" s="5"/>
      <c r="S768" s="5"/>
    </row>
    <row r="769">
      <c r="A769" s="5" t="s">
        <v>3301</v>
      </c>
      <c r="B769" s="5" t="s">
        <v>4922</v>
      </c>
      <c r="C769" s="5" t="s">
        <v>4923</v>
      </c>
      <c r="D769" s="5" t="s">
        <v>4930</v>
      </c>
      <c r="E769" s="5" t="s">
        <v>3305</v>
      </c>
      <c r="F769" s="5"/>
      <c r="G769" s="5" t="s">
        <v>137</v>
      </c>
      <c r="H769" s="5" t="s">
        <v>4925</v>
      </c>
      <c r="I769" s="5" t="s">
        <v>4926</v>
      </c>
      <c r="J769" s="5"/>
      <c r="K769" s="5" t="s">
        <v>4931</v>
      </c>
      <c r="L769" s="5"/>
      <c r="M769" s="5"/>
      <c r="N769" s="5" t="s">
        <v>4885</v>
      </c>
      <c r="O769" s="5"/>
      <c r="P769" s="5"/>
      <c r="Q769" s="5"/>
      <c r="R769" s="5"/>
      <c r="S769" s="5"/>
    </row>
    <row r="770">
      <c r="A770" s="5" t="s">
        <v>3301</v>
      </c>
      <c r="B770" s="5" t="s">
        <v>4922</v>
      </c>
      <c r="C770" s="5" t="s">
        <v>4923</v>
      </c>
      <c r="D770" s="5" t="s">
        <v>4932</v>
      </c>
      <c r="E770" s="5" t="s">
        <v>3305</v>
      </c>
      <c r="F770" s="5"/>
      <c r="G770" s="5" t="s">
        <v>137</v>
      </c>
      <c r="H770" s="5" t="s">
        <v>4925</v>
      </c>
      <c r="I770" s="5" t="s">
        <v>4926</v>
      </c>
      <c r="J770" s="5"/>
      <c r="K770" s="5" t="s">
        <v>4933</v>
      </c>
      <c r="M770" s="5"/>
      <c r="N770" s="5" t="s">
        <v>4885</v>
      </c>
      <c r="O770" s="5"/>
      <c r="P770" s="5"/>
      <c r="R770" s="5"/>
      <c r="S770" s="5"/>
    </row>
    <row r="771">
      <c r="A771" s="5" t="s">
        <v>3301</v>
      </c>
      <c r="B771" s="5" t="s">
        <v>4934</v>
      </c>
      <c r="C771" s="5" t="s">
        <v>4935</v>
      </c>
      <c r="D771" s="5" t="s">
        <v>4936</v>
      </c>
      <c r="E771" s="5" t="s">
        <v>3305</v>
      </c>
      <c r="F771" s="5"/>
      <c r="G771" s="5" t="s">
        <v>137</v>
      </c>
      <c r="H771" s="5" t="s">
        <v>4937</v>
      </c>
      <c r="I771" s="5" t="s">
        <v>4926</v>
      </c>
      <c r="J771" s="5"/>
      <c r="K771" s="5" t="s">
        <v>4938</v>
      </c>
      <c r="L771" s="5"/>
      <c r="M771" s="5"/>
      <c r="N771" s="5" t="s">
        <v>4895</v>
      </c>
      <c r="O771" s="5"/>
      <c r="P771" s="5"/>
      <c r="R771" s="5"/>
      <c r="S771" s="5"/>
    </row>
    <row r="772">
      <c r="A772" s="5" t="s">
        <v>3301</v>
      </c>
      <c r="B772" s="5" t="s">
        <v>4934</v>
      </c>
      <c r="C772" s="5" t="s">
        <v>4935</v>
      </c>
      <c r="D772" s="5" t="s">
        <v>4939</v>
      </c>
      <c r="E772" s="5" t="s">
        <v>3305</v>
      </c>
      <c r="F772" s="5"/>
      <c r="G772" s="5" t="s">
        <v>137</v>
      </c>
      <c r="H772" s="5" t="s">
        <v>4937</v>
      </c>
      <c r="I772" s="5" t="s">
        <v>4926</v>
      </c>
      <c r="J772" s="5"/>
      <c r="K772" s="5" t="s">
        <v>4940</v>
      </c>
      <c r="L772" s="5"/>
      <c r="M772" s="5"/>
      <c r="N772" s="5" t="s">
        <v>4895</v>
      </c>
      <c r="O772" s="5"/>
      <c r="P772" s="5"/>
      <c r="R772" s="5"/>
      <c r="S772" s="5"/>
    </row>
    <row r="773">
      <c r="A773" s="5" t="s">
        <v>3301</v>
      </c>
      <c r="B773" s="5" t="s">
        <v>4934</v>
      </c>
      <c r="C773" s="5" t="s">
        <v>4935</v>
      </c>
      <c r="D773" s="5" t="s">
        <v>4941</v>
      </c>
      <c r="E773" s="5" t="s">
        <v>3305</v>
      </c>
      <c r="F773" s="5"/>
      <c r="G773" s="5" t="s">
        <v>137</v>
      </c>
      <c r="H773" s="5" t="s">
        <v>4937</v>
      </c>
      <c r="I773" s="5" t="s">
        <v>4926</v>
      </c>
      <c r="J773" s="5"/>
      <c r="K773" s="5" t="s">
        <v>4942</v>
      </c>
      <c r="L773" s="5"/>
      <c r="M773" s="5"/>
      <c r="N773" s="5" t="s">
        <v>4895</v>
      </c>
      <c r="O773" s="5"/>
      <c r="P773" s="5"/>
      <c r="R773" s="5"/>
      <c r="S773" s="5"/>
    </row>
    <row r="774">
      <c r="A774" s="5" t="s">
        <v>3301</v>
      </c>
      <c r="B774" s="5" t="s">
        <v>4934</v>
      </c>
      <c r="C774" s="5" t="s">
        <v>4935</v>
      </c>
      <c r="D774" s="5" t="s">
        <v>4943</v>
      </c>
      <c r="E774" s="5" t="s">
        <v>3305</v>
      </c>
      <c r="F774" s="5"/>
      <c r="G774" s="5" t="s">
        <v>137</v>
      </c>
      <c r="H774" s="5" t="s">
        <v>4937</v>
      </c>
      <c r="I774" s="5" t="s">
        <v>4926</v>
      </c>
      <c r="J774" s="5"/>
      <c r="K774" s="5" t="s">
        <v>4944</v>
      </c>
      <c r="L774" s="5"/>
      <c r="M774" s="5"/>
      <c r="N774" s="5" t="s">
        <v>4895</v>
      </c>
      <c r="O774" s="5"/>
      <c r="P774" s="5"/>
      <c r="R774" s="5"/>
      <c r="S774" s="5"/>
    </row>
    <row r="775">
      <c r="A775" s="5" t="s">
        <v>3301</v>
      </c>
      <c r="B775" s="5" t="s">
        <v>4945</v>
      </c>
      <c r="C775" s="5" t="s">
        <v>4946</v>
      </c>
      <c r="D775" s="5" t="s">
        <v>4947</v>
      </c>
      <c r="E775" s="5" t="s">
        <v>3305</v>
      </c>
      <c r="F775" s="5"/>
      <c r="G775" s="5" t="s">
        <v>137</v>
      </c>
      <c r="H775" s="5" t="s">
        <v>4948</v>
      </c>
      <c r="I775" s="5" t="s">
        <v>4926</v>
      </c>
      <c r="J775" s="5"/>
      <c r="K775" s="5" t="s">
        <v>4949</v>
      </c>
      <c r="L775" s="5"/>
      <c r="M775" s="5"/>
      <c r="N775" s="5" t="s">
        <v>4905</v>
      </c>
      <c r="O775" s="5"/>
      <c r="P775" s="5"/>
      <c r="R775" s="5"/>
      <c r="S775" s="5"/>
    </row>
    <row r="776">
      <c r="A776" s="5" t="s">
        <v>3301</v>
      </c>
      <c r="B776" s="5" t="s">
        <v>4945</v>
      </c>
      <c r="C776" s="5" t="s">
        <v>4946</v>
      </c>
      <c r="D776" s="5" t="s">
        <v>4950</v>
      </c>
      <c r="E776" s="5" t="s">
        <v>3305</v>
      </c>
      <c r="F776" s="5"/>
      <c r="G776" s="5" t="s">
        <v>137</v>
      </c>
      <c r="H776" s="5" t="s">
        <v>4948</v>
      </c>
      <c r="I776" s="5" t="s">
        <v>4926</v>
      </c>
      <c r="J776" s="5"/>
      <c r="K776" s="5" t="s">
        <v>4951</v>
      </c>
      <c r="L776" s="5"/>
      <c r="M776" s="5"/>
      <c r="N776" s="5" t="s">
        <v>4905</v>
      </c>
      <c r="O776" s="5"/>
      <c r="P776" s="5"/>
      <c r="R776" s="5"/>
      <c r="S776" s="5"/>
    </row>
    <row r="777">
      <c r="A777" s="5" t="s">
        <v>3301</v>
      </c>
      <c r="B777" s="5" t="s">
        <v>4945</v>
      </c>
      <c r="C777" s="5" t="s">
        <v>4946</v>
      </c>
      <c r="D777" s="5" t="s">
        <v>4952</v>
      </c>
      <c r="E777" s="5" t="s">
        <v>3305</v>
      </c>
      <c r="F777" s="5"/>
      <c r="G777" s="5" t="s">
        <v>137</v>
      </c>
      <c r="H777" s="5" t="s">
        <v>4948</v>
      </c>
      <c r="I777" s="5" t="s">
        <v>4926</v>
      </c>
      <c r="J777" s="5"/>
      <c r="K777" s="5" t="s">
        <v>4953</v>
      </c>
      <c r="L777" s="5"/>
      <c r="M777" s="5"/>
      <c r="N777" s="5" t="s">
        <v>4905</v>
      </c>
      <c r="O777" s="5"/>
      <c r="P777" s="5"/>
      <c r="R777" s="5"/>
      <c r="S777" s="5"/>
    </row>
    <row r="778">
      <c r="A778" s="5" t="s">
        <v>3301</v>
      </c>
      <c r="B778" s="5" t="s">
        <v>4945</v>
      </c>
      <c r="C778" s="5" t="s">
        <v>4946</v>
      </c>
      <c r="D778" s="5" t="s">
        <v>4954</v>
      </c>
      <c r="E778" s="5" t="s">
        <v>3305</v>
      </c>
      <c r="F778" s="5"/>
      <c r="G778" s="5" t="s">
        <v>137</v>
      </c>
      <c r="H778" s="5" t="s">
        <v>4948</v>
      </c>
      <c r="I778" s="5" t="s">
        <v>4926</v>
      </c>
      <c r="J778" s="5"/>
      <c r="K778" s="5" t="s">
        <v>4955</v>
      </c>
      <c r="L778" s="5"/>
      <c r="M778" s="5"/>
      <c r="N778" s="5" t="s">
        <v>4905</v>
      </c>
      <c r="O778" s="5"/>
      <c r="P778" s="5"/>
      <c r="R778" s="5"/>
      <c r="S778" s="5"/>
    </row>
    <row r="779">
      <c r="A779" s="5" t="s">
        <v>3301</v>
      </c>
      <c r="B779" s="5" t="s">
        <v>4945</v>
      </c>
      <c r="C779" s="5" t="s">
        <v>4946</v>
      </c>
      <c r="D779" s="5" t="s">
        <v>4956</v>
      </c>
      <c r="E779" s="5" t="s">
        <v>3305</v>
      </c>
      <c r="F779" s="5"/>
      <c r="G779" s="5" t="s">
        <v>137</v>
      </c>
      <c r="H779" s="5" t="s">
        <v>4948</v>
      </c>
      <c r="I779" s="5" t="s">
        <v>4926</v>
      </c>
      <c r="J779" s="5"/>
      <c r="K779" s="5" t="s">
        <v>4957</v>
      </c>
      <c r="M779" s="5"/>
      <c r="N779" s="5" t="s">
        <v>4905</v>
      </c>
      <c r="O779" s="5"/>
      <c r="P779" s="5"/>
      <c r="R779" s="5"/>
      <c r="S779" s="5"/>
    </row>
    <row r="780">
      <c r="A780" s="5" t="s">
        <v>3301</v>
      </c>
      <c r="B780" s="5" t="s">
        <v>4958</v>
      </c>
      <c r="C780" s="5" t="s">
        <v>4959</v>
      </c>
      <c r="D780" s="5" t="s">
        <v>4960</v>
      </c>
      <c r="E780" s="5" t="s">
        <v>3305</v>
      </c>
      <c r="F780" s="5"/>
      <c r="G780" s="5" t="s">
        <v>137</v>
      </c>
      <c r="H780" s="5" t="s">
        <v>4961</v>
      </c>
      <c r="I780" s="5" t="s">
        <v>4962</v>
      </c>
      <c r="J780" s="5"/>
      <c r="K780" s="5"/>
      <c r="L780" s="5"/>
      <c r="M780" s="5"/>
      <c r="N780" s="5"/>
      <c r="O780" s="5"/>
      <c r="P780" s="5"/>
      <c r="R780" s="5"/>
      <c r="S780" s="5">
        <v>8.0</v>
      </c>
    </row>
    <row r="781">
      <c r="A781" s="5" t="s">
        <v>3301</v>
      </c>
      <c r="B781" s="5" t="s">
        <v>4963</v>
      </c>
      <c r="C781" s="5" t="s">
        <v>4964</v>
      </c>
      <c r="D781" s="5" t="s">
        <v>4965</v>
      </c>
      <c r="E781" s="5" t="s">
        <v>3305</v>
      </c>
      <c r="F781" s="5"/>
      <c r="G781" s="5" t="s">
        <v>137</v>
      </c>
      <c r="H781" s="5" t="s">
        <v>4966</v>
      </c>
      <c r="I781" s="5" t="s">
        <v>4962</v>
      </c>
      <c r="J781" s="5"/>
      <c r="K781" s="5"/>
      <c r="L781" s="5"/>
      <c r="M781" s="5"/>
      <c r="N781" s="5"/>
      <c r="O781" s="5"/>
      <c r="P781" s="5"/>
      <c r="R781" s="5"/>
      <c r="S781" s="5">
        <v>8.0</v>
      </c>
    </row>
    <row r="782">
      <c r="A782" s="5" t="s">
        <v>3301</v>
      </c>
      <c r="B782" s="5" t="s">
        <v>4967</v>
      </c>
      <c r="C782" s="5" t="s">
        <v>4968</v>
      </c>
      <c r="D782" s="5" t="s">
        <v>4969</v>
      </c>
      <c r="E782" s="5" t="s">
        <v>3305</v>
      </c>
      <c r="F782" s="5"/>
      <c r="G782" s="5" t="s">
        <v>137</v>
      </c>
      <c r="H782" s="5" t="s">
        <v>4970</v>
      </c>
      <c r="I782" s="5" t="s">
        <v>4962</v>
      </c>
      <c r="J782" s="5"/>
      <c r="K782" s="5"/>
      <c r="L782" s="5"/>
      <c r="M782" s="5"/>
      <c r="N782" s="5"/>
      <c r="O782" s="5"/>
      <c r="P782" s="5"/>
      <c r="R782" s="5"/>
      <c r="S782" s="5">
        <v>8.0</v>
      </c>
    </row>
    <row r="783">
      <c r="A783" s="5" t="s">
        <v>3301</v>
      </c>
      <c r="B783" s="5" t="s">
        <v>4971</v>
      </c>
      <c r="C783" s="5" t="s">
        <v>4972</v>
      </c>
      <c r="D783" s="5" t="s">
        <v>4973</v>
      </c>
      <c r="E783" s="5" t="s">
        <v>3305</v>
      </c>
      <c r="F783" s="5"/>
      <c r="G783" s="5" t="s">
        <v>137</v>
      </c>
      <c r="H783" s="5" t="s">
        <v>4974</v>
      </c>
      <c r="I783" s="5" t="s">
        <v>4962</v>
      </c>
      <c r="J783" s="5"/>
      <c r="K783" s="5"/>
      <c r="L783" s="5"/>
      <c r="M783" s="5"/>
      <c r="N783" s="5"/>
      <c r="O783" s="5"/>
      <c r="P783" s="5"/>
      <c r="R783" s="5"/>
      <c r="S783" s="5">
        <v>8.0</v>
      </c>
    </row>
    <row r="784">
      <c r="A784" s="5" t="s">
        <v>3301</v>
      </c>
      <c r="B784" s="5" t="s">
        <v>4975</v>
      </c>
      <c r="C784" s="5" t="s">
        <v>4976</v>
      </c>
      <c r="D784" s="5" t="s">
        <v>4977</v>
      </c>
      <c r="E784" s="5" t="s">
        <v>3305</v>
      </c>
      <c r="F784" s="5"/>
      <c r="G784" s="5" t="s">
        <v>137</v>
      </c>
      <c r="H784" s="5" t="s">
        <v>4978</v>
      </c>
      <c r="I784" s="5" t="s">
        <v>4962</v>
      </c>
      <c r="J784" s="5"/>
      <c r="K784" s="5" t="s">
        <v>4979</v>
      </c>
      <c r="L784" s="5"/>
      <c r="M784" s="5"/>
      <c r="N784" s="5"/>
      <c r="O784" s="5"/>
      <c r="P784" s="5"/>
      <c r="R784" s="5"/>
      <c r="S784" s="5">
        <v>8.0</v>
      </c>
    </row>
    <row r="785">
      <c r="A785" s="5" t="s">
        <v>3301</v>
      </c>
      <c r="B785" s="5" t="s">
        <v>4980</v>
      </c>
      <c r="C785" s="5" t="s">
        <v>4981</v>
      </c>
      <c r="D785" s="5" t="s">
        <v>4982</v>
      </c>
      <c r="E785" s="5" t="s">
        <v>3305</v>
      </c>
      <c r="F785" s="5"/>
      <c r="G785" s="5" t="s">
        <v>137</v>
      </c>
      <c r="H785" s="5" t="s">
        <v>4983</v>
      </c>
      <c r="I785" s="5" t="s">
        <v>4962</v>
      </c>
      <c r="J785" s="5"/>
      <c r="K785" s="5" t="s">
        <v>4984</v>
      </c>
      <c r="L785" s="5"/>
      <c r="M785" s="5"/>
      <c r="N785" s="5"/>
      <c r="O785" s="5"/>
      <c r="P785" s="5"/>
      <c r="R785" s="5"/>
      <c r="S785" s="5">
        <v>9.0</v>
      </c>
    </row>
    <row r="786">
      <c r="A786" s="5" t="s">
        <v>3301</v>
      </c>
      <c r="B786" s="5" t="s">
        <v>4985</v>
      </c>
      <c r="C786" s="5" t="s">
        <v>4986</v>
      </c>
      <c r="D786" s="5" t="s">
        <v>4987</v>
      </c>
      <c r="E786" s="5" t="s">
        <v>3305</v>
      </c>
      <c r="F786" s="5"/>
      <c r="G786" s="5" t="s">
        <v>137</v>
      </c>
      <c r="H786" s="5" t="s">
        <v>4988</v>
      </c>
      <c r="I786" s="5" t="s">
        <v>4962</v>
      </c>
      <c r="J786" s="5"/>
      <c r="K786" s="5" t="s">
        <v>4989</v>
      </c>
      <c r="L786" s="5"/>
      <c r="M786" s="5"/>
      <c r="N786" s="5"/>
      <c r="O786" s="5"/>
      <c r="P786" s="5"/>
      <c r="R786" s="5"/>
      <c r="S786" s="5"/>
    </row>
    <row r="787">
      <c r="A787" s="5" t="s">
        <v>3301</v>
      </c>
      <c r="B787" s="5" t="s">
        <v>4990</v>
      </c>
      <c r="C787" s="5" t="s">
        <v>4991</v>
      </c>
      <c r="D787" s="5" t="s">
        <v>4992</v>
      </c>
      <c r="E787" s="5" t="s">
        <v>3305</v>
      </c>
      <c r="F787" s="5"/>
      <c r="G787" s="5" t="s">
        <v>137</v>
      </c>
      <c r="H787" s="5" t="s">
        <v>4993</v>
      </c>
      <c r="I787" s="5" t="s">
        <v>4962</v>
      </c>
      <c r="J787" s="5"/>
      <c r="K787" s="5"/>
      <c r="L787" s="5"/>
      <c r="M787" s="5"/>
      <c r="N787" s="5"/>
      <c r="O787" s="5"/>
      <c r="P787" s="5"/>
      <c r="R787" s="5"/>
      <c r="S787" s="5">
        <v>12.0</v>
      </c>
    </row>
    <row r="788">
      <c r="A788" s="5" t="s">
        <v>3301</v>
      </c>
      <c r="B788" s="5" t="s">
        <v>4994</v>
      </c>
      <c r="C788" s="5" t="s">
        <v>4995</v>
      </c>
      <c r="D788" s="5" t="s">
        <v>4996</v>
      </c>
      <c r="E788" s="5" t="s">
        <v>3305</v>
      </c>
      <c r="F788" s="5"/>
      <c r="G788" s="5" t="s">
        <v>137</v>
      </c>
      <c r="H788" s="5" t="s">
        <v>4997</v>
      </c>
      <c r="I788" s="5" t="s">
        <v>4962</v>
      </c>
      <c r="J788" s="5"/>
      <c r="K788" s="5"/>
      <c r="L788" s="5"/>
      <c r="M788" s="5"/>
      <c r="N788" s="5"/>
      <c r="O788" s="5"/>
      <c r="P788" s="5"/>
      <c r="R788" s="5"/>
      <c r="S788" s="5">
        <v>12.0</v>
      </c>
    </row>
    <row r="789">
      <c r="A789" s="5" t="s">
        <v>3301</v>
      </c>
      <c r="B789" s="5" t="s">
        <v>4998</v>
      </c>
      <c r="C789" s="5" t="s">
        <v>4999</v>
      </c>
      <c r="D789" s="5" t="s">
        <v>5000</v>
      </c>
      <c r="E789" s="5" t="s">
        <v>3305</v>
      </c>
      <c r="F789" s="5"/>
      <c r="G789" s="5" t="s">
        <v>137</v>
      </c>
      <c r="H789" s="5" t="s">
        <v>5001</v>
      </c>
      <c r="I789" s="5" t="s">
        <v>4962</v>
      </c>
      <c r="J789" s="5"/>
      <c r="K789" s="5"/>
      <c r="L789" s="5"/>
      <c r="M789" s="5"/>
      <c r="N789" s="5"/>
      <c r="O789" s="5"/>
      <c r="P789" s="5"/>
      <c r="R789" s="5"/>
      <c r="S789" s="5">
        <v>16.0</v>
      </c>
    </row>
    <row r="790">
      <c r="A790" s="5" t="s">
        <v>3301</v>
      </c>
      <c r="B790" s="5" t="s">
        <v>5002</v>
      </c>
      <c r="C790" s="5" t="s">
        <v>5003</v>
      </c>
      <c r="D790" s="5" t="s">
        <v>5004</v>
      </c>
      <c r="E790" s="5" t="s">
        <v>3305</v>
      </c>
      <c r="F790" s="5"/>
      <c r="G790" s="5" t="s">
        <v>137</v>
      </c>
      <c r="H790" s="5" t="s">
        <v>5005</v>
      </c>
      <c r="I790" s="5" t="s">
        <v>5006</v>
      </c>
      <c r="J790" s="5"/>
      <c r="K790" s="5" t="s">
        <v>5007</v>
      </c>
      <c r="L790" s="5"/>
      <c r="M790" s="5"/>
      <c r="N790" s="5"/>
      <c r="O790" s="5"/>
      <c r="P790" s="5"/>
      <c r="R790" s="5"/>
      <c r="S790" s="5">
        <v>10.0</v>
      </c>
    </row>
    <row r="791">
      <c r="A791" s="5" t="s">
        <v>3301</v>
      </c>
      <c r="B791" s="5" t="s">
        <v>5008</v>
      </c>
      <c r="C791" s="5" t="s">
        <v>5009</v>
      </c>
      <c r="D791" s="5" t="s">
        <v>5010</v>
      </c>
      <c r="E791" s="5" t="s">
        <v>3305</v>
      </c>
      <c r="F791" s="5"/>
      <c r="G791" s="5" t="s">
        <v>137</v>
      </c>
      <c r="H791" s="5" t="s">
        <v>5011</v>
      </c>
      <c r="I791" s="5" t="s">
        <v>5006</v>
      </c>
      <c r="J791" s="5"/>
      <c r="K791" s="5" t="s">
        <v>5012</v>
      </c>
      <c r="L791" s="5"/>
      <c r="M791" s="5"/>
      <c r="N791" s="5"/>
      <c r="O791" s="5"/>
      <c r="P791" s="5"/>
      <c r="R791" s="5"/>
      <c r="S791" s="5">
        <v>10.0</v>
      </c>
    </row>
    <row r="792">
      <c r="A792" s="5" t="s">
        <v>3301</v>
      </c>
      <c r="B792" s="5" t="s">
        <v>5013</v>
      </c>
      <c r="C792" s="5" t="s">
        <v>5014</v>
      </c>
      <c r="D792" s="5" t="s">
        <v>5015</v>
      </c>
      <c r="E792" s="5" t="s">
        <v>3305</v>
      </c>
      <c r="F792" s="5"/>
      <c r="G792" s="5" t="s">
        <v>137</v>
      </c>
      <c r="H792" s="5" t="s">
        <v>5016</v>
      </c>
      <c r="I792" s="5" t="s">
        <v>5006</v>
      </c>
      <c r="J792" s="5"/>
      <c r="K792" s="5" t="s">
        <v>5017</v>
      </c>
      <c r="L792" s="5"/>
      <c r="M792" s="5"/>
      <c r="N792" s="5"/>
      <c r="O792" s="5"/>
      <c r="P792" s="5"/>
      <c r="R792" s="5"/>
      <c r="S792" s="5">
        <v>10.0</v>
      </c>
    </row>
    <row r="793">
      <c r="A793" s="5" t="s">
        <v>3301</v>
      </c>
      <c r="B793" s="5" t="s">
        <v>5013</v>
      </c>
      <c r="C793" s="5" t="s">
        <v>5014</v>
      </c>
      <c r="D793" s="5" t="s">
        <v>5018</v>
      </c>
      <c r="E793" s="5" t="s">
        <v>3305</v>
      </c>
      <c r="F793" s="5"/>
      <c r="G793" s="5" t="s">
        <v>137</v>
      </c>
      <c r="H793" s="5" t="s">
        <v>5016</v>
      </c>
      <c r="I793" s="5" t="s">
        <v>5006</v>
      </c>
      <c r="J793" s="5"/>
      <c r="K793" s="5"/>
      <c r="L793" s="5"/>
      <c r="M793" s="5"/>
      <c r="N793" s="5"/>
      <c r="O793" s="5"/>
      <c r="P793" s="5"/>
      <c r="R793" s="5"/>
      <c r="S793" s="5">
        <v>14.0</v>
      </c>
    </row>
    <row r="794">
      <c r="A794" s="5" t="s">
        <v>3301</v>
      </c>
      <c r="B794" s="5" t="s">
        <v>5019</v>
      </c>
      <c r="C794" s="5" t="s">
        <v>5020</v>
      </c>
      <c r="D794" s="5" t="s">
        <v>5021</v>
      </c>
      <c r="E794" s="5" t="s">
        <v>3305</v>
      </c>
      <c r="F794" s="5"/>
      <c r="G794" s="5" t="s">
        <v>137</v>
      </c>
      <c r="H794" s="5" t="s">
        <v>5022</v>
      </c>
      <c r="I794" s="5" t="s">
        <v>5006</v>
      </c>
      <c r="J794" s="5"/>
      <c r="K794" s="5" t="s">
        <v>5023</v>
      </c>
      <c r="L794" s="5"/>
      <c r="M794" s="5"/>
      <c r="O794" s="5"/>
      <c r="P794" s="5"/>
      <c r="R794" s="5"/>
      <c r="S794" s="5">
        <v>10.0</v>
      </c>
    </row>
    <row r="795">
      <c r="A795" s="5" t="s">
        <v>3301</v>
      </c>
      <c r="B795" s="5" t="s">
        <v>5019</v>
      </c>
      <c r="C795" s="5" t="s">
        <v>5020</v>
      </c>
      <c r="D795" s="5" t="s">
        <v>5024</v>
      </c>
      <c r="E795" s="5" t="s">
        <v>3305</v>
      </c>
      <c r="F795" s="5"/>
      <c r="G795" s="5" t="s">
        <v>137</v>
      </c>
      <c r="H795" s="5" t="s">
        <v>5022</v>
      </c>
      <c r="I795" s="5" t="s">
        <v>5006</v>
      </c>
      <c r="J795" s="5"/>
      <c r="K795" s="5"/>
      <c r="L795" s="5"/>
      <c r="M795" s="5"/>
      <c r="O795" s="5"/>
      <c r="P795" s="5"/>
      <c r="R795" s="5"/>
      <c r="S795" s="5">
        <v>12.0</v>
      </c>
    </row>
    <row r="796">
      <c r="A796" s="5" t="s">
        <v>3301</v>
      </c>
      <c r="B796" s="5" t="s">
        <v>5019</v>
      </c>
      <c r="C796" s="5" t="s">
        <v>5020</v>
      </c>
      <c r="D796" s="5" t="s">
        <v>5025</v>
      </c>
      <c r="E796" s="5" t="s">
        <v>3305</v>
      </c>
      <c r="F796" s="5"/>
      <c r="G796" s="5" t="s">
        <v>137</v>
      </c>
      <c r="H796" s="5" t="s">
        <v>5022</v>
      </c>
      <c r="I796" s="5" t="s">
        <v>5006</v>
      </c>
      <c r="J796" s="5"/>
      <c r="K796" s="5"/>
      <c r="L796" s="5"/>
      <c r="M796" s="5"/>
      <c r="O796" s="5"/>
      <c r="P796" s="5"/>
      <c r="R796" s="5"/>
      <c r="S796" s="5">
        <v>14.0</v>
      </c>
    </row>
    <row r="797">
      <c r="A797" s="5" t="s">
        <v>3301</v>
      </c>
      <c r="B797" s="5" t="s">
        <v>5019</v>
      </c>
      <c r="C797" s="5" t="s">
        <v>5020</v>
      </c>
      <c r="D797" s="5" t="s">
        <v>5026</v>
      </c>
      <c r="E797" s="5" t="s">
        <v>3305</v>
      </c>
      <c r="F797" s="5"/>
      <c r="G797" s="5" t="s">
        <v>137</v>
      </c>
      <c r="H797" s="5" t="s">
        <v>5022</v>
      </c>
      <c r="I797" s="5" t="s">
        <v>5006</v>
      </c>
      <c r="J797" s="5"/>
      <c r="K797" s="5"/>
      <c r="L797" s="5"/>
      <c r="M797" s="5"/>
      <c r="O797" s="5"/>
      <c r="P797" s="5"/>
      <c r="R797" s="5"/>
      <c r="S797" s="5">
        <v>21.0</v>
      </c>
    </row>
    <row r="798">
      <c r="A798" s="5" t="s">
        <v>3301</v>
      </c>
      <c r="B798" s="5" t="s">
        <v>5027</v>
      </c>
      <c r="C798" s="5" t="s">
        <v>5028</v>
      </c>
      <c r="D798" s="5" t="s">
        <v>5029</v>
      </c>
      <c r="E798" s="5" t="s">
        <v>3305</v>
      </c>
      <c r="F798" s="5"/>
      <c r="G798" s="5" t="s">
        <v>137</v>
      </c>
      <c r="H798" s="5" t="s">
        <v>5030</v>
      </c>
      <c r="I798" s="5" t="s">
        <v>5031</v>
      </c>
      <c r="J798" s="5"/>
      <c r="K798" s="5"/>
      <c r="L798" s="5"/>
      <c r="M798" s="5"/>
      <c r="O798" s="5"/>
      <c r="P798" s="5"/>
      <c r="R798" s="5"/>
      <c r="S798" s="5"/>
    </row>
    <row r="799">
      <c r="A799" s="5" t="s">
        <v>3301</v>
      </c>
      <c r="B799" s="5" t="s">
        <v>5027</v>
      </c>
      <c r="C799" s="5" t="s">
        <v>5028</v>
      </c>
      <c r="D799" s="5" t="s">
        <v>5032</v>
      </c>
      <c r="E799" s="5" t="s">
        <v>3305</v>
      </c>
      <c r="F799" s="5"/>
      <c r="G799" s="5" t="s">
        <v>137</v>
      </c>
      <c r="H799" s="5" t="s">
        <v>5030</v>
      </c>
      <c r="I799" s="5" t="s">
        <v>5031</v>
      </c>
      <c r="J799" s="5"/>
      <c r="K799" s="5"/>
      <c r="L799" s="5"/>
      <c r="M799" s="5"/>
      <c r="O799" s="5"/>
      <c r="P799" s="5"/>
      <c r="R799" s="5"/>
      <c r="S799" s="5"/>
    </row>
    <row r="800">
      <c r="A800" s="5" t="s">
        <v>3301</v>
      </c>
      <c r="B800" s="5" t="s">
        <v>5033</v>
      </c>
      <c r="C800" s="5" t="s">
        <v>5034</v>
      </c>
      <c r="D800" s="5" t="s">
        <v>5035</v>
      </c>
      <c r="E800" s="5" t="s">
        <v>3305</v>
      </c>
      <c r="F800" s="5"/>
      <c r="G800" s="5" t="s">
        <v>137</v>
      </c>
      <c r="H800" s="5" t="s">
        <v>5036</v>
      </c>
      <c r="I800" s="5" t="s">
        <v>5031</v>
      </c>
      <c r="J800" s="5"/>
      <c r="K800" s="5" t="s">
        <v>5037</v>
      </c>
      <c r="L800" s="5"/>
      <c r="M800" s="5"/>
      <c r="O800" s="5"/>
      <c r="P800" s="5"/>
      <c r="R800" s="5"/>
      <c r="S800" s="5"/>
    </row>
    <row r="801">
      <c r="A801" s="5" t="s">
        <v>3301</v>
      </c>
      <c r="B801" s="5" t="s">
        <v>5033</v>
      </c>
      <c r="C801" s="5" t="s">
        <v>5034</v>
      </c>
      <c r="D801" s="5" t="s">
        <v>5038</v>
      </c>
      <c r="E801" s="5" t="s">
        <v>3305</v>
      </c>
      <c r="F801" s="5"/>
      <c r="G801" s="5" t="s">
        <v>137</v>
      </c>
      <c r="H801" s="5" t="s">
        <v>5036</v>
      </c>
      <c r="I801" s="5" t="s">
        <v>5031</v>
      </c>
      <c r="J801" s="5"/>
      <c r="K801" s="5"/>
      <c r="L801" s="5"/>
      <c r="M801" s="5"/>
      <c r="O801" s="5"/>
      <c r="P801" s="5"/>
      <c r="R801" s="5"/>
      <c r="S801" s="5"/>
    </row>
    <row r="802">
      <c r="A802" s="5" t="s">
        <v>3301</v>
      </c>
      <c r="B802" s="5" t="s">
        <v>5033</v>
      </c>
      <c r="C802" s="5" t="s">
        <v>5034</v>
      </c>
      <c r="D802" s="5" t="s">
        <v>5039</v>
      </c>
      <c r="E802" s="5" t="s">
        <v>3305</v>
      </c>
      <c r="F802" s="5"/>
      <c r="G802" s="5" t="s">
        <v>137</v>
      </c>
      <c r="H802" s="5" t="s">
        <v>5036</v>
      </c>
      <c r="I802" s="5" t="s">
        <v>5031</v>
      </c>
      <c r="J802" s="5"/>
      <c r="K802" s="5"/>
      <c r="L802" s="5"/>
      <c r="M802" s="5"/>
      <c r="O802" s="5"/>
      <c r="P802" s="5"/>
      <c r="R802" s="5"/>
      <c r="S802" s="5"/>
    </row>
    <row r="803">
      <c r="A803" s="5" t="s">
        <v>3301</v>
      </c>
      <c r="B803" s="5" t="s">
        <v>5040</v>
      </c>
      <c r="C803" s="5" t="s">
        <v>5041</v>
      </c>
      <c r="D803" s="5" t="s">
        <v>5042</v>
      </c>
      <c r="E803" s="5" t="s">
        <v>3305</v>
      </c>
      <c r="F803" s="5"/>
      <c r="G803" s="5" t="s">
        <v>137</v>
      </c>
      <c r="H803" s="5" t="s">
        <v>5043</v>
      </c>
      <c r="I803" s="5" t="s">
        <v>5031</v>
      </c>
      <c r="J803" s="5"/>
      <c r="K803" s="5"/>
      <c r="L803" s="5"/>
      <c r="M803" s="5"/>
      <c r="O803" s="5"/>
      <c r="P803" s="5"/>
      <c r="R803" s="5"/>
      <c r="S803" s="5"/>
    </row>
    <row r="804">
      <c r="A804" s="5" t="s">
        <v>3301</v>
      </c>
      <c r="B804" s="5" t="s">
        <v>5040</v>
      </c>
      <c r="C804" s="5" t="s">
        <v>5041</v>
      </c>
      <c r="D804" s="5" t="s">
        <v>5044</v>
      </c>
      <c r="E804" s="5" t="s">
        <v>3305</v>
      </c>
      <c r="F804" s="5"/>
      <c r="G804" s="5" t="s">
        <v>137</v>
      </c>
      <c r="H804" s="5" t="s">
        <v>5043</v>
      </c>
      <c r="I804" s="5" t="s">
        <v>5031</v>
      </c>
      <c r="J804" s="5"/>
      <c r="K804" s="5"/>
      <c r="L804" s="5"/>
      <c r="M804" s="5"/>
      <c r="O804" s="5"/>
      <c r="P804" s="5"/>
      <c r="R804" s="5"/>
      <c r="S804" s="5"/>
    </row>
    <row r="805">
      <c r="A805" s="5" t="s">
        <v>3301</v>
      </c>
      <c r="B805" s="5" t="s">
        <v>5045</v>
      </c>
      <c r="C805" s="5" t="s">
        <v>5046</v>
      </c>
      <c r="D805" s="5" t="s">
        <v>5047</v>
      </c>
      <c r="E805" s="5" t="s">
        <v>3305</v>
      </c>
      <c r="F805" s="5"/>
      <c r="G805" s="5" t="s">
        <v>137</v>
      </c>
      <c r="H805" s="5" t="s">
        <v>5048</v>
      </c>
      <c r="I805" s="5" t="s">
        <v>5031</v>
      </c>
      <c r="J805" s="5"/>
      <c r="K805" s="5"/>
      <c r="L805" s="5"/>
      <c r="M805" s="5"/>
      <c r="O805" s="5"/>
      <c r="P805" s="5"/>
      <c r="R805" s="5"/>
      <c r="S805" s="5"/>
    </row>
    <row r="806">
      <c r="A806" s="5" t="s">
        <v>3301</v>
      </c>
      <c r="B806" s="5" t="s">
        <v>5045</v>
      </c>
      <c r="C806" s="5" t="s">
        <v>5046</v>
      </c>
      <c r="D806" s="5" t="s">
        <v>5049</v>
      </c>
      <c r="E806" s="5" t="s">
        <v>3305</v>
      </c>
      <c r="F806" s="5"/>
      <c r="G806" s="5" t="s">
        <v>137</v>
      </c>
      <c r="H806" s="5" t="s">
        <v>5048</v>
      </c>
      <c r="I806" s="5" t="s">
        <v>5031</v>
      </c>
      <c r="J806" s="5"/>
      <c r="K806" s="5"/>
      <c r="L806" s="5"/>
      <c r="M806" s="5"/>
      <c r="O806" s="5"/>
      <c r="P806" s="5"/>
      <c r="R806" s="5"/>
      <c r="S806" s="5"/>
    </row>
    <row r="807">
      <c r="A807" s="5" t="s">
        <v>3301</v>
      </c>
      <c r="B807" s="5" t="s">
        <v>5045</v>
      </c>
      <c r="C807" s="5" t="s">
        <v>5046</v>
      </c>
      <c r="D807" s="5" t="s">
        <v>5050</v>
      </c>
      <c r="E807" s="5" t="s">
        <v>3305</v>
      </c>
      <c r="F807" s="5"/>
      <c r="G807" s="5" t="s">
        <v>137</v>
      </c>
      <c r="H807" s="5" t="s">
        <v>5048</v>
      </c>
      <c r="I807" s="5" t="s">
        <v>5031</v>
      </c>
      <c r="J807" s="5"/>
      <c r="K807" s="5"/>
      <c r="L807" s="5"/>
      <c r="M807" s="5"/>
      <c r="O807" s="5"/>
      <c r="P807" s="5"/>
      <c r="R807" s="5"/>
      <c r="S807" s="5"/>
    </row>
    <row r="808">
      <c r="A808" s="5" t="s">
        <v>3301</v>
      </c>
      <c r="B808" s="5" t="s">
        <v>5051</v>
      </c>
      <c r="C808" s="5" t="s">
        <v>5052</v>
      </c>
      <c r="D808" s="5" t="s">
        <v>5053</v>
      </c>
      <c r="E808" s="5" t="s">
        <v>3305</v>
      </c>
      <c r="F808" s="5"/>
      <c r="G808" s="5" t="s">
        <v>137</v>
      </c>
      <c r="H808" s="5" t="s">
        <v>5054</v>
      </c>
      <c r="I808" s="5" t="s">
        <v>5031</v>
      </c>
      <c r="J808" s="5"/>
      <c r="K808" s="5" t="s">
        <v>5055</v>
      </c>
      <c r="L808" s="5"/>
      <c r="M808" s="5"/>
      <c r="O808" s="5"/>
      <c r="P808" s="5"/>
      <c r="R808" s="5"/>
      <c r="S808" s="5"/>
    </row>
    <row r="809">
      <c r="A809" s="5" t="s">
        <v>3301</v>
      </c>
      <c r="B809" s="5" t="s">
        <v>5051</v>
      </c>
      <c r="C809" s="5" t="s">
        <v>5052</v>
      </c>
      <c r="D809" s="5" t="s">
        <v>5056</v>
      </c>
      <c r="E809" s="5" t="s">
        <v>3305</v>
      </c>
      <c r="F809" s="5"/>
      <c r="G809" s="5" t="s">
        <v>137</v>
      </c>
      <c r="H809" s="5" t="s">
        <v>5054</v>
      </c>
      <c r="I809" s="5" t="s">
        <v>5031</v>
      </c>
      <c r="J809" s="5"/>
      <c r="K809" s="5"/>
      <c r="L809" s="5"/>
      <c r="M809" s="5"/>
      <c r="O809" s="5"/>
      <c r="P809" s="5"/>
      <c r="R809" s="5"/>
      <c r="S809" s="5"/>
    </row>
    <row r="810">
      <c r="A810" s="5" t="s">
        <v>3301</v>
      </c>
      <c r="B810" s="5" t="s">
        <v>5057</v>
      </c>
      <c r="C810" s="5" t="s">
        <v>5058</v>
      </c>
      <c r="D810" s="5" t="s">
        <v>5059</v>
      </c>
      <c r="E810" s="5" t="s">
        <v>3305</v>
      </c>
      <c r="F810" s="5"/>
      <c r="G810" s="5" t="s">
        <v>137</v>
      </c>
      <c r="H810" s="5" t="s">
        <v>5060</v>
      </c>
      <c r="I810" s="5" t="s">
        <v>5031</v>
      </c>
      <c r="J810" s="5"/>
      <c r="K810" s="5"/>
      <c r="L810" s="5"/>
      <c r="M810" s="5"/>
      <c r="O810" s="5"/>
      <c r="P810" s="5"/>
      <c r="R810" s="5"/>
      <c r="S810" s="5"/>
    </row>
    <row r="811">
      <c r="A811" s="5" t="s">
        <v>3301</v>
      </c>
      <c r="B811" s="5" t="s">
        <v>5057</v>
      </c>
      <c r="C811" s="5" t="s">
        <v>5058</v>
      </c>
      <c r="D811" s="5" t="s">
        <v>5061</v>
      </c>
      <c r="E811" s="5" t="s">
        <v>3305</v>
      </c>
      <c r="F811" s="5"/>
      <c r="G811" s="5" t="s">
        <v>137</v>
      </c>
      <c r="H811" s="5" t="s">
        <v>5060</v>
      </c>
      <c r="I811" s="5" t="s">
        <v>5031</v>
      </c>
      <c r="J811" s="5"/>
      <c r="K811" s="5"/>
      <c r="L811" s="5"/>
      <c r="M811" s="5"/>
      <c r="O811" s="5"/>
      <c r="P811" s="5"/>
      <c r="R811" s="5"/>
      <c r="S811" s="5"/>
    </row>
    <row r="812">
      <c r="A812" s="5" t="s">
        <v>3301</v>
      </c>
      <c r="B812" s="5" t="s">
        <v>5057</v>
      </c>
      <c r="C812" s="5" t="s">
        <v>5058</v>
      </c>
      <c r="D812" s="5" t="s">
        <v>5062</v>
      </c>
      <c r="E812" s="5" t="s">
        <v>3305</v>
      </c>
      <c r="F812" s="5"/>
      <c r="G812" s="5" t="s">
        <v>137</v>
      </c>
      <c r="H812" s="5" t="s">
        <v>5060</v>
      </c>
      <c r="I812" s="5" t="s">
        <v>5031</v>
      </c>
      <c r="J812" s="5"/>
      <c r="K812" s="5"/>
      <c r="L812" s="5"/>
      <c r="M812" s="5"/>
      <c r="O812" s="5"/>
      <c r="P812" s="5"/>
      <c r="R812" s="5"/>
      <c r="S812" s="5"/>
    </row>
    <row r="813">
      <c r="A813" s="5" t="s">
        <v>3301</v>
      </c>
      <c r="B813" s="5" t="s">
        <v>5063</v>
      </c>
      <c r="C813" s="5" t="s">
        <v>5064</v>
      </c>
      <c r="D813" s="5" t="s">
        <v>5065</v>
      </c>
      <c r="E813" s="5" t="s">
        <v>3305</v>
      </c>
      <c r="F813" s="5"/>
      <c r="G813" s="5" t="s">
        <v>137</v>
      </c>
      <c r="H813" s="5" t="s">
        <v>5066</v>
      </c>
      <c r="I813" s="5" t="s">
        <v>5031</v>
      </c>
      <c r="J813" s="5"/>
      <c r="K813" s="5"/>
      <c r="L813" s="5"/>
      <c r="M813" s="5"/>
      <c r="O813" s="5"/>
      <c r="P813" s="5"/>
      <c r="R813" s="5"/>
      <c r="S813" s="5"/>
    </row>
    <row r="814">
      <c r="A814" s="5" t="s">
        <v>3301</v>
      </c>
      <c r="B814" s="5" t="s">
        <v>5063</v>
      </c>
      <c r="C814" s="5" t="s">
        <v>5064</v>
      </c>
      <c r="D814" s="5" t="s">
        <v>5067</v>
      </c>
      <c r="E814" s="5" t="s">
        <v>3305</v>
      </c>
      <c r="F814" s="5"/>
      <c r="G814" s="5" t="s">
        <v>137</v>
      </c>
      <c r="H814" s="5" t="s">
        <v>5066</v>
      </c>
      <c r="I814" s="5" t="s">
        <v>5031</v>
      </c>
      <c r="J814" s="5"/>
      <c r="K814" s="5"/>
      <c r="L814" s="5"/>
      <c r="M814" s="5"/>
      <c r="O814" s="5"/>
      <c r="P814" s="5"/>
      <c r="R814" s="5"/>
      <c r="S814" s="5"/>
    </row>
    <row r="815">
      <c r="A815" s="5" t="s">
        <v>3301</v>
      </c>
      <c r="B815" s="5" t="s">
        <v>5068</v>
      </c>
      <c r="C815" s="5" t="s">
        <v>5069</v>
      </c>
      <c r="D815" s="5" t="s">
        <v>5070</v>
      </c>
      <c r="E815" s="5" t="s">
        <v>3305</v>
      </c>
      <c r="F815" s="5"/>
      <c r="G815" s="5" t="s">
        <v>137</v>
      </c>
      <c r="H815" s="5" t="s">
        <v>5071</v>
      </c>
      <c r="I815" s="5" t="s">
        <v>5031</v>
      </c>
      <c r="J815" s="5"/>
      <c r="K815" s="5"/>
      <c r="L815" s="5"/>
      <c r="M815" s="5"/>
      <c r="O815" s="5"/>
      <c r="P815" s="5"/>
      <c r="R815" s="5"/>
      <c r="S815" s="5"/>
    </row>
    <row r="816">
      <c r="A816" s="5" t="s">
        <v>3301</v>
      </c>
      <c r="B816" s="5" t="s">
        <v>5068</v>
      </c>
      <c r="C816" s="5" t="s">
        <v>5069</v>
      </c>
      <c r="D816" s="5" t="s">
        <v>5072</v>
      </c>
      <c r="E816" s="5" t="s">
        <v>3305</v>
      </c>
      <c r="F816" s="5"/>
      <c r="G816" s="5" t="s">
        <v>137</v>
      </c>
      <c r="H816" s="5" t="s">
        <v>5071</v>
      </c>
      <c r="I816" s="5" t="s">
        <v>5031</v>
      </c>
      <c r="J816" s="5"/>
      <c r="K816" s="5"/>
      <c r="L816" s="5"/>
      <c r="M816" s="5"/>
      <c r="O816" s="5"/>
      <c r="P816" s="5"/>
      <c r="R816" s="5"/>
      <c r="S816" s="5"/>
    </row>
    <row r="817">
      <c r="A817" s="5" t="s">
        <v>3301</v>
      </c>
      <c r="B817" s="5" t="s">
        <v>5073</v>
      </c>
      <c r="C817" s="5" t="s">
        <v>5074</v>
      </c>
      <c r="D817" s="5" t="s">
        <v>5075</v>
      </c>
      <c r="E817" s="5" t="s">
        <v>3305</v>
      </c>
      <c r="F817" s="5"/>
      <c r="G817" s="5" t="s">
        <v>137</v>
      </c>
      <c r="H817" s="5" t="s">
        <v>5076</v>
      </c>
      <c r="I817" s="5" t="s">
        <v>5031</v>
      </c>
      <c r="J817" s="5"/>
      <c r="K817" s="5"/>
      <c r="L817" s="5"/>
      <c r="M817" s="5"/>
      <c r="O817" s="5"/>
      <c r="P817" s="5"/>
      <c r="R817" s="5"/>
      <c r="S817" s="5"/>
    </row>
    <row r="818">
      <c r="A818" s="5" t="s">
        <v>3301</v>
      </c>
      <c r="B818" s="5" t="s">
        <v>5073</v>
      </c>
      <c r="C818" s="5" t="s">
        <v>5074</v>
      </c>
      <c r="D818" s="5" t="s">
        <v>5077</v>
      </c>
      <c r="E818" s="5" t="s">
        <v>3305</v>
      </c>
      <c r="F818" s="5"/>
      <c r="G818" s="5" t="s">
        <v>137</v>
      </c>
      <c r="H818" s="5" t="s">
        <v>5076</v>
      </c>
      <c r="I818" s="5" t="s">
        <v>5031</v>
      </c>
      <c r="J818" s="5"/>
      <c r="K818" s="5"/>
      <c r="L818" s="5"/>
      <c r="M818" s="5"/>
      <c r="O818" s="5"/>
      <c r="P818" s="5"/>
      <c r="R818" s="5"/>
      <c r="S818" s="5"/>
    </row>
    <row r="819">
      <c r="A819" s="5" t="s">
        <v>3301</v>
      </c>
      <c r="B819" s="5" t="s">
        <v>5078</v>
      </c>
      <c r="C819" s="5" t="s">
        <v>5079</v>
      </c>
      <c r="D819" s="5" t="s">
        <v>5080</v>
      </c>
      <c r="E819" s="5" t="s">
        <v>3305</v>
      </c>
      <c r="F819" s="5"/>
      <c r="G819" s="5" t="s">
        <v>137</v>
      </c>
      <c r="H819" s="5" t="s">
        <v>5081</v>
      </c>
      <c r="I819" s="5" t="s">
        <v>5031</v>
      </c>
      <c r="J819" s="5"/>
      <c r="K819" s="5"/>
      <c r="L819" s="5"/>
      <c r="M819" s="5"/>
      <c r="O819" s="5"/>
      <c r="P819" s="5"/>
      <c r="R819" s="5"/>
      <c r="S819" s="5"/>
    </row>
    <row r="820">
      <c r="A820" s="5" t="s">
        <v>3301</v>
      </c>
      <c r="B820" s="5" t="s">
        <v>5082</v>
      </c>
      <c r="C820" s="5" t="s">
        <v>5083</v>
      </c>
      <c r="D820" s="5" t="s">
        <v>5084</v>
      </c>
      <c r="E820" s="5" t="s">
        <v>3305</v>
      </c>
      <c r="F820" s="5"/>
      <c r="G820" s="5" t="s">
        <v>137</v>
      </c>
      <c r="H820" s="5" t="s">
        <v>5085</v>
      </c>
      <c r="I820" s="5" t="s">
        <v>5031</v>
      </c>
      <c r="J820" s="5"/>
      <c r="K820" s="5"/>
      <c r="M820" s="5"/>
      <c r="O820" s="5"/>
      <c r="P820" s="5"/>
      <c r="R820" s="5"/>
      <c r="S820" s="5"/>
    </row>
    <row r="821">
      <c r="A821" s="5" t="s">
        <v>3301</v>
      </c>
      <c r="B821" s="5" t="s">
        <v>5086</v>
      </c>
      <c r="C821" s="5" t="s">
        <v>5087</v>
      </c>
      <c r="D821" s="5" t="s">
        <v>5088</v>
      </c>
      <c r="E821" s="5" t="s">
        <v>3305</v>
      </c>
      <c r="F821" s="5"/>
      <c r="G821" s="5" t="s">
        <v>137</v>
      </c>
      <c r="H821" s="5" t="s">
        <v>5089</v>
      </c>
      <c r="I821" s="5" t="s">
        <v>5031</v>
      </c>
      <c r="J821" s="5"/>
      <c r="K821" s="5"/>
      <c r="M821" s="5"/>
      <c r="O821" s="5"/>
      <c r="P821" s="5"/>
      <c r="R821" s="5"/>
      <c r="S821" s="5"/>
    </row>
    <row r="822">
      <c r="A822" s="5" t="s">
        <v>3301</v>
      </c>
      <c r="B822" s="5" t="s">
        <v>5090</v>
      </c>
      <c r="C822" s="5" t="s">
        <v>5091</v>
      </c>
      <c r="D822" s="5" t="s">
        <v>5092</v>
      </c>
      <c r="E822" s="5" t="s">
        <v>3305</v>
      </c>
      <c r="F822" s="5"/>
      <c r="G822" s="5" t="s">
        <v>137</v>
      </c>
      <c r="H822" s="5" t="s">
        <v>5093</v>
      </c>
      <c r="I822" s="5" t="s">
        <v>5031</v>
      </c>
      <c r="J822" s="5"/>
      <c r="K822" s="5"/>
      <c r="L822" s="5"/>
      <c r="M822" s="5"/>
      <c r="O822" s="5"/>
      <c r="P822" s="5"/>
      <c r="R822" s="5"/>
      <c r="S822" s="5"/>
    </row>
    <row r="823">
      <c r="A823" s="5" t="s">
        <v>3301</v>
      </c>
      <c r="B823" s="5" t="s">
        <v>5094</v>
      </c>
      <c r="C823" s="5" t="s">
        <v>5095</v>
      </c>
      <c r="D823" s="5" t="s">
        <v>5096</v>
      </c>
      <c r="E823" s="5" t="s">
        <v>3305</v>
      </c>
      <c r="F823" s="5"/>
      <c r="G823" s="5" t="s">
        <v>137</v>
      </c>
      <c r="H823" s="5" t="s">
        <v>5097</v>
      </c>
      <c r="I823" s="5" t="s">
        <v>5031</v>
      </c>
      <c r="J823" s="5"/>
      <c r="K823" s="5"/>
      <c r="L823" s="5"/>
      <c r="M823" s="5"/>
      <c r="O823" s="5"/>
      <c r="P823" s="5"/>
      <c r="R823" s="5"/>
      <c r="S823" s="5"/>
    </row>
    <row r="824">
      <c r="A824" s="5" t="s">
        <v>3301</v>
      </c>
      <c r="B824" s="5" t="s">
        <v>5098</v>
      </c>
      <c r="C824" s="5" t="s">
        <v>5099</v>
      </c>
      <c r="D824" s="5" t="s">
        <v>5100</v>
      </c>
      <c r="E824" s="5" t="s">
        <v>3305</v>
      </c>
      <c r="F824" s="5"/>
      <c r="G824" s="5" t="s">
        <v>137</v>
      </c>
      <c r="H824" s="5" t="s">
        <v>5101</v>
      </c>
      <c r="I824" s="5" t="s">
        <v>5102</v>
      </c>
      <c r="J824" s="5"/>
      <c r="K824" s="5" t="s">
        <v>5103</v>
      </c>
      <c r="L824" s="5"/>
      <c r="M824" s="5"/>
      <c r="N824" s="5" t="s">
        <v>4885</v>
      </c>
      <c r="O824" s="5"/>
      <c r="P824" s="5"/>
      <c r="R824" s="5"/>
      <c r="S824" s="5"/>
    </row>
    <row r="825">
      <c r="A825" s="5" t="s">
        <v>3301</v>
      </c>
      <c r="B825" s="5" t="s">
        <v>5104</v>
      </c>
      <c r="C825" s="5" t="s">
        <v>5105</v>
      </c>
      <c r="D825" s="5" t="s">
        <v>5106</v>
      </c>
      <c r="E825" s="5" t="s">
        <v>3305</v>
      </c>
      <c r="F825" s="5"/>
      <c r="G825" s="5" t="s">
        <v>137</v>
      </c>
      <c r="H825" s="5" t="s">
        <v>5107</v>
      </c>
      <c r="I825" s="5" t="s">
        <v>5102</v>
      </c>
      <c r="J825" s="5"/>
      <c r="K825" s="5" t="s">
        <v>5108</v>
      </c>
      <c r="L825" s="5"/>
      <c r="M825" s="5"/>
      <c r="N825" s="5" t="s">
        <v>4885</v>
      </c>
      <c r="O825" s="5"/>
      <c r="P825" s="5"/>
      <c r="R825" s="5"/>
      <c r="S825" s="5"/>
    </row>
    <row r="826">
      <c r="A826" s="5" t="s">
        <v>3301</v>
      </c>
      <c r="B826" s="5" t="s">
        <v>5104</v>
      </c>
      <c r="C826" s="5" t="s">
        <v>5105</v>
      </c>
      <c r="D826" s="5" t="s">
        <v>5109</v>
      </c>
      <c r="E826" s="5" t="s">
        <v>3305</v>
      </c>
      <c r="F826" s="5"/>
      <c r="G826" s="5" t="s">
        <v>137</v>
      </c>
      <c r="H826" s="5" t="s">
        <v>5107</v>
      </c>
      <c r="I826" s="5" t="s">
        <v>5102</v>
      </c>
      <c r="J826" s="5"/>
      <c r="K826" s="5" t="s">
        <v>5110</v>
      </c>
      <c r="L826" s="5"/>
      <c r="M826" s="5"/>
      <c r="N826" s="5" t="s">
        <v>4895</v>
      </c>
      <c r="O826" s="5"/>
      <c r="P826" s="5"/>
      <c r="R826" s="5"/>
      <c r="S826" s="5"/>
    </row>
    <row r="827">
      <c r="A827" s="5" t="s">
        <v>3301</v>
      </c>
      <c r="B827" s="5" t="s">
        <v>5111</v>
      </c>
      <c r="C827" s="5" t="s">
        <v>5112</v>
      </c>
      <c r="D827" s="5" t="s">
        <v>5113</v>
      </c>
      <c r="E827" s="5" t="s">
        <v>3305</v>
      </c>
      <c r="F827" s="5"/>
      <c r="G827" s="5" t="s">
        <v>137</v>
      </c>
      <c r="H827" s="5" t="s">
        <v>5114</v>
      </c>
      <c r="I827" s="5" t="s">
        <v>5102</v>
      </c>
      <c r="J827" s="5"/>
      <c r="K827" s="5" t="s">
        <v>5115</v>
      </c>
      <c r="L827" s="5"/>
      <c r="M827" s="5"/>
      <c r="N827" s="5" t="s">
        <v>4885</v>
      </c>
      <c r="O827" s="5"/>
      <c r="P827" s="5"/>
      <c r="R827" s="5"/>
      <c r="S827" s="5"/>
    </row>
    <row r="828">
      <c r="A828" s="5" t="s">
        <v>3301</v>
      </c>
      <c r="B828" s="5" t="s">
        <v>5111</v>
      </c>
      <c r="C828" s="5" t="s">
        <v>5112</v>
      </c>
      <c r="D828" s="5" t="s">
        <v>5116</v>
      </c>
      <c r="E828" s="5" t="s">
        <v>3305</v>
      </c>
      <c r="F828" s="5"/>
      <c r="G828" s="5" t="s">
        <v>137</v>
      </c>
      <c r="H828" s="5" t="s">
        <v>5114</v>
      </c>
      <c r="I828" s="5" t="s">
        <v>5102</v>
      </c>
      <c r="J828" s="5"/>
      <c r="K828" s="5" t="s">
        <v>5117</v>
      </c>
      <c r="L828" s="5"/>
      <c r="M828" s="5"/>
      <c r="N828" s="5" t="s">
        <v>4895</v>
      </c>
      <c r="O828" s="5"/>
      <c r="P828" s="5"/>
      <c r="R828" s="5"/>
      <c r="S828" s="5"/>
    </row>
    <row r="829">
      <c r="A829" s="5" t="s">
        <v>3301</v>
      </c>
      <c r="B829" s="5" t="s">
        <v>5111</v>
      </c>
      <c r="C829" s="5" t="s">
        <v>5112</v>
      </c>
      <c r="D829" s="5" t="s">
        <v>5118</v>
      </c>
      <c r="E829" s="5" t="s">
        <v>3305</v>
      </c>
      <c r="F829" s="5"/>
      <c r="G829" s="5" t="s">
        <v>137</v>
      </c>
      <c r="H829" s="5" t="s">
        <v>5114</v>
      </c>
      <c r="I829" s="5" t="s">
        <v>5102</v>
      </c>
      <c r="J829" s="5"/>
      <c r="K829" s="5" t="s">
        <v>5119</v>
      </c>
      <c r="L829" s="5"/>
      <c r="M829" s="5"/>
      <c r="N829" s="5" t="s">
        <v>4905</v>
      </c>
      <c r="O829" s="5"/>
      <c r="P829" s="5"/>
      <c r="R829" s="5"/>
      <c r="S829" s="5"/>
    </row>
    <row r="830">
      <c r="A830" s="5" t="s">
        <v>3301</v>
      </c>
      <c r="B830" s="5" t="s">
        <v>5120</v>
      </c>
      <c r="C830" s="5" t="s">
        <v>5121</v>
      </c>
      <c r="D830" s="5" t="s">
        <v>5122</v>
      </c>
      <c r="E830" s="5" t="s">
        <v>3305</v>
      </c>
      <c r="F830" s="5"/>
      <c r="G830" s="5" t="s">
        <v>137</v>
      </c>
      <c r="H830" s="5" t="s">
        <v>5123</v>
      </c>
      <c r="I830" s="5" t="s">
        <v>5124</v>
      </c>
      <c r="J830" s="5"/>
      <c r="K830" s="5" t="s">
        <v>5125</v>
      </c>
      <c r="L830" s="5"/>
      <c r="M830" s="5"/>
      <c r="N830" s="5" t="s">
        <v>4885</v>
      </c>
      <c r="O830" s="5"/>
      <c r="P830" s="5"/>
      <c r="R830" s="5"/>
      <c r="S830" s="5"/>
    </row>
    <row r="831">
      <c r="A831" s="5" t="s">
        <v>3301</v>
      </c>
      <c r="B831" s="5" t="s">
        <v>5120</v>
      </c>
      <c r="C831" s="5" t="s">
        <v>5121</v>
      </c>
      <c r="D831" s="5" t="s">
        <v>5126</v>
      </c>
      <c r="E831" s="5" t="s">
        <v>3305</v>
      </c>
      <c r="F831" s="5"/>
      <c r="G831" s="5" t="s">
        <v>137</v>
      </c>
      <c r="H831" s="5" t="s">
        <v>5123</v>
      </c>
      <c r="I831" s="5" t="s">
        <v>5124</v>
      </c>
      <c r="J831" s="5"/>
      <c r="K831" s="5" t="s">
        <v>5127</v>
      </c>
      <c r="L831" s="5"/>
      <c r="M831" s="5"/>
      <c r="N831" s="5" t="s">
        <v>4895</v>
      </c>
      <c r="O831" s="5"/>
      <c r="P831" s="5"/>
      <c r="R831" s="5"/>
      <c r="S831" s="5"/>
    </row>
    <row r="832">
      <c r="A832" s="5" t="s">
        <v>3301</v>
      </c>
      <c r="B832" s="5" t="s">
        <v>5128</v>
      </c>
      <c r="C832" s="5" t="s">
        <v>5129</v>
      </c>
      <c r="D832" s="5" t="s">
        <v>5130</v>
      </c>
      <c r="E832" s="5" t="s">
        <v>3305</v>
      </c>
      <c r="F832" s="5"/>
      <c r="G832" s="5" t="s">
        <v>137</v>
      </c>
      <c r="H832" s="5" t="s">
        <v>5131</v>
      </c>
      <c r="I832" s="5" t="s">
        <v>5132</v>
      </c>
      <c r="J832" s="5" t="s">
        <v>3331</v>
      </c>
      <c r="K832" s="5"/>
      <c r="L832" s="5"/>
      <c r="M832" s="5"/>
      <c r="N832" s="5"/>
      <c r="O832" s="5"/>
      <c r="P832" s="5"/>
      <c r="R832" s="5"/>
      <c r="S832" s="5"/>
    </row>
    <row r="833">
      <c r="A833" s="5" t="s">
        <v>3301</v>
      </c>
      <c r="B833" s="5" t="s">
        <v>5133</v>
      </c>
      <c r="C833" s="5" t="s">
        <v>5134</v>
      </c>
      <c r="D833" s="5" t="s">
        <v>5135</v>
      </c>
      <c r="E833" s="5" t="s">
        <v>3305</v>
      </c>
      <c r="F833" s="5"/>
      <c r="G833" s="5" t="s">
        <v>137</v>
      </c>
      <c r="H833" s="5" t="s">
        <v>5136</v>
      </c>
      <c r="I833" s="5" t="s">
        <v>5132</v>
      </c>
      <c r="J833" s="5" t="s">
        <v>3331</v>
      </c>
      <c r="K833" s="5" t="s">
        <v>5137</v>
      </c>
      <c r="L833" s="5"/>
      <c r="M833" s="5"/>
      <c r="O833" s="5"/>
      <c r="P833" s="5"/>
      <c r="R833" s="5"/>
      <c r="S833" s="5"/>
    </row>
    <row r="834">
      <c r="A834" s="5" t="s">
        <v>3301</v>
      </c>
      <c r="B834" s="5" t="s">
        <v>5133</v>
      </c>
      <c r="C834" s="5" t="s">
        <v>5134</v>
      </c>
      <c r="D834" s="5" t="s">
        <v>5138</v>
      </c>
      <c r="E834" s="5" t="s">
        <v>3305</v>
      </c>
      <c r="F834" s="5"/>
      <c r="G834" s="5" t="s">
        <v>137</v>
      </c>
      <c r="H834" s="5" t="s">
        <v>5136</v>
      </c>
      <c r="I834" s="5" t="s">
        <v>5132</v>
      </c>
      <c r="J834" s="5" t="s">
        <v>3331</v>
      </c>
      <c r="K834" s="5"/>
      <c r="L834" s="5"/>
      <c r="M834" s="5"/>
      <c r="O834" s="5"/>
      <c r="P834" s="5"/>
      <c r="R834" s="5"/>
      <c r="S834" s="5"/>
    </row>
    <row r="835">
      <c r="A835" s="5" t="s">
        <v>3301</v>
      </c>
      <c r="B835" s="5" t="s">
        <v>5139</v>
      </c>
      <c r="C835" s="5" t="s">
        <v>5140</v>
      </c>
      <c r="D835" s="5" t="s">
        <v>5141</v>
      </c>
      <c r="E835" s="5" t="s">
        <v>3305</v>
      </c>
      <c r="F835" s="5"/>
      <c r="G835" s="5" t="s">
        <v>137</v>
      </c>
      <c r="H835" s="5" t="s">
        <v>5142</v>
      </c>
      <c r="I835" s="5" t="s">
        <v>5132</v>
      </c>
      <c r="J835" s="5" t="s">
        <v>3331</v>
      </c>
      <c r="K835" s="5"/>
      <c r="L835" s="5"/>
      <c r="M835" s="5"/>
      <c r="N835" s="5"/>
      <c r="O835" s="5"/>
      <c r="P835" s="5"/>
      <c r="R835" s="5"/>
      <c r="S835" s="5"/>
    </row>
    <row r="836">
      <c r="A836" s="5" t="s">
        <v>3301</v>
      </c>
      <c r="B836" s="5" t="s">
        <v>5139</v>
      </c>
      <c r="C836" s="5" t="s">
        <v>5140</v>
      </c>
      <c r="D836" s="5" t="s">
        <v>5143</v>
      </c>
      <c r="E836" s="5" t="s">
        <v>3305</v>
      </c>
      <c r="F836" s="5"/>
      <c r="G836" s="5" t="s">
        <v>137</v>
      </c>
      <c r="H836" s="5" t="s">
        <v>5142</v>
      </c>
      <c r="I836" s="5" t="s">
        <v>5132</v>
      </c>
      <c r="J836" s="5" t="s">
        <v>3331</v>
      </c>
      <c r="K836" s="5"/>
      <c r="L836" s="5"/>
      <c r="M836" s="5"/>
      <c r="N836" s="5"/>
      <c r="O836" s="5"/>
      <c r="P836" s="5"/>
      <c r="R836" s="5"/>
      <c r="S836" s="5"/>
    </row>
    <row r="837">
      <c r="A837" s="5" t="s">
        <v>3301</v>
      </c>
      <c r="B837" s="5" t="s">
        <v>5139</v>
      </c>
      <c r="C837" s="5" t="s">
        <v>5140</v>
      </c>
      <c r="D837" s="5" t="s">
        <v>5144</v>
      </c>
      <c r="E837" s="5" t="s">
        <v>3305</v>
      </c>
      <c r="F837" s="5"/>
      <c r="G837" s="5" t="s">
        <v>137</v>
      </c>
      <c r="H837" s="5" t="s">
        <v>5142</v>
      </c>
      <c r="I837" s="5" t="s">
        <v>5132</v>
      </c>
      <c r="J837" s="5" t="s">
        <v>3331</v>
      </c>
      <c r="K837" s="5"/>
      <c r="L837" s="5"/>
      <c r="M837" s="5"/>
      <c r="O837" s="5"/>
      <c r="P837" s="5"/>
      <c r="R837" s="5"/>
      <c r="S837" s="5"/>
    </row>
    <row r="838">
      <c r="A838" s="5" t="s">
        <v>3301</v>
      </c>
      <c r="B838" s="5" t="s">
        <v>5145</v>
      </c>
      <c r="C838" s="5" t="s">
        <v>5146</v>
      </c>
      <c r="D838" s="5" t="s">
        <v>5147</v>
      </c>
      <c r="E838" s="5" t="s">
        <v>3305</v>
      </c>
      <c r="F838" s="5"/>
      <c r="G838" s="5" t="s">
        <v>137</v>
      </c>
      <c r="H838" s="5" t="s">
        <v>5148</v>
      </c>
      <c r="I838" s="5" t="s">
        <v>4352</v>
      </c>
      <c r="J838" s="5"/>
      <c r="K838" s="5" t="s">
        <v>5149</v>
      </c>
      <c r="L838" s="5"/>
      <c r="M838" s="5"/>
      <c r="N838" s="5" t="s">
        <v>4885</v>
      </c>
      <c r="O838" s="5"/>
      <c r="P838" s="5"/>
      <c r="R838" s="5"/>
      <c r="S838" s="5"/>
    </row>
    <row r="839">
      <c r="A839" s="5" t="s">
        <v>3301</v>
      </c>
      <c r="B839" s="5" t="s">
        <v>5150</v>
      </c>
      <c r="C839" s="5" t="s">
        <v>5151</v>
      </c>
      <c r="D839" s="5" t="s">
        <v>5152</v>
      </c>
      <c r="E839" s="5" t="s">
        <v>3305</v>
      </c>
      <c r="F839" s="5"/>
      <c r="G839" s="5" t="s">
        <v>137</v>
      </c>
      <c r="H839" s="5" t="s">
        <v>5153</v>
      </c>
      <c r="I839" s="5" t="s">
        <v>4352</v>
      </c>
      <c r="J839" s="5"/>
      <c r="K839" s="5" t="s">
        <v>5154</v>
      </c>
      <c r="L839" s="5"/>
      <c r="M839" s="5"/>
      <c r="N839" s="5" t="s">
        <v>4885</v>
      </c>
      <c r="O839" s="5"/>
      <c r="P839" s="5"/>
      <c r="R839" s="5"/>
      <c r="S839" s="5"/>
    </row>
    <row r="840">
      <c r="A840" s="5" t="s">
        <v>3301</v>
      </c>
      <c r="B840" s="5" t="s">
        <v>5150</v>
      </c>
      <c r="C840" s="5" t="s">
        <v>5151</v>
      </c>
      <c r="D840" s="5" t="s">
        <v>5155</v>
      </c>
      <c r="E840" s="5" t="s">
        <v>3305</v>
      </c>
      <c r="F840" s="5"/>
      <c r="G840" s="5" t="s">
        <v>137</v>
      </c>
      <c r="H840" s="5" t="s">
        <v>5153</v>
      </c>
      <c r="I840" s="5" t="s">
        <v>4352</v>
      </c>
      <c r="J840" s="5"/>
      <c r="K840" s="5" t="s">
        <v>5156</v>
      </c>
      <c r="L840" s="5"/>
      <c r="M840" s="5"/>
      <c r="N840" s="5" t="s">
        <v>4895</v>
      </c>
      <c r="O840" s="5"/>
      <c r="P840" s="5"/>
      <c r="R840" s="5"/>
      <c r="S840" s="5"/>
    </row>
    <row r="841">
      <c r="A841" s="5" t="s">
        <v>3301</v>
      </c>
      <c r="B841" s="5" t="s">
        <v>5157</v>
      </c>
      <c r="C841" s="5" t="s">
        <v>5158</v>
      </c>
      <c r="D841" s="5" t="s">
        <v>5159</v>
      </c>
      <c r="E841" s="5" t="s">
        <v>3305</v>
      </c>
      <c r="F841" s="5"/>
      <c r="G841" s="5" t="s">
        <v>137</v>
      </c>
      <c r="H841" s="5" t="s">
        <v>5160</v>
      </c>
      <c r="I841" s="5" t="s">
        <v>4352</v>
      </c>
      <c r="J841" s="5"/>
      <c r="K841" s="5" t="s">
        <v>5161</v>
      </c>
      <c r="L841" s="5"/>
      <c r="M841" s="5"/>
      <c r="N841" s="5" t="s">
        <v>4885</v>
      </c>
      <c r="O841" s="5"/>
      <c r="P841" s="5"/>
      <c r="R841" s="5"/>
      <c r="S841" s="5"/>
    </row>
    <row r="842">
      <c r="A842" s="5" t="s">
        <v>3301</v>
      </c>
      <c r="B842" s="5" t="s">
        <v>5157</v>
      </c>
      <c r="C842" s="5" t="s">
        <v>5158</v>
      </c>
      <c r="D842" s="5" t="s">
        <v>5162</v>
      </c>
      <c r="E842" s="5" t="s">
        <v>3305</v>
      </c>
      <c r="F842" s="5"/>
      <c r="G842" s="5" t="s">
        <v>137</v>
      </c>
      <c r="H842" s="5" t="s">
        <v>5160</v>
      </c>
      <c r="I842" s="5" t="s">
        <v>4352</v>
      </c>
      <c r="J842" s="5"/>
      <c r="K842" s="5" t="s">
        <v>5163</v>
      </c>
      <c r="L842" s="5"/>
      <c r="M842" s="5"/>
      <c r="N842" s="5" t="s">
        <v>4895</v>
      </c>
      <c r="O842" s="5"/>
      <c r="P842" s="5"/>
      <c r="Q842" s="5"/>
      <c r="R842" s="5"/>
      <c r="S842" s="5"/>
    </row>
    <row r="843">
      <c r="A843" s="5" t="s">
        <v>3301</v>
      </c>
      <c r="B843" s="5" t="s">
        <v>5157</v>
      </c>
      <c r="C843" s="5" t="s">
        <v>5158</v>
      </c>
      <c r="D843" s="5" t="s">
        <v>5164</v>
      </c>
      <c r="E843" s="5" t="s">
        <v>3305</v>
      </c>
      <c r="F843" s="5"/>
      <c r="G843" s="5" t="s">
        <v>137</v>
      </c>
      <c r="H843" s="5" t="s">
        <v>5160</v>
      </c>
      <c r="I843" s="5" t="s">
        <v>4352</v>
      </c>
      <c r="J843" s="5"/>
      <c r="K843" s="5" t="s">
        <v>5165</v>
      </c>
      <c r="L843" s="5"/>
      <c r="M843" s="5"/>
      <c r="N843" s="5" t="s">
        <v>4905</v>
      </c>
      <c r="O843" s="5"/>
      <c r="P843" s="5"/>
      <c r="R843" s="5"/>
      <c r="S843" s="5"/>
    </row>
    <row r="844">
      <c r="A844" s="5" t="s">
        <v>3301</v>
      </c>
      <c r="B844" s="5" t="s">
        <v>5166</v>
      </c>
      <c r="C844" s="5" t="s">
        <v>5167</v>
      </c>
      <c r="D844" s="5" t="s">
        <v>5168</v>
      </c>
      <c r="E844" s="5" t="s">
        <v>3305</v>
      </c>
      <c r="F844" s="5"/>
      <c r="G844" s="5" t="s">
        <v>5169</v>
      </c>
      <c r="H844" s="5" t="s">
        <v>5170</v>
      </c>
      <c r="I844" s="5" t="s">
        <v>4914</v>
      </c>
      <c r="J844" s="5"/>
      <c r="K844" s="5" t="s">
        <v>5171</v>
      </c>
      <c r="L844" s="5"/>
      <c r="M844" s="5"/>
      <c r="N844" s="5"/>
      <c r="O844" s="5"/>
      <c r="P844" s="5"/>
      <c r="R844" s="5"/>
      <c r="S844" s="5"/>
    </row>
    <row r="845">
      <c r="A845" s="5" t="s">
        <v>3301</v>
      </c>
      <c r="B845" s="5" t="s">
        <v>5172</v>
      </c>
      <c r="C845" s="5" t="s">
        <v>5173</v>
      </c>
      <c r="D845" s="5" t="s">
        <v>5174</v>
      </c>
      <c r="E845" s="5" t="s">
        <v>3305</v>
      </c>
      <c r="F845" s="5"/>
      <c r="G845" s="5" t="s">
        <v>5172</v>
      </c>
      <c r="H845" s="5"/>
      <c r="I845" s="5"/>
      <c r="J845" s="5" t="s">
        <v>3308</v>
      </c>
      <c r="K845" s="5" t="s">
        <v>5175</v>
      </c>
      <c r="L845" s="5"/>
      <c r="M845" s="5"/>
      <c r="N845" s="5"/>
      <c r="O845" s="5"/>
      <c r="P845" s="5"/>
      <c r="R845" s="5"/>
      <c r="S845" s="5"/>
    </row>
    <row r="846">
      <c r="A846" s="5" t="s">
        <v>3301</v>
      </c>
      <c r="B846" s="5" t="s">
        <v>5176</v>
      </c>
      <c r="C846" s="5" t="s">
        <v>5177</v>
      </c>
      <c r="D846" s="5" t="s">
        <v>5178</v>
      </c>
      <c r="E846" s="5" t="s">
        <v>3305</v>
      </c>
      <c r="F846" s="5"/>
      <c r="G846" s="5" t="s">
        <v>5179</v>
      </c>
      <c r="H846" s="5" t="s">
        <v>5180</v>
      </c>
      <c r="I846" s="5"/>
      <c r="J846" s="5"/>
      <c r="K846" s="5" t="s">
        <v>5181</v>
      </c>
      <c r="L846" s="5">
        <v>5.0</v>
      </c>
      <c r="M846" s="5"/>
      <c r="N846" s="5"/>
      <c r="O846" s="5"/>
      <c r="P846" s="5"/>
      <c r="R846" s="5">
        <v>2.5</v>
      </c>
      <c r="S846" s="5"/>
    </row>
    <row r="847">
      <c r="A847" s="5" t="s">
        <v>3301</v>
      </c>
      <c r="B847" s="5" t="s">
        <v>5182</v>
      </c>
      <c r="C847" s="5" t="s">
        <v>5183</v>
      </c>
      <c r="D847" s="5" t="s">
        <v>5184</v>
      </c>
      <c r="E847" s="5" t="s">
        <v>3305</v>
      </c>
      <c r="F847" s="5"/>
      <c r="G847" s="5" t="s">
        <v>5172</v>
      </c>
      <c r="H847" s="5" t="s">
        <v>5185</v>
      </c>
      <c r="I847" s="5" t="s">
        <v>5186</v>
      </c>
      <c r="J847" s="5" t="s">
        <v>3308</v>
      </c>
      <c r="K847" s="5" t="s">
        <v>5187</v>
      </c>
      <c r="L847" s="5"/>
      <c r="M847" s="5"/>
      <c r="N847" s="5"/>
      <c r="O847" s="5"/>
      <c r="P847" s="5"/>
      <c r="R847" s="5"/>
      <c r="S847" s="5"/>
    </row>
    <row r="848">
      <c r="A848" s="5" t="s">
        <v>3301</v>
      </c>
      <c r="B848" s="5" t="s">
        <v>5188</v>
      </c>
      <c r="C848" s="5" t="s">
        <v>5189</v>
      </c>
      <c r="D848" s="5" t="s">
        <v>5190</v>
      </c>
      <c r="E848" s="5" t="s">
        <v>3305</v>
      </c>
      <c r="F848" s="5"/>
      <c r="G848" s="5" t="s">
        <v>5172</v>
      </c>
      <c r="H848" s="5" t="s">
        <v>5185</v>
      </c>
      <c r="I848" s="5" t="s">
        <v>5191</v>
      </c>
      <c r="J848" s="5" t="s">
        <v>3308</v>
      </c>
      <c r="K848" s="5" t="s">
        <v>5192</v>
      </c>
      <c r="L848" s="5"/>
      <c r="M848" s="5"/>
      <c r="N848" s="5"/>
      <c r="O848" s="5"/>
      <c r="P848" s="5"/>
      <c r="R848" s="5"/>
      <c r="S848" s="5"/>
    </row>
    <row r="849">
      <c r="A849" s="5" t="s">
        <v>3301</v>
      </c>
      <c r="B849" s="5" t="s">
        <v>5193</v>
      </c>
      <c r="C849" s="5" t="s">
        <v>5194</v>
      </c>
      <c r="D849" s="5" t="s">
        <v>5195</v>
      </c>
      <c r="E849" s="5" t="s">
        <v>3305</v>
      </c>
      <c r="F849" s="5"/>
      <c r="G849" s="5" t="s">
        <v>5172</v>
      </c>
      <c r="H849" s="5" t="s">
        <v>5180</v>
      </c>
      <c r="I849" s="5" t="s">
        <v>5196</v>
      </c>
      <c r="J849" s="5" t="s">
        <v>3331</v>
      </c>
      <c r="K849" s="5" t="s">
        <v>5196</v>
      </c>
      <c r="L849" s="5"/>
      <c r="M849" s="5"/>
      <c r="N849" s="5"/>
      <c r="O849" s="5"/>
      <c r="P849" s="5"/>
      <c r="Q849" s="5"/>
      <c r="R849" s="5">
        <v>2.5</v>
      </c>
      <c r="S849" s="5"/>
    </row>
    <row r="850">
      <c r="A850" s="5" t="s">
        <v>3301</v>
      </c>
      <c r="B850" s="5" t="s">
        <v>5197</v>
      </c>
      <c r="C850" s="5" t="s">
        <v>5198</v>
      </c>
      <c r="D850" s="5" t="s">
        <v>5199</v>
      </c>
      <c r="E850" s="5" t="s">
        <v>3305</v>
      </c>
      <c r="F850" s="5"/>
      <c r="G850" s="5" t="s">
        <v>5200</v>
      </c>
      <c r="H850" s="5" t="s">
        <v>5201</v>
      </c>
      <c r="I850" s="5" t="s">
        <v>5202</v>
      </c>
      <c r="J850" s="5" t="s">
        <v>3308</v>
      </c>
      <c r="K850" s="5" t="s">
        <v>5203</v>
      </c>
      <c r="L850" s="5"/>
      <c r="M850" s="5"/>
      <c r="N850" s="5"/>
      <c r="O850" s="5"/>
      <c r="P850" s="5"/>
      <c r="Q850" s="5"/>
      <c r="R850" s="5"/>
      <c r="S850" s="5"/>
    </row>
    <row r="851">
      <c r="A851" s="5" t="s">
        <v>3301</v>
      </c>
      <c r="B851" s="5" t="s">
        <v>5197</v>
      </c>
      <c r="C851" s="5" t="s">
        <v>5198</v>
      </c>
      <c r="D851" s="5" t="s">
        <v>5204</v>
      </c>
      <c r="E851" s="5" t="s">
        <v>3305</v>
      </c>
      <c r="F851" s="5"/>
      <c r="G851" s="5" t="s">
        <v>5200</v>
      </c>
      <c r="H851" s="5" t="s">
        <v>5201</v>
      </c>
      <c r="I851" s="5" t="s">
        <v>5202</v>
      </c>
      <c r="J851" s="5" t="s">
        <v>3308</v>
      </c>
      <c r="K851" s="5"/>
      <c r="L851" s="5"/>
      <c r="M851" s="5"/>
      <c r="N851" s="5"/>
      <c r="O851" s="5"/>
      <c r="P851" s="5"/>
      <c r="R851" s="5"/>
      <c r="S851" s="5"/>
    </row>
    <row r="852">
      <c r="A852" s="5" t="s">
        <v>3301</v>
      </c>
      <c r="B852" s="5" t="s">
        <v>5205</v>
      </c>
      <c r="C852" s="5" t="s">
        <v>5206</v>
      </c>
      <c r="D852" s="5" t="s">
        <v>5207</v>
      </c>
      <c r="E852" s="5" t="s">
        <v>3305</v>
      </c>
      <c r="F852" s="5"/>
      <c r="G852" s="5" t="s">
        <v>5208</v>
      </c>
      <c r="H852" s="5" t="s">
        <v>5201</v>
      </c>
      <c r="I852" s="5" t="s">
        <v>5209</v>
      </c>
      <c r="J852" s="5" t="s">
        <v>3308</v>
      </c>
      <c r="K852" s="5" t="s">
        <v>5210</v>
      </c>
      <c r="L852" s="5"/>
      <c r="M852" s="5"/>
      <c r="N852" s="5"/>
      <c r="O852" s="5"/>
      <c r="P852" s="5"/>
      <c r="R852" s="5"/>
      <c r="S852" s="5"/>
    </row>
    <row r="853">
      <c r="A853" s="5" t="s">
        <v>3301</v>
      </c>
      <c r="B853" s="5" t="s">
        <v>5205</v>
      </c>
      <c r="C853" s="5" t="s">
        <v>5206</v>
      </c>
      <c r="D853" s="5" t="s">
        <v>5211</v>
      </c>
      <c r="E853" s="5" t="s">
        <v>3305</v>
      </c>
      <c r="F853" s="5"/>
      <c r="G853" s="5" t="s">
        <v>5208</v>
      </c>
      <c r="H853" s="5" t="s">
        <v>5201</v>
      </c>
      <c r="I853" s="5" t="s">
        <v>5209</v>
      </c>
      <c r="J853" s="5" t="s">
        <v>3308</v>
      </c>
      <c r="K853" s="5"/>
      <c r="L853" s="5"/>
      <c r="M853" s="5"/>
      <c r="N853" s="5"/>
      <c r="O853" s="5"/>
      <c r="P853" s="5"/>
      <c r="R853" s="5"/>
      <c r="S853" s="5"/>
    </row>
    <row r="854">
      <c r="A854" s="5" t="s">
        <v>3301</v>
      </c>
      <c r="B854" s="5" t="s">
        <v>5212</v>
      </c>
      <c r="C854" s="5" t="s">
        <v>5213</v>
      </c>
      <c r="D854" s="5" t="s">
        <v>5214</v>
      </c>
      <c r="E854" s="5" t="s">
        <v>3305</v>
      </c>
      <c r="F854" s="5"/>
      <c r="G854" s="5" t="s">
        <v>5215</v>
      </c>
      <c r="H854" s="5" t="s">
        <v>5216</v>
      </c>
      <c r="I854" s="5" t="s">
        <v>5006</v>
      </c>
      <c r="J854" s="5"/>
      <c r="K854" s="5" t="s">
        <v>5217</v>
      </c>
      <c r="L854" s="5"/>
      <c r="M854" s="5"/>
      <c r="N854" s="5"/>
      <c r="O854" s="5"/>
      <c r="P854" s="5"/>
      <c r="R854" s="5"/>
      <c r="S854" s="5"/>
    </row>
    <row r="855">
      <c r="A855" s="5" t="s">
        <v>3301</v>
      </c>
      <c r="B855" s="5" t="s">
        <v>5218</v>
      </c>
      <c r="C855" s="5" t="s">
        <v>5219</v>
      </c>
      <c r="D855" s="5" t="s">
        <v>5220</v>
      </c>
      <c r="E855" s="5" t="s">
        <v>3305</v>
      </c>
      <c r="F855" s="5"/>
      <c r="G855" s="5" t="s">
        <v>5215</v>
      </c>
      <c r="H855" s="5" t="s">
        <v>5221</v>
      </c>
      <c r="I855" s="5" t="s">
        <v>4352</v>
      </c>
      <c r="J855" s="5"/>
      <c r="K855" s="5" t="s">
        <v>5222</v>
      </c>
      <c r="L855" s="5"/>
      <c r="M855" s="5"/>
      <c r="N855" s="5"/>
      <c r="O855" s="5"/>
      <c r="P855" s="5"/>
      <c r="R855" s="5"/>
      <c r="S855" s="5"/>
    </row>
    <row r="856">
      <c r="A856" s="5" t="s">
        <v>3301</v>
      </c>
      <c r="B856" s="5" t="s">
        <v>5218</v>
      </c>
      <c r="C856" s="5" t="s">
        <v>5219</v>
      </c>
      <c r="D856" s="5" t="s">
        <v>5223</v>
      </c>
      <c r="E856" s="5" t="s">
        <v>3305</v>
      </c>
      <c r="F856" s="5"/>
      <c r="G856" s="5" t="s">
        <v>5215</v>
      </c>
      <c r="H856" s="5" t="s">
        <v>5221</v>
      </c>
      <c r="I856" s="5" t="s">
        <v>4352</v>
      </c>
      <c r="J856" s="5"/>
      <c r="K856" s="5"/>
      <c r="L856" s="5"/>
      <c r="M856" s="5"/>
      <c r="N856" s="5"/>
      <c r="O856" s="5"/>
      <c r="P856" s="5"/>
      <c r="R856" s="5"/>
      <c r="S856" s="5"/>
    </row>
    <row r="857">
      <c r="A857" s="5" t="s">
        <v>3301</v>
      </c>
      <c r="B857" s="5" t="s">
        <v>5224</v>
      </c>
      <c r="C857" s="5" t="s">
        <v>5225</v>
      </c>
      <c r="D857" s="5" t="s">
        <v>5226</v>
      </c>
      <c r="E857" s="5" t="s">
        <v>3305</v>
      </c>
      <c r="F857" s="5"/>
      <c r="G857" s="5" t="s">
        <v>5215</v>
      </c>
      <c r="H857" s="5" t="s">
        <v>5227</v>
      </c>
      <c r="I857" s="5" t="s">
        <v>4926</v>
      </c>
      <c r="J857" s="5"/>
      <c r="K857" s="5" t="s">
        <v>5228</v>
      </c>
      <c r="L857" s="5"/>
      <c r="M857" s="5"/>
      <c r="N857" s="5"/>
      <c r="O857" s="5"/>
      <c r="P857" s="5"/>
      <c r="R857" s="5"/>
      <c r="S857" s="5"/>
    </row>
    <row r="858">
      <c r="A858" s="5" t="s">
        <v>3301</v>
      </c>
      <c r="B858" s="5" t="s">
        <v>5224</v>
      </c>
      <c r="C858" s="5" t="s">
        <v>5225</v>
      </c>
      <c r="D858" s="5" t="s">
        <v>5229</v>
      </c>
      <c r="E858" s="5" t="s">
        <v>3305</v>
      </c>
      <c r="F858" s="5"/>
      <c r="G858" s="5" t="s">
        <v>5215</v>
      </c>
      <c r="H858" s="5" t="s">
        <v>5227</v>
      </c>
      <c r="I858" s="5" t="s">
        <v>4926</v>
      </c>
      <c r="J858" s="5"/>
      <c r="K858" s="5" t="s">
        <v>5230</v>
      </c>
      <c r="L858" s="5"/>
      <c r="M858" s="5"/>
      <c r="N858" s="5"/>
      <c r="O858" s="5"/>
      <c r="P858" s="5"/>
      <c r="R858" s="5"/>
      <c r="S858" s="5"/>
    </row>
    <row r="859">
      <c r="A859" s="5" t="s">
        <v>3301</v>
      </c>
      <c r="B859" s="5" t="s">
        <v>5224</v>
      </c>
      <c r="C859" s="5" t="s">
        <v>5225</v>
      </c>
      <c r="D859" s="5" t="s">
        <v>5231</v>
      </c>
      <c r="E859" s="5" t="s">
        <v>3305</v>
      </c>
      <c r="F859" s="5"/>
      <c r="G859" s="5" t="s">
        <v>5215</v>
      </c>
      <c r="H859" s="5" t="s">
        <v>5227</v>
      </c>
      <c r="I859" s="5" t="s">
        <v>4926</v>
      </c>
      <c r="J859" s="5"/>
      <c r="K859" s="5"/>
      <c r="L859" s="5"/>
      <c r="M859" s="5"/>
      <c r="N859" s="5"/>
      <c r="O859" s="5"/>
      <c r="P859" s="5"/>
      <c r="R859" s="5"/>
      <c r="S859" s="5"/>
    </row>
    <row r="860">
      <c r="A860" s="5" t="s">
        <v>3301</v>
      </c>
      <c r="B860" s="5" t="s">
        <v>5224</v>
      </c>
      <c r="C860" s="5" t="s">
        <v>5225</v>
      </c>
      <c r="D860" s="5" t="s">
        <v>5232</v>
      </c>
      <c r="E860" s="5" t="s">
        <v>3305</v>
      </c>
      <c r="F860" s="5"/>
      <c r="G860" s="5" t="s">
        <v>5215</v>
      </c>
      <c r="H860" s="5" t="s">
        <v>5227</v>
      </c>
      <c r="I860" s="5" t="s">
        <v>4926</v>
      </c>
      <c r="J860" s="5"/>
      <c r="K860" s="5"/>
      <c r="L860" s="5"/>
      <c r="M860" s="5"/>
      <c r="N860" s="5"/>
      <c r="O860" s="5"/>
      <c r="P860" s="5"/>
      <c r="R860" s="5"/>
      <c r="S860" s="5"/>
    </row>
    <row r="861">
      <c r="A861" s="5" t="s">
        <v>5233</v>
      </c>
      <c r="B861" s="5" t="s">
        <v>5234</v>
      </c>
      <c r="C861" s="5" t="s">
        <v>5235</v>
      </c>
      <c r="D861" s="5" t="s">
        <v>5236</v>
      </c>
      <c r="E861" s="5" t="s">
        <v>5237</v>
      </c>
      <c r="F861" s="5" t="s">
        <v>5238</v>
      </c>
      <c r="G861" s="5"/>
      <c r="H861" s="5"/>
      <c r="I861" s="5"/>
      <c r="J861" s="5"/>
      <c r="K861" s="5" t="s">
        <v>5234</v>
      </c>
      <c r="L861" s="5"/>
      <c r="M861" s="5" t="s">
        <v>5239</v>
      </c>
      <c r="N861" s="5"/>
      <c r="O861" s="5"/>
      <c r="P861" s="5"/>
      <c r="R861" s="5"/>
      <c r="S861" s="5"/>
    </row>
    <row r="862">
      <c r="A862" s="5" t="s">
        <v>5233</v>
      </c>
      <c r="B862" s="5" t="s">
        <v>5234</v>
      </c>
      <c r="C862" s="5" t="s">
        <v>5240</v>
      </c>
      <c r="D862" s="5" t="s">
        <v>5241</v>
      </c>
      <c r="E862" s="5" t="s">
        <v>5237</v>
      </c>
      <c r="F862" s="5" t="s">
        <v>5242</v>
      </c>
      <c r="G862" s="5"/>
      <c r="H862" s="5"/>
      <c r="I862" s="5"/>
      <c r="J862" s="5"/>
      <c r="K862" s="5" t="s">
        <v>5234</v>
      </c>
      <c r="L862" s="5"/>
      <c r="M862" s="5" t="s">
        <v>5243</v>
      </c>
      <c r="N862" s="5"/>
      <c r="O862" s="5"/>
      <c r="P862" s="5"/>
      <c r="R862" s="5"/>
      <c r="S862" s="5"/>
    </row>
    <row r="863">
      <c r="A863" s="5" t="s">
        <v>5233</v>
      </c>
      <c r="B863" s="5" t="s">
        <v>5244</v>
      </c>
      <c r="C863" s="5" t="s">
        <v>5245</v>
      </c>
      <c r="D863" s="5" t="s">
        <v>5246</v>
      </c>
      <c r="E863" s="5" t="s">
        <v>5237</v>
      </c>
      <c r="F863" s="5" t="s">
        <v>5247</v>
      </c>
      <c r="G863" s="5"/>
      <c r="H863" s="5"/>
      <c r="I863" s="5"/>
      <c r="J863" s="5"/>
      <c r="K863" s="5" t="s">
        <v>5244</v>
      </c>
      <c r="L863" s="5"/>
      <c r="M863" s="5" t="s">
        <v>5248</v>
      </c>
      <c r="N863" s="5"/>
      <c r="O863" s="5"/>
      <c r="P863" s="5"/>
      <c r="R863" s="5"/>
      <c r="S863" s="5"/>
    </row>
    <row r="864">
      <c r="A864" s="5" t="s">
        <v>5233</v>
      </c>
      <c r="B864" s="5" t="s">
        <v>5249</v>
      </c>
      <c r="C864" s="5" t="s">
        <v>5250</v>
      </c>
      <c r="D864" s="5" t="s">
        <v>5251</v>
      </c>
      <c r="E864" s="5" t="s">
        <v>5237</v>
      </c>
      <c r="F864" s="5" t="s">
        <v>5252</v>
      </c>
      <c r="G864" s="5"/>
      <c r="H864" s="5"/>
      <c r="I864" s="5"/>
      <c r="J864" s="5"/>
      <c r="K864" s="5" t="s">
        <v>5249</v>
      </c>
      <c r="L864" s="5"/>
      <c r="M864" s="5" t="s">
        <v>5253</v>
      </c>
      <c r="N864" s="5"/>
      <c r="O864" s="5"/>
      <c r="P864" s="5"/>
      <c r="R864" s="5"/>
      <c r="S864" s="5"/>
    </row>
    <row r="865">
      <c r="A865" s="5" t="s">
        <v>5233</v>
      </c>
      <c r="B865" s="5" t="s">
        <v>5254</v>
      </c>
      <c r="C865" s="5" t="s">
        <v>5255</v>
      </c>
      <c r="D865" s="5" t="s">
        <v>5256</v>
      </c>
      <c r="E865" s="5" t="s">
        <v>5237</v>
      </c>
      <c r="F865" s="5" t="s">
        <v>5257</v>
      </c>
      <c r="G865" s="5"/>
      <c r="H865" s="5"/>
      <c r="I865" s="5"/>
      <c r="J865" s="5"/>
      <c r="K865" s="5" t="s">
        <v>5254</v>
      </c>
      <c r="L865" s="5"/>
      <c r="M865" s="5" t="s">
        <v>5258</v>
      </c>
      <c r="N865" s="5"/>
      <c r="O865" s="5"/>
      <c r="P865" s="5"/>
      <c r="R865" s="5"/>
      <c r="S865" s="5"/>
    </row>
    <row r="866">
      <c r="A866" s="5" t="s">
        <v>5233</v>
      </c>
      <c r="B866" s="5" t="s">
        <v>5259</v>
      </c>
      <c r="C866" s="5" t="s">
        <v>5260</v>
      </c>
      <c r="D866" s="5" t="s">
        <v>5261</v>
      </c>
      <c r="E866" s="5" t="s">
        <v>5237</v>
      </c>
      <c r="F866" s="5" t="s">
        <v>5262</v>
      </c>
      <c r="G866" s="5"/>
      <c r="H866" s="5"/>
      <c r="I866" s="5"/>
      <c r="J866" s="5"/>
      <c r="K866" s="5" t="s">
        <v>5259</v>
      </c>
      <c r="L866" s="5" t="s">
        <v>5263</v>
      </c>
      <c r="M866" s="5" t="s">
        <v>5259</v>
      </c>
      <c r="N866" s="5"/>
      <c r="O866" s="5"/>
      <c r="P866" s="5"/>
      <c r="R866" s="5"/>
      <c r="S866" s="5"/>
    </row>
    <row r="867">
      <c r="A867" s="5" t="s">
        <v>5233</v>
      </c>
      <c r="B867" s="5" t="s">
        <v>5264</v>
      </c>
      <c r="C867" s="5" t="s">
        <v>5265</v>
      </c>
      <c r="D867" s="5" t="s">
        <v>5266</v>
      </c>
      <c r="E867" s="5" t="s">
        <v>5237</v>
      </c>
      <c r="F867" s="5" t="s">
        <v>5267</v>
      </c>
      <c r="G867" s="5"/>
      <c r="H867" s="5"/>
      <c r="I867" s="5"/>
      <c r="J867" s="5"/>
      <c r="K867" s="5" t="s">
        <v>5264</v>
      </c>
      <c r="L867" s="5" t="s">
        <v>5268</v>
      </c>
      <c r="M867" s="5" t="s">
        <v>5269</v>
      </c>
      <c r="N867" s="5"/>
      <c r="O867" s="5"/>
      <c r="P867" s="5"/>
      <c r="R867" s="5"/>
      <c r="S867" s="5"/>
    </row>
    <row r="868">
      <c r="A868" s="5" t="s">
        <v>5233</v>
      </c>
      <c r="B868" s="5" t="s">
        <v>5270</v>
      </c>
      <c r="C868" s="5" t="s">
        <v>5271</v>
      </c>
      <c r="D868" s="5" t="s">
        <v>5272</v>
      </c>
      <c r="E868" s="5" t="s">
        <v>5237</v>
      </c>
      <c r="F868" s="5" t="s">
        <v>5273</v>
      </c>
      <c r="G868" s="5"/>
      <c r="H868" s="5"/>
      <c r="I868" s="5"/>
      <c r="J868" s="5"/>
      <c r="K868" s="5" t="s">
        <v>5270</v>
      </c>
      <c r="L868" s="5" t="s">
        <v>5268</v>
      </c>
      <c r="M868" s="5" t="s">
        <v>5274</v>
      </c>
      <c r="N868" s="5"/>
      <c r="O868" s="5"/>
      <c r="P868" s="5"/>
      <c r="R868" s="5"/>
      <c r="S868" s="5"/>
    </row>
    <row r="869">
      <c r="A869" s="5" t="s">
        <v>5233</v>
      </c>
      <c r="B869" s="5" t="s">
        <v>5275</v>
      </c>
      <c r="C869" s="5" t="s">
        <v>5276</v>
      </c>
      <c r="D869" s="5" t="s">
        <v>5277</v>
      </c>
      <c r="E869" s="5" t="s">
        <v>5237</v>
      </c>
      <c r="F869" s="5" t="s">
        <v>5278</v>
      </c>
      <c r="G869" s="5"/>
      <c r="H869" s="5"/>
      <c r="I869" s="5"/>
      <c r="J869" s="5"/>
      <c r="K869" s="5" t="s">
        <v>5275</v>
      </c>
      <c r="L869" s="5" t="s">
        <v>5279</v>
      </c>
      <c r="M869" s="5" t="s">
        <v>5280</v>
      </c>
      <c r="N869" s="5"/>
      <c r="O869" s="5"/>
      <c r="P869" s="5"/>
      <c r="R869" s="5"/>
      <c r="S869" s="5"/>
    </row>
    <row r="870">
      <c r="A870" s="5" t="s">
        <v>5233</v>
      </c>
      <c r="B870" s="5" t="s">
        <v>5281</v>
      </c>
      <c r="C870" s="5" t="s">
        <v>5282</v>
      </c>
      <c r="D870" s="5" t="s">
        <v>5283</v>
      </c>
      <c r="E870" s="5" t="s">
        <v>5237</v>
      </c>
      <c r="F870" s="5" t="s">
        <v>5284</v>
      </c>
      <c r="G870" s="5"/>
      <c r="H870" s="5"/>
      <c r="I870" s="5"/>
      <c r="J870" s="5"/>
      <c r="K870" s="5" t="s">
        <v>5281</v>
      </c>
      <c r="L870" s="5"/>
      <c r="M870" s="5" t="s">
        <v>5285</v>
      </c>
      <c r="N870" s="5"/>
      <c r="O870" s="5"/>
      <c r="P870" s="5"/>
      <c r="R870" s="5"/>
      <c r="S870" s="5"/>
    </row>
    <row r="871">
      <c r="A871" s="5" t="s">
        <v>5233</v>
      </c>
      <c r="B871" s="5" t="s">
        <v>5286</v>
      </c>
      <c r="C871" s="5" t="s">
        <v>5287</v>
      </c>
      <c r="D871" s="5" t="s">
        <v>5288</v>
      </c>
      <c r="E871" s="5" t="s">
        <v>5237</v>
      </c>
      <c r="F871" s="5" t="s">
        <v>5289</v>
      </c>
      <c r="G871" s="5"/>
      <c r="H871" s="5"/>
      <c r="I871" s="5"/>
      <c r="J871" s="5"/>
      <c r="K871" s="5" t="s">
        <v>5286</v>
      </c>
      <c r="L871" s="5"/>
      <c r="M871" s="5" t="s">
        <v>5290</v>
      </c>
      <c r="N871" s="5"/>
      <c r="O871" s="5"/>
      <c r="P871" s="5"/>
      <c r="R871" s="5"/>
      <c r="S871" s="5"/>
    </row>
    <row r="872">
      <c r="A872" s="5" t="s">
        <v>5233</v>
      </c>
      <c r="B872" s="5" t="s">
        <v>5286</v>
      </c>
      <c r="C872" s="5" t="s">
        <v>5291</v>
      </c>
      <c r="D872" s="5" t="s">
        <v>5292</v>
      </c>
      <c r="E872" s="5" t="s">
        <v>5237</v>
      </c>
      <c r="F872" s="5" t="s">
        <v>5293</v>
      </c>
      <c r="G872" s="5"/>
      <c r="H872" s="5"/>
      <c r="I872" s="5"/>
      <c r="J872" s="5"/>
      <c r="K872" s="5" t="s">
        <v>5286</v>
      </c>
      <c r="L872" s="5"/>
      <c r="M872" s="5" t="s">
        <v>5294</v>
      </c>
      <c r="N872" s="5"/>
      <c r="O872" s="5"/>
      <c r="P872" s="5"/>
      <c r="Q872" s="5"/>
      <c r="R872" s="5"/>
      <c r="S872" s="5"/>
    </row>
    <row r="873">
      <c r="A873" s="5" t="s">
        <v>5233</v>
      </c>
      <c r="B873" s="5" t="s">
        <v>5286</v>
      </c>
      <c r="C873" s="5" t="s">
        <v>5295</v>
      </c>
      <c r="D873" s="5" t="s">
        <v>5296</v>
      </c>
      <c r="E873" s="5" t="s">
        <v>5237</v>
      </c>
      <c r="F873" s="5" t="s">
        <v>5297</v>
      </c>
      <c r="G873" s="5"/>
      <c r="H873" s="5"/>
      <c r="I873" s="5"/>
      <c r="J873" s="5"/>
      <c r="K873" s="5" t="s">
        <v>5286</v>
      </c>
      <c r="L873" s="5"/>
      <c r="M873" s="5" t="s">
        <v>5298</v>
      </c>
      <c r="N873" s="5"/>
      <c r="O873" s="5"/>
      <c r="P873" s="5"/>
      <c r="Q873" s="5"/>
      <c r="R873" s="5"/>
      <c r="S873" s="5"/>
    </row>
    <row r="874">
      <c r="A874" s="5" t="s">
        <v>5233</v>
      </c>
      <c r="B874" s="5" t="s">
        <v>5286</v>
      </c>
      <c r="C874" s="5" t="s">
        <v>5299</v>
      </c>
      <c r="D874" s="5" t="s">
        <v>5300</v>
      </c>
      <c r="E874" s="5" t="s">
        <v>5237</v>
      </c>
      <c r="F874" s="5" t="s">
        <v>5301</v>
      </c>
      <c r="G874" s="5"/>
      <c r="H874" s="5"/>
      <c r="I874" s="5"/>
      <c r="J874" s="5"/>
      <c r="K874" s="5" t="s">
        <v>5286</v>
      </c>
      <c r="L874" s="5"/>
      <c r="M874" s="5" t="s">
        <v>5302</v>
      </c>
      <c r="N874" s="5"/>
      <c r="O874" s="5"/>
      <c r="P874" s="5"/>
      <c r="R874" s="5"/>
      <c r="S874" s="5"/>
    </row>
    <row r="875">
      <c r="A875" s="5" t="s">
        <v>5233</v>
      </c>
      <c r="B875" s="5" t="s">
        <v>5303</v>
      </c>
      <c r="C875" s="5" t="s">
        <v>5304</v>
      </c>
      <c r="D875" s="5" t="s">
        <v>5305</v>
      </c>
      <c r="E875" s="5" t="s">
        <v>5237</v>
      </c>
      <c r="F875" s="5" t="s">
        <v>5306</v>
      </c>
      <c r="G875" s="5"/>
      <c r="H875" s="5"/>
      <c r="I875" s="5"/>
      <c r="J875" s="5" t="s">
        <v>684</v>
      </c>
      <c r="K875" s="5" t="s">
        <v>5307</v>
      </c>
      <c r="L875" s="5" t="s">
        <v>5263</v>
      </c>
      <c r="M875" s="5" t="s">
        <v>5308</v>
      </c>
      <c r="N875" s="5"/>
      <c r="O875" s="5"/>
      <c r="P875" s="5"/>
      <c r="R875" s="5"/>
      <c r="S875" s="5"/>
    </row>
    <row r="876">
      <c r="A876" s="5" t="s">
        <v>5233</v>
      </c>
      <c r="B876" s="5" t="s">
        <v>5309</v>
      </c>
      <c r="C876" s="5" t="s">
        <v>5310</v>
      </c>
      <c r="D876" s="5" t="s">
        <v>5311</v>
      </c>
      <c r="E876" s="5" t="s">
        <v>5237</v>
      </c>
      <c r="F876" s="5" t="s">
        <v>5312</v>
      </c>
      <c r="G876" s="5"/>
      <c r="H876" s="5"/>
      <c r="I876" s="5"/>
      <c r="J876" s="5" t="s">
        <v>684</v>
      </c>
      <c r="K876" s="5" t="s">
        <v>5313</v>
      </c>
      <c r="L876" s="5" t="s">
        <v>5263</v>
      </c>
      <c r="M876" s="5" t="s">
        <v>5314</v>
      </c>
      <c r="N876" s="5"/>
      <c r="O876" s="5"/>
      <c r="P876" s="5"/>
      <c r="R876" s="5"/>
      <c r="S876" s="5"/>
    </row>
    <row r="877">
      <c r="A877" s="5" t="s">
        <v>5233</v>
      </c>
      <c r="B877" s="5" t="s">
        <v>5315</v>
      </c>
      <c r="C877" s="5" t="s">
        <v>5316</v>
      </c>
      <c r="D877" s="5" t="s">
        <v>5317</v>
      </c>
      <c r="E877" s="5" t="s">
        <v>5237</v>
      </c>
      <c r="F877" s="5" t="s">
        <v>5318</v>
      </c>
      <c r="G877" s="5"/>
      <c r="H877" s="5"/>
      <c r="I877" s="5"/>
      <c r="J877" s="5" t="s">
        <v>684</v>
      </c>
      <c r="K877" s="5" t="s">
        <v>5319</v>
      </c>
      <c r="L877" s="5" t="s">
        <v>5263</v>
      </c>
      <c r="M877" s="5" t="s">
        <v>5320</v>
      </c>
      <c r="N877" s="5"/>
      <c r="O877" s="5"/>
      <c r="P877" s="5"/>
      <c r="R877" s="5"/>
      <c r="S877" s="5"/>
    </row>
    <row r="878">
      <c r="A878" s="5" t="s">
        <v>5233</v>
      </c>
      <c r="B878" s="5" t="s">
        <v>5321</v>
      </c>
      <c r="C878" s="5" t="s">
        <v>5322</v>
      </c>
      <c r="D878" s="5" t="s">
        <v>5323</v>
      </c>
      <c r="E878" s="5" t="s">
        <v>5237</v>
      </c>
      <c r="F878" s="5" t="s">
        <v>5324</v>
      </c>
      <c r="G878" s="5"/>
      <c r="H878" s="5"/>
      <c r="I878" s="5"/>
      <c r="J878" s="5" t="s">
        <v>684</v>
      </c>
      <c r="K878" s="5" t="s">
        <v>5325</v>
      </c>
      <c r="L878" s="5" t="s">
        <v>5263</v>
      </c>
      <c r="M878" s="5" t="s">
        <v>5326</v>
      </c>
      <c r="N878" s="5"/>
      <c r="O878" s="5"/>
      <c r="P878" s="5"/>
      <c r="R878" s="5"/>
      <c r="S878" s="5"/>
    </row>
    <row r="879">
      <c r="A879" s="5" t="s">
        <v>5233</v>
      </c>
      <c r="B879" s="5" t="s">
        <v>5327</v>
      </c>
      <c r="C879" s="5" t="s">
        <v>5328</v>
      </c>
      <c r="D879" s="5" t="s">
        <v>5329</v>
      </c>
      <c r="E879" s="5" t="s">
        <v>5237</v>
      </c>
      <c r="F879" s="5" t="s">
        <v>5330</v>
      </c>
      <c r="G879" s="5"/>
      <c r="H879" s="5"/>
      <c r="I879" s="5"/>
      <c r="J879" s="5" t="s">
        <v>684</v>
      </c>
      <c r="K879" s="5" t="s">
        <v>5331</v>
      </c>
      <c r="L879" s="5" t="s">
        <v>5263</v>
      </c>
      <c r="M879" s="5" t="s">
        <v>5332</v>
      </c>
      <c r="N879" s="5"/>
      <c r="O879" s="5"/>
      <c r="P879" s="5"/>
      <c r="Q879" s="5"/>
      <c r="R879" s="5"/>
      <c r="S879" s="5"/>
    </row>
    <row r="880">
      <c r="A880" s="5" t="s">
        <v>5233</v>
      </c>
      <c r="B880" s="5" t="s">
        <v>5333</v>
      </c>
      <c r="C880" s="5" t="s">
        <v>5334</v>
      </c>
      <c r="D880" s="5" t="s">
        <v>5335</v>
      </c>
      <c r="E880" s="5" t="s">
        <v>5237</v>
      </c>
      <c r="F880" s="5" t="s">
        <v>5336</v>
      </c>
      <c r="G880" s="5"/>
      <c r="H880" s="5"/>
      <c r="I880" s="5"/>
      <c r="J880" s="5" t="s">
        <v>684</v>
      </c>
      <c r="K880" s="5" t="s">
        <v>5264</v>
      </c>
      <c r="L880" s="5"/>
      <c r="M880" s="5" t="s">
        <v>5337</v>
      </c>
      <c r="N880" s="5"/>
      <c r="O880" s="5"/>
      <c r="P880" s="5"/>
      <c r="Q880" s="5"/>
      <c r="R880" s="5"/>
      <c r="S880" s="5"/>
    </row>
    <row r="881">
      <c r="A881" s="5" t="s">
        <v>5233</v>
      </c>
      <c r="B881" s="5" t="s">
        <v>5333</v>
      </c>
      <c r="C881" s="5" t="s">
        <v>5338</v>
      </c>
      <c r="D881" s="5" t="s">
        <v>5339</v>
      </c>
      <c r="E881" s="5" t="s">
        <v>5237</v>
      </c>
      <c r="F881" s="5" t="s">
        <v>5340</v>
      </c>
      <c r="G881" s="5"/>
      <c r="H881" s="5"/>
      <c r="I881" s="5"/>
      <c r="J881" s="5" t="s">
        <v>684</v>
      </c>
      <c r="K881" s="5" t="s">
        <v>5264</v>
      </c>
      <c r="L881" s="5" t="s">
        <v>5263</v>
      </c>
      <c r="M881" s="5" t="s">
        <v>5341</v>
      </c>
      <c r="N881" s="5"/>
      <c r="O881" s="5"/>
      <c r="P881" s="5"/>
      <c r="Q881" s="5"/>
      <c r="R881" s="5"/>
      <c r="S881" s="5"/>
    </row>
    <row r="882">
      <c r="A882" s="5" t="s">
        <v>5233</v>
      </c>
      <c r="B882" s="5" t="s">
        <v>5342</v>
      </c>
      <c r="C882" s="5" t="s">
        <v>5343</v>
      </c>
      <c r="D882" s="5" t="s">
        <v>5344</v>
      </c>
      <c r="E882" s="5" t="s">
        <v>5237</v>
      </c>
      <c r="F882" s="5" t="s">
        <v>5345</v>
      </c>
      <c r="G882" s="5"/>
      <c r="H882" s="5"/>
      <c r="I882" s="5"/>
      <c r="J882" s="5" t="s">
        <v>684</v>
      </c>
      <c r="K882" s="5" t="s">
        <v>5346</v>
      </c>
      <c r="L882" s="5" t="s">
        <v>5347</v>
      </c>
      <c r="M882" s="5" t="s">
        <v>5348</v>
      </c>
      <c r="N882" s="5"/>
      <c r="O882" s="5"/>
      <c r="P882" s="5"/>
      <c r="R882" s="5"/>
      <c r="S882" s="5"/>
    </row>
    <row r="883">
      <c r="A883" s="5" t="s">
        <v>5233</v>
      </c>
      <c r="B883" s="5" t="s">
        <v>5349</v>
      </c>
      <c r="C883" s="5" t="s">
        <v>5350</v>
      </c>
      <c r="D883" s="5" t="s">
        <v>5351</v>
      </c>
      <c r="E883" s="5" t="s">
        <v>5237</v>
      </c>
      <c r="F883" s="5" t="s">
        <v>5352</v>
      </c>
      <c r="G883" s="5"/>
      <c r="H883" s="5"/>
      <c r="I883" s="5"/>
      <c r="J883" s="5" t="s">
        <v>684</v>
      </c>
      <c r="K883" s="5" t="s">
        <v>5353</v>
      </c>
      <c r="L883" s="5" t="s">
        <v>5263</v>
      </c>
      <c r="M883" s="5" t="s">
        <v>5354</v>
      </c>
      <c r="N883" s="5"/>
      <c r="O883" s="5"/>
      <c r="P883" s="5"/>
      <c r="R883" s="5"/>
      <c r="S883" s="5"/>
    </row>
    <row r="884">
      <c r="A884" s="5" t="s">
        <v>5233</v>
      </c>
      <c r="B884" s="5" t="s">
        <v>5355</v>
      </c>
      <c r="C884" s="5" t="s">
        <v>5356</v>
      </c>
      <c r="D884" s="5" t="s">
        <v>5357</v>
      </c>
      <c r="E884" s="5" t="s">
        <v>5237</v>
      </c>
      <c r="F884" s="5" t="s">
        <v>5358</v>
      </c>
      <c r="G884" s="5"/>
      <c r="H884" s="5"/>
      <c r="I884" s="5"/>
      <c r="J884" s="5" t="s">
        <v>942</v>
      </c>
      <c r="K884" s="5" t="s">
        <v>5307</v>
      </c>
      <c r="L884" s="5" t="s">
        <v>5347</v>
      </c>
      <c r="M884" s="5" t="s">
        <v>5359</v>
      </c>
      <c r="N884" s="5"/>
      <c r="O884" s="5"/>
      <c r="P884" s="5"/>
      <c r="R884" s="5"/>
      <c r="S884" s="5"/>
    </row>
    <row r="885">
      <c r="A885" s="5" t="s">
        <v>5233</v>
      </c>
      <c r="B885" s="5" t="s">
        <v>5360</v>
      </c>
      <c r="C885" s="5" t="s">
        <v>5361</v>
      </c>
      <c r="D885" s="5" t="s">
        <v>5362</v>
      </c>
      <c r="E885" s="5" t="s">
        <v>5237</v>
      </c>
      <c r="F885" s="5" t="s">
        <v>5363</v>
      </c>
      <c r="G885" s="5"/>
      <c r="H885" s="5"/>
      <c r="I885" s="5"/>
      <c r="J885" s="5" t="s">
        <v>942</v>
      </c>
      <c r="K885" s="5" t="s">
        <v>5313</v>
      </c>
      <c r="L885" s="5"/>
      <c r="M885" s="5" t="s">
        <v>5364</v>
      </c>
      <c r="N885" s="5"/>
      <c r="O885" s="5"/>
      <c r="P885" s="5"/>
      <c r="R885" s="5"/>
      <c r="S885" s="5"/>
    </row>
    <row r="886">
      <c r="A886" s="5" t="s">
        <v>5233</v>
      </c>
      <c r="B886" s="5" t="s">
        <v>5360</v>
      </c>
      <c r="C886" s="5" t="s">
        <v>5365</v>
      </c>
      <c r="D886" s="5" t="s">
        <v>5366</v>
      </c>
      <c r="E886" s="5" t="s">
        <v>5237</v>
      </c>
      <c r="F886" s="5" t="s">
        <v>5367</v>
      </c>
      <c r="G886" s="5"/>
      <c r="H886" s="5"/>
      <c r="I886" s="5"/>
      <c r="J886" s="5" t="s">
        <v>942</v>
      </c>
      <c r="K886" s="5" t="s">
        <v>5313</v>
      </c>
      <c r="L886" s="5" t="s">
        <v>5263</v>
      </c>
      <c r="M886" s="5" t="s">
        <v>5368</v>
      </c>
      <c r="N886" s="5"/>
      <c r="O886" s="5"/>
      <c r="P886" s="5"/>
      <c r="R886" s="5"/>
      <c r="S886" s="5"/>
    </row>
    <row r="887">
      <c r="A887" s="5" t="s">
        <v>5233</v>
      </c>
      <c r="B887" s="5" t="s">
        <v>5369</v>
      </c>
      <c r="C887" s="5" t="s">
        <v>5370</v>
      </c>
      <c r="D887" s="5" t="s">
        <v>5371</v>
      </c>
      <c r="E887" s="5" t="s">
        <v>5237</v>
      </c>
      <c r="F887" s="5" t="s">
        <v>5372</v>
      </c>
      <c r="G887" s="5"/>
      <c r="H887" s="5"/>
      <c r="I887" s="5"/>
      <c r="J887" s="5" t="s">
        <v>942</v>
      </c>
      <c r="K887" s="5" t="s">
        <v>5373</v>
      </c>
      <c r="L887" s="5" t="s">
        <v>5374</v>
      </c>
      <c r="M887" s="5" t="s">
        <v>5375</v>
      </c>
      <c r="N887" s="5"/>
      <c r="O887" s="5"/>
      <c r="P887" s="5"/>
      <c r="R887" s="5"/>
      <c r="S887" s="5"/>
    </row>
    <row r="888">
      <c r="A888" s="5" t="s">
        <v>5233</v>
      </c>
      <c r="B888" s="5" t="s">
        <v>5376</v>
      </c>
      <c r="C888" s="5" t="s">
        <v>5377</v>
      </c>
      <c r="D888" s="5" t="s">
        <v>5378</v>
      </c>
      <c r="E888" s="5" t="s">
        <v>5237</v>
      </c>
      <c r="F888" s="5" t="s">
        <v>5379</v>
      </c>
      <c r="G888" s="5"/>
      <c r="H888" s="5"/>
      <c r="I888" s="5"/>
      <c r="J888" s="5" t="s">
        <v>942</v>
      </c>
      <c r="K888" s="5" t="s">
        <v>5264</v>
      </c>
      <c r="L888" s="5"/>
      <c r="M888" s="5" t="s">
        <v>5380</v>
      </c>
      <c r="N888" s="5"/>
      <c r="O888" s="5"/>
      <c r="P888" s="5"/>
      <c r="R888" s="5"/>
      <c r="S888" s="5"/>
    </row>
    <row r="889">
      <c r="A889" s="5" t="s">
        <v>5233</v>
      </c>
      <c r="B889" s="5" t="s">
        <v>5381</v>
      </c>
      <c r="C889" s="5" t="s">
        <v>5382</v>
      </c>
      <c r="D889" s="5" t="s">
        <v>5383</v>
      </c>
      <c r="E889" s="5" t="s">
        <v>5237</v>
      </c>
      <c r="F889" s="5" t="s">
        <v>5384</v>
      </c>
      <c r="G889" s="5"/>
      <c r="H889" s="5"/>
      <c r="I889" s="5"/>
      <c r="J889" s="5" t="s">
        <v>5385</v>
      </c>
      <c r="K889" s="5" t="s">
        <v>5313</v>
      </c>
      <c r="L889" s="5"/>
      <c r="M889" s="5" t="s">
        <v>5386</v>
      </c>
      <c r="N889" s="5"/>
      <c r="O889" s="5"/>
      <c r="P889" s="5"/>
      <c r="R889" s="5"/>
      <c r="S889" s="5"/>
    </row>
    <row r="890">
      <c r="A890" s="5" t="s">
        <v>5233</v>
      </c>
      <c r="B890" s="5" t="s">
        <v>5387</v>
      </c>
      <c r="C890" s="5" t="s">
        <v>5388</v>
      </c>
      <c r="D890" s="5" t="s">
        <v>5389</v>
      </c>
      <c r="E890" s="5" t="s">
        <v>5237</v>
      </c>
      <c r="F890" s="5" t="s">
        <v>5390</v>
      </c>
      <c r="G890" s="5"/>
      <c r="H890" s="5"/>
      <c r="I890" s="5"/>
      <c r="J890" s="5" t="s">
        <v>852</v>
      </c>
      <c r="K890" s="5" t="s">
        <v>5270</v>
      </c>
      <c r="L890" s="5" t="s">
        <v>5391</v>
      </c>
      <c r="M890" s="5" t="s">
        <v>5392</v>
      </c>
      <c r="N890" s="5"/>
      <c r="O890" s="5"/>
      <c r="P890" s="5"/>
      <c r="R890" s="5"/>
      <c r="S890" s="5"/>
    </row>
    <row r="891">
      <c r="A891" s="5" t="s">
        <v>5233</v>
      </c>
      <c r="B891" s="5" t="s">
        <v>5393</v>
      </c>
      <c r="C891" s="5" t="s">
        <v>5394</v>
      </c>
      <c r="D891" s="5" t="s">
        <v>5395</v>
      </c>
      <c r="E891" s="5" t="s">
        <v>5237</v>
      </c>
      <c r="F891" s="5" t="s">
        <v>5396</v>
      </c>
      <c r="G891" s="5"/>
      <c r="H891" s="5"/>
      <c r="I891" s="5"/>
      <c r="J891" s="5" t="s">
        <v>5397</v>
      </c>
      <c r="K891" s="5" t="s">
        <v>5398</v>
      </c>
      <c r="L891" s="5" t="s">
        <v>5399</v>
      </c>
      <c r="M891" s="5" t="s">
        <v>5400</v>
      </c>
      <c r="N891" s="5"/>
      <c r="O891" s="5"/>
      <c r="P891" s="5"/>
      <c r="R891" s="5"/>
      <c r="S891" s="5"/>
    </row>
    <row r="892">
      <c r="A892" s="5" t="s">
        <v>5233</v>
      </c>
      <c r="B892" s="5" t="s">
        <v>5401</v>
      </c>
      <c r="C892" s="5" t="s">
        <v>5402</v>
      </c>
      <c r="D892" s="5" t="s">
        <v>5403</v>
      </c>
      <c r="E892" s="5" t="s">
        <v>5237</v>
      </c>
      <c r="F892" s="5" t="s">
        <v>5404</v>
      </c>
      <c r="G892" s="5"/>
      <c r="H892" s="5"/>
      <c r="I892" s="5"/>
      <c r="J892" s="5" t="s">
        <v>5405</v>
      </c>
      <c r="K892" s="5" t="s">
        <v>5313</v>
      </c>
      <c r="L892" s="5" t="s">
        <v>5347</v>
      </c>
      <c r="M892" s="5" t="s">
        <v>5406</v>
      </c>
      <c r="N892" s="5"/>
      <c r="O892" s="5"/>
      <c r="P892" s="5"/>
      <c r="R892" s="5"/>
      <c r="S892" s="5"/>
    </row>
    <row r="893">
      <c r="A893" s="5" t="s">
        <v>5233</v>
      </c>
      <c r="B893" s="5" t="s">
        <v>5407</v>
      </c>
      <c r="C893" s="5" t="s">
        <v>5408</v>
      </c>
      <c r="D893" s="5" t="s">
        <v>5409</v>
      </c>
      <c r="E893" s="5" t="s">
        <v>5237</v>
      </c>
      <c r="F893" s="5" t="s">
        <v>5410</v>
      </c>
      <c r="G893" s="5"/>
      <c r="H893" s="5"/>
      <c r="I893" s="5"/>
      <c r="J893" s="5" t="s">
        <v>5411</v>
      </c>
      <c r="K893" s="5" t="s">
        <v>5412</v>
      </c>
      <c r="L893" s="5" t="s">
        <v>5413</v>
      </c>
      <c r="M893" s="5" t="s">
        <v>5414</v>
      </c>
      <c r="N893" s="5"/>
      <c r="O893" s="5"/>
      <c r="P893" s="5"/>
      <c r="R893" s="5"/>
      <c r="S893" s="5"/>
    </row>
    <row r="894">
      <c r="A894" s="5" t="s">
        <v>5233</v>
      </c>
      <c r="B894" s="5" t="s">
        <v>5415</v>
      </c>
      <c r="C894" s="5" t="s">
        <v>5416</v>
      </c>
      <c r="D894" s="5" t="s">
        <v>5417</v>
      </c>
      <c r="E894" s="5" t="s">
        <v>5237</v>
      </c>
      <c r="F894" s="5" t="s">
        <v>5418</v>
      </c>
      <c r="G894" s="5"/>
      <c r="H894" s="5"/>
      <c r="I894" s="5"/>
      <c r="J894" s="5" t="s">
        <v>5411</v>
      </c>
      <c r="K894" s="5" t="s">
        <v>5331</v>
      </c>
      <c r="L894" s="5" t="s">
        <v>5419</v>
      </c>
      <c r="M894" s="5" t="s">
        <v>5420</v>
      </c>
      <c r="O894" s="5"/>
      <c r="P894" s="5"/>
      <c r="R894" s="5"/>
      <c r="S894" s="5"/>
    </row>
    <row r="895">
      <c r="A895" s="5" t="s">
        <v>5233</v>
      </c>
      <c r="B895" s="5" t="s">
        <v>5421</v>
      </c>
      <c r="C895" s="5" t="s">
        <v>5422</v>
      </c>
      <c r="D895" s="5" t="s">
        <v>5423</v>
      </c>
      <c r="E895" s="5" t="s">
        <v>5237</v>
      </c>
      <c r="F895" s="5" t="s">
        <v>5424</v>
      </c>
      <c r="G895" s="5"/>
      <c r="H895" s="5"/>
      <c r="I895" s="5"/>
      <c r="J895" s="5" t="s">
        <v>5425</v>
      </c>
      <c r="K895" s="5" t="s">
        <v>5412</v>
      </c>
      <c r="L895" s="5" t="s">
        <v>5413</v>
      </c>
      <c r="M895" s="5" t="s">
        <v>5426</v>
      </c>
      <c r="O895" s="5"/>
      <c r="P895" s="5"/>
      <c r="R895" s="5"/>
      <c r="S895" s="5"/>
    </row>
    <row r="896">
      <c r="A896" s="5" t="s">
        <v>5233</v>
      </c>
      <c r="B896" s="5" t="s">
        <v>5427</v>
      </c>
      <c r="C896" s="5" t="s">
        <v>5428</v>
      </c>
      <c r="D896" s="5" t="s">
        <v>5429</v>
      </c>
      <c r="E896" s="5" t="s">
        <v>5237</v>
      </c>
      <c r="F896" s="5" t="s">
        <v>5430</v>
      </c>
      <c r="G896" s="5"/>
      <c r="H896" s="5"/>
      <c r="I896" s="5"/>
      <c r="J896" s="5" t="s">
        <v>5425</v>
      </c>
      <c r="K896" s="5" t="s">
        <v>5259</v>
      </c>
      <c r="L896" s="5" t="s">
        <v>5419</v>
      </c>
      <c r="M896" s="5" t="s">
        <v>5431</v>
      </c>
      <c r="O896" s="5"/>
      <c r="P896" s="5"/>
      <c r="R896" s="5"/>
      <c r="S896" s="5"/>
    </row>
    <row r="897">
      <c r="A897" s="5" t="s">
        <v>5233</v>
      </c>
      <c r="B897" s="5" t="s">
        <v>5432</v>
      </c>
      <c r="C897" s="5" t="s">
        <v>5433</v>
      </c>
      <c r="D897" s="5" t="s">
        <v>5434</v>
      </c>
      <c r="E897" s="5" t="s">
        <v>5237</v>
      </c>
      <c r="F897" s="5" t="s">
        <v>5435</v>
      </c>
      <c r="G897" s="5"/>
      <c r="H897" s="5"/>
      <c r="I897" s="5"/>
      <c r="J897" s="5" t="s">
        <v>5425</v>
      </c>
      <c r="K897" s="5" t="s">
        <v>5436</v>
      </c>
      <c r="L897" s="5"/>
      <c r="M897" s="5" t="s">
        <v>5437</v>
      </c>
      <c r="O897" s="5"/>
      <c r="P897" s="5"/>
      <c r="R897" s="5"/>
      <c r="S897" s="5"/>
    </row>
    <row r="898">
      <c r="A898" s="5" t="s">
        <v>5233</v>
      </c>
      <c r="B898" s="5" t="s">
        <v>5438</v>
      </c>
      <c r="C898" s="5" t="s">
        <v>5439</v>
      </c>
      <c r="D898" s="5" t="s">
        <v>5440</v>
      </c>
      <c r="E898" s="5" t="s">
        <v>5237</v>
      </c>
      <c r="F898" s="5" t="s">
        <v>5441</v>
      </c>
      <c r="G898" s="5"/>
      <c r="H898" s="5"/>
      <c r="I898" s="5"/>
      <c r="J898" s="5" t="s">
        <v>5425</v>
      </c>
      <c r="K898" s="5" t="s">
        <v>5264</v>
      </c>
      <c r="L898" s="5"/>
      <c r="M898" s="5" t="s">
        <v>5442</v>
      </c>
      <c r="O898" s="5"/>
      <c r="P898" s="5"/>
      <c r="R898" s="5"/>
      <c r="S898" s="5"/>
    </row>
    <row r="899">
      <c r="A899" s="5" t="s">
        <v>5233</v>
      </c>
      <c r="B899" s="5" t="s">
        <v>5443</v>
      </c>
      <c r="C899" s="5" t="s">
        <v>5444</v>
      </c>
      <c r="D899" s="5" t="s">
        <v>5445</v>
      </c>
      <c r="E899" s="5" t="s">
        <v>5237</v>
      </c>
      <c r="F899" s="5" t="s">
        <v>5446</v>
      </c>
      <c r="G899" s="5"/>
      <c r="H899" s="5"/>
      <c r="I899" s="5"/>
      <c r="J899" s="5" t="s">
        <v>5447</v>
      </c>
      <c r="K899" s="5" t="s">
        <v>5448</v>
      </c>
      <c r="L899" s="5" t="s">
        <v>5449</v>
      </c>
      <c r="M899" s="5" t="s">
        <v>5450</v>
      </c>
      <c r="O899" s="5"/>
      <c r="P899" s="5"/>
      <c r="R899" s="5"/>
      <c r="S899" s="5"/>
    </row>
    <row r="900">
      <c r="A900" s="5" t="s">
        <v>5233</v>
      </c>
      <c r="B900" s="5" t="s">
        <v>5451</v>
      </c>
      <c r="C900" s="5" t="s">
        <v>5452</v>
      </c>
      <c r="D900" s="5" t="s">
        <v>5453</v>
      </c>
      <c r="E900" s="5" t="s">
        <v>5237</v>
      </c>
      <c r="F900" s="5" t="s">
        <v>5454</v>
      </c>
      <c r="G900" s="5"/>
      <c r="H900" s="5"/>
      <c r="I900" s="5"/>
      <c r="J900" s="5" t="s">
        <v>5447</v>
      </c>
      <c r="K900" s="5" t="s">
        <v>5455</v>
      </c>
      <c r="L900" s="5"/>
      <c r="M900" s="5" t="s">
        <v>5456</v>
      </c>
      <c r="O900" s="5"/>
      <c r="P900" s="5"/>
      <c r="R900" s="5"/>
      <c r="S900" s="5"/>
    </row>
    <row r="901">
      <c r="A901" s="5" t="s">
        <v>5233</v>
      </c>
      <c r="B901" s="5" t="s">
        <v>5457</v>
      </c>
      <c r="C901" s="5" t="s">
        <v>5458</v>
      </c>
      <c r="D901" s="5" t="s">
        <v>5459</v>
      </c>
      <c r="E901" s="5" t="s">
        <v>5237</v>
      </c>
      <c r="F901" s="5" t="s">
        <v>5460</v>
      </c>
      <c r="G901" s="5"/>
      <c r="H901" s="5"/>
      <c r="I901" s="5"/>
      <c r="J901" s="5" t="s">
        <v>5447</v>
      </c>
      <c r="K901" s="5" t="s">
        <v>5313</v>
      </c>
      <c r="L901" s="5" t="s">
        <v>5263</v>
      </c>
      <c r="M901" s="5" t="s">
        <v>5461</v>
      </c>
      <c r="O901" s="5"/>
      <c r="P901" s="5"/>
      <c r="R901" s="5"/>
      <c r="S901" s="5"/>
    </row>
    <row r="902">
      <c r="A902" s="5" t="s">
        <v>5233</v>
      </c>
      <c r="B902" s="5" t="s">
        <v>5462</v>
      </c>
      <c r="C902" s="5" t="s">
        <v>5463</v>
      </c>
      <c r="D902" s="5" t="s">
        <v>5464</v>
      </c>
      <c r="E902" s="5" t="s">
        <v>5237</v>
      </c>
      <c r="F902" s="5" t="s">
        <v>5465</v>
      </c>
      <c r="G902" s="5"/>
      <c r="H902" s="5"/>
      <c r="I902" s="5"/>
      <c r="J902" s="5" t="s">
        <v>5466</v>
      </c>
      <c r="K902" s="5" t="s">
        <v>5331</v>
      </c>
      <c r="L902" s="5" t="s">
        <v>5419</v>
      </c>
      <c r="M902" s="5" t="s">
        <v>5467</v>
      </c>
      <c r="O902" s="5"/>
      <c r="P902" s="5"/>
      <c r="R902" s="5"/>
      <c r="S902" s="5"/>
    </row>
    <row r="903">
      <c r="A903" s="5" t="s">
        <v>5233</v>
      </c>
      <c r="B903" s="5" t="s">
        <v>5468</v>
      </c>
      <c r="C903" s="5" t="s">
        <v>5469</v>
      </c>
      <c r="D903" s="5" t="s">
        <v>5470</v>
      </c>
      <c r="E903" s="5" t="s">
        <v>5237</v>
      </c>
      <c r="F903" s="5" t="s">
        <v>5471</v>
      </c>
      <c r="G903" s="5"/>
      <c r="H903" s="5"/>
      <c r="I903" s="5"/>
      <c r="J903" s="5" t="s">
        <v>5472</v>
      </c>
      <c r="K903" s="5" t="s">
        <v>5307</v>
      </c>
      <c r="L903" s="5" t="s">
        <v>5419</v>
      </c>
      <c r="M903" s="5" t="s">
        <v>5473</v>
      </c>
      <c r="O903" s="5"/>
      <c r="P903" s="5"/>
      <c r="R903" s="5"/>
      <c r="S903" s="5"/>
    </row>
    <row r="904">
      <c r="A904" s="5" t="s">
        <v>5233</v>
      </c>
      <c r="B904" s="5" t="s">
        <v>5474</v>
      </c>
      <c r="C904" s="5" t="s">
        <v>5475</v>
      </c>
      <c r="D904" s="5" t="s">
        <v>5476</v>
      </c>
      <c r="E904" s="5" t="s">
        <v>5237</v>
      </c>
      <c r="F904" s="5" t="s">
        <v>5477</v>
      </c>
      <c r="G904" s="5"/>
      <c r="H904" s="5"/>
      <c r="I904" s="5"/>
      <c r="J904" s="5" t="s">
        <v>5472</v>
      </c>
      <c r="K904" s="5" t="s">
        <v>5313</v>
      </c>
      <c r="L904" s="5" t="s">
        <v>5419</v>
      </c>
      <c r="M904" s="5" t="s">
        <v>5478</v>
      </c>
      <c r="O904" s="5"/>
      <c r="P904" s="5"/>
      <c r="R904" s="5"/>
      <c r="S904" s="5"/>
    </row>
    <row r="905">
      <c r="A905" s="5" t="s">
        <v>5233</v>
      </c>
      <c r="B905" s="5" t="s">
        <v>5479</v>
      </c>
      <c r="C905" s="5" t="s">
        <v>5480</v>
      </c>
      <c r="D905" s="5" t="s">
        <v>5481</v>
      </c>
      <c r="E905" s="5" t="s">
        <v>5237</v>
      </c>
      <c r="F905" s="5" t="s">
        <v>5482</v>
      </c>
      <c r="G905" s="5"/>
      <c r="H905" s="5"/>
      <c r="I905" s="5"/>
      <c r="J905" s="5" t="s">
        <v>5483</v>
      </c>
      <c r="K905" s="5" t="s">
        <v>5484</v>
      </c>
      <c r="L905" s="5" t="s">
        <v>5449</v>
      </c>
      <c r="M905" s="5" t="s">
        <v>5485</v>
      </c>
      <c r="O905" s="5"/>
      <c r="P905" s="5"/>
      <c r="R905" s="5"/>
      <c r="S905" s="5"/>
    </row>
    <row r="906">
      <c r="A906" s="5" t="s">
        <v>5233</v>
      </c>
      <c r="B906" s="5" t="s">
        <v>5486</v>
      </c>
      <c r="C906" s="5" t="s">
        <v>5487</v>
      </c>
      <c r="D906" s="5" t="s">
        <v>5488</v>
      </c>
      <c r="E906" s="5" t="s">
        <v>5237</v>
      </c>
      <c r="F906" s="5" t="s">
        <v>5489</v>
      </c>
      <c r="G906" s="5"/>
      <c r="H906" s="5"/>
      <c r="I906" s="5"/>
      <c r="J906" s="5" t="s">
        <v>5483</v>
      </c>
      <c r="K906" s="5" t="s">
        <v>5448</v>
      </c>
      <c r="L906" s="5" t="s">
        <v>5449</v>
      </c>
      <c r="M906" s="5" t="s">
        <v>5490</v>
      </c>
      <c r="O906" s="5"/>
      <c r="P906" s="5"/>
      <c r="R906" s="5"/>
      <c r="S906" s="5"/>
    </row>
    <row r="907">
      <c r="A907" s="5" t="s">
        <v>5233</v>
      </c>
      <c r="B907" s="5" t="s">
        <v>5491</v>
      </c>
      <c r="C907" s="5" t="s">
        <v>5492</v>
      </c>
      <c r="D907" s="5" t="s">
        <v>5493</v>
      </c>
      <c r="E907" s="5" t="s">
        <v>5237</v>
      </c>
      <c r="F907" s="5" t="s">
        <v>5494</v>
      </c>
      <c r="G907" s="5"/>
      <c r="H907" s="5"/>
      <c r="I907" s="5"/>
      <c r="J907" s="5" t="s">
        <v>5483</v>
      </c>
      <c r="K907" s="5" t="s">
        <v>5495</v>
      </c>
      <c r="L907" s="5" t="s">
        <v>5419</v>
      </c>
      <c r="M907" s="5" t="s">
        <v>5496</v>
      </c>
      <c r="O907" s="5"/>
      <c r="P907" s="5"/>
      <c r="R907" s="5"/>
      <c r="S907" s="5"/>
    </row>
    <row r="908">
      <c r="A908" s="5" t="s">
        <v>5233</v>
      </c>
      <c r="B908" s="5" t="s">
        <v>5497</v>
      </c>
      <c r="C908" s="5" t="s">
        <v>5498</v>
      </c>
      <c r="D908" s="5" t="s">
        <v>5499</v>
      </c>
      <c r="E908" s="5" t="s">
        <v>5237</v>
      </c>
      <c r="F908" s="5" t="s">
        <v>5500</v>
      </c>
      <c r="G908" s="5"/>
      <c r="H908" s="5"/>
      <c r="I908" s="5"/>
      <c r="J908" s="5" t="s">
        <v>5483</v>
      </c>
      <c r="K908" s="5" t="s">
        <v>5501</v>
      </c>
      <c r="L908" s="5" t="s">
        <v>5419</v>
      </c>
      <c r="M908" s="5" t="s">
        <v>5502</v>
      </c>
      <c r="O908" s="5"/>
      <c r="P908" s="5"/>
      <c r="R908" s="5"/>
      <c r="S908" s="5"/>
    </row>
    <row r="909">
      <c r="A909" s="5" t="s">
        <v>5233</v>
      </c>
      <c r="B909" s="5" t="s">
        <v>5503</v>
      </c>
      <c r="C909" s="5" t="s">
        <v>5504</v>
      </c>
      <c r="D909" s="5" t="s">
        <v>5505</v>
      </c>
      <c r="E909" s="5" t="s">
        <v>5237</v>
      </c>
      <c r="F909" s="5" t="s">
        <v>5506</v>
      </c>
      <c r="G909" s="5"/>
      <c r="H909" s="5"/>
      <c r="I909" s="5"/>
      <c r="J909" s="5" t="s">
        <v>5483</v>
      </c>
      <c r="K909" s="5" t="s">
        <v>5507</v>
      </c>
      <c r="L909" s="5" t="s">
        <v>5419</v>
      </c>
      <c r="M909" s="5" t="s">
        <v>5508</v>
      </c>
      <c r="O909" s="5"/>
      <c r="P909" s="5"/>
      <c r="R909" s="5"/>
      <c r="S909" s="5"/>
    </row>
    <row r="910">
      <c r="A910" s="5" t="s">
        <v>5233</v>
      </c>
      <c r="B910" s="5" t="s">
        <v>5509</v>
      </c>
      <c r="C910" s="5" t="s">
        <v>5510</v>
      </c>
      <c r="D910" s="5" t="s">
        <v>5511</v>
      </c>
      <c r="E910" s="5" t="s">
        <v>5237</v>
      </c>
      <c r="F910" s="5" t="s">
        <v>5512</v>
      </c>
      <c r="G910" s="5"/>
      <c r="H910" s="5"/>
      <c r="I910" s="5"/>
      <c r="J910" s="5" t="s">
        <v>5483</v>
      </c>
      <c r="K910" s="5" t="s">
        <v>5513</v>
      </c>
      <c r="L910" s="5" t="s">
        <v>5419</v>
      </c>
      <c r="M910" s="5" t="s">
        <v>5514</v>
      </c>
      <c r="O910" s="5"/>
      <c r="P910" s="5"/>
      <c r="R910" s="5"/>
      <c r="S910" s="5"/>
    </row>
    <row r="911">
      <c r="A911" s="5" t="s">
        <v>5233</v>
      </c>
      <c r="B911" s="5" t="s">
        <v>5515</v>
      </c>
      <c r="C911" s="5" t="s">
        <v>5516</v>
      </c>
      <c r="D911" s="5" t="s">
        <v>5517</v>
      </c>
      <c r="E911" s="5" t="s">
        <v>5237</v>
      </c>
      <c r="F911" s="5" t="s">
        <v>5518</v>
      </c>
      <c r="G911" s="5"/>
      <c r="H911" s="5"/>
      <c r="I911" s="5"/>
      <c r="J911" s="5" t="s">
        <v>5483</v>
      </c>
      <c r="K911" s="5" t="s">
        <v>5519</v>
      </c>
      <c r="L911" s="5" t="s">
        <v>5419</v>
      </c>
      <c r="M911" s="5" t="s">
        <v>5520</v>
      </c>
      <c r="O911" s="5"/>
      <c r="P911" s="5"/>
      <c r="R911" s="5"/>
      <c r="S911" s="5"/>
    </row>
    <row r="912">
      <c r="A912" s="5" t="s">
        <v>5233</v>
      </c>
      <c r="B912" s="5" t="s">
        <v>5521</v>
      </c>
      <c r="C912" s="5" t="s">
        <v>5522</v>
      </c>
      <c r="D912" s="5" t="s">
        <v>5523</v>
      </c>
      <c r="E912" s="5" t="s">
        <v>5237</v>
      </c>
      <c r="F912" s="5" t="s">
        <v>5524</v>
      </c>
      <c r="G912" s="5"/>
      <c r="H912" s="5"/>
      <c r="I912" s="5"/>
      <c r="J912" s="5" t="s">
        <v>5483</v>
      </c>
      <c r="K912" s="5" t="s">
        <v>5525</v>
      </c>
      <c r="L912" s="5" t="s">
        <v>5263</v>
      </c>
      <c r="M912" s="5" t="s">
        <v>5526</v>
      </c>
      <c r="O912" s="5"/>
      <c r="P912" s="5"/>
      <c r="R912" s="5"/>
      <c r="S912" s="5"/>
    </row>
    <row r="913">
      <c r="A913" s="5" t="s">
        <v>5233</v>
      </c>
      <c r="B913" s="5" t="s">
        <v>5521</v>
      </c>
      <c r="C913" s="5" t="s">
        <v>5527</v>
      </c>
      <c r="D913" s="5" t="s">
        <v>5528</v>
      </c>
      <c r="E913" s="5" t="s">
        <v>5237</v>
      </c>
      <c r="F913" s="5" t="s">
        <v>5529</v>
      </c>
      <c r="G913" s="5"/>
      <c r="H913" s="5"/>
      <c r="I913" s="5"/>
      <c r="J913" s="5" t="s">
        <v>5483</v>
      </c>
      <c r="K913" s="5" t="s">
        <v>5525</v>
      </c>
      <c r="L913" s="5" t="s">
        <v>5419</v>
      </c>
      <c r="M913" s="5" t="s">
        <v>5530</v>
      </c>
      <c r="O913" s="5"/>
      <c r="P913" s="5"/>
      <c r="R913" s="5"/>
      <c r="S913" s="5"/>
    </row>
    <row r="914">
      <c r="A914" s="5" t="s">
        <v>5233</v>
      </c>
      <c r="B914" s="5" t="s">
        <v>5531</v>
      </c>
      <c r="C914" s="5" t="s">
        <v>5532</v>
      </c>
      <c r="D914" s="5" t="s">
        <v>5533</v>
      </c>
      <c r="E914" s="5" t="s">
        <v>5237</v>
      </c>
      <c r="F914" s="5" t="s">
        <v>5534</v>
      </c>
      <c r="G914" s="5"/>
      <c r="H914" s="5"/>
      <c r="I914" s="5"/>
      <c r="J914" s="5" t="s">
        <v>5483</v>
      </c>
      <c r="K914" s="5" t="s">
        <v>5249</v>
      </c>
      <c r="L914" s="5" t="s">
        <v>5347</v>
      </c>
      <c r="M914" s="5" t="s">
        <v>5535</v>
      </c>
      <c r="O914" s="5"/>
      <c r="P914" s="5"/>
      <c r="R914" s="5"/>
      <c r="S914" s="5"/>
    </row>
    <row r="915">
      <c r="A915" s="5" t="s">
        <v>5233</v>
      </c>
      <c r="B915" s="5" t="s">
        <v>5531</v>
      </c>
      <c r="C915" s="5" t="s">
        <v>5536</v>
      </c>
      <c r="D915" s="5" t="s">
        <v>5537</v>
      </c>
      <c r="E915" s="5" t="s">
        <v>5237</v>
      </c>
      <c r="F915" s="5" t="s">
        <v>5538</v>
      </c>
      <c r="G915" s="5"/>
      <c r="H915" s="5"/>
      <c r="I915" s="5"/>
      <c r="J915" s="5" t="s">
        <v>5483</v>
      </c>
      <c r="K915" s="5" t="s">
        <v>5249</v>
      </c>
      <c r="L915" s="5" t="s">
        <v>5419</v>
      </c>
      <c r="M915" s="5" t="s">
        <v>5539</v>
      </c>
      <c r="O915" s="5"/>
      <c r="P915" s="5"/>
      <c r="R915" s="5"/>
      <c r="S915" s="5"/>
    </row>
    <row r="916">
      <c r="A916" s="5" t="s">
        <v>5233</v>
      </c>
      <c r="B916" s="5" t="s">
        <v>5540</v>
      </c>
      <c r="C916" s="5" t="s">
        <v>5541</v>
      </c>
      <c r="D916" s="5" t="s">
        <v>5542</v>
      </c>
      <c r="E916" s="5" t="s">
        <v>5237</v>
      </c>
      <c r="F916" s="5" t="s">
        <v>5543</v>
      </c>
      <c r="G916" s="5"/>
      <c r="H916" s="5"/>
      <c r="I916" s="5"/>
      <c r="J916" s="5" t="s">
        <v>5483</v>
      </c>
      <c r="K916" s="5" t="s">
        <v>5544</v>
      </c>
      <c r="L916" s="5" t="s">
        <v>5545</v>
      </c>
      <c r="M916" s="5" t="s">
        <v>5546</v>
      </c>
      <c r="N916" s="5"/>
      <c r="O916" s="5"/>
      <c r="P916" s="5"/>
      <c r="R916" s="5"/>
      <c r="S916" s="5"/>
    </row>
    <row r="917">
      <c r="A917" s="5" t="s">
        <v>5233</v>
      </c>
      <c r="B917" s="5" t="s">
        <v>5547</v>
      </c>
      <c r="C917" s="5" t="s">
        <v>5548</v>
      </c>
      <c r="D917" s="5" t="s">
        <v>5549</v>
      </c>
      <c r="E917" s="5" t="s">
        <v>5237</v>
      </c>
      <c r="F917" s="5" t="s">
        <v>5550</v>
      </c>
      <c r="G917" s="5"/>
      <c r="H917" s="5"/>
      <c r="I917" s="5"/>
      <c r="J917" s="5" t="s">
        <v>5483</v>
      </c>
      <c r="K917" s="5" t="s">
        <v>5331</v>
      </c>
      <c r="L917" s="5" t="s">
        <v>5419</v>
      </c>
      <c r="M917" s="5" t="s">
        <v>5551</v>
      </c>
      <c r="O917" s="5"/>
      <c r="P917" s="5"/>
      <c r="R917" s="5"/>
      <c r="S917" s="5"/>
    </row>
    <row r="918">
      <c r="A918" s="5" t="s">
        <v>5233</v>
      </c>
      <c r="B918" s="5" t="s">
        <v>5552</v>
      </c>
      <c r="C918" s="5" t="s">
        <v>5553</v>
      </c>
      <c r="D918" s="5" t="s">
        <v>5554</v>
      </c>
      <c r="E918" s="5" t="s">
        <v>5237</v>
      </c>
      <c r="F918" s="5" t="s">
        <v>5555</v>
      </c>
      <c r="G918" s="5"/>
      <c r="H918" s="5"/>
      <c r="I918" s="5"/>
      <c r="J918" s="5" t="s">
        <v>5483</v>
      </c>
      <c r="K918" s="5" t="s">
        <v>5264</v>
      </c>
      <c r="L918" s="5" t="s">
        <v>5419</v>
      </c>
      <c r="M918" s="5" t="s">
        <v>5556</v>
      </c>
      <c r="N918" s="5"/>
      <c r="O918" s="5"/>
      <c r="P918" s="5"/>
      <c r="R918" s="5"/>
      <c r="S918" s="5"/>
    </row>
    <row r="919">
      <c r="A919" s="5" t="s">
        <v>5233</v>
      </c>
      <c r="B919" s="5" t="s">
        <v>5557</v>
      </c>
      <c r="C919" s="5" t="s">
        <v>5558</v>
      </c>
      <c r="D919" s="5" t="s">
        <v>5559</v>
      </c>
      <c r="E919" s="5" t="s">
        <v>5237</v>
      </c>
      <c r="F919" s="5" t="s">
        <v>5560</v>
      </c>
      <c r="G919" s="5"/>
      <c r="H919" s="5"/>
      <c r="I919" s="5"/>
      <c r="J919" s="5" t="s">
        <v>5483</v>
      </c>
      <c r="K919" s="5" t="s">
        <v>5270</v>
      </c>
      <c r="L919" s="5" t="s">
        <v>5419</v>
      </c>
      <c r="M919" s="5" t="s">
        <v>5561</v>
      </c>
      <c r="N919" s="5"/>
      <c r="O919" s="5"/>
      <c r="P919" s="5"/>
      <c r="R919" s="5"/>
      <c r="S919" s="5"/>
    </row>
    <row r="920">
      <c r="A920" s="5" t="s">
        <v>5233</v>
      </c>
      <c r="B920" s="5" t="s">
        <v>5557</v>
      </c>
      <c r="C920" s="5" t="s">
        <v>5558</v>
      </c>
      <c r="D920" s="5" t="s">
        <v>5559</v>
      </c>
      <c r="E920" s="5" t="s">
        <v>5237</v>
      </c>
      <c r="F920" s="5" t="s">
        <v>5560</v>
      </c>
      <c r="G920" s="5"/>
      <c r="H920" s="5"/>
      <c r="I920" s="5"/>
      <c r="J920" s="5" t="s">
        <v>5483</v>
      </c>
      <c r="K920" s="5" t="s">
        <v>5270</v>
      </c>
      <c r="L920" s="5" t="s">
        <v>5419</v>
      </c>
      <c r="M920" s="5" t="s">
        <v>5561</v>
      </c>
      <c r="N920" s="5"/>
      <c r="O920" s="5"/>
      <c r="P920" s="5"/>
      <c r="R920" s="5"/>
      <c r="S920" s="5"/>
    </row>
    <row r="921">
      <c r="A921" s="5" t="s">
        <v>5233</v>
      </c>
      <c r="B921" s="5" t="s">
        <v>5557</v>
      </c>
      <c r="C921" s="5" t="s">
        <v>5558</v>
      </c>
      <c r="D921" s="5" t="s">
        <v>5562</v>
      </c>
      <c r="E921" s="5" t="s">
        <v>5237</v>
      </c>
      <c r="F921" s="5" t="s">
        <v>5560</v>
      </c>
      <c r="G921" s="5"/>
      <c r="H921" s="5"/>
      <c r="I921" s="5"/>
      <c r="J921" s="5" t="s">
        <v>5483</v>
      </c>
      <c r="K921" s="5" t="s">
        <v>5270</v>
      </c>
      <c r="L921" s="5" t="s">
        <v>5419</v>
      </c>
      <c r="M921" s="5" t="s">
        <v>5561</v>
      </c>
      <c r="O921" s="5"/>
      <c r="P921" s="5"/>
      <c r="R921" s="5"/>
      <c r="S921" s="5"/>
    </row>
    <row r="922">
      <c r="A922" s="5" t="s">
        <v>5233</v>
      </c>
      <c r="B922" s="5" t="s">
        <v>5557</v>
      </c>
      <c r="C922" s="5" t="s">
        <v>5563</v>
      </c>
      <c r="D922" s="5" t="s">
        <v>5564</v>
      </c>
      <c r="E922" s="5" t="s">
        <v>5237</v>
      </c>
      <c r="F922" s="5" t="s">
        <v>5565</v>
      </c>
      <c r="G922" s="5"/>
      <c r="H922" s="5"/>
      <c r="I922" s="5"/>
      <c r="J922" s="5" t="s">
        <v>5483</v>
      </c>
      <c r="K922" s="5" t="s">
        <v>5270</v>
      </c>
      <c r="L922" s="5" t="s">
        <v>5545</v>
      </c>
      <c r="M922" s="5" t="s">
        <v>5566</v>
      </c>
      <c r="O922" s="5"/>
      <c r="P922" s="5"/>
      <c r="R922" s="5"/>
      <c r="S922" s="5"/>
    </row>
    <row r="923">
      <c r="A923" s="5" t="s">
        <v>5233</v>
      </c>
      <c r="B923" s="5" t="s">
        <v>5552</v>
      </c>
      <c r="C923" s="5" t="s">
        <v>5567</v>
      </c>
      <c r="D923" s="5" t="s">
        <v>5568</v>
      </c>
      <c r="E923" s="5" t="s">
        <v>5237</v>
      </c>
      <c r="F923" s="5" t="s">
        <v>5569</v>
      </c>
      <c r="G923" s="5"/>
      <c r="H923" s="5"/>
      <c r="I923" s="5"/>
      <c r="J923" s="5" t="s">
        <v>5483</v>
      </c>
      <c r="K923" s="5" t="s">
        <v>5264</v>
      </c>
      <c r="L923" s="5" t="s">
        <v>5545</v>
      </c>
      <c r="M923" s="5" t="s">
        <v>5570</v>
      </c>
      <c r="N923" s="5"/>
      <c r="O923" s="5"/>
      <c r="P923" s="5"/>
      <c r="R923" s="5"/>
      <c r="S923" s="5"/>
    </row>
    <row r="924">
      <c r="A924" s="5" t="s">
        <v>5233</v>
      </c>
      <c r="B924" s="5" t="s">
        <v>5571</v>
      </c>
      <c r="C924" s="5" t="s">
        <v>5572</v>
      </c>
      <c r="D924" s="5" t="s">
        <v>5573</v>
      </c>
      <c r="E924" s="5" t="s">
        <v>5237</v>
      </c>
      <c r="F924" s="5" t="s">
        <v>5574</v>
      </c>
      <c r="G924" s="5"/>
      <c r="H924" s="5"/>
      <c r="I924" s="5"/>
      <c r="J924" s="5" t="s">
        <v>5483</v>
      </c>
      <c r="K924" s="5" t="s">
        <v>5575</v>
      </c>
      <c r="L924" s="5" t="s">
        <v>5576</v>
      </c>
      <c r="M924" s="5" t="s">
        <v>5577</v>
      </c>
      <c r="N924" s="5"/>
      <c r="O924" s="5"/>
      <c r="P924" s="5"/>
      <c r="S924" s="5"/>
    </row>
    <row r="925">
      <c r="A925" s="5" t="s">
        <v>5233</v>
      </c>
      <c r="B925" s="5" t="s">
        <v>5578</v>
      </c>
      <c r="C925" s="5" t="s">
        <v>5579</v>
      </c>
      <c r="D925" s="5" t="s">
        <v>5580</v>
      </c>
      <c r="E925" s="5" t="s">
        <v>5237</v>
      </c>
      <c r="F925" s="5" t="s">
        <v>5581</v>
      </c>
      <c r="G925" s="5"/>
      <c r="H925" s="5"/>
      <c r="I925" s="5"/>
      <c r="J925" s="5" t="s">
        <v>5483</v>
      </c>
      <c r="K925" s="5" t="s">
        <v>5582</v>
      </c>
      <c r="L925" s="5" t="s">
        <v>5576</v>
      </c>
      <c r="M925" s="5" t="s">
        <v>5583</v>
      </c>
      <c r="N925" s="5"/>
      <c r="R925" s="5"/>
    </row>
    <row r="926">
      <c r="A926" s="5" t="s">
        <v>5233</v>
      </c>
      <c r="B926" s="5" t="s">
        <v>5584</v>
      </c>
      <c r="C926" s="5" t="s">
        <v>5585</v>
      </c>
      <c r="D926" s="5" t="s">
        <v>5586</v>
      </c>
      <c r="E926" s="5" t="s">
        <v>5237</v>
      </c>
      <c r="F926" s="5" t="s">
        <v>5587</v>
      </c>
      <c r="G926" s="5"/>
      <c r="H926" s="5"/>
      <c r="I926" s="5"/>
      <c r="J926" s="5" t="s">
        <v>5483</v>
      </c>
      <c r="K926" s="5" t="s">
        <v>5346</v>
      </c>
      <c r="L926" s="5"/>
      <c r="M926" s="5" t="s">
        <v>5588</v>
      </c>
      <c r="N926" s="5"/>
      <c r="R926" s="5"/>
    </row>
    <row r="927">
      <c r="A927" s="5" t="s">
        <v>5233</v>
      </c>
      <c r="B927" s="5" t="s">
        <v>5589</v>
      </c>
      <c r="C927" s="5" t="s">
        <v>5590</v>
      </c>
      <c r="D927" s="5" t="s">
        <v>5591</v>
      </c>
      <c r="E927" s="5" t="s">
        <v>5237</v>
      </c>
      <c r="F927" s="5" t="s">
        <v>5592</v>
      </c>
      <c r="G927" s="5"/>
      <c r="H927" s="5"/>
      <c r="I927" s="5"/>
      <c r="J927" s="5" t="s">
        <v>5593</v>
      </c>
      <c r="K927" s="5" t="s">
        <v>5594</v>
      </c>
      <c r="L927" s="5" t="s">
        <v>5595</v>
      </c>
      <c r="M927" s="5" t="s">
        <v>5596</v>
      </c>
      <c r="N927" s="5"/>
      <c r="R927" s="5"/>
    </row>
    <row r="928">
      <c r="A928" s="5" t="s">
        <v>5233</v>
      </c>
      <c r="B928" s="5" t="s">
        <v>5597</v>
      </c>
      <c r="C928" s="5" t="s">
        <v>5598</v>
      </c>
      <c r="D928" s="5" t="s">
        <v>5599</v>
      </c>
      <c r="E928" s="5" t="s">
        <v>5237</v>
      </c>
      <c r="F928" s="5" t="s">
        <v>5600</v>
      </c>
      <c r="G928" s="5"/>
      <c r="H928" s="5"/>
      <c r="I928" s="5"/>
      <c r="J928" s="5" t="s">
        <v>5593</v>
      </c>
      <c r="K928" s="5" t="s">
        <v>5412</v>
      </c>
      <c r="L928" s="5" t="s">
        <v>5413</v>
      </c>
      <c r="M928" s="5" t="s">
        <v>5601</v>
      </c>
      <c r="N928" s="5"/>
      <c r="R928" s="5"/>
    </row>
    <row r="929">
      <c r="A929" s="5" t="s">
        <v>5233</v>
      </c>
      <c r="B929" s="5" t="s">
        <v>5602</v>
      </c>
      <c r="C929" s="5" t="s">
        <v>5603</v>
      </c>
      <c r="D929" s="5" t="s">
        <v>5604</v>
      </c>
      <c r="E929" s="5" t="s">
        <v>5237</v>
      </c>
      <c r="F929" s="5" t="s">
        <v>5605</v>
      </c>
      <c r="G929" s="5"/>
      <c r="H929" s="5"/>
      <c r="I929" s="5"/>
      <c r="J929" s="5" t="s">
        <v>5593</v>
      </c>
      <c r="K929" s="5" t="s">
        <v>5525</v>
      </c>
      <c r="L929" s="5" t="s">
        <v>5419</v>
      </c>
      <c r="M929" s="5" t="s">
        <v>5606</v>
      </c>
      <c r="N929" s="5"/>
      <c r="R929" s="5"/>
    </row>
    <row r="930">
      <c r="A930" s="5" t="s">
        <v>5233</v>
      </c>
      <c r="B930" s="5" t="s">
        <v>5607</v>
      </c>
      <c r="C930" s="5" t="s">
        <v>5608</v>
      </c>
      <c r="D930" s="5" t="s">
        <v>5609</v>
      </c>
      <c r="E930" s="5" t="s">
        <v>5237</v>
      </c>
      <c r="F930" s="5" t="s">
        <v>5610</v>
      </c>
      <c r="G930" s="5"/>
      <c r="H930" s="5"/>
      <c r="I930" s="5"/>
      <c r="J930" s="5" t="s">
        <v>5593</v>
      </c>
      <c r="K930" s="5" t="s">
        <v>5249</v>
      </c>
      <c r="L930" s="5"/>
      <c r="M930" s="5" t="s">
        <v>5611</v>
      </c>
      <c r="N930" s="5"/>
    </row>
    <row r="931">
      <c r="A931" s="5" t="s">
        <v>5233</v>
      </c>
      <c r="B931" s="5" t="s">
        <v>5612</v>
      </c>
      <c r="C931" s="5" t="s">
        <v>5613</v>
      </c>
      <c r="D931" s="5" t="s">
        <v>5614</v>
      </c>
      <c r="E931" s="5" t="s">
        <v>5237</v>
      </c>
      <c r="F931" s="5" t="s">
        <v>5615</v>
      </c>
      <c r="G931" s="5"/>
      <c r="H931" s="5"/>
      <c r="I931" s="5"/>
      <c r="J931" s="5" t="s">
        <v>5593</v>
      </c>
      <c r="K931" s="5" t="s">
        <v>5259</v>
      </c>
      <c r="L931" s="5" t="s">
        <v>5419</v>
      </c>
      <c r="M931" s="5" t="s">
        <v>5616</v>
      </c>
      <c r="N931" s="5"/>
    </row>
    <row r="932">
      <c r="A932" s="5" t="s">
        <v>5233</v>
      </c>
      <c r="B932" s="5" t="s">
        <v>5617</v>
      </c>
      <c r="C932" s="5" t="s">
        <v>5618</v>
      </c>
      <c r="D932" s="5" t="s">
        <v>5619</v>
      </c>
      <c r="E932" s="5" t="s">
        <v>5237</v>
      </c>
      <c r="F932" s="5" t="s">
        <v>5620</v>
      </c>
      <c r="G932" s="5"/>
      <c r="H932" s="5"/>
      <c r="I932" s="5"/>
      <c r="J932" s="5" t="s">
        <v>5593</v>
      </c>
      <c r="K932" s="5" t="s">
        <v>5325</v>
      </c>
      <c r="L932" s="5" t="s">
        <v>5419</v>
      </c>
      <c r="M932" s="5" t="s">
        <v>5621</v>
      </c>
      <c r="N932" s="5"/>
    </row>
    <row r="933">
      <c r="A933" s="5" t="s">
        <v>5233</v>
      </c>
      <c r="B933" s="5" t="s">
        <v>5622</v>
      </c>
      <c r="C933" s="5" t="s">
        <v>5623</v>
      </c>
      <c r="D933" s="5" t="s">
        <v>5624</v>
      </c>
      <c r="E933" s="5" t="s">
        <v>5237</v>
      </c>
      <c r="F933" s="5" t="s">
        <v>5625</v>
      </c>
      <c r="G933" s="5"/>
      <c r="H933" s="5"/>
      <c r="I933" s="5"/>
      <c r="J933" s="5" t="s">
        <v>5593</v>
      </c>
      <c r="K933" s="5" t="s">
        <v>5331</v>
      </c>
      <c r="L933" s="5" t="s">
        <v>5419</v>
      </c>
      <c r="M933" s="5" t="s">
        <v>5626</v>
      </c>
      <c r="N933" s="5"/>
    </row>
    <row r="934">
      <c r="A934" s="5" t="s">
        <v>5233</v>
      </c>
      <c r="B934" s="5" t="s">
        <v>5627</v>
      </c>
      <c r="C934" s="5" t="s">
        <v>5628</v>
      </c>
      <c r="D934" s="5" t="s">
        <v>5629</v>
      </c>
      <c r="E934" s="5" t="s">
        <v>5237</v>
      </c>
      <c r="F934" s="5" t="s">
        <v>5630</v>
      </c>
      <c r="G934" s="5"/>
      <c r="H934" s="5"/>
      <c r="I934" s="5"/>
      <c r="J934" s="5" t="s">
        <v>5593</v>
      </c>
      <c r="K934" s="5" t="s">
        <v>5264</v>
      </c>
      <c r="L934" s="5" t="s">
        <v>5268</v>
      </c>
      <c r="M934" s="5" t="s">
        <v>5631</v>
      </c>
      <c r="N934" s="5"/>
    </row>
    <row r="935">
      <c r="A935" s="5" t="s">
        <v>5233</v>
      </c>
      <c r="B935" s="5" t="s">
        <v>5627</v>
      </c>
      <c r="C935" s="5" t="s">
        <v>5632</v>
      </c>
      <c r="D935" s="5" t="s">
        <v>5633</v>
      </c>
      <c r="E935" s="5" t="s">
        <v>5237</v>
      </c>
      <c r="F935" s="5" t="s">
        <v>5634</v>
      </c>
      <c r="G935" s="5"/>
      <c r="H935" s="5"/>
      <c r="I935" s="5"/>
      <c r="J935" s="5" t="s">
        <v>5593</v>
      </c>
      <c r="K935" s="5" t="s">
        <v>5264</v>
      </c>
      <c r="L935" s="5" t="s">
        <v>5419</v>
      </c>
      <c r="M935" s="5" t="s">
        <v>5635</v>
      </c>
      <c r="N935" s="5"/>
    </row>
    <row r="936">
      <c r="A936" s="5" t="s">
        <v>5233</v>
      </c>
      <c r="B936" s="5" t="s">
        <v>5627</v>
      </c>
      <c r="C936" s="5" t="s">
        <v>5632</v>
      </c>
      <c r="D936" s="5" t="s">
        <v>5636</v>
      </c>
      <c r="E936" s="5" t="s">
        <v>5237</v>
      </c>
      <c r="F936" s="5" t="s">
        <v>5634</v>
      </c>
      <c r="G936" s="5"/>
      <c r="H936" s="5"/>
      <c r="I936" s="5"/>
      <c r="J936" s="5" t="s">
        <v>5593</v>
      </c>
      <c r="K936" s="5" t="s">
        <v>5264</v>
      </c>
      <c r="L936" s="5" t="s">
        <v>5419</v>
      </c>
      <c r="M936" s="5" t="s">
        <v>5635</v>
      </c>
      <c r="N936" s="5"/>
    </row>
    <row r="937">
      <c r="A937" s="5" t="s">
        <v>5233</v>
      </c>
      <c r="B937" s="5" t="s">
        <v>5637</v>
      </c>
      <c r="C937" s="5" t="s">
        <v>5638</v>
      </c>
      <c r="D937" s="5" t="s">
        <v>5639</v>
      </c>
      <c r="E937" s="5" t="s">
        <v>5237</v>
      </c>
      <c r="F937" s="5" t="s">
        <v>5640</v>
      </c>
      <c r="G937" s="5"/>
      <c r="H937" s="5"/>
      <c r="I937" s="5"/>
      <c r="J937" s="5" t="s">
        <v>5593</v>
      </c>
      <c r="K937" s="5" t="s">
        <v>5270</v>
      </c>
      <c r="L937" s="5" t="s">
        <v>5263</v>
      </c>
      <c r="M937" s="5" t="s">
        <v>5641</v>
      </c>
      <c r="N937" s="5"/>
    </row>
    <row r="938">
      <c r="A938" s="5" t="s">
        <v>5233</v>
      </c>
      <c r="B938" s="5" t="s">
        <v>5642</v>
      </c>
      <c r="C938" s="5" t="s">
        <v>5643</v>
      </c>
      <c r="D938" s="5" t="s">
        <v>5644</v>
      </c>
      <c r="E938" s="5" t="s">
        <v>5237</v>
      </c>
      <c r="F938" s="5" t="s">
        <v>5645</v>
      </c>
      <c r="G938" s="5"/>
      <c r="H938" s="5"/>
      <c r="I938" s="5"/>
      <c r="J938" s="5" t="s">
        <v>5593</v>
      </c>
      <c r="K938" s="5" t="s">
        <v>5646</v>
      </c>
      <c r="L938" s="5"/>
      <c r="M938" s="5" t="s">
        <v>5647</v>
      </c>
      <c r="N938" s="5"/>
    </row>
    <row r="939">
      <c r="A939" s="5" t="s">
        <v>5233</v>
      </c>
      <c r="B939" s="5" t="s">
        <v>5648</v>
      </c>
      <c r="C939" s="5" t="s">
        <v>5649</v>
      </c>
      <c r="D939" s="5" t="s">
        <v>5650</v>
      </c>
      <c r="E939" s="5" t="s">
        <v>5237</v>
      </c>
      <c r="F939" s="5" t="s">
        <v>5651</v>
      </c>
      <c r="G939" s="5"/>
      <c r="H939" s="5"/>
      <c r="I939" s="5"/>
      <c r="J939" s="5" t="s">
        <v>5652</v>
      </c>
      <c r="K939" s="5" t="s">
        <v>5313</v>
      </c>
      <c r="M939" s="5" t="s">
        <v>5653</v>
      </c>
      <c r="N939" s="5"/>
      <c r="R939" s="5"/>
    </row>
    <row r="940">
      <c r="A940" s="5" t="s">
        <v>5233</v>
      </c>
      <c r="B940" s="5" t="s">
        <v>5654</v>
      </c>
      <c r="C940" s="5" t="s">
        <v>5655</v>
      </c>
      <c r="D940" s="5" t="s">
        <v>5656</v>
      </c>
      <c r="E940" s="5" t="s">
        <v>5237</v>
      </c>
      <c r="F940" s="5" t="s">
        <v>5657</v>
      </c>
      <c r="G940" s="5"/>
      <c r="H940" s="5"/>
      <c r="I940" s="5"/>
      <c r="J940" s="5" t="s">
        <v>5652</v>
      </c>
      <c r="K940" s="5" t="s">
        <v>5353</v>
      </c>
      <c r="M940" s="5" t="s">
        <v>5658</v>
      </c>
      <c r="N940" s="5"/>
      <c r="O940" s="5"/>
      <c r="P940" s="5"/>
      <c r="R940" s="5"/>
    </row>
    <row r="941">
      <c r="A941" s="5" t="s">
        <v>5233</v>
      </c>
      <c r="B941" s="5" t="s">
        <v>5659</v>
      </c>
      <c r="C941" s="5" t="s">
        <v>5660</v>
      </c>
      <c r="D941" s="5" t="s">
        <v>5661</v>
      </c>
      <c r="E941" s="5" t="s">
        <v>5237</v>
      </c>
      <c r="F941" s="5" t="s">
        <v>5662</v>
      </c>
      <c r="G941" s="5"/>
      <c r="H941" s="5"/>
      <c r="I941" s="5"/>
      <c r="J941" s="5" t="s">
        <v>5663</v>
      </c>
      <c r="K941" s="5" t="s">
        <v>5664</v>
      </c>
      <c r="L941" s="5" t="s">
        <v>5268</v>
      </c>
      <c r="M941" s="5" t="s">
        <v>5665</v>
      </c>
      <c r="N941" s="5"/>
      <c r="O941" s="5"/>
      <c r="P941" s="5"/>
      <c r="R941" s="5"/>
    </row>
    <row r="942">
      <c r="A942" s="5" t="s">
        <v>5233</v>
      </c>
      <c r="B942" s="5" t="s">
        <v>5659</v>
      </c>
      <c r="C942" s="5" t="s">
        <v>5666</v>
      </c>
      <c r="D942" s="5" t="s">
        <v>5667</v>
      </c>
      <c r="E942" s="5" t="s">
        <v>5237</v>
      </c>
      <c r="F942" s="5" t="s">
        <v>5668</v>
      </c>
      <c r="G942" s="5"/>
      <c r="H942" s="5"/>
      <c r="I942" s="5"/>
      <c r="J942" s="5" t="s">
        <v>5663</v>
      </c>
      <c r="K942" s="5" t="s">
        <v>5664</v>
      </c>
      <c r="L942" s="5" t="s">
        <v>5268</v>
      </c>
      <c r="M942" s="5" t="s">
        <v>5669</v>
      </c>
      <c r="N942" s="5"/>
      <c r="O942" s="5"/>
      <c r="P942" s="5"/>
      <c r="R942" s="5"/>
    </row>
    <row r="943">
      <c r="A943" s="5" t="s">
        <v>5233</v>
      </c>
      <c r="B943" s="5" t="s">
        <v>5670</v>
      </c>
      <c r="C943" s="5" t="s">
        <v>5671</v>
      </c>
      <c r="D943" s="5" t="s">
        <v>5672</v>
      </c>
      <c r="E943" s="5" t="s">
        <v>5237</v>
      </c>
      <c r="F943" s="5" t="s">
        <v>5673</v>
      </c>
      <c r="G943" s="5"/>
      <c r="H943" s="5"/>
      <c r="I943" s="5"/>
      <c r="J943" s="5" t="s">
        <v>5663</v>
      </c>
      <c r="K943" s="5" t="s">
        <v>5307</v>
      </c>
      <c r="L943" s="5" t="s">
        <v>5419</v>
      </c>
      <c r="M943" s="5" t="s">
        <v>5674</v>
      </c>
      <c r="N943" s="5"/>
      <c r="R943" s="5"/>
    </row>
    <row r="944">
      <c r="A944" s="5" t="s">
        <v>5233</v>
      </c>
      <c r="B944" s="5" t="s">
        <v>5675</v>
      </c>
      <c r="C944" s="5" t="s">
        <v>5676</v>
      </c>
      <c r="D944" s="5" t="s">
        <v>5677</v>
      </c>
      <c r="E944" s="5" t="s">
        <v>5237</v>
      </c>
      <c r="F944" s="5" t="s">
        <v>5678</v>
      </c>
      <c r="G944" s="5"/>
      <c r="H944" s="5"/>
      <c r="I944" s="5"/>
      <c r="J944" s="5" t="s">
        <v>5663</v>
      </c>
      <c r="K944" s="5" t="s">
        <v>5313</v>
      </c>
      <c r="L944" s="5" t="s">
        <v>5419</v>
      </c>
      <c r="M944" s="5" t="s">
        <v>5679</v>
      </c>
      <c r="N944" s="5"/>
      <c r="R944" s="5"/>
    </row>
    <row r="945">
      <c r="A945" s="5" t="s">
        <v>5233</v>
      </c>
      <c r="B945" s="5" t="s">
        <v>5680</v>
      </c>
      <c r="C945" s="5" t="s">
        <v>5681</v>
      </c>
      <c r="D945" s="5" t="s">
        <v>5682</v>
      </c>
      <c r="E945" s="5" t="s">
        <v>5237</v>
      </c>
      <c r="F945" s="5" t="s">
        <v>5683</v>
      </c>
      <c r="G945" s="5"/>
      <c r="H945" s="5"/>
      <c r="I945" s="5"/>
      <c r="J945" s="5" t="s">
        <v>5663</v>
      </c>
      <c r="K945" s="5" t="s">
        <v>5373</v>
      </c>
      <c r="L945" s="5" t="s">
        <v>5268</v>
      </c>
      <c r="M945" s="5" t="s">
        <v>5684</v>
      </c>
      <c r="N945" s="5"/>
      <c r="R945" s="5"/>
    </row>
    <row r="946">
      <c r="A946" s="5" t="s">
        <v>5233</v>
      </c>
      <c r="B946" s="5" t="s">
        <v>5685</v>
      </c>
      <c r="C946" s="5" t="s">
        <v>5686</v>
      </c>
      <c r="D946" s="5" t="s">
        <v>5687</v>
      </c>
      <c r="E946" s="5" t="s">
        <v>5237</v>
      </c>
      <c r="F946" s="5" t="s">
        <v>5688</v>
      </c>
      <c r="G946" s="5"/>
      <c r="H946" s="5"/>
      <c r="I946" s="5"/>
      <c r="J946" s="5" t="s">
        <v>5663</v>
      </c>
      <c r="K946" s="5" t="s">
        <v>5331</v>
      </c>
      <c r="L946" s="5" t="s">
        <v>5419</v>
      </c>
      <c r="M946" s="5" t="s">
        <v>5689</v>
      </c>
      <c r="N946" s="5"/>
      <c r="R946" s="5"/>
    </row>
    <row r="947">
      <c r="A947" s="5" t="s">
        <v>5233</v>
      </c>
      <c r="B947" s="5" t="s">
        <v>5690</v>
      </c>
      <c r="C947" s="5" t="s">
        <v>5691</v>
      </c>
      <c r="D947" s="5" t="s">
        <v>5692</v>
      </c>
      <c r="E947" s="5" t="s">
        <v>5237</v>
      </c>
      <c r="F947" s="5" t="s">
        <v>5693</v>
      </c>
      <c r="G947" s="5"/>
      <c r="H947" s="5"/>
      <c r="I947" s="5"/>
      <c r="J947" s="5" t="s">
        <v>5663</v>
      </c>
      <c r="K947" s="5" t="s">
        <v>5270</v>
      </c>
      <c r="L947" s="5" t="s">
        <v>5419</v>
      </c>
      <c r="M947" s="5" t="s">
        <v>5694</v>
      </c>
      <c r="N947" s="5"/>
      <c r="R947" s="5"/>
    </row>
    <row r="948">
      <c r="A948" s="5" t="s">
        <v>5233</v>
      </c>
      <c r="B948" s="5" t="s">
        <v>5695</v>
      </c>
      <c r="C948" s="5" t="s">
        <v>5696</v>
      </c>
      <c r="D948" s="5" t="s">
        <v>5697</v>
      </c>
      <c r="E948" s="5" t="s">
        <v>5237</v>
      </c>
      <c r="F948" s="5" t="s">
        <v>5698</v>
      </c>
      <c r="G948" s="5"/>
      <c r="H948" s="5"/>
      <c r="I948" s="5"/>
      <c r="J948" s="5" t="s">
        <v>5699</v>
      </c>
      <c r="K948" s="5" t="s">
        <v>5455</v>
      </c>
      <c r="L948" s="5" t="s">
        <v>5263</v>
      </c>
      <c r="M948" s="5" t="s">
        <v>5700</v>
      </c>
      <c r="N948" s="5"/>
    </row>
    <row r="949">
      <c r="A949" s="5" t="s">
        <v>5233</v>
      </c>
      <c r="B949" s="5" t="s">
        <v>5701</v>
      </c>
      <c r="C949" s="5" t="s">
        <v>5702</v>
      </c>
      <c r="D949" s="5" t="s">
        <v>5703</v>
      </c>
      <c r="E949" s="5" t="s">
        <v>5237</v>
      </c>
      <c r="F949" s="5" t="s">
        <v>5704</v>
      </c>
      <c r="G949" s="5"/>
      <c r="H949" s="5"/>
      <c r="I949" s="5"/>
      <c r="J949" s="5" t="s">
        <v>5699</v>
      </c>
      <c r="K949" s="5" t="s">
        <v>5234</v>
      </c>
      <c r="L949" s="5"/>
      <c r="M949" s="5" t="s">
        <v>5705</v>
      </c>
      <c r="N949" s="5"/>
    </row>
    <row r="950">
      <c r="A950" s="5" t="s">
        <v>5233</v>
      </c>
      <c r="B950" s="5" t="s">
        <v>5706</v>
      </c>
      <c r="C950" s="5" t="s">
        <v>5707</v>
      </c>
      <c r="D950" s="5" t="s">
        <v>5708</v>
      </c>
      <c r="E950" s="5" t="s">
        <v>5237</v>
      </c>
      <c r="F950" s="5" t="s">
        <v>5709</v>
      </c>
      <c r="G950" s="5"/>
      <c r="H950" s="5"/>
      <c r="I950" s="5"/>
      <c r="J950" s="5" t="s">
        <v>5699</v>
      </c>
      <c r="K950" s="5" t="s">
        <v>5495</v>
      </c>
      <c r="L950" s="5" t="s">
        <v>5419</v>
      </c>
      <c r="M950" s="5" t="s">
        <v>5710</v>
      </c>
      <c r="N950" s="5"/>
    </row>
    <row r="951">
      <c r="A951" s="5" t="s">
        <v>5233</v>
      </c>
      <c r="B951" s="5" t="s">
        <v>5711</v>
      </c>
      <c r="C951" s="5" t="s">
        <v>5712</v>
      </c>
      <c r="D951" s="5" t="s">
        <v>5713</v>
      </c>
      <c r="E951" s="5" t="s">
        <v>5237</v>
      </c>
      <c r="F951" s="5" t="s">
        <v>5714</v>
      </c>
      <c r="G951" s="5"/>
      <c r="H951" s="5"/>
      <c r="I951" s="5"/>
      <c r="J951" s="5" t="s">
        <v>5699</v>
      </c>
      <c r="K951" s="5" t="s">
        <v>5501</v>
      </c>
      <c r="L951" s="5" t="s">
        <v>5419</v>
      </c>
      <c r="M951" s="5" t="s">
        <v>5715</v>
      </c>
      <c r="N951" s="5"/>
    </row>
    <row r="952">
      <c r="A952" s="5" t="s">
        <v>5233</v>
      </c>
      <c r="B952" s="5" t="s">
        <v>5716</v>
      </c>
      <c r="C952" s="5" t="s">
        <v>5717</v>
      </c>
      <c r="D952" s="5" t="s">
        <v>5718</v>
      </c>
      <c r="E952" s="5" t="s">
        <v>5237</v>
      </c>
      <c r="F952" s="5" t="s">
        <v>5719</v>
      </c>
      <c r="G952" s="5"/>
      <c r="H952" s="5"/>
      <c r="I952" s="5"/>
      <c r="J952" s="5" t="s">
        <v>5699</v>
      </c>
      <c r="K952" s="5" t="s">
        <v>5507</v>
      </c>
      <c r="L952" s="5" t="s">
        <v>5419</v>
      </c>
      <c r="M952" s="5" t="s">
        <v>5720</v>
      </c>
      <c r="N952" s="5"/>
    </row>
    <row r="953">
      <c r="A953" s="5" t="s">
        <v>5233</v>
      </c>
      <c r="B953" s="5" t="s">
        <v>5721</v>
      </c>
      <c r="C953" s="5" t="s">
        <v>5722</v>
      </c>
      <c r="D953" s="5" t="s">
        <v>5723</v>
      </c>
      <c r="E953" s="5" t="s">
        <v>5237</v>
      </c>
      <c r="F953" s="5" t="s">
        <v>5724</v>
      </c>
      <c r="G953" s="5"/>
      <c r="H953" s="5"/>
      <c r="I953" s="5"/>
      <c r="J953" s="5" t="s">
        <v>5699</v>
      </c>
      <c r="K953" s="5" t="s">
        <v>5513</v>
      </c>
      <c r="L953" s="5" t="s">
        <v>5263</v>
      </c>
      <c r="M953" s="5" t="s">
        <v>5725</v>
      </c>
      <c r="N953" s="5"/>
    </row>
    <row r="954">
      <c r="A954" s="5" t="s">
        <v>5233</v>
      </c>
      <c r="B954" s="5" t="s">
        <v>5721</v>
      </c>
      <c r="C954" s="5" t="s">
        <v>5726</v>
      </c>
      <c r="D954" s="5" t="s">
        <v>5727</v>
      </c>
      <c r="E954" s="5" t="s">
        <v>5237</v>
      </c>
      <c r="F954" s="5" t="s">
        <v>5728</v>
      </c>
      <c r="G954" s="5"/>
      <c r="H954" s="5"/>
      <c r="I954" s="5"/>
      <c r="J954" s="5" t="s">
        <v>5699</v>
      </c>
      <c r="K954" s="5" t="s">
        <v>5513</v>
      </c>
      <c r="L954" s="5" t="s">
        <v>5419</v>
      </c>
      <c r="M954" s="5" t="s">
        <v>5729</v>
      </c>
      <c r="N954" s="5"/>
    </row>
    <row r="955">
      <c r="A955" s="5" t="s">
        <v>5233</v>
      </c>
      <c r="B955" s="5" t="s">
        <v>5730</v>
      </c>
      <c r="C955" s="5" t="s">
        <v>5731</v>
      </c>
      <c r="D955" s="5" t="s">
        <v>5732</v>
      </c>
      <c r="E955" s="5" t="s">
        <v>5237</v>
      </c>
      <c r="F955" s="5" t="s">
        <v>5733</v>
      </c>
      <c r="G955" s="5"/>
      <c r="H955" s="5"/>
      <c r="I955" s="5"/>
      <c r="J955" s="5" t="s">
        <v>5699</v>
      </c>
      <c r="K955" s="5" t="s">
        <v>5519</v>
      </c>
      <c r="L955" s="5" t="s">
        <v>5419</v>
      </c>
      <c r="M955" s="5" t="s">
        <v>5734</v>
      </c>
      <c r="N955" s="5"/>
    </row>
    <row r="956">
      <c r="A956" s="5" t="s">
        <v>5233</v>
      </c>
      <c r="B956" s="5" t="s">
        <v>5735</v>
      </c>
      <c r="C956" s="5" t="s">
        <v>5736</v>
      </c>
      <c r="D956" s="5" t="s">
        <v>5737</v>
      </c>
      <c r="E956" s="5" t="s">
        <v>5237</v>
      </c>
      <c r="F956" s="5" t="s">
        <v>5738</v>
      </c>
      <c r="G956" s="5"/>
      <c r="H956" s="5"/>
      <c r="I956" s="5"/>
      <c r="J956" s="5" t="s">
        <v>5699</v>
      </c>
      <c r="K956" s="5" t="s">
        <v>5525</v>
      </c>
      <c r="L956" s="5" t="s">
        <v>5263</v>
      </c>
      <c r="M956" s="5" t="s">
        <v>5526</v>
      </c>
      <c r="N956" s="5"/>
    </row>
    <row r="957">
      <c r="A957" s="5" t="s">
        <v>5233</v>
      </c>
      <c r="B957" s="5" t="s">
        <v>5735</v>
      </c>
      <c r="C957" s="5" t="s">
        <v>5739</v>
      </c>
      <c r="D957" s="5" t="s">
        <v>5740</v>
      </c>
      <c r="E957" s="5" t="s">
        <v>5237</v>
      </c>
      <c r="F957" s="5" t="s">
        <v>5741</v>
      </c>
      <c r="G957" s="5"/>
      <c r="H957" s="5"/>
      <c r="I957" s="5"/>
      <c r="J957" s="5" t="s">
        <v>5699</v>
      </c>
      <c r="K957" s="5" t="s">
        <v>5525</v>
      </c>
      <c r="L957" s="5" t="s">
        <v>5419</v>
      </c>
      <c r="M957" s="5" t="s">
        <v>5742</v>
      </c>
      <c r="N957" s="5"/>
    </row>
    <row r="958">
      <c r="A958" s="5" t="s">
        <v>5233</v>
      </c>
      <c r="B958" s="5" t="s">
        <v>5743</v>
      </c>
      <c r="C958" s="5" t="s">
        <v>5744</v>
      </c>
      <c r="D958" s="5" t="s">
        <v>5745</v>
      </c>
      <c r="E958" s="5" t="s">
        <v>5237</v>
      </c>
      <c r="F958" s="5" t="s">
        <v>5746</v>
      </c>
      <c r="G958" s="5"/>
      <c r="H958" s="5"/>
      <c r="I958" s="5"/>
      <c r="J958" s="5" t="s">
        <v>5699</v>
      </c>
      <c r="K958" s="5" t="s">
        <v>5249</v>
      </c>
      <c r="L958" s="5" t="s">
        <v>5347</v>
      </c>
      <c r="M958" s="5" t="s">
        <v>5535</v>
      </c>
      <c r="N958" s="5"/>
    </row>
    <row r="959">
      <c r="A959" s="5" t="s">
        <v>5233</v>
      </c>
      <c r="B959" s="5" t="s">
        <v>5743</v>
      </c>
      <c r="C959" s="5" t="s">
        <v>5747</v>
      </c>
      <c r="D959" s="5" t="s">
        <v>5748</v>
      </c>
      <c r="E959" s="5" t="s">
        <v>5237</v>
      </c>
      <c r="F959" s="5" t="s">
        <v>5749</v>
      </c>
      <c r="G959" s="5"/>
      <c r="H959" s="5"/>
      <c r="I959" s="5"/>
      <c r="J959" s="5" t="s">
        <v>5699</v>
      </c>
      <c r="K959" s="5" t="s">
        <v>5249</v>
      </c>
      <c r="L959" s="5" t="s">
        <v>5263</v>
      </c>
      <c r="M959" s="5" t="s">
        <v>5750</v>
      </c>
      <c r="N959" s="5"/>
    </row>
    <row r="960">
      <c r="A960" s="5" t="s">
        <v>5233</v>
      </c>
      <c r="B960" s="5" t="s">
        <v>5751</v>
      </c>
      <c r="C960" s="5" t="s">
        <v>5752</v>
      </c>
      <c r="D960" s="5" t="s">
        <v>5753</v>
      </c>
      <c r="E960" s="5" t="s">
        <v>5237</v>
      </c>
      <c r="F960" s="5" t="s">
        <v>5754</v>
      </c>
      <c r="G960" s="5"/>
      <c r="H960" s="5"/>
      <c r="I960" s="5"/>
      <c r="J960" s="5" t="s">
        <v>5699</v>
      </c>
      <c r="K960" s="5" t="s">
        <v>5307</v>
      </c>
      <c r="L960" s="5" t="s">
        <v>5263</v>
      </c>
      <c r="M960" s="5" t="s">
        <v>5755</v>
      </c>
      <c r="N960" s="5"/>
    </row>
    <row r="961">
      <c r="A961" s="5" t="s">
        <v>5233</v>
      </c>
      <c r="B961" s="5" t="s">
        <v>5756</v>
      </c>
      <c r="C961" s="5" t="s">
        <v>5757</v>
      </c>
      <c r="D961" s="5" t="s">
        <v>5758</v>
      </c>
      <c r="E961" s="5" t="s">
        <v>5237</v>
      </c>
      <c r="F961" s="5" t="s">
        <v>5759</v>
      </c>
      <c r="G961" s="5"/>
      <c r="H961" s="5"/>
      <c r="I961" s="5"/>
      <c r="J961" s="5" t="s">
        <v>5699</v>
      </c>
      <c r="K961" s="5" t="s">
        <v>5313</v>
      </c>
      <c r="L961" s="5"/>
      <c r="M961" s="5" t="s">
        <v>5760</v>
      </c>
      <c r="N961" s="5"/>
    </row>
    <row r="962">
      <c r="A962" s="5" t="s">
        <v>5233</v>
      </c>
      <c r="B962" s="5" t="s">
        <v>5761</v>
      </c>
      <c r="C962" s="5" t="s">
        <v>5762</v>
      </c>
      <c r="D962" s="5" t="s">
        <v>5763</v>
      </c>
      <c r="E962" s="5" t="s">
        <v>5237</v>
      </c>
      <c r="F962" s="5" t="s">
        <v>5764</v>
      </c>
      <c r="G962" s="5"/>
      <c r="H962" s="5"/>
      <c r="I962" s="5"/>
      <c r="J962" s="5" t="s">
        <v>5699</v>
      </c>
      <c r="K962" s="5" t="s">
        <v>5259</v>
      </c>
      <c r="L962" s="5"/>
      <c r="M962" s="5" t="s">
        <v>5765</v>
      </c>
      <c r="N962" s="5"/>
    </row>
    <row r="963">
      <c r="A963" s="5" t="s">
        <v>5233</v>
      </c>
      <c r="B963" s="5" t="s">
        <v>5766</v>
      </c>
      <c r="C963" s="5" t="s">
        <v>5767</v>
      </c>
      <c r="D963" s="5" t="s">
        <v>5768</v>
      </c>
      <c r="E963" s="5" t="s">
        <v>5237</v>
      </c>
      <c r="F963" s="5" t="s">
        <v>5769</v>
      </c>
      <c r="G963" s="5"/>
      <c r="H963" s="5"/>
      <c r="I963" s="5"/>
      <c r="J963" s="5" t="s">
        <v>5699</v>
      </c>
      <c r="K963" s="5" t="s">
        <v>5325</v>
      </c>
      <c r="L963" s="5" t="s">
        <v>5263</v>
      </c>
      <c r="M963" s="5" t="s">
        <v>5770</v>
      </c>
      <c r="N963" s="5"/>
    </row>
    <row r="964">
      <c r="A964" s="5" t="s">
        <v>5233</v>
      </c>
      <c r="B964" s="5" t="s">
        <v>5771</v>
      </c>
      <c r="C964" s="5" t="s">
        <v>5772</v>
      </c>
      <c r="D964" s="5" t="s">
        <v>5773</v>
      </c>
      <c r="E964" s="5" t="s">
        <v>5237</v>
      </c>
      <c r="F964" s="5" t="s">
        <v>5774</v>
      </c>
      <c r="G964" s="5"/>
      <c r="H964" s="5"/>
      <c r="I964" s="5"/>
      <c r="J964" s="5" t="s">
        <v>5699</v>
      </c>
      <c r="K964" s="5" t="s">
        <v>5775</v>
      </c>
      <c r="L964" s="5" t="s">
        <v>5263</v>
      </c>
      <c r="M964" s="5" t="s">
        <v>5776</v>
      </c>
      <c r="N964" s="5"/>
    </row>
    <row r="965">
      <c r="A965" s="5" t="s">
        <v>5233</v>
      </c>
      <c r="B965" s="5" t="s">
        <v>5777</v>
      </c>
      <c r="C965" s="5" t="s">
        <v>5778</v>
      </c>
      <c r="D965" s="5" t="s">
        <v>5779</v>
      </c>
      <c r="E965" s="5" t="s">
        <v>5237</v>
      </c>
      <c r="F965" s="5" t="s">
        <v>5780</v>
      </c>
      <c r="G965" s="5"/>
      <c r="H965" s="5"/>
      <c r="I965" s="5"/>
      <c r="J965" s="5" t="s">
        <v>5699</v>
      </c>
      <c r="K965" s="5" t="s">
        <v>5781</v>
      </c>
      <c r="L965" s="5" t="s">
        <v>5545</v>
      </c>
      <c r="M965" s="5" t="s">
        <v>5782</v>
      </c>
      <c r="N965" s="5"/>
    </row>
    <row r="966">
      <c r="A966" s="5" t="s">
        <v>5233</v>
      </c>
      <c r="B966" s="5" t="s">
        <v>5783</v>
      </c>
      <c r="C966" s="5" t="s">
        <v>5784</v>
      </c>
      <c r="D966" s="5" t="s">
        <v>5785</v>
      </c>
      <c r="E966" s="5" t="s">
        <v>5237</v>
      </c>
      <c r="F966" s="5" t="s">
        <v>5786</v>
      </c>
      <c r="G966" s="5"/>
      <c r="H966" s="5"/>
      <c r="I966" s="5"/>
      <c r="J966" s="5" t="s">
        <v>5699</v>
      </c>
      <c r="K966" s="5" t="s">
        <v>5787</v>
      </c>
      <c r="L966" s="5" t="s">
        <v>5263</v>
      </c>
      <c r="M966" s="5" t="s">
        <v>5788</v>
      </c>
      <c r="N966" s="5"/>
    </row>
    <row r="967">
      <c r="A967" s="5" t="s">
        <v>5233</v>
      </c>
      <c r="B967" s="5" t="s">
        <v>5789</v>
      </c>
      <c r="C967" s="5" t="s">
        <v>5790</v>
      </c>
      <c r="D967" s="5" t="s">
        <v>5791</v>
      </c>
      <c r="E967" s="5" t="s">
        <v>5237</v>
      </c>
      <c r="F967" s="5" t="s">
        <v>5792</v>
      </c>
      <c r="G967" s="5"/>
      <c r="H967" s="5"/>
      <c r="I967" s="5"/>
      <c r="J967" s="5" t="s">
        <v>5699</v>
      </c>
      <c r="K967" s="5" t="s">
        <v>5331</v>
      </c>
      <c r="L967" s="5" t="s">
        <v>5419</v>
      </c>
      <c r="M967" s="5" t="s">
        <v>5793</v>
      </c>
      <c r="N967" s="5"/>
    </row>
    <row r="968">
      <c r="A968" s="5" t="s">
        <v>5233</v>
      </c>
      <c r="B968" s="5" t="s">
        <v>5794</v>
      </c>
      <c r="C968" s="5" t="s">
        <v>5795</v>
      </c>
      <c r="D968" s="5" t="s">
        <v>5796</v>
      </c>
      <c r="E968" s="5" t="s">
        <v>5237</v>
      </c>
      <c r="F968" s="5" t="s">
        <v>5797</v>
      </c>
      <c r="G968" s="5"/>
      <c r="H968" s="5"/>
      <c r="I968" s="5"/>
      <c r="J968" s="5" t="s">
        <v>5699</v>
      </c>
      <c r="K968" s="5" t="s">
        <v>5798</v>
      </c>
      <c r="L968" s="5" t="s">
        <v>5263</v>
      </c>
      <c r="M968" s="5" t="s">
        <v>5799</v>
      </c>
      <c r="N968" s="5"/>
    </row>
    <row r="969">
      <c r="A969" s="5" t="s">
        <v>5233</v>
      </c>
      <c r="B969" s="5" t="s">
        <v>5800</v>
      </c>
      <c r="C969" s="5" t="s">
        <v>5801</v>
      </c>
      <c r="D969" s="5" t="s">
        <v>5802</v>
      </c>
      <c r="E969" s="5" t="s">
        <v>5237</v>
      </c>
      <c r="F969" s="5" t="s">
        <v>5803</v>
      </c>
      <c r="G969" s="5"/>
      <c r="H969" s="5"/>
      <c r="I969" s="5"/>
      <c r="J969" s="5" t="s">
        <v>5699</v>
      </c>
      <c r="K969" s="5" t="s">
        <v>5264</v>
      </c>
      <c r="L969" s="5" t="s">
        <v>5419</v>
      </c>
      <c r="M969" s="5" t="s">
        <v>5804</v>
      </c>
      <c r="N969" s="5"/>
    </row>
    <row r="970">
      <c r="A970" s="5" t="s">
        <v>5233</v>
      </c>
      <c r="B970" s="5" t="s">
        <v>5805</v>
      </c>
      <c r="C970" s="5" t="s">
        <v>5806</v>
      </c>
      <c r="D970" s="5" t="s">
        <v>5807</v>
      </c>
      <c r="E970" s="5" t="s">
        <v>5237</v>
      </c>
      <c r="F970" s="5" t="s">
        <v>5808</v>
      </c>
      <c r="G970" s="5"/>
      <c r="H970" s="5"/>
      <c r="I970" s="5"/>
      <c r="J970" s="5" t="s">
        <v>5699</v>
      </c>
      <c r="K970" s="5" t="s">
        <v>5270</v>
      </c>
      <c r="L970" s="5" t="s">
        <v>5263</v>
      </c>
      <c r="M970" s="5" t="s">
        <v>5809</v>
      </c>
      <c r="N970" s="5"/>
    </row>
    <row r="971">
      <c r="A971" s="5" t="s">
        <v>5233</v>
      </c>
      <c r="B971" s="5" t="s">
        <v>5805</v>
      </c>
      <c r="C971" s="5" t="s">
        <v>5810</v>
      </c>
      <c r="D971" s="5" t="s">
        <v>5811</v>
      </c>
      <c r="E971" s="5" t="s">
        <v>5237</v>
      </c>
      <c r="F971" s="5" t="s">
        <v>5812</v>
      </c>
      <c r="G971" s="5"/>
      <c r="H971" s="5"/>
      <c r="I971" s="5"/>
      <c r="J971" s="5" t="s">
        <v>5699</v>
      </c>
      <c r="K971" s="5" t="s">
        <v>5270</v>
      </c>
      <c r="L971" s="5" t="s">
        <v>5419</v>
      </c>
      <c r="M971" s="5" t="s">
        <v>5813</v>
      </c>
      <c r="N971" s="5"/>
    </row>
    <row r="972">
      <c r="A972" s="5" t="s">
        <v>5233</v>
      </c>
      <c r="B972" s="5" t="s">
        <v>5805</v>
      </c>
      <c r="C972" s="5" t="s">
        <v>5810</v>
      </c>
      <c r="D972" s="5" t="s">
        <v>5811</v>
      </c>
      <c r="E972" s="5" t="s">
        <v>5237</v>
      </c>
      <c r="F972" s="5" t="s">
        <v>5812</v>
      </c>
      <c r="G972" s="5"/>
      <c r="H972" s="5"/>
      <c r="I972" s="5"/>
      <c r="J972" s="5" t="s">
        <v>5699</v>
      </c>
      <c r="K972" s="5" t="s">
        <v>5270</v>
      </c>
      <c r="L972" s="5" t="s">
        <v>5419</v>
      </c>
      <c r="M972" s="5" t="s">
        <v>5813</v>
      </c>
      <c r="N972" s="5"/>
    </row>
    <row r="973">
      <c r="A973" s="5" t="s">
        <v>5233</v>
      </c>
      <c r="B973" s="5" t="s">
        <v>5805</v>
      </c>
      <c r="C973" s="5" t="s">
        <v>5810</v>
      </c>
      <c r="D973" s="5" t="s">
        <v>5814</v>
      </c>
      <c r="E973" s="5" t="s">
        <v>5237</v>
      </c>
      <c r="F973" s="5" t="s">
        <v>5812</v>
      </c>
      <c r="G973" s="5"/>
      <c r="H973" s="5"/>
      <c r="I973" s="5"/>
      <c r="J973" s="5" t="s">
        <v>5699</v>
      </c>
      <c r="K973" s="5" t="s">
        <v>5270</v>
      </c>
      <c r="L973" s="5" t="s">
        <v>5419</v>
      </c>
      <c r="M973" s="5" t="s">
        <v>5813</v>
      </c>
      <c r="N973" s="5"/>
    </row>
    <row r="974">
      <c r="A974" s="5" t="s">
        <v>5233</v>
      </c>
      <c r="B974" s="5" t="s">
        <v>5800</v>
      </c>
      <c r="C974" s="5" t="s">
        <v>5815</v>
      </c>
      <c r="D974" s="5" t="s">
        <v>5816</v>
      </c>
      <c r="E974" s="5" t="s">
        <v>5237</v>
      </c>
      <c r="F974" s="5" t="s">
        <v>5817</v>
      </c>
      <c r="G974" s="5"/>
      <c r="H974" s="5"/>
      <c r="I974" s="5"/>
      <c r="J974" s="5" t="s">
        <v>5699</v>
      </c>
      <c r="K974" s="5" t="s">
        <v>5264</v>
      </c>
      <c r="L974" s="5" t="s">
        <v>5545</v>
      </c>
      <c r="M974" s="5" t="s">
        <v>5570</v>
      </c>
      <c r="N974" s="5"/>
    </row>
    <row r="975">
      <c r="A975" s="5" t="s">
        <v>5233</v>
      </c>
      <c r="B975" s="5" t="s">
        <v>5818</v>
      </c>
      <c r="C975" s="5" t="s">
        <v>5819</v>
      </c>
      <c r="D975" s="5" t="s">
        <v>5820</v>
      </c>
      <c r="E975" s="5" t="s">
        <v>5237</v>
      </c>
      <c r="F975" s="5" t="s">
        <v>5821</v>
      </c>
      <c r="G975" s="5"/>
      <c r="H975" s="5"/>
      <c r="I975" s="5"/>
      <c r="J975" s="5" t="s">
        <v>5699</v>
      </c>
      <c r="K975" s="5" t="s">
        <v>5275</v>
      </c>
      <c r="L975" s="5" t="s">
        <v>5263</v>
      </c>
      <c r="M975" s="5" t="s">
        <v>5822</v>
      </c>
      <c r="N975" s="5"/>
    </row>
    <row r="976">
      <c r="A976" s="5" t="s">
        <v>5233</v>
      </c>
      <c r="B976" s="5" t="s">
        <v>5823</v>
      </c>
      <c r="C976" s="5" t="s">
        <v>5824</v>
      </c>
      <c r="D976" s="5" t="s">
        <v>5825</v>
      </c>
      <c r="E976" s="5" t="s">
        <v>5237</v>
      </c>
      <c r="F976" s="5" t="s">
        <v>5826</v>
      </c>
      <c r="G976" s="5"/>
      <c r="H976" s="5"/>
      <c r="I976" s="5"/>
      <c r="J976" s="5" t="s">
        <v>5699</v>
      </c>
      <c r="K976" s="5" t="s">
        <v>5827</v>
      </c>
      <c r="L976" s="5" t="s">
        <v>5263</v>
      </c>
      <c r="M976" s="5" t="s">
        <v>5828</v>
      </c>
      <c r="N976" s="5"/>
    </row>
    <row r="977">
      <c r="A977" s="5" t="s">
        <v>5233</v>
      </c>
      <c r="B977" s="5" t="s">
        <v>5829</v>
      </c>
      <c r="C977" s="5" t="s">
        <v>5830</v>
      </c>
      <c r="D977" s="5" t="s">
        <v>5831</v>
      </c>
      <c r="E977" s="5" t="s">
        <v>5237</v>
      </c>
      <c r="F977" s="5" t="s">
        <v>5832</v>
      </c>
      <c r="G977" s="5"/>
      <c r="H977" s="5"/>
      <c r="I977" s="5"/>
      <c r="J977" s="5" t="s">
        <v>5699</v>
      </c>
      <c r="K977" s="5" t="s">
        <v>5346</v>
      </c>
      <c r="L977" s="5"/>
      <c r="M977" s="5" t="s">
        <v>5833</v>
      </c>
      <c r="N977" s="5"/>
    </row>
    <row r="978">
      <c r="A978" s="5" t="s">
        <v>5233</v>
      </c>
      <c r="B978" s="5" t="s">
        <v>5834</v>
      </c>
      <c r="C978" s="5" t="s">
        <v>5835</v>
      </c>
      <c r="D978" s="5" t="s">
        <v>5836</v>
      </c>
      <c r="E978" s="5" t="s">
        <v>5237</v>
      </c>
      <c r="F978" s="5" t="s">
        <v>5837</v>
      </c>
      <c r="G978" s="5"/>
      <c r="H978" s="5"/>
      <c r="I978" s="5"/>
      <c r="J978" s="5" t="s">
        <v>5699</v>
      </c>
      <c r="K978" s="5" t="s">
        <v>5838</v>
      </c>
      <c r="L978" s="5"/>
      <c r="M978" s="5" t="s">
        <v>5839</v>
      </c>
      <c r="N978" s="5"/>
    </row>
    <row r="979">
      <c r="A979" s="5" t="s">
        <v>5233</v>
      </c>
      <c r="B979" s="5" t="s">
        <v>5840</v>
      </c>
      <c r="C979" s="5" t="s">
        <v>5841</v>
      </c>
      <c r="D979" s="5" t="s">
        <v>5842</v>
      </c>
      <c r="E979" s="5" t="s">
        <v>5237</v>
      </c>
      <c r="F979" s="5" t="s">
        <v>5843</v>
      </c>
      <c r="G979" s="5"/>
      <c r="H979" s="5"/>
      <c r="I979" s="5"/>
      <c r="J979" s="5" t="s">
        <v>5844</v>
      </c>
      <c r="K979" s="5" t="s">
        <v>5845</v>
      </c>
      <c r="L979" s="5" t="s">
        <v>5399</v>
      </c>
      <c r="M979" s="5" t="s">
        <v>5846</v>
      </c>
      <c r="N979" s="5"/>
    </row>
    <row r="980">
      <c r="A980" s="5" t="s">
        <v>5233</v>
      </c>
      <c r="B980" s="5" t="s">
        <v>5847</v>
      </c>
      <c r="C980" s="5" t="s">
        <v>5848</v>
      </c>
      <c r="D980" s="5" t="s">
        <v>5849</v>
      </c>
      <c r="E980" s="5" t="s">
        <v>5237</v>
      </c>
      <c r="F980" s="5" t="s">
        <v>5850</v>
      </c>
      <c r="G980" s="5"/>
      <c r="H980" s="5"/>
      <c r="I980" s="5"/>
      <c r="J980" s="5" t="s">
        <v>5844</v>
      </c>
      <c r="K980" s="5" t="s">
        <v>5664</v>
      </c>
      <c r="L980" s="5" t="s">
        <v>5399</v>
      </c>
      <c r="M980" s="5" t="s">
        <v>5851</v>
      </c>
      <c r="N980" s="5"/>
    </row>
    <row r="981">
      <c r="A981" s="5" t="s">
        <v>5233</v>
      </c>
      <c r="B981" s="5" t="s">
        <v>5852</v>
      </c>
      <c r="C981" s="5" t="s">
        <v>5853</v>
      </c>
      <c r="D981" s="5" t="s">
        <v>5854</v>
      </c>
      <c r="E981" s="5" t="s">
        <v>5237</v>
      </c>
      <c r="F981" s="5" t="s">
        <v>5855</v>
      </c>
      <c r="G981" s="5"/>
      <c r="H981" s="5"/>
      <c r="I981" s="5"/>
      <c r="J981" s="5" t="s">
        <v>5844</v>
      </c>
      <c r="K981" s="5" t="s">
        <v>5264</v>
      </c>
      <c r="L981" s="5" t="s">
        <v>5268</v>
      </c>
      <c r="M981" s="5" t="s">
        <v>5856</v>
      </c>
      <c r="N981" s="5"/>
    </row>
    <row r="982">
      <c r="A982" s="5" t="s">
        <v>5233</v>
      </c>
      <c r="B982" s="5" t="s">
        <v>5857</v>
      </c>
      <c r="C982" s="5" t="s">
        <v>5858</v>
      </c>
      <c r="D982" s="5" t="s">
        <v>5859</v>
      </c>
      <c r="E982" s="5" t="s">
        <v>5237</v>
      </c>
      <c r="F982" s="5" t="s">
        <v>5860</v>
      </c>
      <c r="G982" s="5"/>
      <c r="H982" s="5"/>
      <c r="I982" s="5"/>
      <c r="J982" s="5" t="s">
        <v>5844</v>
      </c>
      <c r="K982" s="5" t="s">
        <v>5270</v>
      </c>
      <c r="L982" s="5" t="s">
        <v>5268</v>
      </c>
      <c r="M982" s="5" t="s">
        <v>5861</v>
      </c>
      <c r="N982" s="5"/>
    </row>
    <row r="983">
      <c r="A983" s="5" t="s">
        <v>5233</v>
      </c>
      <c r="B983" s="5" t="s">
        <v>5857</v>
      </c>
      <c r="C983" s="5" t="s">
        <v>5862</v>
      </c>
      <c r="D983" s="5" t="s">
        <v>5863</v>
      </c>
      <c r="E983" s="5" t="s">
        <v>5237</v>
      </c>
      <c r="F983" s="5" t="s">
        <v>5864</v>
      </c>
      <c r="G983" s="5"/>
      <c r="H983" s="5"/>
      <c r="I983" s="5"/>
      <c r="J983" s="5" t="s">
        <v>5844</v>
      </c>
      <c r="K983" s="5" t="s">
        <v>5270</v>
      </c>
      <c r="L983" s="5" t="s">
        <v>5399</v>
      </c>
      <c r="M983" s="5" t="s">
        <v>5865</v>
      </c>
      <c r="N983" s="5"/>
    </row>
    <row r="984">
      <c r="A984" s="5" t="s">
        <v>5233</v>
      </c>
      <c r="B984" s="5" t="s">
        <v>5866</v>
      </c>
      <c r="C984" s="5" t="s">
        <v>5867</v>
      </c>
      <c r="D984" s="5" t="s">
        <v>5868</v>
      </c>
      <c r="E984" s="5" t="s">
        <v>5237</v>
      </c>
      <c r="F984" s="5" t="s">
        <v>5869</v>
      </c>
      <c r="G984" s="5"/>
      <c r="H984" s="5"/>
      <c r="I984" s="5"/>
      <c r="J984" s="5" t="s">
        <v>5844</v>
      </c>
      <c r="K984" s="5" t="s">
        <v>5582</v>
      </c>
      <c r="L984" s="5" t="s">
        <v>5399</v>
      </c>
      <c r="M984" s="5" t="s">
        <v>5870</v>
      </c>
      <c r="N984" s="5"/>
    </row>
    <row r="985">
      <c r="A985" s="5" t="s">
        <v>5233</v>
      </c>
      <c r="B985" s="5" t="s">
        <v>5871</v>
      </c>
      <c r="C985" s="5" t="s">
        <v>5872</v>
      </c>
      <c r="D985" s="5" t="s">
        <v>5873</v>
      </c>
      <c r="E985" s="5" t="s">
        <v>5237</v>
      </c>
      <c r="F985" s="5" t="s">
        <v>5874</v>
      </c>
      <c r="G985" s="5"/>
      <c r="H985" s="5"/>
      <c r="I985" s="5"/>
      <c r="J985" s="5" t="s">
        <v>5875</v>
      </c>
      <c r="K985" s="5" t="s">
        <v>5307</v>
      </c>
      <c r="L985" s="5" t="s">
        <v>5419</v>
      </c>
      <c r="M985" s="5" t="s">
        <v>5876</v>
      </c>
      <c r="N985" s="5"/>
    </row>
    <row r="986">
      <c r="A986" s="5" t="s">
        <v>5233</v>
      </c>
      <c r="B986" s="5" t="s">
        <v>5877</v>
      </c>
      <c r="C986" s="5" t="s">
        <v>5878</v>
      </c>
      <c r="D986" s="5" t="s">
        <v>5879</v>
      </c>
      <c r="E986" s="5" t="s">
        <v>5237</v>
      </c>
      <c r="F986" s="5" t="s">
        <v>5880</v>
      </c>
      <c r="G986" s="5"/>
      <c r="H986" s="5"/>
      <c r="I986" s="5"/>
      <c r="J986" s="5" t="s">
        <v>5875</v>
      </c>
      <c r="K986" s="5" t="s">
        <v>5313</v>
      </c>
      <c r="L986" s="5" t="s">
        <v>5419</v>
      </c>
      <c r="M986" s="5" t="s">
        <v>5881</v>
      </c>
      <c r="N986" s="5"/>
    </row>
    <row r="987">
      <c r="A987" s="5" t="s">
        <v>5233</v>
      </c>
      <c r="B987" s="5" t="s">
        <v>5882</v>
      </c>
      <c r="C987" s="5" t="s">
        <v>5883</v>
      </c>
      <c r="D987" s="5" t="s">
        <v>5884</v>
      </c>
      <c r="E987" s="5" t="s">
        <v>5237</v>
      </c>
      <c r="F987" s="5" t="s">
        <v>5885</v>
      </c>
      <c r="J987" s="5" t="s">
        <v>5886</v>
      </c>
      <c r="K987" s="5" t="s">
        <v>5307</v>
      </c>
      <c r="L987" s="5"/>
      <c r="M987" s="5" t="s">
        <v>5887</v>
      </c>
    </row>
    <row r="988">
      <c r="A988" s="5" t="s">
        <v>5233</v>
      </c>
      <c r="B988" s="5" t="s">
        <v>5888</v>
      </c>
      <c r="C988" s="5" t="s">
        <v>5889</v>
      </c>
      <c r="D988" s="5" t="s">
        <v>5890</v>
      </c>
      <c r="E988" s="5" t="s">
        <v>5237</v>
      </c>
      <c r="F988" s="5" t="s">
        <v>5891</v>
      </c>
      <c r="J988" s="5" t="s">
        <v>5886</v>
      </c>
      <c r="K988" s="5" t="s">
        <v>5664</v>
      </c>
      <c r="L988" s="5"/>
      <c r="M988" s="5" t="s">
        <v>5892</v>
      </c>
    </row>
    <row r="989">
      <c r="A989" s="5" t="s">
        <v>5233</v>
      </c>
      <c r="B989" s="5" t="s">
        <v>5893</v>
      </c>
      <c r="C989" s="5" t="s">
        <v>5894</v>
      </c>
      <c r="D989" s="5" t="s">
        <v>5895</v>
      </c>
      <c r="E989" s="5" t="s">
        <v>5237</v>
      </c>
      <c r="F989" s="5" t="s">
        <v>5896</v>
      </c>
      <c r="J989" s="5" t="s">
        <v>5886</v>
      </c>
      <c r="K989" s="5" t="s">
        <v>5331</v>
      </c>
      <c r="L989" s="5" t="s">
        <v>5897</v>
      </c>
      <c r="M989" s="5" t="s">
        <v>5898</v>
      </c>
    </row>
    <row r="990">
      <c r="A990" s="5" t="s">
        <v>5233</v>
      </c>
      <c r="B990" s="5" t="s">
        <v>5893</v>
      </c>
      <c r="C990" s="5" t="s">
        <v>5899</v>
      </c>
      <c r="D990" s="5" t="s">
        <v>5900</v>
      </c>
      <c r="E990" s="5" t="s">
        <v>5237</v>
      </c>
      <c r="F990" s="5" t="s">
        <v>5901</v>
      </c>
      <c r="J990" s="5" t="s">
        <v>5886</v>
      </c>
      <c r="K990" s="5" t="s">
        <v>5331</v>
      </c>
      <c r="L990" s="5" t="s">
        <v>5576</v>
      </c>
      <c r="M990" s="5" t="s">
        <v>5902</v>
      </c>
    </row>
    <row r="991">
      <c r="A991" s="5" t="s">
        <v>5233</v>
      </c>
      <c r="B991" s="5" t="s">
        <v>5903</v>
      </c>
      <c r="C991" s="5" t="s">
        <v>5904</v>
      </c>
      <c r="D991" s="5" t="s">
        <v>5905</v>
      </c>
      <c r="E991" s="5" t="s">
        <v>5237</v>
      </c>
      <c r="F991" s="5" t="s">
        <v>5906</v>
      </c>
      <c r="J991" s="5" t="s">
        <v>5886</v>
      </c>
      <c r="K991" s="5" t="s">
        <v>5264</v>
      </c>
      <c r="L991" s="5"/>
      <c r="M991" s="5" t="s">
        <v>5907</v>
      </c>
    </row>
    <row r="992">
      <c r="A992" s="5" t="s">
        <v>5233</v>
      </c>
      <c r="B992" s="5" t="s">
        <v>5903</v>
      </c>
      <c r="C992" s="5" t="s">
        <v>5908</v>
      </c>
      <c r="D992" s="5" t="s">
        <v>5909</v>
      </c>
      <c r="E992" s="5" t="s">
        <v>5237</v>
      </c>
      <c r="F992" s="5" t="s">
        <v>5910</v>
      </c>
      <c r="J992" s="5" t="s">
        <v>5886</v>
      </c>
      <c r="K992" s="5" t="s">
        <v>5264</v>
      </c>
      <c r="L992" s="5"/>
      <c r="M992" s="5" t="s">
        <v>5911</v>
      </c>
    </row>
    <row r="993">
      <c r="A993" s="5" t="s">
        <v>5233</v>
      </c>
      <c r="B993" s="5" t="s">
        <v>5903</v>
      </c>
      <c r="C993" s="5" t="s">
        <v>5912</v>
      </c>
      <c r="D993" s="5" t="s">
        <v>5913</v>
      </c>
      <c r="E993" s="5" t="s">
        <v>5237</v>
      </c>
      <c r="F993" s="5" t="s">
        <v>5914</v>
      </c>
      <c r="J993" s="5" t="s">
        <v>5886</v>
      </c>
      <c r="K993" s="5" t="s">
        <v>5264</v>
      </c>
      <c r="L993" s="5" t="s">
        <v>5268</v>
      </c>
      <c r="M993" s="5" t="s">
        <v>5915</v>
      </c>
    </row>
    <row r="994">
      <c r="A994" s="5" t="s">
        <v>5233</v>
      </c>
      <c r="B994" s="5" t="s">
        <v>5903</v>
      </c>
      <c r="C994" s="5" t="s">
        <v>5916</v>
      </c>
      <c r="D994" s="5" t="s">
        <v>5917</v>
      </c>
      <c r="E994" s="5" t="s">
        <v>5237</v>
      </c>
      <c r="F994" s="5" t="s">
        <v>5918</v>
      </c>
      <c r="J994" s="5" t="s">
        <v>5886</v>
      </c>
      <c r="K994" s="5" t="s">
        <v>5264</v>
      </c>
      <c r="L994" s="5" t="s">
        <v>5419</v>
      </c>
      <c r="M994" s="5" t="s">
        <v>5919</v>
      </c>
    </row>
    <row r="995">
      <c r="A995" s="5" t="s">
        <v>5233</v>
      </c>
      <c r="B995" s="5" t="s">
        <v>5920</v>
      </c>
      <c r="C995" s="5" t="s">
        <v>5921</v>
      </c>
      <c r="D995" s="5" t="s">
        <v>5922</v>
      </c>
      <c r="E995" s="5" t="s">
        <v>5237</v>
      </c>
      <c r="F995" s="5" t="s">
        <v>5923</v>
      </c>
      <c r="J995" s="5" t="s">
        <v>5886</v>
      </c>
      <c r="K995" s="5" t="s">
        <v>5270</v>
      </c>
      <c r="L995" s="5" t="s">
        <v>5419</v>
      </c>
      <c r="M995" s="5" t="s">
        <v>5924</v>
      </c>
    </row>
    <row r="996">
      <c r="A996" s="5" t="s">
        <v>5233</v>
      </c>
      <c r="B996" s="5" t="s">
        <v>5903</v>
      </c>
      <c r="C996" s="5" t="s">
        <v>5925</v>
      </c>
      <c r="D996" s="5" t="s">
        <v>5926</v>
      </c>
      <c r="E996" s="5" t="s">
        <v>5237</v>
      </c>
      <c r="F996" s="5" t="s">
        <v>5927</v>
      </c>
      <c r="J996" s="5" t="s">
        <v>5886</v>
      </c>
      <c r="K996" s="5" t="s">
        <v>5264</v>
      </c>
      <c r="L996" s="5" t="s">
        <v>5897</v>
      </c>
      <c r="M996" s="5" t="s">
        <v>5928</v>
      </c>
    </row>
    <row r="997">
      <c r="A997" s="5" t="s">
        <v>5233</v>
      </c>
      <c r="B997" s="5" t="s">
        <v>5929</v>
      </c>
      <c r="C997" s="5" t="s">
        <v>5930</v>
      </c>
      <c r="D997" s="5" t="s">
        <v>5931</v>
      </c>
      <c r="E997" s="5" t="s">
        <v>5237</v>
      </c>
      <c r="F997" s="5" t="s">
        <v>5932</v>
      </c>
      <c r="J997" s="5" t="s">
        <v>5933</v>
      </c>
      <c r="K997" s="5" t="s">
        <v>5934</v>
      </c>
      <c r="L997" s="5" t="s">
        <v>5263</v>
      </c>
      <c r="M997" s="5" t="s">
        <v>5935</v>
      </c>
    </row>
    <row r="998">
      <c r="A998" s="5" t="s">
        <v>5233</v>
      </c>
      <c r="B998" s="5" t="s">
        <v>5936</v>
      </c>
      <c r="C998" s="5" t="s">
        <v>5937</v>
      </c>
      <c r="D998" s="5" t="s">
        <v>5938</v>
      </c>
      <c r="E998" s="5" t="s">
        <v>5237</v>
      </c>
      <c r="F998" s="5" t="s">
        <v>5939</v>
      </c>
      <c r="J998" s="5" t="s">
        <v>5933</v>
      </c>
      <c r="K998" s="5" t="s">
        <v>5513</v>
      </c>
      <c r="L998" s="5" t="s">
        <v>5263</v>
      </c>
      <c r="M998" s="5" t="s">
        <v>5940</v>
      </c>
    </row>
    <row r="999">
      <c r="A999" s="5" t="s">
        <v>5233</v>
      </c>
      <c r="B999" s="5" t="s">
        <v>5941</v>
      </c>
      <c r="C999" s="5" t="s">
        <v>5942</v>
      </c>
      <c r="D999" s="5" t="s">
        <v>5943</v>
      </c>
      <c r="E999" s="5" t="s">
        <v>5237</v>
      </c>
      <c r="F999" s="5" t="s">
        <v>5944</v>
      </c>
      <c r="J999" s="5" t="s">
        <v>5933</v>
      </c>
      <c r="K999" s="5" t="s">
        <v>5664</v>
      </c>
      <c r="L999" s="5" t="s">
        <v>5945</v>
      </c>
      <c r="M999" s="5" t="s">
        <v>5946</v>
      </c>
    </row>
    <row r="1000">
      <c r="A1000" s="5" t="s">
        <v>5233</v>
      </c>
      <c r="B1000" s="5" t="s">
        <v>5947</v>
      </c>
      <c r="C1000" s="5" t="s">
        <v>5948</v>
      </c>
      <c r="D1000" s="5" t="s">
        <v>5949</v>
      </c>
      <c r="E1000" s="5" t="s">
        <v>5237</v>
      </c>
      <c r="F1000" s="5" t="s">
        <v>5950</v>
      </c>
      <c r="J1000" s="5" t="s">
        <v>5933</v>
      </c>
      <c r="K1000" s="5" t="s">
        <v>5307</v>
      </c>
      <c r="L1000" s="5" t="s">
        <v>5263</v>
      </c>
      <c r="M1000" s="5" t="s">
        <v>5951</v>
      </c>
    </row>
    <row r="1001">
      <c r="A1001" s="5" t="s">
        <v>5233</v>
      </c>
      <c r="B1001" s="5" t="s">
        <v>5952</v>
      </c>
      <c r="C1001" s="5" t="s">
        <v>5953</v>
      </c>
      <c r="D1001" s="5" t="s">
        <v>5954</v>
      </c>
      <c r="E1001" s="5" t="s">
        <v>5237</v>
      </c>
      <c r="F1001" s="5" t="s">
        <v>5955</v>
      </c>
      <c r="J1001" s="5" t="s">
        <v>5933</v>
      </c>
      <c r="K1001" s="5" t="s">
        <v>5313</v>
      </c>
      <c r="L1001" s="5" t="s">
        <v>5263</v>
      </c>
      <c r="M1001" s="5" t="s">
        <v>5956</v>
      </c>
    </row>
    <row r="1002">
      <c r="A1002" s="5" t="s">
        <v>5233</v>
      </c>
      <c r="B1002" s="5" t="s">
        <v>5957</v>
      </c>
      <c r="C1002" s="5" t="s">
        <v>5958</v>
      </c>
      <c r="D1002" s="5" t="s">
        <v>5959</v>
      </c>
      <c r="E1002" s="5" t="s">
        <v>5237</v>
      </c>
      <c r="F1002" s="5" t="s">
        <v>5960</v>
      </c>
      <c r="J1002" s="5" t="s">
        <v>5933</v>
      </c>
      <c r="K1002" s="5" t="s">
        <v>5331</v>
      </c>
      <c r="L1002" s="5"/>
      <c r="M1002" s="5" t="s">
        <v>5961</v>
      </c>
    </row>
    <row r="1003">
      <c r="A1003" s="5" t="s">
        <v>5233</v>
      </c>
      <c r="B1003" s="5" t="s">
        <v>5962</v>
      </c>
      <c r="C1003" s="5" t="s">
        <v>5963</v>
      </c>
      <c r="D1003" s="5" t="s">
        <v>5964</v>
      </c>
      <c r="E1003" s="5" t="s">
        <v>5237</v>
      </c>
      <c r="F1003" s="5" t="s">
        <v>5965</v>
      </c>
      <c r="J1003" s="5" t="s">
        <v>5933</v>
      </c>
      <c r="K1003" s="5" t="s">
        <v>5787</v>
      </c>
      <c r="L1003" s="5" t="s">
        <v>5263</v>
      </c>
      <c r="M1003" s="5" t="s">
        <v>5966</v>
      </c>
    </row>
    <row r="1004">
      <c r="A1004" s="5" t="s">
        <v>5233</v>
      </c>
      <c r="B1004" s="5" t="s">
        <v>5957</v>
      </c>
      <c r="C1004" s="5" t="s">
        <v>5967</v>
      </c>
      <c r="D1004" s="5" t="s">
        <v>5968</v>
      </c>
      <c r="E1004" s="5" t="s">
        <v>5237</v>
      </c>
      <c r="F1004" s="5" t="s">
        <v>5969</v>
      </c>
      <c r="J1004" s="5" t="s">
        <v>5933</v>
      </c>
      <c r="K1004" s="5" t="s">
        <v>5331</v>
      </c>
      <c r="L1004" s="5" t="s">
        <v>5419</v>
      </c>
      <c r="M1004" s="5" t="s">
        <v>5970</v>
      </c>
    </row>
    <row r="1005">
      <c r="A1005" s="5" t="s">
        <v>5233</v>
      </c>
      <c r="B1005" s="5" t="s">
        <v>5957</v>
      </c>
      <c r="C1005" s="5" t="s">
        <v>5971</v>
      </c>
      <c r="D1005" s="5" t="s">
        <v>5972</v>
      </c>
      <c r="E1005" s="5" t="s">
        <v>5237</v>
      </c>
      <c r="F1005" s="5" t="s">
        <v>5973</v>
      </c>
      <c r="J1005" s="5" t="s">
        <v>5933</v>
      </c>
      <c r="K1005" s="5" t="s">
        <v>5331</v>
      </c>
      <c r="L1005" s="5" t="s">
        <v>5897</v>
      </c>
      <c r="M1005" s="5" t="s">
        <v>5974</v>
      </c>
    </row>
    <row r="1006">
      <c r="A1006" s="5" t="s">
        <v>5233</v>
      </c>
      <c r="B1006" s="5" t="s">
        <v>5957</v>
      </c>
      <c r="C1006" s="5" t="s">
        <v>5975</v>
      </c>
      <c r="D1006" s="5" t="s">
        <v>5976</v>
      </c>
      <c r="E1006" s="5" t="s">
        <v>5237</v>
      </c>
      <c r="F1006" s="5" t="s">
        <v>5977</v>
      </c>
      <c r="J1006" s="5" t="s">
        <v>5933</v>
      </c>
      <c r="K1006" s="5" t="s">
        <v>5331</v>
      </c>
      <c r="L1006" s="5" t="s">
        <v>5576</v>
      </c>
      <c r="M1006" s="5" t="s">
        <v>5978</v>
      </c>
    </row>
    <row r="1007">
      <c r="A1007" s="5" t="s">
        <v>5233</v>
      </c>
      <c r="B1007" s="5" t="s">
        <v>5979</v>
      </c>
      <c r="C1007" s="5" t="s">
        <v>5980</v>
      </c>
      <c r="D1007" s="5" t="s">
        <v>5981</v>
      </c>
      <c r="E1007" s="5" t="s">
        <v>5237</v>
      </c>
      <c r="F1007" s="5" t="s">
        <v>5982</v>
      </c>
      <c r="J1007" s="5" t="s">
        <v>5933</v>
      </c>
      <c r="K1007" s="5" t="s">
        <v>5264</v>
      </c>
      <c r="L1007" s="5" t="s">
        <v>5419</v>
      </c>
      <c r="M1007" s="5" t="s">
        <v>5983</v>
      </c>
    </row>
    <row r="1008">
      <c r="A1008" s="5" t="s">
        <v>5233</v>
      </c>
      <c r="B1008" s="5" t="s">
        <v>5984</v>
      </c>
      <c r="C1008" s="5" t="s">
        <v>5985</v>
      </c>
      <c r="D1008" s="5" t="s">
        <v>5986</v>
      </c>
      <c r="E1008" s="5" t="s">
        <v>5237</v>
      </c>
      <c r="F1008" s="5" t="s">
        <v>5987</v>
      </c>
      <c r="J1008" s="5" t="s">
        <v>5933</v>
      </c>
      <c r="K1008" s="5" t="s">
        <v>5270</v>
      </c>
      <c r="L1008" s="5"/>
      <c r="M1008" s="5" t="s">
        <v>5988</v>
      </c>
    </row>
    <row r="1009">
      <c r="A1009" s="5" t="s">
        <v>5233</v>
      </c>
      <c r="B1009" s="5" t="s">
        <v>5984</v>
      </c>
      <c r="C1009" s="5" t="s">
        <v>5989</v>
      </c>
      <c r="D1009" s="5" t="s">
        <v>5990</v>
      </c>
      <c r="E1009" s="5" t="s">
        <v>5237</v>
      </c>
      <c r="F1009" s="5" t="s">
        <v>5991</v>
      </c>
      <c r="J1009" s="5" t="s">
        <v>5933</v>
      </c>
      <c r="K1009" s="5" t="s">
        <v>5270</v>
      </c>
      <c r="L1009" s="5" t="s">
        <v>5268</v>
      </c>
      <c r="M1009" s="5" t="s">
        <v>5992</v>
      </c>
    </row>
    <row r="1010">
      <c r="A1010" s="5" t="s">
        <v>5233</v>
      </c>
      <c r="B1010" s="5" t="s">
        <v>5984</v>
      </c>
      <c r="C1010" s="5" t="s">
        <v>5993</v>
      </c>
      <c r="D1010" s="5" t="s">
        <v>5994</v>
      </c>
      <c r="E1010" s="5" t="s">
        <v>5237</v>
      </c>
      <c r="F1010" s="5" t="s">
        <v>5995</v>
      </c>
      <c r="J1010" s="5" t="s">
        <v>5933</v>
      </c>
      <c r="K1010" s="5" t="s">
        <v>5270</v>
      </c>
      <c r="L1010" s="5" t="s">
        <v>5419</v>
      </c>
      <c r="M1010" s="5" t="s">
        <v>5996</v>
      </c>
    </row>
    <row r="1011">
      <c r="A1011" s="5" t="s">
        <v>5233</v>
      </c>
      <c r="B1011" s="5" t="s">
        <v>5979</v>
      </c>
      <c r="C1011" s="5" t="s">
        <v>5997</v>
      </c>
      <c r="D1011" s="5" t="s">
        <v>5998</v>
      </c>
      <c r="E1011" s="5" t="s">
        <v>5237</v>
      </c>
      <c r="F1011" s="5" t="s">
        <v>5999</v>
      </c>
      <c r="J1011" s="5" t="s">
        <v>5933</v>
      </c>
      <c r="K1011" s="5" t="s">
        <v>5264</v>
      </c>
      <c r="L1011" s="5" t="s">
        <v>5897</v>
      </c>
      <c r="M1011" s="5" t="s">
        <v>6000</v>
      </c>
    </row>
    <row r="1012">
      <c r="A1012" s="5" t="s">
        <v>5233</v>
      </c>
      <c r="B1012" s="5" t="s">
        <v>5979</v>
      </c>
      <c r="C1012" s="5" t="s">
        <v>6001</v>
      </c>
      <c r="D1012" s="5" t="s">
        <v>6002</v>
      </c>
      <c r="E1012" s="5" t="s">
        <v>5237</v>
      </c>
      <c r="F1012" s="5" t="s">
        <v>6003</v>
      </c>
      <c r="J1012" s="5" t="s">
        <v>5933</v>
      </c>
      <c r="K1012" s="5" t="s">
        <v>5264</v>
      </c>
      <c r="L1012" s="5" t="s">
        <v>5576</v>
      </c>
      <c r="M1012" s="5" t="s">
        <v>6004</v>
      </c>
    </row>
    <row r="1013">
      <c r="A1013" s="5" t="s">
        <v>5233</v>
      </c>
      <c r="B1013" s="5" t="s">
        <v>6005</v>
      </c>
      <c r="C1013" s="5" t="s">
        <v>6006</v>
      </c>
      <c r="D1013" s="5" t="s">
        <v>6007</v>
      </c>
      <c r="E1013" s="5" t="s">
        <v>5237</v>
      </c>
      <c r="F1013" s="5" t="s">
        <v>6008</v>
      </c>
      <c r="J1013" s="5" t="s">
        <v>5933</v>
      </c>
      <c r="K1013" s="5" t="s">
        <v>6009</v>
      </c>
      <c r="L1013" s="5"/>
      <c r="M1013" s="5" t="s">
        <v>6010</v>
      </c>
    </row>
    <row r="1014">
      <c r="A1014" s="5" t="s">
        <v>5233</v>
      </c>
      <c r="B1014" s="5" t="s">
        <v>6011</v>
      </c>
      <c r="C1014" s="5" t="s">
        <v>6012</v>
      </c>
      <c r="D1014" s="5" t="s">
        <v>6013</v>
      </c>
      <c r="E1014" s="5" t="s">
        <v>5237</v>
      </c>
      <c r="F1014" s="5" t="s">
        <v>6014</v>
      </c>
      <c r="J1014" s="5" t="s">
        <v>5933</v>
      </c>
      <c r="K1014" s="5" t="s">
        <v>6015</v>
      </c>
      <c r="L1014" s="5" t="s">
        <v>5263</v>
      </c>
      <c r="M1014" s="5" t="s">
        <v>6016</v>
      </c>
    </row>
    <row r="1015">
      <c r="A1015" s="5" t="s">
        <v>5233</v>
      </c>
      <c r="B1015" s="5" t="s">
        <v>6011</v>
      </c>
      <c r="C1015" s="5" t="s">
        <v>6017</v>
      </c>
      <c r="D1015" s="5" t="s">
        <v>6018</v>
      </c>
      <c r="E1015" s="5" t="s">
        <v>5237</v>
      </c>
      <c r="F1015" s="5" t="s">
        <v>6019</v>
      </c>
      <c r="J1015" s="5" t="s">
        <v>5933</v>
      </c>
      <c r="K1015" s="5" t="s">
        <v>6015</v>
      </c>
      <c r="L1015" s="5" t="s">
        <v>5263</v>
      </c>
      <c r="M1015" s="5" t="s">
        <v>6020</v>
      </c>
    </row>
    <row r="1016">
      <c r="A1016" s="5" t="s">
        <v>5233</v>
      </c>
      <c r="B1016" s="5" t="s">
        <v>6011</v>
      </c>
      <c r="C1016" s="5" t="s">
        <v>6021</v>
      </c>
      <c r="D1016" s="5" t="s">
        <v>6022</v>
      </c>
      <c r="E1016" s="5" t="s">
        <v>5237</v>
      </c>
      <c r="F1016" s="5" t="s">
        <v>6023</v>
      </c>
      <c r="J1016" s="5" t="s">
        <v>5933</v>
      </c>
      <c r="K1016" s="5" t="s">
        <v>6015</v>
      </c>
      <c r="L1016" s="5" t="s">
        <v>6024</v>
      </c>
      <c r="M1016" s="5" t="s">
        <v>6025</v>
      </c>
    </row>
    <row r="1017">
      <c r="A1017" s="5" t="s">
        <v>5233</v>
      </c>
      <c r="B1017" s="5" t="s">
        <v>6026</v>
      </c>
      <c r="C1017" s="5" t="s">
        <v>6027</v>
      </c>
      <c r="D1017" s="5" t="s">
        <v>6028</v>
      </c>
      <c r="E1017" s="5" t="s">
        <v>5237</v>
      </c>
      <c r="F1017" s="5" t="s">
        <v>6029</v>
      </c>
      <c r="J1017" s="5" t="s">
        <v>5933</v>
      </c>
      <c r="K1017" s="5" t="s">
        <v>5827</v>
      </c>
      <c r="L1017" s="5" t="s">
        <v>5576</v>
      </c>
      <c r="M1017" s="5" t="s">
        <v>6030</v>
      </c>
    </row>
    <row r="1018">
      <c r="A1018" s="5" t="s">
        <v>5233</v>
      </c>
      <c r="B1018" s="5" t="s">
        <v>6031</v>
      </c>
      <c r="C1018" s="5" t="s">
        <v>6032</v>
      </c>
      <c r="D1018" s="5" t="s">
        <v>6033</v>
      </c>
      <c r="E1018" s="5" t="s">
        <v>5237</v>
      </c>
      <c r="F1018" s="5" t="s">
        <v>6034</v>
      </c>
      <c r="J1018" s="5" t="s">
        <v>6035</v>
      </c>
      <c r="K1018" s="5" t="s">
        <v>5448</v>
      </c>
      <c r="L1018" s="5" t="s">
        <v>5545</v>
      </c>
      <c r="M1018" s="5" t="s">
        <v>6036</v>
      </c>
    </row>
    <row r="1019">
      <c r="A1019" s="5" t="s">
        <v>5233</v>
      </c>
      <c r="B1019" s="5" t="s">
        <v>6037</v>
      </c>
      <c r="C1019" s="5" t="s">
        <v>6038</v>
      </c>
      <c r="D1019" s="5" t="s">
        <v>6039</v>
      </c>
      <c r="E1019" s="5" t="s">
        <v>5237</v>
      </c>
      <c r="F1019" s="5" t="s">
        <v>6040</v>
      </c>
      <c r="J1019" s="5" t="s">
        <v>6035</v>
      </c>
      <c r="K1019" s="5" t="s">
        <v>5307</v>
      </c>
      <c r="L1019" s="5" t="s">
        <v>5419</v>
      </c>
      <c r="M1019" s="5" t="s">
        <v>6041</v>
      </c>
    </row>
    <row r="1020">
      <c r="A1020" s="5" t="s">
        <v>5233</v>
      </c>
      <c r="B1020" s="5" t="s">
        <v>6042</v>
      </c>
      <c r="C1020" s="5" t="s">
        <v>6043</v>
      </c>
      <c r="D1020" s="5" t="s">
        <v>6044</v>
      </c>
      <c r="E1020" s="5" t="s">
        <v>5237</v>
      </c>
      <c r="F1020" s="5" t="s">
        <v>6045</v>
      </c>
      <c r="J1020" s="5" t="s">
        <v>6035</v>
      </c>
      <c r="K1020" s="5" t="s">
        <v>5313</v>
      </c>
      <c r="L1020" s="5" t="s">
        <v>5419</v>
      </c>
      <c r="M1020" s="5" t="s">
        <v>6046</v>
      </c>
    </row>
    <row r="1021">
      <c r="A1021" s="5" t="s">
        <v>5233</v>
      </c>
      <c r="B1021" s="5" t="s">
        <v>6042</v>
      </c>
      <c r="C1021" s="5" t="s">
        <v>6047</v>
      </c>
      <c r="D1021" s="5" t="s">
        <v>6048</v>
      </c>
      <c r="E1021" s="5" t="s">
        <v>5237</v>
      </c>
      <c r="F1021" s="5" t="s">
        <v>6049</v>
      </c>
      <c r="J1021" s="5" t="s">
        <v>6035</v>
      </c>
      <c r="K1021" s="5" t="s">
        <v>5313</v>
      </c>
      <c r="L1021" s="5" t="s">
        <v>5545</v>
      </c>
      <c r="M1021" s="5" t="s">
        <v>6050</v>
      </c>
    </row>
    <row r="1022">
      <c r="A1022" s="5" t="s">
        <v>5233</v>
      </c>
      <c r="B1022" s="5" t="s">
        <v>6051</v>
      </c>
      <c r="C1022" s="5" t="s">
        <v>6052</v>
      </c>
      <c r="D1022" s="5" t="s">
        <v>6053</v>
      </c>
      <c r="E1022" s="5" t="s">
        <v>5237</v>
      </c>
      <c r="F1022" s="5" t="s">
        <v>6054</v>
      </c>
      <c r="J1022" s="5" t="s">
        <v>6035</v>
      </c>
      <c r="K1022" s="5" t="s">
        <v>5325</v>
      </c>
      <c r="L1022" s="5" t="s">
        <v>5263</v>
      </c>
      <c r="M1022" s="5" t="s">
        <v>6055</v>
      </c>
    </row>
    <row r="1023">
      <c r="A1023" s="5" t="s">
        <v>5233</v>
      </c>
      <c r="B1023" s="5" t="s">
        <v>6051</v>
      </c>
      <c r="C1023" s="5" t="s">
        <v>6056</v>
      </c>
      <c r="D1023" s="5" t="s">
        <v>6057</v>
      </c>
      <c r="E1023" s="5" t="s">
        <v>5237</v>
      </c>
      <c r="F1023" s="5" t="s">
        <v>6058</v>
      </c>
      <c r="J1023" s="5" t="s">
        <v>6035</v>
      </c>
      <c r="K1023" s="5" t="s">
        <v>5325</v>
      </c>
      <c r="L1023" s="5" t="s">
        <v>5545</v>
      </c>
      <c r="M1023" s="5" t="s">
        <v>6059</v>
      </c>
    </row>
    <row r="1024">
      <c r="A1024" s="5" t="s">
        <v>5233</v>
      </c>
      <c r="B1024" s="5" t="s">
        <v>6051</v>
      </c>
      <c r="C1024" s="5" t="s">
        <v>6060</v>
      </c>
      <c r="D1024" s="5" t="s">
        <v>6061</v>
      </c>
      <c r="E1024" s="5" t="s">
        <v>5237</v>
      </c>
      <c r="F1024" s="5" t="s">
        <v>6062</v>
      </c>
      <c r="J1024" s="5" t="s">
        <v>6035</v>
      </c>
      <c r="K1024" s="5" t="s">
        <v>5325</v>
      </c>
      <c r="L1024" s="5" t="s">
        <v>5545</v>
      </c>
      <c r="M1024" s="5" t="s">
        <v>6063</v>
      </c>
    </row>
    <row r="1025">
      <c r="A1025" s="5" t="s">
        <v>5233</v>
      </c>
      <c r="B1025" s="5" t="s">
        <v>6064</v>
      </c>
      <c r="C1025" s="5" t="s">
        <v>6065</v>
      </c>
      <c r="D1025" s="5" t="s">
        <v>6066</v>
      </c>
      <c r="E1025" s="5" t="s">
        <v>5237</v>
      </c>
      <c r="F1025" s="5" t="s">
        <v>6067</v>
      </c>
      <c r="J1025" s="5" t="s">
        <v>6035</v>
      </c>
      <c r="K1025" s="5" t="s">
        <v>5781</v>
      </c>
      <c r="L1025" s="5" t="s">
        <v>5545</v>
      </c>
      <c r="M1025" s="5" t="s">
        <v>6068</v>
      </c>
    </row>
    <row r="1026">
      <c r="A1026" s="5" t="s">
        <v>5233</v>
      </c>
      <c r="B1026" s="5" t="s">
        <v>6069</v>
      </c>
      <c r="C1026" s="5" t="s">
        <v>6070</v>
      </c>
      <c r="D1026" s="5" t="s">
        <v>6071</v>
      </c>
      <c r="E1026" s="5" t="s">
        <v>5237</v>
      </c>
      <c r="F1026" s="5" t="s">
        <v>6072</v>
      </c>
      <c r="J1026" s="5" t="s">
        <v>6035</v>
      </c>
      <c r="K1026" s="5" t="s">
        <v>5331</v>
      </c>
      <c r="L1026" s="5" t="s">
        <v>5419</v>
      </c>
      <c r="M1026" s="5" t="s">
        <v>6073</v>
      </c>
    </row>
    <row r="1027">
      <c r="A1027" s="5" t="s">
        <v>5233</v>
      </c>
      <c r="B1027" s="5" t="s">
        <v>6069</v>
      </c>
      <c r="C1027" s="5" t="s">
        <v>6074</v>
      </c>
      <c r="D1027" s="5" t="s">
        <v>6075</v>
      </c>
      <c r="E1027" s="5" t="s">
        <v>5237</v>
      </c>
      <c r="F1027" s="5" t="s">
        <v>6076</v>
      </c>
      <c r="J1027" s="5" t="s">
        <v>6035</v>
      </c>
      <c r="K1027" s="5" t="s">
        <v>5331</v>
      </c>
      <c r="L1027" s="5" t="s">
        <v>6077</v>
      </c>
      <c r="M1027" s="5" t="s">
        <v>6078</v>
      </c>
    </row>
    <row r="1028">
      <c r="A1028" s="5" t="s">
        <v>5233</v>
      </c>
      <c r="B1028" s="5" t="s">
        <v>6079</v>
      </c>
      <c r="C1028" s="5" t="s">
        <v>6080</v>
      </c>
      <c r="D1028" s="5" t="s">
        <v>6081</v>
      </c>
      <c r="E1028" s="5" t="s">
        <v>5237</v>
      </c>
      <c r="F1028" s="5" t="s">
        <v>6082</v>
      </c>
      <c r="J1028" s="5" t="s">
        <v>6035</v>
      </c>
      <c r="K1028" s="5" t="s">
        <v>5798</v>
      </c>
      <c r="L1028" s="5" t="s">
        <v>5263</v>
      </c>
      <c r="M1028" s="5" t="s">
        <v>6083</v>
      </c>
    </row>
    <row r="1029">
      <c r="A1029" s="5" t="s">
        <v>5233</v>
      </c>
      <c r="B1029" s="5" t="s">
        <v>6084</v>
      </c>
      <c r="C1029" s="5" t="s">
        <v>6085</v>
      </c>
      <c r="D1029" s="5" t="s">
        <v>6086</v>
      </c>
      <c r="E1029" s="5" t="s">
        <v>5237</v>
      </c>
      <c r="F1029" s="5" t="s">
        <v>6087</v>
      </c>
      <c r="J1029" s="5" t="s">
        <v>6035</v>
      </c>
      <c r="K1029" s="5" t="s">
        <v>5264</v>
      </c>
      <c r="L1029" s="5" t="s">
        <v>5419</v>
      </c>
      <c r="M1029" s="5" t="s">
        <v>6088</v>
      </c>
    </row>
    <row r="1030">
      <c r="A1030" s="5" t="s">
        <v>5233</v>
      </c>
      <c r="B1030" s="5" t="s">
        <v>6089</v>
      </c>
      <c r="C1030" s="5" t="s">
        <v>6090</v>
      </c>
      <c r="D1030" s="5" t="s">
        <v>6091</v>
      </c>
      <c r="E1030" s="5" t="s">
        <v>5237</v>
      </c>
      <c r="F1030" s="5" t="s">
        <v>6092</v>
      </c>
      <c r="J1030" s="5" t="s">
        <v>6035</v>
      </c>
      <c r="K1030" s="5" t="s">
        <v>5270</v>
      </c>
      <c r="L1030" s="5" t="s">
        <v>5419</v>
      </c>
      <c r="M1030" s="5" t="s">
        <v>6093</v>
      </c>
    </row>
    <row r="1031">
      <c r="A1031" s="5" t="s">
        <v>5233</v>
      </c>
      <c r="B1031" s="5" t="s">
        <v>6089</v>
      </c>
      <c r="C1031" s="5" t="s">
        <v>6090</v>
      </c>
      <c r="D1031" s="5" t="s">
        <v>6094</v>
      </c>
      <c r="E1031" s="5" t="s">
        <v>5237</v>
      </c>
      <c r="F1031" s="5" t="s">
        <v>6092</v>
      </c>
      <c r="J1031" s="5" t="s">
        <v>6035</v>
      </c>
      <c r="K1031" s="5" t="s">
        <v>5270</v>
      </c>
      <c r="L1031" s="5" t="s">
        <v>5419</v>
      </c>
      <c r="M1031" s="5" t="s">
        <v>6093</v>
      </c>
    </row>
    <row r="1032">
      <c r="A1032" s="5" t="s">
        <v>5233</v>
      </c>
      <c r="B1032" s="5" t="s">
        <v>6089</v>
      </c>
      <c r="C1032" s="5" t="s">
        <v>6095</v>
      </c>
      <c r="D1032" s="5" t="s">
        <v>6096</v>
      </c>
      <c r="E1032" s="5" t="s">
        <v>5237</v>
      </c>
      <c r="F1032" s="5" t="s">
        <v>6097</v>
      </c>
      <c r="J1032" s="5" t="s">
        <v>6035</v>
      </c>
      <c r="K1032" s="5" t="s">
        <v>5270</v>
      </c>
      <c r="L1032" s="5" t="s">
        <v>5545</v>
      </c>
      <c r="M1032" s="5" t="s">
        <v>6098</v>
      </c>
    </row>
    <row r="1033">
      <c r="A1033" s="5" t="s">
        <v>5233</v>
      </c>
      <c r="B1033" s="5" t="s">
        <v>6089</v>
      </c>
      <c r="C1033" s="5" t="s">
        <v>6099</v>
      </c>
      <c r="D1033" s="5" t="s">
        <v>6100</v>
      </c>
      <c r="E1033" s="5" t="s">
        <v>5237</v>
      </c>
      <c r="F1033" s="5" t="s">
        <v>6101</v>
      </c>
      <c r="J1033" s="5" t="s">
        <v>6035</v>
      </c>
      <c r="K1033" s="5" t="s">
        <v>5270</v>
      </c>
      <c r="L1033" s="5" t="s">
        <v>5545</v>
      </c>
      <c r="M1033" s="5" t="s">
        <v>6102</v>
      </c>
    </row>
    <row r="1034">
      <c r="A1034" s="5" t="s">
        <v>5233</v>
      </c>
      <c r="B1034" s="5" t="s">
        <v>6084</v>
      </c>
      <c r="C1034" s="5" t="s">
        <v>6103</v>
      </c>
      <c r="D1034" s="5" t="s">
        <v>6104</v>
      </c>
      <c r="E1034" s="5" t="s">
        <v>5237</v>
      </c>
      <c r="F1034" s="5" t="s">
        <v>6105</v>
      </c>
      <c r="J1034" s="5" t="s">
        <v>6035</v>
      </c>
      <c r="K1034" s="5" t="s">
        <v>5264</v>
      </c>
      <c r="L1034" s="5" t="s">
        <v>5545</v>
      </c>
      <c r="M1034" s="5" t="s">
        <v>6106</v>
      </c>
    </row>
    <row r="1035">
      <c r="A1035" s="5" t="s">
        <v>5233</v>
      </c>
      <c r="B1035" s="5" t="s">
        <v>6084</v>
      </c>
      <c r="C1035" s="5" t="s">
        <v>6107</v>
      </c>
      <c r="D1035" s="5" t="s">
        <v>6108</v>
      </c>
      <c r="E1035" s="5" t="s">
        <v>5237</v>
      </c>
      <c r="F1035" s="5" t="s">
        <v>6109</v>
      </c>
      <c r="J1035" s="5" t="s">
        <v>6035</v>
      </c>
      <c r="K1035" s="5" t="s">
        <v>5264</v>
      </c>
      <c r="L1035" s="5" t="s">
        <v>5545</v>
      </c>
      <c r="M1035" s="5" t="s">
        <v>6110</v>
      </c>
    </row>
    <row r="1036">
      <c r="A1036" s="5" t="s">
        <v>5233</v>
      </c>
      <c r="B1036" s="5" t="s">
        <v>6111</v>
      </c>
      <c r="C1036" s="5" t="s">
        <v>6112</v>
      </c>
      <c r="D1036" s="5" t="s">
        <v>6113</v>
      </c>
      <c r="E1036" s="5" t="s">
        <v>5237</v>
      </c>
      <c r="F1036" s="5" t="s">
        <v>6114</v>
      </c>
      <c r="J1036" s="5" t="s">
        <v>6035</v>
      </c>
      <c r="K1036" s="5" t="s">
        <v>6115</v>
      </c>
      <c r="L1036" s="5"/>
      <c r="M1036" s="5" t="s">
        <v>6116</v>
      </c>
    </row>
    <row r="1037">
      <c r="A1037" s="5" t="s">
        <v>5233</v>
      </c>
      <c r="B1037" s="5" t="s">
        <v>6111</v>
      </c>
      <c r="C1037" s="5" t="s">
        <v>6117</v>
      </c>
      <c r="D1037" s="5" t="s">
        <v>6118</v>
      </c>
      <c r="E1037" s="5" t="s">
        <v>5237</v>
      </c>
      <c r="F1037" s="5" t="s">
        <v>6119</v>
      </c>
      <c r="J1037" s="5" t="s">
        <v>6035</v>
      </c>
      <c r="K1037" s="5" t="s">
        <v>6115</v>
      </c>
      <c r="L1037" s="5" t="s">
        <v>5545</v>
      </c>
      <c r="M1037" s="5" t="s">
        <v>6120</v>
      </c>
    </row>
    <row r="1038">
      <c r="A1038" s="5" t="s">
        <v>5233</v>
      </c>
      <c r="B1038" s="5" t="s">
        <v>6121</v>
      </c>
      <c r="C1038" s="5" t="s">
        <v>6122</v>
      </c>
      <c r="D1038" s="5" t="s">
        <v>6123</v>
      </c>
      <c r="E1038" s="5" t="s">
        <v>5237</v>
      </c>
      <c r="F1038" s="5" t="s">
        <v>6124</v>
      </c>
      <c r="J1038" s="5" t="s">
        <v>6035</v>
      </c>
      <c r="K1038" s="5" t="s">
        <v>5346</v>
      </c>
      <c r="L1038" s="5" t="s">
        <v>5545</v>
      </c>
      <c r="M1038" s="5" t="s">
        <v>6125</v>
      </c>
    </row>
    <row r="1039">
      <c r="A1039" s="5" t="s">
        <v>5233</v>
      </c>
      <c r="B1039" s="5" t="s">
        <v>6121</v>
      </c>
      <c r="C1039" s="5" t="s">
        <v>6126</v>
      </c>
      <c r="D1039" s="5" t="s">
        <v>6127</v>
      </c>
      <c r="E1039" s="5" t="s">
        <v>5237</v>
      </c>
      <c r="F1039" s="5" t="s">
        <v>6128</v>
      </c>
      <c r="J1039" s="5" t="s">
        <v>6035</v>
      </c>
      <c r="K1039" s="5" t="s">
        <v>5346</v>
      </c>
      <c r="L1039" s="5" t="s">
        <v>5545</v>
      </c>
      <c r="M1039" s="5" t="s">
        <v>6129</v>
      </c>
    </row>
    <row r="1040">
      <c r="A1040" s="5" t="s">
        <v>5233</v>
      </c>
      <c r="B1040" s="5" t="s">
        <v>6130</v>
      </c>
      <c r="C1040" s="5" t="s">
        <v>6131</v>
      </c>
      <c r="D1040" s="5" t="s">
        <v>6132</v>
      </c>
      <c r="E1040" s="5" t="s">
        <v>5237</v>
      </c>
      <c r="F1040" s="5" t="s">
        <v>6133</v>
      </c>
      <c r="J1040" s="5" t="s">
        <v>6134</v>
      </c>
      <c r="K1040" s="5" t="s">
        <v>5448</v>
      </c>
      <c r="L1040" s="5"/>
      <c r="M1040" s="5" t="s">
        <v>6135</v>
      </c>
    </row>
    <row r="1041">
      <c r="A1041" s="5" t="s">
        <v>5233</v>
      </c>
      <c r="B1041" s="5" t="s">
        <v>6136</v>
      </c>
      <c r="C1041" s="5" t="s">
        <v>6137</v>
      </c>
      <c r="D1041" s="5" t="s">
        <v>6138</v>
      </c>
      <c r="E1041" s="5" t="s">
        <v>5237</v>
      </c>
      <c r="F1041" s="5" t="s">
        <v>6139</v>
      </c>
      <c r="J1041" s="5" t="s">
        <v>6140</v>
      </c>
      <c r="K1041" s="5" t="s">
        <v>5264</v>
      </c>
      <c r="L1041" s="5"/>
      <c r="M1041" s="5" t="s">
        <v>6141</v>
      </c>
    </row>
    <row r="1042">
      <c r="A1042" s="5" t="s">
        <v>5233</v>
      </c>
      <c r="B1042" s="5" t="s">
        <v>6142</v>
      </c>
      <c r="C1042" s="5" t="s">
        <v>6143</v>
      </c>
      <c r="D1042" s="5" t="s">
        <v>6144</v>
      </c>
      <c r="E1042" s="5" t="s">
        <v>5237</v>
      </c>
      <c r="F1042" s="5" t="s">
        <v>6145</v>
      </c>
      <c r="J1042" s="5" t="s">
        <v>1142</v>
      </c>
      <c r="K1042" s="5" t="s">
        <v>6146</v>
      </c>
      <c r="L1042" s="5"/>
      <c r="M1042" s="5" t="s">
        <v>6147</v>
      </c>
    </row>
    <row r="1043">
      <c r="A1043" s="5" t="s">
        <v>5233</v>
      </c>
      <c r="B1043" s="5" t="s">
        <v>6148</v>
      </c>
      <c r="C1043" s="5" t="s">
        <v>6149</v>
      </c>
      <c r="D1043" s="5" t="s">
        <v>6150</v>
      </c>
      <c r="E1043" s="5" t="s">
        <v>5237</v>
      </c>
      <c r="F1043" s="5" t="s">
        <v>6151</v>
      </c>
      <c r="J1043" s="5" t="s">
        <v>6152</v>
      </c>
      <c r="K1043" s="5" t="s">
        <v>5286</v>
      </c>
      <c r="L1043" s="5"/>
      <c r="M1043" s="5" t="s">
        <v>6153</v>
      </c>
    </row>
    <row r="1044">
      <c r="A1044" s="5" t="s">
        <v>5233</v>
      </c>
      <c r="B1044" s="5" t="s">
        <v>6148</v>
      </c>
      <c r="C1044" s="5" t="s">
        <v>6154</v>
      </c>
      <c r="D1044" s="5" t="s">
        <v>6155</v>
      </c>
      <c r="E1044" s="5" t="s">
        <v>5237</v>
      </c>
      <c r="F1044" s="5" t="s">
        <v>6156</v>
      </c>
      <c r="J1044" s="5" t="s">
        <v>6152</v>
      </c>
      <c r="K1044" s="5" t="s">
        <v>5286</v>
      </c>
      <c r="L1044" s="5"/>
      <c r="M1044" s="5" t="s">
        <v>6157</v>
      </c>
    </row>
    <row r="1045">
      <c r="A1045" s="5"/>
      <c r="B1045" s="5"/>
      <c r="C1045" s="5"/>
      <c r="D1045" s="5"/>
      <c r="E1045" s="5"/>
      <c r="F1045" s="5"/>
      <c r="J1045" s="5"/>
      <c r="K1045" s="5"/>
      <c r="L1045" s="5"/>
      <c r="M1045"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14.89"/>
    <col customWidth="1" min="5" max="5" width="11.33"/>
    <col customWidth="1" min="6" max="6" width="8.44"/>
    <col customWidth="1" min="7" max="7" width="38.0"/>
    <col customWidth="1" min="8" max="8" width="20.44"/>
    <col customWidth="1" min="9" max="9" width="9.89"/>
    <col customWidth="1" min="10" max="10" width="21.33"/>
  </cols>
  <sheetData>
    <row r="1">
      <c r="A1" s="12">
        <v>0.0</v>
      </c>
      <c r="B1" s="13" t="s">
        <v>6158</v>
      </c>
      <c r="C1" s="13" t="s">
        <v>6159</v>
      </c>
      <c r="D1" s="13" t="s">
        <v>6160</v>
      </c>
      <c r="E1" s="14" t="s">
        <v>6161</v>
      </c>
      <c r="F1" s="14" t="s">
        <v>6162</v>
      </c>
      <c r="G1" s="15"/>
      <c r="H1" s="15"/>
      <c r="I1" s="16"/>
      <c r="J1" s="16"/>
      <c r="K1" s="16"/>
      <c r="L1" s="16"/>
      <c r="M1" s="17" t="s">
        <v>6163</v>
      </c>
      <c r="N1" s="18" t="s">
        <v>6164</v>
      </c>
      <c r="O1" s="19" t="s">
        <v>6165</v>
      </c>
      <c r="P1" s="19" t="s">
        <v>6166</v>
      </c>
      <c r="Q1" s="19" t="s">
        <v>6167</v>
      </c>
      <c r="R1" s="19" t="s">
        <v>6168</v>
      </c>
      <c r="S1" s="19" t="s">
        <v>6169</v>
      </c>
      <c r="T1" s="19" t="s">
        <v>6170</v>
      </c>
      <c r="U1" s="19" t="s">
        <v>6171</v>
      </c>
      <c r="V1" s="16"/>
      <c r="W1" s="16"/>
      <c r="X1" s="16"/>
      <c r="Y1" s="16"/>
      <c r="Z1" s="16"/>
    </row>
    <row r="2">
      <c r="A2" s="20" t="s">
        <v>6172</v>
      </c>
      <c r="B2" s="20" t="s">
        <v>6173</v>
      </c>
      <c r="C2" s="21" t="s">
        <v>6174</v>
      </c>
      <c r="D2" s="22"/>
      <c r="E2" s="23" t="s">
        <v>6175</v>
      </c>
      <c r="F2" s="24" t="s">
        <v>6176</v>
      </c>
      <c r="G2" s="22"/>
      <c r="H2" s="25" t="s">
        <v>6177</v>
      </c>
      <c r="J2" s="26" t="s">
        <v>6178</v>
      </c>
      <c r="K2" s="27"/>
      <c r="L2" s="27"/>
      <c r="M2" s="28">
        <f>IFERROR(__xludf.DUMMYFUNCTION("GOOGLEFINANCE(""CURRENCY:USDRUB"")+2"),85.63338)</f>
        <v>85.63338</v>
      </c>
      <c r="N2" s="29" t="str">
        <f>IFERROR(__xludf.DUMMYFUNCTION("IMPORTRANGE('ТЛ'!AN2,""БД.ОБЩ!D5"")"),"#REF!")</f>
        <v>#REF!</v>
      </c>
      <c r="O2" s="30" t="s">
        <v>6179</v>
      </c>
      <c r="P2" s="30" t="s">
        <v>6180</v>
      </c>
      <c r="Q2" s="31">
        <v>8.0</v>
      </c>
      <c r="R2" s="31">
        <v>135806.0</v>
      </c>
      <c r="S2" s="31">
        <f t="shared" ref="S2:S11" si="1">Q2*R2</f>
        <v>1086448</v>
      </c>
      <c r="T2" s="30" t="s">
        <v>6179</v>
      </c>
      <c r="U2" s="32">
        <f>IFERROR(__xludf.DUMMYFUNCTION("QUERY({TL[Группа расходов],TL[Сумма]},""select SUM(Col2) where Col1 = 'DIR' label SUM(Col2)''"")"),3006448.0)</f>
        <v>3006448</v>
      </c>
      <c r="V2" s="27"/>
      <c r="W2" s="27"/>
      <c r="X2" s="27"/>
      <c r="Y2" s="27"/>
      <c r="Z2" s="27"/>
    </row>
    <row r="3">
      <c r="A3" s="33" t="s">
        <v>6181</v>
      </c>
      <c r="B3" s="34" t="s">
        <v>6035</v>
      </c>
      <c r="C3" s="35" t="s">
        <v>6182</v>
      </c>
      <c r="D3" s="35">
        <v>0.67</v>
      </c>
      <c r="E3" s="36" t="s">
        <v>6183</v>
      </c>
      <c r="F3" s="37" t="s">
        <v>1635</v>
      </c>
      <c r="G3" s="37" t="s">
        <v>6184</v>
      </c>
      <c r="H3" s="25" t="s">
        <v>6185</v>
      </c>
      <c r="I3" s="38">
        <v>0.05</v>
      </c>
      <c r="J3" s="16" t="str">
        <f t="array" ref="J3:J42">UNIQUE(БД.ОП[Название])</f>
        <v>Резка</v>
      </c>
      <c r="K3" s="16" t="str">
        <f t="array" ref="K3:K42">UNIQUE(J3:J1001)</f>
        <v>Резка</v>
      </c>
      <c r="L3" s="16"/>
      <c r="M3" s="28">
        <f>IFERROR(__xludf.DUMMYFUNCTION("GOOGLEFINANCE(""CURRENCY:CNYRUB"")+1"),13.474120000000001)</f>
        <v>13.47412</v>
      </c>
      <c r="N3" s="39">
        <v>6.5</v>
      </c>
      <c r="O3" s="40" t="s">
        <v>6179</v>
      </c>
      <c r="P3" s="40" t="s">
        <v>6186</v>
      </c>
      <c r="Q3" s="41">
        <v>12.0</v>
      </c>
      <c r="R3" s="41">
        <v>160000.0</v>
      </c>
      <c r="S3" s="41">
        <f t="shared" si="1"/>
        <v>1920000</v>
      </c>
      <c r="T3" s="40" t="s">
        <v>6187</v>
      </c>
      <c r="U3" s="42">
        <f>IFERROR(__xludf.DUMMYFUNCTION("QUERY({TL[Группа расходов],TL[Сумма]},""select SUM(Col2) where Col1 = 'MOH' label SUM(Col2)''"")"),1574800.0)</f>
        <v>1574800</v>
      </c>
      <c r="V3" s="16"/>
      <c r="W3" s="16"/>
      <c r="X3" s="16"/>
      <c r="Y3" s="16"/>
      <c r="Z3" s="16"/>
    </row>
    <row r="4">
      <c r="A4" s="33" t="s">
        <v>6188</v>
      </c>
      <c r="B4" s="34" t="s">
        <v>650</v>
      </c>
      <c r="C4" s="35" t="s">
        <v>6189</v>
      </c>
      <c r="D4" s="35">
        <v>1.0</v>
      </c>
      <c r="E4" s="36" t="s">
        <v>6190</v>
      </c>
      <c r="F4" s="37" t="s">
        <v>1639</v>
      </c>
      <c r="G4" s="37" t="s">
        <v>6184</v>
      </c>
      <c r="H4" s="25" t="s">
        <v>6191</v>
      </c>
      <c r="I4" s="38">
        <v>0.15</v>
      </c>
      <c r="J4" s="16" t="s">
        <v>1</v>
      </c>
      <c r="K4" s="16" t="s">
        <v>1</v>
      </c>
      <c r="L4" s="16"/>
      <c r="M4" s="28">
        <v>1.22</v>
      </c>
      <c r="N4" s="29">
        <v>21.0</v>
      </c>
      <c r="O4" s="30" t="s">
        <v>6187</v>
      </c>
      <c r="P4" s="30" t="s">
        <v>6192</v>
      </c>
      <c r="Q4" s="31">
        <v>6.0</v>
      </c>
      <c r="R4" s="31">
        <v>165800.0</v>
      </c>
      <c r="S4" s="31">
        <f t="shared" si="1"/>
        <v>994800</v>
      </c>
      <c r="T4" s="30" t="s">
        <v>6193</v>
      </c>
      <c r="U4" s="32">
        <f>IFERROR(__xludf.DUMMYFUNCTION("QUERY({TL[Группа расходов],TL[Сумма]},""select SUM(Col2) where Col1 = 'OPEX' label SUM(Col2)''"")"),1590000.0)</f>
        <v>1590000</v>
      </c>
      <c r="V4" s="16"/>
      <c r="W4" s="16"/>
      <c r="X4" s="16"/>
      <c r="Y4" s="16"/>
      <c r="Z4" s="16"/>
    </row>
    <row r="5">
      <c r="A5" s="34" t="s">
        <v>6194</v>
      </c>
      <c r="B5" s="34" t="s">
        <v>639</v>
      </c>
      <c r="C5" s="35" t="s">
        <v>6195</v>
      </c>
      <c r="D5" s="43">
        <f>D3*D4</f>
        <v>0.67</v>
      </c>
      <c r="E5" s="36" t="s">
        <v>6196</v>
      </c>
      <c r="F5" s="37" t="s">
        <v>1641</v>
      </c>
      <c r="G5" s="37" t="s">
        <v>6197</v>
      </c>
      <c r="H5" s="25" t="s">
        <v>6198</v>
      </c>
      <c r="I5" s="38">
        <v>0.3</v>
      </c>
      <c r="J5" s="16" t="s">
        <v>2</v>
      </c>
      <c r="K5" s="16" t="s">
        <v>2</v>
      </c>
      <c r="L5" s="16"/>
      <c r="M5" s="44"/>
      <c r="N5" s="45">
        <v>0.95</v>
      </c>
      <c r="O5" s="40" t="s">
        <v>6193</v>
      </c>
      <c r="P5" s="40" t="s">
        <v>6199</v>
      </c>
      <c r="Q5" s="41">
        <v>7.0</v>
      </c>
      <c r="R5" s="41">
        <v>170000.0</v>
      </c>
      <c r="S5" s="41">
        <f t="shared" si="1"/>
        <v>1190000</v>
      </c>
      <c r="T5" s="40" t="s">
        <v>6200</v>
      </c>
      <c r="U5" s="42">
        <f>IFERROR(__xludf.DUMMYFUNCTION("QUERY({TL[Группа расходов],TL[Сумма]},""select SUM(Col2) where Col1 = 'OPEX_MAG' label SUM(Col2)''"")"),1126400.0)</f>
        <v>1126400</v>
      </c>
      <c r="V5" s="16"/>
      <c r="W5" s="16"/>
      <c r="X5" s="16"/>
      <c r="Y5" s="16"/>
      <c r="Z5" s="16"/>
    </row>
    <row r="6">
      <c r="A6" s="34" t="s">
        <v>6201</v>
      </c>
      <c r="B6" s="34" t="s">
        <v>6202</v>
      </c>
      <c r="C6" s="43"/>
      <c r="D6" s="43"/>
      <c r="E6" s="36" t="s">
        <v>6173</v>
      </c>
      <c r="F6" s="37" t="s">
        <v>1643</v>
      </c>
      <c r="G6" s="37" t="s">
        <v>6197</v>
      </c>
      <c r="H6" s="25" t="s">
        <v>6203</v>
      </c>
      <c r="I6" s="38">
        <v>1.0</v>
      </c>
      <c r="J6" s="16" t="s">
        <v>3</v>
      </c>
      <c r="K6" s="16" t="s">
        <v>3</v>
      </c>
      <c r="L6" s="16"/>
      <c r="M6" s="46"/>
      <c r="N6" s="47">
        <v>0.63</v>
      </c>
      <c r="O6" s="30" t="s">
        <v>6187</v>
      </c>
      <c r="P6" s="30" t="s">
        <v>6204</v>
      </c>
      <c r="Q6" s="31">
        <v>1.0</v>
      </c>
      <c r="R6" s="31">
        <v>580000.0</v>
      </c>
      <c r="S6" s="31">
        <f t="shared" si="1"/>
        <v>580000</v>
      </c>
      <c r="T6" s="30" t="s">
        <v>6205</v>
      </c>
      <c r="U6" s="32">
        <f>IFERROR(__xludf.DUMMYFUNCTION("QUERY({TL[Группа расходов],TL[Сумма]},""select SUM(Col2) where Col1 = 'MOH_MAG' label SUM(Col2)''"")"),1522000.0)</f>
        <v>1522000</v>
      </c>
      <c r="V6" s="16"/>
      <c r="W6" s="16"/>
      <c r="X6" s="16"/>
      <c r="Y6" s="16"/>
      <c r="Z6" s="16"/>
    </row>
    <row r="7">
      <c r="A7" s="34" t="s">
        <v>6206</v>
      </c>
      <c r="B7" s="34" t="s">
        <v>594</v>
      </c>
      <c r="E7" s="36" t="s">
        <v>6207</v>
      </c>
      <c r="F7" s="48"/>
      <c r="G7" s="48"/>
      <c r="H7" s="25" t="s">
        <v>6208</v>
      </c>
      <c r="I7" s="38">
        <v>3.0</v>
      </c>
      <c r="J7" s="16" t="s">
        <v>4</v>
      </c>
      <c r="K7" s="16" t="s">
        <v>4</v>
      </c>
      <c r="L7" s="16"/>
      <c r="M7" s="44"/>
      <c r="N7" s="45">
        <v>0.3</v>
      </c>
      <c r="O7" s="40" t="s">
        <v>6193</v>
      </c>
      <c r="P7" s="40" t="s">
        <v>6209</v>
      </c>
      <c r="Q7" s="41">
        <v>1.0</v>
      </c>
      <c r="R7" s="41">
        <v>400000.0</v>
      </c>
      <c r="S7" s="41">
        <f t="shared" si="1"/>
        <v>400000</v>
      </c>
      <c r="T7" s="40" t="s">
        <v>6210</v>
      </c>
      <c r="U7" s="42">
        <f>U4/(U3+U2)</f>
        <v>0.3470670001</v>
      </c>
      <c r="V7" s="16"/>
      <c r="W7" s="16"/>
      <c r="X7" s="16"/>
      <c r="Y7" s="16"/>
      <c r="Z7" s="16"/>
    </row>
    <row r="8">
      <c r="A8" s="34" t="s">
        <v>6211</v>
      </c>
      <c r="B8" s="34" t="s">
        <v>658</v>
      </c>
      <c r="C8" s="35">
        <v>7.0</v>
      </c>
      <c r="D8" s="35">
        <v>165000.0</v>
      </c>
      <c r="E8" s="36" t="s">
        <v>58</v>
      </c>
      <c r="F8" s="48"/>
      <c r="G8" s="48"/>
      <c r="H8" s="16"/>
      <c r="I8" s="16"/>
      <c r="J8" s="16" t="s">
        <v>5</v>
      </c>
      <c r="K8" s="16" t="s">
        <v>5</v>
      </c>
      <c r="L8" s="16"/>
      <c r="M8" s="46"/>
      <c r="N8" s="47">
        <v>0.15</v>
      </c>
      <c r="O8" s="30" t="s">
        <v>6200</v>
      </c>
      <c r="P8" s="30" t="s">
        <v>6199</v>
      </c>
      <c r="Q8" s="31">
        <v>3.0</v>
      </c>
      <c r="R8" s="31">
        <f>145000*1.44</f>
        <v>208800</v>
      </c>
      <c r="S8" s="31">
        <f t="shared" si="1"/>
        <v>626400</v>
      </c>
      <c r="T8" s="30" t="s">
        <v>6212</v>
      </c>
      <c r="U8" s="32">
        <f>U5/(U2+U6)</f>
        <v>0.2487386407</v>
      </c>
      <c r="V8" s="16"/>
      <c r="W8" s="16"/>
      <c r="X8" s="16"/>
      <c r="Y8" s="16"/>
      <c r="Z8" s="16"/>
    </row>
    <row r="9">
      <c r="A9" s="34" t="s">
        <v>6213</v>
      </c>
      <c r="B9" s="34" t="s">
        <v>670</v>
      </c>
      <c r="C9" s="20" t="s">
        <v>6214</v>
      </c>
      <c r="D9" s="35">
        <v>1175000.0</v>
      </c>
      <c r="E9" s="36" t="s">
        <v>86</v>
      </c>
      <c r="F9" s="48"/>
      <c r="G9" s="48"/>
      <c r="H9" s="16"/>
      <c r="I9" s="16"/>
      <c r="J9" s="16" t="s">
        <v>6</v>
      </c>
      <c r="K9" s="16" t="s">
        <v>6</v>
      </c>
      <c r="L9" s="16"/>
      <c r="M9" s="44"/>
      <c r="N9" s="49"/>
      <c r="O9" s="40" t="s">
        <v>6205</v>
      </c>
      <c r="P9" s="40" t="s">
        <v>6192</v>
      </c>
      <c r="Q9" s="41">
        <v>5.0</v>
      </c>
      <c r="R9" s="41">
        <f>135000*1.44</f>
        <v>194400</v>
      </c>
      <c r="S9" s="41">
        <f t="shared" si="1"/>
        <v>972000</v>
      </c>
      <c r="T9" s="40" t="s">
        <v>6215</v>
      </c>
      <c r="U9" s="42">
        <f>(U3+U2) / (21.5 * 7 * 3600 * SUMIF(TL[Группа расходов], "DIR", TL[Кол-во]))</f>
        <v>0.4227803618</v>
      </c>
      <c r="V9" s="16"/>
      <c r="W9" s="16"/>
      <c r="X9" s="16"/>
      <c r="Y9" s="16"/>
      <c r="Z9" s="16"/>
    </row>
    <row r="10">
      <c r="A10" s="34" t="s">
        <v>6216</v>
      </c>
      <c r="B10" s="34" t="s">
        <v>6217</v>
      </c>
      <c r="C10" s="20" t="s">
        <v>6218</v>
      </c>
      <c r="D10" s="35">
        <v>1040000.0</v>
      </c>
      <c r="E10" s="36" t="s">
        <v>6219</v>
      </c>
      <c r="F10" s="48"/>
      <c r="G10" s="48"/>
      <c r="H10" s="16"/>
      <c r="I10" s="16"/>
      <c r="J10" s="16" t="s">
        <v>7</v>
      </c>
      <c r="K10" s="16" t="s">
        <v>7</v>
      </c>
      <c r="L10" s="16"/>
      <c r="M10" s="46"/>
      <c r="N10" s="50"/>
      <c r="O10" s="30" t="s">
        <v>6200</v>
      </c>
      <c r="P10" s="30" t="s">
        <v>6209</v>
      </c>
      <c r="Q10" s="31">
        <v>1.0</v>
      </c>
      <c r="R10" s="31">
        <f>320000+180000</f>
        <v>500000</v>
      </c>
      <c r="S10" s="31">
        <f t="shared" si="1"/>
        <v>500000</v>
      </c>
      <c r="T10" s="30" t="s">
        <v>6220</v>
      </c>
      <c r="U10" s="32">
        <f>(U2+U6) / (21.5 * 7 * 3600 * SUMIF(TL[Группа расходов], "DIR", TL[Кол-во]))</f>
        <v>0.417907715</v>
      </c>
      <c r="V10" s="16"/>
      <c r="W10" s="16"/>
      <c r="X10" s="16"/>
      <c r="Y10" s="16"/>
      <c r="Z10" s="16"/>
    </row>
    <row r="11">
      <c r="A11" s="34" t="s">
        <v>6221</v>
      </c>
      <c r="B11" s="34" t="s">
        <v>6222</v>
      </c>
      <c r="C11" s="43"/>
      <c r="D11" s="43"/>
      <c r="E11" s="36" t="s">
        <v>6223</v>
      </c>
      <c r="F11" s="48"/>
      <c r="G11" s="48"/>
      <c r="H11" s="16"/>
      <c r="I11" s="16"/>
      <c r="J11" s="16" t="s">
        <v>8</v>
      </c>
      <c r="K11" s="16" t="s">
        <v>8</v>
      </c>
      <c r="L11" s="16"/>
      <c r="M11" s="44"/>
      <c r="N11" s="49"/>
      <c r="O11" s="40" t="s">
        <v>6205</v>
      </c>
      <c r="P11" s="40" t="s">
        <v>6204</v>
      </c>
      <c r="Q11" s="41">
        <v>1.0</v>
      </c>
      <c r="R11" s="41">
        <v>550000.0</v>
      </c>
      <c r="S11" s="41">
        <f t="shared" si="1"/>
        <v>550000</v>
      </c>
      <c r="T11" s="49"/>
      <c r="U11" s="51"/>
      <c r="V11" s="16"/>
      <c r="W11" s="16"/>
      <c r="X11" s="16"/>
      <c r="Y11" s="16"/>
      <c r="Z11" s="16"/>
    </row>
    <row r="12">
      <c r="A12" s="34" t="s">
        <v>6224</v>
      </c>
      <c r="B12" s="34" t="s">
        <v>6225</v>
      </c>
      <c r="C12" s="43"/>
      <c r="D12" s="43"/>
      <c r="E12" s="36" t="s">
        <v>6226</v>
      </c>
      <c r="F12" s="48"/>
      <c r="G12" s="48"/>
      <c r="H12" s="16"/>
      <c r="I12" s="16"/>
      <c r="J12" s="16" t="s">
        <v>9</v>
      </c>
      <c r="K12" s="16" t="s">
        <v>9</v>
      </c>
      <c r="L12" s="16"/>
      <c r="V12" s="16"/>
      <c r="W12" s="16"/>
      <c r="X12" s="16"/>
      <c r="Y12" s="16"/>
      <c r="Z12" s="16"/>
    </row>
    <row r="13">
      <c r="A13" s="34" t="s">
        <v>6227</v>
      </c>
      <c r="B13" s="34" t="s">
        <v>6228</v>
      </c>
      <c r="C13" s="43"/>
      <c r="D13" s="43"/>
      <c r="E13" s="36" t="s">
        <v>6229</v>
      </c>
      <c r="F13" s="48"/>
      <c r="G13" s="48"/>
      <c r="H13" s="16"/>
      <c r="I13" s="16"/>
      <c r="J13" s="16" t="s">
        <v>10</v>
      </c>
      <c r="K13" s="16" t="s">
        <v>10</v>
      </c>
      <c r="L13" s="16"/>
      <c r="M13" s="16"/>
      <c r="N13" s="16"/>
      <c r="O13" s="16"/>
      <c r="P13" s="16"/>
      <c r="Q13" s="16"/>
      <c r="R13" s="16"/>
      <c r="S13" s="16"/>
      <c r="T13" s="16"/>
      <c r="U13" s="16"/>
      <c r="V13" s="16"/>
      <c r="W13" s="16"/>
      <c r="X13" s="16"/>
      <c r="Y13" s="16"/>
      <c r="Z13" s="16"/>
    </row>
    <row r="14">
      <c r="A14" s="34" t="s">
        <v>6230</v>
      </c>
      <c r="B14" s="34" t="s">
        <v>619</v>
      </c>
      <c r="C14" s="43"/>
      <c r="D14" s="43"/>
      <c r="E14" s="36"/>
      <c r="F14" s="48"/>
      <c r="G14" s="48"/>
      <c r="H14" s="16"/>
      <c r="I14" s="16"/>
      <c r="J14" s="25" t="s">
        <v>11</v>
      </c>
      <c r="K14" s="16" t="s">
        <v>11</v>
      </c>
      <c r="L14" s="16"/>
      <c r="M14" s="16"/>
      <c r="N14" s="16"/>
      <c r="O14" s="16"/>
      <c r="P14" s="16"/>
      <c r="Q14" s="16"/>
      <c r="R14" s="16"/>
      <c r="S14" s="16"/>
      <c r="T14" s="16"/>
      <c r="U14" s="16"/>
      <c r="V14" s="16"/>
      <c r="W14" s="16"/>
      <c r="X14" s="16"/>
      <c r="Y14" s="16"/>
      <c r="Z14" s="16"/>
    </row>
    <row r="15">
      <c r="A15" s="34" t="s">
        <v>6231</v>
      </c>
      <c r="B15" s="34" t="s">
        <v>6232</v>
      </c>
      <c r="C15" s="43"/>
      <c r="D15" s="43"/>
      <c r="E15" s="36"/>
      <c r="F15" s="48"/>
      <c r="G15" s="48"/>
      <c r="H15" s="16"/>
      <c r="I15" s="16"/>
      <c r="J15" s="25" t="s">
        <v>12</v>
      </c>
      <c r="K15" s="16" t="s">
        <v>12</v>
      </c>
      <c r="L15" s="16"/>
      <c r="M15" s="16"/>
      <c r="N15" s="16"/>
      <c r="O15" s="16"/>
      <c r="P15" s="16"/>
      <c r="Q15" s="16"/>
      <c r="R15" s="16"/>
      <c r="S15" s="16"/>
      <c r="T15" s="16"/>
      <c r="U15" s="16"/>
      <c r="V15" s="16"/>
      <c r="W15" s="16"/>
      <c r="X15" s="16"/>
      <c r="Y15" s="16"/>
      <c r="Z15" s="16"/>
    </row>
    <row r="16">
      <c r="A16" s="34" t="s">
        <v>6233</v>
      </c>
      <c r="B16" s="34" t="s">
        <v>684</v>
      </c>
      <c r="C16" s="43"/>
      <c r="D16" s="43"/>
      <c r="E16" s="36"/>
      <c r="F16" s="48"/>
      <c r="G16" s="48"/>
      <c r="H16" s="16"/>
      <c r="I16" s="16"/>
      <c r="J16" s="25" t="s">
        <v>13</v>
      </c>
      <c r="K16" s="16" t="s">
        <v>13</v>
      </c>
      <c r="L16" s="16"/>
      <c r="M16" s="16"/>
      <c r="N16" s="16"/>
      <c r="O16" s="16"/>
      <c r="P16" s="16"/>
      <c r="Q16" s="16"/>
      <c r="R16" s="16"/>
      <c r="S16" s="16"/>
      <c r="T16" s="16"/>
      <c r="U16" s="16"/>
      <c r="V16" s="16"/>
      <c r="W16" s="16"/>
      <c r="X16" s="16"/>
      <c r="Y16" s="16"/>
      <c r="Z16" s="16"/>
    </row>
    <row r="17">
      <c r="A17" s="34" t="s">
        <v>6234</v>
      </c>
      <c r="B17" s="34" t="s">
        <v>6235</v>
      </c>
      <c r="C17" s="43"/>
      <c r="D17" s="43"/>
      <c r="E17" s="36"/>
      <c r="F17" s="48"/>
      <c r="G17" s="48"/>
      <c r="H17" s="16"/>
      <c r="I17" s="16"/>
      <c r="J17" s="25" t="s">
        <v>14</v>
      </c>
      <c r="K17" s="16" t="s">
        <v>14</v>
      </c>
      <c r="L17" s="16"/>
      <c r="M17" s="16"/>
      <c r="N17" s="16"/>
      <c r="O17" s="16"/>
      <c r="P17" s="16"/>
      <c r="Q17" s="16"/>
      <c r="R17" s="16"/>
      <c r="S17" s="16"/>
      <c r="T17" s="16"/>
      <c r="U17" s="16"/>
      <c r="V17" s="16"/>
      <c r="W17" s="16"/>
      <c r="X17" s="16"/>
      <c r="Y17" s="16"/>
      <c r="Z17" s="16"/>
    </row>
    <row r="18">
      <c r="A18" s="34" t="s">
        <v>6236</v>
      </c>
      <c r="B18" s="34" t="s">
        <v>6237</v>
      </c>
      <c r="C18" s="43"/>
      <c r="D18" s="43"/>
      <c r="E18" s="36"/>
      <c r="F18" s="48"/>
      <c r="G18" s="48"/>
      <c r="H18" s="16"/>
      <c r="I18" s="16"/>
      <c r="J18" s="25" t="s">
        <v>15</v>
      </c>
      <c r="K18" s="16" t="s">
        <v>15</v>
      </c>
      <c r="L18" s="16"/>
      <c r="M18" s="16"/>
      <c r="N18" s="16"/>
      <c r="O18" s="16"/>
      <c r="P18" s="16"/>
      <c r="Q18" s="16"/>
      <c r="R18" s="16"/>
      <c r="S18" s="16"/>
      <c r="T18" s="16"/>
      <c r="U18" s="16"/>
      <c r="V18" s="16"/>
      <c r="W18" s="16"/>
      <c r="X18" s="16"/>
      <c r="Y18" s="16"/>
      <c r="Z18" s="16"/>
    </row>
    <row r="19">
      <c r="A19" s="34" t="s">
        <v>6238</v>
      </c>
      <c r="B19" s="34" t="s">
        <v>6239</v>
      </c>
      <c r="C19" s="43"/>
      <c r="D19" s="43"/>
      <c r="E19" s="36"/>
      <c r="F19" s="48"/>
      <c r="G19" s="48"/>
      <c r="H19" s="16"/>
      <c r="I19" s="16"/>
      <c r="J19" s="25" t="s">
        <v>16</v>
      </c>
      <c r="K19" s="16" t="s">
        <v>16</v>
      </c>
      <c r="L19" s="16"/>
      <c r="M19" s="16"/>
      <c r="N19" s="16"/>
      <c r="O19" s="16"/>
      <c r="P19" s="16"/>
      <c r="Q19" s="16"/>
      <c r="R19" s="16"/>
      <c r="S19" s="16"/>
      <c r="T19" s="16"/>
      <c r="U19" s="16"/>
      <c r="V19" s="16"/>
      <c r="W19" s="16"/>
      <c r="X19" s="16"/>
      <c r="Y19" s="16"/>
      <c r="Z19" s="16"/>
    </row>
    <row r="20">
      <c r="A20" s="34" t="s">
        <v>6240</v>
      </c>
      <c r="B20" s="34" t="s">
        <v>6241</v>
      </c>
      <c r="C20" s="43"/>
      <c r="D20" s="43"/>
      <c r="E20" s="43"/>
      <c r="F20" s="48"/>
      <c r="G20" s="48"/>
      <c r="H20" s="16"/>
      <c r="I20" s="16"/>
      <c r="J20" s="25" t="s">
        <v>17</v>
      </c>
      <c r="K20" s="16" t="s">
        <v>17</v>
      </c>
      <c r="L20" s="16"/>
      <c r="M20" s="16"/>
      <c r="N20" s="16"/>
      <c r="O20" s="16"/>
      <c r="P20" s="16"/>
      <c r="Q20" s="16"/>
      <c r="R20" s="16"/>
      <c r="S20" s="16"/>
      <c r="T20" s="16"/>
      <c r="U20" s="16"/>
      <c r="V20" s="16"/>
      <c r="W20" s="16"/>
      <c r="X20" s="16"/>
      <c r="Y20" s="16"/>
      <c r="Z20" s="16"/>
    </row>
    <row r="21">
      <c r="A21" s="52" t="s">
        <v>6242</v>
      </c>
      <c r="B21" s="34" t="s">
        <v>6243</v>
      </c>
      <c r="C21" s="43"/>
      <c r="D21" s="43"/>
      <c r="E21" s="43"/>
      <c r="F21" s="48"/>
      <c r="G21" s="48"/>
      <c r="H21" s="48"/>
      <c r="I21" s="16"/>
      <c r="J21" s="25" t="s">
        <v>18</v>
      </c>
      <c r="K21" s="16" t="s">
        <v>18</v>
      </c>
      <c r="L21" s="16"/>
      <c r="M21" s="16"/>
      <c r="N21" s="16"/>
      <c r="O21" s="16"/>
      <c r="P21" s="16"/>
      <c r="Q21" s="16"/>
      <c r="R21" s="16"/>
      <c r="S21" s="16"/>
      <c r="T21" s="16"/>
      <c r="U21" s="16"/>
      <c r="V21" s="16"/>
      <c r="W21" s="16"/>
      <c r="X21" s="16"/>
      <c r="Y21" s="16"/>
      <c r="Z21" s="16"/>
    </row>
    <row r="22">
      <c r="A22" s="34" t="s">
        <v>6244</v>
      </c>
      <c r="B22" s="34" t="s">
        <v>6245</v>
      </c>
      <c r="C22" s="43"/>
      <c r="D22" s="43"/>
      <c r="E22" s="43"/>
      <c r="F22" s="48"/>
      <c r="G22" s="48"/>
      <c r="H22" s="48"/>
      <c r="I22" s="16"/>
      <c r="J22" s="25" t="s">
        <v>19</v>
      </c>
      <c r="K22" s="16" t="s">
        <v>19</v>
      </c>
      <c r="L22" s="16"/>
      <c r="M22" s="16"/>
      <c r="N22" s="16"/>
      <c r="O22" s="16"/>
      <c r="P22" s="16"/>
      <c r="Q22" s="16"/>
      <c r="R22" s="16"/>
      <c r="S22" s="16"/>
      <c r="T22" s="16"/>
      <c r="U22" s="16"/>
      <c r="V22" s="16"/>
      <c r="W22" s="16"/>
      <c r="X22" s="16"/>
      <c r="Y22" s="16"/>
      <c r="Z22" s="16"/>
    </row>
    <row r="23">
      <c r="A23" s="53" t="s">
        <v>6246</v>
      </c>
      <c r="B23" s="34" t="s">
        <v>1308</v>
      </c>
      <c r="C23" s="43"/>
      <c r="D23" s="43"/>
      <c r="E23" s="43"/>
      <c r="F23" s="48"/>
      <c r="G23" s="48"/>
      <c r="H23" s="48"/>
      <c r="I23" s="16"/>
      <c r="J23" s="25" t="s">
        <v>20</v>
      </c>
      <c r="K23" s="16" t="s">
        <v>20</v>
      </c>
      <c r="L23" s="16"/>
      <c r="M23" s="16"/>
      <c r="N23" s="16"/>
      <c r="O23" s="16"/>
      <c r="P23" s="16"/>
      <c r="Q23" s="16"/>
      <c r="R23" s="16"/>
      <c r="S23" s="16"/>
      <c r="T23" s="16"/>
      <c r="U23" s="16"/>
      <c r="V23" s="16"/>
      <c r="W23" s="16"/>
      <c r="X23" s="16"/>
      <c r="Y23" s="16"/>
      <c r="Z23" s="16"/>
    </row>
    <row r="24">
      <c r="A24" s="34" t="s">
        <v>6247</v>
      </c>
      <c r="B24" s="34" t="s">
        <v>6248</v>
      </c>
      <c r="C24" s="43"/>
      <c r="D24" s="43"/>
      <c r="E24" s="43"/>
      <c r="F24" s="48"/>
      <c r="G24" s="48"/>
      <c r="H24" s="48"/>
      <c r="I24" s="16"/>
      <c r="J24" s="25" t="s">
        <v>21</v>
      </c>
      <c r="K24" s="16" t="s">
        <v>21</v>
      </c>
      <c r="L24" s="16"/>
      <c r="M24" s="16"/>
      <c r="N24" s="16"/>
      <c r="O24" s="16"/>
      <c r="P24" s="16"/>
      <c r="Q24" s="16"/>
      <c r="R24" s="16"/>
      <c r="S24" s="16"/>
      <c r="T24" s="16"/>
      <c r="U24" s="16"/>
      <c r="V24" s="16"/>
      <c r="W24" s="16"/>
      <c r="X24" s="16"/>
      <c r="Y24" s="16"/>
      <c r="Z24" s="16"/>
    </row>
    <row r="25">
      <c r="A25" s="34" t="s">
        <v>6249</v>
      </c>
      <c r="B25" s="34" t="s">
        <v>6250</v>
      </c>
      <c r="C25" s="43"/>
      <c r="D25" s="43"/>
      <c r="E25" s="43"/>
      <c r="F25" s="48"/>
      <c r="G25" s="48"/>
      <c r="H25" s="48"/>
      <c r="I25" s="16"/>
      <c r="J25" s="25" t="s">
        <v>22</v>
      </c>
      <c r="K25" s="16" t="s">
        <v>22</v>
      </c>
      <c r="L25" s="16"/>
      <c r="M25" s="16"/>
      <c r="N25" s="16"/>
      <c r="O25" s="16"/>
      <c r="P25" s="16"/>
      <c r="Q25" s="16"/>
      <c r="R25" s="16"/>
      <c r="S25" s="16"/>
      <c r="T25" s="16"/>
      <c r="U25" s="16"/>
      <c r="V25" s="16"/>
      <c r="W25" s="16"/>
      <c r="X25" s="16"/>
      <c r="Y25" s="16"/>
      <c r="Z25" s="16"/>
    </row>
    <row r="26">
      <c r="A26" s="34" t="s">
        <v>6251</v>
      </c>
      <c r="B26" s="34" t="s">
        <v>6252</v>
      </c>
      <c r="C26" s="43"/>
      <c r="D26" s="43"/>
      <c r="E26" s="43"/>
      <c r="F26" s="48"/>
      <c r="G26" s="48"/>
      <c r="H26" s="48"/>
      <c r="I26" s="16"/>
      <c r="J26" s="25" t="s">
        <v>23</v>
      </c>
      <c r="K26" s="16" t="s">
        <v>23</v>
      </c>
      <c r="L26" s="16"/>
      <c r="M26" s="16"/>
      <c r="N26" s="16"/>
      <c r="O26" s="16"/>
      <c r="P26" s="16"/>
      <c r="Q26" s="16"/>
      <c r="R26" s="16"/>
      <c r="S26" s="16"/>
      <c r="T26" s="16"/>
      <c r="U26" s="16"/>
      <c r="V26" s="16"/>
      <c r="W26" s="16"/>
      <c r="X26" s="16"/>
      <c r="Y26" s="16"/>
      <c r="Z26" s="16"/>
    </row>
    <row r="27">
      <c r="A27" s="34" t="s">
        <v>6253</v>
      </c>
      <c r="B27" s="43"/>
      <c r="C27" s="43"/>
      <c r="D27" s="43"/>
      <c r="E27" s="43"/>
      <c r="F27" s="48"/>
      <c r="G27" s="48"/>
      <c r="H27" s="48"/>
      <c r="I27" s="16"/>
      <c r="J27" s="25" t="s">
        <v>24</v>
      </c>
      <c r="K27" s="16" t="s">
        <v>24</v>
      </c>
      <c r="L27" s="16"/>
      <c r="M27" s="16"/>
      <c r="N27" s="16"/>
      <c r="O27" s="16"/>
      <c r="P27" s="16"/>
      <c r="Q27" s="16"/>
      <c r="R27" s="16"/>
      <c r="S27" s="16"/>
      <c r="T27" s="16"/>
      <c r="U27" s="16"/>
      <c r="V27" s="16"/>
      <c r="W27" s="16"/>
      <c r="X27" s="16"/>
      <c r="Y27" s="16"/>
      <c r="Z27" s="16"/>
    </row>
    <row r="28">
      <c r="A28" s="34" t="s">
        <v>6254</v>
      </c>
      <c r="B28" s="43"/>
      <c r="C28" s="43"/>
      <c r="D28" s="43"/>
      <c r="E28" s="43"/>
      <c r="F28" s="48"/>
      <c r="G28" s="48"/>
      <c r="H28" s="48"/>
      <c r="I28" s="16"/>
      <c r="J28" s="25" t="s">
        <v>25</v>
      </c>
      <c r="K28" s="16" t="s">
        <v>25</v>
      </c>
      <c r="L28" s="16"/>
      <c r="M28" s="16"/>
      <c r="N28" s="16"/>
      <c r="O28" s="16"/>
      <c r="P28" s="16"/>
      <c r="Q28" s="16"/>
      <c r="R28" s="16"/>
      <c r="S28" s="16"/>
      <c r="T28" s="16"/>
      <c r="U28" s="16"/>
      <c r="V28" s="16"/>
      <c r="W28" s="16"/>
      <c r="X28" s="16"/>
      <c r="Y28" s="16"/>
      <c r="Z28" s="16"/>
    </row>
    <row r="29">
      <c r="A29" s="34" t="s">
        <v>6255</v>
      </c>
      <c r="B29" s="43"/>
      <c r="C29" s="43"/>
      <c r="D29" s="43"/>
      <c r="E29" s="43"/>
      <c r="F29" s="48"/>
      <c r="G29" s="48"/>
      <c r="H29" s="48"/>
      <c r="I29" s="16"/>
      <c r="J29" s="25" t="s">
        <v>26</v>
      </c>
      <c r="K29" s="16" t="s">
        <v>26</v>
      </c>
      <c r="L29" s="16"/>
      <c r="M29" s="16"/>
      <c r="N29" s="16"/>
      <c r="O29" s="16"/>
      <c r="P29" s="16"/>
      <c r="Q29" s="16"/>
      <c r="R29" s="16"/>
      <c r="S29" s="16"/>
      <c r="T29" s="16"/>
      <c r="U29" s="16"/>
      <c r="V29" s="16"/>
      <c r="W29" s="16"/>
      <c r="X29" s="16"/>
      <c r="Y29" s="16"/>
      <c r="Z29" s="16"/>
    </row>
    <row r="30">
      <c r="A30" s="34" t="s">
        <v>6256</v>
      </c>
      <c r="B30" s="43"/>
      <c r="C30" s="43"/>
      <c r="D30" s="43"/>
      <c r="E30" s="43"/>
      <c r="F30" s="48"/>
      <c r="G30" s="48"/>
      <c r="H30" s="48"/>
      <c r="I30" s="16"/>
      <c r="J30" s="25" t="s">
        <v>27</v>
      </c>
      <c r="K30" s="16" t="s">
        <v>27</v>
      </c>
      <c r="L30" s="16"/>
      <c r="M30" s="16"/>
      <c r="N30" s="16"/>
      <c r="O30" s="16"/>
      <c r="P30" s="16"/>
      <c r="Q30" s="16"/>
      <c r="R30" s="16"/>
      <c r="S30" s="16"/>
      <c r="T30" s="16"/>
      <c r="U30" s="16"/>
      <c r="V30" s="16"/>
      <c r="W30" s="16"/>
      <c r="X30" s="16"/>
      <c r="Y30" s="16"/>
      <c r="Z30" s="16"/>
    </row>
    <row r="31">
      <c r="A31" s="34" t="s">
        <v>6257</v>
      </c>
      <c r="B31" s="43"/>
      <c r="C31" s="43"/>
      <c r="D31" s="43"/>
      <c r="E31" s="43"/>
      <c r="F31" s="48"/>
      <c r="G31" s="48"/>
      <c r="H31" s="48"/>
      <c r="I31" s="16"/>
      <c r="J31" s="25" t="s">
        <v>28</v>
      </c>
      <c r="K31" s="16" t="s">
        <v>28</v>
      </c>
      <c r="L31" s="16"/>
      <c r="M31" s="16"/>
      <c r="N31" s="16"/>
      <c r="O31" s="16"/>
      <c r="P31" s="16"/>
      <c r="Q31" s="16"/>
      <c r="R31" s="16"/>
      <c r="S31" s="16"/>
      <c r="T31" s="16"/>
      <c r="U31" s="16"/>
      <c r="V31" s="16"/>
      <c r="W31" s="16"/>
      <c r="X31" s="16"/>
      <c r="Y31" s="16"/>
      <c r="Z31" s="16"/>
    </row>
    <row r="32">
      <c r="A32" s="34" t="s">
        <v>6258</v>
      </c>
      <c r="B32" s="43"/>
      <c r="C32" s="43"/>
      <c r="D32" s="43"/>
      <c r="E32" s="43"/>
      <c r="F32" s="48"/>
      <c r="G32" s="48"/>
      <c r="H32" s="48"/>
      <c r="I32" s="16"/>
      <c r="J32" s="16" t="s">
        <v>29</v>
      </c>
      <c r="K32" s="16" t="s">
        <v>29</v>
      </c>
      <c r="L32" s="16"/>
      <c r="M32" s="16"/>
      <c r="N32" s="16"/>
      <c r="O32" s="16"/>
      <c r="P32" s="16"/>
      <c r="Q32" s="16"/>
      <c r="R32" s="16"/>
      <c r="S32" s="16"/>
      <c r="T32" s="16"/>
      <c r="U32" s="16"/>
      <c r="V32" s="16"/>
      <c r="W32" s="16"/>
      <c r="X32" s="16"/>
      <c r="Y32" s="16"/>
      <c r="Z32" s="16"/>
    </row>
    <row r="33">
      <c r="A33" s="34" t="s">
        <v>6259</v>
      </c>
      <c r="B33" s="43"/>
      <c r="C33" s="43"/>
      <c r="D33" s="43"/>
      <c r="E33" s="43"/>
      <c r="F33" s="43"/>
      <c r="G33" s="48"/>
      <c r="H33" s="48"/>
      <c r="I33" s="16"/>
      <c r="J33" s="16" t="s">
        <v>30</v>
      </c>
      <c r="K33" s="16" t="s">
        <v>30</v>
      </c>
      <c r="L33" s="16"/>
      <c r="M33" s="16"/>
      <c r="N33" s="16"/>
      <c r="O33" s="16"/>
      <c r="P33" s="16"/>
      <c r="Q33" s="16"/>
      <c r="R33" s="16"/>
      <c r="S33" s="16"/>
      <c r="T33" s="16"/>
      <c r="U33" s="16"/>
      <c r="V33" s="16"/>
      <c r="W33" s="16"/>
      <c r="X33" s="16"/>
      <c r="Y33" s="16"/>
      <c r="Z33" s="16"/>
    </row>
    <row r="34">
      <c r="A34" s="34" t="s">
        <v>6260</v>
      </c>
      <c r="B34" s="43"/>
      <c r="C34" s="43"/>
      <c r="D34" s="43"/>
      <c r="E34" s="43"/>
      <c r="F34" s="43"/>
      <c r="G34" s="48"/>
      <c r="H34" s="48"/>
      <c r="I34" s="16"/>
      <c r="J34" s="16" t="s">
        <v>31</v>
      </c>
      <c r="K34" s="16" t="s">
        <v>31</v>
      </c>
      <c r="L34" s="16"/>
      <c r="M34" s="16"/>
      <c r="N34" s="16"/>
      <c r="O34" s="16"/>
      <c r="P34" s="16"/>
      <c r="Q34" s="16"/>
      <c r="R34" s="16"/>
      <c r="S34" s="16"/>
      <c r="T34" s="16"/>
      <c r="U34" s="16"/>
      <c r="V34" s="16"/>
      <c r="W34" s="16"/>
      <c r="X34" s="16"/>
      <c r="Y34" s="16"/>
      <c r="Z34" s="16"/>
    </row>
    <row r="35">
      <c r="A35" s="34" t="s">
        <v>6261</v>
      </c>
      <c r="B35" s="43"/>
      <c r="C35" s="43"/>
      <c r="D35" s="43"/>
      <c r="E35" s="43"/>
      <c r="F35" s="43"/>
      <c r="G35" s="48"/>
      <c r="H35" s="48"/>
      <c r="I35" s="16"/>
      <c r="J35" s="16" t="s">
        <v>32</v>
      </c>
      <c r="K35" s="16" t="s">
        <v>32</v>
      </c>
      <c r="L35" s="16"/>
      <c r="M35" s="16"/>
      <c r="N35" s="16"/>
      <c r="O35" s="16"/>
      <c r="P35" s="16"/>
      <c r="Q35" s="16"/>
      <c r="R35" s="16"/>
      <c r="S35" s="16"/>
      <c r="T35" s="16"/>
      <c r="U35" s="16"/>
      <c r="V35" s="16"/>
      <c r="W35" s="16"/>
      <c r="X35" s="16"/>
      <c r="Y35" s="16"/>
      <c r="Z35" s="16"/>
    </row>
    <row r="36">
      <c r="A36" s="34" t="s">
        <v>6262</v>
      </c>
      <c r="B36" s="43"/>
      <c r="C36" s="43"/>
      <c r="D36" s="43"/>
      <c r="E36" s="43"/>
      <c r="F36" s="43"/>
      <c r="G36" s="48"/>
      <c r="H36" s="48"/>
      <c r="I36" s="16"/>
      <c r="J36" s="16" t="s">
        <v>33</v>
      </c>
      <c r="K36" s="16" t="s">
        <v>33</v>
      </c>
      <c r="L36" s="16"/>
      <c r="M36" s="16"/>
      <c r="N36" s="16"/>
      <c r="O36" s="16"/>
      <c r="P36" s="16"/>
      <c r="Q36" s="16"/>
      <c r="R36" s="16"/>
      <c r="S36" s="16"/>
      <c r="T36" s="16"/>
      <c r="U36" s="16"/>
      <c r="V36" s="16"/>
      <c r="W36" s="16"/>
      <c r="X36" s="16"/>
      <c r="Y36" s="16"/>
      <c r="Z36" s="16"/>
    </row>
    <row r="37">
      <c r="A37" s="34" t="s">
        <v>6263</v>
      </c>
      <c r="B37" s="43"/>
      <c r="C37" s="43"/>
      <c r="D37" s="43"/>
      <c r="E37" s="43"/>
      <c r="F37" s="43"/>
      <c r="G37" s="48"/>
      <c r="H37" s="48"/>
      <c r="I37" s="16"/>
      <c r="J37" s="16" t="s">
        <v>34</v>
      </c>
      <c r="K37" s="16" t="s">
        <v>34</v>
      </c>
      <c r="L37" s="16"/>
      <c r="M37" s="16"/>
      <c r="N37" s="16"/>
      <c r="O37" s="16"/>
      <c r="P37" s="16"/>
      <c r="Q37" s="16"/>
      <c r="R37" s="16"/>
      <c r="S37" s="16"/>
      <c r="T37" s="16"/>
      <c r="U37" s="16"/>
      <c r="V37" s="16"/>
      <c r="W37" s="16"/>
      <c r="X37" s="16"/>
      <c r="Y37" s="16"/>
      <c r="Z37" s="16"/>
    </row>
    <row r="38">
      <c r="A38" s="34" t="s">
        <v>6264</v>
      </c>
      <c r="B38" s="43"/>
      <c r="C38" s="43"/>
      <c r="D38" s="43"/>
      <c r="E38" s="43"/>
      <c r="F38" s="43"/>
      <c r="G38" s="48"/>
      <c r="H38" s="48"/>
      <c r="I38" s="16"/>
      <c r="J38" s="16" t="s">
        <v>35</v>
      </c>
      <c r="K38" s="16" t="s">
        <v>35</v>
      </c>
      <c r="L38" s="16"/>
      <c r="M38" s="16"/>
      <c r="N38" s="16"/>
      <c r="O38" s="16"/>
      <c r="P38" s="16"/>
      <c r="Q38" s="16"/>
      <c r="R38" s="16"/>
      <c r="S38" s="16"/>
      <c r="T38" s="16"/>
      <c r="U38" s="16"/>
      <c r="V38" s="16"/>
      <c r="W38" s="16"/>
      <c r="X38" s="16"/>
      <c r="Y38" s="16"/>
      <c r="Z38" s="16"/>
    </row>
    <row r="39">
      <c r="A39" s="34" t="s">
        <v>6265</v>
      </c>
      <c r="B39" s="43"/>
      <c r="C39" s="43"/>
      <c r="D39" s="43"/>
      <c r="E39" s="43"/>
      <c r="F39" s="43"/>
      <c r="G39" s="48"/>
      <c r="H39" s="48"/>
      <c r="I39" s="16"/>
      <c r="J39" s="16" t="s">
        <v>36</v>
      </c>
      <c r="K39" s="16" t="s">
        <v>36</v>
      </c>
      <c r="L39" s="16"/>
      <c r="M39" s="16"/>
      <c r="N39" s="16"/>
      <c r="O39" s="16"/>
      <c r="P39" s="16"/>
      <c r="Q39" s="16"/>
      <c r="R39" s="16"/>
      <c r="S39" s="16"/>
      <c r="T39" s="16"/>
      <c r="U39" s="16"/>
      <c r="V39" s="16"/>
      <c r="W39" s="16"/>
      <c r="X39" s="16"/>
      <c r="Y39" s="16"/>
      <c r="Z39" s="16"/>
    </row>
    <row r="40">
      <c r="A40" s="34" t="s">
        <v>6266</v>
      </c>
      <c r="B40" s="43"/>
      <c r="C40" s="43"/>
      <c r="D40" s="43"/>
      <c r="E40" s="43"/>
      <c r="F40" s="43"/>
      <c r="G40" s="48"/>
      <c r="H40" s="48"/>
      <c r="I40" s="16"/>
      <c r="J40" s="16" t="s">
        <v>37</v>
      </c>
      <c r="K40" s="16" t="s">
        <v>37</v>
      </c>
      <c r="L40" s="16"/>
      <c r="M40" s="16"/>
      <c r="N40" s="16"/>
      <c r="O40" s="16"/>
      <c r="P40" s="16"/>
      <c r="Q40" s="16"/>
      <c r="R40" s="16"/>
      <c r="S40" s="16"/>
      <c r="T40" s="16"/>
      <c r="U40" s="16"/>
      <c r="V40" s="16"/>
      <c r="W40" s="16"/>
      <c r="X40" s="16"/>
      <c r="Y40" s="16"/>
      <c r="Z40" s="16"/>
    </row>
    <row r="41">
      <c r="A41" s="34" t="s">
        <v>6267</v>
      </c>
      <c r="B41" s="43"/>
      <c r="C41" s="43"/>
      <c r="D41" s="43"/>
      <c r="E41" s="43"/>
      <c r="F41" s="43"/>
      <c r="G41" s="48"/>
      <c r="H41" s="48"/>
      <c r="I41" s="16"/>
      <c r="J41" s="16" t="s">
        <v>38</v>
      </c>
      <c r="K41" s="16" t="s">
        <v>38</v>
      </c>
      <c r="L41" s="16"/>
      <c r="M41" s="16"/>
      <c r="N41" s="16"/>
      <c r="O41" s="16"/>
      <c r="P41" s="16"/>
      <c r="Q41" s="16"/>
      <c r="R41" s="16"/>
      <c r="S41" s="16"/>
      <c r="T41" s="16"/>
      <c r="U41" s="16"/>
      <c r="V41" s="16"/>
      <c r="W41" s="16"/>
      <c r="X41" s="16"/>
      <c r="Y41" s="16"/>
      <c r="Z41" s="16"/>
    </row>
    <row r="42">
      <c r="A42" s="34" t="s">
        <v>6268</v>
      </c>
      <c r="B42" s="43"/>
      <c r="C42" s="43"/>
      <c r="D42" s="43"/>
      <c r="E42" s="43"/>
      <c r="F42" s="43"/>
      <c r="G42" s="48"/>
      <c r="H42" s="48"/>
      <c r="I42" s="16"/>
      <c r="J42" s="16"/>
      <c r="K42" s="16"/>
      <c r="L42" s="16"/>
      <c r="M42" s="16"/>
      <c r="N42" s="16"/>
      <c r="O42" s="16"/>
      <c r="P42" s="16"/>
      <c r="Q42" s="16"/>
      <c r="R42" s="16"/>
      <c r="S42" s="16"/>
      <c r="T42" s="16"/>
      <c r="U42" s="16"/>
      <c r="V42" s="16"/>
      <c r="W42" s="16"/>
      <c r="X42" s="16"/>
      <c r="Y42" s="16"/>
      <c r="Z42" s="16"/>
    </row>
    <row r="43">
      <c r="A43" s="34" t="s">
        <v>6269</v>
      </c>
      <c r="B43" s="43"/>
      <c r="C43" s="43"/>
      <c r="D43" s="43"/>
      <c r="E43" s="43"/>
      <c r="F43" s="43"/>
      <c r="G43" s="48"/>
      <c r="H43" s="48"/>
      <c r="I43" s="16"/>
      <c r="J43" s="16"/>
      <c r="K43" s="16"/>
      <c r="L43" s="16"/>
      <c r="M43" s="16"/>
      <c r="N43" s="16"/>
      <c r="O43" s="16"/>
      <c r="P43" s="16"/>
      <c r="Q43" s="16"/>
      <c r="R43" s="16"/>
      <c r="S43" s="16"/>
      <c r="T43" s="16"/>
      <c r="U43" s="16"/>
      <c r="V43" s="16"/>
      <c r="W43" s="16"/>
      <c r="X43" s="16"/>
      <c r="Y43" s="16"/>
      <c r="Z43" s="16"/>
    </row>
    <row r="44">
      <c r="A44" s="34" t="s">
        <v>6270</v>
      </c>
      <c r="B44" s="43"/>
      <c r="C44" s="43"/>
      <c r="D44" s="43"/>
      <c r="E44" s="43"/>
      <c r="F44" s="43"/>
      <c r="G44" s="48"/>
      <c r="H44" s="48"/>
      <c r="I44" s="16"/>
      <c r="J44" s="16"/>
      <c r="K44" s="16"/>
      <c r="L44" s="16"/>
      <c r="M44" s="16"/>
      <c r="N44" s="16"/>
      <c r="O44" s="16"/>
      <c r="P44" s="16"/>
      <c r="Q44" s="16"/>
      <c r="R44" s="16"/>
      <c r="S44" s="16"/>
      <c r="T44" s="16"/>
      <c r="U44" s="16"/>
      <c r="V44" s="16"/>
      <c r="W44" s="16"/>
      <c r="X44" s="16"/>
      <c r="Y44" s="16"/>
      <c r="Z44" s="16"/>
    </row>
    <row r="45">
      <c r="A45" s="34" t="s">
        <v>6271</v>
      </c>
      <c r="B45" s="43"/>
      <c r="C45" s="43"/>
      <c r="D45" s="43"/>
      <c r="E45" s="43"/>
      <c r="F45" s="43"/>
      <c r="G45" s="48"/>
      <c r="H45" s="48"/>
      <c r="I45" s="16"/>
      <c r="J45" s="16"/>
      <c r="K45" s="16"/>
      <c r="L45" s="16"/>
      <c r="M45" s="16"/>
      <c r="N45" s="16"/>
      <c r="O45" s="16"/>
      <c r="P45" s="16"/>
      <c r="Q45" s="16"/>
      <c r="R45" s="16"/>
      <c r="S45" s="16"/>
      <c r="T45" s="16"/>
      <c r="U45" s="16"/>
      <c r="V45" s="16"/>
      <c r="W45" s="16"/>
      <c r="X45" s="16"/>
      <c r="Y45" s="16"/>
      <c r="Z45" s="16"/>
    </row>
    <row r="46">
      <c r="A46" s="34" t="s">
        <v>6272</v>
      </c>
      <c r="B46" s="43"/>
      <c r="C46" s="43"/>
      <c r="D46" s="43"/>
      <c r="E46" s="43"/>
      <c r="F46" s="43"/>
      <c r="G46" s="48"/>
      <c r="H46" s="48"/>
      <c r="I46" s="16"/>
      <c r="J46" s="16"/>
      <c r="K46" s="16"/>
      <c r="L46" s="16"/>
      <c r="M46" s="16"/>
      <c r="N46" s="16"/>
      <c r="O46" s="16"/>
      <c r="P46" s="16"/>
      <c r="Q46" s="16"/>
      <c r="R46" s="16"/>
      <c r="S46" s="16"/>
      <c r="T46" s="16"/>
      <c r="U46" s="16"/>
      <c r="V46" s="16"/>
      <c r="W46" s="16"/>
      <c r="X46" s="16"/>
      <c r="Y46" s="16"/>
      <c r="Z46" s="16"/>
    </row>
    <row r="47">
      <c r="A47" s="33" t="s">
        <v>6273</v>
      </c>
      <c r="B47" s="43"/>
      <c r="C47" s="43"/>
      <c r="D47" s="43"/>
      <c r="E47" s="43"/>
      <c r="F47" s="43"/>
      <c r="G47" s="48"/>
      <c r="H47" s="48"/>
      <c r="I47" s="16"/>
      <c r="J47" s="16"/>
      <c r="K47" s="16"/>
      <c r="L47" s="16"/>
      <c r="M47" s="16"/>
      <c r="N47" s="16"/>
      <c r="O47" s="16"/>
      <c r="P47" s="16"/>
      <c r="Q47" s="16"/>
      <c r="R47" s="16"/>
      <c r="S47" s="16"/>
      <c r="T47" s="16"/>
      <c r="U47" s="16"/>
      <c r="V47" s="16"/>
      <c r="W47" s="16"/>
      <c r="X47" s="16"/>
      <c r="Y47" s="16"/>
      <c r="Z47" s="16"/>
    </row>
    <row r="48">
      <c r="A48" s="33" t="s">
        <v>6274</v>
      </c>
      <c r="B48" s="43"/>
      <c r="C48" s="43"/>
      <c r="D48" s="43"/>
      <c r="E48" s="43"/>
      <c r="F48" s="43"/>
      <c r="G48" s="48"/>
      <c r="H48" s="48"/>
      <c r="I48" s="16"/>
      <c r="J48" s="16"/>
      <c r="K48" s="16"/>
      <c r="L48" s="16"/>
      <c r="M48" s="16"/>
      <c r="N48" s="16"/>
      <c r="O48" s="16"/>
      <c r="P48" s="16"/>
      <c r="Q48" s="16"/>
      <c r="R48" s="16"/>
      <c r="S48" s="16"/>
      <c r="T48" s="16"/>
      <c r="U48" s="16"/>
      <c r="V48" s="16"/>
      <c r="W48" s="16"/>
      <c r="X48" s="16"/>
      <c r="Y48" s="16"/>
      <c r="Z48" s="16"/>
    </row>
    <row r="49">
      <c r="A49" s="34" t="s">
        <v>6275</v>
      </c>
      <c r="B49" s="43"/>
      <c r="C49" s="43"/>
      <c r="D49" s="43"/>
      <c r="E49" s="43"/>
      <c r="F49" s="43"/>
      <c r="G49" s="48"/>
      <c r="H49" s="48"/>
      <c r="I49" s="16"/>
      <c r="J49" s="16"/>
      <c r="K49" s="16"/>
      <c r="L49" s="16"/>
      <c r="M49" s="16"/>
      <c r="N49" s="16"/>
      <c r="O49" s="16"/>
      <c r="P49" s="16"/>
      <c r="Q49" s="16"/>
      <c r="R49" s="16"/>
      <c r="S49" s="16"/>
      <c r="T49" s="16"/>
      <c r="U49" s="16"/>
      <c r="V49" s="16"/>
      <c r="W49" s="16"/>
      <c r="X49" s="16"/>
      <c r="Y49" s="16"/>
      <c r="Z49" s="16"/>
    </row>
    <row r="50">
      <c r="A50" s="34" t="s">
        <v>6276</v>
      </c>
      <c r="B50" s="43"/>
      <c r="C50" s="43"/>
      <c r="D50" s="43"/>
      <c r="E50" s="43"/>
      <c r="F50" s="43"/>
      <c r="G50" s="48"/>
      <c r="H50" s="48"/>
      <c r="I50" s="16"/>
      <c r="J50" s="16"/>
      <c r="K50" s="16"/>
      <c r="L50" s="16"/>
      <c r="M50" s="16"/>
      <c r="N50" s="16"/>
      <c r="O50" s="16"/>
      <c r="P50" s="16"/>
      <c r="Q50" s="16"/>
      <c r="R50" s="16"/>
      <c r="S50" s="16"/>
      <c r="T50" s="16"/>
      <c r="U50" s="16"/>
      <c r="V50" s="16"/>
      <c r="W50" s="16"/>
      <c r="X50" s="16"/>
      <c r="Y50" s="16"/>
      <c r="Z50" s="16"/>
    </row>
    <row r="51">
      <c r="A51" s="34" t="s">
        <v>6277</v>
      </c>
      <c r="B51" s="43"/>
      <c r="C51" s="43"/>
      <c r="D51" s="43"/>
      <c r="E51" s="43"/>
      <c r="F51" s="43"/>
      <c r="G51" s="48"/>
      <c r="H51" s="48"/>
      <c r="I51" s="16"/>
      <c r="J51" s="16"/>
      <c r="K51" s="16"/>
      <c r="L51" s="16"/>
      <c r="M51" s="16"/>
      <c r="N51" s="16"/>
      <c r="O51" s="16"/>
      <c r="P51" s="16"/>
      <c r="Q51" s="16"/>
      <c r="R51" s="16"/>
      <c r="S51" s="16"/>
      <c r="T51" s="16"/>
      <c r="U51" s="16"/>
      <c r="V51" s="16"/>
      <c r="W51" s="16"/>
      <c r="X51" s="16"/>
      <c r="Y51" s="16"/>
      <c r="Z51" s="16"/>
    </row>
    <row r="52">
      <c r="A52" s="34" t="s">
        <v>6278</v>
      </c>
      <c r="B52" s="43"/>
      <c r="C52" s="43"/>
      <c r="D52" s="43"/>
      <c r="E52" s="43"/>
      <c r="F52" s="43"/>
      <c r="G52" s="48"/>
      <c r="H52" s="48"/>
      <c r="I52" s="16"/>
      <c r="J52" s="16"/>
      <c r="K52" s="16"/>
      <c r="L52" s="16"/>
      <c r="M52" s="16"/>
      <c r="N52" s="16"/>
      <c r="O52" s="16"/>
      <c r="P52" s="16"/>
      <c r="Q52" s="16"/>
      <c r="R52" s="16"/>
      <c r="S52" s="16"/>
      <c r="T52" s="16"/>
      <c r="U52" s="16"/>
      <c r="V52" s="16"/>
      <c r="W52" s="16"/>
      <c r="X52" s="16"/>
      <c r="Y52" s="16"/>
      <c r="Z52" s="16"/>
    </row>
    <row r="53">
      <c r="A53" s="34" t="s">
        <v>6279</v>
      </c>
      <c r="B53" s="43"/>
      <c r="C53" s="43"/>
      <c r="D53" s="43"/>
      <c r="E53" s="43"/>
      <c r="F53" s="43"/>
      <c r="G53" s="48"/>
      <c r="H53" s="48"/>
      <c r="I53" s="16"/>
      <c r="J53" s="16"/>
      <c r="K53" s="16"/>
      <c r="L53" s="16"/>
      <c r="M53" s="16"/>
      <c r="N53" s="16"/>
      <c r="O53" s="16"/>
      <c r="P53" s="16"/>
      <c r="Q53" s="16"/>
      <c r="R53" s="16"/>
      <c r="S53" s="16"/>
      <c r="T53" s="16"/>
      <c r="U53" s="16"/>
      <c r="V53" s="16"/>
      <c r="W53" s="16"/>
      <c r="X53" s="16"/>
      <c r="Y53" s="16"/>
      <c r="Z53" s="16"/>
    </row>
    <row r="54">
      <c r="A54" s="34" t="s">
        <v>6280</v>
      </c>
      <c r="B54" s="43"/>
      <c r="C54" s="43"/>
      <c r="D54" s="43"/>
      <c r="E54" s="43"/>
      <c r="F54" s="43"/>
      <c r="G54" s="48"/>
      <c r="H54" s="48"/>
      <c r="I54" s="16"/>
      <c r="J54" s="16"/>
      <c r="K54" s="16"/>
      <c r="L54" s="16"/>
      <c r="M54" s="16"/>
      <c r="N54" s="16"/>
      <c r="O54" s="16"/>
      <c r="P54" s="16"/>
      <c r="Q54" s="16"/>
      <c r="R54" s="16"/>
      <c r="S54" s="16"/>
      <c r="T54" s="16"/>
      <c r="U54" s="16"/>
      <c r="V54" s="16"/>
      <c r="W54" s="16"/>
      <c r="X54" s="16"/>
      <c r="Y54" s="16"/>
      <c r="Z54" s="16"/>
    </row>
    <row r="55">
      <c r="A55" s="34" t="s">
        <v>6281</v>
      </c>
      <c r="B55" s="43"/>
      <c r="C55" s="43"/>
      <c r="D55" s="43"/>
      <c r="E55" s="43"/>
      <c r="F55" s="43"/>
      <c r="G55" s="48"/>
      <c r="H55" s="48"/>
      <c r="I55" s="16"/>
      <c r="J55" s="16"/>
      <c r="K55" s="16"/>
      <c r="L55" s="16"/>
      <c r="M55" s="16"/>
      <c r="N55" s="16"/>
      <c r="O55" s="16"/>
      <c r="P55" s="16"/>
      <c r="Q55" s="16"/>
      <c r="R55" s="16"/>
      <c r="S55" s="16"/>
      <c r="T55" s="16"/>
      <c r="U55" s="16"/>
      <c r="V55" s="16"/>
      <c r="W55" s="16"/>
      <c r="X55" s="16"/>
      <c r="Y55" s="16"/>
      <c r="Z55" s="16"/>
    </row>
    <row r="56">
      <c r="A56" s="34" t="s">
        <v>6282</v>
      </c>
      <c r="B56" s="43"/>
      <c r="C56" s="43"/>
      <c r="D56" s="43"/>
      <c r="E56" s="43"/>
      <c r="F56" s="43"/>
      <c r="G56" s="48"/>
      <c r="H56" s="48"/>
      <c r="I56" s="16"/>
      <c r="J56" s="16"/>
      <c r="K56" s="16"/>
      <c r="L56" s="16"/>
      <c r="M56" s="16"/>
      <c r="N56" s="16"/>
      <c r="O56" s="16"/>
      <c r="P56" s="16"/>
      <c r="Q56" s="16"/>
      <c r="R56" s="16"/>
      <c r="S56" s="16"/>
      <c r="T56" s="16"/>
      <c r="U56" s="16"/>
      <c r="V56" s="16"/>
      <c r="W56" s="16"/>
      <c r="X56" s="16"/>
      <c r="Y56" s="16"/>
      <c r="Z56" s="16"/>
    </row>
    <row r="57">
      <c r="A57" s="34" t="s">
        <v>6283</v>
      </c>
      <c r="B57" s="43"/>
      <c r="C57" s="43"/>
      <c r="D57" s="43"/>
      <c r="E57" s="43"/>
      <c r="F57" s="43"/>
      <c r="G57" s="48"/>
      <c r="H57" s="48"/>
      <c r="I57" s="16"/>
      <c r="J57" s="16"/>
      <c r="K57" s="16"/>
      <c r="L57" s="16"/>
      <c r="M57" s="16"/>
      <c r="N57" s="16"/>
      <c r="O57" s="16"/>
      <c r="P57" s="16"/>
      <c r="Q57" s="16"/>
      <c r="R57" s="16"/>
      <c r="S57" s="16"/>
      <c r="T57" s="16"/>
      <c r="U57" s="16"/>
      <c r="V57" s="16"/>
      <c r="W57" s="16"/>
      <c r="X57" s="16"/>
      <c r="Y57" s="16"/>
      <c r="Z57" s="16"/>
    </row>
    <row r="58">
      <c r="A58" s="34" t="s">
        <v>6284</v>
      </c>
      <c r="B58" s="43"/>
      <c r="C58" s="43"/>
      <c r="D58" s="43"/>
      <c r="E58" s="43"/>
      <c r="F58" s="43"/>
      <c r="G58" s="48"/>
      <c r="H58" s="48"/>
      <c r="I58" s="16"/>
      <c r="J58" s="16"/>
      <c r="K58" s="16"/>
      <c r="L58" s="16"/>
      <c r="M58" s="16"/>
      <c r="N58" s="16"/>
      <c r="O58" s="16"/>
      <c r="P58" s="16"/>
      <c r="Q58" s="16"/>
      <c r="R58" s="16"/>
      <c r="S58" s="16"/>
      <c r="T58" s="16"/>
      <c r="U58" s="16"/>
      <c r="V58" s="16"/>
      <c r="W58" s="16"/>
      <c r="X58" s="16"/>
      <c r="Y58" s="16"/>
      <c r="Z58" s="16"/>
    </row>
    <row r="59">
      <c r="A59" s="34" t="s">
        <v>6285</v>
      </c>
      <c r="B59" s="43"/>
      <c r="C59" s="43"/>
      <c r="D59" s="43"/>
      <c r="E59" s="43"/>
      <c r="F59" s="43"/>
      <c r="G59" s="48"/>
      <c r="H59" s="48"/>
      <c r="I59" s="16"/>
      <c r="J59" s="16"/>
      <c r="K59" s="16"/>
      <c r="L59" s="16"/>
      <c r="M59" s="16"/>
      <c r="N59" s="16"/>
      <c r="O59" s="16"/>
      <c r="P59" s="16"/>
      <c r="Q59" s="16"/>
      <c r="R59" s="16"/>
      <c r="S59" s="16"/>
      <c r="T59" s="16"/>
      <c r="U59" s="16"/>
      <c r="V59" s="16"/>
      <c r="W59" s="16"/>
      <c r="X59" s="16"/>
      <c r="Y59" s="16"/>
      <c r="Z59" s="16"/>
    </row>
    <row r="60">
      <c r="A60" s="34" t="s">
        <v>6286</v>
      </c>
      <c r="B60" s="43"/>
      <c r="C60" s="43"/>
      <c r="D60" s="43"/>
      <c r="E60" s="43"/>
      <c r="F60" s="43"/>
      <c r="G60" s="48"/>
      <c r="H60" s="48"/>
      <c r="I60" s="16"/>
      <c r="J60" s="16"/>
      <c r="K60" s="16"/>
      <c r="L60" s="16"/>
      <c r="M60" s="16"/>
      <c r="N60" s="16"/>
      <c r="O60" s="16"/>
      <c r="P60" s="16"/>
      <c r="Q60" s="16"/>
      <c r="R60" s="16"/>
      <c r="S60" s="16"/>
      <c r="T60" s="16"/>
      <c r="U60" s="16"/>
      <c r="V60" s="16"/>
      <c r="W60" s="16"/>
      <c r="X60" s="16"/>
      <c r="Y60" s="16"/>
      <c r="Z60" s="16"/>
    </row>
    <row r="61">
      <c r="A61" s="34" t="s">
        <v>5595</v>
      </c>
      <c r="B61" s="43"/>
      <c r="C61" s="43"/>
      <c r="D61" s="43"/>
      <c r="E61" s="43"/>
      <c r="F61" s="43"/>
      <c r="G61" s="48"/>
      <c r="H61" s="48"/>
      <c r="I61" s="16"/>
      <c r="J61" s="16"/>
      <c r="K61" s="16"/>
      <c r="L61" s="16"/>
      <c r="M61" s="16"/>
      <c r="N61" s="16"/>
      <c r="O61" s="16"/>
      <c r="P61" s="16"/>
      <c r="Q61" s="16"/>
      <c r="R61" s="16"/>
      <c r="S61" s="16"/>
      <c r="T61" s="16"/>
      <c r="U61" s="16"/>
      <c r="V61" s="16"/>
      <c r="W61" s="16"/>
      <c r="X61" s="16"/>
      <c r="Y61" s="16"/>
      <c r="Z61" s="16"/>
    </row>
    <row r="62">
      <c r="A62" s="34" t="s">
        <v>6287</v>
      </c>
      <c r="B62" s="43"/>
      <c r="C62" s="43"/>
      <c r="D62" s="43"/>
      <c r="E62" s="43"/>
      <c r="F62" s="43"/>
      <c r="G62" s="48"/>
      <c r="H62" s="48"/>
      <c r="I62" s="16"/>
      <c r="J62" s="16"/>
      <c r="K62" s="16"/>
      <c r="L62" s="16"/>
      <c r="M62" s="16"/>
      <c r="N62" s="16"/>
      <c r="O62" s="16"/>
      <c r="P62" s="16"/>
      <c r="Q62" s="16"/>
      <c r="R62" s="16"/>
      <c r="S62" s="16"/>
      <c r="T62" s="16"/>
      <c r="U62" s="16"/>
      <c r="V62" s="16"/>
      <c r="W62" s="16"/>
      <c r="X62" s="16"/>
      <c r="Y62" s="16"/>
      <c r="Z62" s="16"/>
    </row>
    <row r="63">
      <c r="A63" s="34" t="s">
        <v>6288</v>
      </c>
      <c r="B63" s="43"/>
      <c r="C63" s="43"/>
      <c r="D63" s="43"/>
      <c r="E63" s="43"/>
      <c r="F63" s="43"/>
      <c r="G63" s="48"/>
      <c r="H63" s="48"/>
      <c r="I63" s="16"/>
      <c r="J63" s="16"/>
      <c r="K63" s="16"/>
      <c r="L63" s="16"/>
      <c r="M63" s="16"/>
      <c r="N63" s="16"/>
      <c r="O63" s="16"/>
      <c r="P63" s="16"/>
      <c r="Q63" s="16"/>
      <c r="R63" s="16"/>
      <c r="S63" s="16"/>
      <c r="T63" s="16"/>
      <c r="U63" s="16"/>
      <c r="V63" s="16"/>
      <c r="W63" s="16"/>
      <c r="X63" s="16"/>
      <c r="Y63" s="16"/>
      <c r="Z63" s="16"/>
    </row>
    <row r="64">
      <c r="A64" s="34" t="s">
        <v>6289</v>
      </c>
      <c r="B64" s="43"/>
      <c r="C64" s="43"/>
      <c r="D64" s="43"/>
      <c r="E64" s="43"/>
      <c r="F64" s="43"/>
      <c r="G64" s="48"/>
      <c r="H64" s="48"/>
      <c r="I64" s="16"/>
      <c r="J64" s="16"/>
      <c r="K64" s="16"/>
      <c r="L64" s="16"/>
      <c r="M64" s="16"/>
      <c r="N64" s="16"/>
      <c r="O64" s="16"/>
      <c r="P64" s="16"/>
      <c r="Q64" s="16"/>
      <c r="R64" s="16"/>
      <c r="S64" s="16"/>
      <c r="T64" s="16"/>
      <c r="U64" s="16"/>
      <c r="V64" s="16"/>
      <c r="W64" s="16"/>
      <c r="X64" s="16"/>
      <c r="Y64" s="16"/>
      <c r="Z64" s="16"/>
    </row>
    <row r="65">
      <c r="A65" s="34" t="s">
        <v>6290</v>
      </c>
      <c r="B65" s="43"/>
      <c r="C65" s="43"/>
      <c r="D65" s="43"/>
      <c r="E65" s="43"/>
      <c r="F65" s="43"/>
      <c r="G65" s="48"/>
      <c r="H65" s="48"/>
      <c r="I65" s="16"/>
      <c r="J65" s="16"/>
      <c r="K65" s="16"/>
      <c r="L65" s="16"/>
      <c r="M65" s="16"/>
      <c r="N65" s="16"/>
      <c r="O65" s="16"/>
      <c r="P65" s="16"/>
      <c r="Q65" s="16"/>
      <c r="R65" s="16"/>
      <c r="S65" s="16"/>
      <c r="T65" s="16"/>
      <c r="U65" s="16"/>
      <c r="V65" s="16"/>
      <c r="W65" s="16"/>
      <c r="X65" s="16"/>
      <c r="Y65" s="16"/>
      <c r="Z65" s="16"/>
    </row>
    <row r="66">
      <c r="A66" s="34" t="s">
        <v>6291</v>
      </c>
      <c r="B66" s="43"/>
      <c r="C66" s="43"/>
      <c r="D66" s="43"/>
      <c r="E66" s="43"/>
      <c r="F66" s="43"/>
      <c r="G66" s="48"/>
      <c r="H66" s="48"/>
      <c r="I66" s="16"/>
      <c r="J66" s="16"/>
      <c r="K66" s="16"/>
      <c r="L66" s="16"/>
      <c r="M66" s="16"/>
      <c r="N66" s="16"/>
      <c r="O66" s="16"/>
      <c r="P66" s="16"/>
      <c r="Q66" s="16"/>
      <c r="R66" s="16"/>
      <c r="S66" s="16"/>
      <c r="T66" s="16"/>
      <c r="U66" s="16"/>
      <c r="V66" s="16"/>
      <c r="W66" s="16"/>
      <c r="X66" s="16"/>
      <c r="Y66" s="16"/>
      <c r="Z66" s="16"/>
    </row>
    <row r="67">
      <c r="A67" s="34" t="s">
        <v>6292</v>
      </c>
      <c r="B67" s="43"/>
      <c r="C67" s="43"/>
      <c r="D67" s="43"/>
      <c r="E67" s="43"/>
      <c r="F67" s="43"/>
      <c r="G67" s="48"/>
      <c r="H67" s="48"/>
      <c r="I67" s="16"/>
      <c r="J67" s="16"/>
      <c r="K67" s="16"/>
      <c r="L67" s="16"/>
      <c r="M67" s="16"/>
      <c r="N67" s="16"/>
      <c r="O67" s="16"/>
      <c r="P67" s="16"/>
      <c r="Q67" s="16"/>
      <c r="R67" s="16"/>
      <c r="S67" s="16"/>
      <c r="T67" s="16"/>
      <c r="U67" s="16"/>
      <c r="V67" s="16"/>
      <c r="W67" s="16"/>
      <c r="X67" s="16"/>
      <c r="Y67" s="16"/>
      <c r="Z67" s="16"/>
    </row>
    <row r="68">
      <c r="A68" s="34" t="s">
        <v>6293</v>
      </c>
      <c r="B68" s="43"/>
      <c r="C68" s="43"/>
      <c r="D68" s="43"/>
      <c r="E68" s="43"/>
      <c r="F68" s="43"/>
      <c r="G68" s="48"/>
      <c r="H68" s="48"/>
      <c r="I68" s="16"/>
      <c r="J68" s="16"/>
      <c r="K68" s="16"/>
      <c r="L68" s="16"/>
      <c r="M68" s="16"/>
      <c r="N68" s="16"/>
      <c r="O68" s="16"/>
      <c r="P68" s="16"/>
      <c r="Q68" s="16"/>
      <c r="R68" s="16"/>
      <c r="S68" s="16"/>
      <c r="T68" s="16"/>
      <c r="U68" s="16"/>
      <c r="V68" s="16"/>
      <c r="W68" s="16"/>
      <c r="X68" s="16"/>
      <c r="Y68" s="16"/>
      <c r="Z68" s="16"/>
    </row>
    <row r="69">
      <c r="A69" s="33" t="s">
        <v>6294</v>
      </c>
      <c r="B69" s="43"/>
      <c r="C69" s="43"/>
      <c r="D69" s="43"/>
      <c r="E69" s="43"/>
      <c r="F69" s="43"/>
      <c r="G69" s="48"/>
      <c r="H69" s="48"/>
      <c r="I69" s="16"/>
      <c r="J69" s="16"/>
      <c r="K69" s="16"/>
      <c r="L69" s="16"/>
      <c r="M69" s="16"/>
      <c r="N69" s="16"/>
      <c r="O69" s="16"/>
      <c r="P69" s="16"/>
      <c r="Q69" s="16"/>
      <c r="R69" s="16"/>
      <c r="S69" s="16"/>
      <c r="T69" s="16"/>
      <c r="U69" s="16"/>
      <c r="V69" s="16"/>
      <c r="W69" s="16"/>
      <c r="X69" s="16"/>
      <c r="Y69" s="16"/>
      <c r="Z69" s="16"/>
    </row>
    <row r="70">
      <c r="A70" s="34" t="s">
        <v>6295</v>
      </c>
      <c r="B70" s="43"/>
      <c r="C70" s="43"/>
      <c r="D70" s="43"/>
      <c r="E70" s="43"/>
      <c r="F70" s="43"/>
      <c r="G70" s="48"/>
      <c r="H70" s="48"/>
      <c r="I70" s="16"/>
      <c r="J70" s="16"/>
      <c r="K70" s="16"/>
      <c r="L70" s="16"/>
      <c r="M70" s="16"/>
      <c r="N70" s="16"/>
      <c r="O70" s="16"/>
      <c r="P70" s="16"/>
      <c r="Q70" s="16"/>
      <c r="R70" s="16"/>
      <c r="S70" s="16"/>
      <c r="T70" s="16"/>
      <c r="U70" s="16"/>
      <c r="V70" s="16"/>
      <c r="W70" s="16"/>
      <c r="X70" s="16"/>
      <c r="Y70" s="16"/>
      <c r="Z70" s="16"/>
    </row>
    <row r="71">
      <c r="A71" s="34" t="s">
        <v>6296</v>
      </c>
      <c r="B71" s="43"/>
      <c r="C71" s="43"/>
      <c r="D71" s="43"/>
      <c r="E71" s="43"/>
      <c r="F71" s="43"/>
      <c r="G71" s="48"/>
      <c r="H71" s="48"/>
      <c r="I71" s="16"/>
      <c r="J71" s="16"/>
      <c r="K71" s="16"/>
      <c r="L71" s="16"/>
      <c r="M71" s="16"/>
      <c r="N71" s="16"/>
      <c r="O71" s="16"/>
      <c r="P71" s="16"/>
      <c r="Q71" s="16"/>
      <c r="R71" s="16"/>
      <c r="S71" s="16"/>
      <c r="T71" s="16"/>
      <c r="U71" s="16"/>
      <c r="V71" s="16"/>
      <c r="W71" s="16"/>
      <c r="X71" s="16"/>
      <c r="Y71" s="16"/>
      <c r="Z71" s="16"/>
    </row>
    <row r="72">
      <c r="A72" s="34" t="s">
        <v>6297</v>
      </c>
      <c r="B72" s="43"/>
      <c r="C72" s="43"/>
      <c r="D72" s="43"/>
      <c r="E72" s="43"/>
      <c r="F72" s="43"/>
      <c r="G72" s="48"/>
      <c r="H72" s="48"/>
      <c r="I72" s="16"/>
      <c r="J72" s="16"/>
      <c r="K72" s="16"/>
      <c r="L72" s="16"/>
      <c r="M72" s="16"/>
      <c r="N72" s="16"/>
      <c r="O72" s="16"/>
      <c r="P72" s="16"/>
      <c r="Q72" s="16"/>
      <c r="R72" s="16"/>
      <c r="S72" s="16"/>
      <c r="T72" s="16"/>
      <c r="U72" s="16"/>
      <c r="V72" s="16"/>
      <c r="W72" s="16"/>
      <c r="X72" s="16"/>
      <c r="Y72" s="16"/>
      <c r="Z72" s="16"/>
    </row>
    <row r="73">
      <c r="A73" s="34" t="s">
        <v>6298</v>
      </c>
      <c r="B73" s="43"/>
      <c r="C73" s="43"/>
      <c r="D73" s="43"/>
      <c r="E73" s="43"/>
      <c r="F73" s="43"/>
      <c r="G73" s="48"/>
      <c r="H73" s="48"/>
      <c r="I73" s="16"/>
      <c r="J73" s="16"/>
      <c r="K73" s="16"/>
      <c r="L73" s="16"/>
      <c r="M73" s="16"/>
      <c r="N73" s="16"/>
      <c r="O73" s="16"/>
      <c r="P73" s="16"/>
      <c r="Q73" s="16"/>
      <c r="R73" s="16"/>
      <c r="S73" s="16"/>
      <c r="T73" s="16"/>
      <c r="U73" s="16"/>
      <c r="V73" s="16"/>
      <c r="W73" s="16"/>
      <c r="X73" s="16"/>
      <c r="Y73" s="16"/>
      <c r="Z73" s="16"/>
    </row>
    <row r="74">
      <c r="A74" s="33" t="s">
        <v>6299</v>
      </c>
      <c r="B74" s="43"/>
      <c r="C74" s="43"/>
      <c r="D74" s="43"/>
      <c r="E74" s="43"/>
      <c r="F74" s="43"/>
      <c r="G74" s="48"/>
      <c r="H74" s="48"/>
      <c r="I74" s="16"/>
      <c r="J74" s="16"/>
      <c r="K74" s="16"/>
      <c r="L74" s="16"/>
      <c r="M74" s="16"/>
      <c r="N74" s="16"/>
      <c r="O74" s="16"/>
      <c r="P74" s="16"/>
      <c r="Q74" s="16"/>
      <c r="R74" s="16"/>
      <c r="S74" s="16"/>
      <c r="T74" s="16"/>
      <c r="U74" s="16"/>
      <c r="V74" s="16"/>
      <c r="W74" s="16"/>
      <c r="X74" s="16"/>
      <c r="Y74" s="16"/>
      <c r="Z74" s="16"/>
    </row>
    <row r="75">
      <c r="A75" s="34" t="s">
        <v>6300</v>
      </c>
      <c r="B75" s="43"/>
      <c r="C75" s="43"/>
      <c r="D75" s="43"/>
      <c r="E75" s="43"/>
      <c r="F75" s="43"/>
      <c r="G75" s="48"/>
      <c r="H75" s="48"/>
      <c r="I75" s="16"/>
      <c r="J75" s="16"/>
      <c r="K75" s="16"/>
      <c r="L75" s="16"/>
      <c r="M75" s="16"/>
      <c r="N75" s="16"/>
      <c r="O75" s="16"/>
      <c r="P75" s="16"/>
      <c r="Q75" s="16"/>
      <c r="R75" s="16"/>
      <c r="S75" s="16"/>
      <c r="T75" s="16"/>
      <c r="U75" s="16"/>
      <c r="V75" s="16"/>
      <c r="W75" s="16"/>
      <c r="X75" s="16"/>
      <c r="Y75" s="16"/>
      <c r="Z75" s="16"/>
    </row>
    <row r="76">
      <c r="A76" s="34" t="s">
        <v>6301</v>
      </c>
      <c r="B76" s="43"/>
      <c r="C76" s="43"/>
      <c r="D76" s="43"/>
      <c r="E76" s="43"/>
      <c r="F76" s="43"/>
      <c r="G76" s="48"/>
      <c r="H76" s="48"/>
      <c r="I76" s="16"/>
      <c r="J76" s="16"/>
      <c r="K76" s="16"/>
      <c r="L76" s="16"/>
      <c r="M76" s="16"/>
      <c r="N76" s="16"/>
      <c r="O76" s="16"/>
      <c r="P76" s="16"/>
      <c r="Q76" s="16"/>
      <c r="R76" s="16"/>
      <c r="S76" s="16"/>
      <c r="T76" s="16"/>
      <c r="U76" s="16"/>
      <c r="V76" s="16"/>
      <c r="W76" s="16"/>
      <c r="X76" s="16"/>
      <c r="Y76" s="16"/>
      <c r="Z76" s="16"/>
    </row>
    <row r="77">
      <c r="A77" s="33" t="s">
        <v>6302</v>
      </c>
      <c r="B77" s="43"/>
      <c r="C77" s="43"/>
      <c r="D77" s="43"/>
      <c r="E77" s="43"/>
      <c r="F77" s="43"/>
      <c r="G77" s="48"/>
      <c r="H77" s="48"/>
      <c r="I77" s="16"/>
      <c r="J77" s="16"/>
      <c r="K77" s="16"/>
      <c r="L77" s="16"/>
      <c r="M77" s="16"/>
      <c r="N77" s="16"/>
      <c r="O77" s="16"/>
      <c r="P77" s="16"/>
      <c r="Q77" s="16"/>
      <c r="R77" s="16"/>
      <c r="S77" s="16"/>
      <c r="T77" s="16"/>
      <c r="U77" s="16"/>
      <c r="V77" s="16"/>
      <c r="W77" s="16"/>
      <c r="X77" s="16"/>
      <c r="Y77" s="16"/>
      <c r="Z77" s="16"/>
    </row>
    <row r="78">
      <c r="A78" s="34" t="s">
        <v>6303</v>
      </c>
      <c r="B78" s="43"/>
      <c r="C78" s="43"/>
      <c r="D78" s="43"/>
      <c r="E78" s="43"/>
      <c r="F78" s="43"/>
      <c r="G78" s="48"/>
      <c r="H78" s="48"/>
      <c r="I78" s="16"/>
      <c r="J78" s="16"/>
      <c r="K78" s="16"/>
      <c r="L78" s="16"/>
      <c r="M78" s="16"/>
      <c r="N78" s="16"/>
      <c r="O78" s="16"/>
      <c r="P78" s="16"/>
      <c r="Q78" s="16"/>
      <c r="R78" s="16"/>
      <c r="S78" s="16"/>
      <c r="T78" s="16"/>
      <c r="U78" s="16"/>
      <c r="V78" s="16"/>
      <c r="W78" s="16"/>
      <c r="X78" s="16"/>
      <c r="Y78" s="16"/>
      <c r="Z78" s="16"/>
    </row>
    <row r="79">
      <c r="A79" s="34" t="s">
        <v>6304</v>
      </c>
      <c r="B79" s="43"/>
      <c r="C79" s="43"/>
      <c r="D79" s="43"/>
      <c r="E79" s="43"/>
      <c r="F79" s="43"/>
      <c r="G79" s="48"/>
      <c r="H79" s="48"/>
      <c r="I79" s="16"/>
      <c r="J79" s="16"/>
      <c r="K79" s="16"/>
      <c r="L79" s="16"/>
      <c r="M79" s="16"/>
      <c r="N79" s="16"/>
      <c r="O79" s="16"/>
      <c r="P79" s="16"/>
      <c r="Q79" s="16"/>
      <c r="R79" s="16"/>
      <c r="S79" s="16"/>
      <c r="T79" s="16"/>
      <c r="U79" s="16"/>
      <c r="V79" s="16"/>
      <c r="W79" s="16"/>
      <c r="X79" s="16"/>
      <c r="Y79" s="16"/>
      <c r="Z79" s="16"/>
    </row>
    <row r="80">
      <c r="A80" s="33" t="s">
        <v>6305</v>
      </c>
      <c r="B80" s="43"/>
      <c r="C80" s="43"/>
      <c r="D80" s="43"/>
      <c r="E80" s="43"/>
      <c r="F80" s="43"/>
      <c r="G80" s="48"/>
      <c r="H80" s="48"/>
      <c r="I80" s="16"/>
      <c r="J80" s="16"/>
      <c r="K80" s="16"/>
      <c r="L80" s="16"/>
      <c r="M80" s="16"/>
      <c r="N80" s="16"/>
      <c r="O80" s="16"/>
      <c r="P80" s="16"/>
      <c r="Q80" s="16"/>
      <c r="R80" s="16"/>
      <c r="S80" s="16"/>
      <c r="T80" s="16"/>
      <c r="U80" s="16"/>
      <c r="V80" s="16"/>
      <c r="W80" s="16"/>
      <c r="X80" s="16"/>
      <c r="Y80" s="16"/>
      <c r="Z80" s="16"/>
    </row>
    <row r="81">
      <c r="A81" s="34" t="s">
        <v>6306</v>
      </c>
      <c r="B81" s="43"/>
      <c r="C81" s="43"/>
      <c r="D81" s="43"/>
      <c r="E81" s="43"/>
      <c r="F81" s="43"/>
      <c r="G81" s="48"/>
      <c r="H81" s="48"/>
      <c r="I81" s="16"/>
      <c r="J81" s="16"/>
      <c r="K81" s="16"/>
      <c r="L81" s="16"/>
      <c r="M81" s="16"/>
      <c r="N81" s="16"/>
      <c r="O81" s="16"/>
      <c r="P81" s="16"/>
      <c r="Q81" s="16"/>
      <c r="R81" s="16"/>
      <c r="S81" s="16"/>
      <c r="T81" s="16"/>
      <c r="U81" s="16"/>
      <c r="V81" s="16"/>
      <c r="W81" s="16"/>
      <c r="X81" s="16"/>
      <c r="Y81" s="16"/>
      <c r="Z81" s="16"/>
    </row>
    <row r="82">
      <c r="A82" s="34" t="s">
        <v>6307</v>
      </c>
      <c r="B82" s="43"/>
      <c r="C82" s="43"/>
      <c r="D82" s="43"/>
      <c r="E82" s="43"/>
      <c r="F82" s="43"/>
      <c r="G82" s="48"/>
      <c r="H82" s="48"/>
      <c r="I82" s="16"/>
      <c r="J82" s="16"/>
      <c r="K82" s="16"/>
      <c r="L82" s="16"/>
      <c r="M82" s="16"/>
      <c r="N82" s="16"/>
      <c r="O82" s="16"/>
      <c r="P82" s="16"/>
      <c r="Q82" s="16"/>
      <c r="R82" s="16"/>
      <c r="S82" s="16"/>
      <c r="T82" s="16"/>
      <c r="U82" s="16"/>
      <c r="V82" s="16"/>
      <c r="W82" s="16"/>
      <c r="X82" s="16"/>
      <c r="Y82" s="16"/>
      <c r="Z82" s="16"/>
    </row>
    <row r="83">
      <c r="A83" s="34" t="s">
        <v>6308</v>
      </c>
      <c r="B83" s="43"/>
      <c r="C83" s="43"/>
      <c r="D83" s="43"/>
      <c r="E83" s="43"/>
      <c r="F83" s="43"/>
      <c r="G83" s="48"/>
      <c r="H83" s="48"/>
      <c r="I83" s="16"/>
      <c r="J83" s="16"/>
      <c r="K83" s="16"/>
      <c r="L83" s="16"/>
      <c r="M83" s="16"/>
      <c r="N83" s="16"/>
      <c r="O83" s="16"/>
      <c r="P83" s="16"/>
      <c r="Q83" s="16"/>
      <c r="R83" s="16"/>
      <c r="S83" s="16"/>
      <c r="T83" s="16"/>
      <c r="U83" s="16"/>
      <c r="V83" s="16"/>
      <c r="W83" s="16"/>
      <c r="X83" s="16"/>
      <c r="Y83" s="16"/>
      <c r="Z83" s="16"/>
    </row>
    <row r="84">
      <c r="A84" s="34" t="s">
        <v>6309</v>
      </c>
      <c r="B84" s="43"/>
      <c r="C84" s="43"/>
      <c r="D84" s="43"/>
      <c r="E84" s="43"/>
      <c r="F84" s="43"/>
      <c r="G84" s="48"/>
      <c r="H84" s="48"/>
      <c r="I84" s="16"/>
      <c r="J84" s="16"/>
      <c r="K84" s="16"/>
      <c r="L84" s="16"/>
      <c r="M84" s="16"/>
      <c r="N84" s="16"/>
      <c r="O84" s="16"/>
      <c r="P84" s="16"/>
      <c r="Q84" s="16"/>
      <c r="R84" s="16"/>
      <c r="S84" s="16"/>
      <c r="T84" s="16"/>
      <c r="U84" s="16"/>
      <c r="V84" s="16"/>
      <c r="W84" s="16"/>
      <c r="X84" s="16"/>
      <c r="Y84" s="16"/>
      <c r="Z84" s="16"/>
    </row>
    <row r="85">
      <c r="A85" s="34" t="s">
        <v>6310</v>
      </c>
      <c r="B85" s="43"/>
      <c r="C85" s="43"/>
      <c r="D85" s="43"/>
      <c r="E85" s="43"/>
      <c r="F85" s="43"/>
      <c r="G85" s="48"/>
      <c r="H85" s="48"/>
      <c r="I85" s="16"/>
      <c r="J85" s="16"/>
      <c r="K85" s="16"/>
      <c r="L85" s="16"/>
      <c r="M85" s="16"/>
      <c r="N85" s="16"/>
      <c r="O85" s="16"/>
      <c r="P85" s="16"/>
      <c r="Q85" s="16"/>
      <c r="R85" s="16"/>
      <c r="S85" s="16"/>
      <c r="T85" s="16"/>
      <c r="U85" s="16"/>
      <c r="V85" s="16"/>
      <c r="W85" s="16"/>
      <c r="X85" s="16"/>
      <c r="Y85" s="16"/>
      <c r="Z85" s="16"/>
    </row>
    <row r="86">
      <c r="A86" s="34" t="s">
        <v>6311</v>
      </c>
      <c r="B86" s="43"/>
      <c r="C86" s="43"/>
      <c r="D86" s="43"/>
      <c r="E86" s="43"/>
      <c r="F86" s="43"/>
      <c r="G86" s="48"/>
      <c r="H86" s="48"/>
      <c r="I86" s="16"/>
      <c r="J86" s="16"/>
      <c r="K86" s="16"/>
      <c r="L86" s="16"/>
      <c r="M86" s="16"/>
      <c r="N86" s="16"/>
      <c r="O86" s="16"/>
      <c r="P86" s="16"/>
      <c r="Q86" s="16"/>
      <c r="R86" s="16"/>
      <c r="S86" s="16"/>
      <c r="T86" s="16"/>
      <c r="U86" s="16"/>
      <c r="V86" s="16"/>
      <c r="W86" s="16"/>
      <c r="X86" s="16"/>
      <c r="Y86" s="16"/>
      <c r="Z86" s="16"/>
    </row>
    <row r="87">
      <c r="A87" s="34" t="s">
        <v>6312</v>
      </c>
      <c r="B87" s="43"/>
      <c r="C87" s="43"/>
      <c r="D87" s="43"/>
      <c r="E87" s="43"/>
      <c r="F87" s="43"/>
      <c r="G87" s="48"/>
      <c r="H87" s="48"/>
      <c r="I87" s="16"/>
      <c r="J87" s="16"/>
      <c r="K87" s="16"/>
      <c r="L87" s="16"/>
      <c r="M87" s="16"/>
      <c r="N87" s="16"/>
      <c r="O87" s="16"/>
      <c r="P87" s="16"/>
      <c r="Q87" s="16"/>
      <c r="R87" s="16"/>
      <c r="S87" s="16"/>
      <c r="T87" s="16"/>
      <c r="U87" s="16"/>
      <c r="V87" s="16"/>
      <c r="W87" s="16"/>
      <c r="X87" s="16"/>
      <c r="Y87" s="16"/>
      <c r="Z87" s="16"/>
    </row>
    <row r="88">
      <c r="A88" s="34" t="s">
        <v>6313</v>
      </c>
      <c r="B88" s="43"/>
      <c r="C88" s="43"/>
      <c r="D88" s="43"/>
      <c r="E88" s="43"/>
      <c r="F88" s="43"/>
      <c r="G88" s="48"/>
      <c r="H88" s="48"/>
      <c r="I88" s="16"/>
      <c r="J88" s="16"/>
      <c r="K88" s="16"/>
      <c r="L88" s="16"/>
      <c r="M88" s="16"/>
      <c r="N88" s="16"/>
      <c r="O88" s="16"/>
      <c r="P88" s="16"/>
      <c r="Q88" s="16"/>
      <c r="R88" s="16"/>
      <c r="S88" s="16"/>
      <c r="T88" s="16"/>
      <c r="U88" s="16"/>
      <c r="V88" s="16"/>
      <c r="W88" s="16"/>
      <c r="X88" s="16"/>
      <c r="Y88" s="16"/>
      <c r="Z88" s="16"/>
    </row>
    <row r="89">
      <c r="A89" s="34" t="s">
        <v>6314</v>
      </c>
      <c r="B89" s="43"/>
      <c r="C89" s="43"/>
      <c r="D89" s="43"/>
      <c r="E89" s="43"/>
      <c r="F89" s="43"/>
      <c r="G89" s="48"/>
      <c r="H89" s="48"/>
      <c r="I89" s="16"/>
      <c r="J89" s="16"/>
      <c r="K89" s="16"/>
      <c r="L89" s="16"/>
      <c r="M89" s="16"/>
      <c r="N89" s="16"/>
      <c r="O89" s="16"/>
      <c r="P89" s="16"/>
      <c r="Q89" s="16"/>
      <c r="R89" s="16"/>
      <c r="S89" s="16"/>
      <c r="T89" s="16"/>
      <c r="U89" s="16"/>
      <c r="V89" s="16"/>
      <c r="W89" s="16"/>
      <c r="X89" s="16"/>
      <c r="Y89" s="16"/>
      <c r="Z89" s="16"/>
    </row>
    <row r="90">
      <c r="A90" s="34" t="s">
        <v>6315</v>
      </c>
      <c r="B90" s="43"/>
      <c r="C90" s="43"/>
      <c r="D90" s="43"/>
      <c r="E90" s="43"/>
      <c r="F90" s="43"/>
      <c r="G90" s="48"/>
      <c r="H90" s="48"/>
      <c r="I90" s="16"/>
      <c r="J90" s="16"/>
      <c r="K90" s="16"/>
      <c r="L90" s="16"/>
      <c r="M90" s="16"/>
      <c r="N90" s="16"/>
      <c r="O90" s="16"/>
      <c r="P90" s="16"/>
      <c r="Q90" s="16"/>
      <c r="R90" s="16"/>
      <c r="S90" s="16"/>
      <c r="T90" s="16"/>
      <c r="U90" s="16"/>
      <c r="V90" s="16"/>
      <c r="W90" s="16"/>
      <c r="X90" s="16"/>
      <c r="Y90" s="16"/>
      <c r="Z90" s="16"/>
    </row>
    <row r="91">
      <c r="A91" s="34" t="s">
        <v>6309</v>
      </c>
      <c r="B91" s="43"/>
      <c r="C91" s="43"/>
      <c r="D91" s="43"/>
      <c r="E91" s="43"/>
      <c r="F91" s="43"/>
      <c r="G91" s="48"/>
      <c r="H91" s="48"/>
      <c r="I91" s="16"/>
      <c r="J91" s="16"/>
      <c r="K91" s="16"/>
      <c r="L91" s="16"/>
      <c r="M91" s="16"/>
      <c r="N91" s="16"/>
      <c r="O91" s="16"/>
      <c r="P91" s="16"/>
      <c r="Q91" s="16"/>
      <c r="R91" s="16"/>
      <c r="S91" s="16"/>
      <c r="T91" s="16"/>
      <c r="U91" s="16"/>
      <c r="V91" s="16"/>
      <c r="W91" s="16"/>
      <c r="X91" s="16"/>
      <c r="Y91" s="16"/>
      <c r="Z91" s="16"/>
    </row>
    <row r="92">
      <c r="A92" s="34" t="s">
        <v>6316</v>
      </c>
      <c r="B92" s="43"/>
      <c r="C92" s="43"/>
      <c r="D92" s="43"/>
      <c r="E92" s="43"/>
      <c r="F92" s="43"/>
      <c r="G92" s="48"/>
      <c r="H92" s="48"/>
      <c r="I92" s="16"/>
      <c r="J92" s="16"/>
      <c r="K92" s="16"/>
      <c r="L92" s="16"/>
      <c r="M92" s="16"/>
      <c r="N92" s="16"/>
      <c r="O92" s="16"/>
      <c r="P92" s="16"/>
      <c r="Q92" s="16"/>
      <c r="R92" s="16"/>
      <c r="S92" s="16"/>
      <c r="T92" s="16"/>
      <c r="U92" s="16"/>
      <c r="V92" s="16"/>
      <c r="W92" s="16"/>
      <c r="X92" s="16"/>
      <c r="Y92" s="16"/>
      <c r="Z92" s="16"/>
    </row>
    <row r="93">
      <c r="A93" s="34" t="s">
        <v>6317</v>
      </c>
      <c r="B93" s="43"/>
      <c r="C93" s="43"/>
      <c r="D93" s="43"/>
      <c r="E93" s="43"/>
      <c r="F93" s="43"/>
      <c r="G93" s="48"/>
      <c r="H93" s="48"/>
      <c r="I93" s="16"/>
      <c r="J93" s="16"/>
      <c r="K93" s="16"/>
      <c r="L93" s="16"/>
      <c r="M93" s="16"/>
      <c r="N93" s="16"/>
      <c r="O93" s="16"/>
      <c r="P93" s="16"/>
      <c r="Q93" s="16"/>
      <c r="R93" s="16"/>
      <c r="S93" s="16"/>
      <c r="T93" s="16"/>
      <c r="U93" s="16"/>
      <c r="V93" s="16"/>
      <c r="W93" s="16"/>
      <c r="X93" s="16"/>
      <c r="Y93" s="16"/>
      <c r="Z93" s="16"/>
    </row>
    <row r="94">
      <c r="A94" s="34" t="s">
        <v>6318</v>
      </c>
      <c r="B94" s="43"/>
      <c r="C94" s="43"/>
      <c r="D94" s="43"/>
      <c r="E94" s="43"/>
      <c r="F94" s="43"/>
      <c r="G94" s="48"/>
      <c r="H94" s="48"/>
      <c r="I94" s="16"/>
      <c r="J94" s="16"/>
      <c r="K94" s="16"/>
      <c r="L94" s="16"/>
      <c r="M94" s="16"/>
      <c r="N94" s="16"/>
      <c r="O94" s="16"/>
      <c r="P94" s="16"/>
      <c r="Q94" s="16"/>
      <c r="R94" s="16"/>
      <c r="S94" s="16"/>
      <c r="T94" s="16"/>
      <c r="U94" s="16"/>
      <c r="V94" s="16"/>
      <c r="W94" s="16"/>
      <c r="X94" s="16"/>
      <c r="Y94" s="16"/>
      <c r="Z94" s="16"/>
    </row>
    <row r="95">
      <c r="A95" s="34" t="s">
        <v>6319</v>
      </c>
      <c r="B95" s="43"/>
      <c r="C95" s="43"/>
      <c r="D95" s="43"/>
      <c r="E95" s="43"/>
      <c r="F95" s="43"/>
      <c r="G95" s="48"/>
      <c r="H95" s="48"/>
      <c r="I95" s="16"/>
      <c r="J95" s="16"/>
      <c r="K95" s="16"/>
      <c r="L95" s="16"/>
      <c r="M95" s="16"/>
      <c r="N95" s="16"/>
      <c r="O95" s="16"/>
      <c r="P95" s="16"/>
      <c r="Q95" s="16"/>
      <c r="R95" s="16"/>
      <c r="S95" s="16"/>
      <c r="T95" s="16"/>
      <c r="U95" s="16"/>
      <c r="V95" s="16"/>
      <c r="W95" s="16"/>
      <c r="X95" s="16"/>
      <c r="Y95" s="16"/>
      <c r="Z95" s="16"/>
    </row>
    <row r="96">
      <c r="A96" s="34" t="s">
        <v>6320</v>
      </c>
      <c r="B96" s="43"/>
      <c r="C96" s="43"/>
      <c r="D96" s="43"/>
      <c r="E96" s="43"/>
      <c r="F96" s="43"/>
      <c r="G96" s="48"/>
      <c r="H96" s="48"/>
      <c r="I96" s="16"/>
      <c r="J96" s="16"/>
      <c r="K96" s="16"/>
      <c r="L96" s="16"/>
      <c r="M96" s="16"/>
      <c r="N96" s="16"/>
      <c r="O96" s="16"/>
      <c r="P96" s="16"/>
      <c r="Q96" s="16"/>
      <c r="R96" s="16"/>
      <c r="S96" s="16"/>
      <c r="T96" s="16"/>
      <c r="U96" s="16"/>
      <c r="V96" s="16"/>
      <c r="W96" s="16"/>
      <c r="X96" s="16"/>
      <c r="Y96" s="16"/>
      <c r="Z96" s="16"/>
    </row>
    <row r="97">
      <c r="A97" s="34" t="s">
        <v>6321</v>
      </c>
      <c r="B97" s="43"/>
      <c r="C97" s="43"/>
      <c r="D97" s="43"/>
      <c r="E97" s="43"/>
      <c r="F97" s="43"/>
      <c r="G97" s="48"/>
      <c r="H97" s="48"/>
      <c r="I97" s="16"/>
      <c r="J97" s="16"/>
      <c r="K97" s="16"/>
      <c r="L97" s="16"/>
      <c r="M97" s="16"/>
      <c r="N97" s="16"/>
      <c r="O97" s="16"/>
      <c r="P97" s="16"/>
      <c r="Q97" s="16"/>
      <c r="R97" s="16"/>
      <c r="S97" s="16"/>
      <c r="T97" s="16"/>
      <c r="U97" s="16"/>
      <c r="V97" s="16"/>
      <c r="W97" s="16"/>
      <c r="X97" s="16"/>
      <c r="Y97" s="16"/>
      <c r="Z97" s="16"/>
    </row>
    <row r="98">
      <c r="A98" s="34" t="s">
        <v>6322</v>
      </c>
      <c r="B98" s="43"/>
      <c r="C98" s="43"/>
      <c r="D98" s="43"/>
      <c r="E98" s="43"/>
      <c r="F98" s="43"/>
      <c r="G98" s="48"/>
      <c r="H98" s="48"/>
      <c r="I98" s="16"/>
      <c r="J98" s="16"/>
      <c r="K98" s="16"/>
      <c r="L98" s="16"/>
      <c r="M98" s="16"/>
      <c r="N98" s="16"/>
      <c r="O98" s="16"/>
      <c r="P98" s="16"/>
      <c r="Q98" s="16"/>
      <c r="R98" s="16"/>
      <c r="S98" s="16"/>
      <c r="T98" s="16"/>
      <c r="U98" s="16"/>
      <c r="V98" s="16"/>
      <c r="W98" s="16"/>
      <c r="X98" s="16"/>
      <c r="Y98" s="16"/>
      <c r="Z98" s="16"/>
    </row>
    <row r="99">
      <c r="A99" s="34" t="s">
        <v>6323</v>
      </c>
      <c r="B99" s="43"/>
      <c r="C99" s="43"/>
      <c r="D99" s="43"/>
      <c r="E99" s="43"/>
      <c r="F99" s="43"/>
      <c r="G99" s="48"/>
      <c r="H99" s="48"/>
      <c r="I99" s="16"/>
      <c r="J99" s="16"/>
      <c r="K99" s="16"/>
      <c r="L99" s="16"/>
      <c r="M99" s="16"/>
      <c r="N99" s="16"/>
      <c r="O99" s="16"/>
      <c r="P99" s="16"/>
      <c r="Q99" s="16"/>
      <c r="R99" s="16"/>
      <c r="S99" s="16"/>
      <c r="T99" s="16"/>
      <c r="U99" s="16"/>
      <c r="V99" s="16"/>
      <c r="W99" s="16"/>
      <c r="X99" s="16"/>
      <c r="Y99" s="16"/>
      <c r="Z99" s="16"/>
    </row>
    <row r="100">
      <c r="A100" s="34" t="s">
        <v>6324</v>
      </c>
      <c r="B100" s="43"/>
      <c r="C100" s="43"/>
      <c r="D100" s="43"/>
      <c r="E100" s="43"/>
      <c r="F100" s="43"/>
      <c r="G100" s="48"/>
      <c r="H100" s="48"/>
      <c r="I100" s="16"/>
      <c r="J100" s="16"/>
      <c r="K100" s="16"/>
      <c r="L100" s="16"/>
      <c r="M100" s="16"/>
      <c r="N100" s="16"/>
      <c r="O100" s="16"/>
      <c r="P100" s="16"/>
      <c r="Q100" s="16"/>
      <c r="R100" s="16"/>
      <c r="S100" s="16"/>
      <c r="T100" s="16"/>
      <c r="U100" s="16"/>
      <c r="V100" s="16"/>
      <c r="W100" s="16"/>
      <c r="X100" s="16"/>
      <c r="Y100" s="16"/>
      <c r="Z100" s="16"/>
    </row>
    <row r="101">
      <c r="A101" s="34" t="s">
        <v>6325</v>
      </c>
      <c r="B101" s="43"/>
      <c r="C101" s="43"/>
      <c r="D101" s="43"/>
      <c r="E101" s="43"/>
      <c r="F101" s="43"/>
      <c r="G101" s="48"/>
      <c r="H101" s="48"/>
      <c r="I101" s="16"/>
      <c r="J101" s="16"/>
      <c r="K101" s="16"/>
      <c r="L101" s="16"/>
      <c r="M101" s="16"/>
      <c r="N101" s="16"/>
      <c r="O101" s="16"/>
      <c r="P101" s="16"/>
      <c r="Q101" s="16"/>
      <c r="R101" s="16"/>
      <c r="S101" s="16"/>
      <c r="T101" s="16"/>
      <c r="U101" s="16"/>
      <c r="V101" s="16"/>
      <c r="W101" s="16"/>
      <c r="X101" s="16"/>
      <c r="Y101" s="16"/>
      <c r="Z101" s="16"/>
    </row>
    <row r="102">
      <c r="A102" s="34" t="s">
        <v>6326</v>
      </c>
      <c r="B102" s="43"/>
      <c r="C102" s="43"/>
      <c r="D102" s="43"/>
      <c r="E102" s="43"/>
      <c r="F102" s="43"/>
      <c r="G102" s="48"/>
      <c r="H102" s="48"/>
      <c r="I102" s="16"/>
      <c r="J102" s="16"/>
      <c r="K102" s="16"/>
      <c r="L102" s="16"/>
      <c r="M102" s="16"/>
      <c r="N102" s="16"/>
      <c r="O102" s="16"/>
      <c r="P102" s="16"/>
      <c r="Q102" s="16"/>
      <c r="R102" s="16"/>
      <c r="S102" s="16"/>
      <c r="T102" s="16"/>
      <c r="U102" s="16"/>
      <c r="V102" s="16"/>
      <c r="W102" s="16"/>
      <c r="X102" s="16"/>
      <c r="Y102" s="16"/>
      <c r="Z102" s="16"/>
    </row>
    <row r="103">
      <c r="A103" s="34" t="s">
        <v>6327</v>
      </c>
      <c r="B103" s="43"/>
      <c r="C103" s="43"/>
      <c r="D103" s="43"/>
      <c r="E103" s="43"/>
      <c r="F103" s="43"/>
      <c r="G103" s="48"/>
      <c r="H103" s="48"/>
      <c r="I103" s="16"/>
      <c r="J103" s="16"/>
      <c r="K103" s="16"/>
      <c r="L103" s="16"/>
      <c r="M103" s="16"/>
      <c r="N103" s="16"/>
      <c r="O103" s="16"/>
      <c r="P103" s="16"/>
      <c r="Q103" s="16"/>
      <c r="R103" s="16"/>
      <c r="S103" s="16"/>
      <c r="T103" s="16"/>
      <c r="U103" s="16"/>
      <c r="V103" s="16"/>
      <c r="W103" s="16"/>
      <c r="X103" s="16"/>
      <c r="Y103" s="16"/>
      <c r="Z103" s="16"/>
    </row>
    <row r="104">
      <c r="A104" s="34" t="s">
        <v>6328</v>
      </c>
      <c r="B104" s="43"/>
      <c r="C104" s="43"/>
      <c r="D104" s="43"/>
      <c r="E104" s="43"/>
      <c r="F104" s="43"/>
      <c r="G104" s="48"/>
      <c r="H104" s="48"/>
      <c r="I104" s="16"/>
      <c r="J104" s="16"/>
      <c r="K104" s="16"/>
      <c r="L104" s="16"/>
      <c r="M104" s="16"/>
      <c r="N104" s="16"/>
      <c r="O104" s="16"/>
      <c r="P104" s="16"/>
      <c r="Q104" s="16"/>
      <c r="R104" s="16"/>
      <c r="S104" s="16"/>
      <c r="T104" s="16"/>
      <c r="U104" s="16"/>
      <c r="V104" s="16"/>
      <c r="W104" s="16"/>
      <c r="X104" s="16"/>
      <c r="Y104" s="16"/>
      <c r="Z104" s="16"/>
    </row>
    <row r="105">
      <c r="A105" s="34" t="s">
        <v>6329</v>
      </c>
      <c r="B105" s="43"/>
      <c r="C105" s="43"/>
      <c r="D105" s="43"/>
      <c r="E105" s="43"/>
      <c r="F105" s="43"/>
      <c r="G105" s="48"/>
      <c r="H105" s="48"/>
      <c r="I105" s="16"/>
      <c r="J105" s="16"/>
      <c r="K105" s="16"/>
      <c r="L105" s="16"/>
      <c r="M105" s="16"/>
      <c r="N105" s="16"/>
      <c r="O105" s="16"/>
      <c r="P105" s="16"/>
      <c r="Q105" s="16"/>
      <c r="R105" s="16"/>
      <c r="S105" s="16"/>
      <c r="T105" s="16"/>
      <c r="U105" s="16"/>
      <c r="V105" s="16"/>
      <c r="W105" s="16"/>
      <c r="X105" s="16"/>
      <c r="Y105" s="16"/>
      <c r="Z105" s="16"/>
    </row>
    <row r="106">
      <c r="A106" s="34" t="s">
        <v>6330</v>
      </c>
      <c r="B106" s="43"/>
      <c r="C106" s="43"/>
      <c r="D106" s="43"/>
      <c r="E106" s="43"/>
      <c r="F106" s="43"/>
      <c r="G106" s="48"/>
      <c r="H106" s="48"/>
      <c r="I106" s="16"/>
      <c r="J106" s="16"/>
      <c r="K106" s="16"/>
      <c r="L106" s="16"/>
      <c r="M106" s="16"/>
      <c r="N106" s="16"/>
      <c r="O106" s="16"/>
      <c r="P106" s="16"/>
      <c r="Q106" s="16"/>
      <c r="R106" s="16"/>
      <c r="S106" s="16"/>
      <c r="T106" s="16"/>
      <c r="U106" s="16"/>
      <c r="V106" s="16"/>
      <c r="W106" s="16"/>
      <c r="X106" s="16"/>
      <c r="Y106" s="16"/>
      <c r="Z106" s="16"/>
    </row>
    <row r="107">
      <c r="A107" s="34" t="s">
        <v>6331</v>
      </c>
      <c r="B107" s="43"/>
      <c r="C107" s="43"/>
      <c r="D107" s="43"/>
      <c r="E107" s="43"/>
      <c r="F107" s="43"/>
      <c r="G107" s="48"/>
      <c r="H107" s="48"/>
      <c r="I107" s="16"/>
      <c r="J107" s="16"/>
      <c r="K107" s="16"/>
      <c r="L107" s="16"/>
      <c r="M107" s="16"/>
      <c r="N107" s="16"/>
      <c r="O107" s="16"/>
      <c r="P107" s="16"/>
      <c r="Q107" s="16"/>
      <c r="R107" s="16"/>
      <c r="S107" s="16"/>
      <c r="T107" s="16"/>
      <c r="U107" s="16"/>
      <c r="V107" s="16"/>
      <c r="W107" s="16"/>
      <c r="X107" s="16"/>
      <c r="Y107" s="16"/>
      <c r="Z107" s="16"/>
    </row>
    <row r="108">
      <c r="A108" s="34" t="s">
        <v>6332</v>
      </c>
      <c r="B108" s="43"/>
      <c r="C108" s="43"/>
      <c r="D108" s="43"/>
      <c r="E108" s="43"/>
      <c r="F108" s="43"/>
      <c r="G108" s="48"/>
      <c r="H108" s="48"/>
      <c r="I108" s="16"/>
      <c r="J108" s="16"/>
      <c r="K108" s="16"/>
      <c r="L108" s="16"/>
      <c r="M108" s="16"/>
      <c r="N108" s="16"/>
      <c r="O108" s="16"/>
      <c r="P108" s="16"/>
      <c r="Q108" s="16"/>
      <c r="R108" s="16"/>
      <c r="S108" s="16"/>
      <c r="T108" s="16"/>
      <c r="U108" s="16"/>
      <c r="V108" s="16"/>
      <c r="W108" s="16"/>
      <c r="X108" s="16"/>
      <c r="Y108" s="16"/>
      <c r="Z108" s="16"/>
    </row>
    <row r="109">
      <c r="A109" s="34" t="s">
        <v>6333</v>
      </c>
      <c r="B109" s="43"/>
      <c r="C109" s="43"/>
      <c r="D109" s="43"/>
      <c r="E109" s="43"/>
      <c r="F109" s="43"/>
      <c r="G109" s="48"/>
      <c r="H109" s="48"/>
      <c r="I109" s="16"/>
      <c r="J109" s="16"/>
      <c r="K109" s="16"/>
      <c r="L109" s="16"/>
      <c r="M109" s="16"/>
      <c r="N109" s="16"/>
      <c r="O109" s="16"/>
      <c r="P109" s="16"/>
      <c r="Q109" s="16"/>
      <c r="R109" s="16"/>
      <c r="S109" s="16"/>
      <c r="T109" s="16"/>
      <c r="U109" s="16"/>
      <c r="V109" s="16"/>
      <c r="W109" s="16"/>
      <c r="X109" s="16"/>
      <c r="Y109" s="16"/>
      <c r="Z109" s="16"/>
    </row>
    <row r="110">
      <c r="A110" s="34" t="s">
        <v>6334</v>
      </c>
      <c r="B110" s="43"/>
      <c r="C110" s="43"/>
      <c r="D110" s="43"/>
      <c r="E110" s="43"/>
      <c r="F110" s="43"/>
      <c r="G110" s="48"/>
      <c r="H110" s="48"/>
      <c r="I110" s="16"/>
      <c r="J110" s="16"/>
      <c r="K110" s="16"/>
      <c r="L110" s="16"/>
      <c r="M110" s="16"/>
      <c r="N110" s="16"/>
      <c r="O110" s="16"/>
      <c r="P110" s="16"/>
      <c r="Q110" s="16"/>
      <c r="R110" s="16"/>
      <c r="S110" s="16"/>
      <c r="T110" s="16"/>
      <c r="U110" s="16"/>
      <c r="V110" s="16"/>
      <c r="W110" s="16"/>
      <c r="X110" s="16"/>
      <c r="Y110" s="16"/>
      <c r="Z110" s="16"/>
    </row>
    <row r="111">
      <c r="A111" s="34" t="s">
        <v>6335</v>
      </c>
      <c r="B111" s="43"/>
      <c r="C111" s="43"/>
      <c r="D111" s="43"/>
      <c r="E111" s="43"/>
      <c r="F111" s="43"/>
      <c r="G111" s="48"/>
      <c r="H111" s="48"/>
      <c r="I111" s="16"/>
      <c r="J111" s="16"/>
      <c r="K111" s="16"/>
      <c r="L111" s="16"/>
      <c r="M111" s="16"/>
      <c r="N111" s="16"/>
      <c r="O111" s="16"/>
      <c r="P111" s="16"/>
      <c r="Q111" s="16"/>
      <c r="R111" s="16"/>
      <c r="S111" s="16"/>
      <c r="T111" s="16"/>
      <c r="U111" s="16"/>
      <c r="V111" s="16"/>
      <c r="W111" s="16"/>
      <c r="X111" s="16"/>
      <c r="Y111" s="16"/>
      <c r="Z111" s="16"/>
    </row>
    <row r="112">
      <c r="A112" s="34" t="s">
        <v>6336</v>
      </c>
      <c r="B112" s="43"/>
      <c r="C112" s="43"/>
      <c r="D112" s="43"/>
      <c r="E112" s="43"/>
      <c r="F112" s="43"/>
      <c r="G112" s="48"/>
      <c r="H112" s="48"/>
      <c r="I112" s="16"/>
      <c r="J112" s="16"/>
      <c r="K112" s="16"/>
      <c r="L112" s="16"/>
      <c r="M112" s="16"/>
      <c r="N112" s="16"/>
      <c r="O112" s="16"/>
      <c r="P112" s="16"/>
      <c r="Q112" s="16"/>
      <c r="R112" s="16"/>
      <c r="S112" s="16"/>
      <c r="T112" s="16"/>
      <c r="U112" s="16"/>
      <c r="V112" s="16"/>
      <c r="W112" s="16"/>
      <c r="X112" s="16"/>
      <c r="Y112" s="16"/>
      <c r="Z112" s="16"/>
    </row>
    <row r="113">
      <c r="A113" s="34" t="s">
        <v>6337</v>
      </c>
      <c r="B113" s="43"/>
      <c r="C113" s="43"/>
      <c r="D113" s="43"/>
      <c r="E113" s="43"/>
      <c r="F113" s="43"/>
      <c r="G113" s="48"/>
      <c r="H113" s="48"/>
      <c r="I113" s="16"/>
      <c r="J113" s="16"/>
      <c r="K113" s="16"/>
      <c r="L113" s="16"/>
      <c r="M113" s="16"/>
      <c r="N113" s="16"/>
      <c r="O113" s="16"/>
      <c r="P113" s="16"/>
      <c r="Q113" s="16"/>
      <c r="R113" s="16"/>
      <c r="S113" s="16"/>
      <c r="T113" s="16"/>
      <c r="U113" s="16"/>
      <c r="V113" s="16"/>
      <c r="W113" s="16"/>
      <c r="X113" s="16"/>
      <c r="Y113" s="16"/>
      <c r="Z113" s="16"/>
    </row>
    <row r="114">
      <c r="A114" s="34" t="s">
        <v>6338</v>
      </c>
      <c r="B114" s="43"/>
      <c r="C114" s="43"/>
      <c r="D114" s="43"/>
      <c r="E114" s="43"/>
      <c r="F114" s="43"/>
      <c r="G114" s="48"/>
      <c r="H114" s="48"/>
      <c r="I114" s="16"/>
      <c r="J114" s="16"/>
      <c r="K114" s="16"/>
      <c r="L114" s="16"/>
      <c r="M114" s="16"/>
      <c r="N114" s="16"/>
      <c r="O114" s="16"/>
      <c r="P114" s="16"/>
      <c r="Q114" s="16"/>
      <c r="R114" s="16"/>
      <c r="S114" s="16"/>
      <c r="T114" s="16"/>
      <c r="U114" s="16"/>
      <c r="V114" s="16"/>
      <c r="W114" s="16"/>
      <c r="X114" s="16"/>
      <c r="Y114" s="16"/>
      <c r="Z114" s="16"/>
    </row>
    <row r="115">
      <c r="A115" s="34" t="s">
        <v>6339</v>
      </c>
      <c r="B115" s="43"/>
      <c r="C115" s="43"/>
      <c r="D115" s="43"/>
      <c r="E115" s="43"/>
      <c r="F115" s="43"/>
      <c r="G115" s="48"/>
      <c r="H115" s="48"/>
      <c r="I115" s="16"/>
      <c r="J115" s="16"/>
      <c r="K115" s="16"/>
      <c r="L115" s="16"/>
      <c r="M115" s="16"/>
      <c r="N115" s="16"/>
      <c r="O115" s="16"/>
      <c r="P115" s="16"/>
      <c r="Q115" s="16"/>
      <c r="R115" s="16"/>
      <c r="S115" s="16"/>
      <c r="T115" s="16"/>
      <c r="U115" s="16"/>
      <c r="V115" s="16"/>
      <c r="W115" s="16"/>
      <c r="X115" s="16"/>
      <c r="Y115" s="16"/>
      <c r="Z115" s="16"/>
    </row>
    <row r="116">
      <c r="A116" s="34" t="s">
        <v>6340</v>
      </c>
      <c r="B116" s="43"/>
      <c r="C116" s="43"/>
      <c r="D116" s="43"/>
      <c r="E116" s="43"/>
      <c r="F116" s="43"/>
      <c r="G116" s="48"/>
      <c r="H116" s="48"/>
      <c r="I116" s="16"/>
      <c r="J116" s="16"/>
      <c r="K116" s="16"/>
      <c r="L116" s="16"/>
      <c r="M116" s="16"/>
      <c r="N116" s="16"/>
      <c r="O116" s="16"/>
      <c r="P116" s="16"/>
      <c r="Q116" s="16"/>
      <c r="R116" s="16"/>
      <c r="S116" s="16"/>
      <c r="T116" s="16"/>
      <c r="U116" s="16"/>
      <c r="V116" s="16"/>
      <c r="W116" s="16"/>
      <c r="X116" s="16"/>
      <c r="Y116" s="16"/>
      <c r="Z116" s="16"/>
    </row>
    <row r="117">
      <c r="A117" s="34" t="s">
        <v>6341</v>
      </c>
      <c r="B117" s="43"/>
      <c r="C117" s="43"/>
      <c r="D117" s="43"/>
      <c r="E117" s="43"/>
      <c r="F117" s="43"/>
      <c r="G117" s="48"/>
      <c r="H117" s="48"/>
      <c r="I117" s="16"/>
      <c r="J117" s="16"/>
      <c r="K117" s="16"/>
      <c r="L117" s="16"/>
      <c r="M117" s="16"/>
      <c r="N117" s="16"/>
      <c r="O117" s="16"/>
      <c r="P117" s="16"/>
      <c r="Q117" s="16"/>
      <c r="R117" s="16"/>
      <c r="S117" s="16"/>
      <c r="T117" s="16"/>
      <c r="U117" s="16"/>
      <c r="V117" s="16"/>
      <c r="W117" s="16"/>
      <c r="X117" s="16"/>
      <c r="Y117" s="16"/>
      <c r="Z117" s="16"/>
    </row>
    <row r="118">
      <c r="A118" s="34" t="s">
        <v>6342</v>
      </c>
      <c r="B118" s="43"/>
      <c r="C118" s="43"/>
      <c r="D118" s="43"/>
      <c r="E118" s="43"/>
      <c r="F118" s="43"/>
      <c r="G118" s="48"/>
      <c r="H118" s="48"/>
      <c r="I118" s="16"/>
      <c r="J118" s="16"/>
      <c r="K118" s="16"/>
      <c r="L118" s="16"/>
      <c r="M118" s="16"/>
      <c r="N118" s="16"/>
      <c r="O118" s="16"/>
      <c r="P118" s="16"/>
      <c r="Q118" s="16"/>
      <c r="R118" s="16"/>
      <c r="S118" s="16"/>
      <c r="T118" s="16"/>
      <c r="U118" s="16"/>
      <c r="V118" s="16"/>
      <c r="W118" s="16"/>
      <c r="X118" s="16"/>
      <c r="Y118" s="16"/>
      <c r="Z118" s="16"/>
    </row>
    <row r="119">
      <c r="A119" s="34" t="s">
        <v>6343</v>
      </c>
      <c r="B119" s="43"/>
      <c r="C119" s="43"/>
      <c r="D119" s="43"/>
      <c r="E119" s="43"/>
      <c r="F119" s="43"/>
      <c r="G119" s="48"/>
      <c r="H119" s="48"/>
      <c r="I119" s="16"/>
      <c r="J119" s="16"/>
      <c r="K119" s="16"/>
      <c r="L119" s="16"/>
      <c r="M119" s="16"/>
      <c r="N119" s="16"/>
      <c r="O119" s="16"/>
      <c r="P119" s="16"/>
      <c r="Q119" s="16"/>
      <c r="R119" s="16"/>
      <c r="S119" s="16"/>
      <c r="T119" s="16"/>
      <c r="U119" s="16"/>
      <c r="V119" s="16"/>
      <c r="W119" s="16"/>
      <c r="X119" s="16"/>
      <c r="Y119" s="16"/>
      <c r="Z119" s="16"/>
    </row>
    <row r="120">
      <c r="A120" s="34" t="s">
        <v>6344</v>
      </c>
      <c r="B120" s="43"/>
      <c r="C120" s="43"/>
      <c r="D120" s="43"/>
      <c r="E120" s="43"/>
      <c r="F120" s="43"/>
      <c r="G120" s="48"/>
      <c r="H120" s="48"/>
      <c r="I120" s="16"/>
      <c r="J120" s="16"/>
      <c r="K120" s="16"/>
      <c r="L120" s="16"/>
      <c r="M120" s="16"/>
      <c r="N120" s="16"/>
      <c r="O120" s="16"/>
      <c r="P120" s="16"/>
      <c r="Q120" s="16"/>
      <c r="R120" s="16"/>
      <c r="S120" s="16"/>
      <c r="T120" s="16"/>
      <c r="U120" s="16"/>
      <c r="V120" s="16"/>
      <c r="W120" s="16"/>
      <c r="X120" s="16"/>
      <c r="Y120" s="16"/>
      <c r="Z120" s="16"/>
    </row>
    <row r="121">
      <c r="A121" s="34" t="s">
        <v>6345</v>
      </c>
      <c r="B121" s="43"/>
      <c r="C121" s="43"/>
      <c r="D121" s="43"/>
      <c r="E121" s="43"/>
      <c r="F121" s="43"/>
      <c r="G121" s="48"/>
      <c r="H121" s="48"/>
      <c r="I121" s="16"/>
      <c r="J121" s="16"/>
      <c r="K121" s="16"/>
      <c r="L121" s="16"/>
      <c r="M121" s="16"/>
      <c r="N121" s="16"/>
      <c r="O121" s="16"/>
      <c r="P121" s="16"/>
      <c r="Q121" s="16"/>
      <c r="R121" s="16"/>
      <c r="S121" s="16"/>
      <c r="T121" s="16"/>
      <c r="U121" s="16"/>
      <c r="V121" s="16"/>
      <c r="W121" s="16"/>
      <c r="X121" s="16"/>
      <c r="Y121" s="16"/>
      <c r="Z121" s="16"/>
    </row>
    <row r="122">
      <c r="A122" s="34" t="s">
        <v>6346</v>
      </c>
      <c r="B122" s="43"/>
      <c r="C122" s="43"/>
      <c r="D122" s="43"/>
      <c r="E122" s="43"/>
      <c r="F122" s="43"/>
      <c r="G122" s="48"/>
      <c r="H122" s="48"/>
      <c r="I122" s="16"/>
      <c r="J122" s="16"/>
      <c r="K122" s="16"/>
      <c r="L122" s="16"/>
      <c r="M122" s="16"/>
      <c r="N122" s="16"/>
      <c r="O122" s="16"/>
      <c r="P122" s="16"/>
      <c r="Q122" s="16"/>
      <c r="R122" s="16"/>
      <c r="S122" s="16"/>
      <c r="T122" s="16"/>
      <c r="U122" s="16"/>
      <c r="V122" s="16"/>
      <c r="W122" s="16"/>
      <c r="X122" s="16"/>
      <c r="Y122" s="16"/>
      <c r="Z122" s="16"/>
    </row>
    <row r="123">
      <c r="A123" s="34" t="s">
        <v>6347</v>
      </c>
      <c r="B123" s="43"/>
      <c r="C123" s="43"/>
      <c r="D123" s="43"/>
      <c r="E123" s="43"/>
      <c r="F123" s="43"/>
      <c r="G123" s="48"/>
      <c r="H123" s="48"/>
      <c r="I123" s="16"/>
      <c r="J123" s="16"/>
      <c r="K123" s="16"/>
      <c r="L123" s="16"/>
      <c r="M123" s="16"/>
      <c r="N123" s="16"/>
      <c r="O123" s="16"/>
      <c r="P123" s="16"/>
      <c r="Q123" s="16"/>
      <c r="R123" s="16"/>
      <c r="S123" s="16"/>
      <c r="T123" s="16"/>
      <c r="U123" s="16"/>
      <c r="V123" s="16"/>
      <c r="W123" s="16"/>
      <c r="X123" s="16"/>
      <c r="Y123" s="16"/>
      <c r="Z123" s="16"/>
    </row>
    <row r="124">
      <c r="A124" s="34" t="s">
        <v>6348</v>
      </c>
      <c r="B124" s="43"/>
      <c r="C124" s="43"/>
      <c r="D124" s="43"/>
      <c r="E124" s="43"/>
      <c r="F124" s="43"/>
      <c r="G124" s="48"/>
      <c r="H124" s="48"/>
      <c r="I124" s="16"/>
      <c r="J124" s="16"/>
      <c r="K124" s="16"/>
      <c r="L124" s="16"/>
      <c r="M124" s="16"/>
      <c r="N124" s="16"/>
      <c r="O124" s="16"/>
      <c r="P124" s="16"/>
      <c r="Q124" s="16"/>
      <c r="R124" s="16"/>
      <c r="S124" s="16"/>
      <c r="T124" s="16"/>
      <c r="U124" s="16"/>
      <c r="V124" s="16"/>
      <c r="W124" s="16"/>
      <c r="X124" s="16"/>
      <c r="Y124" s="16"/>
      <c r="Z124" s="16"/>
    </row>
    <row r="125">
      <c r="A125" s="34" t="s">
        <v>6349</v>
      </c>
      <c r="B125" s="43"/>
      <c r="C125" s="43"/>
      <c r="D125" s="43"/>
      <c r="E125" s="43"/>
      <c r="F125" s="43"/>
      <c r="G125" s="48"/>
      <c r="H125" s="48"/>
      <c r="I125" s="16"/>
      <c r="J125" s="16"/>
      <c r="K125" s="16"/>
      <c r="L125" s="16"/>
      <c r="M125" s="16"/>
      <c r="N125" s="16"/>
      <c r="O125" s="16"/>
      <c r="P125" s="16"/>
      <c r="Q125" s="16"/>
      <c r="R125" s="16"/>
      <c r="S125" s="16"/>
      <c r="T125" s="16"/>
      <c r="U125" s="16"/>
      <c r="V125" s="16"/>
      <c r="W125" s="16"/>
      <c r="X125" s="16"/>
      <c r="Y125" s="16"/>
      <c r="Z125" s="16"/>
    </row>
    <row r="126">
      <c r="A126" s="34" t="s">
        <v>5254</v>
      </c>
      <c r="B126" s="43"/>
      <c r="C126" s="43"/>
      <c r="D126" s="43"/>
      <c r="E126" s="43"/>
      <c r="F126" s="43"/>
      <c r="G126" s="48"/>
      <c r="H126" s="48"/>
      <c r="I126" s="16"/>
      <c r="J126" s="16"/>
      <c r="K126" s="16"/>
      <c r="L126" s="16"/>
      <c r="M126" s="16"/>
      <c r="N126" s="16"/>
      <c r="O126" s="16"/>
      <c r="P126" s="16"/>
      <c r="Q126" s="16"/>
      <c r="R126" s="16"/>
      <c r="S126" s="16"/>
      <c r="T126" s="16"/>
      <c r="U126" s="16"/>
      <c r="V126" s="16"/>
      <c r="W126" s="16"/>
      <c r="X126" s="16"/>
      <c r="Y126" s="16"/>
      <c r="Z126" s="16"/>
    </row>
    <row r="127">
      <c r="A127" s="34" t="s">
        <v>6350</v>
      </c>
      <c r="B127" s="43"/>
      <c r="C127" s="43"/>
      <c r="D127" s="43"/>
      <c r="E127" s="43"/>
      <c r="F127" s="43"/>
      <c r="G127" s="48"/>
      <c r="H127" s="48"/>
      <c r="I127" s="16"/>
      <c r="J127" s="16"/>
      <c r="K127" s="16"/>
      <c r="L127" s="16"/>
      <c r="M127" s="16"/>
      <c r="N127" s="16"/>
      <c r="O127" s="16"/>
      <c r="P127" s="16"/>
      <c r="Q127" s="16"/>
      <c r="R127" s="16"/>
      <c r="S127" s="16"/>
      <c r="T127" s="16"/>
      <c r="U127" s="16"/>
      <c r="V127" s="16"/>
      <c r="W127" s="16"/>
      <c r="X127" s="16"/>
      <c r="Y127" s="16"/>
      <c r="Z127" s="16"/>
    </row>
    <row r="128">
      <c r="A128" s="34" t="s">
        <v>6349</v>
      </c>
      <c r="B128" s="43"/>
      <c r="C128" s="43"/>
      <c r="D128" s="43"/>
      <c r="E128" s="43"/>
      <c r="F128" s="43"/>
      <c r="G128" s="48"/>
      <c r="H128" s="48"/>
      <c r="I128" s="16"/>
      <c r="J128" s="16"/>
      <c r="K128" s="16"/>
      <c r="L128" s="16"/>
      <c r="M128" s="16"/>
      <c r="N128" s="16"/>
      <c r="O128" s="16"/>
      <c r="P128" s="16"/>
      <c r="Q128" s="16"/>
      <c r="R128" s="16"/>
      <c r="S128" s="16"/>
      <c r="T128" s="16"/>
      <c r="U128" s="16"/>
      <c r="V128" s="16"/>
      <c r="W128" s="16"/>
      <c r="X128" s="16"/>
      <c r="Y128" s="16"/>
      <c r="Z128" s="16"/>
    </row>
    <row r="129">
      <c r="A129" s="34" t="s">
        <v>6351</v>
      </c>
      <c r="B129" s="43"/>
      <c r="C129" s="43"/>
      <c r="D129" s="43"/>
      <c r="E129" s="43"/>
      <c r="F129" s="43"/>
      <c r="G129" s="48"/>
      <c r="H129" s="48"/>
      <c r="I129" s="16"/>
      <c r="J129" s="16"/>
      <c r="K129" s="16"/>
      <c r="L129" s="16"/>
      <c r="M129" s="16"/>
      <c r="N129" s="16"/>
      <c r="O129" s="16"/>
      <c r="P129" s="16"/>
      <c r="Q129" s="16"/>
      <c r="R129" s="16"/>
      <c r="S129" s="16"/>
      <c r="T129" s="16"/>
      <c r="U129" s="16"/>
      <c r="V129" s="16"/>
      <c r="W129" s="16"/>
      <c r="X129" s="16"/>
      <c r="Y129" s="16"/>
      <c r="Z129" s="16"/>
    </row>
    <row r="130">
      <c r="A130" s="34" t="s">
        <v>6352</v>
      </c>
      <c r="B130" s="43"/>
      <c r="C130" s="43"/>
      <c r="D130" s="43"/>
      <c r="E130" s="43"/>
      <c r="F130" s="43"/>
      <c r="G130" s="48"/>
      <c r="H130" s="48"/>
      <c r="I130" s="16"/>
      <c r="J130" s="16"/>
      <c r="K130" s="16"/>
      <c r="L130" s="16"/>
      <c r="M130" s="16"/>
      <c r="N130" s="16"/>
      <c r="O130" s="16"/>
      <c r="P130" s="16"/>
      <c r="Q130" s="16"/>
      <c r="R130" s="16"/>
      <c r="S130" s="16"/>
      <c r="T130" s="16"/>
      <c r="U130" s="16"/>
      <c r="V130" s="16"/>
      <c r="W130" s="16"/>
      <c r="X130" s="16"/>
      <c r="Y130" s="16"/>
      <c r="Z130" s="16"/>
    </row>
    <row r="131">
      <c r="A131" s="34" t="s">
        <v>6353</v>
      </c>
      <c r="B131" s="43"/>
      <c r="C131" s="43"/>
      <c r="D131" s="43"/>
      <c r="E131" s="43"/>
      <c r="F131" s="43"/>
      <c r="G131" s="48"/>
      <c r="H131" s="48"/>
      <c r="I131" s="16"/>
      <c r="J131" s="16"/>
      <c r="K131" s="16"/>
      <c r="L131" s="16"/>
      <c r="M131" s="16"/>
      <c r="N131" s="16"/>
      <c r="O131" s="16"/>
      <c r="P131" s="16"/>
      <c r="Q131" s="16"/>
      <c r="R131" s="16"/>
      <c r="S131" s="16"/>
      <c r="T131" s="16"/>
      <c r="U131" s="16"/>
      <c r="V131" s="16"/>
      <c r="W131" s="16"/>
      <c r="X131" s="16"/>
      <c r="Y131" s="16"/>
      <c r="Z131" s="16"/>
    </row>
    <row r="132">
      <c r="A132" s="34" t="s">
        <v>6354</v>
      </c>
      <c r="B132" s="43"/>
      <c r="C132" s="43"/>
      <c r="D132" s="43"/>
      <c r="E132" s="43"/>
      <c r="F132" s="43"/>
      <c r="G132" s="48"/>
      <c r="H132" s="48"/>
      <c r="I132" s="16"/>
      <c r="J132" s="16"/>
      <c r="K132" s="16"/>
      <c r="L132" s="16"/>
      <c r="M132" s="16"/>
      <c r="N132" s="16"/>
      <c r="O132" s="16"/>
      <c r="P132" s="16"/>
      <c r="Q132" s="16"/>
      <c r="R132" s="16"/>
      <c r="S132" s="16"/>
      <c r="T132" s="16"/>
      <c r="U132" s="16"/>
      <c r="V132" s="16"/>
      <c r="W132" s="16"/>
      <c r="X132" s="16"/>
      <c r="Y132" s="16"/>
      <c r="Z132" s="16"/>
    </row>
    <row r="133">
      <c r="A133" s="34" t="s">
        <v>6355</v>
      </c>
      <c r="B133" s="43"/>
      <c r="C133" s="43"/>
      <c r="D133" s="43"/>
      <c r="E133" s="43"/>
      <c r="F133" s="43"/>
      <c r="G133" s="48"/>
      <c r="H133" s="48"/>
      <c r="I133" s="16"/>
      <c r="J133" s="16"/>
      <c r="K133" s="16"/>
      <c r="L133" s="16"/>
      <c r="M133" s="16"/>
      <c r="N133" s="16"/>
      <c r="O133" s="16"/>
      <c r="P133" s="16"/>
      <c r="Q133" s="16"/>
      <c r="R133" s="16"/>
      <c r="S133" s="16"/>
      <c r="T133" s="16"/>
      <c r="U133" s="16"/>
      <c r="V133" s="16"/>
      <c r="W133" s="16"/>
      <c r="X133" s="16"/>
      <c r="Y133" s="16"/>
      <c r="Z133" s="16"/>
    </row>
    <row r="134">
      <c r="A134" s="34" t="s">
        <v>6356</v>
      </c>
      <c r="B134" s="43"/>
      <c r="C134" s="43"/>
      <c r="D134" s="43"/>
      <c r="E134" s="43"/>
      <c r="F134" s="43"/>
      <c r="G134" s="48"/>
      <c r="H134" s="48"/>
      <c r="I134" s="16"/>
      <c r="J134" s="16"/>
      <c r="K134" s="16"/>
      <c r="L134" s="16"/>
      <c r="M134" s="16"/>
      <c r="N134" s="16"/>
      <c r="O134" s="16"/>
      <c r="P134" s="16"/>
      <c r="Q134" s="16"/>
      <c r="R134" s="16"/>
      <c r="S134" s="16"/>
      <c r="T134" s="16"/>
      <c r="U134" s="16"/>
      <c r="V134" s="16"/>
      <c r="W134" s="16"/>
      <c r="X134" s="16"/>
      <c r="Y134" s="16"/>
      <c r="Z134" s="16"/>
    </row>
    <row r="135">
      <c r="A135" s="34" t="s">
        <v>6357</v>
      </c>
      <c r="B135" s="43"/>
      <c r="C135" s="43"/>
      <c r="D135" s="43"/>
      <c r="E135" s="43"/>
      <c r="F135" s="43"/>
      <c r="G135" s="48"/>
      <c r="H135" s="48"/>
      <c r="I135" s="16"/>
      <c r="J135" s="16"/>
      <c r="K135" s="16"/>
      <c r="L135" s="16"/>
      <c r="M135" s="16"/>
      <c r="N135" s="16"/>
      <c r="O135" s="16"/>
      <c r="P135" s="16"/>
      <c r="Q135" s="16"/>
      <c r="R135" s="16"/>
      <c r="S135" s="16"/>
      <c r="T135" s="16"/>
      <c r="U135" s="16"/>
      <c r="V135" s="16"/>
      <c r="W135" s="16"/>
      <c r="X135" s="16"/>
      <c r="Y135" s="16"/>
      <c r="Z135" s="16"/>
    </row>
    <row r="136">
      <c r="A136" s="34" t="s">
        <v>6358</v>
      </c>
      <c r="B136" s="43"/>
      <c r="C136" s="43"/>
      <c r="D136" s="43"/>
      <c r="E136" s="43"/>
      <c r="F136" s="43"/>
      <c r="G136" s="48"/>
      <c r="H136" s="48"/>
      <c r="I136" s="16"/>
      <c r="J136" s="16"/>
      <c r="K136" s="16"/>
      <c r="L136" s="16"/>
      <c r="M136" s="16"/>
      <c r="N136" s="16"/>
      <c r="O136" s="16"/>
      <c r="P136" s="16"/>
      <c r="Q136" s="16"/>
      <c r="R136" s="16"/>
      <c r="S136" s="16"/>
      <c r="T136" s="16"/>
      <c r="U136" s="16"/>
      <c r="V136" s="16"/>
      <c r="W136" s="16"/>
      <c r="X136" s="16"/>
      <c r="Y136" s="16"/>
      <c r="Z136" s="16"/>
    </row>
    <row r="137">
      <c r="A137" s="34" t="s">
        <v>6359</v>
      </c>
      <c r="B137" s="43"/>
      <c r="C137" s="43"/>
      <c r="D137" s="43"/>
      <c r="E137" s="43"/>
      <c r="F137" s="43"/>
      <c r="G137" s="48"/>
      <c r="H137" s="48"/>
      <c r="I137" s="16"/>
      <c r="J137" s="16"/>
      <c r="K137" s="16"/>
      <c r="L137" s="16"/>
      <c r="M137" s="16"/>
      <c r="N137" s="16"/>
      <c r="O137" s="16"/>
      <c r="P137" s="16"/>
      <c r="Q137" s="16"/>
      <c r="R137" s="16"/>
      <c r="S137" s="16"/>
      <c r="T137" s="16"/>
      <c r="U137" s="16"/>
      <c r="V137" s="16"/>
      <c r="W137" s="16"/>
      <c r="X137" s="16"/>
      <c r="Y137" s="16"/>
      <c r="Z137" s="16"/>
    </row>
    <row r="138">
      <c r="A138" s="34" t="s">
        <v>6360</v>
      </c>
      <c r="B138" s="43"/>
      <c r="C138" s="43"/>
      <c r="D138" s="43"/>
      <c r="E138" s="43"/>
      <c r="F138" s="43"/>
      <c r="G138" s="48"/>
      <c r="H138" s="48"/>
      <c r="I138" s="16"/>
      <c r="J138" s="16"/>
      <c r="K138" s="16"/>
      <c r="L138" s="16"/>
      <c r="M138" s="16"/>
      <c r="N138" s="16"/>
      <c r="O138" s="16"/>
      <c r="P138" s="16"/>
      <c r="Q138" s="16"/>
      <c r="R138" s="16"/>
      <c r="S138" s="16"/>
      <c r="T138" s="16"/>
      <c r="U138" s="16"/>
      <c r="V138" s="16"/>
      <c r="W138" s="16"/>
      <c r="X138" s="16"/>
      <c r="Y138" s="16"/>
      <c r="Z138" s="16"/>
    </row>
    <row r="139">
      <c r="A139" s="34" t="s">
        <v>6361</v>
      </c>
      <c r="B139" s="43"/>
      <c r="C139" s="43"/>
      <c r="D139" s="43"/>
      <c r="E139" s="43"/>
      <c r="F139" s="43"/>
      <c r="G139" s="48"/>
      <c r="H139" s="48"/>
      <c r="I139" s="16"/>
      <c r="J139" s="16"/>
      <c r="K139" s="16"/>
      <c r="L139" s="16"/>
      <c r="M139" s="16"/>
      <c r="N139" s="16"/>
      <c r="O139" s="16"/>
      <c r="P139" s="16"/>
      <c r="Q139" s="16"/>
      <c r="R139" s="16"/>
      <c r="S139" s="16"/>
      <c r="T139" s="16"/>
      <c r="U139" s="16"/>
      <c r="V139" s="16"/>
      <c r="W139" s="16"/>
      <c r="X139" s="16"/>
      <c r="Y139" s="16"/>
      <c r="Z139" s="16"/>
    </row>
    <row r="140">
      <c r="A140" s="34" t="s">
        <v>6362</v>
      </c>
      <c r="B140" s="43"/>
      <c r="C140" s="43"/>
      <c r="D140" s="43"/>
      <c r="E140" s="43"/>
      <c r="F140" s="43"/>
      <c r="G140" s="48"/>
      <c r="H140" s="48"/>
      <c r="I140" s="16"/>
      <c r="J140" s="16"/>
      <c r="K140" s="16"/>
      <c r="L140" s="16"/>
      <c r="M140" s="16"/>
      <c r="N140" s="16"/>
      <c r="O140" s="16"/>
      <c r="P140" s="16"/>
      <c r="Q140" s="16"/>
      <c r="R140" s="16"/>
      <c r="S140" s="16"/>
      <c r="T140" s="16"/>
      <c r="U140" s="16"/>
      <c r="V140" s="16"/>
      <c r="W140" s="16"/>
      <c r="X140" s="16"/>
      <c r="Y140" s="16"/>
      <c r="Z140" s="16"/>
    </row>
    <row r="141">
      <c r="A141" s="34" t="s">
        <v>6363</v>
      </c>
      <c r="B141" s="43"/>
      <c r="C141" s="43"/>
      <c r="D141" s="43"/>
      <c r="E141" s="43"/>
      <c r="F141" s="43"/>
      <c r="G141" s="48"/>
      <c r="H141" s="48"/>
      <c r="I141" s="16"/>
      <c r="J141" s="16"/>
      <c r="K141" s="16"/>
      <c r="L141" s="16"/>
      <c r="M141" s="16"/>
      <c r="N141" s="16"/>
      <c r="O141" s="16"/>
      <c r="P141" s="16"/>
      <c r="Q141" s="16"/>
      <c r="R141" s="16"/>
      <c r="S141" s="16"/>
      <c r="T141" s="16"/>
      <c r="U141" s="16"/>
      <c r="V141" s="16"/>
      <c r="W141" s="16"/>
      <c r="X141" s="16"/>
      <c r="Y141" s="16"/>
      <c r="Z141" s="16"/>
    </row>
    <row r="142">
      <c r="A142" s="33" t="s">
        <v>6364</v>
      </c>
      <c r="B142" s="43"/>
      <c r="C142" s="43"/>
      <c r="D142" s="43"/>
      <c r="E142" s="43"/>
      <c r="F142" s="43"/>
      <c r="G142" s="48"/>
      <c r="H142" s="48"/>
      <c r="I142" s="16"/>
      <c r="J142" s="16"/>
      <c r="K142" s="16"/>
      <c r="L142" s="16"/>
      <c r="M142" s="16"/>
      <c r="N142" s="16"/>
      <c r="O142" s="16"/>
      <c r="P142" s="16"/>
      <c r="Q142" s="16"/>
      <c r="R142" s="16"/>
      <c r="S142" s="16"/>
      <c r="T142" s="16"/>
      <c r="U142" s="16"/>
      <c r="V142" s="16"/>
      <c r="W142" s="16"/>
      <c r="X142" s="16"/>
      <c r="Y142" s="16"/>
      <c r="Z142" s="16"/>
    </row>
    <row r="143">
      <c r="A143" s="34" t="s">
        <v>6365</v>
      </c>
      <c r="B143" s="43"/>
      <c r="C143" s="43"/>
      <c r="D143" s="43"/>
      <c r="E143" s="43"/>
      <c r="F143" s="43"/>
      <c r="G143" s="48"/>
      <c r="H143" s="48"/>
      <c r="I143" s="16"/>
      <c r="J143" s="16"/>
      <c r="K143" s="16"/>
      <c r="L143" s="16"/>
      <c r="M143" s="16"/>
      <c r="N143" s="16"/>
      <c r="O143" s="16"/>
      <c r="P143" s="16"/>
      <c r="Q143" s="16"/>
      <c r="R143" s="16"/>
      <c r="S143" s="16"/>
      <c r="T143" s="16"/>
      <c r="U143" s="16"/>
      <c r="V143" s="16"/>
      <c r="W143" s="16"/>
      <c r="X143" s="16"/>
      <c r="Y143" s="16"/>
      <c r="Z143" s="16"/>
    </row>
    <row r="144">
      <c r="A144" s="34" t="s">
        <v>6366</v>
      </c>
      <c r="B144" s="43"/>
      <c r="C144" s="43"/>
      <c r="D144" s="43"/>
      <c r="E144" s="43"/>
      <c r="F144" s="43"/>
      <c r="G144" s="48"/>
      <c r="H144" s="48"/>
      <c r="I144" s="16"/>
      <c r="J144" s="16"/>
      <c r="K144" s="16"/>
      <c r="L144" s="16"/>
      <c r="M144" s="16"/>
      <c r="N144" s="16"/>
      <c r="O144" s="16"/>
      <c r="P144" s="16"/>
      <c r="Q144" s="16"/>
      <c r="R144" s="16"/>
      <c r="S144" s="16"/>
      <c r="T144" s="16"/>
      <c r="U144" s="16"/>
      <c r="V144" s="16"/>
      <c r="W144" s="16"/>
      <c r="X144" s="16"/>
      <c r="Y144" s="16"/>
      <c r="Z144" s="16"/>
    </row>
    <row r="145">
      <c r="A145" s="34" t="s">
        <v>6367</v>
      </c>
      <c r="B145" s="43"/>
      <c r="C145" s="43"/>
      <c r="D145" s="43"/>
      <c r="E145" s="43"/>
      <c r="F145" s="43"/>
      <c r="G145" s="48"/>
      <c r="H145" s="48"/>
      <c r="I145" s="16"/>
      <c r="J145" s="16"/>
      <c r="K145" s="16"/>
      <c r="L145" s="16"/>
      <c r="M145" s="16"/>
      <c r="N145" s="16"/>
      <c r="O145" s="16"/>
      <c r="P145" s="16"/>
      <c r="Q145" s="16"/>
      <c r="R145" s="16"/>
      <c r="S145" s="16"/>
      <c r="T145" s="16"/>
      <c r="U145" s="16"/>
      <c r="V145" s="16"/>
      <c r="W145" s="16"/>
      <c r="X145" s="16"/>
      <c r="Y145" s="16"/>
      <c r="Z145" s="16"/>
    </row>
    <row r="146">
      <c r="A146" s="34" t="s">
        <v>6368</v>
      </c>
      <c r="B146" s="43"/>
      <c r="C146" s="43"/>
      <c r="D146" s="43"/>
      <c r="E146" s="43"/>
      <c r="F146" s="43"/>
      <c r="G146" s="48"/>
      <c r="H146" s="48"/>
      <c r="I146" s="16"/>
      <c r="J146" s="16"/>
      <c r="K146" s="16"/>
      <c r="L146" s="16"/>
      <c r="M146" s="16"/>
      <c r="N146" s="16"/>
      <c r="O146" s="16"/>
      <c r="P146" s="16"/>
      <c r="Q146" s="16"/>
      <c r="R146" s="16"/>
      <c r="S146" s="16"/>
      <c r="T146" s="16"/>
      <c r="U146" s="16"/>
      <c r="V146" s="16"/>
      <c r="W146" s="16"/>
      <c r="X146" s="16"/>
      <c r="Y146" s="16"/>
      <c r="Z146" s="16"/>
    </row>
    <row r="147">
      <c r="A147" s="34" t="s">
        <v>6369</v>
      </c>
      <c r="B147" s="43"/>
      <c r="C147" s="43"/>
      <c r="D147" s="43"/>
      <c r="E147" s="43"/>
      <c r="F147" s="43"/>
      <c r="G147" s="48"/>
      <c r="H147" s="48"/>
      <c r="I147" s="16"/>
      <c r="J147" s="16"/>
      <c r="K147" s="16"/>
      <c r="L147" s="16"/>
      <c r="M147" s="16"/>
      <c r="N147" s="16"/>
      <c r="O147" s="16"/>
      <c r="P147" s="16"/>
      <c r="Q147" s="16"/>
      <c r="R147" s="16"/>
      <c r="S147" s="16"/>
      <c r="T147" s="16"/>
      <c r="U147" s="16"/>
      <c r="V147" s="16"/>
      <c r="W147" s="16"/>
      <c r="X147" s="16"/>
      <c r="Y147" s="16"/>
      <c r="Z147" s="16"/>
    </row>
    <row r="148">
      <c r="A148" s="34" t="s">
        <v>6370</v>
      </c>
      <c r="B148" s="43"/>
      <c r="C148" s="43"/>
      <c r="D148" s="43"/>
      <c r="E148" s="43"/>
      <c r="F148" s="43"/>
      <c r="G148" s="48"/>
      <c r="H148" s="48"/>
      <c r="I148" s="16"/>
      <c r="J148" s="16"/>
      <c r="K148" s="16"/>
      <c r="L148" s="16"/>
      <c r="M148" s="16"/>
      <c r="N148" s="16"/>
      <c r="O148" s="16"/>
      <c r="P148" s="16"/>
      <c r="Q148" s="16"/>
      <c r="R148" s="16"/>
      <c r="S148" s="16"/>
      <c r="T148" s="16"/>
      <c r="U148" s="16"/>
      <c r="V148" s="16"/>
      <c r="W148" s="16"/>
      <c r="X148" s="16"/>
      <c r="Y148" s="16"/>
      <c r="Z148" s="16"/>
    </row>
    <row r="149">
      <c r="A149" s="34" t="s">
        <v>6371</v>
      </c>
      <c r="B149" s="43"/>
      <c r="C149" s="43"/>
      <c r="D149" s="43"/>
      <c r="E149" s="43"/>
      <c r="F149" s="43"/>
      <c r="G149" s="48"/>
      <c r="H149" s="48"/>
      <c r="I149" s="16"/>
      <c r="J149" s="16"/>
      <c r="K149" s="16"/>
      <c r="L149" s="16"/>
      <c r="M149" s="16"/>
      <c r="N149" s="16"/>
      <c r="O149" s="16"/>
      <c r="P149" s="16"/>
      <c r="Q149" s="16"/>
      <c r="R149" s="16"/>
      <c r="S149" s="16"/>
      <c r="T149" s="16"/>
      <c r="U149" s="16"/>
      <c r="V149" s="16"/>
      <c r="W149" s="16"/>
      <c r="X149" s="16"/>
      <c r="Y149" s="16"/>
      <c r="Z149" s="16"/>
    </row>
    <row r="150">
      <c r="A150" s="34" t="s">
        <v>6372</v>
      </c>
      <c r="B150" s="43"/>
      <c r="C150" s="43"/>
      <c r="D150" s="43"/>
      <c r="E150" s="43"/>
      <c r="F150" s="43"/>
      <c r="G150" s="48"/>
      <c r="H150" s="48"/>
      <c r="I150" s="16"/>
      <c r="J150" s="16"/>
      <c r="K150" s="16"/>
      <c r="L150" s="16"/>
      <c r="M150" s="16"/>
      <c r="N150" s="16"/>
      <c r="O150" s="16"/>
      <c r="P150" s="16"/>
      <c r="Q150" s="16"/>
      <c r="R150" s="16"/>
      <c r="S150" s="16"/>
      <c r="T150" s="16"/>
      <c r="U150" s="16"/>
      <c r="V150" s="16"/>
      <c r="W150" s="16"/>
      <c r="X150" s="16"/>
      <c r="Y150" s="16"/>
      <c r="Z150" s="16"/>
    </row>
    <row r="151">
      <c r="A151" s="34" t="s">
        <v>6373</v>
      </c>
      <c r="B151" s="43"/>
      <c r="C151" s="43"/>
      <c r="D151" s="43"/>
      <c r="E151" s="43"/>
      <c r="F151" s="43"/>
      <c r="G151" s="48"/>
      <c r="H151" s="48"/>
      <c r="I151" s="16"/>
      <c r="J151" s="16"/>
      <c r="K151" s="16"/>
      <c r="L151" s="16"/>
      <c r="M151" s="16"/>
      <c r="N151" s="16"/>
      <c r="O151" s="16"/>
      <c r="P151" s="16"/>
      <c r="Q151" s="16"/>
      <c r="R151" s="16"/>
      <c r="S151" s="16"/>
      <c r="T151" s="16"/>
      <c r="U151" s="16"/>
      <c r="V151" s="16"/>
      <c r="W151" s="16"/>
      <c r="X151" s="16"/>
      <c r="Y151" s="16"/>
      <c r="Z151" s="16"/>
    </row>
    <row r="152">
      <c r="A152" s="34" t="s">
        <v>6374</v>
      </c>
      <c r="B152" s="43"/>
      <c r="C152" s="43"/>
      <c r="D152" s="43"/>
      <c r="E152" s="43"/>
      <c r="F152" s="43"/>
      <c r="G152" s="48"/>
      <c r="H152" s="48"/>
      <c r="I152" s="16"/>
      <c r="J152" s="16"/>
      <c r="K152" s="16"/>
      <c r="L152" s="16"/>
      <c r="M152" s="16"/>
      <c r="N152" s="16"/>
      <c r="O152" s="16"/>
      <c r="P152" s="16"/>
      <c r="Q152" s="16"/>
      <c r="R152" s="16"/>
      <c r="S152" s="16"/>
      <c r="T152" s="16"/>
      <c r="U152" s="16"/>
      <c r="V152" s="16"/>
      <c r="W152" s="16"/>
      <c r="X152" s="16"/>
      <c r="Y152" s="16"/>
      <c r="Z152" s="16"/>
    </row>
    <row r="153">
      <c r="A153" s="34" t="s">
        <v>6375</v>
      </c>
      <c r="B153" s="43"/>
      <c r="C153" s="43"/>
      <c r="D153" s="43"/>
      <c r="E153" s="43"/>
      <c r="F153" s="43"/>
      <c r="G153" s="48"/>
      <c r="H153" s="48"/>
      <c r="I153" s="16"/>
      <c r="J153" s="16"/>
      <c r="K153" s="16"/>
      <c r="L153" s="16"/>
      <c r="M153" s="16"/>
      <c r="N153" s="16"/>
      <c r="O153" s="16"/>
      <c r="P153" s="16"/>
      <c r="Q153" s="16"/>
      <c r="R153" s="16"/>
      <c r="S153" s="16"/>
      <c r="T153" s="16"/>
      <c r="U153" s="16"/>
      <c r="V153" s="16"/>
      <c r="W153" s="16"/>
      <c r="X153" s="16"/>
      <c r="Y153" s="16"/>
      <c r="Z153" s="16"/>
    </row>
    <row r="154">
      <c r="A154" s="34" t="s">
        <v>6376</v>
      </c>
      <c r="B154" s="43"/>
      <c r="C154" s="43"/>
      <c r="D154" s="43"/>
      <c r="E154" s="43"/>
      <c r="F154" s="43"/>
      <c r="G154" s="48"/>
      <c r="H154" s="48"/>
      <c r="I154" s="16"/>
      <c r="J154" s="16"/>
      <c r="K154" s="16"/>
      <c r="L154" s="16"/>
      <c r="M154" s="16"/>
      <c r="N154" s="16"/>
      <c r="O154" s="16"/>
      <c r="P154" s="16"/>
      <c r="Q154" s="16"/>
      <c r="R154" s="16"/>
      <c r="S154" s="16"/>
      <c r="T154" s="16"/>
      <c r="U154" s="16"/>
      <c r="V154" s="16"/>
      <c r="W154" s="16"/>
      <c r="X154" s="16"/>
      <c r="Y154" s="16"/>
      <c r="Z154" s="16"/>
    </row>
    <row r="155">
      <c r="A155" s="34" t="s">
        <v>6377</v>
      </c>
      <c r="B155" s="43"/>
      <c r="C155" s="43"/>
      <c r="D155" s="43"/>
      <c r="E155" s="43"/>
      <c r="F155" s="43"/>
      <c r="G155" s="48"/>
      <c r="H155" s="48"/>
      <c r="I155" s="16"/>
      <c r="J155" s="16"/>
      <c r="K155" s="16"/>
      <c r="L155" s="16"/>
      <c r="M155" s="16"/>
      <c r="N155" s="16"/>
      <c r="O155" s="16"/>
      <c r="P155" s="16"/>
      <c r="Q155" s="16"/>
      <c r="R155" s="16"/>
      <c r="S155" s="16"/>
      <c r="T155" s="16"/>
      <c r="U155" s="16"/>
      <c r="V155" s="16"/>
      <c r="W155" s="16"/>
      <c r="X155" s="16"/>
      <c r="Y155" s="16"/>
      <c r="Z155" s="16"/>
    </row>
    <row r="156">
      <c r="A156" s="34" t="s">
        <v>6378</v>
      </c>
      <c r="B156" s="43"/>
      <c r="C156" s="43"/>
      <c r="D156" s="43"/>
      <c r="E156" s="43"/>
      <c r="F156" s="43"/>
      <c r="G156" s="48"/>
      <c r="H156" s="48"/>
      <c r="I156" s="16"/>
      <c r="J156" s="16"/>
      <c r="K156" s="16"/>
      <c r="L156" s="16"/>
      <c r="M156" s="16"/>
      <c r="N156" s="16"/>
      <c r="O156" s="16"/>
      <c r="P156" s="16"/>
      <c r="Q156" s="16"/>
      <c r="R156" s="16"/>
      <c r="S156" s="16"/>
      <c r="T156" s="16"/>
      <c r="U156" s="16"/>
      <c r="V156" s="16"/>
      <c r="W156" s="16"/>
      <c r="X156" s="16"/>
      <c r="Y156" s="16"/>
      <c r="Z156" s="16"/>
    </row>
    <row r="157">
      <c r="A157" s="34" t="s">
        <v>6379</v>
      </c>
      <c r="B157" s="43"/>
      <c r="C157" s="43"/>
      <c r="D157" s="43"/>
      <c r="E157" s="43"/>
      <c r="F157" s="43"/>
      <c r="G157" s="48"/>
      <c r="H157" s="48"/>
      <c r="I157" s="16"/>
      <c r="J157" s="16"/>
      <c r="K157" s="16"/>
      <c r="L157" s="16"/>
      <c r="M157" s="16"/>
      <c r="N157" s="16"/>
      <c r="O157" s="16"/>
      <c r="P157" s="16"/>
      <c r="Q157" s="16"/>
      <c r="R157" s="16"/>
      <c r="S157" s="16"/>
      <c r="T157" s="16"/>
      <c r="U157" s="16"/>
      <c r="V157" s="16"/>
      <c r="W157" s="16"/>
      <c r="X157" s="16"/>
      <c r="Y157" s="16"/>
      <c r="Z157" s="16"/>
    </row>
    <row r="158">
      <c r="A158" s="34" t="s">
        <v>6380</v>
      </c>
      <c r="B158" s="43"/>
      <c r="C158" s="43"/>
      <c r="D158" s="43"/>
      <c r="E158" s="43"/>
      <c r="F158" s="43"/>
      <c r="G158" s="48"/>
      <c r="H158" s="48"/>
      <c r="I158" s="16"/>
      <c r="J158" s="16"/>
      <c r="K158" s="16"/>
      <c r="L158" s="16"/>
      <c r="M158" s="16"/>
      <c r="N158" s="16"/>
      <c r="O158" s="16"/>
      <c r="P158" s="16"/>
      <c r="Q158" s="16"/>
      <c r="R158" s="16"/>
      <c r="S158" s="16"/>
      <c r="T158" s="16"/>
      <c r="U158" s="16"/>
      <c r="V158" s="16"/>
      <c r="W158" s="16"/>
      <c r="X158" s="16"/>
      <c r="Y158" s="16"/>
      <c r="Z158" s="16"/>
    </row>
    <row r="159">
      <c r="A159" s="34" t="s">
        <v>6381</v>
      </c>
      <c r="B159" s="43"/>
      <c r="C159" s="43"/>
      <c r="D159" s="43"/>
      <c r="E159" s="43"/>
      <c r="F159" s="43"/>
      <c r="G159" s="48"/>
      <c r="H159" s="48"/>
      <c r="I159" s="16"/>
      <c r="J159" s="16"/>
      <c r="K159" s="16"/>
      <c r="L159" s="16"/>
      <c r="M159" s="16"/>
      <c r="N159" s="16"/>
      <c r="O159" s="16"/>
      <c r="P159" s="16"/>
      <c r="Q159" s="16"/>
      <c r="R159" s="16"/>
      <c r="S159" s="16"/>
      <c r="T159" s="16"/>
      <c r="U159" s="16"/>
      <c r="V159" s="16"/>
      <c r="W159" s="16"/>
      <c r="X159" s="16"/>
      <c r="Y159" s="16"/>
      <c r="Z159" s="16"/>
    </row>
    <row r="160">
      <c r="A160" s="34" t="s">
        <v>6381</v>
      </c>
      <c r="B160" s="43"/>
      <c r="C160" s="43"/>
      <c r="D160" s="43"/>
      <c r="E160" s="43"/>
      <c r="F160" s="43"/>
      <c r="G160" s="48"/>
      <c r="H160" s="48"/>
      <c r="I160" s="16"/>
      <c r="J160" s="16"/>
      <c r="K160" s="16"/>
      <c r="L160" s="16"/>
      <c r="M160" s="16"/>
      <c r="N160" s="16"/>
      <c r="O160" s="16"/>
      <c r="P160" s="16"/>
      <c r="Q160" s="16"/>
      <c r="R160" s="16"/>
      <c r="S160" s="16"/>
      <c r="T160" s="16"/>
      <c r="U160" s="16"/>
      <c r="V160" s="16"/>
      <c r="W160" s="16"/>
      <c r="X160" s="16"/>
      <c r="Y160" s="16"/>
      <c r="Z160" s="16"/>
    </row>
    <row r="161">
      <c r="A161" s="34" t="s">
        <v>6382</v>
      </c>
      <c r="B161" s="43"/>
      <c r="C161" s="43"/>
      <c r="D161" s="43"/>
      <c r="E161" s="43"/>
      <c r="F161" s="43"/>
      <c r="G161" s="48"/>
      <c r="H161" s="48"/>
      <c r="I161" s="16"/>
      <c r="J161" s="16"/>
      <c r="K161" s="16"/>
      <c r="L161" s="16"/>
      <c r="M161" s="16"/>
      <c r="N161" s="16"/>
      <c r="O161" s="16"/>
      <c r="P161" s="16"/>
      <c r="Q161" s="16"/>
      <c r="R161" s="16"/>
      <c r="S161" s="16"/>
      <c r="T161" s="16"/>
      <c r="U161" s="16"/>
      <c r="V161" s="16"/>
      <c r="W161" s="16"/>
      <c r="X161" s="16"/>
      <c r="Y161" s="16"/>
      <c r="Z161" s="16"/>
    </row>
    <row r="162">
      <c r="A162" s="34" t="s">
        <v>6382</v>
      </c>
      <c r="B162" s="43"/>
      <c r="C162" s="43"/>
      <c r="D162" s="43"/>
      <c r="E162" s="43"/>
      <c r="F162" s="43"/>
      <c r="G162" s="48"/>
      <c r="H162" s="48"/>
      <c r="I162" s="16"/>
      <c r="J162" s="16"/>
      <c r="K162" s="16"/>
      <c r="L162" s="16"/>
      <c r="M162" s="16"/>
      <c r="N162" s="16"/>
      <c r="O162" s="16"/>
      <c r="P162" s="16"/>
      <c r="Q162" s="16"/>
      <c r="R162" s="16"/>
      <c r="S162" s="16"/>
      <c r="T162" s="16"/>
      <c r="U162" s="16"/>
      <c r="V162" s="16"/>
      <c r="W162" s="16"/>
      <c r="X162" s="16"/>
      <c r="Y162" s="16"/>
      <c r="Z162" s="16"/>
    </row>
    <row r="163">
      <c r="A163" s="34" t="s">
        <v>6383</v>
      </c>
      <c r="B163" s="43"/>
      <c r="C163" s="43"/>
      <c r="D163" s="43"/>
      <c r="E163" s="43"/>
      <c r="F163" s="43"/>
      <c r="G163" s="48"/>
      <c r="H163" s="48"/>
      <c r="I163" s="16"/>
      <c r="J163" s="16"/>
      <c r="K163" s="16"/>
      <c r="L163" s="16"/>
      <c r="M163" s="16"/>
      <c r="N163" s="16"/>
      <c r="O163" s="16"/>
      <c r="P163" s="16"/>
      <c r="Q163" s="16"/>
      <c r="R163" s="16"/>
      <c r="S163" s="16"/>
      <c r="T163" s="16"/>
      <c r="U163" s="16"/>
      <c r="V163" s="16"/>
      <c r="W163" s="16"/>
      <c r="X163" s="16"/>
      <c r="Y163" s="16"/>
      <c r="Z163" s="16"/>
    </row>
    <row r="164">
      <c r="A164" s="34" t="s">
        <v>6384</v>
      </c>
      <c r="B164" s="43"/>
      <c r="C164" s="43"/>
      <c r="D164" s="43"/>
      <c r="E164" s="43"/>
      <c r="F164" s="43"/>
      <c r="G164" s="48"/>
      <c r="H164" s="48"/>
      <c r="I164" s="16"/>
      <c r="J164" s="16"/>
      <c r="K164" s="16"/>
      <c r="L164" s="16"/>
      <c r="M164" s="16"/>
      <c r="N164" s="16"/>
      <c r="O164" s="16"/>
      <c r="P164" s="16"/>
      <c r="Q164" s="16"/>
      <c r="R164" s="16"/>
      <c r="S164" s="16"/>
      <c r="T164" s="16"/>
      <c r="U164" s="16"/>
      <c r="V164" s="16"/>
      <c r="W164" s="16"/>
      <c r="X164" s="16"/>
      <c r="Y164" s="16"/>
      <c r="Z164" s="16"/>
    </row>
    <row r="165">
      <c r="A165" s="34" t="s">
        <v>6385</v>
      </c>
      <c r="B165" s="43"/>
      <c r="C165" s="43"/>
      <c r="D165" s="43"/>
      <c r="E165" s="43"/>
      <c r="F165" s="43"/>
      <c r="G165" s="48"/>
      <c r="H165" s="48"/>
      <c r="I165" s="16"/>
      <c r="J165" s="16"/>
      <c r="K165" s="16"/>
      <c r="L165" s="16"/>
      <c r="M165" s="16"/>
      <c r="N165" s="16"/>
      <c r="O165" s="16"/>
      <c r="P165" s="16"/>
      <c r="Q165" s="16"/>
      <c r="R165" s="16"/>
      <c r="S165" s="16"/>
      <c r="T165" s="16"/>
      <c r="U165" s="16"/>
      <c r="V165" s="16"/>
      <c r="W165" s="16"/>
      <c r="X165" s="16"/>
      <c r="Y165" s="16"/>
      <c r="Z165" s="16"/>
    </row>
    <row r="166">
      <c r="A166" s="34" t="s">
        <v>6386</v>
      </c>
      <c r="B166" s="43"/>
      <c r="C166" s="43"/>
      <c r="D166" s="43"/>
      <c r="E166" s="43"/>
      <c r="F166" s="43"/>
      <c r="G166" s="48"/>
      <c r="H166" s="48"/>
      <c r="I166" s="16"/>
      <c r="J166" s="16"/>
      <c r="K166" s="16"/>
      <c r="L166" s="16"/>
      <c r="M166" s="16"/>
      <c r="N166" s="16"/>
      <c r="O166" s="16"/>
      <c r="P166" s="16"/>
      <c r="Q166" s="16"/>
      <c r="R166" s="16"/>
      <c r="S166" s="16"/>
      <c r="T166" s="16"/>
      <c r="U166" s="16"/>
      <c r="V166" s="16"/>
      <c r="W166" s="16"/>
      <c r="X166" s="16"/>
      <c r="Y166" s="16"/>
      <c r="Z166" s="16"/>
    </row>
    <row r="167">
      <c r="A167" s="34" t="s">
        <v>6387</v>
      </c>
      <c r="B167" s="43"/>
      <c r="C167" s="43"/>
      <c r="D167" s="43"/>
      <c r="E167" s="43"/>
      <c r="F167" s="43"/>
      <c r="G167" s="48"/>
      <c r="H167" s="48"/>
      <c r="I167" s="16"/>
      <c r="J167" s="16"/>
      <c r="K167" s="16"/>
      <c r="L167" s="16"/>
      <c r="M167" s="16"/>
      <c r="N167" s="16"/>
      <c r="O167" s="16"/>
      <c r="P167" s="16"/>
      <c r="Q167" s="16"/>
      <c r="R167" s="16"/>
      <c r="S167" s="16"/>
      <c r="T167" s="16"/>
      <c r="U167" s="16"/>
      <c r="V167" s="16"/>
      <c r="W167" s="16"/>
      <c r="X167" s="16"/>
      <c r="Y167" s="16"/>
      <c r="Z167" s="16"/>
    </row>
    <row r="168">
      <c r="A168" s="34" t="s">
        <v>6388</v>
      </c>
      <c r="B168" s="43"/>
      <c r="C168" s="43"/>
      <c r="D168" s="43"/>
      <c r="E168" s="43"/>
      <c r="F168" s="43"/>
      <c r="G168" s="48"/>
      <c r="H168" s="48"/>
      <c r="I168" s="16"/>
      <c r="J168" s="16"/>
      <c r="K168" s="16"/>
      <c r="L168" s="16"/>
      <c r="M168" s="16"/>
      <c r="N168" s="16"/>
      <c r="O168" s="16"/>
      <c r="P168" s="16"/>
      <c r="Q168" s="16"/>
      <c r="R168" s="16"/>
      <c r="S168" s="16"/>
      <c r="T168" s="16"/>
      <c r="U168" s="16"/>
      <c r="V168" s="16"/>
      <c r="W168" s="16"/>
      <c r="X168" s="16"/>
      <c r="Y168" s="16"/>
      <c r="Z168" s="16"/>
    </row>
    <row r="169">
      <c r="A169" s="34" t="s">
        <v>6389</v>
      </c>
      <c r="B169" s="43"/>
      <c r="C169" s="43"/>
      <c r="D169" s="43"/>
      <c r="E169" s="43"/>
      <c r="F169" s="43"/>
      <c r="G169" s="48"/>
      <c r="H169" s="48"/>
      <c r="I169" s="16"/>
      <c r="J169" s="16"/>
      <c r="K169" s="16"/>
      <c r="L169" s="16"/>
      <c r="M169" s="16"/>
      <c r="N169" s="16"/>
      <c r="O169" s="16"/>
      <c r="P169" s="16"/>
      <c r="Q169" s="16"/>
      <c r="R169" s="16"/>
      <c r="S169" s="16"/>
      <c r="T169" s="16"/>
      <c r="U169" s="16"/>
      <c r="V169" s="16"/>
      <c r="W169" s="16"/>
      <c r="X169" s="16"/>
      <c r="Y169" s="16"/>
      <c r="Z169" s="16"/>
    </row>
    <row r="170">
      <c r="A170" s="34" t="s">
        <v>6390</v>
      </c>
      <c r="B170" s="43"/>
      <c r="C170" s="43"/>
      <c r="D170" s="43"/>
      <c r="E170" s="43"/>
      <c r="F170" s="43"/>
      <c r="G170" s="48"/>
      <c r="H170" s="48"/>
      <c r="I170" s="16"/>
      <c r="J170" s="16"/>
      <c r="K170" s="16"/>
      <c r="L170" s="16"/>
      <c r="M170" s="16"/>
      <c r="N170" s="16"/>
      <c r="O170" s="16"/>
      <c r="P170" s="16"/>
      <c r="Q170" s="16"/>
      <c r="R170" s="16"/>
      <c r="S170" s="16"/>
      <c r="T170" s="16"/>
      <c r="U170" s="16"/>
      <c r="V170" s="16"/>
      <c r="W170" s="16"/>
      <c r="X170" s="16"/>
      <c r="Y170" s="16"/>
      <c r="Z170" s="16"/>
    </row>
    <row r="171">
      <c r="A171" s="34" t="s">
        <v>6391</v>
      </c>
      <c r="B171" s="43"/>
      <c r="C171" s="43"/>
      <c r="D171" s="43"/>
      <c r="E171" s="43"/>
      <c r="F171" s="43"/>
      <c r="G171" s="48"/>
      <c r="H171" s="48"/>
      <c r="I171" s="16"/>
      <c r="J171" s="16"/>
      <c r="K171" s="16"/>
      <c r="L171" s="16"/>
      <c r="M171" s="16"/>
      <c r="N171" s="16"/>
      <c r="O171" s="16"/>
      <c r="P171" s="16"/>
      <c r="Q171" s="16"/>
      <c r="R171" s="16"/>
      <c r="S171" s="16"/>
      <c r="T171" s="16"/>
      <c r="U171" s="16"/>
      <c r="V171" s="16"/>
      <c r="W171" s="16"/>
      <c r="X171" s="16"/>
      <c r="Y171" s="16"/>
      <c r="Z171" s="16"/>
    </row>
    <row r="172">
      <c r="A172" s="34" t="s">
        <v>6390</v>
      </c>
      <c r="B172" s="43"/>
      <c r="C172" s="43"/>
      <c r="D172" s="43"/>
      <c r="E172" s="43"/>
      <c r="F172" s="43"/>
      <c r="G172" s="48"/>
      <c r="H172" s="48"/>
      <c r="I172" s="16"/>
      <c r="J172" s="16"/>
      <c r="K172" s="16"/>
      <c r="L172" s="16"/>
      <c r="M172" s="16"/>
      <c r="N172" s="16"/>
      <c r="O172" s="16"/>
      <c r="P172" s="16"/>
      <c r="Q172" s="16"/>
      <c r="R172" s="16"/>
      <c r="S172" s="16"/>
      <c r="T172" s="16"/>
      <c r="U172" s="16"/>
      <c r="V172" s="16"/>
      <c r="W172" s="16"/>
      <c r="X172" s="16"/>
      <c r="Y172" s="16"/>
      <c r="Z172" s="16"/>
    </row>
    <row r="173">
      <c r="A173" s="34" t="s">
        <v>6392</v>
      </c>
      <c r="B173" s="43"/>
      <c r="C173" s="43"/>
      <c r="D173" s="43"/>
      <c r="E173" s="43"/>
      <c r="F173" s="43"/>
      <c r="G173" s="48"/>
      <c r="H173" s="48"/>
      <c r="I173" s="16"/>
      <c r="J173" s="16"/>
      <c r="K173" s="16"/>
      <c r="L173" s="16"/>
      <c r="M173" s="16"/>
      <c r="N173" s="16"/>
      <c r="O173" s="16"/>
      <c r="P173" s="16"/>
      <c r="Q173" s="16"/>
      <c r="R173" s="16"/>
      <c r="S173" s="16"/>
      <c r="T173" s="16"/>
      <c r="U173" s="16"/>
      <c r="V173" s="16"/>
      <c r="W173" s="16"/>
      <c r="X173" s="16"/>
      <c r="Y173" s="16"/>
      <c r="Z173" s="16"/>
    </row>
    <row r="174">
      <c r="A174" s="34" t="s">
        <v>6391</v>
      </c>
      <c r="B174" s="43"/>
      <c r="C174" s="43"/>
      <c r="D174" s="43"/>
      <c r="E174" s="43"/>
      <c r="F174" s="43"/>
      <c r="G174" s="48"/>
      <c r="H174" s="48"/>
      <c r="I174" s="16"/>
      <c r="J174" s="16"/>
      <c r="K174" s="16"/>
      <c r="L174" s="16"/>
      <c r="M174" s="16"/>
      <c r="N174" s="16"/>
      <c r="O174" s="16"/>
      <c r="P174" s="16"/>
      <c r="Q174" s="16"/>
      <c r="R174" s="16"/>
      <c r="S174" s="16"/>
      <c r="T174" s="16"/>
      <c r="U174" s="16"/>
      <c r="V174" s="16"/>
      <c r="W174" s="16"/>
      <c r="X174" s="16"/>
      <c r="Y174" s="16"/>
      <c r="Z174" s="16"/>
    </row>
    <row r="175">
      <c r="A175" s="34" t="s">
        <v>6393</v>
      </c>
      <c r="B175" s="43"/>
      <c r="C175" s="43"/>
      <c r="D175" s="43"/>
      <c r="E175" s="43"/>
      <c r="F175" s="43"/>
      <c r="G175" s="48"/>
      <c r="H175" s="48"/>
      <c r="I175" s="16"/>
      <c r="J175" s="16"/>
      <c r="K175" s="16"/>
      <c r="L175" s="16"/>
      <c r="M175" s="16"/>
      <c r="N175" s="16"/>
      <c r="O175" s="16"/>
      <c r="P175" s="16"/>
      <c r="Q175" s="16"/>
      <c r="R175" s="16"/>
      <c r="S175" s="16"/>
      <c r="T175" s="16"/>
      <c r="U175" s="16"/>
      <c r="V175" s="16"/>
      <c r="W175" s="16"/>
      <c r="X175" s="16"/>
      <c r="Y175" s="16"/>
      <c r="Z175" s="16"/>
    </row>
    <row r="176">
      <c r="A176" s="33" t="s">
        <v>6394</v>
      </c>
      <c r="B176" s="43"/>
      <c r="C176" s="43"/>
      <c r="D176" s="43"/>
      <c r="E176" s="43"/>
      <c r="F176" s="43"/>
      <c r="G176" s="48"/>
      <c r="H176" s="48"/>
      <c r="I176" s="16"/>
      <c r="J176" s="16"/>
      <c r="K176" s="16"/>
      <c r="L176" s="16"/>
      <c r="M176" s="16"/>
      <c r="N176" s="16"/>
      <c r="O176" s="16"/>
      <c r="P176" s="16"/>
      <c r="Q176" s="16"/>
      <c r="R176" s="16"/>
      <c r="S176" s="16"/>
      <c r="T176" s="16"/>
      <c r="U176" s="16"/>
      <c r="V176" s="16"/>
      <c r="W176" s="16"/>
      <c r="X176" s="16"/>
      <c r="Y176" s="16"/>
      <c r="Z176" s="16"/>
    </row>
    <row r="177">
      <c r="A177" s="34" t="s">
        <v>6395</v>
      </c>
      <c r="B177" s="43"/>
      <c r="C177" s="43"/>
      <c r="D177" s="43"/>
      <c r="E177" s="43"/>
      <c r="F177" s="43"/>
      <c r="G177" s="48"/>
      <c r="H177" s="48"/>
      <c r="I177" s="16"/>
      <c r="J177" s="16"/>
      <c r="K177" s="16"/>
      <c r="L177" s="16"/>
      <c r="M177" s="16"/>
      <c r="N177" s="16"/>
      <c r="O177" s="16"/>
      <c r="P177" s="16"/>
      <c r="Q177" s="16"/>
      <c r="R177" s="16"/>
      <c r="S177" s="16"/>
      <c r="T177" s="16"/>
      <c r="U177" s="16"/>
      <c r="V177" s="16"/>
      <c r="W177" s="16"/>
      <c r="X177" s="16"/>
      <c r="Y177" s="16"/>
      <c r="Z177" s="16"/>
    </row>
    <row r="178">
      <c r="A178" s="34" t="s">
        <v>6396</v>
      </c>
      <c r="B178" s="43"/>
      <c r="C178" s="43"/>
      <c r="D178" s="43"/>
      <c r="E178" s="43"/>
      <c r="F178" s="43"/>
      <c r="G178" s="48"/>
      <c r="H178" s="48"/>
      <c r="I178" s="16"/>
      <c r="J178" s="16"/>
      <c r="K178" s="16"/>
      <c r="L178" s="16"/>
      <c r="M178" s="16"/>
      <c r="N178" s="16"/>
      <c r="O178" s="16"/>
      <c r="P178" s="16"/>
      <c r="Q178" s="16"/>
      <c r="R178" s="16"/>
      <c r="S178" s="16"/>
      <c r="T178" s="16"/>
      <c r="U178" s="16"/>
      <c r="V178" s="16"/>
      <c r="W178" s="16"/>
      <c r="X178" s="16"/>
      <c r="Y178" s="16"/>
      <c r="Z178" s="16"/>
    </row>
    <row r="179">
      <c r="A179" s="34" t="s">
        <v>6397</v>
      </c>
      <c r="B179" s="43"/>
      <c r="C179" s="43"/>
      <c r="D179" s="43"/>
      <c r="E179" s="43"/>
      <c r="F179" s="43"/>
      <c r="G179" s="48"/>
      <c r="H179" s="48"/>
      <c r="I179" s="16"/>
      <c r="J179" s="16"/>
      <c r="K179" s="16"/>
      <c r="L179" s="16"/>
      <c r="M179" s="16"/>
      <c r="N179" s="16"/>
      <c r="O179" s="16"/>
      <c r="P179" s="16"/>
      <c r="Q179" s="16"/>
      <c r="R179" s="16"/>
      <c r="S179" s="16"/>
      <c r="T179" s="16"/>
      <c r="U179" s="16"/>
      <c r="V179" s="16"/>
      <c r="W179" s="16"/>
      <c r="X179" s="16"/>
      <c r="Y179" s="16"/>
      <c r="Z179" s="16"/>
    </row>
    <row r="180">
      <c r="A180" s="34" t="s">
        <v>3743</v>
      </c>
      <c r="B180" s="43"/>
      <c r="C180" s="43"/>
      <c r="D180" s="43"/>
      <c r="E180" s="43"/>
      <c r="F180" s="43"/>
      <c r="G180" s="48"/>
      <c r="H180" s="48"/>
      <c r="I180" s="16"/>
      <c r="J180" s="16"/>
      <c r="K180" s="16"/>
      <c r="L180" s="16"/>
      <c r="M180" s="16"/>
      <c r="N180" s="16"/>
      <c r="O180" s="16"/>
      <c r="P180" s="16"/>
      <c r="Q180" s="16"/>
      <c r="R180" s="16"/>
      <c r="S180" s="16"/>
      <c r="T180" s="16"/>
      <c r="U180" s="16"/>
      <c r="V180" s="16"/>
      <c r="W180" s="16"/>
      <c r="X180" s="16"/>
      <c r="Y180" s="16"/>
      <c r="Z180" s="16"/>
    </row>
    <row r="181">
      <c r="A181" s="34" t="s">
        <v>6398</v>
      </c>
      <c r="B181" s="43"/>
      <c r="C181" s="43"/>
      <c r="D181" s="43"/>
      <c r="E181" s="43"/>
      <c r="F181" s="43"/>
      <c r="G181" s="48"/>
      <c r="H181" s="48"/>
      <c r="I181" s="16"/>
      <c r="J181" s="16"/>
      <c r="K181" s="16"/>
      <c r="L181" s="16"/>
      <c r="M181" s="16"/>
      <c r="N181" s="16"/>
      <c r="O181" s="16"/>
      <c r="P181" s="16"/>
      <c r="Q181" s="16"/>
      <c r="R181" s="16"/>
      <c r="S181" s="16"/>
      <c r="T181" s="16"/>
      <c r="U181" s="16"/>
      <c r="V181" s="16"/>
      <c r="W181" s="16"/>
      <c r="X181" s="16"/>
      <c r="Y181" s="16"/>
      <c r="Z181" s="16"/>
    </row>
    <row r="182">
      <c r="A182" s="34" t="s">
        <v>6399</v>
      </c>
      <c r="B182" s="43"/>
      <c r="C182" s="43"/>
      <c r="D182" s="43"/>
      <c r="E182" s="43"/>
      <c r="F182" s="43"/>
      <c r="G182" s="48"/>
      <c r="H182" s="48"/>
      <c r="I182" s="16"/>
      <c r="J182" s="16"/>
      <c r="K182" s="16"/>
      <c r="L182" s="16"/>
      <c r="M182" s="16"/>
      <c r="N182" s="16"/>
      <c r="O182" s="16"/>
      <c r="P182" s="16"/>
      <c r="Q182" s="16"/>
      <c r="R182" s="16"/>
      <c r="S182" s="16"/>
      <c r="T182" s="16"/>
      <c r="U182" s="16"/>
      <c r="V182" s="16"/>
      <c r="W182" s="16"/>
      <c r="X182" s="16"/>
      <c r="Y182" s="16"/>
      <c r="Z182" s="16"/>
    </row>
    <row r="183">
      <c r="A183" s="34" t="s">
        <v>6400</v>
      </c>
      <c r="B183" s="43"/>
      <c r="C183" s="43"/>
      <c r="D183" s="43"/>
      <c r="E183" s="43"/>
      <c r="F183" s="43"/>
      <c r="G183" s="48"/>
      <c r="H183" s="48"/>
      <c r="I183" s="16"/>
      <c r="J183" s="16"/>
      <c r="K183" s="16"/>
      <c r="L183" s="16"/>
      <c r="M183" s="16"/>
      <c r="N183" s="16"/>
      <c r="O183" s="16"/>
      <c r="P183" s="16"/>
      <c r="Q183" s="16"/>
      <c r="R183" s="16"/>
      <c r="S183" s="16"/>
      <c r="T183" s="16"/>
      <c r="U183" s="16"/>
      <c r="V183" s="16"/>
      <c r="W183" s="16"/>
      <c r="X183" s="16"/>
      <c r="Y183" s="16"/>
      <c r="Z183" s="16"/>
    </row>
    <row r="184">
      <c r="A184" s="34" t="s">
        <v>6401</v>
      </c>
      <c r="B184" s="43"/>
      <c r="C184" s="43"/>
      <c r="D184" s="43"/>
      <c r="E184" s="43"/>
      <c r="F184" s="43"/>
      <c r="G184" s="48"/>
      <c r="H184" s="48"/>
      <c r="I184" s="16"/>
      <c r="J184" s="16"/>
      <c r="K184" s="16"/>
      <c r="L184" s="16"/>
      <c r="M184" s="16"/>
      <c r="N184" s="16"/>
      <c r="O184" s="16"/>
      <c r="P184" s="16"/>
      <c r="Q184" s="16"/>
      <c r="R184" s="16"/>
      <c r="S184" s="16"/>
      <c r="T184" s="16"/>
      <c r="U184" s="16"/>
      <c r="V184" s="16"/>
      <c r="W184" s="16"/>
      <c r="X184" s="16"/>
      <c r="Y184" s="16"/>
      <c r="Z184" s="16"/>
    </row>
    <row r="185">
      <c r="A185" s="34" t="s">
        <v>6402</v>
      </c>
      <c r="B185" s="43"/>
      <c r="C185" s="43"/>
      <c r="D185" s="43"/>
      <c r="E185" s="43"/>
      <c r="F185" s="43"/>
      <c r="G185" s="48"/>
      <c r="H185" s="48"/>
      <c r="I185" s="16"/>
      <c r="J185" s="16"/>
      <c r="K185" s="16"/>
      <c r="L185" s="16"/>
      <c r="M185" s="16"/>
      <c r="N185" s="16"/>
      <c r="O185" s="16"/>
      <c r="P185" s="16"/>
      <c r="Q185" s="16"/>
      <c r="R185" s="16"/>
      <c r="S185" s="16"/>
      <c r="T185" s="16"/>
      <c r="U185" s="16"/>
      <c r="V185" s="16"/>
      <c r="W185" s="16"/>
      <c r="X185" s="16"/>
      <c r="Y185" s="16"/>
      <c r="Z185" s="16"/>
    </row>
    <row r="186">
      <c r="A186" s="34" t="s">
        <v>6403</v>
      </c>
      <c r="B186" s="43"/>
      <c r="C186" s="43"/>
      <c r="D186" s="43"/>
      <c r="E186" s="43"/>
      <c r="F186" s="43"/>
      <c r="G186" s="48"/>
      <c r="H186" s="48"/>
      <c r="I186" s="16"/>
      <c r="J186" s="16"/>
      <c r="K186" s="16"/>
      <c r="L186" s="16"/>
      <c r="M186" s="16"/>
      <c r="N186" s="16"/>
      <c r="O186" s="16"/>
      <c r="P186" s="16"/>
      <c r="Q186" s="16"/>
      <c r="R186" s="16"/>
      <c r="S186" s="16"/>
      <c r="T186" s="16"/>
      <c r="U186" s="16"/>
      <c r="V186" s="16"/>
      <c r="W186" s="16"/>
      <c r="X186" s="16"/>
      <c r="Y186" s="16"/>
      <c r="Z186" s="16"/>
    </row>
    <row r="187">
      <c r="A187" s="34" t="s">
        <v>6404</v>
      </c>
      <c r="B187" s="43"/>
      <c r="C187" s="43"/>
      <c r="D187" s="43"/>
      <c r="E187" s="43"/>
      <c r="F187" s="43"/>
      <c r="G187" s="48"/>
      <c r="H187" s="48"/>
      <c r="I187" s="16"/>
      <c r="J187" s="16"/>
      <c r="K187" s="16"/>
      <c r="L187" s="16"/>
      <c r="M187" s="16"/>
      <c r="N187" s="16"/>
      <c r="O187" s="16"/>
      <c r="P187" s="16"/>
      <c r="Q187" s="16"/>
      <c r="R187" s="16"/>
      <c r="S187" s="16"/>
      <c r="T187" s="16"/>
      <c r="U187" s="16"/>
      <c r="V187" s="16"/>
      <c r="W187" s="16"/>
      <c r="X187" s="16"/>
      <c r="Y187" s="16"/>
      <c r="Z187" s="16"/>
    </row>
    <row r="188">
      <c r="A188" s="34" t="s">
        <v>6405</v>
      </c>
      <c r="B188" s="43"/>
      <c r="C188" s="43"/>
      <c r="D188" s="43"/>
      <c r="E188" s="43"/>
      <c r="F188" s="43"/>
      <c r="G188" s="48"/>
      <c r="H188" s="48"/>
      <c r="I188" s="16"/>
      <c r="J188" s="16"/>
      <c r="K188" s="16"/>
      <c r="L188" s="16"/>
      <c r="M188" s="16"/>
      <c r="N188" s="16"/>
      <c r="O188" s="16"/>
      <c r="P188" s="16"/>
      <c r="Q188" s="16"/>
      <c r="R188" s="16"/>
      <c r="S188" s="16"/>
      <c r="T188" s="16"/>
      <c r="U188" s="16"/>
      <c r="V188" s="16"/>
      <c r="W188" s="16"/>
      <c r="X188" s="16"/>
      <c r="Y188" s="16"/>
      <c r="Z188" s="16"/>
    </row>
    <row r="189">
      <c r="A189" s="34" t="s">
        <v>6406</v>
      </c>
      <c r="B189" s="43"/>
      <c r="C189" s="43"/>
      <c r="D189" s="43"/>
      <c r="E189" s="43"/>
      <c r="F189" s="43"/>
      <c r="G189" s="48"/>
      <c r="H189" s="48"/>
      <c r="I189" s="16"/>
      <c r="J189" s="16"/>
      <c r="K189" s="16"/>
      <c r="L189" s="16"/>
      <c r="M189" s="16"/>
      <c r="N189" s="16"/>
      <c r="O189" s="16"/>
      <c r="P189" s="16"/>
      <c r="Q189" s="16"/>
      <c r="R189" s="16"/>
      <c r="S189" s="16"/>
      <c r="T189" s="16"/>
      <c r="U189" s="16"/>
      <c r="V189" s="16"/>
      <c r="W189" s="16"/>
      <c r="X189" s="16"/>
      <c r="Y189" s="16"/>
      <c r="Z189" s="16"/>
    </row>
    <row r="190">
      <c r="A190" s="34" t="s">
        <v>6407</v>
      </c>
      <c r="B190" s="43"/>
      <c r="C190" s="43"/>
      <c r="D190" s="43"/>
      <c r="E190" s="43"/>
      <c r="F190" s="43"/>
      <c r="G190" s="48"/>
      <c r="H190" s="48"/>
      <c r="I190" s="16"/>
      <c r="J190" s="16"/>
      <c r="K190" s="16"/>
      <c r="L190" s="16"/>
      <c r="M190" s="16"/>
      <c r="N190" s="16"/>
      <c r="O190" s="16"/>
      <c r="P190" s="16"/>
      <c r="Q190" s="16"/>
      <c r="R190" s="16"/>
      <c r="S190" s="16"/>
      <c r="T190" s="16"/>
      <c r="U190" s="16"/>
      <c r="V190" s="16"/>
      <c r="W190" s="16"/>
      <c r="X190" s="16"/>
      <c r="Y190" s="16"/>
      <c r="Z190" s="16"/>
    </row>
    <row r="191">
      <c r="A191" s="34" t="s">
        <v>6408</v>
      </c>
      <c r="B191" s="43"/>
      <c r="C191" s="43"/>
      <c r="D191" s="43"/>
      <c r="E191" s="43"/>
      <c r="F191" s="43"/>
      <c r="G191" s="48"/>
      <c r="H191" s="48"/>
      <c r="I191" s="16"/>
      <c r="J191" s="16"/>
      <c r="K191" s="16"/>
      <c r="L191" s="16"/>
      <c r="M191" s="16"/>
      <c r="N191" s="16"/>
      <c r="O191" s="16"/>
      <c r="P191" s="16"/>
      <c r="Q191" s="16"/>
      <c r="R191" s="16"/>
      <c r="S191" s="16"/>
      <c r="T191" s="16"/>
      <c r="U191" s="16"/>
      <c r="V191" s="16"/>
      <c r="W191" s="16"/>
      <c r="X191" s="16"/>
      <c r="Y191" s="16"/>
      <c r="Z191" s="16"/>
    </row>
    <row r="192">
      <c r="A192" s="34" t="s">
        <v>6409</v>
      </c>
      <c r="B192" s="43"/>
      <c r="C192" s="43"/>
      <c r="D192" s="43"/>
      <c r="E192" s="43"/>
      <c r="F192" s="43"/>
      <c r="G192" s="48"/>
      <c r="H192" s="48"/>
      <c r="I192" s="16"/>
      <c r="J192" s="16"/>
      <c r="K192" s="16"/>
      <c r="L192" s="16"/>
      <c r="M192" s="16"/>
      <c r="N192" s="16"/>
      <c r="O192" s="16"/>
      <c r="P192" s="16"/>
      <c r="Q192" s="16"/>
      <c r="R192" s="16"/>
      <c r="S192" s="16"/>
      <c r="T192" s="16"/>
      <c r="U192" s="16"/>
      <c r="V192" s="16"/>
      <c r="W192" s="16"/>
      <c r="X192" s="16"/>
      <c r="Y192" s="16"/>
      <c r="Z192" s="16"/>
    </row>
    <row r="193">
      <c r="A193" s="34" t="s">
        <v>6410</v>
      </c>
      <c r="B193" s="43"/>
      <c r="C193" s="43"/>
      <c r="D193" s="43"/>
      <c r="E193" s="43"/>
      <c r="F193" s="43"/>
      <c r="G193" s="48"/>
      <c r="H193" s="48"/>
      <c r="I193" s="16"/>
      <c r="J193" s="16"/>
      <c r="K193" s="16"/>
      <c r="L193" s="16"/>
      <c r="M193" s="16"/>
      <c r="N193" s="16"/>
      <c r="O193" s="16"/>
      <c r="P193" s="16"/>
      <c r="Q193" s="16"/>
      <c r="R193" s="16"/>
      <c r="S193" s="16"/>
      <c r="T193" s="16"/>
      <c r="U193" s="16"/>
      <c r="V193" s="16"/>
      <c r="W193" s="16"/>
      <c r="X193" s="16"/>
      <c r="Y193" s="16"/>
      <c r="Z193" s="16"/>
    </row>
    <row r="194">
      <c r="A194" s="34" t="s">
        <v>6411</v>
      </c>
      <c r="B194" s="43"/>
      <c r="C194" s="43"/>
      <c r="D194" s="43"/>
      <c r="E194" s="43"/>
      <c r="F194" s="43"/>
      <c r="G194" s="48"/>
      <c r="H194" s="48"/>
      <c r="I194" s="16"/>
      <c r="J194" s="16"/>
      <c r="K194" s="16"/>
      <c r="L194" s="16"/>
      <c r="M194" s="16"/>
      <c r="N194" s="16"/>
      <c r="O194" s="16"/>
      <c r="P194" s="16"/>
      <c r="Q194" s="16"/>
      <c r="R194" s="16"/>
      <c r="S194" s="16"/>
      <c r="T194" s="16"/>
      <c r="U194" s="16"/>
      <c r="V194" s="16"/>
      <c r="W194" s="16"/>
      <c r="X194" s="16"/>
      <c r="Y194" s="16"/>
      <c r="Z194" s="16"/>
    </row>
    <row r="195">
      <c r="A195" s="34" t="s">
        <v>6412</v>
      </c>
      <c r="B195" s="43"/>
      <c r="C195" s="43"/>
      <c r="D195" s="43"/>
      <c r="E195" s="43"/>
      <c r="F195" s="43"/>
      <c r="G195" s="48"/>
      <c r="H195" s="48"/>
      <c r="I195" s="16"/>
      <c r="J195" s="16"/>
      <c r="K195" s="16"/>
      <c r="L195" s="16"/>
      <c r="M195" s="16"/>
      <c r="N195" s="16"/>
      <c r="O195" s="16"/>
      <c r="P195" s="16"/>
      <c r="Q195" s="16"/>
      <c r="R195" s="16"/>
      <c r="S195" s="16"/>
      <c r="T195" s="16"/>
      <c r="U195" s="16"/>
      <c r="V195" s="16"/>
      <c r="W195" s="16"/>
      <c r="X195" s="16"/>
      <c r="Y195" s="16"/>
      <c r="Z195" s="16"/>
    </row>
    <row r="196">
      <c r="A196" s="34" t="s">
        <v>6413</v>
      </c>
      <c r="B196" s="43"/>
      <c r="C196" s="43"/>
      <c r="D196" s="43"/>
      <c r="E196" s="43"/>
      <c r="F196" s="43"/>
      <c r="G196" s="48"/>
      <c r="H196" s="48"/>
      <c r="I196" s="16"/>
      <c r="J196" s="16"/>
      <c r="K196" s="16"/>
      <c r="L196" s="16"/>
      <c r="M196" s="16"/>
      <c r="N196" s="16"/>
      <c r="O196" s="16"/>
      <c r="P196" s="16"/>
      <c r="Q196" s="16"/>
      <c r="R196" s="16"/>
      <c r="S196" s="16"/>
      <c r="T196" s="16"/>
      <c r="U196" s="16"/>
      <c r="V196" s="16"/>
      <c r="W196" s="16"/>
      <c r="X196" s="16"/>
      <c r="Y196" s="16"/>
      <c r="Z196" s="16"/>
    </row>
    <row r="197">
      <c r="A197" s="34" t="s">
        <v>6414</v>
      </c>
      <c r="B197" s="43"/>
      <c r="C197" s="43"/>
      <c r="D197" s="43"/>
      <c r="E197" s="43"/>
      <c r="F197" s="43"/>
      <c r="G197" s="48"/>
      <c r="H197" s="48"/>
      <c r="I197" s="16"/>
      <c r="J197" s="16"/>
      <c r="K197" s="16"/>
      <c r="L197" s="16"/>
      <c r="M197" s="16"/>
      <c r="N197" s="16"/>
      <c r="O197" s="16"/>
      <c r="P197" s="16"/>
      <c r="Q197" s="16"/>
      <c r="R197" s="16"/>
      <c r="S197" s="16"/>
      <c r="T197" s="16"/>
      <c r="U197" s="16"/>
      <c r="V197" s="16"/>
      <c r="W197" s="16"/>
      <c r="X197" s="16"/>
      <c r="Y197" s="16"/>
      <c r="Z197" s="16"/>
    </row>
    <row r="198">
      <c r="A198" s="34" t="s">
        <v>6415</v>
      </c>
      <c r="B198" s="43"/>
      <c r="C198" s="43"/>
      <c r="D198" s="43"/>
      <c r="E198" s="43"/>
      <c r="F198" s="43"/>
      <c r="G198" s="48"/>
      <c r="H198" s="48"/>
      <c r="I198" s="16"/>
      <c r="J198" s="16"/>
      <c r="K198" s="16"/>
      <c r="L198" s="16"/>
      <c r="M198" s="16"/>
      <c r="N198" s="16"/>
      <c r="O198" s="16"/>
      <c r="P198" s="16"/>
      <c r="Q198" s="16"/>
      <c r="R198" s="16"/>
      <c r="S198" s="16"/>
      <c r="T198" s="16"/>
      <c r="U198" s="16"/>
      <c r="V198" s="16"/>
      <c r="W198" s="16"/>
      <c r="X198" s="16"/>
      <c r="Y198" s="16"/>
      <c r="Z198" s="16"/>
    </row>
    <row r="199">
      <c r="A199" s="34" t="s">
        <v>6416</v>
      </c>
      <c r="B199" s="43"/>
      <c r="C199" s="43"/>
      <c r="D199" s="43"/>
      <c r="E199" s="43"/>
      <c r="F199" s="43"/>
      <c r="G199" s="48"/>
      <c r="H199" s="48"/>
      <c r="I199" s="16"/>
      <c r="J199" s="16"/>
      <c r="K199" s="16"/>
      <c r="L199" s="16"/>
      <c r="M199" s="16"/>
      <c r="N199" s="16"/>
      <c r="O199" s="16"/>
      <c r="P199" s="16"/>
      <c r="Q199" s="16"/>
      <c r="R199" s="16"/>
      <c r="S199" s="16"/>
      <c r="T199" s="16"/>
      <c r="U199" s="16"/>
      <c r="V199" s="16"/>
      <c r="W199" s="16"/>
      <c r="X199" s="16"/>
      <c r="Y199" s="16"/>
      <c r="Z199" s="16"/>
    </row>
    <row r="200">
      <c r="A200" s="34" t="s">
        <v>6417</v>
      </c>
      <c r="B200" s="43"/>
      <c r="C200" s="43"/>
      <c r="D200" s="43"/>
      <c r="E200" s="43"/>
      <c r="F200" s="43"/>
      <c r="G200" s="48"/>
      <c r="H200" s="48"/>
      <c r="I200" s="16"/>
      <c r="J200" s="16"/>
      <c r="K200" s="16"/>
      <c r="L200" s="16"/>
      <c r="M200" s="16"/>
      <c r="N200" s="16"/>
      <c r="O200" s="16"/>
      <c r="P200" s="16"/>
      <c r="Q200" s="16"/>
      <c r="R200" s="16"/>
      <c r="S200" s="16"/>
      <c r="T200" s="16"/>
      <c r="U200" s="16"/>
      <c r="V200" s="16"/>
      <c r="W200" s="16"/>
      <c r="X200" s="16"/>
      <c r="Y200" s="16"/>
      <c r="Z200" s="16"/>
    </row>
    <row r="201">
      <c r="A201" s="34" t="s">
        <v>6418</v>
      </c>
      <c r="B201" s="43"/>
      <c r="C201" s="43"/>
      <c r="D201" s="43"/>
      <c r="E201" s="43"/>
      <c r="F201" s="43"/>
      <c r="G201" s="48"/>
      <c r="H201" s="48"/>
      <c r="I201" s="16"/>
      <c r="J201" s="16"/>
      <c r="K201" s="16"/>
      <c r="L201" s="16"/>
      <c r="M201" s="16"/>
      <c r="N201" s="16"/>
      <c r="O201" s="16"/>
      <c r="P201" s="16"/>
      <c r="Q201" s="16"/>
      <c r="R201" s="16"/>
      <c r="S201" s="16"/>
      <c r="T201" s="16"/>
      <c r="U201" s="16"/>
      <c r="V201" s="16"/>
      <c r="W201" s="16"/>
      <c r="X201" s="16"/>
      <c r="Y201" s="16"/>
      <c r="Z201" s="16"/>
    </row>
    <row r="202">
      <c r="A202" s="34" t="s">
        <v>6419</v>
      </c>
      <c r="B202" s="43"/>
      <c r="C202" s="43"/>
      <c r="D202" s="43"/>
      <c r="E202" s="43"/>
      <c r="F202" s="43"/>
      <c r="G202" s="48"/>
      <c r="H202" s="48"/>
      <c r="I202" s="16"/>
      <c r="J202" s="16"/>
      <c r="K202" s="16"/>
      <c r="L202" s="16"/>
      <c r="M202" s="16"/>
      <c r="N202" s="16"/>
      <c r="O202" s="16"/>
      <c r="P202" s="16"/>
      <c r="Q202" s="16"/>
      <c r="R202" s="16"/>
      <c r="S202" s="16"/>
      <c r="T202" s="16"/>
      <c r="U202" s="16"/>
      <c r="V202" s="16"/>
      <c r="W202" s="16"/>
      <c r="X202" s="16"/>
      <c r="Y202" s="16"/>
      <c r="Z202" s="16"/>
    </row>
    <row r="203">
      <c r="A203" s="34" t="s">
        <v>6420</v>
      </c>
      <c r="B203" s="43"/>
      <c r="C203" s="43"/>
      <c r="D203" s="43"/>
      <c r="E203" s="43"/>
      <c r="F203" s="43"/>
      <c r="G203" s="48"/>
      <c r="H203" s="48"/>
      <c r="I203" s="16"/>
      <c r="J203" s="16"/>
      <c r="K203" s="16"/>
      <c r="L203" s="16"/>
      <c r="M203" s="16"/>
      <c r="N203" s="16"/>
      <c r="O203" s="16"/>
      <c r="P203" s="16"/>
      <c r="Q203" s="16"/>
      <c r="R203" s="16"/>
      <c r="S203" s="16"/>
      <c r="T203" s="16"/>
      <c r="U203" s="16"/>
      <c r="V203" s="16"/>
      <c r="W203" s="16"/>
      <c r="X203" s="16"/>
      <c r="Y203" s="16"/>
      <c r="Z203" s="16"/>
    </row>
    <row r="204">
      <c r="A204" s="34" t="s">
        <v>6421</v>
      </c>
      <c r="B204" s="43"/>
      <c r="C204" s="43"/>
      <c r="D204" s="43"/>
      <c r="E204" s="43"/>
      <c r="F204" s="43"/>
      <c r="G204" s="48"/>
      <c r="H204" s="48"/>
      <c r="I204" s="16"/>
      <c r="J204" s="16"/>
      <c r="K204" s="16"/>
      <c r="L204" s="16"/>
      <c r="M204" s="16"/>
      <c r="N204" s="16"/>
      <c r="O204" s="16"/>
      <c r="P204" s="16"/>
      <c r="Q204" s="16"/>
      <c r="R204" s="16"/>
      <c r="S204" s="16"/>
      <c r="T204" s="16"/>
      <c r="U204" s="16"/>
      <c r="V204" s="16"/>
      <c r="W204" s="16"/>
      <c r="X204" s="16"/>
      <c r="Y204" s="16"/>
      <c r="Z204" s="16"/>
    </row>
    <row r="205">
      <c r="A205" s="34" t="s">
        <v>6422</v>
      </c>
      <c r="B205" s="43"/>
      <c r="C205" s="43"/>
      <c r="D205" s="43"/>
      <c r="E205" s="43"/>
      <c r="F205" s="43"/>
      <c r="G205" s="48"/>
      <c r="H205" s="48"/>
      <c r="I205" s="16"/>
      <c r="J205" s="16"/>
      <c r="K205" s="16"/>
      <c r="L205" s="16"/>
      <c r="M205" s="16"/>
      <c r="N205" s="16"/>
      <c r="O205" s="16"/>
      <c r="P205" s="16"/>
      <c r="Q205" s="16"/>
      <c r="R205" s="16"/>
      <c r="S205" s="16"/>
      <c r="T205" s="16"/>
      <c r="U205" s="16"/>
      <c r="V205" s="16"/>
      <c r="W205" s="16"/>
      <c r="X205" s="16"/>
      <c r="Y205" s="16"/>
      <c r="Z205" s="16"/>
    </row>
    <row r="206">
      <c r="A206" s="34" t="s">
        <v>6423</v>
      </c>
      <c r="B206" s="43"/>
      <c r="C206" s="43"/>
      <c r="D206" s="43"/>
      <c r="E206" s="43"/>
      <c r="F206" s="43"/>
      <c r="G206" s="48"/>
      <c r="H206" s="48"/>
      <c r="I206" s="16"/>
      <c r="J206" s="16"/>
      <c r="K206" s="16"/>
      <c r="L206" s="16"/>
      <c r="M206" s="16"/>
      <c r="N206" s="16"/>
      <c r="O206" s="16"/>
      <c r="P206" s="16"/>
      <c r="Q206" s="16"/>
      <c r="R206" s="16"/>
      <c r="S206" s="16"/>
      <c r="T206" s="16"/>
      <c r="U206" s="16"/>
      <c r="V206" s="16"/>
      <c r="W206" s="16"/>
      <c r="X206" s="16"/>
      <c r="Y206" s="16"/>
      <c r="Z206" s="16"/>
    </row>
    <row r="207">
      <c r="A207" s="34" t="s">
        <v>6424</v>
      </c>
      <c r="B207" s="43"/>
      <c r="C207" s="43"/>
      <c r="D207" s="43"/>
      <c r="E207" s="43"/>
      <c r="F207" s="43"/>
      <c r="G207" s="48"/>
      <c r="H207" s="48"/>
      <c r="I207" s="16"/>
      <c r="J207" s="16"/>
      <c r="K207" s="16"/>
      <c r="L207" s="16"/>
      <c r="M207" s="16"/>
      <c r="N207" s="16"/>
      <c r="O207" s="16"/>
      <c r="P207" s="16"/>
      <c r="Q207" s="16"/>
      <c r="R207" s="16"/>
      <c r="S207" s="16"/>
      <c r="T207" s="16"/>
      <c r="U207" s="16"/>
      <c r="V207" s="16"/>
      <c r="W207" s="16"/>
      <c r="X207" s="16"/>
      <c r="Y207" s="16"/>
      <c r="Z207" s="16"/>
    </row>
    <row r="208">
      <c r="A208" s="34" t="s">
        <v>6425</v>
      </c>
      <c r="B208" s="43"/>
      <c r="C208" s="43"/>
      <c r="D208" s="43"/>
      <c r="E208" s="43"/>
      <c r="F208" s="43"/>
      <c r="G208" s="48"/>
      <c r="H208" s="48"/>
      <c r="I208" s="16"/>
      <c r="J208" s="16"/>
      <c r="K208" s="16"/>
      <c r="L208" s="16"/>
      <c r="M208" s="16"/>
      <c r="N208" s="16"/>
      <c r="O208" s="16"/>
      <c r="P208" s="16"/>
      <c r="Q208" s="16"/>
      <c r="R208" s="16"/>
      <c r="S208" s="16"/>
      <c r="T208" s="16"/>
      <c r="U208" s="16"/>
      <c r="V208" s="16"/>
      <c r="W208" s="16"/>
      <c r="X208" s="16"/>
      <c r="Y208" s="16"/>
      <c r="Z208" s="16"/>
    </row>
    <row r="209">
      <c r="A209" s="34" t="s">
        <v>6426</v>
      </c>
      <c r="B209" s="43"/>
      <c r="C209" s="43"/>
      <c r="D209" s="43"/>
      <c r="E209" s="43"/>
      <c r="F209" s="43"/>
      <c r="G209" s="48"/>
      <c r="H209" s="48"/>
      <c r="I209" s="16"/>
      <c r="J209" s="16"/>
      <c r="K209" s="16"/>
      <c r="L209" s="16"/>
      <c r="M209" s="16"/>
      <c r="N209" s="16"/>
      <c r="O209" s="16"/>
      <c r="P209" s="16"/>
      <c r="Q209" s="16"/>
      <c r="R209" s="16"/>
      <c r="S209" s="16"/>
      <c r="T209" s="16"/>
      <c r="U209" s="16"/>
      <c r="V209" s="16"/>
      <c r="W209" s="16"/>
      <c r="X209" s="16"/>
      <c r="Y209" s="16"/>
      <c r="Z209" s="16"/>
    </row>
    <row r="210">
      <c r="A210" s="34" t="s">
        <v>6427</v>
      </c>
      <c r="B210" s="43"/>
      <c r="C210" s="43"/>
      <c r="D210" s="43"/>
      <c r="E210" s="43"/>
      <c r="F210" s="43"/>
      <c r="G210" s="48"/>
      <c r="H210" s="48"/>
      <c r="I210" s="16"/>
      <c r="J210" s="16"/>
      <c r="K210" s="16"/>
      <c r="L210" s="16"/>
      <c r="M210" s="16"/>
      <c r="N210" s="16"/>
      <c r="O210" s="16"/>
      <c r="P210" s="16"/>
      <c r="Q210" s="16"/>
      <c r="R210" s="16"/>
      <c r="S210" s="16"/>
      <c r="T210" s="16"/>
      <c r="U210" s="16"/>
      <c r="V210" s="16"/>
      <c r="W210" s="16"/>
      <c r="X210" s="16"/>
      <c r="Y210" s="16"/>
      <c r="Z210" s="16"/>
    </row>
    <row r="211">
      <c r="A211" s="34" t="s">
        <v>6428</v>
      </c>
      <c r="B211" s="43"/>
      <c r="C211" s="43"/>
      <c r="D211" s="43"/>
      <c r="E211" s="43"/>
      <c r="F211" s="43"/>
      <c r="G211" s="48"/>
      <c r="H211" s="48"/>
      <c r="I211" s="16"/>
      <c r="J211" s="16"/>
      <c r="K211" s="16"/>
      <c r="L211" s="16"/>
      <c r="M211" s="16"/>
      <c r="N211" s="16"/>
      <c r="O211" s="16"/>
      <c r="P211" s="16"/>
      <c r="Q211" s="16"/>
      <c r="R211" s="16"/>
      <c r="S211" s="16"/>
      <c r="T211" s="16"/>
      <c r="U211" s="16"/>
      <c r="V211" s="16"/>
      <c r="W211" s="16"/>
      <c r="X211" s="16"/>
      <c r="Y211" s="16"/>
      <c r="Z211" s="16"/>
    </row>
    <row r="212">
      <c r="A212" s="34" t="s">
        <v>6429</v>
      </c>
      <c r="B212" s="43"/>
      <c r="C212" s="43"/>
      <c r="D212" s="43"/>
      <c r="E212" s="43"/>
      <c r="F212" s="43"/>
      <c r="G212" s="48"/>
      <c r="H212" s="48"/>
      <c r="I212" s="16"/>
      <c r="J212" s="16"/>
      <c r="K212" s="16"/>
      <c r="L212" s="16"/>
      <c r="M212" s="16"/>
      <c r="N212" s="16"/>
      <c r="O212" s="16"/>
      <c r="P212" s="16"/>
      <c r="Q212" s="16"/>
      <c r="R212" s="16"/>
      <c r="S212" s="16"/>
      <c r="T212" s="16"/>
      <c r="U212" s="16"/>
      <c r="V212" s="16"/>
      <c r="W212" s="16"/>
      <c r="X212" s="16"/>
      <c r="Y212" s="16"/>
      <c r="Z212" s="16"/>
    </row>
    <row r="213">
      <c r="A213" s="34" t="s">
        <v>6430</v>
      </c>
      <c r="B213" s="43"/>
      <c r="C213" s="43"/>
      <c r="D213" s="43"/>
      <c r="E213" s="43"/>
      <c r="F213" s="43"/>
      <c r="G213" s="48"/>
      <c r="H213" s="48"/>
      <c r="I213" s="16"/>
      <c r="J213" s="16"/>
      <c r="K213" s="16"/>
      <c r="L213" s="16"/>
      <c r="M213" s="16"/>
      <c r="N213" s="16"/>
      <c r="O213" s="16"/>
      <c r="P213" s="16"/>
      <c r="Q213" s="16"/>
      <c r="R213" s="16"/>
      <c r="S213" s="16"/>
      <c r="T213" s="16"/>
      <c r="U213" s="16"/>
      <c r="V213" s="16"/>
      <c r="W213" s="16"/>
      <c r="X213" s="16"/>
      <c r="Y213" s="16"/>
      <c r="Z213" s="16"/>
    </row>
    <row r="214">
      <c r="A214" s="34" t="s">
        <v>6431</v>
      </c>
      <c r="B214" s="43"/>
      <c r="C214" s="43"/>
      <c r="D214" s="43"/>
      <c r="E214" s="43"/>
      <c r="F214" s="43"/>
      <c r="G214" s="48"/>
      <c r="H214" s="48"/>
      <c r="I214" s="16"/>
      <c r="J214" s="16"/>
      <c r="K214" s="16"/>
      <c r="L214" s="16"/>
      <c r="M214" s="16"/>
      <c r="N214" s="16"/>
      <c r="O214" s="16"/>
      <c r="P214" s="16"/>
      <c r="Q214" s="16"/>
      <c r="R214" s="16"/>
      <c r="S214" s="16"/>
      <c r="T214" s="16"/>
      <c r="U214" s="16"/>
      <c r="V214" s="16"/>
      <c r="W214" s="16"/>
      <c r="X214" s="16"/>
      <c r="Y214" s="16"/>
      <c r="Z214" s="16"/>
    </row>
    <row r="215">
      <c r="A215" s="34" t="s">
        <v>6432</v>
      </c>
      <c r="B215" s="43"/>
      <c r="C215" s="43"/>
      <c r="D215" s="43"/>
      <c r="E215" s="43"/>
      <c r="F215" s="43"/>
      <c r="G215" s="48"/>
      <c r="H215" s="48"/>
      <c r="I215" s="16"/>
      <c r="J215" s="16"/>
      <c r="K215" s="16"/>
      <c r="L215" s="16"/>
      <c r="M215" s="16"/>
      <c r="N215" s="16"/>
      <c r="O215" s="16"/>
      <c r="P215" s="16"/>
      <c r="Q215" s="16"/>
      <c r="R215" s="16"/>
      <c r="S215" s="16"/>
      <c r="T215" s="16"/>
      <c r="U215" s="16"/>
      <c r="V215" s="16"/>
      <c r="W215" s="16"/>
      <c r="X215" s="16"/>
      <c r="Y215" s="16"/>
      <c r="Z215" s="16"/>
    </row>
    <row r="216">
      <c r="A216" s="34" t="s">
        <v>6433</v>
      </c>
      <c r="B216" s="43"/>
      <c r="C216" s="43"/>
      <c r="D216" s="43"/>
      <c r="E216" s="43"/>
      <c r="F216" s="43"/>
      <c r="G216" s="48"/>
      <c r="H216" s="48"/>
      <c r="I216" s="16"/>
      <c r="J216" s="16"/>
      <c r="K216" s="16"/>
      <c r="L216" s="16"/>
      <c r="M216" s="16"/>
      <c r="N216" s="16"/>
      <c r="O216" s="16"/>
      <c r="P216" s="16"/>
      <c r="Q216" s="16"/>
      <c r="R216" s="16"/>
      <c r="S216" s="16"/>
      <c r="T216" s="16"/>
      <c r="U216" s="16"/>
      <c r="V216" s="16"/>
      <c r="W216" s="16"/>
      <c r="X216" s="16"/>
      <c r="Y216" s="16"/>
      <c r="Z216" s="16"/>
    </row>
    <row r="217">
      <c r="A217" s="34" t="s">
        <v>6434</v>
      </c>
      <c r="B217" s="43"/>
      <c r="C217" s="43"/>
      <c r="D217" s="43"/>
      <c r="E217" s="43"/>
      <c r="F217" s="43"/>
      <c r="G217" s="48"/>
      <c r="H217" s="48"/>
      <c r="I217" s="16"/>
      <c r="J217" s="16"/>
      <c r="K217" s="16"/>
      <c r="L217" s="16"/>
      <c r="M217" s="16"/>
      <c r="N217" s="16"/>
      <c r="O217" s="16"/>
      <c r="P217" s="16"/>
      <c r="Q217" s="16"/>
      <c r="R217" s="16"/>
      <c r="S217" s="16"/>
      <c r="T217" s="16"/>
      <c r="U217" s="16"/>
      <c r="V217" s="16"/>
      <c r="W217" s="16"/>
      <c r="X217" s="16"/>
      <c r="Y217" s="16"/>
      <c r="Z217" s="16"/>
    </row>
    <row r="218">
      <c r="A218" s="34" t="s">
        <v>6435</v>
      </c>
      <c r="B218" s="43"/>
      <c r="C218" s="43"/>
      <c r="D218" s="43"/>
      <c r="E218" s="43"/>
      <c r="F218" s="43"/>
      <c r="G218" s="48"/>
      <c r="H218" s="48"/>
      <c r="I218" s="16"/>
      <c r="J218" s="16"/>
      <c r="K218" s="16"/>
      <c r="L218" s="16"/>
      <c r="M218" s="16"/>
      <c r="N218" s="16"/>
      <c r="O218" s="16"/>
      <c r="P218" s="16"/>
      <c r="Q218" s="16"/>
      <c r="R218" s="16"/>
      <c r="S218" s="16"/>
      <c r="T218" s="16"/>
      <c r="U218" s="16"/>
      <c r="V218" s="16"/>
      <c r="W218" s="16"/>
      <c r="X218" s="16"/>
      <c r="Y218" s="16"/>
      <c r="Z218" s="16"/>
    </row>
    <row r="219">
      <c r="A219" s="34" t="s">
        <v>6436</v>
      </c>
      <c r="B219" s="43"/>
      <c r="C219" s="43"/>
      <c r="D219" s="43"/>
      <c r="E219" s="43"/>
      <c r="F219" s="43"/>
      <c r="G219" s="48"/>
      <c r="H219" s="48"/>
      <c r="I219" s="16"/>
      <c r="J219" s="16"/>
      <c r="K219" s="16"/>
      <c r="L219" s="16"/>
      <c r="M219" s="16"/>
      <c r="N219" s="16"/>
      <c r="O219" s="16"/>
      <c r="P219" s="16"/>
      <c r="Q219" s="16"/>
      <c r="R219" s="16"/>
      <c r="S219" s="16"/>
      <c r="T219" s="16"/>
      <c r="U219" s="16"/>
      <c r="V219" s="16"/>
      <c r="W219" s="16"/>
      <c r="X219" s="16"/>
      <c r="Y219" s="16"/>
      <c r="Z219" s="16"/>
    </row>
    <row r="220">
      <c r="A220" s="34" t="s">
        <v>6437</v>
      </c>
      <c r="B220" s="43"/>
      <c r="C220" s="43"/>
      <c r="D220" s="43"/>
      <c r="E220" s="43"/>
      <c r="F220" s="43"/>
      <c r="G220" s="48"/>
      <c r="H220" s="48"/>
      <c r="I220" s="16"/>
      <c r="J220" s="16"/>
      <c r="K220" s="16"/>
      <c r="L220" s="16"/>
      <c r="M220" s="16"/>
      <c r="N220" s="16"/>
      <c r="O220" s="16"/>
      <c r="P220" s="16"/>
      <c r="Q220" s="16"/>
      <c r="R220" s="16"/>
      <c r="S220" s="16"/>
      <c r="T220" s="16"/>
      <c r="U220" s="16"/>
      <c r="V220" s="16"/>
      <c r="W220" s="16"/>
      <c r="X220" s="16"/>
      <c r="Y220" s="16"/>
      <c r="Z220" s="16"/>
    </row>
    <row r="221">
      <c r="A221" s="34" t="s">
        <v>6438</v>
      </c>
      <c r="B221" s="43"/>
      <c r="C221" s="43"/>
      <c r="D221" s="43"/>
      <c r="E221" s="43"/>
      <c r="F221" s="43"/>
      <c r="G221" s="48"/>
      <c r="H221" s="48"/>
      <c r="I221" s="16"/>
      <c r="J221" s="16"/>
      <c r="K221" s="16"/>
      <c r="L221" s="16"/>
      <c r="M221" s="16"/>
      <c r="N221" s="16"/>
      <c r="O221" s="16"/>
      <c r="P221" s="16"/>
      <c r="Q221" s="16"/>
      <c r="R221" s="16"/>
      <c r="S221" s="16"/>
      <c r="T221" s="16"/>
      <c r="U221" s="16"/>
      <c r="V221" s="16"/>
      <c r="W221" s="16"/>
      <c r="X221" s="16"/>
      <c r="Y221" s="16"/>
      <c r="Z221" s="16"/>
    </row>
    <row r="222">
      <c r="A222" s="34" t="s">
        <v>6439</v>
      </c>
      <c r="B222" s="43"/>
      <c r="C222" s="43"/>
      <c r="D222" s="43"/>
      <c r="E222" s="43"/>
      <c r="F222" s="43"/>
      <c r="G222" s="48"/>
      <c r="H222" s="48"/>
      <c r="I222" s="16"/>
      <c r="J222" s="16"/>
      <c r="K222" s="16"/>
      <c r="L222" s="16"/>
      <c r="M222" s="16"/>
      <c r="N222" s="16"/>
      <c r="O222" s="16"/>
      <c r="P222" s="16"/>
      <c r="Q222" s="16"/>
      <c r="R222" s="16"/>
      <c r="S222" s="16"/>
      <c r="T222" s="16"/>
      <c r="U222" s="16"/>
      <c r="V222" s="16"/>
      <c r="W222" s="16"/>
      <c r="X222" s="16"/>
      <c r="Y222" s="16"/>
      <c r="Z222" s="16"/>
    </row>
    <row r="223">
      <c r="A223" s="34" t="s">
        <v>6440</v>
      </c>
      <c r="B223" s="43"/>
      <c r="C223" s="43"/>
      <c r="D223" s="43"/>
      <c r="E223" s="43"/>
      <c r="F223" s="43"/>
      <c r="G223" s="48"/>
      <c r="H223" s="48"/>
      <c r="I223" s="16"/>
      <c r="J223" s="16"/>
      <c r="K223" s="16"/>
      <c r="L223" s="16"/>
      <c r="M223" s="16"/>
      <c r="N223" s="16"/>
      <c r="O223" s="16"/>
      <c r="P223" s="16"/>
      <c r="Q223" s="16"/>
      <c r="R223" s="16"/>
      <c r="S223" s="16"/>
      <c r="T223" s="16"/>
      <c r="U223" s="16"/>
      <c r="V223" s="16"/>
      <c r="W223" s="16"/>
      <c r="X223" s="16"/>
      <c r="Y223" s="16"/>
      <c r="Z223" s="16"/>
    </row>
    <row r="224">
      <c r="A224" s="34" t="s">
        <v>6441</v>
      </c>
      <c r="B224" s="43"/>
      <c r="C224" s="43"/>
      <c r="D224" s="43"/>
      <c r="E224" s="43"/>
      <c r="F224" s="43"/>
      <c r="G224" s="48"/>
      <c r="H224" s="48"/>
      <c r="I224" s="16"/>
      <c r="J224" s="16"/>
      <c r="K224" s="16"/>
      <c r="L224" s="16"/>
      <c r="M224" s="16"/>
      <c r="N224" s="16"/>
      <c r="O224" s="16"/>
      <c r="P224" s="16"/>
      <c r="Q224" s="16"/>
      <c r="R224" s="16"/>
      <c r="S224" s="16"/>
      <c r="T224" s="16"/>
      <c r="U224" s="16"/>
      <c r="V224" s="16"/>
      <c r="W224" s="16"/>
      <c r="X224" s="16"/>
      <c r="Y224" s="16"/>
      <c r="Z224" s="16"/>
    </row>
    <row r="225">
      <c r="A225" s="34" t="s">
        <v>6442</v>
      </c>
      <c r="B225" s="43"/>
      <c r="C225" s="43"/>
      <c r="D225" s="43"/>
      <c r="E225" s="43"/>
      <c r="F225" s="43"/>
      <c r="G225" s="48"/>
      <c r="H225" s="48"/>
      <c r="I225" s="16"/>
      <c r="J225" s="16"/>
      <c r="K225" s="16"/>
      <c r="L225" s="16"/>
      <c r="M225" s="16"/>
      <c r="N225" s="16"/>
      <c r="O225" s="16"/>
      <c r="P225" s="16"/>
      <c r="Q225" s="16"/>
      <c r="R225" s="16"/>
      <c r="S225" s="16"/>
      <c r="T225" s="16"/>
      <c r="U225" s="16"/>
      <c r="V225" s="16"/>
      <c r="W225" s="16"/>
      <c r="X225" s="16"/>
      <c r="Y225" s="16"/>
      <c r="Z225" s="16"/>
    </row>
    <row r="226">
      <c r="A226" s="34" t="s">
        <v>5647</v>
      </c>
      <c r="B226" s="43"/>
      <c r="C226" s="43"/>
      <c r="D226" s="43"/>
      <c r="E226" s="43"/>
      <c r="F226" s="43"/>
      <c r="G226" s="48"/>
      <c r="H226" s="48"/>
      <c r="I226" s="16"/>
      <c r="J226" s="16"/>
      <c r="K226" s="16"/>
      <c r="L226" s="16"/>
      <c r="M226" s="16"/>
      <c r="N226" s="16"/>
      <c r="O226" s="16"/>
      <c r="P226" s="16"/>
      <c r="Q226" s="16"/>
      <c r="R226" s="16"/>
      <c r="S226" s="16"/>
      <c r="T226" s="16"/>
      <c r="U226" s="16"/>
      <c r="V226" s="16"/>
      <c r="W226" s="16"/>
      <c r="X226" s="16"/>
      <c r="Y226" s="16"/>
      <c r="Z226" s="16"/>
    </row>
    <row r="227">
      <c r="A227" s="34" t="s">
        <v>6443</v>
      </c>
      <c r="B227" s="43"/>
      <c r="C227" s="43"/>
      <c r="D227" s="43"/>
      <c r="E227" s="43"/>
      <c r="F227" s="43"/>
      <c r="G227" s="48"/>
      <c r="H227" s="48"/>
      <c r="I227" s="16"/>
      <c r="J227" s="16"/>
      <c r="K227" s="16"/>
      <c r="L227" s="16"/>
      <c r="M227" s="16"/>
      <c r="N227" s="16"/>
      <c r="O227" s="16"/>
      <c r="P227" s="16"/>
      <c r="Q227" s="16"/>
      <c r="R227" s="16"/>
      <c r="S227" s="16"/>
      <c r="T227" s="16"/>
      <c r="U227" s="16"/>
      <c r="V227" s="16"/>
      <c r="W227" s="16"/>
      <c r="X227" s="16"/>
      <c r="Y227" s="16"/>
      <c r="Z227" s="16"/>
    </row>
    <row r="228">
      <c r="A228" s="34" t="s">
        <v>6444</v>
      </c>
      <c r="B228" s="43"/>
      <c r="C228" s="43"/>
      <c r="D228" s="43"/>
      <c r="E228" s="43"/>
      <c r="F228" s="43"/>
      <c r="G228" s="48"/>
      <c r="H228" s="48"/>
      <c r="I228" s="16"/>
      <c r="J228" s="16"/>
      <c r="K228" s="16"/>
      <c r="L228" s="16"/>
      <c r="M228" s="16"/>
      <c r="N228" s="16"/>
      <c r="O228" s="16"/>
      <c r="P228" s="16"/>
      <c r="Q228" s="16"/>
      <c r="R228" s="16"/>
      <c r="S228" s="16"/>
      <c r="T228" s="16"/>
      <c r="U228" s="16"/>
      <c r="V228" s="16"/>
      <c r="W228" s="16"/>
      <c r="X228" s="16"/>
      <c r="Y228" s="16"/>
      <c r="Z228" s="16"/>
    </row>
    <row r="229">
      <c r="A229" s="34" t="s">
        <v>6445</v>
      </c>
      <c r="B229" s="43"/>
      <c r="C229" s="43"/>
      <c r="D229" s="43"/>
      <c r="E229" s="43"/>
      <c r="F229" s="43"/>
      <c r="G229" s="48"/>
      <c r="H229" s="48"/>
      <c r="I229" s="16"/>
      <c r="J229" s="16"/>
      <c r="K229" s="16"/>
      <c r="L229" s="16"/>
      <c r="M229" s="16"/>
      <c r="N229" s="16"/>
      <c r="O229" s="16"/>
      <c r="P229" s="16"/>
      <c r="Q229" s="16"/>
      <c r="R229" s="16"/>
      <c r="S229" s="16"/>
      <c r="T229" s="16"/>
      <c r="U229" s="16"/>
      <c r="V229" s="16"/>
      <c r="W229" s="16"/>
      <c r="X229" s="16"/>
      <c r="Y229" s="16"/>
      <c r="Z229" s="16"/>
    </row>
    <row r="230">
      <c r="A230" s="34" t="s">
        <v>6446</v>
      </c>
      <c r="B230" s="43"/>
      <c r="C230" s="43"/>
      <c r="D230" s="43"/>
      <c r="E230" s="43"/>
      <c r="F230" s="43"/>
      <c r="G230" s="48"/>
      <c r="H230" s="48"/>
      <c r="I230" s="16"/>
      <c r="J230" s="16"/>
      <c r="K230" s="16"/>
      <c r="L230" s="16"/>
      <c r="M230" s="16"/>
      <c r="N230" s="16"/>
      <c r="O230" s="16"/>
      <c r="P230" s="16"/>
      <c r="Q230" s="16"/>
      <c r="R230" s="16"/>
      <c r="S230" s="16"/>
      <c r="T230" s="16"/>
      <c r="U230" s="16"/>
      <c r="V230" s="16"/>
      <c r="W230" s="16"/>
      <c r="X230" s="16"/>
      <c r="Y230" s="16"/>
      <c r="Z230" s="16"/>
    </row>
    <row r="231">
      <c r="A231" s="34" t="s">
        <v>6447</v>
      </c>
      <c r="B231" s="43"/>
      <c r="C231" s="43"/>
      <c r="D231" s="43"/>
      <c r="E231" s="43"/>
      <c r="F231" s="43"/>
      <c r="G231" s="48"/>
      <c r="H231" s="48"/>
      <c r="I231" s="16"/>
      <c r="J231" s="16"/>
      <c r="K231" s="16"/>
      <c r="L231" s="16"/>
      <c r="M231" s="16"/>
      <c r="N231" s="16"/>
      <c r="O231" s="16"/>
      <c r="P231" s="16"/>
      <c r="Q231" s="16"/>
      <c r="R231" s="16"/>
      <c r="S231" s="16"/>
      <c r="T231" s="16"/>
      <c r="U231" s="16"/>
      <c r="V231" s="16"/>
      <c r="W231" s="16"/>
      <c r="X231" s="16"/>
      <c r="Y231" s="16"/>
      <c r="Z231" s="16"/>
    </row>
    <row r="232">
      <c r="A232" s="34" t="s">
        <v>6448</v>
      </c>
      <c r="B232" s="43"/>
      <c r="C232" s="43"/>
      <c r="D232" s="43"/>
      <c r="E232" s="43"/>
      <c r="F232" s="43"/>
      <c r="G232" s="48"/>
      <c r="H232" s="48"/>
      <c r="I232" s="16"/>
      <c r="J232" s="16"/>
      <c r="K232" s="16"/>
      <c r="L232" s="16"/>
      <c r="M232" s="16"/>
      <c r="N232" s="16"/>
      <c r="O232" s="16"/>
      <c r="P232" s="16"/>
      <c r="Q232" s="16"/>
      <c r="R232" s="16"/>
      <c r="S232" s="16"/>
      <c r="T232" s="16"/>
      <c r="U232" s="16"/>
      <c r="V232" s="16"/>
      <c r="W232" s="16"/>
      <c r="X232" s="16"/>
      <c r="Y232" s="16"/>
      <c r="Z232" s="16"/>
    </row>
    <row r="233">
      <c r="A233" s="34" t="s">
        <v>6449</v>
      </c>
      <c r="B233" s="43"/>
      <c r="C233" s="43"/>
      <c r="D233" s="43"/>
      <c r="E233" s="43"/>
      <c r="F233" s="43"/>
      <c r="G233" s="48"/>
      <c r="H233" s="48"/>
      <c r="I233" s="16"/>
      <c r="J233" s="16"/>
      <c r="K233" s="16"/>
      <c r="L233" s="16"/>
      <c r="M233" s="16"/>
      <c r="N233" s="16"/>
      <c r="O233" s="16"/>
      <c r="P233" s="16"/>
      <c r="Q233" s="16"/>
      <c r="R233" s="16"/>
      <c r="S233" s="16"/>
      <c r="T233" s="16"/>
      <c r="U233" s="16"/>
      <c r="V233" s="16"/>
      <c r="W233" s="16"/>
      <c r="X233" s="16"/>
      <c r="Y233" s="16"/>
      <c r="Z233" s="16"/>
    </row>
    <row r="234">
      <c r="A234" s="34" t="s">
        <v>6450</v>
      </c>
      <c r="B234" s="43"/>
      <c r="C234" s="43"/>
      <c r="D234" s="43"/>
      <c r="E234" s="43"/>
      <c r="F234" s="43"/>
      <c r="G234" s="48"/>
      <c r="H234" s="48"/>
      <c r="I234" s="16"/>
      <c r="J234" s="16"/>
      <c r="K234" s="16"/>
      <c r="L234" s="16"/>
      <c r="M234" s="16"/>
      <c r="N234" s="16"/>
      <c r="O234" s="16"/>
      <c r="P234" s="16"/>
      <c r="Q234" s="16"/>
      <c r="R234" s="16"/>
      <c r="S234" s="16"/>
      <c r="T234" s="16"/>
      <c r="U234" s="16"/>
      <c r="V234" s="16"/>
      <c r="W234" s="16"/>
      <c r="X234" s="16"/>
      <c r="Y234" s="16"/>
      <c r="Z234" s="16"/>
    </row>
    <row r="235">
      <c r="A235" s="34" t="s">
        <v>6451</v>
      </c>
      <c r="B235" s="43"/>
      <c r="C235" s="43"/>
      <c r="D235" s="43"/>
      <c r="E235" s="43"/>
      <c r="F235" s="43"/>
      <c r="G235" s="48"/>
      <c r="H235" s="48"/>
      <c r="I235" s="16"/>
      <c r="J235" s="16"/>
      <c r="K235" s="16"/>
      <c r="L235" s="16"/>
      <c r="M235" s="16"/>
      <c r="N235" s="16"/>
      <c r="O235" s="16"/>
      <c r="P235" s="16"/>
      <c r="Q235" s="16"/>
      <c r="R235" s="16"/>
      <c r="S235" s="16"/>
      <c r="T235" s="16"/>
      <c r="U235" s="16"/>
      <c r="V235" s="16"/>
      <c r="W235" s="16"/>
      <c r="X235" s="16"/>
      <c r="Y235" s="16"/>
      <c r="Z235" s="16"/>
    </row>
    <row r="236">
      <c r="A236" s="34" t="s">
        <v>6452</v>
      </c>
      <c r="B236" s="43"/>
      <c r="C236" s="43"/>
      <c r="D236" s="43"/>
      <c r="E236" s="43"/>
      <c r="F236" s="43"/>
      <c r="G236" s="48"/>
      <c r="H236" s="48"/>
      <c r="I236" s="16"/>
      <c r="J236" s="16"/>
      <c r="K236" s="16"/>
      <c r="L236" s="16"/>
      <c r="M236" s="16"/>
      <c r="N236" s="16"/>
      <c r="O236" s="16"/>
      <c r="P236" s="16"/>
      <c r="Q236" s="16"/>
      <c r="R236" s="16"/>
      <c r="S236" s="16"/>
      <c r="T236" s="16"/>
      <c r="U236" s="16"/>
      <c r="V236" s="16"/>
      <c r="W236" s="16"/>
      <c r="X236" s="16"/>
      <c r="Y236" s="16"/>
      <c r="Z236" s="16"/>
    </row>
    <row r="237">
      <c r="A237" s="34" t="s">
        <v>6453</v>
      </c>
      <c r="B237" s="43"/>
      <c r="C237" s="43"/>
      <c r="D237" s="43"/>
      <c r="E237" s="43"/>
      <c r="F237" s="43"/>
      <c r="G237" s="48"/>
      <c r="H237" s="48"/>
      <c r="I237" s="16"/>
      <c r="J237" s="16"/>
      <c r="K237" s="16"/>
      <c r="L237" s="16"/>
      <c r="M237" s="16"/>
      <c r="N237" s="16"/>
      <c r="O237" s="16"/>
      <c r="P237" s="16"/>
      <c r="Q237" s="16"/>
      <c r="R237" s="16"/>
      <c r="S237" s="16"/>
      <c r="T237" s="16"/>
      <c r="U237" s="16"/>
      <c r="V237" s="16"/>
      <c r="W237" s="16"/>
      <c r="X237" s="16"/>
      <c r="Y237" s="16"/>
      <c r="Z237" s="16"/>
    </row>
    <row r="238">
      <c r="A238" s="34" t="s">
        <v>6454</v>
      </c>
      <c r="B238" s="43"/>
      <c r="C238" s="43"/>
      <c r="D238" s="43"/>
      <c r="E238" s="43"/>
      <c r="F238" s="43"/>
      <c r="G238" s="48"/>
      <c r="H238" s="48"/>
      <c r="I238" s="16"/>
      <c r="J238" s="16"/>
      <c r="K238" s="16"/>
      <c r="L238" s="16"/>
      <c r="M238" s="16"/>
      <c r="N238" s="16"/>
      <c r="O238" s="16"/>
      <c r="P238" s="16"/>
      <c r="Q238" s="16"/>
      <c r="R238" s="16"/>
      <c r="S238" s="16"/>
      <c r="T238" s="16"/>
      <c r="U238" s="16"/>
      <c r="V238" s="16"/>
      <c r="W238" s="16"/>
      <c r="X238" s="16"/>
      <c r="Y238" s="16"/>
      <c r="Z238" s="16"/>
    </row>
    <row r="239">
      <c r="A239" s="33" t="s">
        <v>6455</v>
      </c>
      <c r="B239" s="43"/>
      <c r="C239" s="43"/>
      <c r="D239" s="43"/>
      <c r="E239" s="43"/>
      <c r="F239" s="43"/>
      <c r="G239" s="48"/>
      <c r="H239" s="48"/>
      <c r="I239" s="16"/>
      <c r="J239" s="16"/>
      <c r="K239" s="16"/>
      <c r="L239" s="16"/>
      <c r="M239" s="16"/>
      <c r="N239" s="16"/>
      <c r="O239" s="16"/>
      <c r="P239" s="16"/>
      <c r="Q239" s="16"/>
      <c r="R239" s="16"/>
      <c r="S239" s="16"/>
      <c r="T239" s="16"/>
      <c r="U239" s="16"/>
      <c r="V239" s="16"/>
      <c r="W239" s="16"/>
      <c r="X239" s="16"/>
      <c r="Y239" s="16"/>
      <c r="Z239" s="16"/>
    </row>
    <row r="240">
      <c r="A240" s="33" t="s">
        <v>6456</v>
      </c>
      <c r="B240" s="43"/>
      <c r="C240" s="43"/>
      <c r="D240" s="43"/>
      <c r="E240" s="43"/>
      <c r="F240" s="43"/>
      <c r="G240" s="48"/>
      <c r="H240" s="48"/>
      <c r="I240" s="16"/>
      <c r="J240" s="16"/>
      <c r="K240" s="16"/>
      <c r="L240" s="16"/>
      <c r="M240" s="16"/>
      <c r="N240" s="16"/>
      <c r="O240" s="16"/>
      <c r="P240" s="16"/>
      <c r="Q240" s="16"/>
      <c r="R240" s="16"/>
      <c r="S240" s="16"/>
      <c r="T240" s="16"/>
      <c r="U240" s="16"/>
      <c r="V240" s="16"/>
      <c r="W240" s="16"/>
      <c r="X240" s="16"/>
      <c r="Y240" s="16"/>
      <c r="Z240" s="16"/>
    </row>
    <row r="241">
      <c r="A241" s="54"/>
      <c r="B241" s="54"/>
      <c r="C241" s="54"/>
      <c r="D241" s="54"/>
      <c r="E241" s="54"/>
      <c r="F241" s="54"/>
      <c r="G241" s="55"/>
      <c r="H241" s="55"/>
      <c r="I241" s="16"/>
      <c r="J241" s="16"/>
      <c r="K241" s="16"/>
      <c r="L241" s="16"/>
      <c r="M241" s="16"/>
      <c r="N241" s="16"/>
      <c r="O241" s="16"/>
      <c r="P241" s="16"/>
      <c r="Q241" s="16"/>
      <c r="R241" s="16"/>
      <c r="S241" s="16"/>
      <c r="T241" s="16"/>
      <c r="U241" s="16"/>
      <c r="V241" s="16"/>
      <c r="W241" s="16"/>
      <c r="X241" s="16"/>
      <c r="Y241" s="16"/>
      <c r="Z241" s="16"/>
    </row>
    <row r="242">
      <c r="A242" s="54"/>
      <c r="B242" s="54"/>
      <c r="C242" s="54"/>
      <c r="D242" s="54"/>
      <c r="E242" s="54"/>
      <c r="F242" s="54"/>
      <c r="G242" s="55"/>
      <c r="H242" s="55"/>
      <c r="I242" s="16"/>
      <c r="J242" s="16"/>
      <c r="K242" s="16"/>
      <c r="L242" s="16"/>
      <c r="M242" s="16"/>
      <c r="N242" s="16"/>
      <c r="O242" s="16"/>
      <c r="P242" s="16"/>
      <c r="Q242" s="16"/>
      <c r="R242" s="16"/>
      <c r="S242" s="16"/>
      <c r="T242" s="16"/>
      <c r="U242" s="16"/>
      <c r="V242" s="16"/>
      <c r="W242" s="16"/>
      <c r="X242" s="16"/>
      <c r="Y242" s="16"/>
      <c r="Z242" s="16"/>
    </row>
    <row r="243">
      <c r="A243" s="54"/>
      <c r="B243" s="54"/>
      <c r="C243" s="54"/>
      <c r="D243" s="54"/>
      <c r="E243" s="54"/>
      <c r="F243" s="54"/>
      <c r="G243" s="55"/>
      <c r="H243" s="55"/>
      <c r="I243" s="16"/>
      <c r="J243" s="16"/>
      <c r="K243" s="16"/>
      <c r="L243" s="16"/>
      <c r="M243" s="16"/>
      <c r="N243" s="16"/>
      <c r="O243" s="16"/>
      <c r="P243" s="16"/>
      <c r="Q243" s="16"/>
      <c r="R243" s="16"/>
      <c r="S243" s="16"/>
      <c r="T243" s="16"/>
      <c r="U243" s="16"/>
      <c r="V243" s="16"/>
      <c r="W243" s="16"/>
      <c r="X243" s="16"/>
      <c r="Y243" s="16"/>
      <c r="Z243" s="16"/>
    </row>
    <row r="244">
      <c r="A244" s="54"/>
      <c r="B244" s="54"/>
      <c r="C244" s="54"/>
      <c r="D244" s="54"/>
      <c r="E244" s="54"/>
      <c r="F244" s="54"/>
      <c r="G244" s="55"/>
      <c r="H244" s="55"/>
      <c r="I244" s="16"/>
      <c r="J244" s="16"/>
      <c r="K244" s="16"/>
      <c r="L244" s="16"/>
      <c r="M244" s="16"/>
      <c r="N244" s="16"/>
      <c r="O244" s="16"/>
      <c r="P244" s="16"/>
      <c r="Q244" s="16"/>
      <c r="R244" s="16"/>
      <c r="S244" s="16"/>
      <c r="T244" s="16"/>
      <c r="U244" s="16"/>
      <c r="V244" s="16"/>
      <c r="W244" s="16"/>
      <c r="X244" s="16"/>
      <c r="Y244" s="16"/>
      <c r="Z244" s="16"/>
    </row>
    <row r="245">
      <c r="A245" s="54"/>
      <c r="B245" s="54"/>
      <c r="C245" s="54"/>
      <c r="D245" s="54"/>
      <c r="E245" s="54"/>
      <c r="F245" s="54"/>
      <c r="G245" s="55"/>
      <c r="H245" s="55"/>
      <c r="I245" s="16"/>
      <c r="J245" s="16"/>
      <c r="K245" s="16"/>
      <c r="L245" s="16"/>
      <c r="M245" s="16"/>
      <c r="N245" s="16"/>
      <c r="O245" s="16"/>
      <c r="P245" s="16"/>
      <c r="Q245" s="16"/>
      <c r="R245" s="16"/>
      <c r="S245" s="16"/>
      <c r="T245" s="16"/>
      <c r="U245" s="16"/>
      <c r="V245" s="16"/>
      <c r="W245" s="16"/>
      <c r="X245" s="16"/>
      <c r="Y245" s="16"/>
      <c r="Z245" s="16"/>
    </row>
    <row r="246">
      <c r="A246" s="54"/>
      <c r="B246" s="54"/>
      <c r="C246" s="54"/>
      <c r="D246" s="54"/>
      <c r="E246" s="54"/>
      <c r="F246" s="54"/>
      <c r="G246" s="55"/>
      <c r="H246" s="55"/>
      <c r="I246" s="16"/>
      <c r="J246" s="16"/>
      <c r="K246" s="16"/>
      <c r="L246" s="16"/>
      <c r="M246" s="16"/>
      <c r="N246" s="16"/>
      <c r="O246" s="16"/>
      <c r="P246" s="16"/>
      <c r="Q246" s="16"/>
      <c r="R246" s="16"/>
      <c r="S246" s="16"/>
      <c r="T246" s="16"/>
      <c r="U246" s="16"/>
      <c r="V246" s="16"/>
      <c r="W246" s="16"/>
      <c r="X246" s="16"/>
      <c r="Y246" s="16"/>
      <c r="Z246" s="16"/>
    </row>
    <row r="247">
      <c r="A247" s="54"/>
      <c r="B247" s="54"/>
      <c r="C247" s="54"/>
      <c r="D247" s="54"/>
      <c r="E247" s="54"/>
      <c r="F247" s="54"/>
      <c r="G247" s="55"/>
      <c r="H247" s="55"/>
      <c r="I247" s="16"/>
      <c r="J247" s="16"/>
      <c r="K247" s="16"/>
      <c r="L247" s="16"/>
      <c r="M247" s="16"/>
      <c r="N247" s="16"/>
      <c r="O247" s="16"/>
      <c r="P247" s="16"/>
      <c r="Q247" s="16"/>
      <c r="R247" s="16"/>
      <c r="S247" s="16"/>
      <c r="T247" s="16"/>
      <c r="U247" s="16"/>
      <c r="V247" s="16"/>
      <c r="W247" s="16"/>
      <c r="X247" s="16"/>
      <c r="Y247" s="16"/>
      <c r="Z247" s="16"/>
    </row>
    <row r="248">
      <c r="A248" s="54"/>
      <c r="B248" s="54"/>
      <c r="C248" s="54"/>
      <c r="D248" s="54"/>
      <c r="E248" s="54"/>
      <c r="F248" s="54"/>
      <c r="G248" s="55"/>
      <c r="H248" s="55"/>
      <c r="I248" s="16"/>
      <c r="J248" s="16"/>
      <c r="K248" s="16"/>
      <c r="L248" s="16"/>
      <c r="M248" s="16"/>
      <c r="N248" s="16"/>
      <c r="O248" s="16"/>
      <c r="P248" s="16"/>
      <c r="Q248" s="16"/>
      <c r="R248" s="16"/>
      <c r="S248" s="16"/>
      <c r="T248" s="16"/>
      <c r="U248" s="16"/>
      <c r="V248" s="16"/>
      <c r="W248" s="16"/>
      <c r="X248" s="16"/>
      <c r="Y248" s="16"/>
      <c r="Z248" s="16"/>
    </row>
    <row r="249">
      <c r="A249" s="54"/>
      <c r="B249" s="54"/>
      <c r="C249" s="54"/>
      <c r="D249" s="54"/>
      <c r="E249" s="54"/>
      <c r="F249" s="54"/>
      <c r="G249" s="55"/>
      <c r="H249" s="55"/>
      <c r="I249" s="16"/>
      <c r="J249" s="16"/>
      <c r="K249" s="16"/>
      <c r="L249" s="16"/>
      <c r="M249" s="16"/>
      <c r="N249" s="16"/>
      <c r="O249" s="16"/>
      <c r="P249" s="16"/>
      <c r="Q249" s="16"/>
      <c r="R249" s="16"/>
      <c r="S249" s="16"/>
      <c r="T249" s="16"/>
      <c r="U249" s="16"/>
      <c r="V249" s="16"/>
      <c r="W249" s="16"/>
      <c r="X249" s="16"/>
      <c r="Y249" s="16"/>
      <c r="Z249" s="16"/>
    </row>
    <row r="250">
      <c r="A250" s="54"/>
      <c r="B250" s="54"/>
      <c r="C250" s="54"/>
      <c r="D250" s="54"/>
      <c r="E250" s="54"/>
      <c r="F250" s="54"/>
      <c r="G250" s="55"/>
      <c r="H250" s="55"/>
      <c r="I250" s="16"/>
      <c r="J250" s="16"/>
      <c r="K250" s="16"/>
      <c r="L250" s="16"/>
      <c r="M250" s="16"/>
      <c r="N250" s="16"/>
      <c r="O250" s="16"/>
      <c r="P250" s="16"/>
      <c r="Q250" s="16"/>
      <c r="R250" s="16"/>
      <c r="S250" s="16"/>
      <c r="T250" s="16"/>
      <c r="U250" s="16"/>
      <c r="V250" s="16"/>
      <c r="W250" s="16"/>
      <c r="X250" s="16"/>
      <c r="Y250" s="16"/>
      <c r="Z250" s="16"/>
    </row>
    <row r="251">
      <c r="A251" s="54"/>
      <c r="B251" s="54"/>
      <c r="C251" s="54"/>
      <c r="D251" s="54"/>
      <c r="E251" s="54"/>
      <c r="F251" s="54"/>
      <c r="G251" s="55"/>
      <c r="H251" s="55"/>
      <c r="I251" s="16"/>
      <c r="J251" s="16"/>
      <c r="K251" s="16"/>
      <c r="L251" s="16"/>
      <c r="M251" s="16"/>
      <c r="N251" s="16"/>
      <c r="O251" s="16"/>
      <c r="P251" s="16"/>
      <c r="Q251" s="16"/>
      <c r="R251" s="16"/>
      <c r="S251" s="16"/>
      <c r="T251" s="16"/>
      <c r="U251" s="16"/>
      <c r="V251" s="16"/>
      <c r="W251" s="16"/>
      <c r="X251" s="16"/>
      <c r="Y251" s="16"/>
      <c r="Z251" s="16"/>
    </row>
    <row r="252">
      <c r="A252" s="54"/>
      <c r="B252" s="54"/>
      <c r="C252" s="54"/>
      <c r="D252" s="54"/>
      <c r="E252" s="54"/>
      <c r="F252" s="54"/>
      <c r="G252" s="55"/>
      <c r="H252" s="55"/>
      <c r="I252" s="16"/>
      <c r="J252" s="16"/>
      <c r="K252" s="16"/>
      <c r="L252" s="16"/>
      <c r="M252" s="16"/>
      <c r="N252" s="16"/>
      <c r="O252" s="16"/>
      <c r="P252" s="16"/>
      <c r="Q252" s="16"/>
      <c r="R252" s="16"/>
      <c r="S252" s="16"/>
      <c r="T252" s="16"/>
      <c r="U252" s="16"/>
      <c r="V252" s="16"/>
      <c r="W252" s="16"/>
      <c r="X252" s="16"/>
      <c r="Y252" s="16"/>
      <c r="Z252" s="16"/>
    </row>
    <row r="253">
      <c r="A253" s="54"/>
      <c r="B253" s="54"/>
      <c r="C253" s="54"/>
      <c r="D253" s="54"/>
      <c r="E253" s="54"/>
      <c r="F253" s="54"/>
      <c r="G253" s="55"/>
      <c r="H253" s="55"/>
      <c r="I253" s="16"/>
      <c r="J253" s="16"/>
      <c r="K253" s="16"/>
      <c r="L253" s="16"/>
      <c r="M253" s="16"/>
      <c r="N253" s="16"/>
      <c r="O253" s="16"/>
      <c r="P253" s="16"/>
      <c r="Q253" s="16"/>
      <c r="R253" s="16"/>
      <c r="S253" s="16"/>
      <c r="T253" s="16"/>
      <c r="U253" s="16"/>
      <c r="V253" s="16"/>
      <c r="W253" s="16"/>
      <c r="X253" s="16"/>
      <c r="Y253" s="16"/>
      <c r="Z253" s="16"/>
    </row>
    <row r="254">
      <c r="A254" s="54"/>
      <c r="B254" s="54"/>
      <c r="C254" s="54"/>
      <c r="D254" s="54"/>
      <c r="E254" s="54"/>
      <c r="F254" s="54"/>
      <c r="G254" s="55"/>
      <c r="H254" s="55"/>
      <c r="I254" s="16"/>
      <c r="J254" s="16"/>
      <c r="K254" s="16"/>
      <c r="L254" s="16"/>
      <c r="M254" s="16"/>
      <c r="N254" s="16"/>
      <c r="O254" s="16"/>
      <c r="P254" s="16"/>
      <c r="Q254" s="16"/>
      <c r="R254" s="16"/>
      <c r="S254" s="16"/>
      <c r="T254" s="16"/>
      <c r="U254" s="16"/>
      <c r="V254" s="16"/>
      <c r="W254" s="16"/>
      <c r="X254" s="16"/>
      <c r="Y254" s="16"/>
      <c r="Z254" s="16"/>
    </row>
    <row r="255">
      <c r="A255" s="54"/>
      <c r="B255" s="54"/>
      <c r="C255" s="54"/>
      <c r="D255" s="54"/>
      <c r="E255" s="54"/>
      <c r="F255" s="54"/>
      <c r="G255" s="55"/>
      <c r="H255" s="55"/>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56"/>
      <c r="H256" s="5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56"/>
      <c r="H257" s="5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56"/>
      <c r="H258" s="5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56"/>
      <c r="H259" s="5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56"/>
      <c r="H260" s="5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56"/>
      <c r="H261" s="5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56"/>
      <c r="H262" s="5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56"/>
      <c r="H263" s="5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56"/>
      <c r="H264" s="5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56"/>
      <c r="H265" s="5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56"/>
      <c r="H266" s="5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56"/>
      <c r="H267" s="5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56"/>
      <c r="H268" s="5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56"/>
      <c r="H269" s="5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56"/>
      <c r="H270" s="5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56"/>
      <c r="H271" s="5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56"/>
      <c r="H272" s="5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56"/>
      <c r="H273" s="5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56"/>
      <c r="H274" s="5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56"/>
      <c r="H275" s="5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56"/>
      <c r="H276" s="5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56"/>
      <c r="H277" s="5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56"/>
      <c r="H278" s="5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56"/>
      <c r="H279" s="5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56"/>
      <c r="H280" s="5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56"/>
      <c r="H281" s="5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56"/>
      <c r="H282" s="5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56"/>
      <c r="H283" s="5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56"/>
      <c r="H284" s="5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56"/>
      <c r="H285" s="5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56"/>
      <c r="H286" s="5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56"/>
      <c r="H287" s="5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56"/>
      <c r="H288" s="5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56"/>
      <c r="H289" s="5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56"/>
      <c r="H290" s="5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56"/>
      <c r="H291" s="5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56"/>
      <c r="H292" s="5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56"/>
      <c r="H293" s="5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56"/>
      <c r="H294" s="5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56"/>
      <c r="H295" s="5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56"/>
      <c r="H296" s="5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56"/>
      <c r="H297" s="5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56"/>
      <c r="H298" s="5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56"/>
      <c r="H299" s="5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56"/>
      <c r="H300" s="5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56"/>
      <c r="H301" s="5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56"/>
      <c r="H302" s="5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56"/>
      <c r="H303" s="5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56"/>
      <c r="H304" s="5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56"/>
      <c r="H305" s="5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56"/>
      <c r="H306" s="5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56"/>
      <c r="H307" s="5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56"/>
      <c r="H308" s="5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56"/>
      <c r="H309" s="5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56"/>
      <c r="H310" s="5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56"/>
      <c r="H311" s="5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56"/>
      <c r="H312" s="5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56"/>
      <c r="H313" s="5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56"/>
      <c r="H314" s="5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56"/>
      <c r="H315" s="5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56"/>
      <c r="H316" s="5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56"/>
      <c r="H317" s="5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56"/>
      <c r="H318" s="5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56"/>
      <c r="H319" s="5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56"/>
      <c r="H320" s="5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56"/>
      <c r="H321" s="5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56"/>
      <c r="H322" s="5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56"/>
      <c r="H323" s="5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56"/>
      <c r="H324" s="5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56"/>
      <c r="H325" s="5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56"/>
      <c r="H326" s="5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56"/>
      <c r="H327" s="5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56"/>
      <c r="H328" s="5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56"/>
      <c r="H329" s="5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56"/>
      <c r="H330" s="5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56"/>
      <c r="H331" s="5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56"/>
      <c r="H332" s="5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56"/>
      <c r="H333" s="5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56"/>
      <c r="H334" s="5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56"/>
      <c r="H335" s="5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56"/>
      <c r="H336" s="5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56"/>
      <c r="H337" s="5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56"/>
      <c r="H338" s="5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56"/>
      <c r="H339" s="5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56"/>
      <c r="H340" s="5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56"/>
      <c r="H341" s="5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56"/>
      <c r="H342" s="5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56"/>
      <c r="H343" s="5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56"/>
      <c r="H344" s="5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56"/>
      <c r="H345" s="5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56"/>
      <c r="H346" s="5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56"/>
      <c r="H347" s="5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56"/>
      <c r="H348" s="5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56"/>
      <c r="H349" s="5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56"/>
      <c r="H350" s="5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56"/>
      <c r="H351" s="5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56"/>
      <c r="H352" s="5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56"/>
      <c r="H353" s="5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56"/>
      <c r="H354" s="5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56"/>
      <c r="H355" s="5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56"/>
      <c r="H356" s="5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56"/>
      <c r="H357" s="5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56"/>
      <c r="H358" s="5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56"/>
      <c r="H359" s="5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56"/>
      <c r="H360" s="5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56"/>
      <c r="H361" s="5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56"/>
      <c r="H362" s="5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56"/>
      <c r="H363" s="5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56"/>
      <c r="H364" s="5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56"/>
      <c r="H365" s="5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56"/>
      <c r="H366" s="5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56"/>
      <c r="H367" s="5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56"/>
      <c r="H368" s="5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56"/>
      <c r="H369" s="5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56"/>
      <c r="H370" s="5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56"/>
      <c r="H371" s="5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56"/>
      <c r="H372" s="5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56"/>
      <c r="H373" s="5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56"/>
      <c r="H374" s="5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56"/>
      <c r="H375" s="5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56"/>
      <c r="H376" s="5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56"/>
      <c r="H377" s="5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56"/>
      <c r="H378" s="5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56"/>
      <c r="H379" s="5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56"/>
      <c r="H380" s="5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56"/>
      <c r="H381" s="5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56"/>
      <c r="H382" s="5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56"/>
      <c r="H383" s="5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56"/>
      <c r="H384" s="5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56"/>
      <c r="H385" s="5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56"/>
      <c r="H386" s="5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56"/>
      <c r="H387" s="5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56"/>
      <c r="H388" s="5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56"/>
      <c r="H389" s="5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56"/>
      <c r="H390" s="5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56"/>
      <c r="H391" s="5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56"/>
      <c r="H392" s="5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56"/>
      <c r="H393" s="5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56"/>
      <c r="H394" s="5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56"/>
      <c r="H395" s="5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56"/>
      <c r="H396" s="5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56"/>
      <c r="H397" s="5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56"/>
      <c r="H398" s="5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56"/>
      <c r="H399" s="5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56"/>
      <c r="H400" s="5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56"/>
      <c r="H401" s="5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56"/>
      <c r="H402" s="5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56"/>
      <c r="H403" s="5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56"/>
      <c r="H404" s="5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56"/>
      <c r="H405" s="5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56"/>
      <c r="H406" s="5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56"/>
      <c r="H407" s="5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56"/>
      <c r="H408" s="5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56"/>
      <c r="H409" s="5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56"/>
      <c r="H410" s="5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56"/>
      <c r="H411" s="5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56"/>
      <c r="H412" s="5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56"/>
      <c r="H413" s="5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56"/>
      <c r="H414" s="5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56"/>
      <c r="H415" s="5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56"/>
      <c r="H416" s="5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56"/>
      <c r="H417" s="5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56"/>
      <c r="H418" s="5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56"/>
      <c r="H419" s="5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56"/>
      <c r="H420" s="5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56"/>
      <c r="H421" s="5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56"/>
      <c r="H422" s="5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56"/>
      <c r="H423" s="5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56"/>
      <c r="H424" s="5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56"/>
      <c r="H425" s="5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56"/>
      <c r="H426" s="5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56"/>
      <c r="H427" s="5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56"/>
      <c r="H428" s="5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56"/>
      <c r="H429" s="5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56"/>
      <c r="H430" s="5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56"/>
      <c r="H431" s="5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56"/>
      <c r="H432" s="5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56"/>
      <c r="H433" s="5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56"/>
      <c r="H434" s="5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56"/>
      <c r="H435" s="5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56"/>
      <c r="H436" s="5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56"/>
      <c r="H437" s="5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56"/>
      <c r="H438" s="5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56"/>
      <c r="H439" s="5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56"/>
      <c r="H440" s="5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56"/>
      <c r="H441" s="5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56"/>
      <c r="H442" s="5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56"/>
      <c r="H443" s="5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56"/>
      <c r="H444" s="5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56"/>
      <c r="H445" s="5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56"/>
      <c r="H446" s="5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56"/>
      <c r="H447" s="5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56"/>
      <c r="H448" s="5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56"/>
      <c r="H449" s="5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56"/>
      <c r="H450" s="5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56"/>
      <c r="H451" s="5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56"/>
      <c r="H452" s="5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56"/>
      <c r="H453" s="5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56"/>
      <c r="H454" s="5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56"/>
      <c r="H455" s="5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56"/>
      <c r="H456" s="5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56"/>
      <c r="H457" s="5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56"/>
      <c r="H458" s="5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56"/>
      <c r="H459" s="5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56"/>
      <c r="H460" s="5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56"/>
      <c r="H461" s="5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56"/>
      <c r="H462" s="5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56"/>
      <c r="H463" s="5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56"/>
      <c r="H464" s="5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56"/>
      <c r="H465" s="5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56"/>
      <c r="H466" s="5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56"/>
      <c r="H467" s="5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56"/>
      <c r="H468" s="5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56"/>
      <c r="H469" s="5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56"/>
      <c r="H470" s="5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56"/>
      <c r="H471" s="5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56"/>
      <c r="H472" s="5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56"/>
      <c r="H473" s="5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56"/>
      <c r="H474" s="5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56"/>
      <c r="H475" s="5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56"/>
      <c r="H476" s="5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56"/>
      <c r="H477" s="5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56"/>
      <c r="H478" s="5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56"/>
      <c r="H479" s="5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56"/>
      <c r="H480" s="5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56"/>
      <c r="H481" s="5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56"/>
      <c r="H482" s="5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56"/>
      <c r="H483" s="5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56"/>
      <c r="H484" s="5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56"/>
      <c r="H485" s="5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56"/>
      <c r="H486" s="5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56"/>
      <c r="H487" s="5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56"/>
      <c r="H488" s="5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56"/>
      <c r="H489" s="5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56"/>
      <c r="H490" s="5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56"/>
      <c r="H491" s="5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56"/>
      <c r="H492" s="5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56"/>
      <c r="H493" s="5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56"/>
      <c r="H494" s="5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56"/>
      <c r="H495" s="5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56"/>
      <c r="H496" s="5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56"/>
      <c r="H497" s="5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56"/>
      <c r="H498" s="5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56"/>
      <c r="H499" s="5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56"/>
      <c r="H500" s="5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56"/>
      <c r="H501" s="5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56"/>
      <c r="H502" s="5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56"/>
      <c r="H503" s="5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56"/>
      <c r="H504" s="5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56"/>
      <c r="H505" s="5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56"/>
      <c r="H506" s="5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56"/>
      <c r="H507" s="5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56"/>
      <c r="H508" s="5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56"/>
      <c r="H509" s="5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56"/>
      <c r="H510" s="5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56"/>
      <c r="H511" s="5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56"/>
      <c r="H512" s="5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56"/>
      <c r="H513" s="5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56"/>
      <c r="H514" s="5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56"/>
      <c r="H515" s="5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56"/>
      <c r="H516" s="5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56"/>
      <c r="H517" s="5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56"/>
      <c r="H518" s="5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56"/>
      <c r="H519" s="5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56"/>
      <c r="H520" s="5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56"/>
      <c r="H521" s="5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56"/>
      <c r="H522" s="5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56"/>
      <c r="H523" s="5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56"/>
      <c r="H524" s="5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56"/>
      <c r="H525" s="5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56"/>
      <c r="H526" s="5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56"/>
      <c r="H527" s="5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56"/>
      <c r="H528" s="5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56"/>
      <c r="H529" s="5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56"/>
      <c r="H530" s="5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56"/>
      <c r="H531" s="5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56"/>
      <c r="H532" s="5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56"/>
      <c r="H533" s="5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56"/>
      <c r="H534" s="5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56"/>
      <c r="H535" s="5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56"/>
      <c r="H536" s="5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56"/>
      <c r="H537" s="5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56"/>
      <c r="H538" s="5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56"/>
      <c r="H539" s="5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56"/>
      <c r="H540" s="5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56"/>
      <c r="H541" s="5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56"/>
      <c r="H542" s="5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56"/>
      <c r="H543" s="5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56"/>
      <c r="H544" s="5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56"/>
      <c r="H545" s="5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56"/>
      <c r="H546" s="5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56"/>
      <c r="H547" s="5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56"/>
      <c r="H548" s="5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56"/>
      <c r="H549" s="5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56"/>
      <c r="H550" s="5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56"/>
      <c r="H551" s="5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56"/>
      <c r="H552" s="5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56"/>
      <c r="H553" s="5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56"/>
      <c r="H554" s="5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56"/>
      <c r="H555" s="5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56"/>
      <c r="H556" s="5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56"/>
      <c r="H557" s="5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56"/>
      <c r="H558" s="5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56"/>
      <c r="H559" s="5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56"/>
      <c r="H560" s="5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56"/>
      <c r="H561" s="5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56"/>
      <c r="H562" s="5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56"/>
      <c r="H563" s="5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56"/>
      <c r="H564" s="5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56"/>
      <c r="H565" s="5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56"/>
      <c r="H566" s="5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56"/>
      <c r="H567" s="5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56"/>
      <c r="H568" s="5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56"/>
      <c r="H569" s="5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56"/>
      <c r="H570" s="5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56"/>
      <c r="H571" s="5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56"/>
      <c r="H572" s="5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56"/>
      <c r="H573" s="5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56"/>
      <c r="H574" s="5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56"/>
      <c r="H575" s="5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56"/>
      <c r="H576" s="5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56"/>
      <c r="H577" s="5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56"/>
      <c r="H578" s="5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56"/>
      <c r="H579" s="5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56"/>
      <c r="H580" s="5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56"/>
      <c r="H581" s="5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56"/>
      <c r="H582" s="5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56"/>
      <c r="H583" s="5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56"/>
      <c r="H584" s="5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56"/>
      <c r="H585" s="5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56"/>
      <c r="H586" s="5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56"/>
      <c r="H587" s="5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56"/>
      <c r="H588" s="5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56"/>
      <c r="H589" s="5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56"/>
      <c r="H590" s="5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56"/>
      <c r="H591" s="5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56"/>
      <c r="H592" s="5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56"/>
      <c r="H593" s="5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56"/>
      <c r="H594" s="5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56"/>
      <c r="H595" s="5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56"/>
      <c r="H596" s="5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56"/>
      <c r="H597" s="5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56"/>
      <c r="H598" s="5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56"/>
      <c r="H599" s="5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56"/>
      <c r="H600" s="5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56"/>
      <c r="H601" s="5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56"/>
      <c r="H602" s="5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56"/>
      <c r="H603" s="5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56"/>
      <c r="H604" s="5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56"/>
      <c r="H605" s="5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56"/>
      <c r="H606" s="5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56"/>
      <c r="H607" s="5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56"/>
      <c r="H608" s="5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56"/>
      <c r="H609" s="5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56"/>
      <c r="H610" s="5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56"/>
      <c r="H611" s="5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56"/>
      <c r="H612" s="5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56"/>
      <c r="H613" s="5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56"/>
      <c r="H614" s="5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56"/>
      <c r="H615" s="5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56"/>
      <c r="H616" s="5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56"/>
      <c r="H617" s="5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56"/>
      <c r="H618" s="5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56"/>
      <c r="H619" s="5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56"/>
      <c r="H620" s="5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56"/>
      <c r="H621" s="5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56"/>
      <c r="H622" s="5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56"/>
      <c r="H623" s="5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56"/>
      <c r="H624" s="5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56"/>
      <c r="H625" s="5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56"/>
      <c r="H626" s="5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56"/>
      <c r="H627" s="5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56"/>
      <c r="H628" s="5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56"/>
      <c r="H629" s="5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56"/>
      <c r="H630" s="5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56"/>
      <c r="H631" s="5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56"/>
      <c r="H632" s="5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56"/>
      <c r="H633" s="5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56"/>
      <c r="H634" s="5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56"/>
      <c r="H635" s="5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56"/>
      <c r="H636" s="5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56"/>
      <c r="H637" s="5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56"/>
      <c r="H638" s="5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56"/>
      <c r="H639" s="5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56"/>
      <c r="H640" s="5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56"/>
      <c r="H641" s="5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56"/>
      <c r="H642" s="5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56"/>
      <c r="H643" s="5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56"/>
      <c r="H644" s="5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56"/>
      <c r="H645" s="5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56"/>
      <c r="H646" s="5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56"/>
      <c r="H647" s="5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56"/>
      <c r="H648" s="5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56"/>
      <c r="H649" s="5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56"/>
      <c r="H650" s="5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56"/>
      <c r="H651" s="5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56"/>
      <c r="H652" s="5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56"/>
      <c r="H653" s="5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56"/>
      <c r="H654" s="5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56"/>
      <c r="H655" s="5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56"/>
      <c r="H656" s="5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56"/>
      <c r="H657" s="5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56"/>
      <c r="H658" s="5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56"/>
      <c r="H659" s="5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56"/>
      <c r="H660" s="5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56"/>
      <c r="H661" s="5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56"/>
      <c r="H662" s="5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56"/>
      <c r="H663" s="5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56"/>
      <c r="H664" s="5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56"/>
      <c r="H665" s="5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56"/>
      <c r="H666" s="5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56"/>
      <c r="H667" s="5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56"/>
      <c r="H668" s="5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56"/>
      <c r="H669" s="5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56"/>
      <c r="H670" s="5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56"/>
      <c r="H671" s="5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56"/>
      <c r="H672" s="5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56"/>
      <c r="H673" s="5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56"/>
      <c r="H674" s="5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56"/>
      <c r="H675" s="5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56"/>
      <c r="H676" s="5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56"/>
      <c r="H677" s="5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56"/>
      <c r="H678" s="5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56"/>
      <c r="H679" s="5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56"/>
      <c r="H680" s="5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56"/>
      <c r="H681" s="5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56"/>
      <c r="H682" s="5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56"/>
      <c r="H683" s="5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56"/>
      <c r="H684" s="5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56"/>
      <c r="H685" s="5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56"/>
      <c r="H686" s="5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56"/>
      <c r="H687" s="5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56"/>
      <c r="H688" s="5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56"/>
      <c r="H689" s="5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56"/>
      <c r="H690" s="5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56"/>
      <c r="H691" s="5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56"/>
      <c r="H692" s="5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56"/>
      <c r="H693" s="5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56"/>
      <c r="H694" s="5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56"/>
      <c r="H695" s="5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56"/>
      <c r="H696" s="5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56"/>
      <c r="H697" s="5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56"/>
      <c r="H698" s="5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56"/>
      <c r="H699" s="5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56"/>
      <c r="H700" s="5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56"/>
      <c r="H701" s="5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56"/>
      <c r="H702" s="5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56"/>
      <c r="H703" s="5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56"/>
      <c r="H704" s="5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56"/>
      <c r="H705" s="5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56"/>
      <c r="H706" s="5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56"/>
      <c r="H707" s="5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56"/>
      <c r="H708" s="5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56"/>
      <c r="H709" s="5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56"/>
      <c r="H710" s="5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56"/>
      <c r="H711" s="5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56"/>
      <c r="H712" s="5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56"/>
      <c r="H713" s="5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56"/>
      <c r="H714" s="5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56"/>
      <c r="H715" s="5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56"/>
      <c r="H716" s="5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56"/>
      <c r="H717" s="5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56"/>
      <c r="H718" s="5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56"/>
      <c r="H719" s="5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56"/>
      <c r="H720" s="5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56"/>
      <c r="H721" s="5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56"/>
      <c r="H722" s="5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56"/>
      <c r="H723" s="5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56"/>
      <c r="H724" s="5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56"/>
      <c r="H725" s="5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56"/>
      <c r="H726" s="5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56"/>
      <c r="H727" s="5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56"/>
      <c r="H728" s="5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56"/>
      <c r="H729" s="5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56"/>
      <c r="H730" s="5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56"/>
      <c r="H731" s="5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56"/>
      <c r="H732" s="5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56"/>
      <c r="H733" s="5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56"/>
      <c r="H734" s="5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56"/>
      <c r="H735" s="5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56"/>
      <c r="H736" s="5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56"/>
      <c r="H737" s="5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56"/>
      <c r="H738" s="5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56"/>
      <c r="H739" s="5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56"/>
      <c r="H740" s="5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56"/>
      <c r="H741" s="5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56"/>
      <c r="H742" s="5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56"/>
      <c r="H743" s="5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56"/>
      <c r="H744" s="5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56"/>
      <c r="H745" s="5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56"/>
      <c r="H746" s="5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56"/>
      <c r="H747" s="5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56"/>
      <c r="H748" s="5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56"/>
      <c r="H749" s="5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56"/>
      <c r="H750" s="5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56"/>
      <c r="H751" s="5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56"/>
      <c r="H752" s="5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56"/>
      <c r="H753" s="5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56"/>
      <c r="H754" s="5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56"/>
      <c r="H755" s="5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56"/>
      <c r="H756" s="5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56"/>
      <c r="H757" s="5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56"/>
      <c r="H758" s="5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56"/>
      <c r="H759" s="5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56"/>
      <c r="H760" s="5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56"/>
      <c r="H761" s="5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56"/>
      <c r="H762" s="5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56"/>
      <c r="H763" s="5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56"/>
      <c r="H764" s="5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56"/>
      <c r="H765" s="5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56"/>
      <c r="H766" s="5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56"/>
      <c r="H767" s="5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56"/>
      <c r="H768" s="5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56"/>
      <c r="H769" s="5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56"/>
      <c r="H770" s="5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56"/>
      <c r="H771" s="5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56"/>
      <c r="H772" s="5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56"/>
      <c r="H773" s="5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56"/>
      <c r="H774" s="5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56"/>
      <c r="H775" s="5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56"/>
      <c r="H776" s="5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56"/>
      <c r="H777" s="5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56"/>
      <c r="H778" s="5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56"/>
      <c r="H779" s="5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56"/>
      <c r="H780" s="5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56"/>
      <c r="H781" s="5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56"/>
      <c r="H782" s="5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56"/>
      <c r="H783" s="5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56"/>
      <c r="H784" s="5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56"/>
      <c r="H785" s="5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56"/>
      <c r="H786" s="5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56"/>
      <c r="H787" s="5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56"/>
      <c r="H788" s="5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56"/>
      <c r="H789" s="5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56"/>
      <c r="H790" s="5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56"/>
      <c r="H791" s="5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56"/>
      <c r="H792" s="5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56"/>
      <c r="H793" s="5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56"/>
      <c r="H794" s="5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56"/>
      <c r="H795" s="5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56"/>
      <c r="H796" s="5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56"/>
      <c r="H797" s="5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56"/>
      <c r="H798" s="5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56"/>
      <c r="H799" s="5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56"/>
      <c r="H800" s="5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56"/>
      <c r="H801" s="5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56"/>
      <c r="H802" s="5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56"/>
      <c r="H803" s="5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56"/>
      <c r="H804" s="5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56"/>
      <c r="H805" s="5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56"/>
      <c r="H806" s="5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56"/>
      <c r="H807" s="5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56"/>
      <c r="H808" s="5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56"/>
      <c r="H809" s="5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56"/>
      <c r="H810" s="5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56"/>
      <c r="H811" s="5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56"/>
      <c r="H812" s="5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56"/>
      <c r="H813" s="5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56"/>
      <c r="H814" s="5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56"/>
      <c r="H815" s="5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56"/>
      <c r="H816" s="5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56"/>
      <c r="H817" s="5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56"/>
      <c r="H818" s="5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56"/>
      <c r="H819" s="5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56"/>
      <c r="H820" s="5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56"/>
      <c r="H821" s="5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56"/>
      <c r="H822" s="5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56"/>
      <c r="H823" s="5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56"/>
      <c r="H824" s="5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56"/>
      <c r="H825" s="5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56"/>
      <c r="H826" s="5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56"/>
      <c r="H827" s="5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56"/>
      <c r="H828" s="5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56"/>
      <c r="H829" s="5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56"/>
      <c r="H830" s="5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56"/>
      <c r="H831" s="5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56"/>
      <c r="H832" s="5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56"/>
      <c r="H833" s="5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56"/>
      <c r="H834" s="5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56"/>
      <c r="H835" s="5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56"/>
      <c r="H836" s="5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56"/>
      <c r="H837" s="5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56"/>
      <c r="H838" s="5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56"/>
      <c r="H839" s="5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56"/>
      <c r="H840" s="5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56"/>
      <c r="H841" s="5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56"/>
      <c r="H842" s="5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56"/>
      <c r="H843" s="5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56"/>
      <c r="H844" s="5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56"/>
      <c r="H845" s="5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56"/>
      <c r="H846" s="5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56"/>
      <c r="H847" s="5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56"/>
      <c r="H848" s="5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56"/>
      <c r="H849" s="5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56"/>
      <c r="H850" s="5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56"/>
      <c r="H851" s="5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56"/>
      <c r="H852" s="5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56"/>
      <c r="H853" s="5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56"/>
      <c r="H854" s="5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56"/>
      <c r="H855" s="5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56"/>
      <c r="H856" s="5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56"/>
      <c r="H857" s="5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56"/>
      <c r="H858" s="5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56"/>
      <c r="H859" s="5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56"/>
      <c r="H860" s="5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56"/>
      <c r="H861" s="5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56"/>
      <c r="H862" s="5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56"/>
      <c r="H863" s="5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56"/>
      <c r="H864" s="5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56"/>
      <c r="H865" s="5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56"/>
      <c r="H866" s="5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56"/>
      <c r="H867" s="5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56"/>
      <c r="H868" s="5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56"/>
      <c r="H869" s="5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56"/>
      <c r="H870" s="5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56"/>
      <c r="H871" s="5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56"/>
      <c r="H872" s="5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56"/>
      <c r="H873" s="5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56"/>
      <c r="H874" s="5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56"/>
      <c r="H875" s="5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56"/>
      <c r="H876" s="5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56"/>
      <c r="H877" s="5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56"/>
      <c r="H878" s="5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56"/>
      <c r="H879" s="5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56"/>
      <c r="H880" s="5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56"/>
      <c r="H881" s="5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56"/>
      <c r="H882" s="5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56"/>
      <c r="H883" s="5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56"/>
      <c r="H884" s="5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56"/>
      <c r="H885" s="5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56"/>
      <c r="H886" s="5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56"/>
      <c r="H887" s="5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56"/>
      <c r="H888" s="5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56"/>
      <c r="H889" s="5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56"/>
      <c r="H890" s="5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56"/>
      <c r="H891" s="5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56"/>
      <c r="H892" s="5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56"/>
      <c r="H893" s="5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56"/>
      <c r="H894" s="5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56"/>
      <c r="H895" s="5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56"/>
      <c r="H896" s="5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56"/>
      <c r="H897" s="5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56"/>
      <c r="H898" s="5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56"/>
      <c r="H899" s="5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56"/>
      <c r="H900" s="5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56"/>
      <c r="H901" s="5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56"/>
      <c r="H902" s="5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56"/>
      <c r="H903" s="5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56"/>
      <c r="H904" s="5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56"/>
      <c r="H905" s="5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56"/>
      <c r="H906" s="5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56"/>
      <c r="H907" s="5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56"/>
      <c r="H908" s="5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56"/>
      <c r="H909" s="5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56"/>
      <c r="H910" s="5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56"/>
      <c r="H911" s="5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56"/>
      <c r="H912" s="5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56"/>
      <c r="H913" s="5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56"/>
      <c r="H914" s="5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56"/>
      <c r="H915" s="5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56"/>
      <c r="H916" s="5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56"/>
      <c r="H917" s="5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56"/>
      <c r="H918" s="5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56"/>
      <c r="H919" s="5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56"/>
      <c r="H920" s="5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56"/>
      <c r="H921" s="5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56"/>
      <c r="H922" s="5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56"/>
      <c r="H923" s="5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56"/>
      <c r="H924" s="5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56"/>
      <c r="H925" s="5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56"/>
      <c r="H926" s="5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56"/>
      <c r="H927" s="5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56"/>
      <c r="H928" s="5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56"/>
      <c r="H929" s="5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56"/>
      <c r="H930" s="5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56"/>
      <c r="H931" s="5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56"/>
      <c r="H932" s="5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56"/>
      <c r="H933" s="5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56"/>
      <c r="H934" s="5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56"/>
      <c r="H935" s="5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56"/>
      <c r="H936" s="5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56"/>
      <c r="H937" s="5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56"/>
      <c r="H938" s="5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56"/>
      <c r="H939" s="5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56"/>
      <c r="H940" s="5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56"/>
      <c r="H941" s="5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56"/>
      <c r="H942" s="5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56"/>
      <c r="H943" s="5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56"/>
      <c r="H944" s="5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56"/>
      <c r="H945" s="5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56"/>
      <c r="H946" s="5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56"/>
      <c r="H947" s="5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56"/>
      <c r="H948" s="5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56"/>
      <c r="H949" s="5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56"/>
      <c r="H950" s="5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56"/>
      <c r="H951" s="5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56"/>
      <c r="H952" s="5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56"/>
      <c r="H953" s="5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56"/>
      <c r="H954" s="5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56"/>
      <c r="H955" s="5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56"/>
      <c r="H956" s="5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56"/>
      <c r="H957" s="5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56"/>
      <c r="H958" s="5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56"/>
      <c r="H959" s="5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56"/>
      <c r="H960" s="5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56"/>
      <c r="H961" s="5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56"/>
      <c r="H962" s="5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56"/>
      <c r="H963" s="5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56"/>
      <c r="H964" s="5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56"/>
      <c r="H965" s="5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56"/>
      <c r="H966" s="5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56"/>
      <c r="H967" s="5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56"/>
      <c r="H968" s="5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56"/>
      <c r="H969" s="5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56"/>
      <c r="H970" s="5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56"/>
      <c r="H971" s="5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56"/>
      <c r="H972" s="5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56"/>
      <c r="H973" s="5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56"/>
      <c r="H974" s="5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56"/>
      <c r="H975" s="5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56"/>
      <c r="H976" s="5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56"/>
      <c r="H977" s="5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56"/>
      <c r="H978" s="5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56"/>
      <c r="H979" s="5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56"/>
      <c r="H980" s="5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56"/>
      <c r="H981" s="5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56"/>
      <c r="H982" s="5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56"/>
      <c r="H983" s="5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56"/>
      <c r="H984" s="5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56"/>
      <c r="H985" s="5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56"/>
      <c r="H986" s="5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56"/>
      <c r="H987" s="5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56"/>
      <c r="H988" s="5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56"/>
      <c r="H989" s="5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56"/>
      <c r="H990" s="5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56"/>
      <c r="H991" s="5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56"/>
      <c r="H992" s="5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56"/>
      <c r="H993" s="5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56"/>
      <c r="H994" s="5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56"/>
      <c r="H995" s="5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56"/>
      <c r="H996" s="5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56"/>
      <c r="H997" s="5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56"/>
      <c r="H998" s="5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56"/>
      <c r="H999" s="5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56"/>
      <c r="H1000" s="5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16"/>
      <c r="E1001" s="16"/>
      <c r="F1001" s="16"/>
      <c r="G1001" s="56"/>
      <c r="H1001" s="56"/>
      <c r="I1001" s="16"/>
      <c r="J1001" s="16"/>
      <c r="K1001" s="16"/>
      <c r="L1001" s="16"/>
      <c r="M1001" s="16"/>
      <c r="N1001" s="16"/>
      <c r="O1001" s="16"/>
      <c r="P1001" s="16"/>
      <c r="Q1001" s="16"/>
      <c r="R1001" s="16"/>
      <c r="S1001" s="16"/>
      <c r="T1001" s="16"/>
      <c r="U1001" s="16"/>
      <c r="V1001" s="16"/>
      <c r="W1001" s="16"/>
      <c r="X1001" s="16"/>
      <c r="Y1001" s="16"/>
      <c r="Z1001" s="16"/>
    </row>
  </sheetData>
  <mergeCells count="3">
    <mergeCell ref="C2:D2"/>
    <mergeCell ref="F2:G2"/>
    <mergeCell ref="H2:I2"/>
  </mergeCells>
  <dataValidations>
    <dataValidation type="custom" allowBlank="1" showDropDown="1" sqref="M2:M11 U2:U11">
      <formula1>AND(ISNUMBER(M2),(NOT(OR(NOT(ISERROR(DATEVALUE(M2))), AND(ISNUMBER(M2), LEFT(CELL("format", M2))="D")))))</formula1>
    </dataValidation>
  </dataValidations>
  <hyperlinks>
    <hyperlink display="Проект" location="null!A1" ref="B1"/>
    <hyperlink display="КП С НДС" location="null!A1" ref="C1"/>
    <hyperlink display="БД операции" location="'БД.ОП'!A1" ref="D1"/>
    <hyperlink display="БД оборудование" location="'БД.ОБ'!A1" ref="E1"/>
    <hyperlink display="БД поля" location="'БД.ОБЩ'!A1" ref="F1"/>
    <hyperlink r:id="rId1" ref="A21"/>
    <hyperlink r:id="rId2" ref="A23"/>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4.67"/>
    <col customWidth="1" min="2" max="2" width="26.0"/>
    <col customWidth="1" min="3" max="3" width="14.56"/>
    <col customWidth="1" min="4" max="4" width="11.22"/>
    <col customWidth="1" min="5" max="5" width="29.56"/>
    <col customWidth="1" min="6" max="6" width="23.22"/>
    <col customWidth="1" min="7" max="7" width="9.78"/>
    <col customWidth="1" min="8" max="8" width="9.11"/>
    <col customWidth="1" min="9" max="9" width="12.11"/>
    <col customWidth="1" min="10" max="14" width="9.0"/>
    <col customWidth="1" hidden="1" min="15" max="17" width="9.0"/>
    <col customWidth="1" min="18" max="27" width="9.0"/>
    <col customWidth="1" min="28" max="28" width="11.22"/>
    <col customWidth="1" min="29" max="117" width="5.89"/>
  </cols>
  <sheetData>
    <row r="1">
      <c r="A1" s="57" t="s">
        <v>6457</v>
      </c>
      <c r="B1" s="57"/>
      <c r="C1" s="58" t="s">
        <v>6160</v>
      </c>
      <c r="D1" s="59" t="s">
        <v>6162</v>
      </c>
      <c r="E1" s="57"/>
      <c r="F1" s="59" t="s">
        <v>6458</v>
      </c>
      <c r="G1" s="60" t="s">
        <v>6158</v>
      </c>
      <c r="H1" s="60" t="s">
        <v>6159</v>
      </c>
      <c r="I1" s="59" t="s">
        <v>6161</v>
      </c>
      <c r="J1" s="61"/>
      <c r="K1" s="62"/>
      <c r="L1" s="62"/>
      <c r="M1" s="61"/>
      <c r="N1" s="61"/>
      <c r="O1" s="62"/>
      <c r="P1" s="62"/>
      <c r="Q1" s="62"/>
      <c r="R1" s="62"/>
      <c r="S1" s="63" t="s">
        <v>6459</v>
      </c>
      <c r="T1" s="64"/>
      <c r="U1" s="64"/>
      <c r="V1" s="64"/>
      <c r="W1" s="65"/>
      <c r="X1" s="64"/>
      <c r="Y1" s="64"/>
      <c r="Z1" s="64"/>
      <c r="AA1" s="64"/>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row>
    <row r="2" ht="70.5" customHeight="1">
      <c r="A2" s="67" t="s">
        <v>6460</v>
      </c>
      <c r="B2" s="68" t="s">
        <v>6461</v>
      </c>
      <c r="C2" s="68" t="s">
        <v>6462</v>
      </c>
      <c r="D2" s="68" t="s">
        <v>6463</v>
      </c>
      <c r="E2" s="69" t="s">
        <v>6464</v>
      </c>
      <c r="F2" s="68" t="s">
        <v>6465</v>
      </c>
      <c r="G2" s="68" t="s">
        <v>6173</v>
      </c>
      <c r="H2" s="68" t="s">
        <v>6183</v>
      </c>
      <c r="I2" s="68" t="s">
        <v>2101</v>
      </c>
      <c r="J2" s="70" t="s">
        <v>6466</v>
      </c>
      <c r="K2" s="70" t="s">
        <v>6467</v>
      </c>
      <c r="L2" s="70" t="s">
        <v>6468</v>
      </c>
      <c r="M2" s="71" t="s">
        <v>6469</v>
      </c>
      <c r="N2" s="72" t="s">
        <v>6470</v>
      </c>
      <c r="O2" s="70" t="s">
        <v>6471</v>
      </c>
      <c r="P2" s="70" t="s">
        <v>6472</v>
      </c>
      <c r="Q2" s="73" t="s">
        <v>6473</v>
      </c>
      <c r="R2" s="74" t="s">
        <v>6474</v>
      </c>
      <c r="S2" s="75" t="s">
        <v>6475</v>
      </c>
      <c r="T2" s="75" t="s">
        <v>6476</v>
      </c>
      <c r="U2" s="75" t="s">
        <v>6477</v>
      </c>
      <c r="V2" s="76" t="s">
        <v>6478</v>
      </c>
      <c r="W2" s="77" t="s">
        <v>6479</v>
      </c>
      <c r="X2" s="77" t="s">
        <v>6480</v>
      </c>
      <c r="Y2" s="77" t="s">
        <v>6481</v>
      </c>
      <c r="Z2" s="78" t="s">
        <v>6482</v>
      </c>
      <c r="AA2" s="78" t="s">
        <v>6483</v>
      </c>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row>
    <row r="3">
      <c r="A3" s="79" t="s">
        <v>1458</v>
      </c>
      <c r="B3" s="80" t="s">
        <v>0</v>
      </c>
      <c r="C3" s="81"/>
      <c r="D3" s="82"/>
      <c r="E3" s="83" t="s">
        <v>2476</v>
      </c>
      <c r="F3" s="84"/>
      <c r="G3" s="85"/>
      <c r="H3" s="86"/>
      <c r="I3" s="86"/>
      <c r="J3" s="87">
        <f>IF(БД.ОП[Время Чел, сек/оп; сек/м]&gt;БД.ОП[Время машины, сек/оп; сек/м],БД.ОП[Время Чел, сек/оп; сек/м],БД.ОП[Время машины, сек/оп; сек/м])</f>
        <v>3.5</v>
      </c>
      <c r="K3" s="88">
        <v>180.0</v>
      </c>
      <c r="L3" s="88">
        <v>2.0</v>
      </c>
      <c r="M3" s="89">
        <f t="array" ref="M3:M171">+БД.ОП[Время доп.операции]+БД.ОП[Время ручных работ]
+БД.ОП[Время ручных работ для снятия полуфабриката]+БД.ОП[Время ручных работ для взятия полуфабриката]</f>
        <v>0</v>
      </c>
      <c r="N3"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3.5</v>
      </c>
      <c r="O3" s="90">
        <f>'БД.ОБЩ'!$U$9</f>
        <v>0.4227803618</v>
      </c>
      <c r="P3" s="90">
        <f>'БД.ОБЩ'!$U$10</f>
        <v>0.417907715</v>
      </c>
      <c r="Q3" s="91">
        <f>IFERROR(__xludf.DUMMYFUNCTION("IF(E3="""","""",IFERROR(QUERY({БД.ОБ[Стоимость 1 сек. эксплуатации без НДС],БД.ОБ[Для базы]},""select Col1 where Col2='""&amp;БД.ОП[Машина]&amp;""'""),""Проблемки""))"),0.09712509712509712)</f>
        <v>0.09712509713</v>
      </c>
      <c r="R3" s="92" t="s">
        <v>6484</v>
      </c>
      <c r="S3" s="93"/>
      <c r="T3" s="93"/>
      <c r="U3" s="93"/>
      <c r="V3" s="93">
        <v>3.0</v>
      </c>
      <c r="W3" s="94">
        <v>0.5</v>
      </c>
      <c r="X3" s="93">
        <v>1.0</v>
      </c>
      <c r="Y3" s="93"/>
      <c r="Z3" s="93" t="s">
        <v>6485</v>
      </c>
      <c r="AA3" s="93" t="s">
        <v>6485</v>
      </c>
      <c r="AB3" s="95"/>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row>
    <row r="4">
      <c r="A4" s="79" t="s">
        <v>1460</v>
      </c>
      <c r="B4" s="80" t="s">
        <v>0</v>
      </c>
      <c r="C4" s="96"/>
      <c r="D4" s="97"/>
      <c r="E4" s="98"/>
      <c r="F4" s="84"/>
      <c r="G4" s="99"/>
      <c r="H4" s="100"/>
      <c r="I4" s="100"/>
      <c r="J4" s="87">
        <f>IF(БД.ОП[Время Чел, сек/оп; сек/м]&gt;БД.ОП[Время машины, сек/оп; сек/м],БД.ОП[Время Чел, сек/оп; сек/м],БД.ОП[Время машины, сек/оп; сек/м])</f>
        <v>40</v>
      </c>
      <c r="K4" s="88">
        <v>300.0</v>
      </c>
      <c r="L4" s="88">
        <v>2.0</v>
      </c>
      <c r="M4" s="101">
        <v>40.0</v>
      </c>
      <c r="N4"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4" s="90">
        <f>'БД.ОБЩ'!$U$9</f>
        <v>0.4227803618</v>
      </c>
      <c r="P4" s="90">
        <f>'БД.ОБЩ'!$U$10</f>
        <v>0.417907715</v>
      </c>
      <c r="Q4" s="91" t="str">
        <f>IFERROR(__xludf.DUMMYFUNCTION("IF(E4="""","""",IFERROR(QUERY({БД.ОБ[Стоимость 1 сек. эксплуатации без НДС],БД.ОБ[Для базы]},""select Col1 where Col2='""&amp;БД.ОП[Машина]&amp;""'""),""Проблемки""))"),"")</f>
        <v/>
      </c>
      <c r="R4" s="92" t="s">
        <v>6484</v>
      </c>
      <c r="S4" s="93">
        <v>20.0</v>
      </c>
      <c r="T4" s="93">
        <v>10.0</v>
      </c>
      <c r="U4" s="93">
        <v>10.0</v>
      </c>
      <c r="V4" s="93"/>
      <c r="W4" s="94"/>
      <c r="X4" s="93"/>
      <c r="Y4" s="93"/>
      <c r="Z4" s="93" t="s">
        <v>6485</v>
      </c>
      <c r="AA4" s="93" t="s">
        <v>6485</v>
      </c>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row>
    <row r="5">
      <c r="A5" s="102" t="s">
        <v>1448</v>
      </c>
      <c r="B5" s="80" t="s">
        <v>1</v>
      </c>
      <c r="C5" s="96"/>
      <c r="D5" s="97"/>
      <c r="E5" s="103" t="s">
        <v>2427</v>
      </c>
      <c r="F5" s="84"/>
      <c r="G5" s="100"/>
      <c r="H5" s="97"/>
      <c r="I5" s="97"/>
      <c r="J5" s="87">
        <f>IF(БД.ОП[Время Чел, сек/оп; сек/м]&gt;БД.ОП[Время машины, сек/оп; сек/м],БД.ОП[Время Чел, сек/оп; сек/м],БД.ОП[Время машины, сек/оп; сек/м])</f>
        <v>1</v>
      </c>
      <c r="K5" s="104">
        <v>300.0</v>
      </c>
      <c r="L5" s="88">
        <v>2.0</v>
      </c>
      <c r="M5" s="101">
        <v>0.0</v>
      </c>
      <c r="N5"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5" s="90">
        <f>'БД.ОБЩ'!$U$9</f>
        <v>0.4227803618</v>
      </c>
      <c r="P5" s="90">
        <f>'БД.ОБЩ'!$U$10</f>
        <v>0.417907715</v>
      </c>
      <c r="Q5" s="91">
        <f>IFERROR(__xludf.DUMMYFUNCTION("IF(E5="""","""",IFERROR(QUERY({БД.ОБ[Стоимость 1 сек. эксплуатации без НДС],БД.ОБ[Для базы]},""select Col1 where Col2='""&amp;БД.ОП[Машина]&amp;""'""),""Проблемки""))"),0.03237503237503238)</f>
        <v>0.03237503238</v>
      </c>
      <c r="R5" s="92" t="s">
        <v>6484</v>
      </c>
      <c r="S5" s="93"/>
      <c r="T5" s="93"/>
      <c r="U5" s="93"/>
      <c r="V5" s="93">
        <v>0.5</v>
      </c>
      <c r="W5" s="94">
        <v>0.5</v>
      </c>
      <c r="X5" s="93">
        <v>1.0</v>
      </c>
      <c r="Y5" s="93"/>
      <c r="Z5" s="93" t="s">
        <v>6485</v>
      </c>
      <c r="AA5" s="93" t="s">
        <v>6485</v>
      </c>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row>
    <row r="6">
      <c r="A6" s="105" t="s">
        <v>1446</v>
      </c>
      <c r="B6" s="80" t="s">
        <v>1</v>
      </c>
      <c r="C6" s="106"/>
      <c r="D6" s="82"/>
      <c r="E6" s="107" t="s">
        <v>2427</v>
      </c>
      <c r="F6" s="84"/>
      <c r="G6" s="82"/>
      <c r="H6" s="85"/>
      <c r="I6" s="82"/>
      <c r="J6" s="87">
        <f>IF(БД.ОП[Время Чел, сек/оп; сек/м]&gt;БД.ОП[Время машины, сек/оп; сек/м],БД.ОП[Время Чел, сек/оп; сек/м],БД.ОП[Время машины, сек/оп; сек/м])</f>
        <v>3.5</v>
      </c>
      <c r="K6" s="108">
        <v>300.0</v>
      </c>
      <c r="L6" s="88">
        <v>2.0</v>
      </c>
      <c r="M6" s="109">
        <v>0.0</v>
      </c>
      <c r="N6" s="10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3.5</v>
      </c>
      <c r="O6" s="90">
        <f>'БД.ОБЩ'!$U$9</f>
        <v>0.4227803618</v>
      </c>
      <c r="P6" s="90">
        <f>'БД.ОБЩ'!$U$10</f>
        <v>0.417907715</v>
      </c>
      <c r="Q6" s="91">
        <f>IFERROR(__xludf.DUMMYFUNCTION("IF(E6="""","""",IFERROR(QUERY({БД.ОБ[Стоимость 1 сек. эксплуатации без НДС],БД.ОБ[Для базы]},""select Col1 where Col2='""&amp;БД.ОП[Машина]&amp;""'""),""Проблемки""))"),0.03237503237503238)</f>
        <v>0.03237503238</v>
      </c>
      <c r="R6" s="92" t="s">
        <v>6484</v>
      </c>
      <c r="S6" s="110"/>
      <c r="T6" s="110"/>
      <c r="U6" s="93"/>
      <c r="V6" s="93">
        <v>3.0</v>
      </c>
      <c r="W6" s="94">
        <v>0.5</v>
      </c>
      <c r="X6" s="93">
        <v>1.0</v>
      </c>
      <c r="Y6" s="93"/>
      <c r="Z6" s="93" t="s">
        <v>6485</v>
      </c>
      <c r="AA6" s="93" t="s">
        <v>6485</v>
      </c>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row>
    <row r="7">
      <c r="A7" s="105" t="s">
        <v>1440</v>
      </c>
      <c r="B7" s="80" t="s">
        <v>2</v>
      </c>
      <c r="C7" s="96"/>
      <c r="D7" s="97"/>
      <c r="E7" s="83" t="s">
        <v>2716</v>
      </c>
      <c r="F7" s="80"/>
      <c r="G7" s="100"/>
      <c r="H7" s="97"/>
      <c r="I7" s="97"/>
      <c r="J7" s="87">
        <f>IF(БД.ОП[Время Чел, сек/оп; сек/м]&gt;БД.ОП[Время машины, сек/оп; сек/м],БД.ОП[Время Чел, сек/оп; сек/м],БД.ОП[Время машины, сек/оп; сек/м])</f>
        <v>8</v>
      </c>
      <c r="K7" s="104">
        <v>1200.0</v>
      </c>
      <c r="L7" s="88">
        <v>2.0</v>
      </c>
      <c r="M7" s="111">
        <v>0.0</v>
      </c>
      <c r="N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8</v>
      </c>
      <c r="O7" s="90">
        <f>'БД.ОБЩ'!$U$9</f>
        <v>0.4227803618</v>
      </c>
      <c r="P7" s="90">
        <f>'БД.ОБЩ'!$U$10</f>
        <v>0.417907715</v>
      </c>
      <c r="Q7" s="91">
        <f>IFERROR(__xludf.DUMMYFUNCTION("IF(E7="""","""",IFERROR(QUERY({БД.ОБ[Стоимость 1 сек. эксплуатации без НДС],БД.ОБ[Для базы]},""select Col1 where Col2='""&amp;БД.ОП[Машина]&amp;""'""),""Проблемки""))"),0.19425019425019424)</f>
        <v>0.1942501943</v>
      </c>
      <c r="R7" s="92" t="s">
        <v>6484</v>
      </c>
      <c r="S7" s="110"/>
      <c r="T7" s="110"/>
      <c r="U7" s="93"/>
      <c r="V7" s="93">
        <v>3.0</v>
      </c>
      <c r="W7" s="112">
        <v>2.5</v>
      </c>
      <c r="X7" s="93">
        <v>2.0</v>
      </c>
      <c r="Y7" s="93"/>
      <c r="Z7" s="93" t="s">
        <v>6485</v>
      </c>
      <c r="AA7" s="93" t="s">
        <v>6485</v>
      </c>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row>
    <row r="8">
      <c r="A8" s="105" t="s">
        <v>1443</v>
      </c>
      <c r="B8" s="80" t="s">
        <v>2</v>
      </c>
      <c r="C8" s="96"/>
      <c r="D8" s="97"/>
      <c r="E8" s="83" t="s">
        <v>2716</v>
      </c>
      <c r="F8" s="80"/>
      <c r="G8" s="100"/>
      <c r="H8" s="97"/>
      <c r="I8" s="97"/>
      <c r="J8" s="87">
        <f>IF(БД.ОП[Время Чел, сек/оп; сек/м]&gt;БД.ОП[Время машины, сек/оп; сек/м],БД.ОП[Время Чел, сек/оп; сек/м],БД.ОП[Время машины, сек/оп; сек/м])</f>
        <v>10.5</v>
      </c>
      <c r="K8" s="104">
        <v>1200.0</v>
      </c>
      <c r="L8" s="88">
        <v>2.0</v>
      </c>
      <c r="M8" s="111">
        <v>0.0</v>
      </c>
      <c r="N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10.5</v>
      </c>
      <c r="O8" s="90">
        <f>'БД.ОБЩ'!$U$9</f>
        <v>0.4227803618</v>
      </c>
      <c r="P8" s="90">
        <f>'БД.ОБЩ'!$U$10</f>
        <v>0.417907715</v>
      </c>
      <c r="Q8" s="91">
        <f>IFERROR(__xludf.DUMMYFUNCTION("IF(E8="""","""",IFERROR(QUERY({БД.ОБ[Стоимость 1 сек. эксплуатации без НДС],БД.ОБ[Для базы]},""select Col1 where Col2='""&amp;БД.ОП[Машина]&amp;""'""),""Проблемки""))"),0.19425019425019424)</f>
        <v>0.1942501943</v>
      </c>
      <c r="R8" s="92" t="s">
        <v>6484</v>
      </c>
      <c r="S8" s="110"/>
      <c r="T8" s="110"/>
      <c r="U8" s="93"/>
      <c r="V8" s="93">
        <v>3.0</v>
      </c>
      <c r="W8" s="112">
        <v>2.5</v>
      </c>
      <c r="X8" s="93">
        <v>3.0</v>
      </c>
      <c r="Y8" s="93"/>
      <c r="Z8" s="93" t="s">
        <v>6485</v>
      </c>
      <c r="AA8" s="93" t="s">
        <v>6485</v>
      </c>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row>
    <row r="9">
      <c r="A9" s="79" t="s">
        <v>1451</v>
      </c>
      <c r="B9" s="80" t="s">
        <v>2</v>
      </c>
      <c r="C9" s="96"/>
      <c r="D9" s="97"/>
      <c r="E9" s="83" t="s">
        <v>2476</v>
      </c>
      <c r="F9" s="113"/>
      <c r="G9" s="97"/>
      <c r="H9" s="97"/>
      <c r="I9" s="97"/>
      <c r="J9" s="87">
        <f>IF(БД.ОП[Время Чел, сек/оп; сек/м]&gt;БД.ОП[Время машины, сек/оп; сек/м],БД.ОП[Время Чел, сек/оп; сек/м],БД.ОП[Время машины, сек/оп; сек/м])</f>
        <v>5</v>
      </c>
      <c r="K9" s="104">
        <v>600.0</v>
      </c>
      <c r="L9" s="88">
        <v>2.0</v>
      </c>
      <c r="M9" s="114">
        <v>0.0</v>
      </c>
      <c r="N9" s="114">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5</v>
      </c>
      <c r="O9" s="90">
        <f>'БД.ОБЩ'!$U$9</f>
        <v>0.4227803618</v>
      </c>
      <c r="P9" s="90">
        <f>'БД.ОБЩ'!$U$10</f>
        <v>0.417907715</v>
      </c>
      <c r="Q9" s="91">
        <f>IFERROR(__xludf.DUMMYFUNCTION("IF(E9="""","""",IFERROR(QUERY({БД.ОБ[Стоимость 1 сек. эксплуатации без НДС],БД.ОБ[Для базы]},""select Col1 where Col2='""&amp;БД.ОП[Машина]&amp;""'""),""Проблемки""))"),0.09712509712509712)</f>
        <v>0.09712509713</v>
      </c>
      <c r="R9" s="92" t="s">
        <v>6484</v>
      </c>
      <c r="S9" s="110"/>
      <c r="T9" s="110"/>
      <c r="U9" s="93"/>
      <c r="V9" s="93">
        <v>3.0</v>
      </c>
      <c r="W9" s="94">
        <v>0.5</v>
      </c>
      <c r="X9" s="93">
        <v>4.0</v>
      </c>
      <c r="Y9" s="93"/>
      <c r="Z9" s="93" t="s">
        <v>6485</v>
      </c>
      <c r="AA9" s="93" t="s">
        <v>6485</v>
      </c>
      <c r="AB9" s="66"/>
      <c r="AC9" s="66"/>
      <c r="AD9" s="66"/>
      <c r="AE9" s="66"/>
      <c r="AF9" s="66"/>
      <c r="AG9" s="66"/>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c r="DU9" s="115"/>
      <c r="DV9" s="115"/>
      <c r="DW9" s="115"/>
      <c r="DX9" s="115"/>
      <c r="DY9" s="115"/>
      <c r="DZ9" s="115"/>
      <c r="EA9" s="115"/>
      <c r="EB9" s="115"/>
      <c r="EC9" s="115"/>
      <c r="ED9" s="115"/>
      <c r="EE9" s="115"/>
      <c r="EF9" s="115"/>
      <c r="EG9" s="115"/>
      <c r="EH9" s="115"/>
      <c r="EI9" s="115"/>
      <c r="EJ9" s="115"/>
      <c r="EK9" s="115"/>
      <c r="EL9" s="115"/>
      <c r="EM9" s="115"/>
      <c r="EN9" s="115"/>
      <c r="EO9" s="115"/>
      <c r="EP9" s="115"/>
    </row>
    <row r="10">
      <c r="A10" s="79" t="s">
        <v>1455</v>
      </c>
      <c r="B10" s="80" t="s">
        <v>2</v>
      </c>
      <c r="C10" s="106"/>
      <c r="D10" s="82"/>
      <c r="E10" s="83" t="s">
        <v>2476</v>
      </c>
      <c r="F10" s="84"/>
      <c r="G10" s="86"/>
      <c r="H10" s="82"/>
      <c r="I10" s="82"/>
      <c r="J10" s="87">
        <f>IF(БД.ОП[Время Чел, сек/оп; сек/м]&gt;БД.ОП[Время машины, сек/оп; сек/м],БД.ОП[Время Чел, сек/оп; сек/м],БД.ОП[Время машины, сек/оп; сек/м])</f>
        <v>6.5</v>
      </c>
      <c r="K10" s="104">
        <v>600.0</v>
      </c>
      <c r="L10" s="88">
        <v>2.0</v>
      </c>
      <c r="M10" s="89">
        <v>0.0</v>
      </c>
      <c r="N10"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6.5</v>
      </c>
      <c r="O10" s="90">
        <f>'БД.ОБЩ'!$U$9</f>
        <v>0.4227803618</v>
      </c>
      <c r="P10" s="90">
        <f>'БД.ОБЩ'!$U$10</f>
        <v>0.417907715</v>
      </c>
      <c r="Q10" s="91">
        <f>IFERROR(__xludf.DUMMYFUNCTION("IF(E10="""","""",IFERROR(QUERY({БД.ОБ[Стоимость 1 сек. эксплуатации без НДС],БД.ОБ[Для базы]},""select Col1 where Col2='""&amp;БД.ОП[Машина]&amp;""'""),""Проблемки""))"),0.09712509712509712)</f>
        <v>0.09712509713</v>
      </c>
      <c r="R10" s="92" t="s">
        <v>6484</v>
      </c>
      <c r="S10" s="93"/>
      <c r="T10" s="93"/>
      <c r="U10" s="93"/>
      <c r="V10" s="93">
        <v>3.0</v>
      </c>
      <c r="W10" s="94">
        <v>0.5</v>
      </c>
      <c r="X10" s="93">
        <v>7.0</v>
      </c>
      <c r="Y10" s="93"/>
      <c r="Z10" s="93" t="s">
        <v>6485</v>
      </c>
      <c r="AA10" s="93" t="s">
        <v>6485</v>
      </c>
      <c r="AB10" s="66"/>
      <c r="AC10" s="66"/>
      <c r="AD10" s="66"/>
      <c r="AE10" s="66"/>
      <c r="AF10" s="66"/>
      <c r="AG10" s="66"/>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5"/>
      <c r="BU10" s="115"/>
      <c r="BV10" s="115"/>
      <c r="BW10" s="115"/>
      <c r="BX10" s="115"/>
      <c r="BY10" s="115"/>
      <c r="BZ10" s="115"/>
      <c r="CA10" s="115"/>
      <c r="CB10" s="115"/>
      <c r="CC10" s="115"/>
      <c r="CD10" s="115"/>
      <c r="CE10" s="115"/>
      <c r="CF10" s="115"/>
      <c r="CG10" s="115"/>
      <c r="CH10" s="115"/>
      <c r="CI10" s="115"/>
      <c r="CJ10" s="115"/>
      <c r="CK10" s="115"/>
      <c r="CL10" s="115"/>
      <c r="CM10" s="115"/>
      <c r="CN10" s="115"/>
      <c r="CO10" s="115"/>
      <c r="CP10" s="115"/>
      <c r="CQ10" s="115"/>
      <c r="CR10" s="115"/>
      <c r="CS10" s="115"/>
      <c r="CT10" s="115"/>
      <c r="CU10" s="115"/>
      <c r="CV10" s="115"/>
      <c r="CW10" s="115"/>
      <c r="CX10" s="115"/>
      <c r="CY10" s="115"/>
      <c r="CZ10" s="115"/>
      <c r="DA10" s="115"/>
      <c r="DB10" s="115"/>
      <c r="DC10" s="115"/>
      <c r="DD10" s="115"/>
      <c r="DE10" s="115"/>
      <c r="DF10" s="115"/>
      <c r="DG10" s="115"/>
      <c r="DH10" s="115"/>
      <c r="DI10" s="115"/>
      <c r="DJ10" s="115"/>
      <c r="DK10" s="115"/>
      <c r="DL10" s="115"/>
      <c r="DM10" s="115"/>
      <c r="DN10" s="115"/>
      <c r="DO10" s="115"/>
      <c r="DP10" s="115"/>
      <c r="DQ10" s="115"/>
      <c r="DR10" s="115"/>
      <c r="DS10" s="115"/>
      <c r="DT10" s="115"/>
      <c r="DU10" s="115"/>
      <c r="DV10" s="115"/>
      <c r="DW10" s="115"/>
      <c r="DX10" s="115"/>
      <c r="DY10" s="115"/>
      <c r="DZ10" s="115"/>
      <c r="EA10" s="115"/>
      <c r="EB10" s="115"/>
      <c r="EC10" s="115"/>
      <c r="ED10" s="115"/>
      <c r="EE10" s="115"/>
      <c r="EF10" s="115"/>
      <c r="EG10" s="115"/>
      <c r="EH10" s="115"/>
      <c r="EI10" s="115"/>
      <c r="EJ10" s="115"/>
      <c r="EK10" s="115"/>
      <c r="EL10" s="115"/>
      <c r="EM10" s="115"/>
      <c r="EN10" s="115"/>
      <c r="EO10" s="115"/>
      <c r="EP10" s="115"/>
    </row>
    <row r="11">
      <c r="A11" s="79" t="s">
        <v>1452</v>
      </c>
      <c r="B11" s="80" t="s">
        <v>3</v>
      </c>
      <c r="C11" s="106"/>
      <c r="D11" s="82"/>
      <c r="E11" s="83" t="s">
        <v>2514</v>
      </c>
      <c r="F11" s="84"/>
      <c r="G11" s="86"/>
      <c r="H11" s="82"/>
      <c r="I11" s="82"/>
      <c r="J11" s="87">
        <f>IF(БД.ОП[Время Чел, сек/оп; сек/м]&gt;БД.ОП[Время машины, сек/оп; сек/м],БД.ОП[Время Чел, сек/оп; сек/м],БД.ОП[Время машины, сек/оп; сек/м])</f>
        <v>5.5</v>
      </c>
      <c r="K11" s="104">
        <v>600.0</v>
      </c>
      <c r="L11" s="88">
        <v>2.0</v>
      </c>
      <c r="M11" s="89">
        <v>0.0</v>
      </c>
      <c r="N11"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5.5</v>
      </c>
      <c r="O11" s="90">
        <f>'БД.ОБЩ'!$U$9</f>
        <v>0.4227803618</v>
      </c>
      <c r="P11" s="90">
        <f>'БД.ОБЩ'!$U$10</f>
        <v>0.417907715</v>
      </c>
      <c r="Q11" s="91">
        <f>IFERROR(__xludf.DUMMYFUNCTION("IF(E11="""","""",IFERROR(QUERY({БД.ОБ[Стоимость 1 сек. эксплуатации без НДС],БД.ОБ[Для базы]},""select Col1 where Col2='""&amp;БД.ОП[Машина]&amp;""'""),""Проблемки""))"),0.28328153328153327)</f>
        <v>0.2832815333</v>
      </c>
      <c r="R11" s="92" t="s">
        <v>6484</v>
      </c>
      <c r="S11" s="93"/>
      <c r="T11" s="93"/>
      <c r="U11" s="93"/>
      <c r="V11" s="93">
        <v>3.0</v>
      </c>
      <c r="W11" s="94">
        <v>0.5</v>
      </c>
      <c r="X11" s="93">
        <v>5.0</v>
      </c>
      <c r="Y11" s="93"/>
      <c r="Z11" s="93" t="s">
        <v>6485</v>
      </c>
      <c r="AA11" s="93" t="s">
        <v>6485</v>
      </c>
      <c r="AB11" s="66"/>
      <c r="AC11" s="66"/>
      <c r="AD11" s="66"/>
      <c r="AE11" s="66"/>
      <c r="AF11" s="66"/>
      <c r="AG11" s="66"/>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c r="CU11" s="115"/>
      <c r="CV11" s="115"/>
      <c r="CW11" s="115"/>
      <c r="CX11" s="115"/>
      <c r="CY11" s="115"/>
      <c r="CZ11" s="115"/>
      <c r="DA11" s="115"/>
      <c r="DB11" s="115"/>
      <c r="DC11" s="115"/>
      <c r="DD11" s="115"/>
      <c r="DE11" s="115"/>
      <c r="DF11" s="115"/>
      <c r="DG11" s="115"/>
      <c r="DH11" s="115"/>
      <c r="DI11" s="115"/>
      <c r="DJ11" s="115"/>
      <c r="DK11" s="115"/>
      <c r="DL11" s="115"/>
      <c r="DM11" s="115"/>
      <c r="DN11" s="115"/>
      <c r="DO11" s="115"/>
      <c r="DP11" s="115"/>
      <c r="DQ11" s="115"/>
      <c r="DR11" s="115"/>
      <c r="DS11" s="115"/>
      <c r="DT11" s="115"/>
      <c r="DU11" s="115"/>
      <c r="DV11" s="115"/>
      <c r="DW11" s="115"/>
      <c r="DX11" s="115"/>
      <c r="DY11" s="115"/>
      <c r="DZ11" s="115"/>
      <c r="EA11" s="115"/>
      <c r="EB11" s="115"/>
      <c r="EC11" s="115"/>
      <c r="ED11" s="115"/>
      <c r="EE11" s="115"/>
      <c r="EF11" s="115"/>
      <c r="EG11" s="115"/>
      <c r="EH11" s="115"/>
      <c r="EI11" s="115"/>
      <c r="EJ11" s="115"/>
      <c r="EK11" s="115"/>
      <c r="EL11" s="115"/>
      <c r="EM11" s="115"/>
      <c r="EN11" s="115"/>
      <c r="EO11" s="115"/>
      <c r="EP11" s="115"/>
    </row>
    <row r="12">
      <c r="A12" s="79" t="s">
        <v>1453</v>
      </c>
      <c r="B12" s="80" t="s">
        <v>3</v>
      </c>
      <c r="C12" s="106"/>
      <c r="D12" s="82"/>
      <c r="E12" s="83" t="s">
        <v>2514</v>
      </c>
      <c r="F12" s="84"/>
      <c r="G12" s="86"/>
      <c r="H12" s="82"/>
      <c r="I12" s="82"/>
      <c r="J12" s="87">
        <f>IF(БД.ОП[Время Чел, сек/оп; сек/м]&gt;БД.ОП[Время машины, сек/оп; сек/м],БД.ОП[Время Чел, сек/оп; сек/м],БД.ОП[Время машины, сек/оп; сек/м])</f>
        <v>6</v>
      </c>
      <c r="K12" s="104">
        <v>600.0</v>
      </c>
      <c r="L12" s="88">
        <v>2.0</v>
      </c>
      <c r="M12" s="89">
        <v>0.0</v>
      </c>
      <c r="N12"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6</v>
      </c>
      <c r="O12" s="90">
        <f>'БД.ОБЩ'!$U$9</f>
        <v>0.4227803618</v>
      </c>
      <c r="P12" s="90">
        <f>'БД.ОБЩ'!$U$10</f>
        <v>0.417907715</v>
      </c>
      <c r="Q12" s="91">
        <f>IFERROR(__xludf.DUMMYFUNCTION("IF(E12="""","""",IFERROR(QUERY({БД.ОБ[Стоимость 1 сек. эксплуатации без НДС],БД.ОБ[Для базы]},""select Col1 where Col2='""&amp;БД.ОП[Машина]&amp;""'""),""Проблемки""))"),0.28328153328153327)</f>
        <v>0.2832815333</v>
      </c>
      <c r="R12" s="92" t="s">
        <v>6484</v>
      </c>
      <c r="S12" s="93"/>
      <c r="T12" s="93"/>
      <c r="U12" s="93"/>
      <c r="V12" s="93">
        <v>3.0</v>
      </c>
      <c r="W12" s="94">
        <v>0.5</v>
      </c>
      <c r="X12" s="93">
        <v>6.0</v>
      </c>
      <c r="Y12" s="93"/>
      <c r="Z12" s="93" t="s">
        <v>6485</v>
      </c>
      <c r="AA12" s="93" t="s">
        <v>6485</v>
      </c>
      <c r="AB12" s="66"/>
      <c r="AC12" s="66"/>
      <c r="AD12" s="66"/>
      <c r="AE12" s="66"/>
      <c r="AF12" s="66"/>
      <c r="AG12" s="66"/>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15"/>
      <c r="DH12" s="115"/>
      <c r="DI12" s="115"/>
      <c r="DJ12" s="115"/>
      <c r="DK12" s="115"/>
      <c r="DL12" s="115"/>
      <c r="DM12" s="115"/>
      <c r="DN12" s="115"/>
      <c r="DO12" s="115"/>
      <c r="DP12" s="115"/>
      <c r="DQ12" s="115"/>
      <c r="DR12" s="115"/>
      <c r="DS12" s="115"/>
      <c r="DT12" s="115"/>
      <c r="DU12" s="115"/>
      <c r="DV12" s="115"/>
      <c r="DW12" s="115"/>
      <c r="DX12" s="115"/>
      <c r="DY12" s="115"/>
      <c r="DZ12" s="115"/>
      <c r="EA12" s="115"/>
      <c r="EB12" s="115"/>
      <c r="EC12" s="115"/>
      <c r="ED12" s="115"/>
      <c r="EE12" s="115"/>
      <c r="EF12" s="115"/>
      <c r="EG12" s="115"/>
      <c r="EH12" s="115"/>
      <c r="EI12" s="115"/>
      <c r="EJ12" s="115"/>
      <c r="EK12" s="115"/>
      <c r="EL12" s="115"/>
      <c r="EM12" s="115"/>
      <c r="EN12" s="115"/>
      <c r="EO12" s="115"/>
      <c r="EP12" s="115"/>
    </row>
    <row r="13">
      <c r="A13" s="79" t="s">
        <v>1456</v>
      </c>
      <c r="B13" s="80" t="s">
        <v>3</v>
      </c>
      <c r="C13" s="106"/>
      <c r="D13" s="82"/>
      <c r="E13" s="83" t="s">
        <v>2514</v>
      </c>
      <c r="F13" s="84"/>
      <c r="G13" s="86"/>
      <c r="H13" s="82"/>
      <c r="I13" s="82"/>
      <c r="J13" s="87">
        <f>IF(БД.ОП[Время Чел, сек/оп; сек/м]&gt;БД.ОП[Время машины, сек/оп; сек/м],БД.ОП[Время Чел, сек/оп; сек/м],БД.ОП[Время машины, сек/оп; сек/м])</f>
        <v>7</v>
      </c>
      <c r="K13" s="104">
        <v>600.0</v>
      </c>
      <c r="L13" s="88">
        <v>2.0</v>
      </c>
      <c r="M13" s="89">
        <v>0.0</v>
      </c>
      <c r="N13"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7</v>
      </c>
      <c r="O13" s="90">
        <f>'БД.ОБЩ'!$U$9</f>
        <v>0.4227803618</v>
      </c>
      <c r="P13" s="90">
        <f>'БД.ОБЩ'!$U$10</f>
        <v>0.417907715</v>
      </c>
      <c r="Q13" s="91">
        <f>IFERROR(__xludf.DUMMYFUNCTION("IF(E13="""","""",IFERROR(QUERY({БД.ОБ[Стоимость 1 сек. эксплуатации без НДС],БД.ОБ[Для базы]},""select Col1 where Col2='""&amp;БД.ОП[Машина]&amp;""'""),""Проблемки""))"),0.28328153328153327)</f>
        <v>0.2832815333</v>
      </c>
      <c r="R13" s="92" t="s">
        <v>6484</v>
      </c>
      <c r="S13" s="93"/>
      <c r="T13" s="93"/>
      <c r="U13" s="93"/>
      <c r="V13" s="93">
        <v>3.0</v>
      </c>
      <c r="W13" s="94">
        <v>0.5</v>
      </c>
      <c r="X13" s="93">
        <v>8.0</v>
      </c>
      <c r="Y13" s="93"/>
      <c r="Z13" s="93" t="s">
        <v>6485</v>
      </c>
      <c r="AA13" s="93" t="s">
        <v>6485</v>
      </c>
      <c r="AB13" s="66"/>
      <c r="AC13" s="66"/>
      <c r="AD13" s="66"/>
      <c r="AE13" s="66"/>
      <c r="AF13" s="66"/>
      <c r="AG13" s="66"/>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c r="CU13" s="115"/>
      <c r="CV13" s="115"/>
      <c r="CW13" s="115"/>
      <c r="CX13" s="115"/>
      <c r="CY13" s="115"/>
      <c r="CZ13" s="115"/>
      <c r="DA13" s="115"/>
      <c r="DB13" s="115"/>
      <c r="DC13" s="115"/>
      <c r="DD13" s="115"/>
      <c r="DE13" s="115"/>
      <c r="DF13" s="115"/>
      <c r="DG13" s="115"/>
      <c r="DH13" s="115"/>
      <c r="DI13" s="115"/>
      <c r="DJ13" s="115"/>
      <c r="DK13" s="115"/>
      <c r="DL13" s="115"/>
      <c r="DM13" s="115"/>
      <c r="DN13" s="115"/>
      <c r="DO13" s="115"/>
      <c r="DP13" s="115"/>
      <c r="DQ13" s="115"/>
      <c r="DR13" s="115"/>
      <c r="DS13" s="115"/>
      <c r="DT13" s="115"/>
      <c r="DU13" s="115"/>
      <c r="DV13" s="115"/>
      <c r="DW13" s="115"/>
      <c r="DX13" s="115"/>
      <c r="DY13" s="115"/>
      <c r="DZ13" s="115"/>
      <c r="EA13" s="115"/>
      <c r="EB13" s="115"/>
      <c r="EC13" s="115"/>
      <c r="ED13" s="115"/>
      <c r="EE13" s="115"/>
      <c r="EF13" s="115"/>
      <c r="EG13" s="115"/>
      <c r="EH13" s="115"/>
      <c r="EI13" s="115"/>
      <c r="EJ13" s="115"/>
      <c r="EK13" s="115"/>
      <c r="EL13" s="115"/>
      <c r="EM13" s="115"/>
      <c r="EN13" s="115"/>
      <c r="EO13" s="115"/>
      <c r="EP13" s="115"/>
    </row>
    <row r="14">
      <c r="A14" s="79" t="s">
        <v>1457</v>
      </c>
      <c r="B14" s="80" t="s">
        <v>3</v>
      </c>
      <c r="C14" s="106"/>
      <c r="D14" s="82"/>
      <c r="E14" s="83" t="s">
        <v>2514</v>
      </c>
      <c r="F14" s="84"/>
      <c r="G14" s="86"/>
      <c r="H14" s="82"/>
      <c r="I14" s="82"/>
      <c r="J14" s="87">
        <f>IF(БД.ОП[Время Чел, сек/оп; сек/м]&gt;БД.ОП[Время машины, сек/оп; сек/м],БД.ОП[Время Чел, сек/оп; сек/м],БД.ОП[Время машины, сек/оп; сек/м])</f>
        <v>7.5</v>
      </c>
      <c r="K14" s="104">
        <v>600.0</v>
      </c>
      <c r="L14" s="88">
        <v>2.0</v>
      </c>
      <c r="M14" s="89">
        <v>0.0</v>
      </c>
      <c r="N14"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7.5</v>
      </c>
      <c r="O14" s="90">
        <f>'БД.ОБЩ'!$U$9</f>
        <v>0.4227803618</v>
      </c>
      <c r="P14" s="90">
        <f>'БД.ОБЩ'!$U$10</f>
        <v>0.417907715</v>
      </c>
      <c r="Q14" s="91">
        <f>IFERROR(__xludf.DUMMYFUNCTION("IF(E14="""","""",IFERROR(QUERY({БД.ОБ[Стоимость 1 сек. эксплуатации без НДС],БД.ОБ[Для базы]},""select Col1 where Col2='""&amp;БД.ОП[Машина]&amp;""'""),""Проблемки""))"),0.28328153328153327)</f>
        <v>0.2832815333</v>
      </c>
      <c r="R14" s="92" t="s">
        <v>6484</v>
      </c>
      <c r="S14" s="93"/>
      <c r="T14" s="93"/>
      <c r="U14" s="93"/>
      <c r="V14" s="93">
        <v>3.0</v>
      </c>
      <c r="W14" s="94">
        <v>0.5</v>
      </c>
      <c r="X14" s="93">
        <v>9.0</v>
      </c>
      <c r="Y14" s="93"/>
      <c r="Z14" s="93" t="s">
        <v>6485</v>
      </c>
      <c r="AA14" s="93" t="s">
        <v>6485</v>
      </c>
      <c r="AB14" s="66"/>
      <c r="AC14" s="66"/>
      <c r="AD14" s="66"/>
      <c r="AE14" s="66"/>
      <c r="AF14" s="66"/>
      <c r="AG14" s="66"/>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c r="DU14" s="115"/>
      <c r="DV14" s="115"/>
      <c r="DW14" s="115"/>
      <c r="DX14" s="115"/>
      <c r="DY14" s="115"/>
      <c r="DZ14" s="115"/>
      <c r="EA14" s="115"/>
      <c r="EB14" s="115"/>
      <c r="EC14" s="115"/>
      <c r="ED14" s="115"/>
      <c r="EE14" s="115"/>
      <c r="EF14" s="115"/>
      <c r="EG14" s="115"/>
      <c r="EH14" s="115"/>
      <c r="EI14" s="115"/>
      <c r="EJ14" s="115"/>
      <c r="EK14" s="115"/>
      <c r="EL14" s="115"/>
      <c r="EM14" s="115"/>
      <c r="EN14" s="115"/>
      <c r="EO14" s="115"/>
      <c r="EP14" s="115"/>
    </row>
    <row r="15">
      <c r="A15" s="102" t="s">
        <v>1450</v>
      </c>
      <c r="B15" s="80" t="s">
        <v>4</v>
      </c>
      <c r="C15" s="96"/>
      <c r="D15" s="97"/>
      <c r="E15" s="83" t="s">
        <v>2704</v>
      </c>
      <c r="F15" s="80"/>
      <c r="G15" s="100"/>
      <c r="H15" s="97"/>
      <c r="I15" s="97"/>
      <c r="J15" s="87">
        <f>IF(БД.ОП[Время Чел, сек/оп; сек/м]&gt;БД.ОП[Время машины, сек/оп; сек/м],БД.ОП[Время Чел, сек/оп; сек/м],БД.ОП[Время машины, сек/оп; сек/м])</f>
        <v>4</v>
      </c>
      <c r="K15" s="104">
        <v>3600.0</v>
      </c>
      <c r="L15" s="88">
        <v>2.0</v>
      </c>
      <c r="M15" s="111">
        <v>0.0</v>
      </c>
      <c r="N1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v>
      </c>
      <c r="O15" s="90">
        <f>'БД.ОБЩ'!$U$9</f>
        <v>0.4227803618</v>
      </c>
      <c r="P15" s="90">
        <f>'БД.ОБЩ'!$U$10</f>
        <v>0.417907715</v>
      </c>
      <c r="Q15" s="91">
        <f>IFERROR(__xludf.DUMMYFUNCTION("IF(E15="""","""",IFERROR(QUERY({БД.ОБ[Стоимость 1 сек. эксплуатации без НДС],БД.ОБ[Для базы]},""select Col1 where Col2='""&amp;БД.ОП[Машина]&amp;""'""),""Проблемки""))"),0.24281274281274282)</f>
        <v>0.2428127428</v>
      </c>
      <c r="R15" s="92" t="s">
        <v>6484</v>
      </c>
      <c r="S15" s="110"/>
      <c r="T15" s="110"/>
      <c r="U15" s="93"/>
      <c r="V15" s="93">
        <v>3.0</v>
      </c>
      <c r="W15" s="94">
        <v>0.2</v>
      </c>
      <c r="X15" s="93">
        <v>5.0</v>
      </c>
      <c r="Y15" s="93"/>
      <c r="Z15" s="93" t="s">
        <v>6485</v>
      </c>
      <c r="AA15" s="93" t="s">
        <v>6485</v>
      </c>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6"/>
      <c r="DV15" s="66"/>
      <c r="DW15" s="66"/>
      <c r="DX15" s="66"/>
      <c r="DY15" s="66"/>
      <c r="DZ15" s="66"/>
      <c r="EA15" s="66"/>
      <c r="EB15" s="66"/>
      <c r="EC15" s="66"/>
      <c r="ED15" s="66"/>
      <c r="EE15" s="66"/>
      <c r="EF15" s="66"/>
      <c r="EG15" s="66"/>
      <c r="EH15" s="66"/>
      <c r="EI15" s="66"/>
      <c r="EJ15" s="66"/>
      <c r="EK15" s="66"/>
      <c r="EL15" s="66"/>
      <c r="EM15" s="66"/>
      <c r="EN15" s="66"/>
      <c r="EO15" s="66"/>
      <c r="EP15" s="66"/>
    </row>
    <row r="16">
      <c r="A16" s="102" t="s">
        <v>2861</v>
      </c>
      <c r="B16" s="80" t="s">
        <v>5</v>
      </c>
      <c r="C16" s="96"/>
      <c r="D16" s="97"/>
      <c r="E16" s="83" t="s">
        <v>2708</v>
      </c>
      <c r="F16" s="80"/>
      <c r="G16" s="100"/>
      <c r="H16" s="97"/>
      <c r="I16" s="97"/>
      <c r="J16" s="87">
        <f>IF(БД.ОП[Время Чел, сек/оп; сек/м]&gt;БД.ОП[Время машины, сек/оп; сек/м],БД.ОП[Время Чел, сек/оп; сек/м],БД.ОП[Время машины, сек/оп; сек/м])</f>
        <v>4</v>
      </c>
      <c r="K16" s="104">
        <v>3600.0</v>
      </c>
      <c r="L16" s="88">
        <v>2.0</v>
      </c>
      <c r="M16" s="111">
        <v>0.0</v>
      </c>
      <c r="N1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v>
      </c>
      <c r="O16" s="90">
        <f>'БД.ОБЩ'!$U$9</f>
        <v>0.4227803618</v>
      </c>
      <c r="P16" s="90">
        <f>'БД.ОБЩ'!$U$10</f>
        <v>0.417907715</v>
      </c>
      <c r="Q16" s="91">
        <f>IFERROR(__xludf.DUMMYFUNCTION("IF(E16="""","""",IFERROR(QUERY({БД.ОБ[Стоимость 1 сек. эксплуатации без НДС],БД.ОБ[Для базы]},""select Col1 where Col2='""&amp;БД.ОП[Машина]&amp;""'""),""Проблемки""))"),0.2913752913752914)</f>
        <v>0.2913752914</v>
      </c>
      <c r="R16" s="92" t="s">
        <v>6484</v>
      </c>
      <c r="S16" s="110"/>
      <c r="T16" s="110"/>
      <c r="U16" s="93"/>
      <c r="V16" s="93">
        <v>3.0</v>
      </c>
      <c r="W16" s="94">
        <v>0.2</v>
      </c>
      <c r="X16" s="93">
        <v>5.0</v>
      </c>
      <c r="Y16" s="93"/>
      <c r="Z16" s="93" t="s">
        <v>6485</v>
      </c>
      <c r="AA16" s="93" t="s">
        <v>6485</v>
      </c>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row>
    <row r="17">
      <c r="A17" s="102" t="s">
        <v>1454</v>
      </c>
      <c r="B17" s="80" t="s">
        <v>4</v>
      </c>
      <c r="C17" s="96"/>
      <c r="D17" s="97"/>
      <c r="E17" s="83" t="s">
        <v>2704</v>
      </c>
      <c r="F17" s="80"/>
      <c r="G17" s="100"/>
      <c r="H17" s="97"/>
      <c r="I17" s="97"/>
      <c r="J17" s="87">
        <f>IF(БД.ОП[Время Чел, сек/оп; сек/м]&gt;БД.ОП[Время машины, сек/оп; сек/м],БД.ОП[Время Чел, сек/оп; сек/м],БД.ОП[Время машины, сек/оп; сек/м])</f>
        <v>4.8</v>
      </c>
      <c r="K17" s="104">
        <v>3600.0</v>
      </c>
      <c r="L17" s="88">
        <v>2.0</v>
      </c>
      <c r="M17" s="111">
        <v>0.0</v>
      </c>
      <c r="N1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4.8</v>
      </c>
      <c r="O17" s="90">
        <f>'БД.ОБЩ'!$U$9</f>
        <v>0.4227803618</v>
      </c>
      <c r="P17" s="90">
        <f>'БД.ОБЩ'!$U$10</f>
        <v>0.417907715</v>
      </c>
      <c r="Q17" s="91">
        <f>IFERROR(__xludf.DUMMYFUNCTION("IF(E17="""","""",IFERROR(QUERY({БД.ОБ[Стоимость 1 сек. эксплуатации без НДС],БД.ОБ[Для базы]},""select Col1 where Col2='""&amp;БД.ОП[Машина]&amp;""'""),""Проблемки""))"),0.24281274281274282)</f>
        <v>0.2428127428</v>
      </c>
      <c r="R17" s="92" t="s">
        <v>6484</v>
      </c>
      <c r="S17" s="110"/>
      <c r="T17" s="110"/>
      <c r="U17" s="93"/>
      <c r="V17" s="93">
        <v>3.0</v>
      </c>
      <c r="W17" s="94">
        <v>0.2</v>
      </c>
      <c r="X17" s="93">
        <v>9.0</v>
      </c>
      <c r="Y17" s="93"/>
      <c r="Z17" s="93" t="s">
        <v>6485</v>
      </c>
      <c r="AA17" s="93" t="s">
        <v>6485</v>
      </c>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66"/>
      <c r="EF17" s="66"/>
      <c r="EG17" s="66"/>
      <c r="EH17" s="66"/>
      <c r="EI17" s="66"/>
      <c r="EJ17" s="66"/>
      <c r="EK17" s="66"/>
      <c r="EL17" s="66"/>
      <c r="EM17" s="66"/>
      <c r="EN17" s="66"/>
      <c r="EO17" s="66"/>
      <c r="EP17" s="66"/>
    </row>
    <row r="18">
      <c r="A18" s="105" t="s">
        <v>1444</v>
      </c>
      <c r="B18" s="80" t="s">
        <v>1</v>
      </c>
      <c r="C18" s="96"/>
      <c r="D18" s="97"/>
      <c r="E18" s="103" t="s">
        <v>2720</v>
      </c>
      <c r="F18" s="80"/>
      <c r="G18" s="100"/>
      <c r="H18" s="97"/>
      <c r="I18" s="97"/>
      <c r="J18" s="87">
        <f>IF(БД.ОП[Время Чел, сек/оп; сек/м]&gt;БД.ОП[Время машины, сек/оп; сек/м],БД.ОП[Время Чел, сек/оп; сек/м],БД.ОП[Время машины, сек/оп; сек/м])</f>
        <v>4.5</v>
      </c>
      <c r="K18" s="104">
        <v>300.0</v>
      </c>
      <c r="L18" s="88">
        <v>2.0</v>
      </c>
      <c r="M18" s="111">
        <v>0.0</v>
      </c>
      <c r="N1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4.5</v>
      </c>
      <c r="O18" s="90">
        <f>'БД.ОБЩ'!$U$9</f>
        <v>0.4227803618</v>
      </c>
      <c r="P18" s="90">
        <f>'БД.ОБЩ'!$U$10</f>
        <v>0.417907715</v>
      </c>
      <c r="Q18" s="91">
        <f>IFERROR(__xludf.DUMMYFUNCTION("IF(E18="""","""",IFERROR(QUERY({БД.ОБ[Стоимость 1 сек. эксплуатации без НДС],БД.ОБ[Для базы]},""select Col1 where Col2='""&amp;БД.ОП[Машина]&amp;""'""),""Проблемки""))"),0.04046879046879047)</f>
        <v>0.04046879047</v>
      </c>
      <c r="R18" s="92" t="s">
        <v>6484</v>
      </c>
      <c r="S18" s="110"/>
      <c r="T18" s="110"/>
      <c r="U18" s="93"/>
      <c r="V18" s="93">
        <v>3.0</v>
      </c>
      <c r="W18" s="94">
        <v>1.5</v>
      </c>
      <c r="X18" s="93">
        <v>1.0</v>
      </c>
      <c r="Y18" s="93"/>
      <c r="Z18" s="93" t="s">
        <v>6485</v>
      </c>
      <c r="AA18" s="93" t="s">
        <v>6485</v>
      </c>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row>
    <row r="19">
      <c r="A19" s="105" t="s">
        <v>1461</v>
      </c>
      <c r="B19" s="80" t="s">
        <v>1</v>
      </c>
      <c r="C19" s="96"/>
      <c r="D19" s="97"/>
      <c r="E19" s="103" t="s">
        <v>2427</v>
      </c>
      <c r="F19" s="80"/>
      <c r="G19" s="100"/>
      <c r="H19" s="97"/>
      <c r="I19" s="97"/>
      <c r="J19" s="87">
        <f>IF(БД.ОП[Время Чел, сек/оп; сек/м]&gt;БД.ОП[Время машины, сек/оп; сек/м],БД.ОП[Время Чел, сек/оп; сек/м],БД.ОП[Время машины, сек/оп; сек/м])</f>
        <v>3.5</v>
      </c>
      <c r="K19" s="104">
        <v>300.0</v>
      </c>
      <c r="L19" s="88">
        <v>2.0</v>
      </c>
      <c r="M19" s="111">
        <v>0.0</v>
      </c>
      <c r="N1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3.5</v>
      </c>
      <c r="O19" s="90">
        <f>'БД.ОБЩ'!$U$9</f>
        <v>0.4227803618</v>
      </c>
      <c r="P19" s="90">
        <f>'БД.ОБЩ'!$U$10</f>
        <v>0.417907715</v>
      </c>
      <c r="Q19" s="91">
        <f>IFERROR(__xludf.DUMMYFUNCTION("IF(E19="""","""",IFERROR(QUERY({БД.ОБ[Стоимость 1 сек. эксплуатации без НДС],БД.ОБ[Для базы]},""select Col1 where Col2='""&amp;БД.ОП[Машина]&amp;""'""),""Проблемки""))"),0.03237503237503238)</f>
        <v>0.03237503238</v>
      </c>
      <c r="R19" s="92" t="s">
        <v>6484</v>
      </c>
      <c r="S19" s="110"/>
      <c r="T19" s="110"/>
      <c r="U19" s="93"/>
      <c r="V19" s="93">
        <v>3.0</v>
      </c>
      <c r="W19" s="94">
        <v>0.5</v>
      </c>
      <c r="X19" s="93">
        <v>1.0</v>
      </c>
      <c r="Y19" s="93"/>
      <c r="Z19" s="93" t="s">
        <v>6485</v>
      </c>
      <c r="AA19" s="93" t="s">
        <v>6485</v>
      </c>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row>
    <row r="20">
      <c r="A20" s="116" t="s">
        <v>1463</v>
      </c>
      <c r="B20" s="80" t="s">
        <v>1</v>
      </c>
      <c r="C20" s="96"/>
      <c r="D20" s="97"/>
      <c r="E20" s="103" t="s">
        <v>2427</v>
      </c>
      <c r="F20" s="84"/>
      <c r="G20" s="100"/>
      <c r="H20" s="97"/>
      <c r="I20" s="97"/>
      <c r="J20" s="87">
        <f>IF(БД.ОП[Время Чел, сек/оп; сек/м]&gt;БД.ОП[Время машины, сек/оп; сек/м],БД.ОП[Время Чел, сек/оп; сек/м],БД.ОП[Время машины, сек/оп; сек/м])</f>
        <v>3.5</v>
      </c>
      <c r="K20" s="104">
        <v>300.0</v>
      </c>
      <c r="L20" s="88">
        <v>2.0</v>
      </c>
      <c r="M20" s="111">
        <v>0.0</v>
      </c>
      <c r="N2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3.5</v>
      </c>
      <c r="O20" s="90">
        <f>'БД.ОБЩ'!$U$9</f>
        <v>0.4227803618</v>
      </c>
      <c r="P20" s="90">
        <f>'БД.ОБЩ'!$U$10</f>
        <v>0.417907715</v>
      </c>
      <c r="Q20" s="91">
        <f>IFERROR(__xludf.DUMMYFUNCTION("IF(E20="""","""",IFERROR(QUERY({БД.ОБ[Стоимость 1 сек. эксплуатации без НДС],БД.ОБ[Для базы]},""select Col1 where Col2='""&amp;БД.ОП[Машина]&amp;""'""),""Проблемки""))"),0.03237503237503238)</f>
        <v>0.03237503238</v>
      </c>
      <c r="R20" s="92" t="s">
        <v>6484</v>
      </c>
      <c r="S20" s="117"/>
      <c r="T20" s="117"/>
      <c r="U20" s="93"/>
      <c r="V20" s="93">
        <v>3.0</v>
      </c>
      <c r="W20" s="94">
        <v>0.5</v>
      </c>
      <c r="X20" s="93">
        <v>1.0</v>
      </c>
      <c r="Y20" s="93"/>
      <c r="Z20" s="93" t="s">
        <v>6485</v>
      </c>
      <c r="AA20" s="93" t="s">
        <v>6485</v>
      </c>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6"/>
      <c r="DO20" s="66"/>
      <c r="DP20" s="66"/>
      <c r="DQ20" s="66"/>
      <c r="DR20" s="66"/>
      <c r="DS20" s="66"/>
      <c r="DT20" s="66"/>
      <c r="DU20" s="66"/>
      <c r="DV20" s="66"/>
      <c r="DW20" s="66"/>
      <c r="DX20" s="66"/>
      <c r="DY20" s="66"/>
      <c r="DZ20" s="66"/>
      <c r="EA20" s="66"/>
      <c r="EB20" s="66"/>
      <c r="EC20" s="66"/>
      <c r="ED20" s="66"/>
      <c r="EE20" s="66"/>
      <c r="EF20" s="66"/>
      <c r="EG20" s="66"/>
      <c r="EH20" s="66"/>
      <c r="EI20" s="66"/>
      <c r="EJ20" s="66"/>
      <c r="EK20" s="66"/>
      <c r="EL20" s="66"/>
      <c r="EM20" s="66"/>
      <c r="EN20" s="66"/>
      <c r="EO20" s="66"/>
      <c r="EP20" s="66"/>
    </row>
    <row r="21">
      <c r="A21" s="116" t="s">
        <v>1606</v>
      </c>
      <c r="B21" s="80" t="s">
        <v>6</v>
      </c>
      <c r="C21" s="106"/>
      <c r="D21" s="82"/>
      <c r="E21" s="83" t="s">
        <v>2498</v>
      </c>
      <c r="F21" s="84"/>
      <c r="G21" s="118"/>
      <c r="H21" s="82"/>
      <c r="I21" s="82"/>
      <c r="J21" s="87">
        <f>IF(БД.ОП[Время Чел, сек/оп; сек/м]&gt;БД.ОП[Время машины, сек/оп; сек/м],БД.ОП[Время Чел, сек/оп; сек/м],БД.ОП[Время машины, сек/оп; сек/м])</f>
        <v>10</v>
      </c>
      <c r="K21" s="88">
        <v>600.0</v>
      </c>
      <c r="L21" s="88">
        <v>3.0</v>
      </c>
      <c r="M21" s="119">
        <v>10.0</v>
      </c>
      <c r="N21"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v>
      </c>
      <c r="O21" s="90">
        <f>'БД.ОБЩ'!$U$9</f>
        <v>0.4227803618</v>
      </c>
      <c r="P21" s="90">
        <f>'БД.ОБЩ'!$U$10</f>
        <v>0.417907715</v>
      </c>
      <c r="Q21" s="91">
        <f>IFERROR(__xludf.DUMMYFUNCTION("IF(E21="""","""",IFERROR(QUERY({БД.ОБ[Стоимость 1 сек. эксплуатации без НДС],БД.ОБ[Для базы]},""select Col1 where Col2='""&amp;БД.ОП[Машина]&amp;""'""),""Проблемки""))"),0.044515669515669515)</f>
        <v>0.04451566952</v>
      </c>
      <c r="R21" s="92" t="s">
        <v>6486</v>
      </c>
      <c r="S21" s="93">
        <v>4.0</v>
      </c>
      <c r="T21" s="93">
        <v>4.0</v>
      </c>
      <c r="U21" s="93">
        <v>2.0</v>
      </c>
      <c r="V21" s="110"/>
      <c r="W21" s="112">
        <v>4.0</v>
      </c>
      <c r="X21" s="93">
        <v>1.0</v>
      </c>
      <c r="Y21" s="93"/>
      <c r="Z21" s="93" t="s">
        <v>6485</v>
      </c>
      <c r="AA21" s="93" t="s">
        <v>6485</v>
      </c>
      <c r="AB21" s="115"/>
      <c r="AC21" s="115"/>
      <c r="AD21" s="115"/>
      <c r="AE21" s="115"/>
      <c r="AF21" s="115"/>
      <c r="AG21" s="115"/>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6"/>
      <c r="DO21" s="66"/>
      <c r="DP21" s="66"/>
      <c r="DQ21" s="66"/>
      <c r="DR21" s="66"/>
      <c r="DS21" s="66"/>
      <c r="DT21" s="66"/>
      <c r="DU21" s="66"/>
      <c r="DV21" s="66"/>
      <c r="DW21" s="66"/>
      <c r="DX21" s="66"/>
      <c r="DY21" s="66"/>
      <c r="DZ21" s="66"/>
      <c r="EA21" s="66"/>
      <c r="EB21" s="66"/>
      <c r="EC21" s="66"/>
      <c r="ED21" s="66"/>
      <c r="EE21" s="66"/>
      <c r="EF21" s="66"/>
      <c r="EG21" s="66"/>
      <c r="EH21" s="66"/>
      <c r="EI21" s="66"/>
      <c r="EJ21" s="66"/>
      <c r="EK21" s="66"/>
      <c r="EL21" s="66"/>
      <c r="EM21" s="66"/>
      <c r="EN21" s="66"/>
      <c r="EO21" s="66"/>
      <c r="EP21" s="66"/>
    </row>
    <row r="22">
      <c r="A22" s="116" t="s">
        <v>1608</v>
      </c>
      <c r="B22" s="80" t="s">
        <v>6</v>
      </c>
      <c r="C22" s="96"/>
      <c r="D22" s="97"/>
      <c r="E22" s="98"/>
      <c r="F22" s="84"/>
      <c r="G22" s="120"/>
      <c r="H22" s="97"/>
      <c r="I22" s="97"/>
      <c r="J22" s="87">
        <f>IF(БД.ОП[Время Чел, сек/оп; сек/м]&gt;БД.ОП[Время машины, сек/оп; сек/м],БД.ОП[Время Чел, сек/оп; сек/м],БД.ОП[Время машины, сек/оп; сек/м])</f>
        <v>100</v>
      </c>
      <c r="K22" s="104">
        <v>1800.0</v>
      </c>
      <c r="L22" s="88">
        <v>3.0</v>
      </c>
      <c r="M22" s="111">
        <v>100.0</v>
      </c>
      <c r="N2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2" s="90">
        <f>'БД.ОБЩ'!$U$9</f>
        <v>0.4227803618</v>
      </c>
      <c r="P22" s="90">
        <f>'БД.ОБЩ'!$U$10</f>
        <v>0.417907715</v>
      </c>
      <c r="Q22" s="91" t="str">
        <f>IFERROR(__xludf.DUMMYFUNCTION("IF(E22="""","""",IFERROR(QUERY({БД.ОБ[Стоимость 1 сек. эксплуатации без НДС],БД.ОБ[Для базы]},""select Col1 where Col2='""&amp;БД.ОП[Машина]&amp;""'""),""Проблемки""))"),"")</f>
        <v/>
      </c>
      <c r="R22" s="92" t="s">
        <v>6486</v>
      </c>
      <c r="S22" s="121">
        <v>5.0</v>
      </c>
      <c r="T22" s="121">
        <v>90.0</v>
      </c>
      <c r="U22" s="93">
        <v>5.0</v>
      </c>
      <c r="V22" s="122"/>
      <c r="W22" s="123"/>
      <c r="X22" s="93"/>
      <c r="Y22" s="93"/>
      <c r="Z22" s="93" t="s">
        <v>6485</v>
      </c>
      <c r="AA22" s="93" t="s">
        <v>6485</v>
      </c>
      <c r="AB22" s="115"/>
      <c r="AC22" s="115"/>
      <c r="AD22" s="115"/>
      <c r="AE22" s="115"/>
      <c r="AF22" s="115"/>
      <c r="AG22" s="115"/>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66"/>
      <c r="DK22" s="66"/>
      <c r="DL22" s="66"/>
      <c r="DM22" s="66"/>
      <c r="DN22" s="66"/>
      <c r="DO22" s="66"/>
      <c r="DP22" s="66"/>
      <c r="DQ22" s="66"/>
      <c r="DR22" s="66"/>
      <c r="DS22" s="66"/>
      <c r="DT22" s="66"/>
      <c r="DU22" s="66"/>
      <c r="DV22" s="66"/>
      <c r="DW22" s="66"/>
      <c r="DX22" s="66"/>
      <c r="DY22" s="66"/>
      <c r="DZ22" s="66"/>
      <c r="EA22" s="66"/>
      <c r="EB22" s="66"/>
      <c r="EC22" s="66"/>
      <c r="ED22" s="66"/>
      <c r="EE22" s="66"/>
      <c r="EF22" s="66"/>
      <c r="EG22" s="66"/>
      <c r="EH22" s="66"/>
      <c r="EI22" s="66"/>
      <c r="EJ22" s="66"/>
      <c r="EK22" s="66"/>
      <c r="EL22" s="66"/>
      <c r="EM22" s="66"/>
      <c r="EN22" s="66"/>
      <c r="EO22" s="66"/>
      <c r="EP22" s="66"/>
    </row>
    <row r="23">
      <c r="A23" s="116" t="s">
        <v>1623</v>
      </c>
      <c r="B23" s="80" t="s">
        <v>6</v>
      </c>
      <c r="C23" s="106"/>
      <c r="D23" s="82"/>
      <c r="E23" s="98"/>
      <c r="F23" s="84"/>
      <c r="G23" s="118"/>
      <c r="H23" s="82"/>
      <c r="I23" s="82"/>
      <c r="J23" s="87">
        <f>IF(БД.ОП[Время Чел, сек/оп; сек/м]&gt;БД.ОП[Время машины, сек/оп; сек/м],БД.ОП[Время Чел, сек/оп; сек/м],БД.ОП[Время машины, сек/оп; сек/м])</f>
        <v>15</v>
      </c>
      <c r="K23" s="88">
        <v>120.0</v>
      </c>
      <c r="L23" s="88">
        <v>3.0</v>
      </c>
      <c r="M23" s="119">
        <v>15.0</v>
      </c>
      <c r="N23"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3" s="90">
        <f>'БД.ОБЩ'!$U$9</f>
        <v>0.4227803618</v>
      </c>
      <c r="P23" s="90">
        <f>'БД.ОБЩ'!$U$10</f>
        <v>0.417907715</v>
      </c>
      <c r="Q23" s="91" t="str">
        <f>IFERROR(__xludf.DUMMYFUNCTION("IF(E23="""","""",IFERROR(QUERY({БД.ОБ[Стоимость 1 сек. эксплуатации без НДС],БД.ОБ[Для базы]},""select Col1 where Col2='""&amp;БД.ОП[Машина]&amp;""'""),""Проблемки""))"),"")</f>
        <v/>
      </c>
      <c r="R23" s="92" t="s">
        <v>6486</v>
      </c>
      <c r="S23" s="124">
        <v>3.0</v>
      </c>
      <c r="T23" s="124">
        <v>10.0</v>
      </c>
      <c r="U23" s="93">
        <v>2.0</v>
      </c>
      <c r="V23" s="125"/>
      <c r="W23" s="123"/>
      <c r="X23" s="93"/>
      <c r="Y23" s="93"/>
      <c r="Z23" s="93" t="s">
        <v>6485</v>
      </c>
      <c r="AA23" s="93" t="s">
        <v>6485</v>
      </c>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5"/>
      <c r="BT23" s="115"/>
      <c r="BU23" s="115"/>
      <c r="BV23" s="115"/>
      <c r="BW23" s="115"/>
      <c r="BX23" s="115"/>
      <c r="BY23" s="115"/>
      <c r="BZ23" s="115"/>
      <c r="CA23" s="115"/>
      <c r="CB23" s="115"/>
      <c r="CC23" s="115"/>
      <c r="CD23" s="115"/>
      <c r="CE23" s="115"/>
      <c r="CF23" s="115"/>
      <c r="CG23" s="115"/>
      <c r="CH23" s="115"/>
      <c r="CI23" s="115"/>
      <c r="CJ23" s="115"/>
      <c r="CK23" s="115"/>
      <c r="CL23" s="115"/>
      <c r="CM23" s="115"/>
      <c r="CN23" s="115"/>
      <c r="CO23" s="115"/>
      <c r="CP23" s="115"/>
      <c r="CQ23" s="115"/>
      <c r="CR23" s="115"/>
      <c r="CS23" s="115"/>
      <c r="CT23" s="115"/>
      <c r="CU23" s="115"/>
      <c r="CV23" s="115"/>
      <c r="CW23" s="115"/>
      <c r="CX23" s="115"/>
      <c r="CY23" s="115"/>
      <c r="CZ23" s="115"/>
      <c r="DA23" s="115"/>
      <c r="DB23" s="115"/>
      <c r="DC23" s="115"/>
      <c r="DD23" s="115"/>
      <c r="DE23" s="115"/>
      <c r="DF23" s="115"/>
      <c r="DG23" s="115"/>
      <c r="DH23" s="115"/>
      <c r="DI23" s="115"/>
      <c r="DJ23" s="115"/>
      <c r="DK23" s="115"/>
      <c r="DL23" s="115"/>
      <c r="DM23" s="115"/>
      <c r="DN23" s="115"/>
      <c r="DO23" s="115"/>
      <c r="DP23" s="115"/>
      <c r="DQ23" s="115"/>
      <c r="DR23" s="115"/>
      <c r="DS23" s="115"/>
      <c r="DT23" s="115"/>
      <c r="DU23" s="115"/>
      <c r="DV23" s="115"/>
      <c r="DW23" s="115"/>
      <c r="DX23" s="115"/>
      <c r="DY23" s="115"/>
      <c r="DZ23" s="115"/>
      <c r="EA23" s="115"/>
      <c r="EB23" s="115"/>
      <c r="EC23" s="115"/>
      <c r="ED23" s="115"/>
      <c r="EE23" s="115"/>
      <c r="EF23" s="115"/>
      <c r="EG23" s="115"/>
      <c r="EH23" s="115"/>
      <c r="EI23" s="115"/>
      <c r="EJ23" s="115"/>
      <c r="EK23" s="115"/>
      <c r="EL23" s="115"/>
      <c r="EM23" s="115"/>
      <c r="EN23" s="115"/>
      <c r="EO23" s="115"/>
      <c r="EP23" s="115"/>
    </row>
    <row r="24">
      <c r="A24" s="116" t="s">
        <v>1611</v>
      </c>
      <c r="B24" s="80" t="s">
        <v>6</v>
      </c>
      <c r="C24" s="96"/>
      <c r="D24" s="97"/>
      <c r="E24" s="126"/>
      <c r="F24" s="84"/>
      <c r="G24" s="97"/>
      <c r="H24" s="97"/>
      <c r="I24" s="100"/>
      <c r="J24" s="87">
        <f>IF(БД.ОП[Время Чел, сек/оп; сек/м]&gt;БД.ОП[Время машины, сек/оп; сек/м],БД.ОП[Время Чел, сек/оп; сек/м],БД.ОП[Время машины, сек/оп; сек/м])</f>
        <v>20</v>
      </c>
      <c r="K24" s="88">
        <v>120.0</v>
      </c>
      <c r="L24" s="88">
        <v>3.0</v>
      </c>
      <c r="M24" s="111">
        <v>20.0</v>
      </c>
      <c r="N2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4" s="90">
        <f>'БД.ОБЩ'!$U$9</f>
        <v>0.4227803618</v>
      </c>
      <c r="P24" s="90">
        <f>'БД.ОБЩ'!$U$10</f>
        <v>0.417907715</v>
      </c>
      <c r="Q24" s="91" t="str">
        <f>IFERROR(__xludf.DUMMYFUNCTION("IF(E24="""","""",IFERROR(QUERY({БД.ОБ[Стоимость 1 сек. эксплуатации без НДС],БД.ОБ[Для базы]},""select Col1 where Col2='""&amp;БД.ОП[Машина]&amp;""'""),""Проблемки""))"),"")</f>
        <v/>
      </c>
      <c r="R24" s="92" t="s">
        <v>6486</v>
      </c>
      <c r="S24" s="124">
        <v>3.0</v>
      </c>
      <c r="T24" s="93">
        <v>15.0</v>
      </c>
      <c r="U24" s="93">
        <v>2.0</v>
      </c>
      <c r="V24" s="110"/>
      <c r="W24" s="127"/>
      <c r="X24" s="93"/>
      <c r="Y24" s="93"/>
      <c r="Z24" s="93" t="s">
        <v>6485</v>
      </c>
      <c r="AA24" s="93" t="s">
        <v>6485</v>
      </c>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5"/>
      <c r="BU24" s="115"/>
      <c r="BV24" s="115"/>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5"/>
      <c r="DB24" s="115"/>
      <c r="DC24" s="115"/>
      <c r="DD24" s="115"/>
      <c r="DE24" s="115"/>
      <c r="DF24" s="115"/>
      <c r="DG24" s="115"/>
      <c r="DH24" s="115"/>
      <c r="DI24" s="115"/>
      <c r="DJ24" s="115"/>
      <c r="DK24" s="115"/>
      <c r="DL24" s="115"/>
      <c r="DM24" s="115"/>
      <c r="DN24" s="115"/>
      <c r="DO24" s="115"/>
      <c r="DP24" s="115"/>
      <c r="DQ24" s="115"/>
      <c r="DR24" s="115"/>
      <c r="DS24" s="115"/>
      <c r="DT24" s="115"/>
      <c r="DU24" s="115"/>
      <c r="DV24" s="115"/>
      <c r="DW24" s="115"/>
      <c r="DX24" s="115"/>
      <c r="DY24" s="115"/>
      <c r="DZ24" s="115"/>
      <c r="EA24" s="115"/>
      <c r="EB24" s="115"/>
      <c r="EC24" s="115"/>
      <c r="ED24" s="115"/>
      <c r="EE24" s="115"/>
      <c r="EF24" s="115"/>
      <c r="EG24" s="115"/>
      <c r="EH24" s="115"/>
      <c r="EI24" s="115"/>
      <c r="EJ24" s="115"/>
      <c r="EK24" s="115"/>
      <c r="EL24" s="115"/>
      <c r="EM24" s="115"/>
      <c r="EN24" s="115"/>
      <c r="EO24" s="115"/>
      <c r="EP24" s="115"/>
    </row>
    <row r="25">
      <c r="A25" s="116" t="s">
        <v>1615</v>
      </c>
      <c r="B25" s="80" t="s">
        <v>6</v>
      </c>
      <c r="C25" s="106"/>
      <c r="D25" s="82"/>
      <c r="E25" s="126"/>
      <c r="F25" s="84"/>
      <c r="G25" s="82"/>
      <c r="H25" s="82"/>
      <c r="I25" s="86"/>
      <c r="J25" s="87">
        <f>IF(БД.ОП[Время Чел, сек/оп; сек/м]&gt;БД.ОП[Время машины, сек/оп; сек/м],БД.ОП[Время Чел, сек/оп; сек/м],БД.ОП[Время машины, сек/оп; сек/м])</f>
        <v>25</v>
      </c>
      <c r="K25" s="88">
        <v>120.0</v>
      </c>
      <c r="L25" s="88">
        <v>3.0</v>
      </c>
      <c r="M25" s="89">
        <v>25.0</v>
      </c>
      <c r="N25"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5" s="90">
        <f>'БД.ОБЩ'!$U$9</f>
        <v>0.4227803618</v>
      </c>
      <c r="P25" s="90">
        <f>'БД.ОБЩ'!$U$10</f>
        <v>0.417907715</v>
      </c>
      <c r="Q25" s="91" t="str">
        <f>IFERROR(__xludf.DUMMYFUNCTION("IF(E25="""","""",IFERROR(QUERY({БД.ОБ[Стоимость 1 сек. эксплуатации без НДС],БД.ОБ[Для базы]},""select Col1 where Col2='""&amp;БД.ОП[Машина]&amp;""'""),""Проблемки""))"),"")</f>
        <v/>
      </c>
      <c r="R25" s="92" t="s">
        <v>6486</v>
      </c>
      <c r="S25" s="124">
        <v>3.0</v>
      </c>
      <c r="T25" s="93">
        <v>20.0</v>
      </c>
      <c r="U25" s="93">
        <v>2.0</v>
      </c>
      <c r="V25" s="110"/>
      <c r="W25" s="127"/>
      <c r="X25" s="93"/>
      <c r="Y25" s="93"/>
      <c r="Z25" s="93" t="s">
        <v>6485</v>
      </c>
      <c r="AA25" s="93" t="s">
        <v>6485</v>
      </c>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5"/>
      <c r="BU25" s="115"/>
      <c r="BV25" s="115"/>
      <c r="BW25" s="115"/>
      <c r="BX25" s="115"/>
      <c r="BY25" s="115"/>
      <c r="BZ25" s="115"/>
      <c r="CA25" s="115"/>
      <c r="CB25" s="115"/>
      <c r="CC25" s="115"/>
      <c r="CD25" s="115"/>
      <c r="CE25" s="115"/>
      <c r="CF25" s="115"/>
      <c r="CG25" s="115"/>
      <c r="CH25" s="115"/>
      <c r="CI25" s="115"/>
      <c r="CJ25" s="115"/>
      <c r="CK25" s="115"/>
      <c r="CL25" s="115"/>
      <c r="CM25" s="115"/>
      <c r="CN25" s="115"/>
      <c r="CO25" s="115"/>
      <c r="CP25" s="115"/>
      <c r="CQ25" s="115"/>
      <c r="CR25" s="115"/>
      <c r="CS25" s="115"/>
      <c r="CT25" s="115"/>
      <c r="CU25" s="115"/>
      <c r="CV25" s="115"/>
      <c r="CW25" s="115"/>
      <c r="CX25" s="115"/>
      <c r="CY25" s="115"/>
      <c r="CZ25" s="115"/>
      <c r="DA25" s="115"/>
      <c r="DB25" s="115"/>
      <c r="DC25" s="115"/>
      <c r="DD25" s="115"/>
      <c r="DE25" s="115"/>
      <c r="DF25" s="115"/>
      <c r="DG25" s="115"/>
      <c r="DH25" s="115"/>
      <c r="DI25" s="115"/>
      <c r="DJ25" s="115"/>
      <c r="DK25" s="115"/>
      <c r="DL25" s="115"/>
      <c r="DM25" s="115"/>
      <c r="DN25" s="115"/>
      <c r="DO25" s="115"/>
      <c r="DP25" s="115"/>
      <c r="DQ25" s="115"/>
      <c r="DR25" s="115"/>
      <c r="DS25" s="115"/>
      <c r="DT25" s="115"/>
      <c r="DU25" s="115"/>
      <c r="DV25" s="115"/>
      <c r="DW25" s="115"/>
      <c r="DX25" s="115"/>
      <c r="DY25" s="115"/>
      <c r="DZ25" s="115"/>
      <c r="EA25" s="115"/>
      <c r="EB25" s="115"/>
      <c r="EC25" s="115"/>
      <c r="ED25" s="115"/>
      <c r="EE25" s="115"/>
      <c r="EF25" s="115"/>
      <c r="EG25" s="115"/>
      <c r="EH25" s="115"/>
      <c r="EI25" s="115"/>
      <c r="EJ25" s="115"/>
      <c r="EK25" s="115"/>
      <c r="EL25" s="115"/>
      <c r="EM25" s="115"/>
      <c r="EN25" s="115"/>
      <c r="EO25" s="115"/>
      <c r="EP25" s="115"/>
    </row>
    <row r="26">
      <c r="A26" s="116" t="s">
        <v>1619</v>
      </c>
      <c r="B26" s="80" t="s">
        <v>6</v>
      </c>
      <c r="C26" s="96"/>
      <c r="D26" s="97"/>
      <c r="E26" s="126"/>
      <c r="F26" s="84"/>
      <c r="G26" s="97"/>
      <c r="H26" s="97"/>
      <c r="I26" s="100"/>
      <c r="J26" s="87">
        <f>IF(БД.ОП[Время Чел, сек/оп; сек/м]&gt;БД.ОП[Время машины, сек/оп; сек/м],БД.ОП[Время Чел, сек/оп; сек/м],БД.ОП[Время машины, сек/оп; сек/м])</f>
        <v>30</v>
      </c>
      <c r="K26" s="88">
        <v>120.0</v>
      </c>
      <c r="L26" s="88">
        <v>3.0</v>
      </c>
      <c r="M26" s="111">
        <v>30.0</v>
      </c>
      <c r="N2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6" s="90">
        <f>'БД.ОБЩ'!$U$9</f>
        <v>0.4227803618</v>
      </c>
      <c r="P26" s="90">
        <f>'БД.ОБЩ'!$U$10</f>
        <v>0.417907715</v>
      </c>
      <c r="Q26" s="91" t="str">
        <f>IFERROR(__xludf.DUMMYFUNCTION("IF(E26="""","""",IFERROR(QUERY({БД.ОБ[Стоимость 1 сек. эксплуатации без НДС],БД.ОБ[Для базы]},""select Col1 where Col2='""&amp;БД.ОП[Машина]&amp;""'""),""Проблемки""))"),"")</f>
        <v/>
      </c>
      <c r="R26" s="92" t="s">
        <v>6486</v>
      </c>
      <c r="S26" s="124">
        <v>3.0</v>
      </c>
      <c r="T26" s="93">
        <v>25.0</v>
      </c>
      <c r="U26" s="93">
        <v>2.0</v>
      </c>
      <c r="V26" s="110"/>
      <c r="W26" s="127"/>
      <c r="X26" s="93"/>
      <c r="Y26" s="93"/>
      <c r="Z26" s="93" t="s">
        <v>6485</v>
      </c>
      <c r="AA26" s="93" t="s">
        <v>6485</v>
      </c>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c r="BZ26" s="115"/>
      <c r="CA26" s="115"/>
      <c r="CB26" s="115"/>
      <c r="CC26" s="115"/>
      <c r="CD26" s="115"/>
      <c r="CE26" s="115"/>
      <c r="CF26" s="115"/>
      <c r="CG26" s="115"/>
      <c r="CH26" s="115"/>
      <c r="CI26" s="115"/>
      <c r="CJ26" s="115"/>
      <c r="CK26" s="115"/>
      <c r="CL26" s="115"/>
      <c r="CM26" s="115"/>
      <c r="CN26" s="115"/>
      <c r="CO26" s="115"/>
      <c r="CP26" s="115"/>
      <c r="CQ26" s="115"/>
      <c r="CR26" s="115"/>
      <c r="CS26" s="115"/>
      <c r="CT26" s="115"/>
      <c r="CU26" s="115"/>
      <c r="CV26" s="115"/>
      <c r="CW26" s="115"/>
      <c r="CX26" s="115"/>
      <c r="CY26" s="115"/>
      <c r="CZ26" s="115"/>
      <c r="DA26" s="115"/>
      <c r="DB26" s="115"/>
      <c r="DC26" s="115"/>
      <c r="DD26" s="115"/>
      <c r="DE26" s="115"/>
      <c r="DF26" s="115"/>
      <c r="DG26" s="115"/>
      <c r="DH26" s="115"/>
      <c r="DI26" s="115"/>
      <c r="DJ26" s="115"/>
      <c r="DK26" s="115"/>
      <c r="DL26" s="115"/>
      <c r="DM26" s="115"/>
      <c r="DN26" s="115"/>
      <c r="DO26" s="115"/>
      <c r="DP26" s="115"/>
      <c r="DQ26" s="115"/>
      <c r="DR26" s="115"/>
      <c r="DS26" s="115"/>
      <c r="DT26" s="115"/>
      <c r="DU26" s="115"/>
      <c r="DV26" s="115"/>
      <c r="DW26" s="115"/>
      <c r="DX26" s="115"/>
      <c r="DY26" s="115"/>
      <c r="DZ26" s="115"/>
      <c r="EA26" s="115"/>
      <c r="EB26" s="115"/>
      <c r="EC26" s="115"/>
      <c r="ED26" s="115"/>
      <c r="EE26" s="115"/>
      <c r="EF26" s="115"/>
      <c r="EG26" s="115"/>
      <c r="EH26" s="115"/>
      <c r="EI26" s="115"/>
      <c r="EJ26" s="115"/>
      <c r="EK26" s="115"/>
      <c r="EL26" s="115"/>
      <c r="EM26" s="115"/>
      <c r="EN26" s="115"/>
      <c r="EO26" s="115"/>
      <c r="EP26" s="115"/>
    </row>
    <row r="27">
      <c r="A27" s="116" t="s">
        <v>1621</v>
      </c>
      <c r="B27" s="80" t="s">
        <v>6</v>
      </c>
      <c r="C27" s="106"/>
      <c r="D27" s="82"/>
      <c r="E27" s="126"/>
      <c r="F27" s="84"/>
      <c r="G27" s="86"/>
      <c r="H27" s="82"/>
      <c r="I27" s="86"/>
      <c r="J27" s="87">
        <f>IF(БД.ОП[Время Чел, сек/оп; сек/м]&gt;БД.ОП[Время машины, сек/оп; сек/м],БД.ОП[Время Чел, сек/оп; сек/м],БД.ОП[Время машины, сек/оп; сек/м])</f>
        <v>35</v>
      </c>
      <c r="K27" s="88">
        <v>120.0</v>
      </c>
      <c r="L27" s="88">
        <v>3.0</v>
      </c>
      <c r="M27" s="119">
        <v>35.0</v>
      </c>
      <c r="N27"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7" s="90">
        <f>'БД.ОБЩ'!$U$9</f>
        <v>0.4227803618</v>
      </c>
      <c r="P27" s="90">
        <f>'БД.ОБЩ'!$U$10</f>
        <v>0.417907715</v>
      </c>
      <c r="Q27" s="91" t="str">
        <f>IFERROR(__xludf.DUMMYFUNCTION("IF(E27="""","""",IFERROR(QUERY({БД.ОБ[Стоимость 1 сек. эксплуатации без НДС],БД.ОБ[Для базы]},""select Col1 where Col2='""&amp;БД.ОП[Машина]&amp;""'""),""Проблемки""))"),"")</f>
        <v/>
      </c>
      <c r="R27" s="92" t="s">
        <v>6486</v>
      </c>
      <c r="S27" s="124">
        <v>3.0</v>
      </c>
      <c r="T27" s="110">
        <f>10+20</f>
        <v>30</v>
      </c>
      <c r="U27" s="93">
        <v>2.0</v>
      </c>
      <c r="V27" s="110"/>
      <c r="W27" s="127"/>
      <c r="X27" s="93"/>
      <c r="Y27" s="93"/>
      <c r="Z27" s="93" t="s">
        <v>6485</v>
      </c>
      <c r="AA27" s="93" t="s">
        <v>6485</v>
      </c>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5"/>
      <c r="CF27" s="115"/>
      <c r="CG27" s="115"/>
      <c r="CH27" s="115"/>
      <c r="CI27" s="115"/>
      <c r="CJ27" s="115"/>
      <c r="CK27" s="115"/>
      <c r="CL27" s="115"/>
      <c r="CM27" s="115"/>
      <c r="CN27" s="115"/>
      <c r="CO27" s="115"/>
      <c r="CP27" s="115"/>
      <c r="CQ27" s="115"/>
      <c r="CR27" s="115"/>
      <c r="CS27" s="115"/>
      <c r="CT27" s="115"/>
      <c r="CU27" s="115"/>
      <c r="CV27" s="115"/>
      <c r="CW27" s="115"/>
      <c r="CX27" s="115"/>
      <c r="CY27" s="115"/>
      <c r="CZ27" s="115"/>
      <c r="DA27" s="115"/>
      <c r="DB27" s="115"/>
      <c r="DC27" s="115"/>
      <c r="DD27" s="115"/>
      <c r="DE27" s="115"/>
      <c r="DF27" s="115"/>
      <c r="DG27" s="115"/>
      <c r="DH27" s="115"/>
      <c r="DI27" s="115"/>
      <c r="DJ27" s="115"/>
      <c r="DK27" s="115"/>
      <c r="DL27" s="115"/>
      <c r="DM27" s="115"/>
      <c r="DN27" s="115"/>
      <c r="DO27" s="115"/>
      <c r="DP27" s="115"/>
      <c r="DQ27" s="115"/>
      <c r="DR27" s="115"/>
      <c r="DS27" s="115"/>
      <c r="DT27" s="115"/>
      <c r="DU27" s="115"/>
      <c r="DV27" s="115"/>
      <c r="DW27" s="115"/>
      <c r="DX27" s="115"/>
      <c r="DY27" s="115"/>
      <c r="DZ27" s="115"/>
      <c r="EA27" s="115"/>
      <c r="EB27" s="115"/>
      <c r="EC27" s="115"/>
      <c r="ED27" s="115"/>
      <c r="EE27" s="115"/>
      <c r="EF27" s="115"/>
      <c r="EG27" s="115"/>
      <c r="EH27" s="115"/>
      <c r="EI27" s="115"/>
      <c r="EJ27" s="115"/>
      <c r="EK27" s="115"/>
      <c r="EL27" s="115"/>
      <c r="EM27" s="115"/>
      <c r="EN27" s="115"/>
      <c r="EO27" s="115"/>
      <c r="EP27" s="115"/>
    </row>
    <row r="28">
      <c r="A28" s="116" t="s">
        <v>1609</v>
      </c>
      <c r="B28" s="80" t="s">
        <v>6</v>
      </c>
      <c r="C28" s="96"/>
      <c r="D28" s="97"/>
      <c r="E28" s="126"/>
      <c r="F28" s="84"/>
      <c r="G28" s="97"/>
      <c r="H28" s="97"/>
      <c r="I28" s="97"/>
      <c r="J28" s="87">
        <f>IF(БД.ОП[Время Чел, сек/оп; сек/м]&gt;БД.ОП[Время машины, сек/оп; сек/м],БД.ОП[Время Чел, сек/оп; сек/м],БД.ОП[Время машины, сек/оп; сек/м])</f>
        <v>40</v>
      </c>
      <c r="K28" s="88">
        <v>120.0</v>
      </c>
      <c r="L28" s="88">
        <v>3.0</v>
      </c>
      <c r="M28" s="101">
        <v>40.0</v>
      </c>
      <c r="N28"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8" s="90">
        <f>'БД.ОБЩ'!$U$9</f>
        <v>0.4227803618</v>
      </c>
      <c r="P28" s="90">
        <f>'БД.ОБЩ'!$U$10</f>
        <v>0.417907715</v>
      </c>
      <c r="Q28" s="91" t="str">
        <f>IFERROR(__xludf.DUMMYFUNCTION("IF(E28="""","""",IFERROR(QUERY({БД.ОБ[Стоимость 1 сек. эксплуатации без НДС],БД.ОБ[Для базы]},""select Col1 where Col2='""&amp;БД.ОП[Машина]&amp;""'""),""Проблемки""))"),"")</f>
        <v/>
      </c>
      <c r="R28" s="92" t="s">
        <v>6486</v>
      </c>
      <c r="S28" s="124">
        <v>3.0</v>
      </c>
      <c r="T28" s="93">
        <v>35.0</v>
      </c>
      <c r="U28" s="93">
        <v>2.0</v>
      </c>
      <c r="V28" s="110"/>
      <c r="W28" s="127"/>
      <c r="X28" s="93"/>
      <c r="Y28" s="93"/>
      <c r="Z28" s="93" t="s">
        <v>6485</v>
      </c>
      <c r="AA28" s="93" t="s">
        <v>6485</v>
      </c>
      <c r="AB28" s="115"/>
      <c r="AC28" s="115"/>
      <c r="AD28" s="115"/>
      <c r="AE28" s="115"/>
      <c r="AF28" s="115"/>
      <c r="AG28" s="115"/>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row>
    <row r="29">
      <c r="A29" s="116" t="s">
        <v>1613</v>
      </c>
      <c r="B29" s="80" t="s">
        <v>6</v>
      </c>
      <c r="C29" s="106"/>
      <c r="D29" s="82"/>
      <c r="E29" s="126"/>
      <c r="F29" s="84"/>
      <c r="G29" s="82"/>
      <c r="H29" s="82"/>
      <c r="I29" s="82"/>
      <c r="J29" s="87">
        <f>IF(БД.ОП[Время Чел, сек/оп; сек/м]&gt;БД.ОП[Время машины, сек/оп; сек/м],БД.ОП[Время Чел, сек/оп; сек/м],БД.ОП[Время машины, сек/оп; сек/м])</f>
        <v>45</v>
      </c>
      <c r="K29" s="88">
        <v>120.0</v>
      </c>
      <c r="L29" s="88">
        <v>3.0</v>
      </c>
      <c r="M29" s="89">
        <v>45.0</v>
      </c>
      <c r="N29"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29" s="90">
        <f>'БД.ОБЩ'!$U$9</f>
        <v>0.4227803618</v>
      </c>
      <c r="P29" s="90">
        <f>'БД.ОБЩ'!$U$10</f>
        <v>0.417907715</v>
      </c>
      <c r="Q29" s="91" t="str">
        <f>IFERROR(__xludf.DUMMYFUNCTION("IF(E29="""","""",IFERROR(QUERY({БД.ОБ[Стоимость 1 сек. эксплуатации без НДС],БД.ОБ[Для базы]},""select Col1 where Col2='""&amp;БД.ОП[Машина]&amp;""'""),""Проблемки""))"),"")</f>
        <v/>
      </c>
      <c r="R29" s="92" t="s">
        <v>6486</v>
      </c>
      <c r="S29" s="124">
        <v>3.0</v>
      </c>
      <c r="T29" s="93">
        <v>40.0</v>
      </c>
      <c r="U29" s="93">
        <v>2.0</v>
      </c>
      <c r="V29" s="93"/>
      <c r="W29" s="127"/>
      <c r="X29" s="93"/>
      <c r="Y29" s="93"/>
      <c r="Z29" s="93" t="s">
        <v>6485</v>
      </c>
      <c r="AA29" s="93" t="s">
        <v>6485</v>
      </c>
      <c r="AB29" s="115"/>
      <c r="AC29" s="115"/>
      <c r="AD29" s="115"/>
      <c r="AE29" s="115"/>
      <c r="AF29" s="115"/>
      <c r="AG29" s="115"/>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6"/>
      <c r="EJ29" s="66"/>
      <c r="EK29" s="66"/>
      <c r="EL29" s="66"/>
      <c r="EM29" s="66"/>
      <c r="EN29" s="66"/>
      <c r="EO29" s="66"/>
      <c r="EP29" s="66"/>
    </row>
    <row r="30">
      <c r="A30" s="116" t="s">
        <v>1617</v>
      </c>
      <c r="B30" s="80" t="s">
        <v>6</v>
      </c>
      <c r="C30" s="96"/>
      <c r="D30" s="97"/>
      <c r="E30" s="126"/>
      <c r="F30" s="84"/>
      <c r="G30" s="97"/>
      <c r="H30" s="97"/>
      <c r="I30" s="97"/>
      <c r="J30" s="87">
        <f>IF(БД.ОП[Время Чел, сек/оп; сек/м]&gt;БД.ОП[Время машины, сек/оп; сек/м],БД.ОП[Время Чел, сек/оп; сек/м],БД.ОП[Время машины, сек/оп; сек/м])</f>
        <v>50</v>
      </c>
      <c r="K30" s="88">
        <v>120.0</v>
      </c>
      <c r="L30" s="88">
        <v>3.0</v>
      </c>
      <c r="M30" s="101">
        <v>50.0</v>
      </c>
      <c r="N30"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30" s="90">
        <f>'БД.ОБЩ'!$U$9</f>
        <v>0.4227803618</v>
      </c>
      <c r="P30" s="90">
        <f>'БД.ОБЩ'!$U$10</f>
        <v>0.417907715</v>
      </c>
      <c r="Q30" s="91" t="str">
        <f>IFERROR(__xludf.DUMMYFUNCTION("IF(E30="""","""",IFERROR(QUERY({БД.ОБ[Стоимость 1 сек. эксплуатации без НДС],БД.ОБ[Для базы]},""select Col1 where Col2='""&amp;БД.ОП[Машина]&amp;""'""),""Проблемки""))"),"")</f>
        <v/>
      </c>
      <c r="R30" s="92" t="s">
        <v>6486</v>
      </c>
      <c r="S30" s="124">
        <v>3.0</v>
      </c>
      <c r="T30" s="93">
        <v>45.0</v>
      </c>
      <c r="U30" s="93">
        <v>2.0</v>
      </c>
      <c r="V30" s="93"/>
      <c r="W30" s="127"/>
      <c r="X30" s="93"/>
      <c r="Y30" s="93"/>
      <c r="Z30" s="93" t="s">
        <v>6485</v>
      </c>
      <c r="AA30" s="93" t="s">
        <v>6485</v>
      </c>
      <c r="AB30" s="115"/>
      <c r="AC30" s="115"/>
      <c r="AD30" s="115"/>
      <c r="AE30" s="115"/>
      <c r="AF30" s="115"/>
      <c r="AG30" s="115"/>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c r="DT30" s="66"/>
      <c r="DU30" s="66"/>
      <c r="DV30" s="66"/>
      <c r="DW30" s="66"/>
      <c r="DX30" s="66"/>
      <c r="DY30" s="66"/>
      <c r="DZ30" s="66"/>
      <c r="EA30" s="66"/>
      <c r="EB30" s="66"/>
      <c r="EC30" s="66"/>
      <c r="ED30" s="66"/>
      <c r="EE30" s="66"/>
      <c r="EF30" s="66"/>
      <c r="EG30" s="66"/>
      <c r="EH30" s="66"/>
      <c r="EI30" s="66"/>
      <c r="EJ30" s="66"/>
      <c r="EK30" s="66"/>
      <c r="EL30" s="66"/>
      <c r="EM30" s="66"/>
      <c r="EN30" s="66"/>
      <c r="EO30" s="66"/>
      <c r="EP30" s="66"/>
    </row>
    <row r="31">
      <c r="A31" s="79" t="s">
        <v>1625</v>
      </c>
      <c r="B31" s="80" t="s">
        <v>6</v>
      </c>
      <c r="C31" s="106"/>
      <c r="D31" s="82"/>
      <c r="E31" s="128" t="s">
        <v>2728</v>
      </c>
      <c r="F31" s="84"/>
      <c r="G31" s="82"/>
      <c r="H31" s="82"/>
      <c r="I31" s="82"/>
      <c r="J31" s="87">
        <f>IF(БД.ОП[Время Чел, сек/оп; сек/м]&gt;БД.ОП[Время машины, сек/оп; сек/м],БД.ОП[Время Чел, сек/оп; сек/м],БД.ОП[Время машины, сек/оп; сек/м])</f>
        <v>5</v>
      </c>
      <c r="K31" s="88">
        <v>120.0</v>
      </c>
      <c r="L31" s="88">
        <v>3.0</v>
      </c>
      <c r="M31" s="89">
        <v>5.0</v>
      </c>
      <c r="N31"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31" s="90">
        <f>'БД.ОБЩ'!$U$9</f>
        <v>0.4227803618</v>
      </c>
      <c r="P31" s="90">
        <f>'БД.ОБЩ'!$U$10</f>
        <v>0.417907715</v>
      </c>
      <c r="Q31" s="91">
        <f>IFERROR(__xludf.DUMMYFUNCTION("IF(E31="""","""",IFERROR(QUERY({БД.ОБ[Стоимость 1 сек. эксплуатации без НДС],БД.ОБ[Для базы]},""select Col1 where Col2='""&amp;БД.ОП[Машина]&amp;""'""),""Проблемки""))"),0.021043771043771045)</f>
        <v>0.02104377104</v>
      </c>
      <c r="R31" s="92" t="s">
        <v>6486</v>
      </c>
      <c r="S31" s="124">
        <v>3.0</v>
      </c>
      <c r="T31" s="93"/>
      <c r="U31" s="93">
        <v>2.0</v>
      </c>
      <c r="V31" s="93"/>
      <c r="W31" s="112">
        <v>2.0</v>
      </c>
      <c r="X31" s="93">
        <v>1.0</v>
      </c>
      <c r="Y31" s="93"/>
      <c r="Z31" s="93" t="s">
        <v>6485</v>
      </c>
      <c r="AA31" s="93" t="s">
        <v>6485</v>
      </c>
      <c r="AB31" s="115"/>
      <c r="AC31" s="115"/>
      <c r="AD31" s="115"/>
      <c r="AE31" s="115"/>
      <c r="AF31" s="115"/>
      <c r="AG31" s="115"/>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c r="DZ31" s="66"/>
      <c r="EA31" s="66"/>
      <c r="EB31" s="66"/>
      <c r="EC31" s="66"/>
      <c r="ED31" s="66"/>
      <c r="EE31" s="66"/>
      <c r="EF31" s="66"/>
      <c r="EG31" s="66"/>
      <c r="EH31" s="66"/>
      <c r="EI31" s="66"/>
      <c r="EJ31" s="66"/>
      <c r="EK31" s="66"/>
      <c r="EL31" s="66"/>
      <c r="EM31" s="66"/>
      <c r="EN31" s="66"/>
      <c r="EO31" s="66"/>
      <c r="EP31" s="66"/>
    </row>
    <row r="32">
      <c r="A32" s="116" t="s">
        <v>1602</v>
      </c>
      <c r="B32" s="80" t="s">
        <v>6</v>
      </c>
      <c r="C32" s="96"/>
      <c r="D32" s="97"/>
      <c r="E32" s="126"/>
      <c r="F32" s="80" t="s">
        <v>6487</v>
      </c>
      <c r="G32" s="97"/>
      <c r="H32" s="97"/>
      <c r="I32" s="97"/>
      <c r="J32" s="87">
        <f>IF(БД.ОП[Время Чел, сек/оп; сек/м]&gt;БД.ОП[Время машины, сек/оп; сек/м],БД.ОП[Время Чел, сек/оп; сек/м],БД.ОП[Время машины, сек/оп; сек/м])</f>
        <v>50</v>
      </c>
      <c r="K32" s="88">
        <v>120.0</v>
      </c>
      <c r="L32" s="88">
        <v>3.0</v>
      </c>
      <c r="M32" s="111">
        <v>50.0</v>
      </c>
      <c r="N3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32" s="90">
        <f>'БД.ОБЩ'!$U$9</f>
        <v>0.4227803618</v>
      </c>
      <c r="P32" s="90">
        <f>'БД.ОБЩ'!$U$10</f>
        <v>0.417907715</v>
      </c>
      <c r="Q32" s="91" t="str">
        <f>IFERROR(__xludf.DUMMYFUNCTION("IF(E32="""","""",IFERROR(QUERY({БД.ОБ[Стоимость 1 сек. эксплуатации без НДС],БД.ОБ[Для базы]},""select Col1 where Col2='""&amp;БД.ОП[Машина]&amp;""'""),""Проблемки""))"),"")</f>
        <v/>
      </c>
      <c r="R32" s="92" t="s">
        <v>6486</v>
      </c>
      <c r="S32" s="124"/>
      <c r="T32" s="93">
        <v>50.0</v>
      </c>
      <c r="U32" s="93"/>
      <c r="V32" s="110"/>
      <c r="W32" s="127"/>
      <c r="X32" s="93"/>
      <c r="Y32" s="93"/>
      <c r="Z32" s="93" t="s">
        <v>6485</v>
      </c>
      <c r="AA32" s="93" t="s">
        <v>6485</v>
      </c>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c r="BZ32" s="115"/>
      <c r="CA32" s="115"/>
      <c r="CB32" s="115"/>
      <c r="CC32" s="115"/>
      <c r="CD32" s="115"/>
      <c r="CE32" s="115"/>
      <c r="CF32" s="115"/>
      <c r="CG32" s="115"/>
      <c r="CH32" s="115"/>
      <c r="CI32" s="115"/>
      <c r="CJ32" s="115"/>
      <c r="CK32" s="115"/>
      <c r="CL32" s="115"/>
      <c r="CM32" s="115"/>
      <c r="CN32" s="115"/>
      <c r="CO32" s="115"/>
      <c r="CP32" s="115"/>
      <c r="CQ32" s="115"/>
      <c r="CR32" s="115"/>
      <c r="CS32" s="115"/>
      <c r="CT32" s="115"/>
      <c r="CU32" s="115"/>
      <c r="CV32" s="115"/>
      <c r="CW32" s="115"/>
      <c r="CX32" s="115"/>
      <c r="CY32" s="115"/>
      <c r="CZ32" s="115"/>
      <c r="DA32" s="115"/>
      <c r="DB32" s="115"/>
      <c r="DC32" s="115"/>
      <c r="DD32" s="115"/>
      <c r="DE32" s="115"/>
      <c r="DF32" s="115"/>
      <c r="DG32" s="115"/>
      <c r="DH32" s="115"/>
      <c r="DI32" s="115"/>
      <c r="DJ32" s="115"/>
      <c r="DK32" s="115"/>
      <c r="DL32" s="115"/>
      <c r="DM32" s="115"/>
      <c r="DN32" s="115"/>
      <c r="DO32" s="115"/>
      <c r="DP32" s="115"/>
      <c r="DQ32" s="115"/>
      <c r="DR32" s="115"/>
      <c r="DS32" s="115"/>
      <c r="DT32" s="115"/>
      <c r="DU32" s="115"/>
      <c r="DV32" s="115"/>
      <c r="DW32" s="115"/>
      <c r="DX32" s="115"/>
      <c r="DY32" s="115"/>
      <c r="DZ32" s="115"/>
      <c r="EA32" s="115"/>
      <c r="EB32" s="115"/>
      <c r="EC32" s="115"/>
      <c r="ED32" s="115"/>
      <c r="EE32" s="115"/>
      <c r="EF32" s="115"/>
      <c r="EG32" s="115"/>
      <c r="EH32" s="115"/>
      <c r="EI32" s="115"/>
      <c r="EJ32" s="115"/>
      <c r="EK32" s="115"/>
      <c r="EL32" s="115"/>
      <c r="EM32" s="115"/>
      <c r="EN32" s="115"/>
      <c r="EO32" s="115"/>
      <c r="EP32" s="115"/>
    </row>
    <row r="33">
      <c r="A33" s="116" t="s">
        <v>1604</v>
      </c>
      <c r="B33" s="80" t="s">
        <v>6</v>
      </c>
      <c r="C33" s="106"/>
      <c r="D33" s="82"/>
      <c r="E33" s="126"/>
      <c r="F33" s="80" t="s">
        <v>6487</v>
      </c>
      <c r="G33" s="86"/>
      <c r="H33" s="82"/>
      <c r="I33" s="86"/>
      <c r="J33" s="87">
        <f>IF(БД.ОП[Время Чел, сек/оп; сек/м]&gt;БД.ОП[Время машины, сек/оп; сек/м],БД.ОП[Время Чел, сек/оп; сек/м],БД.ОП[Время машины, сек/оп; сек/м])</f>
        <v>85</v>
      </c>
      <c r="K33" s="88">
        <v>120.0</v>
      </c>
      <c r="L33" s="88">
        <v>3.0</v>
      </c>
      <c r="M33" s="119">
        <v>85.0</v>
      </c>
      <c r="N33"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33" s="90">
        <f>'БД.ОБЩ'!$U$9</f>
        <v>0.4227803618</v>
      </c>
      <c r="P33" s="90">
        <f>'БД.ОБЩ'!$U$10</f>
        <v>0.417907715</v>
      </c>
      <c r="Q33" s="91" t="str">
        <f>IFERROR(__xludf.DUMMYFUNCTION("IF(E33="""","""",IFERROR(QUERY({БД.ОБ[Стоимость 1 сек. эксплуатации без НДС],БД.ОБ[Для базы]},""select Col1 where Col2='""&amp;БД.ОП[Машина]&amp;""'""),""Проблемки""))"),"")</f>
        <v/>
      </c>
      <c r="R33" s="92" t="s">
        <v>6486</v>
      </c>
      <c r="S33" s="110"/>
      <c r="T33" s="93">
        <v>85.0</v>
      </c>
      <c r="U33" s="93"/>
      <c r="V33" s="110"/>
      <c r="W33" s="127"/>
      <c r="X33" s="93"/>
      <c r="Y33" s="93"/>
      <c r="Z33" s="93" t="s">
        <v>6485</v>
      </c>
      <c r="AA33" s="93" t="s">
        <v>6485</v>
      </c>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5"/>
      <c r="CF33" s="115"/>
      <c r="CG33" s="115"/>
      <c r="CH33" s="115"/>
      <c r="CI33" s="115"/>
      <c r="CJ33" s="115"/>
      <c r="CK33" s="115"/>
      <c r="CL33" s="115"/>
      <c r="CM33" s="115"/>
      <c r="CN33" s="115"/>
      <c r="CO33" s="115"/>
      <c r="CP33" s="115"/>
      <c r="CQ33" s="115"/>
      <c r="CR33" s="115"/>
      <c r="CS33" s="115"/>
      <c r="CT33" s="115"/>
      <c r="CU33" s="115"/>
      <c r="CV33" s="115"/>
      <c r="CW33" s="115"/>
      <c r="CX33" s="115"/>
      <c r="CY33" s="115"/>
      <c r="CZ33" s="115"/>
      <c r="DA33" s="115"/>
      <c r="DB33" s="115"/>
      <c r="DC33" s="115"/>
      <c r="DD33" s="115"/>
      <c r="DE33" s="115"/>
      <c r="DF33" s="115"/>
      <c r="DG33" s="115"/>
      <c r="DH33" s="115"/>
      <c r="DI33" s="115"/>
      <c r="DJ33" s="115"/>
      <c r="DK33" s="115"/>
      <c r="DL33" s="115"/>
      <c r="DM33" s="115"/>
      <c r="DN33" s="115"/>
      <c r="DO33" s="115"/>
      <c r="DP33" s="115"/>
      <c r="DQ33" s="115"/>
      <c r="DR33" s="115"/>
      <c r="DS33" s="115"/>
      <c r="DT33" s="115"/>
      <c r="DU33" s="115"/>
      <c r="DV33" s="115"/>
      <c r="DW33" s="115"/>
      <c r="DX33" s="115"/>
      <c r="DY33" s="115"/>
      <c r="DZ33" s="115"/>
      <c r="EA33" s="115"/>
      <c r="EB33" s="115"/>
      <c r="EC33" s="115"/>
      <c r="ED33" s="115"/>
      <c r="EE33" s="115"/>
      <c r="EF33" s="115"/>
      <c r="EG33" s="115"/>
      <c r="EH33" s="115"/>
      <c r="EI33" s="115"/>
      <c r="EJ33" s="115"/>
      <c r="EK33" s="115"/>
      <c r="EL33" s="115"/>
      <c r="EM33" s="115"/>
      <c r="EN33" s="115"/>
      <c r="EO33" s="115"/>
      <c r="EP33" s="115"/>
    </row>
    <row r="34">
      <c r="A34" s="79" t="s">
        <v>1599</v>
      </c>
      <c r="B34" s="80" t="s">
        <v>6</v>
      </c>
      <c r="C34" s="96"/>
      <c r="D34" s="97"/>
      <c r="E34" s="128" t="s">
        <v>2728</v>
      </c>
      <c r="F34" s="129" t="s">
        <v>6488</v>
      </c>
      <c r="G34" s="97"/>
      <c r="H34" s="97"/>
      <c r="I34" s="97"/>
      <c r="J34" s="87">
        <f>IF(БД.ОП[Время Чел, сек/оп; сек/м]&gt;БД.ОП[Время машины, сек/оп; сек/м],БД.ОП[Время Чел, сек/оп; сек/м],БД.ОП[Время машины, сек/оп; сек/м])</f>
        <v>10</v>
      </c>
      <c r="K34" s="88">
        <v>120.0</v>
      </c>
      <c r="L34" s="88">
        <v>3.0</v>
      </c>
      <c r="M34" s="114">
        <v>10.0</v>
      </c>
      <c r="N34" s="114">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34" s="90">
        <f>'БД.ОБЩ'!$U$9</f>
        <v>0.4227803618</v>
      </c>
      <c r="P34" s="90">
        <f>'БД.ОБЩ'!$U$10</f>
        <v>0.417907715</v>
      </c>
      <c r="Q34" s="91">
        <f>IFERROR(__xludf.DUMMYFUNCTION("IF(E34="""","""",IFERROR(QUERY({БД.ОБ[Стоимость 1 сек. эксплуатации без НДС],БД.ОБ[Для базы]},""select Col1 where Col2='""&amp;БД.ОП[Машина]&amp;""'""),""Проблемки""))"),0.021043771043771045)</f>
        <v>0.02104377104</v>
      </c>
      <c r="R34" s="92" t="s">
        <v>6486</v>
      </c>
      <c r="S34" s="110"/>
      <c r="T34" s="93">
        <v>10.0</v>
      </c>
      <c r="U34" s="93"/>
      <c r="V34" s="110"/>
      <c r="W34" s="127"/>
      <c r="X34" s="93"/>
      <c r="Y34" s="93"/>
      <c r="Z34" s="93" t="s">
        <v>6485</v>
      </c>
      <c r="AA34" s="93" t="s">
        <v>6485</v>
      </c>
      <c r="AB34" s="115"/>
      <c r="AC34" s="115"/>
      <c r="AD34" s="115"/>
      <c r="AE34" s="115"/>
      <c r="AF34" s="115"/>
      <c r="AG34" s="115"/>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c r="DZ34" s="66"/>
      <c r="EA34" s="66"/>
      <c r="EB34" s="66"/>
      <c r="EC34" s="66"/>
      <c r="ED34" s="66"/>
      <c r="EE34" s="66"/>
      <c r="EF34" s="66"/>
      <c r="EG34" s="66"/>
      <c r="EH34" s="66"/>
      <c r="EI34" s="66"/>
      <c r="EJ34" s="66"/>
      <c r="EK34" s="66"/>
      <c r="EL34" s="66"/>
      <c r="EM34" s="66"/>
      <c r="EN34" s="66"/>
      <c r="EO34" s="66"/>
      <c r="EP34" s="66"/>
    </row>
    <row r="35">
      <c r="A35" s="79" t="s">
        <v>1601</v>
      </c>
      <c r="B35" s="80" t="s">
        <v>6</v>
      </c>
      <c r="C35" s="106"/>
      <c r="D35" s="82"/>
      <c r="E35" s="126"/>
      <c r="F35" s="129" t="s">
        <v>6489</v>
      </c>
      <c r="G35" s="82"/>
      <c r="H35" s="82"/>
      <c r="I35" s="82"/>
      <c r="J35" s="87">
        <f>IF(БД.ОП[Время Чел, сек/оп; сек/м]&gt;БД.ОП[Время машины, сек/оп; сек/м],БД.ОП[Время Чел, сек/оп; сек/м],БД.ОП[Время машины, сек/оп; сек/м])</f>
        <v>15</v>
      </c>
      <c r="K35" s="88">
        <v>120.0</v>
      </c>
      <c r="L35" s="88">
        <v>3.0</v>
      </c>
      <c r="M35" s="109">
        <v>15.0</v>
      </c>
      <c r="N35" s="10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35" s="90">
        <f>'БД.ОБЩ'!$U$9</f>
        <v>0.4227803618</v>
      </c>
      <c r="P35" s="90">
        <f>'БД.ОБЩ'!$U$10</f>
        <v>0.417907715</v>
      </c>
      <c r="Q35" s="91" t="str">
        <f>IFERROR(__xludf.DUMMYFUNCTION("IF(E35="""","""",IFERROR(QUERY({БД.ОБ[Стоимость 1 сек. эксплуатации без НДС],БД.ОБ[Для базы]},""select Col1 where Col2='""&amp;БД.ОП[Машина]&amp;""'""),""Проблемки""))"),"")</f>
        <v/>
      </c>
      <c r="R35" s="92" t="s">
        <v>6486</v>
      </c>
      <c r="S35" s="110"/>
      <c r="T35" s="93">
        <v>15.0</v>
      </c>
      <c r="U35" s="93"/>
      <c r="V35" s="110"/>
      <c r="W35" s="127"/>
      <c r="X35" s="93"/>
      <c r="Y35" s="93"/>
      <c r="Z35" s="93" t="s">
        <v>6485</v>
      </c>
      <c r="AA35" s="93" t="s">
        <v>6485</v>
      </c>
      <c r="AB35" s="115"/>
      <c r="AC35" s="115"/>
      <c r="AD35" s="115"/>
      <c r="AE35" s="115"/>
      <c r="AF35" s="115"/>
      <c r="AG35" s="115"/>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6"/>
      <c r="EJ35" s="66"/>
      <c r="EK35" s="66"/>
      <c r="EL35" s="66"/>
      <c r="EM35" s="66"/>
      <c r="EN35" s="66"/>
      <c r="EO35" s="66"/>
      <c r="EP35" s="66"/>
    </row>
    <row r="36">
      <c r="A36" s="116" t="s">
        <v>1544</v>
      </c>
      <c r="B36" s="80" t="s">
        <v>7</v>
      </c>
      <c r="C36" s="96"/>
      <c r="D36" s="97"/>
      <c r="E36" s="83" t="s">
        <v>2480</v>
      </c>
      <c r="F36" s="84"/>
      <c r="G36" s="100"/>
      <c r="H36" s="97"/>
      <c r="I36" s="100"/>
      <c r="J36" s="87">
        <f>IF(БД.ОП[Время Чел, сек/оп; сек/м]&gt;БД.ОП[Время машины, сек/оп; сек/м],БД.ОП[Время Чел, сек/оп; сек/м],БД.ОП[Время машины, сек/оп; сек/м])</f>
        <v>6</v>
      </c>
      <c r="K36" s="88">
        <v>1800.0</v>
      </c>
      <c r="L36" s="88">
        <v>100.0</v>
      </c>
      <c r="M36" s="101">
        <v>6.0</v>
      </c>
      <c r="N36"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36" s="90">
        <f>'БД.ОБЩ'!$U$9</f>
        <v>0.4227803618</v>
      </c>
      <c r="P36" s="90">
        <f>'БД.ОБЩ'!$U$10</f>
        <v>0.417907715</v>
      </c>
      <c r="Q36" s="91">
        <f>IFERROR(__xludf.DUMMYFUNCTION("IF(E36="""","""",IFERROR(QUERY({БД.ОБ[Стоимость 1 сек. эксплуатации без НДС],БД.ОБ[Для базы]},""select Col1 where Col2='""&amp;БД.ОП[Машина]&amp;""'""),""Проблемки""))"),0.03237503237503238)</f>
        <v>0.03237503238</v>
      </c>
      <c r="R36" s="92" t="s">
        <v>6486</v>
      </c>
      <c r="S36" s="93">
        <v>4.0</v>
      </c>
      <c r="T36" s="93"/>
      <c r="U36" s="93">
        <v>2.0</v>
      </c>
      <c r="V36" s="93"/>
      <c r="W36" s="94">
        <v>3.0</v>
      </c>
      <c r="X36" s="93">
        <v>1.0</v>
      </c>
      <c r="Y36" s="93"/>
      <c r="Z36" s="93" t="s">
        <v>6485</v>
      </c>
      <c r="AA36" s="93" t="s">
        <v>6485</v>
      </c>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5"/>
      <c r="BT36" s="115"/>
      <c r="BU36" s="115"/>
      <c r="BV36" s="115"/>
      <c r="BW36" s="115"/>
      <c r="BX36" s="115"/>
      <c r="BY36" s="115"/>
      <c r="BZ36" s="115"/>
      <c r="CA36" s="115"/>
      <c r="CB36" s="115"/>
      <c r="CC36" s="115"/>
      <c r="CD36" s="115"/>
      <c r="CE36" s="115"/>
      <c r="CF36" s="115"/>
      <c r="CG36" s="115"/>
      <c r="CH36" s="115"/>
      <c r="CI36" s="115"/>
      <c r="CJ36" s="115"/>
      <c r="CK36" s="115"/>
      <c r="CL36" s="115"/>
      <c r="CM36" s="115"/>
      <c r="CN36" s="115"/>
      <c r="CO36" s="115"/>
      <c r="CP36" s="115"/>
      <c r="CQ36" s="115"/>
      <c r="CR36" s="115"/>
      <c r="CS36" s="115"/>
      <c r="CT36" s="115"/>
      <c r="CU36" s="115"/>
      <c r="CV36" s="115"/>
      <c r="CW36" s="115"/>
      <c r="CX36" s="115"/>
      <c r="CY36" s="115"/>
      <c r="CZ36" s="115"/>
      <c r="DA36" s="115"/>
      <c r="DB36" s="115"/>
      <c r="DC36" s="115"/>
      <c r="DD36" s="115"/>
      <c r="DE36" s="115"/>
      <c r="DF36" s="115"/>
      <c r="DG36" s="115"/>
      <c r="DH36" s="115"/>
      <c r="DI36" s="115"/>
      <c r="DJ36" s="115"/>
      <c r="DK36" s="115"/>
      <c r="DL36" s="115"/>
      <c r="DM36" s="115"/>
      <c r="DN36" s="115"/>
      <c r="DO36" s="115"/>
      <c r="DP36" s="115"/>
      <c r="DQ36" s="115"/>
      <c r="DR36" s="115"/>
      <c r="DS36" s="115"/>
      <c r="DT36" s="115"/>
      <c r="DU36" s="115"/>
      <c r="DV36" s="115"/>
      <c r="DW36" s="115"/>
      <c r="DX36" s="115"/>
      <c r="DY36" s="115"/>
      <c r="DZ36" s="115"/>
      <c r="EA36" s="115"/>
      <c r="EB36" s="115"/>
      <c r="EC36" s="115"/>
      <c r="ED36" s="115"/>
      <c r="EE36" s="115"/>
      <c r="EF36" s="115"/>
      <c r="EG36" s="115"/>
      <c r="EH36" s="115"/>
      <c r="EI36" s="115"/>
      <c r="EJ36" s="115"/>
      <c r="EK36" s="115"/>
      <c r="EL36" s="115"/>
      <c r="EM36" s="115"/>
      <c r="EN36" s="115"/>
      <c r="EO36" s="115"/>
      <c r="EP36" s="115"/>
    </row>
    <row r="37">
      <c r="A37" s="79" t="s">
        <v>3063</v>
      </c>
      <c r="B37" s="80" t="s">
        <v>7</v>
      </c>
      <c r="C37" s="96"/>
      <c r="D37" s="97"/>
      <c r="E37" s="83" t="s">
        <v>2738</v>
      </c>
      <c r="F37" s="84"/>
      <c r="G37" s="100"/>
      <c r="H37" s="97"/>
      <c r="I37" s="100"/>
      <c r="J37" s="87">
        <f>IF(БД.ОП[Время Чел, сек/оп; сек/м]&gt;БД.ОП[Время машины, сек/оп; сек/м],БД.ОП[Время Чел, сек/оп; сек/м],БД.ОП[Время машины, сек/оп; сек/м])</f>
        <v>6</v>
      </c>
      <c r="K37" s="88">
        <v>1800.0</v>
      </c>
      <c r="L37" s="88">
        <v>100.0</v>
      </c>
      <c r="M37" s="101">
        <v>6.0</v>
      </c>
      <c r="N37"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37" s="90">
        <f>'БД.ОБЩ'!$U$9</f>
        <v>0.4227803618</v>
      </c>
      <c r="P37" s="90">
        <f>'БД.ОБЩ'!$U$10</f>
        <v>0.417907715</v>
      </c>
      <c r="Q37" s="91">
        <f>IFERROR(__xludf.DUMMYFUNCTION("IF(E37="""","""",IFERROR(QUERY({БД.ОБ[Стоимость 1 сек. эксплуатации без НДС],БД.ОБ[Для базы]},""select Col1 where Col2='""&amp;БД.ОП[Машина]&amp;""'""),""Проблемки""))"),0.02428127428127428)</f>
        <v>0.02428127428</v>
      </c>
      <c r="R37" s="92" t="s">
        <v>6486</v>
      </c>
      <c r="S37" s="93">
        <v>4.0</v>
      </c>
      <c r="T37" s="93"/>
      <c r="U37" s="93">
        <v>2.0</v>
      </c>
      <c r="V37" s="93"/>
      <c r="W37" s="94">
        <v>3.0</v>
      </c>
      <c r="X37" s="93">
        <v>1.0</v>
      </c>
      <c r="Y37" s="93"/>
      <c r="Z37" s="93" t="s">
        <v>6485</v>
      </c>
      <c r="AA37" s="93" t="s">
        <v>6485</v>
      </c>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5"/>
      <c r="BU37" s="115"/>
      <c r="BV37" s="115"/>
      <c r="BW37" s="115"/>
      <c r="BX37" s="115"/>
      <c r="BY37" s="115"/>
      <c r="BZ37" s="115"/>
      <c r="CA37" s="115"/>
      <c r="CB37" s="115"/>
      <c r="CC37" s="115"/>
      <c r="CD37" s="115"/>
      <c r="CE37" s="115"/>
      <c r="CF37" s="115"/>
      <c r="CG37" s="115"/>
      <c r="CH37" s="115"/>
      <c r="CI37" s="115"/>
      <c r="CJ37" s="115"/>
      <c r="CK37" s="115"/>
      <c r="CL37" s="115"/>
      <c r="CM37" s="115"/>
      <c r="CN37" s="115"/>
      <c r="CO37" s="115"/>
      <c r="CP37" s="115"/>
      <c r="CQ37" s="115"/>
      <c r="CR37" s="115"/>
      <c r="CS37" s="115"/>
      <c r="CT37" s="115"/>
      <c r="CU37" s="115"/>
      <c r="CV37" s="115"/>
      <c r="CW37" s="115"/>
      <c r="CX37" s="115"/>
      <c r="CY37" s="115"/>
      <c r="CZ37" s="115"/>
      <c r="DA37" s="115"/>
      <c r="DB37" s="115"/>
      <c r="DC37" s="115"/>
      <c r="DD37" s="115"/>
      <c r="DE37" s="115"/>
      <c r="DF37" s="115"/>
      <c r="DG37" s="115"/>
      <c r="DH37" s="115"/>
      <c r="DI37" s="115"/>
      <c r="DJ37" s="115"/>
      <c r="DK37" s="115"/>
      <c r="DL37" s="115"/>
      <c r="DM37" s="115"/>
      <c r="DN37" s="115"/>
      <c r="DO37" s="115"/>
      <c r="DP37" s="115"/>
      <c r="DQ37" s="115"/>
      <c r="DR37" s="115"/>
      <c r="DS37" s="115"/>
      <c r="DT37" s="115"/>
      <c r="DU37" s="115"/>
      <c r="DV37" s="115"/>
      <c r="DW37" s="115"/>
      <c r="DX37" s="115"/>
      <c r="DY37" s="115"/>
      <c r="DZ37" s="115"/>
      <c r="EA37" s="115"/>
      <c r="EB37" s="115"/>
      <c r="EC37" s="115"/>
      <c r="ED37" s="115"/>
      <c r="EE37" s="115"/>
      <c r="EF37" s="115"/>
      <c r="EG37" s="115"/>
      <c r="EH37" s="115"/>
      <c r="EI37" s="115"/>
      <c r="EJ37" s="115"/>
      <c r="EK37" s="115"/>
      <c r="EL37" s="115"/>
      <c r="EM37" s="115"/>
      <c r="EN37" s="115"/>
      <c r="EO37" s="115"/>
      <c r="EP37" s="115"/>
    </row>
    <row r="38">
      <c r="A38" s="116" t="s">
        <v>1547</v>
      </c>
      <c r="B38" s="80" t="s">
        <v>7</v>
      </c>
      <c r="C38" s="106"/>
      <c r="D38" s="82"/>
      <c r="E38" s="98"/>
      <c r="F38" s="84"/>
      <c r="G38" s="86"/>
      <c r="H38" s="82"/>
      <c r="I38" s="86"/>
      <c r="J38" s="87">
        <f>IF(БД.ОП[Время Чел, сек/оп; сек/м]&gt;БД.ОП[Время машины, сек/оп; сек/м],БД.ОП[Время Чел, сек/оп; сек/м],БД.ОП[Время машины, сек/оп; сек/м])</f>
        <v>35</v>
      </c>
      <c r="K38" s="88">
        <v>600.0</v>
      </c>
      <c r="L38" s="88">
        <v>100.0</v>
      </c>
      <c r="M38" s="89">
        <v>35.0</v>
      </c>
      <c r="N38"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38" s="90">
        <f>'БД.ОБЩ'!$U$9</f>
        <v>0.4227803618</v>
      </c>
      <c r="P38" s="90">
        <f>'БД.ОБЩ'!$U$10</f>
        <v>0.417907715</v>
      </c>
      <c r="Q38" s="91" t="str">
        <f>IFERROR(__xludf.DUMMYFUNCTION("IF(E38="""","""",IFERROR(QUERY({БД.ОБ[Стоимость 1 сек. эксплуатации без НДС],БД.ОБ[Для базы]},""select Col1 where Col2='""&amp;БД.ОП[Машина]&amp;""'""),""Проблемки""))"),"")</f>
        <v/>
      </c>
      <c r="R38" s="92" t="s">
        <v>6486</v>
      </c>
      <c r="S38" s="93">
        <v>20.0</v>
      </c>
      <c r="T38" s="93">
        <v>10.0</v>
      </c>
      <c r="U38" s="130">
        <v>5.0</v>
      </c>
      <c r="V38" s="93"/>
      <c r="W38" s="94"/>
      <c r="X38" s="93"/>
      <c r="Y38" s="93"/>
      <c r="Z38" s="93" t="s">
        <v>6485</v>
      </c>
      <c r="AA38" s="93" t="s">
        <v>6485</v>
      </c>
      <c r="AB38" s="115"/>
      <c r="AC38" s="115"/>
      <c r="AD38" s="115"/>
      <c r="AE38" s="115"/>
      <c r="AF38" s="115"/>
      <c r="AG38" s="115"/>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row>
    <row r="39">
      <c r="A39" s="116" t="s">
        <v>1546</v>
      </c>
      <c r="B39" s="80" t="s">
        <v>7</v>
      </c>
      <c r="C39" s="106"/>
      <c r="D39" s="82"/>
      <c r="E39" s="83" t="s">
        <v>2530</v>
      </c>
      <c r="F39" s="84"/>
      <c r="G39" s="82"/>
      <c r="H39" s="86"/>
      <c r="I39" s="82"/>
      <c r="J39" s="87">
        <f>IF(БД.ОП[Время Чел, сек/оп; сек/м]&gt;БД.ОП[Время машины, сек/оп; сек/м],БД.ОП[Время Чел, сек/оп; сек/м],БД.ОП[Время машины, сек/оп; сек/м])</f>
        <v>19</v>
      </c>
      <c r="K39" s="88">
        <v>1800.0</v>
      </c>
      <c r="L39" s="88">
        <v>100.0</v>
      </c>
      <c r="M39" s="89">
        <v>19.0</v>
      </c>
      <c r="N39"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39" s="90">
        <f>'БД.ОБЩ'!$U$9</f>
        <v>0.4227803618</v>
      </c>
      <c r="P39" s="90">
        <f>'БД.ОБЩ'!$U$10</f>
        <v>0.417907715</v>
      </c>
      <c r="Q39" s="91">
        <f>IFERROR(__xludf.DUMMYFUNCTION("IF(E39="""","""",IFERROR(QUERY({БД.ОБ[Стоимость 1 сек. эксплуатации без НДС],БД.ОБ[Для базы]},""select Col1 where Col2='""&amp;БД.ОП[Машина]&amp;""'""),""Проблемки""))"),0.03237503237503238)</f>
        <v>0.03237503238</v>
      </c>
      <c r="R39" s="92" t="s">
        <v>6486</v>
      </c>
      <c r="S39" s="93">
        <v>17.0</v>
      </c>
      <c r="T39" s="93"/>
      <c r="U39" s="93">
        <v>2.0</v>
      </c>
      <c r="V39" s="93"/>
      <c r="W39" s="94">
        <v>1.0</v>
      </c>
      <c r="X39" s="93">
        <v>1.0</v>
      </c>
      <c r="Y39" s="93"/>
      <c r="Z39" s="93" t="s">
        <v>6485</v>
      </c>
      <c r="AA39" s="93" t="s">
        <v>6485</v>
      </c>
      <c r="AB39" s="115"/>
      <c r="AC39" s="115"/>
      <c r="AD39" s="115"/>
      <c r="AE39" s="115"/>
      <c r="AF39" s="115"/>
      <c r="AG39" s="115"/>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c r="EE39" s="66"/>
      <c r="EF39" s="66"/>
      <c r="EG39" s="66"/>
      <c r="EH39" s="66"/>
      <c r="EI39" s="66"/>
      <c r="EJ39" s="66"/>
      <c r="EK39" s="66"/>
      <c r="EL39" s="66"/>
      <c r="EM39" s="66"/>
      <c r="EN39" s="66"/>
      <c r="EO39" s="66"/>
      <c r="EP39" s="66"/>
    </row>
    <row r="40">
      <c r="A40" s="116" t="s">
        <v>1548</v>
      </c>
      <c r="B40" s="80" t="s">
        <v>7</v>
      </c>
      <c r="C40" s="106"/>
      <c r="D40" s="82"/>
      <c r="E40" s="83" t="s">
        <v>2642</v>
      </c>
      <c r="F40" s="84"/>
      <c r="G40" s="86"/>
      <c r="H40" s="86"/>
      <c r="I40" s="82"/>
      <c r="J40" s="87">
        <f>IF(БД.ОП[Время Чел, сек/оп; сек/м]&gt;БД.ОП[Время машины, сек/оп; сек/м],БД.ОП[Время Чел, сек/оп; сек/м],БД.ОП[Время машины, сек/оп; сек/м])</f>
        <v>10</v>
      </c>
      <c r="K40" s="88">
        <v>3600.0</v>
      </c>
      <c r="L40" s="88">
        <v>100.0</v>
      </c>
      <c r="M40" s="89">
        <v>7.0</v>
      </c>
      <c r="N40" s="8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10</v>
      </c>
      <c r="O40" s="90">
        <f>'БД.ОБЩ'!$U$9</f>
        <v>0.4227803618</v>
      </c>
      <c r="P40" s="90">
        <f>'БД.ОБЩ'!$U$10</f>
        <v>0.417907715</v>
      </c>
      <c r="Q40" s="91">
        <f>IFERROR(__xludf.DUMMYFUNCTION("IF(E40="""","""",IFERROR(QUERY({БД.ОБ[Стоимость 1 сек. эксплуатации без НДС],БД.ОБ[Для базы]},""select Col1 where Col2='""&amp;БД.ОП[Машина]&amp;""'""),""Проблемки""))"),0.10521885521885523)</f>
        <v>0.1052188552</v>
      </c>
      <c r="R40" s="92" t="s">
        <v>6486</v>
      </c>
      <c r="S40" s="93">
        <v>5.0</v>
      </c>
      <c r="T40" s="93"/>
      <c r="U40" s="93">
        <v>2.0</v>
      </c>
      <c r="V40" s="93"/>
      <c r="W40" s="94">
        <v>10.0</v>
      </c>
      <c r="X40" s="93">
        <v>1.0</v>
      </c>
      <c r="Y40" s="93"/>
      <c r="Z40" s="93" t="s">
        <v>6485</v>
      </c>
      <c r="AA40" s="93" t="s">
        <v>6485</v>
      </c>
      <c r="AB40" s="115"/>
      <c r="AC40" s="115"/>
      <c r="AD40" s="115"/>
      <c r="AE40" s="115"/>
      <c r="AF40" s="115"/>
      <c r="AG40" s="115"/>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s="66"/>
      <c r="DR40" s="66"/>
      <c r="DS40" s="66"/>
      <c r="DT40" s="66"/>
      <c r="DU40" s="66"/>
      <c r="DV40" s="66"/>
      <c r="DW40" s="66"/>
      <c r="DX40" s="66"/>
      <c r="DY40" s="66"/>
      <c r="DZ40" s="66"/>
      <c r="EA40" s="66"/>
      <c r="EB40" s="66"/>
      <c r="EC40" s="66"/>
      <c r="ED40" s="66"/>
      <c r="EE40" s="66"/>
      <c r="EF40" s="66"/>
      <c r="EG40" s="66"/>
      <c r="EH40" s="66"/>
      <c r="EI40" s="66"/>
      <c r="EJ40" s="66"/>
      <c r="EK40" s="66"/>
      <c r="EL40" s="66"/>
      <c r="EM40" s="66"/>
      <c r="EN40" s="66"/>
      <c r="EO40" s="66"/>
      <c r="EP40" s="66"/>
    </row>
    <row r="41">
      <c r="A41" s="116" t="s">
        <v>1534</v>
      </c>
      <c r="B41" s="80" t="s">
        <v>8</v>
      </c>
      <c r="C41" s="106"/>
      <c r="D41" s="82"/>
      <c r="E41" s="83" t="s">
        <v>2534</v>
      </c>
      <c r="F41" s="84"/>
      <c r="G41" s="86"/>
      <c r="H41" s="82"/>
      <c r="I41" s="82"/>
      <c r="J41" s="87">
        <f>IF(БД.ОП[Время Чел, сек/оп; сек/м]&gt;БД.ОП[Время машины, сек/оп; сек/м],БД.ОП[Время Чел, сек/оп; сек/м],БД.ОП[Время машины, сек/оп; сек/м])</f>
        <v>8</v>
      </c>
      <c r="K41" s="88">
        <v>120.0</v>
      </c>
      <c r="L41" s="88">
        <v>5.0</v>
      </c>
      <c r="M41" s="119">
        <v>8.0</v>
      </c>
      <c r="N41"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41" s="90">
        <f>'БД.ОБЩ'!$U$9</f>
        <v>0.4227803618</v>
      </c>
      <c r="P41" s="90">
        <f>'БД.ОБЩ'!$U$10</f>
        <v>0.417907715</v>
      </c>
      <c r="Q41" s="91">
        <f>IFERROR(__xludf.DUMMYFUNCTION("IF(E41="""","""",IFERROR(QUERY({БД.ОБ[Стоимость 1 сек. эксплуатации без НДС],БД.ОБ[Для базы]},""select Col1 where Col2='""&amp;БД.ОП[Машина]&amp;""'""),""Проблемки""))"),0.05665630665630666)</f>
        <v>0.05665630666</v>
      </c>
      <c r="R41" s="92" t="s">
        <v>6486</v>
      </c>
      <c r="S41" s="93">
        <v>6.0</v>
      </c>
      <c r="T41" s="93"/>
      <c r="U41" s="93">
        <v>2.0</v>
      </c>
      <c r="V41" s="110"/>
      <c r="W41" s="94">
        <v>2.0</v>
      </c>
      <c r="X41" s="93">
        <v>1.0</v>
      </c>
      <c r="Y41" s="93"/>
      <c r="Z41" s="93" t="s">
        <v>6485</v>
      </c>
      <c r="AA41" s="93" t="s">
        <v>6485</v>
      </c>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c r="DU41" s="115"/>
      <c r="DV41" s="115"/>
      <c r="DW41" s="115"/>
      <c r="DX41" s="115"/>
      <c r="DY41" s="115"/>
      <c r="DZ41" s="115"/>
      <c r="EA41" s="115"/>
      <c r="EB41" s="115"/>
      <c r="EC41" s="115"/>
      <c r="ED41" s="115"/>
      <c r="EE41" s="115"/>
      <c r="EF41" s="115"/>
      <c r="EG41" s="115"/>
      <c r="EH41" s="115"/>
      <c r="EI41" s="115"/>
      <c r="EJ41" s="115"/>
      <c r="EK41" s="115"/>
      <c r="EL41" s="115"/>
      <c r="EM41" s="115"/>
      <c r="EN41" s="115"/>
      <c r="EO41" s="115"/>
      <c r="EP41" s="115"/>
    </row>
    <row r="42">
      <c r="A42" s="116" t="s">
        <v>1549</v>
      </c>
      <c r="B42" s="80" t="s">
        <v>8</v>
      </c>
      <c r="C42" s="106"/>
      <c r="D42" s="82"/>
      <c r="E42" s="83" t="s">
        <v>2534</v>
      </c>
      <c r="F42" s="84"/>
      <c r="G42" s="86"/>
      <c r="H42" s="85"/>
      <c r="I42" s="82"/>
      <c r="J42" s="87">
        <f>IF(БД.ОП[Время Чел, сек/оп; сек/м]&gt;БД.ОП[Время машины, сек/оп; сек/м],БД.ОП[Время Чел, сек/оп; сек/м],БД.ОП[Время машины, сек/оп; сек/м])</f>
        <v>8</v>
      </c>
      <c r="K42" s="88">
        <v>120.0</v>
      </c>
      <c r="L42" s="88">
        <v>5.0</v>
      </c>
      <c r="M42" s="119">
        <v>8.0</v>
      </c>
      <c r="N42"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42" s="90">
        <f>'БД.ОБЩ'!$U$9</f>
        <v>0.4227803618</v>
      </c>
      <c r="P42" s="90">
        <f>'БД.ОБЩ'!$U$10</f>
        <v>0.417907715</v>
      </c>
      <c r="Q42" s="91">
        <f>IFERROR(__xludf.DUMMYFUNCTION("IF(E42="""","""",IFERROR(QUERY({БД.ОБ[Стоимость 1 сек. эксплуатации без НДС],БД.ОБ[Для базы]},""select Col1 where Col2='""&amp;БД.ОП[Машина]&amp;""'""),""Проблемки""))"),0.05665630665630666)</f>
        <v>0.05665630666</v>
      </c>
      <c r="R42" s="92" t="s">
        <v>6486</v>
      </c>
      <c r="S42" s="93">
        <v>6.0</v>
      </c>
      <c r="T42" s="93"/>
      <c r="U42" s="93">
        <v>2.0</v>
      </c>
      <c r="V42" s="110"/>
      <c r="W42" s="94">
        <v>2.0</v>
      </c>
      <c r="X42" s="93">
        <v>1.0</v>
      </c>
      <c r="Y42" s="93"/>
      <c r="Z42" s="93" t="s">
        <v>6485</v>
      </c>
      <c r="AA42" s="93" t="s">
        <v>6485</v>
      </c>
      <c r="AB42" s="115"/>
      <c r="AC42" s="115"/>
      <c r="AD42" s="115"/>
      <c r="AE42" s="115"/>
      <c r="AF42" s="115"/>
      <c r="AG42" s="115"/>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row>
    <row r="43">
      <c r="A43" s="116" t="s">
        <v>1551</v>
      </c>
      <c r="B43" s="80" t="s">
        <v>8</v>
      </c>
      <c r="C43" s="106"/>
      <c r="D43" s="85"/>
      <c r="E43" s="103" t="s">
        <v>2712</v>
      </c>
      <c r="F43" s="84"/>
      <c r="G43" s="85"/>
      <c r="H43" s="85"/>
      <c r="I43" s="85"/>
      <c r="J43" s="87">
        <f>IF(БД.ОП[Время Чел, сек/оп; сек/м]&gt;БД.ОП[Время машины, сек/оп; сек/м],БД.ОП[Время Чел, сек/оп; сек/м],БД.ОП[Время машины, сек/оп; сек/м])</f>
        <v>28</v>
      </c>
      <c r="K43" s="88">
        <v>120.0</v>
      </c>
      <c r="L43" s="88">
        <v>5.0</v>
      </c>
      <c r="M43" s="131">
        <v>28.0</v>
      </c>
      <c r="N43" s="13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43" s="90">
        <f>'БД.ОБЩ'!$U$9</f>
        <v>0.4227803618</v>
      </c>
      <c r="P43" s="90">
        <f>'БД.ОБЩ'!$U$10</f>
        <v>0.417907715</v>
      </c>
      <c r="Q43" s="91">
        <f>IFERROR(__xludf.DUMMYFUNCTION("IF(E43="""","""",IFERROR(QUERY({БД.ОБ[Стоимость 1 сек. эксплуатации без НДС],БД.ОБ[Для базы]},""select Col1 where Col2='""&amp;БД.ОП[Машина]&amp;""'""),""Проблемки""))"),0.04856254856254856)</f>
        <v>0.04856254856</v>
      </c>
      <c r="R43" s="92" t="s">
        <v>6486</v>
      </c>
      <c r="S43" s="93">
        <v>6.0</v>
      </c>
      <c r="T43" s="93">
        <v>20.0</v>
      </c>
      <c r="U43" s="93">
        <v>2.0</v>
      </c>
      <c r="V43" s="110"/>
      <c r="W43" s="94">
        <v>2.0</v>
      </c>
      <c r="X43" s="93">
        <v>1.0</v>
      </c>
      <c r="Y43" s="93"/>
      <c r="Z43" s="93" t="s">
        <v>6485</v>
      </c>
      <c r="AA43" s="93" t="s">
        <v>6485</v>
      </c>
      <c r="AB43" s="115"/>
      <c r="AC43" s="115"/>
      <c r="AD43" s="115"/>
      <c r="AE43" s="115"/>
      <c r="AF43" s="115"/>
      <c r="AG43" s="115"/>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row>
    <row r="44">
      <c r="A44" s="79" t="s">
        <v>1542</v>
      </c>
      <c r="B44" s="80" t="s">
        <v>9</v>
      </c>
      <c r="C44" s="96"/>
      <c r="D44" s="97"/>
      <c r="E44" s="83" t="s">
        <v>2534</v>
      </c>
      <c r="F44" s="80" t="s">
        <v>6490</v>
      </c>
      <c r="G44" s="100"/>
      <c r="H44" s="97"/>
      <c r="I44" s="97"/>
      <c r="J44" s="87">
        <f>IF(БД.ОП[Время Чел, сек/оп; сек/м]&gt;БД.ОП[Время машины, сек/оп; сек/м],БД.ОП[Время Чел, сек/оп; сек/м],БД.ОП[Время машины, сек/оп; сек/м])</f>
        <v>8</v>
      </c>
      <c r="K44" s="88">
        <v>120.0</v>
      </c>
      <c r="L44" s="88">
        <v>5.0</v>
      </c>
      <c r="M44" s="111">
        <v>8.0</v>
      </c>
      <c r="N4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44" s="90">
        <f>'БД.ОБЩ'!$U$9</f>
        <v>0.4227803618</v>
      </c>
      <c r="P44" s="90">
        <f>'БД.ОБЩ'!$U$10</f>
        <v>0.417907715</v>
      </c>
      <c r="Q44" s="91">
        <f>IFERROR(__xludf.DUMMYFUNCTION("IF(E44="""","""",IFERROR(QUERY({БД.ОБ[Стоимость 1 сек. эксплуатации без НДС],БД.ОБ[Для базы]},""select Col1 where Col2='""&amp;БД.ОП[Машина]&amp;""'""),""Проблемки""))"),0.05665630665630666)</f>
        <v>0.05665630666</v>
      </c>
      <c r="R44" s="92" t="s">
        <v>6491</v>
      </c>
      <c r="S44" s="93">
        <v>6.0</v>
      </c>
      <c r="T44" s="93"/>
      <c r="U44" s="93">
        <v>2.0</v>
      </c>
      <c r="V44" s="110"/>
      <c r="W44" s="94">
        <v>2.0</v>
      </c>
      <c r="X44" s="93">
        <v>1.0</v>
      </c>
      <c r="Y44" s="93"/>
      <c r="Z44" s="93" t="s">
        <v>6485</v>
      </c>
      <c r="AA44" s="93" t="s">
        <v>6485</v>
      </c>
      <c r="AB44" s="115"/>
      <c r="AC44" s="115"/>
      <c r="AD44" s="115"/>
      <c r="AE44" s="115"/>
      <c r="AF44" s="115"/>
      <c r="AG44" s="115"/>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row>
    <row r="45">
      <c r="A45" s="116" t="s">
        <v>1538</v>
      </c>
      <c r="B45" s="80" t="s">
        <v>9</v>
      </c>
      <c r="C45" s="96"/>
      <c r="D45" s="97"/>
      <c r="E45" s="83" t="s">
        <v>2550</v>
      </c>
      <c r="F45" s="84"/>
      <c r="G45" s="100"/>
      <c r="H45" s="99"/>
      <c r="I45" s="100"/>
      <c r="J45" s="87">
        <f>IF(БД.ОП[Время Чел, сек/оп; сек/м]&gt;БД.ОП[Время машины, сек/оп; сек/м],БД.ОП[Время Чел, сек/оп; сек/м],БД.ОП[Время машины, сек/оп; сек/м])</f>
        <v>6</v>
      </c>
      <c r="K45" s="88">
        <v>120.0</v>
      </c>
      <c r="L45" s="88">
        <v>20.0</v>
      </c>
      <c r="M45" s="111">
        <v>6.0</v>
      </c>
      <c r="N4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45" s="90">
        <f>'БД.ОБЩ'!$U$9</f>
        <v>0.4227803618</v>
      </c>
      <c r="P45" s="90">
        <f>'БД.ОБЩ'!$U$10</f>
        <v>0.417907715</v>
      </c>
      <c r="Q45" s="91">
        <f>IFERROR(__xludf.DUMMYFUNCTION("IF(E45="""","""",IFERROR(QUERY({БД.ОБ[Стоимость 1 сек. эксплуатации без НДС],БД.ОБ[Для базы]},""select Col1 where Col2='""&amp;БД.ОП[Машина]&amp;""'""),""Проблемки""))"),0.05665630665630666)</f>
        <v>0.05665630666</v>
      </c>
      <c r="R45" s="92" t="s">
        <v>6491</v>
      </c>
      <c r="S45" s="93">
        <v>4.0</v>
      </c>
      <c r="T45" s="93"/>
      <c r="U45" s="93">
        <v>2.0</v>
      </c>
      <c r="V45" s="93"/>
      <c r="W45" s="94">
        <v>1.0</v>
      </c>
      <c r="X45" s="93">
        <v>1.0</v>
      </c>
      <c r="Y45" s="93"/>
      <c r="Z45" s="93" t="s">
        <v>6485</v>
      </c>
      <c r="AA45" s="93" t="s">
        <v>6485</v>
      </c>
      <c r="AB45" s="115"/>
      <c r="AC45" s="115"/>
      <c r="AD45" s="115"/>
      <c r="AE45" s="115"/>
      <c r="AF45" s="115"/>
      <c r="AG45" s="115"/>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row>
    <row r="46">
      <c r="A46" s="116" t="s">
        <v>1540</v>
      </c>
      <c r="B46" s="80" t="s">
        <v>9</v>
      </c>
      <c r="C46" s="106"/>
      <c r="D46" s="85"/>
      <c r="E46" s="83" t="s">
        <v>2546</v>
      </c>
      <c r="F46" s="132"/>
      <c r="G46" s="133"/>
      <c r="H46" s="85"/>
      <c r="I46" s="85"/>
      <c r="J46" s="87">
        <f>IF(БД.ОП[Время Чел, сек/оп; сек/м]&gt;БД.ОП[Время машины, сек/оп; сек/м],БД.ОП[Время Чел, сек/оп; сек/м],БД.ОП[Время машины, сек/оп; сек/м])</f>
        <v>6</v>
      </c>
      <c r="K46" s="88">
        <v>120.0</v>
      </c>
      <c r="L46" s="88">
        <v>20.0</v>
      </c>
      <c r="M46" s="119">
        <v>6.0</v>
      </c>
      <c r="N46"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46" s="90">
        <f>'БД.ОБЩ'!$U$9</f>
        <v>0.4227803618</v>
      </c>
      <c r="P46" s="90">
        <f>'БД.ОБЩ'!$U$10</f>
        <v>0.417907715</v>
      </c>
      <c r="Q46" s="91">
        <f>IFERROR(__xludf.DUMMYFUNCTION("IF(E46="""","""",IFERROR(QUERY({БД.ОБ[Стоимость 1 сек. эксплуатации без НДС],БД.ОБ[Для базы]},""select Col1 where Col2='""&amp;БД.ОП[Машина]&amp;""'""),""Проблемки""))"),0.05665630665630666)</f>
        <v>0.05665630666</v>
      </c>
      <c r="R46" s="92" t="s">
        <v>6491</v>
      </c>
      <c r="S46" s="93">
        <v>2.0</v>
      </c>
      <c r="T46" s="93">
        <v>2.0</v>
      </c>
      <c r="U46" s="93">
        <v>2.0</v>
      </c>
      <c r="V46" s="93"/>
      <c r="W46" s="94">
        <v>1.0</v>
      </c>
      <c r="X46" s="93">
        <v>1.0</v>
      </c>
      <c r="Y46" s="93"/>
      <c r="Z46" s="93" t="s">
        <v>6485</v>
      </c>
      <c r="AA46" s="93" t="s">
        <v>6485</v>
      </c>
      <c r="AB46" s="115"/>
      <c r="AC46" s="115"/>
      <c r="AD46" s="115"/>
      <c r="AE46" s="115"/>
      <c r="AF46" s="115"/>
      <c r="AG46" s="115"/>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row>
    <row r="47">
      <c r="A47" s="116" t="s">
        <v>1536</v>
      </c>
      <c r="B47" s="80" t="s">
        <v>9</v>
      </c>
      <c r="C47" s="96"/>
      <c r="D47" s="99"/>
      <c r="E47" s="83" t="s">
        <v>2582</v>
      </c>
      <c r="F47" s="84"/>
      <c r="G47" s="134"/>
      <c r="H47" s="99"/>
      <c r="I47" s="99"/>
      <c r="J47" s="87">
        <f>IF(БД.ОП[Время Чел, сек/оп; сек/м]&gt;БД.ОП[Время машины, сек/оп; сек/м],БД.ОП[Время Чел, сек/оп; сек/м],БД.ОП[Время машины, сек/оп; сек/м])</f>
        <v>6</v>
      </c>
      <c r="K47" s="88">
        <v>120.0</v>
      </c>
      <c r="L47" s="88">
        <v>20.0</v>
      </c>
      <c r="M47" s="101">
        <v>6.0</v>
      </c>
      <c r="N47"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47" s="90">
        <f>'БД.ОБЩ'!$U$9</f>
        <v>0.4227803618</v>
      </c>
      <c r="P47" s="90">
        <f>'БД.ОБЩ'!$U$10</f>
        <v>0.417907715</v>
      </c>
      <c r="Q47" s="91">
        <f>IFERROR(__xludf.DUMMYFUNCTION("IF(E47="""","""",IFERROR(QUERY({БД.ОБ[Стоимость 1 сек. эксплуатации без НДС],БД.ОБ[Для базы]},""select Col1 where Col2='""&amp;БД.ОП[Машина]&amp;""'""),""Проблемки""))"),0.007284382284382284)</f>
        <v>0.007284382284</v>
      </c>
      <c r="R47" s="92" t="s">
        <v>6491</v>
      </c>
      <c r="S47" s="93">
        <v>2.0</v>
      </c>
      <c r="T47" s="93">
        <v>2.0</v>
      </c>
      <c r="U47" s="93">
        <v>2.0</v>
      </c>
      <c r="V47" s="93"/>
      <c r="W47" s="94">
        <v>1.0</v>
      </c>
      <c r="X47" s="93">
        <v>1.0</v>
      </c>
      <c r="Y47" s="93"/>
      <c r="Z47" s="93" t="s">
        <v>6485</v>
      </c>
      <c r="AA47" s="93" t="s">
        <v>6485</v>
      </c>
      <c r="AB47" s="115"/>
      <c r="AC47" s="115"/>
      <c r="AD47" s="115"/>
      <c r="AE47" s="115"/>
      <c r="AF47" s="115"/>
      <c r="AG47" s="115"/>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row>
    <row r="48">
      <c r="A48" s="116" t="s">
        <v>1527</v>
      </c>
      <c r="B48" s="80" t="s">
        <v>9</v>
      </c>
      <c r="C48" s="96"/>
      <c r="D48" s="99"/>
      <c r="E48" s="83" t="s">
        <v>2582</v>
      </c>
      <c r="F48" s="84"/>
      <c r="G48" s="99"/>
      <c r="H48" s="99"/>
      <c r="I48" s="99"/>
      <c r="J48" s="87">
        <f>IF(БД.ОП[Время Чел, сек/оп; сек/м]&gt;БД.ОП[Время машины, сек/оп; сек/м],БД.ОП[Время Чел, сек/оп; сек/м],БД.ОП[Время машины, сек/оп; сек/м])</f>
        <v>14</v>
      </c>
      <c r="K48" s="88">
        <v>120.0</v>
      </c>
      <c r="L48" s="88">
        <v>20.0</v>
      </c>
      <c r="M48" s="135">
        <v>14.0</v>
      </c>
      <c r="N48" s="135">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48" s="90">
        <f>'БД.ОБЩ'!$U$9</f>
        <v>0.4227803618</v>
      </c>
      <c r="P48" s="90">
        <f>'БД.ОБЩ'!$U$10</f>
        <v>0.417907715</v>
      </c>
      <c r="Q48" s="91">
        <f>IFERROR(__xludf.DUMMYFUNCTION("IF(E48="""","""",IFERROR(QUERY({БД.ОБ[Стоимость 1 сек. эксплуатации без НДС],БД.ОБ[Для базы]},""select Col1 where Col2='""&amp;БД.ОП[Машина]&amp;""'""),""Проблемки""))"),0.007284382284382284)</f>
        <v>0.007284382284</v>
      </c>
      <c r="R48" s="92" t="s">
        <v>6491</v>
      </c>
      <c r="S48" s="93">
        <v>2.0</v>
      </c>
      <c r="T48" s="93">
        <v>10.0</v>
      </c>
      <c r="U48" s="93">
        <v>2.0</v>
      </c>
      <c r="V48" s="93"/>
      <c r="W48" s="94">
        <v>1.0</v>
      </c>
      <c r="X48" s="93">
        <v>1.0</v>
      </c>
      <c r="Y48" s="93"/>
      <c r="Z48" s="93" t="s">
        <v>6485</v>
      </c>
      <c r="AA48" s="93" t="s">
        <v>6485</v>
      </c>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row>
    <row r="49">
      <c r="A49" s="79" t="s">
        <v>1529</v>
      </c>
      <c r="B49" s="80" t="s">
        <v>9</v>
      </c>
      <c r="C49" s="96"/>
      <c r="D49" s="99"/>
      <c r="E49" s="83" t="s">
        <v>2582</v>
      </c>
      <c r="F49" s="80" t="s">
        <v>6492</v>
      </c>
      <c r="G49" s="99"/>
      <c r="H49" s="99"/>
      <c r="I49" s="99"/>
      <c r="J49" s="87">
        <f>IF(БД.ОП[Время Чел, сек/оп; сек/м]&gt;БД.ОП[Время машины, сек/оп; сек/м],БД.ОП[Время Чел, сек/оп; сек/м],БД.ОП[Время машины, сек/оп; сек/м])</f>
        <v>12</v>
      </c>
      <c r="K49" s="88">
        <v>120.0</v>
      </c>
      <c r="L49" s="88">
        <v>2.0</v>
      </c>
      <c r="M49" s="135">
        <v>12.0</v>
      </c>
      <c r="N49" s="135">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49" s="90">
        <f>'БД.ОБЩ'!$U$9</f>
        <v>0.4227803618</v>
      </c>
      <c r="P49" s="90">
        <f>'БД.ОБЩ'!$U$10</f>
        <v>0.417907715</v>
      </c>
      <c r="Q49" s="91">
        <f>IFERROR(__xludf.DUMMYFUNCTION("IF(E49="""","""",IFERROR(QUERY({БД.ОБ[Стоимость 1 сек. эксплуатации без НДС],БД.ОБ[Для базы]},""select Col1 where Col2='""&amp;БД.ОП[Машина]&amp;""'""),""Проблемки""))"),0.007284382284382284)</f>
        <v>0.007284382284</v>
      </c>
      <c r="R49" s="92" t="s">
        <v>6491</v>
      </c>
      <c r="S49" s="93">
        <v>2.0</v>
      </c>
      <c r="T49" s="93">
        <v>8.0</v>
      </c>
      <c r="U49" s="93">
        <v>2.0</v>
      </c>
      <c r="V49" s="93"/>
      <c r="W49" s="94">
        <v>1.0</v>
      </c>
      <c r="X49" s="93">
        <v>1.0</v>
      </c>
      <c r="Y49" s="93"/>
      <c r="Z49" s="93" t="s">
        <v>6485</v>
      </c>
      <c r="AA49" s="93" t="s">
        <v>6485</v>
      </c>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row>
    <row r="50">
      <c r="A50" s="116" t="s">
        <v>1532</v>
      </c>
      <c r="B50" s="129" t="s">
        <v>10</v>
      </c>
      <c r="C50" s="106"/>
      <c r="D50" s="85"/>
      <c r="E50" s="83" t="s">
        <v>2480</v>
      </c>
      <c r="F50" s="129"/>
      <c r="G50" s="85"/>
      <c r="H50" s="85"/>
      <c r="I50" s="85"/>
      <c r="J50" s="87">
        <f>IF(БД.ОП[Время Чел, сек/оп; сек/м]&gt;БД.ОП[Время машины, сек/оп; сек/м],БД.ОП[Время Чел, сек/оп; сек/м],БД.ОП[Время машины, сек/оп; сек/м])</f>
        <v>6</v>
      </c>
      <c r="K50" s="88">
        <v>120.0</v>
      </c>
      <c r="L50" s="88">
        <v>0.0</v>
      </c>
      <c r="M50" s="131">
        <v>6.0</v>
      </c>
      <c r="N50" s="13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50" s="90">
        <f>'БД.ОБЩ'!$U$9</f>
        <v>0.4227803618</v>
      </c>
      <c r="P50" s="90">
        <f>'БД.ОБЩ'!$U$10</f>
        <v>0.417907715</v>
      </c>
      <c r="Q50" s="91">
        <f>IFERROR(__xludf.DUMMYFUNCTION("IF(E50="""","""",IFERROR(QUERY({БД.ОБ[Стоимость 1 сек. эксплуатации без НДС],БД.ОБ[Для базы]},""select Col1 where Col2='""&amp;БД.ОП[Машина]&amp;""'""),""Проблемки""))"),0.03237503237503238)</f>
        <v>0.03237503238</v>
      </c>
      <c r="R50" s="92" t="s">
        <v>6491</v>
      </c>
      <c r="S50" s="93">
        <v>2.0</v>
      </c>
      <c r="T50" s="93">
        <v>2.0</v>
      </c>
      <c r="U50" s="93">
        <v>2.0</v>
      </c>
      <c r="V50" s="93"/>
      <c r="W50" s="94">
        <v>1.0</v>
      </c>
      <c r="X50" s="93">
        <v>1.0</v>
      </c>
      <c r="Y50" s="93"/>
      <c r="Z50" s="93" t="s">
        <v>6485</v>
      </c>
      <c r="AA50" s="93" t="s">
        <v>6485</v>
      </c>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row>
    <row r="51">
      <c r="A51" s="116" t="s">
        <v>1560</v>
      </c>
      <c r="B51" s="80" t="s">
        <v>11</v>
      </c>
      <c r="C51" s="96"/>
      <c r="D51" s="99"/>
      <c r="E51" s="83" t="s">
        <v>2562</v>
      </c>
      <c r="F51" s="80"/>
      <c r="G51" s="99"/>
      <c r="H51" s="99"/>
      <c r="I51" s="99"/>
      <c r="J51" s="87">
        <f>IF(БД.ОП[Время Чел, сек/оп; сек/м]&gt;БД.ОП[Время машины, сек/оп; сек/м],БД.ОП[Время Чел, сек/оп; сек/м],БД.ОП[Время машины, сек/оп; сек/м])</f>
        <v>25</v>
      </c>
      <c r="K51" s="88">
        <v>120.0</v>
      </c>
      <c r="L51" s="88">
        <v>0.0</v>
      </c>
      <c r="M51" s="101">
        <v>25.0</v>
      </c>
      <c r="N51"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1" s="90">
        <f>'БД.ОБЩ'!$U$9</f>
        <v>0.4227803618</v>
      </c>
      <c r="P51" s="90">
        <f>'БД.ОБЩ'!$U$10</f>
        <v>0.417907715</v>
      </c>
      <c r="Q51" s="91">
        <f>IFERROR(__xludf.DUMMYFUNCTION("IF(E51="""","""",IFERROR(QUERY({БД.ОБ[Стоимость 1 сек. эксплуатации без НДС],БД.ОБ[Для базы]},""select Col1 where Col2='""&amp;БД.ОП[Машина]&amp;""'""),""Проблемки""))"),0.0019425019425019425)</f>
        <v>0.001942501943</v>
      </c>
      <c r="R51" s="92" t="s">
        <v>6491</v>
      </c>
      <c r="S51" s="93">
        <v>4.0</v>
      </c>
      <c r="T51" s="93">
        <v>19.0</v>
      </c>
      <c r="U51" s="93">
        <v>2.0</v>
      </c>
      <c r="V51" s="93"/>
      <c r="W51" s="94">
        <v>3.0</v>
      </c>
      <c r="X51" s="93">
        <v>1.0</v>
      </c>
      <c r="Y51" s="93"/>
      <c r="Z51" s="93" t="s">
        <v>6485</v>
      </c>
      <c r="AA51" s="93" t="s">
        <v>6485</v>
      </c>
      <c r="AB51" s="66"/>
      <c r="AC51" s="95"/>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row>
    <row r="52">
      <c r="A52" s="116" t="s">
        <v>1562</v>
      </c>
      <c r="B52" s="80" t="s">
        <v>11</v>
      </c>
      <c r="C52" s="96"/>
      <c r="D52" s="99"/>
      <c r="E52" s="83" t="s">
        <v>2464</v>
      </c>
      <c r="F52" s="80"/>
      <c r="G52" s="99"/>
      <c r="H52" s="99"/>
      <c r="I52" s="99"/>
      <c r="J52" s="87">
        <f>IF(БД.ОП[Время Чел, сек/оп; сек/м]&gt;БД.ОП[Время машины, сек/оп; сек/м],БД.ОП[Время Чел, сек/оп; сек/м],БД.ОП[Время машины, сек/оп; сек/м])</f>
        <v>30</v>
      </c>
      <c r="K52" s="88">
        <v>120.0</v>
      </c>
      <c r="L52" s="88">
        <v>0.0</v>
      </c>
      <c r="M52" s="101">
        <v>30.0</v>
      </c>
      <c r="N52"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2" s="90">
        <f>'БД.ОБЩ'!$U$9</f>
        <v>0.4227803618</v>
      </c>
      <c r="P52" s="90">
        <f>'БД.ОБЩ'!$U$10</f>
        <v>0.417907715</v>
      </c>
      <c r="Q52" s="91">
        <f>IFERROR(__xludf.DUMMYFUNCTION("IF(E52="""","""",IFERROR(QUERY({БД.ОБ[Стоимость 1 сек. эксплуатации без НДС],БД.ОБ[Для базы]},""select Col1 where Col2='""&amp;БД.ОП[Машина]&amp;""'""),""Проблемки""))"),0.004046879046879047)</f>
        <v>0.004046879047</v>
      </c>
      <c r="R52" s="92" t="s">
        <v>6491</v>
      </c>
      <c r="S52" s="93">
        <v>4.0</v>
      </c>
      <c r="T52" s="93">
        <v>24.0</v>
      </c>
      <c r="U52" s="93">
        <v>2.0</v>
      </c>
      <c r="V52" s="93"/>
      <c r="W52" s="94">
        <v>3.0</v>
      </c>
      <c r="X52" s="93">
        <v>1.0</v>
      </c>
      <c r="Y52" s="93"/>
      <c r="Z52" s="93" t="s">
        <v>6485</v>
      </c>
      <c r="AA52" s="93" t="s">
        <v>6485</v>
      </c>
      <c r="AB52" s="66"/>
      <c r="AC52" s="95"/>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row>
    <row r="53">
      <c r="A53" s="116" t="s">
        <v>1557</v>
      </c>
      <c r="B53" s="80" t="s">
        <v>11</v>
      </c>
      <c r="C53" s="96"/>
      <c r="D53" s="99"/>
      <c r="E53" s="83" t="s">
        <v>2468</v>
      </c>
      <c r="F53" s="80"/>
      <c r="G53" s="99"/>
      <c r="H53" s="99"/>
      <c r="I53" s="99"/>
      <c r="J53" s="87">
        <f>IF(БД.ОП[Время Чел, сек/оп; сек/м]&gt;БД.ОП[Время машины, сек/оп; сек/м],БД.ОП[Время Чел, сек/оп; сек/м],БД.ОП[Время машины, сек/оп; сек/м])</f>
        <v>37</v>
      </c>
      <c r="K53" s="88">
        <v>120.0</v>
      </c>
      <c r="L53" s="88">
        <v>0.0</v>
      </c>
      <c r="M53" s="101">
        <v>37.0</v>
      </c>
      <c r="N53"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v>
      </c>
      <c r="O53" s="90">
        <f>'БД.ОБЩ'!$U$9</f>
        <v>0.4227803618</v>
      </c>
      <c r="P53" s="90">
        <f>'БД.ОБЩ'!$U$10</f>
        <v>0.417907715</v>
      </c>
      <c r="Q53" s="91">
        <f>IFERROR(__xludf.DUMMYFUNCTION("IF(E53="""","""",IFERROR(QUERY({БД.ОБ[Стоимость 1 сек. эксплуатации без НДС],БД.ОБ[Для базы]},""select Col1 where Col2='""&amp;БД.ОП[Машина]&amp;""'""),""Проблемки""))"),0.09712509712509712)</f>
        <v>0.09712509713</v>
      </c>
      <c r="R53" s="92" t="s">
        <v>6491</v>
      </c>
      <c r="S53" s="93">
        <v>5.0</v>
      </c>
      <c r="T53" s="93">
        <v>30.0</v>
      </c>
      <c r="U53" s="93">
        <v>2.0</v>
      </c>
      <c r="V53" s="93"/>
      <c r="W53" s="94">
        <v>4.0</v>
      </c>
      <c r="X53" s="93">
        <v>1.0</v>
      </c>
      <c r="Y53" s="93"/>
      <c r="Z53" s="93" t="s">
        <v>6485</v>
      </c>
      <c r="AA53" s="93" t="s">
        <v>6485</v>
      </c>
      <c r="AB53" s="66"/>
      <c r="AC53" s="95"/>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row>
    <row r="54">
      <c r="A54" s="79" t="s">
        <v>1564</v>
      </c>
      <c r="B54" s="80" t="s">
        <v>11</v>
      </c>
      <c r="C54" s="96"/>
      <c r="D54" s="99"/>
      <c r="E54" s="136" t="s">
        <v>2562</v>
      </c>
      <c r="F54" s="113"/>
      <c r="G54" s="99"/>
      <c r="H54" s="99"/>
      <c r="I54" s="99"/>
      <c r="J54" s="87">
        <f>IF(БД.ОП[Время Чел, сек/оп; сек/м]&gt;БД.ОП[Время машины, сек/оп; сек/м],БД.ОП[Время Чел, сек/оп; сек/м],БД.ОП[Время машины, сек/оп; сек/м])</f>
        <v>10</v>
      </c>
      <c r="K54" s="88">
        <v>120.0</v>
      </c>
      <c r="L54" s="88">
        <v>0.0</v>
      </c>
      <c r="M54" s="114">
        <v>10.0</v>
      </c>
      <c r="N54" s="114">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4" s="90">
        <f>'БД.ОБЩ'!$U$9</f>
        <v>0.4227803618</v>
      </c>
      <c r="P54" s="90">
        <f>'БД.ОБЩ'!$U$10</f>
        <v>0.417907715</v>
      </c>
      <c r="Q54" s="91">
        <f>IFERROR(__xludf.DUMMYFUNCTION("IF(E54="""","""",IFERROR(QUERY({БД.ОБ[Стоимость 1 сек. эксплуатации без НДС],БД.ОБ[Для базы]},""select Col1 where Col2='""&amp;БД.ОП[Машина]&amp;""'""),""Проблемки""))"),0.0019425019425019425)</f>
        <v>0.001942501943</v>
      </c>
      <c r="R54" s="92" t="s">
        <v>6491</v>
      </c>
      <c r="S54" s="93">
        <v>4.0</v>
      </c>
      <c r="T54" s="93">
        <v>6.0</v>
      </c>
      <c r="U54" s="93">
        <v>0.0</v>
      </c>
      <c r="V54" s="110"/>
      <c r="W54" s="94">
        <v>3.0</v>
      </c>
      <c r="X54" s="93">
        <v>1.0</v>
      </c>
      <c r="Y54" s="93"/>
      <c r="Z54" s="93" t="s">
        <v>6485</v>
      </c>
      <c r="AA54" s="93" t="s">
        <v>6485</v>
      </c>
      <c r="AB54" s="66"/>
      <c r="AC54" s="95"/>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row>
    <row r="55">
      <c r="A55" s="79" t="s">
        <v>1566</v>
      </c>
      <c r="B55" s="80" t="s">
        <v>11</v>
      </c>
      <c r="C55" s="96"/>
      <c r="D55" s="99"/>
      <c r="E55" s="136" t="s">
        <v>2562</v>
      </c>
      <c r="F55" s="113"/>
      <c r="G55" s="99"/>
      <c r="H55" s="99"/>
      <c r="I55" s="99"/>
      <c r="J55" s="87">
        <f>IF(БД.ОП[Время Чел, сек/оп; сек/м]&gt;БД.ОП[Время машины, сек/оп; сек/м],БД.ОП[Время Чел, сек/оп; сек/м],БД.ОП[Время машины, сек/оп; сек/м])</f>
        <v>12</v>
      </c>
      <c r="K55" s="88">
        <v>120.0</v>
      </c>
      <c r="L55" s="88">
        <v>0.0</v>
      </c>
      <c r="M55" s="114">
        <v>12.0</v>
      </c>
      <c r="N55" s="114">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5" s="90">
        <f>'БД.ОБЩ'!$U$9</f>
        <v>0.4227803618</v>
      </c>
      <c r="P55" s="90">
        <f>'БД.ОБЩ'!$U$10</f>
        <v>0.417907715</v>
      </c>
      <c r="Q55" s="91">
        <f>IFERROR(__xludf.DUMMYFUNCTION("IF(E55="""","""",IFERROR(QUERY({БД.ОБ[Стоимость 1 сек. эксплуатации без НДС],БД.ОБ[Для базы]},""select Col1 where Col2='""&amp;БД.ОП[Машина]&amp;""'""),""Проблемки""))"),0.0019425019425019425)</f>
        <v>0.001942501943</v>
      </c>
      <c r="R55" s="92" t="s">
        <v>6491</v>
      </c>
      <c r="S55" s="93">
        <v>4.0</v>
      </c>
      <c r="T55" s="93">
        <v>8.0</v>
      </c>
      <c r="U55" s="93">
        <v>0.0</v>
      </c>
      <c r="V55" s="110"/>
      <c r="W55" s="94">
        <v>3.0</v>
      </c>
      <c r="X55" s="93">
        <v>1.0</v>
      </c>
      <c r="Y55" s="93"/>
      <c r="Z55" s="93" t="s">
        <v>6485</v>
      </c>
      <c r="AA55" s="93" t="s">
        <v>6485</v>
      </c>
      <c r="AB55" s="66"/>
      <c r="AC55" s="95"/>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row>
    <row r="56">
      <c r="A56" s="116" t="s">
        <v>1572</v>
      </c>
      <c r="B56" s="80" t="s">
        <v>11</v>
      </c>
      <c r="C56" s="106"/>
      <c r="D56" s="85"/>
      <c r="E56" s="136" t="s">
        <v>2562</v>
      </c>
      <c r="F56" s="129"/>
      <c r="G56" s="85"/>
      <c r="H56" s="85"/>
      <c r="I56" s="85"/>
      <c r="J56" s="87">
        <f>IF(БД.ОП[Время Чел, сек/оп; сек/м]&gt;БД.ОП[Время машины, сек/оп; сек/м],БД.ОП[Время Чел, сек/оп; сек/м],БД.ОП[Время машины, сек/оп; сек/м])</f>
        <v>25</v>
      </c>
      <c r="K56" s="88">
        <v>120.0</v>
      </c>
      <c r="L56" s="88">
        <v>0.0</v>
      </c>
      <c r="M56" s="119">
        <v>25.0</v>
      </c>
      <c r="N56"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6" s="90">
        <f>'БД.ОБЩ'!$U$9</f>
        <v>0.4227803618</v>
      </c>
      <c r="P56" s="90">
        <f>'БД.ОБЩ'!$U$10</f>
        <v>0.417907715</v>
      </c>
      <c r="Q56" s="91">
        <f>IFERROR(__xludf.DUMMYFUNCTION("IF(E56="""","""",IFERROR(QUERY({БД.ОБ[Стоимость 1 сек. эксплуатации без НДС],БД.ОБ[Для базы]},""select Col1 where Col2='""&amp;БД.ОП[Машина]&amp;""'""),""Проблемки""))"),0.0019425019425019425)</f>
        <v>0.001942501943</v>
      </c>
      <c r="R56" s="92" t="s">
        <v>6491</v>
      </c>
      <c r="S56" s="93">
        <v>8.0</v>
      </c>
      <c r="T56" s="93">
        <v>15.0</v>
      </c>
      <c r="U56" s="93">
        <v>2.0</v>
      </c>
      <c r="V56" s="93"/>
      <c r="W56" s="94">
        <v>3.0</v>
      </c>
      <c r="X56" s="93">
        <v>1.0</v>
      </c>
      <c r="Y56" s="93"/>
      <c r="Z56" s="93" t="s">
        <v>6485</v>
      </c>
      <c r="AA56" s="93" t="s">
        <v>6485</v>
      </c>
      <c r="AB56" s="66"/>
      <c r="AC56" s="95"/>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6"/>
      <c r="DV56" s="66"/>
      <c r="DW56" s="66"/>
      <c r="DX56" s="66"/>
      <c r="DY56" s="66"/>
      <c r="DZ56" s="66"/>
      <c r="EA56" s="66"/>
      <c r="EB56" s="66"/>
      <c r="EC56" s="66"/>
      <c r="ED56" s="66"/>
      <c r="EE56" s="66"/>
      <c r="EF56" s="66"/>
      <c r="EG56" s="66"/>
      <c r="EH56" s="66"/>
      <c r="EI56" s="66"/>
      <c r="EJ56" s="66"/>
      <c r="EK56" s="66"/>
      <c r="EL56" s="66"/>
      <c r="EM56" s="66"/>
      <c r="EN56" s="66"/>
      <c r="EO56" s="66"/>
      <c r="EP56" s="66"/>
    </row>
    <row r="57">
      <c r="A57" s="79" t="s">
        <v>3106</v>
      </c>
      <c r="B57" s="80" t="s">
        <v>11</v>
      </c>
      <c r="C57" s="106"/>
      <c r="D57" s="85"/>
      <c r="E57" s="136" t="s">
        <v>2562</v>
      </c>
      <c r="F57" s="129"/>
      <c r="G57" s="85"/>
      <c r="H57" s="85"/>
      <c r="I57" s="85"/>
      <c r="J57" s="87">
        <f>IF(БД.ОП[Время Чел, сек/оп; сек/м]&gt;БД.ОП[Время машины, сек/оп; сек/м],БД.ОП[Время Чел, сек/оп; сек/м],БД.ОП[Время машины, сек/оп; сек/м])</f>
        <v>25</v>
      </c>
      <c r="K57" s="88">
        <v>120.0</v>
      </c>
      <c r="L57" s="88">
        <v>0.0</v>
      </c>
      <c r="M57" s="119">
        <v>25.0</v>
      </c>
      <c r="N57" s="119">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7" s="90">
        <f>'БД.ОБЩ'!$U$9</f>
        <v>0.4227803618</v>
      </c>
      <c r="P57" s="90">
        <f>'БД.ОБЩ'!$U$10</f>
        <v>0.417907715</v>
      </c>
      <c r="Q57" s="91">
        <f>IFERROR(__xludf.DUMMYFUNCTION("IF(E57="""","""",IFERROR(QUERY({БД.ОБ[Стоимость 1 сек. эксплуатации без НДС],БД.ОБ[Для базы]},""select Col1 where Col2='""&amp;БД.ОП[Машина]&amp;""'""),""Проблемки""))"),0.0019425019425019425)</f>
        <v>0.001942501943</v>
      </c>
      <c r="R57" s="92" t="s">
        <v>6491</v>
      </c>
      <c r="S57" s="93">
        <v>8.0</v>
      </c>
      <c r="T57" s="93">
        <v>15.0</v>
      </c>
      <c r="U57" s="93">
        <v>2.0</v>
      </c>
      <c r="V57" s="93"/>
      <c r="W57" s="94">
        <v>3.0</v>
      </c>
      <c r="X57" s="93">
        <v>1.0</v>
      </c>
      <c r="Y57" s="93"/>
      <c r="Z57" s="93"/>
      <c r="AA57" s="93"/>
      <c r="AB57" s="66"/>
      <c r="AC57" s="95"/>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row>
    <row r="58">
      <c r="A58" s="116" t="s">
        <v>1587</v>
      </c>
      <c r="B58" s="80" t="s">
        <v>11</v>
      </c>
      <c r="C58" s="96"/>
      <c r="D58" s="99"/>
      <c r="E58" s="136" t="s">
        <v>2562</v>
      </c>
      <c r="F58" s="113"/>
      <c r="G58" s="99"/>
      <c r="H58" s="99"/>
      <c r="I58" s="99"/>
      <c r="J58" s="87">
        <f>IF(БД.ОП[Время Чел, сек/оп; сек/м]&gt;БД.ОП[Время машины, сек/оп; сек/м],БД.ОП[Время Чел, сек/оп; сек/м],БД.ОП[Время машины, сек/оп; сек/м])</f>
        <v>30</v>
      </c>
      <c r="K58" s="88">
        <v>120.0</v>
      </c>
      <c r="L58" s="88">
        <v>0.0</v>
      </c>
      <c r="M58" s="111">
        <v>30.0</v>
      </c>
      <c r="N5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8" s="90">
        <f>'БД.ОБЩ'!$U$9</f>
        <v>0.4227803618</v>
      </c>
      <c r="P58" s="90">
        <f>'БД.ОБЩ'!$U$10</f>
        <v>0.417907715</v>
      </c>
      <c r="Q58" s="91">
        <f>IFERROR(__xludf.DUMMYFUNCTION("IF(E58="""","""",IFERROR(QUERY({БД.ОБ[Стоимость 1 сек. эксплуатации без НДС],БД.ОБ[Для базы]},""select Col1 where Col2='""&amp;БД.ОП[Машина]&amp;""'""),""Проблемки""))"),0.0019425019425019425)</f>
        <v>0.001942501943</v>
      </c>
      <c r="R58" s="92" t="s">
        <v>6491</v>
      </c>
      <c r="S58" s="93">
        <v>8.0</v>
      </c>
      <c r="T58" s="93">
        <v>20.0</v>
      </c>
      <c r="U58" s="93">
        <v>2.0</v>
      </c>
      <c r="V58" s="110"/>
      <c r="W58" s="94">
        <v>3.0</v>
      </c>
      <c r="X58" s="93">
        <v>1.0</v>
      </c>
      <c r="Y58" s="93"/>
      <c r="Z58" s="93" t="s">
        <v>6485</v>
      </c>
      <c r="AA58" s="93" t="s">
        <v>6485</v>
      </c>
      <c r="AB58" s="66"/>
      <c r="AC58" s="95"/>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row>
    <row r="59">
      <c r="A59" s="116" t="s">
        <v>1589</v>
      </c>
      <c r="B59" s="80" t="s">
        <v>11</v>
      </c>
      <c r="C59" s="96"/>
      <c r="D59" s="99"/>
      <c r="E59" s="136" t="s">
        <v>2562</v>
      </c>
      <c r="F59" s="80"/>
      <c r="G59" s="137"/>
      <c r="H59" s="99"/>
      <c r="I59" s="99"/>
      <c r="J59" s="87">
        <f>IF(БД.ОП[Время Чел, сек/оп; сек/м]&gt;БД.ОП[Время машины, сек/оп; сек/м],БД.ОП[Время Чел, сек/оп; сек/м],БД.ОП[Время машины, сек/оп; сек/м])</f>
        <v>35</v>
      </c>
      <c r="K59" s="88">
        <v>120.0</v>
      </c>
      <c r="L59" s="88">
        <v>0.0</v>
      </c>
      <c r="M59" s="101">
        <v>35.0</v>
      </c>
      <c r="N59"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59" s="90">
        <f>'БД.ОБЩ'!$U$9</f>
        <v>0.4227803618</v>
      </c>
      <c r="P59" s="90">
        <f>'БД.ОБЩ'!$U$10</f>
        <v>0.417907715</v>
      </c>
      <c r="Q59" s="91">
        <f>IFERROR(__xludf.DUMMYFUNCTION("IF(E59="""","""",IFERROR(QUERY({БД.ОБ[Стоимость 1 сек. эксплуатации без НДС],БД.ОБ[Для базы]},""select Col1 where Col2='""&amp;БД.ОП[Машина]&amp;""'""),""Проблемки""))"),0.0019425019425019425)</f>
        <v>0.001942501943</v>
      </c>
      <c r="R59" s="92" t="s">
        <v>6491</v>
      </c>
      <c r="S59" s="93">
        <v>8.0</v>
      </c>
      <c r="T59" s="93">
        <v>25.0</v>
      </c>
      <c r="U59" s="93">
        <v>2.0</v>
      </c>
      <c r="V59" s="93"/>
      <c r="W59" s="94">
        <v>3.0</v>
      </c>
      <c r="X59" s="93">
        <v>1.0</v>
      </c>
      <c r="Y59" s="93"/>
      <c r="Z59" s="93" t="s">
        <v>6485</v>
      </c>
      <c r="AA59" s="93" t="s">
        <v>6485</v>
      </c>
      <c r="AB59" s="66"/>
      <c r="AC59" s="95"/>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row>
    <row r="60">
      <c r="A60" s="116" t="s">
        <v>1590</v>
      </c>
      <c r="B60" s="80" t="s">
        <v>11</v>
      </c>
      <c r="C60" s="96"/>
      <c r="D60" s="99"/>
      <c r="E60" s="136" t="s">
        <v>2562</v>
      </c>
      <c r="F60" s="80"/>
      <c r="G60" s="99"/>
      <c r="H60" s="99"/>
      <c r="I60" s="99"/>
      <c r="J60" s="87">
        <f>IF(БД.ОП[Время Чел, сек/оп; сек/м]&gt;БД.ОП[Время машины, сек/оп; сек/м],БД.ОП[Время Чел, сек/оп; сек/м],БД.ОП[Время машины, сек/оп; сек/м])</f>
        <v>40</v>
      </c>
      <c r="K60" s="88">
        <v>120.0</v>
      </c>
      <c r="L60" s="88">
        <v>0.0</v>
      </c>
      <c r="M60" s="101">
        <v>40.0</v>
      </c>
      <c r="N60"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0" s="90">
        <f>'БД.ОБЩ'!$U$9</f>
        <v>0.4227803618</v>
      </c>
      <c r="P60" s="90">
        <f>'БД.ОБЩ'!$U$10</f>
        <v>0.417907715</v>
      </c>
      <c r="Q60" s="91">
        <f>IFERROR(__xludf.DUMMYFUNCTION("IF(E60="""","""",IFERROR(QUERY({БД.ОБ[Стоимость 1 сек. эксплуатации без НДС],БД.ОБ[Для базы]},""select Col1 where Col2='""&amp;БД.ОП[Машина]&amp;""'""),""Проблемки""))"),0.0019425019425019425)</f>
        <v>0.001942501943</v>
      </c>
      <c r="R60" s="92" t="s">
        <v>6491</v>
      </c>
      <c r="S60" s="93">
        <v>8.0</v>
      </c>
      <c r="T60" s="93">
        <v>30.0</v>
      </c>
      <c r="U60" s="93">
        <v>2.0</v>
      </c>
      <c r="V60" s="93"/>
      <c r="W60" s="94">
        <v>3.0</v>
      </c>
      <c r="X60" s="93">
        <v>1.0</v>
      </c>
      <c r="Y60" s="93"/>
      <c r="Z60" s="93" t="s">
        <v>6485</v>
      </c>
      <c r="AA60" s="93" t="s">
        <v>6485</v>
      </c>
      <c r="AB60" s="66"/>
      <c r="AC60" s="95"/>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row>
    <row r="61">
      <c r="A61" s="138" t="s">
        <v>1567</v>
      </c>
      <c r="B61" s="80" t="s">
        <v>11</v>
      </c>
      <c r="C61" s="96"/>
      <c r="D61" s="99"/>
      <c r="E61" s="136" t="s">
        <v>2562</v>
      </c>
      <c r="F61" s="80"/>
      <c r="G61" s="99"/>
      <c r="H61" s="99"/>
      <c r="I61" s="99"/>
      <c r="J61" s="87">
        <f>IF(БД.ОП[Время Чел, сек/оп; сек/м]&gt;БД.ОП[Время машины, сек/оп; сек/м],БД.ОП[Время Чел, сек/оп; сек/м],БД.ОП[Время машины, сек/оп; сек/м])</f>
        <v>10</v>
      </c>
      <c r="K61" s="88">
        <v>120.0</v>
      </c>
      <c r="L61" s="88">
        <v>0.0</v>
      </c>
      <c r="M61" s="101">
        <v>10.0</v>
      </c>
      <c r="N61"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1" s="90">
        <f>'БД.ОБЩ'!$U$9</f>
        <v>0.4227803618</v>
      </c>
      <c r="P61" s="90">
        <f>'БД.ОБЩ'!$U$10</f>
        <v>0.417907715</v>
      </c>
      <c r="Q61" s="91">
        <f>IFERROR(__xludf.DUMMYFUNCTION("IF(E61="""","""",IFERROR(QUERY({БД.ОБ[Стоимость 1 сек. эксплуатации без НДС],БД.ОБ[Для базы]},""select Col1 where Col2='""&amp;БД.ОП[Машина]&amp;""'""),""Проблемки""))"),0.0019425019425019425)</f>
        <v>0.001942501943</v>
      </c>
      <c r="R61" s="92" t="s">
        <v>6491</v>
      </c>
      <c r="S61" s="93">
        <v>3.0</v>
      </c>
      <c r="T61" s="93">
        <v>5.0</v>
      </c>
      <c r="U61" s="93">
        <v>2.0</v>
      </c>
      <c r="V61" s="93"/>
      <c r="W61" s="94">
        <v>3.0</v>
      </c>
      <c r="X61" s="93">
        <v>1.0</v>
      </c>
      <c r="Y61" s="93"/>
      <c r="Z61" s="93" t="s">
        <v>6485</v>
      </c>
      <c r="AA61" s="93" t="s">
        <v>6485</v>
      </c>
      <c r="AB61" s="66"/>
      <c r="AC61" s="95"/>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row>
    <row r="62">
      <c r="A62" s="139" t="s">
        <v>1569</v>
      </c>
      <c r="B62" s="80" t="s">
        <v>11</v>
      </c>
      <c r="C62" s="140"/>
      <c r="D62" s="141"/>
      <c r="E62" s="136" t="s">
        <v>2562</v>
      </c>
      <c r="F62" s="142"/>
      <c r="G62" s="141"/>
      <c r="H62" s="141"/>
      <c r="I62" s="141"/>
      <c r="J62" s="87">
        <f>IF(БД.ОП[Время Чел, сек/оп; сек/м]&gt;БД.ОП[Время машины, сек/оп; сек/м],БД.ОП[Время Чел, сек/оп; сек/м],БД.ОП[Время машины, сек/оп; сек/м])</f>
        <v>10</v>
      </c>
      <c r="K62" s="88">
        <v>120.0</v>
      </c>
      <c r="L62" s="88">
        <v>0.0</v>
      </c>
      <c r="M62" s="143">
        <v>10.0</v>
      </c>
      <c r="N62" s="143">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2" s="90">
        <f>'БД.ОБЩ'!$U$9</f>
        <v>0.4227803618</v>
      </c>
      <c r="P62" s="90">
        <f>'БД.ОБЩ'!$U$10</f>
        <v>0.417907715</v>
      </c>
      <c r="Q62" s="91">
        <f>IFERROR(__xludf.DUMMYFUNCTION("IF(E62="""","""",IFERROR(QUERY({БД.ОБ[Стоимость 1 сек. эксплуатации без НДС],БД.ОБ[Для базы]},""select Col1 where Col2='""&amp;БД.ОП[Машина]&amp;""'""),""Проблемки""))"),0.0019425019425019425)</f>
        <v>0.001942501943</v>
      </c>
      <c r="R62" s="92" t="s">
        <v>6491</v>
      </c>
      <c r="S62" s="93">
        <v>3.0</v>
      </c>
      <c r="T62" s="93">
        <v>5.0</v>
      </c>
      <c r="U62" s="93">
        <v>2.0</v>
      </c>
      <c r="V62" s="110"/>
      <c r="W62" s="94">
        <v>3.0</v>
      </c>
      <c r="X62" s="93">
        <v>1.0</v>
      </c>
      <c r="Y62" s="93"/>
      <c r="Z62" s="93" t="s">
        <v>6485</v>
      </c>
      <c r="AA62" s="93" t="s">
        <v>6485</v>
      </c>
      <c r="AB62" s="66"/>
      <c r="AC62" s="95"/>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row>
    <row r="63">
      <c r="A63" s="144" t="s">
        <v>1570</v>
      </c>
      <c r="B63" s="80" t="s">
        <v>11</v>
      </c>
      <c r="C63" s="145"/>
      <c r="D63" s="146"/>
      <c r="E63" s="136" t="s">
        <v>2562</v>
      </c>
      <c r="F63" s="142"/>
      <c r="G63" s="146"/>
      <c r="H63" s="146"/>
      <c r="I63" s="146"/>
      <c r="J63" s="87">
        <f>IF(БД.ОП[Время Чел, сек/оп; сек/м]&gt;БД.ОП[Время машины, сек/оп; сек/м],БД.ОП[Время Чел, сек/оп; сек/м],БД.ОП[Время машины, сек/оп; сек/м])</f>
        <v>15</v>
      </c>
      <c r="K63" s="88">
        <v>120.0</v>
      </c>
      <c r="L63" s="88">
        <v>0.0</v>
      </c>
      <c r="M63" s="147">
        <v>15.0</v>
      </c>
      <c r="N63" s="147">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3" s="90">
        <f>'БД.ОБЩ'!$U$9</f>
        <v>0.4227803618</v>
      </c>
      <c r="P63" s="90">
        <f>'БД.ОБЩ'!$U$10</f>
        <v>0.417907715</v>
      </c>
      <c r="Q63" s="91">
        <f>IFERROR(__xludf.DUMMYFUNCTION("IF(E63="""","""",IFERROR(QUERY({БД.ОБ[Стоимость 1 сек. эксплуатации без НДС],БД.ОБ[Для базы]},""select Col1 where Col2='""&amp;БД.ОП[Машина]&amp;""'""),""Проблемки""))"),0.0019425019425019425)</f>
        <v>0.001942501943</v>
      </c>
      <c r="R63" s="92" t="s">
        <v>6491</v>
      </c>
      <c r="S63" s="93">
        <v>3.0</v>
      </c>
      <c r="T63" s="93">
        <v>10.0</v>
      </c>
      <c r="U63" s="93">
        <v>2.0</v>
      </c>
      <c r="V63" s="110"/>
      <c r="W63" s="94">
        <v>3.0</v>
      </c>
      <c r="X63" s="93">
        <v>1.0</v>
      </c>
      <c r="Y63" s="93"/>
      <c r="Z63" s="93" t="s">
        <v>6485</v>
      </c>
      <c r="AA63" s="93" t="s">
        <v>6485</v>
      </c>
      <c r="AB63" s="66"/>
      <c r="AC63" s="95"/>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row>
    <row r="64">
      <c r="A64" s="116" t="s">
        <v>1586</v>
      </c>
      <c r="B64" s="80" t="s">
        <v>11</v>
      </c>
      <c r="C64" s="96"/>
      <c r="D64" s="99"/>
      <c r="E64" s="136" t="s">
        <v>2562</v>
      </c>
      <c r="F64" s="80"/>
      <c r="G64" s="137"/>
      <c r="H64" s="137"/>
      <c r="I64" s="99"/>
      <c r="J64" s="87">
        <f>IF(БД.ОП[Время Чел, сек/оп; сек/м]&gt;БД.ОП[Время машины, сек/оп; сек/м],БД.ОП[Время Чел, сек/оп; сек/м],БД.ОП[Время машины, сек/оп; сек/м])</f>
        <v>15</v>
      </c>
      <c r="K64" s="88">
        <v>120.0</v>
      </c>
      <c r="L64" s="88">
        <v>0.0</v>
      </c>
      <c r="M64" s="101">
        <v>15.0</v>
      </c>
      <c r="N64"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4" s="90">
        <f>'БД.ОБЩ'!$U$9</f>
        <v>0.4227803618</v>
      </c>
      <c r="P64" s="90">
        <f>'БД.ОБЩ'!$U$10</f>
        <v>0.417907715</v>
      </c>
      <c r="Q64" s="91">
        <f>IFERROR(__xludf.DUMMYFUNCTION("IF(E64="""","""",IFERROR(QUERY({БД.ОБ[Стоимость 1 сек. эксплуатации без НДС],БД.ОБ[Для базы]},""select Col1 where Col2='""&amp;БД.ОП[Машина]&amp;""'""),""Проблемки""))"),0.0019425019425019425)</f>
        <v>0.001942501943</v>
      </c>
      <c r="R64" s="92" t="s">
        <v>6491</v>
      </c>
      <c r="S64" s="93">
        <v>8.0</v>
      </c>
      <c r="T64" s="93">
        <v>5.0</v>
      </c>
      <c r="U64" s="93">
        <v>2.0</v>
      </c>
      <c r="V64" s="93"/>
      <c r="W64" s="94">
        <v>3.0</v>
      </c>
      <c r="X64" s="93">
        <v>1.0</v>
      </c>
      <c r="Y64" s="93"/>
      <c r="Z64" s="93" t="s">
        <v>6485</v>
      </c>
      <c r="AA64" s="93" t="s">
        <v>6485</v>
      </c>
      <c r="AB64" s="66"/>
      <c r="AC64" s="95"/>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row>
    <row r="65">
      <c r="A65" s="116" t="s">
        <v>1553</v>
      </c>
      <c r="B65" s="80" t="s">
        <v>11</v>
      </c>
      <c r="C65" s="96"/>
      <c r="D65" s="99"/>
      <c r="E65" s="136" t="s">
        <v>2562</v>
      </c>
      <c r="F65" s="80"/>
      <c r="G65" s="137"/>
      <c r="H65" s="137"/>
      <c r="I65" s="99"/>
      <c r="J65" s="87">
        <f>IF(БД.ОП[Время Чел, сек/оп; сек/м]&gt;БД.ОП[Время машины, сек/оп; сек/м],БД.ОП[Время Чел, сек/оп; сек/м],БД.ОП[Время машины, сек/оп; сек/м])</f>
        <v>35</v>
      </c>
      <c r="K65" s="88">
        <v>120.0</v>
      </c>
      <c r="L65" s="88">
        <v>0.0</v>
      </c>
      <c r="M65" s="101">
        <v>35.0</v>
      </c>
      <c r="N65"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5" s="90">
        <f>'БД.ОБЩ'!$U$9</f>
        <v>0.4227803618</v>
      </c>
      <c r="P65" s="90">
        <f>'БД.ОБЩ'!$U$10</f>
        <v>0.417907715</v>
      </c>
      <c r="Q65" s="91">
        <f>IFERROR(__xludf.DUMMYFUNCTION("IF(E65="""","""",IFERROR(QUERY({БД.ОБ[Стоимость 1 сек. эксплуатации без НДС],БД.ОБ[Для базы]},""select Col1 where Col2='""&amp;БД.ОП[Машина]&amp;""'""),""Проблемки""))"),0.0019425019425019425)</f>
        <v>0.001942501943</v>
      </c>
      <c r="R65" s="92" t="s">
        <v>6491</v>
      </c>
      <c r="S65" s="93">
        <v>8.0</v>
      </c>
      <c r="T65" s="93">
        <v>25.0</v>
      </c>
      <c r="U65" s="93">
        <v>2.0</v>
      </c>
      <c r="V65" s="93"/>
      <c r="W65" s="94">
        <v>3.0</v>
      </c>
      <c r="X65" s="93">
        <v>1.0</v>
      </c>
      <c r="Y65" s="93"/>
      <c r="Z65" s="93" t="s">
        <v>6485</v>
      </c>
      <c r="AA65" s="93" t="s">
        <v>6485</v>
      </c>
      <c r="AB65" s="66"/>
      <c r="AC65" s="95"/>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6"/>
      <c r="DV65" s="66"/>
      <c r="DW65" s="66"/>
      <c r="DX65" s="66"/>
      <c r="DY65" s="66"/>
      <c r="DZ65" s="66"/>
      <c r="EA65" s="66"/>
      <c r="EB65" s="66"/>
      <c r="EC65" s="66"/>
      <c r="ED65" s="66"/>
      <c r="EE65" s="66"/>
      <c r="EF65" s="66"/>
      <c r="EG65" s="66"/>
      <c r="EH65" s="66"/>
      <c r="EI65" s="66"/>
      <c r="EJ65" s="66"/>
      <c r="EK65" s="66"/>
      <c r="EL65" s="66"/>
      <c r="EM65" s="66"/>
      <c r="EN65" s="66"/>
      <c r="EO65" s="66"/>
      <c r="EP65" s="66"/>
    </row>
    <row r="66">
      <c r="A66" s="116" t="s">
        <v>1576</v>
      </c>
      <c r="B66" s="80" t="s">
        <v>11</v>
      </c>
      <c r="C66" s="96"/>
      <c r="D66" s="99"/>
      <c r="E66" s="136" t="s">
        <v>2562</v>
      </c>
      <c r="F66" s="80"/>
      <c r="G66" s="137"/>
      <c r="H66" s="99"/>
      <c r="I66" s="99"/>
      <c r="J66" s="87">
        <f>IF(БД.ОП[Время Чел, сек/оп; сек/м]&gt;БД.ОП[Время машины, сек/оп; сек/м],БД.ОП[Время Чел, сек/оп; сек/м],БД.ОП[Время машины, сек/оп; сек/м])</f>
        <v>40</v>
      </c>
      <c r="K66" s="88">
        <v>120.0</v>
      </c>
      <c r="L66" s="88">
        <v>0.0</v>
      </c>
      <c r="M66" s="101">
        <v>40.0</v>
      </c>
      <c r="N66"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6" s="90">
        <f>'БД.ОБЩ'!$U$9</f>
        <v>0.4227803618</v>
      </c>
      <c r="P66" s="90">
        <f>'БД.ОБЩ'!$U$10</f>
        <v>0.417907715</v>
      </c>
      <c r="Q66" s="91">
        <f>IFERROR(__xludf.DUMMYFUNCTION("IF(E66="""","""",IFERROR(QUERY({БД.ОБ[Стоимость 1 сек. эксплуатации без НДС],БД.ОБ[Для базы]},""select Col1 where Col2='""&amp;БД.ОП[Машина]&amp;""'""),""Проблемки""))"),0.0019425019425019425)</f>
        <v>0.001942501943</v>
      </c>
      <c r="R66" s="92" t="s">
        <v>6491</v>
      </c>
      <c r="S66" s="93">
        <v>8.0</v>
      </c>
      <c r="T66" s="93">
        <v>30.0</v>
      </c>
      <c r="U66" s="93">
        <v>2.0</v>
      </c>
      <c r="V66" s="110"/>
      <c r="W66" s="94">
        <v>3.0</v>
      </c>
      <c r="X66" s="93">
        <v>1.0</v>
      </c>
      <c r="Y66" s="93"/>
      <c r="Z66" s="93" t="s">
        <v>6485</v>
      </c>
      <c r="AA66" s="93" t="s">
        <v>6485</v>
      </c>
      <c r="AB66" s="66"/>
      <c r="AC66" s="95"/>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row>
    <row r="67">
      <c r="A67" s="116" t="s">
        <v>1595</v>
      </c>
      <c r="B67" s="80" t="s">
        <v>11</v>
      </c>
      <c r="C67" s="96"/>
      <c r="D67" s="99"/>
      <c r="E67" s="136" t="s">
        <v>2562</v>
      </c>
      <c r="F67" s="80"/>
      <c r="G67" s="99"/>
      <c r="H67" s="99"/>
      <c r="I67" s="99"/>
      <c r="J67" s="87">
        <f>IF(БД.ОП[Время Чел, сек/оп; сек/м]&gt;БД.ОП[Время машины, сек/оп; сек/м],БД.ОП[Время Чел, сек/оп; сек/м],БД.ОП[Время машины, сек/оп; сек/м])</f>
        <v>10</v>
      </c>
      <c r="K67" s="88">
        <v>120.0</v>
      </c>
      <c r="L67" s="88">
        <v>0.0</v>
      </c>
      <c r="M67" s="101">
        <v>10.0</v>
      </c>
      <c r="N67"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7" s="90">
        <f>'БД.ОБЩ'!$U$9</f>
        <v>0.4227803618</v>
      </c>
      <c r="P67" s="90">
        <f>'БД.ОБЩ'!$U$10</f>
        <v>0.417907715</v>
      </c>
      <c r="Q67" s="91">
        <f>IFERROR(__xludf.DUMMYFUNCTION("IF(E67="""","""",IFERROR(QUERY({БД.ОБ[Стоимость 1 сек. эксплуатации без НДС],БД.ОБ[Для базы]},""select Col1 where Col2='""&amp;БД.ОП[Машина]&amp;""'""),""Проблемки""))"),0.0019425019425019425)</f>
        <v>0.001942501943</v>
      </c>
      <c r="R67" s="92" t="s">
        <v>6491</v>
      </c>
      <c r="S67" s="93">
        <v>2.0</v>
      </c>
      <c r="T67" s="93">
        <v>6.0</v>
      </c>
      <c r="U67" s="93">
        <v>2.0</v>
      </c>
      <c r="V67" s="110"/>
      <c r="W67" s="94">
        <v>3.0</v>
      </c>
      <c r="X67" s="93">
        <v>1.0</v>
      </c>
      <c r="Y67" s="93"/>
      <c r="Z67" s="93" t="s">
        <v>6485</v>
      </c>
      <c r="AA67" s="93" t="s">
        <v>6485</v>
      </c>
      <c r="AB67" s="66"/>
      <c r="AC67" s="95"/>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row>
    <row r="68">
      <c r="A68" s="116" t="s">
        <v>1578</v>
      </c>
      <c r="B68" s="80" t="s">
        <v>11</v>
      </c>
      <c r="C68" s="96"/>
      <c r="D68" s="99"/>
      <c r="E68" s="136" t="s">
        <v>2562</v>
      </c>
      <c r="F68" s="80"/>
      <c r="G68" s="99"/>
      <c r="H68" s="99"/>
      <c r="I68" s="99"/>
      <c r="J68" s="87">
        <f>IF(БД.ОП[Время Чел, сек/оп; сек/м]&gt;БД.ОП[Время машины, сек/оп; сек/м],БД.ОП[Время Чел, сек/оп; сек/м],БД.ОП[Время машины, сек/оп; сек/м])</f>
        <v>30</v>
      </c>
      <c r="K68" s="88">
        <v>120.0</v>
      </c>
      <c r="L68" s="88">
        <v>0.0</v>
      </c>
      <c r="M68" s="101">
        <v>30.0</v>
      </c>
      <c r="N68"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8" s="90">
        <f>'БД.ОБЩ'!$U$9</f>
        <v>0.4227803618</v>
      </c>
      <c r="P68" s="90">
        <f>'БД.ОБЩ'!$U$10</f>
        <v>0.417907715</v>
      </c>
      <c r="Q68" s="91">
        <f>IFERROR(__xludf.DUMMYFUNCTION("IF(E68="""","""",IFERROR(QUERY({БД.ОБ[Стоимость 1 сек. эксплуатации без НДС],БД.ОБ[Для базы]},""select Col1 where Col2='""&amp;БД.ОП[Машина]&amp;""'""),""Проблемки""))"),0.0019425019425019425)</f>
        <v>0.001942501943</v>
      </c>
      <c r="R68" s="92" t="s">
        <v>6491</v>
      </c>
      <c r="S68" s="93">
        <v>5.0</v>
      </c>
      <c r="T68" s="93">
        <v>20.0</v>
      </c>
      <c r="U68" s="93">
        <v>5.0</v>
      </c>
      <c r="V68" s="110"/>
      <c r="W68" s="94">
        <v>3.0</v>
      </c>
      <c r="X68" s="93">
        <v>1.0</v>
      </c>
      <c r="Y68" s="93"/>
      <c r="Z68" s="93" t="s">
        <v>6485</v>
      </c>
      <c r="AA68" s="93" t="s">
        <v>6485</v>
      </c>
      <c r="AB68" s="66"/>
      <c r="AC68" s="95"/>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row>
    <row r="69">
      <c r="A69" s="116" t="s">
        <v>1580</v>
      </c>
      <c r="B69" s="80" t="s">
        <v>11</v>
      </c>
      <c r="C69" s="96"/>
      <c r="D69" s="99"/>
      <c r="E69" s="136" t="s">
        <v>2562</v>
      </c>
      <c r="F69" s="80"/>
      <c r="G69" s="99"/>
      <c r="H69" s="99"/>
      <c r="I69" s="99"/>
      <c r="J69" s="87">
        <f>IF(БД.ОП[Время Чел, сек/оп; сек/м]&gt;БД.ОП[Время машины, сек/оп; сек/м],БД.ОП[Время Чел, сек/оп; сек/м],БД.ОП[Время машины, сек/оп; сек/м])</f>
        <v>120</v>
      </c>
      <c r="K69" s="88">
        <v>120.0</v>
      </c>
      <c r="L69" s="88">
        <v>0.0</v>
      </c>
      <c r="M69" s="101">
        <v>120.0</v>
      </c>
      <c r="N69"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69" s="90">
        <f>'БД.ОБЩ'!$U$9</f>
        <v>0.4227803618</v>
      </c>
      <c r="P69" s="90">
        <f>'БД.ОБЩ'!$U$10</f>
        <v>0.417907715</v>
      </c>
      <c r="Q69" s="91">
        <f>IFERROR(__xludf.DUMMYFUNCTION("IF(E69="""","""",IFERROR(QUERY({БД.ОБ[Стоимость 1 сек. эксплуатации без НДС],БД.ОБ[Для базы]},""select Col1 where Col2='""&amp;БД.ОП[Машина]&amp;""'""),""Проблемки""))"),0.0019425019425019425)</f>
        <v>0.001942501943</v>
      </c>
      <c r="R69" s="92" t="s">
        <v>6491</v>
      </c>
      <c r="S69" s="93">
        <v>5.0</v>
      </c>
      <c r="T69" s="93">
        <v>110.0</v>
      </c>
      <c r="U69" s="93">
        <v>5.0</v>
      </c>
      <c r="V69" s="110"/>
      <c r="W69" s="94">
        <v>3.0</v>
      </c>
      <c r="X69" s="93">
        <v>1.0</v>
      </c>
      <c r="Y69" s="93"/>
      <c r="Z69" s="93" t="s">
        <v>6485</v>
      </c>
      <c r="AA69" s="93" t="s">
        <v>6485</v>
      </c>
      <c r="AB69" s="66"/>
      <c r="AC69" s="95"/>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row>
    <row r="70">
      <c r="A70" s="116" t="s">
        <v>1582</v>
      </c>
      <c r="B70" s="80" t="s">
        <v>11</v>
      </c>
      <c r="C70" s="96"/>
      <c r="D70" s="99"/>
      <c r="E70" s="136" t="s">
        <v>2562</v>
      </c>
      <c r="F70" s="80"/>
      <c r="G70" s="99"/>
      <c r="H70" s="99"/>
      <c r="I70" s="99"/>
      <c r="J70" s="87">
        <f>IF(БД.ОП[Время Чел, сек/оп; сек/м]&gt;БД.ОП[Время машины, сек/оп; сек/м],БД.ОП[Время Чел, сек/оп; сек/м],БД.ОП[Время машины, сек/оп; сек/м])</f>
        <v>35</v>
      </c>
      <c r="K70" s="88">
        <v>120.0</v>
      </c>
      <c r="L70" s="88">
        <v>0.0</v>
      </c>
      <c r="M70" s="101">
        <v>35.0</v>
      </c>
      <c r="N70"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70" s="90">
        <f>'БД.ОБЩ'!$U$9</f>
        <v>0.4227803618</v>
      </c>
      <c r="P70" s="90">
        <f>'БД.ОБЩ'!$U$10</f>
        <v>0.417907715</v>
      </c>
      <c r="Q70" s="91">
        <f>IFERROR(__xludf.DUMMYFUNCTION("IF(E70="""","""",IFERROR(QUERY({БД.ОБ[Стоимость 1 сек. эксплуатации без НДС],БД.ОБ[Для базы]},""select Col1 where Col2='""&amp;БД.ОП[Машина]&amp;""'""),""Проблемки""))"),0.0019425019425019425)</f>
        <v>0.001942501943</v>
      </c>
      <c r="R70" s="92" t="s">
        <v>6491</v>
      </c>
      <c r="S70" s="93">
        <v>5.0</v>
      </c>
      <c r="T70" s="93">
        <v>25.0</v>
      </c>
      <c r="U70" s="93">
        <v>5.0</v>
      </c>
      <c r="V70" s="93"/>
      <c r="W70" s="94">
        <v>3.0</v>
      </c>
      <c r="X70" s="93">
        <v>1.0</v>
      </c>
      <c r="Y70" s="93"/>
      <c r="Z70" s="93" t="s">
        <v>6485</v>
      </c>
      <c r="AA70" s="93" t="s">
        <v>6485</v>
      </c>
      <c r="AB70" s="66"/>
      <c r="AC70" s="95"/>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row>
    <row r="71">
      <c r="A71" s="116" t="s">
        <v>1584</v>
      </c>
      <c r="B71" s="80" t="s">
        <v>11</v>
      </c>
      <c r="C71" s="96"/>
      <c r="D71" s="99"/>
      <c r="E71" s="136" t="s">
        <v>2562</v>
      </c>
      <c r="F71" s="80"/>
      <c r="G71" s="99"/>
      <c r="H71" s="99"/>
      <c r="I71" s="99"/>
      <c r="J71" s="87">
        <f>IF(БД.ОП[Время Чел, сек/оп; сек/м]&gt;БД.ОП[Время машины, сек/оп; сек/м],БД.ОП[Время Чел, сек/оп; сек/м],БД.ОП[Время машины, сек/оп; сек/м])</f>
        <v>130</v>
      </c>
      <c r="K71" s="88">
        <v>120.0</v>
      </c>
      <c r="L71" s="88">
        <v>0.0</v>
      </c>
      <c r="M71" s="101">
        <v>130.0</v>
      </c>
      <c r="N71"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71" s="90">
        <f>'БД.ОБЩ'!$U$9</f>
        <v>0.4227803618</v>
      </c>
      <c r="P71" s="90">
        <f>'БД.ОБЩ'!$U$10</f>
        <v>0.417907715</v>
      </c>
      <c r="Q71" s="91">
        <f>IFERROR(__xludf.DUMMYFUNCTION("IF(E71="""","""",IFERROR(QUERY({БД.ОБ[Стоимость 1 сек. эксплуатации без НДС],БД.ОБ[Для базы]},""select Col1 where Col2='""&amp;БД.ОП[Машина]&amp;""'""),""Проблемки""))"),0.0019425019425019425)</f>
        <v>0.001942501943</v>
      </c>
      <c r="R71" s="92" t="s">
        <v>6491</v>
      </c>
      <c r="S71" s="93">
        <v>5.0</v>
      </c>
      <c r="T71" s="93">
        <v>120.0</v>
      </c>
      <c r="U71" s="93">
        <v>5.0</v>
      </c>
      <c r="V71" s="93"/>
      <c r="W71" s="94">
        <v>3.0</v>
      </c>
      <c r="X71" s="93">
        <v>1.0</v>
      </c>
      <c r="Y71" s="93"/>
      <c r="Z71" s="93" t="s">
        <v>6485</v>
      </c>
      <c r="AA71" s="93" t="s">
        <v>6485</v>
      </c>
      <c r="AB71" s="66"/>
      <c r="AC71" s="95"/>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row>
    <row r="72">
      <c r="A72" s="105" t="s">
        <v>1591</v>
      </c>
      <c r="B72" s="80" t="s">
        <v>12</v>
      </c>
      <c r="C72" s="96"/>
      <c r="D72" s="99"/>
      <c r="E72" s="136" t="s">
        <v>2747</v>
      </c>
      <c r="F72" s="80"/>
      <c r="G72" s="99"/>
      <c r="H72" s="99"/>
      <c r="I72" s="99"/>
      <c r="J72" s="87">
        <f>IF(БД.ОП[Время Чел, сек/оп; сек/м]&gt;БД.ОП[Время машины, сек/оп; сек/м],БД.ОП[Время Чел, сек/оп; сек/м],БД.ОП[Время машины, сек/оп; сек/м])</f>
        <v>5</v>
      </c>
      <c r="K72" s="88">
        <v>120.0</v>
      </c>
      <c r="L72" s="88">
        <v>0.0</v>
      </c>
      <c r="M72" s="101">
        <v>5.0</v>
      </c>
      <c r="N72" s="10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v>
      </c>
      <c r="O72" s="90">
        <f>'БД.ОБЩ'!$U$9</f>
        <v>0.4227803618</v>
      </c>
      <c r="P72" s="90">
        <f>'БД.ОБЩ'!$U$10</f>
        <v>0.417907715</v>
      </c>
      <c r="Q72" s="91">
        <f>IFERROR(__xludf.DUMMYFUNCTION("IF(E72="""","""",IFERROR(QUERY({БД.ОБ[Стоимость 1 сек. эксплуатации без НДС],БД.ОБ[Для базы]},""select Col1 where Col2='""&amp;БД.ОП[Машина]&amp;""'""),""Проблемки""))"),0.001295001295001295)</f>
        <v>0.001295001295</v>
      </c>
      <c r="R72" s="92" t="s">
        <v>6491</v>
      </c>
      <c r="S72" s="93">
        <v>2.0</v>
      </c>
      <c r="T72" s="93">
        <v>1.0</v>
      </c>
      <c r="U72" s="93">
        <v>2.0</v>
      </c>
      <c r="V72" s="110"/>
      <c r="W72" s="94">
        <v>1.0</v>
      </c>
      <c r="X72" s="93">
        <v>1.0</v>
      </c>
      <c r="Y72" s="93"/>
      <c r="Z72" s="93" t="s">
        <v>6485</v>
      </c>
      <c r="AA72" s="93" t="s">
        <v>6485</v>
      </c>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row>
    <row r="73">
      <c r="A73" s="116" t="s">
        <v>1505</v>
      </c>
      <c r="B73" s="80" t="s">
        <v>13</v>
      </c>
      <c r="C73" s="96"/>
      <c r="D73" s="99"/>
      <c r="E73" s="148"/>
      <c r="F73" s="80"/>
      <c r="G73" s="99"/>
      <c r="H73" s="99"/>
      <c r="I73" s="99"/>
      <c r="J73" s="87">
        <f>IF(БД.ОП[Время Чел, сек/оп; сек/м]&gt;БД.ОП[Время машины, сек/оп; сек/м],БД.ОП[Время Чел, сек/оп; сек/м],БД.ОП[Время машины, сек/оп; сек/м])</f>
        <v>10</v>
      </c>
      <c r="K73" s="88">
        <v>120.0</v>
      </c>
      <c r="L73" s="88">
        <v>0.0</v>
      </c>
      <c r="M73" s="111">
        <v>10.0</v>
      </c>
      <c r="N7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3" s="90">
        <f>'БД.ОБЩ'!$U$9</f>
        <v>0.4227803618</v>
      </c>
      <c r="P73" s="90">
        <f>'БД.ОБЩ'!$U$10</f>
        <v>0.417907715</v>
      </c>
      <c r="Q73" s="91" t="str">
        <f>IFERROR(__xludf.DUMMYFUNCTION("IF(E73="""","""",IFERROR(QUERY({БД.ОБ[Стоимость 1 сек. эксплуатации без НДС],БД.ОБ[Для базы]},""select Col1 where Col2='""&amp;БД.ОП[Машина]&amp;""'""),""Проблемки""))"),"")</f>
        <v/>
      </c>
      <c r="R73" s="92" t="s">
        <v>6486</v>
      </c>
      <c r="S73" s="93">
        <v>3.0</v>
      </c>
      <c r="T73" s="93">
        <v>5.0</v>
      </c>
      <c r="U73" s="93">
        <v>2.0</v>
      </c>
      <c r="V73" s="110"/>
      <c r="W73" s="149"/>
      <c r="X73" s="93"/>
      <c r="Y73" s="93"/>
      <c r="Z73" s="93" t="s">
        <v>6485</v>
      </c>
      <c r="AA73" s="93" t="s">
        <v>6485</v>
      </c>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6"/>
      <c r="DV73" s="66"/>
      <c r="DW73" s="66"/>
      <c r="DX73" s="66"/>
      <c r="DY73" s="66"/>
      <c r="DZ73" s="66"/>
      <c r="EA73" s="66"/>
      <c r="EB73" s="66"/>
      <c r="EC73" s="66"/>
      <c r="ED73" s="66"/>
      <c r="EE73" s="66"/>
      <c r="EF73" s="66"/>
      <c r="EG73" s="66"/>
      <c r="EH73" s="66"/>
      <c r="EI73" s="66"/>
      <c r="EJ73" s="66"/>
      <c r="EK73" s="66"/>
      <c r="EL73" s="66"/>
      <c r="EM73" s="66"/>
      <c r="EN73" s="66"/>
      <c r="EO73" s="66"/>
      <c r="EP73" s="66"/>
    </row>
    <row r="74">
      <c r="A74" s="116" t="s">
        <v>1507</v>
      </c>
      <c r="B74" s="80" t="s">
        <v>13</v>
      </c>
      <c r="C74" s="96"/>
      <c r="D74" s="99"/>
      <c r="E74" s="148"/>
      <c r="F74" s="80"/>
      <c r="G74" s="99"/>
      <c r="H74" s="99"/>
      <c r="I74" s="99"/>
      <c r="J74" s="87">
        <f>IF(БД.ОП[Время Чел, сек/оп; сек/м]&gt;БД.ОП[Время машины, сек/оп; сек/м],БД.ОП[Время Чел, сек/оп; сек/м],БД.ОП[Время машины, сек/оп; сек/м])</f>
        <v>8</v>
      </c>
      <c r="K74" s="88">
        <v>120.0</v>
      </c>
      <c r="L74" s="88">
        <v>0.0</v>
      </c>
      <c r="M74" s="111">
        <v>8.0</v>
      </c>
      <c r="N7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4" s="90">
        <f>'БД.ОБЩ'!$U$9</f>
        <v>0.4227803618</v>
      </c>
      <c r="P74" s="90">
        <f>'БД.ОБЩ'!$U$10</f>
        <v>0.417907715</v>
      </c>
      <c r="Q74" s="91" t="str">
        <f>IFERROR(__xludf.DUMMYFUNCTION("IF(E74="""","""",IFERROR(QUERY({БД.ОБ[Стоимость 1 сек. эксплуатации без НДС],БД.ОБ[Для базы]},""select Col1 where Col2='""&amp;БД.ОП[Машина]&amp;""'""),""Проблемки""))"),"")</f>
        <v/>
      </c>
      <c r="R74" s="92" t="s">
        <v>6486</v>
      </c>
      <c r="S74" s="93">
        <v>2.0</v>
      </c>
      <c r="T74" s="93">
        <v>4.0</v>
      </c>
      <c r="U74" s="93">
        <v>2.0</v>
      </c>
      <c r="V74" s="110"/>
      <c r="W74" s="149"/>
      <c r="X74" s="93"/>
      <c r="Y74" s="93"/>
      <c r="Z74" s="93" t="s">
        <v>6485</v>
      </c>
      <c r="AA74" s="93" t="s">
        <v>6485</v>
      </c>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66"/>
      <c r="ED74" s="66"/>
      <c r="EE74" s="66"/>
      <c r="EF74" s="66"/>
      <c r="EG74" s="66"/>
      <c r="EH74" s="66"/>
      <c r="EI74" s="66"/>
      <c r="EJ74" s="66"/>
      <c r="EK74" s="66"/>
      <c r="EL74" s="66"/>
      <c r="EM74" s="66"/>
      <c r="EN74" s="66"/>
      <c r="EO74" s="66"/>
      <c r="EP74" s="66"/>
    </row>
    <row r="75">
      <c r="A75" s="116" t="s">
        <v>1508</v>
      </c>
      <c r="B75" s="80" t="s">
        <v>13</v>
      </c>
      <c r="C75" s="96"/>
      <c r="D75" s="99"/>
      <c r="E75" s="148"/>
      <c r="F75" s="80"/>
      <c r="G75" s="99"/>
      <c r="H75" s="99"/>
      <c r="I75" s="99"/>
      <c r="J75" s="87">
        <f>IF(БД.ОП[Время Чел, сек/оп; сек/м]&gt;БД.ОП[Время машины, сек/оп; сек/м],БД.ОП[Время Чел, сек/оп; сек/м],БД.ОП[Время машины, сек/оп; сек/м])</f>
        <v>8</v>
      </c>
      <c r="K75" s="88">
        <v>120.0</v>
      </c>
      <c r="L75" s="88">
        <v>0.0</v>
      </c>
      <c r="M75" s="111">
        <v>8.0</v>
      </c>
      <c r="N7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5" s="90">
        <f>'БД.ОБЩ'!$U$9</f>
        <v>0.4227803618</v>
      </c>
      <c r="P75" s="90">
        <f>'БД.ОБЩ'!$U$10</f>
        <v>0.417907715</v>
      </c>
      <c r="Q75" s="91" t="str">
        <f>IFERROR(__xludf.DUMMYFUNCTION("IF(E75="""","""",IFERROR(QUERY({БД.ОБ[Стоимость 1 сек. эксплуатации без НДС],БД.ОБ[Для базы]},""select Col1 where Col2='""&amp;БД.ОП[Машина]&amp;""'""),""Проблемки""))"),"")</f>
        <v/>
      </c>
      <c r="R75" s="92" t="s">
        <v>6486</v>
      </c>
      <c r="S75" s="93">
        <v>2.0</v>
      </c>
      <c r="T75" s="93">
        <v>4.0</v>
      </c>
      <c r="U75" s="93">
        <v>2.0</v>
      </c>
      <c r="V75" s="110"/>
      <c r="W75" s="149"/>
      <c r="X75" s="93"/>
      <c r="Y75" s="93"/>
      <c r="Z75" s="93" t="s">
        <v>6485</v>
      </c>
      <c r="AA75" s="93" t="s">
        <v>6485</v>
      </c>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66"/>
      <c r="ED75" s="66"/>
      <c r="EE75" s="66"/>
      <c r="EF75" s="66"/>
      <c r="EG75" s="66"/>
      <c r="EH75" s="66"/>
      <c r="EI75" s="66"/>
      <c r="EJ75" s="66"/>
      <c r="EK75" s="66"/>
      <c r="EL75" s="66"/>
      <c r="EM75" s="66"/>
      <c r="EN75" s="66"/>
      <c r="EO75" s="66"/>
      <c r="EP75" s="66"/>
    </row>
    <row r="76">
      <c r="A76" s="150" t="s">
        <v>1509</v>
      </c>
      <c r="B76" s="80" t="s">
        <v>13</v>
      </c>
      <c r="C76" s="96"/>
      <c r="D76" s="99"/>
      <c r="E76" s="148"/>
      <c r="F76" s="151"/>
      <c r="G76" s="99"/>
      <c r="H76" s="99"/>
      <c r="I76" s="99"/>
      <c r="J76" s="87">
        <f>IF(БД.ОП[Время Чел, сек/оп; сек/м]&gt;БД.ОП[Время машины, сек/оп; сек/м],БД.ОП[Время Чел, сек/оп; сек/м],БД.ОП[Время машины, сек/оп; сек/м])</f>
        <v>8</v>
      </c>
      <c r="K76" s="88">
        <v>120.0</v>
      </c>
      <c r="L76" s="88">
        <v>0.0</v>
      </c>
      <c r="M76" s="111">
        <v>8.0</v>
      </c>
      <c r="N7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6" s="90">
        <f>'БД.ОБЩ'!$U$9</f>
        <v>0.4227803618</v>
      </c>
      <c r="P76" s="90">
        <f>'БД.ОБЩ'!$U$10</f>
        <v>0.417907715</v>
      </c>
      <c r="Q76" s="91" t="str">
        <f>IFERROR(__xludf.DUMMYFUNCTION("IF(E76="""","""",IFERROR(QUERY({БД.ОБ[Стоимость 1 сек. эксплуатации без НДС],БД.ОБ[Для базы]},""select Col1 where Col2='""&amp;БД.ОП[Машина]&amp;""'""),""Проблемки""))"),"")</f>
        <v/>
      </c>
      <c r="R76" s="92" t="s">
        <v>6486</v>
      </c>
      <c r="S76" s="93">
        <v>2.0</v>
      </c>
      <c r="T76" s="93">
        <v>4.0</v>
      </c>
      <c r="U76" s="93">
        <v>2.0</v>
      </c>
      <c r="V76" s="110"/>
      <c r="W76" s="149"/>
      <c r="X76" s="93"/>
      <c r="Y76" s="93"/>
      <c r="Z76" s="93" t="s">
        <v>6485</v>
      </c>
      <c r="AA76" s="93" t="s">
        <v>6485</v>
      </c>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row>
    <row r="77">
      <c r="A77" s="150" t="s">
        <v>1510</v>
      </c>
      <c r="B77" s="80" t="s">
        <v>13</v>
      </c>
      <c r="C77" s="96"/>
      <c r="D77" s="99"/>
      <c r="E77" s="148"/>
      <c r="F77" s="151"/>
      <c r="G77" s="99"/>
      <c r="H77" s="99"/>
      <c r="I77" s="99"/>
      <c r="J77" s="87">
        <f>IF(БД.ОП[Время Чел, сек/оп; сек/м]&gt;БД.ОП[Время машины, сек/оп; сек/м],БД.ОП[Время Чел, сек/оп; сек/м],БД.ОП[Время машины, сек/оп; сек/м])</f>
        <v>8</v>
      </c>
      <c r="K77" s="88">
        <v>120.0</v>
      </c>
      <c r="L77" s="88">
        <v>0.0</v>
      </c>
      <c r="M77" s="111">
        <v>8.0</v>
      </c>
      <c r="N7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7" s="90">
        <f>'БД.ОБЩ'!$U$9</f>
        <v>0.4227803618</v>
      </c>
      <c r="P77" s="90">
        <f>'БД.ОБЩ'!$U$10</f>
        <v>0.417907715</v>
      </c>
      <c r="Q77" s="91" t="str">
        <f>IFERROR(__xludf.DUMMYFUNCTION("IF(E77="""","""",IFERROR(QUERY({БД.ОБ[Стоимость 1 сек. эксплуатации без НДС],БД.ОБ[Для базы]},""select Col1 where Col2='""&amp;БД.ОП[Машина]&amp;""'""),""Проблемки""))"),"")</f>
        <v/>
      </c>
      <c r="R77" s="92" t="s">
        <v>6486</v>
      </c>
      <c r="S77" s="93">
        <v>2.0</v>
      </c>
      <c r="T77" s="93">
        <v>4.0</v>
      </c>
      <c r="U77" s="93">
        <v>2.0</v>
      </c>
      <c r="V77" s="110"/>
      <c r="W77" s="149"/>
      <c r="X77" s="93"/>
      <c r="Y77" s="93"/>
      <c r="Z77" s="93" t="s">
        <v>6485</v>
      </c>
      <c r="AA77" s="93" t="s">
        <v>6485</v>
      </c>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66"/>
      <c r="ED77" s="66"/>
      <c r="EE77" s="66"/>
      <c r="EF77" s="66"/>
      <c r="EG77" s="66"/>
      <c r="EH77" s="66"/>
      <c r="EI77" s="66"/>
      <c r="EJ77" s="66"/>
      <c r="EK77" s="66"/>
      <c r="EL77" s="66"/>
      <c r="EM77" s="66"/>
      <c r="EN77" s="66"/>
      <c r="EO77" s="66"/>
      <c r="EP77" s="66"/>
    </row>
    <row r="78">
      <c r="A78" s="116" t="s">
        <v>1484</v>
      </c>
      <c r="B78" s="80" t="s">
        <v>14</v>
      </c>
      <c r="C78" s="96"/>
      <c r="D78" s="99"/>
      <c r="E78" s="152"/>
      <c r="F78" s="80" t="s">
        <v>6493</v>
      </c>
      <c r="G78" s="99"/>
      <c r="H78" s="99"/>
      <c r="I78" s="99"/>
      <c r="J78" s="87">
        <f>IF(БД.ОП[Время Чел, сек/оп; сек/м]&gt;БД.ОП[Время машины, сек/оп; сек/м],БД.ОП[Время Чел, сек/оп; сек/м],БД.ОП[Время машины, сек/оп; сек/м])</f>
        <v>45</v>
      </c>
      <c r="K78" s="88">
        <v>120.0</v>
      </c>
      <c r="L78" s="88">
        <v>2.0</v>
      </c>
      <c r="M78" s="111">
        <v>45.0</v>
      </c>
      <c r="N7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8" s="90">
        <f>'БД.ОБЩ'!$U$9</f>
        <v>0.4227803618</v>
      </c>
      <c r="P78" s="90">
        <f>'БД.ОБЩ'!$U$10</f>
        <v>0.417907715</v>
      </c>
      <c r="Q78" s="91" t="str">
        <f>IFERROR(__xludf.DUMMYFUNCTION("IF(E78="""","""",IFERROR(QUERY({БД.ОБ[Стоимость 1 сек. эксплуатации без НДС],БД.ОБ[Для базы]},""select Col1 where Col2='""&amp;БД.ОП[Машина]&amp;""'""),""Проблемки""))"),"")</f>
        <v/>
      </c>
      <c r="R78" s="92" t="s">
        <v>6491</v>
      </c>
      <c r="S78" s="110"/>
      <c r="T78" s="93">
        <v>45.0</v>
      </c>
      <c r="U78" s="93"/>
      <c r="V78" s="110"/>
      <c r="W78" s="149"/>
      <c r="X78" s="93"/>
      <c r="Y78" s="93"/>
      <c r="Z78" s="93" t="s">
        <v>6485</v>
      </c>
      <c r="AA78" s="93" t="s">
        <v>6485</v>
      </c>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66"/>
      <c r="ED78" s="66"/>
      <c r="EE78" s="66"/>
      <c r="EF78" s="66"/>
      <c r="EG78" s="66"/>
      <c r="EH78" s="66"/>
      <c r="EI78" s="66"/>
      <c r="EJ78" s="66"/>
      <c r="EK78" s="66"/>
      <c r="EL78" s="66"/>
      <c r="EM78" s="66"/>
      <c r="EN78" s="66"/>
      <c r="EO78" s="66"/>
      <c r="EP78" s="66"/>
    </row>
    <row r="79">
      <c r="A79" s="116" t="s">
        <v>1486</v>
      </c>
      <c r="B79" s="80" t="s">
        <v>14</v>
      </c>
      <c r="C79" s="96"/>
      <c r="D79" s="99"/>
      <c r="E79" s="152"/>
      <c r="F79" s="80" t="s">
        <v>6493</v>
      </c>
      <c r="G79" s="99"/>
      <c r="H79" s="99"/>
      <c r="I79" s="99"/>
      <c r="J79" s="87">
        <f>IF(БД.ОП[Время Чел, сек/оп; сек/м]&gt;БД.ОП[Время машины, сек/оп; сек/м],БД.ОП[Время Чел, сек/оп; сек/м],БД.ОП[Время машины, сек/оп; сек/м])</f>
        <v>60</v>
      </c>
      <c r="K79" s="88">
        <v>120.0</v>
      </c>
      <c r="L79" s="88">
        <v>2.0</v>
      </c>
      <c r="M79" s="111">
        <v>60.0</v>
      </c>
      <c r="N7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79" s="90">
        <f>'БД.ОБЩ'!$U$9</f>
        <v>0.4227803618</v>
      </c>
      <c r="P79" s="90">
        <f>'БД.ОБЩ'!$U$10</f>
        <v>0.417907715</v>
      </c>
      <c r="Q79" s="91" t="str">
        <f>IFERROR(__xludf.DUMMYFUNCTION("IF(E79="""","""",IFERROR(QUERY({БД.ОБ[Стоимость 1 сек. эксплуатации без НДС],БД.ОБ[Для базы]},""select Col1 where Col2='""&amp;БД.ОП[Машина]&amp;""'""),""Проблемки""))"),"")</f>
        <v/>
      </c>
      <c r="R79" s="92" t="s">
        <v>6491</v>
      </c>
      <c r="S79" s="110"/>
      <c r="T79" s="93">
        <v>60.0</v>
      </c>
      <c r="U79" s="93"/>
      <c r="V79" s="110"/>
      <c r="W79" s="149"/>
      <c r="X79" s="93"/>
      <c r="Y79" s="93"/>
      <c r="Z79" s="93" t="s">
        <v>6485</v>
      </c>
      <c r="AA79" s="93" t="s">
        <v>6485</v>
      </c>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66"/>
      <c r="ED79" s="66"/>
      <c r="EE79" s="66"/>
      <c r="EF79" s="66"/>
      <c r="EG79" s="66"/>
      <c r="EH79" s="66"/>
      <c r="EI79" s="66"/>
      <c r="EJ79" s="66"/>
      <c r="EK79" s="66"/>
      <c r="EL79" s="66"/>
      <c r="EM79" s="66"/>
      <c r="EN79" s="66"/>
      <c r="EO79" s="66"/>
      <c r="EP79" s="66"/>
    </row>
    <row r="80">
      <c r="A80" s="150" t="s">
        <v>1493</v>
      </c>
      <c r="B80" s="80" t="s">
        <v>15</v>
      </c>
      <c r="C80" s="96"/>
      <c r="D80" s="99"/>
      <c r="E80" s="148"/>
      <c r="F80" s="151"/>
      <c r="G80" s="99"/>
      <c r="H80" s="99"/>
      <c r="I80" s="99"/>
      <c r="J80" s="87">
        <f>IF(БД.ОП[Время Чел, сек/оп; сек/м]&gt;БД.ОП[Время машины, сек/оп; сек/м],БД.ОП[Время Чел, сек/оп; сек/м],БД.ОП[Время машины, сек/оп; сек/м])</f>
        <v>10</v>
      </c>
      <c r="K80" s="88">
        <v>120.0</v>
      </c>
      <c r="L80" s="88">
        <v>0.0</v>
      </c>
      <c r="M80" s="111">
        <v>10.0</v>
      </c>
      <c r="N8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0" s="90">
        <f>'БД.ОБЩ'!$U$9</f>
        <v>0.4227803618</v>
      </c>
      <c r="P80" s="90">
        <f>'БД.ОБЩ'!$U$10</f>
        <v>0.417907715</v>
      </c>
      <c r="Q80" s="91" t="str">
        <f>IFERROR(__xludf.DUMMYFUNCTION("IF(E80="""","""",IFERROR(QUERY({БД.ОБ[Стоимость 1 сек. эксплуатации без НДС],БД.ОБ[Для базы]},""select Col1 where Col2='""&amp;БД.ОП[Машина]&amp;""'""),""Проблемки""))"),"")</f>
        <v/>
      </c>
      <c r="R80" s="92" t="s">
        <v>6491</v>
      </c>
      <c r="S80" s="93">
        <v>2.0</v>
      </c>
      <c r="T80" s="93">
        <v>6.0</v>
      </c>
      <c r="U80" s="93">
        <v>2.0</v>
      </c>
      <c r="V80" s="110"/>
      <c r="W80" s="149"/>
      <c r="X80" s="93"/>
      <c r="Y80" s="93"/>
      <c r="Z80" s="93" t="s">
        <v>6485</v>
      </c>
      <c r="AA80" s="93" t="s">
        <v>6485</v>
      </c>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66"/>
      <c r="ED80" s="66"/>
      <c r="EE80" s="66"/>
      <c r="EF80" s="66"/>
      <c r="EG80" s="66"/>
      <c r="EH80" s="66"/>
      <c r="EI80" s="66"/>
      <c r="EJ80" s="66"/>
      <c r="EK80" s="66"/>
      <c r="EL80" s="66"/>
      <c r="EM80" s="66"/>
      <c r="EN80" s="66"/>
      <c r="EO80" s="66"/>
      <c r="EP80" s="66"/>
    </row>
    <row r="81">
      <c r="A81" s="150" t="s">
        <v>1495</v>
      </c>
      <c r="B81" s="80" t="s">
        <v>15</v>
      </c>
      <c r="C81" s="96"/>
      <c r="D81" s="99"/>
      <c r="E81" s="148"/>
      <c r="F81" s="151"/>
      <c r="G81" s="99"/>
      <c r="H81" s="99"/>
      <c r="I81" s="99"/>
      <c r="J81" s="87">
        <f>IF(БД.ОП[Время Чел, сек/оп; сек/м]&gt;БД.ОП[Время машины, сек/оп; сек/м],БД.ОП[Время Чел, сек/оп; сек/м],БД.ОП[Время машины, сек/оп; сек/м])</f>
        <v>90</v>
      </c>
      <c r="K81" s="88">
        <v>120.0</v>
      </c>
      <c r="L81" s="88">
        <v>0.0</v>
      </c>
      <c r="M81" s="111">
        <v>90.0</v>
      </c>
      <c r="N8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1" s="90">
        <f>'БД.ОБЩ'!$U$9</f>
        <v>0.4227803618</v>
      </c>
      <c r="P81" s="90">
        <f>'БД.ОБЩ'!$U$10</f>
        <v>0.417907715</v>
      </c>
      <c r="Q81" s="91" t="str">
        <f>IFERROR(__xludf.DUMMYFUNCTION("IF(E81="""","""",IFERROR(QUERY({БД.ОБ[Стоимость 1 сек. эксплуатации без НДС],БД.ОБ[Для базы]},""select Col1 where Col2='""&amp;БД.ОП[Машина]&amp;""'""),""Проблемки""))"),"")</f>
        <v/>
      </c>
      <c r="R81" s="92" t="s">
        <v>6491</v>
      </c>
      <c r="S81" s="93"/>
      <c r="T81" s="93">
        <v>90.0</v>
      </c>
      <c r="U81" s="93"/>
      <c r="V81" s="110"/>
      <c r="W81" s="149"/>
      <c r="X81" s="93"/>
      <c r="Y81" s="93"/>
      <c r="Z81" s="93" t="s">
        <v>6485</v>
      </c>
      <c r="AA81" s="93" t="s">
        <v>6485</v>
      </c>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66"/>
      <c r="ED81" s="66"/>
      <c r="EE81" s="66"/>
      <c r="EF81" s="66"/>
      <c r="EG81" s="66"/>
      <c r="EH81" s="66"/>
      <c r="EI81" s="66"/>
      <c r="EJ81" s="66"/>
      <c r="EK81" s="66"/>
      <c r="EL81" s="66"/>
      <c r="EM81" s="66"/>
      <c r="EN81" s="66"/>
      <c r="EO81" s="66"/>
      <c r="EP81" s="66"/>
    </row>
    <row r="82">
      <c r="A82" s="150" t="s">
        <v>1497</v>
      </c>
      <c r="B82" s="80" t="s">
        <v>15</v>
      </c>
      <c r="C82" s="96"/>
      <c r="D82" s="99"/>
      <c r="E82" s="148"/>
      <c r="F82" s="151"/>
      <c r="G82" s="99"/>
      <c r="H82" s="99"/>
      <c r="I82" s="99"/>
      <c r="J82" s="87">
        <f>IF(БД.ОП[Время Чел, сек/оп; сек/м]&gt;БД.ОП[Время машины, сек/оп; сек/м],БД.ОП[Время Чел, сек/оп; сек/м],БД.ОП[Время машины, сек/оп; сек/м])</f>
        <v>45</v>
      </c>
      <c r="K82" s="88">
        <v>120.0</v>
      </c>
      <c r="L82" s="88">
        <v>0.0</v>
      </c>
      <c r="M82" s="111">
        <v>45.0</v>
      </c>
      <c r="N8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2" s="90">
        <f>'БД.ОБЩ'!$U$9</f>
        <v>0.4227803618</v>
      </c>
      <c r="P82" s="90">
        <f>'БД.ОБЩ'!$U$10</f>
        <v>0.417907715</v>
      </c>
      <c r="Q82" s="91" t="str">
        <f>IFERROR(__xludf.DUMMYFUNCTION("IF(E82="""","""",IFERROR(QUERY({БД.ОБ[Стоимость 1 сек. эксплуатации без НДС],БД.ОБ[Для базы]},""select Col1 where Col2='""&amp;БД.ОП[Машина]&amp;""'""),""Проблемки""))"),"")</f>
        <v/>
      </c>
      <c r="R82" s="92" t="s">
        <v>6491</v>
      </c>
      <c r="S82" s="93"/>
      <c r="T82" s="93">
        <v>45.0</v>
      </c>
      <c r="U82" s="93"/>
      <c r="V82" s="110"/>
      <c r="W82" s="149"/>
      <c r="X82" s="93"/>
      <c r="Y82" s="93"/>
      <c r="Z82" s="93" t="s">
        <v>6485</v>
      </c>
      <c r="AA82" s="93" t="s">
        <v>6485</v>
      </c>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66"/>
      <c r="ED82" s="66"/>
      <c r="EE82" s="66"/>
      <c r="EF82" s="66"/>
      <c r="EG82" s="66"/>
      <c r="EH82" s="66"/>
      <c r="EI82" s="66"/>
      <c r="EJ82" s="66"/>
      <c r="EK82" s="66"/>
      <c r="EL82" s="66"/>
      <c r="EM82" s="66"/>
      <c r="EN82" s="66"/>
      <c r="EO82" s="66"/>
      <c r="EP82" s="66"/>
    </row>
    <row r="83">
      <c r="A83" s="150" t="s">
        <v>1499</v>
      </c>
      <c r="B83" s="80" t="s">
        <v>15</v>
      </c>
      <c r="C83" s="96"/>
      <c r="D83" s="99"/>
      <c r="E83" s="148"/>
      <c r="F83" s="151"/>
      <c r="G83" s="99"/>
      <c r="H83" s="99"/>
      <c r="I83" s="99"/>
      <c r="J83" s="87">
        <f>IF(БД.ОП[Время Чел, сек/оп; сек/м]&gt;БД.ОП[Время машины, сек/оп; сек/м],БД.ОП[Время Чел, сек/оп; сек/м],БД.ОП[Время машины, сек/оп; сек/м])</f>
        <v>15</v>
      </c>
      <c r="K83" s="88">
        <v>120.0</v>
      </c>
      <c r="L83" s="88">
        <v>0.0</v>
      </c>
      <c r="M83" s="111">
        <v>15.0</v>
      </c>
      <c r="N8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3" s="90">
        <f>'БД.ОБЩ'!$U$9</f>
        <v>0.4227803618</v>
      </c>
      <c r="P83" s="90">
        <f>'БД.ОБЩ'!$U$10</f>
        <v>0.417907715</v>
      </c>
      <c r="Q83" s="91" t="str">
        <f>IFERROR(__xludf.DUMMYFUNCTION("IF(E83="""","""",IFERROR(QUERY({БД.ОБ[Стоимость 1 сек. эксплуатации без НДС],БД.ОБ[Для базы]},""select Col1 where Col2='""&amp;БД.ОП[Машина]&amp;""'""),""Проблемки""))"),"")</f>
        <v/>
      </c>
      <c r="R83" s="92" t="s">
        <v>6491</v>
      </c>
      <c r="S83" s="110"/>
      <c r="T83" s="93">
        <v>15.0</v>
      </c>
      <c r="U83" s="93"/>
      <c r="V83" s="110"/>
      <c r="W83" s="149"/>
      <c r="X83" s="93"/>
      <c r="Y83" s="93"/>
      <c r="Z83" s="93" t="s">
        <v>6485</v>
      </c>
      <c r="AA83" s="93" t="s">
        <v>6485</v>
      </c>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66"/>
      <c r="ED83" s="66"/>
      <c r="EE83" s="66"/>
      <c r="EF83" s="66"/>
      <c r="EG83" s="66"/>
      <c r="EH83" s="66"/>
      <c r="EI83" s="66"/>
      <c r="EJ83" s="66"/>
      <c r="EK83" s="66"/>
      <c r="EL83" s="66"/>
      <c r="EM83" s="66"/>
      <c r="EN83" s="66"/>
      <c r="EO83" s="66"/>
      <c r="EP83" s="66"/>
    </row>
    <row r="84">
      <c r="A84" s="150" t="s">
        <v>1489</v>
      </c>
      <c r="B84" s="80" t="s">
        <v>16</v>
      </c>
      <c r="C84" s="96"/>
      <c r="D84" s="99"/>
      <c r="E84" s="148"/>
      <c r="F84" s="151"/>
      <c r="G84" s="99"/>
      <c r="H84" s="99"/>
      <c r="I84" s="99"/>
      <c r="J84" s="87">
        <f>IF(БД.ОП[Время Чел, сек/оп; сек/м]&gt;БД.ОП[Время машины, сек/оп; сек/м],БД.ОП[Время Чел, сек/оп; сек/м],БД.ОП[Время машины, сек/оп; сек/м])</f>
        <v>3</v>
      </c>
      <c r="K84" s="88">
        <v>120.0</v>
      </c>
      <c r="L84" s="88">
        <v>0.0</v>
      </c>
      <c r="M84" s="111">
        <v>3.0</v>
      </c>
      <c r="N8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4" s="90">
        <f>'БД.ОБЩ'!$U$9</f>
        <v>0.4227803618</v>
      </c>
      <c r="P84" s="90">
        <f>'БД.ОБЩ'!$U$10</f>
        <v>0.417907715</v>
      </c>
      <c r="Q84" s="91" t="str">
        <f>IFERROR(__xludf.DUMMYFUNCTION("IF(E84="""","""",IFERROR(QUERY({БД.ОБ[Стоимость 1 сек. эксплуатации без НДС],БД.ОБ[Для базы]},""select Col1 where Col2='""&amp;БД.ОП[Машина]&amp;""'""),""Проблемки""))"),"")</f>
        <v/>
      </c>
      <c r="R84" s="92" t="s">
        <v>6491</v>
      </c>
      <c r="S84" s="93">
        <v>1.0</v>
      </c>
      <c r="T84" s="93">
        <v>1.0</v>
      </c>
      <c r="U84" s="93">
        <v>1.0</v>
      </c>
      <c r="V84" s="110"/>
      <c r="W84" s="149"/>
      <c r="X84" s="93"/>
      <c r="Y84" s="93"/>
      <c r="Z84" s="93" t="s">
        <v>6485</v>
      </c>
      <c r="AA84" s="93" t="s">
        <v>6485</v>
      </c>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66"/>
      <c r="ED84" s="66"/>
      <c r="EE84" s="66"/>
      <c r="EF84" s="66"/>
      <c r="EG84" s="66"/>
      <c r="EH84" s="66"/>
      <c r="EI84" s="66"/>
      <c r="EJ84" s="66"/>
      <c r="EK84" s="66"/>
      <c r="EL84" s="66"/>
      <c r="EM84" s="66"/>
      <c r="EN84" s="66"/>
      <c r="EO84" s="66"/>
      <c r="EP84" s="66"/>
    </row>
    <row r="85">
      <c r="A85" s="153" t="s">
        <v>1487</v>
      </c>
      <c r="B85" s="80" t="s">
        <v>16</v>
      </c>
      <c r="C85" s="96"/>
      <c r="D85" s="99"/>
      <c r="E85" s="148"/>
      <c r="F85" s="151"/>
      <c r="G85" s="99"/>
      <c r="H85" s="99"/>
      <c r="I85" s="99"/>
      <c r="J85" s="87">
        <f>IF(БД.ОП[Время Чел, сек/оп; сек/м]&gt;БД.ОП[Время машины, сек/оп; сек/м],БД.ОП[Время Чел, сек/оп; сек/м],БД.ОП[Время машины, сек/оп; сек/м])</f>
        <v>3</v>
      </c>
      <c r="K85" s="88">
        <v>0.0</v>
      </c>
      <c r="L85" s="88">
        <v>0.0</v>
      </c>
      <c r="M85" s="111">
        <v>3.0</v>
      </c>
      <c r="N8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5" s="90">
        <f>'БД.ОБЩ'!$U$9</f>
        <v>0.4227803618</v>
      </c>
      <c r="P85" s="90">
        <f>'БД.ОБЩ'!$U$10</f>
        <v>0.417907715</v>
      </c>
      <c r="Q85" s="91" t="str">
        <f>IFERROR(__xludf.DUMMYFUNCTION("IF(E85="""","""",IFERROR(QUERY({БД.ОБ[Стоимость 1 сек. эксплуатации без НДС],БД.ОБ[Для базы]},""select Col1 where Col2='""&amp;БД.ОП[Машина]&amp;""'""),""Проблемки""))"),"")</f>
        <v/>
      </c>
      <c r="R85" s="92" t="s">
        <v>6491</v>
      </c>
      <c r="S85" s="93">
        <v>1.0</v>
      </c>
      <c r="T85" s="93">
        <v>1.0</v>
      </c>
      <c r="U85" s="93">
        <v>1.0</v>
      </c>
      <c r="V85" s="110"/>
      <c r="W85" s="149"/>
      <c r="X85" s="93"/>
      <c r="Y85" s="93"/>
      <c r="Z85" s="93" t="s">
        <v>6485</v>
      </c>
      <c r="AA85" s="93" t="s">
        <v>6485</v>
      </c>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6"/>
      <c r="DV85" s="66"/>
      <c r="DW85" s="66"/>
      <c r="DX85" s="66"/>
      <c r="DY85" s="66"/>
      <c r="DZ85" s="66"/>
      <c r="EA85" s="66"/>
      <c r="EB85" s="66"/>
      <c r="EC85" s="66"/>
      <c r="ED85" s="66"/>
      <c r="EE85" s="66"/>
      <c r="EF85" s="66"/>
      <c r="EG85" s="66"/>
      <c r="EH85" s="66"/>
      <c r="EI85" s="66"/>
      <c r="EJ85" s="66"/>
      <c r="EK85" s="66"/>
      <c r="EL85" s="66"/>
      <c r="EM85" s="66"/>
      <c r="EN85" s="66"/>
      <c r="EO85" s="66"/>
      <c r="EP85" s="66"/>
    </row>
    <row r="86">
      <c r="A86" s="150" t="s">
        <v>1482</v>
      </c>
      <c r="B86" s="80" t="s">
        <v>16</v>
      </c>
      <c r="C86" s="96"/>
      <c r="D86" s="99"/>
      <c r="E86" s="148"/>
      <c r="F86" s="151"/>
      <c r="G86" s="99"/>
      <c r="H86" s="99"/>
      <c r="I86" s="99"/>
      <c r="J86" s="87">
        <f>IF(БД.ОП[Время Чел, сек/оп; сек/м]&gt;БД.ОП[Время машины, сек/оп; сек/м],БД.ОП[Время Чел, сек/оп; сек/м],БД.ОП[Время машины, сек/оп; сек/м])</f>
        <v>30</v>
      </c>
      <c r="K86" s="88">
        <v>120.0</v>
      </c>
      <c r="L86" s="88">
        <v>0.0</v>
      </c>
      <c r="M86" s="111">
        <v>30.0</v>
      </c>
      <c r="N8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6" s="90">
        <f>'БД.ОБЩ'!$U$9</f>
        <v>0.4227803618</v>
      </c>
      <c r="P86" s="90">
        <f>'БД.ОБЩ'!$U$10</f>
        <v>0.417907715</v>
      </c>
      <c r="Q86" s="91" t="str">
        <f>IFERROR(__xludf.DUMMYFUNCTION("IF(E86="""","""",IFERROR(QUERY({БД.ОБ[Стоимость 1 сек. эксплуатации без НДС],БД.ОБ[Для базы]},""select Col1 where Col2='""&amp;БД.ОП[Машина]&amp;""'""),""Проблемки""))"),"")</f>
        <v/>
      </c>
      <c r="R86" s="92" t="s">
        <v>6491</v>
      </c>
      <c r="S86" s="93"/>
      <c r="T86" s="93">
        <v>30.0</v>
      </c>
      <c r="U86" s="93"/>
      <c r="V86" s="110"/>
      <c r="W86" s="149"/>
      <c r="X86" s="93"/>
      <c r="Y86" s="93"/>
      <c r="Z86" s="93" t="s">
        <v>6485</v>
      </c>
      <c r="AA86" s="93" t="s">
        <v>6485</v>
      </c>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6"/>
      <c r="DV86" s="66"/>
      <c r="DW86" s="66"/>
      <c r="DX86" s="66"/>
      <c r="DY86" s="66"/>
      <c r="DZ86" s="66"/>
      <c r="EA86" s="66"/>
      <c r="EB86" s="66"/>
      <c r="EC86" s="66"/>
      <c r="ED86" s="66"/>
      <c r="EE86" s="66"/>
      <c r="EF86" s="66"/>
      <c r="EG86" s="66"/>
      <c r="EH86" s="66"/>
      <c r="EI86" s="66"/>
      <c r="EJ86" s="66"/>
      <c r="EK86" s="66"/>
      <c r="EL86" s="66"/>
      <c r="EM86" s="66"/>
      <c r="EN86" s="66"/>
      <c r="EO86" s="66"/>
      <c r="EP86" s="66"/>
    </row>
    <row r="87">
      <c r="A87" s="150" t="s">
        <v>1511</v>
      </c>
      <c r="B87" s="80" t="s">
        <v>16</v>
      </c>
      <c r="C87" s="96"/>
      <c r="D87" s="99"/>
      <c r="E87" s="148"/>
      <c r="F87" s="151" t="s">
        <v>6494</v>
      </c>
      <c r="G87" s="99"/>
      <c r="H87" s="99"/>
      <c r="I87" s="99"/>
      <c r="J87" s="87">
        <f>IF(БД.ОП[Время Чел, сек/оп; сек/м]&gt;БД.ОП[Время машины, сек/оп; сек/м],БД.ОП[Время Чел, сек/оп; сек/м],БД.ОП[Время машины, сек/оп; сек/м])</f>
        <v>30</v>
      </c>
      <c r="K87" s="88">
        <v>120.0</v>
      </c>
      <c r="L87" s="88">
        <v>0.0</v>
      </c>
      <c r="M87" s="111">
        <v>30.0</v>
      </c>
      <c r="N8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7" s="90">
        <f>'БД.ОБЩ'!$U$9</f>
        <v>0.4227803618</v>
      </c>
      <c r="P87" s="90">
        <f>'БД.ОБЩ'!$U$10</f>
        <v>0.417907715</v>
      </c>
      <c r="Q87" s="91" t="str">
        <f>IFERROR(__xludf.DUMMYFUNCTION("IF(E87="""","""",IFERROR(QUERY({БД.ОБ[Стоимость 1 сек. эксплуатации без НДС],БД.ОБ[Для базы]},""select Col1 where Col2='""&amp;БД.ОП[Машина]&amp;""'""),""Проблемки""))"),"")</f>
        <v/>
      </c>
      <c r="R87" s="92" t="s">
        <v>6491</v>
      </c>
      <c r="S87" s="110"/>
      <c r="T87" s="93">
        <v>30.0</v>
      </c>
      <c r="U87" s="93"/>
      <c r="V87" s="110"/>
      <c r="W87" s="149"/>
      <c r="X87" s="93"/>
      <c r="Y87" s="93"/>
      <c r="Z87" s="93" t="s">
        <v>6485</v>
      </c>
      <c r="AA87" s="93" t="s">
        <v>6485</v>
      </c>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6"/>
      <c r="DV87" s="66"/>
      <c r="DW87" s="66"/>
      <c r="DX87" s="66"/>
      <c r="DY87" s="66"/>
      <c r="DZ87" s="66"/>
      <c r="EA87" s="66"/>
      <c r="EB87" s="66"/>
      <c r="EC87" s="66"/>
      <c r="ED87" s="66"/>
      <c r="EE87" s="66"/>
      <c r="EF87" s="66"/>
      <c r="EG87" s="66"/>
      <c r="EH87" s="66"/>
      <c r="EI87" s="66"/>
      <c r="EJ87" s="66"/>
      <c r="EK87" s="66"/>
      <c r="EL87" s="66"/>
      <c r="EM87" s="66"/>
      <c r="EN87" s="66"/>
      <c r="EO87" s="66"/>
      <c r="EP87" s="66"/>
    </row>
    <row r="88">
      <c r="A88" s="150" t="s">
        <v>1478</v>
      </c>
      <c r="B88" s="80" t="s">
        <v>16</v>
      </c>
      <c r="C88" s="96"/>
      <c r="D88" s="99"/>
      <c r="E88" s="148"/>
      <c r="F88" s="151" t="s">
        <v>6495</v>
      </c>
      <c r="G88" s="99"/>
      <c r="H88" s="99"/>
      <c r="I88" s="99"/>
      <c r="J88" s="87">
        <f>IF(БД.ОП[Время Чел, сек/оп; сек/м]&gt;БД.ОП[Время машины, сек/оп; сек/м],БД.ОП[Время Чел, сек/оп; сек/м],БД.ОП[Время машины, сек/оп; сек/м])</f>
        <v>20</v>
      </c>
      <c r="K88" s="88">
        <v>120.0</v>
      </c>
      <c r="L88" s="88">
        <v>0.0</v>
      </c>
      <c r="M88" s="111">
        <v>20.0</v>
      </c>
      <c r="N8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8" s="90">
        <f>'БД.ОБЩ'!$U$9</f>
        <v>0.4227803618</v>
      </c>
      <c r="P88" s="90">
        <f>'БД.ОБЩ'!$U$10</f>
        <v>0.417907715</v>
      </c>
      <c r="Q88" s="91" t="str">
        <f>IFERROR(__xludf.DUMMYFUNCTION("IF(E88="""","""",IFERROR(QUERY({БД.ОБ[Стоимость 1 сек. эксплуатации без НДС],БД.ОБ[Для базы]},""select Col1 where Col2='""&amp;БД.ОП[Машина]&amp;""'""),""Проблемки""))"),"")</f>
        <v/>
      </c>
      <c r="R88" s="92" t="s">
        <v>6491</v>
      </c>
      <c r="S88" s="110"/>
      <c r="T88" s="93">
        <v>20.0</v>
      </c>
      <c r="U88" s="93"/>
      <c r="V88" s="110"/>
      <c r="W88" s="149"/>
      <c r="X88" s="93"/>
      <c r="Y88" s="93"/>
      <c r="Z88" s="93" t="s">
        <v>6485</v>
      </c>
      <c r="AA88" s="93" t="s">
        <v>6485</v>
      </c>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6"/>
      <c r="DV88" s="66"/>
      <c r="DW88" s="66"/>
      <c r="DX88" s="66"/>
      <c r="DY88" s="66"/>
      <c r="DZ88" s="66"/>
      <c r="EA88" s="66"/>
      <c r="EB88" s="66"/>
      <c r="EC88" s="66"/>
      <c r="ED88" s="66"/>
      <c r="EE88" s="66"/>
      <c r="EF88" s="66"/>
      <c r="EG88" s="66"/>
      <c r="EH88" s="66"/>
      <c r="EI88" s="66"/>
      <c r="EJ88" s="66"/>
      <c r="EK88" s="66"/>
      <c r="EL88" s="66"/>
      <c r="EM88" s="66"/>
      <c r="EN88" s="66"/>
      <c r="EO88" s="66"/>
      <c r="EP88" s="66"/>
    </row>
    <row r="89">
      <c r="A89" s="153" t="s">
        <v>1480</v>
      </c>
      <c r="B89" s="80" t="s">
        <v>16</v>
      </c>
      <c r="C89" s="96"/>
      <c r="D89" s="99"/>
      <c r="E89" s="148"/>
      <c r="F89" s="151" t="s">
        <v>6496</v>
      </c>
      <c r="G89" s="99"/>
      <c r="H89" s="99"/>
      <c r="I89" s="99"/>
      <c r="J89" s="87">
        <f>IF(БД.ОП[Время Чел, сек/оп; сек/м]&gt;БД.ОП[Время машины, сек/оп; сек/м],БД.ОП[Время Чел, сек/оп; сек/м],БД.ОП[Время машины, сек/оп; сек/м])</f>
        <v>30</v>
      </c>
      <c r="K89" s="88">
        <v>120.0</v>
      </c>
      <c r="L89" s="88">
        <v>0.0</v>
      </c>
      <c r="M89" s="111">
        <v>30.0</v>
      </c>
      <c r="N8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89" s="90">
        <f>'БД.ОБЩ'!$U$9</f>
        <v>0.4227803618</v>
      </c>
      <c r="P89" s="90">
        <f>'БД.ОБЩ'!$U$10</f>
        <v>0.417907715</v>
      </c>
      <c r="Q89" s="91" t="str">
        <f>IFERROR(__xludf.DUMMYFUNCTION("IF(E89="""","""",IFERROR(QUERY({БД.ОБ[Стоимость 1 сек. эксплуатации без НДС],БД.ОБ[Для базы]},""select Col1 where Col2='""&amp;БД.ОП[Машина]&amp;""'""),""Проблемки""))"),"")</f>
        <v/>
      </c>
      <c r="R89" s="92" t="s">
        <v>6491</v>
      </c>
      <c r="S89" s="93">
        <v>2.0</v>
      </c>
      <c r="T89" s="93">
        <v>25.0</v>
      </c>
      <c r="U89" s="93">
        <v>3.0</v>
      </c>
      <c r="V89" s="110"/>
      <c r="W89" s="149"/>
      <c r="X89" s="93"/>
      <c r="Y89" s="93"/>
      <c r="Z89" s="93" t="s">
        <v>6485</v>
      </c>
      <c r="AA89" s="93" t="s">
        <v>6485</v>
      </c>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6"/>
      <c r="DV89" s="66"/>
      <c r="DW89" s="66"/>
      <c r="DX89" s="66"/>
      <c r="DY89" s="66"/>
      <c r="DZ89" s="66"/>
      <c r="EA89" s="66"/>
      <c r="EB89" s="66"/>
      <c r="EC89" s="66"/>
      <c r="ED89" s="66"/>
      <c r="EE89" s="66"/>
      <c r="EF89" s="66"/>
      <c r="EG89" s="66"/>
      <c r="EH89" s="66"/>
      <c r="EI89" s="66"/>
      <c r="EJ89" s="66"/>
      <c r="EK89" s="66"/>
      <c r="EL89" s="66"/>
      <c r="EM89" s="66"/>
      <c r="EN89" s="66"/>
      <c r="EO89" s="66"/>
      <c r="EP89" s="66"/>
    </row>
    <row r="90">
      <c r="A90" s="153" t="s">
        <v>1525</v>
      </c>
      <c r="B90" s="80" t="s">
        <v>17</v>
      </c>
      <c r="C90" s="96"/>
      <c r="D90" s="99"/>
      <c r="E90" s="148"/>
      <c r="F90" s="151" t="s">
        <v>6497</v>
      </c>
      <c r="G90" s="99"/>
      <c r="H90" s="99"/>
      <c r="I90" s="99"/>
      <c r="J90" s="87">
        <f>IF(БД.ОП[Время Чел, сек/оп; сек/м]&gt;БД.ОП[Время машины, сек/оп; сек/м],БД.ОП[Время Чел, сек/оп; сек/м],БД.ОП[Время машины, сек/оп; сек/м])</f>
        <v>10</v>
      </c>
      <c r="K90" s="88">
        <v>60.0</v>
      </c>
      <c r="L90" s="88">
        <v>0.0</v>
      </c>
      <c r="M90" s="111">
        <v>10.0</v>
      </c>
      <c r="N9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0" s="90">
        <f>'БД.ОБЩ'!$U$9</f>
        <v>0.4227803618</v>
      </c>
      <c r="P90" s="90">
        <f>'БД.ОБЩ'!$U$10</f>
        <v>0.417907715</v>
      </c>
      <c r="Q90" s="91" t="str">
        <f>IFERROR(__xludf.DUMMYFUNCTION("IF(E90="""","""",IFERROR(QUERY({БД.ОБ[Стоимость 1 сек. эксплуатации без НДС],БД.ОБ[Для базы]},""select Col1 where Col2='""&amp;БД.ОП[Машина]&amp;""'""),""Проблемки""))"),"")</f>
        <v/>
      </c>
      <c r="R90" s="92" t="s">
        <v>6491</v>
      </c>
      <c r="S90" s="93">
        <v>2.0</v>
      </c>
      <c r="T90" s="93">
        <v>6.0</v>
      </c>
      <c r="U90" s="93">
        <v>2.0</v>
      </c>
      <c r="V90" s="110"/>
      <c r="W90" s="149"/>
      <c r="X90" s="93"/>
      <c r="Y90" s="93"/>
      <c r="Z90" s="93" t="s">
        <v>6485</v>
      </c>
      <c r="AA90" s="93" t="s">
        <v>6485</v>
      </c>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66"/>
      <c r="ED90" s="66"/>
      <c r="EE90" s="66"/>
      <c r="EF90" s="66"/>
      <c r="EG90" s="66"/>
      <c r="EH90" s="66"/>
      <c r="EI90" s="66"/>
      <c r="EJ90" s="66"/>
      <c r="EK90" s="66"/>
      <c r="EL90" s="66"/>
      <c r="EM90" s="66"/>
      <c r="EN90" s="66"/>
      <c r="EO90" s="66"/>
      <c r="EP90" s="66"/>
    </row>
    <row r="91">
      <c r="A91" s="153" t="s">
        <v>1476</v>
      </c>
      <c r="B91" s="80" t="s">
        <v>18</v>
      </c>
      <c r="C91" s="96"/>
      <c r="D91" s="99"/>
      <c r="E91" s="148"/>
      <c r="F91" s="151" t="s">
        <v>6498</v>
      </c>
      <c r="G91" s="99"/>
      <c r="H91" s="99"/>
      <c r="I91" s="99"/>
      <c r="J91" s="87">
        <f>IF(БД.ОП[Время Чел, сек/оп; сек/м]&gt;БД.ОП[Время машины, сек/оп; сек/м],БД.ОП[Время Чел, сек/оп; сек/м],БД.ОП[Время машины, сек/оп; сек/м])</f>
        <v>20</v>
      </c>
      <c r="K91" s="88">
        <v>120.0</v>
      </c>
      <c r="L91" s="88">
        <v>0.0</v>
      </c>
      <c r="M91" s="101">
        <v>20.0</v>
      </c>
      <c r="N9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1" s="90">
        <f>'БД.ОБЩ'!$U$9</f>
        <v>0.4227803618</v>
      </c>
      <c r="P91" s="90">
        <f>'БД.ОБЩ'!$U$10</f>
        <v>0.417907715</v>
      </c>
      <c r="Q91" s="91" t="str">
        <f>IFERROR(__xludf.DUMMYFUNCTION("IF(E91="""","""",IFERROR(QUERY({БД.ОБ[Стоимость 1 сек. эксплуатации без НДС],БД.ОБ[Для базы]},""select Col1 where Col2='""&amp;БД.ОП[Машина]&amp;""'""),""Проблемки""))"),"")</f>
        <v/>
      </c>
      <c r="R91" s="92" t="s">
        <v>6491</v>
      </c>
      <c r="S91" s="93">
        <v>2.0</v>
      </c>
      <c r="T91" s="93">
        <v>16.0</v>
      </c>
      <c r="U91" s="93">
        <v>2.0</v>
      </c>
      <c r="V91" s="110"/>
      <c r="W91" s="149"/>
      <c r="X91" s="93"/>
      <c r="Y91" s="93"/>
      <c r="Z91" s="93" t="s">
        <v>6485</v>
      </c>
      <c r="AA91" s="93" t="s">
        <v>6485</v>
      </c>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row>
    <row r="92">
      <c r="A92" s="153" t="s">
        <v>1597</v>
      </c>
      <c r="B92" s="80" t="s">
        <v>19</v>
      </c>
      <c r="C92" s="96"/>
      <c r="D92" s="99"/>
      <c r="E92" s="148"/>
      <c r="F92" s="151" t="s">
        <v>6499</v>
      </c>
      <c r="G92" s="99"/>
      <c r="H92" s="99"/>
      <c r="I92" s="99"/>
      <c r="J92" s="87">
        <f>IF(БД.ОП[Время Чел, сек/оп; сек/м]&gt;БД.ОП[Время машины, сек/оп; сек/м],БД.ОП[Время Чел, сек/оп; сек/м],БД.ОП[Время машины, сек/оп; сек/м])</f>
        <v>40</v>
      </c>
      <c r="K92" s="88">
        <v>180.0</v>
      </c>
      <c r="L92" s="88">
        <v>0.0</v>
      </c>
      <c r="M92" s="101">
        <v>40.0</v>
      </c>
      <c r="N9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2" s="90">
        <f>'БД.ОБЩ'!$U$9</f>
        <v>0.4227803618</v>
      </c>
      <c r="P92" s="90">
        <f>'БД.ОБЩ'!$U$10</f>
        <v>0.417907715</v>
      </c>
      <c r="Q92" s="91" t="str">
        <f>IFERROR(__xludf.DUMMYFUNCTION("IF(E92="""","""",IFERROR(QUERY({БД.ОБ[Стоимость 1 сек. эксплуатации без НДС],БД.ОБ[Для базы]},""select Col1 where Col2='""&amp;БД.ОП[Машина]&amp;""'""),""Проблемки""))"),"")</f>
        <v/>
      </c>
      <c r="R92" s="92" t="s">
        <v>6491</v>
      </c>
      <c r="S92" s="93">
        <v>3.0</v>
      </c>
      <c r="T92" s="93">
        <v>34.0</v>
      </c>
      <c r="U92" s="93">
        <v>3.0</v>
      </c>
      <c r="V92" s="110"/>
      <c r="W92" s="149"/>
      <c r="X92" s="93"/>
      <c r="Y92" s="93"/>
      <c r="Z92" s="93" t="s">
        <v>6485</v>
      </c>
      <c r="AA92" s="93" t="s">
        <v>6485</v>
      </c>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row>
    <row r="93">
      <c r="A93" s="150" t="s">
        <v>1474</v>
      </c>
      <c r="B93" s="80" t="s">
        <v>16</v>
      </c>
      <c r="C93" s="96"/>
      <c r="D93" s="99"/>
      <c r="E93" s="148"/>
      <c r="F93" s="151" t="s">
        <v>6500</v>
      </c>
      <c r="G93" s="99"/>
      <c r="H93" s="99"/>
      <c r="I93" s="99"/>
      <c r="J93" s="87">
        <f>IF(БД.ОП[Время Чел, сек/оп; сек/м]&gt;БД.ОП[Время машины, сек/оп; сек/м],БД.ОП[Время Чел, сек/оп; сек/м],БД.ОП[Время машины, сек/оп; сек/м])</f>
        <v>15</v>
      </c>
      <c r="K93" s="88">
        <v>120.0</v>
      </c>
      <c r="L93" s="88">
        <v>0.0</v>
      </c>
      <c r="M93" s="111">
        <v>15.0</v>
      </c>
      <c r="N9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3" s="90">
        <f>'БД.ОБЩ'!$U$9</f>
        <v>0.4227803618</v>
      </c>
      <c r="P93" s="90">
        <f>'БД.ОБЩ'!$U$10</f>
        <v>0.417907715</v>
      </c>
      <c r="Q93" s="91" t="str">
        <f>IFERROR(__xludf.DUMMYFUNCTION("IF(E93="""","""",IFERROR(QUERY({БД.ОБ[Стоимость 1 сек. эксплуатации без НДС],БД.ОБ[Для базы]},""select Col1 where Col2='""&amp;БД.ОП[Машина]&amp;""'""),""Проблемки""))"),"")</f>
        <v/>
      </c>
      <c r="R93" s="92" t="s">
        <v>6491</v>
      </c>
      <c r="S93" s="110"/>
      <c r="T93" s="93">
        <v>15.0</v>
      </c>
      <c r="U93" s="93"/>
      <c r="V93" s="110"/>
      <c r="W93" s="149"/>
      <c r="X93" s="93"/>
      <c r="Y93" s="93"/>
      <c r="Z93" s="93" t="s">
        <v>6485</v>
      </c>
      <c r="AA93" s="93" t="s">
        <v>6485</v>
      </c>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row>
    <row r="94">
      <c r="A94" s="150" t="s">
        <v>1501</v>
      </c>
      <c r="B94" s="80" t="s">
        <v>16</v>
      </c>
      <c r="C94" s="96"/>
      <c r="D94" s="99"/>
      <c r="E94" s="148"/>
      <c r="F94" s="151" t="s">
        <v>6501</v>
      </c>
      <c r="G94" s="99"/>
      <c r="H94" s="99"/>
      <c r="I94" s="99"/>
      <c r="J94" s="87">
        <f>IF(БД.ОП[Время Чел, сек/оп; сек/м]&gt;БД.ОП[Время машины, сек/оп; сек/м],БД.ОП[Время Чел, сек/оп; сек/м],БД.ОП[Время машины, сек/оп; сек/м])</f>
        <v>10</v>
      </c>
      <c r="K94" s="88">
        <v>120.0</v>
      </c>
      <c r="L94" s="88">
        <v>0.0</v>
      </c>
      <c r="M94" s="111">
        <v>10.0</v>
      </c>
      <c r="N9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4" s="90">
        <f>'БД.ОБЩ'!$U$9</f>
        <v>0.4227803618</v>
      </c>
      <c r="P94" s="90">
        <f>'БД.ОБЩ'!$U$10</f>
        <v>0.417907715</v>
      </c>
      <c r="Q94" s="91" t="str">
        <f>IFERROR(__xludf.DUMMYFUNCTION("IF(E94="""","""",IFERROR(QUERY({БД.ОБ[Стоимость 1 сек. эксплуатации без НДС],БД.ОБ[Для базы]},""select Col1 where Col2='""&amp;БД.ОП[Машина]&amp;""'""),""Проблемки""))"),"")</f>
        <v/>
      </c>
      <c r="R94" s="92" t="s">
        <v>6491</v>
      </c>
      <c r="S94" s="93">
        <v>5.0</v>
      </c>
      <c r="T94" s="93">
        <v>5.0</v>
      </c>
      <c r="U94" s="93"/>
      <c r="V94" s="110"/>
      <c r="W94" s="149"/>
      <c r="X94" s="93"/>
      <c r="Y94" s="93"/>
      <c r="Z94" s="93" t="s">
        <v>6485</v>
      </c>
      <c r="AA94" s="93" t="s">
        <v>6485</v>
      </c>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6"/>
      <c r="DV94" s="66"/>
      <c r="DW94" s="66"/>
      <c r="DX94" s="66"/>
      <c r="DY94" s="66"/>
      <c r="DZ94" s="66"/>
      <c r="EA94" s="66"/>
      <c r="EB94" s="66"/>
      <c r="EC94" s="66"/>
      <c r="ED94" s="66"/>
      <c r="EE94" s="66"/>
      <c r="EF94" s="66"/>
      <c r="EG94" s="66"/>
      <c r="EH94" s="66"/>
      <c r="EI94" s="66"/>
      <c r="EJ94" s="66"/>
      <c r="EK94" s="66"/>
      <c r="EL94" s="66"/>
      <c r="EM94" s="66"/>
      <c r="EN94" s="66"/>
      <c r="EO94" s="66"/>
      <c r="EP94" s="66"/>
    </row>
    <row r="95">
      <c r="A95" s="153" t="s">
        <v>1515</v>
      </c>
      <c r="B95" s="80" t="s">
        <v>16</v>
      </c>
      <c r="C95" s="96"/>
      <c r="D95" s="99"/>
      <c r="E95" s="148"/>
      <c r="F95" s="151"/>
      <c r="G95" s="99"/>
      <c r="H95" s="99"/>
      <c r="I95" s="99"/>
      <c r="J95" s="87">
        <f>IF(БД.ОП[Время Чел, сек/оп; сек/м]&gt;БД.ОП[Время машины, сек/оп; сек/м],БД.ОП[Время Чел, сек/оп; сек/м],БД.ОП[Время машины, сек/оп; сек/м])</f>
        <v>35</v>
      </c>
      <c r="K95" s="88">
        <v>120.0</v>
      </c>
      <c r="L95" s="88">
        <v>0.0</v>
      </c>
      <c r="M95" s="111">
        <v>35.0</v>
      </c>
      <c r="N9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5" s="90">
        <f>'БД.ОБЩ'!$U$9</f>
        <v>0.4227803618</v>
      </c>
      <c r="P95" s="90">
        <f>'БД.ОБЩ'!$U$10</f>
        <v>0.417907715</v>
      </c>
      <c r="Q95" s="91" t="str">
        <f>IFERROR(__xludf.DUMMYFUNCTION("IF(E95="""","""",IFERROR(QUERY({БД.ОБ[Стоимость 1 сек. эксплуатации без НДС],БД.ОБ[Для базы]},""select Col1 where Col2='""&amp;БД.ОП[Машина]&amp;""'""),""Проблемки""))"),"")</f>
        <v/>
      </c>
      <c r="R95" s="92" t="s">
        <v>6491</v>
      </c>
      <c r="S95" s="93">
        <v>5.0</v>
      </c>
      <c r="T95" s="93">
        <v>30.0</v>
      </c>
      <c r="U95" s="93"/>
      <c r="V95" s="110"/>
      <c r="W95" s="149"/>
      <c r="X95" s="93"/>
      <c r="Y95" s="93"/>
      <c r="Z95" s="93" t="s">
        <v>6485</v>
      </c>
      <c r="AA95" s="93" t="s">
        <v>6485</v>
      </c>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6"/>
      <c r="DV95" s="66"/>
      <c r="DW95" s="66"/>
      <c r="DX95" s="66"/>
      <c r="DY95" s="66"/>
      <c r="DZ95" s="66"/>
      <c r="EA95" s="66"/>
      <c r="EB95" s="66"/>
      <c r="EC95" s="66"/>
      <c r="ED95" s="66"/>
      <c r="EE95" s="66"/>
      <c r="EF95" s="66"/>
      <c r="EG95" s="66"/>
      <c r="EH95" s="66"/>
      <c r="EI95" s="66"/>
      <c r="EJ95" s="66"/>
      <c r="EK95" s="66"/>
      <c r="EL95" s="66"/>
      <c r="EM95" s="66"/>
      <c r="EN95" s="66"/>
      <c r="EO95" s="66"/>
      <c r="EP95" s="66"/>
    </row>
    <row r="96">
      <c r="A96" s="153" t="s">
        <v>1513</v>
      </c>
      <c r="B96" s="80" t="s">
        <v>16</v>
      </c>
      <c r="C96" s="96"/>
      <c r="D96" s="99"/>
      <c r="E96" s="148"/>
      <c r="F96" s="151"/>
      <c r="G96" s="99"/>
      <c r="H96" s="99"/>
      <c r="I96" s="99"/>
      <c r="J96" s="87">
        <f>IF(БД.ОП[Время Чел, сек/оп; сек/м]&gt;БД.ОП[Время машины, сек/оп; сек/м],БД.ОП[Время Чел, сек/оп; сек/м],БД.ОП[Время машины, сек/оп; сек/м])</f>
        <v>25</v>
      </c>
      <c r="K96" s="88">
        <v>120.0</v>
      </c>
      <c r="L96" s="88">
        <v>0.0</v>
      </c>
      <c r="M96" s="111">
        <v>25.0</v>
      </c>
      <c r="N9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6" s="90">
        <f>'БД.ОБЩ'!$U$9</f>
        <v>0.4227803618</v>
      </c>
      <c r="P96" s="90">
        <f>'БД.ОБЩ'!$U$10</f>
        <v>0.417907715</v>
      </c>
      <c r="Q96" s="91" t="str">
        <f>IFERROR(__xludf.DUMMYFUNCTION("IF(E96="""","""",IFERROR(QUERY({БД.ОБ[Стоимость 1 сек. эксплуатации без НДС],БД.ОБ[Для базы]},""select Col1 where Col2='""&amp;БД.ОП[Машина]&amp;""'""),""Проблемки""))"),"")</f>
        <v/>
      </c>
      <c r="R96" s="92" t="s">
        <v>6491</v>
      </c>
      <c r="S96" s="93">
        <v>5.0</v>
      </c>
      <c r="T96" s="93">
        <v>20.0</v>
      </c>
      <c r="U96" s="93"/>
      <c r="V96" s="110"/>
      <c r="W96" s="149"/>
      <c r="X96" s="93"/>
      <c r="Y96" s="93"/>
      <c r="Z96" s="93" t="s">
        <v>6485</v>
      </c>
      <c r="AA96" s="93" t="s">
        <v>6485</v>
      </c>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6"/>
      <c r="DV96" s="66"/>
      <c r="DW96" s="66"/>
      <c r="DX96" s="66"/>
      <c r="DY96" s="66"/>
      <c r="DZ96" s="66"/>
      <c r="EA96" s="66"/>
      <c r="EB96" s="66"/>
      <c r="EC96" s="66"/>
      <c r="ED96" s="66"/>
      <c r="EE96" s="66"/>
      <c r="EF96" s="66"/>
      <c r="EG96" s="66"/>
      <c r="EH96" s="66"/>
      <c r="EI96" s="66"/>
      <c r="EJ96" s="66"/>
      <c r="EK96" s="66"/>
      <c r="EL96" s="66"/>
      <c r="EM96" s="66"/>
      <c r="EN96" s="66"/>
      <c r="EO96" s="66"/>
      <c r="EP96" s="66"/>
    </row>
    <row r="97">
      <c r="A97" s="150" t="s">
        <v>1517</v>
      </c>
      <c r="B97" s="80" t="s">
        <v>16</v>
      </c>
      <c r="C97" s="96"/>
      <c r="D97" s="99"/>
      <c r="E97" s="148"/>
      <c r="F97" s="151"/>
      <c r="G97" s="99"/>
      <c r="H97" s="99"/>
      <c r="I97" s="99"/>
      <c r="J97" s="87">
        <f>IF(БД.ОП[Время Чел, сек/оп; сек/м]&gt;БД.ОП[Время машины, сек/оп; сек/м],БД.ОП[Время Чел, сек/оп; сек/м],БД.ОП[Время машины, сек/оп; сек/м])</f>
        <v>10</v>
      </c>
      <c r="K97" s="88">
        <v>120.0</v>
      </c>
      <c r="L97" s="88">
        <v>0.0</v>
      </c>
      <c r="M97" s="111">
        <v>10.0</v>
      </c>
      <c r="N9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7" s="90">
        <f>'БД.ОБЩ'!$U$9</f>
        <v>0.4227803618</v>
      </c>
      <c r="P97" s="90">
        <f>'БД.ОБЩ'!$U$10</f>
        <v>0.417907715</v>
      </c>
      <c r="Q97" s="91" t="str">
        <f>IFERROR(__xludf.DUMMYFUNCTION("IF(E97="""","""",IFERROR(QUERY({БД.ОБ[Стоимость 1 сек. эксплуатации без НДС],БД.ОБ[Для базы]},""select Col1 where Col2='""&amp;БД.ОП[Машина]&amp;""'""),""Проблемки""))"),"")</f>
        <v/>
      </c>
      <c r="R97" s="92" t="s">
        <v>6491</v>
      </c>
      <c r="S97" s="93">
        <v>3.0</v>
      </c>
      <c r="T97" s="93">
        <v>5.0</v>
      </c>
      <c r="U97" s="93">
        <v>2.0</v>
      </c>
      <c r="V97" s="110"/>
      <c r="W97" s="149"/>
      <c r="X97" s="93"/>
      <c r="Y97" s="93"/>
      <c r="Z97" s="93" t="s">
        <v>6485</v>
      </c>
      <c r="AA97" s="93" t="s">
        <v>6485</v>
      </c>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6"/>
      <c r="DV97" s="66"/>
      <c r="DW97" s="66"/>
      <c r="DX97" s="66"/>
      <c r="DY97" s="66"/>
      <c r="DZ97" s="66"/>
      <c r="EA97" s="66"/>
      <c r="EB97" s="66"/>
      <c r="EC97" s="66"/>
      <c r="ED97" s="66"/>
      <c r="EE97" s="66"/>
      <c r="EF97" s="66"/>
      <c r="EG97" s="66"/>
      <c r="EH97" s="66"/>
      <c r="EI97" s="66"/>
      <c r="EJ97" s="66"/>
      <c r="EK97" s="66"/>
      <c r="EL97" s="66"/>
      <c r="EM97" s="66"/>
      <c r="EN97" s="66"/>
      <c r="EO97" s="66"/>
      <c r="EP97" s="66"/>
    </row>
    <row r="98">
      <c r="A98" s="150" t="s">
        <v>1503</v>
      </c>
      <c r="B98" s="80" t="s">
        <v>16</v>
      </c>
      <c r="C98" s="96"/>
      <c r="D98" s="99"/>
      <c r="E98" s="152" t="s">
        <v>2440</v>
      </c>
      <c r="F98" s="151" t="s">
        <v>35</v>
      </c>
      <c r="G98" s="99"/>
      <c r="H98" s="99"/>
      <c r="I98" s="99"/>
      <c r="J98" s="87">
        <f>IF(БД.ОП[Время Чел, сек/оп; сек/м]&gt;БД.ОП[Время машины, сек/оп; сек/м],БД.ОП[Время Чел, сек/оп; сек/м],БД.ОП[Время машины, сек/оп; сек/м])</f>
        <v>30</v>
      </c>
      <c r="K98" s="88">
        <v>120.0</v>
      </c>
      <c r="L98" s="88">
        <v>0.0</v>
      </c>
      <c r="M98" s="111">
        <v>30.0</v>
      </c>
      <c r="N9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98" s="90">
        <f>'БД.ОБЩ'!$U$9</f>
        <v>0.4227803618</v>
      </c>
      <c r="P98" s="90">
        <f>'БД.ОБЩ'!$U$10</f>
        <v>0.417907715</v>
      </c>
      <c r="Q98" s="91">
        <f>IFERROR(__xludf.DUMMYFUNCTION("IF(E98="""","""",IFERROR(QUERY({БД.ОБ[Стоимость 1 сек. эксплуатации без НДС],БД.ОБ[Для базы]},""select Col1 where Col2='""&amp;БД.ОП[Машина]&amp;""'""),""Проблемки""))"),0.04046879046879047)</f>
        <v>0.04046879047</v>
      </c>
      <c r="R98" s="92" t="s">
        <v>6491</v>
      </c>
      <c r="S98" s="93"/>
      <c r="T98" s="93"/>
      <c r="U98" s="93">
        <v>30.0</v>
      </c>
      <c r="V98" s="110"/>
      <c r="W98" s="94">
        <v>30.0</v>
      </c>
      <c r="X98" s="93"/>
      <c r="Y98" s="93"/>
      <c r="Z98" s="93" t="s">
        <v>6485</v>
      </c>
      <c r="AA98" s="93" t="s">
        <v>6485</v>
      </c>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row>
    <row r="99">
      <c r="A99" s="150" t="s">
        <v>1470</v>
      </c>
      <c r="B99" s="151" t="s">
        <v>20</v>
      </c>
      <c r="C99" s="96"/>
      <c r="D99" s="99"/>
      <c r="E99" s="152" t="s">
        <v>2460</v>
      </c>
      <c r="F99" s="151"/>
      <c r="G99" s="99"/>
      <c r="H99" s="99"/>
      <c r="I99" s="99"/>
      <c r="J99" s="87">
        <f>IF(БД.ОП[Время Чел, сек/оп; сек/м]&gt;БД.ОП[Время машины, сек/оп; сек/м],БД.ОП[Время Чел, сек/оп; сек/м],БД.ОП[Время машины, сек/оп; сек/м])</f>
        <v>9</v>
      </c>
      <c r="K99" s="88">
        <v>120.0</v>
      </c>
      <c r="L99" s="88">
        <v>0.0</v>
      </c>
      <c r="M99" s="111">
        <v>9.0</v>
      </c>
      <c r="N9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5</v>
      </c>
      <c r="O99" s="90">
        <f>'БД.ОБЩ'!$U$9</f>
        <v>0.4227803618</v>
      </c>
      <c r="P99" s="90">
        <f>'БД.ОБЩ'!$U$10</f>
        <v>0.417907715</v>
      </c>
      <c r="Q99" s="91">
        <f>IFERROR(__xludf.DUMMYFUNCTION("IF(E99="""","""",IFERROR(QUERY({БД.ОБ[Стоимость 1 сек. эксплуатации без НДС],БД.ОБ[Для базы]},""select Col1 where Col2='""&amp;БД.ОП[Машина]&amp;""'""),""Проблемки""))"),0.002670940170940171)</f>
        <v>0.002670940171</v>
      </c>
      <c r="R99" s="92" t="s">
        <v>6491</v>
      </c>
      <c r="S99" s="93">
        <v>2.0</v>
      </c>
      <c r="T99" s="93">
        <v>6.0</v>
      </c>
      <c r="U99" s="93">
        <v>1.0</v>
      </c>
      <c r="V99" s="110"/>
      <c r="W99" s="94">
        <v>5.0</v>
      </c>
      <c r="X99" s="93">
        <v>1.0</v>
      </c>
      <c r="Y99" s="93"/>
      <c r="Z99" s="93" t="s">
        <v>6485</v>
      </c>
      <c r="AA99" s="93" t="s">
        <v>6485</v>
      </c>
      <c r="AB99" s="66"/>
      <c r="AC99" s="95"/>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6"/>
      <c r="DV99" s="66"/>
      <c r="DW99" s="66"/>
      <c r="DX99" s="66"/>
      <c r="DY99" s="66"/>
      <c r="DZ99" s="66"/>
      <c r="EA99" s="66"/>
      <c r="EB99" s="66"/>
      <c r="EC99" s="66"/>
      <c r="ED99" s="66"/>
      <c r="EE99" s="66"/>
      <c r="EF99" s="66"/>
      <c r="EG99" s="66"/>
      <c r="EH99" s="66"/>
      <c r="EI99" s="66"/>
      <c r="EJ99" s="66"/>
      <c r="EK99" s="66"/>
      <c r="EL99" s="66"/>
      <c r="EM99" s="66"/>
      <c r="EN99" s="66"/>
      <c r="EO99" s="66"/>
      <c r="EP99" s="66"/>
    </row>
    <row r="100">
      <c r="A100" s="150" t="s">
        <v>1468</v>
      </c>
      <c r="B100" s="151" t="s">
        <v>20</v>
      </c>
      <c r="C100" s="96"/>
      <c r="D100" s="99"/>
      <c r="E100" s="152" t="s">
        <v>2460</v>
      </c>
      <c r="F100" s="151"/>
      <c r="G100" s="99"/>
      <c r="H100" s="99"/>
      <c r="I100" s="99"/>
      <c r="J100" s="87">
        <f>IF(БД.ОП[Время Чел, сек/оп; сек/м]&gt;БД.ОП[Время машины, сек/оп; сек/м],БД.ОП[Время Чел, сек/оп; сек/м],БД.ОП[Время машины, сек/оп; сек/м])</f>
        <v>15</v>
      </c>
      <c r="K100" s="88">
        <v>600.0</v>
      </c>
      <c r="L100" s="88">
        <v>0.0</v>
      </c>
      <c r="M100" s="111">
        <v>15.0</v>
      </c>
      <c r="N10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10</v>
      </c>
      <c r="O100" s="90">
        <f>'БД.ОБЩ'!$U$9</f>
        <v>0.4227803618</v>
      </c>
      <c r="P100" s="90">
        <f>'БД.ОБЩ'!$U$10</f>
        <v>0.417907715</v>
      </c>
      <c r="Q100" s="91">
        <f>IFERROR(__xludf.DUMMYFUNCTION("IF(E100="""","""",IFERROR(QUERY({БД.ОБ[Стоимость 1 сек. эксплуатации без НДС],БД.ОБ[Для базы]},""select Col1 where Col2='""&amp;БД.ОП[Машина]&amp;""'""),""Проблемки""))"),0.002670940170940171)</f>
        <v>0.002670940171</v>
      </c>
      <c r="R100" s="92" t="s">
        <v>6491</v>
      </c>
      <c r="S100" s="93">
        <v>2.0</v>
      </c>
      <c r="T100" s="93">
        <v>12.0</v>
      </c>
      <c r="U100" s="93">
        <v>1.0</v>
      </c>
      <c r="V100" s="110"/>
      <c r="W100" s="94">
        <v>10.0</v>
      </c>
      <c r="X100" s="93">
        <v>1.0</v>
      </c>
      <c r="Y100" s="93"/>
      <c r="Z100" s="93" t="s">
        <v>6485</v>
      </c>
      <c r="AA100" s="93" t="s">
        <v>6485</v>
      </c>
      <c r="AB100" s="66"/>
      <c r="AC100" s="95"/>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c r="CY100" s="66"/>
      <c r="CZ100" s="66"/>
      <c r="DA100" s="66"/>
      <c r="DB100" s="66"/>
      <c r="DC100" s="66"/>
      <c r="DD100" s="66"/>
      <c r="DE100" s="66"/>
      <c r="DF100" s="66"/>
      <c r="DG100" s="66"/>
      <c r="DH100" s="66"/>
      <c r="DI100" s="66"/>
      <c r="DJ100" s="66"/>
      <c r="DK100" s="66"/>
      <c r="DL100" s="66"/>
      <c r="DM100" s="66"/>
      <c r="DN100" s="66"/>
      <c r="DO100" s="66"/>
      <c r="DP100" s="66"/>
      <c r="DQ100" s="66"/>
      <c r="DR100" s="66"/>
      <c r="DS100" s="66"/>
      <c r="DT100" s="66"/>
      <c r="DU100" s="66"/>
      <c r="DV100" s="66"/>
      <c r="DW100" s="66"/>
      <c r="DX100" s="66"/>
      <c r="DY100" s="66"/>
      <c r="DZ100" s="66"/>
      <c r="EA100" s="66"/>
      <c r="EB100" s="66"/>
      <c r="EC100" s="66"/>
      <c r="ED100" s="66"/>
      <c r="EE100" s="66"/>
      <c r="EF100" s="66"/>
      <c r="EG100" s="66"/>
      <c r="EH100" s="66"/>
      <c r="EI100" s="66"/>
      <c r="EJ100" s="66"/>
      <c r="EK100" s="66"/>
      <c r="EL100" s="66"/>
      <c r="EM100" s="66"/>
      <c r="EN100" s="66"/>
      <c r="EO100" s="66"/>
      <c r="EP100" s="66"/>
    </row>
    <row r="101">
      <c r="A101" s="150" t="s">
        <v>1467</v>
      </c>
      <c r="B101" s="151" t="s">
        <v>20</v>
      </c>
      <c r="C101" s="96"/>
      <c r="D101" s="99"/>
      <c r="E101" s="152" t="s">
        <v>2460</v>
      </c>
      <c r="F101" s="151"/>
      <c r="G101" s="99"/>
      <c r="H101" s="99"/>
      <c r="I101" s="99"/>
      <c r="J101" s="87">
        <f>IF(БД.ОП[Время Чел, сек/оп; сек/м]&gt;БД.ОП[Время машины, сек/оп; сек/м],БД.ОП[Время Чел, сек/оп; сек/м],БД.ОП[Время машины, сек/оп; сек/м])</f>
        <v>15</v>
      </c>
      <c r="K101" s="88">
        <v>600.0</v>
      </c>
      <c r="L101" s="88">
        <v>0.0</v>
      </c>
      <c r="M101" s="111">
        <v>15.0</v>
      </c>
      <c r="N10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10</v>
      </c>
      <c r="O101" s="90">
        <f>'БД.ОБЩ'!$U$9</f>
        <v>0.4227803618</v>
      </c>
      <c r="P101" s="90">
        <f>'БД.ОБЩ'!$U$10</f>
        <v>0.417907715</v>
      </c>
      <c r="Q101" s="91">
        <f>IFERROR(__xludf.DUMMYFUNCTION("IF(E101="""","""",IFERROR(QUERY({БД.ОБ[Стоимость 1 сек. эксплуатации без НДС],БД.ОБ[Для базы]},""select Col1 where Col2='""&amp;БД.ОП[Машина]&amp;""'""),""Проблемки""))"),0.002670940170940171)</f>
        <v>0.002670940171</v>
      </c>
      <c r="R101" s="92" t="s">
        <v>6491</v>
      </c>
      <c r="S101" s="93">
        <v>2.0</v>
      </c>
      <c r="T101" s="93">
        <v>12.0</v>
      </c>
      <c r="U101" s="93">
        <v>1.0</v>
      </c>
      <c r="V101" s="110"/>
      <c r="W101" s="94">
        <v>10.0</v>
      </c>
      <c r="X101" s="93">
        <v>1.0</v>
      </c>
      <c r="Y101" s="93"/>
      <c r="Z101" s="93" t="s">
        <v>6485</v>
      </c>
      <c r="AA101" s="93" t="s">
        <v>6485</v>
      </c>
      <c r="AB101" s="66"/>
      <c r="AC101" s="95"/>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c r="DU101" s="66"/>
      <c r="DV101" s="66"/>
      <c r="DW101" s="66"/>
      <c r="DX101" s="66"/>
      <c r="DY101" s="66"/>
      <c r="DZ101" s="66"/>
      <c r="EA101" s="66"/>
      <c r="EB101" s="66"/>
      <c r="EC101" s="66"/>
      <c r="ED101" s="66"/>
      <c r="EE101" s="66"/>
      <c r="EF101" s="66"/>
      <c r="EG101" s="66"/>
      <c r="EH101" s="66"/>
      <c r="EI101" s="66"/>
      <c r="EJ101" s="66"/>
      <c r="EK101" s="66"/>
      <c r="EL101" s="66"/>
      <c r="EM101" s="66"/>
      <c r="EN101" s="66"/>
      <c r="EO101" s="66"/>
      <c r="EP101" s="66"/>
    </row>
    <row r="102">
      <c r="A102" s="150" t="s">
        <v>1465</v>
      </c>
      <c r="B102" s="151" t="s">
        <v>20</v>
      </c>
      <c r="C102" s="96"/>
      <c r="D102" s="99"/>
      <c r="E102" s="152" t="s">
        <v>2460</v>
      </c>
      <c r="F102" s="151"/>
      <c r="G102" s="99"/>
      <c r="H102" s="99"/>
      <c r="I102" s="99"/>
      <c r="J102" s="87">
        <f>IF(БД.ОП[Время Чел, сек/оп; сек/м]&gt;БД.ОП[Время машины, сек/оп; сек/м],БД.ОП[Время Чел, сек/оп; сек/м],БД.ОП[Время машины, сек/оп; сек/м])</f>
        <v>27</v>
      </c>
      <c r="K102" s="88">
        <v>600.0</v>
      </c>
      <c r="L102" s="88">
        <v>0.0</v>
      </c>
      <c r="M102" s="111">
        <v>27.0</v>
      </c>
      <c r="N10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20</v>
      </c>
      <c r="O102" s="90">
        <f>'БД.ОБЩ'!$U$9</f>
        <v>0.4227803618</v>
      </c>
      <c r="P102" s="90">
        <f>'БД.ОБЩ'!$U$10</f>
        <v>0.417907715</v>
      </c>
      <c r="Q102" s="91">
        <f>IFERROR(__xludf.DUMMYFUNCTION("IF(E102="""","""",IFERROR(QUERY({БД.ОБ[Стоимость 1 сек. эксплуатации без НДС],БД.ОБ[Для базы]},""select Col1 where Col2='""&amp;БД.ОП[Машина]&amp;""'""),""Проблемки""))"),0.002670940170940171)</f>
        <v>0.002670940171</v>
      </c>
      <c r="R102" s="92" t="s">
        <v>6491</v>
      </c>
      <c r="S102" s="93">
        <v>2.0</v>
      </c>
      <c r="T102" s="93">
        <v>24.0</v>
      </c>
      <c r="U102" s="93">
        <v>1.0</v>
      </c>
      <c r="V102" s="110"/>
      <c r="W102" s="94">
        <v>20.0</v>
      </c>
      <c r="X102" s="93">
        <v>1.0</v>
      </c>
      <c r="Y102" s="93"/>
      <c r="Z102" s="93" t="s">
        <v>6485</v>
      </c>
      <c r="AA102" s="93" t="s">
        <v>6485</v>
      </c>
      <c r="AB102" s="66"/>
      <c r="AC102" s="95"/>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66"/>
      <c r="DL102" s="66"/>
      <c r="DM102" s="66"/>
      <c r="DN102" s="66"/>
      <c r="DO102" s="66"/>
      <c r="DP102" s="66"/>
      <c r="DQ102" s="66"/>
      <c r="DR102" s="66"/>
      <c r="DS102" s="66"/>
      <c r="DT102" s="66"/>
      <c r="DU102" s="66"/>
      <c r="DV102" s="66"/>
      <c r="DW102" s="66"/>
      <c r="DX102" s="66"/>
      <c r="DY102" s="66"/>
      <c r="DZ102" s="66"/>
      <c r="EA102" s="66"/>
      <c r="EB102" s="66"/>
      <c r="EC102" s="66"/>
      <c r="ED102" s="66"/>
      <c r="EE102" s="66"/>
      <c r="EF102" s="66"/>
      <c r="EG102" s="66"/>
      <c r="EH102" s="66"/>
      <c r="EI102" s="66"/>
      <c r="EJ102" s="66"/>
      <c r="EK102" s="66"/>
      <c r="EL102" s="66"/>
      <c r="EM102" s="66"/>
      <c r="EN102" s="66"/>
      <c r="EO102" s="66"/>
      <c r="EP102" s="66"/>
    </row>
    <row r="103">
      <c r="A103" s="151" t="s">
        <v>1629</v>
      </c>
      <c r="B103" s="151" t="s">
        <v>21</v>
      </c>
      <c r="C103" s="96"/>
      <c r="D103" s="99"/>
      <c r="E103" s="152"/>
      <c r="F103" s="151"/>
      <c r="G103" s="99"/>
      <c r="H103" s="99"/>
      <c r="I103" s="99"/>
      <c r="J103" s="87">
        <f>IF(БД.ОП[Время Чел, сек/оп; сек/м]&gt;БД.ОП[Время машины, сек/оп; сек/м],БД.ОП[Время Чел, сек/оп; сек/м],БД.ОП[Время машины, сек/оп; сек/м])</f>
        <v>25</v>
      </c>
      <c r="K103" s="88">
        <v>120.0</v>
      </c>
      <c r="L103" s="88">
        <v>0.0</v>
      </c>
      <c r="M103" s="111">
        <v>25.0</v>
      </c>
      <c r="N10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03" s="90">
        <f>'БД.ОБЩ'!$U$9</f>
        <v>0.4227803618</v>
      </c>
      <c r="P103" s="90">
        <f>'БД.ОБЩ'!$U$10</f>
        <v>0.417907715</v>
      </c>
      <c r="Q103" s="91" t="str">
        <f>IFERROR(__xludf.DUMMYFUNCTION("IF(E103="""","""",IFERROR(QUERY({БД.ОБ[Стоимость 1 сек. эксплуатации без НДС],БД.ОБ[Для базы]},""select Col1 where Col2='""&amp;БД.ОП[Машина]&amp;""'""),""Проблемки""))"),"")</f>
        <v/>
      </c>
      <c r="R103" s="92" t="s">
        <v>6491</v>
      </c>
      <c r="S103" s="93">
        <v>10.0</v>
      </c>
      <c r="T103" s="93">
        <v>10.0</v>
      </c>
      <c r="U103" s="93">
        <v>5.0</v>
      </c>
      <c r="V103" s="110"/>
      <c r="W103" s="94"/>
      <c r="X103" s="93">
        <v>1.0</v>
      </c>
      <c r="Y103" s="93"/>
      <c r="Z103" s="93" t="s">
        <v>6485</v>
      </c>
      <c r="AA103" s="93" t="s">
        <v>6485</v>
      </c>
      <c r="AB103" s="66"/>
      <c r="AC103" s="95"/>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66"/>
      <c r="DL103" s="66"/>
      <c r="DM103" s="66"/>
      <c r="DN103" s="66"/>
      <c r="DO103" s="66"/>
      <c r="DP103" s="66"/>
      <c r="DQ103" s="66"/>
      <c r="DR103" s="66"/>
      <c r="DS103" s="66"/>
      <c r="DT103" s="66"/>
      <c r="DU103" s="66"/>
      <c r="DV103" s="66"/>
      <c r="DW103" s="66"/>
      <c r="DX103" s="66"/>
      <c r="DY103" s="66"/>
      <c r="DZ103" s="66"/>
      <c r="EA103" s="66"/>
      <c r="EB103" s="66"/>
      <c r="EC103" s="66"/>
      <c r="ED103" s="66"/>
      <c r="EE103" s="66"/>
      <c r="EF103" s="66"/>
      <c r="EG103" s="66"/>
      <c r="EH103" s="66"/>
      <c r="EI103" s="66"/>
      <c r="EJ103" s="66"/>
      <c r="EK103" s="66"/>
      <c r="EL103" s="66"/>
      <c r="EM103" s="66"/>
      <c r="EN103" s="66"/>
      <c r="EO103" s="66"/>
      <c r="EP103" s="66"/>
    </row>
    <row r="104">
      <c r="A104" s="151" t="s">
        <v>1627</v>
      </c>
      <c r="B104" s="151" t="s">
        <v>22</v>
      </c>
      <c r="C104" s="96"/>
      <c r="D104" s="99"/>
      <c r="E104" s="152" t="s">
        <v>2558</v>
      </c>
      <c r="F104" s="151"/>
      <c r="G104" s="99"/>
      <c r="H104" s="99"/>
      <c r="I104" s="99"/>
      <c r="J104" s="87">
        <f>IF(БД.ОП[Время Чел, сек/оп; сек/м]&gt;БД.ОП[Время машины, сек/оп; сек/м],БД.ОП[Время Чел, сек/оп; сек/м],БД.ОП[Время машины, сек/оп; сек/м])</f>
        <v>11</v>
      </c>
      <c r="K104" s="88">
        <v>120.0</v>
      </c>
      <c r="L104" s="88">
        <v>5.0</v>
      </c>
      <c r="M104" s="111">
        <v>11.0</v>
      </c>
      <c r="N10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04" s="90">
        <f>'БД.ОБЩ'!$U$9</f>
        <v>0.4227803618</v>
      </c>
      <c r="P104" s="90">
        <f>'БД.ОБЩ'!$U$10</f>
        <v>0.417907715</v>
      </c>
      <c r="Q104" s="91">
        <f>IFERROR(__xludf.DUMMYFUNCTION("IF(E104="""","""",IFERROR(QUERY({БД.ОБ[Стоимость 1 сек. эксплуатации без НДС],БД.ОБ[Для базы]},""select Col1 where Col2='""&amp;БД.ОП[Машина]&amp;""'""),""Проблемки""))"),0.014568764568764568)</f>
        <v>0.01456876457</v>
      </c>
      <c r="R104" s="92" t="s">
        <v>6491</v>
      </c>
      <c r="S104" s="93">
        <v>4.0</v>
      </c>
      <c r="T104" s="93">
        <v>6.0</v>
      </c>
      <c r="U104" s="93">
        <v>1.0</v>
      </c>
      <c r="V104" s="110"/>
      <c r="W104" s="94">
        <v>3.0</v>
      </c>
      <c r="X104" s="93">
        <v>1.0</v>
      </c>
      <c r="Y104" s="93"/>
      <c r="Z104" s="93" t="s">
        <v>6485</v>
      </c>
      <c r="AA104" s="93" t="s">
        <v>6485</v>
      </c>
      <c r="AB104" s="66"/>
      <c r="AC104" s="95"/>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66"/>
      <c r="DL104" s="66"/>
      <c r="DM104" s="66"/>
      <c r="DN104" s="66"/>
      <c r="DO104" s="66"/>
      <c r="DP104" s="66"/>
      <c r="DQ104" s="66"/>
      <c r="DR104" s="66"/>
      <c r="DS104" s="66"/>
      <c r="DT104" s="66"/>
      <c r="DU104" s="66"/>
      <c r="DV104" s="66"/>
      <c r="DW104" s="66"/>
      <c r="DX104" s="66"/>
      <c r="DY104" s="66"/>
      <c r="DZ104" s="66"/>
      <c r="EA104" s="66"/>
      <c r="EB104" s="66"/>
      <c r="EC104" s="66"/>
      <c r="ED104" s="66"/>
      <c r="EE104" s="66"/>
      <c r="EF104" s="66"/>
      <c r="EG104" s="66"/>
      <c r="EH104" s="66"/>
      <c r="EI104" s="66"/>
      <c r="EJ104" s="66"/>
      <c r="EK104" s="66"/>
      <c r="EL104" s="66"/>
      <c r="EM104" s="66"/>
      <c r="EN104" s="66"/>
      <c r="EO104" s="66"/>
      <c r="EP104" s="66"/>
    </row>
    <row r="105">
      <c r="A105" s="151" t="s">
        <v>1521</v>
      </c>
      <c r="B105" s="151" t="s">
        <v>23</v>
      </c>
      <c r="C105" s="96"/>
      <c r="D105" s="99"/>
      <c r="E105" s="152" t="s">
        <v>2258</v>
      </c>
      <c r="F105" s="151"/>
      <c r="G105" s="99"/>
      <c r="H105" s="99"/>
      <c r="I105" s="99"/>
      <c r="J105" s="87">
        <f>IF(БД.ОП[Время Чел, сек/оп; сек/м]&gt;БД.ОП[Время машины, сек/оп; сек/м],БД.ОП[Время Чел, сек/оп; сек/м],БД.ОП[Время машины, сек/оп; сек/м])</f>
        <v>61</v>
      </c>
      <c r="K105" s="88">
        <v>120.0</v>
      </c>
      <c r="L105" s="88">
        <v>4.0</v>
      </c>
      <c r="M105" s="111">
        <v>61.0</v>
      </c>
      <c r="N10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05" s="90">
        <f>'БД.ОБЩ'!$U$9</f>
        <v>0.4227803618</v>
      </c>
      <c r="P105" s="90">
        <f>'БД.ОБЩ'!$U$10</f>
        <v>0.417907715</v>
      </c>
      <c r="Q105" s="91">
        <f>IFERROR(__xludf.DUMMYFUNCTION("IF(E105="""","""",IFERROR(QUERY({БД.ОБ[Стоимость 1 сек. эксплуатации без НДС],БД.ОБ[Для базы]},""select Col1 where Col2='""&amp;БД.ОП[Машина]&amp;""'""),""Проблемки""))"),0.04046879046879047)</f>
        <v>0.04046879047</v>
      </c>
      <c r="R105" s="92" t="s">
        <v>6491</v>
      </c>
      <c r="S105" s="110"/>
      <c r="T105" s="93">
        <v>60.0</v>
      </c>
      <c r="U105" s="93">
        <v>1.0</v>
      </c>
      <c r="V105" s="110"/>
      <c r="W105" s="94">
        <v>15.0</v>
      </c>
      <c r="X105" s="93"/>
      <c r="Y105" s="93"/>
      <c r="Z105" s="93" t="s">
        <v>6485</v>
      </c>
      <c r="AA105" s="93" t="s">
        <v>6485</v>
      </c>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66"/>
      <c r="DL105" s="66"/>
      <c r="DM105" s="66"/>
      <c r="DN105" s="66"/>
      <c r="DO105" s="66"/>
      <c r="DP105" s="66"/>
      <c r="DQ105" s="66"/>
      <c r="DR105" s="66"/>
      <c r="DS105" s="66"/>
      <c r="DT105" s="66"/>
      <c r="DU105" s="66"/>
      <c r="DV105" s="66"/>
      <c r="DW105" s="66"/>
      <c r="DX105" s="66"/>
      <c r="DY105" s="66"/>
      <c r="DZ105" s="66"/>
      <c r="EA105" s="66"/>
      <c r="EB105" s="66"/>
      <c r="EC105" s="66"/>
      <c r="ED105" s="66"/>
      <c r="EE105" s="66"/>
      <c r="EF105" s="66"/>
      <c r="EG105" s="66"/>
      <c r="EH105" s="66"/>
      <c r="EI105" s="66"/>
      <c r="EJ105" s="66"/>
      <c r="EK105" s="66"/>
      <c r="EL105" s="66"/>
      <c r="EM105" s="66"/>
      <c r="EN105" s="66"/>
      <c r="EO105" s="66"/>
      <c r="EP105" s="66"/>
    </row>
    <row r="106">
      <c r="A106" s="151" t="s">
        <v>1519</v>
      </c>
      <c r="B106" s="151" t="s">
        <v>23</v>
      </c>
      <c r="C106" s="96"/>
      <c r="D106" s="99"/>
      <c r="E106" s="152" t="s">
        <v>2822</v>
      </c>
      <c r="F106" s="151"/>
      <c r="G106" s="99"/>
      <c r="H106" s="99"/>
      <c r="I106" s="99"/>
      <c r="J106" s="87">
        <f>IF(БД.ОП[Время Чел, сек/оп; сек/м]&gt;БД.ОП[Время машины, сек/оп; сек/м],БД.ОП[Время Чел, сек/оп; сек/м],БД.ОП[Время машины, сек/оп; сек/м])</f>
        <v>46</v>
      </c>
      <c r="K106" s="88">
        <v>120.0</v>
      </c>
      <c r="L106" s="88">
        <v>4.0</v>
      </c>
      <c r="M106" s="111">
        <v>46.0</v>
      </c>
      <c r="N10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06" s="90">
        <f>'БД.ОБЩ'!$U$9</f>
        <v>0.4227803618</v>
      </c>
      <c r="P106" s="90">
        <f>'БД.ОБЩ'!$U$10</f>
        <v>0.417907715</v>
      </c>
      <c r="Q106" s="91">
        <f>IFERROR(__xludf.DUMMYFUNCTION("IF(E106="""","""",IFERROR(QUERY({БД.ОБ[Стоимость 1 сек. эксплуатации без НДС],БД.ОБ[Для базы]},""select Col1 where Col2='""&amp;БД.ОП[Машина]&amp;""'""),""Проблемки""))"),2.428127428127428)</f>
        <v>2.428127428</v>
      </c>
      <c r="R106" s="92" t="s">
        <v>6491</v>
      </c>
      <c r="S106" s="110"/>
      <c r="T106" s="93">
        <v>45.0</v>
      </c>
      <c r="U106" s="93">
        <v>1.0</v>
      </c>
      <c r="V106" s="110"/>
      <c r="W106" s="94">
        <v>45.0</v>
      </c>
      <c r="X106" s="93"/>
      <c r="Y106" s="93"/>
      <c r="Z106" s="93" t="s">
        <v>6485</v>
      </c>
      <c r="AA106" s="93" t="s">
        <v>6485</v>
      </c>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c r="CY106" s="66"/>
      <c r="CZ106" s="66"/>
      <c r="DA106" s="66"/>
      <c r="DB106" s="66"/>
      <c r="DC106" s="66"/>
      <c r="DD106" s="66"/>
      <c r="DE106" s="66"/>
      <c r="DF106" s="66"/>
      <c r="DG106" s="66"/>
      <c r="DH106" s="66"/>
      <c r="DI106" s="66"/>
      <c r="DJ106" s="66"/>
      <c r="DK106" s="66"/>
      <c r="DL106" s="66"/>
      <c r="DM106" s="66"/>
      <c r="DN106" s="66"/>
      <c r="DO106" s="66"/>
      <c r="DP106" s="66"/>
      <c r="DQ106" s="66"/>
      <c r="DR106" s="66"/>
      <c r="DS106" s="66"/>
      <c r="DT106" s="66"/>
      <c r="DU106" s="66"/>
      <c r="DV106" s="66"/>
      <c r="DW106" s="66"/>
      <c r="DX106" s="66"/>
      <c r="DY106" s="66"/>
      <c r="DZ106" s="66"/>
      <c r="EA106" s="66"/>
      <c r="EB106" s="66"/>
      <c r="EC106" s="66"/>
      <c r="ED106" s="66"/>
      <c r="EE106" s="66"/>
      <c r="EF106" s="66"/>
      <c r="EG106" s="66"/>
      <c r="EH106" s="66"/>
      <c r="EI106" s="66"/>
      <c r="EJ106" s="66"/>
      <c r="EK106" s="66"/>
      <c r="EL106" s="66"/>
      <c r="EM106" s="66"/>
      <c r="EN106" s="66"/>
      <c r="EO106" s="66"/>
      <c r="EP106" s="66"/>
    </row>
    <row r="107">
      <c r="A107" s="151" t="s">
        <v>2936</v>
      </c>
      <c r="B107" s="151" t="s">
        <v>23</v>
      </c>
      <c r="C107" s="96"/>
      <c r="D107" s="99"/>
      <c r="E107" s="152"/>
      <c r="F107" s="151"/>
      <c r="G107" s="99"/>
      <c r="H107" s="99"/>
      <c r="I107" s="99"/>
      <c r="J107" s="87">
        <f>IF(БД.ОП[Время Чел, сек/оп; сек/м]&gt;БД.ОП[Время машины, сек/оп; сек/м],БД.ОП[Время Чел, сек/оп; сек/м],БД.ОП[Время машины, сек/оп; сек/м])</f>
        <v>15</v>
      </c>
      <c r="K107" s="88">
        <v>120.0</v>
      </c>
      <c r="L107" s="88">
        <v>0.0</v>
      </c>
      <c r="M107" s="111">
        <v>15.0</v>
      </c>
      <c r="N10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07" s="90">
        <f>'БД.ОБЩ'!$U$9</f>
        <v>0.4227803618</v>
      </c>
      <c r="P107" s="90">
        <f>'БД.ОБЩ'!$U$10</f>
        <v>0.417907715</v>
      </c>
      <c r="Q107" s="91" t="str">
        <f>IFERROR(__xludf.DUMMYFUNCTION("IF(E107="""","""",IFERROR(QUERY({БД.ОБ[Стоимость 1 сек. эксплуатации без НДС],БД.ОБ[Для базы]},""select Col1 where Col2='""&amp;БД.ОП[Машина]&amp;""'""),""Проблемки""))"),"")</f>
        <v/>
      </c>
      <c r="R107" s="92" t="s">
        <v>6491</v>
      </c>
      <c r="S107" s="110"/>
      <c r="T107" s="93">
        <v>15.0</v>
      </c>
      <c r="U107" s="93"/>
      <c r="V107" s="110"/>
      <c r="W107" s="149"/>
      <c r="X107" s="93"/>
      <c r="Y107" s="93"/>
      <c r="Z107" s="93" t="s">
        <v>6485</v>
      </c>
      <c r="AA107" s="93" t="s">
        <v>6485</v>
      </c>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6"/>
      <c r="DV107" s="66"/>
      <c r="DW107" s="66"/>
      <c r="DX107" s="66"/>
      <c r="DY107" s="66"/>
      <c r="DZ107" s="66"/>
      <c r="EA107" s="66"/>
      <c r="EB107" s="66"/>
      <c r="EC107" s="66"/>
      <c r="ED107" s="66"/>
      <c r="EE107" s="66"/>
      <c r="EF107" s="66"/>
      <c r="EG107" s="66"/>
      <c r="EH107" s="66"/>
      <c r="EI107" s="66"/>
      <c r="EJ107" s="66"/>
      <c r="EK107" s="66"/>
      <c r="EL107" s="66"/>
      <c r="EM107" s="66"/>
      <c r="EN107" s="66"/>
      <c r="EO107" s="66"/>
      <c r="EP107" s="66"/>
    </row>
    <row r="108">
      <c r="A108" s="151" t="s">
        <v>1523</v>
      </c>
      <c r="B108" s="151" t="s">
        <v>23</v>
      </c>
      <c r="C108" s="96"/>
      <c r="D108" s="99"/>
      <c r="E108" s="152" t="s">
        <v>2522</v>
      </c>
      <c r="F108" s="151"/>
      <c r="G108" s="99"/>
      <c r="H108" s="99"/>
      <c r="I108" s="99"/>
      <c r="J108" s="87">
        <f>IF(БД.ОП[Время Чел, сек/оп; сек/м]&gt;БД.ОП[Время машины, сек/оп; сек/м],БД.ОП[Время Чел, сек/оп; сек/м],БД.ОП[Время машины, сек/оп; сек/м])</f>
        <v>12</v>
      </c>
      <c r="K108" s="88">
        <v>120.0</v>
      </c>
      <c r="L108" s="88">
        <v>0.0</v>
      </c>
      <c r="M108" s="111">
        <v>12.0</v>
      </c>
      <c r="N10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08" s="90">
        <f>'БД.ОБЩ'!$U$9</f>
        <v>0.4227803618</v>
      </c>
      <c r="P108" s="90">
        <f>'БД.ОБЩ'!$U$10</f>
        <v>0.417907715</v>
      </c>
      <c r="Q108" s="91">
        <f>IFERROR(__xludf.DUMMYFUNCTION("IF(E108="""","""",IFERROR(QUERY({БД.ОБ[Стоимость 1 сек. эксплуатации без НДС],БД.ОБ[Для базы]},""select Col1 where Col2='""&amp;БД.ОП[Машина]&amp;""'""),""Проблемки""))"),0.07284382284382285)</f>
        <v>0.07284382284</v>
      </c>
      <c r="R108" s="92" t="s">
        <v>6491</v>
      </c>
      <c r="S108" s="93">
        <v>2.0</v>
      </c>
      <c r="T108" s="93">
        <v>8.0</v>
      </c>
      <c r="U108" s="93">
        <v>2.0</v>
      </c>
      <c r="V108" s="110"/>
      <c r="W108" s="94">
        <v>8.0</v>
      </c>
      <c r="X108" s="93"/>
      <c r="Y108" s="93"/>
      <c r="Z108" s="93" t="s">
        <v>6485</v>
      </c>
      <c r="AA108" s="93" t="s">
        <v>6485</v>
      </c>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6"/>
      <c r="DV108" s="66"/>
      <c r="DW108" s="66"/>
      <c r="DX108" s="66"/>
      <c r="DY108" s="66"/>
      <c r="DZ108" s="66"/>
      <c r="EA108" s="66"/>
      <c r="EB108" s="66"/>
      <c r="EC108" s="66"/>
      <c r="ED108" s="66"/>
      <c r="EE108" s="66"/>
      <c r="EF108" s="66"/>
      <c r="EG108" s="66"/>
      <c r="EH108" s="66"/>
      <c r="EI108" s="66"/>
      <c r="EJ108" s="66"/>
      <c r="EK108" s="66"/>
      <c r="EL108" s="66"/>
      <c r="EM108" s="66"/>
      <c r="EN108" s="66"/>
      <c r="EO108" s="66"/>
      <c r="EP108" s="66"/>
    </row>
    <row r="109">
      <c r="A109" s="153" t="s">
        <v>3214</v>
      </c>
      <c r="B109" s="151" t="s">
        <v>24</v>
      </c>
      <c r="C109" s="96"/>
      <c r="D109" s="99"/>
      <c r="E109" s="148"/>
      <c r="F109" s="151"/>
      <c r="G109" s="99"/>
      <c r="H109" s="99"/>
      <c r="I109" s="99"/>
      <c r="J109" s="87">
        <f>IF(БД.ОП[Время Чел, сек/оп; сек/м]&gt;БД.ОП[Время машины, сек/оп; сек/м],БД.ОП[Время Чел, сек/оп; сек/м],БД.ОП[Время машины, сек/оп; сек/м])</f>
        <v>0</v>
      </c>
      <c r="K109" s="88">
        <v>7200.0</v>
      </c>
      <c r="L109" s="88">
        <v>0.0</v>
      </c>
      <c r="M109" s="111">
        <v>0.0</v>
      </c>
      <c r="N10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09" s="90">
        <f>'БД.ОБЩ'!$U$9</f>
        <v>0.4227803618</v>
      </c>
      <c r="P109" s="90">
        <f>'БД.ОБЩ'!$U$10</f>
        <v>0.417907715</v>
      </c>
      <c r="Q109" s="91" t="str">
        <f>IFERROR(__xludf.DUMMYFUNCTION("IF(E109="""","""",IFERROR(QUERY({БД.ОБ[Стоимость 1 сек. эксплуатации без НДС],БД.ОБ[Для базы]},""select Col1 where Col2='""&amp;БД.ОП[Машина]&amp;""'""),""Проблемки""))"),"")</f>
        <v/>
      </c>
      <c r="R109" s="92" t="s">
        <v>6491</v>
      </c>
      <c r="S109" s="110"/>
      <c r="T109" s="110"/>
      <c r="U109" s="93"/>
      <c r="V109" s="110"/>
      <c r="W109" s="149"/>
      <c r="X109" s="93"/>
      <c r="Y109" s="93"/>
      <c r="Z109" s="93" t="s">
        <v>6485</v>
      </c>
      <c r="AA109" s="93" t="s">
        <v>6485</v>
      </c>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66"/>
      <c r="DL109" s="66"/>
      <c r="DM109" s="66"/>
      <c r="DN109" s="66"/>
      <c r="DO109" s="66"/>
      <c r="DP109" s="66"/>
      <c r="DQ109" s="66"/>
      <c r="DR109" s="66"/>
      <c r="DS109" s="66"/>
      <c r="DT109" s="66"/>
      <c r="DU109" s="66"/>
      <c r="DV109" s="66"/>
      <c r="DW109" s="66"/>
      <c r="DX109" s="66"/>
      <c r="DY109" s="66"/>
      <c r="DZ109" s="66"/>
      <c r="EA109" s="66"/>
      <c r="EB109" s="66"/>
      <c r="EC109" s="66"/>
      <c r="ED109" s="66"/>
      <c r="EE109" s="66"/>
      <c r="EF109" s="66"/>
      <c r="EG109" s="66"/>
      <c r="EH109" s="66"/>
      <c r="EI109" s="66"/>
      <c r="EJ109" s="66"/>
      <c r="EK109" s="66"/>
      <c r="EL109" s="66"/>
      <c r="EM109" s="66"/>
      <c r="EN109" s="66"/>
      <c r="EO109" s="66"/>
      <c r="EP109" s="66"/>
    </row>
    <row r="110">
      <c r="A110" s="151" t="s">
        <v>3076</v>
      </c>
      <c r="B110" s="151" t="s">
        <v>25</v>
      </c>
      <c r="C110" s="96"/>
      <c r="D110" s="99"/>
      <c r="E110" s="152" t="s">
        <v>2538</v>
      </c>
      <c r="F110" s="151"/>
      <c r="G110" s="99"/>
      <c r="H110" s="99"/>
      <c r="I110" s="99"/>
      <c r="J110" s="87">
        <f>IF(БД.ОП[Время Чел, сек/оп; сек/м]&gt;БД.ОП[Время машины, сек/оп; сек/м],БД.ОП[Время Чел, сек/оп; сек/м],БД.ОП[Время машины, сек/оп; сек/м])</f>
        <v>10</v>
      </c>
      <c r="K110" s="88">
        <v>120.0</v>
      </c>
      <c r="L110" s="88">
        <v>0.0</v>
      </c>
      <c r="M110" s="111">
        <v>10.0</v>
      </c>
      <c r="N11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10" s="90">
        <f>'БД.ОБЩ'!$U$9</f>
        <v>0.4227803618</v>
      </c>
      <c r="P110" s="90">
        <f>'БД.ОБЩ'!$U$10</f>
        <v>0.417907715</v>
      </c>
      <c r="Q110" s="91">
        <f>IFERROR(__xludf.DUMMYFUNCTION("IF(E110="""","""",IFERROR(QUERY({БД.ОБ[Стоимость 1 сек. эксплуатации без НДС],БД.ОБ[Для базы]},""select Col1 where Col2='""&amp;БД.ОП[Машина]&amp;""'""),""Проблемки""))"),0.04856254856254856)</f>
        <v>0.04856254856</v>
      </c>
      <c r="R110" s="92" t="s">
        <v>6491</v>
      </c>
      <c r="S110" s="93">
        <v>2.0</v>
      </c>
      <c r="T110" s="93">
        <v>6.0</v>
      </c>
      <c r="U110" s="93">
        <v>2.0</v>
      </c>
      <c r="V110" s="110"/>
      <c r="W110" s="94">
        <v>3.0</v>
      </c>
      <c r="X110" s="93">
        <v>1.0</v>
      </c>
      <c r="Y110" s="93"/>
      <c r="Z110" s="93" t="s">
        <v>6485</v>
      </c>
      <c r="AA110" s="93" t="s">
        <v>6485</v>
      </c>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6"/>
      <c r="DV110" s="66"/>
      <c r="DW110" s="66"/>
      <c r="DX110" s="66"/>
      <c r="DY110" s="66"/>
      <c r="DZ110" s="66"/>
      <c r="EA110" s="66"/>
      <c r="EB110" s="66"/>
      <c r="EC110" s="66"/>
      <c r="ED110" s="66"/>
      <c r="EE110" s="66"/>
      <c r="EF110" s="66"/>
      <c r="EG110" s="66"/>
      <c r="EH110" s="66"/>
      <c r="EI110" s="66"/>
      <c r="EJ110" s="66"/>
      <c r="EK110" s="66"/>
      <c r="EL110" s="66"/>
      <c r="EM110" s="66"/>
      <c r="EN110" s="66"/>
      <c r="EO110" s="66"/>
      <c r="EP110" s="66"/>
    </row>
    <row r="111">
      <c r="A111" s="151" t="s">
        <v>3080</v>
      </c>
      <c r="B111" s="151" t="s">
        <v>25</v>
      </c>
      <c r="C111" s="96"/>
      <c r="D111" s="99"/>
      <c r="E111" s="148"/>
      <c r="F111" s="151"/>
      <c r="G111" s="99"/>
      <c r="H111" s="99"/>
      <c r="I111" s="99"/>
      <c r="J111" s="87">
        <f>IF(БД.ОП[Время Чел, сек/оп; сек/м]&gt;БД.ОП[Время машины, сек/оп; сек/м],БД.ОП[Время Чел, сек/оп; сек/м],БД.ОП[Время машины, сек/оп; сек/м])</f>
        <v>45</v>
      </c>
      <c r="K111" s="88">
        <v>300.0</v>
      </c>
      <c r="L111" s="88">
        <v>0.0</v>
      </c>
      <c r="M111" s="111">
        <v>45.0</v>
      </c>
      <c r="N11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1" s="90">
        <f>'БД.ОБЩ'!$U$9</f>
        <v>0.4227803618</v>
      </c>
      <c r="P111" s="90">
        <f>'БД.ОБЩ'!$U$10</f>
        <v>0.417907715</v>
      </c>
      <c r="Q111" s="91" t="str">
        <f>IFERROR(__xludf.DUMMYFUNCTION("IF(E111="""","""",IFERROR(QUERY({БД.ОБ[Стоимость 1 сек. эксплуатации без НДС],БД.ОБ[Для базы]},""select Col1 where Col2='""&amp;БД.ОП[Машина]&amp;""'""),""Проблемки""))"),"")</f>
        <v/>
      </c>
      <c r="R111" s="92" t="s">
        <v>6491</v>
      </c>
      <c r="S111" s="110"/>
      <c r="T111" s="93">
        <v>45.0</v>
      </c>
      <c r="U111" s="93"/>
      <c r="V111" s="110"/>
      <c r="W111" s="149"/>
      <c r="X111" s="93"/>
      <c r="Y111" s="93"/>
      <c r="Z111" s="93" t="s">
        <v>6485</v>
      </c>
      <c r="AA111" s="93" t="s">
        <v>6485</v>
      </c>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6"/>
      <c r="DV111" s="66"/>
      <c r="DW111" s="66"/>
      <c r="DX111" s="66"/>
      <c r="DY111" s="66"/>
      <c r="DZ111" s="66"/>
      <c r="EA111" s="66"/>
      <c r="EB111" s="66"/>
      <c r="EC111" s="66"/>
      <c r="ED111" s="66"/>
      <c r="EE111" s="66"/>
      <c r="EF111" s="66"/>
      <c r="EG111" s="66"/>
      <c r="EH111" s="66"/>
      <c r="EI111" s="66"/>
      <c r="EJ111" s="66"/>
      <c r="EK111" s="66"/>
      <c r="EL111" s="66"/>
      <c r="EM111" s="66"/>
      <c r="EN111" s="66"/>
      <c r="EO111" s="66"/>
      <c r="EP111" s="66"/>
    </row>
    <row r="112">
      <c r="A112" s="151" t="s">
        <v>3084</v>
      </c>
      <c r="B112" s="151" t="s">
        <v>25</v>
      </c>
      <c r="C112" s="96"/>
      <c r="D112" s="99"/>
      <c r="E112" s="148"/>
      <c r="F112" s="151"/>
      <c r="G112" s="99"/>
      <c r="H112" s="99"/>
      <c r="I112" s="99"/>
      <c r="J112" s="87">
        <f>IF(БД.ОП[Время Чел, сек/оп; сек/м]&gt;БД.ОП[Время машины, сек/оп; сек/м],БД.ОП[Время Чел, сек/оп; сек/м],БД.ОП[Время машины, сек/оп; сек/м])</f>
        <v>30</v>
      </c>
      <c r="K112" s="88">
        <v>120.0</v>
      </c>
      <c r="L112" s="88">
        <v>0.0</v>
      </c>
      <c r="M112" s="111">
        <v>30.0</v>
      </c>
      <c r="N11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2" s="90">
        <f>'БД.ОБЩ'!$U$9</f>
        <v>0.4227803618</v>
      </c>
      <c r="P112" s="90">
        <f>'БД.ОБЩ'!$U$10</f>
        <v>0.417907715</v>
      </c>
      <c r="Q112" s="91" t="str">
        <f>IFERROR(__xludf.DUMMYFUNCTION("IF(E112="""","""",IFERROR(QUERY({БД.ОБ[Стоимость 1 сек. эксплуатации без НДС],БД.ОБ[Для базы]},""select Col1 where Col2='""&amp;БД.ОП[Машина]&amp;""'""),""Проблемки""))"),"")</f>
        <v/>
      </c>
      <c r="R112" s="92" t="s">
        <v>6491</v>
      </c>
      <c r="S112" s="110"/>
      <c r="T112" s="93">
        <v>30.0</v>
      </c>
      <c r="U112" s="93"/>
      <c r="V112" s="110"/>
      <c r="W112" s="149"/>
      <c r="X112" s="93"/>
      <c r="Y112" s="93"/>
      <c r="Z112" s="93" t="s">
        <v>6485</v>
      </c>
      <c r="AA112" s="93" t="s">
        <v>6485</v>
      </c>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6"/>
      <c r="DV112" s="66"/>
      <c r="DW112" s="66"/>
      <c r="DX112" s="66"/>
      <c r="DY112" s="66"/>
      <c r="DZ112" s="66"/>
      <c r="EA112" s="66"/>
      <c r="EB112" s="66"/>
      <c r="EC112" s="66"/>
      <c r="ED112" s="66"/>
      <c r="EE112" s="66"/>
      <c r="EF112" s="66"/>
      <c r="EG112" s="66"/>
      <c r="EH112" s="66"/>
      <c r="EI112" s="66"/>
      <c r="EJ112" s="66"/>
      <c r="EK112" s="66"/>
      <c r="EL112" s="66"/>
      <c r="EM112" s="66"/>
      <c r="EN112" s="66"/>
      <c r="EO112" s="66"/>
      <c r="EP112" s="66"/>
    </row>
    <row r="113">
      <c r="A113" s="150" t="s">
        <v>2871</v>
      </c>
      <c r="B113" s="100" t="s">
        <v>26</v>
      </c>
      <c r="C113" s="96"/>
      <c r="D113" s="99"/>
      <c r="E113" s="148"/>
      <c r="F113" s="151"/>
      <c r="G113" s="99"/>
      <c r="H113" s="99"/>
      <c r="I113" s="99"/>
      <c r="J113" s="87">
        <f>IF(БД.ОП[Время Чел, сек/оп; сек/м]&gt;БД.ОП[Время машины, сек/оп; сек/м],БД.ОП[Время Чел, сек/оп; сек/м],БД.ОП[Время машины, сек/оп; сек/м])</f>
        <v>0</v>
      </c>
      <c r="K113" s="88"/>
      <c r="L113" s="88"/>
      <c r="M113" s="111">
        <v>0.0</v>
      </c>
      <c r="N11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3" s="90">
        <f>'БД.ОБЩ'!$U$9</f>
        <v>0.4227803618</v>
      </c>
      <c r="P113" s="90">
        <f>'БД.ОБЩ'!$U$10</f>
        <v>0.417907715</v>
      </c>
      <c r="Q113" s="91" t="str">
        <f>IFERROR(__xludf.DUMMYFUNCTION("IF(E113="""","""",IFERROR(QUERY({БД.ОБ[Стоимость 1 сек. эксплуатации без НДС],БД.ОБ[Для базы]},""select Col1 where Col2='""&amp;БД.ОП[Машина]&amp;""'""),""Проблемки""))"),"")</f>
        <v/>
      </c>
      <c r="R113" s="92" t="s">
        <v>6491</v>
      </c>
      <c r="S113" s="110"/>
      <c r="T113" s="110"/>
      <c r="U113" s="93"/>
      <c r="V113" s="110"/>
      <c r="W113" s="149"/>
      <c r="X113" s="93"/>
      <c r="Y113" s="93"/>
      <c r="Z113" s="93" t="s">
        <v>6485</v>
      </c>
      <c r="AA113" s="93" t="s">
        <v>6485</v>
      </c>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66"/>
      <c r="DL113" s="66"/>
      <c r="DM113" s="66"/>
      <c r="DN113" s="66"/>
      <c r="DO113" s="66"/>
      <c r="DP113" s="66"/>
      <c r="DQ113" s="66"/>
      <c r="DR113" s="66"/>
      <c r="DS113" s="66"/>
      <c r="DT113" s="66"/>
      <c r="DU113" s="66"/>
      <c r="DV113" s="66"/>
      <c r="DW113" s="66"/>
      <c r="DX113" s="66"/>
      <c r="DY113" s="66"/>
      <c r="DZ113" s="66"/>
      <c r="EA113" s="66"/>
      <c r="EB113" s="66"/>
      <c r="EC113" s="66"/>
      <c r="ED113" s="66"/>
      <c r="EE113" s="66"/>
      <c r="EF113" s="66"/>
      <c r="EG113" s="66"/>
      <c r="EH113" s="66"/>
      <c r="EI113" s="66"/>
      <c r="EJ113" s="66"/>
      <c r="EK113" s="66"/>
      <c r="EL113" s="66"/>
      <c r="EM113" s="66"/>
      <c r="EN113" s="66"/>
      <c r="EO113" s="66"/>
      <c r="EP113" s="66"/>
    </row>
    <row r="114">
      <c r="A114" s="150" t="s">
        <v>3288</v>
      </c>
      <c r="B114" s="100" t="s">
        <v>27</v>
      </c>
      <c r="C114" s="96"/>
      <c r="D114" s="99"/>
      <c r="E114" s="148"/>
      <c r="F114" s="151"/>
      <c r="G114" s="99"/>
      <c r="H114" s="99"/>
      <c r="I114" s="99"/>
      <c r="J114" s="87">
        <f>IF(БД.ОП[Время Чел, сек/оп; сек/м]&gt;БД.ОП[Время машины, сек/оп; сек/м],БД.ОП[Время Чел, сек/оп; сек/м],БД.ОП[Время машины, сек/оп; сек/м])</f>
        <v>10</v>
      </c>
      <c r="K114" s="88">
        <v>120.0</v>
      </c>
      <c r="L114" s="88"/>
      <c r="M114" s="111">
        <v>10.0</v>
      </c>
      <c r="N11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4" s="90">
        <f>'БД.ОБЩ'!$U$9</f>
        <v>0.4227803618</v>
      </c>
      <c r="P114" s="90">
        <f>'БД.ОБЩ'!$U$10</f>
        <v>0.417907715</v>
      </c>
      <c r="Q114" s="91" t="str">
        <f>IFERROR(__xludf.DUMMYFUNCTION("IF(E114="""","""",IFERROR(QUERY({БД.ОБ[Стоимость 1 сек. эксплуатации без НДС],БД.ОБ[Для базы]},""select Col1 where Col2='""&amp;БД.ОП[Машина]&amp;""'""),""Проблемки""))"),"")</f>
        <v/>
      </c>
      <c r="R114" s="92" t="s">
        <v>6491</v>
      </c>
      <c r="S114" s="110"/>
      <c r="T114" s="93">
        <v>10.0</v>
      </c>
      <c r="U114" s="93"/>
      <c r="V114" s="110"/>
      <c r="W114" s="149"/>
      <c r="X114" s="93"/>
      <c r="Y114" s="93"/>
      <c r="Z114" s="93" t="s">
        <v>6485</v>
      </c>
      <c r="AA114" s="93" t="s">
        <v>6485</v>
      </c>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c r="DU114" s="66"/>
      <c r="DV114" s="66"/>
      <c r="DW114" s="66"/>
      <c r="DX114" s="66"/>
      <c r="DY114" s="66"/>
      <c r="DZ114" s="66"/>
      <c r="EA114" s="66"/>
      <c r="EB114" s="66"/>
      <c r="EC114" s="66"/>
      <c r="ED114" s="66"/>
      <c r="EE114" s="66"/>
      <c r="EF114" s="66"/>
      <c r="EG114" s="66"/>
      <c r="EH114" s="66"/>
      <c r="EI114" s="66"/>
      <c r="EJ114" s="66"/>
      <c r="EK114" s="66"/>
      <c r="EL114" s="66"/>
      <c r="EM114" s="66"/>
      <c r="EN114" s="66"/>
      <c r="EO114" s="66"/>
      <c r="EP114" s="66"/>
    </row>
    <row r="115">
      <c r="A115" s="150" t="s">
        <v>3165</v>
      </c>
      <c r="B115" s="100" t="s">
        <v>28</v>
      </c>
      <c r="C115" s="96"/>
      <c r="D115" s="99"/>
      <c r="E115" s="148"/>
      <c r="F115" s="151"/>
      <c r="G115" s="99"/>
      <c r="H115" s="99"/>
      <c r="I115" s="99"/>
      <c r="J115" s="87">
        <f>IF(БД.ОП[Время Чел, сек/оп; сек/м]&gt;БД.ОП[Время машины, сек/оп; сек/м],БД.ОП[Время Чел, сек/оп; сек/м],БД.ОП[Время машины, сек/оп; сек/м])</f>
        <v>0</v>
      </c>
      <c r="K115" s="154"/>
      <c r="L115" s="88"/>
      <c r="M115" s="111">
        <v>0.0</v>
      </c>
      <c r="N11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5" s="90">
        <f>'БД.ОБЩ'!$U$9</f>
        <v>0.4227803618</v>
      </c>
      <c r="P115" s="90">
        <f>'БД.ОБЩ'!$U$10</f>
        <v>0.417907715</v>
      </c>
      <c r="Q115" s="91" t="str">
        <f>IFERROR(__xludf.DUMMYFUNCTION("IF(E115="""","""",IFERROR(QUERY({БД.ОБ[Стоимость 1 сек. эксплуатации без НДС],БД.ОБ[Для базы]},""select Col1 where Col2='""&amp;БД.ОП[Машина]&amp;""'""),""Проблемки""))"),"")</f>
        <v/>
      </c>
      <c r="R115" s="92" t="s">
        <v>6491</v>
      </c>
      <c r="S115" s="110"/>
      <c r="T115" s="110"/>
      <c r="U115" s="93"/>
      <c r="V115" s="110"/>
      <c r="W115" s="149"/>
      <c r="X115" s="93"/>
      <c r="Y115" s="93"/>
      <c r="Z115" s="93" t="s">
        <v>6485</v>
      </c>
      <c r="AA115" s="93" t="s">
        <v>6485</v>
      </c>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66"/>
      <c r="DL115" s="66"/>
      <c r="DM115" s="66"/>
      <c r="DN115" s="66"/>
      <c r="DO115" s="66"/>
      <c r="DP115" s="66"/>
      <c r="DQ115" s="66"/>
      <c r="DR115" s="66"/>
      <c r="DS115" s="66"/>
      <c r="DT115" s="66"/>
      <c r="DU115" s="66"/>
      <c r="DV115" s="66"/>
      <c r="DW115" s="66"/>
      <c r="DX115" s="66"/>
      <c r="DY115" s="66"/>
      <c r="DZ115" s="66"/>
      <c r="EA115" s="66"/>
      <c r="EB115" s="66"/>
      <c r="EC115" s="66"/>
      <c r="ED115" s="66"/>
      <c r="EE115" s="66"/>
      <c r="EF115" s="66"/>
      <c r="EG115" s="66"/>
      <c r="EH115" s="66"/>
      <c r="EI115" s="66"/>
      <c r="EJ115" s="66"/>
      <c r="EK115" s="66"/>
      <c r="EL115" s="66"/>
      <c r="EM115" s="66"/>
      <c r="EN115" s="66"/>
      <c r="EO115" s="66"/>
      <c r="EP115" s="66"/>
    </row>
    <row r="116">
      <c r="A116" s="150" t="s">
        <v>3029</v>
      </c>
      <c r="B116" s="100" t="s">
        <v>29</v>
      </c>
      <c r="C116" s="96"/>
      <c r="D116" s="99"/>
      <c r="E116" s="148"/>
      <c r="F116" s="151"/>
      <c r="G116" s="99"/>
      <c r="H116" s="99"/>
      <c r="I116" s="99"/>
      <c r="J116" s="87">
        <f>IF(БД.ОП[Время Чел, сек/оп; сек/м]&gt;БД.ОП[Время машины, сек/оп; сек/м],БД.ОП[Время Чел, сек/оп; сек/м],БД.ОП[Время машины, сек/оп; сек/м])</f>
        <v>0</v>
      </c>
      <c r="K116" s="154"/>
      <c r="L116" s="88"/>
      <c r="M116" s="111">
        <v>0.0</v>
      </c>
      <c r="N11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6" s="90">
        <f>'БД.ОБЩ'!$U$9</f>
        <v>0.4227803618</v>
      </c>
      <c r="P116" s="90">
        <f>'БД.ОБЩ'!$U$10</f>
        <v>0.417907715</v>
      </c>
      <c r="Q116" s="91" t="str">
        <f>IFERROR(__xludf.DUMMYFUNCTION("IF(E116="""","""",IFERROR(QUERY({БД.ОБ[Стоимость 1 сек. эксплуатации без НДС],БД.ОБ[Для базы]},""select Col1 where Col2='""&amp;БД.ОП[Машина]&amp;""'""),""Проблемки""))"),"")</f>
        <v/>
      </c>
      <c r="R116" s="92" t="s">
        <v>6491</v>
      </c>
      <c r="S116" s="110"/>
      <c r="T116" s="110"/>
      <c r="U116" s="93"/>
      <c r="V116" s="110"/>
      <c r="W116" s="149"/>
      <c r="X116" s="93"/>
      <c r="Y116" s="93"/>
      <c r="Z116" s="93" t="s">
        <v>6485</v>
      </c>
      <c r="AA116" s="93" t="s">
        <v>6485</v>
      </c>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66"/>
      <c r="DL116" s="66"/>
      <c r="DM116" s="66"/>
      <c r="DN116" s="66"/>
      <c r="DO116" s="66"/>
      <c r="DP116" s="66"/>
      <c r="DQ116" s="66"/>
      <c r="DR116" s="66"/>
      <c r="DS116" s="66"/>
      <c r="DT116" s="66"/>
      <c r="DU116" s="66"/>
      <c r="DV116" s="66"/>
      <c r="DW116" s="66"/>
      <c r="DX116" s="66"/>
      <c r="DY116" s="66"/>
      <c r="DZ116" s="66"/>
      <c r="EA116" s="66"/>
      <c r="EB116" s="66"/>
      <c r="EC116" s="66"/>
      <c r="ED116" s="66"/>
      <c r="EE116" s="66"/>
      <c r="EF116" s="66"/>
      <c r="EG116" s="66"/>
      <c r="EH116" s="66"/>
      <c r="EI116" s="66"/>
      <c r="EJ116" s="66"/>
      <c r="EK116" s="66"/>
      <c r="EL116" s="66"/>
      <c r="EM116" s="66"/>
      <c r="EN116" s="66"/>
      <c r="EO116" s="66"/>
      <c r="EP116" s="66"/>
    </row>
    <row r="117">
      <c r="A117" s="153" t="s">
        <v>3273</v>
      </c>
      <c r="B117" s="151" t="s">
        <v>30</v>
      </c>
      <c r="C117" s="96"/>
      <c r="D117" s="99"/>
      <c r="E117" s="148"/>
      <c r="F117" s="151" t="s">
        <v>6502</v>
      </c>
      <c r="G117" s="99"/>
      <c r="H117" s="99"/>
      <c r="I117" s="99"/>
      <c r="J117" s="87">
        <f>IF(БД.ОП[Время Чел, сек/оп; сек/м]&gt;БД.ОП[Время машины, сек/оп; сек/м],БД.ОП[Время Чел, сек/оп; сек/м],БД.ОП[Время машины, сек/оп; сек/м])</f>
        <v>30</v>
      </c>
      <c r="K117" s="104">
        <v>120.0</v>
      </c>
      <c r="L117" s="104">
        <v>0.0</v>
      </c>
      <c r="M117" s="111">
        <v>30.0</v>
      </c>
      <c r="N11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7" s="90">
        <f>'БД.ОБЩ'!$U$9</f>
        <v>0.4227803618</v>
      </c>
      <c r="P117" s="90">
        <f>'БД.ОБЩ'!$U$10</f>
        <v>0.417907715</v>
      </c>
      <c r="Q117" s="91" t="str">
        <f>IFERROR(__xludf.DUMMYFUNCTION("IF(E117="""","""",IFERROR(QUERY({БД.ОБ[Стоимость 1 сек. эксплуатации без НДС],БД.ОБ[Для базы]},""select Col1 where Col2='""&amp;БД.ОП[Машина]&amp;""'""),""Проблемки""))"),"")</f>
        <v/>
      </c>
      <c r="R117" s="92" t="s">
        <v>6491</v>
      </c>
      <c r="S117" s="110"/>
      <c r="T117" s="93">
        <v>30.0</v>
      </c>
      <c r="U117" s="93"/>
      <c r="V117" s="110"/>
      <c r="W117" s="149"/>
      <c r="X117" s="93"/>
      <c r="Y117" s="93"/>
      <c r="Z117" s="93" t="s">
        <v>6485</v>
      </c>
      <c r="AA117" s="93" t="s">
        <v>6485</v>
      </c>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66"/>
      <c r="DL117" s="66"/>
      <c r="DM117" s="66"/>
      <c r="DN117" s="66"/>
      <c r="DO117" s="66"/>
      <c r="DP117" s="66"/>
      <c r="DQ117" s="66"/>
      <c r="DR117" s="66"/>
      <c r="DS117" s="66"/>
      <c r="DT117" s="66"/>
      <c r="DU117" s="66"/>
      <c r="DV117" s="66"/>
      <c r="DW117" s="66"/>
      <c r="DX117" s="66"/>
      <c r="DY117" s="66"/>
      <c r="DZ117" s="66"/>
      <c r="EA117" s="66"/>
      <c r="EB117" s="66"/>
      <c r="EC117" s="66"/>
      <c r="ED117" s="66"/>
      <c r="EE117" s="66"/>
      <c r="EF117" s="66"/>
      <c r="EG117" s="66"/>
      <c r="EH117" s="66"/>
      <c r="EI117" s="66"/>
      <c r="EJ117" s="66"/>
      <c r="EK117" s="66"/>
      <c r="EL117" s="66"/>
      <c r="EM117" s="66"/>
      <c r="EN117" s="66"/>
      <c r="EO117" s="66"/>
      <c r="EP117" s="66"/>
    </row>
    <row r="118">
      <c r="A118" s="153" t="s">
        <v>3263</v>
      </c>
      <c r="B118" s="151" t="s">
        <v>31</v>
      </c>
      <c r="C118" s="96"/>
      <c r="D118" s="99"/>
      <c r="E118" s="148"/>
      <c r="F118" s="151" t="s">
        <v>6503</v>
      </c>
      <c r="G118" s="99"/>
      <c r="H118" s="99"/>
      <c r="I118" s="99"/>
      <c r="J118" s="87">
        <f>IF(БД.ОП[Время Чел, сек/оп; сек/м]&gt;БД.ОП[Время машины, сек/оп; сек/м],БД.ОП[Время Чел, сек/оп; сек/м],БД.ОП[Время машины, сек/оп; сек/м])</f>
        <v>45</v>
      </c>
      <c r="K118" s="104">
        <v>120.0</v>
      </c>
      <c r="L118" s="104">
        <v>0.0</v>
      </c>
      <c r="M118" s="111">
        <v>45.0</v>
      </c>
      <c r="N11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18" s="90">
        <f>'БД.ОБЩ'!$U$9</f>
        <v>0.4227803618</v>
      </c>
      <c r="P118" s="90">
        <f>'БД.ОБЩ'!$U$10</f>
        <v>0.417907715</v>
      </c>
      <c r="Q118" s="91" t="str">
        <f>IFERROR(__xludf.DUMMYFUNCTION("IF(E118="""","""",IFERROR(QUERY({БД.ОБ[Стоимость 1 сек. эксплуатации без НДС],БД.ОБ[Для базы]},""select Col1 where Col2='""&amp;БД.ОП[Машина]&amp;""'""),""Проблемки""))"),"")</f>
        <v/>
      </c>
      <c r="R118" s="92" t="s">
        <v>6491</v>
      </c>
      <c r="S118" s="93">
        <v>0.0</v>
      </c>
      <c r="T118" s="93">
        <v>45.0</v>
      </c>
      <c r="U118" s="93">
        <v>0.0</v>
      </c>
      <c r="V118" s="110"/>
      <c r="W118" s="149"/>
      <c r="X118" s="93"/>
      <c r="Y118" s="93"/>
      <c r="Z118" s="93" t="s">
        <v>6485</v>
      </c>
      <c r="AA118" s="93" t="s">
        <v>6485</v>
      </c>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66"/>
      <c r="DL118" s="66"/>
      <c r="DM118" s="66"/>
      <c r="DN118" s="66"/>
      <c r="DO118" s="66"/>
      <c r="DP118" s="66"/>
      <c r="DQ118" s="66"/>
      <c r="DR118" s="66"/>
      <c r="DS118" s="66"/>
      <c r="DT118" s="66"/>
      <c r="DU118" s="66"/>
      <c r="DV118" s="66"/>
      <c r="DW118" s="66"/>
      <c r="DX118" s="66"/>
      <c r="DY118" s="66"/>
      <c r="DZ118" s="66"/>
      <c r="EA118" s="66"/>
      <c r="EB118" s="66"/>
      <c r="EC118" s="66"/>
      <c r="ED118" s="66"/>
      <c r="EE118" s="66"/>
      <c r="EF118" s="66"/>
      <c r="EG118" s="66"/>
      <c r="EH118" s="66"/>
      <c r="EI118" s="66"/>
      <c r="EJ118" s="66"/>
      <c r="EK118" s="66"/>
      <c r="EL118" s="66"/>
      <c r="EM118" s="66"/>
      <c r="EN118" s="66"/>
      <c r="EO118" s="66"/>
      <c r="EP118" s="66"/>
    </row>
    <row r="119">
      <c r="A119" s="153" t="s">
        <v>2875</v>
      </c>
      <c r="B119" s="151" t="s">
        <v>32</v>
      </c>
      <c r="C119" s="96"/>
      <c r="D119" s="99"/>
      <c r="E119" s="148"/>
      <c r="F119" s="151"/>
      <c r="G119" s="99"/>
      <c r="H119" s="99"/>
      <c r="I119" s="99"/>
      <c r="J119" s="87">
        <f>IF(БД.ОП[Время Чел, сек/оп; сек/м]&gt;БД.ОП[Время машины, сек/оп; сек/м],БД.ОП[Время Чел, сек/оп; сек/м],БД.ОП[Время машины, сек/оп; сек/м])</f>
        <v>193.5</v>
      </c>
      <c r="K119" s="155">
        <v>6060.0</v>
      </c>
      <c r="L119" s="154"/>
      <c r="M119" s="111">
        <v>193.5</v>
      </c>
      <c r="N11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69.5</v>
      </c>
      <c r="O119" s="90">
        <f>'БД.ОБЩ'!$U$9</f>
        <v>0.4227803618</v>
      </c>
      <c r="P119" s="90">
        <f>'БД.ОБЩ'!$U$10</f>
        <v>0.417907715</v>
      </c>
      <c r="Q119" s="91" t="str">
        <f>IFERROR(__xludf.DUMMYFUNCTION("IF(E119="""","""",IFERROR(QUERY({БД.ОБ[Стоимость 1 сек. эксплуатации без НДС],БД.ОБ[Для базы]},""select Col1 where Col2='""&amp;БД.ОП[Машина]&amp;""'""),""Проблемки""))"),"")</f>
        <v/>
      </c>
      <c r="R119" s="92" t="s">
        <v>6491</v>
      </c>
      <c r="S119" s="110"/>
      <c r="T119" s="110">
        <v>193.5</v>
      </c>
      <c r="U119" s="93"/>
      <c r="V119" s="110"/>
      <c r="W119" s="149">
        <v>69.5</v>
      </c>
      <c r="X119" s="93">
        <v>1.0</v>
      </c>
      <c r="Y119" s="93"/>
      <c r="Z119" s="93" t="s">
        <v>6485</v>
      </c>
      <c r="AA119" s="93" t="s">
        <v>6485</v>
      </c>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66"/>
      <c r="DL119" s="66"/>
      <c r="DM119" s="66"/>
      <c r="DN119" s="66"/>
      <c r="DO119" s="66"/>
      <c r="DP119" s="66"/>
      <c r="DQ119" s="66"/>
      <c r="DR119" s="66"/>
      <c r="DS119" s="66"/>
      <c r="DT119" s="66"/>
      <c r="DU119" s="66"/>
      <c r="DV119" s="66"/>
      <c r="DW119" s="66"/>
      <c r="DX119" s="66"/>
      <c r="DY119" s="66"/>
      <c r="DZ119" s="66"/>
      <c r="EA119" s="66"/>
      <c r="EB119" s="66"/>
      <c r="EC119" s="66"/>
      <c r="ED119" s="66"/>
      <c r="EE119" s="66"/>
      <c r="EF119" s="66"/>
      <c r="EG119" s="66"/>
      <c r="EH119" s="66"/>
      <c r="EI119" s="66"/>
      <c r="EJ119" s="66"/>
      <c r="EK119" s="66"/>
      <c r="EL119" s="66"/>
      <c r="EM119" s="66"/>
      <c r="EN119" s="66"/>
      <c r="EO119" s="66"/>
      <c r="EP119" s="66"/>
    </row>
    <row r="120">
      <c r="A120" s="153" t="s">
        <v>2879</v>
      </c>
      <c r="B120" s="151" t="s">
        <v>32</v>
      </c>
      <c r="C120" s="96"/>
      <c r="D120" s="99"/>
      <c r="E120" s="148"/>
      <c r="F120" s="151"/>
      <c r="G120" s="99"/>
      <c r="H120" s="99"/>
      <c r="I120" s="99"/>
      <c r="J120" s="87">
        <f>IF(БД.ОП[Время Чел, сек/оп; сек/м]&gt;БД.ОП[Время машины, сек/оп; сек/м],БД.ОП[Время Чел, сек/оп; сек/м],БД.ОП[Время машины, сек/оп; сек/м])</f>
        <v>223.5</v>
      </c>
      <c r="K120" s="104">
        <v>6180.0</v>
      </c>
      <c r="L120" s="154"/>
      <c r="M120" s="111">
        <v>223.5</v>
      </c>
      <c r="N12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69.5</v>
      </c>
      <c r="O120" s="90">
        <f>'БД.ОБЩ'!$U$9</f>
        <v>0.4227803618</v>
      </c>
      <c r="P120" s="90">
        <f>'БД.ОБЩ'!$U$10</f>
        <v>0.417907715</v>
      </c>
      <c r="Q120" s="91" t="str">
        <f>IFERROR(__xludf.DUMMYFUNCTION("IF(E120="""","""",IFERROR(QUERY({БД.ОБ[Стоимость 1 сек. эксплуатации без НДС],БД.ОБ[Для базы]},""select Col1 where Col2='""&amp;БД.ОП[Машина]&amp;""'""),""Проблемки""))"),"")</f>
        <v/>
      </c>
      <c r="R120" s="92" t="s">
        <v>6491</v>
      </c>
      <c r="S120" s="110"/>
      <c r="T120" s="110">
        <v>223.5</v>
      </c>
      <c r="U120" s="93"/>
      <c r="V120" s="110"/>
      <c r="W120" s="149">
        <v>69.5</v>
      </c>
      <c r="X120" s="93">
        <v>1.0</v>
      </c>
      <c r="Y120" s="93"/>
      <c r="Z120" s="93" t="s">
        <v>6485</v>
      </c>
      <c r="AA120" s="93" t="s">
        <v>6485</v>
      </c>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c r="DU120" s="66"/>
      <c r="DV120" s="66"/>
      <c r="DW120" s="66"/>
      <c r="DX120" s="66"/>
      <c r="DY120" s="66"/>
      <c r="DZ120" s="66"/>
      <c r="EA120" s="66"/>
      <c r="EB120" s="66"/>
      <c r="EC120" s="66"/>
      <c r="ED120" s="66"/>
      <c r="EE120" s="66"/>
      <c r="EF120" s="66"/>
      <c r="EG120" s="66"/>
      <c r="EH120" s="66"/>
      <c r="EI120" s="66"/>
      <c r="EJ120" s="66"/>
      <c r="EK120" s="66"/>
      <c r="EL120" s="66"/>
      <c r="EM120" s="66"/>
      <c r="EN120" s="66"/>
      <c r="EO120" s="66"/>
      <c r="EP120" s="66"/>
    </row>
    <row r="121">
      <c r="A121" s="153" t="s">
        <v>2883</v>
      </c>
      <c r="B121" s="151" t="s">
        <v>32</v>
      </c>
      <c r="C121" s="96"/>
      <c r="D121" s="99"/>
      <c r="E121" s="148"/>
      <c r="F121" s="151"/>
      <c r="G121" s="99"/>
      <c r="H121" s="99"/>
      <c r="I121" s="99"/>
      <c r="J121" s="87">
        <f>IF(БД.ОП[Время Чел, сек/оп; сек/м]&gt;БД.ОП[Время машины, сек/оп; сек/м],БД.ОП[Время Чел, сек/оп; сек/м],БД.ОП[Время машины, сек/оп; сек/м])</f>
        <v>178.5</v>
      </c>
      <c r="K121" s="155">
        <v>6060.0</v>
      </c>
      <c r="L121" s="154"/>
      <c r="M121" s="111">
        <v>178.5</v>
      </c>
      <c r="N12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63.5</v>
      </c>
      <c r="O121" s="90">
        <f>'БД.ОБЩ'!$U$9</f>
        <v>0.4227803618</v>
      </c>
      <c r="P121" s="90">
        <f>'БД.ОБЩ'!$U$10</f>
        <v>0.417907715</v>
      </c>
      <c r="Q121" s="91" t="str">
        <f>IFERROR(__xludf.DUMMYFUNCTION("IF(E121="""","""",IFERROR(QUERY({БД.ОБ[Стоимость 1 сек. эксплуатации без НДС],БД.ОБ[Для базы]},""select Col1 where Col2='""&amp;БД.ОП[Машина]&amp;""'""),""Проблемки""))"),"")</f>
        <v/>
      </c>
      <c r="R121" s="92" t="s">
        <v>6491</v>
      </c>
      <c r="S121" s="110"/>
      <c r="T121" s="110">
        <v>178.5</v>
      </c>
      <c r="U121" s="93"/>
      <c r="V121" s="110"/>
      <c r="W121" s="149">
        <v>63.5</v>
      </c>
      <c r="X121" s="93">
        <v>1.0</v>
      </c>
      <c r="Y121" s="93"/>
      <c r="Z121" s="93" t="s">
        <v>6485</v>
      </c>
      <c r="AA121" s="93" t="s">
        <v>6485</v>
      </c>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c r="DU121" s="66"/>
      <c r="DV121" s="66"/>
      <c r="DW121" s="66"/>
      <c r="DX121" s="66"/>
      <c r="DY121" s="66"/>
      <c r="DZ121" s="66"/>
      <c r="EA121" s="66"/>
      <c r="EB121" s="66"/>
      <c r="EC121" s="66"/>
      <c r="ED121" s="66"/>
      <c r="EE121" s="66"/>
      <c r="EF121" s="66"/>
      <c r="EG121" s="66"/>
      <c r="EH121" s="66"/>
      <c r="EI121" s="66"/>
      <c r="EJ121" s="66"/>
      <c r="EK121" s="66"/>
      <c r="EL121" s="66"/>
      <c r="EM121" s="66"/>
      <c r="EN121" s="66"/>
      <c r="EO121" s="66"/>
      <c r="EP121" s="66"/>
    </row>
    <row r="122">
      <c r="A122" s="153" t="s">
        <v>2887</v>
      </c>
      <c r="B122" s="151" t="s">
        <v>32</v>
      </c>
      <c r="C122" s="96"/>
      <c r="D122" s="99"/>
      <c r="E122" s="148"/>
      <c r="F122" s="151"/>
      <c r="G122" s="99"/>
      <c r="H122" s="99"/>
      <c r="I122" s="99"/>
      <c r="J122" s="87">
        <f>IF(БД.ОП[Время Чел, сек/оп; сек/м]&gt;БД.ОП[Время машины, сек/оп; сек/м],БД.ОП[Время Чел, сек/оп; сек/м],БД.ОП[Время машины, сек/оп; сек/м])</f>
        <v>208.5</v>
      </c>
      <c r="K122" s="104">
        <v>6180.0</v>
      </c>
      <c r="L122" s="154"/>
      <c r="M122" s="111">
        <v>208.5</v>
      </c>
      <c r="N12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63.5</v>
      </c>
      <c r="O122" s="90">
        <f>'БД.ОБЩ'!$U$9</f>
        <v>0.4227803618</v>
      </c>
      <c r="P122" s="90">
        <f>'БД.ОБЩ'!$U$10</f>
        <v>0.417907715</v>
      </c>
      <c r="Q122" s="91" t="str">
        <f>IFERROR(__xludf.DUMMYFUNCTION("IF(E122="""","""",IFERROR(QUERY({БД.ОБ[Стоимость 1 сек. эксплуатации без НДС],БД.ОБ[Для базы]},""select Col1 where Col2='""&amp;БД.ОП[Машина]&amp;""'""),""Проблемки""))"),"")</f>
        <v/>
      </c>
      <c r="R122" s="92" t="s">
        <v>6491</v>
      </c>
      <c r="S122" s="110"/>
      <c r="T122" s="110">
        <v>208.5</v>
      </c>
      <c r="U122" s="93"/>
      <c r="V122" s="110"/>
      <c r="W122" s="149">
        <v>63.5</v>
      </c>
      <c r="X122" s="93">
        <v>1.0</v>
      </c>
      <c r="Y122" s="93"/>
      <c r="Z122" s="93" t="s">
        <v>6485</v>
      </c>
      <c r="AA122" s="93" t="s">
        <v>6485</v>
      </c>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c r="DU122" s="66"/>
      <c r="DV122" s="66"/>
      <c r="DW122" s="66"/>
      <c r="DX122" s="66"/>
      <c r="DY122" s="66"/>
      <c r="DZ122" s="66"/>
      <c r="EA122" s="66"/>
      <c r="EB122" s="66"/>
      <c r="EC122" s="66"/>
      <c r="ED122" s="66"/>
      <c r="EE122" s="66"/>
      <c r="EF122" s="66"/>
      <c r="EG122" s="66"/>
      <c r="EH122" s="66"/>
      <c r="EI122" s="66"/>
      <c r="EJ122" s="66"/>
      <c r="EK122" s="66"/>
      <c r="EL122" s="66"/>
      <c r="EM122" s="66"/>
      <c r="EN122" s="66"/>
      <c r="EO122" s="66"/>
      <c r="EP122" s="66"/>
    </row>
    <row r="123">
      <c r="A123" s="153" t="s">
        <v>2891</v>
      </c>
      <c r="B123" s="151" t="s">
        <v>32</v>
      </c>
      <c r="C123" s="96"/>
      <c r="D123" s="99"/>
      <c r="E123" s="148"/>
      <c r="F123" s="151"/>
      <c r="G123" s="99"/>
      <c r="H123" s="99"/>
      <c r="I123" s="99"/>
      <c r="J123" s="87">
        <f>IF(БД.ОП[Время Чел, сек/оп; сек/м]&gt;БД.ОП[Время машины, сек/оп; сек/м],БД.ОП[Время Чел, сек/оп; сек/м],БД.ОП[Время машины, сек/оп; сек/м])</f>
        <v>163.5</v>
      </c>
      <c r="K123" s="155">
        <v>6060.0</v>
      </c>
      <c r="L123" s="154"/>
      <c r="M123" s="111">
        <v>163.5</v>
      </c>
      <c r="N12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57.5</v>
      </c>
      <c r="O123" s="90">
        <f>'БД.ОБЩ'!$U$9</f>
        <v>0.4227803618</v>
      </c>
      <c r="P123" s="90">
        <f>'БД.ОБЩ'!$U$10</f>
        <v>0.417907715</v>
      </c>
      <c r="Q123" s="91" t="str">
        <f>IFERROR(__xludf.DUMMYFUNCTION("IF(E123="""","""",IFERROR(QUERY({БД.ОБ[Стоимость 1 сек. эксплуатации без НДС],БД.ОБ[Для базы]},""select Col1 where Col2='""&amp;БД.ОП[Машина]&amp;""'""),""Проблемки""))"),"")</f>
        <v/>
      </c>
      <c r="R123" s="92" t="s">
        <v>6491</v>
      </c>
      <c r="S123" s="110"/>
      <c r="T123" s="110">
        <v>163.5</v>
      </c>
      <c r="U123" s="93"/>
      <c r="V123" s="110"/>
      <c r="W123" s="149">
        <v>57.5</v>
      </c>
      <c r="X123" s="93">
        <v>1.0</v>
      </c>
      <c r="Y123" s="93"/>
      <c r="Z123" s="93" t="s">
        <v>6485</v>
      </c>
      <c r="AA123" s="93" t="s">
        <v>6485</v>
      </c>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c r="DU123" s="66"/>
      <c r="DV123" s="66"/>
      <c r="DW123" s="66"/>
      <c r="DX123" s="66"/>
      <c r="DY123" s="66"/>
      <c r="DZ123" s="66"/>
      <c r="EA123" s="66"/>
      <c r="EB123" s="66"/>
      <c r="EC123" s="66"/>
      <c r="ED123" s="66"/>
      <c r="EE123" s="66"/>
      <c r="EF123" s="66"/>
      <c r="EG123" s="66"/>
      <c r="EH123" s="66"/>
      <c r="EI123" s="66"/>
      <c r="EJ123" s="66"/>
      <c r="EK123" s="66"/>
      <c r="EL123" s="66"/>
      <c r="EM123" s="66"/>
      <c r="EN123" s="66"/>
      <c r="EO123" s="66"/>
      <c r="EP123" s="66"/>
    </row>
    <row r="124">
      <c r="A124" s="153" t="s">
        <v>2895</v>
      </c>
      <c r="B124" s="151" t="s">
        <v>32</v>
      </c>
      <c r="C124" s="96"/>
      <c r="D124" s="99"/>
      <c r="E124" s="148"/>
      <c r="F124" s="151"/>
      <c r="G124" s="99"/>
      <c r="H124" s="99"/>
      <c r="I124" s="99"/>
      <c r="J124" s="87">
        <f>IF(БД.ОП[Время Чел, сек/оп; сек/м]&gt;БД.ОП[Время машины, сек/оп; сек/м],БД.ОП[Время Чел, сек/оп; сек/м],БД.ОП[Время машины, сек/оп; сек/м])</f>
        <v>193.5</v>
      </c>
      <c r="K124" s="104">
        <v>6180.0</v>
      </c>
      <c r="L124" s="154"/>
      <c r="M124" s="111">
        <v>193.5</v>
      </c>
      <c r="N12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57.5</v>
      </c>
      <c r="O124" s="90">
        <f>'БД.ОБЩ'!$U$9</f>
        <v>0.4227803618</v>
      </c>
      <c r="P124" s="90">
        <f>'БД.ОБЩ'!$U$10</f>
        <v>0.417907715</v>
      </c>
      <c r="Q124" s="91" t="str">
        <f>IFERROR(__xludf.DUMMYFUNCTION("IF(E124="""","""",IFERROR(QUERY({БД.ОБ[Стоимость 1 сек. эксплуатации без НДС],БД.ОБ[Для базы]},""select Col1 where Col2='""&amp;БД.ОП[Машина]&amp;""'""),""Проблемки""))"),"")</f>
        <v/>
      </c>
      <c r="R124" s="92" t="s">
        <v>6491</v>
      </c>
      <c r="S124" s="110"/>
      <c r="T124" s="110">
        <v>193.5</v>
      </c>
      <c r="U124" s="93"/>
      <c r="V124" s="110"/>
      <c r="W124" s="149">
        <v>57.5</v>
      </c>
      <c r="X124" s="93">
        <v>1.0</v>
      </c>
      <c r="Y124" s="93"/>
      <c r="Z124" s="93" t="s">
        <v>6485</v>
      </c>
      <c r="AA124" s="93" t="s">
        <v>6485</v>
      </c>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c r="DU124" s="66"/>
      <c r="DV124" s="66"/>
      <c r="DW124" s="66"/>
      <c r="DX124" s="66"/>
      <c r="DY124" s="66"/>
      <c r="DZ124" s="66"/>
      <c r="EA124" s="66"/>
      <c r="EB124" s="66"/>
      <c r="EC124" s="66"/>
      <c r="ED124" s="66"/>
      <c r="EE124" s="66"/>
      <c r="EF124" s="66"/>
      <c r="EG124" s="66"/>
      <c r="EH124" s="66"/>
      <c r="EI124" s="66"/>
      <c r="EJ124" s="66"/>
      <c r="EK124" s="66"/>
      <c r="EL124" s="66"/>
      <c r="EM124" s="66"/>
      <c r="EN124" s="66"/>
      <c r="EO124" s="66"/>
      <c r="EP124" s="66"/>
    </row>
    <row r="125">
      <c r="A125" s="153" t="s">
        <v>2899</v>
      </c>
      <c r="B125" s="151" t="s">
        <v>32</v>
      </c>
      <c r="C125" s="96"/>
      <c r="D125" s="99"/>
      <c r="E125" s="148"/>
      <c r="F125" s="151"/>
      <c r="G125" s="99"/>
      <c r="H125" s="99"/>
      <c r="I125" s="99"/>
      <c r="J125" s="87">
        <f>IF(БД.ОП[Время Чел, сек/оп; сек/м]&gt;БД.ОП[Время машины, сек/оп; сек/м],БД.ОП[Время Чел, сек/оп; сек/м],БД.ОП[Время машины, сек/оп; сек/м])</f>
        <v>131.5</v>
      </c>
      <c r="K125" s="104">
        <v>5940.0</v>
      </c>
      <c r="L125" s="154"/>
      <c r="M125" s="111">
        <v>131.5</v>
      </c>
      <c r="N12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45.5</v>
      </c>
      <c r="O125" s="90">
        <f>'БД.ОБЩ'!$U$9</f>
        <v>0.4227803618</v>
      </c>
      <c r="P125" s="90">
        <f>'БД.ОБЩ'!$U$10</f>
        <v>0.417907715</v>
      </c>
      <c r="Q125" s="91" t="str">
        <f>IFERROR(__xludf.DUMMYFUNCTION("IF(E125="""","""",IFERROR(QUERY({БД.ОБ[Стоимость 1 сек. эксплуатации без НДС],БД.ОБ[Для базы]},""select Col1 where Col2='""&amp;БД.ОП[Машина]&amp;""'""),""Проблемки""))"),"")</f>
        <v/>
      </c>
      <c r="R125" s="92" t="s">
        <v>6491</v>
      </c>
      <c r="S125" s="110"/>
      <c r="T125" s="110">
        <v>131.5</v>
      </c>
      <c r="U125" s="93"/>
      <c r="V125" s="110"/>
      <c r="W125" s="149">
        <v>45.5</v>
      </c>
      <c r="X125" s="93">
        <v>1.0</v>
      </c>
      <c r="Y125" s="93"/>
      <c r="Z125" s="93" t="s">
        <v>6485</v>
      </c>
      <c r="AA125" s="93" t="s">
        <v>6485</v>
      </c>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c r="DU125" s="66"/>
      <c r="DV125" s="66"/>
      <c r="DW125" s="66"/>
      <c r="DX125" s="66"/>
      <c r="DY125" s="66"/>
      <c r="DZ125" s="66"/>
      <c r="EA125" s="66"/>
      <c r="EB125" s="66"/>
      <c r="EC125" s="66"/>
      <c r="ED125" s="66"/>
      <c r="EE125" s="66"/>
      <c r="EF125" s="66"/>
      <c r="EG125" s="66"/>
      <c r="EH125" s="66"/>
      <c r="EI125" s="66"/>
      <c r="EJ125" s="66"/>
      <c r="EK125" s="66"/>
      <c r="EL125" s="66"/>
      <c r="EM125" s="66"/>
      <c r="EN125" s="66"/>
      <c r="EO125" s="66"/>
      <c r="EP125" s="66"/>
    </row>
    <row r="126">
      <c r="A126" s="153" t="s">
        <v>2903</v>
      </c>
      <c r="B126" s="151" t="s">
        <v>32</v>
      </c>
      <c r="C126" s="96"/>
      <c r="D126" s="99"/>
      <c r="E126" s="148"/>
      <c r="F126" s="151"/>
      <c r="G126" s="99"/>
      <c r="H126" s="99"/>
      <c r="I126" s="99"/>
      <c r="J126" s="87">
        <f>IF(БД.ОП[Время Чел, сек/оп; сек/м]&gt;БД.ОП[Время машины, сек/оп; сек/м],БД.ОП[Время Чел, сек/оп; сек/м],БД.ОП[Время машины, сек/оп; сек/м])</f>
        <v>116.5</v>
      </c>
      <c r="K126" s="104">
        <v>5940.0</v>
      </c>
      <c r="L126" s="154"/>
      <c r="M126" s="111">
        <v>116.5</v>
      </c>
      <c r="N12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39.5</v>
      </c>
      <c r="O126" s="90">
        <f>'БД.ОБЩ'!$U$9</f>
        <v>0.4227803618</v>
      </c>
      <c r="P126" s="90">
        <f>'БД.ОБЩ'!$U$10</f>
        <v>0.417907715</v>
      </c>
      <c r="Q126" s="91" t="str">
        <f>IFERROR(__xludf.DUMMYFUNCTION("IF(E126="""","""",IFERROR(QUERY({БД.ОБ[Стоимость 1 сек. эксплуатации без НДС],БД.ОБ[Для базы]},""select Col1 where Col2='""&amp;БД.ОП[Машина]&amp;""'""),""Проблемки""))"),"")</f>
        <v/>
      </c>
      <c r="R126" s="92" t="s">
        <v>6491</v>
      </c>
      <c r="S126" s="110"/>
      <c r="T126" s="110">
        <v>116.5</v>
      </c>
      <c r="U126" s="93"/>
      <c r="V126" s="110"/>
      <c r="W126" s="149">
        <v>39.5</v>
      </c>
      <c r="X126" s="93">
        <v>1.0</v>
      </c>
      <c r="Y126" s="93"/>
      <c r="Z126" s="93" t="s">
        <v>6485</v>
      </c>
      <c r="AA126" s="93" t="s">
        <v>6485</v>
      </c>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6"/>
      <c r="DV126" s="66"/>
      <c r="DW126" s="66"/>
      <c r="DX126" s="66"/>
      <c r="DY126" s="66"/>
      <c r="DZ126" s="66"/>
      <c r="EA126" s="66"/>
      <c r="EB126" s="66"/>
      <c r="EC126" s="66"/>
      <c r="ED126" s="66"/>
      <c r="EE126" s="66"/>
      <c r="EF126" s="66"/>
      <c r="EG126" s="66"/>
      <c r="EH126" s="66"/>
      <c r="EI126" s="66"/>
      <c r="EJ126" s="66"/>
      <c r="EK126" s="66"/>
      <c r="EL126" s="66"/>
      <c r="EM126" s="66"/>
      <c r="EN126" s="66"/>
      <c r="EO126" s="66"/>
      <c r="EP126" s="66"/>
    </row>
    <row r="127">
      <c r="A127" s="153" t="s">
        <v>2907</v>
      </c>
      <c r="B127" s="151" t="s">
        <v>32</v>
      </c>
      <c r="C127" s="96"/>
      <c r="D127" s="99"/>
      <c r="E127" s="148"/>
      <c r="F127" s="151"/>
      <c r="G127" s="99"/>
      <c r="H127" s="99"/>
      <c r="I127" s="99"/>
      <c r="J127" s="87">
        <f>IF(БД.ОП[Время Чел, сек/оп; сек/м]&gt;БД.ОП[Время машины, сек/оп; сек/м],БД.ОП[Время Чел, сек/оп; сек/м],БД.ОП[Время машины, сек/оп; сек/м])</f>
        <v>44.5</v>
      </c>
      <c r="K127" s="104">
        <v>5280.0</v>
      </c>
      <c r="L127" s="154"/>
      <c r="M127" s="111">
        <v>44.5</v>
      </c>
      <c r="N12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12.5</v>
      </c>
      <c r="O127" s="90">
        <f>'БД.ОБЩ'!$U$9</f>
        <v>0.4227803618</v>
      </c>
      <c r="P127" s="90">
        <f>'БД.ОБЩ'!$U$10</f>
        <v>0.417907715</v>
      </c>
      <c r="Q127" s="91" t="str">
        <f>IFERROR(__xludf.DUMMYFUNCTION("IF(E127="""","""",IFERROR(QUERY({БД.ОБ[Стоимость 1 сек. эксплуатации без НДС],БД.ОБ[Для базы]},""select Col1 where Col2='""&amp;БД.ОП[Машина]&amp;""'""),""Проблемки""))"),"")</f>
        <v/>
      </c>
      <c r="R127" s="92" t="s">
        <v>6491</v>
      </c>
      <c r="S127" s="110"/>
      <c r="T127" s="110">
        <v>44.5</v>
      </c>
      <c r="U127" s="93"/>
      <c r="V127" s="110"/>
      <c r="W127" s="149">
        <v>12.5</v>
      </c>
      <c r="X127" s="93">
        <v>1.0</v>
      </c>
      <c r="Y127" s="93"/>
      <c r="Z127" s="93" t="s">
        <v>6485</v>
      </c>
      <c r="AA127" s="93" t="s">
        <v>6485</v>
      </c>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c r="DU127" s="66"/>
      <c r="DV127" s="66"/>
      <c r="DW127" s="66"/>
      <c r="DX127" s="66"/>
      <c r="DY127" s="66"/>
      <c r="DZ127" s="66"/>
      <c r="EA127" s="66"/>
      <c r="EB127" s="66"/>
      <c r="EC127" s="66"/>
      <c r="ED127" s="66"/>
      <c r="EE127" s="66"/>
      <c r="EF127" s="66"/>
      <c r="EG127" s="66"/>
      <c r="EH127" s="66"/>
      <c r="EI127" s="66"/>
      <c r="EJ127" s="66"/>
      <c r="EK127" s="66"/>
      <c r="EL127" s="66"/>
      <c r="EM127" s="66"/>
      <c r="EN127" s="66"/>
      <c r="EO127" s="66"/>
      <c r="EP127" s="66"/>
    </row>
    <row r="128">
      <c r="A128" s="153" t="s">
        <v>2911</v>
      </c>
      <c r="B128" s="151" t="s">
        <v>32</v>
      </c>
      <c r="C128" s="96"/>
      <c r="D128" s="99"/>
      <c r="E128" s="148"/>
      <c r="F128" s="151"/>
      <c r="G128" s="99"/>
      <c r="H128" s="99"/>
      <c r="I128" s="99"/>
      <c r="J128" s="87">
        <f>IF(БД.ОП[Время Чел, сек/оп; сек/м]&gt;БД.ОП[Время машины, сек/оп; сек/м],БД.ОП[Время Чел, сек/оп; сек/м],БД.ОП[Время машины, сек/оп; сек/м])</f>
        <v>291.5</v>
      </c>
      <c r="K128" s="155">
        <v>6180.0</v>
      </c>
      <c r="L128" s="154"/>
      <c r="M128" s="111">
        <v>291.5</v>
      </c>
      <c r="N12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115.5</v>
      </c>
      <c r="O128" s="90">
        <f>'БД.ОБЩ'!$U$9</f>
        <v>0.4227803618</v>
      </c>
      <c r="P128" s="90">
        <f>'БД.ОБЩ'!$U$10</f>
        <v>0.417907715</v>
      </c>
      <c r="Q128" s="91" t="str">
        <f>IFERROR(__xludf.DUMMYFUNCTION("IF(E128="""","""",IFERROR(QUERY({БД.ОБ[Стоимость 1 сек. эксплуатации без НДС],БД.ОБ[Для базы]},""select Col1 where Col2='""&amp;БД.ОП[Машина]&amp;""'""),""Проблемки""))"),"")</f>
        <v/>
      </c>
      <c r="R128" s="92" t="s">
        <v>6491</v>
      </c>
      <c r="S128" s="110"/>
      <c r="T128" s="110">
        <v>291.5</v>
      </c>
      <c r="U128" s="93"/>
      <c r="V128" s="110"/>
      <c r="W128" s="149">
        <v>115.5</v>
      </c>
      <c r="X128" s="93">
        <v>1.0</v>
      </c>
      <c r="Y128" s="93"/>
      <c r="Z128" s="93" t="s">
        <v>6485</v>
      </c>
      <c r="AA128" s="93" t="s">
        <v>6485</v>
      </c>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c r="DA128" s="66"/>
      <c r="DB128" s="66"/>
      <c r="DC128" s="66"/>
      <c r="DD128" s="66"/>
      <c r="DE128" s="66"/>
      <c r="DF128" s="66"/>
      <c r="DG128" s="66"/>
      <c r="DH128" s="66"/>
      <c r="DI128" s="66"/>
      <c r="DJ128" s="66"/>
      <c r="DK128" s="66"/>
      <c r="DL128" s="66"/>
      <c r="DM128" s="66"/>
      <c r="DN128" s="66"/>
      <c r="DO128" s="66"/>
      <c r="DP128" s="66"/>
      <c r="DQ128" s="66"/>
      <c r="DR128" s="66"/>
      <c r="DS128" s="66"/>
      <c r="DT128" s="66"/>
      <c r="DU128" s="66"/>
      <c r="DV128" s="66"/>
      <c r="DW128" s="66"/>
      <c r="DX128" s="66"/>
      <c r="DY128" s="66"/>
      <c r="DZ128" s="66"/>
      <c r="EA128" s="66"/>
      <c r="EB128" s="66"/>
      <c r="EC128" s="66"/>
      <c r="ED128" s="66"/>
      <c r="EE128" s="66"/>
      <c r="EF128" s="66"/>
      <c r="EG128" s="66"/>
      <c r="EH128" s="66"/>
      <c r="EI128" s="66"/>
      <c r="EJ128" s="66"/>
      <c r="EK128" s="66"/>
      <c r="EL128" s="66"/>
      <c r="EM128" s="66"/>
      <c r="EN128" s="66"/>
      <c r="EO128" s="66"/>
      <c r="EP128" s="66"/>
    </row>
    <row r="129">
      <c r="A129" s="153" t="s">
        <v>2915</v>
      </c>
      <c r="B129" s="151" t="s">
        <v>32</v>
      </c>
      <c r="C129" s="96"/>
      <c r="D129" s="99"/>
      <c r="E129" s="148"/>
      <c r="F129" s="151"/>
      <c r="G129" s="99"/>
      <c r="H129" s="99"/>
      <c r="I129" s="99"/>
      <c r="J129" s="87">
        <f>IF(БД.ОП[Время Чел, сек/оп; сек/м]&gt;БД.ОП[Время машины, сек/оп; сек/м],БД.ОП[Время Чел, сек/оп; сек/м],БД.ОП[Время машины, сек/оп; сек/м])</f>
        <v>281.5</v>
      </c>
      <c r="K129" s="155">
        <v>6180.0</v>
      </c>
      <c r="L129" s="154"/>
      <c r="M129" s="111">
        <v>281.5</v>
      </c>
      <c r="N12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110.5</v>
      </c>
      <c r="O129" s="90">
        <f>'БД.ОБЩ'!$U$9</f>
        <v>0.4227803618</v>
      </c>
      <c r="P129" s="90">
        <f>'БД.ОБЩ'!$U$10</f>
        <v>0.417907715</v>
      </c>
      <c r="Q129" s="91" t="str">
        <f>IFERROR(__xludf.DUMMYFUNCTION("IF(E129="""","""",IFERROR(QUERY({БД.ОБ[Стоимость 1 сек. эксплуатации без НДС],БД.ОБ[Для базы]},""select Col1 where Col2='""&amp;БД.ОП[Машина]&amp;""'""),""Проблемки""))"),"")</f>
        <v/>
      </c>
      <c r="R129" s="92" t="s">
        <v>6491</v>
      </c>
      <c r="S129" s="110"/>
      <c r="T129" s="110">
        <v>281.5</v>
      </c>
      <c r="U129" s="93"/>
      <c r="V129" s="110"/>
      <c r="W129" s="149">
        <v>110.5</v>
      </c>
      <c r="X129" s="93">
        <v>1.0</v>
      </c>
      <c r="Y129" s="93"/>
      <c r="Z129" s="93" t="s">
        <v>6485</v>
      </c>
      <c r="AA129" s="93" t="s">
        <v>6485</v>
      </c>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c r="DH129" s="66"/>
      <c r="DI129" s="66"/>
      <c r="DJ129" s="66"/>
      <c r="DK129" s="66"/>
      <c r="DL129" s="66"/>
      <c r="DM129" s="66"/>
      <c r="DN129" s="66"/>
      <c r="DO129" s="66"/>
      <c r="DP129" s="66"/>
      <c r="DQ129" s="66"/>
      <c r="DR129" s="66"/>
      <c r="DS129" s="66"/>
      <c r="DT129" s="66"/>
      <c r="DU129" s="66"/>
      <c r="DV129" s="66"/>
      <c r="DW129" s="66"/>
      <c r="DX129" s="66"/>
      <c r="DY129" s="66"/>
      <c r="DZ129" s="66"/>
      <c r="EA129" s="66"/>
      <c r="EB129" s="66"/>
      <c r="EC129" s="66"/>
      <c r="ED129" s="66"/>
      <c r="EE129" s="66"/>
      <c r="EF129" s="66"/>
      <c r="EG129" s="66"/>
      <c r="EH129" s="66"/>
      <c r="EI129" s="66"/>
      <c r="EJ129" s="66"/>
      <c r="EK129" s="66"/>
      <c r="EL129" s="66"/>
      <c r="EM129" s="66"/>
      <c r="EN129" s="66"/>
      <c r="EO129" s="66"/>
      <c r="EP129" s="66"/>
    </row>
    <row r="130">
      <c r="A130" s="153" t="s">
        <v>2919</v>
      </c>
      <c r="B130" s="151" t="s">
        <v>32</v>
      </c>
      <c r="C130" s="96"/>
      <c r="D130" s="99"/>
      <c r="E130" s="148"/>
      <c r="F130" s="151"/>
      <c r="G130" s="99"/>
      <c r="H130" s="99"/>
      <c r="I130" s="99"/>
      <c r="J130" s="87">
        <f>IF(БД.ОП[Время Чел, сек/оп; сек/м]&gt;БД.ОП[Время машины, сек/оп; сек/м],БД.ОП[Время Чел, сек/оп; сек/м],БД.ОП[Время машины, сек/оп; сек/м])</f>
        <v>241.5</v>
      </c>
      <c r="K130" s="104">
        <v>5940.0</v>
      </c>
      <c r="L130" s="154"/>
      <c r="M130" s="111">
        <v>241.5</v>
      </c>
      <c r="N13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103.5</v>
      </c>
      <c r="O130" s="90">
        <f>'БД.ОБЩ'!$U$9</f>
        <v>0.4227803618</v>
      </c>
      <c r="P130" s="90">
        <f>'БД.ОБЩ'!$U$10</f>
        <v>0.417907715</v>
      </c>
      <c r="Q130" s="91" t="str">
        <f>IFERROR(__xludf.DUMMYFUNCTION("IF(E130="""","""",IFERROR(QUERY({БД.ОБ[Стоимость 1 сек. эксплуатации без НДС],БД.ОБ[Для базы]},""select Col1 where Col2='""&amp;БД.ОП[Машина]&amp;""'""),""Проблемки""))"),"")</f>
        <v/>
      </c>
      <c r="R130" s="92" t="s">
        <v>6491</v>
      </c>
      <c r="S130" s="110"/>
      <c r="T130" s="110">
        <v>241.5</v>
      </c>
      <c r="U130" s="93"/>
      <c r="V130" s="110"/>
      <c r="W130" s="149">
        <v>103.5</v>
      </c>
      <c r="X130" s="93">
        <v>1.0</v>
      </c>
      <c r="Y130" s="93"/>
      <c r="Z130" s="93" t="s">
        <v>6485</v>
      </c>
      <c r="AA130" s="93" t="s">
        <v>6485</v>
      </c>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c r="DA130" s="66"/>
      <c r="DB130" s="66"/>
      <c r="DC130" s="66"/>
      <c r="DD130" s="66"/>
      <c r="DE130" s="66"/>
      <c r="DF130" s="66"/>
      <c r="DG130" s="66"/>
      <c r="DH130" s="66"/>
      <c r="DI130" s="66"/>
      <c r="DJ130" s="66"/>
      <c r="DK130" s="66"/>
      <c r="DL130" s="66"/>
      <c r="DM130" s="66"/>
      <c r="DN130" s="66"/>
      <c r="DO130" s="66"/>
      <c r="DP130" s="66"/>
      <c r="DQ130" s="66"/>
      <c r="DR130" s="66"/>
      <c r="DS130" s="66"/>
      <c r="DT130" s="66"/>
      <c r="DU130" s="66"/>
      <c r="DV130" s="66"/>
      <c r="DW130" s="66"/>
      <c r="DX130" s="66"/>
      <c r="DY130" s="66"/>
      <c r="DZ130" s="66"/>
      <c r="EA130" s="66"/>
      <c r="EB130" s="66"/>
      <c r="EC130" s="66"/>
      <c r="ED130" s="66"/>
      <c r="EE130" s="66"/>
      <c r="EF130" s="66"/>
      <c r="EG130" s="66"/>
      <c r="EH130" s="66"/>
      <c r="EI130" s="66"/>
      <c r="EJ130" s="66"/>
      <c r="EK130" s="66"/>
      <c r="EL130" s="66"/>
      <c r="EM130" s="66"/>
      <c r="EN130" s="66"/>
      <c r="EO130" s="66"/>
      <c r="EP130" s="66"/>
    </row>
    <row r="131">
      <c r="A131" s="153" t="s">
        <v>3006</v>
      </c>
      <c r="B131" s="151" t="s">
        <v>33</v>
      </c>
      <c r="C131" s="96"/>
      <c r="D131" s="99"/>
      <c r="E131" s="152" t="s">
        <v>2838</v>
      </c>
      <c r="F131" s="151" t="s">
        <v>6504</v>
      </c>
      <c r="G131" s="99"/>
      <c r="H131" s="99"/>
      <c r="I131" s="99"/>
      <c r="J131" s="87">
        <f>IF(БД.ОП[Время Чел, сек/оп; сек/м]&gt;БД.ОП[Время машины, сек/оп; сек/м],БД.ОП[Время Чел, сек/оп; сек/м],БД.ОП[Время машины, сек/оп; сек/м])</f>
        <v>4</v>
      </c>
      <c r="K131" s="104">
        <v>600.0</v>
      </c>
      <c r="L131" s="104">
        <v>10.0</v>
      </c>
      <c r="M131" s="111">
        <v>4.0</v>
      </c>
      <c r="N13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131" s="90">
        <f>'БД.ОБЩ'!$U$9</f>
        <v>0.4227803618</v>
      </c>
      <c r="P131" s="90">
        <f>'БД.ОБЩ'!$U$10</f>
        <v>0.417907715</v>
      </c>
      <c r="Q131" s="91">
        <f>IFERROR(__xludf.DUMMYFUNCTION("IF(E131="""","""",IFERROR(QUERY({БД.ОБ[Стоимость 1 сек. эксплуатации без НДС],БД.ОБ[Для базы]},""select Col1 where Col2='""&amp;БД.ОП[Машина]&amp;""'""),""Проблемки""))"),0.08093758093758094)</f>
        <v>0.08093758094</v>
      </c>
      <c r="R131" s="92" t="s">
        <v>6491</v>
      </c>
      <c r="S131" s="93">
        <v>1.0</v>
      </c>
      <c r="T131" s="93">
        <v>2.0</v>
      </c>
      <c r="U131" s="93">
        <v>1.0</v>
      </c>
      <c r="V131" s="110"/>
      <c r="W131" s="94">
        <v>2.0</v>
      </c>
      <c r="X131" s="93">
        <v>1.0</v>
      </c>
      <c r="Y131" s="93"/>
      <c r="Z131" s="93" t="s">
        <v>6485</v>
      </c>
      <c r="AA131" s="93" t="s">
        <v>6485</v>
      </c>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c r="DU131" s="66"/>
      <c r="DV131" s="66"/>
      <c r="DW131" s="66"/>
      <c r="DX131" s="66"/>
      <c r="DY131" s="66"/>
      <c r="DZ131" s="66"/>
      <c r="EA131" s="66"/>
      <c r="EB131" s="66"/>
      <c r="EC131" s="66"/>
      <c r="ED131" s="66"/>
      <c r="EE131" s="66"/>
      <c r="EF131" s="66"/>
      <c r="EG131" s="66"/>
      <c r="EH131" s="66"/>
      <c r="EI131" s="66"/>
      <c r="EJ131" s="66"/>
      <c r="EK131" s="66"/>
      <c r="EL131" s="66"/>
      <c r="EM131" s="66"/>
      <c r="EN131" s="66"/>
      <c r="EO131" s="66"/>
      <c r="EP131" s="66"/>
    </row>
    <row r="132">
      <c r="A132" s="153" t="s">
        <v>2923</v>
      </c>
      <c r="B132" s="151" t="s">
        <v>34</v>
      </c>
      <c r="C132" s="96"/>
      <c r="D132" s="99"/>
      <c r="E132" s="152" t="s">
        <v>2767</v>
      </c>
      <c r="F132" s="151" t="s">
        <v>6504</v>
      </c>
      <c r="G132" s="99"/>
      <c r="H132" s="99"/>
      <c r="I132" s="99"/>
      <c r="J132" s="87">
        <f>IF(БД.ОП[Время Чел, сек/оп; сек/м]&gt;БД.ОП[Время машины, сек/оп; сек/м],БД.ОП[Время Чел, сек/оп; сек/м],БД.ОП[Время машины, сек/оп; сек/м])</f>
        <v>4</v>
      </c>
      <c r="K132" s="104">
        <v>600.0</v>
      </c>
      <c r="L132" s="104">
        <v>10.0</v>
      </c>
      <c r="M132" s="111">
        <v>4.0</v>
      </c>
      <c r="N13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132" s="90">
        <f>'БД.ОБЩ'!$U$9</f>
        <v>0.4227803618</v>
      </c>
      <c r="P132" s="90">
        <f>'БД.ОБЩ'!$U$10</f>
        <v>0.417907715</v>
      </c>
      <c r="Q132" s="91">
        <f>IFERROR(__xludf.DUMMYFUNCTION("IF(E132="""","""",IFERROR(QUERY({БД.ОБ[Стоимость 1 сек. эксплуатации без НДС],БД.ОБ[Для базы]},""select Col1 where Col2='""&amp;БД.ОП[Машина]&amp;""'""),""Проблемки""))"),0.1456876456876457)</f>
        <v>0.1456876457</v>
      </c>
      <c r="R132" s="92" t="s">
        <v>6491</v>
      </c>
      <c r="S132" s="93">
        <v>1.0</v>
      </c>
      <c r="T132" s="93">
        <v>2.0</v>
      </c>
      <c r="U132" s="93">
        <v>1.0</v>
      </c>
      <c r="V132" s="110"/>
      <c r="W132" s="94">
        <v>2.0</v>
      </c>
      <c r="X132" s="93">
        <v>1.0</v>
      </c>
      <c r="Y132" s="93"/>
      <c r="Z132" s="93" t="s">
        <v>6485</v>
      </c>
      <c r="AA132" s="93" t="s">
        <v>6485</v>
      </c>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c r="DU132" s="66"/>
      <c r="DV132" s="66"/>
      <c r="DW132" s="66"/>
      <c r="DX132" s="66"/>
      <c r="DY132" s="66"/>
      <c r="DZ132" s="66"/>
      <c r="EA132" s="66"/>
      <c r="EB132" s="66"/>
      <c r="EC132" s="66"/>
      <c r="ED132" s="66"/>
      <c r="EE132" s="66"/>
      <c r="EF132" s="66"/>
      <c r="EG132" s="66"/>
      <c r="EH132" s="66"/>
      <c r="EI132" s="66"/>
      <c r="EJ132" s="66"/>
      <c r="EK132" s="66"/>
      <c r="EL132" s="66"/>
      <c r="EM132" s="66"/>
      <c r="EN132" s="66"/>
      <c r="EO132" s="66"/>
      <c r="EP132" s="66"/>
    </row>
    <row r="133">
      <c r="A133" s="153" t="s">
        <v>3010</v>
      </c>
      <c r="B133" s="151" t="s">
        <v>33</v>
      </c>
      <c r="C133" s="96"/>
      <c r="D133" s="99"/>
      <c r="E133" s="152" t="s">
        <v>2842</v>
      </c>
      <c r="F133" s="151" t="s">
        <v>6504</v>
      </c>
      <c r="G133" s="99"/>
      <c r="H133" s="99"/>
      <c r="I133" s="99"/>
      <c r="J133" s="87">
        <f>IF(БД.ОП[Время Чел, сек/оп; сек/м]&gt;БД.ОП[Время машины, сек/оп; сек/м],БД.ОП[Время Чел, сек/оп; сек/м],БД.ОП[Время машины, сек/оп; сек/м])</f>
        <v>4</v>
      </c>
      <c r="K133" s="104">
        <v>600.0</v>
      </c>
      <c r="L133" s="104">
        <v>10.0</v>
      </c>
      <c r="M133" s="111">
        <v>4.0</v>
      </c>
      <c r="N13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133" s="90">
        <f>'БД.ОБЩ'!$U$9</f>
        <v>0.4227803618</v>
      </c>
      <c r="P133" s="90">
        <f>'БД.ОБЩ'!$U$10</f>
        <v>0.417907715</v>
      </c>
      <c r="Q133" s="91">
        <f>IFERROR(__xludf.DUMMYFUNCTION("IF(E133="""","""",IFERROR(QUERY({БД.ОБ[Стоимость 1 сек. эксплуатации без НДС],БД.ОБ[Для базы]},""select Col1 where Col2='""&amp;БД.ОП[Машина]&amp;""'""),""Проблемки""))"),0.09712509712509712)</f>
        <v>0.09712509713</v>
      </c>
      <c r="R133" s="92" t="s">
        <v>6491</v>
      </c>
      <c r="S133" s="93">
        <v>1.0</v>
      </c>
      <c r="T133" s="93">
        <v>2.0</v>
      </c>
      <c r="U133" s="93">
        <v>1.0</v>
      </c>
      <c r="V133" s="110"/>
      <c r="W133" s="94">
        <v>2.0</v>
      </c>
      <c r="X133" s="93">
        <v>1.0</v>
      </c>
      <c r="Y133" s="93"/>
      <c r="Z133" s="93" t="s">
        <v>6485</v>
      </c>
      <c r="AA133" s="93" t="s">
        <v>6485</v>
      </c>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s="66"/>
      <c r="DR133" s="66"/>
      <c r="DS133" s="66"/>
      <c r="DT133" s="66"/>
      <c r="DU133" s="66"/>
      <c r="DV133" s="66"/>
      <c r="DW133" s="66"/>
      <c r="DX133" s="66"/>
      <c r="DY133" s="66"/>
      <c r="DZ133" s="66"/>
      <c r="EA133" s="66"/>
      <c r="EB133" s="66"/>
      <c r="EC133" s="66"/>
      <c r="ED133" s="66"/>
      <c r="EE133" s="66"/>
      <c r="EF133" s="66"/>
      <c r="EG133" s="66"/>
      <c r="EH133" s="66"/>
      <c r="EI133" s="66"/>
      <c r="EJ133" s="66"/>
      <c r="EK133" s="66"/>
      <c r="EL133" s="66"/>
      <c r="EM133" s="66"/>
      <c r="EN133" s="66"/>
      <c r="EO133" s="66"/>
      <c r="EP133" s="66"/>
    </row>
    <row r="134">
      <c r="A134" s="153" t="s">
        <v>3281</v>
      </c>
      <c r="B134" s="151" t="s">
        <v>35</v>
      </c>
      <c r="C134" s="96"/>
      <c r="D134" s="99"/>
      <c r="E134" s="152" t="s">
        <v>2440</v>
      </c>
      <c r="F134" s="151" t="s">
        <v>6505</v>
      </c>
      <c r="G134" s="99"/>
      <c r="H134" s="99"/>
      <c r="I134" s="99"/>
      <c r="J134" s="87">
        <f>IF(БД.ОП[Время Чел, сек/оп; сек/м]&gt;БД.ОП[Время машины, сек/оп; сек/м],БД.ОП[Время Чел, сек/оп; сек/м],БД.ОП[Время машины, сек/оп; сек/м])</f>
        <v>7</v>
      </c>
      <c r="K134" s="104">
        <v>300.0</v>
      </c>
      <c r="L134" s="104">
        <v>10.0</v>
      </c>
      <c r="M134" s="111">
        <v>7.0</v>
      </c>
      <c r="N13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34" s="90">
        <f>'БД.ОБЩ'!$U$9</f>
        <v>0.4227803618</v>
      </c>
      <c r="P134" s="90">
        <f>'БД.ОБЩ'!$U$10</f>
        <v>0.417907715</v>
      </c>
      <c r="Q134" s="91">
        <f>IFERROR(__xludf.DUMMYFUNCTION("IF(E134="""","""",IFERROR(QUERY({БД.ОБ[Стоимость 1 сек. эксплуатации без НДС],БД.ОБ[Для базы]},""select Col1 where Col2='""&amp;БД.ОП[Машина]&amp;""'""),""Проблемки""))"),0.04046879046879047)</f>
        <v>0.04046879047</v>
      </c>
      <c r="R134" s="92" t="s">
        <v>6491</v>
      </c>
      <c r="S134" s="93">
        <v>2.0</v>
      </c>
      <c r="T134" s="93">
        <v>3.0</v>
      </c>
      <c r="U134" s="93">
        <v>2.0</v>
      </c>
      <c r="V134" s="110"/>
      <c r="W134" s="94">
        <v>3.0</v>
      </c>
      <c r="X134" s="93">
        <v>1.0</v>
      </c>
      <c r="Y134" s="93"/>
      <c r="Z134" s="93" t="s">
        <v>6485</v>
      </c>
      <c r="AA134" s="93" t="s">
        <v>6485</v>
      </c>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s="66"/>
      <c r="DR134" s="66"/>
      <c r="DS134" s="66"/>
      <c r="DT134" s="66"/>
      <c r="DU134" s="66"/>
      <c r="DV134" s="66"/>
      <c r="DW134" s="66"/>
      <c r="DX134" s="66"/>
      <c r="DY134" s="66"/>
      <c r="DZ134" s="66"/>
      <c r="EA134" s="66"/>
      <c r="EB134" s="66"/>
      <c r="EC134" s="66"/>
      <c r="ED134" s="66"/>
      <c r="EE134" s="66"/>
      <c r="EF134" s="66"/>
      <c r="EG134" s="66"/>
      <c r="EH134" s="66"/>
      <c r="EI134" s="66"/>
      <c r="EJ134" s="66"/>
      <c r="EK134" s="66"/>
      <c r="EL134" s="66"/>
      <c r="EM134" s="66"/>
      <c r="EN134" s="66"/>
      <c r="EO134" s="66"/>
      <c r="EP134" s="66"/>
    </row>
    <row r="135">
      <c r="A135" s="153" t="s">
        <v>3277</v>
      </c>
      <c r="B135" s="151" t="s">
        <v>36</v>
      </c>
      <c r="C135" s="96"/>
      <c r="D135" s="99"/>
      <c r="E135" s="152" t="s">
        <v>2490</v>
      </c>
      <c r="F135" s="151" t="s">
        <v>6506</v>
      </c>
      <c r="G135" s="99"/>
      <c r="H135" s="99"/>
      <c r="I135" s="99"/>
      <c r="J135" s="87">
        <f>IF(БД.ОП[Время Чел, сек/оп; сек/м]&gt;БД.ОП[Время машины, сек/оп; сек/м],БД.ОП[Время Чел, сек/оп; сек/м],БД.ОП[Время машины, сек/оп; сек/м])</f>
        <v>3</v>
      </c>
      <c r="K135" s="104">
        <v>120.0</v>
      </c>
      <c r="L135" s="104">
        <v>10.0</v>
      </c>
      <c r="M135" s="111">
        <v>2.0</v>
      </c>
      <c r="N13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35" s="90">
        <f>'БД.ОБЩ'!$U$9</f>
        <v>0.4227803618</v>
      </c>
      <c r="P135" s="90">
        <f>'БД.ОБЩ'!$U$10</f>
        <v>0.417907715</v>
      </c>
      <c r="Q135" s="91">
        <f>IFERROR(__xludf.DUMMYFUNCTION("IF(E135="""","""",IFERROR(QUERY({БД.ОБ[Стоимость 1 сек. эксплуатации без НДС],БД.ОБ[Для базы]},""select Col1 where Col2='""&amp;БД.ОП[Машина]&amp;""'""),""Проблемки""))"),0.008903133903133903)</f>
        <v>0.008903133903</v>
      </c>
      <c r="R135" s="92" t="s">
        <v>6491</v>
      </c>
      <c r="S135" s="93">
        <v>1.0</v>
      </c>
      <c r="T135" s="110"/>
      <c r="U135" s="93">
        <v>1.0</v>
      </c>
      <c r="V135" s="110"/>
      <c r="W135" s="94">
        <v>3.0</v>
      </c>
      <c r="X135" s="93">
        <v>1.0</v>
      </c>
      <c r="Y135" s="93"/>
      <c r="Z135" s="93" t="s">
        <v>6485</v>
      </c>
      <c r="AA135" s="93" t="s">
        <v>6485</v>
      </c>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s="66"/>
      <c r="DR135" s="66"/>
      <c r="DS135" s="66"/>
      <c r="DT135" s="66"/>
      <c r="DU135" s="66"/>
      <c r="DV135" s="66"/>
      <c r="DW135" s="66"/>
      <c r="DX135" s="66"/>
      <c r="DY135" s="66"/>
      <c r="DZ135" s="66"/>
      <c r="EA135" s="66"/>
      <c r="EB135" s="66"/>
      <c r="EC135" s="66"/>
      <c r="ED135" s="66"/>
      <c r="EE135" s="66"/>
      <c r="EF135" s="66"/>
      <c r="EG135" s="66"/>
      <c r="EH135" s="66"/>
      <c r="EI135" s="66"/>
      <c r="EJ135" s="66"/>
      <c r="EK135" s="66"/>
      <c r="EL135" s="66"/>
      <c r="EM135" s="66"/>
      <c r="EN135" s="66"/>
      <c r="EO135" s="66"/>
      <c r="EP135" s="66"/>
    </row>
    <row r="136">
      <c r="A136" s="153" t="s">
        <v>1491</v>
      </c>
      <c r="B136" s="151" t="s">
        <v>16</v>
      </c>
      <c r="C136" s="96"/>
      <c r="D136" s="99"/>
      <c r="E136" s="148"/>
      <c r="F136" s="151" t="s">
        <v>6507</v>
      </c>
      <c r="G136" s="99"/>
      <c r="H136" s="99"/>
      <c r="I136" s="99"/>
      <c r="J136" s="87">
        <f>IF(БД.ОП[Время Чел, сек/оп; сек/м]&gt;БД.ОП[Время машины, сек/оп; сек/м],БД.ОП[Время Чел, сек/оп; сек/м],БД.ОП[Время машины, сек/оп; сек/м])</f>
        <v>30</v>
      </c>
      <c r="K136" s="104">
        <v>120.0</v>
      </c>
      <c r="L136" s="104">
        <v>0.0</v>
      </c>
      <c r="M136" s="111">
        <v>30.0</v>
      </c>
      <c r="N13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36" s="90">
        <f>'БД.ОБЩ'!$U$9</f>
        <v>0.4227803618</v>
      </c>
      <c r="P136" s="90">
        <f>'БД.ОБЩ'!$U$10</f>
        <v>0.417907715</v>
      </c>
      <c r="Q136" s="91" t="str">
        <f>IFERROR(__xludf.DUMMYFUNCTION("IF(E136="""","""",IFERROR(QUERY({БД.ОБ[Стоимость 1 сек. эксплуатации без НДС],БД.ОБ[Для базы]},""select Col1 where Col2='""&amp;БД.ОП[Машина]&amp;""'""),""Проблемки""))"),"")</f>
        <v/>
      </c>
      <c r="R136" s="92" t="s">
        <v>6491</v>
      </c>
      <c r="S136" s="110"/>
      <c r="T136" s="93">
        <v>30.0</v>
      </c>
      <c r="U136" s="93"/>
      <c r="V136" s="110"/>
      <c r="W136" s="149"/>
      <c r="X136" s="93"/>
      <c r="Y136" s="93"/>
      <c r="Z136" s="93" t="s">
        <v>6485</v>
      </c>
      <c r="AA136" s="93" t="s">
        <v>6485</v>
      </c>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s="66"/>
      <c r="DR136" s="66"/>
      <c r="DS136" s="66"/>
      <c r="DT136" s="66"/>
      <c r="DU136" s="66"/>
      <c r="DV136" s="66"/>
      <c r="DW136" s="66"/>
      <c r="DX136" s="66"/>
      <c r="DY136" s="66"/>
      <c r="DZ136" s="66"/>
      <c r="EA136" s="66"/>
      <c r="EB136" s="66"/>
      <c r="EC136" s="66"/>
      <c r="ED136" s="66"/>
      <c r="EE136" s="66"/>
      <c r="EF136" s="66"/>
      <c r="EG136" s="66"/>
      <c r="EH136" s="66"/>
      <c r="EI136" s="66"/>
      <c r="EJ136" s="66"/>
      <c r="EK136" s="66"/>
      <c r="EL136" s="66"/>
      <c r="EM136" s="66"/>
      <c r="EN136" s="66"/>
      <c r="EO136" s="66"/>
      <c r="EP136" s="66"/>
    </row>
    <row r="137">
      <c r="A137" s="153" t="s">
        <v>1471</v>
      </c>
      <c r="B137" s="151" t="s">
        <v>16</v>
      </c>
      <c r="C137" s="96"/>
      <c r="D137" s="99"/>
      <c r="E137" s="148"/>
      <c r="F137" s="151" t="s">
        <v>6508</v>
      </c>
      <c r="G137" s="99"/>
      <c r="H137" s="99"/>
      <c r="I137" s="99"/>
      <c r="J137" s="87">
        <f>IF(БД.ОП[Время Чел, сек/оп; сек/м]&gt;БД.ОП[Время машины, сек/оп; сек/м],БД.ОП[Время Чел, сек/оп; сек/м],БД.ОП[Время машины, сек/оп; сек/м])</f>
        <v>20</v>
      </c>
      <c r="K137" s="104">
        <v>120.0</v>
      </c>
      <c r="L137" s="104">
        <v>0.0</v>
      </c>
      <c r="M137" s="111">
        <v>20.0</v>
      </c>
      <c r="N13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37" s="90">
        <f>'БД.ОБЩ'!$U$9</f>
        <v>0.4227803618</v>
      </c>
      <c r="P137" s="90">
        <f>'БД.ОБЩ'!$U$10</f>
        <v>0.417907715</v>
      </c>
      <c r="Q137" s="91" t="str">
        <f>IFERROR(__xludf.DUMMYFUNCTION("IF(E137="""","""",IFERROR(QUERY({БД.ОБ[Стоимость 1 сек. эксплуатации без НДС],БД.ОБ[Для базы]},""select Col1 where Col2='""&amp;БД.ОП[Машина]&amp;""'""),""Проблемки""))"),"")</f>
        <v/>
      </c>
      <c r="R137" s="92" t="s">
        <v>6491</v>
      </c>
      <c r="S137" s="110"/>
      <c r="T137" s="93">
        <v>20.0</v>
      </c>
      <c r="U137" s="93"/>
      <c r="V137" s="110"/>
      <c r="W137" s="149"/>
      <c r="X137" s="93"/>
      <c r="Y137" s="93"/>
      <c r="Z137" s="93" t="s">
        <v>6485</v>
      </c>
      <c r="AA137" s="93" t="s">
        <v>6485</v>
      </c>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c r="DU137" s="66"/>
      <c r="DV137" s="66"/>
      <c r="DW137" s="66"/>
      <c r="DX137" s="66"/>
      <c r="DY137" s="66"/>
      <c r="DZ137" s="66"/>
      <c r="EA137" s="66"/>
      <c r="EB137" s="66"/>
      <c r="EC137" s="66"/>
      <c r="ED137" s="66"/>
      <c r="EE137" s="66"/>
      <c r="EF137" s="66"/>
      <c r="EG137" s="66"/>
      <c r="EH137" s="66"/>
      <c r="EI137" s="66"/>
      <c r="EJ137" s="66"/>
      <c r="EK137" s="66"/>
      <c r="EL137" s="66"/>
      <c r="EM137" s="66"/>
      <c r="EN137" s="66"/>
      <c r="EO137" s="66"/>
      <c r="EP137" s="66"/>
    </row>
    <row r="138">
      <c r="A138" s="153" t="s">
        <v>3161</v>
      </c>
      <c r="B138" s="151" t="s">
        <v>37</v>
      </c>
      <c r="C138" s="96"/>
      <c r="D138" s="99"/>
      <c r="E138" s="152" t="s">
        <v>2791</v>
      </c>
      <c r="F138" s="151" t="s">
        <v>6509</v>
      </c>
      <c r="G138" s="99"/>
      <c r="H138" s="99"/>
      <c r="I138" s="99"/>
      <c r="J138" s="87">
        <f>IF(БД.ОП[Время Чел, сек/оп; сек/м]&gt;БД.ОП[Время машины, сек/оп; сек/м],БД.ОП[Время Чел, сек/оп; сек/м],БД.ОП[Время машины, сек/оп; сек/м])</f>
        <v>2</v>
      </c>
      <c r="K138" s="154">
        <f>10*60</f>
        <v>600</v>
      </c>
      <c r="L138" s="104">
        <v>5.0</v>
      </c>
      <c r="M138" s="111">
        <v>1.0</v>
      </c>
      <c r="N13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2</v>
      </c>
      <c r="O138" s="90">
        <f>'БД.ОБЩ'!$U$9</f>
        <v>0.4227803618</v>
      </c>
      <c r="P138" s="90">
        <f>'БД.ОБЩ'!$U$10</f>
        <v>0.417907715</v>
      </c>
      <c r="Q138" s="91">
        <f>IFERROR(__xludf.DUMMYFUNCTION("IF(E138="""","""",IFERROR(QUERY({БД.ОБ[Стоимость 1 сек. эксплуатации без НДС],БД.ОБ[Для базы]},""select Col1 where Col2='""&amp;БД.ОП[Машина]&amp;""'""),""Проблемки""))"),0.01295001295001295)</f>
        <v>0.01295001295</v>
      </c>
      <c r="R138" s="92" t="s">
        <v>6491</v>
      </c>
      <c r="S138" s="93">
        <v>0.0</v>
      </c>
      <c r="T138" s="93">
        <v>0.0</v>
      </c>
      <c r="U138" s="93">
        <v>1.0</v>
      </c>
      <c r="V138" s="93">
        <v>2.0</v>
      </c>
      <c r="W138" s="94">
        <v>2.0</v>
      </c>
      <c r="X138" s="93">
        <v>1.0</v>
      </c>
      <c r="Y138" s="93"/>
      <c r="Z138" s="93" t="s">
        <v>6485</v>
      </c>
      <c r="AA138" s="93" t="s">
        <v>6485</v>
      </c>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c r="DU138" s="66"/>
      <c r="DV138" s="66"/>
      <c r="DW138" s="66"/>
      <c r="DX138" s="66"/>
      <c r="DY138" s="66"/>
      <c r="DZ138" s="66"/>
      <c r="EA138" s="66"/>
      <c r="EB138" s="66"/>
      <c r="EC138" s="66"/>
      <c r="ED138" s="66"/>
      <c r="EE138" s="66"/>
      <c r="EF138" s="66"/>
      <c r="EG138" s="66"/>
      <c r="EH138" s="66"/>
      <c r="EI138" s="66"/>
      <c r="EJ138" s="66"/>
      <c r="EK138" s="66"/>
      <c r="EL138" s="66"/>
      <c r="EM138" s="66"/>
      <c r="EN138" s="66"/>
      <c r="EO138" s="66"/>
      <c r="EP138" s="66"/>
    </row>
    <row r="139">
      <c r="A139" s="153" t="s">
        <v>1555</v>
      </c>
      <c r="B139" s="151" t="s">
        <v>11</v>
      </c>
      <c r="C139" s="96"/>
      <c r="D139" s="99"/>
      <c r="E139" s="152" t="s">
        <v>2562</v>
      </c>
      <c r="F139" s="151"/>
      <c r="G139" s="99"/>
      <c r="H139" s="99"/>
      <c r="I139" s="99"/>
      <c r="J139" s="87">
        <f>IF(БД.ОП[Время Чел, сек/оп; сек/м]&gt;БД.ОП[Время машины, сек/оп; сек/м],БД.ОП[Время Чел, сек/оп; сек/м],БД.ОП[Время машины, сек/оп; сек/м])</f>
        <v>20</v>
      </c>
      <c r="K139" s="104">
        <v>120.0</v>
      </c>
      <c r="L139" s="104">
        <v>0.0</v>
      </c>
      <c r="M139" s="111">
        <v>20.0</v>
      </c>
      <c r="N13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39" s="90">
        <f>'БД.ОБЩ'!$U$9</f>
        <v>0.4227803618</v>
      </c>
      <c r="P139" s="90">
        <f>'БД.ОБЩ'!$U$10</f>
        <v>0.417907715</v>
      </c>
      <c r="Q139" s="91">
        <f>IFERROR(__xludf.DUMMYFUNCTION("IF(E139="""","""",IFERROR(QUERY({БД.ОБ[Стоимость 1 сек. эксплуатации без НДС],БД.ОБ[Для базы]},""select Col1 where Col2='""&amp;БД.ОП[Машина]&amp;""'""),""Проблемки""))"),0.0019425019425019425)</f>
        <v>0.001942501943</v>
      </c>
      <c r="R139" s="92" t="s">
        <v>6491</v>
      </c>
      <c r="S139" s="93">
        <v>5.0</v>
      </c>
      <c r="T139" s="93">
        <v>13.0</v>
      </c>
      <c r="U139" s="93">
        <v>2.0</v>
      </c>
      <c r="V139" s="110"/>
      <c r="W139" s="94">
        <v>3.0</v>
      </c>
      <c r="X139" s="93">
        <v>1.0</v>
      </c>
      <c r="Y139" s="93"/>
      <c r="Z139" s="93"/>
      <c r="AA139" s="93"/>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c r="DU139" s="66"/>
      <c r="DV139" s="66"/>
      <c r="DW139" s="66"/>
      <c r="DX139" s="66"/>
      <c r="DY139" s="66"/>
      <c r="DZ139" s="66"/>
      <c r="EA139" s="66"/>
      <c r="EB139" s="66"/>
      <c r="EC139" s="66"/>
      <c r="ED139" s="66"/>
      <c r="EE139" s="66"/>
      <c r="EF139" s="66"/>
      <c r="EG139" s="66"/>
      <c r="EH139" s="66"/>
      <c r="EI139" s="66"/>
      <c r="EJ139" s="66"/>
      <c r="EK139" s="66"/>
      <c r="EL139" s="66"/>
      <c r="EM139" s="66"/>
      <c r="EN139" s="66"/>
      <c r="EO139" s="66"/>
      <c r="EP139" s="66"/>
    </row>
    <row r="140">
      <c r="A140" s="153" t="s">
        <v>1593</v>
      </c>
      <c r="B140" s="151" t="s">
        <v>11</v>
      </c>
      <c r="C140" s="96"/>
      <c r="D140" s="99"/>
      <c r="E140" s="152" t="s">
        <v>2562</v>
      </c>
      <c r="F140" s="151"/>
      <c r="G140" s="99"/>
      <c r="H140" s="99"/>
      <c r="I140" s="99"/>
      <c r="J140" s="87">
        <f>IF(БД.ОП[Время Чел, сек/оп; сек/м]&gt;БД.ОП[Время машины, сек/оп; сек/м],БД.ОП[Время Чел, сек/оп; сек/м],БД.ОП[Время машины, сек/оп; сек/м])</f>
        <v>15</v>
      </c>
      <c r="K140" s="104">
        <v>120.0</v>
      </c>
      <c r="L140" s="104">
        <v>0.0</v>
      </c>
      <c r="M140" s="111">
        <v>15.0</v>
      </c>
      <c r="N14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40" s="90">
        <f>'БД.ОБЩ'!$U$9</f>
        <v>0.4227803618</v>
      </c>
      <c r="P140" s="90">
        <f>'БД.ОБЩ'!$U$10</f>
        <v>0.417907715</v>
      </c>
      <c r="Q140" s="91">
        <f>IFERROR(__xludf.DUMMYFUNCTION("IF(E140="""","""",IFERROR(QUERY({БД.ОБ[Стоимость 1 сек. эксплуатации без НДС],БД.ОБ[Для базы]},""select Col1 where Col2='""&amp;БД.ОП[Машина]&amp;""'""),""Проблемки""))"),0.0019425019425019425)</f>
        <v>0.001942501943</v>
      </c>
      <c r="R140" s="92" t="s">
        <v>6491</v>
      </c>
      <c r="S140" s="93">
        <v>4.0</v>
      </c>
      <c r="T140" s="93">
        <v>9.0</v>
      </c>
      <c r="U140" s="93">
        <v>2.0</v>
      </c>
      <c r="V140" s="110"/>
      <c r="W140" s="94">
        <v>3.0</v>
      </c>
      <c r="X140" s="93">
        <v>1.0</v>
      </c>
      <c r="Y140" s="93"/>
      <c r="Z140" s="93"/>
      <c r="AA140" s="93"/>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c r="DU140" s="66"/>
      <c r="DV140" s="66"/>
      <c r="DW140" s="66"/>
      <c r="DX140" s="66"/>
      <c r="DY140" s="66"/>
      <c r="DZ140" s="66"/>
      <c r="EA140" s="66"/>
      <c r="EB140" s="66"/>
      <c r="EC140" s="66"/>
      <c r="ED140" s="66"/>
      <c r="EE140" s="66"/>
      <c r="EF140" s="66"/>
      <c r="EG140" s="66"/>
      <c r="EH140" s="66"/>
      <c r="EI140" s="66"/>
      <c r="EJ140" s="66"/>
      <c r="EK140" s="66"/>
      <c r="EL140" s="66"/>
      <c r="EM140" s="66"/>
      <c r="EN140" s="66"/>
      <c r="EO140" s="66"/>
      <c r="EP140" s="66"/>
    </row>
    <row r="141">
      <c r="A141" s="153" t="s">
        <v>1574</v>
      </c>
      <c r="B141" s="151" t="s">
        <v>38</v>
      </c>
      <c r="C141" s="96"/>
      <c r="D141" s="99"/>
      <c r="E141" s="152" t="s">
        <v>2562</v>
      </c>
      <c r="F141" s="151"/>
      <c r="G141" s="99"/>
      <c r="H141" s="99"/>
      <c r="I141" s="99"/>
      <c r="J141" s="87">
        <f>IF(БД.ОП[Время Чел, сек/оп; сек/м]&gt;БД.ОП[Время машины, сек/оп; сек/м],БД.ОП[Время Чел, сек/оп; сек/м],БД.ОП[Время машины, сек/оп; сек/м])</f>
        <v>15</v>
      </c>
      <c r="K141" s="104">
        <v>120.0</v>
      </c>
      <c r="L141" s="104">
        <v>0.0</v>
      </c>
      <c r="M141" s="111">
        <v>15.0</v>
      </c>
      <c r="N14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3</v>
      </c>
      <c r="O141" s="90">
        <f>'БД.ОБЩ'!$U$9</f>
        <v>0.4227803618</v>
      </c>
      <c r="P141" s="90">
        <f>'БД.ОБЩ'!$U$10</f>
        <v>0.417907715</v>
      </c>
      <c r="Q141" s="91">
        <f>IFERROR(__xludf.DUMMYFUNCTION("IF(E141="""","""",IFERROR(QUERY({БД.ОБ[Стоимость 1 сек. эксплуатации без НДС],БД.ОБ[Для базы]},""select Col1 where Col2='""&amp;БД.ОП[Машина]&amp;""'""),""Проблемки""))"),0.0019425019425019425)</f>
        <v>0.001942501943</v>
      </c>
      <c r="R141" s="92" t="s">
        <v>6491</v>
      </c>
      <c r="S141" s="93">
        <v>4.0</v>
      </c>
      <c r="T141" s="93">
        <v>9.0</v>
      </c>
      <c r="U141" s="93">
        <v>2.0</v>
      </c>
      <c r="V141" s="110"/>
      <c r="W141" s="94">
        <v>3.0</v>
      </c>
      <c r="X141" s="93">
        <v>1.0</v>
      </c>
      <c r="Y141" s="93"/>
      <c r="Z141" s="93"/>
      <c r="AA141" s="93"/>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c r="DU141" s="66"/>
      <c r="DV141" s="66"/>
      <c r="DW141" s="66"/>
      <c r="DX141" s="66"/>
      <c r="DY141" s="66"/>
      <c r="DZ141" s="66"/>
      <c r="EA141" s="66"/>
      <c r="EB141" s="66"/>
      <c r="EC141" s="66"/>
      <c r="ED141" s="66"/>
      <c r="EE141" s="66"/>
      <c r="EF141" s="66"/>
      <c r="EG141" s="66"/>
      <c r="EH141" s="66"/>
      <c r="EI141" s="66"/>
      <c r="EJ141" s="66"/>
      <c r="EK141" s="66"/>
      <c r="EL141" s="66"/>
      <c r="EM141" s="66"/>
      <c r="EN141" s="66"/>
      <c r="EO141" s="66"/>
      <c r="EP141" s="66"/>
    </row>
    <row r="142">
      <c r="A142" s="153"/>
      <c r="B142" s="151"/>
      <c r="C142" s="96"/>
      <c r="D142" s="99"/>
      <c r="E142" s="148"/>
      <c r="F142" s="151"/>
      <c r="G142" s="99"/>
      <c r="H142" s="99"/>
      <c r="I142" s="99"/>
      <c r="J142" s="87">
        <f>IF(БД.ОП[Время Чел, сек/оп; сек/м]&gt;БД.ОП[Время машины, сек/оп; сек/м],БД.ОП[Время Чел, сек/оп; сек/м],БД.ОП[Время машины, сек/оп; сек/м])</f>
        <v>0</v>
      </c>
      <c r="K142" s="154"/>
      <c r="L142" s="154"/>
      <c r="M142" s="111">
        <v>0.0</v>
      </c>
      <c r="N14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2" s="90">
        <f>'БД.ОБЩ'!$U$9</f>
        <v>0.4227803618</v>
      </c>
      <c r="P142" s="90">
        <f>'БД.ОБЩ'!$U$10</f>
        <v>0.417907715</v>
      </c>
      <c r="Q142" s="91" t="str">
        <f>IFERROR(__xludf.DUMMYFUNCTION("IF(E142="""","""",IFERROR(QUERY({БД.ОБ[Стоимость 1 сек. эксплуатации без НДС],БД.ОБ[Для базы]},""select Col1 where Col2='""&amp;БД.ОП[Машина]&amp;""'""),""Проблемки""))"),"")</f>
        <v/>
      </c>
      <c r="R142" s="92"/>
      <c r="S142" s="110"/>
      <c r="T142" s="110"/>
      <c r="U142" s="93"/>
      <c r="V142" s="110"/>
      <c r="W142" s="149"/>
      <c r="X142" s="93"/>
      <c r="Y142" s="93"/>
      <c r="Z142" s="93"/>
      <c r="AA142" s="93"/>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c r="DU142" s="66"/>
      <c r="DV142" s="66"/>
      <c r="DW142" s="66"/>
      <c r="DX142" s="66"/>
      <c r="DY142" s="66"/>
      <c r="DZ142" s="66"/>
      <c r="EA142" s="66"/>
      <c r="EB142" s="66"/>
      <c r="EC142" s="66"/>
      <c r="ED142" s="66"/>
      <c r="EE142" s="66"/>
      <c r="EF142" s="66"/>
      <c r="EG142" s="66"/>
      <c r="EH142" s="66"/>
      <c r="EI142" s="66"/>
      <c r="EJ142" s="66"/>
      <c r="EK142" s="66"/>
      <c r="EL142" s="66"/>
      <c r="EM142" s="66"/>
      <c r="EN142" s="66"/>
      <c r="EO142" s="66"/>
      <c r="EP142" s="66"/>
    </row>
    <row r="143">
      <c r="A143" s="153"/>
      <c r="B143" s="151"/>
      <c r="C143" s="96"/>
      <c r="D143" s="99"/>
      <c r="E143" s="148"/>
      <c r="F143" s="151"/>
      <c r="G143" s="99"/>
      <c r="H143" s="99"/>
      <c r="I143" s="99"/>
      <c r="J143" s="87">
        <f>IF(БД.ОП[Время Чел, сек/оп; сек/м]&gt;БД.ОП[Время машины, сек/оп; сек/м],БД.ОП[Время Чел, сек/оп; сек/м],БД.ОП[Время машины, сек/оп; сек/м])</f>
        <v>0</v>
      </c>
      <c r="K143" s="154"/>
      <c r="L143" s="154"/>
      <c r="M143" s="111">
        <v>0.0</v>
      </c>
      <c r="N14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3" s="90">
        <f>'БД.ОБЩ'!$U$9</f>
        <v>0.4227803618</v>
      </c>
      <c r="P143" s="90">
        <f>'БД.ОБЩ'!$U$10</f>
        <v>0.417907715</v>
      </c>
      <c r="Q143" s="91" t="str">
        <f>IFERROR(__xludf.DUMMYFUNCTION("IF(E143="""","""",IFERROR(QUERY({БД.ОБ[Стоимость 1 сек. эксплуатации без НДС],БД.ОБ[Для базы]},""select Col1 where Col2='""&amp;БД.ОП[Машина]&amp;""'""),""Проблемки""))"),"")</f>
        <v/>
      </c>
      <c r="R143" s="92"/>
      <c r="S143" s="110"/>
      <c r="T143" s="110"/>
      <c r="U143" s="93"/>
      <c r="V143" s="110"/>
      <c r="W143" s="149"/>
      <c r="X143" s="93"/>
      <c r="Y143" s="93"/>
      <c r="Z143" s="93"/>
      <c r="AA143" s="93"/>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c r="DU143" s="66"/>
      <c r="DV143" s="66"/>
      <c r="DW143" s="66"/>
      <c r="DX143" s="66"/>
      <c r="DY143" s="66"/>
      <c r="DZ143" s="66"/>
      <c r="EA143" s="66"/>
      <c r="EB143" s="66"/>
      <c r="EC143" s="66"/>
      <c r="ED143" s="66"/>
      <c r="EE143" s="66"/>
      <c r="EF143" s="66"/>
      <c r="EG143" s="66"/>
      <c r="EH143" s="66"/>
      <c r="EI143" s="66"/>
      <c r="EJ143" s="66"/>
      <c r="EK143" s="66"/>
      <c r="EL143" s="66"/>
      <c r="EM143" s="66"/>
      <c r="EN143" s="66"/>
      <c r="EO143" s="66"/>
      <c r="EP143" s="66"/>
    </row>
    <row r="144">
      <c r="A144" s="153"/>
      <c r="B144" s="151"/>
      <c r="C144" s="96"/>
      <c r="D144" s="99"/>
      <c r="E144" s="148"/>
      <c r="F144" s="151"/>
      <c r="G144" s="99"/>
      <c r="H144" s="99"/>
      <c r="I144" s="99"/>
      <c r="J144" s="87">
        <f>IF(БД.ОП[Время Чел, сек/оп; сек/м]&gt;БД.ОП[Время машины, сек/оп; сек/м],БД.ОП[Время Чел, сек/оп; сек/м],БД.ОП[Время машины, сек/оп; сек/м])</f>
        <v>0</v>
      </c>
      <c r="K144" s="154"/>
      <c r="L144" s="154"/>
      <c r="M144" s="111">
        <v>0.0</v>
      </c>
      <c r="N14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4" s="90">
        <f>'БД.ОБЩ'!$U$9</f>
        <v>0.4227803618</v>
      </c>
      <c r="P144" s="90">
        <f>'БД.ОБЩ'!$U$10</f>
        <v>0.417907715</v>
      </c>
      <c r="Q144" s="91" t="str">
        <f>IFERROR(__xludf.DUMMYFUNCTION("IF(E144="""","""",IFERROR(QUERY({БД.ОБ[Стоимость 1 сек. эксплуатации без НДС],БД.ОБ[Для базы]},""select Col1 where Col2='""&amp;БД.ОП[Машина]&amp;""'""),""Проблемки""))"),"")</f>
        <v/>
      </c>
      <c r="R144" s="92"/>
      <c r="S144" s="110"/>
      <c r="T144" s="110"/>
      <c r="U144" s="93"/>
      <c r="V144" s="110"/>
      <c r="W144" s="149"/>
      <c r="X144" s="93"/>
      <c r="Y144" s="93"/>
      <c r="Z144" s="93"/>
      <c r="AA144" s="93"/>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s="66"/>
      <c r="DR144" s="66"/>
      <c r="DS144" s="66"/>
      <c r="DT144" s="66"/>
      <c r="DU144" s="66"/>
      <c r="DV144" s="66"/>
      <c r="DW144" s="66"/>
      <c r="DX144" s="66"/>
      <c r="DY144" s="66"/>
      <c r="DZ144" s="66"/>
      <c r="EA144" s="66"/>
      <c r="EB144" s="66"/>
      <c r="EC144" s="66"/>
      <c r="ED144" s="66"/>
      <c r="EE144" s="66"/>
      <c r="EF144" s="66"/>
      <c r="EG144" s="66"/>
      <c r="EH144" s="66"/>
      <c r="EI144" s="66"/>
      <c r="EJ144" s="66"/>
      <c r="EK144" s="66"/>
      <c r="EL144" s="66"/>
      <c r="EM144" s="66"/>
      <c r="EN144" s="66"/>
      <c r="EO144" s="66"/>
      <c r="EP144" s="66"/>
    </row>
    <row r="145">
      <c r="A145" s="153"/>
      <c r="B145" s="151"/>
      <c r="C145" s="96"/>
      <c r="D145" s="99"/>
      <c r="E145" s="148"/>
      <c r="F145" s="151"/>
      <c r="G145" s="99"/>
      <c r="H145" s="99"/>
      <c r="I145" s="99"/>
      <c r="J145" s="87">
        <f>IF(БД.ОП[Время Чел, сек/оп; сек/м]&gt;БД.ОП[Время машины, сек/оп; сек/м],БД.ОП[Время Чел, сек/оп; сек/м],БД.ОП[Время машины, сек/оп; сек/м])</f>
        <v>0</v>
      </c>
      <c r="K145" s="154"/>
      <c r="L145" s="154"/>
      <c r="M145" s="111">
        <v>0.0</v>
      </c>
      <c r="N14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5" s="90">
        <f>'БД.ОБЩ'!$U$9</f>
        <v>0.4227803618</v>
      </c>
      <c r="P145" s="90">
        <f>'БД.ОБЩ'!$U$10</f>
        <v>0.417907715</v>
      </c>
      <c r="Q145" s="91" t="str">
        <f>IFERROR(__xludf.DUMMYFUNCTION("IF(E145="""","""",IFERROR(QUERY({БД.ОБ[Стоимость 1 сек. эксплуатации без НДС],БД.ОБ[Для базы]},""select Col1 where Col2='""&amp;БД.ОП[Машина]&amp;""'""),""Проблемки""))"),"")</f>
        <v/>
      </c>
      <c r="R145" s="92"/>
      <c r="S145" s="110"/>
      <c r="T145" s="110"/>
      <c r="U145" s="93"/>
      <c r="V145" s="110"/>
      <c r="W145" s="149"/>
      <c r="X145" s="93"/>
      <c r="Y145" s="93"/>
      <c r="Z145" s="93"/>
      <c r="AA145" s="93"/>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c r="DU145" s="66"/>
      <c r="DV145" s="66"/>
      <c r="DW145" s="66"/>
      <c r="DX145" s="66"/>
      <c r="DY145" s="66"/>
      <c r="DZ145" s="66"/>
      <c r="EA145" s="66"/>
      <c r="EB145" s="66"/>
      <c r="EC145" s="66"/>
      <c r="ED145" s="66"/>
      <c r="EE145" s="66"/>
      <c r="EF145" s="66"/>
      <c r="EG145" s="66"/>
      <c r="EH145" s="66"/>
      <c r="EI145" s="66"/>
      <c r="EJ145" s="66"/>
      <c r="EK145" s="66"/>
      <c r="EL145" s="66"/>
      <c r="EM145" s="66"/>
      <c r="EN145" s="66"/>
      <c r="EO145" s="66"/>
      <c r="EP145" s="66"/>
    </row>
    <row r="146">
      <c r="A146" s="153"/>
      <c r="B146" s="151"/>
      <c r="C146" s="96"/>
      <c r="D146" s="99"/>
      <c r="E146" s="148"/>
      <c r="F146" s="151"/>
      <c r="G146" s="99"/>
      <c r="H146" s="99"/>
      <c r="I146" s="99"/>
      <c r="J146" s="87">
        <f>IF(БД.ОП[Время Чел, сек/оп; сек/м]&gt;БД.ОП[Время машины, сек/оп; сек/м],БД.ОП[Время Чел, сек/оп; сек/м],БД.ОП[Время машины, сек/оп; сек/м])</f>
        <v>0</v>
      </c>
      <c r="K146" s="154"/>
      <c r="L146" s="154"/>
      <c r="M146" s="111">
        <v>0.0</v>
      </c>
      <c r="N14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6" s="90">
        <f>'БД.ОБЩ'!$U$9</f>
        <v>0.4227803618</v>
      </c>
      <c r="P146" s="90">
        <f>'БД.ОБЩ'!$U$10</f>
        <v>0.417907715</v>
      </c>
      <c r="Q146" s="91" t="str">
        <f>IFERROR(__xludf.DUMMYFUNCTION("IF(E146="""","""",IFERROR(QUERY({БД.ОБ[Стоимость 1 сек. эксплуатации без НДС],БД.ОБ[Для базы]},""select Col1 where Col2='""&amp;БД.ОП[Машина]&amp;""'""),""Проблемки""))"),"")</f>
        <v/>
      </c>
      <c r="R146" s="92"/>
      <c r="S146" s="110"/>
      <c r="T146" s="110"/>
      <c r="U146" s="93"/>
      <c r="V146" s="110"/>
      <c r="W146" s="149"/>
      <c r="X146" s="93"/>
      <c r="Y146" s="93"/>
      <c r="Z146" s="93"/>
      <c r="AA146" s="93"/>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c r="DU146" s="66"/>
      <c r="DV146" s="66"/>
      <c r="DW146" s="66"/>
      <c r="DX146" s="66"/>
      <c r="DY146" s="66"/>
      <c r="DZ146" s="66"/>
      <c r="EA146" s="66"/>
      <c r="EB146" s="66"/>
      <c r="EC146" s="66"/>
      <c r="ED146" s="66"/>
      <c r="EE146" s="66"/>
      <c r="EF146" s="66"/>
      <c r="EG146" s="66"/>
      <c r="EH146" s="66"/>
      <c r="EI146" s="66"/>
      <c r="EJ146" s="66"/>
      <c r="EK146" s="66"/>
      <c r="EL146" s="66"/>
      <c r="EM146" s="66"/>
      <c r="EN146" s="66"/>
      <c r="EO146" s="66"/>
      <c r="EP146" s="66"/>
    </row>
    <row r="147">
      <c r="A147" s="153"/>
      <c r="B147" s="151"/>
      <c r="C147" s="96"/>
      <c r="D147" s="99"/>
      <c r="E147" s="148"/>
      <c r="F147" s="151"/>
      <c r="G147" s="99"/>
      <c r="H147" s="99"/>
      <c r="I147" s="99"/>
      <c r="J147" s="87">
        <f>IF(БД.ОП[Время Чел, сек/оп; сек/м]&gt;БД.ОП[Время машины, сек/оп; сек/м],БД.ОП[Время Чел, сек/оп; сек/м],БД.ОП[Время машины, сек/оп; сек/м])</f>
        <v>0</v>
      </c>
      <c r="K147" s="154"/>
      <c r="L147" s="154"/>
      <c r="M147" s="111">
        <v>0.0</v>
      </c>
      <c r="N14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7" s="90">
        <f>'БД.ОБЩ'!$U$9</f>
        <v>0.4227803618</v>
      </c>
      <c r="P147" s="90">
        <f>'БД.ОБЩ'!$U$10</f>
        <v>0.417907715</v>
      </c>
      <c r="Q147" s="91" t="str">
        <f>IFERROR(__xludf.DUMMYFUNCTION("IF(E147="""","""",IFERROR(QUERY({БД.ОБ[Стоимость 1 сек. эксплуатации без НДС],БД.ОБ[Для базы]},""select Col1 where Col2='""&amp;БД.ОП[Машина]&amp;""'""),""Проблемки""))"),"")</f>
        <v/>
      </c>
      <c r="R147" s="92"/>
      <c r="S147" s="110"/>
      <c r="T147" s="110"/>
      <c r="U147" s="93"/>
      <c r="V147" s="110"/>
      <c r="W147" s="149"/>
      <c r="X147" s="93"/>
      <c r="Y147" s="93"/>
      <c r="Z147" s="93"/>
      <c r="AA147" s="93"/>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c r="DU147" s="66"/>
      <c r="DV147" s="66"/>
      <c r="DW147" s="66"/>
      <c r="DX147" s="66"/>
      <c r="DY147" s="66"/>
      <c r="DZ147" s="66"/>
      <c r="EA147" s="66"/>
      <c r="EB147" s="66"/>
      <c r="EC147" s="66"/>
      <c r="ED147" s="66"/>
      <c r="EE147" s="66"/>
      <c r="EF147" s="66"/>
      <c r="EG147" s="66"/>
      <c r="EH147" s="66"/>
      <c r="EI147" s="66"/>
      <c r="EJ147" s="66"/>
      <c r="EK147" s="66"/>
      <c r="EL147" s="66"/>
      <c r="EM147" s="66"/>
      <c r="EN147" s="66"/>
      <c r="EO147" s="66"/>
      <c r="EP147" s="66"/>
    </row>
    <row r="148">
      <c r="A148" s="153"/>
      <c r="B148" s="151"/>
      <c r="C148" s="96"/>
      <c r="D148" s="99"/>
      <c r="E148" s="148"/>
      <c r="F148" s="151"/>
      <c r="G148" s="99"/>
      <c r="H148" s="99"/>
      <c r="I148" s="99"/>
      <c r="J148" s="87">
        <f>IF(БД.ОП[Время Чел, сек/оп; сек/м]&gt;БД.ОП[Время машины, сек/оп; сек/м],БД.ОП[Время Чел, сек/оп; сек/м],БД.ОП[Время машины, сек/оп; сек/м])</f>
        <v>0</v>
      </c>
      <c r="K148" s="154"/>
      <c r="L148" s="154"/>
      <c r="M148" s="111">
        <v>0.0</v>
      </c>
      <c r="N14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8" s="90">
        <f>'БД.ОБЩ'!$U$9</f>
        <v>0.4227803618</v>
      </c>
      <c r="P148" s="90">
        <f>'БД.ОБЩ'!$U$10</f>
        <v>0.417907715</v>
      </c>
      <c r="Q148" s="91" t="str">
        <f>IFERROR(__xludf.DUMMYFUNCTION("IF(E148="""","""",IFERROR(QUERY({БД.ОБ[Стоимость 1 сек. эксплуатации без НДС],БД.ОБ[Для базы]},""select Col1 where Col2='""&amp;БД.ОП[Машина]&amp;""'""),""Проблемки""))"),"")</f>
        <v/>
      </c>
      <c r="R148" s="92"/>
      <c r="S148" s="110"/>
      <c r="T148" s="110"/>
      <c r="U148" s="93"/>
      <c r="V148" s="110"/>
      <c r="W148" s="149"/>
      <c r="X148" s="93"/>
      <c r="Y148" s="93"/>
      <c r="Z148" s="93"/>
      <c r="AA148" s="93"/>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6"/>
      <c r="DV148" s="66"/>
      <c r="DW148" s="66"/>
      <c r="DX148" s="66"/>
      <c r="DY148" s="66"/>
      <c r="DZ148" s="66"/>
      <c r="EA148" s="66"/>
      <c r="EB148" s="66"/>
      <c r="EC148" s="66"/>
      <c r="ED148" s="66"/>
      <c r="EE148" s="66"/>
      <c r="EF148" s="66"/>
      <c r="EG148" s="66"/>
      <c r="EH148" s="66"/>
      <c r="EI148" s="66"/>
      <c r="EJ148" s="66"/>
      <c r="EK148" s="66"/>
      <c r="EL148" s="66"/>
      <c r="EM148" s="66"/>
      <c r="EN148" s="66"/>
      <c r="EO148" s="66"/>
      <c r="EP148" s="66"/>
    </row>
    <row r="149">
      <c r="A149" s="153"/>
      <c r="B149" s="151"/>
      <c r="C149" s="96"/>
      <c r="D149" s="99"/>
      <c r="E149" s="148"/>
      <c r="F149" s="151"/>
      <c r="G149" s="99"/>
      <c r="H149" s="99"/>
      <c r="I149" s="99"/>
      <c r="J149" s="87">
        <f>IF(БД.ОП[Время Чел, сек/оп; сек/м]&gt;БД.ОП[Время машины, сек/оп; сек/м],БД.ОП[Время Чел, сек/оп; сек/м],БД.ОП[Время машины, сек/оп; сек/м])</f>
        <v>0</v>
      </c>
      <c r="K149" s="154"/>
      <c r="L149" s="154"/>
      <c r="M149" s="111">
        <v>0.0</v>
      </c>
      <c r="N14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49" s="90">
        <f>'БД.ОБЩ'!$U$9</f>
        <v>0.4227803618</v>
      </c>
      <c r="P149" s="90">
        <f>'БД.ОБЩ'!$U$10</f>
        <v>0.417907715</v>
      </c>
      <c r="Q149" s="91" t="str">
        <f>IFERROR(__xludf.DUMMYFUNCTION("IF(E149="""","""",IFERROR(QUERY({БД.ОБ[Стоимость 1 сек. эксплуатации без НДС],БД.ОБ[Для базы]},""select Col1 where Col2='""&amp;БД.ОП[Машина]&amp;""'""),""Проблемки""))"),"")</f>
        <v/>
      </c>
      <c r="R149" s="92"/>
      <c r="S149" s="110"/>
      <c r="T149" s="110"/>
      <c r="U149" s="93"/>
      <c r="V149" s="110"/>
      <c r="W149" s="149"/>
      <c r="X149" s="93"/>
      <c r="Y149" s="93"/>
      <c r="Z149" s="93"/>
      <c r="AA149" s="93"/>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6"/>
      <c r="DV149" s="66"/>
      <c r="DW149" s="66"/>
      <c r="DX149" s="66"/>
      <c r="DY149" s="66"/>
      <c r="DZ149" s="66"/>
      <c r="EA149" s="66"/>
      <c r="EB149" s="66"/>
      <c r="EC149" s="66"/>
      <c r="ED149" s="66"/>
      <c r="EE149" s="66"/>
      <c r="EF149" s="66"/>
      <c r="EG149" s="66"/>
      <c r="EH149" s="66"/>
      <c r="EI149" s="66"/>
      <c r="EJ149" s="66"/>
      <c r="EK149" s="66"/>
      <c r="EL149" s="66"/>
      <c r="EM149" s="66"/>
      <c r="EN149" s="66"/>
      <c r="EO149" s="66"/>
      <c r="EP149" s="66"/>
    </row>
    <row r="150">
      <c r="A150" s="153"/>
      <c r="B150" s="151"/>
      <c r="C150" s="96"/>
      <c r="D150" s="99"/>
      <c r="E150" s="148"/>
      <c r="F150" s="151"/>
      <c r="G150" s="99"/>
      <c r="H150" s="99"/>
      <c r="I150" s="99"/>
      <c r="J150" s="87">
        <f>IF(БД.ОП[Время Чел, сек/оп; сек/м]&gt;БД.ОП[Время машины, сек/оп; сек/м],БД.ОП[Время Чел, сек/оп; сек/м],БД.ОП[Время машины, сек/оп; сек/м])</f>
        <v>0</v>
      </c>
      <c r="K150" s="154"/>
      <c r="L150" s="154"/>
      <c r="M150" s="111">
        <v>0.0</v>
      </c>
      <c r="N15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0" s="90">
        <f>'БД.ОБЩ'!$U$9</f>
        <v>0.4227803618</v>
      </c>
      <c r="P150" s="90">
        <f>'БД.ОБЩ'!$U$10</f>
        <v>0.417907715</v>
      </c>
      <c r="Q150" s="91" t="str">
        <f>IFERROR(__xludf.DUMMYFUNCTION("IF(E150="""","""",IFERROR(QUERY({БД.ОБ[Стоимость 1 сек. эксплуатации без НДС],БД.ОБ[Для базы]},""select Col1 where Col2='""&amp;БД.ОП[Машина]&amp;""'""),""Проблемки""))"),"")</f>
        <v/>
      </c>
      <c r="R150" s="92"/>
      <c r="S150" s="110"/>
      <c r="T150" s="110"/>
      <c r="U150" s="93"/>
      <c r="V150" s="110"/>
      <c r="W150" s="149"/>
      <c r="X150" s="93"/>
      <c r="Y150" s="93"/>
      <c r="Z150" s="93"/>
      <c r="AA150" s="93"/>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s="66"/>
      <c r="DR150" s="66"/>
      <c r="DS150" s="66"/>
      <c r="DT150" s="66"/>
      <c r="DU150" s="66"/>
      <c r="DV150" s="66"/>
      <c r="DW150" s="66"/>
      <c r="DX150" s="66"/>
      <c r="DY150" s="66"/>
      <c r="DZ150" s="66"/>
      <c r="EA150" s="66"/>
      <c r="EB150" s="66"/>
      <c r="EC150" s="66"/>
      <c r="ED150" s="66"/>
      <c r="EE150" s="66"/>
      <c r="EF150" s="66"/>
      <c r="EG150" s="66"/>
      <c r="EH150" s="66"/>
      <c r="EI150" s="66"/>
      <c r="EJ150" s="66"/>
      <c r="EK150" s="66"/>
      <c r="EL150" s="66"/>
      <c r="EM150" s="66"/>
      <c r="EN150" s="66"/>
      <c r="EO150" s="66"/>
      <c r="EP150" s="66"/>
    </row>
    <row r="151">
      <c r="A151" s="153"/>
      <c r="B151" s="151"/>
      <c r="C151" s="96"/>
      <c r="D151" s="99"/>
      <c r="E151" s="148"/>
      <c r="F151" s="151"/>
      <c r="G151" s="99"/>
      <c r="H151" s="99"/>
      <c r="I151" s="99"/>
      <c r="J151" s="87">
        <f>IF(БД.ОП[Время Чел, сек/оп; сек/м]&gt;БД.ОП[Время машины, сек/оп; сек/м],БД.ОП[Время Чел, сек/оп; сек/м],БД.ОП[Время машины, сек/оп; сек/м])</f>
        <v>0</v>
      </c>
      <c r="K151" s="154"/>
      <c r="L151" s="154"/>
      <c r="M151" s="111">
        <v>0.0</v>
      </c>
      <c r="N15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1" s="90">
        <f>'БД.ОБЩ'!$U$9</f>
        <v>0.4227803618</v>
      </c>
      <c r="P151" s="90">
        <f>'БД.ОБЩ'!$U$10</f>
        <v>0.417907715</v>
      </c>
      <c r="Q151" s="91" t="str">
        <f>IFERROR(__xludf.DUMMYFUNCTION("IF(E151="""","""",IFERROR(QUERY({БД.ОБ[Стоимость 1 сек. эксплуатации без НДС],БД.ОБ[Для базы]},""select Col1 where Col2='""&amp;БД.ОП[Машина]&amp;""'""),""Проблемки""))"),"")</f>
        <v/>
      </c>
      <c r="R151" s="92"/>
      <c r="S151" s="110"/>
      <c r="T151" s="110"/>
      <c r="U151" s="93"/>
      <c r="V151" s="110"/>
      <c r="W151" s="149"/>
      <c r="X151" s="93"/>
      <c r="Y151" s="93"/>
      <c r="Z151" s="93"/>
      <c r="AA151" s="93"/>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c r="CY151" s="66"/>
      <c r="CZ151" s="66"/>
      <c r="DA151" s="66"/>
      <c r="DB151" s="66"/>
      <c r="DC151" s="66"/>
      <c r="DD151" s="66"/>
      <c r="DE151" s="66"/>
      <c r="DF151" s="66"/>
      <c r="DG151" s="66"/>
      <c r="DH151" s="66"/>
      <c r="DI151" s="66"/>
      <c r="DJ151" s="66"/>
      <c r="DK151" s="66"/>
      <c r="DL151" s="66"/>
      <c r="DM151" s="66"/>
      <c r="DN151" s="66"/>
      <c r="DO151" s="66"/>
      <c r="DP151" s="66"/>
      <c r="DQ151" s="66"/>
      <c r="DR151" s="66"/>
      <c r="DS151" s="66"/>
      <c r="DT151" s="66"/>
      <c r="DU151" s="66"/>
      <c r="DV151" s="66"/>
      <c r="DW151" s="66"/>
      <c r="DX151" s="66"/>
      <c r="DY151" s="66"/>
      <c r="DZ151" s="66"/>
      <c r="EA151" s="66"/>
      <c r="EB151" s="66"/>
      <c r="EC151" s="66"/>
      <c r="ED151" s="66"/>
      <c r="EE151" s="66"/>
      <c r="EF151" s="66"/>
      <c r="EG151" s="66"/>
      <c r="EH151" s="66"/>
      <c r="EI151" s="66"/>
      <c r="EJ151" s="66"/>
      <c r="EK151" s="66"/>
      <c r="EL151" s="66"/>
      <c r="EM151" s="66"/>
      <c r="EN151" s="66"/>
      <c r="EO151" s="66"/>
      <c r="EP151" s="66"/>
    </row>
    <row r="152">
      <c r="A152" s="153"/>
      <c r="B152" s="151"/>
      <c r="C152" s="96"/>
      <c r="D152" s="99"/>
      <c r="E152" s="148"/>
      <c r="F152" s="151"/>
      <c r="G152" s="99"/>
      <c r="H152" s="99"/>
      <c r="I152" s="99"/>
      <c r="J152" s="87">
        <f>IF(БД.ОП[Время Чел, сек/оп; сек/м]&gt;БД.ОП[Время машины, сек/оп; сек/м],БД.ОП[Время Чел, сек/оп; сек/м],БД.ОП[Время машины, сек/оп; сек/м])</f>
        <v>0</v>
      </c>
      <c r="K152" s="154"/>
      <c r="L152" s="154"/>
      <c r="M152" s="111">
        <v>0.0</v>
      </c>
      <c r="N15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2" s="90">
        <f>'БД.ОБЩ'!$U$9</f>
        <v>0.4227803618</v>
      </c>
      <c r="P152" s="90">
        <f>'БД.ОБЩ'!$U$10</f>
        <v>0.417907715</v>
      </c>
      <c r="Q152" s="91" t="str">
        <f>IFERROR(__xludf.DUMMYFUNCTION("IF(E152="""","""",IFERROR(QUERY({БД.ОБ[Стоимость 1 сек. эксплуатации без НДС],БД.ОБ[Для базы]},""select Col1 where Col2='""&amp;БД.ОП[Машина]&amp;""'""),""Проблемки""))"),"")</f>
        <v/>
      </c>
      <c r="R152" s="92"/>
      <c r="S152" s="110"/>
      <c r="T152" s="110"/>
      <c r="U152" s="93"/>
      <c r="V152" s="110"/>
      <c r="W152" s="149"/>
      <c r="X152" s="93"/>
      <c r="Y152" s="93"/>
      <c r="Z152" s="93"/>
      <c r="AA152" s="93"/>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c r="CY152" s="66"/>
      <c r="CZ152" s="66"/>
      <c r="DA152" s="66"/>
      <c r="DB152" s="66"/>
      <c r="DC152" s="66"/>
      <c r="DD152" s="66"/>
      <c r="DE152" s="66"/>
      <c r="DF152" s="66"/>
      <c r="DG152" s="66"/>
      <c r="DH152" s="66"/>
      <c r="DI152" s="66"/>
      <c r="DJ152" s="66"/>
      <c r="DK152" s="66"/>
      <c r="DL152" s="66"/>
      <c r="DM152" s="66"/>
      <c r="DN152" s="66"/>
      <c r="DO152" s="66"/>
      <c r="DP152" s="66"/>
      <c r="DQ152" s="66"/>
      <c r="DR152" s="66"/>
      <c r="DS152" s="66"/>
      <c r="DT152" s="66"/>
      <c r="DU152" s="66"/>
      <c r="DV152" s="66"/>
      <c r="DW152" s="66"/>
      <c r="DX152" s="66"/>
      <c r="DY152" s="66"/>
      <c r="DZ152" s="66"/>
      <c r="EA152" s="66"/>
      <c r="EB152" s="66"/>
      <c r="EC152" s="66"/>
      <c r="ED152" s="66"/>
      <c r="EE152" s="66"/>
      <c r="EF152" s="66"/>
      <c r="EG152" s="66"/>
      <c r="EH152" s="66"/>
      <c r="EI152" s="66"/>
      <c r="EJ152" s="66"/>
      <c r="EK152" s="66"/>
      <c r="EL152" s="66"/>
      <c r="EM152" s="66"/>
      <c r="EN152" s="66"/>
      <c r="EO152" s="66"/>
      <c r="EP152" s="66"/>
    </row>
    <row r="153">
      <c r="A153" s="153"/>
      <c r="B153" s="151"/>
      <c r="C153" s="96"/>
      <c r="D153" s="99"/>
      <c r="E153" s="148"/>
      <c r="F153" s="151"/>
      <c r="G153" s="99"/>
      <c r="H153" s="99"/>
      <c r="I153" s="99"/>
      <c r="J153" s="87">
        <f>IF(БД.ОП[Время Чел, сек/оп; сек/м]&gt;БД.ОП[Время машины, сек/оп; сек/м],БД.ОП[Время Чел, сек/оп; сек/м],БД.ОП[Время машины, сек/оп; сек/м])</f>
        <v>0</v>
      </c>
      <c r="K153" s="154"/>
      <c r="L153" s="154"/>
      <c r="M153" s="111">
        <v>0.0</v>
      </c>
      <c r="N15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3" s="90">
        <f>'БД.ОБЩ'!$U$9</f>
        <v>0.4227803618</v>
      </c>
      <c r="P153" s="90">
        <f>'БД.ОБЩ'!$U$10</f>
        <v>0.417907715</v>
      </c>
      <c r="Q153" s="91" t="str">
        <f>IFERROR(__xludf.DUMMYFUNCTION("IF(E153="""","""",IFERROR(QUERY({БД.ОБ[Стоимость 1 сек. эксплуатации без НДС],БД.ОБ[Для базы]},""select Col1 where Col2='""&amp;БД.ОП[Машина]&amp;""'""),""Проблемки""))"),"")</f>
        <v/>
      </c>
      <c r="R153" s="92"/>
      <c r="S153" s="110"/>
      <c r="T153" s="110"/>
      <c r="U153" s="93"/>
      <c r="V153" s="110"/>
      <c r="W153" s="149"/>
      <c r="X153" s="93"/>
      <c r="Y153" s="93"/>
      <c r="Z153" s="93"/>
      <c r="AA153" s="93"/>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c r="DA153" s="66"/>
      <c r="DB153" s="66"/>
      <c r="DC153" s="66"/>
      <c r="DD153" s="66"/>
      <c r="DE153" s="66"/>
      <c r="DF153" s="66"/>
      <c r="DG153" s="66"/>
      <c r="DH153" s="66"/>
      <c r="DI153" s="66"/>
      <c r="DJ153" s="66"/>
      <c r="DK153" s="66"/>
      <c r="DL153" s="66"/>
      <c r="DM153" s="66"/>
      <c r="DN153" s="66"/>
      <c r="DO153" s="66"/>
      <c r="DP153" s="66"/>
      <c r="DQ153" s="66"/>
      <c r="DR153" s="66"/>
      <c r="DS153" s="66"/>
      <c r="DT153" s="66"/>
      <c r="DU153" s="66"/>
      <c r="DV153" s="66"/>
      <c r="DW153" s="66"/>
      <c r="DX153" s="66"/>
      <c r="DY153" s="66"/>
      <c r="DZ153" s="66"/>
      <c r="EA153" s="66"/>
      <c r="EB153" s="66"/>
      <c r="EC153" s="66"/>
      <c r="ED153" s="66"/>
      <c r="EE153" s="66"/>
      <c r="EF153" s="66"/>
      <c r="EG153" s="66"/>
      <c r="EH153" s="66"/>
      <c r="EI153" s="66"/>
      <c r="EJ153" s="66"/>
      <c r="EK153" s="66"/>
      <c r="EL153" s="66"/>
      <c r="EM153" s="66"/>
      <c r="EN153" s="66"/>
      <c r="EO153" s="66"/>
      <c r="EP153" s="66"/>
    </row>
    <row r="154">
      <c r="A154" s="153"/>
      <c r="B154" s="151"/>
      <c r="C154" s="96"/>
      <c r="D154" s="99"/>
      <c r="E154" s="148"/>
      <c r="F154" s="151"/>
      <c r="G154" s="99"/>
      <c r="H154" s="99"/>
      <c r="I154" s="99"/>
      <c r="J154" s="87">
        <f>IF(БД.ОП[Время Чел, сек/оп; сек/м]&gt;БД.ОП[Время машины, сек/оп; сек/м],БД.ОП[Время Чел, сек/оп; сек/м],БД.ОП[Время машины, сек/оп; сек/м])</f>
        <v>0</v>
      </c>
      <c r="K154" s="154"/>
      <c r="L154" s="154"/>
      <c r="M154" s="111">
        <v>0.0</v>
      </c>
      <c r="N15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4" s="90">
        <f>'БД.ОБЩ'!$U$9</f>
        <v>0.4227803618</v>
      </c>
      <c r="P154" s="90">
        <f>'БД.ОБЩ'!$U$10</f>
        <v>0.417907715</v>
      </c>
      <c r="Q154" s="91" t="str">
        <f>IFERROR(__xludf.DUMMYFUNCTION("IF(E154="""","""",IFERROR(QUERY({БД.ОБ[Стоимость 1 сек. эксплуатации без НДС],БД.ОБ[Для базы]},""select Col1 where Col2='""&amp;БД.ОП[Машина]&amp;""'""),""Проблемки""))"),"")</f>
        <v/>
      </c>
      <c r="R154" s="92"/>
      <c r="S154" s="110"/>
      <c r="T154" s="110"/>
      <c r="U154" s="93"/>
      <c r="V154" s="110"/>
      <c r="W154" s="149"/>
      <c r="X154" s="93"/>
      <c r="Y154" s="93"/>
      <c r="Z154" s="93"/>
      <c r="AA154" s="93"/>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c r="DO154" s="66"/>
      <c r="DP154" s="66"/>
      <c r="DQ154" s="66"/>
      <c r="DR154" s="66"/>
      <c r="DS154" s="66"/>
      <c r="DT154" s="66"/>
      <c r="DU154" s="66"/>
      <c r="DV154" s="66"/>
      <c r="DW154" s="66"/>
      <c r="DX154" s="66"/>
      <c r="DY154" s="66"/>
      <c r="DZ154" s="66"/>
      <c r="EA154" s="66"/>
      <c r="EB154" s="66"/>
      <c r="EC154" s="66"/>
      <c r="ED154" s="66"/>
      <c r="EE154" s="66"/>
      <c r="EF154" s="66"/>
      <c r="EG154" s="66"/>
      <c r="EH154" s="66"/>
      <c r="EI154" s="66"/>
      <c r="EJ154" s="66"/>
      <c r="EK154" s="66"/>
      <c r="EL154" s="66"/>
      <c r="EM154" s="66"/>
      <c r="EN154" s="66"/>
      <c r="EO154" s="66"/>
      <c r="EP154" s="66"/>
    </row>
    <row r="155">
      <c r="A155" s="153"/>
      <c r="B155" s="151"/>
      <c r="C155" s="96"/>
      <c r="D155" s="99"/>
      <c r="E155" s="148"/>
      <c r="F155" s="151"/>
      <c r="G155" s="99"/>
      <c r="H155" s="99"/>
      <c r="I155" s="99"/>
      <c r="J155" s="87">
        <f>IF(БД.ОП[Время Чел, сек/оп; сек/м]&gt;БД.ОП[Время машины, сек/оп; сек/м],БД.ОП[Время Чел, сек/оп; сек/м],БД.ОП[Время машины, сек/оп; сек/м])</f>
        <v>0</v>
      </c>
      <c r="K155" s="154"/>
      <c r="L155" s="154"/>
      <c r="M155" s="111">
        <v>0.0</v>
      </c>
      <c r="N15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5" s="90">
        <f>'БД.ОБЩ'!$U$9</f>
        <v>0.4227803618</v>
      </c>
      <c r="P155" s="90">
        <f>'БД.ОБЩ'!$U$10</f>
        <v>0.417907715</v>
      </c>
      <c r="Q155" s="91" t="str">
        <f>IFERROR(__xludf.DUMMYFUNCTION("IF(E155="""","""",IFERROR(QUERY({БД.ОБ[Стоимость 1 сек. эксплуатации без НДС],БД.ОБ[Для базы]},""select Col1 where Col2='""&amp;БД.ОП[Машина]&amp;""'""),""Проблемки""))"),"")</f>
        <v/>
      </c>
      <c r="R155" s="92"/>
      <c r="S155" s="110"/>
      <c r="T155" s="110"/>
      <c r="U155" s="93"/>
      <c r="V155" s="110"/>
      <c r="W155" s="149"/>
      <c r="X155" s="93"/>
      <c r="Y155" s="93"/>
      <c r="Z155" s="93"/>
      <c r="AA155" s="93"/>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6"/>
      <c r="DI155" s="66"/>
      <c r="DJ155" s="66"/>
      <c r="DK155" s="66"/>
      <c r="DL155" s="66"/>
      <c r="DM155" s="66"/>
      <c r="DN155" s="66"/>
      <c r="DO155" s="66"/>
      <c r="DP155" s="66"/>
      <c r="DQ155" s="66"/>
      <c r="DR155" s="66"/>
      <c r="DS155" s="66"/>
      <c r="DT155" s="66"/>
      <c r="DU155" s="66"/>
      <c r="DV155" s="66"/>
      <c r="DW155" s="66"/>
      <c r="DX155" s="66"/>
      <c r="DY155" s="66"/>
      <c r="DZ155" s="66"/>
      <c r="EA155" s="66"/>
      <c r="EB155" s="66"/>
      <c r="EC155" s="66"/>
      <c r="ED155" s="66"/>
      <c r="EE155" s="66"/>
      <c r="EF155" s="66"/>
      <c r="EG155" s="66"/>
      <c r="EH155" s="66"/>
      <c r="EI155" s="66"/>
      <c r="EJ155" s="66"/>
      <c r="EK155" s="66"/>
      <c r="EL155" s="66"/>
      <c r="EM155" s="66"/>
      <c r="EN155" s="66"/>
      <c r="EO155" s="66"/>
      <c r="EP155" s="66"/>
    </row>
    <row r="156">
      <c r="A156" s="153"/>
      <c r="B156" s="151"/>
      <c r="C156" s="96"/>
      <c r="D156" s="99"/>
      <c r="E156" s="148"/>
      <c r="F156" s="151"/>
      <c r="G156" s="99"/>
      <c r="H156" s="99"/>
      <c r="I156" s="99"/>
      <c r="J156" s="87">
        <f>IF(БД.ОП[Время Чел, сек/оп; сек/м]&gt;БД.ОП[Время машины, сек/оп; сек/м],БД.ОП[Время Чел, сек/оп; сек/м],БД.ОП[Время машины, сек/оп; сек/м])</f>
        <v>0</v>
      </c>
      <c r="K156" s="154"/>
      <c r="L156" s="154"/>
      <c r="M156" s="111">
        <v>0.0</v>
      </c>
      <c r="N15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6" s="90">
        <f>'БД.ОБЩ'!$U$9</f>
        <v>0.4227803618</v>
      </c>
      <c r="P156" s="90">
        <f>'БД.ОБЩ'!$U$10</f>
        <v>0.417907715</v>
      </c>
      <c r="Q156" s="91" t="str">
        <f>IFERROR(__xludf.DUMMYFUNCTION("IF(E156="""","""",IFERROR(QUERY({БД.ОБ[Стоимость 1 сек. эксплуатации без НДС],БД.ОБ[Для базы]},""select Col1 where Col2='""&amp;БД.ОП[Машина]&amp;""'""),""Проблемки""))"),"")</f>
        <v/>
      </c>
      <c r="R156" s="92"/>
      <c r="S156" s="110"/>
      <c r="T156" s="110"/>
      <c r="U156" s="93"/>
      <c r="V156" s="110"/>
      <c r="W156" s="149"/>
      <c r="X156" s="93"/>
      <c r="Y156" s="93"/>
      <c r="Z156" s="93"/>
      <c r="AA156" s="93"/>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c r="CY156" s="66"/>
      <c r="CZ156" s="66"/>
      <c r="DA156" s="66"/>
      <c r="DB156" s="66"/>
      <c r="DC156" s="66"/>
      <c r="DD156" s="66"/>
      <c r="DE156" s="66"/>
      <c r="DF156" s="66"/>
      <c r="DG156" s="66"/>
      <c r="DH156" s="66"/>
      <c r="DI156" s="66"/>
      <c r="DJ156" s="66"/>
      <c r="DK156" s="66"/>
      <c r="DL156" s="66"/>
      <c r="DM156" s="66"/>
      <c r="DN156" s="66"/>
      <c r="DO156" s="66"/>
      <c r="DP156" s="66"/>
      <c r="DQ156" s="66"/>
      <c r="DR156" s="66"/>
      <c r="DS156" s="66"/>
      <c r="DT156" s="66"/>
      <c r="DU156" s="66"/>
      <c r="DV156" s="66"/>
      <c r="DW156" s="66"/>
      <c r="DX156" s="66"/>
      <c r="DY156" s="66"/>
      <c r="DZ156" s="66"/>
      <c r="EA156" s="66"/>
      <c r="EB156" s="66"/>
      <c r="EC156" s="66"/>
      <c r="ED156" s="66"/>
      <c r="EE156" s="66"/>
      <c r="EF156" s="66"/>
      <c r="EG156" s="66"/>
      <c r="EH156" s="66"/>
      <c r="EI156" s="66"/>
      <c r="EJ156" s="66"/>
      <c r="EK156" s="66"/>
      <c r="EL156" s="66"/>
      <c r="EM156" s="66"/>
      <c r="EN156" s="66"/>
      <c r="EO156" s="66"/>
      <c r="EP156" s="66"/>
    </row>
    <row r="157">
      <c r="A157" s="153"/>
      <c r="B157" s="151"/>
      <c r="C157" s="96"/>
      <c r="D157" s="99"/>
      <c r="E157" s="148"/>
      <c r="F157" s="151"/>
      <c r="G157" s="99"/>
      <c r="H157" s="99"/>
      <c r="I157" s="99"/>
      <c r="J157" s="87">
        <f>IF(БД.ОП[Время Чел, сек/оп; сек/м]&gt;БД.ОП[Время машины, сек/оп; сек/м],БД.ОП[Время Чел, сек/оп; сек/м],БД.ОП[Время машины, сек/оп; сек/м])</f>
        <v>0</v>
      </c>
      <c r="K157" s="154"/>
      <c r="L157" s="154"/>
      <c r="M157" s="111">
        <v>0.0</v>
      </c>
      <c r="N15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7" s="90">
        <f>'БД.ОБЩ'!$U$9</f>
        <v>0.4227803618</v>
      </c>
      <c r="P157" s="90">
        <f>'БД.ОБЩ'!$U$10</f>
        <v>0.417907715</v>
      </c>
      <c r="Q157" s="91" t="str">
        <f>IFERROR(__xludf.DUMMYFUNCTION("IF(E157="""","""",IFERROR(QUERY({БД.ОБ[Стоимость 1 сек. эксплуатации без НДС],БД.ОБ[Для базы]},""select Col1 where Col2='""&amp;БД.ОП[Машина]&amp;""'""),""Проблемки""))"),"")</f>
        <v/>
      </c>
      <c r="R157" s="92"/>
      <c r="S157" s="110"/>
      <c r="T157" s="110"/>
      <c r="U157" s="93"/>
      <c r="V157" s="110"/>
      <c r="W157" s="149"/>
      <c r="X157" s="93"/>
      <c r="Y157" s="93"/>
      <c r="Z157" s="93"/>
      <c r="AA157" s="93"/>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6"/>
      <c r="DI157" s="66"/>
      <c r="DJ157" s="66"/>
      <c r="DK157" s="66"/>
      <c r="DL157" s="66"/>
      <c r="DM157" s="66"/>
      <c r="DN157" s="66"/>
      <c r="DO157" s="66"/>
      <c r="DP157" s="66"/>
      <c r="DQ157" s="66"/>
      <c r="DR157" s="66"/>
      <c r="DS157" s="66"/>
      <c r="DT157" s="66"/>
      <c r="DU157" s="66"/>
      <c r="DV157" s="66"/>
      <c r="DW157" s="66"/>
      <c r="DX157" s="66"/>
      <c r="DY157" s="66"/>
      <c r="DZ157" s="66"/>
      <c r="EA157" s="66"/>
      <c r="EB157" s="66"/>
      <c r="EC157" s="66"/>
      <c r="ED157" s="66"/>
      <c r="EE157" s="66"/>
      <c r="EF157" s="66"/>
      <c r="EG157" s="66"/>
      <c r="EH157" s="66"/>
      <c r="EI157" s="66"/>
      <c r="EJ157" s="66"/>
      <c r="EK157" s="66"/>
      <c r="EL157" s="66"/>
      <c r="EM157" s="66"/>
      <c r="EN157" s="66"/>
      <c r="EO157" s="66"/>
      <c r="EP157" s="66"/>
    </row>
    <row r="158">
      <c r="A158" s="153"/>
      <c r="B158" s="151"/>
      <c r="C158" s="96"/>
      <c r="D158" s="99"/>
      <c r="E158" s="148"/>
      <c r="F158" s="151"/>
      <c r="G158" s="99"/>
      <c r="H158" s="99"/>
      <c r="I158" s="99"/>
      <c r="J158" s="87">
        <f>IF(БД.ОП[Время Чел, сек/оп; сек/м]&gt;БД.ОП[Время машины, сек/оп; сек/м],БД.ОП[Время Чел, сек/оп; сек/м],БД.ОП[Время машины, сек/оп; сек/м])</f>
        <v>0</v>
      </c>
      <c r="K158" s="154"/>
      <c r="L158" s="154"/>
      <c r="M158" s="111">
        <v>0.0</v>
      </c>
      <c r="N15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8" s="90">
        <f>'БД.ОБЩ'!$U$9</f>
        <v>0.4227803618</v>
      </c>
      <c r="P158" s="90">
        <f>'БД.ОБЩ'!$U$10</f>
        <v>0.417907715</v>
      </c>
      <c r="Q158" s="91" t="str">
        <f>IFERROR(__xludf.DUMMYFUNCTION("IF(E158="""","""",IFERROR(QUERY({БД.ОБ[Стоимость 1 сек. эксплуатации без НДС],БД.ОБ[Для базы]},""select Col1 where Col2='""&amp;БД.ОП[Машина]&amp;""'""),""Проблемки""))"),"")</f>
        <v/>
      </c>
      <c r="R158" s="92"/>
      <c r="S158" s="110"/>
      <c r="T158" s="110"/>
      <c r="U158" s="93"/>
      <c r="V158" s="110"/>
      <c r="W158" s="149"/>
      <c r="X158" s="93"/>
      <c r="Y158" s="93"/>
      <c r="Z158" s="93"/>
      <c r="AA158" s="93"/>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c r="CY158" s="66"/>
      <c r="CZ158" s="66"/>
      <c r="DA158" s="66"/>
      <c r="DB158" s="66"/>
      <c r="DC158" s="66"/>
      <c r="DD158" s="66"/>
      <c r="DE158" s="66"/>
      <c r="DF158" s="66"/>
      <c r="DG158" s="66"/>
      <c r="DH158" s="66"/>
      <c r="DI158" s="66"/>
      <c r="DJ158" s="66"/>
      <c r="DK158" s="66"/>
      <c r="DL158" s="66"/>
      <c r="DM158" s="66"/>
      <c r="DN158" s="66"/>
      <c r="DO158" s="66"/>
      <c r="DP158" s="66"/>
      <c r="DQ158" s="66"/>
      <c r="DR158" s="66"/>
      <c r="DS158" s="66"/>
      <c r="DT158" s="66"/>
      <c r="DU158" s="66"/>
      <c r="DV158" s="66"/>
      <c r="DW158" s="66"/>
      <c r="DX158" s="66"/>
      <c r="DY158" s="66"/>
      <c r="DZ158" s="66"/>
      <c r="EA158" s="66"/>
      <c r="EB158" s="66"/>
      <c r="EC158" s="66"/>
      <c r="ED158" s="66"/>
      <c r="EE158" s="66"/>
      <c r="EF158" s="66"/>
      <c r="EG158" s="66"/>
      <c r="EH158" s="66"/>
      <c r="EI158" s="66"/>
      <c r="EJ158" s="66"/>
      <c r="EK158" s="66"/>
      <c r="EL158" s="66"/>
      <c r="EM158" s="66"/>
      <c r="EN158" s="66"/>
      <c r="EO158" s="66"/>
      <c r="EP158" s="66"/>
    </row>
    <row r="159">
      <c r="A159" s="153"/>
      <c r="B159" s="151"/>
      <c r="C159" s="96"/>
      <c r="D159" s="99"/>
      <c r="E159" s="148"/>
      <c r="F159" s="151"/>
      <c r="G159" s="99"/>
      <c r="H159" s="99"/>
      <c r="I159" s="99"/>
      <c r="J159" s="87">
        <f>IF(БД.ОП[Время Чел, сек/оп; сек/м]&gt;БД.ОП[Время машины, сек/оп; сек/м],БД.ОП[Время Чел, сек/оп; сек/м],БД.ОП[Время машины, сек/оп; сек/м])</f>
        <v>0</v>
      </c>
      <c r="K159" s="154"/>
      <c r="L159" s="154"/>
      <c r="M159" s="111">
        <v>0.0</v>
      </c>
      <c r="N15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59" s="90">
        <f>'БД.ОБЩ'!$U$9</f>
        <v>0.4227803618</v>
      </c>
      <c r="P159" s="90">
        <f>'БД.ОБЩ'!$U$10</f>
        <v>0.417907715</v>
      </c>
      <c r="Q159" s="91" t="str">
        <f>IFERROR(__xludf.DUMMYFUNCTION("IF(E159="""","""",IFERROR(QUERY({БД.ОБ[Стоимость 1 сек. эксплуатации без НДС],БД.ОБ[Для базы]},""select Col1 where Col2='""&amp;БД.ОП[Машина]&amp;""'""),""Проблемки""))"),"")</f>
        <v/>
      </c>
      <c r="R159" s="92"/>
      <c r="S159" s="110"/>
      <c r="T159" s="110"/>
      <c r="U159" s="93"/>
      <c r="V159" s="110"/>
      <c r="W159" s="149"/>
      <c r="X159" s="93"/>
      <c r="Y159" s="93"/>
      <c r="Z159" s="93"/>
      <c r="AA159" s="93"/>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c r="CY159" s="66"/>
      <c r="CZ159" s="66"/>
      <c r="DA159" s="66"/>
      <c r="DB159" s="66"/>
      <c r="DC159" s="66"/>
      <c r="DD159" s="66"/>
      <c r="DE159" s="66"/>
      <c r="DF159" s="66"/>
      <c r="DG159" s="66"/>
      <c r="DH159" s="66"/>
      <c r="DI159" s="66"/>
      <c r="DJ159" s="66"/>
      <c r="DK159" s="66"/>
      <c r="DL159" s="66"/>
      <c r="DM159" s="66"/>
      <c r="DN159" s="66"/>
      <c r="DO159" s="66"/>
      <c r="DP159" s="66"/>
      <c r="DQ159" s="66"/>
      <c r="DR159" s="66"/>
      <c r="DS159" s="66"/>
      <c r="DT159" s="66"/>
      <c r="DU159" s="66"/>
      <c r="DV159" s="66"/>
      <c r="DW159" s="66"/>
      <c r="DX159" s="66"/>
      <c r="DY159" s="66"/>
      <c r="DZ159" s="66"/>
      <c r="EA159" s="66"/>
      <c r="EB159" s="66"/>
      <c r="EC159" s="66"/>
      <c r="ED159" s="66"/>
      <c r="EE159" s="66"/>
      <c r="EF159" s="66"/>
      <c r="EG159" s="66"/>
      <c r="EH159" s="66"/>
      <c r="EI159" s="66"/>
      <c r="EJ159" s="66"/>
      <c r="EK159" s="66"/>
      <c r="EL159" s="66"/>
      <c r="EM159" s="66"/>
      <c r="EN159" s="66"/>
      <c r="EO159" s="66"/>
      <c r="EP159" s="66"/>
    </row>
    <row r="160">
      <c r="A160" s="153"/>
      <c r="B160" s="151"/>
      <c r="C160" s="96"/>
      <c r="D160" s="99"/>
      <c r="E160" s="148"/>
      <c r="F160" s="151"/>
      <c r="G160" s="99"/>
      <c r="H160" s="99"/>
      <c r="I160" s="99"/>
      <c r="J160" s="87">
        <f>IF(БД.ОП[Время Чел, сек/оп; сек/м]&gt;БД.ОП[Время машины, сек/оп; сек/м],БД.ОП[Время Чел, сек/оп; сек/м],БД.ОП[Время машины, сек/оп; сек/м])</f>
        <v>0</v>
      </c>
      <c r="K160" s="154"/>
      <c r="L160" s="154"/>
      <c r="M160" s="111">
        <v>0.0</v>
      </c>
      <c r="N16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0" s="90">
        <f>'БД.ОБЩ'!$U$9</f>
        <v>0.4227803618</v>
      </c>
      <c r="P160" s="90">
        <f>'БД.ОБЩ'!$U$10</f>
        <v>0.417907715</v>
      </c>
      <c r="Q160" s="91" t="str">
        <f>IFERROR(__xludf.DUMMYFUNCTION("IF(E160="""","""",IFERROR(QUERY({БД.ОБ[Стоимость 1 сек. эксплуатации без НДС],БД.ОБ[Для базы]},""select Col1 where Col2='""&amp;БД.ОП[Машина]&amp;""'""),""Проблемки""))"),"")</f>
        <v/>
      </c>
      <c r="R160" s="92"/>
      <c r="S160" s="110"/>
      <c r="T160" s="110"/>
      <c r="U160" s="93"/>
      <c r="V160" s="110"/>
      <c r="W160" s="149"/>
      <c r="X160" s="93"/>
      <c r="Y160" s="93"/>
      <c r="Z160" s="93"/>
      <c r="AA160" s="93"/>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c r="DA160" s="66"/>
      <c r="DB160" s="66"/>
      <c r="DC160" s="66"/>
      <c r="DD160" s="66"/>
      <c r="DE160" s="66"/>
      <c r="DF160" s="66"/>
      <c r="DG160" s="66"/>
      <c r="DH160" s="66"/>
      <c r="DI160" s="66"/>
      <c r="DJ160" s="66"/>
      <c r="DK160" s="66"/>
      <c r="DL160" s="66"/>
      <c r="DM160" s="66"/>
      <c r="DN160" s="66"/>
      <c r="DO160" s="66"/>
      <c r="DP160" s="66"/>
      <c r="DQ160" s="66"/>
      <c r="DR160" s="66"/>
      <c r="DS160" s="66"/>
      <c r="DT160" s="66"/>
      <c r="DU160" s="66"/>
      <c r="DV160" s="66"/>
      <c r="DW160" s="66"/>
      <c r="DX160" s="66"/>
      <c r="DY160" s="66"/>
      <c r="DZ160" s="66"/>
      <c r="EA160" s="66"/>
      <c r="EB160" s="66"/>
      <c r="EC160" s="66"/>
      <c r="ED160" s="66"/>
      <c r="EE160" s="66"/>
      <c r="EF160" s="66"/>
      <c r="EG160" s="66"/>
      <c r="EH160" s="66"/>
      <c r="EI160" s="66"/>
      <c r="EJ160" s="66"/>
      <c r="EK160" s="66"/>
      <c r="EL160" s="66"/>
      <c r="EM160" s="66"/>
      <c r="EN160" s="66"/>
      <c r="EO160" s="66"/>
      <c r="EP160" s="66"/>
    </row>
    <row r="161">
      <c r="A161" s="153"/>
      <c r="B161" s="151"/>
      <c r="C161" s="96"/>
      <c r="D161" s="99"/>
      <c r="E161" s="148"/>
      <c r="F161" s="151"/>
      <c r="G161" s="99"/>
      <c r="H161" s="99"/>
      <c r="I161" s="99"/>
      <c r="J161" s="87">
        <f>IF(БД.ОП[Время Чел, сек/оп; сек/м]&gt;БД.ОП[Время машины, сек/оп; сек/м],БД.ОП[Время Чел, сек/оп; сек/м],БД.ОП[Время машины, сек/оп; сек/м])</f>
        <v>0</v>
      </c>
      <c r="K161" s="154"/>
      <c r="L161" s="154"/>
      <c r="M161" s="111">
        <v>0.0</v>
      </c>
      <c r="N16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1" s="90">
        <f>'БД.ОБЩ'!$U$9</f>
        <v>0.4227803618</v>
      </c>
      <c r="P161" s="90">
        <f>'БД.ОБЩ'!$U$10</f>
        <v>0.417907715</v>
      </c>
      <c r="Q161" s="91" t="str">
        <f>IFERROR(__xludf.DUMMYFUNCTION("IF(E161="""","""",IFERROR(QUERY({БД.ОБ[Стоимость 1 сек. эксплуатации без НДС],БД.ОБ[Для базы]},""select Col1 where Col2='""&amp;БД.ОП[Машина]&amp;""'""),""Проблемки""))"),"")</f>
        <v/>
      </c>
      <c r="R161" s="92"/>
      <c r="S161" s="110"/>
      <c r="T161" s="110"/>
      <c r="U161" s="93"/>
      <c r="V161" s="110"/>
      <c r="W161" s="149"/>
      <c r="X161" s="93"/>
      <c r="Y161" s="93"/>
      <c r="Z161" s="93"/>
      <c r="AA161" s="93"/>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6"/>
      <c r="DI161" s="66"/>
      <c r="DJ161" s="66"/>
      <c r="DK161" s="66"/>
      <c r="DL161" s="66"/>
      <c r="DM161" s="66"/>
      <c r="DN161" s="66"/>
      <c r="DO161" s="66"/>
      <c r="DP161" s="66"/>
      <c r="DQ161" s="66"/>
      <c r="DR161" s="66"/>
      <c r="DS161" s="66"/>
      <c r="DT161" s="66"/>
      <c r="DU161" s="66"/>
      <c r="DV161" s="66"/>
      <c r="DW161" s="66"/>
      <c r="DX161" s="66"/>
      <c r="DY161" s="66"/>
      <c r="DZ161" s="66"/>
      <c r="EA161" s="66"/>
      <c r="EB161" s="66"/>
      <c r="EC161" s="66"/>
      <c r="ED161" s="66"/>
      <c r="EE161" s="66"/>
      <c r="EF161" s="66"/>
      <c r="EG161" s="66"/>
      <c r="EH161" s="66"/>
      <c r="EI161" s="66"/>
      <c r="EJ161" s="66"/>
      <c r="EK161" s="66"/>
      <c r="EL161" s="66"/>
      <c r="EM161" s="66"/>
      <c r="EN161" s="66"/>
      <c r="EO161" s="66"/>
      <c r="EP161" s="66"/>
    </row>
    <row r="162">
      <c r="A162" s="153"/>
      <c r="B162" s="151"/>
      <c r="C162" s="96"/>
      <c r="D162" s="99"/>
      <c r="E162" s="148"/>
      <c r="F162" s="151"/>
      <c r="G162" s="99"/>
      <c r="H162" s="99"/>
      <c r="I162" s="99"/>
      <c r="J162" s="87">
        <f>IF(БД.ОП[Время Чел, сек/оп; сек/м]&gt;БД.ОП[Время машины, сек/оп; сек/м],БД.ОП[Время Чел, сек/оп; сек/м],БД.ОП[Время машины, сек/оп; сек/м])</f>
        <v>0</v>
      </c>
      <c r="K162" s="154"/>
      <c r="L162" s="154"/>
      <c r="M162" s="111">
        <v>0.0</v>
      </c>
      <c r="N162"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2" s="90">
        <f>'БД.ОБЩ'!$U$9</f>
        <v>0.4227803618</v>
      </c>
      <c r="P162" s="90">
        <f>'БД.ОБЩ'!$U$10</f>
        <v>0.417907715</v>
      </c>
      <c r="Q162" s="91" t="str">
        <f>IFERROR(__xludf.DUMMYFUNCTION("IF(E162="""","""",IFERROR(QUERY({БД.ОБ[Стоимость 1 сек. эксплуатации без НДС],БД.ОБ[Для базы]},""select Col1 where Col2='""&amp;БД.ОП[Машина]&amp;""'""),""Проблемки""))"),"")</f>
        <v/>
      </c>
      <c r="R162" s="92"/>
      <c r="S162" s="110"/>
      <c r="T162" s="110"/>
      <c r="U162" s="93"/>
      <c r="V162" s="110"/>
      <c r="W162" s="149"/>
      <c r="X162" s="93"/>
      <c r="Y162" s="93"/>
      <c r="Z162" s="93"/>
      <c r="AA162" s="93"/>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c r="CY162" s="66"/>
      <c r="CZ162" s="66"/>
      <c r="DA162" s="66"/>
      <c r="DB162" s="66"/>
      <c r="DC162" s="66"/>
      <c r="DD162" s="66"/>
      <c r="DE162" s="66"/>
      <c r="DF162" s="66"/>
      <c r="DG162" s="66"/>
      <c r="DH162" s="66"/>
      <c r="DI162" s="66"/>
      <c r="DJ162" s="66"/>
      <c r="DK162" s="66"/>
      <c r="DL162" s="66"/>
      <c r="DM162" s="66"/>
      <c r="DN162" s="66"/>
      <c r="DO162" s="66"/>
      <c r="DP162" s="66"/>
      <c r="DQ162" s="66"/>
      <c r="DR162" s="66"/>
      <c r="DS162" s="66"/>
      <c r="DT162" s="66"/>
      <c r="DU162" s="66"/>
      <c r="DV162" s="66"/>
      <c r="DW162" s="66"/>
      <c r="DX162" s="66"/>
      <c r="DY162" s="66"/>
      <c r="DZ162" s="66"/>
      <c r="EA162" s="66"/>
      <c r="EB162" s="66"/>
      <c r="EC162" s="66"/>
      <c r="ED162" s="66"/>
      <c r="EE162" s="66"/>
      <c r="EF162" s="66"/>
      <c r="EG162" s="66"/>
      <c r="EH162" s="66"/>
      <c r="EI162" s="66"/>
      <c r="EJ162" s="66"/>
      <c r="EK162" s="66"/>
      <c r="EL162" s="66"/>
      <c r="EM162" s="66"/>
      <c r="EN162" s="66"/>
      <c r="EO162" s="66"/>
      <c r="EP162" s="66"/>
    </row>
    <row r="163">
      <c r="A163" s="153"/>
      <c r="B163" s="151"/>
      <c r="C163" s="96"/>
      <c r="D163" s="99"/>
      <c r="E163" s="148"/>
      <c r="F163" s="151"/>
      <c r="G163" s="99"/>
      <c r="H163" s="99"/>
      <c r="I163" s="99"/>
      <c r="J163" s="87">
        <f>IF(БД.ОП[Время Чел, сек/оп; сек/м]&gt;БД.ОП[Время машины, сек/оп; сек/м],БД.ОП[Время Чел, сек/оп; сек/м],БД.ОП[Время машины, сек/оп; сек/м])</f>
        <v>0</v>
      </c>
      <c r="K163" s="154"/>
      <c r="L163" s="154"/>
      <c r="M163" s="111">
        <v>0.0</v>
      </c>
      <c r="N163"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3" s="90">
        <f>'БД.ОБЩ'!$U$9</f>
        <v>0.4227803618</v>
      </c>
      <c r="P163" s="90">
        <f>'БД.ОБЩ'!$U$10</f>
        <v>0.417907715</v>
      </c>
      <c r="Q163" s="91" t="str">
        <f>IFERROR(__xludf.DUMMYFUNCTION("IF(E163="""","""",IFERROR(QUERY({БД.ОБ[Стоимость 1 сек. эксплуатации без НДС],БД.ОБ[Для базы]},""select Col1 where Col2='""&amp;БД.ОП[Машина]&amp;""'""),""Проблемки""))"),"")</f>
        <v/>
      </c>
      <c r="R163" s="92"/>
      <c r="S163" s="110"/>
      <c r="T163" s="110"/>
      <c r="U163" s="93"/>
      <c r="V163" s="110"/>
      <c r="W163" s="149"/>
      <c r="X163" s="93"/>
      <c r="Y163" s="93"/>
      <c r="Z163" s="93"/>
      <c r="AA163" s="93"/>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c r="DA163" s="66"/>
      <c r="DB163" s="66"/>
      <c r="DC163" s="66"/>
      <c r="DD163" s="66"/>
      <c r="DE163" s="66"/>
      <c r="DF163" s="66"/>
      <c r="DG163" s="66"/>
      <c r="DH163" s="66"/>
      <c r="DI163" s="66"/>
      <c r="DJ163" s="66"/>
      <c r="DK163" s="66"/>
      <c r="DL163" s="66"/>
      <c r="DM163" s="66"/>
      <c r="DN163" s="66"/>
      <c r="DO163" s="66"/>
      <c r="DP163" s="66"/>
      <c r="DQ163" s="66"/>
      <c r="DR163" s="66"/>
      <c r="DS163" s="66"/>
      <c r="DT163" s="66"/>
      <c r="DU163" s="66"/>
      <c r="DV163" s="66"/>
      <c r="DW163" s="66"/>
      <c r="DX163" s="66"/>
      <c r="DY163" s="66"/>
      <c r="DZ163" s="66"/>
      <c r="EA163" s="66"/>
      <c r="EB163" s="66"/>
      <c r="EC163" s="66"/>
      <c r="ED163" s="66"/>
      <c r="EE163" s="66"/>
      <c r="EF163" s="66"/>
      <c r="EG163" s="66"/>
      <c r="EH163" s="66"/>
      <c r="EI163" s="66"/>
      <c r="EJ163" s="66"/>
      <c r="EK163" s="66"/>
      <c r="EL163" s="66"/>
      <c r="EM163" s="66"/>
      <c r="EN163" s="66"/>
      <c r="EO163" s="66"/>
      <c r="EP163" s="66"/>
    </row>
    <row r="164">
      <c r="A164" s="153"/>
      <c r="B164" s="151"/>
      <c r="C164" s="96"/>
      <c r="D164" s="99"/>
      <c r="E164" s="148"/>
      <c r="F164" s="151"/>
      <c r="G164" s="99"/>
      <c r="H164" s="99"/>
      <c r="I164" s="99"/>
      <c r="J164" s="87">
        <f>IF(БД.ОП[Время Чел, сек/оп; сек/м]&gt;БД.ОП[Время машины, сек/оп; сек/м],БД.ОП[Время Чел, сек/оп; сек/м],БД.ОП[Время машины, сек/оп; сек/м])</f>
        <v>0</v>
      </c>
      <c r="K164" s="154"/>
      <c r="L164" s="154"/>
      <c r="M164" s="111">
        <v>0.0</v>
      </c>
      <c r="N164"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4" s="90">
        <f>'БД.ОБЩ'!$U$9</f>
        <v>0.4227803618</v>
      </c>
      <c r="P164" s="90">
        <f>'БД.ОБЩ'!$U$10</f>
        <v>0.417907715</v>
      </c>
      <c r="Q164" s="91" t="str">
        <f>IFERROR(__xludf.DUMMYFUNCTION("IF(E164="""","""",IFERROR(QUERY({БД.ОБ[Стоимость 1 сек. эксплуатации без НДС],БД.ОБ[Для базы]},""select Col1 where Col2='""&amp;БД.ОП[Машина]&amp;""'""),""Проблемки""))"),"")</f>
        <v/>
      </c>
      <c r="R164" s="92"/>
      <c r="S164" s="110"/>
      <c r="T164" s="110"/>
      <c r="U164" s="93"/>
      <c r="V164" s="110"/>
      <c r="W164" s="149"/>
      <c r="X164" s="93"/>
      <c r="Y164" s="93"/>
      <c r="Z164" s="93"/>
      <c r="AA164" s="93"/>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c r="CY164" s="66"/>
      <c r="CZ164" s="66"/>
      <c r="DA164" s="66"/>
      <c r="DB164" s="66"/>
      <c r="DC164" s="66"/>
      <c r="DD164" s="66"/>
      <c r="DE164" s="66"/>
      <c r="DF164" s="66"/>
      <c r="DG164" s="66"/>
      <c r="DH164" s="66"/>
      <c r="DI164" s="66"/>
      <c r="DJ164" s="66"/>
      <c r="DK164" s="66"/>
      <c r="DL164" s="66"/>
      <c r="DM164" s="66"/>
      <c r="DN164" s="66"/>
      <c r="DO164" s="66"/>
      <c r="DP164" s="66"/>
      <c r="DQ164" s="66"/>
      <c r="DR164" s="66"/>
      <c r="DS164" s="66"/>
      <c r="DT164" s="66"/>
      <c r="DU164" s="66"/>
      <c r="DV164" s="66"/>
      <c r="DW164" s="66"/>
      <c r="DX164" s="66"/>
      <c r="DY164" s="66"/>
      <c r="DZ164" s="66"/>
      <c r="EA164" s="66"/>
      <c r="EB164" s="66"/>
      <c r="EC164" s="66"/>
      <c r="ED164" s="66"/>
      <c r="EE164" s="66"/>
      <c r="EF164" s="66"/>
      <c r="EG164" s="66"/>
      <c r="EH164" s="66"/>
      <c r="EI164" s="66"/>
      <c r="EJ164" s="66"/>
      <c r="EK164" s="66"/>
      <c r="EL164" s="66"/>
      <c r="EM164" s="66"/>
      <c r="EN164" s="66"/>
      <c r="EO164" s="66"/>
      <c r="EP164" s="66"/>
    </row>
    <row r="165">
      <c r="A165" s="153"/>
      <c r="B165" s="151"/>
      <c r="C165" s="96"/>
      <c r="D165" s="99"/>
      <c r="E165" s="148"/>
      <c r="F165" s="151"/>
      <c r="G165" s="99"/>
      <c r="H165" s="99"/>
      <c r="I165" s="99"/>
      <c r="J165" s="87">
        <f>IF(БД.ОП[Время Чел, сек/оп; сек/м]&gt;БД.ОП[Время машины, сек/оп; сек/м],БД.ОП[Время Чел, сек/оп; сек/м],БД.ОП[Время машины, сек/оп; сек/м])</f>
        <v>0</v>
      </c>
      <c r="K165" s="154"/>
      <c r="L165" s="154"/>
      <c r="M165" s="111">
        <v>0.0</v>
      </c>
      <c r="N165"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5" s="90">
        <f>'БД.ОБЩ'!$U$9</f>
        <v>0.4227803618</v>
      </c>
      <c r="P165" s="90">
        <f>'БД.ОБЩ'!$U$10</f>
        <v>0.417907715</v>
      </c>
      <c r="Q165" s="91" t="str">
        <f>IFERROR(__xludf.DUMMYFUNCTION("IF(E165="""","""",IFERROR(QUERY({БД.ОБ[Стоимость 1 сек. эксплуатации без НДС],БД.ОБ[Для базы]},""select Col1 where Col2='""&amp;БД.ОП[Машина]&amp;""'""),""Проблемки""))"),"")</f>
        <v/>
      </c>
      <c r="R165" s="92"/>
      <c r="S165" s="110"/>
      <c r="T165" s="110"/>
      <c r="U165" s="93"/>
      <c r="V165" s="110"/>
      <c r="W165" s="149"/>
      <c r="X165" s="93"/>
      <c r="Y165" s="93"/>
      <c r="Z165" s="93"/>
      <c r="AA165" s="93"/>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c r="DA165" s="66"/>
      <c r="DB165" s="66"/>
      <c r="DC165" s="66"/>
      <c r="DD165" s="66"/>
      <c r="DE165" s="66"/>
      <c r="DF165" s="66"/>
      <c r="DG165" s="66"/>
      <c r="DH165" s="66"/>
      <c r="DI165" s="66"/>
      <c r="DJ165" s="66"/>
      <c r="DK165" s="66"/>
      <c r="DL165" s="66"/>
      <c r="DM165" s="66"/>
      <c r="DN165" s="66"/>
      <c r="DO165" s="66"/>
      <c r="DP165" s="66"/>
      <c r="DQ165" s="66"/>
      <c r="DR165" s="66"/>
      <c r="DS165" s="66"/>
      <c r="DT165" s="66"/>
      <c r="DU165" s="66"/>
      <c r="DV165" s="66"/>
      <c r="DW165" s="66"/>
      <c r="DX165" s="66"/>
      <c r="DY165" s="66"/>
      <c r="DZ165" s="66"/>
      <c r="EA165" s="66"/>
      <c r="EB165" s="66"/>
      <c r="EC165" s="66"/>
      <c r="ED165" s="66"/>
      <c r="EE165" s="66"/>
      <c r="EF165" s="66"/>
      <c r="EG165" s="66"/>
      <c r="EH165" s="66"/>
      <c r="EI165" s="66"/>
      <c r="EJ165" s="66"/>
      <c r="EK165" s="66"/>
      <c r="EL165" s="66"/>
      <c r="EM165" s="66"/>
      <c r="EN165" s="66"/>
      <c r="EO165" s="66"/>
      <c r="EP165" s="66"/>
    </row>
    <row r="166">
      <c r="A166" s="153"/>
      <c r="B166" s="151"/>
      <c r="C166" s="96"/>
      <c r="D166" s="99"/>
      <c r="E166" s="148"/>
      <c r="F166" s="151"/>
      <c r="G166" s="99"/>
      <c r="H166" s="99"/>
      <c r="I166" s="99"/>
      <c r="J166" s="87">
        <f>IF(БД.ОП[Время Чел, сек/оп; сек/м]&gt;БД.ОП[Время машины, сек/оп; сек/м],БД.ОП[Время Чел, сек/оп; сек/м],БД.ОП[Время машины, сек/оп; сек/м])</f>
        <v>0</v>
      </c>
      <c r="K166" s="154"/>
      <c r="L166" s="154"/>
      <c r="M166" s="111">
        <v>0.0</v>
      </c>
      <c r="N166"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6" s="90">
        <f>'БД.ОБЩ'!$U$9</f>
        <v>0.4227803618</v>
      </c>
      <c r="P166" s="90">
        <f>'БД.ОБЩ'!$U$10</f>
        <v>0.417907715</v>
      </c>
      <c r="Q166" s="91" t="str">
        <f>IFERROR(__xludf.DUMMYFUNCTION("IF(E166="""","""",IFERROR(QUERY({БД.ОБ[Стоимость 1 сек. эксплуатации без НДС],БД.ОБ[Для базы]},""select Col1 where Col2='""&amp;БД.ОП[Машина]&amp;""'""),""Проблемки""))"),"")</f>
        <v/>
      </c>
      <c r="R166" s="92"/>
      <c r="S166" s="110"/>
      <c r="T166" s="110"/>
      <c r="U166" s="93"/>
      <c r="V166" s="110"/>
      <c r="W166" s="149"/>
      <c r="X166" s="93"/>
      <c r="Y166" s="93"/>
      <c r="Z166" s="93"/>
      <c r="AA166" s="93"/>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c r="CY166" s="66"/>
      <c r="CZ166" s="66"/>
      <c r="DA166" s="66"/>
      <c r="DB166" s="66"/>
      <c r="DC166" s="66"/>
      <c r="DD166" s="66"/>
      <c r="DE166" s="66"/>
      <c r="DF166" s="66"/>
      <c r="DG166" s="66"/>
      <c r="DH166" s="66"/>
      <c r="DI166" s="66"/>
      <c r="DJ166" s="66"/>
      <c r="DK166" s="66"/>
      <c r="DL166" s="66"/>
      <c r="DM166" s="66"/>
      <c r="DN166" s="66"/>
      <c r="DO166" s="66"/>
      <c r="DP166" s="66"/>
      <c r="DQ166" s="66"/>
      <c r="DR166" s="66"/>
      <c r="DS166" s="66"/>
      <c r="DT166" s="66"/>
      <c r="DU166" s="66"/>
      <c r="DV166" s="66"/>
      <c r="DW166" s="66"/>
      <c r="DX166" s="66"/>
      <c r="DY166" s="66"/>
      <c r="DZ166" s="66"/>
      <c r="EA166" s="66"/>
      <c r="EB166" s="66"/>
      <c r="EC166" s="66"/>
      <c r="ED166" s="66"/>
      <c r="EE166" s="66"/>
      <c r="EF166" s="66"/>
      <c r="EG166" s="66"/>
      <c r="EH166" s="66"/>
      <c r="EI166" s="66"/>
      <c r="EJ166" s="66"/>
      <c r="EK166" s="66"/>
      <c r="EL166" s="66"/>
      <c r="EM166" s="66"/>
      <c r="EN166" s="66"/>
      <c r="EO166" s="66"/>
      <c r="EP166" s="66"/>
    </row>
    <row r="167">
      <c r="A167" s="153"/>
      <c r="B167" s="151"/>
      <c r="C167" s="96"/>
      <c r="D167" s="99"/>
      <c r="E167" s="148"/>
      <c r="F167" s="151"/>
      <c r="G167" s="99"/>
      <c r="H167" s="99"/>
      <c r="I167" s="99"/>
      <c r="J167" s="87">
        <f>IF(БД.ОП[Время Чел, сек/оп; сек/м]&gt;БД.ОП[Время машины, сек/оп; сек/м],БД.ОП[Время Чел, сек/оп; сек/м],БД.ОП[Время машины, сек/оп; сек/м])</f>
        <v>0</v>
      </c>
      <c r="K167" s="154"/>
      <c r="L167" s="154"/>
      <c r="M167" s="111">
        <v>0.0</v>
      </c>
      <c r="N167"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7" s="90">
        <f>'БД.ОБЩ'!$U$9</f>
        <v>0.4227803618</v>
      </c>
      <c r="P167" s="90">
        <f>'БД.ОБЩ'!$U$10</f>
        <v>0.417907715</v>
      </c>
      <c r="Q167" s="91" t="str">
        <f>IFERROR(__xludf.DUMMYFUNCTION("IF(E167="""","""",IFERROR(QUERY({БД.ОБ[Стоимость 1 сек. эксплуатации без НДС],БД.ОБ[Для базы]},""select Col1 where Col2='""&amp;БД.ОП[Машина]&amp;""'""),""Проблемки""))"),"")</f>
        <v/>
      </c>
      <c r="R167" s="92"/>
      <c r="S167" s="110"/>
      <c r="T167" s="110"/>
      <c r="U167" s="93"/>
      <c r="V167" s="110"/>
      <c r="W167" s="149"/>
      <c r="X167" s="93"/>
      <c r="Y167" s="93"/>
      <c r="Z167" s="93"/>
      <c r="AA167" s="93"/>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6"/>
      <c r="DI167" s="66"/>
      <c r="DJ167" s="66"/>
      <c r="DK167" s="66"/>
      <c r="DL167" s="66"/>
      <c r="DM167" s="66"/>
      <c r="DN167" s="66"/>
      <c r="DO167" s="66"/>
      <c r="DP167" s="66"/>
      <c r="DQ167" s="66"/>
      <c r="DR167" s="66"/>
      <c r="DS167" s="66"/>
      <c r="DT167" s="66"/>
      <c r="DU167" s="66"/>
      <c r="DV167" s="66"/>
      <c r="DW167" s="66"/>
      <c r="DX167" s="66"/>
      <c r="DY167" s="66"/>
      <c r="DZ167" s="66"/>
      <c r="EA167" s="66"/>
      <c r="EB167" s="66"/>
      <c r="EC167" s="66"/>
      <c r="ED167" s="66"/>
      <c r="EE167" s="66"/>
      <c r="EF167" s="66"/>
      <c r="EG167" s="66"/>
      <c r="EH167" s="66"/>
      <c r="EI167" s="66"/>
      <c r="EJ167" s="66"/>
      <c r="EK167" s="66"/>
      <c r="EL167" s="66"/>
      <c r="EM167" s="66"/>
      <c r="EN167" s="66"/>
      <c r="EO167" s="66"/>
      <c r="EP167" s="66"/>
    </row>
    <row r="168">
      <c r="A168" s="153"/>
      <c r="B168" s="151"/>
      <c r="C168" s="96"/>
      <c r="D168" s="99"/>
      <c r="E168" s="148"/>
      <c r="F168" s="151"/>
      <c r="G168" s="99"/>
      <c r="H168" s="99"/>
      <c r="I168" s="99"/>
      <c r="J168" s="87">
        <f>IF(БД.ОП[Время Чел, сек/оп; сек/м]&gt;БД.ОП[Время машины, сек/оп; сек/м],БД.ОП[Время Чел, сек/оп; сек/м],БД.ОП[Время машины, сек/оп; сек/м])</f>
        <v>0</v>
      </c>
      <c r="K168" s="154"/>
      <c r="L168" s="154"/>
      <c r="M168" s="111">
        <v>0.0</v>
      </c>
      <c r="N168"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8" s="90">
        <f>'БД.ОБЩ'!$U$9</f>
        <v>0.4227803618</v>
      </c>
      <c r="P168" s="90">
        <f>'БД.ОБЩ'!$U$10</f>
        <v>0.417907715</v>
      </c>
      <c r="Q168" s="91" t="str">
        <f>IFERROR(__xludf.DUMMYFUNCTION("IF(E168="""","""",IFERROR(QUERY({БД.ОБ[Стоимость 1 сек. эксплуатации без НДС],БД.ОБ[Для базы]},""select Col1 where Col2='""&amp;БД.ОП[Машина]&amp;""'""),""Проблемки""))"),"")</f>
        <v/>
      </c>
      <c r="R168" s="92"/>
      <c r="S168" s="110"/>
      <c r="T168" s="110"/>
      <c r="U168" s="93"/>
      <c r="V168" s="110"/>
      <c r="W168" s="149"/>
      <c r="X168" s="93"/>
      <c r="Y168" s="93"/>
      <c r="Z168" s="93"/>
      <c r="AA168" s="93"/>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c r="CY168" s="66"/>
      <c r="CZ168" s="66"/>
      <c r="DA168" s="66"/>
      <c r="DB168" s="66"/>
      <c r="DC168" s="66"/>
      <c r="DD168" s="66"/>
      <c r="DE168" s="66"/>
      <c r="DF168" s="66"/>
      <c r="DG168" s="66"/>
      <c r="DH168" s="66"/>
      <c r="DI168" s="66"/>
      <c r="DJ168" s="66"/>
      <c r="DK168" s="66"/>
      <c r="DL168" s="66"/>
      <c r="DM168" s="66"/>
      <c r="DN168" s="66"/>
      <c r="DO168" s="66"/>
      <c r="DP168" s="66"/>
      <c r="DQ168" s="66"/>
      <c r="DR168" s="66"/>
      <c r="DS168" s="66"/>
      <c r="DT168" s="66"/>
      <c r="DU168" s="66"/>
      <c r="DV168" s="66"/>
      <c r="DW168" s="66"/>
      <c r="DX168" s="66"/>
      <c r="DY168" s="66"/>
      <c r="DZ168" s="66"/>
      <c r="EA168" s="66"/>
      <c r="EB168" s="66"/>
      <c r="EC168" s="66"/>
      <c r="ED168" s="66"/>
      <c r="EE168" s="66"/>
      <c r="EF168" s="66"/>
      <c r="EG168" s="66"/>
      <c r="EH168" s="66"/>
      <c r="EI168" s="66"/>
      <c r="EJ168" s="66"/>
      <c r="EK168" s="66"/>
      <c r="EL168" s="66"/>
      <c r="EM168" s="66"/>
      <c r="EN168" s="66"/>
      <c r="EO168" s="66"/>
      <c r="EP168" s="66"/>
    </row>
    <row r="169">
      <c r="A169" s="153"/>
      <c r="B169" s="151"/>
      <c r="C169" s="96"/>
      <c r="D169" s="99"/>
      <c r="E169" s="148"/>
      <c r="F169" s="151"/>
      <c r="G169" s="99"/>
      <c r="H169" s="99"/>
      <c r="I169" s="99"/>
      <c r="J169" s="87">
        <f>IF(БД.ОП[Время Чел, сек/оп; сек/м]&gt;БД.ОП[Время машины, сек/оп; сек/м],БД.ОП[Время Чел, сек/оп; сек/м],БД.ОП[Время машины, сек/оп; сек/м])</f>
        <v>0</v>
      </c>
      <c r="K169" s="154"/>
      <c r="L169" s="154"/>
      <c r="M169" s="111">
        <v>0.0</v>
      </c>
      <c r="N169"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69" s="90">
        <f>'БД.ОБЩ'!$U$9</f>
        <v>0.4227803618</v>
      </c>
      <c r="P169" s="90">
        <f>'БД.ОБЩ'!$U$10</f>
        <v>0.417907715</v>
      </c>
      <c r="Q169" s="91" t="str">
        <f>IFERROR(__xludf.DUMMYFUNCTION("IF(E169="""","""",IFERROR(QUERY({БД.ОБ[Стоимость 1 сек. эксплуатации без НДС],БД.ОБ[Для базы]},""select Col1 where Col2='""&amp;БД.ОП[Машина]&amp;""'""),""Проблемки""))"),"")</f>
        <v/>
      </c>
      <c r="R169" s="92"/>
      <c r="S169" s="110"/>
      <c r="T169" s="110"/>
      <c r="U169" s="93"/>
      <c r="V169" s="110"/>
      <c r="W169" s="149"/>
      <c r="X169" s="93"/>
      <c r="Y169" s="93"/>
      <c r="Z169" s="93"/>
      <c r="AA169" s="93"/>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c r="DA169" s="66"/>
      <c r="DB169" s="66"/>
      <c r="DC169" s="66"/>
      <c r="DD169" s="66"/>
      <c r="DE169" s="66"/>
      <c r="DF169" s="66"/>
      <c r="DG169" s="66"/>
      <c r="DH169" s="66"/>
      <c r="DI169" s="66"/>
      <c r="DJ169" s="66"/>
      <c r="DK169" s="66"/>
      <c r="DL169" s="66"/>
      <c r="DM169" s="66"/>
      <c r="DN169" s="66"/>
      <c r="DO169" s="66"/>
      <c r="DP169" s="66"/>
      <c r="DQ169" s="66"/>
      <c r="DR169" s="66"/>
      <c r="DS169" s="66"/>
      <c r="DT169" s="66"/>
      <c r="DU169" s="66"/>
      <c r="DV169" s="66"/>
      <c r="DW169" s="66"/>
      <c r="DX169" s="66"/>
      <c r="DY169" s="66"/>
      <c r="DZ169" s="66"/>
      <c r="EA169" s="66"/>
      <c r="EB169" s="66"/>
      <c r="EC169" s="66"/>
      <c r="ED169" s="66"/>
      <c r="EE169" s="66"/>
      <c r="EF169" s="66"/>
      <c r="EG169" s="66"/>
      <c r="EH169" s="66"/>
      <c r="EI169" s="66"/>
      <c r="EJ169" s="66"/>
      <c r="EK169" s="66"/>
      <c r="EL169" s="66"/>
      <c r="EM169" s="66"/>
      <c r="EN169" s="66"/>
      <c r="EO169" s="66"/>
      <c r="EP169" s="66"/>
    </row>
    <row r="170">
      <c r="A170" s="153"/>
      <c r="B170" s="151"/>
      <c r="C170" s="96"/>
      <c r="D170" s="99"/>
      <c r="E170" s="148"/>
      <c r="F170" s="151"/>
      <c r="G170" s="99"/>
      <c r="H170" s="99"/>
      <c r="I170" s="99"/>
      <c r="J170" s="87">
        <f>IF(БД.ОП[Время Чел, сек/оп; сек/м]&gt;БД.ОП[Время машины, сек/оп; сек/м],БД.ОП[Время Чел, сек/оп; сек/м],БД.ОП[Время машины, сек/оп; сек/м])</f>
        <v>0</v>
      </c>
      <c r="K170" s="154"/>
      <c r="L170" s="154"/>
      <c r="M170" s="111">
        <v>0.0</v>
      </c>
      <c r="N170"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70" s="90">
        <f>'БД.ОБЩ'!$U$9</f>
        <v>0.4227803618</v>
      </c>
      <c r="P170" s="90">
        <f>'БД.ОБЩ'!$U$10</f>
        <v>0.417907715</v>
      </c>
      <c r="Q170" s="91" t="str">
        <f>IFERROR(__xludf.DUMMYFUNCTION("IF(E170="""","""",IFERROR(QUERY({БД.ОБ[Стоимость 1 сек. эксплуатации без НДС],БД.ОБ[Для базы]},""select Col1 where Col2='""&amp;БД.ОП[Машина]&amp;""'""),""Проблемки""))"),"")</f>
        <v/>
      </c>
      <c r="R170" s="92"/>
      <c r="S170" s="110"/>
      <c r="T170" s="110"/>
      <c r="U170" s="93"/>
      <c r="V170" s="110"/>
      <c r="W170" s="149"/>
      <c r="X170" s="93"/>
      <c r="Y170" s="93"/>
      <c r="Z170" s="93"/>
      <c r="AA170" s="93"/>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c r="DA170" s="66"/>
      <c r="DB170" s="66"/>
      <c r="DC170" s="66"/>
      <c r="DD170" s="66"/>
      <c r="DE170" s="66"/>
      <c r="DF170" s="66"/>
      <c r="DG170" s="66"/>
      <c r="DH170" s="66"/>
      <c r="DI170" s="66"/>
      <c r="DJ170" s="66"/>
      <c r="DK170" s="66"/>
      <c r="DL170" s="66"/>
      <c r="DM170" s="66"/>
      <c r="DN170" s="66"/>
      <c r="DO170" s="66"/>
      <c r="DP170" s="66"/>
      <c r="DQ170" s="66"/>
      <c r="DR170" s="66"/>
      <c r="DS170" s="66"/>
      <c r="DT170" s="66"/>
      <c r="DU170" s="66"/>
      <c r="DV170" s="66"/>
      <c r="DW170" s="66"/>
      <c r="DX170" s="66"/>
      <c r="DY170" s="66"/>
      <c r="DZ170" s="66"/>
      <c r="EA170" s="66"/>
      <c r="EB170" s="66"/>
      <c r="EC170" s="66"/>
      <c r="ED170" s="66"/>
      <c r="EE170" s="66"/>
      <c r="EF170" s="66"/>
      <c r="EG170" s="66"/>
      <c r="EH170" s="66"/>
      <c r="EI170" s="66"/>
      <c r="EJ170" s="66"/>
      <c r="EK170" s="66"/>
      <c r="EL170" s="66"/>
      <c r="EM170" s="66"/>
      <c r="EN170" s="66"/>
      <c r="EO170" s="66"/>
      <c r="EP170" s="66"/>
    </row>
    <row r="171">
      <c r="A171" s="153"/>
      <c r="B171" s="151"/>
      <c r="C171" s="96"/>
      <c r="D171" s="99"/>
      <c r="E171" s="148"/>
      <c r="F171" s="151"/>
      <c r="G171" s="99"/>
      <c r="H171" s="99"/>
      <c r="I171" s="99"/>
      <c r="J171" s="87">
        <f>IF(БД.ОП[Время Чел, сек/оп; сек/м]&gt;БД.ОП[Время машины, сек/оп; сек/м],БД.ОП[Время Чел, сек/оп; сек/м],БД.ОП[Время машины, сек/оп; сек/м])</f>
        <v>0</v>
      </c>
      <c r="K171" s="154"/>
      <c r="L171" s="154"/>
      <c r="M171" s="111">
        <v>0.0</v>
      </c>
      <c r="N171" s="111">
        <f>IF(БД.ОП[Тип операции]&lt;&gt;"Погонный",
(БД.ОП[Скорость работы инструмента]*БД.ОП[Кол-во операций инструмента]+БД.ОП[Время доп.операции]),БД.ОП[Скорость работы инструмента]*БД.ОП[Кол-во операций инструмента]+БД.ОП[Время доп.операции]+БД.ОП[Скорость проката, сек/м])</f>
        <v>0</v>
      </c>
      <c r="O171" s="90">
        <f>'БД.ОБЩ'!$U$9</f>
        <v>0.4227803618</v>
      </c>
      <c r="P171" s="90">
        <f>'БД.ОБЩ'!$U$10</f>
        <v>0.417907715</v>
      </c>
      <c r="Q171" s="91" t="str">
        <f>IFERROR(__xludf.DUMMYFUNCTION("IF(E171="""","""",IFERROR(QUERY({БД.ОБ[Стоимость 1 сек. эксплуатации без НДС],БД.ОБ[Для базы]},""select Col1 where Col2='""&amp;БД.ОП[Машина]&amp;""'""),""Проблемки""))"),"")</f>
        <v/>
      </c>
      <c r="R171" s="92"/>
      <c r="S171" s="110"/>
      <c r="T171" s="110"/>
      <c r="U171" s="93"/>
      <c r="V171" s="110"/>
      <c r="W171" s="149"/>
      <c r="X171" s="93"/>
      <c r="Y171" s="93"/>
      <c r="Z171" s="93"/>
      <c r="AA171" s="93"/>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c r="DF171" s="66"/>
      <c r="DG171" s="66"/>
      <c r="DH171" s="66"/>
      <c r="DI171" s="66"/>
      <c r="DJ171" s="66"/>
      <c r="DK171" s="66"/>
      <c r="DL171" s="66"/>
      <c r="DM171" s="66"/>
      <c r="DN171" s="66"/>
      <c r="DO171" s="66"/>
      <c r="DP171" s="66"/>
      <c r="DQ171" s="66"/>
      <c r="DR171" s="66"/>
      <c r="DS171" s="66"/>
      <c r="DT171" s="66"/>
      <c r="DU171" s="66"/>
      <c r="DV171" s="66"/>
      <c r="DW171" s="66"/>
      <c r="DX171" s="66"/>
      <c r="DY171" s="66"/>
      <c r="DZ171" s="66"/>
      <c r="EA171" s="66"/>
      <c r="EB171" s="66"/>
      <c r="EC171" s="66"/>
      <c r="ED171" s="66"/>
      <c r="EE171" s="66"/>
      <c r="EF171" s="66"/>
      <c r="EG171" s="66"/>
      <c r="EH171" s="66"/>
      <c r="EI171" s="66"/>
      <c r="EJ171" s="66"/>
      <c r="EK171" s="66"/>
      <c r="EL171" s="66"/>
      <c r="EM171" s="66"/>
      <c r="EN171" s="66"/>
      <c r="EO171" s="66"/>
      <c r="EP171" s="66"/>
    </row>
    <row r="172">
      <c r="A172" s="153"/>
      <c r="B172" s="151"/>
      <c r="C172" s="156"/>
      <c r="D172" s="99"/>
      <c r="E172" s="157"/>
      <c r="F172" s="151"/>
      <c r="G172" s="99"/>
      <c r="H172" s="99"/>
      <c r="I172" s="99"/>
      <c r="J172" s="158"/>
      <c r="K172" s="154"/>
      <c r="L172" s="154"/>
      <c r="M172" s="154"/>
      <c r="N172" s="154"/>
      <c r="O172" s="90">
        <f>'БД.ОБЩ'!$U$9</f>
        <v>0.4227803618</v>
      </c>
      <c r="P172" s="90">
        <f>'БД.ОБЩ'!$U$10</f>
        <v>0.417907715</v>
      </c>
      <c r="Q172" s="91" t="str">
        <f>IFERROR(__xludf.DUMMYFUNCTION("IF(E172="""","""",IFERROR(QUERY({БД.ОБ[Стоимость 1 сек. эксплуатации без НДС],БД.ОБ[Для базы]},""select Col1 where Col2='""&amp;БД.ОП[Машина]&amp;""'""),""Проблемки""))"),"")</f>
        <v/>
      </c>
      <c r="R172" s="92"/>
      <c r="S172" s="110"/>
      <c r="T172" s="110"/>
      <c r="U172" s="93"/>
      <c r="V172" s="110"/>
      <c r="W172" s="110"/>
      <c r="X172" s="93"/>
      <c r="Y172" s="93"/>
      <c r="Z172" s="93"/>
      <c r="AA172" s="93"/>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c r="CY172" s="66"/>
      <c r="CZ172" s="66"/>
      <c r="DA172" s="66"/>
      <c r="DB172" s="66"/>
      <c r="DC172" s="66"/>
      <c r="DD172" s="66"/>
      <c r="DE172" s="66"/>
      <c r="DF172" s="66"/>
      <c r="DG172" s="66"/>
      <c r="DH172" s="66"/>
      <c r="DI172" s="66"/>
      <c r="DJ172" s="66"/>
      <c r="DK172" s="66"/>
      <c r="DL172" s="66"/>
      <c r="DM172" s="66"/>
      <c r="DN172" s="66"/>
      <c r="DO172" s="66"/>
      <c r="DP172" s="66"/>
      <c r="DQ172" s="66"/>
      <c r="DR172" s="66"/>
      <c r="DS172" s="66"/>
      <c r="DT172" s="66"/>
      <c r="DU172" s="66"/>
      <c r="DV172" s="66"/>
      <c r="DW172" s="66"/>
      <c r="DX172" s="66"/>
      <c r="DY172" s="66"/>
      <c r="DZ172" s="66"/>
      <c r="EA172" s="66"/>
      <c r="EB172" s="66"/>
      <c r="EC172" s="66"/>
      <c r="ED172" s="66"/>
      <c r="EE172" s="66"/>
      <c r="EF172" s="66"/>
      <c r="EG172" s="66"/>
      <c r="EH172" s="66"/>
      <c r="EI172" s="66"/>
      <c r="EJ172" s="66"/>
      <c r="EK172" s="66"/>
      <c r="EL172" s="66"/>
      <c r="EM172" s="66"/>
      <c r="EN172" s="66"/>
      <c r="EO172" s="66"/>
      <c r="EP172" s="66"/>
    </row>
    <row r="173">
      <c r="A173" s="66"/>
      <c r="B173" s="66"/>
      <c r="C173" s="66"/>
      <c r="D173" s="66"/>
      <c r="E173" s="66"/>
      <c r="F173" s="66"/>
      <c r="G173" s="159"/>
      <c r="H173" s="159"/>
      <c r="I173" s="66"/>
      <c r="J173" s="160"/>
      <c r="K173" s="161"/>
      <c r="L173" s="161"/>
      <c r="M173" s="162"/>
      <c r="N173" s="162"/>
      <c r="O173" s="161"/>
      <c r="P173" s="161"/>
      <c r="Q173" s="161"/>
      <c r="R173" s="161"/>
      <c r="S173" s="163"/>
      <c r="T173" s="163"/>
      <c r="U173" s="163"/>
      <c r="V173" s="163"/>
      <c r="W173" s="164"/>
      <c r="X173" s="163"/>
      <c r="Y173" s="163"/>
      <c r="Z173" s="163"/>
      <c r="AA173" s="163"/>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c r="DF173" s="66"/>
      <c r="DG173" s="66"/>
      <c r="DH173" s="66"/>
      <c r="DI173" s="66"/>
      <c r="DJ173" s="66"/>
      <c r="DK173" s="66"/>
      <c r="DL173" s="66"/>
      <c r="DM173" s="66"/>
      <c r="DN173" s="66"/>
      <c r="DO173" s="66"/>
      <c r="DP173" s="66"/>
      <c r="DQ173" s="66"/>
      <c r="DR173" s="66"/>
      <c r="DS173" s="66"/>
      <c r="DT173" s="66"/>
      <c r="DU173" s="66"/>
      <c r="DV173" s="66"/>
      <c r="DW173" s="66"/>
      <c r="DX173" s="66"/>
      <c r="DY173" s="66"/>
      <c r="DZ173" s="66"/>
      <c r="EA173" s="66"/>
      <c r="EB173" s="66"/>
      <c r="EC173" s="66"/>
      <c r="ED173" s="66"/>
      <c r="EE173" s="66"/>
      <c r="EF173" s="66"/>
      <c r="EG173" s="66"/>
      <c r="EH173" s="66"/>
      <c r="EI173" s="66"/>
      <c r="EJ173" s="66"/>
      <c r="EK173" s="66"/>
      <c r="EL173" s="66"/>
      <c r="EM173" s="66"/>
      <c r="EN173" s="66"/>
      <c r="EO173" s="66"/>
      <c r="EP173" s="66"/>
    </row>
    <row r="174">
      <c r="A174" s="66"/>
      <c r="B174" s="66"/>
      <c r="C174" s="66"/>
      <c r="D174" s="66"/>
      <c r="E174" s="66"/>
      <c r="F174" s="66"/>
      <c r="G174" s="159"/>
      <c r="H174" s="159"/>
      <c r="I174" s="66"/>
      <c r="J174" s="160"/>
      <c r="K174" s="161"/>
      <c r="L174" s="161"/>
      <c r="M174" s="162"/>
      <c r="N174" s="162"/>
      <c r="O174" s="161"/>
      <c r="P174" s="161"/>
      <c r="Q174" s="161"/>
      <c r="R174" s="161"/>
      <c r="S174" s="163"/>
      <c r="T174" s="163"/>
      <c r="U174" s="163"/>
      <c r="V174" s="163"/>
      <c r="W174" s="164"/>
      <c r="X174" s="163"/>
      <c r="Y174" s="163"/>
      <c r="Z174" s="163"/>
      <c r="AA174" s="163"/>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s="66"/>
      <c r="DR174" s="66"/>
      <c r="DS174" s="66"/>
      <c r="DT174" s="66"/>
      <c r="DU174" s="66"/>
      <c r="DV174" s="66"/>
      <c r="DW174" s="66"/>
      <c r="DX174" s="66"/>
      <c r="DY174" s="66"/>
      <c r="DZ174" s="66"/>
      <c r="EA174" s="66"/>
      <c r="EB174" s="66"/>
      <c r="EC174" s="66"/>
      <c r="ED174" s="66"/>
      <c r="EE174" s="66"/>
      <c r="EF174" s="66"/>
      <c r="EG174" s="66"/>
      <c r="EH174" s="66"/>
      <c r="EI174" s="66"/>
      <c r="EJ174" s="66"/>
      <c r="EK174" s="66"/>
      <c r="EL174" s="66"/>
      <c r="EM174" s="66"/>
      <c r="EN174" s="66"/>
      <c r="EO174" s="66"/>
      <c r="EP174" s="66"/>
    </row>
    <row r="175">
      <c r="A175" s="66"/>
      <c r="B175" s="66"/>
      <c r="C175" s="66"/>
      <c r="D175" s="66"/>
      <c r="E175" s="66"/>
      <c r="F175" s="66"/>
      <c r="G175" s="159"/>
      <c r="H175" s="159"/>
      <c r="I175" s="66"/>
      <c r="J175" s="160"/>
      <c r="K175" s="161"/>
      <c r="L175" s="161"/>
      <c r="M175" s="162"/>
      <c r="N175" s="162"/>
      <c r="O175" s="161"/>
      <c r="P175" s="161"/>
      <c r="Q175" s="161"/>
      <c r="R175" s="161"/>
      <c r="S175" s="163"/>
      <c r="T175" s="163"/>
      <c r="U175" s="163"/>
      <c r="V175" s="163"/>
      <c r="W175" s="164"/>
      <c r="X175" s="163"/>
      <c r="Y175" s="163"/>
      <c r="Z175" s="163"/>
      <c r="AA175" s="163"/>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s="66"/>
      <c r="DR175" s="66"/>
      <c r="DS175" s="66"/>
      <c r="DT175" s="66"/>
      <c r="DU175" s="66"/>
      <c r="DV175" s="66"/>
      <c r="DW175" s="66"/>
      <c r="DX175" s="66"/>
      <c r="DY175" s="66"/>
      <c r="DZ175" s="66"/>
      <c r="EA175" s="66"/>
      <c r="EB175" s="66"/>
      <c r="EC175" s="66"/>
      <c r="ED175" s="66"/>
      <c r="EE175" s="66"/>
      <c r="EF175" s="66"/>
      <c r="EG175" s="66"/>
      <c r="EH175" s="66"/>
      <c r="EI175" s="66"/>
      <c r="EJ175" s="66"/>
      <c r="EK175" s="66"/>
      <c r="EL175" s="66"/>
      <c r="EM175" s="66"/>
      <c r="EN175" s="66"/>
      <c r="EO175" s="66"/>
      <c r="EP175" s="66"/>
    </row>
    <row r="176">
      <c r="A176" s="66"/>
      <c r="B176" s="66"/>
      <c r="C176" s="66"/>
      <c r="D176" s="66"/>
      <c r="E176" s="66"/>
      <c r="F176" s="66"/>
      <c r="G176" s="159"/>
      <c r="H176" s="159"/>
      <c r="I176" s="66"/>
      <c r="J176" s="160"/>
      <c r="K176" s="161"/>
      <c r="L176" s="161"/>
      <c r="M176" s="162"/>
      <c r="N176" s="162"/>
      <c r="O176" s="161"/>
      <c r="P176" s="161"/>
      <c r="Q176" s="161"/>
      <c r="R176" s="161"/>
      <c r="S176" s="163"/>
      <c r="T176" s="163"/>
      <c r="U176" s="163"/>
      <c r="V176" s="163"/>
      <c r="W176" s="164"/>
      <c r="X176" s="163"/>
      <c r="Y176" s="163"/>
      <c r="Z176" s="163"/>
      <c r="AA176" s="163"/>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c r="DF176" s="66"/>
      <c r="DG176" s="66"/>
      <c r="DH176" s="66"/>
      <c r="DI176" s="66"/>
      <c r="DJ176" s="66"/>
      <c r="DK176" s="66"/>
      <c r="DL176" s="66"/>
      <c r="DM176" s="66"/>
      <c r="DN176" s="66"/>
      <c r="DO176" s="66"/>
      <c r="DP176" s="66"/>
      <c r="DQ176" s="66"/>
      <c r="DR176" s="66"/>
      <c r="DS176" s="66"/>
      <c r="DT176" s="66"/>
      <c r="DU176" s="66"/>
      <c r="DV176" s="66"/>
      <c r="DW176" s="66"/>
      <c r="DX176" s="66"/>
      <c r="DY176" s="66"/>
      <c r="DZ176" s="66"/>
      <c r="EA176" s="66"/>
      <c r="EB176" s="66"/>
      <c r="EC176" s="66"/>
      <c r="ED176" s="66"/>
      <c r="EE176" s="66"/>
      <c r="EF176" s="66"/>
      <c r="EG176" s="66"/>
      <c r="EH176" s="66"/>
      <c r="EI176" s="66"/>
      <c r="EJ176" s="66"/>
      <c r="EK176" s="66"/>
      <c r="EL176" s="66"/>
      <c r="EM176" s="66"/>
      <c r="EN176" s="66"/>
      <c r="EO176" s="66"/>
      <c r="EP176" s="66"/>
    </row>
    <row r="177">
      <c r="A177" s="66"/>
      <c r="B177" s="66"/>
      <c r="C177" s="66"/>
      <c r="D177" s="66"/>
      <c r="E177" s="66"/>
      <c r="F177" s="66"/>
      <c r="G177" s="159"/>
      <c r="H177" s="159"/>
      <c r="I177" s="66"/>
      <c r="J177" s="160"/>
      <c r="K177" s="161"/>
      <c r="L177" s="161"/>
      <c r="M177" s="162"/>
      <c r="N177" s="162"/>
      <c r="O177" s="161"/>
      <c r="P177" s="161"/>
      <c r="Q177" s="161"/>
      <c r="R177" s="161"/>
      <c r="S177" s="163"/>
      <c r="T177" s="163"/>
      <c r="U177" s="163"/>
      <c r="V177" s="163"/>
      <c r="W177" s="164"/>
      <c r="X177" s="163"/>
      <c r="Y177" s="163"/>
      <c r="Z177" s="163"/>
      <c r="AA177" s="163"/>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c r="DF177" s="66"/>
      <c r="DG177" s="66"/>
      <c r="DH177" s="66"/>
      <c r="DI177" s="66"/>
      <c r="DJ177" s="66"/>
      <c r="DK177" s="66"/>
      <c r="DL177" s="66"/>
      <c r="DM177" s="66"/>
      <c r="DN177" s="66"/>
      <c r="DO177" s="66"/>
      <c r="DP177" s="66"/>
      <c r="DQ177" s="66"/>
      <c r="DR177" s="66"/>
      <c r="DS177" s="66"/>
      <c r="DT177" s="66"/>
      <c r="DU177" s="66"/>
      <c r="DV177" s="66"/>
      <c r="DW177" s="66"/>
      <c r="DX177" s="66"/>
      <c r="DY177" s="66"/>
      <c r="DZ177" s="66"/>
      <c r="EA177" s="66"/>
      <c r="EB177" s="66"/>
      <c r="EC177" s="66"/>
      <c r="ED177" s="66"/>
      <c r="EE177" s="66"/>
      <c r="EF177" s="66"/>
      <c r="EG177" s="66"/>
      <c r="EH177" s="66"/>
      <c r="EI177" s="66"/>
      <c r="EJ177" s="66"/>
      <c r="EK177" s="66"/>
      <c r="EL177" s="66"/>
      <c r="EM177" s="66"/>
      <c r="EN177" s="66"/>
      <c r="EO177" s="66"/>
      <c r="EP177" s="66"/>
    </row>
    <row r="178">
      <c r="A178" s="66"/>
      <c r="B178" s="66"/>
      <c r="C178" s="95"/>
      <c r="D178" s="66"/>
      <c r="E178" s="66"/>
      <c r="F178" s="66"/>
      <c r="G178" s="159"/>
      <c r="H178" s="159"/>
      <c r="I178" s="95"/>
      <c r="J178" s="160"/>
      <c r="K178" s="161"/>
      <c r="L178" s="161"/>
      <c r="M178" s="162"/>
      <c r="N178" s="162"/>
      <c r="O178" s="161"/>
      <c r="P178" s="161"/>
      <c r="Q178" s="161"/>
      <c r="R178" s="161"/>
      <c r="S178" s="163"/>
      <c r="T178" s="163"/>
      <c r="U178" s="163"/>
      <c r="V178" s="163"/>
      <c r="W178" s="164"/>
      <c r="X178" s="163"/>
      <c r="Y178" s="163"/>
      <c r="Z178" s="163"/>
      <c r="AA178" s="163"/>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c r="DF178" s="66"/>
      <c r="DG178" s="66"/>
      <c r="DH178" s="66"/>
      <c r="DI178" s="66"/>
      <c r="DJ178" s="66"/>
      <c r="DK178" s="66"/>
      <c r="DL178" s="66"/>
      <c r="DM178" s="66"/>
      <c r="DN178" s="66"/>
      <c r="DO178" s="66"/>
      <c r="DP178" s="66"/>
      <c r="DQ178" s="66"/>
      <c r="DR178" s="66"/>
      <c r="DS178" s="66"/>
      <c r="DT178" s="66"/>
      <c r="DU178" s="66"/>
      <c r="DV178" s="66"/>
      <c r="DW178" s="66"/>
      <c r="DX178" s="66"/>
      <c r="DY178" s="66"/>
      <c r="DZ178" s="66"/>
      <c r="EA178" s="66"/>
      <c r="EB178" s="66"/>
      <c r="EC178" s="66"/>
      <c r="ED178" s="66"/>
      <c r="EE178" s="66"/>
      <c r="EF178" s="66"/>
      <c r="EG178" s="66"/>
      <c r="EH178" s="66"/>
      <c r="EI178" s="66"/>
      <c r="EJ178" s="66"/>
      <c r="EK178" s="66"/>
      <c r="EL178" s="66"/>
      <c r="EM178" s="66"/>
      <c r="EN178" s="66"/>
      <c r="EO178" s="66"/>
      <c r="EP178" s="66"/>
    </row>
    <row r="179">
      <c r="A179" s="66"/>
      <c r="B179" s="66"/>
      <c r="C179" s="66"/>
      <c r="D179" s="66"/>
      <c r="E179" s="66"/>
      <c r="F179" s="66"/>
      <c r="G179" s="159"/>
      <c r="H179" s="159"/>
      <c r="I179" s="66"/>
      <c r="J179" s="160"/>
      <c r="K179" s="161"/>
      <c r="L179" s="161"/>
      <c r="M179" s="162"/>
      <c r="N179" s="162"/>
      <c r="O179" s="161"/>
      <c r="P179" s="161"/>
      <c r="Q179" s="161"/>
      <c r="R179" s="161"/>
      <c r="S179" s="163"/>
      <c r="T179" s="163"/>
      <c r="U179" s="163"/>
      <c r="V179" s="163"/>
      <c r="W179" s="164"/>
      <c r="X179" s="163"/>
      <c r="Y179" s="163"/>
      <c r="Z179" s="163"/>
      <c r="AA179" s="163"/>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c r="DF179" s="66"/>
      <c r="DG179" s="66"/>
      <c r="DH179" s="66"/>
      <c r="DI179" s="66"/>
      <c r="DJ179" s="66"/>
      <c r="DK179" s="66"/>
      <c r="DL179" s="66"/>
      <c r="DM179" s="66"/>
      <c r="DN179" s="66"/>
      <c r="DO179" s="66"/>
      <c r="DP179" s="66"/>
      <c r="DQ179" s="66"/>
      <c r="DR179" s="66"/>
      <c r="DS179" s="66"/>
      <c r="DT179" s="66"/>
      <c r="DU179" s="66"/>
      <c r="DV179" s="66"/>
      <c r="DW179" s="66"/>
      <c r="DX179" s="66"/>
      <c r="DY179" s="66"/>
      <c r="DZ179" s="66"/>
      <c r="EA179" s="66"/>
      <c r="EB179" s="66"/>
      <c r="EC179" s="66"/>
      <c r="ED179" s="66"/>
      <c r="EE179" s="66"/>
      <c r="EF179" s="66"/>
      <c r="EG179" s="66"/>
      <c r="EH179" s="66"/>
      <c r="EI179" s="66"/>
      <c r="EJ179" s="66"/>
      <c r="EK179" s="66"/>
      <c r="EL179" s="66"/>
      <c r="EM179" s="66"/>
      <c r="EN179" s="66"/>
      <c r="EO179" s="66"/>
      <c r="EP179" s="66"/>
    </row>
    <row r="180">
      <c r="A180" s="66"/>
      <c r="B180" s="66"/>
      <c r="C180" s="66"/>
      <c r="D180" s="66"/>
      <c r="E180" s="66"/>
      <c r="F180" s="66"/>
      <c r="G180" s="159"/>
      <c r="H180" s="159"/>
      <c r="I180" s="66"/>
      <c r="J180" s="160"/>
      <c r="K180" s="161"/>
      <c r="L180" s="161"/>
      <c r="M180" s="162"/>
      <c r="N180" s="162"/>
      <c r="O180" s="161"/>
      <c r="P180" s="161"/>
      <c r="Q180" s="161"/>
      <c r="R180" s="161"/>
      <c r="S180" s="163"/>
      <c r="T180" s="163"/>
      <c r="U180" s="163"/>
      <c r="V180" s="163"/>
      <c r="W180" s="164"/>
      <c r="X180" s="163"/>
      <c r="Y180" s="163"/>
      <c r="Z180" s="163"/>
      <c r="AA180" s="163"/>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c r="CY180" s="66"/>
      <c r="CZ180" s="66"/>
      <c r="DA180" s="66"/>
      <c r="DB180" s="66"/>
      <c r="DC180" s="66"/>
      <c r="DD180" s="66"/>
      <c r="DE180" s="66"/>
      <c r="DF180" s="66"/>
      <c r="DG180" s="66"/>
      <c r="DH180" s="66"/>
      <c r="DI180" s="66"/>
      <c r="DJ180" s="66"/>
      <c r="DK180" s="66"/>
      <c r="DL180" s="66"/>
      <c r="DM180" s="66"/>
      <c r="DN180" s="66"/>
      <c r="DO180" s="66"/>
      <c r="DP180" s="66"/>
      <c r="DQ180" s="66"/>
      <c r="DR180" s="66"/>
      <c r="DS180" s="66"/>
      <c r="DT180" s="66"/>
      <c r="DU180" s="66"/>
      <c r="DV180" s="66"/>
      <c r="DW180" s="66"/>
      <c r="DX180" s="66"/>
      <c r="DY180" s="66"/>
      <c r="DZ180" s="66"/>
      <c r="EA180" s="66"/>
      <c r="EB180" s="66"/>
      <c r="EC180" s="66"/>
      <c r="ED180" s="66"/>
      <c r="EE180" s="66"/>
      <c r="EF180" s="66"/>
      <c r="EG180" s="66"/>
      <c r="EH180" s="66"/>
      <c r="EI180" s="66"/>
      <c r="EJ180" s="66"/>
      <c r="EK180" s="66"/>
      <c r="EL180" s="66"/>
      <c r="EM180" s="66"/>
      <c r="EN180" s="66"/>
      <c r="EO180" s="66"/>
      <c r="EP180" s="66"/>
    </row>
    <row r="181">
      <c r="A181" s="66"/>
      <c r="B181" s="66"/>
      <c r="C181" s="66"/>
      <c r="D181" s="66"/>
      <c r="E181" s="66"/>
      <c r="F181" s="66"/>
      <c r="G181" s="159"/>
      <c r="H181" s="159"/>
      <c r="I181" s="66"/>
      <c r="J181" s="160"/>
      <c r="K181" s="161"/>
      <c r="L181" s="161"/>
      <c r="M181" s="162"/>
      <c r="N181" s="162"/>
      <c r="O181" s="161"/>
      <c r="P181" s="161"/>
      <c r="Q181" s="161"/>
      <c r="R181" s="161"/>
      <c r="S181" s="163"/>
      <c r="T181" s="163"/>
      <c r="U181" s="163"/>
      <c r="V181" s="163"/>
      <c r="W181" s="164"/>
      <c r="X181" s="163"/>
      <c r="Y181" s="163"/>
      <c r="Z181" s="163"/>
      <c r="AA181" s="163"/>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s="66"/>
      <c r="DR181" s="66"/>
      <c r="DS181" s="66"/>
      <c r="DT181" s="66"/>
      <c r="DU181" s="66"/>
      <c r="DV181" s="66"/>
      <c r="DW181" s="66"/>
      <c r="DX181" s="66"/>
      <c r="DY181" s="66"/>
      <c r="DZ181" s="66"/>
      <c r="EA181" s="66"/>
      <c r="EB181" s="66"/>
      <c r="EC181" s="66"/>
      <c r="ED181" s="66"/>
      <c r="EE181" s="66"/>
      <c r="EF181" s="66"/>
      <c r="EG181" s="66"/>
      <c r="EH181" s="66"/>
      <c r="EI181" s="66"/>
      <c r="EJ181" s="66"/>
      <c r="EK181" s="66"/>
      <c r="EL181" s="66"/>
      <c r="EM181" s="66"/>
      <c r="EN181" s="66"/>
      <c r="EO181" s="66"/>
      <c r="EP181" s="66"/>
    </row>
    <row r="182">
      <c r="A182" s="66"/>
      <c r="B182" s="66"/>
      <c r="C182" s="66"/>
      <c r="D182" s="66"/>
      <c r="E182" s="66"/>
      <c r="F182" s="66"/>
      <c r="G182" s="159"/>
      <c r="H182" s="159"/>
      <c r="I182" s="66"/>
      <c r="J182" s="160"/>
      <c r="K182" s="161"/>
      <c r="L182" s="161"/>
      <c r="M182" s="162"/>
      <c r="N182" s="162"/>
      <c r="O182" s="161"/>
      <c r="P182" s="161"/>
      <c r="Q182" s="161"/>
      <c r="R182" s="161"/>
      <c r="S182" s="163"/>
      <c r="T182" s="163"/>
      <c r="U182" s="163"/>
      <c r="V182" s="163"/>
      <c r="W182" s="164"/>
      <c r="X182" s="163"/>
      <c r="Y182" s="163"/>
      <c r="Z182" s="163"/>
      <c r="AA182" s="163"/>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s="66"/>
      <c r="DR182" s="66"/>
      <c r="DS182" s="66"/>
      <c r="DT182" s="66"/>
      <c r="DU182" s="66"/>
      <c r="DV182" s="66"/>
      <c r="DW182" s="66"/>
      <c r="DX182" s="66"/>
      <c r="DY182" s="66"/>
      <c r="DZ182" s="66"/>
      <c r="EA182" s="66"/>
      <c r="EB182" s="66"/>
      <c r="EC182" s="66"/>
      <c r="ED182" s="66"/>
      <c r="EE182" s="66"/>
      <c r="EF182" s="66"/>
      <c r="EG182" s="66"/>
      <c r="EH182" s="66"/>
      <c r="EI182" s="66"/>
      <c r="EJ182" s="66"/>
      <c r="EK182" s="66"/>
      <c r="EL182" s="66"/>
      <c r="EM182" s="66"/>
      <c r="EN182" s="66"/>
      <c r="EO182" s="66"/>
      <c r="EP182" s="66"/>
    </row>
    <row r="183">
      <c r="A183" s="66"/>
      <c r="B183" s="66"/>
      <c r="C183" s="66"/>
      <c r="D183" s="66"/>
      <c r="E183" s="66"/>
      <c r="F183" s="66"/>
      <c r="G183" s="159"/>
      <c r="H183" s="159"/>
      <c r="I183" s="66"/>
      <c r="J183" s="160"/>
      <c r="K183" s="161"/>
      <c r="L183" s="161"/>
      <c r="M183" s="162"/>
      <c r="N183" s="162"/>
      <c r="O183" s="161"/>
      <c r="P183" s="161"/>
      <c r="Q183" s="161"/>
      <c r="R183" s="161"/>
      <c r="S183" s="163"/>
      <c r="T183" s="163"/>
      <c r="U183" s="163"/>
      <c r="V183" s="163"/>
      <c r="W183" s="164"/>
      <c r="X183" s="163"/>
      <c r="Y183" s="163"/>
      <c r="Z183" s="163"/>
      <c r="AA183" s="163"/>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s="66"/>
      <c r="DR183" s="66"/>
      <c r="DS183" s="66"/>
      <c r="DT183" s="66"/>
      <c r="DU183" s="66"/>
      <c r="DV183" s="66"/>
      <c r="DW183" s="66"/>
      <c r="DX183" s="66"/>
      <c r="DY183" s="66"/>
      <c r="DZ183" s="66"/>
      <c r="EA183" s="66"/>
      <c r="EB183" s="66"/>
      <c r="EC183" s="66"/>
      <c r="ED183" s="66"/>
      <c r="EE183" s="66"/>
      <c r="EF183" s="66"/>
      <c r="EG183" s="66"/>
      <c r="EH183" s="66"/>
      <c r="EI183" s="66"/>
      <c r="EJ183" s="66"/>
      <c r="EK183" s="66"/>
      <c r="EL183" s="66"/>
      <c r="EM183" s="66"/>
      <c r="EN183" s="66"/>
      <c r="EO183" s="66"/>
      <c r="EP183" s="66"/>
    </row>
    <row r="184">
      <c r="A184" s="66"/>
      <c r="B184" s="66"/>
      <c r="C184" s="66"/>
      <c r="D184" s="66"/>
      <c r="E184" s="66"/>
      <c r="F184" s="66"/>
      <c r="G184" s="159"/>
      <c r="H184" s="159"/>
      <c r="I184" s="66"/>
      <c r="J184" s="160"/>
      <c r="K184" s="161"/>
      <c r="L184" s="161"/>
      <c r="M184" s="162"/>
      <c r="N184" s="162"/>
      <c r="O184" s="161"/>
      <c r="P184" s="161"/>
      <c r="Q184" s="161"/>
      <c r="R184" s="161"/>
      <c r="S184" s="163"/>
      <c r="T184" s="163"/>
      <c r="U184" s="163"/>
      <c r="V184" s="163"/>
      <c r="W184" s="164"/>
      <c r="X184" s="163"/>
      <c r="Y184" s="163"/>
      <c r="Z184" s="163"/>
      <c r="AA184" s="163"/>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s="66"/>
      <c r="DR184" s="66"/>
      <c r="DS184" s="66"/>
      <c r="DT184" s="66"/>
      <c r="DU184" s="66"/>
      <c r="DV184" s="66"/>
      <c r="DW184" s="66"/>
      <c r="DX184" s="66"/>
      <c r="DY184" s="66"/>
      <c r="DZ184" s="66"/>
      <c r="EA184" s="66"/>
      <c r="EB184" s="66"/>
      <c r="EC184" s="66"/>
      <c r="ED184" s="66"/>
      <c r="EE184" s="66"/>
      <c r="EF184" s="66"/>
      <c r="EG184" s="66"/>
      <c r="EH184" s="66"/>
      <c r="EI184" s="66"/>
      <c r="EJ184" s="66"/>
      <c r="EK184" s="66"/>
      <c r="EL184" s="66"/>
      <c r="EM184" s="66"/>
      <c r="EN184" s="66"/>
      <c r="EO184" s="66"/>
      <c r="EP184" s="66"/>
    </row>
    <row r="185">
      <c r="A185" s="66"/>
      <c r="B185" s="66"/>
      <c r="C185" s="66"/>
      <c r="D185" s="66"/>
      <c r="E185" s="66"/>
      <c r="F185" s="66"/>
      <c r="G185" s="159"/>
      <c r="H185" s="159"/>
      <c r="I185" s="66"/>
      <c r="J185" s="160"/>
      <c r="K185" s="161"/>
      <c r="L185" s="161"/>
      <c r="M185" s="162"/>
      <c r="N185" s="162"/>
      <c r="O185" s="161"/>
      <c r="P185" s="161"/>
      <c r="Q185" s="161"/>
      <c r="R185" s="161"/>
      <c r="S185" s="163"/>
      <c r="T185" s="163"/>
      <c r="U185" s="163"/>
      <c r="V185" s="163"/>
      <c r="W185" s="164"/>
      <c r="X185" s="163"/>
      <c r="Y185" s="163"/>
      <c r="Z185" s="163"/>
      <c r="AA185" s="163"/>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s="66"/>
      <c r="DR185" s="66"/>
      <c r="DS185" s="66"/>
      <c r="DT185" s="66"/>
      <c r="DU185" s="66"/>
      <c r="DV185" s="66"/>
      <c r="DW185" s="66"/>
      <c r="DX185" s="66"/>
      <c r="DY185" s="66"/>
      <c r="DZ185" s="66"/>
      <c r="EA185" s="66"/>
      <c r="EB185" s="66"/>
      <c r="EC185" s="66"/>
      <c r="ED185" s="66"/>
      <c r="EE185" s="66"/>
      <c r="EF185" s="66"/>
      <c r="EG185" s="66"/>
      <c r="EH185" s="66"/>
      <c r="EI185" s="66"/>
      <c r="EJ185" s="66"/>
      <c r="EK185" s="66"/>
      <c r="EL185" s="66"/>
      <c r="EM185" s="66"/>
      <c r="EN185" s="66"/>
      <c r="EO185" s="66"/>
      <c r="EP185" s="66"/>
    </row>
    <row r="186">
      <c r="A186" s="66"/>
      <c r="B186" s="66"/>
      <c r="C186" s="66"/>
      <c r="D186" s="66"/>
      <c r="E186" s="66"/>
      <c r="F186" s="66"/>
      <c r="G186" s="159"/>
      <c r="H186" s="159"/>
      <c r="I186" s="66"/>
      <c r="J186" s="160"/>
      <c r="K186" s="161"/>
      <c r="L186" s="161"/>
      <c r="M186" s="162"/>
      <c r="N186" s="162"/>
      <c r="O186" s="161"/>
      <c r="P186" s="161"/>
      <c r="Q186" s="161"/>
      <c r="R186" s="161"/>
      <c r="S186" s="163"/>
      <c r="T186" s="163"/>
      <c r="U186" s="163"/>
      <c r="V186" s="163"/>
      <c r="W186" s="164"/>
      <c r="X186" s="163"/>
      <c r="Y186" s="163"/>
      <c r="Z186" s="163"/>
      <c r="AA186" s="163"/>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s="66"/>
      <c r="DR186" s="66"/>
      <c r="DS186" s="66"/>
      <c r="DT186" s="66"/>
      <c r="DU186" s="66"/>
      <c r="DV186" s="66"/>
      <c r="DW186" s="66"/>
      <c r="DX186" s="66"/>
      <c r="DY186" s="66"/>
      <c r="DZ186" s="66"/>
      <c r="EA186" s="66"/>
      <c r="EB186" s="66"/>
      <c r="EC186" s="66"/>
      <c r="ED186" s="66"/>
      <c r="EE186" s="66"/>
      <c r="EF186" s="66"/>
      <c r="EG186" s="66"/>
      <c r="EH186" s="66"/>
      <c r="EI186" s="66"/>
      <c r="EJ186" s="66"/>
      <c r="EK186" s="66"/>
      <c r="EL186" s="66"/>
      <c r="EM186" s="66"/>
      <c r="EN186" s="66"/>
      <c r="EO186" s="66"/>
      <c r="EP186" s="66"/>
    </row>
    <row r="187">
      <c r="A187" s="66"/>
      <c r="B187" s="66"/>
      <c r="C187" s="66"/>
      <c r="D187" s="66"/>
      <c r="E187" s="66"/>
      <c r="F187" s="66"/>
      <c r="G187" s="159"/>
      <c r="H187" s="159"/>
      <c r="I187" s="66"/>
      <c r="J187" s="160"/>
      <c r="K187" s="161"/>
      <c r="L187" s="161"/>
      <c r="M187" s="162"/>
      <c r="N187" s="162"/>
      <c r="O187" s="161"/>
      <c r="P187" s="161"/>
      <c r="Q187" s="161"/>
      <c r="R187" s="161"/>
      <c r="S187" s="163"/>
      <c r="T187" s="163"/>
      <c r="U187" s="163"/>
      <c r="V187" s="163"/>
      <c r="W187" s="164"/>
      <c r="X187" s="163"/>
      <c r="Y187" s="163"/>
      <c r="Z187" s="163"/>
      <c r="AA187" s="163"/>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s="66"/>
      <c r="DR187" s="66"/>
      <c r="DS187" s="66"/>
      <c r="DT187" s="66"/>
      <c r="DU187" s="66"/>
      <c r="DV187" s="66"/>
      <c r="DW187" s="66"/>
      <c r="DX187" s="66"/>
      <c r="DY187" s="66"/>
      <c r="DZ187" s="66"/>
      <c r="EA187" s="66"/>
      <c r="EB187" s="66"/>
      <c r="EC187" s="66"/>
      <c r="ED187" s="66"/>
      <c r="EE187" s="66"/>
      <c r="EF187" s="66"/>
      <c r="EG187" s="66"/>
      <c r="EH187" s="66"/>
      <c r="EI187" s="66"/>
      <c r="EJ187" s="66"/>
      <c r="EK187" s="66"/>
      <c r="EL187" s="66"/>
      <c r="EM187" s="66"/>
      <c r="EN187" s="66"/>
      <c r="EO187" s="66"/>
      <c r="EP187" s="66"/>
    </row>
    <row r="188">
      <c r="A188" s="66"/>
      <c r="B188" s="66"/>
      <c r="C188" s="66"/>
      <c r="D188" s="66"/>
      <c r="E188" s="66"/>
      <c r="F188" s="66"/>
      <c r="G188" s="159"/>
      <c r="H188" s="159"/>
      <c r="I188" s="66"/>
      <c r="J188" s="160"/>
      <c r="K188" s="161"/>
      <c r="L188" s="161"/>
      <c r="M188" s="162"/>
      <c r="N188" s="162"/>
      <c r="O188" s="161"/>
      <c r="P188" s="161"/>
      <c r="Q188" s="161"/>
      <c r="R188" s="161"/>
      <c r="S188" s="163"/>
      <c r="T188" s="163"/>
      <c r="U188" s="163"/>
      <c r="V188" s="163"/>
      <c r="W188" s="164"/>
      <c r="X188" s="163"/>
      <c r="Y188" s="163"/>
      <c r="Z188" s="163"/>
      <c r="AA188" s="163"/>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s="66"/>
      <c r="DR188" s="66"/>
      <c r="DS188" s="66"/>
      <c r="DT188" s="66"/>
      <c r="DU188" s="66"/>
      <c r="DV188" s="66"/>
      <c r="DW188" s="66"/>
      <c r="DX188" s="66"/>
      <c r="DY188" s="66"/>
      <c r="DZ188" s="66"/>
      <c r="EA188" s="66"/>
      <c r="EB188" s="66"/>
      <c r="EC188" s="66"/>
      <c r="ED188" s="66"/>
      <c r="EE188" s="66"/>
      <c r="EF188" s="66"/>
      <c r="EG188" s="66"/>
      <c r="EH188" s="66"/>
      <c r="EI188" s="66"/>
      <c r="EJ188" s="66"/>
      <c r="EK188" s="66"/>
      <c r="EL188" s="66"/>
      <c r="EM188" s="66"/>
      <c r="EN188" s="66"/>
      <c r="EO188" s="66"/>
      <c r="EP188" s="66"/>
    </row>
    <row r="189">
      <c r="A189" s="66"/>
      <c r="B189" s="66"/>
      <c r="C189" s="66"/>
      <c r="D189" s="66"/>
      <c r="E189" s="66"/>
      <c r="F189" s="66"/>
      <c r="G189" s="159"/>
      <c r="H189" s="159"/>
      <c r="I189" s="66"/>
      <c r="J189" s="160"/>
      <c r="K189" s="161"/>
      <c r="L189" s="161"/>
      <c r="M189" s="162"/>
      <c r="N189" s="162"/>
      <c r="O189" s="161"/>
      <c r="P189" s="161"/>
      <c r="Q189" s="161"/>
      <c r="R189" s="161"/>
      <c r="S189" s="163"/>
      <c r="T189" s="163"/>
      <c r="U189" s="163"/>
      <c r="V189" s="163"/>
      <c r="W189" s="164"/>
      <c r="X189" s="163"/>
      <c r="Y189" s="163"/>
      <c r="Z189" s="163"/>
      <c r="AA189" s="163"/>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c r="CY189" s="66"/>
      <c r="CZ189" s="66"/>
      <c r="DA189" s="66"/>
      <c r="DB189" s="66"/>
      <c r="DC189" s="66"/>
      <c r="DD189" s="66"/>
      <c r="DE189" s="66"/>
      <c r="DF189" s="66"/>
      <c r="DG189" s="66"/>
      <c r="DH189" s="66"/>
      <c r="DI189" s="66"/>
      <c r="DJ189" s="66"/>
      <c r="DK189" s="66"/>
      <c r="DL189" s="66"/>
      <c r="DM189" s="66"/>
      <c r="DN189" s="66"/>
      <c r="DO189" s="66"/>
      <c r="DP189" s="66"/>
      <c r="DQ189" s="66"/>
      <c r="DR189" s="66"/>
      <c r="DS189" s="66"/>
      <c r="DT189" s="66"/>
      <c r="DU189" s="66"/>
      <c r="DV189" s="66"/>
      <c r="DW189" s="66"/>
      <c r="DX189" s="66"/>
      <c r="DY189" s="66"/>
      <c r="DZ189" s="66"/>
      <c r="EA189" s="66"/>
      <c r="EB189" s="66"/>
      <c r="EC189" s="66"/>
      <c r="ED189" s="66"/>
      <c r="EE189" s="66"/>
      <c r="EF189" s="66"/>
      <c r="EG189" s="66"/>
      <c r="EH189" s="66"/>
      <c r="EI189" s="66"/>
      <c r="EJ189" s="66"/>
      <c r="EK189" s="66"/>
      <c r="EL189" s="66"/>
      <c r="EM189" s="66"/>
      <c r="EN189" s="66"/>
      <c r="EO189" s="66"/>
      <c r="EP189" s="66"/>
    </row>
    <row r="190">
      <c r="A190" s="66"/>
      <c r="B190" s="66"/>
      <c r="C190" s="66"/>
      <c r="D190" s="66"/>
      <c r="E190" s="66"/>
      <c r="F190" s="66"/>
      <c r="G190" s="159"/>
      <c r="H190" s="159"/>
      <c r="I190" s="66"/>
      <c r="J190" s="160"/>
      <c r="K190" s="161"/>
      <c r="L190" s="161"/>
      <c r="M190" s="162"/>
      <c r="N190" s="162"/>
      <c r="O190" s="161"/>
      <c r="P190" s="161"/>
      <c r="Q190" s="161"/>
      <c r="R190" s="161"/>
      <c r="S190" s="163"/>
      <c r="T190" s="163"/>
      <c r="U190" s="163"/>
      <c r="V190" s="163"/>
      <c r="W190" s="164"/>
      <c r="X190" s="163"/>
      <c r="Y190" s="163"/>
      <c r="Z190" s="163"/>
      <c r="AA190" s="163"/>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c r="CY190" s="66"/>
      <c r="CZ190" s="66"/>
      <c r="DA190" s="66"/>
      <c r="DB190" s="66"/>
      <c r="DC190" s="66"/>
      <c r="DD190" s="66"/>
      <c r="DE190" s="66"/>
      <c r="DF190" s="66"/>
      <c r="DG190" s="66"/>
      <c r="DH190" s="66"/>
      <c r="DI190" s="66"/>
      <c r="DJ190" s="66"/>
      <c r="DK190" s="66"/>
      <c r="DL190" s="66"/>
      <c r="DM190" s="66"/>
      <c r="DN190" s="66"/>
      <c r="DO190" s="66"/>
      <c r="DP190" s="66"/>
      <c r="DQ190" s="66"/>
      <c r="DR190" s="66"/>
      <c r="DS190" s="66"/>
      <c r="DT190" s="66"/>
      <c r="DU190" s="66"/>
      <c r="DV190" s="66"/>
      <c r="DW190" s="66"/>
      <c r="DX190" s="66"/>
      <c r="DY190" s="66"/>
      <c r="DZ190" s="66"/>
      <c r="EA190" s="66"/>
      <c r="EB190" s="66"/>
      <c r="EC190" s="66"/>
      <c r="ED190" s="66"/>
      <c r="EE190" s="66"/>
      <c r="EF190" s="66"/>
      <c r="EG190" s="66"/>
      <c r="EH190" s="66"/>
      <c r="EI190" s="66"/>
      <c r="EJ190" s="66"/>
      <c r="EK190" s="66"/>
      <c r="EL190" s="66"/>
      <c r="EM190" s="66"/>
      <c r="EN190" s="66"/>
      <c r="EO190" s="66"/>
      <c r="EP190" s="66"/>
    </row>
    <row r="191">
      <c r="A191" s="66"/>
      <c r="B191" s="66"/>
      <c r="C191" s="66"/>
      <c r="D191" s="66"/>
      <c r="E191" s="66"/>
      <c r="F191" s="66"/>
      <c r="G191" s="159"/>
      <c r="H191" s="159"/>
      <c r="I191" s="66"/>
      <c r="J191" s="160"/>
      <c r="K191" s="161"/>
      <c r="L191" s="161"/>
      <c r="M191" s="162"/>
      <c r="N191" s="162"/>
      <c r="O191" s="161"/>
      <c r="P191" s="161"/>
      <c r="Q191" s="161"/>
      <c r="R191" s="161"/>
      <c r="S191" s="163"/>
      <c r="T191" s="163"/>
      <c r="U191" s="163"/>
      <c r="V191" s="163"/>
      <c r="W191" s="164"/>
      <c r="X191" s="163"/>
      <c r="Y191" s="163"/>
      <c r="Z191" s="163"/>
      <c r="AA191" s="163"/>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c r="CY191" s="66"/>
      <c r="CZ191" s="66"/>
      <c r="DA191" s="66"/>
      <c r="DB191" s="66"/>
      <c r="DC191" s="66"/>
      <c r="DD191" s="66"/>
      <c r="DE191" s="66"/>
      <c r="DF191" s="66"/>
      <c r="DG191" s="66"/>
      <c r="DH191" s="66"/>
      <c r="DI191" s="66"/>
      <c r="DJ191" s="66"/>
      <c r="DK191" s="66"/>
      <c r="DL191" s="66"/>
      <c r="DM191" s="66"/>
      <c r="DN191" s="66"/>
      <c r="DO191" s="66"/>
      <c r="DP191" s="66"/>
      <c r="DQ191" s="66"/>
      <c r="DR191" s="66"/>
      <c r="DS191" s="66"/>
      <c r="DT191" s="66"/>
      <c r="DU191" s="66"/>
      <c r="DV191" s="66"/>
      <c r="DW191" s="66"/>
      <c r="DX191" s="66"/>
      <c r="DY191" s="66"/>
      <c r="DZ191" s="66"/>
      <c r="EA191" s="66"/>
      <c r="EB191" s="66"/>
      <c r="EC191" s="66"/>
      <c r="ED191" s="66"/>
      <c r="EE191" s="66"/>
      <c r="EF191" s="66"/>
      <c r="EG191" s="66"/>
      <c r="EH191" s="66"/>
      <c r="EI191" s="66"/>
      <c r="EJ191" s="66"/>
      <c r="EK191" s="66"/>
      <c r="EL191" s="66"/>
      <c r="EM191" s="66"/>
      <c r="EN191" s="66"/>
      <c r="EO191" s="66"/>
      <c r="EP191" s="66"/>
    </row>
    <row r="192">
      <c r="A192" s="66"/>
      <c r="B192" s="66"/>
      <c r="C192" s="66"/>
      <c r="D192" s="66"/>
      <c r="E192" s="66"/>
      <c r="F192" s="66"/>
      <c r="G192" s="159"/>
      <c r="H192" s="159"/>
      <c r="I192" s="66"/>
      <c r="J192" s="160"/>
      <c r="K192" s="161"/>
      <c r="L192" s="161"/>
      <c r="M192" s="162"/>
      <c r="N192" s="162"/>
      <c r="O192" s="161"/>
      <c r="P192" s="161"/>
      <c r="Q192" s="161"/>
      <c r="R192" s="161"/>
      <c r="S192" s="163"/>
      <c r="T192" s="163"/>
      <c r="U192" s="163"/>
      <c r="V192" s="163"/>
      <c r="W192" s="164"/>
      <c r="X192" s="163"/>
      <c r="Y192" s="163"/>
      <c r="Z192" s="163"/>
      <c r="AA192" s="163"/>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c r="CY192" s="66"/>
      <c r="CZ192" s="66"/>
      <c r="DA192" s="66"/>
      <c r="DB192" s="66"/>
      <c r="DC192" s="66"/>
      <c r="DD192" s="66"/>
      <c r="DE192" s="66"/>
      <c r="DF192" s="66"/>
      <c r="DG192" s="66"/>
      <c r="DH192" s="66"/>
      <c r="DI192" s="66"/>
      <c r="DJ192" s="66"/>
      <c r="DK192" s="66"/>
      <c r="DL192" s="66"/>
      <c r="DM192" s="66"/>
      <c r="DN192" s="66"/>
      <c r="DO192" s="66"/>
      <c r="DP192" s="66"/>
      <c r="DQ192" s="66"/>
      <c r="DR192" s="66"/>
      <c r="DS192" s="66"/>
      <c r="DT192" s="66"/>
      <c r="DU192" s="66"/>
      <c r="DV192" s="66"/>
      <c r="DW192" s="66"/>
      <c r="DX192" s="66"/>
      <c r="DY192" s="66"/>
      <c r="DZ192" s="66"/>
      <c r="EA192" s="66"/>
      <c r="EB192" s="66"/>
      <c r="EC192" s="66"/>
      <c r="ED192" s="66"/>
      <c r="EE192" s="66"/>
      <c r="EF192" s="66"/>
      <c r="EG192" s="66"/>
      <c r="EH192" s="66"/>
      <c r="EI192" s="66"/>
      <c r="EJ192" s="66"/>
      <c r="EK192" s="66"/>
      <c r="EL192" s="66"/>
      <c r="EM192" s="66"/>
      <c r="EN192" s="66"/>
      <c r="EO192" s="66"/>
      <c r="EP192" s="66"/>
    </row>
    <row r="193">
      <c r="A193" s="66"/>
      <c r="B193" s="66"/>
      <c r="C193" s="66"/>
      <c r="D193" s="66"/>
      <c r="E193" s="66"/>
      <c r="F193" s="66"/>
      <c r="G193" s="159"/>
      <c r="H193" s="159"/>
      <c r="I193" s="66"/>
      <c r="J193" s="160"/>
      <c r="K193" s="161"/>
      <c r="L193" s="161"/>
      <c r="M193" s="162"/>
      <c r="N193" s="162"/>
      <c r="O193" s="161"/>
      <c r="P193" s="161"/>
      <c r="Q193" s="161"/>
      <c r="R193" s="161"/>
      <c r="S193" s="163"/>
      <c r="T193" s="163"/>
      <c r="U193" s="163"/>
      <c r="V193" s="163"/>
      <c r="W193" s="164"/>
      <c r="X193" s="163"/>
      <c r="Y193" s="163"/>
      <c r="Z193" s="163"/>
      <c r="AA193" s="163"/>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c r="CY193" s="66"/>
      <c r="CZ193" s="66"/>
      <c r="DA193" s="66"/>
      <c r="DB193" s="66"/>
      <c r="DC193" s="66"/>
      <c r="DD193" s="66"/>
      <c r="DE193" s="66"/>
      <c r="DF193" s="66"/>
      <c r="DG193" s="66"/>
      <c r="DH193" s="66"/>
      <c r="DI193" s="66"/>
      <c r="DJ193" s="66"/>
      <c r="DK193" s="66"/>
      <c r="DL193" s="66"/>
      <c r="DM193" s="66"/>
      <c r="DN193" s="66"/>
      <c r="DO193" s="66"/>
      <c r="DP193" s="66"/>
      <c r="DQ193" s="66"/>
      <c r="DR193" s="66"/>
      <c r="DS193" s="66"/>
      <c r="DT193" s="66"/>
      <c r="DU193" s="66"/>
      <c r="DV193" s="66"/>
      <c r="DW193" s="66"/>
      <c r="DX193" s="66"/>
      <c r="DY193" s="66"/>
      <c r="DZ193" s="66"/>
      <c r="EA193" s="66"/>
      <c r="EB193" s="66"/>
      <c r="EC193" s="66"/>
      <c r="ED193" s="66"/>
      <c r="EE193" s="66"/>
      <c r="EF193" s="66"/>
      <c r="EG193" s="66"/>
      <c r="EH193" s="66"/>
      <c r="EI193" s="66"/>
      <c r="EJ193" s="66"/>
      <c r="EK193" s="66"/>
      <c r="EL193" s="66"/>
      <c r="EM193" s="66"/>
      <c r="EN193" s="66"/>
      <c r="EO193" s="66"/>
      <c r="EP193" s="66"/>
    </row>
    <row r="194">
      <c r="A194" s="66"/>
      <c r="B194" s="66"/>
      <c r="C194" s="66"/>
      <c r="D194" s="66"/>
      <c r="E194" s="66"/>
      <c r="F194" s="66"/>
      <c r="G194" s="159"/>
      <c r="H194" s="159"/>
      <c r="I194" s="66"/>
      <c r="J194" s="160"/>
      <c r="K194" s="161"/>
      <c r="L194" s="161"/>
      <c r="M194" s="162"/>
      <c r="N194" s="162"/>
      <c r="O194" s="161"/>
      <c r="P194" s="161"/>
      <c r="Q194" s="161"/>
      <c r="R194" s="161"/>
      <c r="S194" s="163"/>
      <c r="T194" s="163"/>
      <c r="U194" s="163"/>
      <c r="V194" s="163"/>
      <c r="W194" s="164"/>
      <c r="X194" s="163"/>
      <c r="Y194" s="163"/>
      <c r="Z194" s="163"/>
      <c r="AA194" s="163"/>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c r="CY194" s="66"/>
      <c r="CZ194" s="66"/>
      <c r="DA194" s="66"/>
      <c r="DB194" s="66"/>
      <c r="DC194" s="66"/>
      <c r="DD194" s="66"/>
      <c r="DE194" s="66"/>
      <c r="DF194" s="66"/>
      <c r="DG194" s="66"/>
      <c r="DH194" s="66"/>
      <c r="DI194" s="66"/>
      <c r="DJ194" s="66"/>
      <c r="DK194" s="66"/>
      <c r="DL194" s="66"/>
      <c r="DM194" s="66"/>
      <c r="DN194" s="66"/>
      <c r="DO194" s="66"/>
      <c r="DP194" s="66"/>
      <c r="DQ194" s="66"/>
      <c r="DR194" s="66"/>
      <c r="DS194" s="66"/>
      <c r="DT194" s="66"/>
      <c r="DU194" s="66"/>
      <c r="DV194" s="66"/>
      <c r="DW194" s="66"/>
      <c r="DX194" s="66"/>
      <c r="DY194" s="66"/>
      <c r="DZ194" s="66"/>
      <c r="EA194" s="66"/>
      <c r="EB194" s="66"/>
      <c r="EC194" s="66"/>
      <c r="ED194" s="66"/>
      <c r="EE194" s="66"/>
      <c r="EF194" s="66"/>
      <c r="EG194" s="66"/>
      <c r="EH194" s="66"/>
      <c r="EI194" s="66"/>
      <c r="EJ194" s="66"/>
      <c r="EK194" s="66"/>
      <c r="EL194" s="66"/>
      <c r="EM194" s="66"/>
      <c r="EN194" s="66"/>
      <c r="EO194" s="66"/>
      <c r="EP194" s="66"/>
    </row>
    <row r="195">
      <c r="A195" s="66"/>
      <c r="B195" s="66"/>
      <c r="C195" s="66"/>
      <c r="D195" s="66"/>
      <c r="E195" s="66"/>
      <c r="F195" s="66"/>
      <c r="G195" s="159"/>
      <c r="H195" s="159"/>
      <c r="I195" s="66"/>
      <c r="J195" s="160"/>
      <c r="K195" s="161"/>
      <c r="L195" s="161"/>
      <c r="M195" s="162"/>
      <c r="N195" s="162"/>
      <c r="O195" s="161"/>
      <c r="P195" s="161"/>
      <c r="Q195" s="161"/>
      <c r="R195" s="161"/>
      <c r="S195" s="163"/>
      <c r="T195" s="163"/>
      <c r="U195" s="163"/>
      <c r="V195" s="163"/>
      <c r="W195" s="164"/>
      <c r="X195" s="163"/>
      <c r="Y195" s="163"/>
      <c r="Z195" s="163"/>
      <c r="AA195" s="163"/>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c r="CY195" s="66"/>
      <c r="CZ195" s="66"/>
      <c r="DA195" s="66"/>
      <c r="DB195" s="66"/>
      <c r="DC195" s="66"/>
      <c r="DD195" s="66"/>
      <c r="DE195" s="66"/>
      <c r="DF195" s="66"/>
      <c r="DG195" s="66"/>
      <c r="DH195" s="66"/>
      <c r="DI195" s="66"/>
      <c r="DJ195" s="66"/>
      <c r="DK195" s="66"/>
      <c r="DL195" s="66"/>
      <c r="DM195" s="66"/>
      <c r="DN195" s="66"/>
      <c r="DO195" s="66"/>
      <c r="DP195" s="66"/>
      <c r="DQ195" s="66"/>
      <c r="DR195" s="66"/>
      <c r="DS195" s="66"/>
      <c r="DT195" s="66"/>
      <c r="DU195" s="66"/>
      <c r="DV195" s="66"/>
      <c r="DW195" s="66"/>
      <c r="DX195" s="66"/>
      <c r="DY195" s="66"/>
      <c r="DZ195" s="66"/>
      <c r="EA195" s="66"/>
      <c r="EB195" s="66"/>
      <c r="EC195" s="66"/>
      <c r="ED195" s="66"/>
      <c r="EE195" s="66"/>
      <c r="EF195" s="66"/>
      <c r="EG195" s="66"/>
      <c r="EH195" s="66"/>
      <c r="EI195" s="66"/>
      <c r="EJ195" s="66"/>
      <c r="EK195" s="66"/>
      <c r="EL195" s="66"/>
      <c r="EM195" s="66"/>
      <c r="EN195" s="66"/>
      <c r="EO195" s="66"/>
      <c r="EP195" s="66"/>
    </row>
    <row r="196">
      <c r="A196" s="66"/>
      <c r="B196" s="66"/>
      <c r="C196" s="66"/>
      <c r="D196" s="66"/>
      <c r="E196" s="66"/>
      <c r="F196" s="66"/>
      <c r="G196" s="159"/>
      <c r="H196" s="159"/>
      <c r="I196" s="66"/>
      <c r="J196" s="160"/>
      <c r="K196" s="161"/>
      <c r="L196" s="161"/>
      <c r="M196" s="162"/>
      <c r="N196" s="162"/>
      <c r="O196" s="161"/>
      <c r="P196" s="161"/>
      <c r="Q196" s="161"/>
      <c r="R196" s="161"/>
      <c r="S196" s="163"/>
      <c r="T196" s="163"/>
      <c r="U196" s="163"/>
      <c r="V196" s="163"/>
      <c r="W196" s="164"/>
      <c r="X196" s="163"/>
      <c r="Y196" s="163"/>
      <c r="Z196" s="163"/>
      <c r="AA196" s="163"/>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c r="CY196" s="66"/>
      <c r="CZ196" s="66"/>
      <c r="DA196" s="66"/>
      <c r="DB196" s="66"/>
      <c r="DC196" s="66"/>
      <c r="DD196" s="66"/>
      <c r="DE196" s="66"/>
      <c r="DF196" s="66"/>
      <c r="DG196" s="66"/>
      <c r="DH196" s="66"/>
      <c r="DI196" s="66"/>
      <c r="DJ196" s="66"/>
      <c r="DK196" s="66"/>
      <c r="DL196" s="66"/>
      <c r="DM196" s="66"/>
      <c r="DN196" s="66"/>
      <c r="DO196" s="66"/>
      <c r="DP196" s="66"/>
      <c r="DQ196" s="66"/>
      <c r="DR196" s="66"/>
      <c r="DS196" s="66"/>
      <c r="DT196" s="66"/>
      <c r="DU196" s="66"/>
      <c r="DV196" s="66"/>
      <c r="DW196" s="66"/>
      <c r="DX196" s="66"/>
      <c r="DY196" s="66"/>
      <c r="DZ196" s="66"/>
      <c r="EA196" s="66"/>
      <c r="EB196" s="66"/>
      <c r="EC196" s="66"/>
      <c r="ED196" s="66"/>
      <c r="EE196" s="66"/>
      <c r="EF196" s="66"/>
      <c r="EG196" s="66"/>
      <c r="EH196" s="66"/>
      <c r="EI196" s="66"/>
      <c r="EJ196" s="66"/>
      <c r="EK196" s="66"/>
      <c r="EL196" s="66"/>
      <c r="EM196" s="66"/>
      <c r="EN196" s="66"/>
      <c r="EO196" s="66"/>
      <c r="EP196" s="66"/>
    </row>
    <row r="197">
      <c r="A197" s="66"/>
      <c r="B197" s="66"/>
      <c r="C197" s="66"/>
      <c r="D197" s="66"/>
      <c r="E197" s="66"/>
      <c r="F197" s="66"/>
      <c r="G197" s="159"/>
      <c r="H197" s="159"/>
      <c r="I197" s="66"/>
      <c r="J197" s="160"/>
      <c r="K197" s="161"/>
      <c r="L197" s="161"/>
      <c r="M197" s="162"/>
      <c r="N197" s="162"/>
      <c r="O197" s="161"/>
      <c r="P197" s="161"/>
      <c r="Q197" s="161"/>
      <c r="R197" s="161"/>
      <c r="S197" s="163"/>
      <c r="T197" s="163"/>
      <c r="U197" s="163"/>
      <c r="V197" s="163"/>
      <c r="W197" s="164"/>
      <c r="X197" s="163"/>
      <c r="Y197" s="163"/>
      <c r="Z197" s="163"/>
      <c r="AA197" s="163"/>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c r="CY197" s="66"/>
      <c r="CZ197" s="66"/>
      <c r="DA197" s="66"/>
      <c r="DB197" s="66"/>
      <c r="DC197" s="66"/>
      <c r="DD197" s="66"/>
      <c r="DE197" s="66"/>
      <c r="DF197" s="66"/>
      <c r="DG197" s="66"/>
      <c r="DH197" s="66"/>
      <c r="DI197" s="66"/>
      <c r="DJ197" s="66"/>
      <c r="DK197" s="66"/>
      <c r="DL197" s="66"/>
      <c r="DM197" s="66"/>
      <c r="DN197" s="66"/>
      <c r="DO197" s="66"/>
      <c r="DP197" s="66"/>
      <c r="DQ197" s="66"/>
      <c r="DR197" s="66"/>
      <c r="DS197" s="66"/>
      <c r="DT197" s="66"/>
      <c r="DU197" s="66"/>
      <c r="DV197" s="66"/>
      <c r="DW197" s="66"/>
      <c r="DX197" s="66"/>
      <c r="DY197" s="66"/>
      <c r="DZ197" s="66"/>
      <c r="EA197" s="66"/>
      <c r="EB197" s="66"/>
      <c r="EC197" s="66"/>
      <c r="ED197" s="66"/>
      <c r="EE197" s="66"/>
      <c r="EF197" s="66"/>
      <c r="EG197" s="66"/>
      <c r="EH197" s="66"/>
      <c r="EI197" s="66"/>
      <c r="EJ197" s="66"/>
      <c r="EK197" s="66"/>
      <c r="EL197" s="66"/>
      <c r="EM197" s="66"/>
      <c r="EN197" s="66"/>
      <c r="EO197" s="66"/>
      <c r="EP197" s="66"/>
    </row>
    <row r="198">
      <c r="A198" s="66"/>
      <c r="B198" s="66"/>
      <c r="C198" s="66"/>
      <c r="D198" s="66"/>
      <c r="E198" s="66"/>
      <c r="F198" s="66"/>
      <c r="G198" s="159"/>
      <c r="H198" s="159"/>
      <c r="I198" s="66"/>
      <c r="J198" s="160"/>
      <c r="K198" s="161"/>
      <c r="L198" s="161"/>
      <c r="M198" s="162"/>
      <c r="N198" s="162"/>
      <c r="O198" s="161"/>
      <c r="P198" s="161"/>
      <c r="Q198" s="161"/>
      <c r="R198" s="161"/>
      <c r="S198" s="163"/>
      <c r="T198" s="163"/>
      <c r="U198" s="163"/>
      <c r="V198" s="163"/>
      <c r="W198" s="164"/>
      <c r="X198" s="163"/>
      <c r="Y198" s="163"/>
      <c r="Z198" s="163"/>
      <c r="AA198" s="163"/>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c r="CY198" s="66"/>
      <c r="CZ198" s="66"/>
      <c r="DA198" s="66"/>
      <c r="DB198" s="66"/>
      <c r="DC198" s="66"/>
      <c r="DD198" s="66"/>
      <c r="DE198" s="66"/>
      <c r="DF198" s="66"/>
      <c r="DG198" s="66"/>
      <c r="DH198" s="66"/>
      <c r="DI198" s="66"/>
      <c r="DJ198" s="66"/>
      <c r="DK198" s="66"/>
      <c r="DL198" s="66"/>
      <c r="DM198" s="66"/>
      <c r="DN198" s="66"/>
      <c r="DO198" s="66"/>
      <c r="DP198" s="66"/>
      <c r="DQ198" s="66"/>
      <c r="DR198" s="66"/>
      <c r="DS198" s="66"/>
      <c r="DT198" s="66"/>
      <c r="DU198" s="66"/>
      <c r="DV198" s="66"/>
      <c r="DW198" s="66"/>
      <c r="DX198" s="66"/>
      <c r="DY198" s="66"/>
      <c r="DZ198" s="66"/>
      <c r="EA198" s="66"/>
      <c r="EB198" s="66"/>
      <c r="EC198" s="66"/>
      <c r="ED198" s="66"/>
      <c r="EE198" s="66"/>
      <c r="EF198" s="66"/>
      <c r="EG198" s="66"/>
      <c r="EH198" s="66"/>
      <c r="EI198" s="66"/>
      <c r="EJ198" s="66"/>
      <c r="EK198" s="66"/>
      <c r="EL198" s="66"/>
      <c r="EM198" s="66"/>
      <c r="EN198" s="66"/>
      <c r="EO198" s="66"/>
      <c r="EP198" s="66"/>
    </row>
    <row r="199">
      <c r="A199" s="66"/>
      <c r="B199" s="66"/>
      <c r="C199" s="66"/>
      <c r="D199" s="66"/>
      <c r="E199" s="66"/>
      <c r="F199" s="66"/>
      <c r="G199" s="159"/>
      <c r="H199" s="159"/>
      <c r="I199" s="66"/>
      <c r="J199" s="160"/>
      <c r="K199" s="161"/>
      <c r="L199" s="161"/>
      <c r="M199" s="162"/>
      <c r="N199" s="162"/>
      <c r="O199" s="161"/>
      <c r="P199" s="161"/>
      <c r="Q199" s="161"/>
      <c r="R199" s="161"/>
      <c r="S199" s="163"/>
      <c r="T199" s="163"/>
      <c r="U199" s="163"/>
      <c r="V199" s="163"/>
      <c r="W199" s="164"/>
      <c r="X199" s="163"/>
      <c r="Y199" s="163"/>
      <c r="Z199" s="163"/>
      <c r="AA199" s="163"/>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c r="CY199" s="66"/>
      <c r="CZ199" s="66"/>
      <c r="DA199" s="66"/>
      <c r="DB199" s="66"/>
      <c r="DC199" s="66"/>
      <c r="DD199" s="66"/>
      <c r="DE199" s="66"/>
      <c r="DF199" s="66"/>
      <c r="DG199" s="66"/>
      <c r="DH199" s="66"/>
      <c r="DI199" s="66"/>
      <c r="DJ199" s="66"/>
      <c r="DK199" s="66"/>
      <c r="DL199" s="66"/>
      <c r="DM199" s="66"/>
      <c r="DN199" s="66"/>
      <c r="DO199" s="66"/>
      <c r="DP199" s="66"/>
      <c r="DQ199" s="66"/>
      <c r="DR199" s="66"/>
      <c r="DS199" s="66"/>
      <c r="DT199" s="66"/>
      <c r="DU199" s="66"/>
      <c r="DV199" s="66"/>
      <c r="DW199" s="66"/>
      <c r="DX199" s="66"/>
      <c r="DY199" s="66"/>
      <c r="DZ199" s="66"/>
      <c r="EA199" s="66"/>
      <c r="EB199" s="66"/>
      <c r="EC199" s="66"/>
      <c r="ED199" s="66"/>
      <c r="EE199" s="66"/>
      <c r="EF199" s="66"/>
      <c r="EG199" s="66"/>
      <c r="EH199" s="66"/>
      <c r="EI199" s="66"/>
      <c r="EJ199" s="66"/>
      <c r="EK199" s="66"/>
      <c r="EL199" s="66"/>
      <c r="EM199" s="66"/>
      <c r="EN199" s="66"/>
      <c r="EO199" s="66"/>
      <c r="EP199" s="66"/>
    </row>
    <row r="200">
      <c r="A200" s="66"/>
      <c r="B200" s="66"/>
      <c r="C200" s="66"/>
      <c r="D200" s="66"/>
      <c r="E200" s="66"/>
      <c r="F200" s="66"/>
      <c r="G200" s="159"/>
      <c r="H200" s="159"/>
      <c r="I200" s="66"/>
      <c r="J200" s="160"/>
      <c r="K200" s="161"/>
      <c r="L200" s="161"/>
      <c r="M200" s="162"/>
      <c r="N200" s="162"/>
      <c r="O200" s="161"/>
      <c r="P200" s="161"/>
      <c r="Q200" s="161"/>
      <c r="R200" s="161"/>
      <c r="S200" s="163"/>
      <c r="T200" s="163"/>
      <c r="U200" s="163"/>
      <c r="V200" s="163"/>
      <c r="W200" s="164"/>
      <c r="X200" s="163"/>
      <c r="Y200" s="163"/>
      <c r="Z200" s="163"/>
      <c r="AA200" s="163"/>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c r="CY200" s="66"/>
      <c r="CZ200" s="66"/>
      <c r="DA200" s="66"/>
      <c r="DB200" s="66"/>
      <c r="DC200" s="66"/>
      <c r="DD200" s="66"/>
      <c r="DE200" s="66"/>
      <c r="DF200" s="66"/>
      <c r="DG200" s="66"/>
      <c r="DH200" s="66"/>
      <c r="DI200" s="66"/>
      <c r="DJ200" s="66"/>
      <c r="DK200" s="66"/>
      <c r="DL200" s="66"/>
      <c r="DM200" s="66"/>
      <c r="DN200" s="66"/>
      <c r="DO200" s="66"/>
      <c r="DP200" s="66"/>
      <c r="DQ200" s="66"/>
      <c r="DR200" s="66"/>
      <c r="DS200" s="66"/>
      <c r="DT200" s="66"/>
      <c r="DU200" s="66"/>
      <c r="DV200" s="66"/>
      <c r="DW200" s="66"/>
      <c r="DX200" s="66"/>
      <c r="DY200" s="66"/>
      <c r="DZ200" s="66"/>
      <c r="EA200" s="66"/>
      <c r="EB200" s="66"/>
      <c r="EC200" s="66"/>
      <c r="ED200" s="66"/>
      <c r="EE200" s="66"/>
      <c r="EF200" s="66"/>
      <c r="EG200" s="66"/>
      <c r="EH200" s="66"/>
      <c r="EI200" s="66"/>
      <c r="EJ200" s="66"/>
      <c r="EK200" s="66"/>
      <c r="EL200" s="66"/>
      <c r="EM200" s="66"/>
      <c r="EN200" s="66"/>
      <c r="EO200" s="66"/>
      <c r="EP200" s="66"/>
    </row>
    <row r="201">
      <c r="A201" s="66"/>
      <c r="B201" s="66"/>
      <c r="C201" s="66"/>
      <c r="D201" s="66"/>
      <c r="E201" s="66"/>
      <c r="F201" s="66"/>
      <c r="G201" s="159"/>
      <c r="H201" s="159"/>
      <c r="I201" s="66"/>
      <c r="J201" s="160"/>
      <c r="K201" s="161"/>
      <c r="L201" s="161"/>
      <c r="M201" s="162"/>
      <c r="N201" s="162"/>
      <c r="O201" s="161"/>
      <c r="P201" s="161"/>
      <c r="Q201" s="161"/>
      <c r="R201" s="161"/>
      <c r="S201" s="163"/>
      <c r="T201" s="163"/>
      <c r="U201" s="163"/>
      <c r="V201" s="163"/>
      <c r="W201" s="164"/>
      <c r="X201" s="163"/>
      <c r="Y201" s="163"/>
      <c r="Z201" s="163"/>
      <c r="AA201" s="163"/>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c r="CY201" s="66"/>
      <c r="CZ201" s="66"/>
      <c r="DA201" s="66"/>
      <c r="DB201" s="66"/>
      <c r="DC201" s="66"/>
      <c r="DD201" s="66"/>
      <c r="DE201" s="66"/>
      <c r="DF201" s="66"/>
      <c r="DG201" s="66"/>
      <c r="DH201" s="66"/>
      <c r="DI201" s="66"/>
      <c r="DJ201" s="66"/>
      <c r="DK201" s="66"/>
      <c r="DL201" s="66"/>
      <c r="DM201" s="66"/>
      <c r="DN201" s="66"/>
      <c r="DO201" s="66"/>
      <c r="DP201" s="66"/>
      <c r="DQ201" s="66"/>
      <c r="DR201" s="66"/>
      <c r="DS201" s="66"/>
      <c r="DT201" s="66"/>
      <c r="DU201" s="66"/>
      <c r="DV201" s="66"/>
      <c r="DW201" s="66"/>
      <c r="DX201" s="66"/>
      <c r="DY201" s="66"/>
      <c r="DZ201" s="66"/>
      <c r="EA201" s="66"/>
      <c r="EB201" s="66"/>
      <c r="EC201" s="66"/>
      <c r="ED201" s="66"/>
      <c r="EE201" s="66"/>
      <c r="EF201" s="66"/>
      <c r="EG201" s="66"/>
      <c r="EH201" s="66"/>
      <c r="EI201" s="66"/>
      <c r="EJ201" s="66"/>
      <c r="EK201" s="66"/>
      <c r="EL201" s="66"/>
      <c r="EM201" s="66"/>
      <c r="EN201" s="66"/>
      <c r="EO201" s="66"/>
      <c r="EP201" s="66"/>
    </row>
    <row r="202">
      <c r="A202" s="66"/>
      <c r="B202" s="66"/>
      <c r="C202" s="66"/>
      <c r="D202" s="66"/>
      <c r="E202" s="66"/>
      <c r="F202" s="66"/>
      <c r="G202" s="159"/>
      <c r="H202" s="159"/>
      <c r="I202" s="66"/>
      <c r="J202" s="160"/>
      <c r="K202" s="161"/>
      <c r="L202" s="161"/>
      <c r="M202" s="162"/>
      <c r="N202" s="162"/>
      <c r="O202" s="161"/>
      <c r="P202" s="161"/>
      <c r="Q202" s="161"/>
      <c r="R202" s="161"/>
      <c r="S202" s="163"/>
      <c r="T202" s="163"/>
      <c r="U202" s="163"/>
      <c r="V202" s="163"/>
      <c r="W202" s="164"/>
      <c r="X202" s="163"/>
      <c r="Y202" s="163"/>
      <c r="Z202" s="163"/>
      <c r="AA202" s="163"/>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c r="CY202" s="66"/>
      <c r="CZ202" s="66"/>
      <c r="DA202" s="66"/>
      <c r="DB202" s="66"/>
      <c r="DC202" s="66"/>
      <c r="DD202" s="66"/>
      <c r="DE202" s="66"/>
      <c r="DF202" s="66"/>
      <c r="DG202" s="66"/>
      <c r="DH202" s="66"/>
      <c r="DI202" s="66"/>
      <c r="DJ202" s="66"/>
      <c r="DK202" s="66"/>
      <c r="DL202" s="66"/>
      <c r="DM202" s="66"/>
      <c r="DN202" s="66"/>
      <c r="DO202" s="66"/>
      <c r="DP202" s="66"/>
      <c r="DQ202" s="66"/>
      <c r="DR202" s="66"/>
      <c r="DS202" s="66"/>
      <c r="DT202" s="66"/>
      <c r="DU202" s="66"/>
      <c r="DV202" s="66"/>
      <c r="DW202" s="66"/>
      <c r="DX202" s="66"/>
      <c r="DY202" s="66"/>
      <c r="DZ202" s="66"/>
      <c r="EA202" s="66"/>
      <c r="EB202" s="66"/>
      <c r="EC202" s="66"/>
      <c r="ED202" s="66"/>
      <c r="EE202" s="66"/>
      <c r="EF202" s="66"/>
      <c r="EG202" s="66"/>
      <c r="EH202" s="66"/>
      <c r="EI202" s="66"/>
      <c r="EJ202" s="66"/>
      <c r="EK202" s="66"/>
      <c r="EL202" s="66"/>
      <c r="EM202" s="66"/>
      <c r="EN202" s="66"/>
      <c r="EO202" s="66"/>
      <c r="EP202" s="66"/>
    </row>
    <row r="203">
      <c r="A203" s="66"/>
      <c r="B203" s="66"/>
      <c r="C203" s="66"/>
      <c r="D203" s="66"/>
      <c r="E203" s="66"/>
      <c r="F203" s="66"/>
      <c r="G203" s="159"/>
      <c r="H203" s="159"/>
      <c r="I203" s="66"/>
      <c r="J203" s="160"/>
      <c r="K203" s="161"/>
      <c r="L203" s="161"/>
      <c r="M203" s="162"/>
      <c r="N203" s="162"/>
      <c r="O203" s="161"/>
      <c r="P203" s="161"/>
      <c r="Q203" s="161"/>
      <c r="R203" s="161"/>
      <c r="S203" s="163"/>
      <c r="T203" s="163"/>
      <c r="U203" s="163"/>
      <c r="V203" s="163"/>
      <c r="W203" s="164"/>
      <c r="X203" s="163"/>
      <c r="Y203" s="163"/>
      <c r="Z203" s="163"/>
      <c r="AA203" s="163"/>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c r="CY203" s="66"/>
      <c r="CZ203" s="66"/>
      <c r="DA203" s="66"/>
      <c r="DB203" s="66"/>
      <c r="DC203" s="66"/>
      <c r="DD203" s="66"/>
      <c r="DE203" s="66"/>
      <c r="DF203" s="66"/>
      <c r="DG203" s="66"/>
      <c r="DH203" s="66"/>
      <c r="DI203" s="66"/>
      <c r="DJ203" s="66"/>
      <c r="DK203" s="66"/>
      <c r="DL203" s="66"/>
      <c r="DM203" s="66"/>
      <c r="DN203" s="66"/>
      <c r="DO203" s="66"/>
      <c r="DP203" s="66"/>
      <c r="DQ203" s="66"/>
      <c r="DR203" s="66"/>
      <c r="DS203" s="66"/>
      <c r="DT203" s="66"/>
      <c r="DU203" s="66"/>
      <c r="DV203" s="66"/>
      <c r="DW203" s="66"/>
      <c r="DX203" s="66"/>
      <c r="DY203" s="66"/>
      <c r="DZ203" s="66"/>
      <c r="EA203" s="66"/>
      <c r="EB203" s="66"/>
      <c r="EC203" s="66"/>
      <c r="ED203" s="66"/>
      <c r="EE203" s="66"/>
      <c r="EF203" s="66"/>
      <c r="EG203" s="66"/>
      <c r="EH203" s="66"/>
      <c r="EI203" s="66"/>
      <c r="EJ203" s="66"/>
      <c r="EK203" s="66"/>
      <c r="EL203" s="66"/>
      <c r="EM203" s="66"/>
      <c r="EN203" s="66"/>
      <c r="EO203" s="66"/>
      <c r="EP203" s="66"/>
    </row>
    <row r="204">
      <c r="A204" s="66"/>
      <c r="B204" s="66"/>
      <c r="C204" s="66"/>
      <c r="D204" s="66"/>
      <c r="E204" s="66"/>
      <c r="F204" s="66"/>
      <c r="G204" s="159"/>
      <c r="H204" s="159"/>
      <c r="I204" s="66"/>
      <c r="J204" s="160"/>
      <c r="K204" s="161"/>
      <c r="L204" s="161"/>
      <c r="M204" s="162"/>
      <c r="N204" s="162"/>
      <c r="O204" s="161"/>
      <c r="P204" s="161"/>
      <c r="Q204" s="161"/>
      <c r="R204" s="161"/>
      <c r="S204" s="163"/>
      <c r="T204" s="163"/>
      <c r="U204" s="163"/>
      <c r="V204" s="163"/>
      <c r="W204" s="164"/>
      <c r="X204" s="163"/>
      <c r="Y204" s="163"/>
      <c r="Z204" s="163"/>
      <c r="AA204" s="163"/>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c r="CY204" s="66"/>
      <c r="CZ204" s="66"/>
      <c r="DA204" s="66"/>
      <c r="DB204" s="66"/>
      <c r="DC204" s="66"/>
      <c r="DD204" s="66"/>
      <c r="DE204" s="66"/>
      <c r="DF204" s="66"/>
      <c r="DG204" s="66"/>
      <c r="DH204" s="66"/>
      <c r="DI204" s="66"/>
      <c r="DJ204" s="66"/>
      <c r="DK204" s="66"/>
      <c r="DL204" s="66"/>
      <c r="DM204" s="66"/>
      <c r="DN204" s="66"/>
      <c r="DO204" s="66"/>
      <c r="DP204" s="66"/>
      <c r="DQ204" s="66"/>
      <c r="DR204" s="66"/>
      <c r="DS204" s="66"/>
      <c r="DT204" s="66"/>
      <c r="DU204" s="66"/>
      <c r="DV204" s="66"/>
      <c r="DW204" s="66"/>
      <c r="DX204" s="66"/>
      <c r="DY204" s="66"/>
      <c r="DZ204" s="66"/>
      <c r="EA204" s="66"/>
      <c r="EB204" s="66"/>
      <c r="EC204" s="66"/>
      <c r="ED204" s="66"/>
      <c r="EE204" s="66"/>
      <c r="EF204" s="66"/>
      <c r="EG204" s="66"/>
      <c r="EH204" s="66"/>
      <c r="EI204" s="66"/>
      <c r="EJ204" s="66"/>
      <c r="EK204" s="66"/>
      <c r="EL204" s="66"/>
      <c r="EM204" s="66"/>
      <c r="EN204" s="66"/>
      <c r="EO204" s="66"/>
      <c r="EP204" s="66"/>
    </row>
    <row r="205">
      <c r="A205" s="66"/>
      <c r="B205" s="66"/>
      <c r="C205" s="66"/>
      <c r="D205" s="66"/>
      <c r="E205" s="66"/>
      <c r="F205" s="66"/>
      <c r="G205" s="159"/>
      <c r="H205" s="159"/>
      <c r="I205" s="66"/>
      <c r="J205" s="160"/>
      <c r="K205" s="161"/>
      <c r="L205" s="161"/>
      <c r="M205" s="162"/>
      <c r="N205" s="162"/>
      <c r="O205" s="161"/>
      <c r="P205" s="161"/>
      <c r="Q205" s="161"/>
      <c r="R205" s="161"/>
      <c r="S205" s="163"/>
      <c r="T205" s="163"/>
      <c r="U205" s="163"/>
      <c r="V205" s="163"/>
      <c r="W205" s="164"/>
      <c r="X205" s="163"/>
      <c r="Y205" s="163"/>
      <c r="Z205" s="163"/>
      <c r="AA205" s="163"/>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c r="CY205" s="66"/>
      <c r="CZ205" s="66"/>
      <c r="DA205" s="66"/>
      <c r="DB205" s="66"/>
      <c r="DC205" s="66"/>
      <c r="DD205" s="66"/>
      <c r="DE205" s="66"/>
      <c r="DF205" s="66"/>
      <c r="DG205" s="66"/>
      <c r="DH205" s="66"/>
      <c r="DI205" s="66"/>
      <c r="DJ205" s="66"/>
      <c r="DK205" s="66"/>
      <c r="DL205" s="66"/>
      <c r="DM205" s="66"/>
      <c r="DN205" s="66"/>
      <c r="DO205" s="66"/>
      <c r="DP205" s="66"/>
      <c r="DQ205" s="66"/>
      <c r="DR205" s="66"/>
      <c r="DS205" s="66"/>
      <c r="DT205" s="66"/>
      <c r="DU205" s="66"/>
      <c r="DV205" s="66"/>
      <c r="DW205" s="66"/>
      <c r="DX205" s="66"/>
      <c r="DY205" s="66"/>
      <c r="DZ205" s="66"/>
      <c r="EA205" s="66"/>
      <c r="EB205" s="66"/>
      <c r="EC205" s="66"/>
      <c r="ED205" s="66"/>
      <c r="EE205" s="66"/>
      <c r="EF205" s="66"/>
      <c r="EG205" s="66"/>
      <c r="EH205" s="66"/>
      <c r="EI205" s="66"/>
      <c r="EJ205" s="66"/>
      <c r="EK205" s="66"/>
      <c r="EL205" s="66"/>
      <c r="EM205" s="66"/>
      <c r="EN205" s="66"/>
      <c r="EO205" s="66"/>
      <c r="EP205" s="66"/>
    </row>
    <row r="206">
      <c r="A206" s="66"/>
      <c r="B206" s="66"/>
      <c r="C206" s="66"/>
      <c r="D206" s="66"/>
      <c r="E206" s="66"/>
      <c r="F206" s="66"/>
      <c r="G206" s="159"/>
      <c r="H206" s="159"/>
      <c r="I206" s="66"/>
      <c r="J206" s="160"/>
      <c r="K206" s="161"/>
      <c r="L206" s="161"/>
      <c r="M206" s="162"/>
      <c r="N206" s="162"/>
      <c r="O206" s="161"/>
      <c r="P206" s="161"/>
      <c r="Q206" s="161"/>
      <c r="R206" s="161"/>
      <c r="S206" s="163"/>
      <c r="T206" s="163"/>
      <c r="U206" s="163"/>
      <c r="V206" s="163"/>
      <c r="W206" s="164"/>
      <c r="X206" s="163"/>
      <c r="Y206" s="163"/>
      <c r="Z206" s="163"/>
      <c r="AA206" s="163"/>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c r="CY206" s="66"/>
      <c r="CZ206" s="66"/>
      <c r="DA206" s="66"/>
      <c r="DB206" s="66"/>
      <c r="DC206" s="66"/>
      <c r="DD206" s="66"/>
      <c r="DE206" s="66"/>
      <c r="DF206" s="66"/>
      <c r="DG206" s="66"/>
      <c r="DH206" s="66"/>
      <c r="DI206" s="66"/>
      <c r="DJ206" s="66"/>
      <c r="DK206" s="66"/>
      <c r="DL206" s="66"/>
      <c r="DM206" s="66"/>
      <c r="DN206" s="66"/>
      <c r="DO206" s="66"/>
      <c r="DP206" s="66"/>
      <c r="DQ206" s="66"/>
      <c r="DR206" s="66"/>
      <c r="DS206" s="66"/>
      <c r="DT206" s="66"/>
      <c r="DU206" s="66"/>
      <c r="DV206" s="66"/>
      <c r="DW206" s="66"/>
      <c r="DX206" s="66"/>
      <c r="DY206" s="66"/>
      <c r="DZ206" s="66"/>
      <c r="EA206" s="66"/>
      <c r="EB206" s="66"/>
      <c r="EC206" s="66"/>
      <c r="ED206" s="66"/>
      <c r="EE206" s="66"/>
      <c r="EF206" s="66"/>
      <c r="EG206" s="66"/>
      <c r="EH206" s="66"/>
      <c r="EI206" s="66"/>
      <c r="EJ206" s="66"/>
      <c r="EK206" s="66"/>
      <c r="EL206" s="66"/>
      <c r="EM206" s="66"/>
      <c r="EN206" s="66"/>
      <c r="EO206" s="66"/>
      <c r="EP206" s="66"/>
    </row>
    <row r="207">
      <c r="A207" s="66"/>
      <c r="B207" s="66"/>
      <c r="C207" s="66"/>
      <c r="D207" s="66"/>
      <c r="E207" s="66"/>
      <c r="F207" s="66"/>
      <c r="G207" s="159"/>
      <c r="H207" s="159"/>
      <c r="I207" s="66"/>
      <c r="J207" s="160"/>
      <c r="K207" s="161"/>
      <c r="L207" s="161"/>
      <c r="M207" s="162"/>
      <c r="N207" s="162"/>
      <c r="O207" s="161"/>
      <c r="P207" s="161"/>
      <c r="Q207" s="161"/>
      <c r="R207" s="161"/>
      <c r="S207" s="163"/>
      <c r="T207" s="163"/>
      <c r="U207" s="163"/>
      <c r="V207" s="163"/>
      <c r="W207" s="164"/>
      <c r="X207" s="163"/>
      <c r="Y207" s="163"/>
      <c r="Z207" s="163"/>
      <c r="AA207" s="163"/>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c r="CY207" s="66"/>
      <c r="CZ207" s="66"/>
      <c r="DA207" s="66"/>
      <c r="DB207" s="66"/>
      <c r="DC207" s="66"/>
      <c r="DD207" s="66"/>
      <c r="DE207" s="66"/>
      <c r="DF207" s="66"/>
      <c r="DG207" s="66"/>
      <c r="DH207" s="66"/>
      <c r="DI207" s="66"/>
      <c r="DJ207" s="66"/>
      <c r="DK207" s="66"/>
      <c r="DL207" s="66"/>
      <c r="DM207" s="66"/>
      <c r="DN207" s="66"/>
      <c r="DO207" s="66"/>
      <c r="DP207" s="66"/>
      <c r="DQ207" s="66"/>
      <c r="DR207" s="66"/>
      <c r="DS207" s="66"/>
      <c r="DT207" s="66"/>
      <c r="DU207" s="66"/>
      <c r="DV207" s="66"/>
      <c r="DW207" s="66"/>
      <c r="DX207" s="66"/>
      <c r="DY207" s="66"/>
      <c r="DZ207" s="66"/>
      <c r="EA207" s="66"/>
      <c r="EB207" s="66"/>
      <c r="EC207" s="66"/>
      <c r="ED207" s="66"/>
      <c r="EE207" s="66"/>
      <c r="EF207" s="66"/>
      <c r="EG207" s="66"/>
      <c r="EH207" s="66"/>
      <c r="EI207" s="66"/>
      <c r="EJ207" s="66"/>
      <c r="EK207" s="66"/>
      <c r="EL207" s="66"/>
      <c r="EM207" s="66"/>
      <c r="EN207" s="66"/>
      <c r="EO207" s="66"/>
      <c r="EP207" s="66"/>
    </row>
    <row r="208">
      <c r="A208" s="66"/>
      <c r="B208" s="66"/>
      <c r="C208" s="66"/>
      <c r="D208" s="66"/>
      <c r="E208" s="66"/>
      <c r="F208" s="66"/>
      <c r="G208" s="159"/>
      <c r="H208" s="159"/>
      <c r="I208" s="66"/>
      <c r="J208" s="160"/>
      <c r="K208" s="161"/>
      <c r="L208" s="161"/>
      <c r="M208" s="162"/>
      <c r="N208" s="162"/>
      <c r="O208" s="161"/>
      <c r="P208" s="161"/>
      <c r="Q208" s="161"/>
      <c r="R208" s="161"/>
      <c r="S208" s="163"/>
      <c r="T208" s="163"/>
      <c r="U208" s="163"/>
      <c r="V208" s="163"/>
      <c r="W208" s="164"/>
      <c r="X208" s="163"/>
      <c r="Y208" s="163"/>
      <c r="Z208" s="163"/>
      <c r="AA208" s="163"/>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c r="CY208" s="66"/>
      <c r="CZ208" s="66"/>
      <c r="DA208" s="66"/>
      <c r="DB208" s="66"/>
      <c r="DC208" s="66"/>
      <c r="DD208" s="66"/>
      <c r="DE208" s="66"/>
      <c r="DF208" s="66"/>
      <c r="DG208" s="66"/>
      <c r="DH208" s="66"/>
      <c r="DI208" s="66"/>
      <c r="DJ208" s="66"/>
      <c r="DK208" s="66"/>
      <c r="DL208" s="66"/>
      <c r="DM208" s="66"/>
      <c r="DN208" s="66"/>
      <c r="DO208" s="66"/>
      <c r="DP208" s="66"/>
      <c r="DQ208" s="66"/>
      <c r="DR208" s="66"/>
      <c r="DS208" s="66"/>
      <c r="DT208" s="66"/>
      <c r="DU208" s="66"/>
      <c r="DV208" s="66"/>
      <c r="DW208" s="66"/>
      <c r="DX208" s="66"/>
      <c r="DY208" s="66"/>
      <c r="DZ208" s="66"/>
      <c r="EA208" s="66"/>
      <c r="EB208" s="66"/>
      <c r="EC208" s="66"/>
      <c r="ED208" s="66"/>
      <c r="EE208" s="66"/>
      <c r="EF208" s="66"/>
      <c r="EG208" s="66"/>
      <c r="EH208" s="66"/>
      <c r="EI208" s="66"/>
      <c r="EJ208" s="66"/>
      <c r="EK208" s="66"/>
      <c r="EL208" s="66"/>
      <c r="EM208" s="66"/>
      <c r="EN208" s="66"/>
      <c r="EO208" s="66"/>
      <c r="EP208" s="66"/>
    </row>
    <row r="209">
      <c r="A209" s="66"/>
      <c r="B209" s="66"/>
      <c r="C209" s="66"/>
      <c r="D209" s="66"/>
      <c r="E209" s="66"/>
      <c r="F209" s="66"/>
      <c r="G209" s="159"/>
      <c r="H209" s="159"/>
      <c r="I209" s="66"/>
      <c r="J209" s="160"/>
      <c r="K209" s="161"/>
      <c r="L209" s="161"/>
      <c r="M209" s="162"/>
      <c r="N209" s="162"/>
      <c r="O209" s="161"/>
      <c r="P209" s="161"/>
      <c r="Q209" s="161"/>
      <c r="R209" s="161"/>
      <c r="S209" s="163"/>
      <c r="T209" s="163"/>
      <c r="U209" s="163"/>
      <c r="V209" s="163"/>
      <c r="W209" s="164"/>
      <c r="X209" s="163"/>
      <c r="Y209" s="163"/>
      <c r="Z209" s="163"/>
      <c r="AA209" s="163"/>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c r="CY209" s="66"/>
      <c r="CZ209" s="66"/>
      <c r="DA209" s="66"/>
      <c r="DB209" s="66"/>
      <c r="DC209" s="66"/>
      <c r="DD209" s="66"/>
      <c r="DE209" s="66"/>
      <c r="DF209" s="66"/>
      <c r="DG209" s="66"/>
      <c r="DH209" s="66"/>
      <c r="DI209" s="66"/>
      <c r="DJ209" s="66"/>
      <c r="DK209" s="66"/>
      <c r="DL209" s="66"/>
      <c r="DM209" s="66"/>
      <c r="DN209" s="66"/>
      <c r="DO209" s="66"/>
      <c r="DP209" s="66"/>
      <c r="DQ209" s="66"/>
      <c r="DR209" s="66"/>
      <c r="DS209" s="66"/>
      <c r="DT209" s="66"/>
      <c r="DU209" s="66"/>
      <c r="DV209" s="66"/>
      <c r="DW209" s="66"/>
      <c r="DX209" s="66"/>
      <c r="DY209" s="66"/>
      <c r="DZ209" s="66"/>
      <c r="EA209" s="66"/>
      <c r="EB209" s="66"/>
      <c r="EC209" s="66"/>
      <c r="ED209" s="66"/>
      <c r="EE209" s="66"/>
      <c r="EF209" s="66"/>
      <c r="EG209" s="66"/>
      <c r="EH209" s="66"/>
      <c r="EI209" s="66"/>
      <c r="EJ209" s="66"/>
      <c r="EK209" s="66"/>
      <c r="EL209" s="66"/>
      <c r="EM209" s="66"/>
      <c r="EN209" s="66"/>
      <c r="EO209" s="66"/>
      <c r="EP209" s="66"/>
    </row>
    <row r="210">
      <c r="A210" s="66"/>
      <c r="B210" s="66"/>
      <c r="C210" s="66"/>
      <c r="D210" s="66"/>
      <c r="E210" s="66"/>
      <c r="F210" s="66"/>
      <c r="G210" s="159"/>
      <c r="H210" s="159"/>
      <c r="I210" s="66"/>
      <c r="J210" s="160"/>
      <c r="K210" s="161"/>
      <c r="L210" s="161"/>
      <c r="M210" s="162"/>
      <c r="N210" s="162"/>
      <c r="O210" s="161"/>
      <c r="P210" s="161"/>
      <c r="Q210" s="161"/>
      <c r="R210" s="161"/>
      <c r="S210" s="163"/>
      <c r="T210" s="163"/>
      <c r="U210" s="163"/>
      <c r="V210" s="163"/>
      <c r="W210" s="164"/>
      <c r="X210" s="163"/>
      <c r="Y210" s="163"/>
      <c r="Z210" s="163"/>
      <c r="AA210" s="163"/>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c r="CY210" s="66"/>
      <c r="CZ210" s="66"/>
      <c r="DA210" s="66"/>
      <c r="DB210" s="66"/>
      <c r="DC210" s="66"/>
      <c r="DD210" s="66"/>
      <c r="DE210" s="66"/>
      <c r="DF210" s="66"/>
      <c r="DG210" s="66"/>
      <c r="DH210" s="66"/>
      <c r="DI210" s="66"/>
      <c r="DJ210" s="66"/>
      <c r="DK210" s="66"/>
      <c r="DL210" s="66"/>
      <c r="DM210" s="66"/>
      <c r="DN210" s="66"/>
      <c r="DO210" s="66"/>
      <c r="DP210" s="66"/>
      <c r="DQ210" s="66"/>
      <c r="DR210" s="66"/>
      <c r="DS210" s="66"/>
      <c r="DT210" s="66"/>
      <c r="DU210" s="66"/>
      <c r="DV210" s="66"/>
      <c r="DW210" s="66"/>
      <c r="DX210" s="66"/>
      <c r="DY210" s="66"/>
      <c r="DZ210" s="66"/>
      <c r="EA210" s="66"/>
      <c r="EB210" s="66"/>
      <c r="EC210" s="66"/>
      <c r="ED210" s="66"/>
      <c r="EE210" s="66"/>
      <c r="EF210" s="66"/>
      <c r="EG210" s="66"/>
      <c r="EH210" s="66"/>
      <c r="EI210" s="66"/>
      <c r="EJ210" s="66"/>
      <c r="EK210" s="66"/>
      <c r="EL210" s="66"/>
      <c r="EM210" s="66"/>
      <c r="EN210" s="66"/>
      <c r="EO210" s="66"/>
      <c r="EP210" s="66"/>
    </row>
    <row r="211">
      <c r="A211" s="66"/>
      <c r="B211" s="66"/>
      <c r="C211" s="66"/>
      <c r="D211" s="66"/>
      <c r="E211" s="66"/>
      <c r="F211" s="66"/>
      <c r="G211" s="159"/>
      <c r="H211" s="159"/>
      <c r="I211" s="66"/>
      <c r="J211" s="160"/>
      <c r="K211" s="161"/>
      <c r="L211" s="161"/>
      <c r="M211" s="162"/>
      <c r="N211" s="162"/>
      <c r="O211" s="161"/>
      <c r="P211" s="161"/>
      <c r="Q211" s="161"/>
      <c r="R211" s="161"/>
      <c r="S211" s="163"/>
      <c r="T211" s="163"/>
      <c r="U211" s="163"/>
      <c r="V211" s="163"/>
      <c r="W211" s="164"/>
      <c r="X211" s="163"/>
      <c r="Y211" s="163"/>
      <c r="Z211" s="163"/>
      <c r="AA211" s="163"/>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c r="CY211" s="66"/>
      <c r="CZ211" s="66"/>
      <c r="DA211" s="66"/>
      <c r="DB211" s="66"/>
      <c r="DC211" s="66"/>
      <c r="DD211" s="66"/>
      <c r="DE211" s="66"/>
      <c r="DF211" s="66"/>
      <c r="DG211" s="66"/>
      <c r="DH211" s="66"/>
      <c r="DI211" s="66"/>
      <c r="DJ211" s="66"/>
      <c r="DK211" s="66"/>
      <c r="DL211" s="66"/>
      <c r="DM211" s="66"/>
      <c r="DN211" s="66"/>
      <c r="DO211" s="66"/>
      <c r="DP211" s="66"/>
      <c r="DQ211" s="66"/>
      <c r="DR211" s="66"/>
      <c r="DS211" s="66"/>
      <c r="DT211" s="66"/>
      <c r="DU211" s="66"/>
      <c r="DV211" s="66"/>
      <c r="DW211" s="66"/>
      <c r="DX211" s="66"/>
      <c r="DY211" s="66"/>
      <c r="DZ211" s="66"/>
      <c r="EA211" s="66"/>
      <c r="EB211" s="66"/>
      <c r="EC211" s="66"/>
      <c r="ED211" s="66"/>
      <c r="EE211" s="66"/>
      <c r="EF211" s="66"/>
      <c r="EG211" s="66"/>
      <c r="EH211" s="66"/>
      <c r="EI211" s="66"/>
      <c r="EJ211" s="66"/>
      <c r="EK211" s="66"/>
      <c r="EL211" s="66"/>
      <c r="EM211" s="66"/>
      <c r="EN211" s="66"/>
      <c r="EO211" s="66"/>
      <c r="EP211" s="66"/>
    </row>
    <row r="212">
      <c r="A212" s="66"/>
      <c r="B212" s="66"/>
      <c r="C212" s="66"/>
      <c r="D212" s="66"/>
      <c r="E212" s="66"/>
      <c r="F212" s="66"/>
      <c r="G212" s="159"/>
      <c r="H212" s="159"/>
      <c r="I212" s="66"/>
      <c r="J212" s="160"/>
      <c r="K212" s="161"/>
      <c r="L212" s="161"/>
      <c r="M212" s="162"/>
      <c r="N212" s="162"/>
      <c r="O212" s="161"/>
      <c r="P212" s="161"/>
      <c r="Q212" s="161"/>
      <c r="R212" s="161"/>
      <c r="S212" s="163"/>
      <c r="T212" s="163"/>
      <c r="U212" s="163"/>
      <c r="V212" s="163"/>
      <c r="W212" s="164"/>
      <c r="X212" s="163"/>
      <c r="Y212" s="163"/>
      <c r="Z212" s="163"/>
      <c r="AA212" s="163"/>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c r="CY212" s="66"/>
      <c r="CZ212" s="66"/>
      <c r="DA212" s="66"/>
      <c r="DB212" s="66"/>
      <c r="DC212" s="66"/>
      <c r="DD212" s="66"/>
      <c r="DE212" s="66"/>
      <c r="DF212" s="66"/>
      <c r="DG212" s="66"/>
      <c r="DH212" s="66"/>
      <c r="DI212" s="66"/>
      <c r="DJ212" s="66"/>
      <c r="DK212" s="66"/>
      <c r="DL212" s="66"/>
      <c r="DM212" s="66"/>
      <c r="DN212" s="66"/>
      <c r="DO212" s="66"/>
      <c r="DP212" s="66"/>
      <c r="DQ212" s="66"/>
      <c r="DR212" s="66"/>
      <c r="DS212" s="66"/>
      <c r="DT212" s="66"/>
      <c r="DU212" s="66"/>
      <c r="DV212" s="66"/>
      <c r="DW212" s="66"/>
      <c r="DX212" s="66"/>
      <c r="DY212" s="66"/>
      <c r="DZ212" s="66"/>
      <c r="EA212" s="66"/>
      <c r="EB212" s="66"/>
      <c r="EC212" s="66"/>
      <c r="ED212" s="66"/>
      <c r="EE212" s="66"/>
      <c r="EF212" s="66"/>
      <c r="EG212" s="66"/>
      <c r="EH212" s="66"/>
      <c r="EI212" s="66"/>
      <c r="EJ212" s="66"/>
      <c r="EK212" s="66"/>
      <c r="EL212" s="66"/>
      <c r="EM212" s="66"/>
      <c r="EN212" s="66"/>
      <c r="EO212" s="66"/>
      <c r="EP212" s="66"/>
    </row>
    <row r="213">
      <c r="A213" s="66"/>
      <c r="B213" s="66"/>
      <c r="C213" s="66"/>
      <c r="D213" s="66"/>
      <c r="E213" s="66"/>
      <c r="F213" s="66"/>
      <c r="G213" s="159"/>
      <c r="H213" s="159"/>
      <c r="I213" s="66"/>
      <c r="J213" s="160"/>
      <c r="K213" s="161"/>
      <c r="L213" s="161"/>
      <c r="M213" s="162"/>
      <c r="N213" s="162"/>
      <c r="O213" s="161"/>
      <c r="P213" s="161"/>
      <c r="Q213" s="161"/>
      <c r="R213" s="161"/>
      <c r="S213" s="163"/>
      <c r="T213" s="163"/>
      <c r="U213" s="163"/>
      <c r="V213" s="163"/>
      <c r="W213" s="164"/>
      <c r="X213" s="163"/>
      <c r="Y213" s="163"/>
      <c r="Z213" s="163"/>
      <c r="AA213" s="163"/>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c r="CY213" s="66"/>
      <c r="CZ213" s="66"/>
      <c r="DA213" s="66"/>
      <c r="DB213" s="66"/>
      <c r="DC213" s="66"/>
      <c r="DD213" s="66"/>
      <c r="DE213" s="66"/>
      <c r="DF213" s="66"/>
      <c r="DG213" s="66"/>
      <c r="DH213" s="66"/>
      <c r="DI213" s="66"/>
      <c r="DJ213" s="66"/>
      <c r="DK213" s="66"/>
      <c r="DL213" s="66"/>
      <c r="DM213" s="66"/>
      <c r="DN213" s="66"/>
      <c r="DO213" s="66"/>
      <c r="DP213" s="66"/>
      <c r="DQ213" s="66"/>
      <c r="DR213" s="66"/>
      <c r="DS213" s="66"/>
      <c r="DT213" s="66"/>
      <c r="DU213" s="66"/>
      <c r="DV213" s="66"/>
      <c r="DW213" s="66"/>
      <c r="DX213" s="66"/>
      <c r="DY213" s="66"/>
      <c r="DZ213" s="66"/>
      <c r="EA213" s="66"/>
      <c r="EB213" s="66"/>
      <c r="EC213" s="66"/>
      <c r="ED213" s="66"/>
      <c r="EE213" s="66"/>
      <c r="EF213" s="66"/>
      <c r="EG213" s="66"/>
      <c r="EH213" s="66"/>
      <c r="EI213" s="66"/>
      <c r="EJ213" s="66"/>
      <c r="EK213" s="66"/>
      <c r="EL213" s="66"/>
      <c r="EM213" s="66"/>
      <c r="EN213" s="66"/>
      <c r="EO213" s="66"/>
      <c r="EP213" s="66"/>
    </row>
    <row r="214">
      <c r="A214" s="66"/>
      <c r="B214" s="66"/>
      <c r="C214" s="66"/>
      <c r="D214" s="66"/>
      <c r="E214" s="66"/>
      <c r="F214" s="66"/>
      <c r="G214" s="159"/>
      <c r="H214" s="159"/>
      <c r="I214" s="66"/>
      <c r="J214" s="160"/>
      <c r="K214" s="161"/>
      <c r="L214" s="161"/>
      <c r="M214" s="162"/>
      <c r="N214" s="162"/>
      <c r="O214" s="161"/>
      <c r="P214" s="161"/>
      <c r="Q214" s="161"/>
      <c r="R214" s="161"/>
      <c r="S214" s="163"/>
      <c r="T214" s="163"/>
      <c r="U214" s="163"/>
      <c r="V214" s="163"/>
      <c r="W214" s="164"/>
      <c r="X214" s="163"/>
      <c r="Y214" s="163"/>
      <c r="Z214" s="163"/>
      <c r="AA214" s="163"/>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c r="CY214" s="66"/>
      <c r="CZ214" s="66"/>
      <c r="DA214" s="66"/>
      <c r="DB214" s="66"/>
      <c r="DC214" s="66"/>
      <c r="DD214" s="66"/>
      <c r="DE214" s="66"/>
      <c r="DF214" s="66"/>
      <c r="DG214" s="66"/>
      <c r="DH214" s="66"/>
      <c r="DI214" s="66"/>
      <c r="DJ214" s="66"/>
      <c r="DK214" s="66"/>
      <c r="DL214" s="66"/>
      <c r="DM214" s="66"/>
      <c r="DN214" s="66"/>
      <c r="DO214" s="66"/>
      <c r="DP214" s="66"/>
      <c r="DQ214" s="66"/>
      <c r="DR214" s="66"/>
      <c r="DS214" s="66"/>
      <c r="DT214" s="66"/>
      <c r="DU214" s="66"/>
      <c r="DV214" s="66"/>
      <c r="DW214" s="66"/>
      <c r="DX214" s="66"/>
      <c r="DY214" s="66"/>
      <c r="DZ214" s="66"/>
      <c r="EA214" s="66"/>
      <c r="EB214" s="66"/>
      <c r="EC214" s="66"/>
      <c r="ED214" s="66"/>
      <c r="EE214" s="66"/>
      <c r="EF214" s="66"/>
      <c r="EG214" s="66"/>
      <c r="EH214" s="66"/>
      <c r="EI214" s="66"/>
      <c r="EJ214" s="66"/>
      <c r="EK214" s="66"/>
      <c r="EL214" s="66"/>
      <c r="EM214" s="66"/>
      <c r="EN214" s="66"/>
      <c r="EO214" s="66"/>
      <c r="EP214" s="66"/>
    </row>
    <row r="215">
      <c r="A215" s="66"/>
      <c r="B215" s="66"/>
      <c r="C215" s="66"/>
      <c r="D215" s="66"/>
      <c r="E215" s="66"/>
      <c r="F215" s="66"/>
      <c r="G215" s="159"/>
      <c r="H215" s="159"/>
      <c r="I215" s="66"/>
      <c r="J215" s="160"/>
      <c r="K215" s="161"/>
      <c r="L215" s="161"/>
      <c r="M215" s="162"/>
      <c r="N215" s="162"/>
      <c r="O215" s="161"/>
      <c r="P215" s="161"/>
      <c r="Q215" s="161"/>
      <c r="R215" s="161"/>
      <c r="S215" s="163"/>
      <c r="T215" s="163"/>
      <c r="U215" s="163"/>
      <c r="V215" s="163"/>
      <c r="W215" s="164"/>
      <c r="X215" s="163"/>
      <c r="Y215" s="163"/>
      <c r="Z215" s="163"/>
      <c r="AA215" s="163"/>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c r="DA215" s="66"/>
      <c r="DB215" s="66"/>
      <c r="DC215" s="66"/>
      <c r="DD215" s="66"/>
      <c r="DE215" s="66"/>
      <c r="DF215" s="66"/>
      <c r="DG215" s="66"/>
      <c r="DH215" s="66"/>
      <c r="DI215" s="66"/>
      <c r="DJ215" s="66"/>
      <c r="DK215" s="66"/>
      <c r="DL215" s="66"/>
      <c r="DM215" s="66"/>
      <c r="DN215" s="66"/>
      <c r="DO215" s="66"/>
      <c r="DP215" s="66"/>
      <c r="DQ215" s="66"/>
      <c r="DR215" s="66"/>
      <c r="DS215" s="66"/>
      <c r="DT215" s="66"/>
      <c r="DU215" s="66"/>
      <c r="DV215" s="66"/>
      <c r="DW215" s="66"/>
      <c r="DX215" s="66"/>
      <c r="DY215" s="66"/>
      <c r="DZ215" s="66"/>
      <c r="EA215" s="66"/>
      <c r="EB215" s="66"/>
      <c r="EC215" s="66"/>
      <c r="ED215" s="66"/>
      <c r="EE215" s="66"/>
      <c r="EF215" s="66"/>
      <c r="EG215" s="66"/>
      <c r="EH215" s="66"/>
      <c r="EI215" s="66"/>
      <c r="EJ215" s="66"/>
      <c r="EK215" s="66"/>
      <c r="EL215" s="66"/>
      <c r="EM215" s="66"/>
      <c r="EN215" s="66"/>
      <c r="EO215" s="66"/>
      <c r="EP215" s="66"/>
    </row>
    <row r="216">
      <c r="A216" s="66"/>
      <c r="B216" s="66"/>
      <c r="C216" s="66"/>
      <c r="D216" s="66"/>
      <c r="E216" s="66"/>
      <c r="F216" s="66"/>
      <c r="G216" s="159"/>
      <c r="H216" s="159"/>
      <c r="I216" s="66"/>
      <c r="J216" s="160"/>
      <c r="K216" s="161"/>
      <c r="L216" s="161"/>
      <c r="M216" s="162"/>
      <c r="N216" s="162"/>
      <c r="O216" s="161"/>
      <c r="P216" s="161"/>
      <c r="Q216" s="161"/>
      <c r="R216" s="161"/>
      <c r="S216" s="163"/>
      <c r="T216" s="163"/>
      <c r="U216" s="163"/>
      <c r="V216" s="163"/>
      <c r="W216" s="164"/>
      <c r="X216" s="163"/>
      <c r="Y216" s="163"/>
      <c r="Z216" s="163"/>
      <c r="AA216" s="163"/>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c r="DA216" s="66"/>
      <c r="DB216" s="66"/>
      <c r="DC216" s="66"/>
      <c r="DD216" s="66"/>
      <c r="DE216" s="66"/>
      <c r="DF216" s="66"/>
      <c r="DG216" s="66"/>
      <c r="DH216" s="66"/>
      <c r="DI216" s="66"/>
      <c r="DJ216" s="66"/>
      <c r="DK216" s="66"/>
      <c r="DL216" s="66"/>
      <c r="DM216" s="66"/>
      <c r="DN216" s="66"/>
      <c r="DO216" s="66"/>
      <c r="DP216" s="66"/>
      <c r="DQ216" s="66"/>
      <c r="DR216" s="66"/>
      <c r="DS216" s="66"/>
      <c r="DT216" s="66"/>
      <c r="DU216" s="66"/>
      <c r="DV216" s="66"/>
      <c r="DW216" s="66"/>
      <c r="DX216" s="66"/>
      <c r="DY216" s="66"/>
      <c r="DZ216" s="66"/>
      <c r="EA216" s="66"/>
      <c r="EB216" s="66"/>
      <c r="EC216" s="66"/>
      <c r="ED216" s="66"/>
      <c r="EE216" s="66"/>
      <c r="EF216" s="66"/>
      <c r="EG216" s="66"/>
      <c r="EH216" s="66"/>
      <c r="EI216" s="66"/>
      <c r="EJ216" s="66"/>
      <c r="EK216" s="66"/>
      <c r="EL216" s="66"/>
      <c r="EM216" s="66"/>
      <c r="EN216" s="66"/>
      <c r="EO216" s="66"/>
      <c r="EP216" s="66"/>
    </row>
    <row r="217">
      <c r="A217" s="66"/>
      <c r="B217" s="66"/>
      <c r="C217" s="66"/>
      <c r="D217" s="66"/>
      <c r="E217" s="66"/>
      <c r="F217" s="66"/>
      <c r="G217" s="159"/>
      <c r="H217" s="159"/>
      <c r="I217" s="66"/>
      <c r="J217" s="160"/>
      <c r="K217" s="161"/>
      <c r="L217" s="161"/>
      <c r="M217" s="162"/>
      <c r="N217" s="162"/>
      <c r="O217" s="161"/>
      <c r="P217" s="161"/>
      <c r="Q217" s="161"/>
      <c r="R217" s="161"/>
      <c r="S217" s="163"/>
      <c r="T217" s="163"/>
      <c r="U217" s="163"/>
      <c r="V217" s="163"/>
      <c r="W217" s="164"/>
      <c r="X217" s="163"/>
      <c r="Y217" s="163"/>
      <c r="Z217" s="163"/>
      <c r="AA217" s="163"/>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c r="CY217" s="66"/>
      <c r="CZ217" s="66"/>
      <c r="DA217" s="66"/>
      <c r="DB217" s="66"/>
      <c r="DC217" s="66"/>
      <c r="DD217" s="66"/>
      <c r="DE217" s="66"/>
      <c r="DF217" s="66"/>
      <c r="DG217" s="66"/>
      <c r="DH217" s="66"/>
      <c r="DI217" s="66"/>
      <c r="DJ217" s="66"/>
      <c r="DK217" s="66"/>
      <c r="DL217" s="66"/>
      <c r="DM217" s="66"/>
      <c r="DN217" s="66"/>
      <c r="DO217" s="66"/>
      <c r="DP217" s="66"/>
      <c r="DQ217" s="66"/>
      <c r="DR217" s="66"/>
      <c r="DS217" s="66"/>
      <c r="DT217" s="66"/>
      <c r="DU217" s="66"/>
      <c r="DV217" s="66"/>
      <c r="DW217" s="66"/>
      <c r="DX217" s="66"/>
      <c r="DY217" s="66"/>
      <c r="DZ217" s="66"/>
      <c r="EA217" s="66"/>
      <c r="EB217" s="66"/>
      <c r="EC217" s="66"/>
      <c r="ED217" s="66"/>
      <c r="EE217" s="66"/>
      <c r="EF217" s="66"/>
      <c r="EG217" s="66"/>
      <c r="EH217" s="66"/>
      <c r="EI217" s="66"/>
      <c r="EJ217" s="66"/>
      <c r="EK217" s="66"/>
      <c r="EL217" s="66"/>
      <c r="EM217" s="66"/>
      <c r="EN217" s="66"/>
      <c r="EO217" s="66"/>
      <c r="EP217" s="66"/>
    </row>
    <row r="218">
      <c r="A218" s="66"/>
      <c r="B218" s="66"/>
      <c r="C218" s="66"/>
      <c r="D218" s="66"/>
      <c r="E218" s="66"/>
      <c r="F218" s="66"/>
      <c r="G218" s="159"/>
      <c r="H218" s="159"/>
      <c r="I218" s="66"/>
      <c r="J218" s="160"/>
      <c r="K218" s="161"/>
      <c r="L218" s="161"/>
      <c r="M218" s="162"/>
      <c r="N218" s="162"/>
      <c r="O218" s="161"/>
      <c r="P218" s="161"/>
      <c r="Q218" s="161"/>
      <c r="R218" s="161"/>
      <c r="S218" s="163"/>
      <c r="T218" s="163"/>
      <c r="U218" s="163"/>
      <c r="V218" s="163"/>
      <c r="W218" s="164"/>
      <c r="X218" s="163"/>
      <c r="Y218" s="163"/>
      <c r="Z218" s="163"/>
      <c r="AA218" s="163"/>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c r="CY218" s="66"/>
      <c r="CZ218" s="66"/>
      <c r="DA218" s="66"/>
      <c r="DB218" s="66"/>
      <c r="DC218" s="66"/>
      <c r="DD218" s="66"/>
      <c r="DE218" s="66"/>
      <c r="DF218" s="66"/>
      <c r="DG218" s="66"/>
      <c r="DH218" s="66"/>
      <c r="DI218" s="66"/>
      <c r="DJ218" s="66"/>
      <c r="DK218" s="66"/>
      <c r="DL218" s="66"/>
      <c r="DM218" s="66"/>
      <c r="DN218" s="66"/>
      <c r="DO218" s="66"/>
      <c r="DP218" s="66"/>
      <c r="DQ218" s="66"/>
      <c r="DR218" s="66"/>
      <c r="DS218" s="66"/>
      <c r="DT218" s="66"/>
      <c r="DU218" s="66"/>
      <c r="DV218" s="66"/>
      <c r="DW218" s="66"/>
      <c r="DX218" s="66"/>
      <c r="DY218" s="66"/>
      <c r="DZ218" s="66"/>
      <c r="EA218" s="66"/>
      <c r="EB218" s="66"/>
      <c r="EC218" s="66"/>
      <c r="ED218" s="66"/>
      <c r="EE218" s="66"/>
      <c r="EF218" s="66"/>
      <c r="EG218" s="66"/>
      <c r="EH218" s="66"/>
      <c r="EI218" s="66"/>
      <c r="EJ218" s="66"/>
      <c r="EK218" s="66"/>
      <c r="EL218" s="66"/>
      <c r="EM218" s="66"/>
      <c r="EN218" s="66"/>
      <c r="EO218" s="66"/>
      <c r="EP218" s="66"/>
    </row>
    <row r="219">
      <c r="A219" s="66"/>
      <c r="B219" s="66"/>
      <c r="C219" s="66"/>
      <c r="D219" s="66"/>
      <c r="E219" s="66"/>
      <c r="F219" s="66"/>
      <c r="G219" s="159"/>
      <c r="H219" s="159"/>
      <c r="I219" s="66"/>
      <c r="J219" s="160"/>
      <c r="K219" s="161"/>
      <c r="L219" s="161"/>
      <c r="M219" s="162"/>
      <c r="N219" s="162"/>
      <c r="O219" s="161"/>
      <c r="P219" s="161"/>
      <c r="Q219" s="161"/>
      <c r="R219" s="161"/>
      <c r="S219" s="163"/>
      <c r="T219" s="163"/>
      <c r="U219" s="163"/>
      <c r="V219" s="163"/>
      <c r="W219" s="164"/>
      <c r="X219" s="163"/>
      <c r="Y219" s="163"/>
      <c r="Z219" s="163"/>
      <c r="AA219" s="163"/>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c r="CY219" s="66"/>
      <c r="CZ219" s="66"/>
      <c r="DA219" s="66"/>
      <c r="DB219" s="66"/>
      <c r="DC219" s="66"/>
      <c r="DD219" s="66"/>
      <c r="DE219" s="66"/>
      <c r="DF219" s="66"/>
      <c r="DG219" s="66"/>
      <c r="DH219" s="66"/>
      <c r="DI219" s="66"/>
      <c r="DJ219" s="66"/>
      <c r="DK219" s="66"/>
      <c r="DL219" s="66"/>
      <c r="DM219" s="66"/>
      <c r="DN219" s="66"/>
      <c r="DO219" s="66"/>
      <c r="DP219" s="66"/>
      <c r="DQ219" s="66"/>
      <c r="DR219" s="66"/>
      <c r="DS219" s="66"/>
      <c r="DT219" s="66"/>
      <c r="DU219" s="66"/>
      <c r="DV219" s="66"/>
      <c r="DW219" s="66"/>
      <c r="DX219" s="66"/>
      <c r="DY219" s="66"/>
      <c r="DZ219" s="66"/>
      <c r="EA219" s="66"/>
      <c r="EB219" s="66"/>
      <c r="EC219" s="66"/>
      <c r="ED219" s="66"/>
      <c r="EE219" s="66"/>
      <c r="EF219" s="66"/>
      <c r="EG219" s="66"/>
      <c r="EH219" s="66"/>
      <c r="EI219" s="66"/>
      <c r="EJ219" s="66"/>
      <c r="EK219" s="66"/>
      <c r="EL219" s="66"/>
      <c r="EM219" s="66"/>
      <c r="EN219" s="66"/>
      <c r="EO219" s="66"/>
      <c r="EP219" s="66"/>
    </row>
    <row r="220">
      <c r="A220" s="66"/>
      <c r="B220" s="66"/>
      <c r="C220" s="66"/>
      <c r="D220" s="66"/>
      <c r="E220" s="66"/>
      <c r="F220" s="66"/>
      <c r="G220" s="159"/>
      <c r="H220" s="159"/>
      <c r="I220" s="66"/>
      <c r="J220" s="160"/>
      <c r="K220" s="161"/>
      <c r="L220" s="161"/>
      <c r="M220" s="162"/>
      <c r="N220" s="162"/>
      <c r="O220" s="161"/>
      <c r="P220" s="161"/>
      <c r="Q220" s="161"/>
      <c r="R220" s="161"/>
      <c r="S220" s="163"/>
      <c r="T220" s="163"/>
      <c r="U220" s="163"/>
      <c r="V220" s="163"/>
      <c r="W220" s="164"/>
      <c r="X220" s="163"/>
      <c r="Y220" s="163"/>
      <c r="Z220" s="163"/>
      <c r="AA220" s="163"/>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c r="CY220" s="66"/>
      <c r="CZ220" s="66"/>
      <c r="DA220" s="66"/>
      <c r="DB220" s="66"/>
      <c r="DC220" s="66"/>
      <c r="DD220" s="66"/>
      <c r="DE220" s="66"/>
      <c r="DF220" s="66"/>
      <c r="DG220" s="66"/>
      <c r="DH220" s="66"/>
      <c r="DI220" s="66"/>
      <c r="DJ220" s="66"/>
      <c r="DK220" s="66"/>
      <c r="DL220" s="66"/>
      <c r="DM220" s="66"/>
      <c r="DN220" s="66"/>
      <c r="DO220" s="66"/>
      <c r="DP220" s="66"/>
      <c r="DQ220" s="66"/>
      <c r="DR220" s="66"/>
      <c r="DS220" s="66"/>
      <c r="DT220" s="66"/>
      <c r="DU220" s="66"/>
      <c r="DV220" s="66"/>
      <c r="DW220" s="66"/>
      <c r="DX220" s="66"/>
      <c r="DY220" s="66"/>
      <c r="DZ220" s="66"/>
      <c r="EA220" s="66"/>
      <c r="EB220" s="66"/>
      <c r="EC220" s="66"/>
      <c r="ED220" s="66"/>
      <c r="EE220" s="66"/>
      <c r="EF220" s="66"/>
      <c r="EG220" s="66"/>
      <c r="EH220" s="66"/>
      <c r="EI220" s="66"/>
      <c r="EJ220" s="66"/>
      <c r="EK220" s="66"/>
      <c r="EL220" s="66"/>
      <c r="EM220" s="66"/>
      <c r="EN220" s="66"/>
      <c r="EO220" s="66"/>
      <c r="EP220" s="66"/>
    </row>
    <row r="221">
      <c r="A221" s="66"/>
      <c r="B221" s="66"/>
      <c r="C221" s="66"/>
      <c r="D221" s="66"/>
      <c r="E221" s="66"/>
      <c r="F221" s="66"/>
      <c r="G221" s="159"/>
      <c r="H221" s="159"/>
      <c r="I221" s="66"/>
      <c r="J221" s="160"/>
      <c r="K221" s="161"/>
      <c r="L221" s="161"/>
      <c r="M221" s="162"/>
      <c r="N221" s="162"/>
      <c r="O221" s="161"/>
      <c r="P221" s="161"/>
      <c r="Q221" s="161"/>
      <c r="R221" s="161"/>
      <c r="S221" s="163"/>
      <c r="T221" s="163"/>
      <c r="U221" s="163"/>
      <c r="V221" s="163"/>
      <c r="W221" s="164"/>
      <c r="X221" s="163"/>
      <c r="Y221" s="163"/>
      <c r="Z221" s="163"/>
      <c r="AA221" s="163"/>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c r="CY221" s="66"/>
      <c r="CZ221" s="66"/>
      <c r="DA221" s="66"/>
      <c r="DB221" s="66"/>
      <c r="DC221" s="66"/>
      <c r="DD221" s="66"/>
      <c r="DE221" s="66"/>
      <c r="DF221" s="66"/>
      <c r="DG221" s="66"/>
      <c r="DH221" s="66"/>
      <c r="DI221" s="66"/>
      <c r="DJ221" s="66"/>
      <c r="DK221" s="66"/>
      <c r="DL221" s="66"/>
      <c r="DM221" s="66"/>
      <c r="DN221" s="66"/>
      <c r="DO221" s="66"/>
      <c r="DP221" s="66"/>
      <c r="DQ221" s="66"/>
      <c r="DR221" s="66"/>
      <c r="DS221" s="66"/>
      <c r="DT221" s="66"/>
      <c r="DU221" s="66"/>
      <c r="DV221" s="66"/>
      <c r="DW221" s="66"/>
      <c r="DX221" s="66"/>
      <c r="DY221" s="66"/>
      <c r="DZ221" s="66"/>
      <c r="EA221" s="66"/>
      <c r="EB221" s="66"/>
      <c r="EC221" s="66"/>
      <c r="ED221" s="66"/>
      <c r="EE221" s="66"/>
      <c r="EF221" s="66"/>
      <c r="EG221" s="66"/>
      <c r="EH221" s="66"/>
      <c r="EI221" s="66"/>
      <c r="EJ221" s="66"/>
      <c r="EK221" s="66"/>
      <c r="EL221" s="66"/>
      <c r="EM221" s="66"/>
      <c r="EN221" s="66"/>
      <c r="EO221" s="66"/>
      <c r="EP221" s="66"/>
    </row>
    <row r="222">
      <c r="A222" s="66"/>
      <c r="B222" s="66"/>
      <c r="C222" s="66"/>
      <c r="D222" s="66"/>
      <c r="E222" s="66"/>
      <c r="F222" s="66"/>
      <c r="G222" s="159"/>
      <c r="H222" s="159"/>
      <c r="I222" s="66"/>
      <c r="J222" s="160"/>
      <c r="K222" s="161"/>
      <c r="L222" s="161"/>
      <c r="M222" s="162"/>
      <c r="N222" s="162"/>
      <c r="O222" s="161"/>
      <c r="P222" s="161"/>
      <c r="Q222" s="161"/>
      <c r="R222" s="161"/>
      <c r="S222" s="163"/>
      <c r="T222" s="163"/>
      <c r="U222" s="163"/>
      <c r="V222" s="163"/>
      <c r="W222" s="164"/>
      <c r="X222" s="163"/>
      <c r="Y222" s="163"/>
      <c r="Z222" s="163"/>
      <c r="AA222" s="163"/>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c r="CY222" s="66"/>
      <c r="CZ222" s="66"/>
      <c r="DA222" s="66"/>
      <c r="DB222" s="66"/>
      <c r="DC222" s="66"/>
      <c r="DD222" s="66"/>
      <c r="DE222" s="66"/>
      <c r="DF222" s="66"/>
      <c r="DG222" s="66"/>
      <c r="DH222" s="66"/>
      <c r="DI222" s="66"/>
      <c r="DJ222" s="66"/>
      <c r="DK222" s="66"/>
      <c r="DL222" s="66"/>
      <c r="DM222" s="66"/>
      <c r="DN222" s="66"/>
      <c r="DO222" s="66"/>
      <c r="DP222" s="66"/>
      <c r="DQ222" s="66"/>
      <c r="DR222" s="66"/>
      <c r="DS222" s="66"/>
      <c r="DT222" s="66"/>
      <c r="DU222" s="66"/>
      <c r="DV222" s="66"/>
      <c r="DW222" s="66"/>
      <c r="DX222" s="66"/>
      <c r="DY222" s="66"/>
      <c r="DZ222" s="66"/>
      <c r="EA222" s="66"/>
      <c r="EB222" s="66"/>
      <c r="EC222" s="66"/>
      <c r="ED222" s="66"/>
      <c r="EE222" s="66"/>
      <c r="EF222" s="66"/>
      <c r="EG222" s="66"/>
      <c r="EH222" s="66"/>
      <c r="EI222" s="66"/>
      <c r="EJ222" s="66"/>
      <c r="EK222" s="66"/>
      <c r="EL222" s="66"/>
      <c r="EM222" s="66"/>
      <c r="EN222" s="66"/>
      <c r="EO222" s="66"/>
      <c r="EP222" s="66"/>
    </row>
    <row r="223">
      <c r="A223" s="66"/>
      <c r="B223" s="66"/>
      <c r="C223" s="66"/>
      <c r="D223" s="66"/>
      <c r="E223" s="66"/>
      <c r="F223" s="66"/>
      <c r="G223" s="159"/>
      <c r="H223" s="159"/>
      <c r="I223" s="66"/>
      <c r="J223" s="160"/>
      <c r="K223" s="161"/>
      <c r="L223" s="161"/>
      <c r="M223" s="162"/>
      <c r="N223" s="162"/>
      <c r="O223" s="161"/>
      <c r="P223" s="161"/>
      <c r="Q223" s="161"/>
      <c r="R223" s="161"/>
      <c r="S223" s="163"/>
      <c r="T223" s="163"/>
      <c r="U223" s="163"/>
      <c r="V223" s="163"/>
      <c r="W223" s="164"/>
      <c r="X223" s="163"/>
      <c r="Y223" s="163"/>
      <c r="Z223" s="163"/>
      <c r="AA223" s="163"/>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c r="CY223" s="66"/>
      <c r="CZ223" s="66"/>
      <c r="DA223" s="66"/>
      <c r="DB223" s="66"/>
      <c r="DC223" s="66"/>
      <c r="DD223" s="66"/>
      <c r="DE223" s="66"/>
      <c r="DF223" s="66"/>
      <c r="DG223" s="66"/>
      <c r="DH223" s="66"/>
      <c r="DI223" s="66"/>
      <c r="DJ223" s="66"/>
      <c r="DK223" s="66"/>
      <c r="DL223" s="66"/>
      <c r="DM223" s="66"/>
      <c r="DN223" s="66"/>
      <c r="DO223" s="66"/>
      <c r="DP223" s="66"/>
      <c r="DQ223" s="66"/>
      <c r="DR223" s="66"/>
      <c r="DS223" s="66"/>
      <c r="DT223" s="66"/>
      <c r="DU223" s="66"/>
      <c r="DV223" s="66"/>
      <c r="DW223" s="66"/>
      <c r="DX223" s="66"/>
      <c r="DY223" s="66"/>
      <c r="DZ223" s="66"/>
      <c r="EA223" s="66"/>
      <c r="EB223" s="66"/>
      <c r="EC223" s="66"/>
      <c r="ED223" s="66"/>
      <c r="EE223" s="66"/>
      <c r="EF223" s="66"/>
      <c r="EG223" s="66"/>
      <c r="EH223" s="66"/>
      <c r="EI223" s="66"/>
      <c r="EJ223" s="66"/>
      <c r="EK223" s="66"/>
      <c r="EL223" s="66"/>
      <c r="EM223" s="66"/>
      <c r="EN223" s="66"/>
      <c r="EO223" s="66"/>
      <c r="EP223" s="66"/>
    </row>
    <row r="224">
      <c r="A224" s="66"/>
      <c r="B224" s="66"/>
      <c r="C224" s="66"/>
      <c r="D224" s="66"/>
      <c r="E224" s="66"/>
      <c r="F224" s="66"/>
      <c r="G224" s="159"/>
      <c r="H224" s="159"/>
      <c r="I224" s="66"/>
      <c r="J224" s="160"/>
      <c r="K224" s="161"/>
      <c r="L224" s="161"/>
      <c r="M224" s="162"/>
      <c r="N224" s="162"/>
      <c r="O224" s="161"/>
      <c r="P224" s="161"/>
      <c r="Q224" s="161"/>
      <c r="R224" s="161"/>
      <c r="S224" s="163"/>
      <c r="T224" s="163"/>
      <c r="U224" s="163"/>
      <c r="V224" s="163"/>
      <c r="W224" s="164"/>
      <c r="X224" s="163"/>
      <c r="Y224" s="163"/>
      <c r="Z224" s="163"/>
      <c r="AA224" s="163"/>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c r="CY224" s="66"/>
      <c r="CZ224" s="66"/>
      <c r="DA224" s="66"/>
      <c r="DB224" s="66"/>
      <c r="DC224" s="66"/>
      <c r="DD224" s="66"/>
      <c r="DE224" s="66"/>
      <c r="DF224" s="66"/>
      <c r="DG224" s="66"/>
      <c r="DH224" s="66"/>
      <c r="DI224" s="66"/>
      <c r="DJ224" s="66"/>
      <c r="DK224" s="66"/>
      <c r="DL224" s="66"/>
      <c r="DM224" s="66"/>
      <c r="DN224" s="66"/>
      <c r="DO224" s="66"/>
      <c r="DP224" s="66"/>
      <c r="DQ224" s="66"/>
      <c r="DR224" s="66"/>
      <c r="DS224" s="66"/>
      <c r="DT224" s="66"/>
      <c r="DU224" s="66"/>
      <c r="DV224" s="66"/>
      <c r="DW224" s="66"/>
      <c r="DX224" s="66"/>
      <c r="DY224" s="66"/>
      <c r="DZ224" s="66"/>
      <c r="EA224" s="66"/>
      <c r="EB224" s="66"/>
      <c r="EC224" s="66"/>
      <c r="ED224" s="66"/>
      <c r="EE224" s="66"/>
      <c r="EF224" s="66"/>
      <c r="EG224" s="66"/>
      <c r="EH224" s="66"/>
      <c r="EI224" s="66"/>
      <c r="EJ224" s="66"/>
      <c r="EK224" s="66"/>
      <c r="EL224" s="66"/>
      <c r="EM224" s="66"/>
      <c r="EN224" s="66"/>
      <c r="EO224" s="66"/>
      <c r="EP224" s="66"/>
    </row>
    <row r="225">
      <c r="A225" s="66"/>
      <c r="B225" s="66"/>
      <c r="C225" s="66"/>
      <c r="D225" s="66"/>
      <c r="E225" s="66"/>
      <c r="F225" s="66"/>
      <c r="G225" s="159"/>
      <c r="H225" s="159"/>
      <c r="I225" s="66"/>
      <c r="J225" s="160"/>
      <c r="K225" s="161"/>
      <c r="L225" s="161"/>
      <c r="M225" s="162"/>
      <c r="N225" s="162"/>
      <c r="O225" s="161"/>
      <c r="P225" s="161"/>
      <c r="Q225" s="161"/>
      <c r="R225" s="161"/>
      <c r="S225" s="163"/>
      <c r="T225" s="163"/>
      <c r="U225" s="163"/>
      <c r="V225" s="163"/>
      <c r="W225" s="164"/>
      <c r="X225" s="163"/>
      <c r="Y225" s="163"/>
      <c r="Z225" s="163"/>
      <c r="AA225" s="163"/>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c r="CY225" s="66"/>
      <c r="CZ225" s="66"/>
      <c r="DA225" s="66"/>
      <c r="DB225" s="66"/>
      <c r="DC225" s="66"/>
      <c r="DD225" s="66"/>
      <c r="DE225" s="66"/>
      <c r="DF225" s="66"/>
      <c r="DG225" s="66"/>
      <c r="DH225" s="66"/>
      <c r="DI225" s="66"/>
      <c r="DJ225" s="66"/>
      <c r="DK225" s="66"/>
      <c r="DL225" s="66"/>
      <c r="DM225" s="66"/>
      <c r="DN225" s="66"/>
      <c r="DO225" s="66"/>
      <c r="DP225" s="66"/>
      <c r="DQ225" s="66"/>
      <c r="DR225" s="66"/>
      <c r="DS225" s="66"/>
      <c r="DT225" s="66"/>
      <c r="DU225" s="66"/>
      <c r="DV225" s="66"/>
      <c r="DW225" s="66"/>
      <c r="DX225" s="66"/>
      <c r="DY225" s="66"/>
      <c r="DZ225" s="66"/>
      <c r="EA225" s="66"/>
      <c r="EB225" s="66"/>
      <c r="EC225" s="66"/>
      <c r="ED225" s="66"/>
      <c r="EE225" s="66"/>
      <c r="EF225" s="66"/>
      <c r="EG225" s="66"/>
      <c r="EH225" s="66"/>
      <c r="EI225" s="66"/>
      <c r="EJ225" s="66"/>
      <c r="EK225" s="66"/>
      <c r="EL225" s="66"/>
      <c r="EM225" s="66"/>
      <c r="EN225" s="66"/>
      <c r="EO225" s="66"/>
      <c r="EP225" s="66"/>
    </row>
    <row r="226">
      <c r="A226" s="66"/>
      <c r="B226" s="66"/>
      <c r="C226" s="66"/>
      <c r="D226" s="66"/>
      <c r="E226" s="66"/>
      <c r="F226" s="66"/>
      <c r="G226" s="159"/>
      <c r="H226" s="159"/>
      <c r="I226" s="66"/>
      <c r="J226" s="160"/>
      <c r="K226" s="161"/>
      <c r="L226" s="161"/>
      <c r="M226" s="162"/>
      <c r="N226" s="162"/>
      <c r="O226" s="161"/>
      <c r="P226" s="161"/>
      <c r="Q226" s="161"/>
      <c r="R226" s="161"/>
      <c r="S226" s="163"/>
      <c r="T226" s="163"/>
      <c r="U226" s="163"/>
      <c r="V226" s="163"/>
      <c r="W226" s="164"/>
      <c r="X226" s="163"/>
      <c r="Y226" s="163"/>
      <c r="Z226" s="163"/>
      <c r="AA226" s="163"/>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c r="CY226" s="66"/>
      <c r="CZ226" s="66"/>
      <c r="DA226" s="66"/>
      <c r="DB226" s="66"/>
      <c r="DC226" s="66"/>
      <c r="DD226" s="66"/>
      <c r="DE226" s="66"/>
      <c r="DF226" s="66"/>
      <c r="DG226" s="66"/>
      <c r="DH226" s="66"/>
      <c r="DI226" s="66"/>
      <c r="DJ226" s="66"/>
      <c r="DK226" s="66"/>
      <c r="DL226" s="66"/>
      <c r="DM226" s="66"/>
      <c r="DN226" s="66"/>
      <c r="DO226" s="66"/>
      <c r="DP226" s="66"/>
      <c r="DQ226" s="66"/>
      <c r="DR226" s="66"/>
      <c r="DS226" s="66"/>
      <c r="DT226" s="66"/>
      <c r="DU226" s="66"/>
      <c r="DV226" s="66"/>
      <c r="DW226" s="66"/>
      <c r="DX226" s="66"/>
      <c r="DY226" s="66"/>
      <c r="DZ226" s="66"/>
      <c r="EA226" s="66"/>
      <c r="EB226" s="66"/>
      <c r="EC226" s="66"/>
      <c r="ED226" s="66"/>
      <c r="EE226" s="66"/>
      <c r="EF226" s="66"/>
      <c r="EG226" s="66"/>
      <c r="EH226" s="66"/>
      <c r="EI226" s="66"/>
      <c r="EJ226" s="66"/>
      <c r="EK226" s="66"/>
      <c r="EL226" s="66"/>
      <c r="EM226" s="66"/>
      <c r="EN226" s="66"/>
      <c r="EO226" s="66"/>
      <c r="EP226" s="66"/>
    </row>
    <row r="227">
      <c r="A227" s="66"/>
      <c r="B227" s="66"/>
      <c r="C227" s="66"/>
      <c r="D227" s="66"/>
      <c r="E227" s="66"/>
      <c r="F227" s="66"/>
      <c r="G227" s="159"/>
      <c r="H227" s="159"/>
      <c r="I227" s="66"/>
      <c r="J227" s="160"/>
      <c r="K227" s="161"/>
      <c r="L227" s="161"/>
      <c r="M227" s="162"/>
      <c r="N227" s="162"/>
      <c r="O227" s="161"/>
      <c r="P227" s="161"/>
      <c r="Q227" s="161"/>
      <c r="R227" s="161"/>
      <c r="S227" s="163"/>
      <c r="T227" s="163"/>
      <c r="U227" s="163"/>
      <c r="V227" s="163"/>
      <c r="W227" s="164"/>
      <c r="X227" s="163"/>
      <c r="Y227" s="163"/>
      <c r="Z227" s="163"/>
      <c r="AA227" s="163"/>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c r="CY227" s="66"/>
      <c r="CZ227" s="66"/>
      <c r="DA227" s="66"/>
      <c r="DB227" s="66"/>
      <c r="DC227" s="66"/>
      <c r="DD227" s="66"/>
      <c r="DE227" s="66"/>
      <c r="DF227" s="66"/>
      <c r="DG227" s="66"/>
      <c r="DH227" s="66"/>
      <c r="DI227" s="66"/>
      <c r="DJ227" s="66"/>
      <c r="DK227" s="66"/>
      <c r="DL227" s="66"/>
      <c r="DM227" s="66"/>
      <c r="DN227" s="66"/>
      <c r="DO227" s="66"/>
      <c r="DP227" s="66"/>
      <c r="DQ227" s="66"/>
      <c r="DR227" s="66"/>
      <c r="DS227" s="66"/>
      <c r="DT227" s="66"/>
      <c r="DU227" s="66"/>
      <c r="DV227" s="66"/>
      <c r="DW227" s="66"/>
      <c r="DX227" s="66"/>
      <c r="DY227" s="66"/>
      <c r="DZ227" s="66"/>
      <c r="EA227" s="66"/>
      <c r="EB227" s="66"/>
      <c r="EC227" s="66"/>
      <c r="ED227" s="66"/>
      <c r="EE227" s="66"/>
      <c r="EF227" s="66"/>
      <c r="EG227" s="66"/>
      <c r="EH227" s="66"/>
      <c r="EI227" s="66"/>
      <c r="EJ227" s="66"/>
      <c r="EK227" s="66"/>
      <c r="EL227" s="66"/>
      <c r="EM227" s="66"/>
      <c r="EN227" s="66"/>
      <c r="EO227" s="66"/>
      <c r="EP227" s="66"/>
    </row>
    <row r="228">
      <c r="A228" s="66"/>
      <c r="B228" s="66"/>
      <c r="C228" s="66"/>
      <c r="D228" s="66"/>
      <c r="E228" s="66"/>
      <c r="F228" s="66"/>
      <c r="G228" s="159"/>
      <c r="H228" s="159"/>
      <c r="I228" s="66"/>
      <c r="J228" s="160"/>
      <c r="K228" s="161"/>
      <c r="L228" s="161"/>
      <c r="M228" s="162"/>
      <c r="N228" s="162"/>
      <c r="O228" s="161"/>
      <c r="P228" s="161"/>
      <c r="Q228" s="161"/>
      <c r="R228" s="161"/>
      <c r="S228" s="163"/>
      <c r="T228" s="163"/>
      <c r="U228" s="163"/>
      <c r="V228" s="163"/>
      <c r="W228" s="164"/>
      <c r="X228" s="163"/>
      <c r="Y228" s="163"/>
      <c r="Z228" s="163"/>
      <c r="AA228" s="163"/>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c r="DA228" s="66"/>
      <c r="DB228" s="66"/>
      <c r="DC228" s="66"/>
      <c r="DD228" s="66"/>
      <c r="DE228" s="66"/>
      <c r="DF228" s="66"/>
      <c r="DG228" s="66"/>
      <c r="DH228" s="66"/>
      <c r="DI228" s="66"/>
      <c r="DJ228" s="66"/>
      <c r="DK228" s="66"/>
      <c r="DL228" s="66"/>
      <c r="DM228" s="66"/>
      <c r="DN228" s="66"/>
      <c r="DO228" s="66"/>
      <c r="DP228" s="66"/>
      <c r="DQ228" s="66"/>
      <c r="DR228" s="66"/>
      <c r="DS228" s="66"/>
      <c r="DT228" s="66"/>
      <c r="DU228" s="66"/>
      <c r="DV228" s="66"/>
      <c r="DW228" s="66"/>
      <c r="DX228" s="66"/>
      <c r="DY228" s="66"/>
      <c r="DZ228" s="66"/>
      <c r="EA228" s="66"/>
      <c r="EB228" s="66"/>
      <c r="EC228" s="66"/>
      <c r="ED228" s="66"/>
      <c r="EE228" s="66"/>
      <c r="EF228" s="66"/>
      <c r="EG228" s="66"/>
      <c r="EH228" s="66"/>
      <c r="EI228" s="66"/>
      <c r="EJ228" s="66"/>
      <c r="EK228" s="66"/>
      <c r="EL228" s="66"/>
      <c r="EM228" s="66"/>
      <c r="EN228" s="66"/>
      <c r="EO228" s="66"/>
      <c r="EP228" s="66"/>
    </row>
    <row r="229">
      <c r="A229" s="66"/>
      <c r="B229" s="66"/>
      <c r="C229" s="66"/>
      <c r="D229" s="66"/>
      <c r="E229" s="66"/>
      <c r="F229" s="66"/>
      <c r="G229" s="159"/>
      <c r="H229" s="159"/>
      <c r="I229" s="66"/>
      <c r="J229" s="160"/>
      <c r="K229" s="161"/>
      <c r="L229" s="161"/>
      <c r="M229" s="162"/>
      <c r="N229" s="162"/>
      <c r="O229" s="161"/>
      <c r="P229" s="161"/>
      <c r="Q229" s="161"/>
      <c r="R229" s="161"/>
      <c r="S229" s="163"/>
      <c r="T229" s="163"/>
      <c r="U229" s="163"/>
      <c r="V229" s="163"/>
      <c r="W229" s="164"/>
      <c r="X229" s="163"/>
      <c r="Y229" s="163"/>
      <c r="Z229" s="163"/>
      <c r="AA229" s="163"/>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c r="CY229" s="66"/>
      <c r="CZ229" s="66"/>
      <c r="DA229" s="66"/>
      <c r="DB229" s="66"/>
      <c r="DC229" s="66"/>
      <c r="DD229" s="66"/>
      <c r="DE229" s="66"/>
      <c r="DF229" s="66"/>
      <c r="DG229" s="66"/>
      <c r="DH229" s="66"/>
      <c r="DI229" s="66"/>
      <c r="DJ229" s="66"/>
      <c r="DK229" s="66"/>
      <c r="DL229" s="66"/>
      <c r="DM229" s="66"/>
      <c r="DN229" s="66"/>
      <c r="DO229" s="66"/>
      <c r="DP229" s="66"/>
      <c r="DQ229" s="66"/>
      <c r="DR229" s="66"/>
      <c r="DS229" s="66"/>
      <c r="DT229" s="66"/>
      <c r="DU229" s="66"/>
      <c r="DV229" s="66"/>
      <c r="DW229" s="66"/>
      <c r="DX229" s="66"/>
      <c r="DY229" s="66"/>
      <c r="DZ229" s="66"/>
      <c r="EA229" s="66"/>
      <c r="EB229" s="66"/>
      <c r="EC229" s="66"/>
      <c r="ED229" s="66"/>
      <c r="EE229" s="66"/>
      <c r="EF229" s="66"/>
      <c r="EG229" s="66"/>
      <c r="EH229" s="66"/>
      <c r="EI229" s="66"/>
      <c r="EJ229" s="66"/>
      <c r="EK229" s="66"/>
      <c r="EL229" s="66"/>
      <c r="EM229" s="66"/>
      <c r="EN229" s="66"/>
      <c r="EO229" s="66"/>
      <c r="EP229" s="66"/>
    </row>
    <row r="230">
      <c r="A230" s="66"/>
      <c r="B230" s="66"/>
      <c r="C230" s="66"/>
      <c r="D230" s="66"/>
      <c r="E230" s="66"/>
      <c r="F230" s="66"/>
      <c r="G230" s="159"/>
      <c r="H230" s="159"/>
      <c r="I230" s="66"/>
      <c r="J230" s="160"/>
      <c r="K230" s="161"/>
      <c r="L230" s="161"/>
      <c r="M230" s="162"/>
      <c r="N230" s="162"/>
      <c r="O230" s="161"/>
      <c r="P230" s="161"/>
      <c r="Q230" s="161"/>
      <c r="R230" s="161"/>
      <c r="S230" s="163"/>
      <c r="T230" s="163"/>
      <c r="U230" s="163"/>
      <c r="V230" s="163"/>
      <c r="W230" s="164"/>
      <c r="X230" s="163"/>
      <c r="Y230" s="163"/>
      <c r="Z230" s="163"/>
      <c r="AA230" s="163"/>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c r="DA230" s="66"/>
      <c r="DB230" s="66"/>
      <c r="DC230" s="66"/>
      <c r="DD230" s="66"/>
      <c r="DE230" s="66"/>
      <c r="DF230" s="66"/>
      <c r="DG230" s="66"/>
      <c r="DH230" s="66"/>
      <c r="DI230" s="66"/>
      <c r="DJ230" s="66"/>
      <c r="DK230" s="66"/>
      <c r="DL230" s="66"/>
      <c r="DM230" s="66"/>
      <c r="DN230" s="66"/>
      <c r="DO230" s="66"/>
      <c r="DP230" s="66"/>
      <c r="DQ230" s="66"/>
      <c r="DR230" s="66"/>
      <c r="DS230" s="66"/>
      <c r="DT230" s="66"/>
      <c r="DU230" s="66"/>
      <c r="DV230" s="66"/>
      <c r="DW230" s="66"/>
      <c r="DX230" s="66"/>
      <c r="DY230" s="66"/>
      <c r="DZ230" s="66"/>
      <c r="EA230" s="66"/>
      <c r="EB230" s="66"/>
      <c r="EC230" s="66"/>
      <c r="ED230" s="66"/>
      <c r="EE230" s="66"/>
      <c r="EF230" s="66"/>
      <c r="EG230" s="66"/>
      <c r="EH230" s="66"/>
      <c r="EI230" s="66"/>
      <c r="EJ230" s="66"/>
      <c r="EK230" s="66"/>
      <c r="EL230" s="66"/>
      <c r="EM230" s="66"/>
      <c r="EN230" s="66"/>
      <c r="EO230" s="66"/>
      <c r="EP230" s="66"/>
    </row>
    <row r="231">
      <c r="A231" s="66"/>
      <c r="B231" s="66"/>
      <c r="C231" s="66"/>
      <c r="D231" s="66"/>
      <c r="E231" s="66"/>
      <c r="F231" s="66"/>
      <c r="G231" s="159"/>
      <c r="H231" s="159"/>
      <c r="I231" s="66"/>
      <c r="J231" s="160"/>
      <c r="K231" s="161"/>
      <c r="L231" s="161"/>
      <c r="M231" s="162"/>
      <c r="N231" s="162"/>
      <c r="O231" s="161"/>
      <c r="P231" s="161"/>
      <c r="Q231" s="161"/>
      <c r="R231" s="161"/>
      <c r="S231" s="163"/>
      <c r="T231" s="163"/>
      <c r="U231" s="163"/>
      <c r="V231" s="163"/>
      <c r="W231" s="164"/>
      <c r="X231" s="163"/>
      <c r="Y231" s="163"/>
      <c r="Z231" s="163"/>
      <c r="AA231" s="163"/>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c r="DA231" s="66"/>
      <c r="DB231" s="66"/>
      <c r="DC231" s="66"/>
      <c r="DD231" s="66"/>
      <c r="DE231" s="66"/>
      <c r="DF231" s="66"/>
      <c r="DG231" s="66"/>
      <c r="DH231" s="66"/>
      <c r="DI231" s="66"/>
      <c r="DJ231" s="66"/>
      <c r="DK231" s="66"/>
      <c r="DL231" s="66"/>
      <c r="DM231" s="66"/>
      <c r="DN231" s="66"/>
      <c r="DO231" s="66"/>
      <c r="DP231" s="66"/>
      <c r="DQ231" s="66"/>
      <c r="DR231" s="66"/>
      <c r="DS231" s="66"/>
      <c r="DT231" s="66"/>
      <c r="DU231" s="66"/>
      <c r="DV231" s="66"/>
      <c r="DW231" s="66"/>
      <c r="DX231" s="66"/>
      <c r="DY231" s="66"/>
      <c r="DZ231" s="66"/>
      <c r="EA231" s="66"/>
      <c r="EB231" s="66"/>
      <c r="EC231" s="66"/>
      <c r="ED231" s="66"/>
      <c r="EE231" s="66"/>
      <c r="EF231" s="66"/>
      <c r="EG231" s="66"/>
      <c r="EH231" s="66"/>
      <c r="EI231" s="66"/>
      <c r="EJ231" s="66"/>
      <c r="EK231" s="66"/>
      <c r="EL231" s="66"/>
      <c r="EM231" s="66"/>
      <c r="EN231" s="66"/>
      <c r="EO231" s="66"/>
      <c r="EP231" s="66"/>
    </row>
    <row r="232">
      <c r="A232" s="66"/>
      <c r="B232" s="66"/>
      <c r="C232" s="66"/>
      <c r="D232" s="66"/>
      <c r="E232" s="66"/>
      <c r="F232" s="66"/>
      <c r="G232" s="159"/>
      <c r="H232" s="159"/>
      <c r="I232" s="66"/>
      <c r="J232" s="160"/>
      <c r="K232" s="161"/>
      <c r="L232" s="161"/>
      <c r="M232" s="162"/>
      <c r="N232" s="162"/>
      <c r="O232" s="161"/>
      <c r="P232" s="161"/>
      <c r="Q232" s="161"/>
      <c r="R232" s="161"/>
      <c r="S232" s="163"/>
      <c r="T232" s="163"/>
      <c r="U232" s="163"/>
      <c r="V232" s="163"/>
      <c r="W232" s="164"/>
      <c r="X232" s="163"/>
      <c r="Y232" s="163"/>
      <c r="Z232" s="163"/>
      <c r="AA232" s="163"/>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c r="DA232" s="66"/>
      <c r="DB232" s="66"/>
      <c r="DC232" s="66"/>
      <c r="DD232" s="66"/>
      <c r="DE232" s="66"/>
      <c r="DF232" s="66"/>
      <c r="DG232" s="66"/>
      <c r="DH232" s="66"/>
      <c r="DI232" s="66"/>
      <c r="DJ232" s="66"/>
      <c r="DK232" s="66"/>
      <c r="DL232" s="66"/>
      <c r="DM232" s="66"/>
      <c r="DN232" s="66"/>
      <c r="DO232" s="66"/>
      <c r="DP232" s="66"/>
      <c r="DQ232" s="66"/>
      <c r="DR232" s="66"/>
      <c r="DS232" s="66"/>
      <c r="DT232" s="66"/>
      <c r="DU232" s="66"/>
      <c r="DV232" s="66"/>
      <c r="DW232" s="66"/>
      <c r="DX232" s="66"/>
      <c r="DY232" s="66"/>
      <c r="DZ232" s="66"/>
      <c r="EA232" s="66"/>
      <c r="EB232" s="66"/>
      <c r="EC232" s="66"/>
      <c r="ED232" s="66"/>
      <c r="EE232" s="66"/>
      <c r="EF232" s="66"/>
      <c r="EG232" s="66"/>
      <c r="EH232" s="66"/>
      <c r="EI232" s="66"/>
      <c r="EJ232" s="66"/>
      <c r="EK232" s="66"/>
      <c r="EL232" s="66"/>
      <c r="EM232" s="66"/>
      <c r="EN232" s="66"/>
      <c r="EO232" s="66"/>
      <c r="EP232" s="66"/>
    </row>
    <row r="233">
      <c r="A233" s="66"/>
      <c r="B233" s="66"/>
      <c r="C233" s="66"/>
      <c r="D233" s="66"/>
      <c r="E233" s="66"/>
      <c r="F233" s="66"/>
      <c r="G233" s="159"/>
      <c r="H233" s="159"/>
      <c r="I233" s="66"/>
      <c r="J233" s="160"/>
      <c r="K233" s="161"/>
      <c r="L233" s="161"/>
      <c r="M233" s="162"/>
      <c r="N233" s="162"/>
      <c r="O233" s="161"/>
      <c r="P233" s="161"/>
      <c r="Q233" s="161"/>
      <c r="R233" s="161"/>
      <c r="S233" s="163"/>
      <c r="T233" s="163"/>
      <c r="U233" s="163"/>
      <c r="V233" s="163"/>
      <c r="W233" s="164"/>
      <c r="X233" s="163"/>
      <c r="Y233" s="163"/>
      <c r="Z233" s="163"/>
      <c r="AA233" s="163"/>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c r="DA233" s="66"/>
      <c r="DB233" s="66"/>
      <c r="DC233" s="66"/>
      <c r="DD233" s="66"/>
      <c r="DE233" s="66"/>
      <c r="DF233" s="66"/>
      <c r="DG233" s="66"/>
      <c r="DH233" s="66"/>
      <c r="DI233" s="66"/>
      <c r="DJ233" s="66"/>
      <c r="DK233" s="66"/>
      <c r="DL233" s="66"/>
      <c r="DM233" s="66"/>
      <c r="DN233" s="66"/>
      <c r="DO233" s="66"/>
      <c r="DP233" s="66"/>
      <c r="DQ233" s="66"/>
      <c r="DR233" s="66"/>
      <c r="DS233" s="66"/>
      <c r="DT233" s="66"/>
      <c r="DU233" s="66"/>
      <c r="DV233" s="66"/>
      <c r="DW233" s="66"/>
      <c r="DX233" s="66"/>
      <c r="DY233" s="66"/>
      <c r="DZ233" s="66"/>
      <c r="EA233" s="66"/>
      <c r="EB233" s="66"/>
      <c r="EC233" s="66"/>
      <c r="ED233" s="66"/>
      <c r="EE233" s="66"/>
      <c r="EF233" s="66"/>
      <c r="EG233" s="66"/>
      <c r="EH233" s="66"/>
      <c r="EI233" s="66"/>
      <c r="EJ233" s="66"/>
      <c r="EK233" s="66"/>
      <c r="EL233" s="66"/>
      <c r="EM233" s="66"/>
      <c r="EN233" s="66"/>
      <c r="EO233" s="66"/>
      <c r="EP233" s="66"/>
    </row>
    <row r="234">
      <c r="A234" s="66"/>
      <c r="B234" s="66"/>
      <c r="C234" s="66"/>
      <c r="D234" s="66"/>
      <c r="E234" s="66"/>
      <c r="F234" s="66"/>
      <c r="G234" s="159"/>
      <c r="H234" s="159"/>
      <c r="I234" s="66"/>
      <c r="J234" s="160"/>
      <c r="K234" s="161"/>
      <c r="L234" s="161"/>
      <c r="M234" s="162"/>
      <c r="N234" s="162"/>
      <c r="O234" s="161"/>
      <c r="P234" s="161"/>
      <c r="Q234" s="161"/>
      <c r="R234" s="161"/>
      <c r="S234" s="163"/>
      <c r="T234" s="163"/>
      <c r="U234" s="163"/>
      <c r="V234" s="163"/>
      <c r="W234" s="164"/>
      <c r="X234" s="163"/>
      <c r="Y234" s="163"/>
      <c r="Z234" s="163"/>
      <c r="AA234" s="163"/>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c r="DA234" s="66"/>
      <c r="DB234" s="66"/>
      <c r="DC234" s="66"/>
      <c r="DD234" s="66"/>
      <c r="DE234" s="66"/>
      <c r="DF234" s="66"/>
      <c r="DG234" s="66"/>
      <c r="DH234" s="66"/>
      <c r="DI234" s="66"/>
      <c r="DJ234" s="66"/>
      <c r="DK234" s="66"/>
      <c r="DL234" s="66"/>
      <c r="DM234" s="66"/>
      <c r="DN234" s="66"/>
      <c r="DO234" s="66"/>
      <c r="DP234" s="66"/>
      <c r="DQ234" s="66"/>
      <c r="DR234" s="66"/>
      <c r="DS234" s="66"/>
      <c r="DT234" s="66"/>
      <c r="DU234" s="66"/>
      <c r="DV234" s="66"/>
      <c r="DW234" s="66"/>
      <c r="DX234" s="66"/>
      <c r="DY234" s="66"/>
      <c r="DZ234" s="66"/>
      <c r="EA234" s="66"/>
      <c r="EB234" s="66"/>
      <c r="EC234" s="66"/>
      <c r="ED234" s="66"/>
      <c r="EE234" s="66"/>
      <c r="EF234" s="66"/>
      <c r="EG234" s="66"/>
      <c r="EH234" s="66"/>
      <c r="EI234" s="66"/>
      <c r="EJ234" s="66"/>
      <c r="EK234" s="66"/>
      <c r="EL234" s="66"/>
      <c r="EM234" s="66"/>
      <c r="EN234" s="66"/>
      <c r="EO234" s="66"/>
      <c r="EP234" s="66"/>
    </row>
    <row r="235">
      <c r="A235" s="66"/>
      <c r="B235" s="66"/>
      <c r="C235" s="66"/>
      <c r="D235" s="66"/>
      <c r="E235" s="66"/>
      <c r="F235" s="66"/>
      <c r="G235" s="159"/>
      <c r="H235" s="159"/>
      <c r="I235" s="66"/>
      <c r="J235" s="160"/>
      <c r="K235" s="161"/>
      <c r="L235" s="161"/>
      <c r="M235" s="162"/>
      <c r="N235" s="162"/>
      <c r="O235" s="161"/>
      <c r="P235" s="161"/>
      <c r="Q235" s="161"/>
      <c r="R235" s="161"/>
      <c r="S235" s="163"/>
      <c r="T235" s="163"/>
      <c r="U235" s="163"/>
      <c r="V235" s="163"/>
      <c r="W235" s="164"/>
      <c r="X235" s="163"/>
      <c r="Y235" s="163"/>
      <c r="Z235" s="163"/>
      <c r="AA235" s="163"/>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c r="DA235" s="66"/>
      <c r="DB235" s="66"/>
      <c r="DC235" s="66"/>
      <c r="DD235" s="66"/>
      <c r="DE235" s="66"/>
      <c r="DF235" s="66"/>
      <c r="DG235" s="66"/>
      <c r="DH235" s="66"/>
      <c r="DI235" s="66"/>
      <c r="DJ235" s="66"/>
      <c r="DK235" s="66"/>
      <c r="DL235" s="66"/>
      <c r="DM235" s="66"/>
      <c r="DN235" s="66"/>
      <c r="DO235" s="66"/>
      <c r="DP235" s="66"/>
      <c r="DQ235" s="66"/>
      <c r="DR235" s="66"/>
      <c r="DS235" s="66"/>
      <c r="DT235" s="66"/>
      <c r="DU235" s="66"/>
      <c r="DV235" s="66"/>
      <c r="DW235" s="66"/>
      <c r="DX235" s="66"/>
      <c r="DY235" s="66"/>
      <c r="DZ235" s="66"/>
      <c r="EA235" s="66"/>
      <c r="EB235" s="66"/>
      <c r="EC235" s="66"/>
      <c r="ED235" s="66"/>
      <c r="EE235" s="66"/>
      <c r="EF235" s="66"/>
      <c r="EG235" s="66"/>
      <c r="EH235" s="66"/>
      <c r="EI235" s="66"/>
      <c r="EJ235" s="66"/>
      <c r="EK235" s="66"/>
      <c r="EL235" s="66"/>
      <c r="EM235" s="66"/>
      <c r="EN235" s="66"/>
      <c r="EO235" s="66"/>
      <c r="EP235" s="66"/>
    </row>
    <row r="236">
      <c r="A236" s="66"/>
      <c r="B236" s="66"/>
      <c r="C236" s="66"/>
      <c r="D236" s="66"/>
      <c r="E236" s="66"/>
      <c r="F236" s="66"/>
      <c r="G236" s="159"/>
      <c r="H236" s="159"/>
      <c r="I236" s="66"/>
      <c r="J236" s="160"/>
      <c r="K236" s="161"/>
      <c r="L236" s="161"/>
      <c r="M236" s="162"/>
      <c r="N236" s="162"/>
      <c r="O236" s="161"/>
      <c r="P236" s="161"/>
      <c r="Q236" s="161"/>
      <c r="R236" s="161"/>
      <c r="S236" s="163"/>
      <c r="T236" s="163"/>
      <c r="U236" s="163"/>
      <c r="V236" s="163"/>
      <c r="W236" s="164"/>
      <c r="X236" s="163"/>
      <c r="Y236" s="163"/>
      <c r="Z236" s="163"/>
      <c r="AA236" s="163"/>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K236" s="66"/>
      <c r="DL236" s="66"/>
      <c r="DM236" s="66"/>
      <c r="DN236" s="66"/>
      <c r="DO236" s="66"/>
      <c r="DP236" s="66"/>
      <c r="DQ236" s="66"/>
      <c r="DR236" s="66"/>
      <c r="DS236" s="66"/>
      <c r="DT236" s="66"/>
      <c r="DU236" s="66"/>
      <c r="DV236" s="66"/>
      <c r="DW236" s="66"/>
      <c r="DX236" s="66"/>
      <c r="DY236" s="66"/>
      <c r="DZ236" s="66"/>
      <c r="EA236" s="66"/>
      <c r="EB236" s="66"/>
      <c r="EC236" s="66"/>
      <c r="ED236" s="66"/>
      <c r="EE236" s="66"/>
      <c r="EF236" s="66"/>
      <c r="EG236" s="66"/>
      <c r="EH236" s="66"/>
      <c r="EI236" s="66"/>
      <c r="EJ236" s="66"/>
      <c r="EK236" s="66"/>
      <c r="EL236" s="66"/>
      <c r="EM236" s="66"/>
      <c r="EN236" s="66"/>
      <c r="EO236" s="66"/>
      <c r="EP236" s="66"/>
    </row>
    <row r="237">
      <c r="A237" s="66"/>
      <c r="B237" s="66"/>
      <c r="C237" s="66"/>
      <c r="D237" s="66"/>
      <c r="E237" s="66"/>
      <c r="F237" s="66"/>
      <c r="G237" s="159"/>
      <c r="H237" s="159"/>
      <c r="I237" s="66"/>
      <c r="J237" s="160"/>
      <c r="K237" s="161"/>
      <c r="L237" s="161"/>
      <c r="M237" s="162"/>
      <c r="N237" s="162"/>
      <c r="O237" s="161"/>
      <c r="P237" s="161"/>
      <c r="Q237" s="161"/>
      <c r="R237" s="161"/>
      <c r="S237" s="163"/>
      <c r="T237" s="163"/>
      <c r="U237" s="163"/>
      <c r="V237" s="163"/>
      <c r="W237" s="164"/>
      <c r="X237" s="163"/>
      <c r="Y237" s="163"/>
      <c r="Z237" s="163"/>
      <c r="AA237" s="163"/>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K237" s="66"/>
      <c r="DL237" s="66"/>
      <c r="DM237" s="66"/>
      <c r="DN237" s="66"/>
      <c r="DO237" s="66"/>
      <c r="DP237" s="66"/>
      <c r="DQ237" s="66"/>
      <c r="DR237" s="66"/>
      <c r="DS237" s="66"/>
      <c r="DT237" s="66"/>
      <c r="DU237" s="66"/>
      <c r="DV237" s="66"/>
      <c r="DW237" s="66"/>
      <c r="DX237" s="66"/>
      <c r="DY237" s="66"/>
      <c r="DZ237" s="66"/>
      <c r="EA237" s="66"/>
      <c r="EB237" s="66"/>
      <c r="EC237" s="66"/>
      <c r="ED237" s="66"/>
      <c r="EE237" s="66"/>
      <c r="EF237" s="66"/>
      <c r="EG237" s="66"/>
      <c r="EH237" s="66"/>
      <c r="EI237" s="66"/>
      <c r="EJ237" s="66"/>
      <c r="EK237" s="66"/>
      <c r="EL237" s="66"/>
      <c r="EM237" s="66"/>
      <c r="EN237" s="66"/>
      <c r="EO237" s="66"/>
      <c r="EP237" s="66"/>
    </row>
    <row r="238">
      <c r="A238" s="66"/>
      <c r="B238" s="66"/>
      <c r="C238" s="66"/>
      <c r="D238" s="66"/>
      <c r="E238" s="66"/>
      <c r="F238" s="66"/>
      <c r="G238" s="159"/>
      <c r="H238" s="159"/>
      <c r="I238" s="66"/>
      <c r="J238" s="160"/>
      <c r="K238" s="161"/>
      <c r="L238" s="161"/>
      <c r="M238" s="162"/>
      <c r="N238" s="162"/>
      <c r="O238" s="161"/>
      <c r="P238" s="161"/>
      <c r="Q238" s="161"/>
      <c r="R238" s="161"/>
      <c r="S238" s="163"/>
      <c r="T238" s="163"/>
      <c r="U238" s="163"/>
      <c r="V238" s="163"/>
      <c r="W238" s="164"/>
      <c r="X238" s="163"/>
      <c r="Y238" s="163"/>
      <c r="Z238" s="163"/>
      <c r="AA238" s="163"/>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c r="DA238" s="66"/>
      <c r="DB238" s="66"/>
      <c r="DC238" s="66"/>
      <c r="DD238" s="66"/>
      <c r="DE238" s="66"/>
      <c r="DF238" s="66"/>
      <c r="DG238" s="66"/>
      <c r="DH238" s="66"/>
      <c r="DI238" s="66"/>
      <c r="DJ238" s="66"/>
      <c r="DK238" s="66"/>
      <c r="DL238" s="66"/>
      <c r="DM238" s="66"/>
      <c r="DN238" s="66"/>
      <c r="DO238" s="66"/>
      <c r="DP238" s="66"/>
      <c r="DQ238" s="66"/>
      <c r="DR238" s="66"/>
      <c r="DS238" s="66"/>
      <c r="DT238" s="66"/>
      <c r="DU238" s="66"/>
      <c r="DV238" s="66"/>
      <c r="DW238" s="66"/>
      <c r="DX238" s="66"/>
      <c r="DY238" s="66"/>
      <c r="DZ238" s="66"/>
      <c r="EA238" s="66"/>
      <c r="EB238" s="66"/>
      <c r="EC238" s="66"/>
      <c r="ED238" s="66"/>
      <c r="EE238" s="66"/>
      <c r="EF238" s="66"/>
      <c r="EG238" s="66"/>
      <c r="EH238" s="66"/>
      <c r="EI238" s="66"/>
      <c r="EJ238" s="66"/>
      <c r="EK238" s="66"/>
      <c r="EL238" s="66"/>
      <c r="EM238" s="66"/>
      <c r="EN238" s="66"/>
      <c r="EO238" s="66"/>
      <c r="EP238" s="66"/>
    </row>
    <row r="239">
      <c r="A239" s="66"/>
      <c r="B239" s="66"/>
      <c r="C239" s="66"/>
      <c r="D239" s="66"/>
      <c r="E239" s="66"/>
      <c r="F239" s="66"/>
      <c r="G239" s="159"/>
      <c r="H239" s="159"/>
      <c r="I239" s="66"/>
      <c r="J239" s="160"/>
      <c r="K239" s="161"/>
      <c r="L239" s="161"/>
      <c r="M239" s="162"/>
      <c r="N239" s="162"/>
      <c r="O239" s="161"/>
      <c r="P239" s="161"/>
      <c r="Q239" s="161"/>
      <c r="R239" s="161"/>
      <c r="S239" s="163"/>
      <c r="T239" s="163"/>
      <c r="U239" s="163"/>
      <c r="V239" s="163"/>
      <c r="W239" s="164"/>
      <c r="X239" s="163"/>
      <c r="Y239" s="163"/>
      <c r="Z239" s="163"/>
      <c r="AA239" s="163"/>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6"/>
      <c r="DI239" s="66"/>
      <c r="DJ239" s="66"/>
      <c r="DK239" s="66"/>
      <c r="DL239" s="66"/>
      <c r="DM239" s="66"/>
      <c r="DN239" s="66"/>
      <c r="DO239" s="66"/>
      <c r="DP239" s="66"/>
      <c r="DQ239" s="66"/>
      <c r="DR239" s="66"/>
      <c r="DS239" s="66"/>
      <c r="DT239" s="66"/>
      <c r="DU239" s="66"/>
      <c r="DV239" s="66"/>
      <c r="DW239" s="66"/>
      <c r="DX239" s="66"/>
      <c r="DY239" s="66"/>
      <c r="DZ239" s="66"/>
      <c r="EA239" s="66"/>
      <c r="EB239" s="66"/>
      <c r="EC239" s="66"/>
      <c r="ED239" s="66"/>
      <c r="EE239" s="66"/>
      <c r="EF239" s="66"/>
      <c r="EG239" s="66"/>
      <c r="EH239" s="66"/>
      <c r="EI239" s="66"/>
      <c r="EJ239" s="66"/>
      <c r="EK239" s="66"/>
      <c r="EL239" s="66"/>
      <c r="EM239" s="66"/>
      <c r="EN239" s="66"/>
      <c r="EO239" s="66"/>
      <c r="EP239" s="66"/>
    </row>
    <row r="240">
      <c r="A240" s="66"/>
      <c r="B240" s="66"/>
      <c r="C240" s="66"/>
      <c r="D240" s="66"/>
      <c r="E240" s="66"/>
      <c r="F240" s="66"/>
      <c r="G240" s="159"/>
      <c r="H240" s="159"/>
      <c r="I240" s="66"/>
      <c r="J240" s="160"/>
      <c r="K240" s="161"/>
      <c r="L240" s="161"/>
      <c r="M240" s="162"/>
      <c r="N240" s="162"/>
      <c r="O240" s="161"/>
      <c r="P240" s="161"/>
      <c r="Q240" s="161"/>
      <c r="R240" s="161"/>
      <c r="S240" s="163"/>
      <c r="T240" s="163"/>
      <c r="U240" s="163"/>
      <c r="V240" s="163"/>
      <c r="W240" s="164"/>
      <c r="X240" s="163"/>
      <c r="Y240" s="163"/>
      <c r="Z240" s="163"/>
      <c r="AA240" s="163"/>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c r="CY240" s="66"/>
      <c r="CZ240" s="66"/>
      <c r="DA240" s="66"/>
      <c r="DB240" s="66"/>
      <c r="DC240" s="66"/>
      <c r="DD240" s="66"/>
      <c r="DE240" s="66"/>
      <c r="DF240" s="66"/>
      <c r="DG240" s="66"/>
      <c r="DH240" s="66"/>
      <c r="DI240" s="66"/>
      <c r="DJ240" s="66"/>
      <c r="DK240" s="66"/>
      <c r="DL240" s="66"/>
      <c r="DM240" s="66"/>
      <c r="DN240" s="66"/>
      <c r="DO240" s="66"/>
      <c r="DP240" s="66"/>
      <c r="DQ240" s="66"/>
      <c r="DR240" s="66"/>
      <c r="DS240" s="66"/>
      <c r="DT240" s="66"/>
      <c r="DU240" s="66"/>
      <c r="DV240" s="66"/>
      <c r="DW240" s="66"/>
      <c r="DX240" s="66"/>
      <c r="DY240" s="66"/>
      <c r="DZ240" s="66"/>
      <c r="EA240" s="66"/>
      <c r="EB240" s="66"/>
      <c r="EC240" s="66"/>
      <c r="ED240" s="66"/>
      <c r="EE240" s="66"/>
      <c r="EF240" s="66"/>
      <c r="EG240" s="66"/>
      <c r="EH240" s="66"/>
      <c r="EI240" s="66"/>
      <c r="EJ240" s="66"/>
      <c r="EK240" s="66"/>
      <c r="EL240" s="66"/>
      <c r="EM240" s="66"/>
      <c r="EN240" s="66"/>
      <c r="EO240" s="66"/>
      <c r="EP240" s="66"/>
    </row>
    <row r="241">
      <c r="A241" s="66"/>
      <c r="B241" s="66"/>
      <c r="C241" s="66"/>
      <c r="D241" s="66"/>
      <c r="E241" s="66"/>
      <c r="F241" s="66"/>
      <c r="G241" s="159"/>
      <c r="H241" s="159"/>
      <c r="I241" s="66"/>
      <c r="J241" s="160"/>
      <c r="K241" s="161"/>
      <c r="L241" s="161"/>
      <c r="M241" s="162"/>
      <c r="N241" s="162"/>
      <c r="O241" s="161"/>
      <c r="P241" s="161"/>
      <c r="Q241" s="161"/>
      <c r="R241" s="161"/>
      <c r="S241" s="163"/>
      <c r="T241" s="163"/>
      <c r="U241" s="163"/>
      <c r="V241" s="163"/>
      <c r="W241" s="164"/>
      <c r="X241" s="163"/>
      <c r="Y241" s="163"/>
      <c r="Z241" s="163"/>
      <c r="AA241" s="163"/>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c r="CY241" s="66"/>
      <c r="CZ241" s="66"/>
      <c r="DA241" s="66"/>
      <c r="DB241" s="66"/>
      <c r="DC241" s="66"/>
      <c r="DD241" s="66"/>
      <c r="DE241" s="66"/>
      <c r="DF241" s="66"/>
      <c r="DG241" s="66"/>
      <c r="DH241" s="66"/>
      <c r="DI241" s="66"/>
      <c r="DJ241" s="66"/>
      <c r="DK241" s="66"/>
      <c r="DL241" s="66"/>
      <c r="DM241" s="66"/>
      <c r="DN241" s="66"/>
      <c r="DO241" s="66"/>
      <c r="DP241" s="66"/>
      <c r="DQ241" s="66"/>
      <c r="DR241" s="66"/>
      <c r="DS241" s="66"/>
      <c r="DT241" s="66"/>
      <c r="DU241" s="66"/>
      <c r="DV241" s="66"/>
      <c r="DW241" s="66"/>
      <c r="DX241" s="66"/>
      <c r="DY241" s="66"/>
      <c r="DZ241" s="66"/>
      <c r="EA241" s="66"/>
      <c r="EB241" s="66"/>
      <c r="EC241" s="66"/>
      <c r="ED241" s="66"/>
      <c r="EE241" s="66"/>
      <c r="EF241" s="66"/>
      <c r="EG241" s="66"/>
      <c r="EH241" s="66"/>
      <c r="EI241" s="66"/>
      <c r="EJ241" s="66"/>
      <c r="EK241" s="66"/>
      <c r="EL241" s="66"/>
      <c r="EM241" s="66"/>
      <c r="EN241" s="66"/>
      <c r="EO241" s="66"/>
      <c r="EP241" s="66"/>
    </row>
    <row r="242">
      <c r="A242" s="66"/>
      <c r="B242" s="66"/>
      <c r="C242" s="66"/>
      <c r="D242" s="66"/>
      <c r="E242" s="66"/>
      <c r="F242" s="66"/>
      <c r="G242" s="159"/>
      <c r="H242" s="159"/>
      <c r="I242" s="66"/>
      <c r="J242" s="160"/>
      <c r="K242" s="161"/>
      <c r="L242" s="161"/>
      <c r="M242" s="162"/>
      <c r="N242" s="162"/>
      <c r="O242" s="161"/>
      <c r="P242" s="161"/>
      <c r="Q242" s="161"/>
      <c r="R242" s="161"/>
      <c r="S242" s="163"/>
      <c r="T242" s="163"/>
      <c r="U242" s="163"/>
      <c r="V242" s="163"/>
      <c r="W242" s="164"/>
      <c r="X242" s="163"/>
      <c r="Y242" s="163"/>
      <c r="Z242" s="163"/>
      <c r="AA242" s="163"/>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c r="DA242" s="66"/>
      <c r="DB242" s="66"/>
      <c r="DC242" s="66"/>
      <c r="DD242" s="66"/>
      <c r="DE242" s="66"/>
      <c r="DF242" s="66"/>
      <c r="DG242" s="66"/>
      <c r="DH242" s="66"/>
      <c r="DI242" s="66"/>
      <c r="DJ242" s="66"/>
      <c r="DK242" s="66"/>
      <c r="DL242" s="66"/>
      <c r="DM242" s="66"/>
      <c r="DN242" s="66"/>
      <c r="DO242" s="66"/>
      <c r="DP242" s="66"/>
      <c r="DQ242" s="66"/>
      <c r="DR242" s="66"/>
      <c r="DS242" s="66"/>
      <c r="DT242" s="66"/>
      <c r="DU242" s="66"/>
      <c r="DV242" s="66"/>
      <c r="DW242" s="66"/>
      <c r="DX242" s="66"/>
      <c r="DY242" s="66"/>
      <c r="DZ242" s="66"/>
      <c r="EA242" s="66"/>
      <c r="EB242" s="66"/>
      <c r="EC242" s="66"/>
      <c r="ED242" s="66"/>
      <c r="EE242" s="66"/>
      <c r="EF242" s="66"/>
      <c r="EG242" s="66"/>
      <c r="EH242" s="66"/>
      <c r="EI242" s="66"/>
      <c r="EJ242" s="66"/>
      <c r="EK242" s="66"/>
      <c r="EL242" s="66"/>
      <c r="EM242" s="66"/>
      <c r="EN242" s="66"/>
      <c r="EO242" s="66"/>
      <c r="EP242" s="66"/>
    </row>
    <row r="243">
      <c r="A243" s="66"/>
      <c r="B243" s="66"/>
      <c r="C243" s="66"/>
      <c r="D243" s="66"/>
      <c r="E243" s="66"/>
      <c r="F243" s="66"/>
      <c r="G243" s="159"/>
      <c r="H243" s="159"/>
      <c r="I243" s="66"/>
      <c r="J243" s="160"/>
      <c r="K243" s="161"/>
      <c r="L243" s="161"/>
      <c r="M243" s="162"/>
      <c r="N243" s="162"/>
      <c r="O243" s="161"/>
      <c r="P243" s="161"/>
      <c r="Q243" s="161"/>
      <c r="R243" s="161"/>
      <c r="S243" s="163"/>
      <c r="T243" s="163"/>
      <c r="U243" s="163"/>
      <c r="V243" s="163"/>
      <c r="W243" s="164"/>
      <c r="X243" s="163"/>
      <c r="Y243" s="163"/>
      <c r="Z243" s="163"/>
      <c r="AA243" s="163"/>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6"/>
      <c r="DI243" s="66"/>
      <c r="DJ243" s="66"/>
      <c r="DK243" s="66"/>
      <c r="DL243" s="66"/>
      <c r="DM243" s="66"/>
      <c r="DN243" s="66"/>
      <c r="DO243" s="66"/>
      <c r="DP243" s="66"/>
      <c r="DQ243" s="66"/>
      <c r="DR243" s="66"/>
      <c r="DS243" s="66"/>
      <c r="DT243" s="66"/>
      <c r="DU243" s="66"/>
      <c r="DV243" s="66"/>
      <c r="DW243" s="66"/>
      <c r="DX243" s="66"/>
      <c r="DY243" s="66"/>
      <c r="DZ243" s="66"/>
      <c r="EA243" s="66"/>
      <c r="EB243" s="66"/>
      <c r="EC243" s="66"/>
      <c r="ED243" s="66"/>
      <c r="EE243" s="66"/>
      <c r="EF243" s="66"/>
      <c r="EG243" s="66"/>
      <c r="EH243" s="66"/>
      <c r="EI243" s="66"/>
      <c r="EJ243" s="66"/>
      <c r="EK243" s="66"/>
      <c r="EL243" s="66"/>
      <c r="EM243" s="66"/>
      <c r="EN243" s="66"/>
      <c r="EO243" s="66"/>
      <c r="EP243" s="66"/>
    </row>
    <row r="244">
      <c r="A244" s="66"/>
      <c r="B244" s="66"/>
      <c r="C244" s="66"/>
      <c r="D244" s="66"/>
      <c r="E244" s="66"/>
      <c r="F244" s="66"/>
      <c r="G244" s="159"/>
      <c r="H244" s="159"/>
      <c r="I244" s="66"/>
      <c r="J244" s="160"/>
      <c r="K244" s="161"/>
      <c r="L244" s="161"/>
      <c r="M244" s="162"/>
      <c r="N244" s="162"/>
      <c r="O244" s="161"/>
      <c r="P244" s="161"/>
      <c r="Q244" s="161"/>
      <c r="R244" s="161"/>
      <c r="S244" s="163"/>
      <c r="T244" s="163"/>
      <c r="U244" s="163"/>
      <c r="V244" s="163"/>
      <c r="W244" s="164"/>
      <c r="X244" s="163"/>
      <c r="Y244" s="163"/>
      <c r="Z244" s="163"/>
      <c r="AA244" s="163"/>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c r="DA244" s="66"/>
      <c r="DB244" s="66"/>
      <c r="DC244" s="66"/>
      <c r="DD244" s="66"/>
      <c r="DE244" s="66"/>
      <c r="DF244" s="66"/>
      <c r="DG244" s="66"/>
      <c r="DH244" s="66"/>
      <c r="DI244" s="66"/>
      <c r="DJ244" s="66"/>
      <c r="DK244" s="66"/>
      <c r="DL244" s="66"/>
      <c r="DM244" s="66"/>
      <c r="DN244" s="66"/>
      <c r="DO244" s="66"/>
      <c r="DP244" s="66"/>
      <c r="DQ244" s="66"/>
      <c r="DR244" s="66"/>
      <c r="DS244" s="66"/>
      <c r="DT244" s="66"/>
      <c r="DU244" s="66"/>
      <c r="DV244" s="66"/>
      <c r="DW244" s="66"/>
      <c r="DX244" s="66"/>
      <c r="DY244" s="66"/>
      <c r="DZ244" s="66"/>
      <c r="EA244" s="66"/>
      <c r="EB244" s="66"/>
      <c r="EC244" s="66"/>
      <c r="ED244" s="66"/>
      <c r="EE244" s="66"/>
      <c r="EF244" s="66"/>
      <c r="EG244" s="66"/>
      <c r="EH244" s="66"/>
      <c r="EI244" s="66"/>
      <c r="EJ244" s="66"/>
      <c r="EK244" s="66"/>
      <c r="EL244" s="66"/>
      <c r="EM244" s="66"/>
      <c r="EN244" s="66"/>
      <c r="EO244" s="66"/>
      <c r="EP244" s="66"/>
    </row>
    <row r="245">
      <c r="A245" s="66"/>
      <c r="B245" s="66"/>
      <c r="C245" s="66"/>
      <c r="D245" s="66"/>
      <c r="E245" s="66"/>
      <c r="F245" s="66"/>
      <c r="G245" s="159"/>
      <c r="H245" s="159"/>
      <c r="I245" s="66"/>
      <c r="J245" s="160"/>
      <c r="K245" s="161"/>
      <c r="L245" s="161"/>
      <c r="M245" s="162"/>
      <c r="N245" s="162"/>
      <c r="O245" s="161"/>
      <c r="P245" s="161"/>
      <c r="Q245" s="161"/>
      <c r="R245" s="161"/>
      <c r="S245" s="163"/>
      <c r="T245" s="163"/>
      <c r="U245" s="163"/>
      <c r="V245" s="163"/>
      <c r="W245" s="164"/>
      <c r="X245" s="163"/>
      <c r="Y245" s="163"/>
      <c r="Z245" s="163"/>
      <c r="AA245" s="163"/>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6"/>
      <c r="DI245" s="66"/>
      <c r="DJ245" s="66"/>
      <c r="DK245" s="66"/>
      <c r="DL245" s="66"/>
      <c r="DM245" s="66"/>
      <c r="DN245" s="66"/>
      <c r="DO245" s="66"/>
      <c r="DP245" s="66"/>
      <c r="DQ245" s="66"/>
      <c r="DR245" s="66"/>
      <c r="DS245" s="66"/>
      <c r="DT245" s="66"/>
      <c r="DU245" s="66"/>
      <c r="DV245" s="66"/>
      <c r="DW245" s="66"/>
      <c r="DX245" s="66"/>
      <c r="DY245" s="66"/>
      <c r="DZ245" s="66"/>
      <c r="EA245" s="66"/>
      <c r="EB245" s="66"/>
      <c r="EC245" s="66"/>
      <c r="ED245" s="66"/>
      <c r="EE245" s="66"/>
      <c r="EF245" s="66"/>
      <c r="EG245" s="66"/>
      <c r="EH245" s="66"/>
      <c r="EI245" s="66"/>
      <c r="EJ245" s="66"/>
      <c r="EK245" s="66"/>
      <c r="EL245" s="66"/>
      <c r="EM245" s="66"/>
      <c r="EN245" s="66"/>
      <c r="EO245" s="66"/>
      <c r="EP245" s="66"/>
    </row>
    <row r="246">
      <c r="A246" s="66"/>
      <c r="B246" s="66"/>
      <c r="C246" s="66"/>
      <c r="D246" s="66"/>
      <c r="E246" s="66"/>
      <c r="F246" s="66"/>
      <c r="G246" s="159"/>
      <c r="H246" s="159"/>
      <c r="I246" s="66"/>
      <c r="J246" s="160"/>
      <c r="K246" s="161"/>
      <c r="L246" s="161"/>
      <c r="M246" s="162"/>
      <c r="N246" s="162"/>
      <c r="O246" s="161"/>
      <c r="P246" s="161"/>
      <c r="Q246" s="161"/>
      <c r="R246" s="161"/>
      <c r="S246" s="163"/>
      <c r="T246" s="163"/>
      <c r="U246" s="163"/>
      <c r="V246" s="163"/>
      <c r="W246" s="164"/>
      <c r="X246" s="163"/>
      <c r="Y246" s="163"/>
      <c r="Z246" s="163"/>
      <c r="AA246" s="163"/>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c r="DA246" s="66"/>
      <c r="DB246" s="66"/>
      <c r="DC246" s="66"/>
      <c r="DD246" s="66"/>
      <c r="DE246" s="66"/>
      <c r="DF246" s="66"/>
      <c r="DG246" s="66"/>
      <c r="DH246" s="66"/>
      <c r="DI246" s="66"/>
      <c r="DJ246" s="66"/>
      <c r="DK246" s="66"/>
      <c r="DL246" s="66"/>
      <c r="DM246" s="66"/>
      <c r="DN246" s="66"/>
      <c r="DO246" s="66"/>
      <c r="DP246" s="66"/>
      <c r="DQ246" s="66"/>
      <c r="DR246" s="66"/>
      <c r="DS246" s="66"/>
      <c r="DT246" s="66"/>
      <c r="DU246" s="66"/>
      <c r="DV246" s="66"/>
      <c r="DW246" s="66"/>
      <c r="DX246" s="66"/>
      <c r="DY246" s="66"/>
      <c r="DZ246" s="66"/>
      <c r="EA246" s="66"/>
      <c r="EB246" s="66"/>
      <c r="EC246" s="66"/>
      <c r="ED246" s="66"/>
      <c r="EE246" s="66"/>
      <c r="EF246" s="66"/>
      <c r="EG246" s="66"/>
      <c r="EH246" s="66"/>
      <c r="EI246" s="66"/>
      <c r="EJ246" s="66"/>
      <c r="EK246" s="66"/>
      <c r="EL246" s="66"/>
      <c r="EM246" s="66"/>
      <c r="EN246" s="66"/>
      <c r="EO246" s="66"/>
      <c r="EP246" s="66"/>
    </row>
    <row r="247">
      <c r="A247" s="66"/>
      <c r="B247" s="66"/>
      <c r="C247" s="66"/>
      <c r="D247" s="66"/>
      <c r="E247" s="66"/>
      <c r="F247" s="66"/>
      <c r="G247" s="159"/>
      <c r="H247" s="159"/>
      <c r="I247" s="66"/>
      <c r="J247" s="160"/>
      <c r="K247" s="161"/>
      <c r="L247" s="161"/>
      <c r="M247" s="162"/>
      <c r="N247" s="162"/>
      <c r="O247" s="161"/>
      <c r="P247" s="161"/>
      <c r="Q247" s="161"/>
      <c r="R247" s="161"/>
      <c r="S247" s="163"/>
      <c r="T247" s="163"/>
      <c r="U247" s="163"/>
      <c r="V247" s="163"/>
      <c r="W247" s="164"/>
      <c r="X247" s="163"/>
      <c r="Y247" s="163"/>
      <c r="Z247" s="163"/>
      <c r="AA247" s="163"/>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6"/>
      <c r="DI247" s="66"/>
      <c r="DJ247" s="66"/>
      <c r="DK247" s="66"/>
      <c r="DL247" s="66"/>
      <c r="DM247" s="66"/>
      <c r="DN247" s="66"/>
      <c r="DO247" s="66"/>
      <c r="DP247" s="66"/>
      <c r="DQ247" s="66"/>
      <c r="DR247" s="66"/>
      <c r="DS247" s="66"/>
      <c r="DT247" s="66"/>
      <c r="DU247" s="66"/>
      <c r="DV247" s="66"/>
      <c r="DW247" s="66"/>
      <c r="DX247" s="66"/>
      <c r="DY247" s="66"/>
      <c r="DZ247" s="66"/>
      <c r="EA247" s="66"/>
      <c r="EB247" s="66"/>
      <c r="EC247" s="66"/>
      <c r="ED247" s="66"/>
      <c r="EE247" s="66"/>
      <c r="EF247" s="66"/>
      <c r="EG247" s="66"/>
      <c r="EH247" s="66"/>
      <c r="EI247" s="66"/>
      <c r="EJ247" s="66"/>
      <c r="EK247" s="66"/>
      <c r="EL247" s="66"/>
      <c r="EM247" s="66"/>
      <c r="EN247" s="66"/>
      <c r="EO247" s="66"/>
      <c r="EP247" s="66"/>
    </row>
    <row r="248">
      <c r="A248" s="66"/>
      <c r="B248" s="66"/>
      <c r="C248" s="66"/>
      <c r="D248" s="66"/>
      <c r="E248" s="66"/>
      <c r="F248" s="66"/>
      <c r="G248" s="159"/>
      <c r="H248" s="159"/>
      <c r="I248" s="66"/>
      <c r="J248" s="160"/>
      <c r="K248" s="161"/>
      <c r="L248" s="161"/>
      <c r="M248" s="162"/>
      <c r="N248" s="162"/>
      <c r="O248" s="161"/>
      <c r="P248" s="161"/>
      <c r="Q248" s="161"/>
      <c r="R248" s="161"/>
      <c r="S248" s="163"/>
      <c r="T248" s="163"/>
      <c r="U248" s="163"/>
      <c r="V248" s="163"/>
      <c r="W248" s="164"/>
      <c r="X248" s="163"/>
      <c r="Y248" s="163"/>
      <c r="Z248" s="163"/>
      <c r="AA248" s="163"/>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K248" s="66"/>
      <c r="DL248" s="66"/>
      <c r="DM248" s="66"/>
      <c r="DN248" s="66"/>
      <c r="DO248" s="66"/>
      <c r="DP248" s="66"/>
      <c r="DQ248" s="66"/>
      <c r="DR248" s="66"/>
      <c r="DS248" s="66"/>
      <c r="DT248" s="66"/>
      <c r="DU248" s="66"/>
      <c r="DV248" s="66"/>
      <c r="DW248" s="66"/>
      <c r="DX248" s="66"/>
      <c r="DY248" s="66"/>
      <c r="DZ248" s="66"/>
      <c r="EA248" s="66"/>
      <c r="EB248" s="66"/>
      <c r="EC248" s="66"/>
      <c r="ED248" s="66"/>
      <c r="EE248" s="66"/>
      <c r="EF248" s="66"/>
      <c r="EG248" s="66"/>
      <c r="EH248" s="66"/>
      <c r="EI248" s="66"/>
      <c r="EJ248" s="66"/>
      <c r="EK248" s="66"/>
      <c r="EL248" s="66"/>
      <c r="EM248" s="66"/>
      <c r="EN248" s="66"/>
      <c r="EO248" s="66"/>
      <c r="EP248" s="66"/>
    </row>
    <row r="249">
      <c r="A249" s="66"/>
      <c r="B249" s="66"/>
      <c r="C249" s="66"/>
      <c r="D249" s="66"/>
      <c r="E249" s="66"/>
      <c r="F249" s="66"/>
      <c r="G249" s="159"/>
      <c r="H249" s="159"/>
      <c r="I249" s="66"/>
      <c r="J249" s="160"/>
      <c r="K249" s="161"/>
      <c r="L249" s="161"/>
      <c r="M249" s="162"/>
      <c r="N249" s="162"/>
      <c r="O249" s="161"/>
      <c r="P249" s="161"/>
      <c r="Q249" s="161"/>
      <c r="R249" s="161"/>
      <c r="S249" s="163"/>
      <c r="T249" s="163"/>
      <c r="U249" s="163"/>
      <c r="V249" s="163"/>
      <c r="W249" s="164"/>
      <c r="X249" s="163"/>
      <c r="Y249" s="163"/>
      <c r="Z249" s="163"/>
      <c r="AA249" s="163"/>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6"/>
      <c r="DI249" s="66"/>
      <c r="DJ249" s="66"/>
      <c r="DK249" s="66"/>
      <c r="DL249" s="66"/>
      <c r="DM249" s="66"/>
      <c r="DN249" s="66"/>
      <c r="DO249" s="66"/>
      <c r="DP249" s="66"/>
      <c r="DQ249" s="66"/>
      <c r="DR249" s="66"/>
      <c r="DS249" s="66"/>
      <c r="DT249" s="66"/>
      <c r="DU249" s="66"/>
      <c r="DV249" s="66"/>
      <c r="DW249" s="66"/>
      <c r="DX249" s="66"/>
      <c r="DY249" s="66"/>
      <c r="DZ249" s="66"/>
      <c r="EA249" s="66"/>
      <c r="EB249" s="66"/>
      <c r="EC249" s="66"/>
      <c r="ED249" s="66"/>
      <c r="EE249" s="66"/>
      <c r="EF249" s="66"/>
      <c r="EG249" s="66"/>
      <c r="EH249" s="66"/>
      <c r="EI249" s="66"/>
      <c r="EJ249" s="66"/>
      <c r="EK249" s="66"/>
      <c r="EL249" s="66"/>
      <c r="EM249" s="66"/>
      <c r="EN249" s="66"/>
      <c r="EO249" s="66"/>
      <c r="EP249" s="66"/>
    </row>
    <row r="250">
      <c r="A250" s="66"/>
      <c r="B250" s="66"/>
      <c r="C250" s="66"/>
      <c r="D250" s="66"/>
      <c r="E250" s="66"/>
      <c r="F250" s="66"/>
      <c r="G250" s="159"/>
      <c r="H250" s="159"/>
      <c r="I250" s="66"/>
      <c r="J250" s="160"/>
      <c r="K250" s="161"/>
      <c r="L250" s="161"/>
      <c r="M250" s="162"/>
      <c r="N250" s="162"/>
      <c r="O250" s="161"/>
      <c r="P250" s="161"/>
      <c r="Q250" s="161"/>
      <c r="R250" s="161"/>
      <c r="S250" s="163"/>
      <c r="T250" s="163"/>
      <c r="U250" s="163"/>
      <c r="V250" s="163"/>
      <c r="W250" s="164"/>
      <c r="X250" s="163"/>
      <c r="Y250" s="163"/>
      <c r="Z250" s="163"/>
      <c r="AA250" s="163"/>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c r="DA250" s="66"/>
      <c r="DB250" s="66"/>
      <c r="DC250" s="66"/>
      <c r="DD250" s="66"/>
      <c r="DE250" s="66"/>
      <c r="DF250" s="66"/>
      <c r="DG250" s="66"/>
      <c r="DH250" s="66"/>
      <c r="DI250" s="66"/>
      <c r="DJ250" s="66"/>
      <c r="DK250" s="66"/>
      <c r="DL250" s="66"/>
      <c r="DM250" s="66"/>
      <c r="DN250" s="66"/>
      <c r="DO250" s="66"/>
      <c r="DP250" s="66"/>
      <c r="DQ250" s="66"/>
      <c r="DR250" s="66"/>
      <c r="DS250" s="66"/>
      <c r="DT250" s="66"/>
      <c r="DU250" s="66"/>
      <c r="DV250" s="66"/>
      <c r="DW250" s="66"/>
      <c r="DX250" s="66"/>
      <c r="DY250" s="66"/>
      <c r="DZ250" s="66"/>
      <c r="EA250" s="66"/>
      <c r="EB250" s="66"/>
      <c r="EC250" s="66"/>
      <c r="ED250" s="66"/>
      <c r="EE250" s="66"/>
      <c r="EF250" s="66"/>
      <c r="EG250" s="66"/>
      <c r="EH250" s="66"/>
      <c r="EI250" s="66"/>
      <c r="EJ250" s="66"/>
      <c r="EK250" s="66"/>
      <c r="EL250" s="66"/>
      <c r="EM250" s="66"/>
      <c r="EN250" s="66"/>
      <c r="EO250" s="66"/>
      <c r="EP250" s="66"/>
    </row>
    <row r="251">
      <c r="A251" s="66"/>
      <c r="B251" s="66"/>
      <c r="C251" s="66"/>
      <c r="D251" s="66"/>
      <c r="E251" s="66"/>
      <c r="F251" s="66"/>
      <c r="G251" s="159"/>
      <c r="H251" s="159"/>
      <c r="I251" s="66"/>
      <c r="J251" s="160"/>
      <c r="K251" s="161"/>
      <c r="L251" s="161"/>
      <c r="M251" s="162"/>
      <c r="N251" s="162"/>
      <c r="O251" s="161"/>
      <c r="P251" s="161"/>
      <c r="Q251" s="161"/>
      <c r="R251" s="161"/>
      <c r="S251" s="163"/>
      <c r="T251" s="163"/>
      <c r="U251" s="163"/>
      <c r="V251" s="163"/>
      <c r="W251" s="164"/>
      <c r="X251" s="163"/>
      <c r="Y251" s="163"/>
      <c r="Z251" s="163"/>
      <c r="AA251" s="163"/>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c r="DA251" s="66"/>
      <c r="DB251" s="66"/>
      <c r="DC251" s="66"/>
      <c r="DD251" s="66"/>
      <c r="DE251" s="66"/>
      <c r="DF251" s="66"/>
      <c r="DG251" s="66"/>
      <c r="DH251" s="66"/>
      <c r="DI251" s="66"/>
      <c r="DJ251" s="66"/>
      <c r="DK251" s="66"/>
      <c r="DL251" s="66"/>
      <c r="DM251" s="66"/>
      <c r="DN251" s="66"/>
      <c r="DO251" s="66"/>
      <c r="DP251" s="66"/>
      <c r="DQ251" s="66"/>
      <c r="DR251" s="66"/>
      <c r="DS251" s="66"/>
      <c r="DT251" s="66"/>
      <c r="DU251" s="66"/>
      <c r="DV251" s="66"/>
      <c r="DW251" s="66"/>
      <c r="DX251" s="66"/>
      <c r="DY251" s="66"/>
      <c r="DZ251" s="66"/>
      <c r="EA251" s="66"/>
      <c r="EB251" s="66"/>
      <c r="EC251" s="66"/>
      <c r="ED251" s="66"/>
      <c r="EE251" s="66"/>
      <c r="EF251" s="66"/>
      <c r="EG251" s="66"/>
      <c r="EH251" s="66"/>
      <c r="EI251" s="66"/>
      <c r="EJ251" s="66"/>
      <c r="EK251" s="66"/>
      <c r="EL251" s="66"/>
      <c r="EM251" s="66"/>
      <c r="EN251" s="66"/>
      <c r="EO251" s="66"/>
      <c r="EP251" s="66"/>
    </row>
    <row r="252">
      <c r="A252" s="66"/>
      <c r="B252" s="66"/>
      <c r="C252" s="66"/>
      <c r="D252" s="66"/>
      <c r="E252" s="66"/>
      <c r="F252" s="66"/>
      <c r="G252" s="159"/>
      <c r="H252" s="159"/>
      <c r="I252" s="66"/>
      <c r="J252" s="160"/>
      <c r="K252" s="161"/>
      <c r="L252" s="161"/>
      <c r="M252" s="162"/>
      <c r="N252" s="162"/>
      <c r="O252" s="161"/>
      <c r="P252" s="161"/>
      <c r="Q252" s="161"/>
      <c r="R252" s="161"/>
      <c r="S252" s="163"/>
      <c r="T252" s="163"/>
      <c r="U252" s="163"/>
      <c r="V252" s="163"/>
      <c r="W252" s="164"/>
      <c r="X252" s="163"/>
      <c r="Y252" s="163"/>
      <c r="Z252" s="163"/>
      <c r="AA252" s="163"/>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c r="DA252" s="66"/>
      <c r="DB252" s="66"/>
      <c r="DC252" s="66"/>
      <c r="DD252" s="66"/>
      <c r="DE252" s="66"/>
      <c r="DF252" s="66"/>
      <c r="DG252" s="66"/>
      <c r="DH252" s="66"/>
      <c r="DI252" s="66"/>
      <c r="DJ252" s="66"/>
      <c r="DK252" s="66"/>
      <c r="DL252" s="66"/>
      <c r="DM252" s="66"/>
      <c r="DN252" s="66"/>
      <c r="DO252" s="66"/>
      <c r="DP252" s="66"/>
      <c r="DQ252" s="66"/>
      <c r="DR252" s="66"/>
      <c r="DS252" s="66"/>
      <c r="DT252" s="66"/>
      <c r="DU252" s="66"/>
      <c r="DV252" s="66"/>
      <c r="DW252" s="66"/>
      <c r="DX252" s="66"/>
      <c r="DY252" s="66"/>
      <c r="DZ252" s="66"/>
      <c r="EA252" s="66"/>
      <c r="EB252" s="66"/>
      <c r="EC252" s="66"/>
      <c r="ED252" s="66"/>
      <c r="EE252" s="66"/>
      <c r="EF252" s="66"/>
      <c r="EG252" s="66"/>
      <c r="EH252" s="66"/>
      <c r="EI252" s="66"/>
      <c r="EJ252" s="66"/>
      <c r="EK252" s="66"/>
      <c r="EL252" s="66"/>
      <c r="EM252" s="66"/>
      <c r="EN252" s="66"/>
      <c r="EO252" s="66"/>
      <c r="EP252" s="66"/>
    </row>
    <row r="253">
      <c r="A253" s="66"/>
      <c r="B253" s="66"/>
      <c r="C253" s="66"/>
      <c r="D253" s="66"/>
      <c r="E253" s="66"/>
      <c r="F253" s="66"/>
      <c r="G253" s="159"/>
      <c r="H253" s="159"/>
      <c r="I253" s="66"/>
      <c r="J253" s="160"/>
      <c r="K253" s="161"/>
      <c r="L253" s="161"/>
      <c r="M253" s="162"/>
      <c r="N253" s="162"/>
      <c r="O253" s="161"/>
      <c r="P253" s="161"/>
      <c r="Q253" s="161"/>
      <c r="R253" s="161"/>
      <c r="S253" s="163"/>
      <c r="T253" s="163"/>
      <c r="U253" s="163"/>
      <c r="V253" s="163"/>
      <c r="W253" s="164"/>
      <c r="X253" s="163"/>
      <c r="Y253" s="163"/>
      <c r="Z253" s="163"/>
      <c r="AA253" s="163"/>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c r="CY253" s="66"/>
      <c r="CZ253" s="66"/>
      <c r="DA253" s="66"/>
      <c r="DB253" s="66"/>
      <c r="DC253" s="66"/>
      <c r="DD253" s="66"/>
      <c r="DE253" s="66"/>
      <c r="DF253" s="66"/>
      <c r="DG253" s="66"/>
      <c r="DH253" s="66"/>
      <c r="DI253" s="66"/>
      <c r="DJ253" s="66"/>
      <c r="DK253" s="66"/>
      <c r="DL253" s="66"/>
      <c r="DM253" s="66"/>
      <c r="DN253" s="66"/>
      <c r="DO253" s="66"/>
      <c r="DP253" s="66"/>
      <c r="DQ253" s="66"/>
      <c r="DR253" s="66"/>
      <c r="DS253" s="66"/>
      <c r="DT253" s="66"/>
      <c r="DU253" s="66"/>
      <c r="DV253" s="66"/>
      <c r="DW253" s="66"/>
      <c r="DX253" s="66"/>
      <c r="DY253" s="66"/>
      <c r="DZ253" s="66"/>
      <c r="EA253" s="66"/>
      <c r="EB253" s="66"/>
      <c r="EC253" s="66"/>
      <c r="ED253" s="66"/>
      <c r="EE253" s="66"/>
      <c r="EF253" s="66"/>
      <c r="EG253" s="66"/>
      <c r="EH253" s="66"/>
      <c r="EI253" s="66"/>
      <c r="EJ253" s="66"/>
      <c r="EK253" s="66"/>
      <c r="EL253" s="66"/>
      <c r="EM253" s="66"/>
      <c r="EN253" s="66"/>
      <c r="EO253" s="66"/>
      <c r="EP253" s="66"/>
    </row>
    <row r="254">
      <c r="A254" s="66"/>
      <c r="B254" s="66"/>
      <c r="C254" s="66"/>
      <c r="D254" s="66"/>
      <c r="E254" s="66"/>
      <c r="F254" s="66"/>
      <c r="G254" s="159"/>
      <c r="H254" s="159"/>
      <c r="I254" s="66"/>
      <c r="J254" s="160"/>
      <c r="K254" s="161"/>
      <c r="L254" s="161"/>
      <c r="M254" s="162"/>
      <c r="N254" s="162"/>
      <c r="O254" s="161"/>
      <c r="P254" s="161"/>
      <c r="Q254" s="161"/>
      <c r="R254" s="161"/>
      <c r="S254" s="163"/>
      <c r="T254" s="163"/>
      <c r="U254" s="163"/>
      <c r="V254" s="163"/>
      <c r="W254" s="164"/>
      <c r="X254" s="163"/>
      <c r="Y254" s="163"/>
      <c r="Z254" s="163"/>
      <c r="AA254" s="163"/>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c r="CY254" s="66"/>
      <c r="CZ254" s="66"/>
      <c r="DA254" s="66"/>
      <c r="DB254" s="66"/>
      <c r="DC254" s="66"/>
      <c r="DD254" s="66"/>
      <c r="DE254" s="66"/>
      <c r="DF254" s="66"/>
      <c r="DG254" s="66"/>
      <c r="DH254" s="66"/>
      <c r="DI254" s="66"/>
      <c r="DJ254" s="66"/>
      <c r="DK254" s="66"/>
      <c r="DL254" s="66"/>
      <c r="DM254" s="66"/>
      <c r="DN254" s="66"/>
      <c r="DO254" s="66"/>
      <c r="DP254" s="66"/>
      <c r="DQ254" s="66"/>
      <c r="DR254" s="66"/>
      <c r="DS254" s="66"/>
      <c r="DT254" s="66"/>
      <c r="DU254" s="66"/>
      <c r="DV254" s="66"/>
      <c r="DW254" s="66"/>
      <c r="DX254" s="66"/>
      <c r="DY254" s="66"/>
      <c r="DZ254" s="66"/>
      <c r="EA254" s="66"/>
      <c r="EB254" s="66"/>
      <c r="EC254" s="66"/>
      <c r="ED254" s="66"/>
      <c r="EE254" s="66"/>
      <c r="EF254" s="66"/>
      <c r="EG254" s="66"/>
      <c r="EH254" s="66"/>
      <c r="EI254" s="66"/>
      <c r="EJ254" s="66"/>
      <c r="EK254" s="66"/>
      <c r="EL254" s="66"/>
      <c r="EM254" s="66"/>
      <c r="EN254" s="66"/>
      <c r="EO254" s="66"/>
      <c r="EP254" s="66"/>
    </row>
    <row r="255">
      <c r="A255" s="66"/>
      <c r="B255" s="66"/>
      <c r="C255" s="66"/>
      <c r="D255" s="66"/>
      <c r="E255" s="66"/>
      <c r="F255" s="66"/>
      <c r="G255" s="159"/>
      <c r="H255" s="159"/>
      <c r="I255" s="66"/>
      <c r="J255" s="160"/>
      <c r="K255" s="161"/>
      <c r="L255" s="161"/>
      <c r="M255" s="162"/>
      <c r="N255" s="162"/>
      <c r="O255" s="161"/>
      <c r="P255" s="161"/>
      <c r="Q255" s="161"/>
      <c r="R255" s="161"/>
      <c r="S255" s="163"/>
      <c r="T255" s="163"/>
      <c r="U255" s="163"/>
      <c r="V255" s="163"/>
      <c r="W255" s="164"/>
      <c r="X255" s="163"/>
      <c r="Y255" s="163"/>
      <c r="Z255" s="163"/>
      <c r="AA255" s="163"/>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6"/>
      <c r="DI255" s="66"/>
      <c r="DJ255" s="66"/>
      <c r="DK255" s="66"/>
      <c r="DL255" s="66"/>
      <c r="DM255" s="66"/>
      <c r="DN255" s="66"/>
      <c r="DO255" s="66"/>
      <c r="DP255" s="66"/>
      <c r="DQ255" s="66"/>
      <c r="DR255" s="66"/>
      <c r="DS255" s="66"/>
      <c r="DT255" s="66"/>
      <c r="DU255" s="66"/>
      <c r="DV255" s="66"/>
      <c r="DW255" s="66"/>
      <c r="DX255" s="66"/>
      <c r="DY255" s="66"/>
      <c r="DZ255" s="66"/>
      <c r="EA255" s="66"/>
      <c r="EB255" s="66"/>
      <c r="EC255" s="66"/>
      <c r="ED255" s="66"/>
      <c r="EE255" s="66"/>
      <c r="EF255" s="66"/>
      <c r="EG255" s="66"/>
      <c r="EH255" s="66"/>
      <c r="EI255" s="66"/>
      <c r="EJ255" s="66"/>
      <c r="EK255" s="66"/>
      <c r="EL255" s="66"/>
      <c r="EM255" s="66"/>
      <c r="EN255" s="66"/>
      <c r="EO255" s="66"/>
      <c r="EP255" s="66"/>
    </row>
    <row r="256">
      <c r="A256" s="66"/>
      <c r="B256" s="66"/>
      <c r="C256" s="66"/>
      <c r="D256" s="66"/>
      <c r="E256" s="66"/>
      <c r="F256" s="66"/>
      <c r="G256" s="159"/>
      <c r="H256" s="159"/>
      <c r="I256" s="66"/>
      <c r="J256" s="160"/>
      <c r="K256" s="161"/>
      <c r="L256" s="161"/>
      <c r="M256" s="162"/>
      <c r="N256" s="162"/>
      <c r="O256" s="161"/>
      <c r="P256" s="161"/>
      <c r="Q256" s="161"/>
      <c r="R256" s="161"/>
      <c r="S256" s="163"/>
      <c r="T256" s="163"/>
      <c r="U256" s="163"/>
      <c r="V256" s="163"/>
      <c r="W256" s="164"/>
      <c r="X256" s="163"/>
      <c r="Y256" s="163"/>
      <c r="Z256" s="163"/>
      <c r="AA256" s="163"/>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c r="CY256" s="66"/>
      <c r="CZ256" s="66"/>
      <c r="DA256" s="66"/>
      <c r="DB256" s="66"/>
      <c r="DC256" s="66"/>
      <c r="DD256" s="66"/>
      <c r="DE256" s="66"/>
      <c r="DF256" s="66"/>
      <c r="DG256" s="66"/>
      <c r="DH256" s="66"/>
      <c r="DI256" s="66"/>
      <c r="DJ256" s="66"/>
      <c r="DK256" s="66"/>
      <c r="DL256" s="66"/>
      <c r="DM256" s="66"/>
      <c r="DN256" s="66"/>
      <c r="DO256" s="66"/>
      <c r="DP256" s="66"/>
      <c r="DQ256" s="66"/>
      <c r="DR256" s="66"/>
      <c r="DS256" s="66"/>
      <c r="DT256" s="66"/>
      <c r="DU256" s="66"/>
      <c r="DV256" s="66"/>
      <c r="DW256" s="66"/>
      <c r="DX256" s="66"/>
      <c r="DY256" s="66"/>
      <c r="DZ256" s="66"/>
      <c r="EA256" s="66"/>
      <c r="EB256" s="66"/>
      <c r="EC256" s="66"/>
      <c r="ED256" s="66"/>
      <c r="EE256" s="66"/>
      <c r="EF256" s="66"/>
      <c r="EG256" s="66"/>
      <c r="EH256" s="66"/>
      <c r="EI256" s="66"/>
      <c r="EJ256" s="66"/>
      <c r="EK256" s="66"/>
      <c r="EL256" s="66"/>
      <c r="EM256" s="66"/>
      <c r="EN256" s="66"/>
      <c r="EO256" s="66"/>
      <c r="EP256" s="66"/>
    </row>
    <row r="257">
      <c r="A257" s="66"/>
      <c r="B257" s="66"/>
      <c r="C257" s="66"/>
      <c r="D257" s="66"/>
      <c r="E257" s="66"/>
      <c r="F257" s="66"/>
      <c r="G257" s="159"/>
      <c r="H257" s="159"/>
      <c r="I257" s="66"/>
      <c r="J257" s="160"/>
      <c r="K257" s="161"/>
      <c r="L257" s="161"/>
      <c r="M257" s="162"/>
      <c r="N257" s="162"/>
      <c r="O257" s="161"/>
      <c r="P257" s="161"/>
      <c r="Q257" s="161"/>
      <c r="R257" s="161"/>
      <c r="S257" s="163"/>
      <c r="T257" s="163"/>
      <c r="U257" s="163"/>
      <c r="V257" s="163"/>
      <c r="W257" s="164"/>
      <c r="X257" s="163"/>
      <c r="Y257" s="163"/>
      <c r="Z257" s="163"/>
      <c r="AA257" s="163"/>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c r="CY257" s="66"/>
      <c r="CZ257" s="66"/>
      <c r="DA257" s="66"/>
      <c r="DB257" s="66"/>
      <c r="DC257" s="66"/>
      <c r="DD257" s="66"/>
      <c r="DE257" s="66"/>
      <c r="DF257" s="66"/>
      <c r="DG257" s="66"/>
      <c r="DH257" s="66"/>
      <c r="DI257" s="66"/>
      <c r="DJ257" s="66"/>
      <c r="DK257" s="66"/>
      <c r="DL257" s="66"/>
      <c r="DM257" s="66"/>
      <c r="DN257" s="66"/>
      <c r="DO257" s="66"/>
      <c r="DP257" s="66"/>
      <c r="DQ257" s="66"/>
      <c r="DR257" s="66"/>
      <c r="DS257" s="66"/>
      <c r="DT257" s="66"/>
      <c r="DU257" s="66"/>
      <c r="DV257" s="66"/>
      <c r="DW257" s="66"/>
      <c r="DX257" s="66"/>
      <c r="DY257" s="66"/>
      <c r="DZ257" s="66"/>
      <c r="EA257" s="66"/>
      <c r="EB257" s="66"/>
      <c r="EC257" s="66"/>
      <c r="ED257" s="66"/>
      <c r="EE257" s="66"/>
      <c r="EF257" s="66"/>
      <c r="EG257" s="66"/>
      <c r="EH257" s="66"/>
      <c r="EI257" s="66"/>
      <c r="EJ257" s="66"/>
      <c r="EK257" s="66"/>
      <c r="EL257" s="66"/>
      <c r="EM257" s="66"/>
      <c r="EN257" s="66"/>
      <c r="EO257" s="66"/>
      <c r="EP257" s="66"/>
    </row>
    <row r="258">
      <c r="A258" s="66"/>
      <c r="B258" s="66"/>
      <c r="C258" s="66"/>
      <c r="D258" s="66"/>
      <c r="E258" s="66"/>
      <c r="F258" s="66"/>
      <c r="G258" s="159"/>
      <c r="H258" s="159"/>
      <c r="I258" s="66"/>
      <c r="J258" s="160"/>
      <c r="K258" s="161"/>
      <c r="L258" s="161"/>
      <c r="M258" s="162"/>
      <c r="N258" s="162"/>
      <c r="O258" s="161"/>
      <c r="P258" s="161"/>
      <c r="Q258" s="161"/>
      <c r="R258" s="161"/>
      <c r="S258" s="163"/>
      <c r="T258" s="163"/>
      <c r="U258" s="163"/>
      <c r="V258" s="163"/>
      <c r="W258" s="164"/>
      <c r="X258" s="163"/>
      <c r="Y258" s="163"/>
      <c r="Z258" s="163"/>
      <c r="AA258" s="163"/>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c r="CY258" s="66"/>
      <c r="CZ258" s="66"/>
      <c r="DA258" s="66"/>
      <c r="DB258" s="66"/>
      <c r="DC258" s="66"/>
      <c r="DD258" s="66"/>
      <c r="DE258" s="66"/>
      <c r="DF258" s="66"/>
      <c r="DG258" s="66"/>
      <c r="DH258" s="66"/>
      <c r="DI258" s="66"/>
      <c r="DJ258" s="66"/>
      <c r="DK258" s="66"/>
      <c r="DL258" s="66"/>
      <c r="DM258" s="66"/>
      <c r="DN258" s="66"/>
      <c r="DO258" s="66"/>
      <c r="DP258" s="66"/>
      <c r="DQ258" s="66"/>
      <c r="DR258" s="66"/>
      <c r="DS258" s="66"/>
      <c r="DT258" s="66"/>
      <c r="DU258" s="66"/>
      <c r="DV258" s="66"/>
      <c r="DW258" s="66"/>
      <c r="DX258" s="66"/>
      <c r="DY258" s="66"/>
      <c r="DZ258" s="66"/>
      <c r="EA258" s="66"/>
      <c r="EB258" s="66"/>
      <c r="EC258" s="66"/>
      <c r="ED258" s="66"/>
      <c r="EE258" s="66"/>
      <c r="EF258" s="66"/>
      <c r="EG258" s="66"/>
      <c r="EH258" s="66"/>
      <c r="EI258" s="66"/>
      <c r="EJ258" s="66"/>
      <c r="EK258" s="66"/>
      <c r="EL258" s="66"/>
      <c r="EM258" s="66"/>
      <c r="EN258" s="66"/>
      <c r="EO258" s="66"/>
      <c r="EP258" s="66"/>
    </row>
    <row r="259">
      <c r="A259" s="66"/>
      <c r="B259" s="66"/>
      <c r="C259" s="66"/>
      <c r="D259" s="66"/>
      <c r="E259" s="66"/>
      <c r="F259" s="66"/>
      <c r="G259" s="159"/>
      <c r="H259" s="159"/>
      <c r="I259" s="66"/>
      <c r="J259" s="160"/>
      <c r="K259" s="161"/>
      <c r="L259" s="161"/>
      <c r="M259" s="162"/>
      <c r="N259" s="162"/>
      <c r="O259" s="161"/>
      <c r="P259" s="161"/>
      <c r="Q259" s="161"/>
      <c r="R259" s="161"/>
      <c r="S259" s="163"/>
      <c r="T259" s="163"/>
      <c r="U259" s="163"/>
      <c r="V259" s="163"/>
      <c r="W259" s="164"/>
      <c r="X259" s="163"/>
      <c r="Y259" s="163"/>
      <c r="Z259" s="163"/>
      <c r="AA259" s="163"/>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c r="CY259" s="66"/>
      <c r="CZ259" s="66"/>
      <c r="DA259" s="66"/>
      <c r="DB259" s="66"/>
      <c r="DC259" s="66"/>
      <c r="DD259" s="66"/>
      <c r="DE259" s="66"/>
      <c r="DF259" s="66"/>
      <c r="DG259" s="66"/>
      <c r="DH259" s="66"/>
      <c r="DI259" s="66"/>
      <c r="DJ259" s="66"/>
      <c r="DK259" s="66"/>
      <c r="DL259" s="66"/>
      <c r="DM259" s="66"/>
      <c r="DN259" s="66"/>
      <c r="DO259" s="66"/>
      <c r="DP259" s="66"/>
      <c r="DQ259" s="66"/>
      <c r="DR259" s="66"/>
      <c r="DS259" s="66"/>
      <c r="DT259" s="66"/>
      <c r="DU259" s="66"/>
      <c r="DV259" s="66"/>
      <c r="DW259" s="66"/>
      <c r="DX259" s="66"/>
      <c r="DY259" s="66"/>
      <c r="DZ259" s="66"/>
      <c r="EA259" s="66"/>
      <c r="EB259" s="66"/>
      <c r="EC259" s="66"/>
      <c r="ED259" s="66"/>
      <c r="EE259" s="66"/>
      <c r="EF259" s="66"/>
      <c r="EG259" s="66"/>
      <c r="EH259" s="66"/>
      <c r="EI259" s="66"/>
      <c r="EJ259" s="66"/>
      <c r="EK259" s="66"/>
      <c r="EL259" s="66"/>
      <c r="EM259" s="66"/>
      <c r="EN259" s="66"/>
      <c r="EO259" s="66"/>
      <c r="EP259" s="66"/>
    </row>
    <row r="260">
      <c r="A260" s="66"/>
      <c r="B260" s="66"/>
      <c r="C260" s="66"/>
      <c r="D260" s="66"/>
      <c r="E260" s="66"/>
      <c r="F260" s="66"/>
      <c r="G260" s="159"/>
      <c r="H260" s="159"/>
      <c r="I260" s="66"/>
      <c r="J260" s="160"/>
      <c r="K260" s="161"/>
      <c r="L260" s="161"/>
      <c r="M260" s="162"/>
      <c r="N260" s="162"/>
      <c r="O260" s="161"/>
      <c r="P260" s="161"/>
      <c r="Q260" s="161"/>
      <c r="R260" s="161"/>
      <c r="S260" s="163"/>
      <c r="T260" s="163"/>
      <c r="U260" s="163"/>
      <c r="V260" s="163"/>
      <c r="W260" s="164"/>
      <c r="X260" s="163"/>
      <c r="Y260" s="163"/>
      <c r="Z260" s="163"/>
      <c r="AA260" s="163"/>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c r="CY260" s="66"/>
      <c r="CZ260" s="66"/>
      <c r="DA260" s="66"/>
      <c r="DB260" s="66"/>
      <c r="DC260" s="66"/>
      <c r="DD260" s="66"/>
      <c r="DE260" s="66"/>
      <c r="DF260" s="66"/>
      <c r="DG260" s="66"/>
      <c r="DH260" s="66"/>
      <c r="DI260" s="66"/>
      <c r="DJ260" s="66"/>
      <c r="DK260" s="66"/>
      <c r="DL260" s="66"/>
      <c r="DM260" s="66"/>
      <c r="DN260" s="66"/>
      <c r="DO260" s="66"/>
      <c r="DP260" s="66"/>
      <c r="DQ260" s="66"/>
      <c r="DR260" s="66"/>
      <c r="DS260" s="66"/>
      <c r="DT260" s="66"/>
      <c r="DU260" s="66"/>
      <c r="DV260" s="66"/>
      <c r="DW260" s="66"/>
      <c r="DX260" s="66"/>
      <c r="DY260" s="66"/>
      <c r="DZ260" s="66"/>
      <c r="EA260" s="66"/>
      <c r="EB260" s="66"/>
      <c r="EC260" s="66"/>
      <c r="ED260" s="66"/>
      <c r="EE260" s="66"/>
      <c r="EF260" s="66"/>
      <c r="EG260" s="66"/>
      <c r="EH260" s="66"/>
      <c r="EI260" s="66"/>
      <c r="EJ260" s="66"/>
      <c r="EK260" s="66"/>
      <c r="EL260" s="66"/>
      <c r="EM260" s="66"/>
      <c r="EN260" s="66"/>
      <c r="EO260" s="66"/>
      <c r="EP260" s="66"/>
    </row>
    <row r="261">
      <c r="A261" s="66"/>
      <c r="B261" s="66"/>
      <c r="C261" s="66"/>
      <c r="D261" s="66"/>
      <c r="E261" s="66"/>
      <c r="F261" s="66"/>
      <c r="G261" s="159"/>
      <c r="H261" s="159"/>
      <c r="I261" s="66"/>
      <c r="J261" s="160"/>
      <c r="K261" s="161"/>
      <c r="L261" s="161"/>
      <c r="M261" s="162"/>
      <c r="N261" s="162"/>
      <c r="O261" s="161"/>
      <c r="P261" s="161"/>
      <c r="Q261" s="161"/>
      <c r="R261" s="161"/>
      <c r="S261" s="163"/>
      <c r="T261" s="163"/>
      <c r="U261" s="163"/>
      <c r="V261" s="163"/>
      <c r="W261" s="164"/>
      <c r="X261" s="163"/>
      <c r="Y261" s="163"/>
      <c r="Z261" s="163"/>
      <c r="AA261" s="163"/>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c r="CY261" s="66"/>
      <c r="CZ261" s="66"/>
      <c r="DA261" s="66"/>
      <c r="DB261" s="66"/>
      <c r="DC261" s="66"/>
      <c r="DD261" s="66"/>
      <c r="DE261" s="66"/>
      <c r="DF261" s="66"/>
      <c r="DG261" s="66"/>
      <c r="DH261" s="66"/>
      <c r="DI261" s="66"/>
      <c r="DJ261" s="66"/>
      <c r="DK261" s="66"/>
      <c r="DL261" s="66"/>
      <c r="DM261" s="66"/>
      <c r="DN261" s="66"/>
      <c r="DO261" s="66"/>
      <c r="DP261" s="66"/>
      <c r="DQ261" s="66"/>
      <c r="DR261" s="66"/>
      <c r="DS261" s="66"/>
      <c r="DT261" s="66"/>
      <c r="DU261" s="66"/>
      <c r="DV261" s="66"/>
      <c r="DW261" s="66"/>
      <c r="DX261" s="66"/>
      <c r="DY261" s="66"/>
      <c r="DZ261" s="66"/>
      <c r="EA261" s="66"/>
      <c r="EB261" s="66"/>
      <c r="EC261" s="66"/>
      <c r="ED261" s="66"/>
      <c r="EE261" s="66"/>
      <c r="EF261" s="66"/>
      <c r="EG261" s="66"/>
      <c r="EH261" s="66"/>
      <c r="EI261" s="66"/>
      <c r="EJ261" s="66"/>
      <c r="EK261" s="66"/>
      <c r="EL261" s="66"/>
      <c r="EM261" s="66"/>
      <c r="EN261" s="66"/>
      <c r="EO261" s="66"/>
      <c r="EP261" s="66"/>
    </row>
    <row r="262">
      <c r="A262" s="66"/>
      <c r="B262" s="66"/>
      <c r="C262" s="66"/>
      <c r="D262" s="66"/>
      <c r="E262" s="66"/>
      <c r="F262" s="66"/>
      <c r="G262" s="159"/>
      <c r="H262" s="159"/>
      <c r="I262" s="66"/>
      <c r="J262" s="160"/>
      <c r="K262" s="161"/>
      <c r="L262" s="161"/>
      <c r="M262" s="162"/>
      <c r="N262" s="162"/>
      <c r="O262" s="161"/>
      <c r="P262" s="161"/>
      <c r="Q262" s="161"/>
      <c r="R262" s="161"/>
      <c r="S262" s="163"/>
      <c r="T262" s="163"/>
      <c r="U262" s="163"/>
      <c r="V262" s="163"/>
      <c r="W262" s="164"/>
      <c r="X262" s="163"/>
      <c r="Y262" s="163"/>
      <c r="Z262" s="163"/>
      <c r="AA262" s="163"/>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c r="CY262" s="66"/>
      <c r="CZ262" s="66"/>
      <c r="DA262" s="66"/>
      <c r="DB262" s="66"/>
      <c r="DC262" s="66"/>
      <c r="DD262" s="66"/>
      <c r="DE262" s="66"/>
      <c r="DF262" s="66"/>
      <c r="DG262" s="66"/>
      <c r="DH262" s="66"/>
      <c r="DI262" s="66"/>
      <c r="DJ262" s="66"/>
      <c r="DK262" s="66"/>
      <c r="DL262" s="66"/>
      <c r="DM262" s="66"/>
      <c r="DN262" s="66"/>
      <c r="DO262" s="66"/>
      <c r="DP262" s="66"/>
      <c r="DQ262" s="66"/>
      <c r="DR262" s="66"/>
      <c r="DS262" s="66"/>
      <c r="DT262" s="66"/>
      <c r="DU262" s="66"/>
      <c r="DV262" s="66"/>
      <c r="DW262" s="66"/>
      <c r="DX262" s="66"/>
      <c r="DY262" s="66"/>
      <c r="DZ262" s="66"/>
      <c r="EA262" s="66"/>
      <c r="EB262" s="66"/>
      <c r="EC262" s="66"/>
      <c r="ED262" s="66"/>
      <c r="EE262" s="66"/>
      <c r="EF262" s="66"/>
      <c r="EG262" s="66"/>
      <c r="EH262" s="66"/>
      <c r="EI262" s="66"/>
      <c r="EJ262" s="66"/>
      <c r="EK262" s="66"/>
      <c r="EL262" s="66"/>
      <c r="EM262" s="66"/>
      <c r="EN262" s="66"/>
      <c r="EO262" s="66"/>
      <c r="EP262" s="66"/>
    </row>
    <row r="263">
      <c r="A263" s="66"/>
      <c r="B263" s="66"/>
      <c r="C263" s="66"/>
      <c r="D263" s="66"/>
      <c r="E263" s="66"/>
      <c r="F263" s="66"/>
      <c r="G263" s="159"/>
      <c r="H263" s="159"/>
      <c r="I263" s="66"/>
      <c r="J263" s="160"/>
      <c r="K263" s="161"/>
      <c r="L263" s="161"/>
      <c r="M263" s="162"/>
      <c r="N263" s="162"/>
      <c r="O263" s="161"/>
      <c r="P263" s="161"/>
      <c r="Q263" s="161"/>
      <c r="R263" s="161"/>
      <c r="S263" s="163"/>
      <c r="T263" s="163"/>
      <c r="U263" s="163"/>
      <c r="V263" s="163"/>
      <c r="W263" s="164"/>
      <c r="X263" s="163"/>
      <c r="Y263" s="163"/>
      <c r="Z263" s="163"/>
      <c r="AA263" s="163"/>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c r="CY263" s="66"/>
      <c r="CZ263" s="66"/>
      <c r="DA263" s="66"/>
      <c r="DB263" s="66"/>
      <c r="DC263" s="66"/>
      <c r="DD263" s="66"/>
      <c r="DE263" s="66"/>
      <c r="DF263" s="66"/>
      <c r="DG263" s="66"/>
      <c r="DH263" s="66"/>
      <c r="DI263" s="66"/>
      <c r="DJ263" s="66"/>
      <c r="DK263" s="66"/>
      <c r="DL263" s="66"/>
      <c r="DM263" s="66"/>
      <c r="DN263" s="66"/>
      <c r="DO263" s="66"/>
      <c r="DP263" s="66"/>
      <c r="DQ263" s="66"/>
      <c r="DR263" s="66"/>
      <c r="DS263" s="66"/>
      <c r="DT263" s="66"/>
      <c r="DU263" s="66"/>
      <c r="DV263" s="66"/>
      <c r="DW263" s="66"/>
      <c r="DX263" s="66"/>
      <c r="DY263" s="66"/>
      <c r="DZ263" s="66"/>
      <c r="EA263" s="66"/>
      <c r="EB263" s="66"/>
      <c r="EC263" s="66"/>
      <c r="ED263" s="66"/>
      <c r="EE263" s="66"/>
      <c r="EF263" s="66"/>
      <c r="EG263" s="66"/>
      <c r="EH263" s="66"/>
      <c r="EI263" s="66"/>
      <c r="EJ263" s="66"/>
      <c r="EK263" s="66"/>
      <c r="EL263" s="66"/>
      <c r="EM263" s="66"/>
      <c r="EN263" s="66"/>
      <c r="EO263" s="66"/>
      <c r="EP263" s="66"/>
    </row>
    <row r="264">
      <c r="A264" s="66"/>
      <c r="B264" s="66"/>
      <c r="C264" s="66"/>
      <c r="D264" s="66"/>
      <c r="E264" s="66"/>
      <c r="F264" s="66"/>
      <c r="G264" s="159"/>
      <c r="H264" s="159"/>
      <c r="I264" s="66"/>
      <c r="J264" s="160"/>
      <c r="K264" s="161"/>
      <c r="L264" s="161"/>
      <c r="M264" s="162"/>
      <c r="N264" s="162"/>
      <c r="O264" s="161"/>
      <c r="P264" s="161"/>
      <c r="Q264" s="161"/>
      <c r="R264" s="161"/>
      <c r="S264" s="163"/>
      <c r="T264" s="163"/>
      <c r="U264" s="163"/>
      <c r="V264" s="163"/>
      <c r="W264" s="164"/>
      <c r="X264" s="163"/>
      <c r="Y264" s="163"/>
      <c r="Z264" s="163"/>
      <c r="AA264" s="163"/>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c r="CY264" s="66"/>
      <c r="CZ264" s="66"/>
      <c r="DA264" s="66"/>
      <c r="DB264" s="66"/>
      <c r="DC264" s="66"/>
      <c r="DD264" s="66"/>
      <c r="DE264" s="66"/>
      <c r="DF264" s="66"/>
      <c r="DG264" s="66"/>
      <c r="DH264" s="66"/>
      <c r="DI264" s="66"/>
      <c r="DJ264" s="66"/>
      <c r="DK264" s="66"/>
      <c r="DL264" s="66"/>
      <c r="DM264" s="66"/>
      <c r="DN264" s="66"/>
      <c r="DO264" s="66"/>
      <c r="DP264" s="66"/>
      <c r="DQ264" s="66"/>
      <c r="DR264" s="66"/>
      <c r="DS264" s="66"/>
      <c r="DT264" s="66"/>
      <c r="DU264" s="66"/>
      <c r="DV264" s="66"/>
      <c r="DW264" s="66"/>
      <c r="DX264" s="66"/>
      <c r="DY264" s="66"/>
      <c r="DZ264" s="66"/>
      <c r="EA264" s="66"/>
      <c r="EB264" s="66"/>
      <c r="EC264" s="66"/>
      <c r="ED264" s="66"/>
      <c r="EE264" s="66"/>
      <c r="EF264" s="66"/>
      <c r="EG264" s="66"/>
      <c r="EH264" s="66"/>
      <c r="EI264" s="66"/>
      <c r="EJ264" s="66"/>
      <c r="EK264" s="66"/>
      <c r="EL264" s="66"/>
      <c r="EM264" s="66"/>
      <c r="EN264" s="66"/>
      <c r="EO264" s="66"/>
      <c r="EP264" s="66"/>
    </row>
    <row r="265">
      <c r="A265" s="66"/>
      <c r="B265" s="66"/>
      <c r="C265" s="66"/>
      <c r="D265" s="66"/>
      <c r="E265" s="66"/>
      <c r="F265" s="66"/>
      <c r="G265" s="159"/>
      <c r="H265" s="159"/>
      <c r="I265" s="66"/>
      <c r="J265" s="160"/>
      <c r="K265" s="161"/>
      <c r="L265" s="161"/>
      <c r="M265" s="162"/>
      <c r="N265" s="162"/>
      <c r="O265" s="161"/>
      <c r="P265" s="161"/>
      <c r="Q265" s="161"/>
      <c r="R265" s="161"/>
      <c r="S265" s="163"/>
      <c r="T265" s="163"/>
      <c r="U265" s="163"/>
      <c r="V265" s="163"/>
      <c r="W265" s="164"/>
      <c r="X265" s="163"/>
      <c r="Y265" s="163"/>
      <c r="Z265" s="163"/>
      <c r="AA265" s="163"/>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c r="CY265" s="66"/>
      <c r="CZ265" s="66"/>
      <c r="DA265" s="66"/>
      <c r="DB265" s="66"/>
      <c r="DC265" s="66"/>
      <c r="DD265" s="66"/>
      <c r="DE265" s="66"/>
      <c r="DF265" s="66"/>
      <c r="DG265" s="66"/>
      <c r="DH265" s="66"/>
      <c r="DI265" s="66"/>
      <c r="DJ265" s="66"/>
      <c r="DK265" s="66"/>
      <c r="DL265" s="66"/>
      <c r="DM265" s="66"/>
      <c r="DN265" s="66"/>
      <c r="DO265" s="66"/>
      <c r="DP265" s="66"/>
      <c r="DQ265" s="66"/>
      <c r="DR265" s="66"/>
      <c r="DS265" s="66"/>
      <c r="DT265" s="66"/>
      <c r="DU265" s="66"/>
      <c r="DV265" s="66"/>
      <c r="DW265" s="66"/>
      <c r="DX265" s="66"/>
      <c r="DY265" s="66"/>
      <c r="DZ265" s="66"/>
      <c r="EA265" s="66"/>
      <c r="EB265" s="66"/>
      <c r="EC265" s="66"/>
      <c r="ED265" s="66"/>
      <c r="EE265" s="66"/>
      <c r="EF265" s="66"/>
      <c r="EG265" s="66"/>
      <c r="EH265" s="66"/>
      <c r="EI265" s="66"/>
      <c r="EJ265" s="66"/>
      <c r="EK265" s="66"/>
      <c r="EL265" s="66"/>
      <c r="EM265" s="66"/>
      <c r="EN265" s="66"/>
      <c r="EO265" s="66"/>
      <c r="EP265" s="66"/>
    </row>
    <row r="266">
      <c r="A266" s="66"/>
      <c r="B266" s="66"/>
      <c r="C266" s="66"/>
      <c r="D266" s="66"/>
      <c r="E266" s="66"/>
      <c r="F266" s="66"/>
      <c r="G266" s="159"/>
      <c r="H266" s="159"/>
      <c r="I266" s="66"/>
      <c r="J266" s="160"/>
      <c r="K266" s="161"/>
      <c r="L266" s="161"/>
      <c r="M266" s="162"/>
      <c r="N266" s="162"/>
      <c r="O266" s="161"/>
      <c r="P266" s="161"/>
      <c r="Q266" s="161"/>
      <c r="R266" s="161"/>
      <c r="S266" s="163"/>
      <c r="T266" s="163"/>
      <c r="U266" s="163"/>
      <c r="V266" s="163"/>
      <c r="W266" s="164"/>
      <c r="X266" s="163"/>
      <c r="Y266" s="163"/>
      <c r="Z266" s="163"/>
      <c r="AA266" s="163"/>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c r="CY266" s="66"/>
      <c r="CZ266" s="66"/>
      <c r="DA266" s="66"/>
      <c r="DB266" s="66"/>
      <c r="DC266" s="66"/>
      <c r="DD266" s="66"/>
      <c r="DE266" s="66"/>
      <c r="DF266" s="66"/>
      <c r="DG266" s="66"/>
      <c r="DH266" s="66"/>
      <c r="DI266" s="66"/>
      <c r="DJ266" s="66"/>
      <c r="DK266" s="66"/>
      <c r="DL266" s="66"/>
      <c r="DM266" s="66"/>
      <c r="DN266" s="66"/>
      <c r="DO266" s="66"/>
      <c r="DP266" s="66"/>
      <c r="DQ266" s="66"/>
      <c r="DR266" s="66"/>
      <c r="DS266" s="66"/>
      <c r="DT266" s="66"/>
      <c r="DU266" s="66"/>
      <c r="DV266" s="66"/>
      <c r="DW266" s="66"/>
      <c r="DX266" s="66"/>
      <c r="DY266" s="66"/>
      <c r="DZ266" s="66"/>
      <c r="EA266" s="66"/>
      <c r="EB266" s="66"/>
      <c r="EC266" s="66"/>
      <c r="ED266" s="66"/>
      <c r="EE266" s="66"/>
      <c r="EF266" s="66"/>
      <c r="EG266" s="66"/>
      <c r="EH266" s="66"/>
      <c r="EI266" s="66"/>
      <c r="EJ266" s="66"/>
      <c r="EK266" s="66"/>
      <c r="EL266" s="66"/>
      <c r="EM266" s="66"/>
      <c r="EN266" s="66"/>
      <c r="EO266" s="66"/>
      <c r="EP266" s="66"/>
    </row>
    <row r="267">
      <c r="A267" s="66"/>
      <c r="B267" s="66"/>
      <c r="C267" s="66"/>
      <c r="D267" s="66"/>
      <c r="E267" s="66"/>
      <c r="F267" s="66"/>
      <c r="G267" s="159"/>
      <c r="H267" s="159"/>
      <c r="I267" s="66"/>
      <c r="J267" s="160"/>
      <c r="K267" s="161"/>
      <c r="L267" s="161"/>
      <c r="M267" s="162"/>
      <c r="N267" s="162"/>
      <c r="O267" s="161"/>
      <c r="P267" s="161"/>
      <c r="Q267" s="161"/>
      <c r="R267" s="161"/>
      <c r="S267" s="163"/>
      <c r="T267" s="163"/>
      <c r="U267" s="163"/>
      <c r="V267" s="163"/>
      <c r="W267" s="164"/>
      <c r="X267" s="163"/>
      <c r="Y267" s="163"/>
      <c r="Z267" s="163"/>
      <c r="AA267" s="163"/>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c r="CY267" s="66"/>
      <c r="CZ267" s="66"/>
      <c r="DA267" s="66"/>
      <c r="DB267" s="66"/>
      <c r="DC267" s="66"/>
      <c r="DD267" s="66"/>
      <c r="DE267" s="66"/>
      <c r="DF267" s="66"/>
      <c r="DG267" s="66"/>
      <c r="DH267" s="66"/>
      <c r="DI267" s="66"/>
      <c r="DJ267" s="66"/>
      <c r="DK267" s="66"/>
      <c r="DL267" s="66"/>
      <c r="DM267" s="66"/>
      <c r="DN267" s="66"/>
      <c r="DO267" s="66"/>
      <c r="DP267" s="66"/>
      <c r="DQ267" s="66"/>
      <c r="DR267" s="66"/>
      <c r="DS267" s="66"/>
      <c r="DT267" s="66"/>
      <c r="DU267" s="66"/>
      <c r="DV267" s="66"/>
      <c r="DW267" s="66"/>
      <c r="DX267" s="66"/>
      <c r="DY267" s="66"/>
      <c r="DZ267" s="66"/>
      <c r="EA267" s="66"/>
      <c r="EB267" s="66"/>
      <c r="EC267" s="66"/>
      <c r="ED267" s="66"/>
      <c r="EE267" s="66"/>
      <c r="EF267" s="66"/>
      <c r="EG267" s="66"/>
      <c r="EH267" s="66"/>
      <c r="EI267" s="66"/>
      <c r="EJ267" s="66"/>
      <c r="EK267" s="66"/>
      <c r="EL267" s="66"/>
      <c r="EM267" s="66"/>
      <c r="EN267" s="66"/>
      <c r="EO267" s="66"/>
      <c r="EP267" s="66"/>
    </row>
    <row r="268">
      <c r="A268" s="66"/>
      <c r="B268" s="66"/>
      <c r="C268" s="66"/>
      <c r="D268" s="66"/>
      <c r="E268" s="66"/>
      <c r="F268" s="66"/>
      <c r="G268" s="159"/>
      <c r="H268" s="159"/>
      <c r="I268" s="66"/>
      <c r="J268" s="160"/>
      <c r="K268" s="161"/>
      <c r="L268" s="161"/>
      <c r="M268" s="162"/>
      <c r="N268" s="162"/>
      <c r="O268" s="161"/>
      <c r="P268" s="161"/>
      <c r="Q268" s="161"/>
      <c r="R268" s="161"/>
      <c r="S268" s="163"/>
      <c r="T268" s="163"/>
      <c r="U268" s="163"/>
      <c r="V268" s="163"/>
      <c r="W268" s="164"/>
      <c r="X268" s="163"/>
      <c r="Y268" s="163"/>
      <c r="Z268" s="163"/>
      <c r="AA268" s="163"/>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6"/>
      <c r="DI268" s="66"/>
      <c r="DJ268" s="66"/>
      <c r="DK268" s="66"/>
      <c r="DL268" s="66"/>
      <c r="DM268" s="66"/>
      <c r="DN268" s="66"/>
      <c r="DO268" s="66"/>
      <c r="DP268" s="66"/>
      <c r="DQ268" s="66"/>
      <c r="DR268" s="66"/>
      <c r="DS268" s="66"/>
      <c r="DT268" s="66"/>
      <c r="DU268" s="66"/>
      <c r="DV268" s="66"/>
      <c r="DW268" s="66"/>
      <c r="DX268" s="66"/>
      <c r="DY268" s="66"/>
      <c r="DZ268" s="66"/>
      <c r="EA268" s="66"/>
      <c r="EB268" s="66"/>
      <c r="EC268" s="66"/>
      <c r="ED268" s="66"/>
      <c r="EE268" s="66"/>
      <c r="EF268" s="66"/>
      <c r="EG268" s="66"/>
      <c r="EH268" s="66"/>
      <c r="EI268" s="66"/>
      <c r="EJ268" s="66"/>
      <c r="EK268" s="66"/>
      <c r="EL268" s="66"/>
      <c r="EM268" s="66"/>
      <c r="EN268" s="66"/>
      <c r="EO268" s="66"/>
      <c r="EP268" s="66"/>
    </row>
    <row r="269">
      <c r="A269" s="66"/>
      <c r="B269" s="66"/>
      <c r="C269" s="66"/>
      <c r="D269" s="66"/>
      <c r="E269" s="66"/>
      <c r="F269" s="66"/>
      <c r="G269" s="159"/>
      <c r="H269" s="159"/>
      <c r="I269" s="66"/>
      <c r="J269" s="160"/>
      <c r="K269" s="161"/>
      <c r="L269" s="161"/>
      <c r="M269" s="162"/>
      <c r="N269" s="162"/>
      <c r="O269" s="161"/>
      <c r="P269" s="161"/>
      <c r="Q269" s="161"/>
      <c r="R269" s="161"/>
      <c r="S269" s="163"/>
      <c r="T269" s="163"/>
      <c r="U269" s="163"/>
      <c r="V269" s="163"/>
      <c r="W269" s="164"/>
      <c r="X269" s="163"/>
      <c r="Y269" s="163"/>
      <c r="Z269" s="163"/>
      <c r="AA269" s="163"/>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c r="CY269" s="66"/>
      <c r="CZ269" s="66"/>
      <c r="DA269" s="66"/>
      <c r="DB269" s="66"/>
      <c r="DC269" s="66"/>
      <c r="DD269" s="66"/>
      <c r="DE269" s="66"/>
      <c r="DF269" s="66"/>
      <c r="DG269" s="66"/>
      <c r="DH269" s="66"/>
      <c r="DI269" s="66"/>
      <c r="DJ269" s="66"/>
      <c r="DK269" s="66"/>
      <c r="DL269" s="66"/>
      <c r="DM269" s="66"/>
      <c r="DN269" s="66"/>
      <c r="DO269" s="66"/>
      <c r="DP269" s="66"/>
      <c r="DQ269" s="66"/>
      <c r="DR269" s="66"/>
      <c r="DS269" s="66"/>
      <c r="DT269" s="66"/>
      <c r="DU269" s="66"/>
      <c r="DV269" s="66"/>
      <c r="DW269" s="66"/>
      <c r="DX269" s="66"/>
      <c r="DY269" s="66"/>
      <c r="DZ269" s="66"/>
      <c r="EA269" s="66"/>
      <c r="EB269" s="66"/>
      <c r="EC269" s="66"/>
      <c r="ED269" s="66"/>
      <c r="EE269" s="66"/>
      <c r="EF269" s="66"/>
      <c r="EG269" s="66"/>
      <c r="EH269" s="66"/>
      <c r="EI269" s="66"/>
      <c r="EJ269" s="66"/>
      <c r="EK269" s="66"/>
      <c r="EL269" s="66"/>
      <c r="EM269" s="66"/>
      <c r="EN269" s="66"/>
      <c r="EO269" s="66"/>
      <c r="EP269" s="66"/>
    </row>
    <row r="270">
      <c r="A270" s="66"/>
      <c r="B270" s="66"/>
      <c r="C270" s="66"/>
      <c r="D270" s="66"/>
      <c r="E270" s="66"/>
      <c r="F270" s="66"/>
      <c r="G270" s="159"/>
      <c r="H270" s="159"/>
      <c r="I270" s="66"/>
      <c r="J270" s="160"/>
      <c r="K270" s="161"/>
      <c r="L270" s="161"/>
      <c r="M270" s="162"/>
      <c r="N270" s="162"/>
      <c r="O270" s="161"/>
      <c r="P270" s="161"/>
      <c r="Q270" s="161"/>
      <c r="R270" s="161"/>
      <c r="S270" s="163"/>
      <c r="T270" s="163"/>
      <c r="U270" s="163"/>
      <c r="V270" s="163"/>
      <c r="W270" s="164"/>
      <c r="X270" s="163"/>
      <c r="Y270" s="163"/>
      <c r="Z270" s="163"/>
      <c r="AA270" s="163"/>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c r="CY270" s="66"/>
      <c r="CZ270" s="66"/>
      <c r="DA270" s="66"/>
      <c r="DB270" s="66"/>
      <c r="DC270" s="66"/>
      <c r="DD270" s="66"/>
      <c r="DE270" s="66"/>
      <c r="DF270" s="66"/>
      <c r="DG270" s="66"/>
      <c r="DH270" s="66"/>
      <c r="DI270" s="66"/>
      <c r="DJ270" s="66"/>
      <c r="DK270" s="66"/>
      <c r="DL270" s="66"/>
      <c r="DM270" s="66"/>
      <c r="DN270" s="66"/>
      <c r="DO270" s="66"/>
      <c r="DP270" s="66"/>
      <c r="DQ270" s="66"/>
      <c r="DR270" s="66"/>
      <c r="DS270" s="66"/>
      <c r="DT270" s="66"/>
      <c r="DU270" s="66"/>
      <c r="DV270" s="66"/>
      <c r="DW270" s="66"/>
      <c r="DX270" s="66"/>
      <c r="DY270" s="66"/>
      <c r="DZ270" s="66"/>
      <c r="EA270" s="66"/>
      <c r="EB270" s="66"/>
      <c r="EC270" s="66"/>
      <c r="ED270" s="66"/>
      <c r="EE270" s="66"/>
      <c r="EF270" s="66"/>
      <c r="EG270" s="66"/>
      <c r="EH270" s="66"/>
      <c r="EI270" s="66"/>
      <c r="EJ270" s="66"/>
      <c r="EK270" s="66"/>
      <c r="EL270" s="66"/>
      <c r="EM270" s="66"/>
      <c r="EN270" s="66"/>
      <c r="EO270" s="66"/>
      <c r="EP270" s="66"/>
    </row>
    <row r="271">
      <c r="A271" s="66"/>
      <c r="B271" s="66"/>
      <c r="C271" s="66"/>
      <c r="D271" s="66"/>
      <c r="E271" s="66"/>
      <c r="F271" s="66"/>
      <c r="G271" s="159"/>
      <c r="H271" s="159"/>
      <c r="I271" s="66"/>
      <c r="J271" s="160"/>
      <c r="K271" s="161"/>
      <c r="L271" s="161"/>
      <c r="M271" s="162"/>
      <c r="N271" s="162"/>
      <c r="O271" s="161"/>
      <c r="P271" s="161"/>
      <c r="Q271" s="161"/>
      <c r="R271" s="161"/>
      <c r="S271" s="163"/>
      <c r="T271" s="163"/>
      <c r="U271" s="163"/>
      <c r="V271" s="163"/>
      <c r="W271" s="164"/>
      <c r="X271" s="163"/>
      <c r="Y271" s="163"/>
      <c r="Z271" s="163"/>
      <c r="AA271" s="163"/>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c r="CY271" s="66"/>
      <c r="CZ271" s="66"/>
      <c r="DA271" s="66"/>
      <c r="DB271" s="66"/>
      <c r="DC271" s="66"/>
      <c r="DD271" s="66"/>
      <c r="DE271" s="66"/>
      <c r="DF271" s="66"/>
      <c r="DG271" s="66"/>
      <c r="DH271" s="66"/>
      <c r="DI271" s="66"/>
      <c r="DJ271" s="66"/>
      <c r="DK271" s="66"/>
      <c r="DL271" s="66"/>
      <c r="DM271" s="66"/>
      <c r="DN271" s="66"/>
      <c r="DO271" s="66"/>
      <c r="DP271" s="66"/>
      <c r="DQ271" s="66"/>
      <c r="DR271" s="66"/>
      <c r="DS271" s="66"/>
      <c r="DT271" s="66"/>
      <c r="DU271" s="66"/>
      <c r="DV271" s="66"/>
      <c r="DW271" s="66"/>
      <c r="DX271" s="66"/>
      <c r="DY271" s="66"/>
      <c r="DZ271" s="66"/>
      <c r="EA271" s="66"/>
      <c r="EB271" s="66"/>
      <c r="EC271" s="66"/>
      <c r="ED271" s="66"/>
      <c r="EE271" s="66"/>
      <c r="EF271" s="66"/>
      <c r="EG271" s="66"/>
      <c r="EH271" s="66"/>
      <c r="EI271" s="66"/>
      <c r="EJ271" s="66"/>
      <c r="EK271" s="66"/>
      <c r="EL271" s="66"/>
      <c r="EM271" s="66"/>
      <c r="EN271" s="66"/>
      <c r="EO271" s="66"/>
      <c r="EP271" s="66"/>
    </row>
    <row r="272">
      <c r="A272" s="66"/>
      <c r="B272" s="66"/>
      <c r="C272" s="66"/>
      <c r="D272" s="66"/>
      <c r="E272" s="66"/>
      <c r="F272" s="66"/>
      <c r="G272" s="159"/>
      <c r="H272" s="159"/>
      <c r="I272" s="66"/>
      <c r="J272" s="160"/>
      <c r="K272" s="161"/>
      <c r="L272" s="161"/>
      <c r="M272" s="162"/>
      <c r="N272" s="162"/>
      <c r="O272" s="161"/>
      <c r="P272" s="161"/>
      <c r="Q272" s="161"/>
      <c r="R272" s="161"/>
      <c r="S272" s="163"/>
      <c r="T272" s="163"/>
      <c r="U272" s="163"/>
      <c r="V272" s="163"/>
      <c r="W272" s="164"/>
      <c r="X272" s="163"/>
      <c r="Y272" s="163"/>
      <c r="Z272" s="163"/>
      <c r="AA272" s="163"/>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c r="CY272" s="66"/>
      <c r="CZ272" s="66"/>
      <c r="DA272" s="66"/>
      <c r="DB272" s="66"/>
      <c r="DC272" s="66"/>
      <c r="DD272" s="66"/>
      <c r="DE272" s="66"/>
      <c r="DF272" s="66"/>
      <c r="DG272" s="66"/>
      <c r="DH272" s="66"/>
      <c r="DI272" s="66"/>
      <c r="DJ272" s="66"/>
      <c r="DK272" s="66"/>
      <c r="DL272" s="66"/>
      <c r="DM272" s="66"/>
      <c r="DN272" s="66"/>
      <c r="DO272" s="66"/>
      <c r="DP272" s="66"/>
      <c r="DQ272" s="66"/>
      <c r="DR272" s="66"/>
      <c r="DS272" s="66"/>
      <c r="DT272" s="66"/>
      <c r="DU272" s="66"/>
      <c r="DV272" s="66"/>
      <c r="DW272" s="66"/>
      <c r="DX272" s="66"/>
      <c r="DY272" s="66"/>
      <c r="DZ272" s="66"/>
      <c r="EA272" s="66"/>
      <c r="EB272" s="66"/>
      <c r="EC272" s="66"/>
      <c r="ED272" s="66"/>
      <c r="EE272" s="66"/>
      <c r="EF272" s="66"/>
      <c r="EG272" s="66"/>
      <c r="EH272" s="66"/>
      <c r="EI272" s="66"/>
      <c r="EJ272" s="66"/>
      <c r="EK272" s="66"/>
      <c r="EL272" s="66"/>
      <c r="EM272" s="66"/>
      <c r="EN272" s="66"/>
      <c r="EO272" s="66"/>
      <c r="EP272" s="66"/>
    </row>
    <row r="273">
      <c r="A273" s="66"/>
      <c r="B273" s="66"/>
      <c r="C273" s="66"/>
      <c r="D273" s="66"/>
      <c r="E273" s="66"/>
      <c r="F273" s="66"/>
      <c r="G273" s="159"/>
      <c r="H273" s="159"/>
      <c r="I273" s="66"/>
      <c r="J273" s="160"/>
      <c r="K273" s="161"/>
      <c r="L273" s="161"/>
      <c r="M273" s="162"/>
      <c r="N273" s="162"/>
      <c r="O273" s="161"/>
      <c r="P273" s="161"/>
      <c r="Q273" s="161"/>
      <c r="R273" s="161"/>
      <c r="S273" s="163"/>
      <c r="T273" s="163"/>
      <c r="U273" s="163"/>
      <c r="V273" s="163"/>
      <c r="W273" s="164"/>
      <c r="X273" s="163"/>
      <c r="Y273" s="163"/>
      <c r="Z273" s="163"/>
      <c r="AA273" s="163"/>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c r="CY273" s="66"/>
      <c r="CZ273" s="66"/>
      <c r="DA273" s="66"/>
      <c r="DB273" s="66"/>
      <c r="DC273" s="66"/>
      <c r="DD273" s="66"/>
      <c r="DE273" s="66"/>
      <c r="DF273" s="66"/>
      <c r="DG273" s="66"/>
      <c r="DH273" s="66"/>
      <c r="DI273" s="66"/>
      <c r="DJ273" s="66"/>
      <c r="DK273" s="66"/>
      <c r="DL273" s="66"/>
      <c r="DM273" s="66"/>
      <c r="DN273" s="66"/>
      <c r="DO273" s="66"/>
      <c r="DP273" s="66"/>
      <c r="DQ273" s="66"/>
      <c r="DR273" s="66"/>
      <c r="DS273" s="66"/>
      <c r="DT273" s="66"/>
      <c r="DU273" s="66"/>
      <c r="DV273" s="66"/>
      <c r="DW273" s="66"/>
      <c r="DX273" s="66"/>
      <c r="DY273" s="66"/>
      <c r="DZ273" s="66"/>
      <c r="EA273" s="66"/>
      <c r="EB273" s="66"/>
      <c r="EC273" s="66"/>
      <c r="ED273" s="66"/>
      <c r="EE273" s="66"/>
      <c r="EF273" s="66"/>
      <c r="EG273" s="66"/>
      <c r="EH273" s="66"/>
      <c r="EI273" s="66"/>
      <c r="EJ273" s="66"/>
      <c r="EK273" s="66"/>
      <c r="EL273" s="66"/>
      <c r="EM273" s="66"/>
      <c r="EN273" s="66"/>
      <c r="EO273" s="66"/>
      <c r="EP273" s="66"/>
    </row>
    <row r="274">
      <c r="A274" s="66"/>
      <c r="B274" s="66"/>
      <c r="C274" s="66"/>
      <c r="D274" s="66"/>
      <c r="E274" s="66"/>
      <c r="F274" s="66"/>
      <c r="G274" s="159"/>
      <c r="H274" s="159"/>
      <c r="I274" s="66"/>
      <c r="J274" s="160"/>
      <c r="K274" s="161"/>
      <c r="L274" s="161"/>
      <c r="M274" s="162"/>
      <c r="N274" s="162"/>
      <c r="O274" s="161"/>
      <c r="P274" s="161"/>
      <c r="Q274" s="161"/>
      <c r="R274" s="161"/>
      <c r="S274" s="163"/>
      <c r="T274" s="163"/>
      <c r="U274" s="163"/>
      <c r="V274" s="163"/>
      <c r="W274" s="164"/>
      <c r="X274" s="163"/>
      <c r="Y274" s="163"/>
      <c r="Z274" s="163"/>
      <c r="AA274" s="163"/>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c r="CY274" s="66"/>
      <c r="CZ274" s="66"/>
      <c r="DA274" s="66"/>
      <c r="DB274" s="66"/>
      <c r="DC274" s="66"/>
      <c r="DD274" s="66"/>
      <c r="DE274" s="66"/>
      <c r="DF274" s="66"/>
      <c r="DG274" s="66"/>
      <c r="DH274" s="66"/>
      <c r="DI274" s="66"/>
      <c r="DJ274" s="66"/>
      <c r="DK274" s="66"/>
      <c r="DL274" s="66"/>
      <c r="DM274" s="66"/>
      <c r="DN274" s="66"/>
      <c r="DO274" s="66"/>
      <c r="DP274" s="66"/>
      <c r="DQ274" s="66"/>
      <c r="DR274" s="66"/>
      <c r="DS274" s="66"/>
      <c r="DT274" s="66"/>
      <c r="DU274" s="66"/>
      <c r="DV274" s="66"/>
      <c r="DW274" s="66"/>
      <c r="DX274" s="66"/>
      <c r="DY274" s="66"/>
      <c r="DZ274" s="66"/>
      <c r="EA274" s="66"/>
      <c r="EB274" s="66"/>
      <c r="EC274" s="66"/>
      <c r="ED274" s="66"/>
      <c r="EE274" s="66"/>
      <c r="EF274" s="66"/>
      <c r="EG274" s="66"/>
      <c r="EH274" s="66"/>
      <c r="EI274" s="66"/>
      <c r="EJ274" s="66"/>
      <c r="EK274" s="66"/>
      <c r="EL274" s="66"/>
      <c r="EM274" s="66"/>
      <c r="EN274" s="66"/>
      <c r="EO274" s="66"/>
      <c r="EP274" s="66"/>
    </row>
    <row r="275">
      <c r="A275" s="66"/>
      <c r="B275" s="66"/>
      <c r="C275" s="66"/>
      <c r="D275" s="66"/>
      <c r="E275" s="66"/>
      <c r="F275" s="66"/>
      <c r="G275" s="159"/>
      <c r="H275" s="159"/>
      <c r="I275" s="66"/>
      <c r="J275" s="160"/>
      <c r="K275" s="161"/>
      <c r="L275" s="161"/>
      <c r="M275" s="162"/>
      <c r="N275" s="162"/>
      <c r="O275" s="161"/>
      <c r="P275" s="161"/>
      <c r="Q275" s="161"/>
      <c r="R275" s="161"/>
      <c r="S275" s="163"/>
      <c r="T275" s="163"/>
      <c r="U275" s="163"/>
      <c r="V275" s="163"/>
      <c r="W275" s="164"/>
      <c r="X275" s="163"/>
      <c r="Y275" s="163"/>
      <c r="Z275" s="163"/>
      <c r="AA275" s="163"/>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c r="CY275" s="66"/>
      <c r="CZ275" s="66"/>
      <c r="DA275" s="66"/>
      <c r="DB275" s="66"/>
      <c r="DC275" s="66"/>
      <c r="DD275" s="66"/>
      <c r="DE275" s="66"/>
      <c r="DF275" s="66"/>
      <c r="DG275" s="66"/>
      <c r="DH275" s="66"/>
      <c r="DI275" s="66"/>
      <c r="DJ275" s="66"/>
      <c r="DK275" s="66"/>
      <c r="DL275" s="66"/>
      <c r="DM275" s="66"/>
      <c r="DN275" s="66"/>
      <c r="DO275" s="66"/>
      <c r="DP275" s="66"/>
      <c r="DQ275" s="66"/>
      <c r="DR275" s="66"/>
      <c r="DS275" s="66"/>
      <c r="DT275" s="66"/>
      <c r="DU275" s="66"/>
      <c r="DV275" s="66"/>
      <c r="DW275" s="66"/>
      <c r="DX275" s="66"/>
      <c r="DY275" s="66"/>
      <c r="DZ275" s="66"/>
      <c r="EA275" s="66"/>
      <c r="EB275" s="66"/>
      <c r="EC275" s="66"/>
      <c r="ED275" s="66"/>
      <c r="EE275" s="66"/>
      <c r="EF275" s="66"/>
      <c r="EG275" s="66"/>
      <c r="EH275" s="66"/>
      <c r="EI275" s="66"/>
      <c r="EJ275" s="66"/>
      <c r="EK275" s="66"/>
      <c r="EL275" s="66"/>
      <c r="EM275" s="66"/>
      <c r="EN275" s="66"/>
      <c r="EO275" s="66"/>
      <c r="EP275" s="66"/>
    </row>
    <row r="276">
      <c r="A276" s="66"/>
      <c r="B276" s="66"/>
      <c r="C276" s="66"/>
      <c r="D276" s="66"/>
      <c r="E276" s="66"/>
      <c r="F276" s="66"/>
      <c r="G276" s="159"/>
      <c r="H276" s="159"/>
      <c r="I276" s="66"/>
      <c r="J276" s="160"/>
      <c r="K276" s="161"/>
      <c r="L276" s="161"/>
      <c r="M276" s="162"/>
      <c r="N276" s="162"/>
      <c r="O276" s="161"/>
      <c r="P276" s="161"/>
      <c r="Q276" s="161"/>
      <c r="R276" s="161"/>
      <c r="S276" s="163"/>
      <c r="T276" s="163"/>
      <c r="U276" s="163"/>
      <c r="V276" s="163"/>
      <c r="W276" s="164"/>
      <c r="X276" s="163"/>
      <c r="Y276" s="163"/>
      <c r="Z276" s="163"/>
      <c r="AA276" s="163"/>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c r="CY276" s="66"/>
      <c r="CZ276" s="66"/>
      <c r="DA276" s="66"/>
      <c r="DB276" s="66"/>
      <c r="DC276" s="66"/>
      <c r="DD276" s="66"/>
      <c r="DE276" s="66"/>
      <c r="DF276" s="66"/>
      <c r="DG276" s="66"/>
      <c r="DH276" s="66"/>
      <c r="DI276" s="66"/>
      <c r="DJ276" s="66"/>
      <c r="DK276" s="66"/>
      <c r="DL276" s="66"/>
      <c r="DM276" s="66"/>
      <c r="DN276" s="66"/>
      <c r="DO276" s="66"/>
      <c r="DP276" s="66"/>
      <c r="DQ276" s="66"/>
      <c r="DR276" s="66"/>
      <c r="DS276" s="66"/>
      <c r="DT276" s="66"/>
      <c r="DU276" s="66"/>
      <c r="DV276" s="66"/>
      <c r="DW276" s="66"/>
      <c r="DX276" s="66"/>
      <c r="DY276" s="66"/>
      <c r="DZ276" s="66"/>
      <c r="EA276" s="66"/>
      <c r="EB276" s="66"/>
      <c r="EC276" s="66"/>
      <c r="ED276" s="66"/>
      <c r="EE276" s="66"/>
      <c r="EF276" s="66"/>
      <c r="EG276" s="66"/>
      <c r="EH276" s="66"/>
      <c r="EI276" s="66"/>
      <c r="EJ276" s="66"/>
      <c r="EK276" s="66"/>
      <c r="EL276" s="66"/>
      <c r="EM276" s="66"/>
      <c r="EN276" s="66"/>
      <c r="EO276" s="66"/>
      <c r="EP276" s="66"/>
    </row>
    <row r="277">
      <c r="A277" s="66"/>
      <c r="B277" s="66"/>
      <c r="C277" s="66"/>
      <c r="D277" s="66"/>
      <c r="E277" s="66"/>
      <c r="F277" s="66"/>
      <c r="G277" s="159"/>
      <c r="H277" s="159"/>
      <c r="I277" s="66"/>
      <c r="J277" s="160"/>
      <c r="K277" s="161"/>
      <c r="L277" s="161"/>
      <c r="M277" s="162"/>
      <c r="N277" s="162"/>
      <c r="O277" s="161"/>
      <c r="P277" s="161"/>
      <c r="Q277" s="161"/>
      <c r="R277" s="161"/>
      <c r="S277" s="163"/>
      <c r="T277" s="163"/>
      <c r="U277" s="163"/>
      <c r="V277" s="163"/>
      <c r="W277" s="164"/>
      <c r="X277" s="163"/>
      <c r="Y277" s="163"/>
      <c r="Z277" s="163"/>
      <c r="AA277" s="163"/>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c r="CY277" s="66"/>
      <c r="CZ277" s="66"/>
      <c r="DA277" s="66"/>
      <c r="DB277" s="66"/>
      <c r="DC277" s="66"/>
      <c r="DD277" s="66"/>
      <c r="DE277" s="66"/>
      <c r="DF277" s="66"/>
      <c r="DG277" s="66"/>
      <c r="DH277" s="66"/>
      <c r="DI277" s="66"/>
      <c r="DJ277" s="66"/>
      <c r="DK277" s="66"/>
      <c r="DL277" s="66"/>
      <c r="DM277" s="66"/>
      <c r="DN277" s="66"/>
      <c r="DO277" s="66"/>
      <c r="DP277" s="66"/>
      <c r="DQ277" s="66"/>
      <c r="DR277" s="66"/>
      <c r="DS277" s="66"/>
      <c r="DT277" s="66"/>
      <c r="DU277" s="66"/>
      <c r="DV277" s="66"/>
      <c r="DW277" s="66"/>
      <c r="DX277" s="66"/>
      <c r="DY277" s="66"/>
      <c r="DZ277" s="66"/>
      <c r="EA277" s="66"/>
      <c r="EB277" s="66"/>
      <c r="EC277" s="66"/>
      <c r="ED277" s="66"/>
      <c r="EE277" s="66"/>
      <c r="EF277" s="66"/>
      <c r="EG277" s="66"/>
      <c r="EH277" s="66"/>
      <c r="EI277" s="66"/>
      <c r="EJ277" s="66"/>
      <c r="EK277" s="66"/>
      <c r="EL277" s="66"/>
      <c r="EM277" s="66"/>
      <c r="EN277" s="66"/>
      <c r="EO277" s="66"/>
      <c r="EP277" s="66"/>
    </row>
    <row r="278">
      <c r="A278" s="66"/>
      <c r="B278" s="66"/>
      <c r="C278" s="66"/>
      <c r="D278" s="66"/>
      <c r="E278" s="66"/>
      <c r="F278" s="66"/>
      <c r="G278" s="159"/>
      <c r="H278" s="159"/>
      <c r="I278" s="66"/>
      <c r="J278" s="160"/>
      <c r="K278" s="161"/>
      <c r="L278" s="161"/>
      <c r="M278" s="162"/>
      <c r="N278" s="162"/>
      <c r="O278" s="161"/>
      <c r="P278" s="161"/>
      <c r="Q278" s="161"/>
      <c r="R278" s="161"/>
      <c r="S278" s="163"/>
      <c r="T278" s="163"/>
      <c r="U278" s="163"/>
      <c r="V278" s="163"/>
      <c r="W278" s="164"/>
      <c r="X278" s="163"/>
      <c r="Y278" s="163"/>
      <c r="Z278" s="163"/>
      <c r="AA278" s="163"/>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c r="CY278" s="66"/>
      <c r="CZ278" s="66"/>
      <c r="DA278" s="66"/>
      <c r="DB278" s="66"/>
      <c r="DC278" s="66"/>
      <c r="DD278" s="66"/>
      <c r="DE278" s="66"/>
      <c r="DF278" s="66"/>
      <c r="DG278" s="66"/>
      <c r="DH278" s="66"/>
      <c r="DI278" s="66"/>
      <c r="DJ278" s="66"/>
      <c r="DK278" s="66"/>
      <c r="DL278" s="66"/>
      <c r="DM278" s="66"/>
      <c r="DN278" s="66"/>
      <c r="DO278" s="66"/>
      <c r="DP278" s="66"/>
      <c r="DQ278" s="66"/>
      <c r="DR278" s="66"/>
      <c r="DS278" s="66"/>
      <c r="DT278" s="66"/>
      <c r="DU278" s="66"/>
      <c r="DV278" s="66"/>
      <c r="DW278" s="66"/>
      <c r="DX278" s="66"/>
      <c r="DY278" s="66"/>
      <c r="DZ278" s="66"/>
      <c r="EA278" s="66"/>
      <c r="EB278" s="66"/>
      <c r="EC278" s="66"/>
      <c r="ED278" s="66"/>
      <c r="EE278" s="66"/>
      <c r="EF278" s="66"/>
      <c r="EG278" s="66"/>
      <c r="EH278" s="66"/>
      <c r="EI278" s="66"/>
      <c r="EJ278" s="66"/>
      <c r="EK278" s="66"/>
      <c r="EL278" s="66"/>
      <c r="EM278" s="66"/>
      <c r="EN278" s="66"/>
      <c r="EO278" s="66"/>
      <c r="EP278" s="66"/>
    </row>
    <row r="279">
      <c r="A279" s="66"/>
      <c r="B279" s="66"/>
      <c r="C279" s="66"/>
      <c r="D279" s="66"/>
      <c r="E279" s="66"/>
      <c r="F279" s="66"/>
      <c r="G279" s="159"/>
      <c r="H279" s="159"/>
      <c r="I279" s="66"/>
      <c r="J279" s="160"/>
      <c r="K279" s="161"/>
      <c r="L279" s="161"/>
      <c r="M279" s="162"/>
      <c r="N279" s="162"/>
      <c r="O279" s="161"/>
      <c r="P279" s="161"/>
      <c r="Q279" s="161"/>
      <c r="R279" s="161"/>
      <c r="S279" s="163"/>
      <c r="T279" s="163"/>
      <c r="U279" s="163"/>
      <c r="V279" s="163"/>
      <c r="W279" s="164"/>
      <c r="X279" s="163"/>
      <c r="Y279" s="163"/>
      <c r="Z279" s="163"/>
      <c r="AA279" s="163"/>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c r="CY279" s="66"/>
      <c r="CZ279" s="66"/>
      <c r="DA279" s="66"/>
      <c r="DB279" s="66"/>
      <c r="DC279" s="66"/>
      <c r="DD279" s="66"/>
      <c r="DE279" s="66"/>
      <c r="DF279" s="66"/>
      <c r="DG279" s="66"/>
      <c r="DH279" s="66"/>
      <c r="DI279" s="66"/>
      <c r="DJ279" s="66"/>
      <c r="DK279" s="66"/>
      <c r="DL279" s="66"/>
      <c r="DM279" s="66"/>
      <c r="DN279" s="66"/>
      <c r="DO279" s="66"/>
      <c r="DP279" s="66"/>
      <c r="DQ279" s="66"/>
      <c r="DR279" s="66"/>
      <c r="DS279" s="66"/>
      <c r="DT279" s="66"/>
      <c r="DU279" s="66"/>
      <c r="DV279" s="66"/>
      <c r="DW279" s="66"/>
      <c r="DX279" s="66"/>
      <c r="DY279" s="66"/>
      <c r="DZ279" s="66"/>
      <c r="EA279" s="66"/>
      <c r="EB279" s="66"/>
      <c r="EC279" s="66"/>
      <c r="ED279" s="66"/>
      <c r="EE279" s="66"/>
      <c r="EF279" s="66"/>
      <c r="EG279" s="66"/>
      <c r="EH279" s="66"/>
      <c r="EI279" s="66"/>
      <c r="EJ279" s="66"/>
      <c r="EK279" s="66"/>
      <c r="EL279" s="66"/>
      <c r="EM279" s="66"/>
      <c r="EN279" s="66"/>
      <c r="EO279" s="66"/>
      <c r="EP279" s="66"/>
    </row>
    <row r="280">
      <c r="A280" s="66"/>
      <c r="B280" s="66"/>
      <c r="C280" s="66"/>
      <c r="D280" s="66"/>
      <c r="E280" s="66"/>
      <c r="F280" s="66"/>
      <c r="G280" s="159"/>
      <c r="H280" s="159"/>
      <c r="I280" s="66"/>
      <c r="J280" s="160"/>
      <c r="K280" s="161"/>
      <c r="L280" s="161"/>
      <c r="M280" s="162"/>
      <c r="N280" s="162"/>
      <c r="O280" s="161"/>
      <c r="P280" s="161"/>
      <c r="Q280" s="161"/>
      <c r="R280" s="161"/>
      <c r="S280" s="163"/>
      <c r="T280" s="163"/>
      <c r="U280" s="163"/>
      <c r="V280" s="163"/>
      <c r="W280" s="164"/>
      <c r="X280" s="163"/>
      <c r="Y280" s="163"/>
      <c r="Z280" s="163"/>
      <c r="AA280" s="163"/>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c r="CY280" s="66"/>
      <c r="CZ280" s="66"/>
      <c r="DA280" s="66"/>
      <c r="DB280" s="66"/>
      <c r="DC280" s="66"/>
      <c r="DD280" s="66"/>
      <c r="DE280" s="66"/>
      <c r="DF280" s="66"/>
      <c r="DG280" s="66"/>
      <c r="DH280" s="66"/>
      <c r="DI280" s="66"/>
      <c r="DJ280" s="66"/>
      <c r="DK280" s="66"/>
      <c r="DL280" s="66"/>
      <c r="DM280" s="66"/>
      <c r="DN280" s="66"/>
      <c r="DO280" s="66"/>
      <c r="DP280" s="66"/>
      <c r="DQ280" s="66"/>
      <c r="DR280" s="66"/>
      <c r="DS280" s="66"/>
      <c r="DT280" s="66"/>
      <c r="DU280" s="66"/>
      <c r="DV280" s="66"/>
      <c r="DW280" s="66"/>
      <c r="DX280" s="66"/>
      <c r="DY280" s="66"/>
      <c r="DZ280" s="66"/>
      <c r="EA280" s="66"/>
      <c r="EB280" s="66"/>
      <c r="EC280" s="66"/>
      <c r="ED280" s="66"/>
      <c r="EE280" s="66"/>
      <c r="EF280" s="66"/>
      <c r="EG280" s="66"/>
      <c r="EH280" s="66"/>
      <c r="EI280" s="66"/>
      <c r="EJ280" s="66"/>
      <c r="EK280" s="66"/>
      <c r="EL280" s="66"/>
      <c r="EM280" s="66"/>
      <c r="EN280" s="66"/>
      <c r="EO280" s="66"/>
      <c r="EP280" s="66"/>
    </row>
    <row r="281">
      <c r="A281" s="66"/>
      <c r="B281" s="66"/>
      <c r="C281" s="66"/>
      <c r="D281" s="66"/>
      <c r="E281" s="66"/>
      <c r="F281" s="66"/>
      <c r="G281" s="159"/>
      <c r="H281" s="159"/>
      <c r="I281" s="66"/>
      <c r="J281" s="160"/>
      <c r="K281" s="161"/>
      <c r="L281" s="161"/>
      <c r="M281" s="162"/>
      <c r="N281" s="162"/>
      <c r="O281" s="161"/>
      <c r="P281" s="161"/>
      <c r="Q281" s="161"/>
      <c r="R281" s="161"/>
      <c r="S281" s="163"/>
      <c r="T281" s="163"/>
      <c r="U281" s="163"/>
      <c r="V281" s="163"/>
      <c r="W281" s="164"/>
      <c r="X281" s="163"/>
      <c r="Y281" s="163"/>
      <c r="Z281" s="163"/>
      <c r="AA281" s="163"/>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c r="CY281" s="66"/>
      <c r="CZ281" s="66"/>
      <c r="DA281" s="66"/>
      <c r="DB281" s="66"/>
      <c r="DC281" s="66"/>
      <c r="DD281" s="66"/>
      <c r="DE281" s="66"/>
      <c r="DF281" s="66"/>
      <c r="DG281" s="66"/>
      <c r="DH281" s="66"/>
      <c r="DI281" s="66"/>
      <c r="DJ281" s="66"/>
      <c r="DK281" s="66"/>
      <c r="DL281" s="66"/>
      <c r="DM281" s="66"/>
      <c r="DN281" s="66"/>
      <c r="DO281" s="66"/>
      <c r="DP281" s="66"/>
      <c r="DQ281" s="66"/>
      <c r="DR281" s="66"/>
      <c r="DS281" s="66"/>
      <c r="DT281" s="66"/>
      <c r="DU281" s="66"/>
      <c r="DV281" s="66"/>
      <c r="DW281" s="66"/>
      <c r="DX281" s="66"/>
      <c r="DY281" s="66"/>
      <c r="DZ281" s="66"/>
      <c r="EA281" s="66"/>
      <c r="EB281" s="66"/>
      <c r="EC281" s="66"/>
      <c r="ED281" s="66"/>
      <c r="EE281" s="66"/>
      <c r="EF281" s="66"/>
      <c r="EG281" s="66"/>
      <c r="EH281" s="66"/>
      <c r="EI281" s="66"/>
      <c r="EJ281" s="66"/>
      <c r="EK281" s="66"/>
      <c r="EL281" s="66"/>
      <c r="EM281" s="66"/>
      <c r="EN281" s="66"/>
      <c r="EO281" s="66"/>
      <c r="EP281" s="66"/>
    </row>
    <row r="282">
      <c r="A282" s="66"/>
      <c r="B282" s="66"/>
      <c r="C282" s="66"/>
      <c r="D282" s="66"/>
      <c r="E282" s="66"/>
      <c r="F282" s="66"/>
      <c r="G282" s="159"/>
      <c r="H282" s="159"/>
      <c r="I282" s="66"/>
      <c r="J282" s="160"/>
      <c r="K282" s="161"/>
      <c r="L282" s="161"/>
      <c r="M282" s="162"/>
      <c r="N282" s="162"/>
      <c r="O282" s="161"/>
      <c r="P282" s="161"/>
      <c r="Q282" s="161"/>
      <c r="R282" s="161"/>
      <c r="S282" s="163"/>
      <c r="T282" s="163"/>
      <c r="U282" s="163"/>
      <c r="V282" s="163"/>
      <c r="W282" s="164"/>
      <c r="X282" s="163"/>
      <c r="Y282" s="163"/>
      <c r="Z282" s="163"/>
      <c r="AA282" s="163"/>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c r="CY282" s="66"/>
      <c r="CZ282" s="66"/>
      <c r="DA282" s="66"/>
      <c r="DB282" s="66"/>
      <c r="DC282" s="66"/>
      <c r="DD282" s="66"/>
      <c r="DE282" s="66"/>
      <c r="DF282" s="66"/>
      <c r="DG282" s="66"/>
      <c r="DH282" s="66"/>
      <c r="DI282" s="66"/>
      <c r="DJ282" s="66"/>
      <c r="DK282" s="66"/>
      <c r="DL282" s="66"/>
      <c r="DM282" s="66"/>
      <c r="DN282" s="66"/>
      <c r="DO282" s="66"/>
      <c r="DP282" s="66"/>
      <c r="DQ282" s="66"/>
      <c r="DR282" s="66"/>
      <c r="DS282" s="66"/>
      <c r="DT282" s="66"/>
      <c r="DU282" s="66"/>
      <c r="DV282" s="66"/>
      <c r="DW282" s="66"/>
      <c r="DX282" s="66"/>
      <c r="DY282" s="66"/>
      <c r="DZ282" s="66"/>
      <c r="EA282" s="66"/>
      <c r="EB282" s="66"/>
      <c r="EC282" s="66"/>
      <c r="ED282" s="66"/>
      <c r="EE282" s="66"/>
      <c r="EF282" s="66"/>
      <c r="EG282" s="66"/>
      <c r="EH282" s="66"/>
      <c r="EI282" s="66"/>
      <c r="EJ282" s="66"/>
      <c r="EK282" s="66"/>
      <c r="EL282" s="66"/>
      <c r="EM282" s="66"/>
      <c r="EN282" s="66"/>
      <c r="EO282" s="66"/>
      <c r="EP282" s="66"/>
    </row>
    <row r="283">
      <c r="A283" s="66"/>
      <c r="B283" s="66"/>
      <c r="C283" s="66"/>
      <c r="D283" s="66"/>
      <c r="E283" s="66"/>
      <c r="F283" s="66"/>
      <c r="G283" s="159"/>
      <c r="H283" s="159"/>
      <c r="I283" s="66"/>
      <c r="J283" s="160"/>
      <c r="K283" s="161"/>
      <c r="L283" s="161"/>
      <c r="M283" s="162"/>
      <c r="N283" s="162"/>
      <c r="O283" s="161"/>
      <c r="P283" s="161"/>
      <c r="Q283" s="161"/>
      <c r="R283" s="161"/>
      <c r="S283" s="163"/>
      <c r="T283" s="163"/>
      <c r="U283" s="163"/>
      <c r="V283" s="163"/>
      <c r="W283" s="164"/>
      <c r="X283" s="163"/>
      <c r="Y283" s="163"/>
      <c r="Z283" s="163"/>
      <c r="AA283" s="163"/>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c r="CY283" s="66"/>
      <c r="CZ283" s="66"/>
      <c r="DA283" s="66"/>
      <c r="DB283" s="66"/>
      <c r="DC283" s="66"/>
      <c r="DD283" s="66"/>
      <c r="DE283" s="66"/>
      <c r="DF283" s="66"/>
      <c r="DG283" s="66"/>
      <c r="DH283" s="66"/>
      <c r="DI283" s="66"/>
      <c r="DJ283" s="66"/>
      <c r="DK283" s="66"/>
      <c r="DL283" s="66"/>
      <c r="DM283" s="66"/>
      <c r="DN283" s="66"/>
      <c r="DO283" s="66"/>
      <c r="DP283" s="66"/>
      <c r="DQ283" s="66"/>
      <c r="DR283" s="66"/>
      <c r="DS283" s="66"/>
      <c r="DT283" s="66"/>
      <c r="DU283" s="66"/>
      <c r="DV283" s="66"/>
      <c r="DW283" s="66"/>
      <c r="DX283" s="66"/>
      <c r="DY283" s="66"/>
      <c r="DZ283" s="66"/>
      <c r="EA283" s="66"/>
      <c r="EB283" s="66"/>
      <c r="EC283" s="66"/>
      <c r="ED283" s="66"/>
      <c r="EE283" s="66"/>
      <c r="EF283" s="66"/>
      <c r="EG283" s="66"/>
      <c r="EH283" s="66"/>
      <c r="EI283" s="66"/>
      <c r="EJ283" s="66"/>
      <c r="EK283" s="66"/>
      <c r="EL283" s="66"/>
      <c r="EM283" s="66"/>
      <c r="EN283" s="66"/>
      <c r="EO283" s="66"/>
      <c r="EP283" s="66"/>
    </row>
    <row r="284">
      <c r="A284" s="66"/>
      <c r="B284" s="66"/>
      <c r="C284" s="66"/>
      <c r="D284" s="66"/>
      <c r="E284" s="66"/>
      <c r="F284" s="66"/>
      <c r="G284" s="159"/>
      <c r="H284" s="159"/>
      <c r="I284" s="66"/>
      <c r="J284" s="160"/>
      <c r="K284" s="161"/>
      <c r="L284" s="161"/>
      <c r="M284" s="162"/>
      <c r="N284" s="162"/>
      <c r="O284" s="161"/>
      <c r="P284" s="161"/>
      <c r="Q284" s="161"/>
      <c r="R284" s="161"/>
      <c r="S284" s="163"/>
      <c r="T284" s="163"/>
      <c r="U284" s="163"/>
      <c r="V284" s="163"/>
      <c r="W284" s="164"/>
      <c r="X284" s="163"/>
      <c r="Y284" s="163"/>
      <c r="Z284" s="163"/>
      <c r="AA284" s="163"/>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c r="CY284" s="66"/>
      <c r="CZ284" s="66"/>
      <c r="DA284" s="66"/>
      <c r="DB284" s="66"/>
      <c r="DC284" s="66"/>
      <c r="DD284" s="66"/>
      <c r="DE284" s="66"/>
      <c r="DF284" s="66"/>
      <c r="DG284" s="66"/>
      <c r="DH284" s="66"/>
      <c r="DI284" s="66"/>
      <c r="DJ284" s="66"/>
      <c r="DK284" s="66"/>
      <c r="DL284" s="66"/>
      <c r="DM284" s="66"/>
      <c r="DN284" s="66"/>
      <c r="DO284" s="66"/>
      <c r="DP284" s="66"/>
      <c r="DQ284" s="66"/>
      <c r="DR284" s="66"/>
      <c r="DS284" s="66"/>
      <c r="DT284" s="66"/>
      <c r="DU284" s="66"/>
      <c r="DV284" s="66"/>
      <c r="DW284" s="66"/>
      <c r="DX284" s="66"/>
      <c r="DY284" s="66"/>
      <c r="DZ284" s="66"/>
      <c r="EA284" s="66"/>
      <c r="EB284" s="66"/>
      <c r="EC284" s="66"/>
      <c r="ED284" s="66"/>
      <c r="EE284" s="66"/>
      <c r="EF284" s="66"/>
      <c r="EG284" s="66"/>
      <c r="EH284" s="66"/>
      <c r="EI284" s="66"/>
      <c r="EJ284" s="66"/>
      <c r="EK284" s="66"/>
      <c r="EL284" s="66"/>
      <c r="EM284" s="66"/>
      <c r="EN284" s="66"/>
      <c r="EO284" s="66"/>
      <c r="EP284" s="66"/>
    </row>
    <row r="285">
      <c r="A285" s="66"/>
      <c r="B285" s="66"/>
      <c r="C285" s="66"/>
      <c r="D285" s="66"/>
      <c r="E285" s="66"/>
      <c r="F285" s="66"/>
      <c r="G285" s="159"/>
      <c r="H285" s="159"/>
      <c r="I285" s="66"/>
      <c r="J285" s="160"/>
      <c r="K285" s="161"/>
      <c r="L285" s="161"/>
      <c r="M285" s="162"/>
      <c r="N285" s="162"/>
      <c r="O285" s="161"/>
      <c r="P285" s="161"/>
      <c r="Q285" s="161"/>
      <c r="R285" s="161"/>
      <c r="S285" s="163"/>
      <c r="T285" s="163"/>
      <c r="U285" s="163"/>
      <c r="V285" s="163"/>
      <c r="W285" s="164"/>
      <c r="X285" s="163"/>
      <c r="Y285" s="163"/>
      <c r="Z285" s="163"/>
      <c r="AA285" s="163"/>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c r="CY285" s="66"/>
      <c r="CZ285" s="66"/>
      <c r="DA285" s="66"/>
      <c r="DB285" s="66"/>
      <c r="DC285" s="66"/>
      <c r="DD285" s="66"/>
      <c r="DE285" s="66"/>
      <c r="DF285" s="66"/>
      <c r="DG285" s="66"/>
      <c r="DH285" s="66"/>
      <c r="DI285" s="66"/>
      <c r="DJ285" s="66"/>
      <c r="DK285" s="66"/>
      <c r="DL285" s="66"/>
      <c r="DM285" s="66"/>
      <c r="DN285" s="66"/>
      <c r="DO285" s="66"/>
      <c r="DP285" s="66"/>
      <c r="DQ285" s="66"/>
      <c r="DR285" s="66"/>
      <c r="DS285" s="66"/>
      <c r="DT285" s="66"/>
      <c r="DU285" s="66"/>
      <c r="DV285" s="66"/>
      <c r="DW285" s="66"/>
      <c r="DX285" s="66"/>
      <c r="DY285" s="66"/>
      <c r="DZ285" s="66"/>
      <c r="EA285" s="66"/>
      <c r="EB285" s="66"/>
      <c r="EC285" s="66"/>
      <c r="ED285" s="66"/>
      <c r="EE285" s="66"/>
      <c r="EF285" s="66"/>
      <c r="EG285" s="66"/>
      <c r="EH285" s="66"/>
      <c r="EI285" s="66"/>
      <c r="EJ285" s="66"/>
      <c r="EK285" s="66"/>
      <c r="EL285" s="66"/>
      <c r="EM285" s="66"/>
      <c r="EN285" s="66"/>
      <c r="EO285" s="66"/>
      <c r="EP285" s="66"/>
    </row>
    <row r="286">
      <c r="A286" s="66"/>
      <c r="B286" s="66"/>
      <c r="C286" s="66"/>
      <c r="D286" s="66"/>
      <c r="E286" s="66"/>
      <c r="F286" s="66"/>
      <c r="G286" s="159"/>
      <c r="H286" s="159"/>
      <c r="I286" s="66"/>
      <c r="J286" s="160"/>
      <c r="K286" s="161"/>
      <c r="L286" s="161"/>
      <c r="M286" s="162"/>
      <c r="N286" s="162"/>
      <c r="O286" s="161"/>
      <c r="P286" s="161"/>
      <c r="Q286" s="161"/>
      <c r="R286" s="161"/>
      <c r="S286" s="163"/>
      <c r="T286" s="163"/>
      <c r="U286" s="163"/>
      <c r="V286" s="163"/>
      <c r="W286" s="164"/>
      <c r="X286" s="163"/>
      <c r="Y286" s="163"/>
      <c r="Z286" s="163"/>
      <c r="AA286" s="163"/>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c r="CY286" s="66"/>
      <c r="CZ286" s="66"/>
      <c r="DA286" s="66"/>
      <c r="DB286" s="66"/>
      <c r="DC286" s="66"/>
      <c r="DD286" s="66"/>
      <c r="DE286" s="66"/>
      <c r="DF286" s="66"/>
      <c r="DG286" s="66"/>
      <c r="DH286" s="66"/>
      <c r="DI286" s="66"/>
      <c r="DJ286" s="66"/>
      <c r="DK286" s="66"/>
      <c r="DL286" s="66"/>
      <c r="DM286" s="66"/>
      <c r="DN286" s="66"/>
      <c r="DO286" s="66"/>
      <c r="DP286" s="66"/>
      <c r="DQ286" s="66"/>
      <c r="DR286" s="66"/>
      <c r="DS286" s="66"/>
      <c r="DT286" s="66"/>
      <c r="DU286" s="66"/>
      <c r="DV286" s="66"/>
      <c r="DW286" s="66"/>
      <c r="DX286" s="66"/>
      <c r="DY286" s="66"/>
      <c r="DZ286" s="66"/>
      <c r="EA286" s="66"/>
      <c r="EB286" s="66"/>
      <c r="EC286" s="66"/>
      <c r="ED286" s="66"/>
      <c r="EE286" s="66"/>
      <c r="EF286" s="66"/>
      <c r="EG286" s="66"/>
      <c r="EH286" s="66"/>
      <c r="EI286" s="66"/>
      <c r="EJ286" s="66"/>
      <c r="EK286" s="66"/>
      <c r="EL286" s="66"/>
      <c r="EM286" s="66"/>
      <c r="EN286" s="66"/>
      <c r="EO286" s="66"/>
      <c r="EP286" s="66"/>
    </row>
    <row r="287">
      <c r="A287" s="66"/>
      <c r="B287" s="66"/>
      <c r="C287" s="66"/>
      <c r="D287" s="66"/>
      <c r="E287" s="66"/>
      <c r="F287" s="66"/>
      <c r="G287" s="159"/>
      <c r="H287" s="159"/>
      <c r="I287" s="66"/>
      <c r="J287" s="160"/>
      <c r="K287" s="161"/>
      <c r="L287" s="161"/>
      <c r="M287" s="162"/>
      <c r="N287" s="162"/>
      <c r="O287" s="161"/>
      <c r="P287" s="161"/>
      <c r="Q287" s="161"/>
      <c r="R287" s="161"/>
      <c r="S287" s="163"/>
      <c r="T287" s="163"/>
      <c r="U287" s="163"/>
      <c r="V287" s="163"/>
      <c r="W287" s="164"/>
      <c r="X287" s="163"/>
      <c r="Y287" s="163"/>
      <c r="Z287" s="163"/>
      <c r="AA287" s="163"/>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c r="CY287" s="66"/>
      <c r="CZ287" s="66"/>
      <c r="DA287" s="66"/>
      <c r="DB287" s="66"/>
      <c r="DC287" s="66"/>
      <c r="DD287" s="66"/>
      <c r="DE287" s="66"/>
      <c r="DF287" s="66"/>
      <c r="DG287" s="66"/>
      <c r="DH287" s="66"/>
      <c r="DI287" s="66"/>
      <c r="DJ287" s="66"/>
      <c r="DK287" s="66"/>
      <c r="DL287" s="66"/>
      <c r="DM287" s="66"/>
      <c r="DN287" s="66"/>
      <c r="DO287" s="66"/>
      <c r="DP287" s="66"/>
      <c r="DQ287" s="66"/>
      <c r="DR287" s="66"/>
      <c r="DS287" s="66"/>
      <c r="DT287" s="66"/>
      <c r="DU287" s="66"/>
      <c r="DV287" s="66"/>
      <c r="DW287" s="66"/>
      <c r="DX287" s="66"/>
      <c r="DY287" s="66"/>
      <c r="DZ287" s="66"/>
      <c r="EA287" s="66"/>
      <c r="EB287" s="66"/>
      <c r="EC287" s="66"/>
      <c r="ED287" s="66"/>
      <c r="EE287" s="66"/>
      <c r="EF287" s="66"/>
      <c r="EG287" s="66"/>
      <c r="EH287" s="66"/>
      <c r="EI287" s="66"/>
      <c r="EJ287" s="66"/>
      <c r="EK287" s="66"/>
      <c r="EL287" s="66"/>
      <c r="EM287" s="66"/>
      <c r="EN287" s="66"/>
      <c r="EO287" s="66"/>
      <c r="EP287" s="66"/>
    </row>
    <row r="288">
      <c r="A288" s="66"/>
      <c r="B288" s="66"/>
      <c r="C288" s="66"/>
      <c r="D288" s="66"/>
      <c r="E288" s="66"/>
      <c r="F288" s="66"/>
      <c r="G288" s="159"/>
      <c r="H288" s="159"/>
      <c r="I288" s="66"/>
      <c r="J288" s="160"/>
      <c r="K288" s="161"/>
      <c r="L288" s="161"/>
      <c r="M288" s="162"/>
      <c r="N288" s="162"/>
      <c r="O288" s="161"/>
      <c r="P288" s="161"/>
      <c r="Q288" s="161"/>
      <c r="R288" s="161"/>
      <c r="S288" s="163"/>
      <c r="T288" s="163"/>
      <c r="U288" s="163"/>
      <c r="V288" s="163"/>
      <c r="W288" s="164"/>
      <c r="X288" s="163"/>
      <c r="Y288" s="163"/>
      <c r="Z288" s="163"/>
      <c r="AA288" s="163"/>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c r="CY288" s="66"/>
      <c r="CZ288" s="66"/>
      <c r="DA288" s="66"/>
      <c r="DB288" s="66"/>
      <c r="DC288" s="66"/>
      <c r="DD288" s="66"/>
      <c r="DE288" s="66"/>
      <c r="DF288" s="66"/>
      <c r="DG288" s="66"/>
      <c r="DH288" s="66"/>
      <c r="DI288" s="66"/>
      <c r="DJ288" s="66"/>
      <c r="DK288" s="66"/>
      <c r="DL288" s="66"/>
      <c r="DM288" s="66"/>
      <c r="DN288" s="66"/>
      <c r="DO288" s="66"/>
      <c r="DP288" s="66"/>
      <c r="DQ288" s="66"/>
      <c r="DR288" s="66"/>
      <c r="DS288" s="66"/>
      <c r="DT288" s="66"/>
      <c r="DU288" s="66"/>
      <c r="DV288" s="66"/>
      <c r="DW288" s="66"/>
      <c r="DX288" s="66"/>
      <c r="DY288" s="66"/>
      <c r="DZ288" s="66"/>
      <c r="EA288" s="66"/>
      <c r="EB288" s="66"/>
      <c r="EC288" s="66"/>
      <c r="ED288" s="66"/>
      <c r="EE288" s="66"/>
      <c r="EF288" s="66"/>
      <c r="EG288" s="66"/>
      <c r="EH288" s="66"/>
      <c r="EI288" s="66"/>
      <c r="EJ288" s="66"/>
      <c r="EK288" s="66"/>
      <c r="EL288" s="66"/>
      <c r="EM288" s="66"/>
      <c r="EN288" s="66"/>
      <c r="EO288" s="66"/>
      <c r="EP288" s="66"/>
    </row>
    <row r="289">
      <c r="A289" s="66"/>
      <c r="B289" s="66"/>
      <c r="C289" s="66"/>
      <c r="D289" s="66"/>
      <c r="E289" s="66"/>
      <c r="F289" s="66"/>
      <c r="G289" s="159"/>
      <c r="H289" s="159"/>
      <c r="I289" s="66"/>
      <c r="J289" s="160"/>
      <c r="K289" s="161"/>
      <c r="L289" s="161"/>
      <c r="M289" s="162"/>
      <c r="N289" s="162"/>
      <c r="O289" s="161"/>
      <c r="P289" s="161"/>
      <c r="Q289" s="161"/>
      <c r="R289" s="161"/>
      <c r="S289" s="163"/>
      <c r="T289" s="163"/>
      <c r="U289" s="163"/>
      <c r="V289" s="163"/>
      <c r="W289" s="164"/>
      <c r="X289" s="163"/>
      <c r="Y289" s="163"/>
      <c r="Z289" s="163"/>
      <c r="AA289" s="163"/>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c r="CY289" s="66"/>
      <c r="CZ289" s="66"/>
      <c r="DA289" s="66"/>
      <c r="DB289" s="66"/>
      <c r="DC289" s="66"/>
      <c r="DD289" s="66"/>
      <c r="DE289" s="66"/>
      <c r="DF289" s="66"/>
      <c r="DG289" s="66"/>
      <c r="DH289" s="66"/>
      <c r="DI289" s="66"/>
      <c r="DJ289" s="66"/>
      <c r="DK289" s="66"/>
      <c r="DL289" s="66"/>
      <c r="DM289" s="66"/>
      <c r="DN289" s="66"/>
      <c r="DO289" s="66"/>
      <c r="DP289" s="66"/>
      <c r="DQ289" s="66"/>
      <c r="DR289" s="66"/>
      <c r="DS289" s="66"/>
      <c r="DT289" s="66"/>
      <c r="DU289" s="66"/>
      <c r="DV289" s="66"/>
      <c r="DW289" s="66"/>
      <c r="DX289" s="66"/>
      <c r="DY289" s="66"/>
      <c r="DZ289" s="66"/>
      <c r="EA289" s="66"/>
      <c r="EB289" s="66"/>
      <c r="EC289" s="66"/>
      <c r="ED289" s="66"/>
      <c r="EE289" s="66"/>
      <c r="EF289" s="66"/>
      <c r="EG289" s="66"/>
      <c r="EH289" s="66"/>
      <c r="EI289" s="66"/>
      <c r="EJ289" s="66"/>
      <c r="EK289" s="66"/>
      <c r="EL289" s="66"/>
      <c r="EM289" s="66"/>
      <c r="EN289" s="66"/>
      <c r="EO289" s="66"/>
      <c r="EP289" s="66"/>
    </row>
    <row r="290">
      <c r="A290" s="66"/>
      <c r="B290" s="66"/>
      <c r="C290" s="66"/>
      <c r="D290" s="66"/>
      <c r="E290" s="66"/>
      <c r="F290" s="66"/>
      <c r="G290" s="159"/>
      <c r="H290" s="159"/>
      <c r="I290" s="66"/>
      <c r="J290" s="160"/>
      <c r="K290" s="161"/>
      <c r="L290" s="161"/>
      <c r="M290" s="162"/>
      <c r="N290" s="162"/>
      <c r="O290" s="161"/>
      <c r="P290" s="161"/>
      <c r="Q290" s="161"/>
      <c r="R290" s="161"/>
      <c r="S290" s="163"/>
      <c r="T290" s="163"/>
      <c r="U290" s="163"/>
      <c r="V290" s="163"/>
      <c r="W290" s="164"/>
      <c r="X290" s="163"/>
      <c r="Y290" s="163"/>
      <c r="Z290" s="163"/>
      <c r="AA290" s="163"/>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c r="CY290" s="66"/>
      <c r="CZ290" s="66"/>
      <c r="DA290" s="66"/>
      <c r="DB290" s="66"/>
      <c r="DC290" s="66"/>
      <c r="DD290" s="66"/>
      <c r="DE290" s="66"/>
      <c r="DF290" s="66"/>
      <c r="DG290" s="66"/>
      <c r="DH290" s="66"/>
      <c r="DI290" s="66"/>
      <c r="DJ290" s="66"/>
      <c r="DK290" s="66"/>
      <c r="DL290" s="66"/>
      <c r="DM290" s="66"/>
      <c r="DN290" s="66"/>
      <c r="DO290" s="66"/>
      <c r="DP290" s="66"/>
      <c r="DQ290" s="66"/>
      <c r="DR290" s="66"/>
      <c r="DS290" s="66"/>
      <c r="DT290" s="66"/>
      <c r="DU290" s="66"/>
      <c r="DV290" s="66"/>
      <c r="DW290" s="66"/>
      <c r="DX290" s="66"/>
      <c r="DY290" s="66"/>
      <c r="DZ290" s="66"/>
      <c r="EA290" s="66"/>
      <c r="EB290" s="66"/>
      <c r="EC290" s="66"/>
      <c r="ED290" s="66"/>
      <c r="EE290" s="66"/>
      <c r="EF290" s="66"/>
      <c r="EG290" s="66"/>
      <c r="EH290" s="66"/>
      <c r="EI290" s="66"/>
      <c r="EJ290" s="66"/>
      <c r="EK290" s="66"/>
      <c r="EL290" s="66"/>
      <c r="EM290" s="66"/>
      <c r="EN290" s="66"/>
      <c r="EO290" s="66"/>
      <c r="EP290" s="66"/>
    </row>
    <row r="291">
      <c r="A291" s="66"/>
      <c r="B291" s="66"/>
      <c r="C291" s="66"/>
      <c r="D291" s="66"/>
      <c r="E291" s="66"/>
      <c r="F291" s="66"/>
      <c r="G291" s="159"/>
      <c r="H291" s="159"/>
      <c r="I291" s="66"/>
      <c r="J291" s="160"/>
      <c r="K291" s="161"/>
      <c r="L291" s="161"/>
      <c r="M291" s="162"/>
      <c r="N291" s="162"/>
      <c r="O291" s="161"/>
      <c r="P291" s="161"/>
      <c r="Q291" s="161"/>
      <c r="R291" s="161"/>
      <c r="S291" s="163"/>
      <c r="T291" s="163"/>
      <c r="U291" s="163"/>
      <c r="V291" s="163"/>
      <c r="W291" s="164"/>
      <c r="X291" s="163"/>
      <c r="Y291" s="163"/>
      <c r="Z291" s="163"/>
      <c r="AA291" s="163"/>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c r="CY291" s="66"/>
      <c r="CZ291" s="66"/>
      <c r="DA291" s="66"/>
      <c r="DB291" s="66"/>
      <c r="DC291" s="66"/>
      <c r="DD291" s="66"/>
      <c r="DE291" s="66"/>
      <c r="DF291" s="66"/>
      <c r="DG291" s="66"/>
      <c r="DH291" s="66"/>
      <c r="DI291" s="66"/>
      <c r="DJ291" s="66"/>
      <c r="DK291" s="66"/>
      <c r="DL291" s="66"/>
      <c r="DM291" s="66"/>
      <c r="DN291" s="66"/>
      <c r="DO291" s="66"/>
      <c r="DP291" s="66"/>
      <c r="DQ291" s="66"/>
      <c r="DR291" s="66"/>
      <c r="DS291" s="66"/>
      <c r="DT291" s="66"/>
      <c r="DU291" s="66"/>
      <c r="DV291" s="66"/>
      <c r="DW291" s="66"/>
      <c r="DX291" s="66"/>
      <c r="DY291" s="66"/>
      <c r="DZ291" s="66"/>
      <c r="EA291" s="66"/>
      <c r="EB291" s="66"/>
      <c r="EC291" s="66"/>
      <c r="ED291" s="66"/>
      <c r="EE291" s="66"/>
      <c r="EF291" s="66"/>
      <c r="EG291" s="66"/>
      <c r="EH291" s="66"/>
      <c r="EI291" s="66"/>
      <c r="EJ291" s="66"/>
      <c r="EK291" s="66"/>
      <c r="EL291" s="66"/>
      <c r="EM291" s="66"/>
      <c r="EN291" s="66"/>
      <c r="EO291" s="66"/>
      <c r="EP291" s="66"/>
    </row>
    <row r="292">
      <c r="A292" s="66"/>
      <c r="B292" s="66"/>
      <c r="C292" s="66"/>
      <c r="D292" s="66"/>
      <c r="E292" s="66"/>
      <c r="F292" s="66"/>
      <c r="G292" s="159"/>
      <c r="H292" s="159"/>
      <c r="I292" s="66"/>
      <c r="J292" s="160"/>
      <c r="K292" s="161"/>
      <c r="L292" s="161"/>
      <c r="M292" s="162"/>
      <c r="N292" s="162"/>
      <c r="O292" s="161"/>
      <c r="P292" s="161"/>
      <c r="Q292" s="161"/>
      <c r="R292" s="161"/>
      <c r="S292" s="163"/>
      <c r="T292" s="163"/>
      <c r="U292" s="163"/>
      <c r="V292" s="163"/>
      <c r="W292" s="164"/>
      <c r="X292" s="163"/>
      <c r="Y292" s="163"/>
      <c r="Z292" s="163"/>
      <c r="AA292" s="163"/>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c r="CY292" s="66"/>
      <c r="CZ292" s="66"/>
      <c r="DA292" s="66"/>
      <c r="DB292" s="66"/>
      <c r="DC292" s="66"/>
      <c r="DD292" s="66"/>
      <c r="DE292" s="66"/>
      <c r="DF292" s="66"/>
      <c r="DG292" s="66"/>
      <c r="DH292" s="66"/>
      <c r="DI292" s="66"/>
      <c r="DJ292" s="66"/>
      <c r="DK292" s="66"/>
      <c r="DL292" s="66"/>
      <c r="DM292" s="66"/>
      <c r="DN292" s="66"/>
      <c r="DO292" s="66"/>
      <c r="DP292" s="66"/>
      <c r="DQ292" s="66"/>
      <c r="DR292" s="66"/>
      <c r="DS292" s="66"/>
      <c r="DT292" s="66"/>
      <c r="DU292" s="66"/>
      <c r="DV292" s="66"/>
      <c r="DW292" s="66"/>
      <c r="DX292" s="66"/>
      <c r="DY292" s="66"/>
      <c r="DZ292" s="66"/>
      <c r="EA292" s="66"/>
      <c r="EB292" s="66"/>
      <c r="EC292" s="66"/>
      <c r="ED292" s="66"/>
      <c r="EE292" s="66"/>
      <c r="EF292" s="66"/>
      <c r="EG292" s="66"/>
      <c r="EH292" s="66"/>
      <c r="EI292" s="66"/>
      <c r="EJ292" s="66"/>
      <c r="EK292" s="66"/>
      <c r="EL292" s="66"/>
      <c r="EM292" s="66"/>
      <c r="EN292" s="66"/>
      <c r="EO292" s="66"/>
      <c r="EP292" s="66"/>
    </row>
    <row r="293">
      <c r="A293" s="66"/>
      <c r="B293" s="66"/>
      <c r="C293" s="66"/>
      <c r="D293" s="66"/>
      <c r="E293" s="66"/>
      <c r="F293" s="66"/>
      <c r="G293" s="159"/>
      <c r="H293" s="159"/>
      <c r="I293" s="66"/>
      <c r="J293" s="160"/>
      <c r="K293" s="161"/>
      <c r="L293" s="161"/>
      <c r="M293" s="162"/>
      <c r="N293" s="162"/>
      <c r="O293" s="161"/>
      <c r="P293" s="161"/>
      <c r="Q293" s="161"/>
      <c r="R293" s="161"/>
      <c r="S293" s="163"/>
      <c r="T293" s="163"/>
      <c r="U293" s="163"/>
      <c r="V293" s="163"/>
      <c r="W293" s="164"/>
      <c r="X293" s="163"/>
      <c r="Y293" s="163"/>
      <c r="Z293" s="163"/>
      <c r="AA293" s="163"/>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c r="CY293" s="66"/>
      <c r="CZ293" s="66"/>
      <c r="DA293" s="66"/>
      <c r="DB293" s="66"/>
      <c r="DC293" s="66"/>
      <c r="DD293" s="66"/>
      <c r="DE293" s="66"/>
      <c r="DF293" s="66"/>
      <c r="DG293" s="66"/>
      <c r="DH293" s="66"/>
      <c r="DI293" s="66"/>
      <c r="DJ293" s="66"/>
      <c r="DK293" s="66"/>
      <c r="DL293" s="66"/>
      <c r="DM293" s="66"/>
      <c r="DN293" s="66"/>
      <c r="DO293" s="66"/>
      <c r="DP293" s="66"/>
      <c r="DQ293" s="66"/>
      <c r="DR293" s="66"/>
      <c r="DS293" s="66"/>
      <c r="DT293" s="66"/>
      <c r="DU293" s="66"/>
      <c r="DV293" s="66"/>
      <c r="DW293" s="66"/>
      <c r="DX293" s="66"/>
      <c r="DY293" s="66"/>
      <c r="DZ293" s="66"/>
      <c r="EA293" s="66"/>
      <c r="EB293" s="66"/>
      <c r="EC293" s="66"/>
      <c r="ED293" s="66"/>
      <c r="EE293" s="66"/>
      <c r="EF293" s="66"/>
      <c r="EG293" s="66"/>
      <c r="EH293" s="66"/>
      <c r="EI293" s="66"/>
      <c r="EJ293" s="66"/>
      <c r="EK293" s="66"/>
      <c r="EL293" s="66"/>
      <c r="EM293" s="66"/>
      <c r="EN293" s="66"/>
      <c r="EO293" s="66"/>
      <c r="EP293" s="66"/>
    </row>
    <row r="294">
      <c r="A294" s="66"/>
      <c r="B294" s="66"/>
      <c r="C294" s="66"/>
      <c r="D294" s="66"/>
      <c r="E294" s="66"/>
      <c r="F294" s="66"/>
      <c r="G294" s="159"/>
      <c r="H294" s="159"/>
      <c r="I294" s="66"/>
      <c r="J294" s="160"/>
      <c r="K294" s="161"/>
      <c r="L294" s="161"/>
      <c r="M294" s="162"/>
      <c r="N294" s="162"/>
      <c r="O294" s="161"/>
      <c r="P294" s="161"/>
      <c r="Q294" s="161"/>
      <c r="R294" s="161"/>
      <c r="S294" s="163"/>
      <c r="T294" s="163"/>
      <c r="U294" s="163"/>
      <c r="V294" s="163"/>
      <c r="W294" s="164"/>
      <c r="X294" s="163"/>
      <c r="Y294" s="163"/>
      <c r="Z294" s="163"/>
      <c r="AA294" s="163"/>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c r="CY294" s="66"/>
      <c r="CZ294" s="66"/>
      <c r="DA294" s="66"/>
      <c r="DB294" s="66"/>
      <c r="DC294" s="66"/>
      <c r="DD294" s="66"/>
      <c r="DE294" s="66"/>
      <c r="DF294" s="66"/>
      <c r="DG294" s="66"/>
      <c r="DH294" s="66"/>
      <c r="DI294" s="66"/>
      <c r="DJ294" s="66"/>
      <c r="DK294" s="66"/>
      <c r="DL294" s="66"/>
      <c r="DM294" s="66"/>
      <c r="DN294" s="66"/>
      <c r="DO294" s="66"/>
      <c r="DP294" s="66"/>
      <c r="DQ294" s="66"/>
      <c r="DR294" s="66"/>
      <c r="DS294" s="66"/>
      <c r="DT294" s="66"/>
      <c r="DU294" s="66"/>
      <c r="DV294" s="66"/>
      <c r="DW294" s="66"/>
      <c r="DX294" s="66"/>
      <c r="DY294" s="66"/>
      <c r="DZ294" s="66"/>
      <c r="EA294" s="66"/>
      <c r="EB294" s="66"/>
      <c r="EC294" s="66"/>
      <c r="ED294" s="66"/>
      <c r="EE294" s="66"/>
      <c r="EF294" s="66"/>
      <c r="EG294" s="66"/>
      <c r="EH294" s="66"/>
      <c r="EI294" s="66"/>
      <c r="EJ294" s="66"/>
      <c r="EK294" s="66"/>
      <c r="EL294" s="66"/>
      <c r="EM294" s="66"/>
      <c r="EN294" s="66"/>
      <c r="EO294" s="66"/>
      <c r="EP294" s="66"/>
    </row>
    <row r="295">
      <c r="A295" s="66"/>
      <c r="B295" s="66"/>
      <c r="C295" s="66"/>
      <c r="D295" s="66"/>
      <c r="E295" s="66"/>
      <c r="F295" s="66"/>
      <c r="G295" s="159"/>
      <c r="H295" s="159"/>
      <c r="I295" s="66"/>
      <c r="J295" s="160"/>
      <c r="K295" s="161"/>
      <c r="L295" s="161"/>
      <c r="M295" s="162"/>
      <c r="N295" s="162"/>
      <c r="O295" s="161"/>
      <c r="P295" s="161"/>
      <c r="Q295" s="161"/>
      <c r="R295" s="161"/>
      <c r="S295" s="163"/>
      <c r="T295" s="163"/>
      <c r="U295" s="163"/>
      <c r="V295" s="163"/>
      <c r="W295" s="164"/>
      <c r="X295" s="163"/>
      <c r="Y295" s="163"/>
      <c r="Z295" s="163"/>
      <c r="AA295" s="163"/>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c r="CY295" s="66"/>
      <c r="CZ295" s="66"/>
      <c r="DA295" s="66"/>
      <c r="DB295" s="66"/>
      <c r="DC295" s="66"/>
      <c r="DD295" s="66"/>
      <c r="DE295" s="66"/>
      <c r="DF295" s="66"/>
      <c r="DG295" s="66"/>
      <c r="DH295" s="66"/>
      <c r="DI295" s="66"/>
      <c r="DJ295" s="66"/>
      <c r="DK295" s="66"/>
      <c r="DL295" s="66"/>
      <c r="DM295" s="66"/>
      <c r="DN295" s="66"/>
      <c r="DO295" s="66"/>
      <c r="DP295" s="66"/>
      <c r="DQ295" s="66"/>
      <c r="DR295" s="66"/>
      <c r="DS295" s="66"/>
      <c r="DT295" s="66"/>
      <c r="DU295" s="66"/>
      <c r="DV295" s="66"/>
      <c r="DW295" s="66"/>
      <c r="DX295" s="66"/>
      <c r="DY295" s="66"/>
      <c r="DZ295" s="66"/>
      <c r="EA295" s="66"/>
      <c r="EB295" s="66"/>
      <c r="EC295" s="66"/>
      <c r="ED295" s="66"/>
      <c r="EE295" s="66"/>
      <c r="EF295" s="66"/>
      <c r="EG295" s="66"/>
      <c r="EH295" s="66"/>
      <c r="EI295" s="66"/>
      <c r="EJ295" s="66"/>
      <c r="EK295" s="66"/>
      <c r="EL295" s="66"/>
      <c r="EM295" s="66"/>
      <c r="EN295" s="66"/>
      <c r="EO295" s="66"/>
      <c r="EP295" s="66"/>
    </row>
    <row r="296">
      <c r="A296" s="66"/>
      <c r="B296" s="66"/>
      <c r="C296" s="66"/>
      <c r="D296" s="66"/>
      <c r="E296" s="66"/>
      <c r="F296" s="66"/>
      <c r="G296" s="159"/>
      <c r="H296" s="159"/>
      <c r="I296" s="66"/>
      <c r="J296" s="160"/>
      <c r="K296" s="161"/>
      <c r="L296" s="161"/>
      <c r="M296" s="162"/>
      <c r="N296" s="162"/>
      <c r="O296" s="161"/>
      <c r="P296" s="161"/>
      <c r="Q296" s="161"/>
      <c r="R296" s="161"/>
      <c r="S296" s="163"/>
      <c r="T296" s="163"/>
      <c r="U296" s="163"/>
      <c r="V296" s="163"/>
      <c r="W296" s="164"/>
      <c r="X296" s="163"/>
      <c r="Y296" s="163"/>
      <c r="Z296" s="163"/>
      <c r="AA296" s="163"/>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c r="CY296" s="66"/>
      <c r="CZ296" s="66"/>
      <c r="DA296" s="66"/>
      <c r="DB296" s="66"/>
      <c r="DC296" s="66"/>
      <c r="DD296" s="66"/>
      <c r="DE296" s="66"/>
      <c r="DF296" s="66"/>
      <c r="DG296" s="66"/>
      <c r="DH296" s="66"/>
      <c r="DI296" s="66"/>
      <c r="DJ296" s="66"/>
      <c r="DK296" s="66"/>
      <c r="DL296" s="66"/>
      <c r="DM296" s="66"/>
      <c r="DN296" s="66"/>
      <c r="DO296" s="66"/>
      <c r="DP296" s="66"/>
      <c r="DQ296" s="66"/>
      <c r="DR296" s="66"/>
      <c r="DS296" s="66"/>
      <c r="DT296" s="66"/>
      <c r="DU296" s="66"/>
      <c r="DV296" s="66"/>
      <c r="DW296" s="66"/>
      <c r="DX296" s="66"/>
      <c r="DY296" s="66"/>
      <c r="DZ296" s="66"/>
      <c r="EA296" s="66"/>
      <c r="EB296" s="66"/>
      <c r="EC296" s="66"/>
      <c r="ED296" s="66"/>
      <c r="EE296" s="66"/>
      <c r="EF296" s="66"/>
      <c r="EG296" s="66"/>
      <c r="EH296" s="66"/>
      <c r="EI296" s="66"/>
      <c r="EJ296" s="66"/>
      <c r="EK296" s="66"/>
      <c r="EL296" s="66"/>
      <c r="EM296" s="66"/>
      <c r="EN296" s="66"/>
      <c r="EO296" s="66"/>
      <c r="EP296" s="66"/>
    </row>
    <row r="297">
      <c r="A297" s="66"/>
      <c r="B297" s="66"/>
      <c r="C297" s="66"/>
      <c r="D297" s="66"/>
      <c r="E297" s="66"/>
      <c r="F297" s="66"/>
      <c r="G297" s="159"/>
      <c r="H297" s="159"/>
      <c r="I297" s="66"/>
      <c r="J297" s="160"/>
      <c r="K297" s="161"/>
      <c r="L297" s="161"/>
      <c r="M297" s="162"/>
      <c r="N297" s="162"/>
      <c r="O297" s="161"/>
      <c r="P297" s="161"/>
      <c r="Q297" s="161"/>
      <c r="R297" s="161"/>
      <c r="S297" s="163"/>
      <c r="T297" s="163"/>
      <c r="U297" s="163"/>
      <c r="V297" s="163"/>
      <c r="W297" s="164"/>
      <c r="X297" s="163"/>
      <c r="Y297" s="163"/>
      <c r="Z297" s="163"/>
      <c r="AA297" s="163"/>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c r="CY297" s="66"/>
      <c r="CZ297" s="66"/>
      <c r="DA297" s="66"/>
      <c r="DB297" s="66"/>
      <c r="DC297" s="66"/>
      <c r="DD297" s="66"/>
      <c r="DE297" s="66"/>
      <c r="DF297" s="66"/>
      <c r="DG297" s="66"/>
      <c r="DH297" s="66"/>
      <c r="DI297" s="66"/>
      <c r="DJ297" s="66"/>
      <c r="DK297" s="66"/>
      <c r="DL297" s="66"/>
      <c r="DM297" s="66"/>
      <c r="DN297" s="66"/>
      <c r="DO297" s="66"/>
      <c r="DP297" s="66"/>
      <c r="DQ297" s="66"/>
      <c r="DR297" s="66"/>
      <c r="DS297" s="66"/>
      <c r="DT297" s="66"/>
      <c r="DU297" s="66"/>
      <c r="DV297" s="66"/>
      <c r="DW297" s="66"/>
      <c r="DX297" s="66"/>
      <c r="DY297" s="66"/>
      <c r="DZ297" s="66"/>
      <c r="EA297" s="66"/>
      <c r="EB297" s="66"/>
      <c r="EC297" s="66"/>
      <c r="ED297" s="66"/>
      <c r="EE297" s="66"/>
      <c r="EF297" s="66"/>
      <c r="EG297" s="66"/>
      <c r="EH297" s="66"/>
      <c r="EI297" s="66"/>
      <c r="EJ297" s="66"/>
      <c r="EK297" s="66"/>
      <c r="EL297" s="66"/>
      <c r="EM297" s="66"/>
      <c r="EN297" s="66"/>
      <c r="EO297" s="66"/>
      <c r="EP297" s="66"/>
    </row>
    <row r="298">
      <c r="A298" s="66"/>
      <c r="B298" s="66"/>
      <c r="C298" s="66"/>
      <c r="D298" s="66"/>
      <c r="E298" s="66"/>
      <c r="F298" s="66"/>
      <c r="G298" s="159"/>
      <c r="H298" s="159"/>
      <c r="I298" s="66"/>
      <c r="J298" s="160"/>
      <c r="K298" s="161"/>
      <c r="L298" s="161"/>
      <c r="M298" s="162"/>
      <c r="N298" s="162"/>
      <c r="O298" s="161"/>
      <c r="P298" s="161"/>
      <c r="Q298" s="161"/>
      <c r="R298" s="161"/>
      <c r="S298" s="163"/>
      <c r="T298" s="163"/>
      <c r="U298" s="163"/>
      <c r="V298" s="163"/>
      <c r="W298" s="164"/>
      <c r="X298" s="163"/>
      <c r="Y298" s="163"/>
      <c r="Z298" s="163"/>
      <c r="AA298" s="163"/>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c r="CY298" s="66"/>
      <c r="CZ298" s="66"/>
      <c r="DA298" s="66"/>
      <c r="DB298" s="66"/>
      <c r="DC298" s="66"/>
      <c r="DD298" s="66"/>
      <c r="DE298" s="66"/>
      <c r="DF298" s="66"/>
      <c r="DG298" s="66"/>
      <c r="DH298" s="66"/>
      <c r="DI298" s="66"/>
      <c r="DJ298" s="66"/>
      <c r="DK298" s="66"/>
      <c r="DL298" s="66"/>
      <c r="DM298" s="66"/>
      <c r="DN298" s="66"/>
      <c r="DO298" s="66"/>
      <c r="DP298" s="66"/>
      <c r="DQ298" s="66"/>
      <c r="DR298" s="66"/>
      <c r="DS298" s="66"/>
      <c r="DT298" s="66"/>
      <c r="DU298" s="66"/>
      <c r="DV298" s="66"/>
      <c r="DW298" s="66"/>
      <c r="DX298" s="66"/>
      <c r="DY298" s="66"/>
      <c r="DZ298" s="66"/>
      <c r="EA298" s="66"/>
      <c r="EB298" s="66"/>
      <c r="EC298" s="66"/>
      <c r="ED298" s="66"/>
      <c r="EE298" s="66"/>
      <c r="EF298" s="66"/>
      <c r="EG298" s="66"/>
      <c r="EH298" s="66"/>
      <c r="EI298" s="66"/>
      <c r="EJ298" s="66"/>
      <c r="EK298" s="66"/>
      <c r="EL298" s="66"/>
      <c r="EM298" s="66"/>
      <c r="EN298" s="66"/>
      <c r="EO298" s="66"/>
      <c r="EP298" s="66"/>
    </row>
    <row r="299">
      <c r="A299" s="66"/>
      <c r="B299" s="66"/>
      <c r="C299" s="66"/>
      <c r="D299" s="66"/>
      <c r="E299" s="66"/>
      <c r="F299" s="66"/>
      <c r="G299" s="159"/>
      <c r="H299" s="159"/>
      <c r="I299" s="66"/>
      <c r="J299" s="160"/>
      <c r="K299" s="161"/>
      <c r="L299" s="161"/>
      <c r="M299" s="162"/>
      <c r="N299" s="162"/>
      <c r="O299" s="161"/>
      <c r="P299" s="161"/>
      <c r="Q299" s="161"/>
      <c r="R299" s="161"/>
      <c r="S299" s="163"/>
      <c r="T299" s="163"/>
      <c r="U299" s="163"/>
      <c r="V299" s="163"/>
      <c r="W299" s="164"/>
      <c r="X299" s="163"/>
      <c r="Y299" s="163"/>
      <c r="Z299" s="163"/>
      <c r="AA299" s="163"/>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c r="CY299" s="66"/>
      <c r="CZ299" s="66"/>
      <c r="DA299" s="66"/>
      <c r="DB299" s="66"/>
      <c r="DC299" s="66"/>
      <c r="DD299" s="66"/>
      <c r="DE299" s="66"/>
      <c r="DF299" s="66"/>
      <c r="DG299" s="66"/>
      <c r="DH299" s="66"/>
      <c r="DI299" s="66"/>
      <c r="DJ299" s="66"/>
      <c r="DK299" s="66"/>
      <c r="DL299" s="66"/>
      <c r="DM299" s="66"/>
      <c r="DN299" s="66"/>
      <c r="DO299" s="66"/>
      <c r="DP299" s="66"/>
      <c r="DQ299" s="66"/>
      <c r="DR299" s="66"/>
      <c r="DS299" s="66"/>
      <c r="DT299" s="66"/>
      <c r="DU299" s="66"/>
      <c r="DV299" s="66"/>
      <c r="DW299" s="66"/>
      <c r="DX299" s="66"/>
      <c r="DY299" s="66"/>
      <c r="DZ299" s="66"/>
      <c r="EA299" s="66"/>
      <c r="EB299" s="66"/>
      <c r="EC299" s="66"/>
      <c r="ED299" s="66"/>
      <c r="EE299" s="66"/>
      <c r="EF299" s="66"/>
      <c r="EG299" s="66"/>
      <c r="EH299" s="66"/>
      <c r="EI299" s="66"/>
      <c r="EJ299" s="66"/>
      <c r="EK299" s="66"/>
      <c r="EL299" s="66"/>
      <c r="EM299" s="66"/>
      <c r="EN299" s="66"/>
      <c r="EO299" s="66"/>
      <c r="EP299" s="66"/>
    </row>
    <row r="300">
      <c r="A300" s="66"/>
      <c r="B300" s="66"/>
      <c r="C300" s="66"/>
      <c r="D300" s="66"/>
      <c r="E300" s="66"/>
      <c r="F300" s="66"/>
      <c r="G300" s="159"/>
      <c r="H300" s="159"/>
      <c r="I300" s="66"/>
      <c r="J300" s="160"/>
      <c r="K300" s="161"/>
      <c r="L300" s="161"/>
      <c r="M300" s="162"/>
      <c r="N300" s="162"/>
      <c r="O300" s="161"/>
      <c r="P300" s="161"/>
      <c r="Q300" s="161"/>
      <c r="R300" s="161"/>
      <c r="S300" s="163"/>
      <c r="T300" s="163"/>
      <c r="U300" s="163"/>
      <c r="V300" s="163"/>
      <c r="W300" s="164"/>
      <c r="X300" s="163"/>
      <c r="Y300" s="163"/>
      <c r="Z300" s="163"/>
      <c r="AA300" s="163"/>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c r="CY300" s="66"/>
      <c r="CZ300" s="66"/>
      <c r="DA300" s="66"/>
      <c r="DB300" s="66"/>
      <c r="DC300" s="66"/>
      <c r="DD300" s="66"/>
      <c r="DE300" s="66"/>
      <c r="DF300" s="66"/>
      <c r="DG300" s="66"/>
      <c r="DH300" s="66"/>
      <c r="DI300" s="66"/>
      <c r="DJ300" s="66"/>
      <c r="DK300" s="66"/>
      <c r="DL300" s="66"/>
      <c r="DM300" s="66"/>
      <c r="DN300" s="66"/>
      <c r="DO300" s="66"/>
      <c r="DP300" s="66"/>
      <c r="DQ300" s="66"/>
      <c r="DR300" s="66"/>
      <c r="DS300" s="66"/>
      <c r="DT300" s="66"/>
      <c r="DU300" s="66"/>
      <c r="DV300" s="66"/>
      <c r="DW300" s="66"/>
      <c r="DX300" s="66"/>
      <c r="DY300" s="66"/>
      <c r="DZ300" s="66"/>
      <c r="EA300" s="66"/>
      <c r="EB300" s="66"/>
      <c r="EC300" s="66"/>
      <c r="ED300" s="66"/>
      <c r="EE300" s="66"/>
      <c r="EF300" s="66"/>
      <c r="EG300" s="66"/>
      <c r="EH300" s="66"/>
      <c r="EI300" s="66"/>
      <c r="EJ300" s="66"/>
      <c r="EK300" s="66"/>
      <c r="EL300" s="66"/>
      <c r="EM300" s="66"/>
      <c r="EN300" s="66"/>
      <c r="EO300" s="66"/>
      <c r="EP300" s="66"/>
    </row>
    <row r="301">
      <c r="A301" s="66"/>
      <c r="B301" s="66"/>
      <c r="C301" s="66"/>
      <c r="D301" s="66"/>
      <c r="E301" s="66"/>
      <c r="F301" s="66"/>
      <c r="G301" s="159"/>
      <c r="H301" s="159"/>
      <c r="I301" s="66"/>
      <c r="J301" s="160"/>
      <c r="K301" s="161"/>
      <c r="L301" s="161"/>
      <c r="M301" s="162"/>
      <c r="N301" s="162"/>
      <c r="O301" s="161"/>
      <c r="P301" s="161"/>
      <c r="Q301" s="161"/>
      <c r="R301" s="161"/>
      <c r="S301" s="163"/>
      <c r="T301" s="163"/>
      <c r="U301" s="163"/>
      <c r="V301" s="163"/>
      <c r="W301" s="164"/>
      <c r="X301" s="163"/>
      <c r="Y301" s="163"/>
      <c r="Z301" s="163"/>
      <c r="AA301" s="163"/>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c r="CY301" s="66"/>
      <c r="CZ301" s="66"/>
      <c r="DA301" s="66"/>
      <c r="DB301" s="66"/>
      <c r="DC301" s="66"/>
      <c r="DD301" s="66"/>
      <c r="DE301" s="66"/>
      <c r="DF301" s="66"/>
      <c r="DG301" s="66"/>
      <c r="DH301" s="66"/>
      <c r="DI301" s="66"/>
      <c r="DJ301" s="66"/>
      <c r="DK301" s="66"/>
      <c r="DL301" s="66"/>
      <c r="DM301" s="66"/>
      <c r="DN301" s="66"/>
      <c r="DO301" s="66"/>
      <c r="DP301" s="66"/>
      <c r="DQ301" s="66"/>
      <c r="DR301" s="66"/>
      <c r="DS301" s="66"/>
      <c r="DT301" s="66"/>
      <c r="DU301" s="66"/>
      <c r="DV301" s="66"/>
      <c r="DW301" s="66"/>
      <c r="DX301" s="66"/>
      <c r="DY301" s="66"/>
      <c r="DZ301" s="66"/>
      <c r="EA301" s="66"/>
      <c r="EB301" s="66"/>
      <c r="EC301" s="66"/>
      <c r="ED301" s="66"/>
      <c r="EE301" s="66"/>
      <c r="EF301" s="66"/>
      <c r="EG301" s="66"/>
      <c r="EH301" s="66"/>
      <c r="EI301" s="66"/>
      <c r="EJ301" s="66"/>
      <c r="EK301" s="66"/>
      <c r="EL301" s="66"/>
      <c r="EM301" s="66"/>
      <c r="EN301" s="66"/>
      <c r="EO301" s="66"/>
      <c r="EP301" s="66"/>
    </row>
    <row r="302">
      <c r="A302" s="66"/>
      <c r="B302" s="66"/>
      <c r="C302" s="66"/>
      <c r="D302" s="66"/>
      <c r="E302" s="66"/>
      <c r="F302" s="66"/>
      <c r="G302" s="159"/>
      <c r="H302" s="159"/>
      <c r="I302" s="66"/>
      <c r="J302" s="160"/>
      <c r="K302" s="161"/>
      <c r="L302" s="161"/>
      <c r="M302" s="162"/>
      <c r="N302" s="162"/>
      <c r="O302" s="161"/>
      <c r="P302" s="161"/>
      <c r="Q302" s="161"/>
      <c r="R302" s="161"/>
      <c r="S302" s="163"/>
      <c r="T302" s="163"/>
      <c r="U302" s="163"/>
      <c r="V302" s="163"/>
      <c r="W302" s="164"/>
      <c r="X302" s="163"/>
      <c r="Y302" s="163"/>
      <c r="Z302" s="163"/>
      <c r="AA302" s="163"/>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c r="CY302" s="66"/>
      <c r="CZ302" s="66"/>
      <c r="DA302" s="66"/>
      <c r="DB302" s="66"/>
      <c r="DC302" s="66"/>
      <c r="DD302" s="66"/>
      <c r="DE302" s="66"/>
      <c r="DF302" s="66"/>
      <c r="DG302" s="66"/>
      <c r="DH302" s="66"/>
      <c r="DI302" s="66"/>
      <c r="DJ302" s="66"/>
      <c r="DK302" s="66"/>
      <c r="DL302" s="66"/>
      <c r="DM302" s="66"/>
      <c r="DN302" s="66"/>
      <c r="DO302" s="66"/>
      <c r="DP302" s="66"/>
      <c r="DQ302" s="66"/>
      <c r="DR302" s="66"/>
      <c r="DS302" s="66"/>
      <c r="DT302" s="66"/>
      <c r="DU302" s="66"/>
      <c r="DV302" s="66"/>
      <c r="DW302" s="66"/>
      <c r="DX302" s="66"/>
      <c r="DY302" s="66"/>
      <c r="DZ302" s="66"/>
      <c r="EA302" s="66"/>
      <c r="EB302" s="66"/>
      <c r="EC302" s="66"/>
      <c r="ED302" s="66"/>
      <c r="EE302" s="66"/>
      <c r="EF302" s="66"/>
      <c r="EG302" s="66"/>
      <c r="EH302" s="66"/>
      <c r="EI302" s="66"/>
      <c r="EJ302" s="66"/>
      <c r="EK302" s="66"/>
      <c r="EL302" s="66"/>
      <c r="EM302" s="66"/>
      <c r="EN302" s="66"/>
      <c r="EO302" s="66"/>
      <c r="EP302" s="66"/>
    </row>
    <row r="303">
      <c r="A303" s="66"/>
      <c r="B303" s="66"/>
      <c r="C303" s="66"/>
      <c r="D303" s="66"/>
      <c r="E303" s="66"/>
      <c r="F303" s="66"/>
      <c r="G303" s="159"/>
      <c r="H303" s="159"/>
      <c r="I303" s="66"/>
      <c r="J303" s="160"/>
      <c r="K303" s="161"/>
      <c r="L303" s="161"/>
      <c r="M303" s="162"/>
      <c r="N303" s="162"/>
      <c r="O303" s="161"/>
      <c r="P303" s="161"/>
      <c r="Q303" s="161"/>
      <c r="R303" s="161"/>
      <c r="S303" s="163"/>
      <c r="T303" s="163"/>
      <c r="U303" s="163"/>
      <c r="V303" s="163"/>
      <c r="W303" s="164"/>
      <c r="X303" s="163"/>
      <c r="Y303" s="163"/>
      <c r="Z303" s="163"/>
      <c r="AA303" s="163"/>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6"/>
      <c r="DI303" s="66"/>
      <c r="DJ303" s="66"/>
      <c r="DK303" s="66"/>
      <c r="DL303" s="66"/>
      <c r="DM303" s="66"/>
      <c r="DN303" s="66"/>
      <c r="DO303" s="66"/>
      <c r="DP303" s="66"/>
      <c r="DQ303" s="66"/>
      <c r="DR303" s="66"/>
      <c r="DS303" s="66"/>
      <c r="DT303" s="66"/>
      <c r="DU303" s="66"/>
      <c r="DV303" s="66"/>
      <c r="DW303" s="66"/>
      <c r="DX303" s="66"/>
      <c r="DY303" s="66"/>
      <c r="DZ303" s="66"/>
      <c r="EA303" s="66"/>
      <c r="EB303" s="66"/>
      <c r="EC303" s="66"/>
      <c r="ED303" s="66"/>
      <c r="EE303" s="66"/>
      <c r="EF303" s="66"/>
      <c r="EG303" s="66"/>
      <c r="EH303" s="66"/>
      <c r="EI303" s="66"/>
      <c r="EJ303" s="66"/>
      <c r="EK303" s="66"/>
      <c r="EL303" s="66"/>
      <c r="EM303" s="66"/>
      <c r="EN303" s="66"/>
      <c r="EO303" s="66"/>
      <c r="EP303" s="66"/>
    </row>
    <row r="304">
      <c r="A304" s="66"/>
      <c r="B304" s="66"/>
      <c r="C304" s="66"/>
      <c r="D304" s="66"/>
      <c r="E304" s="66"/>
      <c r="F304" s="66"/>
      <c r="G304" s="159"/>
      <c r="H304" s="159"/>
      <c r="I304" s="66"/>
      <c r="J304" s="160"/>
      <c r="K304" s="161"/>
      <c r="L304" s="161"/>
      <c r="M304" s="162"/>
      <c r="N304" s="162"/>
      <c r="O304" s="161"/>
      <c r="P304" s="161"/>
      <c r="Q304" s="161"/>
      <c r="R304" s="161"/>
      <c r="S304" s="163"/>
      <c r="T304" s="163"/>
      <c r="U304" s="163"/>
      <c r="V304" s="163"/>
      <c r="W304" s="164"/>
      <c r="X304" s="163"/>
      <c r="Y304" s="163"/>
      <c r="Z304" s="163"/>
      <c r="AA304" s="163"/>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c r="CD304" s="66"/>
      <c r="CE304" s="66"/>
      <c r="CF304" s="66"/>
      <c r="CG304" s="66"/>
      <c r="CH304" s="66"/>
      <c r="CI304" s="66"/>
      <c r="CJ304" s="66"/>
      <c r="CK304" s="66"/>
      <c r="CL304" s="66"/>
      <c r="CM304" s="66"/>
      <c r="CN304" s="66"/>
      <c r="CO304" s="66"/>
      <c r="CP304" s="66"/>
      <c r="CQ304" s="66"/>
      <c r="CR304" s="66"/>
      <c r="CS304" s="66"/>
      <c r="CT304" s="66"/>
      <c r="CU304" s="66"/>
      <c r="CV304" s="66"/>
      <c r="CW304" s="66"/>
      <c r="CX304" s="66"/>
      <c r="CY304" s="66"/>
      <c r="CZ304" s="66"/>
      <c r="DA304" s="66"/>
      <c r="DB304" s="66"/>
      <c r="DC304" s="66"/>
      <c r="DD304" s="66"/>
      <c r="DE304" s="66"/>
      <c r="DF304" s="66"/>
      <c r="DG304" s="66"/>
      <c r="DH304" s="66"/>
      <c r="DI304" s="66"/>
      <c r="DJ304" s="66"/>
      <c r="DK304" s="66"/>
      <c r="DL304" s="66"/>
      <c r="DM304" s="66"/>
      <c r="DN304" s="66"/>
      <c r="DO304" s="66"/>
      <c r="DP304" s="66"/>
      <c r="DQ304" s="66"/>
      <c r="DR304" s="66"/>
      <c r="DS304" s="66"/>
      <c r="DT304" s="66"/>
      <c r="DU304" s="66"/>
      <c r="DV304" s="66"/>
      <c r="DW304" s="66"/>
      <c r="DX304" s="66"/>
      <c r="DY304" s="66"/>
      <c r="DZ304" s="66"/>
      <c r="EA304" s="66"/>
      <c r="EB304" s="66"/>
      <c r="EC304" s="66"/>
      <c r="ED304" s="66"/>
      <c r="EE304" s="66"/>
      <c r="EF304" s="66"/>
      <c r="EG304" s="66"/>
      <c r="EH304" s="66"/>
      <c r="EI304" s="66"/>
      <c r="EJ304" s="66"/>
      <c r="EK304" s="66"/>
      <c r="EL304" s="66"/>
      <c r="EM304" s="66"/>
      <c r="EN304" s="66"/>
      <c r="EO304" s="66"/>
      <c r="EP304" s="66"/>
    </row>
    <row r="305">
      <c r="A305" s="66"/>
      <c r="B305" s="66"/>
      <c r="C305" s="66"/>
      <c r="D305" s="66"/>
      <c r="E305" s="66"/>
      <c r="F305" s="66"/>
      <c r="G305" s="159"/>
      <c r="H305" s="159"/>
      <c r="I305" s="66"/>
      <c r="J305" s="160"/>
      <c r="K305" s="161"/>
      <c r="L305" s="161"/>
      <c r="M305" s="162"/>
      <c r="N305" s="162"/>
      <c r="O305" s="161"/>
      <c r="P305" s="161"/>
      <c r="Q305" s="161"/>
      <c r="R305" s="161"/>
      <c r="S305" s="163"/>
      <c r="T305" s="163"/>
      <c r="U305" s="163"/>
      <c r="V305" s="163"/>
      <c r="W305" s="164"/>
      <c r="X305" s="163"/>
      <c r="Y305" s="163"/>
      <c r="Z305" s="163"/>
      <c r="AA305" s="163"/>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c r="CD305" s="66"/>
      <c r="CE305" s="66"/>
      <c r="CF305" s="66"/>
      <c r="CG305" s="66"/>
      <c r="CH305" s="66"/>
      <c r="CI305" s="66"/>
      <c r="CJ305" s="66"/>
      <c r="CK305" s="66"/>
      <c r="CL305" s="66"/>
      <c r="CM305" s="66"/>
      <c r="CN305" s="66"/>
      <c r="CO305" s="66"/>
      <c r="CP305" s="66"/>
      <c r="CQ305" s="66"/>
      <c r="CR305" s="66"/>
      <c r="CS305" s="66"/>
      <c r="CT305" s="66"/>
      <c r="CU305" s="66"/>
      <c r="CV305" s="66"/>
      <c r="CW305" s="66"/>
      <c r="CX305" s="66"/>
      <c r="CY305" s="66"/>
      <c r="CZ305" s="66"/>
      <c r="DA305" s="66"/>
      <c r="DB305" s="66"/>
      <c r="DC305" s="66"/>
      <c r="DD305" s="66"/>
      <c r="DE305" s="66"/>
      <c r="DF305" s="66"/>
      <c r="DG305" s="66"/>
      <c r="DH305" s="66"/>
      <c r="DI305" s="66"/>
      <c r="DJ305" s="66"/>
      <c r="DK305" s="66"/>
      <c r="DL305" s="66"/>
      <c r="DM305" s="66"/>
      <c r="DN305" s="66"/>
      <c r="DO305" s="66"/>
      <c r="DP305" s="66"/>
      <c r="DQ305" s="66"/>
      <c r="DR305" s="66"/>
      <c r="DS305" s="66"/>
      <c r="DT305" s="66"/>
      <c r="DU305" s="66"/>
      <c r="DV305" s="66"/>
      <c r="DW305" s="66"/>
      <c r="DX305" s="66"/>
      <c r="DY305" s="66"/>
      <c r="DZ305" s="66"/>
      <c r="EA305" s="66"/>
      <c r="EB305" s="66"/>
      <c r="EC305" s="66"/>
      <c r="ED305" s="66"/>
      <c r="EE305" s="66"/>
      <c r="EF305" s="66"/>
      <c r="EG305" s="66"/>
      <c r="EH305" s="66"/>
      <c r="EI305" s="66"/>
      <c r="EJ305" s="66"/>
      <c r="EK305" s="66"/>
      <c r="EL305" s="66"/>
      <c r="EM305" s="66"/>
      <c r="EN305" s="66"/>
      <c r="EO305" s="66"/>
      <c r="EP305" s="66"/>
    </row>
    <row r="306">
      <c r="A306" s="66"/>
      <c r="B306" s="66"/>
      <c r="C306" s="66"/>
      <c r="D306" s="66"/>
      <c r="E306" s="66"/>
      <c r="F306" s="66"/>
      <c r="G306" s="159"/>
      <c r="H306" s="159"/>
      <c r="I306" s="66"/>
      <c r="J306" s="160"/>
      <c r="K306" s="161"/>
      <c r="L306" s="161"/>
      <c r="M306" s="162"/>
      <c r="N306" s="162"/>
      <c r="O306" s="161"/>
      <c r="P306" s="161"/>
      <c r="Q306" s="161"/>
      <c r="R306" s="161"/>
      <c r="S306" s="163"/>
      <c r="T306" s="163"/>
      <c r="U306" s="163"/>
      <c r="V306" s="163"/>
      <c r="W306" s="164"/>
      <c r="X306" s="163"/>
      <c r="Y306" s="163"/>
      <c r="Z306" s="163"/>
      <c r="AA306" s="163"/>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c r="CD306" s="66"/>
      <c r="CE306" s="66"/>
      <c r="CF306" s="66"/>
      <c r="CG306" s="66"/>
      <c r="CH306" s="66"/>
      <c r="CI306" s="66"/>
      <c r="CJ306" s="66"/>
      <c r="CK306" s="66"/>
      <c r="CL306" s="66"/>
      <c r="CM306" s="66"/>
      <c r="CN306" s="66"/>
      <c r="CO306" s="66"/>
      <c r="CP306" s="66"/>
      <c r="CQ306" s="66"/>
      <c r="CR306" s="66"/>
      <c r="CS306" s="66"/>
      <c r="CT306" s="66"/>
      <c r="CU306" s="66"/>
      <c r="CV306" s="66"/>
      <c r="CW306" s="66"/>
      <c r="CX306" s="66"/>
      <c r="CY306" s="66"/>
      <c r="CZ306" s="66"/>
      <c r="DA306" s="66"/>
      <c r="DB306" s="66"/>
      <c r="DC306" s="66"/>
      <c r="DD306" s="66"/>
      <c r="DE306" s="66"/>
      <c r="DF306" s="66"/>
      <c r="DG306" s="66"/>
      <c r="DH306" s="66"/>
      <c r="DI306" s="66"/>
      <c r="DJ306" s="66"/>
      <c r="DK306" s="66"/>
      <c r="DL306" s="66"/>
      <c r="DM306" s="66"/>
      <c r="DN306" s="66"/>
      <c r="DO306" s="66"/>
      <c r="DP306" s="66"/>
      <c r="DQ306" s="66"/>
      <c r="DR306" s="66"/>
      <c r="DS306" s="66"/>
      <c r="DT306" s="66"/>
      <c r="DU306" s="66"/>
      <c r="DV306" s="66"/>
      <c r="DW306" s="66"/>
      <c r="DX306" s="66"/>
      <c r="DY306" s="66"/>
      <c r="DZ306" s="66"/>
      <c r="EA306" s="66"/>
      <c r="EB306" s="66"/>
      <c r="EC306" s="66"/>
      <c r="ED306" s="66"/>
      <c r="EE306" s="66"/>
      <c r="EF306" s="66"/>
      <c r="EG306" s="66"/>
      <c r="EH306" s="66"/>
      <c r="EI306" s="66"/>
      <c r="EJ306" s="66"/>
      <c r="EK306" s="66"/>
      <c r="EL306" s="66"/>
      <c r="EM306" s="66"/>
      <c r="EN306" s="66"/>
      <c r="EO306" s="66"/>
      <c r="EP306" s="66"/>
    </row>
    <row r="307">
      <c r="A307" s="66"/>
      <c r="B307" s="66"/>
      <c r="C307" s="66"/>
      <c r="D307" s="66"/>
      <c r="E307" s="66"/>
      <c r="F307" s="66"/>
      <c r="G307" s="159"/>
      <c r="H307" s="159"/>
      <c r="I307" s="66"/>
      <c r="J307" s="160"/>
      <c r="K307" s="161"/>
      <c r="L307" s="161"/>
      <c r="M307" s="162"/>
      <c r="N307" s="162"/>
      <c r="O307" s="161"/>
      <c r="P307" s="161"/>
      <c r="Q307" s="161"/>
      <c r="R307" s="161"/>
      <c r="S307" s="163"/>
      <c r="T307" s="163"/>
      <c r="U307" s="163"/>
      <c r="V307" s="163"/>
      <c r="W307" s="164"/>
      <c r="X307" s="163"/>
      <c r="Y307" s="163"/>
      <c r="Z307" s="163"/>
      <c r="AA307" s="163"/>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c r="CY307" s="66"/>
      <c r="CZ307" s="66"/>
      <c r="DA307" s="66"/>
      <c r="DB307" s="66"/>
      <c r="DC307" s="66"/>
      <c r="DD307" s="66"/>
      <c r="DE307" s="66"/>
      <c r="DF307" s="66"/>
      <c r="DG307" s="66"/>
      <c r="DH307" s="66"/>
      <c r="DI307" s="66"/>
      <c r="DJ307" s="66"/>
      <c r="DK307" s="66"/>
      <c r="DL307" s="66"/>
      <c r="DM307" s="66"/>
      <c r="DN307" s="66"/>
      <c r="DO307" s="66"/>
      <c r="DP307" s="66"/>
      <c r="DQ307" s="66"/>
      <c r="DR307" s="66"/>
      <c r="DS307" s="66"/>
      <c r="DT307" s="66"/>
      <c r="DU307" s="66"/>
      <c r="DV307" s="66"/>
      <c r="DW307" s="66"/>
      <c r="DX307" s="66"/>
      <c r="DY307" s="66"/>
      <c r="DZ307" s="66"/>
      <c r="EA307" s="66"/>
      <c r="EB307" s="66"/>
      <c r="EC307" s="66"/>
      <c r="ED307" s="66"/>
      <c r="EE307" s="66"/>
      <c r="EF307" s="66"/>
      <c r="EG307" s="66"/>
      <c r="EH307" s="66"/>
      <c r="EI307" s="66"/>
      <c r="EJ307" s="66"/>
      <c r="EK307" s="66"/>
      <c r="EL307" s="66"/>
      <c r="EM307" s="66"/>
      <c r="EN307" s="66"/>
      <c r="EO307" s="66"/>
      <c r="EP307" s="66"/>
    </row>
    <row r="308">
      <c r="A308" s="66"/>
      <c r="B308" s="66"/>
      <c r="C308" s="66"/>
      <c r="D308" s="66"/>
      <c r="E308" s="66"/>
      <c r="F308" s="66"/>
      <c r="G308" s="159"/>
      <c r="H308" s="159"/>
      <c r="I308" s="66"/>
      <c r="J308" s="160"/>
      <c r="K308" s="161"/>
      <c r="L308" s="161"/>
      <c r="M308" s="162"/>
      <c r="N308" s="162"/>
      <c r="O308" s="161"/>
      <c r="P308" s="161"/>
      <c r="Q308" s="161"/>
      <c r="R308" s="161"/>
      <c r="S308" s="163"/>
      <c r="T308" s="163"/>
      <c r="U308" s="163"/>
      <c r="V308" s="163"/>
      <c r="W308" s="164"/>
      <c r="X308" s="163"/>
      <c r="Y308" s="163"/>
      <c r="Z308" s="163"/>
      <c r="AA308" s="163"/>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6"/>
      <c r="BZ308" s="66"/>
      <c r="CA308" s="66"/>
      <c r="CB308" s="66"/>
      <c r="CC308" s="66"/>
      <c r="CD308" s="66"/>
      <c r="CE308" s="66"/>
      <c r="CF308" s="66"/>
      <c r="CG308" s="66"/>
      <c r="CH308" s="66"/>
      <c r="CI308" s="66"/>
      <c r="CJ308" s="66"/>
      <c r="CK308" s="66"/>
      <c r="CL308" s="66"/>
      <c r="CM308" s="66"/>
      <c r="CN308" s="66"/>
      <c r="CO308" s="66"/>
      <c r="CP308" s="66"/>
      <c r="CQ308" s="66"/>
      <c r="CR308" s="66"/>
      <c r="CS308" s="66"/>
      <c r="CT308" s="66"/>
      <c r="CU308" s="66"/>
      <c r="CV308" s="66"/>
      <c r="CW308" s="66"/>
      <c r="CX308" s="66"/>
      <c r="CY308" s="66"/>
      <c r="CZ308" s="66"/>
      <c r="DA308" s="66"/>
      <c r="DB308" s="66"/>
      <c r="DC308" s="66"/>
      <c r="DD308" s="66"/>
      <c r="DE308" s="66"/>
      <c r="DF308" s="66"/>
      <c r="DG308" s="66"/>
      <c r="DH308" s="66"/>
      <c r="DI308" s="66"/>
      <c r="DJ308" s="66"/>
      <c r="DK308" s="66"/>
      <c r="DL308" s="66"/>
      <c r="DM308" s="66"/>
      <c r="DN308" s="66"/>
      <c r="DO308" s="66"/>
      <c r="DP308" s="66"/>
      <c r="DQ308" s="66"/>
      <c r="DR308" s="66"/>
      <c r="DS308" s="66"/>
      <c r="DT308" s="66"/>
      <c r="DU308" s="66"/>
      <c r="DV308" s="66"/>
      <c r="DW308" s="66"/>
      <c r="DX308" s="66"/>
      <c r="DY308" s="66"/>
      <c r="DZ308" s="66"/>
      <c r="EA308" s="66"/>
      <c r="EB308" s="66"/>
      <c r="EC308" s="66"/>
      <c r="ED308" s="66"/>
      <c r="EE308" s="66"/>
      <c r="EF308" s="66"/>
      <c r="EG308" s="66"/>
      <c r="EH308" s="66"/>
      <c r="EI308" s="66"/>
      <c r="EJ308" s="66"/>
      <c r="EK308" s="66"/>
      <c r="EL308" s="66"/>
      <c r="EM308" s="66"/>
      <c r="EN308" s="66"/>
      <c r="EO308" s="66"/>
      <c r="EP308" s="66"/>
    </row>
    <row r="309">
      <c r="A309" s="66"/>
      <c r="B309" s="66"/>
      <c r="C309" s="66"/>
      <c r="D309" s="66"/>
      <c r="E309" s="66"/>
      <c r="F309" s="66"/>
      <c r="G309" s="159"/>
      <c r="H309" s="159"/>
      <c r="I309" s="66"/>
      <c r="J309" s="160"/>
      <c r="K309" s="161"/>
      <c r="L309" s="161"/>
      <c r="M309" s="162"/>
      <c r="N309" s="162"/>
      <c r="O309" s="161"/>
      <c r="P309" s="161"/>
      <c r="Q309" s="161"/>
      <c r="R309" s="161"/>
      <c r="S309" s="163"/>
      <c r="T309" s="163"/>
      <c r="U309" s="163"/>
      <c r="V309" s="163"/>
      <c r="W309" s="164"/>
      <c r="X309" s="163"/>
      <c r="Y309" s="163"/>
      <c r="Z309" s="163"/>
      <c r="AA309" s="163"/>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6"/>
      <c r="BZ309" s="66"/>
      <c r="CA309" s="66"/>
      <c r="CB309" s="66"/>
      <c r="CC309" s="66"/>
      <c r="CD309" s="66"/>
      <c r="CE309" s="66"/>
      <c r="CF309" s="66"/>
      <c r="CG309" s="66"/>
      <c r="CH309" s="66"/>
      <c r="CI309" s="66"/>
      <c r="CJ309" s="66"/>
      <c r="CK309" s="66"/>
      <c r="CL309" s="66"/>
      <c r="CM309" s="66"/>
      <c r="CN309" s="66"/>
      <c r="CO309" s="66"/>
      <c r="CP309" s="66"/>
      <c r="CQ309" s="66"/>
      <c r="CR309" s="66"/>
      <c r="CS309" s="66"/>
      <c r="CT309" s="66"/>
      <c r="CU309" s="66"/>
      <c r="CV309" s="66"/>
      <c r="CW309" s="66"/>
      <c r="CX309" s="66"/>
      <c r="CY309" s="66"/>
      <c r="CZ309" s="66"/>
      <c r="DA309" s="66"/>
      <c r="DB309" s="66"/>
      <c r="DC309" s="66"/>
      <c r="DD309" s="66"/>
      <c r="DE309" s="66"/>
      <c r="DF309" s="66"/>
      <c r="DG309" s="66"/>
      <c r="DH309" s="66"/>
      <c r="DI309" s="66"/>
      <c r="DJ309" s="66"/>
      <c r="DK309" s="66"/>
      <c r="DL309" s="66"/>
      <c r="DM309" s="66"/>
      <c r="DN309" s="66"/>
      <c r="DO309" s="66"/>
      <c r="DP309" s="66"/>
      <c r="DQ309" s="66"/>
      <c r="DR309" s="66"/>
      <c r="DS309" s="66"/>
      <c r="DT309" s="66"/>
      <c r="DU309" s="66"/>
      <c r="DV309" s="66"/>
      <c r="DW309" s="66"/>
      <c r="DX309" s="66"/>
      <c r="DY309" s="66"/>
      <c r="DZ309" s="66"/>
      <c r="EA309" s="66"/>
      <c r="EB309" s="66"/>
      <c r="EC309" s="66"/>
      <c r="ED309" s="66"/>
      <c r="EE309" s="66"/>
      <c r="EF309" s="66"/>
      <c r="EG309" s="66"/>
      <c r="EH309" s="66"/>
      <c r="EI309" s="66"/>
      <c r="EJ309" s="66"/>
      <c r="EK309" s="66"/>
      <c r="EL309" s="66"/>
      <c r="EM309" s="66"/>
      <c r="EN309" s="66"/>
      <c r="EO309" s="66"/>
      <c r="EP309" s="66"/>
    </row>
    <row r="310">
      <c r="A310" s="66"/>
      <c r="B310" s="66"/>
      <c r="C310" s="66"/>
      <c r="D310" s="66"/>
      <c r="E310" s="66"/>
      <c r="F310" s="66"/>
      <c r="G310" s="159"/>
      <c r="H310" s="159"/>
      <c r="I310" s="66"/>
      <c r="J310" s="160"/>
      <c r="K310" s="161"/>
      <c r="L310" s="161"/>
      <c r="M310" s="162"/>
      <c r="N310" s="162"/>
      <c r="O310" s="161"/>
      <c r="P310" s="161"/>
      <c r="Q310" s="161"/>
      <c r="R310" s="161"/>
      <c r="S310" s="163"/>
      <c r="T310" s="163"/>
      <c r="U310" s="163"/>
      <c r="V310" s="163"/>
      <c r="W310" s="164"/>
      <c r="X310" s="163"/>
      <c r="Y310" s="163"/>
      <c r="Z310" s="163"/>
      <c r="AA310" s="163"/>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6"/>
      <c r="BZ310" s="66"/>
      <c r="CA310" s="66"/>
      <c r="CB310" s="66"/>
      <c r="CC310" s="66"/>
      <c r="CD310" s="66"/>
      <c r="CE310" s="66"/>
      <c r="CF310" s="66"/>
      <c r="CG310" s="66"/>
      <c r="CH310" s="66"/>
      <c r="CI310" s="66"/>
      <c r="CJ310" s="66"/>
      <c r="CK310" s="66"/>
      <c r="CL310" s="66"/>
      <c r="CM310" s="66"/>
      <c r="CN310" s="66"/>
      <c r="CO310" s="66"/>
      <c r="CP310" s="66"/>
      <c r="CQ310" s="66"/>
      <c r="CR310" s="66"/>
      <c r="CS310" s="66"/>
      <c r="CT310" s="66"/>
      <c r="CU310" s="66"/>
      <c r="CV310" s="66"/>
      <c r="CW310" s="66"/>
      <c r="CX310" s="66"/>
      <c r="CY310" s="66"/>
      <c r="CZ310" s="66"/>
      <c r="DA310" s="66"/>
      <c r="DB310" s="66"/>
      <c r="DC310" s="66"/>
      <c r="DD310" s="66"/>
      <c r="DE310" s="66"/>
      <c r="DF310" s="66"/>
      <c r="DG310" s="66"/>
      <c r="DH310" s="66"/>
      <c r="DI310" s="66"/>
      <c r="DJ310" s="66"/>
      <c r="DK310" s="66"/>
      <c r="DL310" s="66"/>
      <c r="DM310" s="66"/>
      <c r="DN310" s="66"/>
      <c r="DO310" s="66"/>
      <c r="DP310" s="66"/>
      <c r="DQ310" s="66"/>
      <c r="DR310" s="66"/>
      <c r="DS310" s="66"/>
      <c r="DT310" s="66"/>
      <c r="DU310" s="66"/>
      <c r="DV310" s="66"/>
      <c r="DW310" s="66"/>
      <c r="DX310" s="66"/>
      <c r="DY310" s="66"/>
      <c r="DZ310" s="66"/>
      <c r="EA310" s="66"/>
      <c r="EB310" s="66"/>
      <c r="EC310" s="66"/>
      <c r="ED310" s="66"/>
      <c r="EE310" s="66"/>
      <c r="EF310" s="66"/>
      <c r="EG310" s="66"/>
      <c r="EH310" s="66"/>
      <c r="EI310" s="66"/>
      <c r="EJ310" s="66"/>
      <c r="EK310" s="66"/>
      <c r="EL310" s="66"/>
      <c r="EM310" s="66"/>
      <c r="EN310" s="66"/>
      <c r="EO310" s="66"/>
      <c r="EP310" s="66"/>
    </row>
    <row r="311">
      <c r="A311" s="66"/>
      <c r="B311" s="66"/>
      <c r="C311" s="66"/>
      <c r="D311" s="66"/>
      <c r="E311" s="66"/>
      <c r="F311" s="66"/>
      <c r="G311" s="159"/>
      <c r="H311" s="159"/>
      <c r="I311" s="66"/>
      <c r="J311" s="160"/>
      <c r="K311" s="161"/>
      <c r="L311" s="161"/>
      <c r="M311" s="162"/>
      <c r="N311" s="162"/>
      <c r="O311" s="161"/>
      <c r="P311" s="161"/>
      <c r="Q311" s="161"/>
      <c r="R311" s="161"/>
      <c r="S311" s="163"/>
      <c r="T311" s="163"/>
      <c r="U311" s="163"/>
      <c r="V311" s="163"/>
      <c r="W311" s="164"/>
      <c r="X311" s="163"/>
      <c r="Y311" s="163"/>
      <c r="Z311" s="163"/>
      <c r="AA311" s="163"/>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6"/>
      <c r="BZ311" s="66"/>
      <c r="CA311" s="66"/>
      <c r="CB311" s="66"/>
      <c r="CC311" s="66"/>
      <c r="CD311" s="66"/>
      <c r="CE311" s="66"/>
      <c r="CF311" s="66"/>
      <c r="CG311" s="66"/>
      <c r="CH311" s="66"/>
      <c r="CI311" s="66"/>
      <c r="CJ311" s="66"/>
      <c r="CK311" s="66"/>
      <c r="CL311" s="66"/>
      <c r="CM311" s="66"/>
      <c r="CN311" s="66"/>
      <c r="CO311" s="66"/>
      <c r="CP311" s="66"/>
      <c r="CQ311" s="66"/>
      <c r="CR311" s="66"/>
      <c r="CS311" s="66"/>
      <c r="CT311" s="66"/>
      <c r="CU311" s="66"/>
      <c r="CV311" s="66"/>
      <c r="CW311" s="66"/>
      <c r="CX311" s="66"/>
      <c r="CY311" s="66"/>
      <c r="CZ311" s="66"/>
      <c r="DA311" s="66"/>
      <c r="DB311" s="66"/>
      <c r="DC311" s="66"/>
      <c r="DD311" s="66"/>
      <c r="DE311" s="66"/>
      <c r="DF311" s="66"/>
      <c r="DG311" s="66"/>
      <c r="DH311" s="66"/>
      <c r="DI311" s="66"/>
      <c r="DJ311" s="66"/>
      <c r="DK311" s="66"/>
      <c r="DL311" s="66"/>
      <c r="DM311" s="66"/>
      <c r="DN311" s="66"/>
      <c r="DO311" s="66"/>
      <c r="DP311" s="66"/>
      <c r="DQ311" s="66"/>
      <c r="DR311" s="66"/>
      <c r="DS311" s="66"/>
      <c r="DT311" s="66"/>
      <c r="DU311" s="66"/>
      <c r="DV311" s="66"/>
      <c r="DW311" s="66"/>
      <c r="DX311" s="66"/>
      <c r="DY311" s="66"/>
      <c r="DZ311" s="66"/>
      <c r="EA311" s="66"/>
      <c r="EB311" s="66"/>
      <c r="EC311" s="66"/>
      <c r="ED311" s="66"/>
      <c r="EE311" s="66"/>
      <c r="EF311" s="66"/>
      <c r="EG311" s="66"/>
      <c r="EH311" s="66"/>
      <c r="EI311" s="66"/>
      <c r="EJ311" s="66"/>
      <c r="EK311" s="66"/>
      <c r="EL311" s="66"/>
      <c r="EM311" s="66"/>
      <c r="EN311" s="66"/>
      <c r="EO311" s="66"/>
      <c r="EP311" s="66"/>
    </row>
    <row r="312">
      <c r="A312" s="66"/>
      <c r="B312" s="66"/>
      <c r="C312" s="66"/>
      <c r="D312" s="66"/>
      <c r="E312" s="66"/>
      <c r="F312" s="66"/>
      <c r="G312" s="159"/>
      <c r="H312" s="159"/>
      <c r="I312" s="66"/>
      <c r="J312" s="160"/>
      <c r="K312" s="161"/>
      <c r="L312" s="161"/>
      <c r="M312" s="162"/>
      <c r="N312" s="162"/>
      <c r="O312" s="161"/>
      <c r="P312" s="161"/>
      <c r="Q312" s="161"/>
      <c r="R312" s="161"/>
      <c r="S312" s="163"/>
      <c r="T312" s="163"/>
      <c r="U312" s="163"/>
      <c r="V312" s="163"/>
      <c r="W312" s="164"/>
      <c r="X312" s="163"/>
      <c r="Y312" s="163"/>
      <c r="Z312" s="163"/>
      <c r="AA312" s="163"/>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6"/>
      <c r="BZ312" s="66"/>
      <c r="CA312" s="66"/>
      <c r="CB312" s="66"/>
      <c r="CC312" s="66"/>
      <c r="CD312" s="66"/>
      <c r="CE312" s="66"/>
      <c r="CF312" s="66"/>
      <c r="CG312" s="66"/>
      <c r="CH312" s="66"/>
      <c r="CI312" s="66"/>
      <c r="CJ312" s="66"/>
      <c r="CK312" s="66"/>
      <c r="CL312" s="66"/>
      <c r="CM312" s="66"/>
      <c r="CN312" s="66"/>
      <c r="CO312" s="66"/>
      <c r="CP312" s="66"/>
      <c r="CQ312" s="66"/>
      <c r="CR312" s="66"/>
      <c r="CS312" s="66"/>
      <c r="CT312" s="66"/>
      <c r="CU312" s="66"/>
      <c r="CV312" s="66"/>
      <c r="CW312" s="66"/>
      <c r="CX312" s="66"/>
      <c r="CY312" s="66"/>
      <c r="CZ312" s="66"/>
      <c r="DA312" s="66"/>
      <c r="DB312" s="66"/>
      <c r="DC312" s="66"/>
      <c r="DD312" s="66"/>
      <c r="DE312" s="66"/>
      <c r="DF312" s="66"/>
      <c r="DG312" s="66"/>
      <c r="DH312" s="66"/>
      <c r="DI312" s="66"/>
      <c r="DJ312" s="66"/>
      <c r="DK312" s="66"/>
      <c r="DL312" s="66"/>
      <c r="DM312" s="66"/>
      <c r="DN312" s="66"/>
      <c r="DO312" s="66"/>
      <c r="DP312" s="66"/>
      <c r="DQ312" s="66"/>
      <c r="DR312" s="66"/>
      <c r="DS312" s="66"/>
      <c r="DT312" s="66"/>
      <c r="DU312" s="66"/>
      <c r="DV312" s="66"/>
      <c r="DW312" s="66"/>
      <c r="DX312" s="66"/>
      <c r="DY312" s="66"/>
      <c r="DZ312" s="66"/>
      <c r="EA312" s="66"/>
      <c r="EB312" s="66"/>
      <c r="EC312" s="66"/>
      <c r="ED312" s="66"/>
      <c r="EE312" s="66"/>
      <c r="EF312" s="66"/>
      <c r="EG312" s="66"/>
      <c r="EH312" s="66"/>
      <c r="EI312" s="66"/>
      <c r="EJ312" s="66"/>
      <c r="EK312" s="66"/>
      <c r="EL312" s="66"/>
      <c r="EM312" s="66"/>
      <c r="EN312" s="66"/>
      <c r="EO312" s="66"/>
      <c r="EP312" s="66"/>
    </row>
    <row r="313">
      <c r="A313" s="66"/>
      <c r="B313" s="66"/>
      <c r="C313" s="66"/>
      <c r="D313" s="66"/>
      <c r="E313" s="66"/>
      <c r="F313" s="66"/>
      <c r="G313" s="159"/>
      <c r="H313" s="159"/>
      <c r="I313" s="66"/>
      <c r="J313" s="160"/>
      <c r="K313" s="161"/>
      <c r="L313" s="161"/>
      <c r="M313" s="162"/>
      <c r="N313" s="162"/>
      <c r="O313" s="161"/>
      <c r="P313" s="161"/>
      <c r="Q313" s="161"/>
      <c r="R313" s="161"/>
      <c r="S313" s="163"/>
      <c r="T313" s="163"/>
      <c r="U313" s="163"/>
      <c r="V313" s="163"/>
      <c r="W313" s="164"/>
      <c r="X313" s="163"/>
      <c r="Y313" s="163"/>
      <c r="Z313" s="163"/>
      <c r="AA313" s="163"/>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6"/>
      <c r="BZ313" s="66"/>
      <c r="CA313" s="66"/>
      <c r="CB313" s="66"/>
      <c r="CC313" s="66"/>
      <c r="CD313" s="66"/>
      <c r="CE313" s="66"/>
      <c r="CF313" s="66"/>
      <c r="CG313" s="66"/>
      <c r="CH313" s="66"/>
      <c r="CI313" s="66"/>
      <c r="CJ313" s="66"/>
      <c r="CK313" s="66"/>
      <c r="CL313" s="66"/>
      <c r="CM313" s="66"/>
      <c r="CN313" s="66"/>
      <c r="CO313" s="66"/>
      <c r="CP313" s="66"/>
      <c r="CQ313" s="66"/>
      <c r="CR313" s="66"/>
      <c r="CS313" s="66"/>
      <c r="CT313" s="66"/>
      <c r="CU313" s="66"/>
      <c r="CV313" s="66"/>
      <c r="CW313" s="66"/>
      <c r="CX313" s="66"/>
      <c r="CY313" s="66"/>
      <c r="CZ313" s="66"/>
      <c r="DA313" s="66"/>
      <c r="DB313" s="66"/>
      <c r="DC313" s="66"/>
      <c r="DD313" s="66"/>
      <c r="DE313" s="66"/>
      <c r="DF313" s="66"/>
      <c r="DG313" s="66"/>
      <c r="DH313" s="66"/>
      <c r="DI313" s="66"/>
      <c r="DJ313" s="66"/>
      <c r="DK313" s="66"/>
      <c r="DL313" s="66"/>
      <c r="DM313" s="66"/>
      <c r="DN313" s="66"/>
      <c r="DO313" s="66"/>
      <c r="DP313" s="66"/>
      <c r="DQ313" s="66"/>
      <c r="DR313" s="66"/>
      <c r="DS313" s="66"/>
      <c r="DT313" s="66"/>
      <c r="DU313" s="66"/>
      <c r="DV313" s="66"/>
      <c r="DW313" s="66"/>
      <c r="DX313" s="66"/>
      <c r="DY313" s="66"/>
      <c r="DZ313" s="66"/>
      <c r="EA313" s="66"/>
      <c r="EB313" s="66"/>
      <c r="EC313" s="66"/>
      <c r="ED313" s="66"/>
      <c r="EE313" s="66"/>
      <c r="EF313" s="66"/>
      <c r="EG313" s="66"/>
      <c r="EH313" s="66"/>
      <c r="EI313" s="66"/>
      <c r="EJ313" s="66"/>
      <c r="EK313" s="66"/>
      <c r="EL313" s="66"/>
      <c r="EM313" s="66"/>
      <c r="EN313" s="66"/>
      <c r="EO313" s="66"/>
      <c r="EP313" s="66"/>
    </row>
    <row r="314">
      <c r="A314" s="66"/>
      <c r="B314" s="66"/>
      <c r="C314" s="66"/>
      <c r="D314" s="66"/>
      <c r="E314" s="66"/>
      <c r="F314" s="66"/>
      <c r="G314" s="159"/>
      <c r="H314" s="159"/>
      <c r="I314" s="66"/>
      <c r="J314" s="160"/>
      <c r="K314" s="161"/>
      <c r="L314" s="161"/>
      <c r="M314" s="162"/>
      <c r="N314" s="162"/>
      <c r="O314" s="161"/>
      <c r="P314" s="161"/>
      <c r="Q314" s="161"/>
      <c r="R314" s="161"/>
      <c r="S314" s="163"/>
      <c r="T314" s="163"/>
      <c r="U314" s="163"/>
      <c r="V314" s="163"/>
      <c r="W314" s="164"/>
      <c r="X314" s="163"/>
      <c r="Y314" s="163"/>
      <c r="Z314" s="163"/>
      <c r="AA314" s="163"/>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6"/>
      <c r="BZ314" s="66"/>
      <c r="CA314" s="66"/>
      <c r="CB314" s="66"/>
      <c r="CC314" s="66"/>
      <c r="CD314" s="66"/>
      <c r="CE314" s="66"/>
      <c r="CF314" s="66"/>
      <c r="CG314" s="66"/>
      <c r="CH314" s="66"/>
      <c r="CI314" s="66"/>
      <c r="CJ314" s="66"/>
      <c r="CK314" s="66"/>
      <c r="CL314" s="66"/>
      <c r="CM314" s="66"/>
      <c r="CN314" s="66"/>
      <c r="CO314" s="66"/>
      <c r="CP314" s="66"/>
      <c r="CQ314" s="66"/>
      <c r="CR314" s="66"/>
      <c r="CS314" s="66"/>
      <c r="CT314" s="66"/>
      <c r="CU314" s="66"/>
      <c r="CV314" s="66"/>
      <c r="CW314" s="66"/>
      <c r="CX314" s="66"/>
      <c r="CY314" s="66"/>
      <c r="CZ314" s="66"/>
      <c r="DA314" s="66"/>
      <c r="DB314" s="66"/>
      <c r="DC314" s="66"/>
      <c r="DD314" s="66"/>
      <c r="DE314" s="66"/>
      <c r="DF314" s="66"/>
      <c r="DG314" s="66"/>
      <c r="DH314" s="66"/>
      <c r="DI314" s="66"/>
      <c r="DJ314" s="66"/>
      <c r="DK314" s="66"/>
      <c r="DL314" s="66"/>
      <c r="DM314" s="66"/>
      <c r="DN314" s="66"/>
      <c r="DO314" s="66"/>
      <c r="DP314" s="66"/>
      <c r="DQ314" s="66"/>
      <c r="DR314" s="66"/>
      <c r="DS314" s="66"/>
      <c r="DT314" s="66"/>
      <c r="DU314" s="66"/>
      <c r="DV314" s="66"/>
      <c r="DW314" s="66"/>
      <c r="DX314" s="66"/>
      <c r="DY314" s="66"/>
      <c r="DZ314" s="66"/>
      <c r="EA314" s="66"/>
      <c r="EB314" s="66"/>
      <c r="EC314" s="66"/>
      <c r="ED314" s="66"/>
      <c r="EE314" s="66"/>
      <c r="EF314" s="66"/>
      <c r="EG314" s="66"/>
      <c r="EH314" s="66"/>
      <c r="EI314" s="66"/>
      <c r="EJ314" s="66"/>
      <c r="EK314" s="66"/>
      <c r="EL314" s="66"/>
      <c r="EM314" s="66"/>
      <c r="EN314" s="66"/>
      <c r="EO314" s="66"/>
      <c r="EP314" s="66"/>
    </row>
    <row r="315">
      <c r="A315" s="66"/>
      <c r="B315" s="66"/>
      <c r="C315" s="66"/>
      <c r="D315" s="66"/>
      <c r="E315" s="66"/>
      <c r="F315" s="66"/>
      <c r="G315" s="159"/>
      <c r="H315" s="159"/>
      <c r="I315" s="66"/>
      <c r="J315" s="160"/>
      <c r="K315" s="161"/>
      <c r="L315" s="161"/>
      <c r="M315" s="162"/>
      <c r="N315" s="162"/>
      <c r="O315" s="161"/>
      <c r="P315" s="161"/>
      <c r="Q315" s="161"/>
      <c r="R315" s="161"/>
      <c r="S315" s="163"/>
      <c r="T315" s="163"/>
      <c r="U315" s="163"/>
      <c r="V315" s="163"/>
      <c r="W315" s="164"/>
      <c r="X315" s="163"/>
      <c r="Y315" s="163"/>
      <c r="Z315" s="163"/>
      <c r="AA315" s="163"/>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6"/>
      <c r="BZ315" s="66"/>
      <c r="CA315" s="66"/>
      <c r="CB315" s="66"/>
      <c r="CC315" s="66"/>
      <c r="CD315" s="66"/>
      <c r="CE315" s="66"/>
      <c r="CF315" s="66"/>
      <c r="CG315" s="66"/>
      <c r="CH315" s="66"/>
      <c r="CI315" s="66"/>
      <c r="CJ315" s="66"/>
      <c r="CK315" s="66"/>
      <c r="CL315" s="66"/>
      <c r="CM315" s="66"/>
      <c r="CN315" s="66"/>
      <c r="CO315" s="66"/>
      <c r="CP315" s="66"/>
      <c r="CQ315" s="66"/>
      <c r="CR315" s="66"/>
      <c r="CS315" s="66"/>
      <c r="CT315" s="66"/>
      <c r="CU315" s="66"/>
      <c r="CV315" s="66"/>
      <c r="CW315" s="66"/>
      <c r="CX315" s="66"/>
      <c r="CY315" s="66"/>
      <c r="CZ315" s="66"/>
      <c r="DA315" s="66"/>
      <c r="DB315" s="66"/>
      <c r="DC315" s="66"/>
      <c r="DD315" s="66"/>
      <c r="DE315" s="66"/>
      <c r="DF315" s="66"/>
      <c r="DG315" s="66"/>
      <c r="DH315" s="66"/>
      <c r="DI315" s="66"/>
      <c r="DJ315" s="66"/>
      <c r="DK315" s="66"/>
      <c r="DL315" s="66"/>
      <c r="DM315" s="66"/>
      <c r="DN315" s="66"/>
      <c r="DO315" s="66"/>
      <c r="DP315" s="66"/>
      <c r="DQ315" s="66"/>
      <c r="DR315" s="66"/>
      <c r="DS315" s="66"/>
      <c r="DT315" s="66"/>
      <c r="DU315" s="66"/>
      <c r="DV315" s="66"/>
      <c r="DW315" s="66"/>
      <c r="DX315" s="66"/>
      <c r="DY315" s="66"/>
      <c r="DZ315" s="66"/>
      <c r="EA315" s="66"/>
      <c r="EB315" s="66"/>
      <c r="EC315" s="66"/>
      <c r="ED315" s="66"/>
      <c r="EE315" s="66"/>
      <c r="EF315" s="66"/>
      <c r="EG315" s="66"/>
      <c r="EH315" s="66"/>
      <c r="EI315" s="66"/>
      <c r="EJ315" s="66"/>
      <c r="EK315" s="66"/>
      <c r="EL315" s="66"/>
      <c r="EM315" s="66"/>
      <c r="EN315" s="66"/>
      <c r="EO315" s="66"/>
      <c r="EP315" s="66"/>
    </row>
    <row r="316">
      <c r="A316" s="66"/>
      <c r="B316" s="66"/>
      <c r="C316" s="66"/>
      <c r="D316" s="66"/>
      <c r="E316" s="66"/>
      <c r="F316" s="66"/>
      <c r="G316" s="159"/>
      <c r="H316" s="159"/>
      <c r="I316" s="66"/>
      <c r="J316" s="160"/>
      <c r="K316" s="161"/>
      <c r="L316" s="161"/>
      <c r="M316" s="162"/>
      <c r="N316" s="162"/>
      <c r="O316" s="161"/>
      <c r="P316" s="161"/>
      <c r="Q316" s="161"/>
      <c r="R316" s="161"/>
      <c r="S316" s="163"/>
      <c r="T316" s="163"/>
      <c r="U316" s="163"/>
      <c r="V316" s="163"/>
      <c r="W316" s="164"/>
      <c r="X316" s="163"/>
      <c r="Y316" s="163"/>
      <c r="Z316" s="163"/>
      <c r="AA316" s="163"/>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6"/>
      <c r="BZ316" s="66"/>
      <c r="CA316" s="66"/>
      <c r="CB316" s="66"/>
      <c r="CC316" s="66"/>
      <c r="CD316" s="66"/>
      <c r="CE316" s="66"/>
      <c r="CF316" s="66"/>
      <c r="CG316" s="66"/>
      <c r="CH316" s="66"/>
      <c r="CI316" s="66"/>
      <c r="CJ316" s="66"/>
      <c r="CK316" s="66"/>
      <c r="CL316" s="66"/>
      <c r="CM316" s="66"/>
      <c r="CN316" s="66"/>
      <c r="CO316" s="66"/>
      <c r="CP316" s="66"/>
      <c r="CQ316" s="66"/>
      <c r="CR316" s="66"/>
      <c r="CS316" s="66"/>
      <c r="CT316" s="66"/>
      <c r="CU316" s="66"/>
      <c r="CV316" s="66"/>
      <c r="CW316" s="66"/>
      <c r="CX316" s="66"/>
      <c r="CY316" s="66"/>
      <c r="CZ316" s="66"/>
      <c r="DA316" s="66"/>
      <c r="DB316" s="66"/>
      <c r="DC316" s="66"/>
      <c r="DD316" s="66"/>
      <c r="DE316" s="66"/>
      <c r="DF316" s="66"/>
      <c r="DG316" s="66"/>
      <c r="DH316" s="66"/>
      <c r="DI316" s="66"/>
      <c r="DJ316" s="66"/>
      <c r="DK316" s="66"/>
      <c r="DL316" s="66"/>
      <c r="DM316" s="66"/>
      <c r="DN316" s="66"/>
      <c r="DO316" s="66"/>
      <c r="DP316" s="66"/>
      <c r="DQ316" s="66"/>
      <c r="DR316" s="66"/>
      <c r="DS316" s="66"/>
      <c r="DT316" s="66"/>
      <c r="DU316" s="66"/>
      <c r="DV316" s="66"/>
      <c r="DW316" s="66"/>
      <c r="DX316" s="66"/>
      <c r="DY316" s="66"/>
      <c r="DZ316" s="66"/>
      <c r="EA316" s="66"/>
      <c r="EB316" s="66"/>
      <c r="EC316" s="66"/>
      <c r="ED316" s="66"/>
      <c r="EE316" s="66"/>
      <c r="EF316" s="66"/>
      <c r="EG316" s="66"/>
      <c r="EH316" s="66"/>
      <c r="EI316" s="66"/>
      <c r="EJ316" s="66"/>
      <c r="EK316" s="66"/>
      <c r="EL316" s="66"/>
      <c r="EM316" s="66"/>
      <c r="EN316" s="66"/>
      <c r="EO316" s="66"/>
      <c r="EP316" s="66"/>
    </row>
    <row r="317">
      <c r="A317" s="66"/>
      <c r="B317" s="66"/>
      <c r="C317" s="66"/>
      <c r="D317" s="66"/>
      <c r="E317" s="66"/>
      <c r="F317" s="66"/>
      <c r="G317" s="159"/>
      <c r="H317" s="159"/>
      <c r="I317" s="66"/>
      <c r="J317" s="160"/>
      <c r="K317" s="161"/>
      <c r="L317" s="161"/>
      <c r="M317" s="162"/>
      <c r="N317" s="162"/>
      <c r="O317" s="161"/>
      <c r="P317" s="161"/>
      <c r="Q317" s="161"/>
      <c r="R317" s="161"/>
      <c r="S317" s="163"/>
      <c r="T317" s="163"/>
      <c r="U317" s="163"/>
      <c r="V317" s="163"/>
      <c r="W317" s="164"/>
      <c r="X317" s="163"/>
      <c r="Y317" s="163"/>
      <c r="Z317" s="163"/>
      <c r="AA317" s="163"/>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c r="BC317" s="66"/>
      <c r="BD317" s="66"/>
      <c r="BE317" s="66"/>
      <c r="BF317" s="66"/>
      <c r="BG317" s="66"/>
      <c r="BH317" s="66"/>
      <c r="BI317" s="66"/>
      <c r="BJ317" s="66"/>
      <c r="BK317" s="66"/>
      <c r="BL317" s="66"/>
      <c r="BM317" s="66"/>
      <c r="BN317" s="66"/>
      <c r="BO317" s="66"/>
      <c r="BP317" s="66"/>
      <c r="BQ317" s="66"/>
      <c r="BR317" s="66"/>
      <c r="BS317" s="66"/>
      <c r="BT317" s="66"/>
      <c r="BU317" s="66"/>
      <c r="BV317" s="66"/>
      <c r="BW317" s="66"/>
      <c r="BX317" s="66"/>
      <c r="BY317" s="66"/>
      <c r="BZ317" s="66"/>
      <c r="CA317" s="66"/>
      <c r="CB317" s="66"/>
      <c r="CC317" s="66"/>
      <c r="CD317" s="66"/>
      <c r="CE317" s="66"/>
      <c r="CF317" s="66"/>
      <c r="CG317" s="66"/>
      <c r="CH317" s="66"/>
      <c r="CI317" s="66"/>
      <c r="CJ317" s="66"/>
      <c r="CK317" s="66"/>
      <c r="CL317" s="66"/>
      <c r="CM317" s="66"/>
      <c r="CN317" s="66"/>
      <c r="CO317" s="66"/>
      <c r="CP317" s="66"/>
      <c r="CQ317" s="66"/>
      <c r="CR317" s="66"/>
      <c r="CS317" s="66"/>
      <c r="CT317" s="66"/>
      <c r="CU317" s="66"/>
      <c r="CV317" s="66"/>
      <c r="CW317" s="66"/>
      <c r="CX317" s="66"/>
      <c r="CY317" s="66"/>
      <c r="CZ317" s="66"/>
      <c r="DA317" s="66"/>
      <c r="DB317" s="66"/>
      <c r="DC317" s="66"/>
      <c r="DD317" s="66"/>
      <c r="DE317" s="66"/>
      <c r="DF317" s="66"/>
      <c r="DG317" s="66"/>
      <c r="DH317" s="66"/>
      <c r="DI317" s="66"/>
      <c r="DJ317" s="66"/>
      <c r="DK317" s="66"/>
      <c r="DL317" s="66"/>
      <c r="DM317" s="66"/>
      <c r="DN317" s="66"/>
      <c r="DO317" s="66"/>
      <c r="DP317" s="66"/>
      <c r="DQ317" s="66"/>
      <c r="DR317" s="66"/>
      <c r="DS317" s="66"/>
      <c r="DT317" s="66"/>
      <c r="DU317" s="66"/>
      <c r="DV317" s="66"/>
      <c r="DW317" s="66"/>
      <c r="DX317" s="66"/>
      <c r="DY317" s="66"/>
      <c r="DZ317" s="66"/>
      <c r="EA317" s="66"/>
      <c r="EB317" s="66"/>
      <c r="EC317" s="66"/>
      <c r="ED317" s="66"/>
      <c r="EE317" s="66"/>
      <c r="EF317" s="66"/>
      <c r="EG317" s="66"/>
      <c r="EH317" s="66"/>
      <c r="EI317" s="66"/>
      <c r="EJ317" s="66"/>
      <c r="EK317" s="66"/>
      <c r="EL317" s="66"/>
      <c r="EM317" s="66"/>
      <c r="EN317" s="66"/>
      <c r="EO317" s="66"/>
      <c r="EP317" s="66"/>
    </row>
    <row r="318">
      <c r="A318" s="66"/>
      <c r="B318" s="66"/>
      <c r="C318" s="66"/>
      <c r="D318" s="66"/>
      <c r="E318" s="66"/>
      <c r="F318" s="66"/>
      <c r="G318" s="159"/>
      <c r="H318" s="159"/>
      <c r="I318" s="66"/>
      <c r="J318" s="160"/>
      <c r="K318" s="161"/>
      <c r="L318" s="161"/>
      <c r="M318" s="162"/>
      <c r="N318" s="162"/>
      <c r="O318" s="161"/>
      <c r="P318" s="161"/>
      <c r="Q318" s="161"/>
      <c r="R318" s="161"/>
      <c r="S318" s="163"/>
      <c r="T318" s="163"/>
      <c r="U318" s="163"/>
      <c r="V318" s="163"/>
      <c r="W318" s="164"/>
      <c r="X318" s="163"/>
      <c r="Y318" s="163"/>
      <c r="Z318" s="163"/>
      <c r="AA318" s="163"/>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c r="CD318" s="66"/>
      <c r="CE318" s="66"/>
      <c r="CF318" s="66"/>
      <c r="CG318" s="66"/>
      <c r="CH318" s="66"/>
      <c r="CI318" s="66"/>
      <c r="CJ318" s="66"/>
      <c r="CK318" s="66"/>
      <c r="CL318" s="66"/>
      <c r="CM318" s="66"/>
      <c r="CN318" s="66"/>
      <c r="CO318" s="66"/>
      <c r="CP318" s="66"/>
      <c r="CQ318" s="66"/>
      <c r="CR318" s="66"/>
      <c r="CS318" s="66"/>
      <c r="CT318" s="66"/>
      <c r="CU318" s="66"/>
      <c r="CV318" s="66"/>
      <c r="CW318" s="66"/>
      <c r="CX318" s="66"/>
      <c r="CY318" s="66"/>
      <c r="CZ318" s="66"/>
      <c r="DA318" s="66"/>
      <c r="DB318" s="66"/>
      <c r="DC318" s="66"/>
      <c r="DD318" s="66"/>
      <c r="DE318" s="66"/>
      <c r="DF318" s="66"/>
      <c r="DG318" s="66"/>
      <c r="DH318" s="66"/>
      <c r="DI318" s="66"/>
      <c r="DJ318" s="66"/>
      <c r="DK318" s="66"/>
      <c r="DL318" s="66"/>
      <c r="DM318" s="66"/>
      <c r="DN318" s="66"/>
      <c r="DO318" s="66"/>
      <c r="DP318" s="66"/>
      <c r="DQ318" s="66"/>
      <c r="DR318" s="66"/>
      <c r="DS318" s="66"/>
      <c r="DT318" s="66"/>
      <c r="DU318" s="66"/>
      <c r="DV318" s="66"/>
      <c r="DW318" s="66"/>
      <c r="DX318" s="66"/>
      <c r="DY318" s="66"/>
      <c r="DZ318" s="66"/>
      <c r="EA318" s="66"/>
      <c r="EB318" s="66"/>
      <c r="EC318" s="66"/>
      <c r="ED318" s="66"/>
      <c r="EE318" s="66"/>
      <c r="EF318" s="66"/>
      <c r="EG318" s="66"/>
      <c r="EH318" s="66"/>
      <c r="EI318" s="66"/>
      <c r="EJ318" s="66"/>
      <c r="EK318" s="66"/>
      <c r="EL318" s="66"/>
      <c r="EM318" s="66"/>
      <c r="EN318" s="66"/>
      <c r="EO318" s="66"/>
      <c r="EP318" s="66"/>
    </row>
    <row r="319">
      <c r="A319" s="66"/>
      <c r="B319" s="66"/>
      <c r="C319" s="66"/>
      <c r="D319" s="66"/>
      <c r="E319" s="66"/>
      <c r="F319" s="66"/>
      <c r="G319" s="159"/>
      <c r="H319" s="159"/>
      <c r="I319" s="66"/>
      <c r="J319" s="160"/>
      <c r="K319" s="161"/>
      <c r="L319" s="161"/>
      <c r="M319" s="162"/>
      <c r="N319" s="162"/>
      <c r="O319" s="161"/>
      <c r="P319" s="161"/>
      <c r="Q319" s="161"/>
      <c r="R319" s="161"/>
      <c r="S319" s="163"/>
      <c r="T319" s="163"/>
      <c r="U319" s="163"/>
      <c r="V319" s="163"/>
      <c r="W319" s="164"/>
      <c r="X319" s="163"/>
      <c r="Y319" s="163"/>
      <c r="Z319" s="163"/>
      <c r="AA319" s="163"/>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c r="BC319" s="66"/>
      <c r="BD319" s="66"/>
      <c r="BE319" s="66"/>
      <c r="BF319" s="66"/>
      <c r="BG319" s="66"/>
      <c r="BH319" s="66"/>
      <c r="BI319" s="66"/>
      <c r="BJ319" s="66"/>
      <c r="BK319" s="66"/>
      <c r="BL319" s="66"/>
      <c r="BM319" s="66"/>
      <c r="BN319" s="66"/>
      <c r="BO319" s="66"/>
      <c r="BP319" s="66"/>
      <c r="BQ319" s="66"/>
      <c r="BR319" s="66"/>
      <c r="BS319" s="66"/>
      <c r="BT319" s="66"/>
      <c r="BU319" s="66"/>
      <c r="BV319" s="66"/>
      <c r="BW319" s="66"/>
      <c r="BX319" s="66"/>
      <c r="BY319" s="66"/>
      <c r="BZ319" s="66"/>
      <c r="CA319" s="66"/>
      <c r="CB319" s="66"/>
      <c r="CC319" s="66"/>
      <c r="CD319" s="66"/>
      <c r="CE319" s="66"/>
      <c r="CF319" s="66"/>
      <c r="CG319" s="66"/>
      <c r="CH319" s="66"/>
      <c r="CI319" s="66"/>
      <c r="CJ319" s="66"/>
      <c r="CK319" s="66"/>
      <c r="CL319" s="66"/>
      <c r="CM319" s="66"/>
      <c r="CN319" s="66"/>
      <c r="CO319" s="66"/>
      <c r="CP319" s="66"/>
      <c r="CQ319" s="66"/>
      <c r="CR319" s="66"/>
      <c r="CS319" s="66"/>
      <c r="CT319" s="66"/>
      <c r="CU319" s="66"/>
      <c r="CV319" s="66"/>
      <c r="CW319" s="66"/>
      <c r="CX319" s="66"/>
      <c r="CY319" s="66"/>
      <c r="CZ319" s="66"/>
      <c r="DA319" s="66"/>
      <c r="DB319" s="66"/>
      <c r="DC319" s="66"/>
      <c r="DD319" s="66"/>
      <c r="DE319" s="66"/>
      <c r="DF319" s="66"/>
      <c r="DG319" s="66"/>
      <c r="DH319" s="66"/>
      <c r="DI319" s="66"/>
      <c r="DJ319" s="66"/>
      <c r="DK319" s="66"/>
      <c r="DL319" s="66"/>
      <c r="DM319" s="66"/>
      <c r="DN319" s="66"/>
      <c r="DO319" s="66"/>
      <c r="DP319" s="66"/>
      <c r="DQ319" s="66"/>
      <c r="DR319" s="66"/>
      <c r="DS319" s="66"/>
      <c r="DT319" s="66"/>
      <c r="DU319" s="66"/>
      <c r="DV319" s="66"/>
      <c r="DW319" s="66"/>
      <c r="DX319" s="66"/>
      <c r="DY319" s="66"/>
      <c r="DZ319" s="66"/>
      <c r="EA319" s="66"/>
      <c r="EB319" s="66"/>
      <c r="EC319" s="66"/>
      <c r="ED319" s="66"/>
      <c r="EE319" s="66"/>
      <c r="EF319" s="66"/>
      <c r="EG319" s="66"/>
      <c r="EH319" s="66"/>
      <c r="EI319" s="66"/>
      <c r="EJ319" s="66"/>
      <c r="EK319" s="66"/>
      <c r="EL319" s="66"/>
      <c r="EM319" s="66"/>
      <c r="EN319" s="66"/>
      <c r="EO319" s="66"/>
      <c r="EP319" s="66"/>
    </row>
    <row r="320">
      <c r="A320" s="66"/>
      <c r="B320" s="66"/>
      <c r="C320" s="66"/>
      <c r="D320" s="66"/>
      <c r="E320" s="66"/>
      <c r="F320" s="66"/>
      <c r="G320" s="159"/>
      <c r="H320" s="159"/>
      <c r="I320" s="66"/>
      <c r="J320" s="160"/>
      <c r="K320" s="161"/>
      <c r="L320" s="161"/>
      <c r="M320" s="162"/>
      <c r="N320" s="162"/>
      <c r="O320" s="161"/>
      <c r="P320" s="161"/>
      <c r="Q320" s="161"/>
      <c r="R320" s="161"/>
      <c r="S320" s="163"/>
      <c r="T320" s="163"/>
      <c r="U320" s="163"/>
      <c r="V320" s="163"/>
      <c r="W320" s="164"/>
      <c r="X320" s="163"/>
      <c r="Y320" s="163"/>
      <c r="Z320" s="163"/>
      <c r="AA320" s="163"/>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c r="BC320" s="66"/>
      <c r="BD320" s="66"/>
      <c r="BE320" s="66"/>
      <c r="BF320" s="66"/>
      <c r="BG320" s="66"/>
      <c r="BH320" s="66"/>
      <c r="BI320" s="66"/>
      <c r="BJ320" s="66"/>
      <c r="BK320" s="66"/>
      <c r="BL320" s="66"/>
      <c r="BM320" s="66"/>
      <c r="BN320" s="66"/>
      <c r="BO320" s="66"/>
      <c r="BP320" s="66"/>
      <c r="BQ320" s="66"/>
      <c r="BR320" s="66"/>
      <c r="BS320" s="66"/>
      <c r="BT320" s="66"/>
      <c r="BU320" s="66"/>
      <c r="BV320" s="66"/>
      <c r="BW320" s="66"/>
      <c r="BX320" s="66"/>
      <c r="BY320" s="66"/>
      <c r="BZ320" s="66"/>
      <c r="CA320" s="66"/>
      <c r="CB320" s="66"/>
      <c r="CC320" s="66"/>
      <c r="CD320" s="66"/>
      <c r="CE320" s="66"/>
      <c r="CF320" s="66"/>
      <c r="CG320" s="66"/>
      <c r="CH320" s="66"/>
      <c r="CI320" s="66"/>
      <c r="CJ320" s="66"/>
      <c r="CK320" s="66"/>
      <c r="CL320" s="66"/>
      <c r="CM320" s="66"/>
      <c r="CN320" s="66"/>
      <c r="CO320" s="66"/>
      <c r="CP320" s="66"/>
      <c r="CQ320" s="66"/>
      <c r="CR320" s="66"/>
      <c r="CS320" s="66"/>
      <c r="CT320" s="66"/>
      <c r="CU320" s="66"/>
      <c r="CV320" s="66"/>
      <c r="CW320" s="66"/>
      <c r="CX320" s="66"/>
      <c r="CY320" s="66"/>
      <c r="CZ320" s="66"/>
      <c r="DA320" s="66"/>
      <c r="DB320" s="66"/>
      <c r="DC320" s="66"/>
      <c r="DD320" s="66"/>
      <c r="DE320" s="66"/>
      <c r="DF320" s="66"/>
      <c r="DG320" s="66"/>
      <c r="DH320" s="66"/>
      <c r="DI320" s="66"/>
      <c r="DJ320" s="66"/>
      <c r="DK320" s="66"/>
      <c r="DL320" s="66"/>
      <c r="DM320" s="66"/>
      <c r="DN320" s="66"/>
      <c r="DO320" s="66"/>
      <c r="DP320" s="66"/>
      <c r="DQ320" s="66"/>
      <c r="DR320" s="66"/>
      <c r="DS320" s="66"/>
      <c r="DT320" s="66"/>
      <c r="DU320" s="66"/>
      <c r="DV320" s="66"/>
      <c r="DW320" s="66"/>
      <c r="DX320" s="66"/>
      <c r="DY320" s="66"/>
      <c r="DZ320" s="66"/>
      <c r="EA320" s="66"/>
      <c r="EB320" s="66"/>
      <c r="EC320" s="66"/>
      <c r="ED320" s="66"/>
      <c r="EE320" s="66"/>
      <c r="EF320" s="66"/>
      <c r="EG320" s="66"/>
      <c r="EH320" s="66"/>
      <c r="EI320" s="66"/>
      <c r="EJ320" s="66"/>
      <c r="EK320" s="66"/>
      <c r="EL320" s="66"/>
      <c r="EM320" s="66"/>
      <c r="EN320" s="66"/>
      <c r="EO320" s="66"/>
      <c r="EP320" s="66"/>
    </row>
    <row r="321">
      <c r="A321" s="66"/>
      <c r="B321" s="66"/>
      <c r="C321" s="66"/>
      <c r="D321" s="66"/>
      <c r="E321" s="66"/>
      <c r="F321" s="66"/>
      <c r="G321" s="159"/>
      <c r="H321" s="159"/>
      <c r="I321" s="66"/>
      <c r="J321" s="160"/>
      <c r="K321" s="161"/>
      <c r="L321" s="161"/>
      <c r="M321" s="162"/>
      <c r="N321" s="162"/>
      <c r="O321" s="161"/>
      <c r="P321" s="161"/>
      <c r="Q321" s="161"/>
      <c r="R321" s="161"/>
      <c r="S321" s="163"/>
      <c r="T321" s="163"/>
      <c r="U321" s="163"/>
      <c r="V321" s="163"/>
      <c r="W321" s="164"/>
      <c r="X321" s="163"/>
      <c r="Y321" s="163"/>
      <c r="Z321" s="163"/>
      <c r="AA321" s="163"/>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c r="BO321" s="66"/>
      <c r="BP321" s="66"/>
      <c r="BQ321" s="66"/>
      <c r="BR321" s="66"/>
      <c r="BS321" s="66"/>
      <c r="BT321" s="66"/>
      <c r="BU321" s="66"/>
      <c r="BV321" s="66"/>
      <c r="BW321" s="66"/>
      <c r="BX321" s="66"/>
      <c r="BY321" s="66"/>
      <c r="BZ321" s="66"/>
      <c r="CA321" s="66"/>
      <c r="CB321" s="66"/>
      <c r="CC321" s="66"/>
      <c r="CD321" s="66"/>
      <c r="CE321" s="66"/>
      <c r="CF321" s="66"/>
      <c r="CG321" s="66"/>
      <c r="CH321" s="66"/>
      <c r="CI321" s="66"/>
      <c r="CJ321" s="66"/>
      <c r="CK321" s="66"/>
      <c r="CL321" s="66"/>
      <c r="CM321" s="66"/>
      <c r="CN321" s="66"/>
      <c r="CO321" s="66"/>
      <c r="CP321" s="66"/>
      <c r="CQ321" s="66"/>
      <c r="CR321" s="66"/>
      <c r="CS321" s="66"/>
      <c r="CT321" s="66"/>
      <c r="CU321" s="66"/>
      <c r="CV321" s="66"/>
      <c r="CW321" s="66"/>
      <c r="CX321" s="66"/>
      <c r="CY321" s="66"/>
      <c r="CZ321" s="66"/>
      <c r="DA321" s="66"/>
      <c r="DB321" s="66"/>
      <c r="DC321" s="66"/>
      <c r="DD321" s="66"/>
      <c r="DE321" s="66"/>
      <c r="DF321" s="66"/>
      <c r="DG321" s="66"/>
      <c r="DH321" s="66"/>
      <c r="DI321" s="66"/>
      <c r="DJ321" s="66"/>
      <c r="DK321" s="66"/>
      <c r="DL321" s="66"/>
      <c r="DM321" s="66"/>
      <c r="DN321" s="66"/>
      <c r="DO321" s="66"/>
      <c r="DP321" s="66"/>
      <c r="DQ321" s="66"/>
      <c r="DR321" s="66"/>
      <c r="DS321" s="66"/>
      <c r="DT321" s="66"/>
      <c r="DU321" s="66"/>
      <c r="DV321" s="66"/>
      <c r="DW321" s="66"/>
      <c r="DX321" s="66"/>
      <c r="DY321" s="66"/>
      <c r="DZ321" s="66"/>
      <c r="EA321" s="66"/>
      <c r="EB321" s="66"/>
      <c r="EC321" s="66"/>
      <c r="ED321" s="66"/>
      <c r="EE321" s="66"/>
      <c r="EF321" s="66"/>
      <c r="EG321" s="66"/>
      <c r="EH321" s="66"/>
      <c r="EI321" s="66"/>
      <c r="EJ321" s="66"/>
      <c r="EK321" s="66"/>
      <c r="EL321" s="66"/>
      <c r="EM321" s="66"/>
      <c r="EN321" s="66"/>
      <c r="EO321" s="66"/>
      <c r="EP321" s="66"/>
    </row>
    <row r="322">
      <c r="A322" s="66"/>
      <c r="B322" s="66"/>
      <c r="C322" s="66"/>
      <c r="D322" s="66"/>
      <c r="E322" s="66"/>
      <c r="F322" s="66"/>
      <c r="G322" s="159"/>
      <c r="H322" s="159"/>
      <c r="I322" s="66"/>
      <c r="J322" s="160"/>
      <c r="K322" s="161"/>
      <c r="L322" s="161"/>
      <c r="M322" s="162"/>
      <c r="N322" s="162"/>
      <c r="O322" s="161"/>
      <c r="P322" s="161"/>
      <c r="Q322" s="161"/>
      <c r="R322" s="161"/>
      <c r="S322" s="163"/>
      <c r="T322" s="163"/>
      <c r="U322" s="163"/>
      <c r="V322" s="163"/>
      <c r="W322" s="164"/>
      <c r="X322" s="163"/>
      <c r="Y322" s="163"/>
      <c r="Z322" s="163"/>
      <c r="AA322" s="163"/>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c r="BC322" s="66"/>
      <c r="BD322" s="66"/>
      <c r="BE322" s="66"/>
      <c r="BF322" s="66"/>
      <c r="BG322" s="66"/>
      <c r="BH322" s="66"/>
      <c r="BI322" s="66"/>
      <c r="BJ322" s="66"/>
      <c r="BK322" s="66"/>
      <c r="BL322" s="66"/>
      <c r="BM322" s="66"/>
      <c r="BN322" s="66"/>
      <c r="BO322" s="66"/>
      <c r="BP322" s="66"/>
      <c r="BQ322" s="66"/>
      <c r="BR322" s="66"/>
      <c r="BS322" s="66"/>
      <c r="BT322" s="66"/>
      <c r="BU322" s="66"/>
      <c r="BV322" s="66"/>
      <c r="BW322" s="66"/>
      <c r="BX322" s="66"/>
      <c r="BY322" s="66"/>
      <c r="BZ322" s="66"/>
      <c r="CA322" s="66"/>
      <c r="CB322" s="66"/>
      <c r="CC322" s="66"/>
      <c r="CD322" s="66"/>
      <c r="CE322" s="66"/>
      <c r="CF322" s="66"/>
      <c r="CG322" s="66"/>
      <c r="CH322" s="66"/>
      <c r="CI322" s="66"/>
      <c r="CJ322" s="66"/>
      <c r="CK322" s="66"/>
      <c r="CL322" s="66"/>
      <c r="CM322" s="66"/>
      <c r="CN322" s="66"/>
      <c r="CO322" s="66"/>
      <c r="CP322" s="66"/>
      <c r="CQ322" s="66"/>
      <c r="CR322" s="66"/>
      <c r="CS322" s="66"/>
      <c r="CT322" s="66"/>
      <c r="CU322" s="66"/>
      <c r="CV322" s="66"/>
      <c r="CW322" s="66"/>
      <c r="CX322" s="66"/>
      <c r="CY322" s="66"/>
      <c r="CZ322" s="66"/>
      <c r="DA322" s="66"/>
      <c r="DB322" s="66"/>
      <c r="DC322" s="66"/>
      <c r="DD322" s="66"/>
      <c r="DE322" s="66"/>
      <c r="DF322" s="66"/>
      <c r="DG322" s="66"/>
      <c r="DH322" s="66"/>
      <c r="DI322" s="66"/>
      <c r="DJ322" s="66"/>
      <c r="DK322" s="66"/>
      <c r="DL322" s="66"/>
      <c r="DM322" s="66"/>
      <c r="DN322" s="66"/>
      <c r="DO322" s="66"/>
      <c r="DP322" s="66"/>
      <c r="DQ322" s="66"/>
      <c r="DR322" s="66"/>
      <c r="DS322" s="66"/>
      <c r="DT322" s="66"/>
      <c r="DU322" s="66"/>
      <c r="DV322" s="66"/>
      <c r="DW322" s="66"/>
      <c r="DX322" s="66"/>
      <c r="DY322" s="66"/>
      <c r="DZ322" s="66"/>
      <c r="EA322" s="66"/>
      <c r="EB322" s="66"/>
      <c r="EC322" s="66"/>
      <c r="ED322" s="66"/>
      <c r="EE322" s="66"/>
      <c r="EF322" s="66"/>
      <c r="EG322" s="66"/>
      <c r="EH322" s="66"/>
      <c r="EI322" s="66"/>
      <c r="EJ322" s="66"/>
      <c r="EK322" s="66"/>
      <c r="EL322" s="66"/>
      <c r="EM322" s="66"/>
      <c r="EN322" s="66"/>
      <c r="EO322" s="66"/>
      <c r="EP322" s="66"/>
    </row>
    <row r="323">
      <c r="A323" s="66"/>
      <c r="B323" s="66"/>
      <c r="C323" s="66"/>
      <c r="D323" s="66"/>
      <c r="E323" s="66"/>
      <c r="F323" s="66"/>
      <c r="G323" s="159"/>
      <c r="H323" s="159"/>
      <c r="I323" s="66"/>
      <c r="J323" s="160"/>
      <c r="K323" s="161"/>
      <c r="L323" s="161"/>
      <c r="M323" s="162"/>
      <c r="N323" s="162"/>
      <c r="O323" s="161"/>
      <c r="P323" s="161"/>
      <c r="Q323" s="161"/>
      <c r="R323" s="161"/>
      <c r="S323" s="163"/>
      <c r="T323" s="163"/>
      <c r="U323" s="163"/>
      <c r="V323" s="163"/>
      <c r="W323" s="164"/>
      <c r="X323" s="163"/>
      <c r="Y323" s="163"/>
      <c r="Z323" s="163"/>
      <c r="AA323" s="163"/>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c r="BO323" s="66"/>
      <c r="BP323" s="66"/>
      <c r="BQ323" s="66"/>
      <c r="BR323" s="66"/>
      <c r="BS323" s="66"/>
      <c r="BT323" s="66"/>
      <c r="BU323" s="66"/>
      <c r="BV323" s="66"/>
      <c r="BW323" s="66"/>
      <c r="BX323" s="66"/>
      <c r="BY323" s="66"/>
      <c r="BZ323" s="66"/>
      <c r="CA323" s="66"/>
      <c r="CB323" s="66"/>
      <c r="CC323" s="66"/>
      <c r="CD323" s="66"/>
      <c r="CE323" s="66"/>
      <c r="CF323" s="66"/>
      <c r="CG323" s="66"/>
      <c r="CH323" s="66"/>
      <c r="CI323" s="66"/>
      <c r="CJ323" s="66"/>
      <c r="CK323" s="66"/>
      <c r="CL323" s="66"/>
      <c r="CM323" s="66"/>
      <c r="CN323" s="66"/>
      <c r="CO323" s="66"/>
      <c r="CP323" s="66"/>
      <c r="CQ323" s="66"/>
      <c r="CR323" s="66"/>
      <c r="CS323" s="66"/>
      <c r="CT323" s="66"/>
      <c r="CU323" s="66"/>
      <c r="CV323" s="66"/>
      <c r="CW323" s="66"/>
      <c r="CX323" s="66"/>
      <c r="CY323" s="66"/>
      <c r="CZ323" s="66"/>
      <c r="DA323" s="66"/>
      <c r="DB323" s="66"/>
      <c r="DC323" s="66"/>
      <c r="DD323" s="66"/>
      <c r="DE323" s="66"/>
      <c r="DF323" s="66"/>
      <c r="DG323" s="66"/>
      <c r="DH323" s="66"/>
      <c r="DI323" s="66"/>
      <c r="DJ323" s="66"/>
      <c r="DK323" s="66"/>
      <c r="DL323" s="66"/>
      <c r="DM323" s="66"/>
      <c r="DN323" s="66"/>
      <c r="DO323" s="66"/>
      <c r="DP323" s="66"/>
      <c r="DQ323" s="66"/>
      <c r="DR323" s="66"/>
      <c r="DS323" s="66"/>
      <c r="DT323" s="66"/>
      <c r="DU323" s="66"/>
      <c r="DV323" s="66"/>
      <c r="DW323" s="66"/>
      <c r="DX323" s="66"/>
      <c r="DY323" s="66"/>
      <c r="DZ323" s="66"/>
      <c r="EA323" s="66"/>
      <c r="EB323" s="66"/>
      <c r="EC323" s="66"/>
      <c r="ED323" s="66"/>
      <c r="EE323" s="66"/>
      <c r="EF323" s="66"/>
      <c r="EG323" s="66"/>
      <c r="EH323" s="66"/>
      <c r="EI323" s="66"/>
      <c r="EJ323" s="66"/>
      <c r="EK323" s="66"/>
      <c r="EL323" s="66"/>
      <c r="EM323" s="66"/>
      <c r="EN323" s="66"/>
      <c r="EO323" s="66"/>
      <c r="EP323" s="66"/>
    </row>
    <row r="324">
      <c r="A324" s="66"/>
      <c r="B324" s="66"/>
      <c r="C324" s="66"/>
      <c r="D324" s="66"/>
      <c r="E324" s="66"/>
      <c r="F324" s="66"/>
      <c r="G324" s="159"/>
      <c r="H324" s="159"/>
      <c r="I324" s="66"/>
      <c r="J324" s="160"/>
      <c r="K324" s="161"/>
      <c r="L324" s="161"/>
      <c r="M324" s="162"/>
      <c r="N324" s="162"/>
      <c r="O324" s="161"/>
      <c r="P324" s="161"/>
      <c r="Q324" s="161"/>
      <c r="R324" s="161"/>
      <c r="S324" s="163"/>
      <c r="T324" s="163"/>
      <c r="U324" s="163"/>
      <c r="V324" s="163"/>
      <c r="W324" s="164"/>
      <c r="X324" s="163"/>
      <c r="Y324" s="163"/>
      <c r="Z324" s="163"/>
      <c r="AA324" s="163"/>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c r="BO324" s="66"/>
      <c r="BP324" s="66"/>
      <c r="BQ324" s="66"/>
      <c r="BR324" s="66"/>
      <c r="BS324" s="66"/>
      <c r="BT324" s="66"/>
      <c r="BU324" s="66"/>
      <c r="BV324" s="66"/>
      <c r="BW324" s="66"/>
      <c r="BX324" s="66"/>
      <c r="BY324" s="66"/>
      <c r="BZ324" s="66"/>
      <c r="CA324" s="66"/>
      <c r="CB324" s="66"/>
      <c r="CC324" s="66"/>
      <c r="CD324" s="66"/>
      <c r="CE324" s="66"/>
      <c r="CF324" s="66"/>
      <c r="CG324" s="66"/>
      <c r="CH324" s="66"/>
      <c r="CI324" s="66"/>
      <c r="CJ324" s="66"/>
      <c r="CK324" s="66"/>
      <c r="CL324" s="66"/>
      <c r="CM324" s="66"/>
      <c r="CN324" s="66"/>
      <c r="CO324" s="66"/>
      <c r="CP324" s="66"/>
      <c r="CQ324" s="66"/>
      <c r="CR324" s="66"/>
      <c r="CS324" s="66"/>
      <c r="CT324" s="66"/>
      <c r="CU324" s="66"/>
      <c r="CV324" s="66"/>
      <c r="CW324" s="66"/>
      <c r="CX324" s="66"/>
      <c r="CY324" s="66"/>
      <c r="CZ324" s="66"/>
      <c r="DA324" s="66"/>
      <c r="DB324" s="66"/>
      <c r="DC324" s="66"/>
      <c r="DD324" s="66"/>
      <c r="DE324" s="66"/>
      <c r="DF324" s="66"/>
      <c r="DG324" s="66"/>
      <c r="DH324" s="66"/>
      <c r="DI324" s="66"/>
      <c r="DJ324" s="66"/>
      <c r="DK324" s="66"/>
      <c r="DL324" s="66"/>
      <c r="DM324" s="66"/>
      <c r="DN324" s="66"/>
      <c r="DO324" s="66"/>
      <c r="DP324" s="66"/>
      <c r="DQ324" s="66"/>
      <c r="DR324" s="66"/>
      <c r="DS324" s="66"/>
      <c r="DT324" s="66"/>
      <c r="DU324" s="66"/>
      <c r="DV324" s="66"/>
      <c r="DW324" s="66"/>
      <c r="DX324" s="66"/>
      <c r="DY324" s="66"/>
      <c r="DZ324" s="66"/>
      <c r="EA324" s="66"/>
      <c r="EB324" s="66"/>
      <c r="EC324" s="66"/>
      <c r="ED324" s="66"/>
      <c r="EE324" s="66"/>
      <c r="EF324" s="66"/>
      <c r="EG324" s="66"/>
      <c r="EH324" s="66"/>
      <c r="EI324" s="66"/>
      <c r="EJ324" s="66"/>
      <c r="EK324" s="66"/>
      <c r="EL324" s="66"/>
      <c r="EM324" s="66"/>
      <c r="EN324" s="66"/>
      <c r="EO324" s="66"/>
      <c r="EP324" s="66"/>
    </row>
    <row r="325">
      <c r="A325" s="66"/>
      <c r="B325" s="66"/>
      <c r="C325" s="66"/>
      <c r="D325" s="66"/>
      <c r="E325" s="66"/>
      <c r="F325" s="66"/>
      <c r="G325" s="159"/>
      <c r="H325" s="159"/>
      <c r="I325" s="66"/>
      <c r="J325" s="160"/>
      <c r="K325" s="161"/>
      <c r="L325" s="161"/>
      <c r="M325" s="162"/>
      <c r="N325" s="162"/>
      <c r="O325" s="161"/>
      <c r="P325" s="161"/>
      <c r="Q325" s="161"/>
      <c r="R325" s="161"/>
      <c r="S325" s="163"/>
      <c r="T325" s="163"/>
      <c r="U325" s="163"/>
      <c r="V325" s="163"/>
      <c r="W325" s="164"/>
      <c r="X325" s="163"/>
      <c r="Y325" s="163"/>
      <c r="Z325" s="163"/>
      <c r="AA325" s="163"/>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c r="BC325" s="66"/>
      <c r="BD325" s="66"/>
      <c r="BE325" s="66"/>
      <c r="BF325" s="66"/>
      <c r="BG325" s="66"/>
      <c r="BH325" s="66"/>
      <c r="BI325" s="66"/>
      <c r="BJ325" s="66"/>
      <c r="BK325" s="66"/>
      <c r="BL325" s="66"/>
      <c r="BM325" s="66"/>
      <c r="BN325" s="66"/>
      <c r="BO325" s="66"/>
      <c r="BP325" s="66"/>
      <c r="BQ325" s="66"/>
      <c r="BR325" s="66"/>
      <c r="BS325" s="66"/>
      <c r="BT325" s="66"/>
      <c r="BU325" s="66"/>
      <c r="BV325" s="66"/>
      <c r="BW325" s="66"/>
      <c r="BX325" s="66"/>
      <c r="BY325" s="66"/>
      <c r="BZ325" s="66"/>
      <c r="CA325" s="66"/>
      <c r="CB325" s="66"/>
      <c r="CC325" s="66"/>
      <c r="CD325" s="66"/>
      <c r="CE325" s="66"/>
      <c r="CF325" s="66"/>
      <c r="CG325" s="66"/>
      <c r="CH325" s="66"/>
      <c r="CI325" s="66"/>
      <c r="CJ325" s="66"/>
      <c r="CK325" s="66"/>
      <c r="CL325" s="66"/>
      <c r="CM325" s="66"/>
      <c r="CN325" s="66"/>
      <c r="CO325" s="66"/>
      <c r="CP325" s="66"/>
      <c r="CQ325" s="66"/>
      <c r="CR325" s="66"/>
      <c r="CS325" s="66"/>
      <c r="CT325" s="66"/>
      <c r="CU325" s="66"/>
      <c r="CV325" s="66"/>
      <c r="CW325" s="66"/>
      <c r="CX325" s="66"/>
      <c r="CY325" s="66"/>
      <c r="CZ325" s="66"/>
      <c r="DA325" s="66"/>
      <c r="DB325" s="66"/>
      <c r="DC325" s="66"/>
      <c r="DD325" s="66"/>
      <c r="DE325" s="66"/>
      <c r="DF325" s="66"/>
      <c r="DG325" s="66"/>
      <c r="DH325" s="66"/>
      <c r="DI325" s="66"/>
      <c r="DJ325" s="66"/>
      <c r="DK325" s="66"/>
      <c r="DL325" s="66"/>
      <c r="DM325" s="66"/>
      <c r="DN325" s="66"/>
      <c r="DO325" s="66"/>
      <c r="DP325" s="66"/>
      <c r="DQ325" s="66"/>
      <c r="DR325" s="66"/>
      <c r="DS325" s="66"/>
      <c r="DT325" s="66"/>
      <c r="DU325" s="66"/>
      <c r="DV325" s="66"/>
      <c r="DW325" s="66"/>
      <c r="DX325" s="66"/>
      <c r="DY325" s="66"/>
      <c r="DZ325" s="66"/>
      <c r="EA325" s="66"/>
      <c r="EB325" s="66"/>
      <c r="EC325" s="66"/>
      <c r="ED325" s="66"/>
      <c r="EE325" s="66"/>
      <c r="EF325" s="66"/>
      <c r="EG325" s="66"/>
      <c r="EH325" s="66"/>
      <c r="EI325" s="66"/>
      <c r="EJ325" s="66"/>
      <c r="EK325" s="66"/>
      <c r="EL325" s="66"/>
      <c r="EM325" s="66"/>
      <c r="EN325" s="66"/>
      <c r="EO325" s="66"/>
      <c r="EP325" s="66"/>
    </row>
    <row r="326">
      <c r="A326" s="66"/>
      <c r="B326" s="66"/>
      <c r="C326" s="66"/>
      <c r="D326" s="66"/>
      <c r="E326" s="66"/>
      <c r="F326" s="66"/>
      <c r="G326" s="159"/>
      <c r="H326" s="159"/>
      <c r="I326" s="66"/>
      <c r="J326" s="160"/>
      <c r="K326" s="161"/>
      <c r="L326" s="161"/>
      <c r="M326" s="162"/>
      <c r="N326" s="162"/>
      <c r="O326" s="161"/>
      <c r="P326" s="161"/>
      <c r="Q326" s="161"/>
      <c r="R326" s="161"/>
      <c r="S326" s="163"/>
      <c r="T326" s="163"/>
      <c r="U326" s="163"/>
      <c r="V326" s="163"/>
      <c r="W326" s="164"/>
      <c r="X326" s="163"/>
      <c r="Y326" s="163"/>
      <c r="Z326" s="163"/>
      <c r="AA326" s="163"/>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c r="AZ326" s="66"/>
      <c r="BA326" s="66"/>
      <c r="BB326" s="66"/>
      <c r="BC326" s="66"/>
      <c r="BD326" s="66"/>
      <c r="BE326" s="66"/>
      <c r="BF326" s="66"/>
      <c r="BG326" s="66"/>
      <c r="BH326" s="66"/>
      <c r="BI326" s="66"/>
      <c r="BJ326" s="66"/>
      <c r="BK326" s="66"/>
      <c r="BL326" s="66"/>
      <c r="BM326" s="66"/>
      <c r="BN326" s="66"/>
      <c r="BO326" s="66"/>
      <c r="BP326" s="66"/>
      <c r="BQ326" s="66"/>
      <c r="BR326" s="66"/>
      <c r="BS326" s="66"/>
      <c r="BT326" s="66"/>
      <c r="BU326" s="66"/>
      <c r="BV326" s="66"/>
      <c r="BW326" s="66"/>
      <c r="BX326" s="66"/>
      <c r="BY326" s="66"/>
      <c r="BZ326" s="66"/>
      <c r="CA326" s="66"/>
      <c r="CB326" s="66"/>
      <c r="CC326" s="66"/>
      <c r="CD326" s="66"/>
      <c r="CE326" s="66"/>
      <c r="CF326" s="66"/>
      <c r="CG326" s="66"/>
      <c r="CH326" s="66"/>
      <c r="CI326" s="66"/>
      <c r="CJ326" s="66"/>
      <c r="CK326" s="66"/>
      <c r="CL326" s="66"/>
      <c r="CM326" s="66"/>
      <c r="CN326" s="66"/>
      <c r="CO326" s="66"/>
      <c r="CP326" s="66"/>
      <c r="CQ326" s="66"/>
      <c r="CR326" s="66"/>
      <c r="CS326" s="66"/>
      <c r="CT326" s="66"/>
      <c r="CU326" s="66"/>
      <c r="CV326" s="66"/>
      <c r="CW326" s="66"/>
      <c r="CX326" s="66"/>
      <c r="CY326" s="66"/>
      <c r="CZ326" s="66"/>
      <c r="DA326" s="66"/>
      <c r="DB326" s="66"/>
      <c r="DC326" s="66"/>
      <c r="DD326" s="66"/>
      <c r="DE326" s="66"/>
      <c r="DF326" s="66"/>
      <c r="DG326" s="66"/>
      <c r="DH326" s="66"/>
      <c r="DI326" s="66"/>
      <c r="DJ326" s="66"/>
      <c r="DK326" s="66"/>
      <c r="DL326" s="66"/>
      <c r="DM326" s="66"/>
      <c r="DN326" s="66"/>
      <c r="DO326" s="66"/>
      <c r="DP326" s="66"/>
      <c r="DQ326" s="66"/>
      <c r="DR326" s="66"/>
      <c r="DS326" s="66"/>
      <c r="DT326" s="66"/>
      <c r="DU326" s="66"/>
      <c r="DV326" s="66"/>
      <c r="DW326" s="66"/>
      <c r="DX326" s="66"/>
      <c r="DY326" s="66"/>
      <c r="DZ326" s="66"/>
      <c r="EA326" s="66"/>
      <c r="EB326" s="66"/>
      <c r="EC326" s="66"/>
      <c r="ED326" s="66"/>
      <c r="EE326" s="66"/>
      <c r="EF326" s="66"/>
      <c r="EG326" s="66"/>
      <c r="EH326" s="66"/>
      <c r="EI326" s="66"/>
      <c r="EJ326" s="66"/>
      <c r="EK326" s="66"/>
      <c r="EL326" s="66"/>
      <c r="EM326" s="66"/>
      <c r="EN326" s="66"/>
      <c r="EO326" s="66"/>
      <c r="EP326" s="66"/>
    </row>
    <row r="327">
      <c r="A327" s="66"/>
      <c r="B327" s="66"/>
      <c r="C327" s="66"/>
      <c r="D327" s="66"/>
      <c r="E327" s="66"/>
      <c r="F327" s="66"/>
      <c r="G327" s="159"/>
      <c r="H327" s="159"/>
      <c r="I327" s="66"/>
      <c r="J327" s="160"/>
      <c r="K327" s="161"/>
      <c r="L327" s="161"/>
      <c r="M327" s="162"/>
      <c r="N327" s="162"/>
      <c r="O327" s="161"/>
      <c r="P327" s="161"/>
      <c r="Q327" s="161"/>
      <c r="R327" s="161"/>
      <c r="S327" s="163"/>
      <c r="T327" s="163"/>
      <c r="U327" s="163"/>
      <c r="V327" s="163"/>
      <c r="W327" s="164"/>
      <c r="X327" s="163"/>
      <c r="Y327" s="163"/>
      <c r="Z327" s="163"/>
      <c r="AA327" s="163"/>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c r="AZ327" s="66"/>
      <c r="BA327" s="66"/>
      <c r="BB327" s="66"/>
      <c r="BC327" s="66"/>
      <c r="BD327" s="66"/>
      <c r="BE327" s="66"/>
      <c r="BF327" s="66"/>
      <c r="BG327" s="66"/>
      <c r="BH327" s="66"/>
      <c r="BI327" s="66"/>
      <c r="BJ327" s="66"/>
      <c r="BK327" s="66"/>
      <c r="BL327" s="66"/>
      <c r="BM327" s="66"/>
      <c r="BN327" s="66"/>
      <c r="BO327" s="66"/>
      <c r="BP327" s="66"/>
      <c r="BQ327" s="66"/>
      <c r="BR327" s="66"/>
      <c r="BS327" s="66"/>
      <c r="BT327" s="66"/>
      <c r="BU327" s="66"/>
      <c r="BV327" s="66"/>
      <c r="BW327" s="66"/>
      <c r="BX327" s="66"/>
      <c r="BY327" s="66"/>
      <c r="BZ327" s="66"/>
      <c r="CA327" s="66"/>
      <c r="CB327" s="66"/>
      <c r="CC327" s="66"/>
      <c r="CD327" s="66"/>
      <c r="CE327" s="66"/>
      <c r="CF327" s="66"/>
      <c r="CG327" s="66"/>
      <c r="CH327" s="66"/>
      <c r="CI327" s="66"/>
      <c r="CJ327" s="66"/>
      <c r="CK327" s="66"/>
      <c r="CL327" s="66"/>
      <c r="CM327" s="66"/>
      <c r="CN327" s="66"/>
      <c r="CO327" s="66"/>
      <c r="CP327" s="66"/>
      <c r="CQ327" s="66"/>
      <c r="CR327" s="66"/>
      <c r="CS327" s="66"/>
      <c r="CT327" s="66"/>
      <c r="CU327" s="66"/>
      <c r="CV327" s="66"/>
      <c r="CW327" s="66"/>
      <c r="CX327" s="66"/>
      <c r="CY327" s="66"/>
      <c r="CZ327" s="66"/>
      <c r="DA327" s="66"/>
      <c r="DB327" s="66"/>
      <c r="DC327" s="66"/>
      <c r="DD327" s="66"/>
      <c r="DE327" s="66"/>
      <c r="DF327" s="66"/>
      <c r="DG327" s="66"/>
      <c r="DH327" s="66"/>
      <c r="DI327" s="66"/>
      <c r="DJ327" s="66"/>
      <c r="DK327" s="66"/>
      <c r="DL327" s="66"/>
      <c r="DM327" s="66"/>
      <c r="DN327" s="66"/>
      <c r="DO327" s="66"/>
      <c r="DP327" s="66"/>
      <c r="DQ327" s="66"/>
      <c r="DR327" s="66"/>
      <c r="DS327" s="66"/>
      <c r="DT327" s="66"/>
      <c r="DU327" s="66"/>
      <c r="DV327" s="66"/>
      <c r="DW327" s="66"/>
      <c r="DX327" s="66"/>
      <c r="DY327" s="66"/>
      <c r="DZ327" s="66"/>
      <c r="EA327" s="66"/>
      <c r="EB327" s="66"/>
      <c r="EC327" s="66"/>
      <c r="ED327" s="66"/>
      <c r="EE327" s="66"/>
      <c r="EF327" s="66"/>
      <c r="EG327" s="66"/>
      <c r="EH327" s="66"/>
      <c r="EI327" s="66"/>
      <c r="EJ327" s="66"/>
      <c r="EK327" s="66"/>
      <c r="EL327" s="66"/>
      <c r="EM327" s="66"/>
      <c r="EN327" s="66"/>
      <c r="EO327" s="66"/>
      <c r="EP327" s="66"/>
    </row>
    <row r="328">
      <c r="A328" s="66"/>
      <c r="B328" s="66"/>
      <c r="C328" s="66"/>
      <c r="D328" s="66"/>
      <c r="E328" s="66"/>
      <c r="F328" s="66"/>
      <c r="G328" s="159"/>
      <c r="H328" s="159"/>
      <c r="I328" s="66"/>
      <c r="J328" s="160"/>
      <c r="K328" s="161"/>
      <c r="L328" s="161"/>
      <c r="M328" s="162"/>
      <c r="N328" s="162"/>
      <c r="O328" s="161"/>
      <c r="P328" s="161"/>
      <c r="Q328" s="161"/>
      <c r="R328" s="161"/>
      <c r="S328" s="163"/>
      <c r="T328" s="163"/>
      <c r="U328" s="163"/>
      <c r="V328" s="163"/>
      <c r="W328" s="164"/>
      <c r="X328" s="163"/>
      <c r="Y328" s="163"/>
      <c r="Z328" s="163"/>
      <c r="AA328" s="163"/>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c r="AZ328" s="66"/>
      <c r="BA328" s="66"/>
      <c r="BB328" s="66"/>
      <c r="BC328" s="66"/>
      <c r="BD328" s="66"/>
      <c r="BE328" s="66"/>
      <c r="BF328" s="66"/>
      <c r="BG328" s="66"/>
      <c r="BH328" s="66"/>
      <c r="BI328" s="66"/>
      <c r="BJ328" s="66"/>
      <c r="BK328" s="66"/>
      <c r="BL328" s="66"/>
      <c r="BM328" s="66"/>
      <c r="BN328" s="66"/>
      <c r="BO328" s="66"/>
      <c r="BP328" s="66"/>
      <c r="BQ328" s="66"/>
      <c r="BR328" s="66"/>
      <c r="BS328" s="66"/>
      <c r="BT328" s="66"/>
      <c r="BU328" s="66"/>
      <c r="BV328" s="66"/>
      <c r="BW328" s="66"/>
      <c r="BX328" s="66"/>
      <c r="BY328" s="66"/>
      <c r="BZ328" s="66"/>
      <c r="CA328" s="66"/>
      <c r="CB328" s="66"/>
      <c r="CC328" s="66"/>
      <c r="CD328" s="66"/>
      <c r="CE328" s="66"/>
      <c r="CF328" s="66"/>
      <c r="CG328" s="66"/>
      <c r="CH328" s="66"/>
      <c r="CI328" s="66"/>
      <c r="CJ328" s="66"/>
      <c r="CK328" s="66"/>
      <c r="CL328" s="66"/>
      <c r="CM328" s="66"/>
      <c r="CN328" s="66"/>
      <c r="CO328" s="66"/>
      <c r="CP328" s="66"/>
      <c r="CQ328" s="66"/>
      <c r="CR328" s="66"/>
      <c r="CS328" s="66"/>
      <c r="CT328" s="66"/>
      <c r="CU328" s="66"/>
      <c r="CV328" s="66"/>
      <c r="CW328" s="66"/>
      <c r="CX328" s="66"/>
      <c r="CY328" s="66"/>
      <c r="CZ328" s="66"/>
      <c r="DA328" s="66"/>
      <c r="DB328" s="66"/>
      <c r="DC328" s="66"/>
      <c r="DD328" s="66"/>
      <c r="DE328" s="66"/>
      <c r="DF328" s="66"/>
      <c r="DG328" s="66"/>
      <c r="DH328" s="66"/>
      <c r="DI328" s="66"/>
      <c r="DJ328" s="66"/>
      <c r="DK328" s="66"/>
      <c r="DL328" s="66"/>
      <c r="DM328" s="66"/>
      <c r="DN328" s="66"/>
      <c r="DO328" s="66"/>
      <c r="DP328" s="66"/>
      <c r="DQ328" s="66"/>
      <c r="DR328" s="66"/>
      <c r="DS328" s="66"/>
      <c r="DT328" s="66"/>
      <c r="DU328" s="66"/>
      <c r="DV328" s="66"/>
      <c r="DW328" s="66"/>
      <c r="DX328" s="66"/>
      <c r="DY328" s="66"/>
      <c r="DZ328" s="66"/>
      <c r="EA328" s="66"/>
      <c r="EB328" s="66"/>
      <c r="EC328" s="66"/>
      <c r="ED328" s="66"/>
      <c r="EE328" s="66"/>
      <c r="EF328" s="66"/>
      <c r="EG328" s="66"/>
      <c r="EH328" s="66"/>
      <c r="EI328" s="66"/>
      <c r="EJ328" s="66"/>
      <c r="EK328" s="66"/>
      <c r="EL328" s="66"/>
      <c r="EM328" s="66"/>
      <c r="EN328" s="66"/>
      <c r="EO328" s="66"/>
      <c r="EP328" s="66"/>
    </row>
    <row r="329">
      <c r="A329" s="66"/>
      <c r="B329" s="66"/>
      <c r="C329" s="66"/>
      <c r="D329" s="66"/>
      <c r="E329" s="66"/>
      <c r="F329" s="66"/>
      <c r="G329" s="159"/>
      <c r="H329" s="159"/>
      <c r="I329" s="66"/>
      <c r="J329" s="160"/>
      <c r="K329" s="161"/>
      <c r="L329" s="161"/>
      <c r="M329" s="162"/>
      <c r="N329" s="162"/>
      <c r="O329" s="161"/>
      <c r="P329" s="161"/>
      <c r="Q329" s="161"/>
      <c r="R329" s="161"/>
      <c r="S329" s="163"/>
      <c r="T329" s="163"/>
      <c r="U329" s="163"/>
      <c r="V329" s="163"/>
      <c r="W329" s="164"/>
      <c r="X329" s="163"/>
      <c r="Y329" s="163"/>
      <c r="Z329" s="163"/>
      <c r="AA329" s="163"/>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c r="BC329" s="66"/>
      <c r="BD329" s="66"/>
      <c r="BE329" s="66"/>
      <c r="BF329" s="66"/>
      <c r="BG329" s="66"/>
      <c r="BH329" s="66"/>
      <c r="BI329" s="66"/>
      <c r="BJ329" s="66"/>
      <c r="BK329" s="66"/>
      <c r="BL329" s="66"/>
      <c r="BM329" s="66"/>
      <c r="BN329" s="66"/>
      <c r="BO329" s="66"/>
      <c r="BP329" s="66"/>
      <c r="BQ329" s="66"/>
      <c r="BR329" s="66"/>
      <c r="BS329" s="66"/>
      <c r="BT329" s="66"/>
      <c r="BU329" s="66"/>
      <c r="BV329" s="66"/>
      <c r="BW329" s="66"/>
      <c r="BX329" s="66"/>
      <c r="BY329" s="66"/>
      <c r="BZ329" s="66"/>
      <c r="CA329" s="66"/>
      <c r="CB329" s="66"/>
      <c r="CC329" s="66"/>
      <c r="CD329" s="66"/>
      <c r="CE329" s="66"/>
      <c r="CF329" s="66"/>
      <c r="CG329" s="66"/>
      <c r="CH329" s="66"/>
      <c r="CI329" s="66"/>
      <c r="CJ329" s="66"/>
      <c r="CK329" s="66"/>
      <c r="CL329" s="66"/>
      <c r="CM329" s="66"/>
      <c r="CN329" s="66"/>
      <c r="CO329" s="66"/>
      <c r="CP329" s="66"/>
      <c r="CQ329" s="66"/>
      <c r="CR329" s="66"/>
      <c r="CS329" s="66"/>
      <c r="CT329" s="66"/>
      <c r="CU329" s="66"/>
      <c r="CV329" s="66"/>
      <c r="CW329" s="66"/>
      <c r="CX329" s="66"/>
      <c r="CY329" s="66"/>
      <c r="CZ329" s="66"/>
      <c r="DA329" s="66"/>
      <c r="DB329" s="66"/>
      <c r="DC329" s="66"/>
      <c r="DD329" s="66"/>
      <c r="DE329" s="66"/>
      <c r="DF329" s="66"/>
      <c r="DG329" s="66"/>
      <c r="DH329" s="66"/>
      <c r="DI329" s="66"/>
      <c r="DJ329" s="66"/>
      <c r="DK329" s="66"/>
      <c r="DL329" s="66"/>
      <c r="DM329" s="66"/>
      <c r="DN329" s="66"/>
      <c r="DO329" s="66"/>
      <c r="DP329" s="66"/>
      <c r="DQ329" s="66"/>
      <c r="DR329" s="66"/>
      <c r="DS329" s="66"/>
      <c r="DT329" s="66"/>
      <c r="DU329" s="66"/>
      <c r="DV329" s="66"/>
      <c r="DW329" s="66"/>
      <c r="DX329" s="66"/>
      <c r="DY329" s="66"/>
      <c r="DZ329" s="66"/>
      <c r="EA329" s="66"/>
      <c r="EB329" s="66"/>
      <c r="EC329" s="66"/>
      <c r="ED329" s="66"/>
      <c r="EE329" s="66"/>
      <c r="EF329" s="66"/>
      <c r="EG329" s="66"/>
      <c r="EH329" s="66"/>
      <c r="EI329" s="66"/>
      <c r="EJ329" s="66"/>
      <c r="EK329" s="66"/>
      <c r="EL329" s="66"/>
      <c r="EM329" s="66"/>
      <c r="EN329" s="66"/>
      <c r="EO329" s="66"/>
      <c r="EP329" s="66"/>
    </row>
    <row r="330">
      <c r="A330" s="66"/>
      <c r="B330" s="66"/>
      <c r="C330" s="66"/>
      <c r="D330" s="66"/>
      <c r="E330" s="66"/>
      <c r="F330" s="66"/>
      <c r="G330" s="159"/>
      <c r="H330" s="159"/>
      <c r="I330" s="66"/>
      <c r="J330" s="160"/>
      <c r="K330" s="161"/>
      <c r="L330" s="161"/>
      <c r="M330" s="162"/>
      <c r="N330" s="162"/>
      <c r="O330" s="161"/>
      <c r="P330" s="161"/>
      <c r="Q330" s="161"/>
      <c r="R330" s="161"/>
      <c r="S330" s="163"/>
      <c r="T330" s="163"/>
      <c r="U330" s="163"/>
      <c r="V330" s="163"/>
      <c r="W330" s="164"/>
      <c r="X330" s="163"/>
      <c r="Y330" s="163"/>
      <c r="Z330" s="163"/>
      <c r="AA330" s="163"/>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X330" s="66"/>
      <c r="AY330" s="66"/>
      <c r="AZ330" s="66"/>
      <c r="BA330" s="66"/>
      <c r="BB330" s="66"/>
      <c r="BC330" s="66"/>
      <c r="BD330" s="66"/>
      <c r="BE330" s="66"/>
      <c r="BF330" s="66"/>
      <c r="BG330" s="66"/>
      <c r="BH330" s="66"/>
      <c r="BI330" s="66"/>
      <c r="BJ330" s="66"/>
      <c r="BK330" s="66"/>
      <c r="BL330" s="66"/>
      <c r="BM330" s="66"/>
      <c r="BN330" s="66"/>
      <c r="BO330" s="66"/>
      <c r="BP330" s="66"/>
      <c r="BQ330" s="66"/>
      <c r="BR330" s="66"/>
      <c r="BS330" s="66"/>
      <c r="BT330" s="66"/>
      <c r="BU330" s="66"/>
      <c r="BV330" s="66"/>
      <c r="BW330" s="66"/>
      <c r="BX330" s="66"/>
      <c r="BY330" s="66"/>
      <c r="BZ330" s="66"/>
      <c r="CA330" s="66"/>
      <c r="CB330" s="66"/>
      <c r="CC330" s="66"/>
      <c r="CD330" s="66"/>
      <c r="CE330" s="66"/>
      <c r="CF330" s="66"/>
      <c r="CG330" s="66"/>
      <c r="CH330" s="66"/>
      <c r="CI330" s="66"/>
      <c r="CJ330" s="66"/>
      <c r="CK330" s="66"/>
      <c r="CL330" s="66"/>
      <c r="CM330" s="66"/>
      <c r="CN330" s="66"/>
      <c r="CO330" s="66"/>
      <c r="CP330" s="66"/>
      <c r="CQ330" s="66"/>
      <c r="CR330" s="66"/>
      <c r="CS330" s="66"/>
      <c r="CT330" s="66"/>
      <c r="CU330" s="66"/>
      <c r="CV330" s="66"/>
      <c r="CW330" s="66"/>
      <c r="CX330" s="66"/>
      <c r="CY330" s="66"/>
      <c r="CZ330" s="66"/>
      <c r="DA330" s="66"/>
      <c r="DB330" s="66"/>
      <c r="DC330" s="66"/>
      <c r="DD330" s="66"/>
      <c r="DE330" s="66"/>
      <c r="DF330" s="66"/>
      <c r="DG330" s="66"/>
      <c r="DH330" s="66"/>
      <c r="DI330" s="66"/>
      <c r="DJ330" s="66"/>
      <c r="DK330" s="66"/>
      <c r="DL330" s="66"/>
      <c r="DM330" s="66"/>
      <c r="DN330" s="66"/>
      <c r="DO330" s="66"/>
      <c r="DP330" s="66"/>
      <c r="DQ330" s="66"/>
      <c r="DR330" s="66"/>
      <c r="DS330" s="66"/>
      <c r="DT330" s="66"/>
      <c r="DU330" s="66"/>
      <c r="DV330" s="66"/>
      <c r="DW330" s="66"/>
      <c r="DX330" s="66"/>
      <c r="DY330" s="66"/>
      <c r="DZ330" s="66"/>
      <c r="EA330" s="66"/>
      <c r="EB330" s="66"/>
      <c r="EC330" s="66"/>
      <c r="ED330" s="66"/>
      <c r="EE330" s="66"/>
      <c r="EF330" s="66"/>
      <c r="EG330" s="66"/>
      <c r="EH330" s="66"/>
      <c r="EI330" s="66"/>
      <c r="EJ330" s="66"/>
      <c r="EK330" s="66"/>
      <c r="EL330" s="66"/>
      <c r="EM330" s="66"/>
      <c r="EN330" s="66"/>
      <c r="EO330" s="66"/>
      <c r="EP330" s="66"/>
    </row>
    <row r="331">
      <c r="A331" s="66"/>
      <c r="B331" s="66"/>
      <c r="C331" s="66"/>
      <c r="D331" s="66"/>
      <c r="E331" s="66"/>
      <c r="F331" s="66"/>
      <c r="G331" s="159"/>
      <c r="H331" s="159"/>
      <c r="I331" s="66"/>
      <c r="J331" s="160"/>
      <c r="K331" s="161"/>
      <c r="L331" s="161"/>
      <c r="M331" s="162"/>
      <c r="N331" s="162"/>
      <c r="O331" s="161"/>
      <c r="P331" s="161"/>
      <c r="Q331" s="161"/>
      <c r="R331" s="161"/>
      <c r="S331" s="163"/>
      <c r="T331" s="163"/>
      <c r="U331" s="163"/>
      <c r="V331" s="163"/>
      <c r="W331" s="164"/>
      <c r="X331" s="163"/>
      <c r="Y331" s="163"/>
      <c r="Z331" s="163"/>
      <c r="AA331" s="163"/>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c r="BC331" s="66"/>
      <c r="BD331" s="66"/>
      <c r="BE331" s="66"/>
      <c r="BF331" s="66"/>
      <c r="BG331" s="66"/>
      <c r="BH331" s="66"/>
      <c r="BI331" s="66"/>
      <c r="BJ331" s="66"/>
      <c r="BK331" s="66"/>
      <c r="BL331" s="66"/>
      <c r="BM331" s="66"/>
      <c r="BN331" s="66"/>
      <c r="BO331" s="66"/>
      <c r="BP331" s="66"/>
      <c r="BQ331" s="66"/>
      <c r="BR331" s="66"/>
      <c r="BS331" s="66"/>
      <c r="BT331" s="66"/>
      <c r="BU331" s="66"/>
      <c r="BV331" s="66"/>
      <c r="BW331" s="66"/>
      <c r="BX331" s="66"/>
      <c r="BY331" s="66"/>
      <c r="BZ331" s="66"/>
      <c r="CA331" s="66"/>
      <c r="CB331" s="66"/>
      <c r="CC331" s="66"/>
      <c r="CD331" s="66"/>
      <c r="CE331" s="66"/>
      <c r="CF331" s="66"/>
      <c r="CG331" s="66"/>
      <c r="CH331" s="66"/>
      <c r="CI331" s="66"/>
      <c r="CJ331" s="66"/>
      <c r="CK331" s="66"/>
      <c r="CL331" s="66"/>
      <c r="CM331" s="66"/>
      <c r="CN331" s="66"/>
      <c r="CO331" s="66"/>
      <c r="CP331" s="66"/>
      <c r="CQ331" s="66"/>
      <c r="CR331" s="66"/>
      <c r="CS331" s="66"/>
      <c r="CT331" s="66"/>
      <c r="CU331" s="66"/>
      <c r="CV331" s="66"/>
      <c r="CW331" s="66"/>
      <c r="CX331" s="66"/>
      <c r="CY331" s="66"/>
      <c r="CZ331" s="66"/>
      <c r="DA331" s="66"/>
      <c r="DB331" s="66"/>
      <c r="DC331" s="66"/>
      <c r="DD331" s="66"/>
      <c r="DE331" s="66"/>
      <c r="DF331" s="66"/>
      <c r="DG331" s="66"/>
      <c r="DH331" s="66"/>
      <c r="DI331" s="66"/>
      <c r="DJ331" s="66"/>
      <c r="DK331" s="66"/>
      <c r="DL331" s="66"/>
      <c r="DM331" s="66"/>
      <c r="DN331" s="66"/>
      <c r="DO331" s="66"/>
      <c r="DP331" s="66"/>
      <c r="DQ331" s="66"/>
      <c r="DR331" s="66"/>
      <c r="DS331" s="66"/>
      <c r="DT331" s="66"/>
      <c r="DU331" s="66"/>
      <c r="DV331" s="66"/>
      <c r="DW331" s="66"/>
      <c r="DX331" s="66"/>
      <c r="DY331" s="66"/>
      <c r="DZ331" s="66"/>
      <c r="EA331" s="66"/>
      <c r="EB331" s="66"/>
      <c r="EC331" s="66"/>
      <c r="ED331" s="66"/>
      <c r="EE331" s="66"/>
      <c r="EF331" s="66"/>
      <c r="EG331" s="66"/>
      <c r="EH331" s="66"/>
      <c r="EI331" s="66"/>
      <c r="EJ331" s="66"/>
      <c r="EK331" s="66"/>
      <c r="EL331" s="66"/>
      <c r="EM331" s="66"/>
      <c r="EN331" s="66"/>
      <c r="EO331" s="66"/>
      <c r="EP331" s="66"/>
    </row>
    <row r="332">
      <c r="A332" s="66"/>
      <c r="B332" s="66"/>
      <c r="C332" s="66"/>
      <c r="D332" s="66"/>
      <c r="E332" s="66"/>
      <c r="F332" s="66"/>
      <c r="G332" s="159"/>
      <c r="H332" s="159"/>
      <c r="I332" s="66"/>
      <c r="J332" s="160"/>
      <c r="K332" s="161"/>
      <c r="L332" s="161"/>
      <c r="M332" s="162"/>
      <c r="N332" s="162"/>
      <c r="O332" s="161"/>
      <c r="P332" s="161"/>
      <c r="Q332" s="161"/>
      <c r="R332" s="161"/>
      <c r="S332" s="163"/>
      <c r="T332" s="163"/>
      <c r="U332" s="163"/>
      <c r="V332" s="163"/>
      <c r="W332" s="164"/>
      <c r="X332" s="163"/>
      <c r="Y332" s="163"/>
      <c r="Z332" s="163"/>
      <c r="AA332" s="163"/>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c r="BC332" s="66"/>
      <c r="BD332" s="66"/>
      <c r="BE332" s="66"/>
      <c r="BF332" s="66"/>
      <c r="BG332" s="66"/>
      <c r="BH332" s="66"/>
      <c r="BI332" s="66"/>
      <c r="BJ332" s="66"/>
      <c r="BK332" s="66"/>
      <c r="BL332" s="66"/>
      <c r="BM332" s="66"/>
      <c r="BN332" s="66"/>
      <c r="BO332" s="66"/>
      <c r="BP332" s="66"/>
      <c r="BQ332" s="66"/>
      <c r="BR332" s="66"/>
      <c r="BS332" s="66"/>
      <c r="BT332" s="66"/>
      <c r="BU332" s="66"/>
      <c r="BV332" s="66"/>
      <c r="BW332" s="66"/>
      <c r="BX332" s="66"/>
      <c r="BY332" s="66"/>
      <c r="BZ332" s="66"/>
      <c r="CA332" s="66"/>
      <c r="CB332" s="66"/>
      <c r="CC332" s="66"/>
      <c r="CD332" s="66"/>
      <c r="CE332" s="66"/>
      <c r="CF332" s="66"/>
      <c r="CG332" s="66"/>
      <c r="CH332" s="66"/>
      <c r="CI332" s="66"/>
      <c r="CJ332" s="66"/>
      <c r="CK332" s="66"/>
      <c r="CL332" s="66"/>
      <c r="CM332" s="66"/>
      <c r="CN332" s="66"/>
      <c r="CO332" s="66"/>
      <c r="CP332" s="66"/>
      <c r="CQ332" s="66"/>
      <c r="CR332" s="66"/>
      <c r="CS332" s="66"/>
      <c r="CT332" s="66"/>
      <c r="CU332" s="66"/>
      <c r="CV332" s="66"/>
      <c r="CW332" s="66"/>
      <c r="CX332" s="66"/>
      <c r="CY332" s="66"/>
      <c r="CZ332" s="66"/>
      <c r="DA332" s="66"/>
      <c r="DB332" s="66"/>
      <c r="DC332" s="66"/>
      <c r="DD332" s="66"/>
      <c r="DE332" s="66"/>
      <c r="DF332" s="66"/>
      <c r="DG332" s="66"/>
      <c r="DH332" s="66"/>
      <c r="DI332" s="66"/>
      <c r="DJ332" s="66"/>
      <c r="DK332" s="66"/>
      <c r="DL332" s="66"/>
      <c r="DM332" s="66"/>
      <c r="DN332" s="66"/>
      <c r="DO332" s="66"/>
      <c r="DP332" s="66"/>
      <c r="DQ332" s="66"/>
      <c r="DR332" s="66"/>
      <c r="DS332" s="66"/>
      <c r="DT332" s="66"/>
      <c r="DU332" s="66"/>
      <c r="DV332" s="66"/>
      <c r="DW332" s="66"/>
      <c r="DX332" s="66"/>
      <c r="DY332" s="66"/>
      <c r="DZ332" s="66"/>
      <c r="EA332" s="66"/>
      <c r="EB332" s="66"/>
      <c r="EC332" s="66"/>
      <c r="ED332" s="66"/>
      <c r="EE332" s="66"/>
      <c r="EF332" s="66"/>
      <c r="EG332" s="66"/>
      <c r="EH332" s="66"/>
      <c r="EI332" s="66"/>
      <c r="EJ332" s="66"/>
      <c r="EK332" s="66"/>
      <c r="EL332" s="66"/>
      <c r="EM332" s="66"/>
      <c r="EN332" s="66"/>
      <c r="EO332" s="66"/>
      <c r="EP332" s="66"/>
    </row>
    <row r="333">
      <c r="A333" s="66"/>
      <c r="B333" s="66"/>
      <c r="C333" s="66"/>
      <c r="D333" s="66"/>
      <c r="E333" s="66"/>
      <c r="F333" s="66"/>
      <c r="G333" s="159"/>
      <c r="H333" s="159"/>
      <c r="I333" s="66"/>
      <c r="J333" s="160"/>
      <c r="K333" s="161"/>
      <c r="L333" s="161"/>
      <c r="M333" s="162"/>
      <c r="N333" s="162"/>
      <c r="O333" s="161"/>
      <c r="P333" s="161"/>
      <c r="Q333" s="161"/>
      <c r="R333" s="161"/>
      <c r="S333" s="163"/>
      <c r="T333" s="163"/>
      <c r="U333" s="163"/>
      <c r="V333" s="163"/>
      <c r="W333" s="164"/>
      <c r="X333" s="163"/>
      <c r="Y333" s="163"/>
      <c r="Z333" s="163"/>
      <c r="AA333" s="163"/>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X333" s="66"/>
      <c r="AY333" s="66"/>
      <c r="AZ333" s="66"/>
      <c r="BA333" s="66"/>
      <c r="BB333" s="66"/>
      <c r="BC333" s="66"/>
      <c r="BD333" s="66"/>
      <c r="BE333" s="66"/>
      <c r="BF333" s="66"/>
      <c r="BG333" s="66"/>
      <c r="BH333" s="66"/>
      <c r="BI333" s="66"/>
      <c r="BJ333" s="66"/>
      <c r="BK333" s="66"/>
      <c r="BL333" s="66"/>
      <c r="BM333" s="66"/>
      <c r="BN333" s="66"/>
      <c r="BO333" s="66"/>
      <c r="BP333" s="66"/>
      <c r="BQ333" s="66"/>
      <c r="BR333" s="66"/>
      <c r="BS333" s="66"/>
      <c r="BT333" s="66"/>
      <c r="BU333" s="66"/>
      <c r="BV333" s="66"/>
      <c r="BW333" s="66"/>
      <c r="BX333" s="66"/>
      <c r="BY333" s="66"/>
      <c r="BZ333" s="66"/>
      <c r="CA333" s="66"/>
      <c r="CB333" s="66"/>
      <c r="CC333" s="66"/>
      <c r="CD333" s="66"/>
      <c r="CE333" s="66"/>
      <c r="CF333" s="66"/>
      <c r="CG333" s="66"/>
      <c r="CH333" s="66"/>
      <c r="CI333" s="66"/>
      <c r="CJ333" s="66"/>
      <c r="CK333" s="66"/>
      <c r="CL333" s="66"/>
      <c r="CM333" s="66"/>
      <c r="CN333" s="66"/>
      <c r="CO333" s="66"/>
      <c r="CP333" s="66"/>
      <c r="CQ333" s="66"/>
      <c r="CR333" s="66"/>
      <c r="CS333" s="66"/>
      <c r="CT333" s="66"/>
      <c r="CU333" s="66"/>
      <c r="CV333" s="66"/>
      <c r="CW333" s="66"/>
      <c r="CX333" s="66"/>
      <c r="CY333" s="66"/>
      <c r="CZ333" s="66"/>
      <c r="DA333" s="66"/>
      <c r="DB333" s="66"/>
      <c r="DC333" s="66"/>
      <c r="DD333" s="66"/>
      <c r="DE333" s="66"/>
      <c r="DF333" s="66"/>
      <c r="DG333" s="66"/>
      <c r="DH333" s="66"/>
      <c r="DI333" s="66"/>
      <c r="DJ333" s="66"/>
      <c r="DK333" s="66"/>
      <c r="DL333" s="66"/>
      <c r="DM333" s="66"/>
      <c r="DN333" s="66"/>
      <c r="DO333" s="66"/>
      <c r="DP333" s="66"/>
      <c r="DQ333" s="66"/>
      <c r="DR333" s="66"/>
      <c r="DS333" s="66"/>
      <c r="DT333" s="66"/>
      <c r="DU333" s="66"/>
      <c r="DV333" s="66"/>
      <c r="DW333" s="66"/>
      <c r="DX333" s="66"/>
      <c r="DY333" s="66"/>
      <c r="DZ333" s="66"/>
      <c r="EA333" s="66"/>
      <c r="EB333" s="66"/>
      <c r="EC333" s="66"/>
      <c r="ED333" s="66"/>
      <c r="EE333" s="66"/>
      <c r="EF333" s="66"/>
      <c r="EG333" s="66"/>
      <c r="EH333" s="66"/>
      <c r="EI333" s="66"/>
      <c r="EJ333" s="66"/>
      <c r="EK333" s="66"/>
      <c r="EL333" s="66"/>
      <c r="EM333" s="66"/>
      <c r="EN333" s="66"/>
      <c r="EO333" s="66"/>
      <c r="EP333" s="66"/>
    </row>
    <row r="334">
      <c r="A334" s="66"/>
      <c r="B334" s="66"/>
      <c r="C334" s="66"/>
      <c r="D334" s="66"/>
      <c r="E334" s="66"/>
      <c r="F334" s="66"/>
      <c r="G334" s="159"/>
      <c r="H334" s="159"/>
      <c r="I334" s="66"/>
      <c r="J334" s="160"/>
      <c r="K334" s="161"/>
      <c r="L334" s="161"/>
      <c r="M334" s="162"/>
      <c r="N334" s="162"/>
      <c r="O334" s="161"/>
      <c r="P334" s="161"/>
      <c r="Q334" s="161"/>
      <c r="R334" s="161"/>
      <c r="S334" s="163"/>
      <c r="T334" s="163"/>
      <c r="U334" s="163"/>
      <c r="V334" s="163"/>
      <c r="W334" s="164"/>
      <c r="X334" s="163"/>
      <c r="Y334" s="163"/>
      <c r="Z334" s="163"/>
      <c r="AA334" s="163"/>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X334" s="66"/>
      <c r="AY334" s="66"/>
      <c r="AZ334" s="66"/>
      <c r="BA334" s="66"/>
      <c r="BB334" s="66"/>
      <c r="BC334" s="66"/>
      <c r="BD334" s="66"/>
      <c r="BE334" s="66"/>
      <c r="BF334" s="66"/>
      <c r="BG334" s="66"/>
      <c r="BH334" s="66"/>
      <c r="BI334" s="66"/>
      <c r="BJ334" s="66"/>
      <c r="BK334" s="66"/>
      <c r="BL334" s="66"/>
      <c r="BM334" s="66"/>
      <c r="BN334" s="66"/>
      <c r="BO334" s="66"/>
      <c r="BP334" s="66"/>
      <c r="BQ334" s="66"/>
      <c r="BR334" s="66"/>
      <c r="BS334" s="66"/>
      <c r="BT334" s="66"/>
      <c r="BU334" s="66"/>
      <c r="BV334" s="66"/>
      <c r="BW334" s="66"/>
      <c r="BX334" s="66"/>
      <c r="BY334" s="66"/>
      <c r="BZ334" s="66"/>
      <c r="CA334" s="66"/>
      <c r="CB334" s="66"/>
      <c r="CC334" s="66"/>
      <c r="CD334" s="66"/>
      <c r="CE334" s="66"/>
      <c r="CF334" s="66"/>
      <c r="CG334" s="66"/>
      <c r="CH334" s="66"/>
      <c r="CI334" s="66"/>
      <c r="CJ334" s="66"/>
      <c r="CK334" s="66"/>
      <c r="CL334" s="66"/>
      <c r="CM334" s="66"/>
      <c r="CN334" s="66"/>
      <c r="CO334" s="66"/>
      <c r="CP334" s="66"/>
      <c r="CQ334" s="66"/>
      <c r="CR334" s="66"/>
      <c r="CS334" s="66"/>
      <c r="CT334" s="66"/>
      <c r="CU334" s="66"/>
      <c r="CV334" s="66"/>
      <c r="CW334" s="66"/>
      <c r="CX334" s="66"/>
      <c r="CY334" s="66"/>
      <c r="CZ334" s="66"/>
      <c r="DA334" s="66"/>
      <c r="DB334" s="66"/>
      <c r="DC334" s="66"/>
      <c r="DD334" s="66"/>
      <c r="DE334" s="66"/>
      <c r="DF334" s="66"/>
      <c r="DG334" s="66"/>
      <c r="DH334" s="66"/>
      <c r="DI334" s="66"/>
      <c r="DJ334" s="66"/>
      <c r="DK334" s="66"/>
      <c r="DL334" s="66"/>
      <c r="DM334" s="66"/>
      <c r="DN334" s="66"/>
      <c r="DO334" s="66"/>
      <c r="DP334" s="66"/>
      <c r="DQ334" s="66"/>
      <c r="DR334" s="66"/>
      <c r="DS334" s="66"/>
      <c r="DT334" s="66"/>
      <c r="DU334" s="66"/>
      <c r="DV334" s="66"/>
      <c r="DW334" s="66"/>
      <c r="DX334" s="66"/>
      <c r="DY334" s="66"/>
      <c r="DZ334" s="66"/>
      <c r="EA334" s="66"/>
      <c r="EB334" s="66"/>
      <c r="EC334" s="66"/>
      <c r="ED334" s="66"/>
      <c r="EE334" s="66"/>
      <c r="EF334" s="66"/>
      <c r="EG334" s="66"/>
      <c r="EH334" s="66"/>
      <c r="EI334" s="66"/>
      <c r="EJ334" s="66"/>
      <c r="EK334" s="66"/>
      <c r="EL334" s="66"/>
      <c r="EM334" s="66"/>
      <c r="EN334" s="66"/>
      <c r="EO334" s="66"/>
      <c r="EP334" s="66"/>
    </row>
    <row r="335">
      <c r="A335" s="66"/>
      <c r="B335" s="66"/>
      <c r="C335" s="66"/>
      <c r="D335" s="66"/>
      <c r="E335" s="66"/>
      <c r="F335" s="66"/>
      <c r="G335" s="159"/>
      <c r="H335" s="159"/>
      <c r="I335" s="66"/>
      <c r="J335" s="160"/>
      <c r="K335" s="161"/>
      <c r="L335" s="161"/>
      <c r="M335" s="162"/>
      <c r="N335" s="162"/>
      <c r="O335" s="161"/>
      <c r="P335" s="161"/>
      <c r="Q335" s="161"/>
      <c r="R335" s="161"/>
      <c r="S335" s="163"/>
      <c r="T335" s="163"/>
      <c r="U335" s="163"/>
      <c r="V335" s="163"/>
      <c r="W335" s="164"/>
      <c r="X335" s="163"/>
      <c r="Y335" s="163"/>
      <c r="Z335" s="163"/>
      <c r="AA335" s="163"/>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X335" s="66"/>
      <c r="AY335" s="66"/>
      <c r="AZ335" s="66"/>
      <c r="BA335" s="66"/>
      <c r="BB335" s="66"/>
      <c r="BC335" s="66"/>
      <c r="BD335" s="66"/>
      <c r="BE335" s="66"/>
      <c r="BF335" s="66"/>
      <c r="BG335" s="66"/>
      <c r="BH335" s="66"/>
      <c r="BI335" s="66"/>
      <c r="BJ335" s="66"/>
      <c r="BK335" s="66"/>
      <c r="BL335" s="66"/>
      <c r="BM335" s="66"/>
      <c r="BN335" s="66"/>
      <c r="BO335" s="66"/>
      <c r="BP335" s="66"/>
      <c r="BQ335" s="66"/>
      <c r="BR335" s="66"/>
      <c r="BS335" s="66"/>
      <c r="BT335" s="66"/>
      <c r="BU335" s="66"/>
      <c r="BV335" s="66"/>
      <c r="BW335" s="66"/>
      <c r="BX335" s="66"/>
      <c r="BY335" s="66"/>
      <c r="BZ335" s="66"/>
      <c r="CA335" s="66"/>
      <c r="CB335" s="66"/>
      <c r="CC335" s="66"/>
      <c r="CD335" s="66"/>
      <c r="CE335" s="66"/>
      <c r="CF335" s="66"/>
      <c r="CG335" s="66"/>
      <c r="CH335" s="66"/>
      <c r="CI335" s="66"/>
      <c r="CJ335" s="66"/>
      <c r="CK335" s="66"/>
      <c r="CL335" s="66"/>
      <c r="CM335" s="66"/>
      <c r="CN335" s="66"/>
      <c r="CO335" s="66"/>
      <c r="CP335" s="66"/>
      <c r="CQ335" s="66"/>
      <c r="CR335" s="66"/>
      <c r="CS335" s="66"/>
      <c r="CT335" s="66"/>
      <c r="CU335" s="66"/>
      <c r="CV335" s="66"/>
      <c r="CW335" s="66"/>
      <c r="CX335" s="66"/>
      <c r="CY335" s="66"/>
      <c r="CZ335" s="66"/>
      <c r="DA335" s="66"/>
      <c r="DB335" s="66"/>
      <c r="DC335" s="66"/>
      <c r="DD335" s="66"/>
      <c r="DE335" s="66"/>
      <c r="DF335" s="66"/>
      <c r="DG335" s="66"/>
      <c r="DH335" s="66"/>
      <c r="DI335" s="66"/>
      <c r="DJ335" s="66"/>
      <c r="DK335" s="66"/>
      <c r="DL335" s="66"/>
      <c r="DM335" s="66"/>
      <c r="DN335" s="66"/>
      <c r="DO335" s="66"/>
      <c r="DP335" s="66"/>
      <c r="DQ335" s="66"/>
      <c r="DR335" s="66"/>
      <c r="DS335" s="66"/>
      <c r="DT335" s="66"/>
      <c r="DU335" s="66"/>
      <c r="DV335" s="66"/>
      <c r="DW335" s="66"/>
      <c r="DX335" s="66"/>
      <c r="DY335" s="66"/>
      <c r="DZ335" s="66"/>
      <c r="EA335" s="66"/>
      <c r="EB335" s="66"/>
      <c r="EC335" s="66"/>
      <c r="ED335" s="66"/>
      <c r="EE335" s="66"/>
      <c r="EF335" s="66"/>
      <c r="EG335" s="66"/>
      <c r="EH335" s="66"/>
      <c r="EI335" s="66"/>
      <c r="EJ335" s="66"/>
      <c r="EK335" s="66"/>
      <c r="EL335" s="66"/>
      <c r="EM335" s="66"/>
      <c r="EN335" s="66"/>
      <c r="EO335" s="66"/>
      <c r="EP335" s="66"/>
    </row>
    <row r="336">
      <c r="A336" s="66"/>
      <c r="B336" s="66"/>
      <c r="C336" s="66"/>
      <c r="D336" s="66"/>
      <c r="E336" s="66"/>
      <c r="F336" s="66"/>
      <c r="G336" s="159"/>
      <c r="H336" s="159"/>
      <c r="I336" s="66"/>
      <c r="J336" s="160"/>
      <c r="K336" s="161"/>
      <c r="L336" s="161"/>
      <c r="M336" s="162"/>
      <c r="N336" s="162"/>
      <c r="O336" s="161"/>
      <c r="P336" s="161"/>
      <c r="Q336" s="161"/>
      <c r="R336" s="161"/>
      <c r="S336" s="163"/>
      <c r="T336" s="163"/>
      <c r="U336" s="163"/>
      <c r="V336" s="163"/>
      <c r="W336" s="164"/>
      <c r="X336" s="163"/>
      <c r="Y336" s="163"/>
      <c r="Z336" s="163"/>
      <c r="AA336" s="163"/>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X336" s="66"/>
      <c r="AY336" s="66"/>
      <c r="AZ336" s="66"/>
      <c r="BA336" s="66"/>
      <c r="BB336" s="66"/>
      <c r="BC336" s="66"/>
      <c r="BD336" s="66"/>
      <c r="BE336" s="66"/>
      <c r="BF336" s="66"/>
      <c r="BG336" s="66"/>
      <c r="BH336" s="66"/>
      <c r="BI336" s="66"/>
      <c r="BJ336" s="66"/>
      <c r="BK336" s="66"/>
      <c r="BL336" s="66"/>
      <c r="BM336" s="66"/>
      <c r="BN336" s="66"/>
      <c r="BO336" s="66"/>
      <c r="BP336" s="66"/>
      <c r="BQ336" s="66"/>
      <c r="BR336" s="66"/>
      <c r="BS336" s="66"/>
      <c r="BT336" s="66"/>
      <c r="BU336" s="66"/>
      <c r="BV336" s="66"/>
      <c r="BW336" s="66"/>
      <c r="BX336" s="66"/>
      <c r="BY336" s="66"/>
      <c r="BZ336" s="66"/>
      <c r="CA336" s="66"/>
      <c r="CB336" s="66"/>
      <c r="CC336" s="66"/>
      <c r="CD336" s="66"/>
      <c r="CE336" s="66"/>
      <c r="CF336" s="66"/>
      <c r="CG336" s="66"/>
      <c r="CH336" s="66"/>
      <c r="CI336" s="66"/>
      <c r="CJ336" s="66"/>
      <c r="CK336" s="66"/>
      <c r="CL336" s="66"/>
      <c r="CM336" s="66"/>
      <c r="CN336" s="66"/>
      <c r="CO336" s="66"/>
      <c r="CP336" s="66"/>
      <c r="CQ336" s="66"/>
      <c r="CR336" s="66"/>
      <c r="CS336" s="66"/>
      <c r="CT336" s="66"/>
      <c r="CU336" s="66"/>
      <c r="CV336" s="66"/>
      <c r="CW336" s="66"/>
      <c r="CX336" s="66"/>
      <c r="CY336" s="66"/>
      <c r="CZ336" s="66"/>
      <c r="DA336" s="66"/>
      <c r="DB336" s="66"/>
      <c r="DC336" s="66"/>
      <c r="DD336" s="66"/>
      <c r="DE336" s="66"/>
      <c r="DF336" s="66"/>
      <c r="DG336" s="66"/>
      <c r="DH336" s="66"/>
      <c r="DI336" s="66"/>
      <c r="DJ336" s="66"/>
      <c r="DK336" s="66"/>
      <c r="DL336" s="66"/>
      <c r="DM336" s="66"/>
      <c r="DN336" s="66"/>
      <c r="DO336" s="66"/>
      <c r="DP336" s="66"/>
      <c r="DQ336" s="66"/>
      <c r="DR336" s="66"/>
      <c r="DS336" s="66"/>
      <c r="DT336" s="66"/>
      <c r="DU336" s="66"/>
      <c r="DV336" s="66"/>
      <c r="DW336" s="66"/>
      <c r="DX336" s="66"/>
      <c r="DY336" s="66"/>
      <c r="DZ336" s="66"/>
      <c r="EA336" s="66"/>
      <c r="EB336" s="66"/>
      <c r="EC336" s="66"/>
      <c r="ED336" s="66"/>
      <c r="EE336" s="66"/>
      <c r="EF336" s="66"/>
      <c r="EG336" s="66"/>
      <c r="EH336" s="66"/>
      <c r="EI336" s="66"/>
      <c r="EJ336" s="66"/>
      <c r="EK336" s="66"/>
      <c r="EL336" s="66"/>
      <c r="EM336" s="66"/>
      <c r="EN336" s="66"/>
      <c r="EO336" s="66"/>
      <c r="EP336" s="66"/>
    </row>
    <row r="337">
      <c r="A337" s="66"/>
      <c r="B337" s="66"/>
      <c r="C337" s="66"/>
      <c r="D337" s="66"/>
      <c r="E337" s="66"/>
      <c r="F337" s="66"/>
      <c r="G337" s="159"/>
      <c r="H337" s="159"/>
      <c r="I337" s="66"/>
      <c r="J337" s="160"/>
      <c r="K337" s="161"/>
      <c r="L337" s="161"/>
      <c r="M337" s="162"/>
      <c r="N337" s="162"/>
      <c r="O337" s="161"/>
      <c r="P337" s="161"/>
      <c r="Q337" s="161"/>
      <c r="R337" s="161"/>
      <c r="S337" s="163"/>
      <c r="T337" s="163"/>
      <c r="U337" s="163"/>
      <c r="V337" s="163"/>
      <c r="W337" s="164"/>
      <c r="X337" s="163"/>
      <c r="Y337" s="163"/>
      <c r="Z337" s="163"/>
      <c r="AA337" s="163"/>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X337" s="66"/>
      <c r="AY337" s="66"/>
      <c r="AZ337" s="66"/>
      <c r="BA337" s="66"/>
      <c r="BB337" s="66"/>
      <c r="BC337" s="66"/>
      <c r="BD337" s="66"/>
      <c r="BE337" s="66"/>
      <c r="BF337" s="66"/>
      <c r="BG337" s="66"/>
      <c r="BH337" s="66"/>
      <c r="BI337" s="66"/>
      <c r="BJ337" s="66"/>
      <c r="BK337" s="66"/>
      <c r="BL337" s="66"/>
      <c r="BM337" s="66"/>
      <c r="BN337" s="66"/>
      <c r="BO337" s="66"/>
      <c r="BP337" s="66"/>
      <c r="BQ337" s="66"/>
      <c r="BR337" s="66"/>
      <c r="BS337" s="66"/>
      <c r="BT337" s="66"/>
      <c r="BU337" s="66"/>
      <c r="BV337" s="66"/>
      <c r="BW337" s="66"/>
      <c r="BX337" s="66"/>
      <c r="BY337" s="66"/>
      <c r="BZ337" s="66"/>
      <c r="CA337" s="66"/>
      <c r="CB337" s="66"/>
      <c r="CC337" s="66"/>
      <c r="CD337" s="66"/>
      <c r="CE337" s="66"/>
      <c r="CF337" s="66"/>
      <c r="CG337" s="66"/>
      <c r="CH337" s="66"/>
      <c r="CI337" s="66"/>
      <c r="CJ337" s="66"/>
      <c r="CK337" s="66"/>
      <c r="CL337" s="66"/>
      <c r="CM337" s="66"/>
      <c r="CN337" s="66"/>
      <c r="CO337" s="66"/>
      <c r="CP337" s="66"/>
      <c r="CQ337" s="66"/>
      <c r="CR337" s="66"/>
      <c r="CS337" s="66"/>
      <c r="CT337" s="66"/>
      <c r="CU337" s="66"/>
      <c r="CV337" s="66"/>
      <c r="CW337" s="66"/>
      <c r="CX337" s="66"/>
      <c r="CY337" s="66"/>
      <c r="CZ337" s="66"/>
      <c r="DA337" s="66"/>
      <c r="DB337" s="66"/>
      <c r="DC337" s="66"/>
      <c r="DD337" s="66"/>
      <c r="DE337" s="66"/>
      <c r="DF337" s="66"/>
      <c r="DG337" s="66"/>
      <c r="DH337" s="66"/>
      <c r="DI337" s="66"/>
      <c r="DJ337" s="66"/>
      <c r="DK337" s="66"/>
      <c r="DL337" s="66"/>
      <c r="DM337" s="66"/>
      <c r="DN337" s="66"/>
      <c r="DO337" s="66"/>
      <c r="DP337" s="66"/>
      <c r="DQ337" s="66"/>
      <c r="DR337" s="66"/>
      <c r="DS337" s="66"/>
      <c r="DT337" s="66"/>
      <c r="DU337" s="66"/>
      <c r="DV337" s="66"/>
      <c r="DW337" s="66"/>
      <c r="DX337" s="66"/>
      <c r="DY337" s="66"/>
      <c r="DZ337" s="66"/>
      <c r="EA337" s="66"/>
      <c r="EB337" s="66"/>
      <c r="EC337" s="66"/>
      <c r="ED337" s="66"/>
      <c r="EE337" s="66"/>
      <c r="EF337" s="66"/>
      <c r="EG337" s="66"/>
      <c r="EH337" s="66"/>
      <c r="EI337" s="66"/>
      <c r="EJ337" s="66"/>
      <c r="EK337" s="66"/>
      <c r="EL337" s="66"/>
      <c r="EM337" s="66"/>
      <c r="EN337" s="66"/>
      <c r="EO337" s="66"/>
      <c r="EP337" s="66"/>
    </row>
    <row r="338">
      <c r="A338" s="66"/>
      <c r="B338" s="66"/>
      <c r="C338" s="66"/>
      <c r="D338" s="66"/>
      <c r="E338" s="66"/>
      <c r="F338" s="66"/>
      <c r="G338" s="159"/>
      <c r="H338" s="159"/>
      <c r="I338" s="66"/>
      <c r="J338" s="160"/>
      <c r="K338" s="161"/>
      <c r="L338" s="161"/>
      <c r="M338" s="162"/>
      <c r="N338" s="162"/>
      <c r="O338" s="161"/>
      <c r="P338" s="161"/>
      <c r="Q338" s="161"/>
      <c r="R338" s="161"/>
      <c r="S338" s="163"/>
      <c r="T338" s="163"/>
      <c r="U338" s="163"/>
      <c r="V338" s="163"/>
      <c r="W338" s="164"/>
      <c r="X338" s="163"/>
      <c r="Y338" s="163"/>
      <c r="Z338" s="163"/>
      <c r="AA338" s="163"/>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c r="BC338" s="66"/>
      <c r="BD338" s="66"/>
      <c r="BE338" s="66"/>
      <c r="BF338" s="66"/>
      <c r="BG338" s="66"/>
      <c r="BH338" s="66"/>
      <c r="BI338" s="66"/>
      <c r="BJ338" s="66"/>
      <c r="BK338" s="66"/>
      <c r="BL338" s="66"/>
      <c r="BM338" s="66"/>
      <c r="BN338" s="66"/>
      <c r="BO338" s="66"/>
      <c r="BP338" s="66"/>
      <c r="BQ338" s="66"/>
      <c r="BR338" s="66"/>
      <c r="BS338" s="66"/>
      <c r="BT338" s="66"/>
      <c r="BU338" s="66"/>
      <c r="BV338" s="66"/>
      <c r="BW338" s="66"/>
      <c r="BX338" s="66"/>
      <c r="BY338" s="66"/>
      <c r="BZ338" s="66"/>
      <c r="CA338" s="66"/>
      <c r="CB338" s="66"/>
      <c r="CC338" s="66"/>
      <c r="CD338" s="66"/>
      <c r="CE338" s="66"/>
      <c r="CF338" s="66"/>
      <c r="CG338" s="66"/>
      <c r="CH338" s="66"/>
      <c r="CI338" s="66"/>
      <c r="CJ338" s="66"/>
      <c r="CK338" s="66"/>
      <c r="CL338" s="66"/>
      <c r="CM338" s="66"/>
      <c r="CN338" s="66"/>
      <c r="CO338" s="66"/>
      <c r="CP338" s="66"/>
      <c r="CQ338" s="66"/>
      <c r="CR338" s="66"/>
      <c r="CS338" s="66"/>
      <c r="CT338" s="66"/>
      <c r="CU338" s="66"/>
      <c r="CV338" s="66"/>
      <c r="CW338" s="66"/>
      <c r="CX338" s="66"/>
      <c r="CY338" s="66"/>
      <c r="CZ338" s="66"/>
      <c r="DA338" s="66"/>
      <c r="DB338" s="66"/>
      <c r="DC338" s="66"/>
      <c r="DD338" s="66"/>
      <c r="DE338" s="66"/>
      <c r="DF338" s="66"/>
      <c r="DG338" s="66"/>
      <c r="DH338" s="66"/>
      <c r="DI338" s="66"/>
      <c r="DJ338" s="66"/>
      <c r="DK338" s="66"/>
      <c r="DL338" s="66"/>
      <c r="DM338" s="66"/>
      <c r="DN338" s="66"/>
      <c r="DO338" s="66"/>
      <c r="DP338" s="66"/>
      <c r="DQ338" s="66"/>
      <c r="DR338" s="66"/>
      <c r="DS338" s="66"/>
      <c r="DT338" s="66"/>
      <c r="DU338" s="66"/>
      <c r="DV338" s="66"/>
      <c r="DW338" s="66"/>
      <c r="DX338" s="66"/>
      <c r="DY338" s="66"/>
      <c r="DZ338" s="66"/>
      <c r="EA338" s="66"/>
      <c r="EB338" s="66"/>
      <c r="EC338" s="66"/>
      <c r="ED338" s="66"/>
      <c r="EE338" s="66"/>
      <c r="EF338" s="66"/>
      <c r="EG338" s="66"/>
      <c r="EH338" s="66"/>
      <c r="EI338" s="66"/>
      <c r="EJ338" s="66"/>
      <c r="EK338" s="66"/>
      <c r="EL338" s="66"/>
      <c r="EM338" s="66"/>
      <c r="EN338" s="66"/>
      <c r="EO338" s="66"/>
      <c r="EP338" s="66"/>
    </row>
    <row r="339">
      <c r="A339" s="66"/>
      <c r="B339" s="66"/>
      <c r="C339" s="66"/>
      <c r="D339" s="66"/>
      <c r="E339" s="66"/>
      <c r="F339" s="66"/>
      <c r="G339" s="159"/>
      <c r="H339" s="159"/>
      <c r="I339" s="66"/>
      <c r="J339" s="160"/>
      <c r="K339" s="161"/>
      <c r="L339" s="161"/>
      <c r="M339" s="162"/>
      <c r="N339" s="162"/>
      <c r="O339" s="161"/>
      <c r="P339" s="161"/>
      <c r="Q339" s="161"/>
      <c r="R339" s="161"/>
      <c r="S339" s="163"/>
      <c r="T339" s="163"/>
      <c r="U339" s="163"/>
      <c r="V339" s="163"/>
      <c r="W339" s="164"/>
      <c r="X339" s="163"/>
      <c r="Y339" s="163"/>
      <c r="Z339" s="163"/>
      <c r="AA339" s="163"/>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c r="BC339" s="66"/>
      <c r="BD339" s="66"/>
      <c r="BE339" s="66"/>
      <c r="BF339" s="66"/>
      <c r="BG339" s="66"/>
      <c r="BH339" s="66"/>
      <c r="BI339" s="66"/>
      <c r="BJ339" s="66"/>
      <c r="BK339" s="66"/>
      <c r="BL339" s="66"/>
      <c r="BM339" s="66"/>
      <c r="BN339" s="66"/>
      <c r="BO339" s="66"/>
      <c r="BP339" s="66"/>
      <c r="BQ339" s="66"/>
      <c r="BR339" s="66"/>
      <c r="BS339" s="66"/>
      <c r="BT339" s="66"/>
      <c r="BU339" s="66"/>
      <c r="BV339" s="66"/>
      <c r="BW339" s="66"/>
      <c r="BX339" s="66"/>
      <c r="BY339" s="66"/>
      <c r="BZ339" s="66"/>
      <c r="CA339" s="66"/>
      <c r="CB339" s="66"/>
      <c r="CC339" s="66"/>
      <c r="CD339" s="66"/>
      <c r="CE339" s="66"/>
      <c r="CF339" s="66"/>
      <c r="CG339" s="66"/>
      <c r="CH339" s="66"/>
      <c r="CI339" s="66"/>
      <c r="CJ339" s="66"/>
      <c r="CK339" s="66"/>
      <c r="CL339" s="66"/>
      <c r="CM339" s="66"/>
      <c r="CN339" s="66"/>
      <c r="CO339" s="66"/>
      <c r="CP339" s="66"/>
      <c r="CQ339" s="66"/>
      <c r="CR339" s="66"/>
      <c r="CS339" s="66"/>
      <c r="CT339" s="66"/>
      <c r="CU339" s="66"/>
      <c r="CV339" s="66"/>
      <c r="CW339" s="66"/>
      <c r="CX339" s="66"/>
      <c r="CY339" s="66"/>
      <c r="CZ339" s="66"/>
      <c r="DA339" s="66"/>
      <c r="DB339" s="66"/>
      <c r="DC339" s="66"/>
      <c r="DD339" s="66"/>
      <c r="DE339" s="66"/>
      <c r="DF339" s="66"/>
      <c r="DG339" s="66"/>
      <c r="DH339" s="66"/>
      <c r="DI339" s="66"/>
      <c r="DJ339" s="66"/>
      <c r="DK339" s="66"/>
      <c r="DL339" s="66"/>
      <c r="DM339" s="66"/>
      <c r="DN339" s="66"/>
      <c r="DO339" s="66"/>
      <c r="DP339" s="66"/>
      <c r="DQ339" s="66"/>
      <c r="DR339" s="66"/>
      <c r="DS339" s="66"/>
      <c r="DT339" s="66"/>
      <c r="DU339" s="66"/>
      <c r="DV339" s="66"/>
      <c r="DW339" s="66"/>
      <c r="DX339" s="66"/>
      <c r="DY339" s="66"/>
      <c r="DZ339" s="66"/>
      <c r="EA339" s="66"/>
      <c r="EB339" s="66"/>
      <c r="EC339" s="66"/>
      <c r="ED339" s="66"/>
      <c r="EE339" s="66"/>
      <c r="EF339" s="66"/>
      <c r="EG339" s="66"/>
      <c r="EH339" s="66"/>
      <c r="EI339" s="66"/>
      <c r="EJ339" s="66"/>
      <c r="EK339" s="66"/>
      <c r="EL339" s="66"/>
      <c r="EM339" s="66"/>
      <c r="EN339" s="66"/>
      <c r="EO339" s="66"/>
      <c r="EP339" s="66"/>
    </row>
    <row r="340">
      <c r="A340" s="66"/>
      <c r="B340" s="66"/>
      <c r="C340" s="66"/>
      <c r="D340" s="66"/>
      <c r="E340" s="66"/>
      <c r="F340" s="66"/>
      <c r="G340" s="159"/>
      <c r="H340" s="159"/>
      <c r="I340" s="66"/>
      <c r="J340" s="160"/>
      <c r="K340" s="161"/>
      <c r="L340" s="161"/>
      <c r="M340" s="162"/>
      <c r="N340" s="162"/>
      <c r="O340" s="161"/>
      <c r="P340" s="161"/>
      <c r="Q340" s="161"/>
      <c r="R340" s="161"/>
      <c r="S340" s="163"/>
      <c r="T340" s="163"/>
      <c r="U340" s="163"/>
      <c r="V340" s="163"/>
      <c r="W340" s="164"/>
      <c r="X340" s="163"/>
      <c r="Y340" s="163"/>
      <c r="Z340" s="163"/>
      <c r="AA340" s="163"/>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c r="BC340" s="66"/>
      <c r="BD340" s="66"/>
      <c r="BE340" s="66"/>
      <c r="BF340" s="66"/>
      <c r="BG340" s="66"/>
      <c r="BH340" s="66"/>
      <c r="BI340" s="66"/>
      <c r="BJ340" s="66"/>
      <c r="BK340" s="66"/>
      <c r="BL340" s="66"/>
      <c r="BM340" s="66"/>
      <c r="BN340" s="66"/>
      <c r="BO340" s="66"/>
      <c r="BP340" s="66"/>
      <c r="BQ340" s="66"/>
      <c r="BR340" s="66"/>
      <c r="BS340" s="66"/>
      <c r="BT340" s="66"/>
      <c r="BU340" s="66"/>
      <c r="BV340" s="66"/>
      <c r="BW340" s="66"/>
      <c r="BX340" s="66"/>
      <c r="BY340" s="66"/>
      <c r="BZ340" s="66"/>
      <c r="CA340" s="66"/>
      <c r="CB340" s="66"/>
      <c r="CC340" s="66"/>
      <c r="CD340" s="66"/>
      <c r="CE340" s="66"/>
      <c r="CF340" s="66"/>
      <c r="CG340" s="66"/>
      <c r="CH340" s="66"/>
      <c r="CI340" s="66"/>
      <c r="CJ340" s="66"/>
      <c r="CK340" s="66"/>
      <c r="CL340" s="66"/>
      <c r="CM340" s="66"/>
      <c r="CN340" s="66"/>
      <c r="CO340" s="66"/>
      <c r="CP340" s="66"/>
      <c r="CQ340" s="66"/>
      <c r="CR340" s="66"/>
      <c r="CS340" s="66"/>
      <c r="CT340" s="66"/>
      <c r="CU340" s="66"/>
      <c r="CV340" s="66"/>
      <c r="CW340" s="66"/>
      <c r="CX340" s="66"/>
      <c r="CY340" s="66"/>
      <c r="CZ340" s="66"/>
      <c r="DA340" s="66"/>
      <c r="DB340" s="66"/>
      <c r="DC340" s="66"/>
      <c r="DD340" s="66"/>
      <c r="DE340" s="66"/>
      <c r="DF340" s="66"/>
      <c r="DG340" s="66"/>
      <c r="DH340" s="66"/>
      <c r="DI340" s="66"/>
      <c r="DJ340" s="66"/>
      <c r="DK340" s="66"/>
      <c r="DL340" s="66"/>
      <c r="DM340" s="66"/>
      <c r="DN340" s="66"/>
      <c r="DO340" s="66"/>
      <c r="DP340" s="66"/>
      <c r="DQ340" s="66"/>
      <c r="DR340" s="66"/>
      <c r="DS340" s="66"/>
      <c r="DT340" s="66"/>
      <c r="DU340" s="66"/>
      <c r="DV340" s="66"/>
      <c r="DW340" s="66"/>
      <c r="DX340" s="66"/>
      <c r="DY340" s="66"/>
      <c r="DZ340" s="66"/>
      <c r="EA340" s="66"/>
      <c r="EB340" s="66"/>
      <c r="EC340" s="66"/>
      <c r="ED340" s="66"/>
      <c r="EE340" s="66"/>
      <c r="EF340" s="66"/>
      <c r="EG340" s="66"/>
      <c r="EH340" s="66"/>
      <c r="EI340" s="66"/>
      <c r="EJ340" s="66"/>
      <c r="EK340" s="66"/>
      <c r="EL340" s="66"/>
      <c r="EM340" s="66"/>
      <c r="EN340" s="66"/>
      <c r="EO340" s="66"/>
      <c r="EP340" s="66"/>
    </row>
    <row r="341">
      <c r="A341" s="66"/>
      <c r="B341" s="66"/>
      <c r="C341" s="66"/>
      <c r="D341" s="66"/>
      <c r="E341" s="66"/>
      <c r="F341" s="66"/>
      <c r="G341" s="159"/>
      <c r="H341" s="159"/>
      <c r="I341" s="66"/>
      <c r="J341" s="160"/>
      <c r="K341" s="161"/>
      <c r="L341" s="161"/>
      <c r="M341" s="162"/>
      <c r="N341" s="162"/>
      <c r="O341" s="161"/>
      <c r="P341" s="161"/>
      <c r="Q341" s="161"/>
      <c r="R341" s="161"/>
      <c r="S341" s="163"/>
      <c r="T341" s="163"/>
      <c r="U341" s="163"/>
      <c r="V341" s="163"/>
      <c r="W341" s="164"/>
      <c r="X341" s="163"/>
      <c r="Y341" s="163"/>
      <c r="Z341" s="163"/>
      <c r="AA341" s="163"/>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c r="BC341" s="66"/>
      <c r="BD341" s="66"/>
      <c r="BE341" s="66"/>
      <c r="BF341" s="66"/>
      <c r="BG341" s="66"/>
      <c r="BH341" s="66"/>
      <c r="BI341" s="66"/>
      <c r="BJ341" s="66"/>
      <c r="BK341" s="66"/>
      <c r="BL341" s="66"/>
      <c r="BM341" s="66"/>
      <c r="BN341" s="66"/>
      <c r="BO341" s="66"/>
      <c r="BP341" s="66"/>
      <c r="BQ341" s="66"/>
      <c r="BR341" s="66"/>
      <c r="BS341" s="66"/>
      <c r="BT341" s="66"/>
      <c r="BU341" s="66"/>
      <c r="BV341" s="66"/>
      <c r="BW341" s="66"/>
      <c r="BX341" s="66"/>
      <c r="BY341" s="66"/>
      <c r="BZ341" s="66"/>
      <c r="CA341" s="66"/>
      <c r="CB341" s="66"/>
      <c r="CC341" s="66"/>
      <c r="CD341" s="66"/>
      <c r="CE341" s="66"/>
      <c r="CF341" s="66"/>
      <c r="CG341" s="66"/>
      <c r="CH341" s="66"/>
      <c r="CI341" s="66"/>
      <c r="CJ341" s="66"/>
      <c r="CK341" s="66"/>
      <c r="CL341" s="66"/>
      <c r="CM341" s="66"/>
      <c r="CN341" s="66"/>
      <c r="CO341" s="66"/>
      <c r="CP341" s="66"/>
      <c r="CQ341" s="66"/>
      <c r="CR341" s="66"/>
      <c r="CS341" s="66"/>
      <c r="CT341" s="66"/>
      <c r="CU341" s="66"/>
      <c r="CV341" s="66"/>
      <c r="CW341" s="66"/>
      <c r="CX341" s="66"/>
      <c r="CY341" s="66"/>
      <c r="CZ341" s="66"/>
      <c r="DA341" s="66"/>
      <c r="DB341" s="66"/>
      <c r="DC341" s="66"/>
      <c r="DD341" s="66"/>
      <c r="DE341" s="66"/>
      <c r="DF341" s="66"/>
      <c r="DG341" s="66"/>
      <c r="DH341" s="66"/>
      <c r="DI341" s="66"/>
      <c r="DJ341" s="66"/>
      <c r="DK341" s="66"/>
      <c r="DL341" s="66"/>
      <c r="DM341" s="66"/>
      <c r="DN341" s="66"/>
      <c r="DO341" s="66"/>
      <c r="DP341" s="66"/>
      <c r="DQ341" s="66"/>
      <c r="DR341" s="66"/>
      <c r="DS341" s="66"/>
      <c r="DT341" s="66"/>
      <c r="DU341" s="66"/>
      <c r="DV341" s="66"/>
      <c r="DW341" s="66"/>
      <c r="DX341" s="66"/>
      <c r="DY341" s="66"/>
      <c r="DZ341" s="66"/>
      <c r="EA341" s="66"/>
      <c r="EB341" s="66"/>
      <c r="EC341" s="66"/>
      <c r="ED341" s="66"/>
      <c r="EE341" s="66"/>
      <c r="EF341" s="66"/>
      <c r="EG341" s="66"/>
      <c r="EH341" s="66"/>
      <c r="EI341" s="66"/>
      <c r="EJ341" s="66"/>
      <c r="EK341" s="66"/>
      <c r="EL341" s="66"/>
      <c r="EM341" s="66"/>
      <c r="EN341" s="66"/>
      <c r="EO341" s="66"/>
      <c r="EP341" s="66"/>
    </row>
    <row r="342">
      <c r="A342" s="66"/>
      <c r="B342" s="66"/>
      <c r="C342" s="66"/>
      <c r="D342" s="66"/>
      <c r="E342" s="66"/>
      <c r="F342" s="66"/>
      <c r="G342" s="159"/>
      <c r="H342" s="159"/>
      <c r="I342" s="66"/>
      <c r="J342" s="160"/>
      <c r="K342" s="161"/>
      <c r="L342" s="161"/>
      <c r="M342" s="162"/>
      <c r="N342" s="162"/>
      <c r="O342" s="161"/>
      <c r="P342" s="161"/>
      <c r="Q342" s="161"/>
      <c r="R342" s="161"/>
      <c r="S342" s="163"/>
      <c r="T342" s="163"/>
      <c r="U342" s="163"/>
      <c r="V342" s="163"/>
      <c r="W342" s="164"/>
      <c r="X342" s="163"/>
      <c r="Y342" s="163"/>
      <c r="Z342" s="163"/>
      <c r="AA342" s="163"/>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c r="BC342" s="66"/>
      <c r="BD342" s="66"/>
      <c r="BE342" s="66"/>
      <c r="BF342" s="66"/>
      <c r="BG342" s="66"/>
      <c r="BH342" s="66"/>
      <c r="BI342" s="66"/>
      <c r="BJ342" s="66"/>
      <c r="BK342" s="66"/>
      <c r="BL342" s="66"/>
      <c r="BM342" s="66"/>
      <c r="BN342" s="66"/>
      <c r="BO342" s="66"/>
      <c r="BP342" s="66"/>
      <c r="BQ342" s="66"/>
      <c r="BR342" s="66"/>
      <c r="BS342" s="66"/>
      <c r="BT342" s="66"/>
      <c r="BU342" s="66"/>
      <c r="BV342" s="66"/>
      <c r="BW342" s="66"/>
      <c r="BX342" s="66"/>
      <c r="BY342" s="66"/>
      <c r="BZ342" s="66"/>
      <c r="CA342" s="66"/>
      <c r="CB342" s="66"/>
      <c r="CC342" s="66"/>
      <c r="CD342" s="66"/>
      <c r="CE342" s="66"/>
      <c r="CF342" s="66"/>
      <c r="CG342" s="66"/>
      <c r="CH342" s="66"/>
      <c r="CI342" s="66"/>
      <c r="CJ342" s="66"/>
      <c r="CK342" s="66"/>
      <c r="CL342" s="66"/>
      <c r="CM342" s="66"/>
      <c r="CN342" s="66"/>
      <c r="CO342" s="66"/>
      <c r="CP342" s="66"/>
      <c r="CQ342" s="66"/>
      <c r="CR342" s="66"/>
      <c r="CS342" s="66"/>
      <c r="CT342" s="66"/>
      <c r="CU342" s="66"/>
      <c r="CV342" s="66"/>
      <c r="CW342" s="66"/>
      <c r="CX342" s="66"/>
      <c r="CY342" s="66"/>
      <c r="CZ342" s="66"/>
      <c r="DA342" s="66"/>
      <c r="DB342" s="66"/>
      <c r="DC342" s="66"/>
      <c r="DD342" s="66"/>
      <c r="DE342" s="66"/>
      <c r="DF342" s="66"/>
      <c r="DG342" s="66"/>
      <c r="DH342" s="66"/>
      <c r="DI342" s="66"/>
      <c r="DJ342" s="66"/>
      <c r="DK342" s="66"/>
      <c r="DL342" s="66"/>
      <c r="DM342" s="66"/>
      <c r="DN342" s="66"/>
      <c r="DO342" s="66"/>
      <c r="DP342" s="66"/>
      <c r="DQ342" s="66"/>
      <c r="DR342" s="66"/>
      <c r="DS342" s="66"/>
      <c r="DT342" s="66"/>
      <c r="DU342" s="66"/>
      <c r="DV342" s="66"/>
      <c r="DW342" s="66"/>
      <c r="DX342" s="66"/>
      <c r="DY342" s="66"/>
      <c r="DZ342" s="66"/>
      <c r="EA342" s="66"/>
      <c r="EB342" s="66"/>
      <c r="EC342" s="66"/>
      <c r="ED342" s="66"/>
      <c r="EE342" s="66"/>
      <c r="EF342" s="66"/>
      <c r="EG342" s="66"/>
      <c r="EH342" s="66"/>
      <c r="EI342" s="66"/>
      <c r="EJ342" s="66"/>
      <c r="EK342" s="66"/>
      <c r="EL342" s="66"/>
      <c r="EM342" s="66"/>
      <c r="EN342" s="66"/>
      <c r="EO342" s="66"/>
      <c r="EP342" s="66"/>
    </row>
    <row r="343">
      <c r="A343" s="66"/>
      <c r="B343" s="66"/>
      <c r="C343" s="66"/>
      <c r="D343" s="66"/>
      <c r="E343" s="66"/>
      <c r="F343" s="66"/>
      <c r="G343" s="159"/>
      <c r="H343" s="159"/>
      <c r="I343" s="66"/>
      <c r="J343" s="160"/>
      <c r="K343" s="161"/>
      <c r="L343" s="161"/>
      <c r="M343" s="162"/>
      <c r="N343" s="162"/>
      <c r="O343" s="161"/>
      <c r="P343" s="161"/>
      <c r="Q343" s="161"/>
      <c r="R343" s="161"/>
      <c r="S343" s="163"/>
      <c r="T343" s="163"/>
      <c r="U343" s="163"/>
      <c r="V343" s="163"/>
      <c r="W343" s="164"/>
      <c r="X343" s="163"/>
      <c r="Y343" s="163"/>
      <c r="Z343" s="163"/>
      <c r="AA343" s="163"/>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c r="BC343" s="66"/>
      <c r="BD343" s="66"/>
      <c r="BE343" s="66"/>
      <c r="BF343" s="66"/>
      <c r="BG343" s="66"/>
      <c r="BH343" s="66"/>
      <c r="BI343" s="66"/>
      <c r="BJ343" s="66"/>
      <c r="BK343" s="66"/>
      <c r="BL343" s="66"/>
      <c r="BM343" s="66"/>
      <c r="BN343" s="66"/>
      <c r="BO343" s="66"/>
      <c r="BP343" s="66"/>
      <c r="BQ343" s="66"/>
      <c r="BR343" s="66"/>
      <c r="BS343" s="66"/>
      <c r="BT343" s="66"/>
      <c r="BU343" s="66"/>
      <c r="BV343" s="66"/>
      <c r="BW343" s="66"/>
      <c r="BX343" s="66"/>
      <c r="BY343" s="66"/>
      <c r="BZ343" s="66"/>
      <c r="CA343" s="66"/>
      <c r="CB343" s="66"/>
      <c r="CC343" s="66"/>
      <c r="CD343" s="66"/>
      <c r="CE343" s="66"/>
      <c r="CF343" s="66"/>
      <c r="CG343" s="66"/>
      <c r="CH343" s="66"/>
      <c r="CI343" s="66"/>
      <c r="CJ343" s="66"/>
      <c r="CK343" s="66"/>
      <c r="CL343" s="66"/>
      <c r="CM343" s="66"/>
      <c r="CN343" s="66"/>
      <c r="CO343" s="66"/>
      <c r="CP343" s="66"/>
      <c r="CQ343" s="66"/>
      <c r="CR343" s="66"/>
      <c r="CS343" s="66"/>
      <c r="CT343" s="66"/>
      <c r="CU343" s="66"/>
      <c r="CV343" s="66"/>
      <c r="CW343" s="66"/>
      <c r="CX343" s="66"/>
      <c r="CY343" s="66"/>
      <c r="CZ343" s="66"/>
      <c r="DA343" s="66"/>
      <c r="DB343" s="66"/>
      <c r="DC343" s="66"/>
      <c r="DD343" s="66"/>
      <c r="DE343" s="66"/>
      <c r="DF343" s="66"/>
      <c r="DG343" s="66"/>
      <c r="DH343" s="66"/>
      <c r="DI343" s="66"/>
      <c r="DJ343" s="66"/>
      <c r="DK343" s="66"/>
      <c r="DL343" s="66"/>
      <c r="DM343" s="66"/>
      <c r="DN343" s="66"/>
      <c r="DO343" s="66"/>
      <c r="DP343" s="66"/>
      <c r="DQ343" s="66"/>
      <c r="DR343" s="66"/>
      <c r="DS343" s="66"/>
      <c r="DT343" s="66"/>
      <c r="DU343" s="66"/>
      <c r="DV343" s="66"/>
      <c r="DW343" s="66"/>
      <c r="DX343" s="66"/>
      <c r="DY343" s="66"/>
      <c r="DZ343" s="66"/>
      <c r="EA343" s="66"/>
      <c r="EB343" s="66"/>
      <c r="EC343" s="66"/>
      <c r="ED343" s="66"/>
      <c r="EE343" s="66"/>
      <c r="EF343" s="66"/>
      <c r="EG343" s="66"/>
      <c r="EH343" s="66"/>
      <c r="EI343" s="66"/>
      <c r="EJ343" s="66"/>
      <c r="EK343" s="66"/>
      <c r="EL343" s="66"/>
      <c r="EM343" s="66"/>
      <c r="EN343" s="66"/>
      <c r="EO343" s="66"/>
      <c r="EP343" s="66"/>
    </row>
    <row r="344">
      <c r="A344" s="66"/>
      <c r="B344" s="66"/>
      <c r="C344" s="66"/>
      <c r="D344" s="66"/>
      <c r="E344" s="66"/>
      <c r="F344" s="66"/>
      <c r="G344" s="159"/>
      <c r="H344" s="159"/>
      <c r="I344" s="66"/>
      <c r="J344" s="160"/>
      <c r="K344" s="161"/>
      <c r="L344" s="161"/>
      <c r="M344" s="162"/>
      <c r="N344" s="162"/>
      <c r="O344" s="161"/>
      <c r="P344" s="161"/>
      <c r="Q344" s="161"/>
      <c r="R344" s="161"/>
      <c r="S344" s="163"/>
      <c r="T344" s="163"/>
      <c r="U344" s="163"/>
      <c r="V344" s="163"/>
      <c r="W344" s="164"/>
      <c r="X344" s="163"/>
      <c r="Y344" s="163"/>
      <c r="Z344" s="163"/>
      <c r="AA344" s="163"/>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c r="BC344" s="66"/>
      <c r="BD344" s="66"/>
      <c r="BE344" s="66"/>
      <c r="BF344" s="66"/>
      <c r="BG344" s="66"/>
      <c r="BH344" s="66"/>
      <c r="BI344" s="66"/>
      <c r="BJ344" s="66"/>
      <c r="BK344" s="66"/>
      <c r="BL344" s="66"/>
      <c r="BM344" s="66"/>
      <c r="BN344" s="66"/>
      <c r="BO344" s="66"/>
      <c r="BP344" s="66"/>
      <c r="BQ344" s="66"/>
      <c r="BR344" s="66"/>
      <c r="BS344" s="66"/>
      <c r="BT344" s="66"/>
      <c r="BU344" s="66"/>
      <c r="BV344" s="66"/>
      <c r="BW344" s="66"/>
      <c r="BX344" s="66"/>
      <c r="BY344" s="66"/>
      <c r="BZ344" s="66"/>
      <c r="CA344" s="66"/>
      <c r="CB344" s="66"/>
      <c r="CC344" s="66"/>
      <c r="CD344" s="66"/>
      <c r="CE344" s="66"/>
      <c r="CF344" s="66"/>
      <c r="CG344" s="66"/>
      <c r="CH344" s="66"/>
      <c r="CI344" s="66"/>
      <c r="CJ344" s="66"/>
      <c r="CK344" s="66"/>
      <c r="CL344" s="66"/>
      <c r="CM344" s="66"/>
      <c r="CN344" s="66"/>
      <c r="CO344" s="66"/>
      <c r="CP344" s="66"/>
      <c r="CQ344" s="66"/>
      <c r="CR344" s="66"/>
      <c r="CS344" s="66"/>
      <c r="CT344" s="66"/>
      <c r="CU344" s="66"/>
      <c r="CV344" s="66"/>
      <c r="CW344" s="66"/>
      <c r="CX344" s="66"/>
      <c r="CY344" s="66"/>
      <c r="CZ344" s="66"/>
      <c r="DA344" s="66"/>
      <c r="DB344" s="66"/>
      <c r="DC344" s="66"/>
      <c r="DD344" s="66"/>
      <c r="DE344" s="66"/>
      <c r="DF344" s="66"/>
      <c r="DG344" s="66"/>
      <c r="DH344" s="66"/>
      <c r="DI344" s="66"/>
      <c r="DJ344" s="66"/>
      <c r="DK344" s="66"/>
      <c r="DL344" s="66"/>
      <c r="DM344" s="66"/>
      <c r="DN344" s="66"/>
      <c r="DO344" s="66"/>
      <c r="DP344" s="66"/>
      <c r="DQ344" s="66"/>
      <c r="DR344" s="66"/>
      <c r="DS344" s="66"/>
      <c r="DT344" s="66"/>
      <c r="DU344" s="66"/>
      <c r="DV344" s="66"/>
      <c r="DW344" s="66"/>
      <c r="DX344" s="66"/>
      <c r="DY344" s="66"/>
      <c r="DZ344" s="66"/>
      <c r="EA344" s="66"/>
      <c r="EB344" s="66"/>
      <c r="EC344" s="66"/>
      <c r="ED344" s="66"/>
      <c r="EE344" s="66"/>
      <c r="EF344" s="66"/>
      <c r="EG344" s="66"/>
      <c r="EH344" s="66"/>
      <c r="EI344" s="66"/>
      <c r="EJ344" s="66"/>
      <c r="EK344" s="66"/>
      <c r="EL344" s="66"/>
      <c r="EM344" s="66"/>
      <c r="EN344" s="66"/>
      <c r="EO344" s="66"/>
      <c r="EP344" s="66"/>
    </row>
    <row r="345">
      <c r="A345" s="66"/>
      <c r="B345" s="66"/>
      <c r="C345" s="66"/>
      <c r="D345" s="66"/>
      <c r="E345" s="66"/>
      <c r="F345" s="66"/>
      <c r="G345" s="159"/>
      <c r="H345" s="159"/>
      <c r="I345" s="66"/>
      <c r="J345" s="160"/>
      <c r="K345" s="161"/>
      <c r="L345" s="161"/>
      <c r="M345" s="162"/>
      <c r="N345" s="162"/>
      <c r="O345" s="161"/>
      <c r="P345" s="161"/>
      <c r="Q345" s="161"/>
      <c r="R345" s="161"/>
      <c r="S345" s="163"/>
      <c r="T345" s="163"/>
      <c r="U345" s="163"/>
      <c r="V345" s="163"/>
      <c r="W345" s="164"/>
      <c r="X345" s="163"/>
      <c r="Y345" s="163"/>
      <c r="Z345" s="163"/>
      <c r="AA345" s="163"/>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c r="BC345" s="66"/>
      <c r="BD345" s="66"/>
      <c r="BE345" s="66"/>
      <c r="BF345" s="66"/>
      <c r="BG345" s="66"/>
      <c r="BH345" s="66"/>
      <c r="BI345" s="66"/>
      <c r="BJ345" s="66"/>
      <c r="BK345" s="66"/>
      <c r="BL345" s="66"/>
      <c r="BM345" s="66"/>
      <c r="BN345" s="66"/>
      <c r="BO345" s="66"/>
      <c r="BP345" s="66"/>
      <c r="BQ345" s="66"/>
      <c r="BR345" s="66"/>
      <c r="BS345" s="66"/>
      <c r="BT345" s="66"/>
      <c r="BU345" s="66"/>
      <c r="BV345" s="66"/>
      <c r="BW345" s="66"/>
      <c r="BX345" s="66"/>
      <c r="BY345" s="66"/>
      <c r="BZ345" s="66"/>
      <c r="CA345" s="66"/>
      <c r="CB345" s="66"/>
      <c r="CC345" s="66"/>
      <c r="CD345" s="66"/>
      <c r="CE345" s="66"/>
      <c r="CF345" s="66"/>
      <c r="CG345" s="66"/>
      <c r="CH345" s="66"/>
      <c r="CI345" s="66"/>
      <c r="CJ345" s="66"/>
      <c r="CK345" s="66"/>
      <c r="CL345" s="66"/>
      <c r="CM345" s="66"/>
      <c r="CN345" s="66"/>
      <c r="CO345" s="66"/>
      <c r="CP345" s="66"/>
      <c r="CQ345" s="66"/>
      <c r="CR345" s="66"/>
      <c r="CS345" s="66"/>
      <c r="CT345" s="66"/>
      <c r="CU345" s="66"/>
      <c r="CV345" s="66"/>
      <c r="CW345" s="66"/>
      <c r="CX345" s="66"/>
      <c r="CY345" s="66"/>
      <c r="CZ345" s="66"/>
      <c r="DA345" s="66"/>
      <c r="DB345" s="66"/>
      <c r="DC345" s="66"/>
      <c r="DD345" s="66"/>
      <c r="DE345" s="66"/>
      <c r="DF345" s="66"/>
      <c r="DG345" s="66"/>
      <c r="DH345" s="66"/>
      <c r="DI345" s="66"/>
      <c r="DJ345" s="66"/>
      <c r="DK345" s="66"/>
      <c r="DL345" s="66"/>
      <c r="DM345" s="66"/>
      <c r="DN345" s="66"/>
      <c r="DO345" s="66"/>
      <c r="DP345" s="66"/>
      <c r="DQ345" s="66"/>
      <c r="DR345" s="66"/>
      <c r="DS345" s="66"/>
      <c r="DT345" s="66"/>
      <c r="DU345" s="66"/>
      <c r="DV345" s="66"/>
      <c r="DW345" s="66"/>
      <c r="DX345" s="66"/>
      <c r="DY345" s="66"/>
      <c r="DZ345" s="66"/>
      <c r="EA345" s="66"/>
      <c r="EB345" s="66"/>
      <c r="EC345" s="66"/>
      <c r="ED345" s="66"/>
      <c r="EE345" s="66"/>
      <c r="EF345" s="66"/>
      <c r="EG345" s="66"/>
      <c r="EH345" s="66"/>
      <c r="EI345" s="66"/>
      <c r="EJ345" s="66"/>
      <c r="EK345" s="66"/>
      <c r="EL345" s="66"/>
      <c r="EM345" s="66"/>
      <c r="EN345" s="66"/>
      <c r="EO345" s="66"/>
      <c r="EP345" s="66"/>
    </row>
    <row r="346">
      <c r="A346" s="66"/>
      <c r="B346" s="66"/>
      <c r="C346" s="66"/>
      <c r="D346" s="66"/>
      <c r="E346" s="66"/>
      <c r="F346" s="66"/>
      <c r="G346" s="159"/>
      <c r="H346" s="159"/>
      <c r="I346" s="66"/>
      <c r="J346" s="160"/>
      <c r="K346" s="161"/>
      <c r="L346" s="161"/>
      <c r="M346" s="162"/>
      <c r="N346" s="162"/>
      <c r="O346" s="161"/>
      <c r="P346" s="161"/>
      <c r="Q346" s="161"/>
      <c r="R346" s="161"/>
      <c r="S346" s="163"/>
      <c r="T346" s="163"/>
      <c r="U346" s="163"/>
      <c r="V346" s="163"/>
      <c r="W346" s="164"/>
      <c r="X346" s="163"/>
      <c r="Y346" s="163"/>
      <c r="Z346" s="163"/>
      <c r="AA346" s="163"/>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c r="BC346" s="66"/>
      <c r="BD346" s="66"/>
      <c r="BE346" s="66"/>
      <c r="BF346" s="66"/>
      <c r="BG346" s="66"/>
      <c r="BH346" s="66"/>
      <c r="BI346" s="66"/>
      <c r="BJ346" s="66"/>
      <c r="BK346" s="66"/>
      <c r="BL346" s="66"/>
      <c r="BM346" s="66"/>
      <c r="BN346" s="66"/>
      <c r="BO346" s="66"/>
      <c r="BP346" s="66"/>
      <c r="BQ346" s="66"/>
      <c r="BR346" s="66"/>
      <c r="BS346" s="66"/>
      <c r="BT346" s="66"/>
      <c r="BU346" s="66"/>
      <c r="BV346" s="66"/>
      <c r="BW346" s="66"/>
      <c r="BX346" s="66"/>
      <c r="BY346" s="66"/>
      <c r="BZ346" s="66"/>
      <c r="CA346" s="66"/>
      <c r="CB346" s="66"/>
      <c r="CC346" s="66"/>
      <c r="CD346" s="66"/>
      <c r="CE346" s="66"/>
      <c r="CF346" s="66"/>
      <c r="CG346" s="66"/>
      <c r="CH346" s="66"/>
      <c r="CI346" s="66"/>
      <c r="CJ346" s="66"/>
      <c r="CK346" s="66"/>
      <c r="CL346" s="66"/>
      <c r="CM346" s="66"/>
      <c r="CN346" s="66"/>
      <c r="CO346" s="66"/>
      <c r="CP346" s="66"/>
      <c r="CQ346" s="66"/>
      <c r="CR346" s="66"/>
      <c r="CS346" s="66"/>
      <c r="CT346" s="66"/>
      <c r="CU346" s="66"/>
      <c r="CV346" s="66"/>
      <c r="CW346" s="66"/>
      <c r="CX346" s="66"/>
      <c r="CY346" s="66"/>
      <c r="CZ346" s="66"/>
      <c r="DA346" s="66"/>
      <c r="DB346" s="66"/>
      <c r="DC346" s="66"/>
      <c r="DD346" s="66"/>
      <c r="DE346" s="66"/>
      <c r="DF346" s="66"/>
      <c r="DG346" s="66"/>
      <c r="DH346" s="66"/>
      <c r="DI346" s="66"/>
      <c r="DJ346" s="66"/>
      <c r="DK346" s="66"/>
      <c r="DL346" s="66"/>
      <c r="DM346" s="66"/>
      <c r="DN346" s="66"/>
      <c r="DO346" s="66"/>
      <c r="DP346" s="66"/>
      <c r="DQ346" s="66"/>
      <c r="DR346" s="66"/>
      <c r="DS346" s="66"/>
      <c r="DT346" s="66"/>
      <c r="DU346" s="66"/>
      <c r="DV346" s="66"/>
      <c r="DW346" s="66"/>
      <c r="DX346" s="66"/>
      <c r="DY346" s="66"/>
      <c r="DZ346" s="66"/>
      <c r="EA346" s="66"/>
      <c r="EB346" s="66"/>
      <c r="EC346" s="66"/>
      <c r="ED346" s="66"/>
      <c r="EE346" s="66"/>
      <c r="EF346" s="66"/>
      <c r="EG346" s="66"/>
      <c r="EH346" s="66"/>
      <c r="EI346" s="66"/>
      <c r="EJ346" s="66"/>
      <c r="EK346" s="66"/>
      <c r="EL346" s="66"/>
      <c r="EM346" s="66"/>
      <c r="EN346" s="66"/>
      <c r="EO346" s="66"/>
      <c r="EP346" s="66"/>
    </row>
    <row r="347">
      <c r="A347" s="66"/>
      <c r="B347" s="66"/>
      <c r="C347" s="66"/>
      <c r="D347" s="66"/>
      <c r="E347" s="66"/>
      <c r="F347" s="66"/>
      <c r="G347" s="159"/>
      <c r="H347" s="159"/>
      <c r="I347" s="66"/>
      <c r="J347" s="160"/>
      <c r="K347" s="161"/>
      <c r="L347" s="161"/>
      <c r="M347" s="162"/>
      <c r="N347" s="162"/>
      <c r="O347" s="161"/>
      <c r="P347" s="161"/>
      <c r="Q347" s="161"/>
      <c r="R347" s="161"/>
      <c r="S347" s="163"/>
      <c r="T347" s="163"/>
      <c r="U347" s="163"/>
      <c r="V347" s="163"/>
      <c r="W347" s="164"/>
      <c r="X347" s="163"/>
      <c r="Y347" s="163"/>
      <c r="Z347" s="163"/>
      <c r="AA347" s="163"/>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X347" s="66"/>
      <c r="AY347" s="66"/>
      <c r="AZ347" s="66"/>
      <c r="BA347" s="66"/>
      <c r="BB347" s="66"/>
      <c r="BC347" s="66"/>
      <c r="BD347" s="66"/>
      <c r="BE347" s="66"/>
      <c r="BF347" s="66"/>
      <c r="BG347" s="66"/>
      <c r="BH347" s="66"/>
      <c r="BI347" s="66"/>
      <c r="BJ347" s="66"/>
      <c r="BK347" s="66"/>
      <c r="BL347" s="66"/>
      <c r="BM347" s="66"/>
      <c r="BN347" s="66"/>
      <c r="BO347" s="66"/>
      <c r="BP347" s="66"/>
      <c r="BQ347" s="66"/>
      <c r="BR347" s="66"/>
      <c r="BS347" s="66"/>
      <c r="BT347" s="66"/>
      <c r="BU347" s="66"/>
      <c r="BV347" s="66"/>
      <c r="BW347" s="66"/>
      <c r="BX347" s="66"/>
      <c r="BY347" s="66"/>
      <c r="BZ347" s="66"/>
      <c r="CA347" s="66"/>
      <c r="CB347" s="66"/>
      <c r="CC347" s="66"/>
      <c r="CD347" s="66"/>
      <c r="CE347" s="66"/>
      <c r="CF347" s="66"/>
      <c r="CG347" s="66"/>
      <c r="CH347" s="66"/>
      <c r="CI347" s="66"/>
      <c r="CJ347" s="66"/>
      <c r="CK347" s="66"/>
      <c r="CL347" s="66"/>
      <c r="CM347" s="66"/>
      <c r="CN347" s="66"/>
      <c r="CO347" s="66"/>
      <c r="CP347" s="66"/>
      <c r="CQ347" s="66"/>
      <c r="CR347" s="66"/>
      <c r="CS347" s="66"/>
      <c r="CT347" s="66"/>
      <c r="CU347" s="66"/>
      <c r="CV347" s="66"/>
      <c r="CW347" s="66"/>
      <c r="CX347" s="66"/>
      <c r="CY347" s="66"/>
      <c r="CZ347" s="66"/>
      <c r="DA347" s="66"/>
      <c r="DB347" s="66"/>
      <c r="DC347" s="66"/>
      <c r="DD347" s="66"/>
      <c r="DE347" s="66"/>
      <c r="DF347" s="66"/>
      <c r="DG347" s="66"/>
      <c r="DH347" s="66"/>
      <c r="DI347" s="66"/>
      <c r="DJ347" s="66"/>
      <c r="DK347" s="66"/>
      <c r="DL347" s="66"/>
      <c r="DM347" s="66"/>
      <c r="DN347" s="66"/>
      <c r="DO347" s="66"/>
      <c r="DP347" s="66"/>
      <c r="DQ347" s="66"/>
      <c r="DR347" s="66"/>
      <c r="DS347" s="66"/>
      <c r="DT347" s="66"/>
      <c r="DU347" s="66"/>
      <c r="DV347" s="66"/>
      <c r="DW347" s="66"/>
      <c r="DX347" s="66"/>
      <c r="DY347" s="66"/>
      <c r="DZ347" s="66"/>
      <c r="EA347" s="66"/>
      <c r="EB347" s="66"/>
      <c r="EC347" s="66"/>
      <c r="ED347" s="66"/>
      <c r="EE347" s="66"/>
      <c r="EF347" s="66"/>
      <c r="EG347" s="66"/>
      <c r="EH347" s="66"/>
      <c r="EI347" s="66"/>
      <c r="EJ347" s="66"/>
      <c r="EK347" s="66"/>
      <c r="EL347" s="66"/>
      <c r="EM347" s="66"/>
      <c r="EN347" s="66"/>
      <c r="EO347" s="66"/>
      <c r="EP347" s="66"/>
    </row>
    <row r="348">
      <c r="A348" s="66"/>
      <c r="B348" s="66"/>
      <c r="C348" s="66"/>
      <c r="D348" s="66"/>
      <c r="E348" s="66"/>
      <c r="F348" s="66"/>
      <c r="G348" s="159"/>
      <c r="H348" s="159"/>
      <c r="I348" s="66"/>
      <c r="J348" s="160"/>
      <c r="K348" s="161"/>
      <c r="L348" s="161"/>
      <c r="M348" s="162"/>
      <c r="N348" s="162"/>
      <c r="O348" s="161"/>
      <c r="P348" s="161"/>
      <c r="Q348" s="161"/>
      <c r="R348" s="161"/>
      <c r="S348" s="163"/>
      <c r="T348" s="163"/>
      <c r="U348" s="163"/>
      <c r="V348" s="163"/>
      <c r="W348" s="164"/>
      <c r="X348" s="163"/>
      <c r="Y348" s="163"/>
      <c r="Z348" s="163"/>
      <c r="AA348" s="163"/>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X348" s="66"/>
      <c r="AY348" s="66"/>
      <c r="AZ348" s="66"/>
      <c r="BA348" s="66"/>
      <c r="BB348" s="66"/>
      <c r="BC348" s="66"/>
      <c r="BD348" s="66"/>
      <c r="BE348" s="66"/>
      <c r="BF348" s="66"/>
      <c r="BG348" s="66"/>
      <c r="BH348" s="66"/>
      <c r="BI348" s="66"/>
      <c r="BJ348" s="66"/>
      <c r="BK348" s="66"/>
      <c r="BL348" s="66"/>
      <c r="BM348" s="66"/>
      <c r="BN348" s="66"/>
      <c r="BO348" s="66"/>
      <c r="BP348" s="66"/>
      <c r="BQ348" s="66"/>
      <c r="BR348" s="66"/>
      <c r="BS348" s="66"/>
      <c r="BT348" s="66"/>
      <c r="BU348" s="66"/>
      <c r="BV348" s="66"/>
      <c r="BW348" s="66"/>
      <c r="BX348" s="66"/>
      <c r="BY348" s="66"/>
      <c r="BZ348" s="66"/>
      <c r="CA348" s="66"/>
      <c r="CB348" s="66"/>
      <c r="CC348" s="66"/>
      <c r="CD348" s="66"/>
      <c r="CE348" s="66"/>
      <c r="CF348" s="66"/>
      <c r="CG348" s="66"/>
      <c r="CH348" s="66"/>
      <c r="CI348" s="66"/>
      <c r="CJ348" s="66"/>
      <c r="CK348" s="66"/>
      <c r="CL348" s="66"/>
      <c r="CM348" s="66"/>
      <c r="CN348" s="66"/>
      <c r="CO348" s="66"/>
      <c r="CP348" s="66"/>
      <c r="CQ348" s="66"/>
      <c r="CR348" s="66"/>
      <c r="CS348" s="66"/>
      <c r="CT348" s="66"/>
      <c r="CU348" s="66"/>
      <c r="CV348" s="66"/>
      <c r="CW348" s="66"/>
      <c r="CX348" s="66"/>
      <c r="CY348" s="66"/>
      <c r="CZ348" s="66"/>
      <c r="DA348" s="66"/>
      <c r="DB348" s="66"/>
      <c r="DC348" s="66"/>
      <c r="DD348" s="66"/>
      <c r="DE348" s="66"/>
      <c r="DF348" s="66"/>
      <c r="DG348" s="66"/>
      <c r="DH348" s="66"/>
      <c r="DI348" s="66"/>
      <c r="DJ348" s="66"/>
      <c r="DK348" s="66"/>
      <c r="DL348" s="66"/>
      <c r="DM348" s="66"/>
      <c r="DN348" s="66"/>
      <c r="DO348" s="66"/>
      <c r="DP348" s="66"/>
      <c r="DQ348" s="66"/>
      <c r="DR348" s="66"/>
      <c r="DS348" s="66"/>
      <c r="DT348" s="66"/>
      <c r="DU348" s="66"/>
      <c r="DV348" s="66"/>
      <c r="DW348" s="66"/>
      <c r="DX348" s="66"/>
      <c r="DY348" s="66"/>
      <c r="DZ348" s="66"/>
      <c r="EA348" s="66"/>
      <c r="EB348" s="66"/>
      <c r="EC348" s="66"/>
      <c r="ED348" s="66"/>
      <c r="EE348" s="66"/>
      <c r="EF348" s="66"/>
      <c r="EG348" s="66"/>
      <c r="EH348" s="66"/>
      <c r="EI348" s="66"/>
      <c r="EJ348" s="66"/>
      <c r="EK348" s="66"/>
      <c r="EL348" s="66"/>
      <c r="EM348" s="66"/>
      <c r="EN348" s="66"/>
      <c r="EO348" s="66"/>
      <c r="EP348" s="66"/>
    </row>
    <row r="349">
      <c r="A349" s="66"/>
      <c r="B349" s="66"/>
      <c r="C349" s="66"/>
      <c r="D349" s="66"/>
      <c r="E349" s="66"/>
      <c r="F349" s="66"/>
      <c r="G349" s="159"/>
      <c r="H349" s="159"/>
      <c r="I349" s="66"/>
      <c r="J349" s="160"/>
      <c r="K349" s="161"/>
      <c r="L349" s="161"/>
      <c r="M349" s="162"/>
      <c r="N349" s="162"/>
      <c r="O349" s="161"/>
      <c r="P349" s="161"/>
      <c r="Q349" s="161"/>
      <c r="R349" s="161"/>
      <c r="S349" s="163"/>
      <c r="T349" s="163"/>
      <c r="U349" s="163"/>
      <c r="V349" s="163"/>
      <c r="W349" s="164"/>
      <c r="X349" s="163"/>
      <c r="Y349" s="163"/>
      <c r="Z349" s="163"/>
      <c r="AA349" s="163"/>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X349" s="66"/>
      <c r="AY349" s="66"/>
      <c r="AZ349" s="66"/>
      <c r="BA349" s="66"/>
      <c r="BB349" s="66"/>
      <c r="BC349" s="66"/>
      <c r="BD349" s="66"/>
      <c r="BE349" s="66"/>
      <c r="BF349" s="66"/>
      <c r="BG349" s="66"/>
      <c r="BH349" s="66"/>
      <c r="BI349" s="66"/>
      <c r="BJ349" s="66"/>
      <c r="BK349" s="66"/>
      <c r="BL349" s="66"/>
      <c r="BM349" s="66"/>
      <c r="BN349" s="66"/>
      <c r="BO349" s="66"/>
      <c r="BP349" s="66"/>
      <c r="BQ349" s="66"/>
      <c r="BR349" s="66"/>
      <c r="BS349" s="66"/>
      <c r="BT349" s="66"/>
      <c r="BU349" s="66"/>
      <c r="BV349" s="66"/>
      <c r="BW349" s="66"/>
      <c r="BX349" s="66"/>
      <c r="BY349" s="66"/>
      <c r="BZ349" s="66"/>
      <c r="CA349" s="66"/>
      <c r="CB349" s="66"/>
      <c r="CC349" s="66"/>
      <c r="CD349" s="66"/>
      <c r="CE349" s="66"/>
      <c r="CF349" s="66"/>
      <c r="CG349" s="66"/>
      <c r="CH349" s="66"/>
      <c r="CI349" s="66"/>
      <c r="CJ349" s="66"/>
      <c r="CK349" s="66"/>
      <c r="CL349" s="66"/>
      <c r="CM349" s="66"/>
      <c r="CN349" s="66"/>
      <c r="CO349" s="66"/>
      <c r="CP349" s="66"/>
      <c r="CQ349" s="66"/>
      <c r="CR349" s="66"/>
      <c r="CS349" s="66"/>
      <c r="CT349" s="66"/>
      <c r="CU349" s="66"/>
      <c r="CV349" s="66"/>
      <c r="CW349" s="66"/>
      <c r="CX349" s="66"/>
      <c r="CY349" s="66"/>
      <c r="CZ349" s="66"/>
      <c r="DA349" s="66"/>
      <c r="DB349" s="66"/>
      <c r="DC349" s="66"/>
      <c r="DD349" s="66"/>
      <c r="DE349" s="66"/>
      <c r="DF349" s="66"/>
      <c r="DG349" s="66"/>
      <c r="DH349" s="66"/>
      <c r="DI349" s="66"/>
      <c r="DJ349" s="66"/>
      <c r="DK349" s="66"/>
      <c r="DL349" s="66"/>
      <c r="DM349" s="66"/>
      <c r="DN349" s="66"/>
      <c r="DO349" s="66"/>
      <c r="DP349" s="66"/>
      <c r="DQ349" s="66"/>
      <c r="DR349" s="66"/>
      <c r="DS349" s="66"/>
      <c r="DT349" s="66"/>
      <c r="DU349" s="66"/>
      <c r="DV349" s="66"/>
      <c r="DW349" s="66"/>
      <c r="DX349" s="66"/>
      <c r="DY349" s="66"/>
      <c r="DZ349" s="66"/>
      <c r="EA349" s="66"/>
      <c r="EB349" s="66"/>
      <c r="EC349" s="66"/>
      <c r="ED349" s="66"/>
      <c r="EE349" s="66"/>
      <c r="EF349" s="66"/>
      <c r="EG349" s="66"/>
      <c r="EH349" s="66"/>
      <c r="EI349" s="66"/>
      <c r="EJ349" s="66"/>
      <c r="EK349" s="66"/>
      <c r="EL349" s="66"/>
      <c r="EM349" s="66"/>
      <c r="EN349" s="66"/>
      <c r="EO349" s="66"/>
      <c r="EP349" s="66"/>
    </row>
    <row r="350">
      <c r="A350" s="66"/>
      <c r="B350" s="66"/>
      <c r="C350" s="66"/>
      <c r="D350" s="66"/>
      <c r="E350" s="66"/>
      <c r="F350" s="66"/>
      <c r="G350" s="159"/>
      <c r="H350" s="159"/>
      <c r="I350" s="66"/>
      <c r="J350" s="160"/>
      <c r="K350" s="161"/>
      <c r="L350" s="161"/>
      <c r="M350" s="162"/>
      <c r="N350" s="162"/>
      <c r="O350" s="161"/>
      <c r="P350" s="161"/>
      <c r="Q350" s="161"/>
      <c r="R350" s="161"/>
      <c r="S350" s="163"/>
      <c r="T350" s="163"/>
      <c r="U350" s="163"/>
      <c r="V350" s="163"/>
      <c r="W350" s="164"/>
      <c r="X350" s="163"/>
      <c r="Y350" s="163"/>
      <c r="Z350" s="163"/>
      <c r="AA350" s="163"/>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c r="BC350" s="66"/>
      <c r="BD350" s="66"/>
      <c r="BE350" s="66"/>
      <c r="BF350" s="66"/>
      <c r="BG350" s="66"/>
      <c r="BH350" s="66"/>
      <c r="BI350" s="66"/>
      <c r="BJ350" s="66"/>
      <c r="BK350" s="66"/>
      <c r="BL350" s="66"/>
      <c r="BM350" s="66"/>
      <c r="BN350" s="66"/>
      <c r="BO350" s="66"/>
      <c r="BP350" s="66"/>
      <c r="BQ350" s="66"/>
      <c r="BR350" s="66"/>
      <c r="BS350" s="66"/>
      <c r="BT350" s="66"/>
      <c r="BU350" s="66"/>
      <c r="BV350" s="66"/>
      <c r="BW350" s="66"/>
      <c r="BX350" s="66"/>
      <c r="BY350" s="66"/>
      <c r="BZ350" s="66"/>
      <c r="CA350" s="66"/>
      <c r="CB350" s="66"/>
      <c r="CC350" s="66"/>
      <c r="CD350" s="66"/>
      <c r="CE350" s="66"/>
      <c r="CF350" s="66"/>
      <c r="CG350" s="66"/>
      <c r="CH350" s="66"/>
      <c r="CI350" s="66"/>
      <c r="CJ350" s="66"/>
      <c r="CK350" s="66"/>
      <c r="CL350" s="66"/>
      <c r="CM350" s="66"/>
      <c r="CN350" s="66"/>
      <c r="CO350" s="66"/>
      <c r="CP350" s="66"/>
      <c r="CQ350" s="66"/>
      <c r="CR350" s="66"/>
      <c r="CS350" s="66"/>
      <c r="CT350" s="66"/>
      <c r="CU350" s="66"/>
      <c r="CV350" s="66"/>
      <c r="CW350" s="66"/>
      <c r="CX350" s="66"/>
      <c r="CY350" s="66"/>
      <c r="CZ350" s="66"/>
      <c r="DA350" s="66"/>
      <c r="DB350" s="66"/>
      <c r="DC350" s="66"/>
      <c r="DD350" s="66"/>
      <c r="DE350" s="66"/>
      <c r="DF350" s="66"/>
      <c r="DG350" s="66"/>
      <c r="DH350" s="66"/>
      <c r="DI350" s="66"/>
      <c r="DJ350" s="66"/>
      <c r="DK350" s="66"/>
      <c r="DL350" s="66"/>
      <c r="DM350" s="66"/>
      <c r="DN350" s="66"/>
      <c r="DO350" s="66"/>
      <c r="DP350" s="66"/>
      <c r="DQ350" s="66"/>
      <c r="DR350" s="66"/>
      <c r="DS350" s="66"/>
      <c r="DT350" s="66"/>
      <c r="DU350" s="66"/>
      <c r="DV350" s="66"/>
      <c r="DW350" s="66"/>
      <c r="DX350" s="66"/>
      <c r="DY350" s="66"/>
      <c r="DZ350" s="66"/>
      <c r="EA350" s="66"/>
      <c r="EB350" s="66"/>
      <c r="EC350" s="66"/>
      <c r="ED350" s="66"/>
      <c r="EE350" s="66"/>
      <c r="EF350" s="66"/>
      <c r="EG350" s="66"/>
      <c r="EH350" s="66"/>
      <c r="EI350" s="66"/>
      <c r="EJ350" s="66"/>
      <c r="EK350" s="66"/>
      <c r="EL350" s="66"/>
      <c r="EM350" s="66"/>
      <c r="EN350" s="66"/>
      <c r="EO350" s="66"/>
      <c r="EP350" s="66"/>
    </row>
    <row r="351">
      <c r="A351" s="66"/>
      <c r="B351" s="66"/>
      <c r="C351" s="66"/>
      <c r="D351" s="66"/>
      <c r="E351" s="66"/>
      <c r="F351" s="66"/>
      <c r="G351" s="159"/>
      <c r="H351" s="159"/>
      <c r="I351" s="66"/>
      <c r="J351" s="160"/>
      <c r="K351" s="161"/>
      <c r="L351" s="161"/>
      <c r="M351" s="162"/>
      <c r="N351" s="162"/>
      <c r="O351" s="161"/>
      <c r="P351" s="161"/>
      <c r="Q351" s="161"/>
      <c r="R351" s="161"/>
      <c r="S351" s="163"/>
      <c r="T351" s="163"/>
      <c r="U351" s="163"/>
      <c r="V351" s="163"/>
      <c r="W351" s="164"/>
      <c r="X351" s="163"/>
      <c r="Y351" s="163"/>
      <c r="Z351" s="163"/>
      <c r="AA351" s="163"/>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c r="BC351" s="66"/>
      <c r="BD351" s="66"/>
      <c r="BE351" s="66"/>
      <c r="BF351" s="66"/>
      <c r="BG351" s="66"/>
      <c r="BH351" s="66"/>
      <c r="BI351" s="66"/>
      <c r="BJ351" s="66"/>
      <c r="BK351" s="66"/>
      <c r="BL351" s="66"/>
      <c r="BM351" s="66"/>
      <c r="BN351" s="66"/>
      <c r="BO351" s="66"/>
      <c r="BP351" s="66"/>
      <c r="BQ351" s="66"/>
      <c r="BR351" s="66"/>
      <c r="BS351" s="66"/>
      <c r="BT351" s="66"/>
      <c r="BU351" s="66"/>
      <c r="BV351" s="66"/>
      <c r="BW351" s="66"/>
      <c r="BX351" s="66"/>
      <c r="BY351" s="66"/>
      <c r="BZ351" s="66"/>
      <c r="CA351" s="66"/>
      <c r="CB351" s="66"/>
      <c r="CC351" s="66"/>
      <c r="CD351" s="66"/>
      <c r="CE351" s="66"/>
      <c r="CF351" s="66"/>
      <c r="CG351" s="66"/>
      <c r="CH351" s="66"/>
      <c r="CI351" s="66"/>
      <c r="CJ351" s="66"/>
      <c r="CK351" s="66"/>
      <c r="CL351" s="66"/>
      <c r="CM351" s="66"/>
      <c r="CN351" s="66"/>
      <c r="CO351" s="66"/>
      <c r="CP351" s="66"/>
      <c r="CQ351" s="66"/>
      <c r="CR351" s="66"/>
      <c r="CS351" s="66"/>
      <c r="CT351" s="66"/>
      <c r="CU351" s="66"/>
      <c r="CV351" s="66"/>
      <c r="CW351" s="66"/>
      <c r="CX351" s="66"/>
      <c r="CY351" s="66"/>
      <c r="CZ351" s="66"/>
      <c r="DA351" s="66"/>
      <c r="DB351" s="66"/>
      <c r="DC351" s="66"/>
      <c r="DD351" s="66"/>
      <c r="DE351" s="66"/>
      <c r="DF351" s="66"/>
      <c r="DG351" s="66"/>
      <c r="DH351" s="66"/>
      <c r="DI351" s="66"/>
      <c r="DJ351" s="66"/>
      <c r="DK351" s="66"/>
      <c r="DL351" s="66"/>
      <c r="DM351" s="66"/>
      <c r="DN351" s="66"/>
      <c r="DO351" s="66"/>
      <c r="DP351" s="66"/>
      <c r="DQ351" s="66"/>
      <c r="DR351" s="66"/>
      <c r="DS351" s="66"/>
      <c r="DT351" s="66"/>
      <c r="DU351" s="66"/>
      <c r="DV351" s="66"/>
      <c r="DW351" s="66"/>
      <c r="DX351" s="66"/>
      <c r="DY351" s="66"/>
      <c r="DZ351" s="66"/>
      <c r="EA351" s="66"/>
      <c r="EB351" s="66"/>
      <c r="EC351" s="66"/>
      <c r="ED351" s="66"/>
      <c r="EE351" s="66"/>
      <c r="EF351" s="66"/>
      <c r="EG351" s="66"/>
      <c r="EH351" s="66"/>
      <c r="EI351" s="66"/>
      <c r="EJ351" s="66"/>
      <c r="EK351" s="66"/>
      <c r="EL351" s="66"/>
      <c r="EM351" s="66"/>
      <c r="EN351" s="66"/>
      <c r="EO351" s="66"/>
      <c r="EP351" s="66"/>
    </row>
    <row r="352">
      <c r="A352" s="66"/>
      <c r="B352" s="66"/>
      <c r="C352" s="66"/>
      <c r="D352" s="66"/>
      <c r="E352" s="66"/>
      <c r="F352" s="66"/>
      <c r="G352" s="159"/>
      <c r="H352" s="159"/>
      <c r="I352" s="66"/>
      <c r="J352" s="160"/>
      <c r="K352" s="161"/>
      <c r="L352" s="161"/>
      <c r="M352" s="162"/>
      <c r="N352" s="162"/>
      <c r="O352" s="161"/>
      <c r="P352" s="161"/>
      <c r="Q352" s="161"/>
      <c r="R352" s="161"/>
      <c r="S352" s="163"/>
      <c r="T352" s="163"/>
      <c r="U352" s="163"/>
      <c r="V352" s="163"/>
      <c r="W352" s="164"/>
      <c r="X352" s="163"/>
      <c r="Y352" s="163"/>
      <c r="Z352" s="163"/>
      <c r="AA352" s="163"/>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X352" s="66"/>
      <c r="AY352" s="66"/>
      <c r="AZ352" s="66"/>
      <c r="BA352" s="66"/>
      <c r="BB352" s="66"/>
      <c r="BC352" s="66"/>
      <c r="BD352" s="66"/>
      <c r="BE352" s="66"/>
      <c r="BF352" s="66"/>
      <c r="BG352" s="66"/>
      <c r="BH352" s="66"/>
      <c r="BI352" s="66"/>
      <c r="BJ352" s="66"/>
      <c r="BK352" s="66"/>
      <c r="BL352" s="66"/>
      <c r="BM352" s="66"/>
      <c r="BN352" s="66"/>
      <c r="BO352" s="66"/>
      <c r="BP352" s="66"/>
      <c r="BQ352" s="66"/>
      <c r="BR352" s="66"/>
      <c r="BS352" s="66"/>
      <c r="BT352" s="66"/>
      <c r="BU352" s="66"/>
      <c r="BV352" s="66"/>
      <c r="BW352" s="66"/>
      <c r="BX352" s="66"/>
      <c r="BY352" s="66"/>
      <c r="BZ352" s="66"/>
      <c r="CA352" s="66"/>
      <c r="CB352" s="66"/>
      <c r="CC352" s="66"/>
      <c r="CD352" s="66"/>
      <c r="CE352" s="66"/>
      <c r="CF352" s="66"/>
      <c r="CG352" s="66"/>
      <c r="CH352" s="66"/>
      <c r="CI352" s="66"/>
      <c r="CJ352" s="66"/>
      <c r="CK352" s="66"/>
      <c r="CL352" s="66"/>
      <c r="CM352" s="66"/>
      <c r="CN352" s="66"/>
      <c r="CO352" s="66"/>
      <c r="CP352" s="66"/>
      <c r="CQ352" s="66"/>
      <c r="CR352" s="66"/>
      <c r="CS352" s="66"/>
      <c r="CT352" s="66"/>
      <c r="CU352" s="66"/>
      <c r="CV352" s="66"/>
      <c r="CW352" s="66"/>
      <c r="CX352" s="66"/>
      <c r="CY352" s="66"/>
      <c r="CZ352" s="66"/>
      <c r="DA352" s="66"/>
      <c r="DB352" s="66"/>
      <c r="DC352" s="66"/>
      <c r="DD352" s="66"/>
      <c r="DE352" s="66"/>
      <c r="DF352" s="66"/>
      <c r="DG352" s="66"/>
      <c r="DH352" s="66"/>
      <c r="DI352" s="66"/>
      <c r="DJ352" s="66"/>
      <c r="DK352" s="66"/>
      <c r="DL352" s="66"/>
      <c r="DM352" s="66"/>
      <c r="DN352" s="66"/>
      <c r="DO352" s="66"/>
      <c r="DP352" s="66"/>
      <c r="DQ352" s="66"/>
      <c r="DR352" s="66"/>
      <c r="DS352" s="66"/>
      <c r="DT352" s="66"/>
      <c r="DU352" s="66"/>
      <c r="DV352" s="66"/>
      <c r="DW352" s="66"/>
      <c r="DX352" s="66"/>
      <c r="DY352" s="66"/>
      <c r="DZ352" s="66"/>
      <c r="EA352" s="66"/>
      <c r="EB352" s="66"/>
      <c r="EC352" s="66"/>
      <c r="ED352" s="66"/>
      <c r="EE352" s="66"/>
      <c r="EF352" s="66"/>
      <c r="EG352" s="66"/>
      <c r="EH352" s="66"/>
      <c r="EI352" s="66"/>
      <c r="EJ352" s="66"/>
      <c r="EK352" s="66"/>
      <c r="EL352" s="66"/>
      <c r="EM352" s="66"/>
      <c r="EN352" s="66"/>
      <c r="EO352" s="66"/>
      <c r="EP352" s="66"/>
    </row>
    <row r="353">
      <c r="A353" s="66"/>
      <c r="B353" s="66"/>
      <c r="C353" s="66"/>
      <c r="D353" s="66"/>
      <c r="E353" s="66"/>
      <c r="F353" s="66"/>
      <c r="G353" s="159"/>
      <c r="H353" s="159"/>
      <c r="I353" s="66"/>
      <c r="J353" s="160"/>
      <c r="K353" s="161"/>
      <c r="L353" s="161"/>
      <c r="M353" s="162"/>
      <c r="N353" s="162"/>
      <c r="O353" s="161"/>
      <c r="P353" s="161"/>
      <c r="Q353" s="161"/>
      <c r="R353" s="161"/>
      <c r="S353" s="163"/>
      <c r="T353" s="163"/>
      <c r="U353" s="163"/>
      <c r="V353" s="163"/>
      <c r="W353" s="164"/>
      <c r="X353" s="163"/>
      <c r="Y353" s="163"/>
      <c r="Z353" s="163"/>
      <c r="AA353" s="163"/>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c r="DF353" s="66"/>
      <c r="DG353" s="66"/>
      <c r="DH353" s="66"/>
      <c r="DI353" s="66"/>
      <c r="DJ353" s="66"/>
      <c r="DK353" s="66"/>
      <c r="DL353" s="66"/>
      <c r="DM353" s="66"/>
      <c r="DN353" s="66"/>
      <c r="DO353" s="66"/>
      <c r="DP353" s="66"/>
      <c r="DQ353" s="66"/>
      <c r="DR353" s="66"/>
      <c r="DS353" s="66"/>
      <c r="DT353" s="66"/>
      <c r="DU353" s="66"/>
      <c r="DV353" s="66"/>
      <c r="DW353" s="66"/>
      <c r="DX353" s="66"/>
      <c r="DY353" s="66"/>
      <c r="DZ353" s="66"/>
      <c r="EA353" s="66"/>
      <c r="EB353" s="66"/>
      <c r="EC353" s="66"/>
      <c r="ED353" s="66"/>
      <c r="EE353" s="66"/>
      <c r="EF353" s="66"/>
      <c r="EG353" s="66"/>
      <c r="EH353" s="66"/>
      <c r="EI353" s="66"/>
      <c r="EJ353" s="66"/>
      <c r="EK353" s="66"/>
      <c r="EL353" s="66"/>
      <c r="EM353" s="66"/>
      <c r="EN353" s="66"/>
      <c r="EO353" s="66"/>
      <c r="EP353" s="66"/>
    </row>
    <row r="354">
      <c r="A354" s="66"/>
      <c r="B354" s="66"/>
      <c r="C354" s="66"/>
      <c r="D354" s="66"/>
      <c r="E354" s="66"/>
      <c r="F354" s="66"/>
      <c r="G354" s="159"/>
      <c r="H354" s="159"/>
      <c r="I354" s="66"/>
      <c r="J354" s="160"/>
      <c r="K354" s="161"/>
      <c r="L354" s="161"/>
      <c r="M354" s="162"/>
      <c r="N354" s="162"/>
      <c r="O354" s="161"/>
      <c r="P354" s="161"/>
      <c r="Q354" s="161"/>
      <c r="R354" s="161"/>
      <c r="S354" s="163"/>
      <c r="T354" s="163"/>
      <c r="U354" s="163"/>
      <c r="V354" s="163"/>
      <c r="W354" s="164"/>
      <c r="X354" s="163"/>
      <c r="Y354" s="163"/>
      <c r="Z354" s="163"/>
      <c r="AA354" s="163"/>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X354" s="66"/>
      <c r="AY354" s="66"/>
      <c r="AZ354" s="66"/>
      <c r="BA354" s="66"/>
      <c r="BB354" s="66"/>
      <c r="BC354" s="66"/>
      <c r="BD354" s="66"/>
      <c r="BE354" s="66"/>
      <c r="BF354" s="66"/>
      <c r="BG354" s="66"/>
      <c r="BH354" s="66"/>
      <c r="BI354" s="66"/>
      <c r="BJ354" s="66"/>
      <c r="BK354" s="66"/>
      <c r="BL354" s="66"/>
      <c r="BM354" s="66"/>
      <c r="BN354" s="66"/>
      <c r="BO354" s="66"/>
      <c r="BP354" s="66"/>
      <c r="BQ354" s="66"/>
      <c r="BR354" s="66"/>
      <c r="BS354" s="66"/>
      <c r="BT354" s="66"/>
      <c r="BU354" s="66"/>
      <c r="BV354" s="66"/>
      <c r="BW354" s="66"/>
      <c r="BX354" s="66"/>
      <c r="BY354" s="66"/>
      <c r="BZ354" s="66"/>
      <c r="CA354" s="66"/>
      <c r="CB354" s="66"/>
      <c r="CC354" s="66"/>
      <c r="CD354" s="66"/>
      <c r="CE354" s="66"/>
      <c r="CF354" s="66"/>
      <c r="CG354" s="66"/>
      <c r="CH354" s="66"/>
      <c r="CI354" s="66"/>
      <c r="CJ354" s="66"/>
      <c r="CK354" s="66"/>
      <c r="CL354" s="66"/>
      <c r="CM354" s="66"/>
      <c r="CN354" s="66"/>
      <c r="CO354" s="66"/>
      <c r="CP354" s="66"/>
      <c r="CQ354" s="66"/>
      <c r="CR354" s="66"/>
      <c r="CS354" s="66"/>
      <c r="CT354" s="66"/>
      <c r="CU354" s="66"/>
      <c r="CV354" s="66"/>
      <c r="CW354" s="66"/>
      <c r="CX354" s="66"/>
      <c r="CY354" s="66"/>
      <c r="CZ354" s="66"/>
      <c r="DA354" s="66"/>
      <c r="DB354" s="66"/>
      <c r="DC354" s="66"/>
      <c r="DD354" s="66"/>
      <c r="DE354" s="66"/>
      <c r="DF354" s="66"/>
      <c r="DG354" s="66"/>
      <c r="DH354" s="66"/>
      <c r="DI354" s="66"/>
      <c r="DJ354" s="66"/>
      <c r="DK354" s="66"/>
      <c r="DL354" s="66"/>
      <c r="DM354" s="66"/>
      <c r="DN354" s="66"/>
      <c r="DO354" s="66"/>
      <c r="DP354" s="66"/>
      <c r="DQ354" s="66"/>
      <c r="DR354" s="66"/>
      <c r="DS354" s="66"/>
      <c r="DT354" s="66"/>
      <c r="DU354" s="66"/>
      <c r="DV354" s="66"/>
      <c r="DW354" s="66"/>
      <c r="DX354" s="66"/>
      <c r="DY354" s="66"/>
      <c r="DZ354" s="66"/>
      <c r="EA354" s="66"/>
      <c r="EB354" s="66"/>
      <c r="EC354" s="66"/>
      <c r="ED354" s="66"/>
      <c r="EE354" s="66"/>
      <c r="EF354" s="66"/>
      <c r="EG354" s="66"/>
      <c r="EH354" s="66"/>
      <c r="EI354" s="66"/>
      <c r="EJ354" s="66"/>
      <c r="EK354" s="66"/>
      <c r="EL354" s="66"/>
      <c r="EM354" s="66"/>
      <c r="EN354" s="66"/>
      <c r="EO354" s="66"/>
      <c r="EP354" s="66"/>
    </row>
    <row r="355">
      <c r="A355" s="66"/>
      <c r="B355" s="66"/>
      <c r="C355" s="66"/>
      <c r="D355" s="66"/>
      <c r="E355" s="66"/>
      <c r="F355" s="66"/>
      <c r="G355" s="159"/>
      <c r="H355" s="159"/>
      <c r="I355" s="66"/>
      <c r="J355" s="160"/>
      <c r="K355" s="161"/>
      <c r="L355" s="161"/>
      <c r="M355" s="162"/>
      <c r="N355" s="162"/>
      <c r="O355" s="161"/>
      <c r="P355" s="161"/>
      <c r="Q355" s="161"/>
      <c r="R355" s="161"/>
      <c r="S355" s="163"/>
      <c r="T355" s="163"/>
      <c r="U355" s="163"/>
      <c r="V355" s="163"/>
      <c r="W355" s="164"/>
      <c r="X355" s="163"/>
      <c r="Y355" s="163"/>
      <c r="Z355" s="163"/>
      <c r="AA355" s="163"/>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X355" s="66"/>
      <c r="AY355" s="66"/>
      <c r="AZ355" s="66"/>
      <c r="BA355" s="66"/>
      <c r="BB355" s="66"/>
      <c r="BC355" s="66"/>
      <c r="BD355" s="66"/>
      <c r="BE355" s="66"/>
      <c r="BF355" s="66"/>
      <c r="BG355" s="66"/>
      <c r="BH355" s="66"/>
      <c r="BI355" s="66"/>
      <c r="BJ355" s="66"/>
      <c r="BK355" s="66"/>
      <c r="BL355" s="66"/>
      <c r="BM355" s="66"/>
      <c r="BN355" s="66"/>
      <c r="BO355" s="66"/>
      <c r="BP355" s="66"/>
      <c r="BQ355" s="66"/>
      <c r="BR355" s="66"/>
      <c r="BS355" s="66"/>
      <c r="BT355" s="66"/>
      <c r="BU355" s="66"/>
      <c r="BV355" s="66"/>
      <c r="BW355" s="66"/>
      <c r="BX355" s="66"/>
      <c r="BY355" s="66"/>
      <c r="BZ355" s="66"/>
      <c r="CA355" s="66"/>
      <c r="CB355" s="66"/>
      <c r="CC355" s="66"/>
      <c r="CD355" s="66"/>
      <c r="CE355" s="66"/>
      <c r="CF355" s="66"/>
      <c r="CG355" s="66"/>
      <c r="CH355" s="66"/>
      <c r="CI355" s="66"/>
      <c r="CJ355" s="66"/>
      <c r="CK355" s="66"/>
      <c r="CL355" s="66"/>
      <c r="CM355" s="66"/>
      <c r="CN355" s="66"/>
      <c r="CO355" s="66"/>
      <c r="CP355" s="66"/>
      <c r="CQ355" s="66"/>
      <c r="CR355" s="66"/>
      <c r="CS355" s="66"/>
      <c r="CT355" s="66"/>
      <c r="CU355" s="66"/>
      <c r="CV355" s="66"/>
      <c r="CW355" s="66"/>
      <c r="CX355" s="66"/>
      <c r="CY355" s="66"/>
      <c r="CZ355" s="66"/>
      <c r="DA355" s="66"/>
      <c r="DB355" s="66"/>
      <c r="DC355" s="66"/>
      <c r="DD355" s="66"/>
      <c r="DE355" s="66"/>
      <c r="DF355" s="66"/>
      <c r="DG355" s="66"/>
      <c r="DH355" s="66"/>
      <c r="DI355" s="66"/>
      <c r="DJ355" s="66"/>
      <c r="DK355" s="66"/>
      <c r="DL355" s="66"/>
      <c r="DM355" s="66"/>
      <c r="DN355" s="66"/>
      <c r="DO355" s="66"/>
      <c r="DP355" s="66"/>
      <c r="DQ355" s="66"/>
      <c r="DR355" s="66"/>
      <c r="DS355" s="66"/>
      <c r="DT355" s="66"/>
      <c r="DU355" s="66"/>
      <c r="DV355" s="66"/>
      <c r="DW355" s="66"/>
      <c r="DX355" s="66"/>
      <c r="DY355" s="66"/>
      <c r="DZ355" s="66"/>
      <c r="EA355" s="66"/>
      <c r="EB355" s="66"/>
      <c r="EC355" s="66"/>
      <c r="ED355" s="66"/>
      <c r="EE355" s="66"/>
      <c r="EF355" s="66"/>
      <c r="EG355" s="66"/>
      <c r="EH355" s="66"/>
      <c r="EI355" s="66"/>
      <c r="EJ355" s="66"/>
      <c r="EK355" s="66"/>
      <c r="EL355" s="66"/>
      <c r="EM355" s="66"/>
      <c r="EN355" s="66"/>
      <c r="EO355" s="66"/>
      <c r="EP355" s="66"/>
    </row>
    <row r="356">
      <c r="A356" s="66"/>
      <c r="B356" s="66"/>
      <c r="C356" s="66"/>
      <c r="D356" s="66"/>
      <c r="E356" s="66"/>
      <c r="F356" s="66"/>
      <c r="G356" s="159"/>
      <c r="H356" s="159"/>
      <c r="I356" s="66"/>
      <c r="J356" s="160"/>
      <c r="K356" s="161"/>
      <c r="L356" s="161"/>
      <c r="M356" s="162"/>
      <c r="N356" s="162"/>
      <c r="O356" s="161"/>
      <c r="P356" s="161"/>
      <c r="Q356" s="161"/>
      <c r="R356" s="161"/>
      <c r="S356" s="163"/>
      <c r="T356" s="163"/>
      <c r="U356" s="163"/>
      <c r="V356" s="163"/>
      <c r="W356" s="164"/>
      <c r="X356" s="163"/>
      <c r="Y356" s="163"/>
      <c r="Z356" s="163"/>
      <c r="AA356" s="163"/>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c r="BC356" s="66"/>
      <c r="BD356" s="66"/>
      <c r="BE356" s="66"/>
      <c r="BF356" s="66"/>
      <c r="BG356" s="66"/>
      <c r="BH356" s="66"/>
      <c r="BI356" s="66"/>
      <c r="BJ356" s="66"/>
      <c r="BK356" s="66"/>
      <c r="BL356" s="66"/>
      <c r="BM356" s="66"/>
      <c r="BN356" s="66"/>
      <c r="BO356" s="66"/>
      <c r="BP356" s="66"/>
      <c r="BQ356" s="66"/>
      <c r="BR356" s="66"/>
      <c r="BS356" s="66"/>
      <c r="BT356" s="66"/>
      <c r="BU356" s="66"/>
      <c r="BV356" s="66"/>
      <c r="BW356" s="66"/>
      <c r="BX356" s="66"/>
      <c r="BY356" s="66"/>
      <c r="BZ356" s="66"/>
      <c r="CA356" s="66"/>
      <c r="CB356" s="66"/>
      <c r="CC356" s="66"/>
      <c r="CD356" s="66"/>
      <c r="CE356" s="66"/>
      <c r="CF356" s="66"/>
      <c r="CG356" s="66"/>
      <c r="CH356" s="66"/>
      <c r="CI356" s="66"/>
      <c r="CJ356" s="66"/>
      <c r="CK356" s="66"/>
      <c r="CL356" s="66"/>
      <c r="CM356" s="66"/>
      <c r="CN356" s="66"/>
      <c r="CO356" s="66"/>
      <c r="CP356" s="66"/>
      <c r="CQ356" s="66"/>
      <c r="CR356" s="66"/>
      <c r="CS356" s="66"/>
      <c r="CT356" s="66"/>
      <c r="CU356" s="66"/>
      <c r="CV356" s="66"/>
      <c r="CW356" s="66"/>
      <c r="CX356" s="66"/>
      <c r="CY356" s="66"/>
      <c r="CZ356" s="66"/>
      <c r="DA356" s="66"/>
      <c r="DB356" s="66"/>
      <c r="DC356" s="66"/>
      <c r="DD356" s="66"/>
      <c r="DE356" s="66"/>
      <c r="DF356" s="66"/>
      <c r="DG356" s="66"/>
      <c r="DH356" s="66"/>
      <c r="DI356" s="66"/>
      <c r="DJ356" s="66"/>
      <c r="DK356" s="66"/>
      <c r="DL356" s="66"/>
      <c r="DM356" s="66"/>
      <c r="DN356" s="66"/>
      <c r="DO356" s="66"/>
      <c r="DP356" s="66"/>
      <c r="DQ356" s="66"/>
      <c r="DR356" s="66"/>
      <c r="DS356" s="66"/>
      <c r="DT356" s="66"/>
      <c r="DU356" s="66"/>
      <c r="DV356" s="66"/>
      <c r="DW356" s="66"/>
      <c r="DX356" s="66"/>
      <c r="DY356" s="66"/>
      <c r="DZ356" s="66"/>
      <c r="EA356" s="66"/>
      <c r="EB356" s="66"/>
      <c r="EC356" s="66"/>
      <c r="ED356" s="66"/>
      <c r="EE356" s="66"/>
      <c r="EF356" s="66"/>
      <c r="EG356" s="66"/>
      <c r="EH356" s="66"/>
      <c r="EI356" s="66"/>
      <c r="EJ356" s="66"/>
      <c r="EK356" s="66"/>
      <c r="EL356" s="66"/>
      <c r="EM356" s="66"/>
      <c r="EN356" s="66"/>
      <c r="EO356" s="66"/>
      <c r="EP356" s="66"/>
    </row>
    <row r="357">
      <c r="A357" s="66"/>
      <c r="B357" s="66"/>
      <c r="C357" s="66"/>
      <c r="D357" s="66"/>
      <c r="E357" s="66"/>
      <c r="F357" s="66"/>
      <c r="G357" s="159"/>
      <c r="H357" s="159"/>
      <c r="I357" s="66"/>
      <c r="J357" s="160"/>
      <c r="K357" s="161"/>
      <c r="L357" s="161"/>
      <c r="M357" s="162"/>
      <c r="N357" s="162"/>
      <c r="O357" s="161"/>
      <c r="P357" s="161"/>
      <c r="Q357" s="161"/>
      <c r="R357" s="161"/>
      <c r="S357" s="163"/>
      <c r="T357" s="163"/>
      <c r="U357" s="163"/>
      <c r="V357" s="163"/>
      <c r="W357" s="164"/>
      <c r="X357" s="163"/>
      <c r="Y357" s="163"/>
      <c r="Z357" s="163"/>
      <c r="AA357" s="163"/>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c r="AZ357" s="66"/>
      <c r="BA357" s="66"/>
      <c r="BB357" s="66"/>
      <c r="BC357" s="66"/>
      <c r="BD357" s="66"/>
      <c r="BE357" s="66"/>
      <c r="BF357" s="66"/>
      <c r="BG357" s="66"/>
      <c r="BH357" s="66"/>
      <c r="BI357" s="66"/>
      <c r="BJ357" s="66"/>
      <c r="BK357" s="66"/>
      <c r="BL357" s="66"/>
      <c r="BM357" s="66"/>
      <c r="BN357" s="66"/>
      <c r="BO357" s="66"/>
      <c r="BP357" s="66"/>
      <c r="BQ357" s="66"/>
      <c r="BR357" s="66"/>
      <c r="BS357" s="66"/>
      <c r="BT357" s="66"/>
      <c r="BU357" s="66"/>
      <c r="BV357" s="66"/>
      <c r="BW357" s="66"/>
      <c r="BX357" s="66"/>
      <c r="BY357" s="66"/>
      <c r="BZ357" s="66"/>
      <c r="CA357" s="66"/>
      <c r="CB357" s="66"/>
      <c r="CC357" s="66"/>
      <c r="CD357" s="66"/>
      <c r="CE357" s="66"/>
      <c r="CF357" s="66"/>
      <c r="CG357" s="66"/>
      <c r="CH357" s="66"/>
      <c r="CI357" s="66"/>
      <c r="CJ357" s="66"/>
      <c r="CK357" s="66"/>
      <c r="CL357" s="66"/>
      <c r="CM357" s="66"/>
      <c r="CN357" s="66"/>
      <c r="CO357" s="66"/>
      <c r="CP357" s="66"/>
      <c r="CQ357" s="66"/>
      <c r="CR357" s="66"/>
      <c r="CS357" s="66"/>
      <c r="CT357" s="66"/>
      <c r="CU357" s="66"/>
      <c r="CV357" s="66"/>
      <c r="CW357" s="66"/>
      <c r="CX357" s="66"/>
      <c r="CY357" s="66"/>
      <c r="CZ357" s="66"/>
      <c r="DA357" s="66"/>
      <c r="DB357" s="66"/>
      <c r="DC357" s="66"/>
      <c r="DD357" s="66"/>
      <c r="DE357" s="66"/>
      <c r="DF357" s="66"/>
      <c r="DG357" s="66"/>
      <c r="DH357" s="66"/>
      <c r="DI357" s="66"/>
      <c r="DJ357" s="66"/>
      <c r="DK357" s="66"/>
      <c r="DL357" s="66"/>
      <c r="DM357" s="66"/>
      <c r="DN357" s="66"/>
      <c r="DO357" s="66"/>
      <c r="DP357" s="66"/>
      <c r="DQ357" s="66"/>
      <c r="DR357" s="66"/>
      <c r="DS357" s="66"/>
      <c r="DT357" s="66"/>
      <c r="DU357" s="66"/>
      <c r="DV357" s="66"/>
      <c r="DW357" s="66"/>
      <c r="DX357" s="66"/>
      <c r="DY357" s="66"/>
      <c r="DZ357" s="66"/>
      <c r="EA357" s="66"/>
      <c r="EB357" s="66"/>
      <c r="EC357" s="66"/>
      <c r="ED357" s="66"/>
      <c r="EE357" s="66"/>
      <c r="EF357" s="66"/>
      <c r="EG357" s="66"/>
      <c r="EH357" s="66"/>
      <c r="EI357" s="66"/>
      <c r="EJ357" s="66"/>
      <c r="EK357" s="66"/>
      <c r="EL357" s="66"/>
      <c r="EM357" s="66"/>
      <c r="EN357" s="66"/>
      <c r="EO357" s="66"/>
      <c r="EP357" s="66"/>
    </row>
    <row r="358">
      <c r="A358" s="66"/>
      <c r="B358" s="66"/>
      <c r="C358" s="66"/>
      <c r="D358" s="66"/>
      <c r="E358" s="66"/>
      <c r="F358" s="66"/>
      <c r="G358" s="159"/>
      <c r="H358" s="159"/>
      <c r="I358" s="66"/>
      <c r="J358" s="160"/>
      <c r="K358" s="161"/>
      <c r="L358" s="161"/>
      <c r="M358" s="162"/>
      <c r="N358" s="162"/>
      <c r="O358" s="161"/>
      <c r="P358" s="161"/>
      <c r="Q358" s="161"/>
      <c r="R358" s="161"/>
      <c r="S358" s="163"/>
      <c r="T358" s="163"/>
      <c r="U358" s="163"/>
      <c r="V358" s="163"/>
      <c r="W358" s="164"/>
      <c r="X358" s="163"/>
      <c r="Y358" s="163"/>
      <c r="Z358" s="163"/>
      <c r="AA358" s="163"/>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c r="BC358" s="66"/>
      <c r="BD358" s="66"/>
      <c r="BE358" s="66"/>
      <c r="BF358" s="66"/>
      <c r="BG358" s="66"/>
      <c r="BH358" s="66"/>
      <c r="BI358" s="66"/>
      <c r="BJ358" s="66"/>
      <c r="BK358" s="66"/>
      <c r="BL358" s="66"/>
      <c r="BM358" s="66"/>
      <c r="BN358" s="66"/>
      <c r="BO358" s="66"/>
      <c r="BP358" s="66"/>
      <c r="BQ358" s="66"/>
      <c r="BR358" s="66"/>
      <c r="BS358" s="66"/>
      <c r="BT358" s="66"/>
      <c r="BU358" s="66"/>
      <c r="BV358" s="66"/>
      <c r="BW358" s="66"/>
      <c r="BX358" s="66"/>
      <c r="BY358" s="66"/>
      <c r="BZ358" s="66"/>
      <c r="CA358" s="66"/>
      <c r="CB358" s="66"/>
      <c r="CC358" s="66"/>
      <c r="CD358" s="66"/>
      <c r="CE358" s="66"/>
      <c r="CF358" s="66"/>
      <c r="CG358" s="66"/>
      <c r="CH358" s="66"/>
      <c r="CI358" s="66"/>
      <c r="CJ358" s="66"/>
      <c r="CK358" s="66"/>
      <c r="CL358" s="66"/>
      <c r="CM358" s="66"/>
      <c r="CN358" s="66"/>
      <c r="CO358" s="66"/>
      <c r="CP358" s="66"/>
      <c r="CQ358" s="66"/>
      <c r="CR358" s="66"/>
      <c r="CS358" s="66"/>
      <c r="CT358" s="66"/>
      <c r="CU358" s="66"/>
      <c r="CV358" s="66"/>
      <c r="CW358" s="66"/>
      <c r="CX358" s="66"/>
      <c r="CY358" s="66"/>
      <c r="CZ358" s="66"/>
      <c r="DA358" s="66"/>
      <c r="DB358" s="66"/>
      <c r="DC358" s="66"/>
      <c r="DD358" s="66"/>
      <c r="DE358" s="66"/>
      <c r="DF358" s="66"/>
      <c r="DG358" s="66"/>
      <c r="DH358" s="66"/>
      <c r="DI358" s="66"/>
      <c r="DJ358" s="66"/>
      <c r="DK358" s="66"/>
      <c r="DL358" s="66"/>
      <c r="DM358" s="66"/>
      <c r="DN358" s="66"/>
      <c r="DO358" s="66"/>
      <c r="DP358" s="66"/>
      <c r="DQ358" s="66"/>
      <c r="DR358" s="66"/>
      <c r="DS358" s="66"/>
      <c r="DT358" s="66"/>
      <c r="DU358" s="66"/>
      <c r="DV358" s="66"/>
      <c r="DW358" s="66"/>
      <c r="DX358" s="66"/>
      <c r="DY358" s="66"/>
      <c r="DZ358" s="66"/>
      <c r="EA358" s="66"/>
      <c r="EB358" s="66"/>
      <c r="EC358" s="66"/>
      <c r="ED358" s="66"/>
      <c r="EE358" s="66"/>
      <c r="EF358" s="66"/>
      <c r="EG358" s="66"/>
      <c r="EH358" s="66"/>
      <c r="EI358" s="66"/>
      <c r="EJ358" s="66"/>
      <c r="EK358" s="66"/>
      <c r="EL358" s="66"/>
      <c r="EM358" s="66"/>
      <c r="EN358" s="66"/>
      <c r="EO358" s="66"/>
      <c r="EP358" s="66"/>
    </row>
    <row r="359">
      <c r="A359" s="66"/>
      <c r="B359" s="66"/>
      <c r="C359" s="66"/>
      <c r="D359" s="66"/>
      <c r="E359" s="66"/>
      <c r="F359" s="66"/>
      <c r="G359" s="159"/>
      <c r="H359" s="159"/>
      <c r="I359" s="66"/>
      <c r="J359" s="160"/>
      <c r="K359" s="161"/>
      <c r="L359" s="161"/>
      <c r="M359" s="162"/>
      <c r="N359" s="162"/>
      <c r="O359" s="161"/>
      <c r="P359" s="161"/>
      <c r="Q359" s="161"/>
      <c r="R359" s="161"/>
      <c r="S359" s="163"/>
      <c r="T359" s="163"/>
      <c r="U359" s="163"/>
      <c r="V359" s="163"/>
      <c r="W359" s="164"/>
      <c r="X359" s="163"/>
      <c r="Y359" s="163"/>
      <c r="Z359" s="163"/>
      <c r="AA359" s="163"/>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c r="DF359" s="66"/>
      <c r="DG359" s="66"/>
      <c r="DH359" s="66"/>
      <c r="DI359" s="66"/>
      <c r="DJ359" s="66"/>
      <c r="DK359" s="66"/>
      <c r="DL359" s="66"/>
      <c r="DM359" s="66"/>
      <c r="DN359" s="66"/>
      <c r="DO359" s="66"/>
      <c r="DP359" s="66"/>
      <c r="DQ359" s="66"/>
      <c r="DR359" s="66"/>
      <c r="DS359" s="66"/>
      <c r="DT359" s="66"/>
      <c r="DU359" s="66"/>
      <c r="DV359" s="66"/>
      <c r="DW359" s="66"/>
      <c r="DX359" s="66"/>
      <c r="DY359" s="66"/>
      <c r="DZ359" s="66"/>
      <c r="EA359" s="66"/>
      <c r="EB359" s="66"/>
      <c r="EC359" s="66"/>
      <c r="ED359" s="66"/>
      <c r="EE359" s="66"/>
      <c r="EF359" s="66"/>
      <c r="EG359" s="66"/>
      <c r="EH359" s="66"/>
      <c r="EI359" s="66"/>
      <c r="EJ359" s="66"/>
      <c r="EK359" s="66"/>
      <c r="EL359" s="66"/>
      <c r="EM359" s="66"/>
      <c r="EN359" s="66"/>
      <c r="EO359" s="66"/>
      <c r="EP359" s="66"/>
    </row>
    <row r="360">
      <c r="A360" s="66"/>
      <c r="B360" s="66"/>
      <c r="C360" s="66"/>
      <c r="D360" s="66"/>
      <c r="E360" s="66"/>
      <c r="F360" s="66"/>
      <c r="G360" s="159"/>
      <c r="H360" s="159"/>
      <c r="I360" s="66"/>
      <c r="J360" s="160"/>
      <c r="K360" s="161"/>
      <c r="L360" s="161"/>
      <c r="M360" s="162"/>
      <c r="N360" s="162"/>
      <c r="O360" s="161"/>
      <c r="P360" s="161"/>
      <c r="Q360" s="161"/>
      <c r="R360" s="161"/>
      <c r="S360" s="163"/>
      <c r="T360" s="163"/>
      <c r="U360" s="163"/>
      <c r="V360" s="163"/>
      <c r="W360" s="164"/>
      <c r="X360" s="163"/>
      <c r="Y360" s="163"/>
      <c r="Z360" s="163"/>
      <c r="AA360" s="163"/>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c r="AZ360" s="66"/>
      <c r="BA360" s="66"/>
      <c r="BB360" s="66"/>
      <c r="BC360" s="66"/>
      <c r="BD360" s="66"/>
      <c r="BE360" s="66"/>
      <c r="BF360" s="66"/>
      <c r="BG360" s="66"/>
      <c r="BH360" s="66"/>
      <c r="BI360" s="66"/>
      <c r="BJ360" s="66"/>
      <c r="BK360" s="66"/>
      <c r="BL360" s="66"/>
      <c r="BM360" s="66"/>
      <c r="BN360" s="66"/>
      <c r="BO360" s="66"/>
      <c r="BP360" s="66"/>
      <c r="BQ360" s="66"/>
      <c r="BR360" s="66"/>
      <c r="BS360" s="66"/>
      <c r="BT360" s="66"/>
      <c r="BU360" s="66"/>
      <c r="BV360" s="66"/>
      <c r="BW360" s="66"/>
      <c r="BX360" s="66"/>
      <c r="BY360" s="66"/>
      <c r="BZ360" s="66"/>
      <c r="CA360" s="66"/>
      <c r="CB360" s="66"/>
      <c r="CC360" s="66"/>
      <c r="CD360" s="66"/>
      <c r="CE360" s="66"/>
      <c r="CF360" s="66"/>
      <c r="CG360" s="66"/>
      <c r="CH360" s="66"/>
      <c r="CI360" s="66"/>
      <c r="CJ360" s="66"/>
      <c r="CK360" s="66"/>
      <c r="CL360" s="66"/>
      <c r="CM360" s="66"/>
      <c r="CN360" s="66"/>
      <c r="CO360" s="66"/>
      <c r="CP360" s="66"/>
      <c r="CQ360" s="66"/>
      <c r="CR360" s="66"/>
      <c r="CS360" s="66"/>
      <c r="CT360" s="66"/>
      <c r="CU360" s="66"/>
      <c r="CV360" s="66"/>
      <c r="CW360" s="66"/>
      <c r="CX360" s="66"/>
      <c r="CY360" s="66"/>
      <c r="CZ360" s="66"/>
      <c r="DA360" s="66"/>
      <c r="DB360" s="66"/>
      <c r="DC360" s="66"/>
      <c r="DD360" s="66"/>
      <c r="DE360" s="66"/>
      <c r="DF360" s="66"/>
      <c r="DG360" s="66"/>
      <c r="DH360" s="66"/>
      <c r="DI360" s="66"/>
      <c r="DJ360" s="66"/>
      <c r="DK360" s="66"/>
      <c r="DL360" s="66"/>
      <c r="DM360" s="66"/>
      <c r="DN360" s="66"/>
      <c r="DO360" s="66"/>
      <c r="DP360" s="66"/>
      <c r="DQ360" s="66"/>
      <c r="DR360" s="66"/>
      <c r="DS360" s="66"/>
      <c r="DT360" s="66"/>
      <c r="DU360" s="66"/>
      <c r="DV360" s="66"/>
      <c r="DW360" s="66"/>
      <c r="DX360" s="66"/>
      <c r="DY360" s="66"/>
      <c r="DZ360" s="66"/>
      <c r="EA360" s="66"/>
      <c r="EB360" s="66"/>
      <c r="EC360" s="66"/>
      <c r="ED360" s="66"/>
      <c r="EE360" s="66"/>
      <c r="EF360" s="66"/>
      <c r="EG360" s="66"/>
      <c r="EH360" s="66"/>
      <c r="EI360" s="66"/>
      <c r="EJ360" s="66"/>
      <c r="EK360" s="66"/>
      <c r="EL360" s="66"/>
      <c r="EM360" s="66"/>
      <c r="EN360" s="66"/>
      <c r="EO360" s="66"/>
      <c r="EP360" s="66"/>
    </row>
    <row r="361">
      <c r="A361" s="66"/>
      <c r="B361" s="66"/>
      <c r="C361" s="66"/>
      <c r="D361" s="66"/>
      <c r="E361" s="66"/>
      <c r="F361" s="66"/>
      <c r="G361" s="159"/>
      <c r="H361" s="159"/>
      <c r="I361" s="66"/>
      <c r="J361" s="160"/>
      <c r="K361" s="161"/>
      <c r="L361" s="161"/>
      <c r="M361" s="162"/>
      <c r="N361" s="162"/>
      <c r="O361" s="161"/>
      <c r="P361" s="161"/>
      <c r="Q361" s="161"/>
      <c r="R361" s="161"/>
      <c r="S361" s="163"/>
      <c r="T361" s="163"/>
      <c r="U361" s="163"/>
      <c r="V361" s="163"/>
      <c r="W361" s="164"/>
      <c r="X361" s="163"/>
      <c r="Y361" s="163"/>
      <c r="Z361" s="163"/>
      <c r="AA361" s="163"/>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c r="AZ361" s="66"/>
      <c r="BA361" s="66"/>
      <c r="BB361" s="66"/>
      <c r="BC361" s="66"/>
      <c r="BD361" s="66"/>
      <c r="BE361" s="66"/>
      <c r="BF361" s="66"/>
      <c r="BG361" s="66"/>
      <c r="BH361" s="66"/>
      <c r="BI361" s="66"/>
      <c r="BJ361" s="66"/>
      <c r="BK361" s="66"/>
      <c r="BL361" s="66"/>
      <c r="BM361" s="66"/>
      <c r="BN361" s="66"/>
      <c r="BO361" s="66"/>
      <c r="BP361" s="66"/>
      <c r="BQ361" s="66"/>
      <c r="BR361" s="66"/>
      <c r="BS361" s="66"/>
      <c r="BT361" s="66"/>
      <c r="BU361" s="66"/>
      <c r="BV361" s="66"/>
      <c r="BW361" s="66"/>
      <c r="BX361" s="66"/>
      <c r="BY361" s="66"/>
      <c r="BZ361" s="66"/>
      <c r="CA361" s="66"/>
      <c r="CB361" s="66"/>
      <c r="CC361" s="66"/>
      <c r="CD361" s="66"/>
      <c r="CE361" s="66"/>
      <c r="CF361" s="66"/>
      <c r="CG361" s="66"/>
      <c r="CH361" s="66"/>
      <c r="CI361" s="66"/>
      <c r="CJ361" s="66"/>
      <c r="CK361" s="66"/>
      <c r="CL361" s="66"/>
      <c r="CM361" s="66"/>
      <c r="CN361" s="66"/>
      <c r="CO361" s="66"/>
      <c r="CP361" s="66"/>
      <c r="CQ361" s="66"/>
      <c r="CR361" s="66"/>
      <c r="CS361" s="66"/>
      <c r="CT361" s="66"/>
      <c r="CU361" s="66"/>
      <c r="CV361" s="66"/>
      <c r="CW361" s="66"/>
      <c r="CX361" s="66"/>
      <c r="CY361" s="66"/>
      <c r="CZ361" s="66"/>
      <c r="DA361" s="66"/>
      <c r="DB361" s="66"/>
      <c r="DC361" s="66"/>
      <c r="DD361" s="66"/>
      <c r="DE361" s="66"/>
      <c r="DF361" s="66"/>
      <c r="DG361" s="66"/>
      <c r="DH361" s="66"/>
      <c r="DI361" s="66"/>
      <c r="DJ361" s="66"/>
      <c r="DK361" s="66"/>
      <c r="DL361" s="66"/>
      <c r="DM361" s="66"/>
      <c r="DN361" s="66"/>
      <c r="DO361" s="66"/>
      <c r="DP361" s="66"/>
      <c r="DQ361" s="66"/>
      <c r="DR361" s="66"/>
      <c r="DS361" s="66"/>
      <c r="DT361" s="66"/>
      <c r="DU361" s="66"/>
      <c r="DV361" s="66"/>
      <c r="DW361" s="66"/>
      <c r="DX361" s="66"/>
      <c r="DY361" s="66"/>
      <c r="DZ361" s="66"/>
      <c r="EA361" s="66"/>
      <c r="EB361" s="66"/>
      <c r="EC361" s="66"/>
      <c r="ED361" s="66"/>
      <c r="EE361" s="66"/>
      <c r="EF361" s="66"/>
      <c r="EG361" s="66"/>
      <c r="EH361" s="66"/>
      <c r="EI361" s="66"/>
      <c r="EJ361" s="66"/>
      <c r="EK361" s="66"/>
      <c r="EL361" s="66"/>
      <c r="EM361" s="66"/>
      <c r="EN361" s="66"/>
      <c r="EO361" s="66"/>
      <c r="EP361" s="66"/>
    </row>
    <row r="362">
      <c r="A362" s="66"/>
      <c r="B362" s="66"/>
      <c r="C362" s="66"/>
      <c r="D362" s="66"/>
      <c r="E362" s="66"/>
      <c r="F362" s="66"/>
      <c r="G362" s="159"/>
      <c r="H362" s="159"/>
      <c r="I362" s="66"/>
      <c r="J362" s="160"/>
      <c r="K362" s="161"/>
      <c r="L362" s="161"/>
      <c r="M362" s="162"/>
      <c r="N362" s="162"/>
      <c r="O362" s="161"/>
      <c r="P362" s="161"/>
      <c r="Q362" s="161"/>
      <c r="R362" s="161"/>
      <c r="S362" s="163"/>
      <c r="T362" s="163"/>
      <c r="U362" s="163"/>
      <c r="V362" s="163"/>
      <c r="W362" s="164"/>
      <c r="X362" s="163"/>
      <c r="Y362" s="163"/>
      <c r="Z362" s="163"/>
      <c r="AA362" s="163"/>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c r="DF362" s="66"/>
      <c r="DG362" s="66"/>
      <c r="DH362" s="66"/>
      <c r="DI362" s="66"/>
      <c r="DJ362" s="66"/>
      <c r="DK362" s="66"/>
      <c r="DL362" s="66"/>
      <c r="DM362" s="66"/>
      <c r="DN362" s="66"/>
      <c r="DO362" s="66"/>
      <c r="DP362" s="66"/>
      <c r="DQ362" s="66"/>
      <c r="DR362" s="66"/>
      <c r="DS362" s="66"/>
      <c r="DT362" s="66"/>
      <c r="DU362" s="66"/>
      <c r="DV362" s="66"/>
      <c r="DW362" s="66"/>
      <c r="DX362" s="66"/>
      <c r="DY362" s="66"/>
      <c r="DZ362" s="66"/>
      <c r="EA362" s="66"/>
      <c r="EB362" s="66"/>
      <c r="EC362" s="66"/>
      <c r="ED362" s="66"/>
      <c r="EE362" s="66"/>
      <c r="EF362" s="66"/>
      <c r="EG362" s="66"/>
      <c r="EH362" s="66"/>
      <c r="EI362" s="66"/>
      <c r="EJ362" s="66"/>
      <c r="EK362" s="66"/>
      <c r="EL362" s="66"/>
      <c r="EM362" s="66"/>
      <c r="EN362" s="66"/>
      <c r="EO362" s="66"/>
      <c r="EP362" s="66"/>
    </row>
    <row r="363">
      <c r="A363" s="66"/>
      <c r="B363" s="66"/>
      <c r="C363" s="66"/>
      <c r="D363" s="66"/>
      <c r="E363" s="66"/>
      <c r="F363" s="66"/>
      <c r="G363" s="159"/>
      <c r="H363" s="159"/>
      <c r="I363" s="66"/>
      <c r="J363" s="160"/>
      <c r="K363" s="161"/>
      <c r="L363" s="161"/>
      <c r="M363" s="162"/>
      <c r="N363" s="162"/>
      <c r="O363" s="161"/>
      <c r="P363" s="161"/>
      <c r="Q363" s="161"/>
      <c r="R363" s="161"/>
      <c r="S363" s="163"/>
      <c r="T363" s="163"/>
      <c r="U363" s="163"/>
      <c r="V363" s="163"/>
      <c r="W363" s="164"/>
      <c r="X363" s="163"/>
      <c r="Y363" s="163"/>
      <c r="Z363" s="163"/>
      <c r="AA363" s="163"/>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c r="AZ363" s="66"/>
      <c r="BA363" s="66"/>
      <c r="BB363" s="66"/>
      <c r="BC363" s="66"/>
      <c r="BD363" s="66"/>
      <c r="BE363" s="66"/>
      <c r="BF363" s="66"/>
      <c r="BG363" s="66"/>
      <c r="BH363" s="66"/>
      <c r="BI363" s="66"/>
      <c r="BJ363" s="66"/>
      <c r="BK363" s="66"/>
      <c r="BL363" s="66"/>
      <c r="BM363" s="66"/>
      <c r="BN363" s="66"/>
      <c r="BO363" s="66"/>
      <c r="BP363" s="66"/>
      <c r="BQ363" s="66"/>
      <c r="BR363" s="66"/>
      <c r="BS363" s="66"/>
      <c r="BT363" s="66"/>
      <c r="BU363" s="66"/>
      <c r="BV363" s="66"/>
      <c r="BW363" s="66"/>
      <c r="BX363" s="66"/>
      <c r="BY363" s="66"/>
      <c r="BZ363" s="66"/>
      <c r="CA363" s="66"/>
      <c r="CB363" s="66"/>
      <c r="CC363" s="66"/>
      <c r="CD363" s="66"/>
      <c r="CE363" s="66"/>
      <c r="CF363" s="66"/>
      <c r="CG363" s="66"/>
      <c r="CH363" s="66"/>
      <c r="CI363" s="66"/>
      <c r="CJ363" s="66"/>
      <c r="CK363" s="66"/>
      <c r="CL363" s="66"/>
      <c r="CM363" s="66"/>
      <c r="CN363" s="66"/>
      <c r="CO363" s="66"/>
      <c r="CP363" s="66"/>
      <c r="CQ363" s="66"/>
      <c r="CR363" s="66"/>
      <c r="CS363" s="66"/>
      <c r="CT363" s="66"/>
      <c r="CU363" s="66"/>
      <c r="CV363" s="66"/>
      <c r="CW363" s="66"/>
      <c r="CX363" s="66"/>
      <c r="CY363" s="66"/>
      <c r="CZ363" s="66"/>
      <c r="DA363" s="66"/>
      <c r="DB363" s="66"/>
      <c r="DC363" s="66"/>
      <c r="DD363" s="66"/>
      <c r="DE363" s="66"/>
      <c r="DF363" s="66"/>
      <c r="DG363" s="66"/>
      <c r="DH363" s="66"/>
      <c r="DI363" s="66"/>
      <c r="DJ363" s="66"/>
      <c r="DK363" s="66"/>
      <c r="DL363" s="66"/>
      <c r="DM363" s="66"/>
      <c r="DN363" s="66"/>
      <c r="DO363" s="66"/>
      <c r="DP363" s="66"/>
      <c r="DQ363" s="66"/>
      <c r="DR363" s="66"/>
      <c r="DS363" s="66"/>
      <c r="DT363" s="66"/>
      <c r="DU363" s="66"/>
      <c r="DV363" s="66"/>
      <c r="DW363" s="66"/>
      <c r="DX363" s="66"/>
      <c r="DY363" s="66"/>
      <c r="DZ363" s="66"/>
      <c r="EA363" s="66"/>
      <c r="EB363" s="66"/>
      <c r="EC363" s="66"/>
      <c r="ED363" s="66"/>
      <c r="EE363" s="66"/>
      <c r="EF363" s="66"/>
      <c r="EG363" s="66"/>
      <c r="EH363" s="66"/>
      <c r="EI363" s="66"/>
      <c r="EJ363" s="66"/>
      <c r="EK363" s="66"/>
      <c r="EL363" s="66"/>
      <c r="EM363" s="66"/>
      <c r="EN363" s="66"/>
      <c r="EO363" s="66"/>
      <c r="EP363" s="66"/>
    </row>
    <row r="364">
      <c r="A364" s="66"/>
      <c r="B364" s="66"/>
      <c r="C364" s="66"/>
      <c r="D364" s="66"/>
      <c r="E364" s="66"/>
      <c r="F364" s="66"/>
      <c r="G364" s="159"/>
      <c r="H364" s="159"/>
      <c r="I364" s="66"/>
      <c r="J364" s="160"/>
      <c r="K364" s="161"/>
      <c r="L364" s="161"/>
      <c r="M364" s="162"/>
      <c r="N364" s="162"/>
      <c r="O364" s="161"/>
      <c r="P364" s="161"/>
      <c r="Q364" s="161"/>
      <c r="R364" s="161"/>
      <c r="S364" s="163"/>
      <c r="T364" s="163"/>
      <c r="U364" s="163"/>
      <c r="V364" s="163"/>
      <c r="W364" s="164"/>
      <c r="X364" s="163"/>
      <c r="Y364" s="163"/>
      <c r="Z364" s="163"/>
      <c r="AA364" s="163"/>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c r="AZ364" s="66"/>
      <c r="BA364" s="66"/>
      <c r="BB364" s="66"/>
      <c r="BC364" s="66"/>
      <c r="BD364" s="66"/>
      <c r="BE364" s="66"/>
      <c r="BF364" s="66"/>
      <c r="BG364" s="66"/>
      <c r="BH364" s="66"/>
      <c r="BI364" s="66"/>
      <c r="BJ364" s="66"/>
      <c r="BK364" s="66"/>
      <c r="BL364" s="66"/>
      <c r="BM364" s="66"/>
      <c r="BN364" s="66"/>
      <c r="BO364" s="66"/>
      <c r="BP364" s="66"/>
      <c r="BQ364" s="66"/>
      <c r="BR364" s="66"/>
      <c r="BS364" s="66"/>
      <c r="BT364" s="66"/>
      <c r="BU364" s="66"/>
      <c r="BV364" s="66"/>
      <c r="BW364" s="66"/>
      <c r="BX364" s="66"/>
      <c r="BY364" s="66"/>
      <c r="BZ364" s="66"/>
      <c r="CA364" s="66"/>
      <c r="CB364" s="66"/>
      <c r="CC364" s="66"/>
      <c r="CD364" s="66"/>
      <c r="CE364" s="66"/>
      <c r="CF364" s="66"/>
      <c r="CG364" s="66"/>
      <c r="CH364" s="66"/>
      <c r="CI364" s="66"/>
      <c r="CJ364" s="66"/>
      <c r="CK364" s="66"/>
      <c r="CL364" s="66"/>
      <c r="CM364" s="66"/>
      <c r="CN364" s="66"/>
      <c r="CO364" s="66"/>
      <c r="CP364" s="66"/>
      <c r="CQ364" s="66"/>
      <c r="CR364" s="66"/>
      <c r="CS364" s="66"/>
      <c r="CT364" s="66"/>
      <c r="CU364" s="66"/>
      <c r="CV364" s="66"/>
      <c r="CW364" s="66"/>
      <c r="CX364" s="66"/>
      <c r="CY364" s="66"/>
      <c r="CZ364" s="66"/>
      <c r="DA364" s="66"/>
      <c r="DB364" s="66"/>
      <c r="DC364" s="66"/>
      <c r="DD364" s="66"/>
      <c r="DE364" s="66"/>
      <c r="DF364" s="66"/>
      <c r="DG364" s="66"/>
      <c r="DH364" s="66"/>
      <c r="DI364" s="66"/>
      <c r="DJ364" s="66"/>
      <c r="DK364" s="66"/>
      <c r="DL364" s="66"/>
      <c r="DM364" s="66"/>
      <c r="DN364" s="66"/>
      <c r="DO364" s="66"/>
      <c r="DP364" s="66"/>
      <c r="DQ364" s="66"/>
      <c r="DR364" s="66"/>
      <c r="DS364" s="66"/>
      <c r="DT364" s="66"/>
      <c r="DU364" s="66"/>
      <c r="DV364" s="66"/>
      <c r="DW364" s="66"/>
      <c r="DX364" s="66"/>
      <c r="DY364" s="66"/>
      <c r="DZ364" s="66"/>
      <c r="EA364" s="66"/>
      <c r="EB364" s="66"/>
      <c r="EC364" s="66"/>
      <c r="ED364" s="66"/>
      <c r="EE364" s="66"/>
      <c r="EF364" s="66"/>
      <c r="EG364" s="66"/>
      <c r="EH364" s="66"/>
      <c r="EI364" s="66"/>
      <c r="EJ364" s="66"/>
      <c r="EK364" s="66"/>
      <c r="EL364" s="66"/>
      <c r="EM364" s="66"/>
      <c r="EN364" s="66"/>
      <c r="EO364" s="66"/>
      <c r="EP364" s="66"/>
    </row>
    <row r="365">
      <c r="A365" s="66"/>
      <c r="B365" s="66"/>
      <c r="C365" s="66"/>
      <c r="D365" s="66"/>
      <c r="E365" s="66"/>
      <c r="F365" s="66"/>
      <c r="G365" s="159"/>
      <c r="H365" s="159"/>
      <c r="I365" s="66"/>
      <c r="J365" s="160"/>
      <c r="K365" s="161"/>
      <c r="L365" s="161"/>
      <c r="M365" s="162"/>
      <c r="N365" s="162"/>
      <c r="O365" s="161"/>
      <c r="P365" s="161"/>
      <c r="Q365" s="161"/>
      <c r="R365" s="161"/>
      <c r="S365" s="163"/>
      <c r="T365" s="163"/>
      <c r="U365" s="163"/>
      <c r="V365" s="163"/>
      <c r="W365" s="164"/>
      <c r="X365" s="163"/>
      <c r="Y365" s="163"/>
      <c r="Z365" s="163"/>
      <c r="AA365" s="163"/>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X365" s="66"/>
      <c r="AY365" s="66"/>
      <c r="AZ365" s="66"/>
      <c r="BA365" s="66"/>
      <c r="BB365" s="66"/>
      <c r="BC365" s="66"/>
      <c r="BD365" s="66"/>
      <c r="BE365" s="66"/>
      <c r="BF365" s="66"/>
      <c r="BG365" s="66"/>
      <c r="BH365" s="66"/>
      <c r="BI365" s="66"/>
      <c r="BJ365" s="66"/>
      <c r="BK365" s="66"/>
      <c r="BL365" s="66"/>
      <c r="BM365" s="66"/>
      <c r="BN365" s="66"/>
      <c r="BO365" s="66"/>
      <c r="BP365" s="66"/>
      <c r="BQ365" s="66"/>
      <c r="BR365" s="66"/>
      <c r="BS365" s="66"/>
      <c r="BT365" s="66"/>
      <c r="BU365" s="66"/>
      <c r="BV365" s="66"/>
      <c r="BW365" s="66"/>
      <c r="BX365" s="66"/>
      <c r="BY365" s="66"/>
      <c r="BZ365" s="66"/>
      <c r="CA365" s="66"/>
      <c r="CB365" s="66"/>
      <c r="CC365" s="66"/>
      <c r="CD365" s="66"/>
      <c r="CE365" s="66"/>
      <c r="CF365" s="66"/>
      <c r="CG365" s="66"/>
      <c r="CH365" s="66"/>
      <c r="CI365" s="66"/>
      <c r="CJ365" s="66"/>
      <c r="CK365" s="66"/>
      <c r="CL365" s="66"/>
      <c r="CM365" s="66"/>
      <c r="CN365" s="66"/>
      <c r="CO365" s="66"/>
      <c r="CP365" s="66"/>
      <c r="CQ365" s="66"/>
      <c r="CR365" s="66"/>
      <c r="CS365" s="66"/>
      <c r="CT365" s="66"/>
      <c r="CU365" s="66"/>
      <c r="CV365" s="66"/>
      <c r="CW365" s="66"/>
      <c r="CX365" s="66"/>
      <c r="CY365" s="66"/>
      <c r="CZ365" s="66"/>
      <c r="DA365" s="66"/>
      <c r="DB365" s="66"/>
      <c r="DC365" s="66"/>
      <c r="DD365" s="66"/>
      <c r="DE365" s="66"/>
      <c r="DF365" s="66"/>
      <c r="DG365" s="66"/>
      <c r="DH365" s="66"/>
      <c r="DI365" s="66"/>
      <c r="DJ365" s="66"/>
      <c r="DK365" s="66"/>
      <c r="DL365" s="66"/>
      <c r="DM365" s="66"/>
      <c r="DN365" s="66"/>
      <c r="DO365" s="66"/>
      <c r="DP365" s="66"/>
      <c r="DQ365" s="66"/>
      <c r="DR365" s="66"/>
      <c r="DS365" s="66"/>
      <c r="DT365" s="66"/>
      <c r="DU365" s="66"/>
      <c r="DV365" s="66"/>
      <c r="DW365" s="66"/>
      <c r="DX365" s="66"/>
      <c r="DY365" s="66"/>
      <c r="DZ365" s="66"/>
      <c r="EA365" s="66"/>
      <c r="EB365" s="66"/>
      <c r="EC365" s="66"/>
      <c r="ED365" s="66"/>
      <c r="EE365" s="66"/>
      <c r="EF365" s="66"/>
      <c r="EG365" s="66"/>
      <c r="EH365" s="66"/>
      <c r="EI365" s="66"/>
      <c r="EJ365" s="66"/>
      <c r="EK365" s="66"/>
      <c r="EL365" s="66"/>
      <c r="EM365" s="66"/>
      <c r="EN365" s="66"/>
      <c r="EO365" s="66"/>
      <c r="EP365" s="66"/>
    </row>
    <row r="366">
      <c r="A366" s="66"/>
      <c r="B366" s="66"/>
      <c r="C366" s="66"/>
      <c r="D366" s="66"/>
      <c r="E366" s="66"/>
      <c r="F366" s="66"/>
      <c r="G366" s="159"/>
      <c r="H366" s="159"/>
      <c r="I366" s="66"/>
      <c r="J366" s="160"/>
      <c r="K366" s="161"/>
      <c r="L366" s="161"/>
      <c r="M366" s="162"/>
      <c r="N366" s="162"/>
      <c r="O366" s="161"/>
      <c r="P366" s="161"/>
      <c r="Q366" s="161"/>
      <c r="R366" s="161"/>
      <c r="S366" s="163"/>
      <c r="T366" s="163"/>
      <c r="U366" s="163"/>
      <c r="V366" s="163"/>
      <c r="W366" s="164"/>
      <c r="X366" s="163"/>
      <c r="Y366" s="163"/>
      <c r="Z366" s="163"/>
      <c r="AA366" s="163"/>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c r="AZ366" s="66"/>
      <c r="BA366" s="66"/>
      <c r="BB366" s="66"/>
      <c r="BC366" s="66"/>
      <c r="BD366" s="66"/>
      <c r="BE366" s="66"/>
      <c r="BF366" s="66"/>
      <c r="BG366" s="66"/>
      <c r="BH366" s="66"/>
      <c r="BI366" s="66"/>
      <c r="BJ366" s="66"/>
      <c r="BK366" s="66"/>
      <c r="BL366" s="66"/>
      <c r="BM366" s="66"/>
      <c r="BN366" s="66"/>
      <c r="BO366" s="66"/>
      <c r="BP366" s="66"/>
      <c r="BQ366" s="66"/>
      <c r="BR366" s="66"/>
      <c r="BS366" s="66"/>
      <c r="BT366" s="66"/>
      <c r="BU366" s="66"/>
      <c r="BV366" s="66"/>
      <c r="BW366" s="66"/>
      <c r="BX366" s="66"/>
      <c r="BY366" s="66"/>
      <c r="BZ366" s="66"/>
      <c r="CA366" s="66"/>
      <c r="CB366" s="66"/>
      <c r="CC366" s="66"/>
      <c r="CD366" s="66"/>
      <c r="CE366" s="66"/>
      <c r="CF366" s="66"/>
      <c r="CG366" s="66"/>
      <c r="CH366" s="66"/>
      <c r="CI366" s="66"/>
      <c r="CJ366" s="66"/>
      <c r="CK366" s="66"/>
      <c r="CL366" s="66"/>
      <c r="CM366" s="66"/>
      <c r="CN366" s="66"/>
      <c r="CO366" s="66"/>
      <c r="CP366" s="66"/>
      <c r="CQ366" s="66"/>
      <c r="CR366" s="66"/>
      <c r="CS366" s="66"/>
      <c r="CT366" s="66"/>
      <c r="CU366" s="66"/>
      <c r="CV366" s="66"/>
      <c r="CW366" s="66"/>
      <c r="CX366" s="66"/>
      <c r="CY366" s="66"/>
      <c r="CZ366" s="66"/>
      <c r="DA366" s="66"/>
      <c r="DB366" s="66"/>
      <c r="DC366" s="66"/>
      <c r="DD366" s="66"/>
      <c r="DE366" s="66"/>
      <c r="DF366" s="66"/>
      <c r="DG366" s="66"/>
      <c r="DH366" s="66"/>
      <c r="DI366" s="66"/>
      <c r="DJ366" s="66"/>
      <c r="DK366" s="66"/>
      <c r="DL366" s="66"/>
      <c r="DM366" s="66"/>
      <c r="DN366" s="66"/>
      <c r="DO366" s="66"/>
      <c r="DP366" s="66"/>
      <c r="DQ366" s="66"/>
      <c r="DR366" s="66"/>
      <c r="DS366" s="66"/>
      <c r="DT366" s="66"/>
      <c r="DU366" s="66"/>
      <c r="DV366" s="66"/>
      <c r="DW366" s="66"/>
      <c r="DX366" s="66"/>
      <c r="DY366" s="66"/>
      <c r="DZ366" s="66"/>
      <c r="EA366" s="66"/>
      <c r="EB366" s="66"/>
      <c r="EC366" s="66"/>
      <c r="ED366" s="66"/>
      <c r="EE366" s="66"/>
      <c r="EF366" s="66"/>
      <c r="EG366" s="66"/>
      <c r="EH366" s="66"/>
      <c r="EI366" s="66"/>
      <c r="EJ366" s="66"/>
      <c r="EK366" s="66"/>
      <c r="EL366" s="66"/>
      <c r="EM366" s="66"/>
      <c r="EN366" s="66"/>
      <c r="EO366" s="66"/>
      <c r="EP366" s="66"/>
    </row>
    <row r="367">
      <c r="A367" s="66"/>
      <c r="B367" s="66"/>
      <c r="C367" s="66"/>
      <c r="D367" s="66"/>
      <c r="E367" s="66"/>
      <c r="F367" s="66"/>
      <c r="G367" s="159"/>
      <c r="H367" s="159"/>
      <c r="I367" s="66"/>
      <c r="J367" s="160"/>
      <c r="K367" s="161"/>
      <c r="L367" s="161"/>
      <c r="M367" s="162"/>
      <c r="N367" s="162"/>
      <c r="O367" s="161"/>
      <c r="P367" s="161"/>
      <c r="Q367" s="161"/>
      <c r="R367" s="161"/>
      <c r="S367" s="163"/>
      <c r="T367" s="163"/>
      <c r="U367" s="163"/>
      <c r="V367" s="163"/>
      <c r="W367" s="164"/>
      <c r="X367" s="163"/>
      <c r="Y367" s="163"/>
      <c r="Z367" s="163"/>
      <c r="AA367" s="163"/>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X367" s="66"/>
      <c r="AY367" s="66"/>
      <c r="AZ367" s="66"/>
      <c r="BA367" s="66"/>
      <c r="BB367" s="66"/>
      <c r="BC367" s="66"/>
      <c r="BD367" s="66"/>
      <c r="BE367" s="66"/>
      <c r="BF367" s="66"/>
      <c r="BG367" s="66"/>
      <c r="BH367" s="66"/>
      <c r="BI367" s="66"/>
      <c r="BJ367" s="66"/>
      <c r="BK367" s="66"/>
      <c r="BL367" s="66"/>
      <c r="BM367" s="66"/>
      <c r="BN367" s="66"/>
      <c r="BO367" s="66"/>
      <c r="BP367" s="66"/>
      <c r="BQ367" s="66"/>
      <c r="BR367" s="66"/>
      <c r="BS367" s="66"/>
      <c r="BT367" s="66"/>
      <c r="BU367" s="66"/>
      <c r="BV367" s="66"/>
      <c r="BW367" s="66"/>
      <c r="BX367" s="66"/>
      <c r="BY367" s="66"/>
      <c r="BZ367" s="66"/>
      <c r="CA367" s="66"/>
      <c r="CB367" s="66"/>
      <c r="CC367" s="66"/>
      <c r="CD367" s="66"/>
      <c r="CE367" s="66"/>
      <c r="CF367" s="66"/>
      <c r="CG367" s="66"/>
      <c r="CH367" s="66"/>
      <c r="CI367" s="66"/>
      <c r="CJ367" s="66"/>
      <c r="CK367" s="66"/>
      <c r="CL367" s="66"/>
      <c r="CM367" s="66"/>
      <c r="CN367" s="66"/>
      <c r="CO367" s="66"/>
      <c r="CP367" s="66"/>
      <c r="CQ367" s="66"/>
      <c r="CR367" s="66"/>
      <c r="CS367" s="66"/>
      <c r="CT367" s="66"/>
      <c r="CU367" s="66"/>
      <c r="CV367" s="66"/>
      <c r="CW367" s="66"/>
      <c r="CX367" s="66"/>
      <c r="CY367" s="66"/>
      <c r="CZ367" s="66"/>
      <c r="DA367" s="66"/>
      <c r="DB367" s="66"/>
      <c r="DC367" s="66"/>
      <c r="DD367" s="66"/>
      <c r="DE367" s="66"/>
      <c r="DF367" s="66"/>
      <c r="DG367" s="66"/>
      <c r="DH367" s="66"/>
      <c r="DI367" s="66"/>
      <c r="DJ367" s="66"/>
      <c r="DK367" s="66"/>
      <c r="DL367" s="66"/>
      <c r="DM367" s="66"/>
      <c r="DN367" s="66"/>
      <c r="DO367" s="66"/>
      <c r="DP367" s="66"/>
      <c r="DQ367" s="66"/>
      <c r="DR367" s="66"/>
      <c r="DS367" s="66"/>
      <c r="DT367" s="66"/>
      <c r="DU367" s="66"/>
      <c r="DV367" s="66"/>
      <c r="DW367" s="66"/>
      <c r="DX367" s="66"/>
      <c r="DY367" s="66"/>
      <c r="DZ367" s="66"/>
      <c r="EA367" s="66"/>
      <c r="EB367" s="66"/>
      <c r="EC367" s="66"/>
      <c r="ED367" s="66"/>
      <c r="EE367" s="66"/>
      <c r="EF367" s="66"/>
      <c r="EG367" s="66"/>
      <c r="EH367" s="66"/>
      <c r="EI367" s="66"/>
      <c r="EJ367" s="66"/>
      <c r="EK367" s="66"/>
      <c r="EL367" s="66"/>
      <c r="EM367" s="66"/>
      <c r="EN367" s="66"/>
      <c r="EO367" s="66"/>
      <c r="EP367" s="66"/>
    </row>
    <row r="368">
      <c r="A368" s="66"/>
      <c r="B368" s="66"/>
      <c r="C368" s="66"/>
      <c r="D368" s="66"/>
      <c r="E368" s="66"/>
      <c r="F368" s="66"/>
      <c r="G368" s="159"/>
      <c r="H368" s="159"/>
      <c r="I368" s="66"/>
      <c r="J368" s="160"/>
      <c r="K368" s="161"/>
      <c r="L368" s="161"/>
      <c r="M368" s="162"/>
      <c r="N368" s="162"/>
      <c r="O368" s="161"/>
      <c r="P368" s="161"/>
      <c r="Q368" s="161"/>
      <c r="R368" s="161"/>
      <c r="S368" s="163"/>
      <c r="T368" s="163"/>
      <c r="U368" s="163"/>
      <c r="V368" s="163"/>
      <c r="W368" s="164"/>
      <c r="X368" s="163"/>
      <c r="Y368" s="163"/>
      <c r="Z368" s="163"/>
      <c r="AA368" s="163"/>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c r="AZ368" s="66"/>
      <c r="BA368" s="66"/>
      <c r="BB368" s="66"/>
      <c r="BC368" s="66"/>
      <c r="BD368" s="66"/>
      <c r="BE368" s="66"/>
      <c r="BF368" s="66"/>
      <c r="BG368" s="66"/>
      <c r="BH368" s="66"/>
      <c r="BI368" s="66"/>
      <c r="BJ368" s="66"/>
      <c r="BK368" s="66"/>
      <c r="BL368" s="66"/>
      <c r="BM368" s="66"/>
      <c r="BN368" s="66"/>
      <c r="BO368" s="66"/>
      <c r="BP368" s="66"/>
      <c r="BQ368" s="66"/>
      <c r="BR368" s="66"/>
      <c r="BS368" s="66"/>
      <c r="BT368" s="66"/>
      <c r="BU368" s="66"/>
      <c r="BV368" s="66"/>
      <c r="BW368" s="66"/>
      <c r="BX368" s="66"/>
      <c r="BY368" s="66"/>
      <c r="BZ368" s="66"/>
      <c r="CA368" s="66"/>
      <c r="CB368" s="66"/>
      <c r="CC368" s="66"/>
      <c r="CD368" s="66"/>
      <c r="CE368" s="66"/>
      <c r="CF368" s="66"/>
      <c r="CG368" s="66"/>
      <c r="CH368" s="66"/>
      <c r="CI368" s="66"/>
      <c r="CJ368" s="66"/>
      <c r="CK368" s="66"/>
      <c r="CL368" s="66"/>
      <c r="CM368" s="66"/>
      <c r="CN368" s="66"/>
      <c r="CO368" s="66"/>
      <c r="CP368" s="66"/>
      <c r="CQ368" s="66"/>
      <c r="CR368" s="66"/>
      <c r="CS368" s="66"/>
      <c r="CT368" s="66"/>
      <c r="CU368" s="66"/>
      <c r="CV368" s="66"/>
      <c r="CW368" s="66"/>
      <c r="CX368" s="66"/>
      <c r="CY368" s="66"/>
      <c r="CZ368" s="66"/>
      <c r="DA368" s="66"/>
      <c r="DB368" s="66"/>
      <c r="DC368" s="66"/>
      <c r="DD368" s="66"/>
      <c r="DE368" s="66"/>
      <c r="DF368" s="66"/>
      <c r="DG368" s="66"/>
      <c r="DH368" s="66"/>
      <c r="DI368" s="66"/>
      <c r="DJ368" s="66"/>
      <c r="DK368" s="66"/>
      <c r="DL368" s="66"/>
      <c r="DM368" s="66"/>
      <c r="DN368" s="66"/>
      <c r="DO368" s="66"/>
      <c r="DP368" s="66"/>
      <c r="DQ368" s="66"/>
      <c r="DR368" s="66"/>
      <c r="DS368" s="66"/>
      <c r="DT368" s="66"/>
      <c r="DU368" s="66"/>
      <c r="DV368" s="66"/>
      <c r="DW368" s="66"/>
      <c r="DX368" s="66"/>
      <c r="DY368" s="66"/>
      <c r="DZ368" s="66"/>
      <c r="EA368" s="66"/>
      <c r="EB368" s="66"/>
      <c r="EC368" s="66"/>
      <c r="ED368" s="66"/>
      <c r="EE368" s="66"/>
      <c r="EF368" s="66"/>
      <c r="EG368" s="66"/>
      <c r="EH368" s="66"/>
      <c r="EI368" s="66"/>
      <c r="EJ368" s="66"/>
      <c r="EK368" s="66"/>
      <c r="EL368" s="66"/>
      <c r="EM368" s="66"/>
      <c r="EN368" s="66"/>
      <c r="EO368" s="66"/>
      <c r="EP368" s="66"/>
    </row>
    <row r="369">
      <c r="A369" s="66"/>
      <c r="B369" s="66"/>
      <c r="C369" s="66"/>
      <c r="D369" s="66"/>
      <c r="E369" s="66"/>
      <c r="F369" s="66"/>
      <c r="G369" s="159"/>
      <c r="H369" s="159"/>
      <c r="I369" s="66"/>
      <c r="J369" s="160"/>
      <c r="K369" s="161"/>
      <c r="L369" s="161"/>
      <c r="M369" s="162"/>
      <c r="N369" s="162"/>
      <c r="O369" s="161"/>
      <c r="P369" s="161"/>
      <c r="Q369" s="161"/>
      <c r="R369" s="161"/>
      <c r="S369" s="163"/>
      <c r="T369" s="163"/>
      <c r="U369" s="163"/>
      <c r="V369" s="163"/>
      <c r="W369" s="164"/>
      <c r="X369" s="163"/>
      <c r="Y369" s="163"/>
      <c r="Z369" s="163"/>
      <c r="AA369" s="163"/>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c r="AZ369" s="66"/>
      <c r="BA369" s="66"/>
      <c r="BB369" s="66"/>
      <c r="BC369" s="66"/>
      <c r="BD369" s="66"/>
      <c r="BE369" s="66"/>
      <c r="BF369" s="66"/>
      <c r="BG369" s="66"/>
      <c r="BH369" s="66"/>
      <c r="BI369" s="66"/>
      <c r="BJ369" s="66"/>
      <c r="BK369" s="66"/>
      <c r="BL369" s="66"/>
      <c r="BM369" s="66"/>
      <c r="BN369" s="66"/>
      <c r="BO369" s="66"/>
      <c r="BP369" s="66"/>
      <c r="BQ369" s="66"/>
      <c r="BR369" s="66"/>
      <c r="BS369" s="66"/>
      <c r="BT369" s="66"/>
      <c r="BU369" s="66"/>
      <c r="BV369" s="66"/>
      <c r="BW369" s="66"/>
      <c r="BX369" s="66"/>
      <c r="BY369" s="66"/>
      <c r="BZ369" s="66"/>
      <c r="CA369" s="66"/>
      <c r="CB369" s="66"/>
      <c r="CC369" s="66"/>
      <c r="CD369" s="66"/>
      <c r="CE369" s="66"/>
      <c r="CF369" s="66"/>
      <c r="CG369" s="66"/>
      <c r="CH369" s="66"/>
      <c r="CI369" s="66"/>
      <c r="CJ369" s="66"/>
      <c r="CK369" s="66"/>
      <c r="CL369" s="66"/>
      <c r="CM369" s="66"/>
      <c r="CN369" s="66"/>
      <c r="CO369" s="66"/>
      <c r="CP369" s="66"/>
      <c r="CQ369" s="66"/>
      <c r="CR369" s="66"/>
      <c r="CS369" s="66"/>
      <c r="CT369" s="66"/>
      <c r="CU369" s="66"/>
      <c r="CV369" s="66"/>
      <c r="CW369" s="66"/>
      <c r="CX369" s="66"/>
      <c r="CY369" s="66"/>
      <c r="CZ369" s="66"/>
      <c r="DA369" s="66"/>
      <c r="DB369" s="66"/>
      <c r="DC369" s="66"/>
      <c r="DD369" s="66"/>
      <c r="DE369" s="66"/>
      <c r="DF369" s="66"/>
      <c r="DG369" s="66"/>
      <c r="DH369" s="66"/>
      <c r="DI369" s="66"/>
      <c r="DJ369" s="66"/>
      <c r="DK369" s="66"/>
      <c r="DL369" s="66"/>
      <c r="DM369" s="66"/>
      <c r="DN369" s="66"/>
      <c r="DO369" s="66"/>
      <c r="DP369" s="66"/>
      <c r="DQ369" s="66"/>
      <c r="DR369" s="66"/>
      <c r="DS369" s="66"/>
      <c r="DT369" s="66"/>
      <c r="DU369" s="66"/>
      <c r="DV369" s="66"/>
      <c r="DW369" s="66"/>
      <c r="DX369" s="66"/>
      <c r="DY369" s="66"/>
      <c r="DZ369" s="66"/>
      <c r="EA369" s="66"/>
      <c r="EB369" s="66"/>
      <c r="EC369" s="66"/>
      <c r="ED369" s="66"/>
      <c r="EE369" s="66"/>
      <c r="EF369" s="66"/>
      <c r="EG369" s="66"/>
      <c r="EH369" s="66"/>
      <c r="EI369" s="66"/>
      <c r="EJ369" s="66"/>
      <c r="EK369" s="66"/>
      <c r="EL369" s="66"/>
      <c r="EM369" s="66"/>
      <c r="EN369" s="66"/>
      <c r="EO369" s="66"/>
      <c r="EP369" s="66"/>
    </row>
    <row r="370">
      <c r="A370" s="66"/>
      <c r="B370" s="66"/>
      <c r="C370" s="66"/>
      <c r="D370" s="66"/>
      <c r="E370" s="66"/>
      <c r="F370" s="66"/>
      <c r="G370" s="159"/>
      <c r="H370" s="159"/>
      <c r="I370" s="66"/>
      <c r="J370" s="160"/>
      <c r="K370" s="161"/>
      <c r="L370" s="161"/>
      <c r="M370" s="162"/>
      <c r="N370" s="162"/>
      <c r="O370" s="161"/>
      <c r="P370" s="161"/>
      <c r="Q370" s="161"/>
      <c r="R370" s="161"/>
      <c r="S370" s="163"/>
      <c r="T370" s="163"/>
      <c r="U370" s="163"/>
      <c r="V370" s="163"/>
      <c r="W370" s="164"/>
      <c r="X370" s="163"/>
      <c r="Y370" s="163"/>
      <c r="Z370" s="163"/>
      <c r="AA370" s="163"/>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c r="AZ370" s="66"/>
      <c r="BA370" s="66"/>
      <c r="BB370" s="66"/>
      <c r="BC370" s="66"/>
      <c r="BD370" s="66"/>
      <c r="BE370" s="66"/>
      <c r="BF370" s="66"/>
      <c r="BG370" s="66"/>
      <c r="BH370" s="66"/>
      <c r="BI370" s="66"/>
      <c r="BJ370" s="66"/>
      <c r="BK370" s="66"/>
      <c r="BL370" s="66"/>
      <c r="BM370" s="66"/>
      <c r="BN370" s="66"/>
      <c r="BO370" s="66"/>
      <c r="BP370" s="66"/>
      <c r="BQ370" s="66"/>
      <c r="BR370" s="66"/>
      <c r="BS370" s="66"/>
      <c r="BT370" s="66"/>
      <c r="BU370" s="66"/>
      <c r="BV370" s="66"/>
      <c r="BW370" s="66"/>
      <c r="BX370" s="66"/>
      <c r="BY370" s="66"/>
      <c r="BZ370" s="66"/>
      <c r="CA370" s="66"/>
      <c r="CB370" s="66"/>
      <c r="CC370" s="66"/>
      <c r="CD370" s="66"/>
      <c r="CE370" s="66"/>
      <c r="CF370" s="66"/>
      <c r="CG370" s="66"/>
      <c r="CH370" s="66"/>
      <c r="CI370" s="66"/>
      <c r="CJ370" s="66"/>
      <c r="CK370" s="66"/>
      <c r="CL370" s="66"/>
      <c r="CM370" s="66"/>
      <c r="CN370" s="66"/>
      <c r="CO370" s="66"/>
      <c r="CP370" s="66"/>
      <c r="CQ370" s="66"/>
      <c r="CR370" s="66"/>
      <c r="CS370" s="66"/>
      <c r="CT370" s="66"/>
      <c r="CU370" s="66"/>
      <c r="CV370" s="66"/>
      <c r="CW370" s="66"/>
      <c r="CX370" s="66"/>
      <c r="CY370" s="66"/>
      <c r="CZ370" s="66"/>
      <c r="DA370" s="66"/>
      <c r="DB370" s="66"/>
      <c r="DC370" s="66"/>
      <c r="DD370" s="66"/>
      <c r="DE370" s="66"/>
      <c r="DF370" s="66"/>
      <c r="DG370" s="66"/>
      <c r="DH370" s="66"/>
      <c r="DI370" s="66"/>
      <c r="DJ370" s="66"/>
      <c r="DK370" s="66"/>
      <c r="DL370" s="66"/>
      <c r="DM370" s="66"/>
      <c r="DN370" s="66"/>
      <c r="DO370" s="66"/>
      <c r="DP370" s="66"/>
      <c r="DQ370" s="66"/>
      <c r="DR370" s="66"/>
      <c r="DS370" s="66"/>
      <c r="DT370" s="66"/>
      <c r="DU370" s="66"/>
      <c r="DV370" s="66"/>
      <c r="DW370" s="66"/>
      <c r="DX370" s="66"/>
      <c r="DY370" s="66"/>
      <c r="DZ370" s="66"/>
      <c r="EA370" s="66"/>
      <c r="EB370" s="66"/>
      <c r="EC370" s="66"/>
      <c r="ED370" s="66"/>
      <c r="EE370" s="66"/>
      <c r="EF370" s="66"/>
      <c r="EG370" s="66"/>
      <c r="EH370" s="66"/>
      <c r="EI370" s="66"/>
      <c r="EJ370" s="66"/>
      <c r="EK370" s="66"/>
      <c r="EL370" s="66"/>
      <c r="EM370" s="66"/>
      <c r="EN370" s="66"/>
      <c r="EO370" s="66"/>
      <c r="EP370" s="66"/>
    </row>
    <row r="371">
      <c r="A371" s="66"/>
      <c r="B371" s="66"/>
      <c r="C371" s="66"/>
      <c r="D371" s="66"/>
      <c r="E371" s="66"/>
      <c r="F371" s="66"/>
      <c r="G371" s="159"/>
      <c r="H371" s="159"/>
      <c r="I371" s="66"/>
      <c r="J371" s="160"/>
      <c r="K371" s="161"/>
      <c r="L371" s="161"/>
      <c r="M371" s="162"/>
      <c r="N371" s="162"/>
      <c r="O371" s="161"/>
      <c r="P371" s="161"/>
      <c r="Q371" s="161"/>
      <c r="R371" s="161"/>
      <c r="S371" s="163"/>
      <c r="T371" s="163"/>
      <c r="U371" s="163"/>
      <c r="V371" s="163"/>
      <c r="W371" s="164"/>
      <c r="X371" s="163"/>
      <c r="Y371" s="163"/>
      <c r="Z371" s="163"/>
      <c r="AA371" s="163"/>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c r="AZ371" s="66"/>
      <c r="BA371" s="66"/>
      <c r="BB371" s="66"/>
      <c r="BC371" s="66"/>
      <c r="BD371" s="66"/>
      <c r="BE371" s="66"/>
      <c r="BF371" s="66"/>
      <c r="BG371" s="66"/>
      <c r="BH371" s="66"/>
      <c r="BI371" s="66"/>
      <c r="BJ371" s="66"/>
      <c r="BK371" s="66"/>
      <c r="BL371" s="66"/>
      <c r="BM371" s="66"/>
      <c r="BN371" s="66"/>
      <c r="BO371" s="66"/>
      <c r="BP371" s="66"/>
      <c r="BQ371" s="66"/>
      <c r="BR371" s="66"/>
      <c r="BS371" s="66"/>
      <c r="BT371" s="66"/>
      <c r="BU371" s="66"/>
      <c r="BV371" s="66"/>
      <c r="BW371" s="66"/>
      <c r="BX371" s="66"/>
      <c r="BY371" s="66"/>
      <c r="BZ371" s="66"/>
      <c r="CA371" s="66"/>
      <c r="CB371" s="66"/>
      <c r="CC371" s="66"/>
      <c r="CD371" s="66"/>
      <c r="CE371" s="66"/>
      <c r="CF371" s="66"/>
      <c r="CG371" s="66"/>
      <c r="CH371" s="66"/>
      <c r="CI371" s="66"/>
      <c r="CJ371" s="66"/>
      <c r="CK371" s="66"/>
      <c r="CL371" s="66"/>
      <c r="CM371" s="66"/>
      <c r="CN371" s="66"/>
      <c r="CO371" s="66"/>
      <c r="CP371" s="66"/>
      <c r="CQ371" s="66"/>
      <c r="CR371" s="66"/>
      <c r="CS371" s="66"/>
      <c r="CT371" s="66"/>
      <c r="CU371" s="66"/>
      <c r="CV371" s="66"/>
      <c r="CW371" s="66"/>
      <c r="CX371" s="66"/>
      <c r="CY371" s="66"/>
      <c r="CZ371" s="66"/>
      <c r="DA371" s="66"/>
      <c r="DB371" s="66"/>
      <c r="DC371" s="66"/>
      <c r="DD371" s="66"/>
      <c r="DE371" s="66"/>
      <c r="DF371" s="66"/>
      <c r="DG371" s="66"/>
      <c r="DH371" s="66"/>
      <c r="DI371" s="66"/>
      <c r="DJ371" s="66"/>
      <c r="DK371" s="66"/>
      <c r="DL371" s="66"/>
      <c r="DM371" s="66"/>
      <c r="DN371" s="66"/>
      <c r="DO371" s="66"/>
      <c r="DP371" s="66"/>
      <c r="DQ371" s="66"/>
      <c r="DR371" s="66"/>
      <c r="DS371" s="66"/>
      <c r="DT371" s="66"/>
      <c r="DU371" s="66"/>
      <c r="DV371" s="66"/>
      <c r="DW371" s="66"/>
      <c r="DX371" s="66"/>
      <c r="DY371" s="66"/>
      <c r="DZ371" s="66"/>
      <c r="EA371" s="66"/>
      <c r="EB371" s="66"/>
      <c r="EC371" s="66"/>
      <c r="ED371" s="66"/>
      <c r="EE371" s="66"/>
      <c r="EF371" s="66"/>
      <c r="EG371" s="66"/>
      <c r="EH371" s="66"/>
      <c r="EI371" s="66"/>
      <c r="EJ371" s="66"/>
      <c r="EK371" s="66"/>
      <c r="EL371" s="66"/>
      <c r="EM371" s="66"/>
      <c r="EN371" s="66"/>
      <c r="EO371" s="66"/>
      <c r="EP371" s="66"/>
    </row>
    <row r="372">
      <c r="A372" s="66"/>
      <c r="B372" s="66"/>
      <c r="C372" s="66"/>
      <c r="D372" s="66"/>
      <c r="E372" s="66"/>
      <c r="F372" s="66"/>
      <c r="G372" s="159"/>
      <c r="H372" s="159"/>
      <c r="I372" s="66"/>
      <c r="J372" s="160"/>
      <c r="K372" s="161"/>
      <c r="L372" s="161"/>
      <c r="M372" s="162"/>
      <c r="N372" s="162"/>
      <c r="O372" s="161"/>
      <c r="P372" s="161"/>
      <c r="Q372" s="161"/>
      <c r="R372" s="161"/>
      <c r="S372" s="163"/>
      <c r="T372" s="163"/>
      <c r="U372" s="163"/>
      <c r="V372" s="163"/>
      <c r="W372" s="164"/>
      <c r="X372" s="163"/>
      <c r="Y372" s="163"/>
      <c r="Z372" s="163"/>
      <c r="AA372" s="163"/>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c r="AZ372" s="66"/>
      <c r="BA372" s="66"/>
      <c r="BB372" s="66"/>
      <c r="BC372" s="66"/>
      <c r="BD372" s="66"/>
      <c r="BE372" s="66"/>
      <c r="BF372" s="66"/>
      <c r="BG372" s="66"/>
      <c r="BH372" s="66"/>
      <c r="BI372" s="66"/>
      <c r="BJ372" s="66"/>
      <c r="BK372" s="66"/>
      <c r="BL372" s="66"/>
      <c r="BM372" s="66"/>
      <c r="BN372" s="66"/>
      <c r="BO372" s="66"/>
      <c r="BP372" s="66"/>
      <c r="BQ372" s="66"/>
      <c r="BR372" s="66"/>
      <c r="BS372" s="66"/>
      <c r="BT372" s="66"/>
      <c r="BU372" s="66"/>
      <c r="BV372" s="66"/>
      <c r="BW372" s="66"/>
      <c r="BX372" s="66"/>
      <c r="BY372" s="66"/>
      <c r="BZ372" s="66"/>
      <c r="CA372" s="66"/>
      <c r="CB372" s="66"/>
      <c r="CC372" s="66"/>
      <c r="CD372" s="66"/>
      <c r="CE372" s="66"/>
      <c r="CF372" s="66"/>
      <c r="CG372" s="66"/>
      <c r="CH372" s="66"/>
      <c r="CI372" s="66"/>
      <c r="CJ372" s="66"/>
      <c r="CK372" s="66"/>
      <c r="CL372" s="66"/>
      <c r="CM372" s="66"/>
      <c r="CN372" s="66"/>
      <c r="CO372" s="66"/>
      <c r="CP372" s="66"/>
      <c r="CQ372" s="66"/>
      <c r="CR372" s="66"/>
      <c r="CS372" s="66"/>
      <c r="CT372" s="66"/>
      <c r="CU372" s="66"/>
      <c r="CV372" s="66"/>
      <c r="CW372" s="66"/>
      <c r="CX372" s="66"/>
      <c r="CY372" s="66"/>
      <c r="CZ372" s="66"/>
      <c r="DA372" s="66"/>
      <c r="DB372" s="66"/>
      <c r="DC372" s="66"/>
      <c r="DD372" s="66"/>
      <c r="DE372" s="66"/>
      <c r="DF372" s="66"/>
      <c r="DG372" s="66"/>
      <c r="DH372" s="66"/>
      <c r="DI372" s="66"/>
      <c r="DJ372" s="66"/>
      <c r="DK372" s="66"/>
      <c r="DL372" s="66"/>
      <c r="DM372" s="66"/>
      <c r="DN372" s="66"/>
      <c r="DO372" s="66"/>
      <c r="DP372" s="66"/>
      <c r="DQ372" s="66"/>
      <c r="DR372" s="66"/>
      <c r="DS372" s="66"/>
      <c r="DT372" s="66"/>
      <c r="DU372" s="66"/>
      <c r="DV372" s="66"/>
      <c r="DW372" s="66"/>
      <c r="DX372" s="66"/>
      <c r="DY372" s="66"/>
      <c r="DZ372" s="66"/>
      <c r="EA372" s="66"/>
      <c r="EB372" s="66"/>
      <c r="EC372" s="66"/>
      <c r="ED372" s="66"/>
      <c r="EE372" s="66"/>
      <c r="EF372" s="66"/>
      <c r="EG372" s="66"/>
      <c r="EH372" s="66"/>
      <c r="EI372" s="66"/>
      <c r="EJ372" s="66"/>
      <c r="EK372" s="66"/>
      <c r="EL372" s="66"/>
      <c r="EM372" s="66"/>
      <c r="EN372" s="66"/>
      <c r="EO372" s="66"/>
      <c r="EP372" s="66"/>
    </row>
    <row r="373">
      <c r="A373" s="66"/>
      <c r="B373" s="66"/>
      <c r="C373" s="66"/>
      <c r="D373" s="66"/>
      <c r="E373" s="66"/>
      <c r="F373" s="66"/>
      <c r="G373" s="159"/>
      <c r="H373" s="159"/>
      <c r="I373" s="66"/>
      <c r="J373" s="160"/>
      <c r="K373" s="161"/>
      <c r="L373" s="161"/>
      <c r="M373" s="162"/>
      <c r="N373" s="162"/>
      <c r="O373" s="161"/>
      <c r="P373" s="161"/>
      <c r="Q373" s="161"/>
      <c r="R373" s="161"/>
      <c r="S373" s="163"/>
      <c r="T373" s="163"/>
      <c r="U373" s="163"/>
      <c r="V373" s="163"/>
      <c r="W373" s="164"/>
      <c r="X373" s="163"/>
      <c r="Y373" s="163"/>
      <c r="Z373" s="163"/>
      <c r="AA373" s="163"/>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c r="AZ373" s="66"/>
      <c r="BA373" s="66"/>
      <c r="BB373" s="66"/>
      <c r="BC373" s="66"/>
      <c r="BD373" s="66"/>
      <c r="BE373" s="66"/>
      <c r="BF373" s="66"/>
      <c r="BG373" s="66"/>
      <c r="BH373" s="66"/>
      <c r="BI373" s="66"/>
      <c r="BJ373" s="66"/>
      <c r="BK373" s="66"/>
      <c r="BL373" s="66"/>
      <c r="BM373" s="66"/>
      <c r="BN373" s="66"/>
      <c r="BO373" s="66"/>
      <c r="BP373" s="66"/>
      <c r="BQ373" s="66"/>
      <c r="BR373" s="66"/>
      <c r="BS373" s="66"/>
      <c r="BT373" s="66"/>
      <c r="BU373" s="66"/>
      <c r="BV373" s="66"/>
      <c r="BW373" s="66"/>
      <c r="BX373" s="66"/>
      <c r="BY373" s="66"/>
      <c r="BZ373" s="66"/>
      <c r="CA373" s="66"/>
      <c r="CB373" s="66"/>
      <c r="CC373" s="66"/>
      <c r="CD373" s="66"/>
      <c r="CE373" s="66"/>
      <c r="CF373" s="66"/>
      <c r="CG373" s="66"/>
      <c r="CH373" s="66"/>
      <c r="CI373" s="66"/>
      <c r="CJ373" s="66"/>
      <c r="CK373" s="66"/>
      <c r="CL373" s="66"/>
      <c r="CM373" s="66"/>
      <c r="CN373" s="66"/>
      <c r="CO373" s="66"/>
      <c r="CP373" s="66"/>
      <c r="CQ373" s="66"/>
      <c r="CR373" s="66"/>
      <c r="CS373" s="66"/>
      <c r="CT373" s="66"/>
      <c r="CU373" s="66"/>
      <c r="CV373" s="66"/>
      <c r="CW373" s="66"/>
      <c r="CX373" s="66"/>
      <c r="CY373" s="66"/>
      <c r="CZ373" s="66"/>
      <c r="DA373" s="66"/>
      <c r="DB373" s="66"/>
      <c r="DC373" s="66"/>
      <c r="DD373" s="66"/>
      <c r="DE373" s="66"/>
      <c r="DF373" s="66"/>
      <c r="DG373" s="66"/>
      <c r="DH373" s="66"/>
      <c r="DI373" s="66"/>
      <c r="DJ373" s="66"/>
      <c r="DK373" s="66"/>
      <c r="DL373" s="66"/>
      <c r="DM373" s="66"/>
      <c r="DN373" s="66"/>
      <c r="DO373" s="66"/>
      <c r="DP373" s="66"/>
      <c r="DQ373" s="66"/>
      <c r="DR373" s="66"/>
      <c r="DS373" s="66"/>
      <c r="DT373" s="66"/>
      <c r="DU373" s="66"/>
      <c r="DV373" s="66"/>
      <c r="DW373" s="66"/>
      <c r="DX373" s="66"/>
      <c r="DY373" s="66"/>
      <c r="DZ373" s="66"/>
      <c r="EA373" s="66"/>
      <c r="EB373" s="66"/>
      <c r="EC373" s="66"/>
      <c r="ED373" s="66"/>
      <c r="EE373" s="66"/>
      <c r="EF373" s="66"/>
      <c r="EG373" s="66"/>
      <c r="EH373" s="66"/>
      <c r="EI373" s="66"/>
      <c r="EJ373" s="66"/>
      <c r="EK373" s="66"/>
      <c r="EL373" s="66"/>
      <c r="EM373" s="66"/>
      <c r="EN373" s="66"/>
      <c r="EO373" s="66"/>
      <c r="EP373" s="66"/>
    </row>
    <row r="374">
      <c r="A374" s="66"/>
      <c r="B374" s="66"/>
      <c r="C374" s="66"/>
      <c r="D374" s="66"/>
      <c r="E374" s="66"/>
      <c r="F374" s="66"/>
      <c r="G374" s="159"/>
      <c r="H374" s="159"/>
      <c r="I374" s="66"/>
      <c r="J374" s="160"/>
      <c r="K374" s="161"/>
      <c r="L374" s="161"/>
      <c r="M374" s="162"/>
      <c r="N374" s="162"/>
      <c r="O374" s="161"/>
      <c r="P374" s="161"/>
      <c r="Q374" s="161"/>
      <c r="R374" s="161"/>
      <c r="S374" s="163"/>
      <c r="T374" s="163"/>
      <c r="U374" s="163"/>
      <c r="V374" s="163"/>
      <c r="W374" s="164"/>
      <c r="X374" s="163"/>
      <c r="Y374" s="163"/>
      <c r="Z374" s="163"/>
      <c r="AA374" s="163"/>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c r="AZ374" s="66"/>
      <c r="BA374" s="66"/>
      <c r="BB374" s="66"/>
      <c r="BC374" s="66"/>
      <c r="BD374" s="66"/>
      <c r="BE374" s="66"/>
      <c r="BF374" s="66"/>
      <c r="BG374" s="66"/>
      <c r="BH374" s="66"/>
      <c r="BI374" s="66"/>
      <c r="BJ374" s="66"/>
      <c r="BK374" s="66"/>
      <c r="BL374" s="66"/>
      <c r="BM374" s="66"/>
      <c r="BN374" s="66"/>
      <c r="BO374" s="66"/>
      <c r="BP374" s="66"/>
      <c r="BQ374" s="66"/>
      <c r="BR374" s="66"/>
      <c r="BS374" s="66"/>
      <c r="BT374" s="66"/>
      <c r="BU374" s="66"/>
      <c r="BV374" s="66"/>
      <c r="BW374" s="66"/>
      <c r="BX374" s="66"/>
      <c r="BY374" s="66"/>
      <c r="BZ374" s="66"/>
      <c r="CA374" s="66"/>
      <c r="CB374" s="66"/>
      <c r="CC374" s="66"/>
      <c r="CD374" s="66"/>
      <c r="CE374" s="66"/>
      <c r="CF374" s="66"/>
      <c r="CG374" s="66"/>
      <c r="CH374" s="66"/>
      <c r="CI374" s="66"/>
      <c r="CJ374" s="66"/>
      <c r="CK374" s="66"/>
      <c r="CL374" s="66"/>
      <c r="CM374" s="66"/>
      <c r="CN374" s="66"/>
      <c r="CO374" s="66"/>
      <c r="CP374" s="66"/>
      <c r="CQ374" s="66"/>
      <c r="CR374" s="66"/>
      <c r="CS374" s="66"/>
      <c r="CT374" s="66"/>
      <c r="CU374" s="66"/>
      <c r="CV374" s="66"/>
      <c r="CW374" s="66"/>
      <c r="CX374" s="66"/>
      <c r="CY374" s="66"/>
      <c r="CZ374" s="66"/>
      <c r="DA374" s="66"/>
      <c r="DB374" s="66"/>
      <c r="DC374" s="66"/>
      <c r="DD374" s="66"/>
      <c r="DE374" s="66"/>
      <c r="DF374" s="66"/>
      <c r="DG374" s="66"/>
      <c r="DH374" s="66"/>
      <c r="DI374" s="66"/>
      <c r="DJ374" s="66"/>
      <c r="DK374" s="66"/>
      <c r="DL374" s="66"/>
      <c r="DM374" s="66"/>
      <c r="DN374" s="66"/>
      <c r="DO374" s="66"/>
      <c r="DP374" s="66"/>
      <c r="DQ374" s="66"/>
      <c r="DR374" s="66"/>
      <c r="DS374" s="66"/>
      <c r="DT374" s="66"/>
      <c r="DU374" s="66"/>
      <c r="DV374" s="66"/>
      <c r="DW374" s="66"/>
      <c r="DX374" s="66"/>
      <c r="DY374" s="66"/>
      <c r="DZ374" s="66"/>
      <c r="EA374" s="66"/>
      <c r="EB374" s="66"/>
      <c r="EC374" s="66"/>
      <c r="ED374" s="66"/>
      <c r="EE374" s="66"/>
      <c r="EF374" s="66"/>
      <c r="EG374" s="66"/>
      <c r="EH374" s="66"/>
      <c r="EI374" s="66"/>
      <c r="EJ374" s="66"/>
      <c r="EK374" s="66"/>
      <c r="EL374" s="66"/>
      <c r="EM374" s="66"/>
      <c r="EN374" s="66"/>
      <c r="EO374" s="66"/>
      <c r="EP374" s="66"/>
    </row>
    <row r="375">
      <c r="A375" s="66"/>
      <c r="B375" s="66"/>
      <c r="C375" s="66"/>
      <c r="D375" s="66"/>
      <c r="E375" s="66"/>
      <c r="F375" s="66"/>
      <c r="G375" s="159"/>
      <c r="H375" s="159"/>
      <c r="I375" s="66"/>
      <c r="J375" s="160"/>
      <c r="K375" s="161"/>
      <c r="L375" s="161"/>
      <c r="M375" s="162"/>
      <c r="N375" s="162"/>
      <c r="O375" s="161"/>
      <c r="P375" s="161"/>
      <c r="Q375" s="161"/>
      <c r="R375" s="161"/>
      <c r="S375" s="163"/>
      <c r="T375" s="163"/>
      <c r="U375" s="163"/>
      <c r="V375" s="163"/>
      <c r="W375" s="164"/>
      <c r="X375" s="163"/>
      <c r="Y375" s="163"/>
      <c r="Z375" s="163"/>
      <c r="AA375" s="163"/>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c r="AZ375" s="66"/>
      <c r="BA375" s="66"/>
      <c r="BB375" s="66"/>
      <c r="BC375" s="66"/>
      <c r="BD375" s="66"/>
      <c r="BE375" s="66"/>
      <c r="BF375" s="66"/>
      <c r="BG375" s="66"/>
      <c r="BH375" s="66"/>
      <c r="BI375" s="66"/>
      <c r="BJ375" s="66"/>
      <c r="BK375" s="66"/>
      <c r="BL375" s="66"/>
      <c r="BM375" s="66"/>
      <c r="BN375" s="66"/>
      <c r="BO375" s="66"/>
      <c r="BP375" s="66"/>
      <c r="BQ375" s="66"/>
      <c r="BR375" s="66"/>
      <c r="BS375" s="66"/>
      <c r="BT375" s="66"/>
      <c r="BU375" s="66"/>
      <c r="BV375" s="66"/>
      <c r="BW375" s="66"/>
      <c r="BX375" s="66"/>
      <c r="BY375" s="66"/>
      <c r="BZ375" s="66"/>
      <c r="CA375" s="66"/>
      <c r="CB375" s="66"/>
      <c r="CC375" s="66"/>
      <c r="CD375" s="66"/>
      <c r="CE375" s="66"/>
      <c r="CF375" s="66"/>
      <c r="CG375" s="66"/>
      <c r="CH375" s="66"/>
      <c r="CI375" s="66"/>
      <c r="CJ375" s="66"/>
      <c r="CK375" s="66"/>
      <c r="CL375" s="66"/>
      <c r="CM375" s="66"/>
      <c r="CN375" s="66"/>
      <c r="CO375" s="66"/>
      <c r="CP375" s="66"/>
      <c r="CQ375" s="66"/>
      <c r="CR375" s="66"/>
      <c r="CS375" s="66"/>
      <c r="CT375" s="66"/>
      <c r="CU375" s="66"/>
      <c r="CV375" s="66"/>
      <c r="CW375" s="66"/>
      <c r="CX375" s="66"/>
      <c r="CY375" s="66"/>
      <c r="CZ375" s="66"/>
      <c r="DA375" s="66"/>
      <c r="DB375" s="66"/>
      <c r="DC375" s="66"/>
      <c r="DD375" s="66"/>
      <c r="DE375" s="66"/>
      <c r="DF375" s="66"/>
      <c r="DG375" s="66"/>
      <c r="DH375" s="66"/>
      <c r="DI375" s="66"/>
      <c r="DJ375" s="66"/>
      <c r="DK375" s="66"/>
      <c r="DL375" s="66"/>
      <c r="DM375" s="66"/>
      <c r="DN375" s="66"/>
      <c r="DO375" s="66"/>
      <c r="DP375" s="66"/>
      <c r="DQ375" s="66"/>
      <c r="DR375" s="66"/>
      <c r="DS375" s="66"/>
      <c r="DT375" s="66"/>
      <c r="DU375" s="66"/>
      <c r="DV375" s="66"/>
      <c r="DW375" s="66"/>
      <c r="DX375" s="66"/>
      <c r="DY375" s="66"/>
      <c r="DZ375" s="66"/>
      <c r="EA375" s="66"/>
      <c r="EB375" s="66"/>
      <c r="EC375" s="66"/>
      <c r="ED375" s="66"/>
      <c r="EE375" s="66"/>
      <c r="EF375" s="66"/>
      <c r="EG375" s="66"/>
      <c r="EH375" s="66"/>
      <c r="EI375" s="66"/>
      <c r="EJ375" s="66"/>
      <c r="EK375" s="66"/>
      <c r="EL375" s="66"/>
      <c r="EM375" s="66"/>
      <c r="EN375" s="66"/>
      <c r="EO375" s="66"/>
      <c r="EP375" s="66"/>
    </row>
    <row r="376">
      <c r="A376" s="66"/>
      <c r="B376" s="66"/>
      <c r="C376" s="66"/>
      <c r="D376" s="66"/>
      <c r="E376" s="66"/>
      <c r="F376" s="66"/>
      <c r="G376" s="159"/>
      <c r="H376" s="159"/>
      <c r="I376" s="66"/>
      <c r="J376" s="160"/>
      <c r="K376" s="161"/>
      <c r="L376" s="161"/>
      <c r="M376" s="162"/>
      <c r="N376" s="162"/>
      <c r="O376" s="161"/>
      <c r="P376" s="161"/>
      <c r="Q376" s="161"/>
      <c r="R376" s="161"/>
      <c r="S376" s="163"/>
      <c r="T376" s="163"/>
      <c r="U376" s="163"/>
      <c r="V376" s="163"/>
      <c r="W376" s="164"/>
      <c r="X376" s="163"/>
      <c r="Y376" s="163"/>
      <c r="Z376" s="163"/>
      <c r="AA376" s="163"/>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c r="AZ376" s="66"/>
      <c r="BA376" s="66"/>
      <c r="BB376" s="66"/>
      <c r="BC376" s="66"/>
      <c r="BD376" s="66"/>
      <c r="BE376" s="66"/>
      <c r="BF376" s="66"/>
      <c r="BG376" s="66"/>
      <c r="BH376" s="66"/>
      <c r="BI376" s="66"/>
      <c r="BJ376" s="66"/>
      <c r="BK376" s="66"/>
      <c r="BL376" s="66"/>
      <c r="BM376" s="66"/>
      <c r="BN376" s="66"/>
      <c r="BO376" s="66"/>
      <c r="BP376" s="66"/>
      <c r="BQ376" s="66"/>
      <c r="BR376" s="66"/>
      <c r="BS376" s="66"/>
      <c r="BT376" s="66"/>
      <c r="BU376" s="66"/>
      <c r="BV376" s="66"/>
      <c r="BW376" s="66"/>
      <c r="BX376" s="66"/>
      <c r="BY376" s="66"/>
      <c r="BZ376" s="66"/>
      <c r="CA376" s="66"/>
      <c r="CB376" s="66"/>
      <c r="CC376" s="66"/>
      <c r="CD376" s="66"/>
      <c r="CE376" s="66"/>
      <c r="CF376" s="66"/>
      <c r="CG376" s="66"/>
      <c r="CH376" s="66"/>
      <c r="CI376" s="66"/>
      <c r="CJ376" s="66"/>
      <c r="CK376" s="66"/>
      <c r="CL376" s="66"/>
      <c r="CM376" s="66"/>
      <c r="CN376" s="66"/>
      <c r="CO376" s="66"/>
      <c r="CP376" s="66"/>
      <c r="CQ376" s="66"/>
      <c r="CR376" s="66"/>
      <c r="CS376" s="66"/>
      <c r="CT376" s="66"/>
      <c r="CU376" s="66"/>
      <c r="CV376" s="66"/>
      <c r="CW376" s="66"/>
      <c r="CX376" s="66"/>
      <c r="CY376" s="66"/>
      <c r="CZ376" s="66"/>
      <c r="DA376" s="66"/>
      <c r="DB376" s="66"/>
      <c r="DC376" s="66"/>
      <c r="DD376" s="66"/>
      <c r="DE376" s="66"/>
      <c r="DF376" s="66"/>
      <c r="DG376" s="66"/>
      <c r="DH376" s="66"/>
      <c r="DI376" s="66"/>
      <c r="DJ376" s="66"/>
      <c r="DK376" s="66"/>
      <c r="DL376" s="66"/>
      <c r="DM376" s="66"/>
      <c r="DN376" s="66"/>
      <c r="DO376" s="66"/>
      <c r="DP376" s="66"/>
      <c r="DQ376" s="66"/>
      <c r="DR376" s="66"/>
      <c r="DS376" s="66"/>
      <c r="DT376" s="66"/>
      <c r="DU376" s="66"/>
      <c r="DV376" s="66"/>
      <c r="DW376" s="66"/>
      <c r="DX376" s="66"/>
      <c r="DY376" s="66"/>
      <c r="DZ376" s="66"/>
      <c r="EA376" s="66"/>
      <c r="EB376" s="66"/>
      <c r="EC376" s="66"/>
      <c r="ED376" s="66"/>
      <c r="EE376" s="66"/>
      <c r="EF376" s="66"/>
      <c r="EG376" s="66"/>
      <c r="EH376" s="66"/>
      <c r="EI376" s="66"/>
      <c r="EJ376" s="66"/>
      <c r="EK376" s="66"/>
      <c r="EL376" s="66"/>
      <c r="EM376" s="66"/>
      <c r="EN376" s="66"/>
      <c r="EO376" s="66"/>
      <c r="EP376" s="66"/>
    </row>
    <row r="377">
      <c r="A377" s="66"/>
      <c r="B377" s="66"/>
      <c r="C377" s="66"/>
      <c r="D377" s="66"/>
      <c r="E377" s="66"/>
      <c r="F377" s="66"/>
      <c r="G377" s="159"/>
      <c r="H377" s="159"/>
      <c r="I377" s="66"/>
      <c r="J377" s="160"/>
      <c r="K377" s="161"/>
      <c r="L377" s="161"/>
      <c r="M377" s="162"/>
      <c r="N377" s="162"/>
      <c r="O377" s="161"/>
      <c r="P377" s="161"/>
      <c r="Q377" s="161"/>
      <c r="R377" s="161"/>
      <c r="S377" s="163"/>
      <c r="T377" s="163"/>
      <c r="U377" s="163"/>
      <c r="V377" s="163"/>
      <c r="W377" s="164"/>
      <c r="X377" s="163"/>
      <c r="Y377" s="163"/>
      <c r="Z377" s="163"/>
      <c r="AA377" s="163"/>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X377" s="66"/>
      <c r="AY377" s="66"/>
      <c r="AZ377" s="66"/>
      <c r="BA377" s="66"/>
      <c r="BB377" s="66"/>
      <c r="BC377" s="66"/>
      <c r="BD377" s="66"/>
      <c r="BE377" s="66"/>
      <c r="BF377" s="66"/>
      <c r="BG377" s="66"/>
      <c r="BH377" s="66"/>
      <c r="BI377" s="66"/>
      <c r="BJ377" s="66"/>
      <c r="BK377" s="66"/>
      <c r="BL377" s="66"/>
      <c r="BM377" s="66"/>
      <c r="BN377" s="66"/>
      <c r="BO377" s="66"/>
      <c r="BP377" s="66"/>
      <c r="BQ377" s="66"/>
      <c r="BR377" s="66"/>
      <c r="BS377" s="66"/>
      <c r="BT377" s="66"/>
      <c r="BU377" s="66"/>
      <c r="BV377" s="66"/>
      <c r="BW377" s="66"/>
      <c r="BX377" s="66"/>
      <c r="BY377" s="66"/>
      <c r="BZ377" s="66"/>
      <c r="CA377" s="66"/>
      <c r="CB377" s="66"/>
      <c r="CC377" s="66"/>
      <c r="CD377" s="66"/>
      <c r="CE377" s="66"/>
      <c r="CF377" s="66"/>
      <c r="CG377" s="66"/>
      <c r="CH377" s="66"/>
      <c r="CI377" s="66"/>
      <c r="CJ377" s="66"/>
      <c r="CK377" s="66"/>
      <c r="CL377" s="66"/>
      <c r="CM377" s="66"/>
      <c r="CN377" s="66"/>
      <c r="CO377" s="66"/>
      <c r="CP377" s="66"/>
      <c r="CQ377" s="66"/>
      <c r="CR377" s="66"/>
      <c r="CS377" s="66"/>
      <c r="CT377" s="66"/>
      <c r="CU377" s="66"/>
      <c r="CV377" s="66"/>
      <c r="CW377" s="66"/>
      <c r="CX377" s="66"/>
      <c r="CY377" s="66"/>
      <c r="CZ377" s="66"/>
      <c r="DA377" s="66"/>
      <c r="DB377" s="66"/>
      <c r="DC377" s="66"/>
      <c r="DD377" s="66"/>
      <c r="DE377" s="66"/>
      <c r="DF377" s="66"/>
      <c r="DG377" s="66"/>
      <c r="DH377" s="66"/>
      <c r="DI377" s="66"/>
      <c r="DJ377" s="66"/>
      <c r="DK377" s="66"/>
      <c r="DL377" s="66"/>
      <c r="DM377" s="66"/>
      <c r="DN377" s="66"/>
      <c r="DO377" s="66"/>
      <c r="DP377" s="66"/>
      <c r="DQ377" s="66"/>
      <c r="DR377" s="66"/>
      <c r="DS377" s="66"/>
      <c r="DT377" s="66"/>
      <c r="DU377" s="66"/>
      <c r="DV377" s="66"/>
      <c r="DW377" s="66"/>
      <c r="DX377" s="66"/>
      <c r="DY377" s="66"/>
      <c r="DZ377" s="66"/>
      <c r="EA377" s="66"/>
      <c r="EB377" s="66"/>
      <c r="EC377" s="66"/>
      <c r="ED377" s="66"/>
      <c r="EE377" s="66"/>
      <c r="EF377" s="66"/>
      <c r="EG377" s="66"/>
      <c r="EH377" s="66"/>
      <c r="EI377" s="66"/>
      <c r="EJ377" s="66"/>
      <c r="EK377" s="66"/>
      <c r="EL377" s="66"/>
      <c r="EM377" s="66"/>
      <c r="EN377" s="66"/>
      <c r="EO377" s="66"/>
      <c r="EP377" s="66"/>
    </row>
    <row r="378">
      <c r="A378" s="66"/>
      <c r="B378" s="66"/>
      <c r="C378" s="66"/>
      <c r="D378" s="66"/>
      <c r="E378" s="66"/>
      <c r="F378" s="66"/>
      <c r="G378" s="159"/>
      <c r="H378" s="159"/>
      <c r="I378" s="66"/>
      <c r="J378" s="160"/>
      <c r="K378" s="161"/>
      <c r="L378" s="161"/>
      <c r="M378" s="162"/>
      <c r="N378" s="162"/>
      <c r="O378" s="161"/>
      <c r="P378" s="161"/>
      <c r="Q378" s="161"/>
      <c r="R378" s="161"/>
      <c r="S378" s="163"/>
      <c r="T378" s="163"/>
      <c r="U378" s="163"/>
      <c r="V378" s="163"/>
      <c r="W378" s="164"/>
      <c r="X378" s="163"/>
      <c r="Y378" s="163"/>
      <c r="Z378" s="163"/>
      <c r="AA378" s="163"/>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c r="AZ378" s="66"/>
      <c r="BA378" s="66"/>
      <c r="BB378" s="66"/>
      <c r="BC378" s="66"/>
      <c r="BD378" s="66"/>
      <c r="BE378" s="66"/>
      <c r="BF378" s="66"/>
      <c r="BG378" s="66"/>
      <c r="BH378" s="66"/>
      <c r="BI378" s="66"/>
      <c r="BJ378" s="66"/>
      <c r="BK378" s="66"/>
      <c r="BL378" s="66"/>
      <c r="BM378" s="66"/>
      <c r="BN378" s="66"/>
      <c r="BO378" s="66"/>
      <c r="BP378" s="66"/>
      <c r="BQ378" s="66"/>
      <c r="BR378" s="66"/>
      <c r="BS378" s="66"/>
      <c r="BT378" s="66"/>
      <c r="BU378" s="66"/>
      <c r="BV378" s="66"/>
      <c r="BW378" s="66"/>
      <c r="BX378" s="66"/>
      <c r="BY378" s="66"/>
      <c r="BZ378" s="66"/>
      <c r="CA378" s="66"/>
      <c r="CB378" s="66"/>
      <c r="CC378" s="66"/>
      <c r="CD378" s="66"/>
      <c r="CE378" s="66"/>
      <c r="CF378" s="66"/>
      <c r="CG378" s="66"/>
      <c r="CH378" s="66"/>
      <c r="CI378" s="66"/>
      <c r="CJ378" s="66"/>
      <c r="CK378" s="66"/>
      <c r="CL378" s="66"/>
      <c r="CM378" s="66"/>
      <c r="CN378" s="66"/>
      <c r="CO378" s="66"/>
      <c r="CP378" s="66"/>
      <c r="CQ378" s="66"/>
      <c r="CR378" s="66"/>
      <c r="CS378" s="66"/>
      <c r="CT378" s="66"/>
      <c r="CU378" s="66"/>
      <c r="CV378" s="66"/>
      <c r="CW378" s="66"/>
      <c r="CX378" s="66"/>
      <c r="CY378" s="66"/>
      <c r="CZ378" s="66"/>
      <c r="DA378" s="66"/>
      <c r="DB378" s="66"/>
      <c r="DC378" s="66"/>
      <c r="DD378" s="66"/>
      <c r="DE378" s="66"/>
      <c r="DF378" s="66"/>
      <c r="DG378" s="66"/>
      <c r="DH378" s="66"/>
      <c r="DI378" s="66"/>
      <c r="DJ378" s="66"/>
      <c r="DK378" s="66"/>
      <c r="DL378" s="66"/>
      <c r="DM378" s="66"/>
      <c r="DN378" s="66"/>
      <c r="DO378" s="66"/>
      <c r="DP378" s="66"/>
      <c r="DQ378" s="66"/>
      <c r="DR378" s="66"/>
      <c r="DS378" s="66"/>
      <c r="DT378" s="66"/>
      <c r="DU378" s="66"/>
      <c r="DV378" s="66"/>
      <c r="DW378" s="66"/>
      <c r="DX378" s="66"/>
      <c r="DY378" s="66"/>
      <c r="DZ378" s="66"/>
      <c r="EA378" s="66"/>
      <c r="EB378" s="66"/>
      <c r="EC378" s="66"/>
      <c r="ED378" s="66"/>
      <c r="EE378" s="66"/>
      <c r="EF378" s="66"/>
      <c r="EG378" s="66"/>
      <c r="EH378" s="66"/>
      <c r="EI378" s="66"/>
      <c r="EJ378" s="66"/>
      <c r="EK378" s="66"/>
      <c r="EL378" s="66"/>
      <c r="EM378" s="66"/>
      <c r="EN378" s="66"/>
      <c r="EO378" s="66"/>
      <c r="EP378" s="66"/>
    </row>
    <row r="379">
      <c r="A379" s="66"/>
      <c r="B379" s="66"/>
      <c r="C379" s="66"/>
      <c r="D379" s="66"/>
      <c r="E379" s="66"/>
      <c r="F379" s="66"/>
      <c r="G379" s="159"/>
      <c r="H379" s="159"/>
      <c r="I379" s="66"/>
      <c r="J379" s="160"/>
      <c r="K379" s="161"/>
      <c r="L379" s="161"/>
      <c r="M379" s="162"/>
      <c r="N379" s="162"/>
      <c r="O379" s="161"/>
      <c r="P379" s="161"/>
      <c r="Q379" s="161"/>
      <c r="R379" s="161"/>
      <c r="S379" s="163"/>
      <c r="T379" s="163"/>
      <c r="U379" s="163"/>
      <c r="V379" s="163"/>
      <c r="W379" s="164"/>
      <c r="X379" s="163"/>
      <c r="Y379" s="163"/>
      <c r="Z379" s="163"/>
      <c r="AA379" s="163"/>
      <c r="AB379" s="66"/>
      <c r="AC379" s="66"/>
      <c r="AD379" s="66"/>
      <c r="AE379" s="66"/>
      <c r="AF379" s="66"/>
      <c r="AG379" s="66"/>
      <c r="AH379" s="66"/>
      <c r="AI379" s="66"/>
      <c r="AJ379" s="66"/>
      <c r="AK379" s="66"/>
      <c r="AL379" s="66"/>
      <c r="AM379" s="66"/>
      <c r="AN379" s="66"/>
      <c r="AO379" s="66"/>
      <c r="AP379" s="66"/>
      <c r="AQ379" s="66"/>
      <c r="AR379" s="66"/>
      <c r="AS379" s="66"/>
      <c r="AT379" s="66"/>
      <c r="AU379" s="66"/>
      <c r="AV379" s="66"/>
      <c r="AW379" s="66"/>
      <c r="AX379" s="66"/>
      <c r="AY379" s="66"/>
      <c r="AZ379" s="66"/>
      <c r="BA379" s="66"/>
      <c r="BB379" s="66"/>
      <c r="BC379" s="66"/>
      <c r="BD379" s="66"/>
      <c r="BE379" s="66"/>
      <c r="BF379" s="66"/>
      <c r="BG379" s="66"/>
      <c r="BH379" s="66"/>
      <c r="BI379" s="66"/>
      <c r="BJ379" s="66"/>
      <c r="BK379" s="66"/>
      <c r="BL379" s="66"/>
      <c r="BM379" s="66"/>
      <c r="BN379" s="66"/>
      <c r="BO379" s="66"/>
      <c r="BP379" s="66"/>
      <c r="BQ379" s="66"/>
      <c r="BR379" s="66"/>
      <c r="BS379" s="66"/>
      <c r="BT379" s="66"/>
      <c r="BU379" s="66"/>
      <c r="BV379" s="66"/>
      <c r="BW379" s="66"/>
      <c r="BX379" s="66"/>
      <c r="BY379" s="66"/>
      <c r="BZ379" s="66"/>
      <c r="CA379" s="66"/>
      <c r="CB379" s="66"/>
      <c r="CC379" s="66"/>
      <c r="CD379" s="66"/>
      <c r="CE379" s="66"/>
      <c r="CF379" s="66"/>
      <c r="CG379" s="66"/>
      <c r="CH379" s="66"/>
      <c r="CI379" s="66"/>
      <c r="CJ379" s="66"/>
      <c r="CK379" s="66"/>
      <c r="CL379" s="66"/>
      <c r="CM379" s="66"/>
      <c r="CN379" s="66"/>
      <c r="CO379" s="66"/>
      <c r="CP379" s="66"/>
      <c r="CQ379" s="66"/>
      <c r="CR379" s="66"/>
      <c r="CS379" s="66"/>
      <c r="CT379" s="66"/>
      <c r="CU379" s="66"/>
      <c r="CV379" s="66"/>
      <c r="CW379" s="66"/>
      <c r="CX379" s="66"/>
      <c r="CY379" s="66"/>
      <c r="CZ379" s="66"/>
      <c r="DA379" s="66"/>
      <c r="DB379" s="66"/>
      <c r="DC379" s="66"/>
      <c r="DD379" s="66"/>
      <c r="DE379" s="66"/>
      <c r="DF379" s="66"/>
      <c r="DG379" s="66"/>
      <c r="DH379" s="66"/>
      <c r="DI379" s="66"/>
      <c r="DJ379" s="66"/>
      <c r="DK379" s="66"/>
      <c r="DL379" s="66"/>
      <c r="DM379" s="66"/>
      <c r="DN379" s="66"/>
      <c r="DO379" s="66"/>
      <c r="DP379" s="66"/>
      <c r="DQ379" s="66"/>
      <c r="DR379" s="66"/>
      <c r="DS379" s="66"/>
      <c r="DT379" s="66"/>
      <c r="DU379" s="66"/>
      <c r="DV379" s="66"/>
      <c r="DW379" s="66"/>
      <c r="DX379" s="66"/>
      <c r="DY379" s="66"/>
      <c r="DZ379" s="66"/>
      <c r="EA379" s="66"/>
      <c r="EB379" s="66"/>
      <c r="EC379" s="66"/>
      <c r="ED379" s="66"/>
      <c r="EE379" s="66"/>
      <c r="EF379" s="66"/>
      <c r="EG379" s="66"/>
      <c r="EH379" s="66"/>
      <c r="EI379" s="66"/>
      <c r="EJ379" s="66"/>
      <c r="EK379" s="66"/>
      <c r="EL379" s="66"/>
      <c r="EM379" s="66"/>
      <c r="EN379" s="66"/>
      <c r="EO379" s="66"/>
      <c r="EP379" s="66"/>
    </row>
    <row r="380">
      <c r="A380" s="66"/>
      <c r="B380" s="66"/>
      <c r="C380" s="66"/>
      <c r="D380" s="66"/>
      <c r="E380" s="66"/>
      <c r="F380" s="66"/>
      <c r="G380" s="159"/>
      <c r="H380" s="159"/>
      <c r="I380" s="66"/>
      <c r="J380" s="160"/>
      <c r="K380" s="161"/>
      <c r="L380" s="161"/>
      <c r="M380" s="162"/>
      <c r="N380" s="162"/>
      <c r="O380" s="161"/>
      <c r="P380" s="161"/>
      <c r="Q380" s="161"/>
      <c r="R380" s="161"/>
      <c r="S380" s="163"/>
      <c r="T380" s="163"/>
      <c r="U380" s="163"/>
      <c r="V380" s="163"/>
      <c r="W380" s="164"/>
      <c r="X380" s="163"/>
      <c r="Y380" s="163"/>
      <c r="Z380" s="163"/>
      <c r="AA380" s="163"/>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c r="AZ380" s="66"/>
      <c r="BA380" s="66"/>
      <c r="BB380" s="66"/>
      <c r="BC380" s="66"/>
      <c r="BD380" s="66"/>
      <c r="BE380" s="66"/>
      <c r="BF380" s="66"/>
      <c r="BG380" s="66"/>
      <c r="BH380" s="66"/>
      <c r="BI380" s="66"/>
      <c r="BJ380" s="66"/>
      <c r="BK380" s="66"/>
      <c r="BL380" s="66"/>
      <c r="BM380" s="66"/>
      <c r="BN380" s="66"/>
      <c r="BO380" s="66"/>
      <c r="BP380" s="66"/>
      <c r="BQ380" s="66"/>
      <c r="BR380" s="66"/>
      <c r="BS380" s="66"/>
      <c r="BT380" s="66"/>
      <c r="BU380" s="66"/>
      <c r="BV380" s="66"/>
      <c r="BW380" s="66"/>
      <c r="BX380" s="66"/>
      <c r="BY380" s="66"/>
      <c r="BZ380" s="66"/>
      <c r="CA380" s="66"/>
      <c r="CB380" s="66"/>
      <c r="CC380" s="66"/>
      <c r="CD380" s="66"/>
      <c r="CE380" s="66"/>
      <c r="CF380" s="66"/>
      <c r="CG380" s="66"/>
      <c r="CH380" s="66"/>
      <c r="CI380" s="66"/>
      <c r="CJ380" s="66"/>
      <c r="CK380" s="66"/>
      <c r="CL380" s="66"/>
      <c r="CM380" s="66"/>
      <c r="CN380" s="66"/>
      <c r="CO380" s="66"/>
      <c r="CP380" s="66"/>
      <c r="CQ380" s="66"/>
      <c r="CR380" s="66"/>
      <c r="CS380" s="66"/>
      <c r="CT380" s="66"/>
      <c r="CU380" s="66"/>
      <c r="CV380" s="66"/>
      <c r="CW380" s="66"/>
      <c r="CX380" s="66"/>
      <c r="CY380" s="66"/>
      <c r="CZ380" s="66"/>
      <c r="DA380" s="66"/>
      <c r="DB380" s="66"/>
      <c r="DC380" s="66"/>
      <c r="DD380" s="66"/>
      <c r="DE380" s="66"/>
      <c r="DF380" s="66"/>
      <c r="DG380" s="66"/>
      <c r="DH380" s="66"/>
      <c r="DI380" s="66"/>
      <c r="DJ380" s="66"/>
      <c r="DK380" s="66"/>
      <c r="DL380" s="66"/>
      <c r="DM380" s="66"/>
      <c r="DN380" s="66"/>
      <c r="DO380" s="66"/>
      <c r="DP380" s="66"/>
      <c r="DQ380" s="66"/>
      <c r="DR380" s="66"/>
      <c r="DS380" s="66"/>
      <c r="DT380" s="66"/>
      <c r="DU380" s="66"/>
      <c r="DV380" s="66"/>
      <c r="DW380" s="66"/>
      <c r="DX380" s="66"/>
      <c r="DY380" s="66"/>
      <c r="DZ380" s="66"/>
      <c r="EA380" s="66"/>
      <c r="EB380" s="66"/>
      <c r="EC380" s="66"/>
      <c r="ED380" s="66"/>
      <c r="EE380" s="66"/>
      <c r="EF380" s="66"/>
      <c r="EG380" s="66"/>
      <c r="EH380" s="66"/>
      <c r="EI380" s="66"/>
      <c r="EJ380" s="66"/>
      <c r="EK380" s="66"/>
      <c r="EL380" s="66"/>
      <c r="EM380" s="66"/>
      <c r="EN380" s="66"/>
      <c r="EO380" s="66"/>
      <c r="EP380" s="66"/>
    </row>
    <row r="381">
      <c r="A381" s="66"/>
      <c r="B381" s="66"/>
      <c r="C381" s="66"/>
      <c r="D381" s="66"/>
      <c r="E381" s="66"/>
      <c r="F381" s="66"/>
      <c r="G381" s="159"/>
      <c r="H381" s="159"/>
      <c r="I381" s="66"/>
      <c r="J381" s="160"/>
      <c r="K381" s="161"/>
      <c r="L381" s="161"/>
      <c r="M381" s="162"/>
      <c r="N381" s="162"/>
      <c r="O381" s="161"/>
      <c r="P381" s="161"/>
      <c r="Q381" s="161"/>
      <c r="R381" s="161"/>
      <c r="S381" s="163"/>
      <c r="T381" s="163"/>
      <c r="U381" s="163"/>
      <c r="V381" s="163"/>
      <c r="W381" s="164"/>
      <c r="X381" s="163"/>
      <c r="Y381" s="163"/>
      <c r="Z381" s="163"/>
      <c r="AA381" s="163"/>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c r="AZ381" s="66"/>
      <c r="BA381" s="66"/>
      <c r="BB381" s="66"/>
      <c r="BC381" s="66"/>
      <c r="BD381" s="66"/>
      <c r="BE381" s="66"/>
      <c r="BF381" s="66"/>
      <c r="BG381" s="66"/>
      <c r="BH381" s="66"/>
      <c r="BI381" s="66"/>
      <c r="BJ381" s="66"/>
      <c r="BK381" s="66"/>
      <c r="BL381" s="66"/>
      <c r="BM381" s="66"/>
      <c r="BN381" s="66"/>
      <c r="BO381" s="66"/>
      <c r="BP381" s="66"/>
      <c r="BQ381" s="66"/>
      <c r="BR381" s="66"/>
      <c r="BS381" s="66"/>
      <c r="BT381" s="66"/>
      <c r="BU381" s="66"/>
      <c r="BV381" s="66"/>
      <c r="BW381" s="66"/>
      <c r="BX381" s="66"/>
      <c r="BY381" s="66"/>
      <c r="BZ381" s="66"/>
      <c r="CA381" s="66"/>
      <c r="CB381" s="66"/>
      <c r="CC381" s="66"/>
      <c r="CD381" s="66"/>
      <c r="CE381" s="66"/>
      <c r="CF381" s="66"/>
      <c r="CG381" s="66"/>
      <c r="CH381" s="66"/>
      <c r="CI381" s="66"/>
      <c r="CJ381" s="66"/>
      <c r="CK381" s="66"/>
      <c r="CL381" s="66"/>
      <c r="CM381" s="66"/>
      <c r="CN381" s="66"/>
      <c r="CO381" s="66"/>
      <c r="CP381" s="66"/>
      <c r="CQ381" s="66"/>
      <c r="CR381" s="66"/>
      <c r="CS381" s="66"/>
      <c r="CT381" s="66"/>
      <c r="CU381" s="66"/>
      <c r="CV381" s="66"/>
      <c r="CW381" s="66"/>
      <c r="CX381" s="66"/>
      <c r="CY381" s="66"/>
      <c r="CZ381" s="66"/>
      <c r="DA381" s="66"/>
      <c r="DB381" s="66"/>
      <c r="DC381" s="66"/>
      <c r="DD381" s="66"/>
      <c r="DE381" s="66"/>
      <c r="DF381" s="66"/>
      <c r="DG381" s="66"/>
      <c r="DH381" s="66"/>
      <c r="DI381" s="66"/>
      <c r="DJ381" s="66"/>
      <c r="DK381" s="66"/>
      <c r="DL381" s="66"/>
      <c r="DM381" s="66"/>
      <c r="DN381" s="66"/>
      <c r="DO381" s="66"/>
      <c r="DP381" s="66"/>
      <c r="DQ381" s="66"/>
      <c r="DR381" s="66"/>
      <c r="DS381" s="66"/>
      <c r="DT381" s="66"/>
      <c r="DU381" s="66"/>
      <c r="DV381" s="66"/>
      <c r="DW381" s="66"/>
      <c r="DX381" s="66"/>
      <c r="DY381" s="66"/>
      <c r="DZ381" s="66"/>
      <c r="EA381" s="66"/>
      <c r="EB381" s="66"/>
      <c r="EC381" s="66"/>
      <c r="ED381" s="66"/>
      <c r="EE381" s="66"/>
      <c r="EF381" s="66"/>
      <c r="EG381" s="66"/>
      <c r="EH381" s="66"/>
      <c r="EI381" s="66"/>
      <c r="EJ381" s="66"/>
      <c r="EK381" s="66"/>
      <c r="EL381" s="66"/>
      <c r="EM381" s="66"/>
      <c r="EN381" s="66"/>
      <c r="EO381" s="66"/>
      <c r="EP381" s="66"/>
    </row>
    <row r="382">
      <c r="A382" s="66"/>
      <c r="B382" s="66"/>
      <c r="C382" s="66"/>
      <c r="D382" s="66"/>
      <c r="E382" s="66"/>
      <c r="F382" s="66"/>
      <c r="G382" s="159"/>
      <c r="H382" s="159"/>
      <c r="I382" s="66"/>
      <c r="J382" s="160"/>
      <c r="K382" s="161"/>
      <c r="L382" s="161"/>
      <c r="M382" s="162"/>
      <c r="N382" s="162"/>
      <c r="O382" s="161"/>
      <c r="P382" s="161"/>
      <c r="Q382" s="161"/>
      <c r="R382" s="161"/>
      <c r="S382" s="163"/>
      <c r="T382" s="163"/>
      <c r="U382" s="163"/>
      <c r="V382" s="163"/>
      <c r="W382" s="164"/>
      <c r="X382" s="163"/>
      <c r="Y382" s="163"/>
      <c r="Z382" s="163"/>
      <c r="AA382" s="163"/>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c r="AZ382" s="66"/>
      <c r="BA382" s="66"/>
      <c r="BB382" s="66"/>
      <c r="BC382" s="66"/>
      <c r="BD382" s="66"/>
      <c r="BE382" s="66"/>
      <c r="BF382" s="66"/>
      <c r="BG382" s="66"/>
      <c r="BH382" s="66"/>
      <c r="BI382" s="66"/>
      <c r="BJ382" s="66"/>
      <c r="BK382" s="66"/>
      <c r="BL382" s="66"/>
      <c r="BM382" s="66"/>
      <c r="BN382" s="66"/>
      <c r="BO382" s="66"/>
      <c r="BP382" s="66"/>
      <c r="BQ382" s="66"/>
      <c r="BR382" s="66"/>
      <c r="BS382" s="66"/>
      <c r="BT382" s="66"/>
      <c r="BU382" s="66"/>
      <c r="BV382" s="66"/>
      <c r="BW382" s="66"/>
      <c r="BX382" s="66"/>
      <c r="BY382" s="66"/>
      <c r="BZ382" s="66"/>
      <c r="CA382" s="66"/>
      <c r="CB382" s="66"/>
      <c r="CC382" s="66"/>
      <c r="CD382" s="66"/>
      <c r="CE382" s="66"/>
      <c r="CF382" s="66"/>
      <c r="CG382" s="66"/>
      <c r="CH382" s="66"/>
      <c r="CI382" s="66"/>
      <c r="CJ382" s="66"/>
      <c r="CK382" s="66"/>
      <c r="CL382" s="66"/>
      <c r="CM382" s="66"/>
      <c r="CN382" s="66"/>
      <c r="CO382" s="66"/>
      <c r="CP382" s="66"/>
      <c r="CQ382" s="66"/>
      <c r="CR382" s="66"/>
      <c r="CS382" s="66"/>
      <c r="CT382" s="66"/>
      <c r="CU382" s="66"/>
      <c r="CV382" s="66"/>
      <c r="CW382" s="66"/>
      <c r="CX382" s="66"/>
      <c r="CY382" s="66"/>
      <c r="CZ382" s="66"/>
      <c r="DA382" s="66"/>
      <c r="DB382" s="66"/>
      <c r="DC382" s="66"/>
      <c r="DD382" s="66"/>
      <c r="DE382" s="66"/>
      <c r="DF382" s="66"/>
      <c r="DG382" s="66"/>
      <c r="DH382" s="66"/>
      <c r="DI382" s="66"/>
      <c r="DJ382" s="66"/>
      <c r="DK382" s="66"/>
      <c r="DL382" s="66"/>
      <c r="DM382" s="66"/>
      <c r="DN382" s="66"/>
      <c r="DO382" s="66"/>
      <c r="DP382" s="66"/>
      <c r="DQ382" s="66"/>
      <c r="DR382" s="66"/>
      <c r="DS382" s="66"/>
      <c r="DT382" s="66"/>
      <c r="DU382" s="66"/>
      <c r="DV382" s="66"/>
      <c r="DW382" s="66"/>
      <c r="DX382" s="66"/>
      <c r="DY382" s="66"/>
      <c r="DZ382" s="66"/>
      <c r="EA382" s="66"/>
      <c r="EB382" s="66"/>
      <c r="EC382" s="66"/>
      <c r="ED382" s="66"/>
      <c r="EE382" s="66"/>
      <c r="EF382" s="66"/>
      <c r="EG382" s="66"/>
      <c r="EH382" s="66"/>
      <c r="EI382" s="66"/>
      <c r="EJ382" s="66"/>
      <c r="EK382" s="66"/>
      <c r="EL382" s="66"/>
      <c r="EM382" s="66"/>
      <c r="EN382" s="66"/>
      <c r="EO382" s="66"/>
      <c r="EP382" s="66"/>
    </row>
    <row r="383">
      <c r="A383" s="66"/>
      <c r="B383" s="66"/>
      <c r="C383" s="66"/>
      <c r="D383" s="66"/>
      <c r="E383" s="66"/>
      <c r="F383" s="66"/>
      <c r="G383" s="159"/>
      <c r="H383" s="159"/>
      <c r="I383" s="66"/>
      <c r="J383" s="160"/>
      <c r="K383" s="161"/>
      <c r="L383" s="161"/>
      <c r="M383" s="162"/>
      <c r="N383" s="162"/>
      <c r="O383" s="161"/>
      <c r="P383" s="161"/>
      <c r="Q383" s="161"/>
      <c r="R383" s="161"/>
      <c r="S383" s="163"/>
      <c r="T383" s="163"/>
      <c r="U383" s="163"/>
      <c r="V383" s="163"/>
      <c r="W383" s="164"/>
      <c r="X383" s="163"/>
      <c r="Y383" s="163"/>
      <c r="Z383" s="163"/>
      <c r="AA383" s="163"/>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c r="AZ383" s="66"/>
      <c r="BA383" s="66"/>
      <c r="BB383" s="66"/>
      <c r="BC383" s="66"/>
      <c r="BD383" s="66"/>
      <c r="BE383" s="66"/>
      <c r="BF383" s="66"/>
      <c r="BG383" s="66"/>
      <c r="BH383" s="66"/>
      <c r="BI383" s="66"/>
      <c r="BJ383" s="66"/>
      <c r="BK383" s="66"/>
      <c r="BL383" s="66"/>
      <c r="BM383" s="66"/>
      <c r="BN383" s="66"/>
      <c r="BO383" s="66"/>
      <c r="BP383" s="66"/>
      <c r="BQ383" s="66"/>
      <c r="BR383" s="66"/>
      <c r="BS383" s="66"/>
      <c r="BT383" s="66"/>
      <c r="BU383" s="66"/>
      <c r="BV383" s="66"/>
      <c r="BW383" s="66"/>
      <c r="BX383" s="66"/>
      <c r="BY383" s="66"/>
      <c r="BZ383" s="66"/>
      <c r="CA383" s="66"/>
      <c r="CB383" s="66"/>
      <c r="CC383" s="66"/>
      <c r="CD383" s="66"/>
      <c r="CE383" s="66"/>
      <c r="CF383" s="66"/>
      <c r="CG383" s="66"/>
      <c r="CH383" s="66"/>
      <c r="CI383" s="66"/>
      <c r="CJ383" s="66"/>
      <c r="CK383" s="66"/>
      <c r="CL383" s="66"/>
      <c r="CM383" s="66"/>
      <c r="CN383" s="66"/>
      <c r="CO383" s="66"/>
      <c r="CP383" s="66"/>
      <c r="CQ383" s="66"/>
      <c r="CR383" s="66"/>
      <c r="CS383" s="66"/>
      <c r="CT383" s="66"/>
      <c r="CU383" s="66"/>
      <c r="CV383" s="66"/>
      <c r="CW383" s="66"/>
      <c r="CX383" s="66"/>
      <c r="CY383" s="66"/>
      <c r="CZ383" s="66"/>
      <c r="DA383" s="66"/>
      <c r="DB383" s="66"/>
      <c r="DC383" s="66"/>
      <c r="DD383" s="66"/>
      <c r="DE383" s="66"/>
      <c r="DF383" s="66"/>
      <c r="DG383" s="66"/>
      <c r="DH383" s="66"/>
      <c r="DI383" s="66"/>
      <c r="DJ383" s="66"/>
      <c r="DK383" s="66"/>
      <c r="DL383" s="66"/>
      <c r="DM383" s="66"/>
      <c r="DN383" s="66"/>
      <c r="DO383" s="66"/>
      <c r="DP383" s="66"/>
      <c r="DQ383" s="66"/>
      <c r="DR383" s="66"/>
      <c r="DS383" s="66"/>
      <c r="DT383" s="66"/>
      <c r="DU383" s="66"/>
      <c r="DV383" s="66"/>
      <c r="DW383" s="66"/>
      <c r="DX383" s="66"/>
      <c r="DY383" s="66"/>
      <c r="DZ383" s="66"/>
      <c r="EA383" s="66"/>
      <c r="EB383" s="66"/>
      <c r="EC383" s="66"/>
      <c r="ED383" s="66"/>
      <c r="EE383" s="66"/>
      <c r="EF383" s="66"/>
      <c r="EG383" s="66"/>
      <c r="EH383" s="66"/>
      <c r="EI383" s="66"/>
      <c r="EJ383" s="66"/>
      <c r="EK383" s="66"/>
      <c r="EL383" s="66"/>
      <c r="EM383" s="66"/>
      <c r="EN383" s="66"/>
      <c r="EO383" s="66"/>
      <c r="EP383" s="66"/>
    </row>
    <row r="384">
      <c r="A384" s="66"/>
      <c r="B384" s="66"/>
      <c r="C384" s="66"/>
      <c r="D384" s="66"/>
      <c r="E384" s="66"/>
      <c r="F384" s="66"/>
      <c r="G384" s="159"/>
      <c r="H384" s="159"/>
      <c r="I384" s="66"/>
      <c r="J384" s="160"/>
      <c r="K384" s="161"/>
      <c r="L384" s="161"/>
      <c r="M384" s="162"/>
      <c r="N384" s="162"/>
      <c r="O384" s="161"/>
      <c r="P384" s="161"/>
      <c r="Q384" s="161"/>
      <c r="R384" s="161"/>
      <c r="S384" s="163"/>
      <c r="T384" s="163"/>
      <c r="U384" s="163"/>
      <c r="V384" s="163"/>
      <c r="W384" s="164"/>
      <c r="X384" s="163"/>
      <c r="Y384" s="163"/>
      <c r="Z384" s="163"/>
      <c r="AA384" s="163"/>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c r="BC384" s="66"/>
      <c r="BD384" s="66"/>
      <c r="BE384" s="66"/>
      <c r="BF384" s="66"/>
      <c r="BG384" s="66"/>
      <c r="BH384" s="66"/>
      <c r="BI384" s="66"/>
      <c r="BJ384" s="66"/>
      <c r="BK384" s="66"/>
      <c r="BL384" s="66"/>
      <c r="BM384" s="66"/>
      <c r="BN384" s="66"/>
      <c r="BO384" s="66"/>
      <c r="BP384" s="66"/>
      <c r="BQ384" s="66"/>
      <c r="BR384" s="66"/>
      <c r="BS384" s="66"/>
      <c r="BT384" s="66"/>
      <c r="BU384" s="66"/>
      <c r="BV384" s="66"/>
      <c r="BW384" s="66"/>
      <c r="BX384" s="66"/>
      <c r="BY384" s="66"/>
      <c r="BZ384" s="66"/>
      <c r="CA384" s="66"/>
      <c r="CB384" s="66"/>
      <c r="CC384" s="66"/>
      <c r="CD384" s="66"/>
      <c r="CE384" s="66"/>
      <c r="CF384" s="66"/>
      <c r="CG384" s="66"/>
      <c r="CH384" s="66"/>
      <c r="CI384" s="66"/>
      <c r="CJ384" s="66"/>
      <c r="CK384" s="66"/>
      <c r="CL384" s="66"/>
      <c r="CM384" s="66"/>
      <c r="CN384" s="66"/>
      <c r="CO384" s="66"/>
      <c r="CP384" s="66"/>
      <c r="CQ384" s="66"/>
      <c r="CR384" s="66"/>
      <c r="CS384" s="66"/>
      <c r="CT384" s="66"/>
      <c r="CU384" s="66"/>
      <c r="CV384" s="66"/>
      <c r="CW384" s="66"/>
      <c r="CX384" s="66"/>
      <c r="CY384" s="66"/>
      <c r="CZ384" s="66"/>
      <c r="DA384" s="66"/>
      <c r="DB384" s="66"/>
      <c r="DC384" s="66"/>
      <c r="DD384" s="66"/>
      <c r="DE384" s="66"/>
      <c r="DF384" s="66"/>
      <c r="DG384" s="66"/>
      <c r="DH384" s="66"/>
      <c r="DI384" s="66"/>
      <c r="DJ384" s="66"/>
      <c r="DK384" s="66"/>
      <c r="DL384" s="66"/>
      <c r="DM384" s="66"/>
      <c r="DN384" s="66"/>
      <c r="DO384" s="66"/>
      <c r="DP384" s="66"/>
      <c r="DQ384" s="66"/>
      <c r="DR384" s="66"/>
      <c r="DS384" s="66"/>
      <c r="DT384" s="66"/>
      <c r="DU384" s="66"/>
      <c r="DV384" s="66"/>
      <c r="DW384" s="66"/>
      <c r="DX384" s="66"/>
      <c r="DY384" s="66"/>
      <c r="DZ384" s="66"/>
      <c r="EA384" s="66"/>
      <c r="EB384" s="66"/>
      <c r="EC384" s="66"/>
      <c r="ED384" s="66"/>
      <c r="EE384" s="66"/>
      <c r="EF384" s="66"/>
      <c r="EG384" s="66"/>
      <c r="EH384" s="66"/>
      <c r="EI384" s="66"/>
      <c r="EJ384" s="66"/>
      <c r="EK384" s="66"/>
      <c r="EL384" s="66"/>
      <c r="EM384" s="66"/>
      <c r="EN384" s="66"/>
      <c r="EO384" s="66"/>
      <c r="EP384" s="66"/>
    </row>
    <row r="385">
      <c r="A385" s="66"/>
      <c r="B385" s="66"/>
      <c r="C385" s="66"/>
      <c r="D385" s="66"/>
      <c r="E385" s="66"/>
      <c r="F385" s="66"/>
      <c r="G385" s="159"/>
      <c r="H385" s="159"/>
      <c r="I385" s="66"/>
      <c r="J385" s="160"/>
      <c r="K385" s="161"/>
      <c r="L385" s="161"/>
      <c r="M385" s="162"/>
      <c r="N385" s="162"/>
      <c r="O385" s="161"/>
      <c r="P385" s="161"/>
      <c r="Q385" s="161"/>
      <c r="R385" s="161"/>
      <c r="S385" s="163"/>
      <c r="T385" s="163"/>
      <c r="U385" s="163"/>
      <c r="V385" s="163"/>
      <c r="W385" s="164"/>
      <c r="X385" s="163"/>
      <c r="Y385" s="163"/>
      <c r="Z385" s="163"/>
      <c r="AA385" s="163"/>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c r="AZ385" s="66"/>
      <c r="BA385" s="66"/>
      <c r="BB385" s="66"/>
      <c r="BC385" s="66"/>
      <c r="BD385" s="66"/>
      <c r="BE385" s="66"/>
      <c r="BF385" s="66"/>
      <c r="BG385" s="66"/>
      <c r="BH385" s="66"/>
      <c r="BI385" s="66"/>
      <c r="BJ385" s="66"/>
      <c r="BK385" s="66"/>
      <c r="BL385" s="66"/>
      <c r="BM385" s="66"/>
      <c r="BN385" s="66"/>
      <c r="BO385" s="66"/>
      <c r="BP385" s="66"/>
      <c r="BQ385" s="66"/>
      <c r="BR385" s="66"/>
      <c r="BS385" s="66"/>
      <c r="BT385" s="66"/>
      <c r="BU385" s="66"/>
      <c r="BV385" s="66"/>
      <c r="BW385" s="66"/>
      <c r="BX385" s="66"/>
      <c r="BY385" s="66"/>
      <c r="BZ385" s="66"/>
      <c r="CA385" s="66"/>
      <c r="CB385" s="66"/>
      <c r="CC385" s="66"/>
      <c r="CD385" s="66"/>
      <c r="CE385" s="66"/>
      <c r="CF385" s="66"/>
      <c r="CG385" s="66"/>
      <c r="CH385" s="66"/>
      <c r="CI385" s="66"/>
      <c r="CJ385" s="66"/>
      <c r="CK385" s="66"/>
      <c r="CL385" s="66"/>
      <c r="CM385" s="66"/>
      <c r="CN385" s="66"/>
      <c r="CO385" s="66"/>
      <c r="CP385" s="66"/>
      <c r="CQ385" s="66"/>
      <c r="CR385" s="66"/>
      <c r="CS385" s="66"/>
      <c r="CT385" s="66"/>
      <c r="CU385" s="66"/>
      <c r="CV385" s="66"/>
      <c r="CW385" s="66"/>
      <c r="CX385" s="66"/>
      <c r="CY385" s="66"/>
      <c r="CZ385" s="66"/>
      <c r="DA385" s="66"/>
      <c r="DB385" s="66"/>
      <c r="DC385" s="66"/>
      <c r="DD385" s="66"/>
      <c r="DE385" s="66"/>
      <c r="DF385" s="66"/>
      <c r="DG385" s="66"/>
      <c r="DH385" s="66"/>
      <c r="DI385" s="66"/>
      <c r="DJ385" s="66"/>
      <c r="DK385" s="66"/>
      <c r="DL385" s="66"/>
      <c r="DM385" s="66"/>
      <c r="DN385" s="66"/>
      <c r="DO385" s="66"/>
      <c r="DP385" s="66"/>
      <c r="DQ385" s="66"/>
      <c r="DR385" s="66"/>
      <c r="DS385" s="66"/>
      <c r="DT385" s="66"/>
      <c r="DU385" s="66"/>
      <c r="DV385" s="66"/>
      <c r="DW385" s="66"/>
      <c r="DX385" s="66"/>
      <c r="DY385" s="66"/>
      <c r="DZ385" s="66"/>
      <c r="EA385" s="66"/>
      <c r="EB385" s="66"/>
      <c r="EC385" s="66"/>
      <c r="ED385" s="66"/>
      <c r="EE385" s="66"/>
      <c r="EF385" s="66"/>
      <c r="EG385" s="66"/>
      <c r="EH385" s="66"/>
      <c r="EI385" s="66"/>
      <c r="EJ385" s="66"/>
      <c r="EK385" s="66"/>
      <c r="EL385" s="66"/>
      <c r="EM385" s="66"/>
      <c r="EN385" s="66"/>
      <c r="EO385" s="66"/>
      <c r="EP385" s="66"/>
    </row>
    <row r="386">
      <c r="A386" s="66"/>
      <c r="B386" s="66"/>
      <c r="C386" s="66"/>
      <c r="D386" s="66"/>
      <c r="E386" s="66"/>
      <c r="F386" s="66"/>
      <c r="G386" s="159"/>
      <c r="H386" s="159"/>
      <c r="I386" s="66"/>
      <c r="J386" s="160"/>
      <c r="K386" s="161"/>
      <c r="L386" s="161"/>
      <c r="M386" s="162"/>
      <c r="N386" s="162"/>
      <c r="O386" s="161"/>
      <c r="P386" s="161"/>
      <c r="Q386" s="161"/>
      <c r="R386" s="161"/>
      <c r="S386" s="163"/>
      <c r="T386" s="163"/>
      <c r="U386" s="163"/>
      <c r="V386" s="163"/>
      <c r="W386" s="164"/>
      <c r="X386" s="163"/>
      <c r="Y386" s="163"/>
      <c r="Z386" s="163"/>
      <c r="AA386" s="163"/>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c r="AZ386" s="66"/>
      <c r="BA386" s="66"/>
      <c r="BB386" s="66"/>
      <c r="BC386" s="66"/>
      <c r="BD386" s="66"/>
      <c r="BE386" s="66"/>
      <c r="BF386" s="66"/>
      <c r="BG386" s="66"/>
      <c r="BH386" s="66"/>
      <c r="BI386" s="66"/>
      <c r="BJ386" s="66"/>
      <c r="BK386" s="66"/>
      <c r="BL386" s="66"/>
      <c r="BM386" s="66"/>
      <c r="BN386" s="66"/>
      <c r="BO386" s="66"/>
      <c r="BP386" s="66"/>
      <c r="BQ386" s="66"/>
      <c r="BR386" s="66"/>
      <c r="BS386" s="66"/>
      <c r="BT386" s="66"/>
      <c r="BU386" s="66"/>
      <c r="BV386" s="66"/>
      <c r="BW386" s="66"/>
      <c r="BX386" s="66"/>
      <c r="BY386" s="66"/>
      <c r="BZ386" s="66"/>
      <c r="CA386" s="66"/>
      <c r="CB386" s="66"/>
      <c r="CC386" s="66"/>
      <c r="CD386" s="66"/>
      <c r="CE386" s="66"/>
      <c r="CF386" s="66"/>
      <c r="CG386" s="66"/>
      <c r="CH386" s="66"/>
      <c r="CI386" s="66"/>
      <c r="CJ386" s="66"/>
      <c r="CK386" s="66"/>
      <c r="CL386" s="66"/>
      <c r="CM386" s="66"/>
      <c r="CN386" s="66"/>
      <c r="CO386" s="66"/>
      <c r="CP386" s="66"/>
      <c r="CQ386" s="66"/>
      <c r="CR386" s="66"/>
      <c r="CS386" s="66"/>
      <c r="CT386" s="66"/>
      <c r="CU386" s="66"/>
      <c r="CV386" s="66"/>
      <c r="CW386" s="66"/>
      <c r="CX386" s="66"/>
      <c r="CY386" s="66"/>
      <c r="CZ386" s="66"/>
      <c r="DA386" s="66"/>
      <c r="DB386" s="66"/>
      <c r="DC386" s="66"/>
      <c r="DD386" s="66"/>
      <c r="DE386" s="66"/>
      <c r="DF386" s="66"/>
      <c r="DG386" s="66"/>
      <c r="DH386" s="66"/>
      <c r="DI386" s="66"/>
      <c r="DJ386" s="66"/>
      <c r="DK386" s="66"/>
      <c r="DL386" s="66"/>
      <c r="DM386" s="66"/>
      <c r="DN386" s="66"/>
      <c r="DO386" s="66"/>
      <c r="DP386" s="66"/>
      <c r="DQ386" s="66"/>
      <c r="DR386" s="66"/>
      <c r="DS386" s="66"/>
      <c r="DT386" s="66"/>
      <c r="DU386" s="66"/>
      <c r="DV386" s="66"/>
      <c r="DW386" s="66"/>
      <c r="DX386" s="66"/>
      <c r="DY386" s="66"/>
      <c r="DZ386" s="66"/>
      <c r="EA386" s="66"/>
      <c r="EB386" s="66"/>
      <c r="EC386" s="66"/>
      <c r="ED386" s="66"/>
      <c r="EE386" s="66"/>
      <c r="EF386" s="66"/>
      <c r="EG386" s="66"/>
      <c r="EH386" s="66"/>
      <c r="EI386" s="66"/>
      <c r="EJ386" s="66"/>
      <c r="EK386" s="66"/>
      <c r="EL386" s="66"/>
      <c r="EM386" s="66"/>
      <c r="EN386" s="66"/>
      <c r="EO386" s="66"/>
      <c r="EP386" s="66"/>
    </row>
    <row r="387">
      <c r="A387" s="66"/>
      <c r="B387" s="66"/>
      <c r="C387" s="66"/>
      <c r="D387" s="66"/>
      <c r="E387" s="66"/>
      <c r="F387" s="66"/>
      <c r="G387" s="159"/>
      <c r="H387" s="159"/>
      <c r="I387" s="66"/>
      <c r="J387" s="160"/>
      <c r="K387" s="161"/>
      <c r="L387" s="161"/>
      <c r="M387" s="162"/>
      <c r="N387" s="162"/>
      <c r="O387" s="161"/>
      <c r="P387" s="161"/>
      <c r="Q387" s="161"/>
      <c r="R387" s="161"/>
      <c r="S387" s="163"/>
      <c r="T387" s="163"/>
      <c r="U387" s="163"/>
      <c r="V387" s="163"/>
      <c r="W387" s="164"/>
      <c r="X387" s="163"/>
      <c r="Y387" s="163"/>
      <c r="Z387" s="163"/>
      <c r="AA387" s="163"/>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c r="AZ387" s="66"/>
      <c r="BA387" s="66"/>
      <c r="BB387" s="66"/>
      <c r="BC387" s="66"/>
      <c r="BD387" s="66"/>
      <c r="BE387" s="66"/>
      <c r="BF387" s="66"/>
      <c r="BG387" s="66"/>
      <c r="BH387" s="66"/>
      <c r="BI387" s="66"/>
      <c r="BJ387" s="66"/>
      <c r="BK387" s="66"/>
      <c r="BL387" s="66"/>
      <c r="BM387" s="66"/>
      <c r="BN387" s="66"/>
      <c r="BO387" s="66"/>
      <c r="BP387" s="66"/>
      <c r="BQ387" s="66"/>
      <c r="BR387" s="66"/>
      <c r="BS387" s="66"/>
      <c r="BT387" s="66"/>
      <c r="BU387" s="66"/>
      <c r="BV387" s="66"/>
      <c r="BW387" s="66"/>
      <c r="BX387" s="66"/>
      <c r="BY387" s="66"/>
      <c r="BZ387" s="66"/>
      <c r="CA387" s="66"/>
      <c r="CB387" s="66"/>
      <c r="CC387" s="66"/>
      <c r="CD387" s="66"/>
      <c r="CE387" s="66"/>
      <c r="CF387" s="66"/>
      <c r="CG387" s="66"/>
      <c r="CH387" s="66"/>
      <c r="CI387" s="66"/>
      <c r="CJ387" s="66"/>
      <c r="CK387" s="66"/>
      <c r="CL387" s="66"/>
      <c r="CM387" s="66"/>
      <c r="CN387" s="66"/>
      <c r="CO387" s="66"/>
      <c r="CP387" s="66"/>
      <c r="CQ387" s="66"/>
      <c r="CR387" s="66"/>
      <c r="CS387" s="66"/>
      <c r="CT387" s="66"/>
      <c r="CU387" s="66"/>
      <c r="CV387" s="66"/>
      <c r="CW387" s="66"/>
      <c r="CX387" s="66"/>
      <c r="CY387" s="66"/>
      <c r="CZ387" s="66"/>
      <c r="DA387" s="66"/>
      <c r="DB387" s="66"/>
      <c r="DC387" s="66"/>
      <c r="DD387" s="66"/>
      <c r="DE387" s="66"/>
      <c r="DF387" s="66"/>
      <c r="DG387" s="66"/>
      <c r="DH387" s="66"/>
      <c r="DI387" s="66"/>
      <c r="DJ387" s="66"/>
      <c r="DK387" s="66"/>
      <c r="DL387" s="66"/>
      <c r="DM387" s="66"/>
      <c r="DN387" s="66"/>
      <c r="DO387" s="66"/>
      <c r="DP387" s="66"/>
      <c r="DQ387" s="66"/>
      <c r="DR387" s="66"/>
      <c r="DS387" s="66"/>
      <c r="DT387" s="66"/>
      <c r="DU387" s="66"/>
      <c r="DV387" s="66"/>
      <c r="DW387" s="66"/>
      <c r="DX387" s="66"/>
      <c r="DY387" s="66"/>
      <c r="DZ387" s="66"/>
      <c r="EA387" s="66"/>
      <c r="EB387" s="66"/>
      <c r="EC387" s="66"/>
      <c r="ED387" s="66"/>
      <c r="EE387" s="66"/>
      <c r="EF387" s="66"/>
      <c r="EG387" s="66"/>
      <c r="EH387" s="66"/>
      <c r="EI387" s="66"/>
      <c r="EJ387" s="66"/>
      <c r="EK387" s="66"/>
      <c r="EL387" s="66"/>
      <c r="EM387" s="66"/>
      <c r="EN387" s="66"/>
      <c r="EO387" s="66"/>
      <c r="EP387" s="66"/>
    </row>
    <row r="388">
      <c r="A388" s="66"/>
      <c r="B388" s="66"/>
      <c r="C388" s="66"/>
      <c r="D388" s="66"/>
      <c r="E388" s="66"/>
      <c r="F388" s="66"/>
      <c r="G388" s="159"/>
      <c r="H388" s="159"/>
      <c r="I388" s="66"/>
      <c r="J388" s="160"/>
      <c r="K388" s="161"/>
      <c r="L388" s="161"/>
      <c r="M388" s="162"/>
      <c r="N388" s="162"/>
      <c r="O388" s="161"/>
      <c r="P388" s="161"/>
      <c r="Q388" s="161"/>
      <c r="R388" s="161"/>
      <c r="S388" s="163"/>
      <c r="T388" s="163"/>
      <c r="U388" s="163"/>
      <c r="V388" s="163"/>
      <c r="W388" s="164"/>
      <c r="X388" s="163"/>
      <c r="Y388" s="163"/>
      <c r="Z388" s="163"/>
      <c r="AA388" s="163"/>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c r="BC388" s="66"/>
      <c r="BD388" s="66"/>
      <c r="BE388" s="66"/>
      <c r="BF388" s="66"/>
      <c r="BG388" s="66"/>
      <c r="BH388" s="66"/>
      <c r="BI388" s="66"/>
      <c r="BJ388" s="66"/>
      <c r="BK388" s="66"/>
      <c r="BL388" s="66"/>
      <c r="BM388" s="66"/>
      <c r="BN388" s="66"/>
      <c r="BO388" s="66"/>
      <c r="BP388" s="66"/>
      <c r="BQ388" s="66"/>
      <c r="BR388" s="66"/>
      <c r="BS388" s="66"/>
      <c r="BT388" s="66"/>
      <c r="BU388" s="66"/>
      <c r="BV388" s="66"/>
      <c r="BW388" s="66"/>
      <c r="BX388" s="66"/>
      <c r="BY388" s="66"/>
      <c r="BZ388" s="66"/>
      <c r="CA388" s="66"/>
      <c r="CB388" s="66"/>
      <c r="CC388" s="66"/>
      <c r="CD388" s="66"/>
      <c r="CE388" s="66"/>
      <c r="CF388" s="66"/>
      <c r="CG388" s="66"/>
      <c r="CH388" s="66"/>
      <c r="CI388" s="66"/>
      <c r="CJ388" s="66"/>
      <c r="CK388" s="66"/>
      <c r="CL388" s="66"/>
      <c r="CM388" s="66"/>
      <c r="CN388" s="66"/>
      <c r="CO388" s="66"/>
      <c r="CP388" s="66"/>
      <c r="CQ388" s="66"/>
      <c r="CR388" s="66"/>
      <c r="CS388" s="66"/>
      <c r="CT388" s="66"/>
      <c r="CU388" s="66"/>
      <c r="CV388" s="66"/>
      <c r="CW388" s="66"/>
      <c r="CX388" s="66"/>
      <c r="CY388" s="66"/>
      <c r="CZ388" s="66"/>
      <c r="DA388" s="66"/>
      <c r="DB388" s="66"/>
      <c r="DC388" s="66"/>
      <c r="DD388" s="66"/>
      <c r="DE388" s="66"/>
      <c r="DF388" s="66"/>
      <c r="DG388" s="66"/>
      <c r="DH388" s="66"/>
      <c r="DI388" s="66"/>
      <c r="DJ388" s="66"/>
      <c r="DK388" s="66"/>
      <c r="DL388" s="66"/>
      <c r="DM388" s="66"/>
      <c r="DN388" s="66"/>
      <c r="DO388" s="66"/>
      <c r="DP388" s="66"/>
      <c r="DQ388" s="66"/>
      <c r="DR388" s="66"/>
      <c r="DS388" s="66"/>
      <c r="DT388" s="66"/>
      <c r="DU388" s="66"/>
      <c r="DV388" s="66"/>
      <c r="DW388" s="66"/>
      <c r="DX388" s="66"/>
      <c r="DY388" s="66"/>
      <c r="DZ388" s="66"/>
      <c r="EA388" s="66"/>
      <c r="EB388" s="66"/>
      <c r="EC388" s="66"/>
      <c r="ED388" s="66"/>
      <c r="EE388" s="66"/>
      <c r="EF388" s="66"/>
      <c r="EG388" s="66"/>
      <c r="EH388" s="66"/>
      <c r="EI388" s="66"/>
      <c r="EJ388" s="66"/>
      <c r="EK388" s="66"/>
      <c r="EL388" s="66"/>
      <c r="EM388" s="66"/>
      <c r="EN388" s="66"/>
      <c r="EO388" s="66"/>
      <c r="EP388" s="66"/>
    </row>
    <row r="389">
      <c r="A389" s="66"/>
      <c r="B389" s="66"/>
      <c r="C389" s="66"/>
      <c r="D389" s="66"/>
      <c r="E389" s="66"/>
      <c r="F389" s="66"/>
      <c r="G389" s="159"/>
      <c r="H389" s="159"/>
      <c r="I389" s="66"/>
      <c r="J389" s="160"/>
      <c r="K389" s="161"/>
      <c r="L389" s="161"/>
      <c r="M389" s="162"/>
      <c r="N389" s="162"/>
      <c r="O389" s="161"/>
      <c r="P389" s="161"/>
      <c r="Q389" s="161"/>
      <c r="R389" s="161"/>
      <c r="S389" s="163"/>
      <c r="T389" s="163"/>
      <c r="U389" s="163"/>
      <c r="V389" s="163"/>
      <c r="W389" s="164"/>
      <c r="X389" s="163"/>
      <c r="Y389" s="163"/>
      <c r="Z389" s="163"/>
      <c r="AA389" s="163"/>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X389" s="66"/>
      <c r="AY389" s="66"/>
      <c r="AZ389" s="66"/>
      <c r="BA389" s="66"/>
      <c r="BB389" s="66"/>
      <c r="BC389" s="66"/>
      <c r="BD389" s="66"/>
      <c r="BE389" s="66"/>
      <c r="BF389" s="66"/>
      <c r="BG389" s="66"/>
      <c r="BH389" s="66"/>
      <c r="BI389" s="66"/>
      <c r="BJ389" s="66"/>
      <c r="BK389" s="66"/>
      <c r="BL389" s="66"/>
      <c r="BM389" s="66"/>
      <c r="BN389" s="66"/>
      <c r="BO389" s="66"/>
      <c r="BP389" s="66"/>
      <c r="BQ389" s="66"/>
      <c r="BR389" s="66"/>
      <c r="BS389" s="66"/>
      <c r="BT389" s="66"/>
      <c r="BU389" s="66"/>
      <c r="BV389" s="66"/>
      <c r="BW389" s="66"/>
      <c r="BX389" s="66"/>
      <c r="BY389" s="66"/>
      <c r="BZ389" s="66"/>
      <c r="CA389" s="66"/>
      <c r="CB389" s="66"/>
      <c r="CC389" s="66"/>
      <c r="CD389" s="66"/>
      <c r="CE389" s="66"/>
      <c r="CF389" s="66"/>
      <c r="CG389" s="66"/>
      <c r="CH389" s="66"/>
      <c r="CI389" s="66"/>
      <c r="CJ389" s="66"/>
      <c r="CK389" s="66"/>
      <c r="CL389" s="66"/>
      <c r="CM389" s="66"/>
      <c r="CN389" s="66"/>
      <c r="CO389" s="66"/>
      <c r="CP389" s="66"/>
      <c r="CQ389" s="66"/>
      <c r="CR389" s="66"/>
      <c r="CS389" s="66"/>
      <c r="CT389" s="66"/>
      <c r="CU389" s="66"/>
      <c r="CV389" s="66"/>
      <c r="CW389" s="66"/>
      <c r="CX389" s="66"/>
      <c r="CY389" s="66"/>
      <c r="CZ389" s="66"/>
      <c r="DA389" s="66"/>
      <c r="DB389" s="66"/>
      <c r="DC389" s="66"/>
      <c r="DD389" s="66"/>
      <c r="DE389" s="66"/>
      <c r="DF389" s="66"/>
      <c r="DG389" s="66"/>
      <c r="DH389" s="66"/>
      <c r="DI389" s="66"/>
      <c r="DJ389" s="66"/>
      <c r="DK389" s="66"/>
      <c r="DL389" s="66"/>
      <c r="DM389" s="66"/>
      <c r="DN389" s="66"/>
      <c r="DO389" s="66"/>
      <c r="DP389" s="66"/>
      <c r="DQ389" s="66"/>
      <c r="DR389" s="66"/>
      <c r="DS389" s="66"/>
      <c r="DT389" s="66"/>
      <c r="DU389" s="66"/>
      <c r="DV389" s="66"/>
      <c r="DW389" s="66"/>
      <c r="DX389" s="66"/>
      <c r="DY389" s="66"/>
      <c r="DZ389" s="66"/>
      <c r="EA389" s="66"/>
      <c r="EB389" s="66"/>
      <c r="EC389" s="66"/>
      <c r="ED389" s="66"/>
      <c r="EE389" s="66"/>
      <c r="EF389" s="66"/>
      <c r="EG389" s="66"/>
      <c r="EH389" s="66"/>
      <c r="EI389" s="66"/>
      <c r="EJ389" s="66"/>
      <c r="EK389" s="66"/>
      <c r="EL389" s="66"/>
      <c r="EM389" s="66"/>
      <c r="EN389" s="66"/>
      <c r="EO389" s="66"/>
      <c r="EP389" s="66"/>
    </row>
    <row r="390">
      <c r="A390" s="66"/>
      <c r="B390" s="66"/>
      <c r="C390" s="66"/>
      <c r="D390" s="66"/>
      <c r="E390" s="66"/>
      <c r="F390" s="66"/>
      <c r="G390" s="159"/>
      <c r="H390" s="159"/>
      <c r="I390" s="66"/>
      <c r="J390" s="160"/>
      <c r="K390" s="161"/>
      <c r="L390" s="161"/>
      <c r="M390" s="162"/>
      <c r="N390" s="162"/>
      <c r="O390" s="161"/>
      <c r="P390" s="161"/>
      <c r="Q390" s="161"/>
      <c r="R390" s="161"/>
      <c r="S390" s="163"/>
      <c r="T390" s="163"/>
      <c r="U390" s="163"/>
      <c r="V390" s="163"/>
      <c r="W390" s="164"/>
      <c r="X390" s="163"/>
      <c r="Y390" s="163"/>
      <c r="Z390" s="163"/>
      <c r="AA390" s="163"/>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c r="AZ390" s="66"/>
      <c r="BA390" s="66"/>
      <c r="BB390" s="66"/>
      <c r="BC390" s="66"/>
      <c r="BD390" s="66"/>
      <c r="BE390" s="66"/>
      <c r="BF390" s="66"/>
      <c r="BG390" s="66"/>
      <c r="BH390" s="66"/>
      <c r="BI390" s="66"/>
      <c r="BJ390" s="66"/>
      <c r="BK390" s="66"/>
      <c r="BL390" s="66"/>
      <c r="BM390" s="66"/>
      <c r="BN390" s="66"/>
      <c r="BO390" s="66"/>
      <c r="BP390" s="66"/>
      <c r="BQ390" s="66"/>
      <c r="BR390" s="66"/>
      <c r="BS390" s="66"/>
      <c r="BT390" s="66"/>
      <c r="BU390" s="66"/>
      <c r="BV390" s="66"/>
      <c r="BW390" s="66"/>
      <c r="BX390" s="66"/>
      <c r="BY390" s="66"/>
      <c r="BZ390" s="66"/>
      <c r="CA390" s="66"/>
      <c r="CB390" s="66"/>
      <c r="CC390" s="66"/>
      <c r="CD390" s="66"/>
      <c r="CE390" s="66"/>
      <c r="CF390" s="66"/>
      <c r="CG390" s="66"/>
      <c r="CH390" s="66"/>
      <c r="CI390" s="66"/>
      <c r="CJ390" s="66"/>
      <c r="CK390" s="66"/>
      <c r="CL390" s="66"/>
      <c r="CM390" s="66"/>
      <c r="CN390" s="66"/>
      <c r="CO390" s="66"/>
      <c r="CP390" s="66"/>
      <c r="CQ390" s="66"/>
      <c r="CR390" s="66"/>
      <c r="CS390" s="66"/>
      <c r="CT390" s="66"/>
      <c r="CU390" s="66"/>
      <c r="CV390" s="66"/>
      <c r="CW390" s="66"/>
      <c r="CX390" s="66"/>
      <c r="CY390" s="66"/>
      <c r="CZ390" s="66"/>
      <c r="DA390" s="66"/>
      <c r="DB390" s="66"/>
      <c r="DC390" s="66"/>
      <c r="DD390" s="66"/>
      <c r="DE390" s="66"/>
      <c r="DF390" s="66"/>
      <c r="DG390" s="66"/>
      <c r="DH390" s="66"/>
      <c r="DI390" s="66"/>
      <c r="DJ390" s="66"/>
      <c r="DK390" s="66"/>
      <c r="DL390" s="66"/>
      <c r="DM390" s="66"/>
      <c r="DN390" s="66"/>
      <c r="DO390" s="66"/>
      <c r="DP390" s="66"/>
      <c r="DQ390" s="66"/>
      <c r="DR390" s="66"/>
      <c r="DS390" s="66"/>
      <c r="DT390" s="66"/>
      <c r="DU390" s="66"/>
      <c r="DV390" s="66"/>
      <c r="DW390" s="66"/>
      <c r="DX390" s="66"/>
      <c r="DY390" s="66"/>
      <c r="DZ390" s="66"/>
      <c r="EA390" s="66"/>
      <c r="EB390" s="66"/>
      <c r="EC390" s="66"/>
      <c r="ED390" s="66"/>
      <c r="EE390" s="66"/>
      <c r="EF390" s="66"/>
      <c r="EG390" s="66"/>
      <c r="EH390" s="66"/>
      <c r="EI390" s="66"/>
      <c r="EJ390" s="66"/>
      <c r="EK390" s="66"/>
      <c r="EL390" s="66"/>
      <c r="EM390" s="66"/>
      <c r="EN390" s="66"/>
      <c r="EO390" s="66"/>
      <c r="EP390" s="66"/>
    </row>
    <row r="391">
      <c r="A391" s="66"/>
      <c r="B391" s="66"/>
      <c r="C391" s="66"/>
      <c r="D391" s="66"/>
      <c r="E391" s="66"/>
      <c r="F391" s="66"/>
      <c r="G391" s="159"/>
      <c r="H391" s="159"/>
      <c r="I391" s="66"/>
      <c r="J391" s="160"/>
      <c r="K391" s="161"/>
      <c r="L391" s="161"/>
      <c r="M391" s="162"/>
      <c r="N391" s="162"/>
      <c r="O391" s="161"/>
      <c r="P391" s="161"/>
      <c r="Q391" s="161"/>
      <c r="R391" s="161"/>
      <c r="S391" s="163"/>
      <c r="T391" s="163"/>
      <c r="U391" s="163"/>
      <c r="V391" s="163"/>
      <c r="W391" s="164"/>
      <c r="X391" s="163"/>
      <c r="Y391" s="163"/>
      <c r="Z391" s="163"/>
      <c r="AA391" s="163"/>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X391" s="66"/>
      <c r="AY391" s="66"/>
      <c r="AZ391" s="66"/>
      <c r="BA391" s="66"/>
      <c r="BB391" s="66"/>
      <c r="BC391" s="66"/>
      <c r="BD391" s="66"/>
      <c r="BE391" s="66"/>
      <c r="BF391" s="66"/>
      <c r="BG391" s="66"/>
      <c r="BH391" s="66"/>
      <c r="BI391" s="66"/>
      <c r="BJ391" s="66"/>
      <c r="BK391" s="66"/>
      <c r="BL391" s="66"/>
      <c r="BM391" s="66"/>
      <c r="BN391" s="66"/>
      <c r="BO391" s="66"/>
      <c r="BP391" s="66"/>
      <c r="BQ391" s="66"/>
      <c r="BR391" s="66"/>
      <c r="BS391" s="66"/>
      <c r="BT391" s="66"/>
      <c r="BU391" s="66"/>
      <c r="BV391" s="66"/>
      <c r="BW391" s="66"/>
      <c r="BX391" s="66"/>
      <c r="BY391" s="66"/>
      <c r="BZ391" s="66"/>
      <c r="CA391" s="66"/>
      <c r="CB391" s="66"/>
      <c r="CC391" s="66"/>
      <c r="CD391" s="66"/>
      <c r="CE391" s="66"/>
      <c r="CF391" s="66"/>
      <c r="CG391" s="66"/>
      <c r="CH391" s="66"/>
      <c r="CI391" s="66"/>
      <c r="CJ391" s="66"/>
      <c r="CK391" s="66"/>
      <c r="CL391" s="66"/>
      <c r="CM391" s="66"/>
      <c r="CN391" s="66"/>
      <c r="CO391" s="66"/>
      <c r="CP391" s="66"/>
      <c r="CQ391" s="66"/>
      <c r="CR391" s="66"/>
      <c r="CS391" s="66"/>
      <c r="CT391" s="66"/>
      <c r="CU391" s="66"/>
      <c r="CV391" s="66"/>
      <c r="CW391" s="66"/>
      <c r="CX391" s="66"/>
      <c r="CY391" s="66"/>
      <c r="CZ391" s="66"/>
      <c r="DA391" s="66"/>
      <c r="DB391" s="66"/>
      <c r="DC391" s="66"/>
      <c r="DD391" s="66"/>
      <c r="DE391" s="66"/>
      <c r="DF391" s="66"/>
      <c r="DG391" s="66"/>
      <c r="DH391" s="66"/>
      <c r="DI391" s="66"/>
      <c r="DJ391" s="66"/>
      <c r="DK391" s="66"/>
      <c r="DL391" s="66"/>
      <c r="DM391" s="66"/>
      <c r="DN391" s="66"/>
      <c r="DO391" s="66"/>
      <c r="DP391" s="66"/>
      <c r="DQ391" s="66"/>
      <c r="DR391" s="66"/>
      <c r="DS391" s="66"/>
      <c r="DT391" s="66"/>
      <c r="DU391" s="66"/>
      <c r="DV391" s="66"/>
      <c r="DW391" s="66"/>
      <c r="DX391" s="66"/>
      <c r="DY391" s="66"/>
      <c r="DZ391" s="66"/>
      <c r="EA391" s="66"/>
      <c r="EB391" s="66"/>
      <c r="EC391" s="66"/>
      <c r="ED391" s="66"/>
      <c r="EE391" s="66"/>
      <c r="EF391" s="66"/>
      <c r="EG391" s="66"/>
      <c r="EH391" s="66"/>
      <c r="EI391" s="66"/>
      <c r="EJ391" s="66"/>
      <c r="EK391" s="66"/>
      <c r="EL391" s="66"/>
      <c r="EM391" s="66"/>
      <c r="EN391" s="66"/>
      <c r="EO391" s="66"/>
      <c r="EP391" s="66"/>
    </row>
    <row r="392">
      <c r="A392" s="66"/>
      <c r="B392" s="66"/>
      <c r="C392" s="66"/>
      <c r="D392" s="66"/>
      <c r="E392" s="66"/>
      <c r="F392" s="66"/>
      <c r="G392" s="159"/>
      <c r="H392" s="159"/>
      <c r="I392" s="66"/>
      <c r="J392" s="160"/>
      <c r="K392" s="161"/>
      <c r="L392" s="161"/>
      <c r="M392" s="162"/>
      <c r="N392" s="162"/>
      <c r="O392" s="161"/>
      <c r="P392" s="161"/>
      <c r="Q392" s="161"/>
      <c r="R392" s="161"/>
      <c r="S392" s="163"/>
      <c r="T392" s="163"/>
      <c r="U392" s="163"/>
      <c r="V392" s="163"/>
      <c r="W392" s="164"/>
      <c r="X392" s="163"/>
      <c r="Y392" s="163"/>
      <c r="Z392" s="163"/>
      <c r="AA392" s="163"/>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c r="AZ392" s="66"/>
      <c r="BA392" s="66"/>
      <c r="BB392" s="66"/>
      <c r="BC392" s="66"/>
      <c r="BD392" s="66"/>
      <c r="BE392" s="66"/>
      <c r="BF392" s="66"/>
      <c r="BG392" s="66"/>
      <c r="BH392" s="66"/>
      <c r="BI392" s="66"/>
      <c r="BJ392" s="66"/>
      <c r="BK392" s="66"/>
      <c r="BL392" s="66"/>
      <c r="BM392" s="66"/>
      <c r="BN392" s="66"/>
      <c r="BO392" s="66"/>
      <c r="BP392" s="66"/>
      <c r="BQ392" s="66"/>
      <c r="BR392" s="66"/>
      <c r="BS392" s="66"/>
      <c r="BT392" s="66"/>
      <c r="BU392" s="66"/>
      <c r="BV392" s="66"/>
      <c r="BW392" s="66"/>
      <c r="BX392" s="66"/>
      <c r="BY392" s="66"/>
      <c r="BZ392" s="66"/>
      <c r="CA392" s="66"/>
      <c r="CB392" s="66"/>
      <c r="CC392" s="66"/>
      <c r="CD392" s="66"/>
      <c r="CE392" s="66"/>
      <c r="CF392" s="66"/>
      <c r="CG392" s="66"/>
      <c r="CH392" s="66"/>
      <c r="CI392" s="66"/>
      <c r="CJ392" s="66"/>
      <c r="CK392" s="66"/>
      <c r="CL392" s="66"/>
      <c r="CM392" s="66"/>
      <c r="CN392" s="66"/>
      <c r="CO392" s="66"/>
      <c r="CP392" s="66"/>
      <c r="CQ392" s="66"/>
      <c r="CR392" s="66"/>
      <c r="CS392" s="66"/>
      <c r="CT392" s="66"/>
      <c r="CU392" s="66"/>
      <c r="CV392" s="66"/>
      <c r="CW392" s="66"/>
      <c r="CX392" s="66"/>
      <c r="CY392" s="66"/>
      <c r="CZ392" s="66"/>
      <c r="DA392" s="66"/>
      <c r="DB392" s="66"/>
      <c r="DC392" s="66"/>
      <c r="DD392" s="66"/>
      <c r="DE392" s="66"/>
      <c r="DF392" s="66"/>
      <c r="DG392" s="66"/>
      <c r="DH392" s="66"/>
      <c r="DI392" s="66"/>
      <c r="DJ392" s="66"/>
      <c r="DK392" s="66"/>
      <c r="DL392" s="66"/>
      <c r="DM392" s="66"/>
      <c r="DN392" s="66"/>
      <c r="DO392" s="66"/>
      <c r="DP392" s="66"/>
      <c r="DQ392" s="66"/>
      <c r="DR392" s="66"/>
      <c r="DS392" s="66"/>
      <c r="DT392" s="66"/>
      <c r="DU392" s="66"/>
      <c r="DV392" s="66"/>
      <c r="DW392" s="66"/>
      <c r="DX392" s="66"/>
      <c r="DY392" s="66"/>
      <c r="DZ392" s="66"/>
      <c r="EA392" s="66"/>
      <c r="EB392" s="66"/>
      <c r="EC392" s="66"/>
      <c r="ED392" s="66"/>
      <c r="EE392" s="66"/>
      <c r="EF392" s="66"/>
      <c r="EG392" s="66"/>
      <c r="EH392" s="66"/>
      <c r="EI392" s="66"/>
      <c r="EJ392" s="66"/>
      <c r="EK392" s="66"/>
      <c r="EL392" s="66"/>
      <c r="EM392" s="66"/>
      <c r="EN392" s="66"/>
      <c r="EO392" s="66"/>
      <c r="EP392" s="66"/>
    </row>
    <row r="393">
      <c r="A393" s="66"/>
      <c r="B393" s="66"/>
      <c r="C393" s="66"/>
      <c r="D393" s="66"/>
      <c r="E393" s="66"/>
      <c r="F393" s="66"/>
      <c r="G393" s="159"/>
      <c r="H393" s="159"/>
      <c r="I393" s="66"/>
      <c r="J393" s="160"/>
      <c r="K393" s="161"/>
      <c r="L393" s="161"/>
      <c r="M393" s="162"/>
      <c r="N393" s="162"/>
      <c r="O393" s="161"/>
      <c r="P393" s="161"/>
      <c r="Q393" s="161"/>
      <c r="R393" s="161"/>
      <c r="S393" s="163"/>
      <c r="T393" s="163"/>
      <c r="U393" s="163"/>
      <c r="V393" s="163"/>
      <c r="W393" s="164"/>
      <c r="X393" s="163"/>
      <c r="Y393" s="163"/>
      <c r="Z393" s="163"/>
      <c r="AA393" s="163"/>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c r="AZ393" s="66"/>
      <c r="BA393" s="66"/>
      <c r="BB393" s="66"/>
      <c r="BC393" s="66"/>
      <c r="BD393" s="66"/>
      <c r="BE393" s="66"/>
      <c r="BF393" s="66"/>
      <c r="BG393" s="66"/>
      <c r="BH393" s="66"/>
      <c r="BI393" s="66"/>
      <c r="BJ393" s="66"/>
      <c r="BK393" s="66"/>
      <c r="BL393" s="66"/>
      <c r="BM393" s="66"/>
      <c r="BN393" s="66"/>
      <c r="BO393" s="66"/>
      <c r="BP393" s="66"/>
      <c r="BQ393" s="66"/>
      <c r="BR393" s="66"/>
      <c r="BS393" s="66"/>
      <c r="BT393" s="66"/>
      <c r="BU393" s="66"/>
      <c r="BV393" s="66"/>
      <c r="BW393" s="66"/>
      <c r="BX393" s="66"/>
      <c r="BY393" s="66"/>
      <c r="BZ393" s="66"/>
      <c r="CA393" s="66"/>
      <c r="CB393" s="66"/>
      <c r="CC393" s="66"/>
      <c r="CD393" s="66"/>
      <c r="CE393" s="66"/>
      <c r="CF393" s="66"/>
      <c r="CG393" s="66"/>
      <c r="CH393" s="66"/>
      <c r="CI393" s="66"/>
      <c r="CJ393" s="66"/>
      <c r="CK393" s="66"/>
      <c r="CL393" s="66"/>
      <c r="CM393" s="66"/>
      <c r="CN393" s="66"/>
      <c r="CO393" s="66"/>
      <c r="CP393" s="66"/>
      <c r="CQ393" s="66"/>
      <c r="CR393" s="66"/>
      <c r="CS393" s="66"/>
      <c r="CT393" s="66"/>
      <c r="CU393" s="66"/>
      <c r="CV393" s="66"/>
      <c r="CW393" s="66"/>
      <c r="CX393" s="66"/>
      <c r="CY393" s="66"/>
      <c r="CZ393" s="66"/>
      <c r="DA393" s="66"/>
      <c r="DB393" s="66"/>
      <c r="DC393" s="66"/>
      <c r="DD393" s="66"/>
      <c r="DE393" s="66"/>
      <c r="DF393" s="66"/>
      <c r="DG393" s="66"/>
      <c r="DH393" s="66"/>
      <c r="DI393" s="66"/>
      <c r="DJ393" s="66"/>
      <c r="DK393" s="66"/>
      <c r="DL393" s="66"/>
      <c r="DM393" s="66"/>
      <c r="DN393" s="66"/>
      <c r="DO393" s="66"/>
      <c r="DP393" s="66"/>
      <c r="DQ393" s="66"/>
      <c r="DR393" s="66"/>
      <c r="DS393" s="66"/>
      <c r="DT393" s="66"/>
      <c r="DU393" s="66"/>
      <c r="DV393" s="66"/>
      <c r="DW393" s="66"/>
      <c r="DX393" s="66"/>
      <c r="DY393" s="66"/>
      <c r="DZ393" s="66"/>
      <c r="EA393" s="66"/>
      <c r="EB393" s="66"/>
      <c r="EC393" s="66"/>
      <c r="ED393" s="66"/>
      <c r="EE393" s="66"/>
      <c r="EF393" s="66"/>
      <c r="EG393" s="66"/>
      <c r="EH393" s="66"/>
      <c r="EI393" s="66"/>
      <c r="EJ393" s="66"/>
      <c r="EK393" s="66"/>
      <c r="EL393" s="66"/>
      <c r="EM393" s="66"/>
      <c r="EN393" s="66"/>
      <c r="EO393" s="66"/>
      <c r="EP393" s="66"/>
    </row>
    <row r="394">
      <c r="A394" s="66"/>
      <c r="B394" s="66"/>
      <c r="C394" s="66"/>
      <c r="D394" s="66"/>
      <c r="E394" s="66"/>
      <c r="F394" s="66"/>
      <c r="G394" s="159"/>
      <c r="H394" s="159"/>
      <c r="I394" s="66"/>
      <c r="J394" s="160"/>
      <c r="K394" s="161"/>
      <c r="L394" s="161"/>
      <c r="M394" s="162"/>
      <c r="N394" s="162"/>
      <c r="O394" s="161"/>
      <c r="P394" s="161"/>
      <c r="Q394" s="161"/>
      <c r="R394" s="161"/>
      <c r="S394" s="163"/>
      <c r="T394" s="163"/>
      <c r="U394" s="163"/>
      <c r="V394" s="163"/>
      <c r="W394" s="164"/>
      <c r="X394" s="163"/>
      <c r="Y394" s="163"/>
      <c r="Z394" s="163"/>
      <c r="AA394" s="163"/>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c r="AZ394" s="66"/>
      <c r="BA394" s="66"/>
      <c r="BB394" s="66"/>
      <c r="BC394" s="66"/>
      <c r="BD394" s="66"/>
      <c r="BE394" s="66"/>
      <c r="BF394" s="66"/>
      <c r="BG394" s="66"/>
      <c r="BH394" s="66"/>
      <c r="BI394" s="66"/>
      <c r="BJ394" s="66"/>
      <c r="BK394" s="66"/>
      <c r="BL394" s="66"/>
      <c r="BM394" s="66"/>
      <c r="BN394" s="66"/>
      <c r="BO394" s="66"/>
      <c r="BP394" s="66"/>
      <c r="BQ394" s="66"/>
      <c r="BR394" s="66"/>
      <c r="BS394" s="66"/>
      <c r="BT394" s="66"/>
      <c r="BU394" s="66"/>
      <c r="BV394" s="66"/>
      <c r="BW394" s="66"/>
      <c r="BX394" s="66"/>
      <c r="BY394" s="66"/>
      <c r="BZ394" s="66"/>
      <c r="CA394" s="66"/>
      <c r="CB394" s="66"/>
      <c r="CC394" s="66"/>
      <c r="CD394" s="66"/>
      <c r="CE394" s="66"/>
      <c r="CF394" s="66"/>
      <c r="CG394" s="66"/>
      <c r="CH394" s="66"/>
      <c r="CI394" s="66"/>
      <c r="CJ394" s="66"/>
      <c r="CK394" s="66"/>
      <c r="CL394" s="66"/>
      <c r="CM394" s="66"/>
      <c r="CN394" s="66"/>
      <c r="CO394" s="66"/>
      <c r="CP394" s="66"/>
      <c r="CQ394" s="66"/>
      <c r="CR394" s="66"/>
      <c r="CS394" s="66"/>
      <c r="CT394" s="66"/>
      <c r="CU394" s="66"/>
      <c r="CV394" s="66"/>
      <c r="CW394" s="66"/>
      <c r="CX394" s="66"/>
      <c r="CY394" s="66"/>
      <c r="CZ394" s="66"/>
      <c r="DA394" s="66"/>
      <c r="DB394" s="66"/>
      <c r="DC394" s="66"/>
      <c r="DD394" s="66"/>
      <c r="DE394" s="66"/>
      <c r="DF394" s="66"/>
      <c r="DG394" s="66"/>
      <c r="DH394" s="66"/>
      <c r="DI394" s="66"/>
      <c r="DJ394" s="66"/>
      <c r="DK394" s="66"/>
      <c r="DL394" s="66"/>
      <c r="DM394" s="66"/>
      <c r="DN394" s="66"/>
      <c r="DO394" s="66"/>
      <c r="DP394" s="66"/>
      <c r="DQ394" s="66"/>
      <c r="DR394" s="66"/>
      <c r="DS394" s="66"/>
      <c r="DT394" s="66"/>
      <c r="DU394" s="66"/>
      <c r="DV394" s="66"/>
      <c r="DW394" s="66"/>
      <c r="DX394" s="66"/>
      <c r="DY394" s="66"/>
      <c r="DZ394" s="66"/>
      <c r="EA394" s="66"/>
      <c r="EB394" s="66"/>
      <c r="EC394" s="66"/>
      <c r="ED394" s="66"/>
      <c r="EE394" s="66"/>
      <c r="EF394" s="66"/>
      <c r="EG394" s="66"/>
      <c r="EH394" s="66"/>
      <c r="EI394" s="66"/>
      <c r="EJ394" s="66"/>
      <c r="EK394" s="66"/>
      <c r="EL394" s="66"/>
      <c r="EM394" s="66"/>
      <c r="EN394" s="66"/>
      <c r="EO394" s="66"/>
      <c r="EP394" s="66"/>
    </row>
    <row r="395">
      <c r="A395" s="66"/>
      <c r="B395" s="66"/>
      <c r="C395" s="66"/>
      <c r="D395" s="66"/>
      <c r="E395" s="66"/>
      <c r="F395" s="66"/>
      <c r="G395" s="159"/>
      <c r="H395" s="159"/>
      <c r="I395" s="66"/>
      <c r="J395" s="160"/>
      <c r="K395" s="161"/>
      <c r="L395" s="161"/>
      <c r="M395" s="162"/>
      <c r="N395" s="162"/>
      <c r="O395" s="161"/>
      <c r="P395" s="161"/>
      <c r="Q395" s="161"/>
      <c r="R395" s="161"/>
      <c r="S395" s="163"/>
      <c r="T395" s="163"/>
      <c r="U395" s="163"/>
      <c r="V395" s="163"/>
      <c r="W395" s="164"/>
      <c r="X395" s="163"/>
      <c r="Y395" s="163"/>
      <c r="Z395" s="163"/>
      <c r="AA395" s="163"/>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c r="AZ395" s="66"/>
      <c r="BA395" s="66"/>
      <c r="BB395" s="66"/>
      <c r="BC395" s="66"/>
      <c r="BD395" s="66"/>
      <c r="BE395" s="66"/>
      <c r="BF395" s="66"/>
      <c r="BG395" s="66"/>
      <c r="BH395" s="66"/>
      <c r="BI395" s="66"/>
      <c r="BJ395" s="66"/>
      <c r="BK395" s="66"/>
      <c r="BL395" s="66"/>
      <c r="BM395" s="66"/>
      <c r="BN395" s="66"/>
      <c r="BO395" s="66"/>
      <c r="BP395" s="66"/>
      <c r="BQ395" s="66"/>
      <c r="BR395" s="66"/>
      <c r="BS395" s="66"/>
      <c r="BT395" s="66"/>
      <c r="BU395" s="66"/>
      <c r="BV395" s="66"/>
      <c r="BW395" s="66"/>
      <c r="BX395" s="66"/>
      <c r="BY395" s="66"/>
      <c r="BZ395" s="66"/>
      <c r="CA395" s="66"/>
      <c r="CB395" s="66"/>
      <c r="CC395" s="66"/>
      <c r="CD395" s="66"/>
      <c r="CE395" s="66"/>
      <c r="CF395" s="66"/>
      <c r="CG395" s="66"/>
      <c r="CH395" s="66"/>
      <c r="CI395" s="66"/>
      <c r="CJ395" s="66"/>
      <c r="CK395" s="66"/>
      <c r="CL395" s="66"/>
      <c r="CM395" s="66"/>
      <c r="CN395" s="66"/>
      <c r="CO395" s="66"/>
      <c r="CP395" s="66"/>
      <c r="CQ395" s="66"/>
      <c r="CR395" s="66"/>
      <c r="CS395" s="66"/>
      <c r="CT395" s="66"/>
      <c r="CU395" s="66"/>
      <c r="CV395" s="66"/>
      <c r="CW395" s="66"/>
      <c r="CX395" s="66"/>
      <c r="CY395" s="66"/>
      <c r="CZ395" s="66"/>
      <c r="DA395" s="66"/>
      <c r="DB395" s="66"/>
      <c r="DC395" s="66"/>
      <c r="DD395" s="66"/>
      <c r="DE395" s="66"/>
      <c r="DF395" s="66"/>
      <c r="DG395" s="66"/>
      <c r="DH395" s="66"/>
      <c r="DI395" s="66"/>
      <c r="DJ395" s="66"/>
      <c r="DK395" s="66"/>
      <c r="DL395" s="66"/>
      <c r="DM395" s="66"/>
      <c r="DN395" s="66"/>
      <c r="DO395" s="66"/>
      <c r="DP395" s="66"/>
      <c r="DQ395" s="66"/>
      <c r="DR395" s="66"/>
      <c r="DS395" s="66"/>
      <c r="DT395" s="66"/>
      <c r="DU395" s="66"/>
      <c r="DV395" s="66"/>
      <c r="DW395" s="66"/>
      <c r="DX395" s="66"/>
      <c r="DY395" s="66"/>
      <c r="DZ395" s="66"/>
      <c r="EA395" s="66"/>
      <c r="EB395" s="66"/>
      <c r="EC395" s="66"/>
      <c r="ED395" s="66"/>
      <c r="EE395" s="66"/>
      <c r="EF395" s="66"/>
      <c r="EG395" s="66"/>
      <c r="EH395" s="66"/>
      <c r="EI395" s="66"/>
      <c r="EJ395" s="66"/>
      <c r="EK395" s="66"/>
      <c r="EL395" s="66"/>
      <c r="EM395" s="66"/>
      <c r="EN395" s="66"/>
      <c r="EO395" s="66"/>
      <c r="EP395" s="66"/>
    </row>
    <row r="396">
      <c r="A396" s="66"/>
      <c r="B396" s="66"/>
      <c r="C396" s="66"/>
      <c r="D396" s="66"/>
      <c r="E396" s="66"/>
      <c r="F396" s="66"/>
      <c r="G396" s="159"/>
      <c r="H396" s="159"/>
      <c r="I396" s="66"/>
      <c r="J396" s="160"/>
      <c r="K396" s="161"/>
      <c r="L396" s="161"/>
      <c r="M396" s="162"/>
      <c r="N396" s="162"/>
      <c r="O396" s="161"/>
      <c r="P396" s="161"/>
      <c r="Q396" s="161"/>
      <c r="R396" s="161"/>
      <c r="S396" s="163"/>
      <c r="T396" s="163"/>
      <c r="U396" s="163"/>
      <c r="V396" s="163"/>
      <c r="W396" s="164"/>
      <c r="X396" s="163"/>
      <c r="Y396" s="163"/>
      <c r="Z396" s="163"/>
      <c r="AA396" s="163"/>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c r="AZ396" s="66"/>
      <c r="BA396" s="66"/>
      <c r="BB396" s="66"/>
      <c r="BC396" s="66"/>
      <c r="BD396" s="66"/>
      <c r="BE396" s="66"/>
      <c r="BF396" s="66"/>
      <c r="BG396" s="66"/>
      <c r="BH396" s="66"/>
      <c r="BI396" s="66"/>
      <c r="BJ396" s="66"/>
      <c r="BK396" s="66"/>
      <c r="BL396" s="66"/>
      <c r="BM396" s="66"/>
      <c r="BN396" s="66"/>
      <c r="BO396" s="66"/>
      <c r="BP396" s="66"/>
      <c r="BQ396" s="66"/>
      <c r="BR396" s="66"/>
      <c r="BS396" s="66"/>
      <c r="BT396" s="66"/>
      <c r="BU396" s="66"/>
      <c r="BV396" s="66"/>
      <c r="BW396" s="66"/>
      <c r="BX396" s="66"/>
      <c r="BY396" s="66"/>
      <c r="BZ396" s="66"/>
      <c r="CA396" s="66"/>
      <c r="CB396" s="66"/>
      <c r="CC396" s="66"/>
      <c r="CD396" s="66"/>
      <c r="CE396" s="66"/>
      <c r="CF396" s="66"/>
      <c r="CG396" s="66"/>
      <c r="CH396" s="66"/>
      <c r="CI396" s="66"/>
      <c r="CJ396" s="66"/>
      <c r="CK396" s="66"/>
      <c r="CL396" s="66"/>
      <c r="CM396" s="66"/>
      <c r="CN396" s="66"/>
      <c r="CO396" s="66"/>
      <c r="CP396" s="66"/>
      <c r="CQ396" s="66"/>
      <c r="CR396" s="66"/>
      <c r="CS396" s="66"/>
      <c r="CT396" s="66"/>
      <c r="CU396" s="66"/>
      <c r="CV396" s="66"/>
      <c r="CW396" s="66"/>
      <c r="CX396" s="66"/>
      <c r="CY396" s="66"/>
      <c r="CZ396" s="66"/>
      <c r="DA396" s="66"/>
      <c r="DB396" s="66"/>
      <c r="DC396" s="66"/>
      <c r="DD396" s="66"/>
      <c r="DE396" s="66"/>
      <c r="DF396" s="66"/>
      <c r="DG396" s="66"/>
      <c r="DH396" s="66"/>
      <c r="DI396" s="66"/>
      <c r="DJ396" s="66"/>
      <c r="DK396" s="66"/>
      <c r="DL396" s="66"/>
      <c r="DM396" s="66"/>
      <c r="DN396" s="66"/>
      <c r="DO396" s="66"/>
      <c r="DP396" s="66"/>
      <c r="DQ396" s="66"/>
      <c r="DR396" s="66"/>
      <c r="DS396" s="66"/>
      <c r="DT396" s="66"/>
      <c r="DU396" s="66"/>
      <c r="DV396" s="66"/>
      <c r="DW396" s="66"/>
      <c r="DX396" s="66"/>
      <c r="DY396" s="66"/>
      <c r="DZ396" s="66"/>
      <c r="EA396" s="66"/>
      <c r="EB396" s="66"/>
      <c r="EC396" s="66"/>
      <c r="ED396" s="66"/>
      <c r="EE396" s="66"/>
      <c r="EF396" s="66"/>
      <c r="EG396" s="66"/>
      <c r="EH396" s="66"/>
      <c r="EI396" s="66"/>
      <c r="EJ396" s="66"/>
      <c r="EK396" s="66"/>
      <c r="EL396" s="66"/>
      <c r="EM396" s="66"/>
      <c r="EN396" s="66"/>
      <c r="EO396" s="66"/>
      <c r="EP396" s="66"/>
    </row>
    <row r="397">
      <c r="A397" s="66"/>
      <c r="B397" s="66"/>
      <c r="C397" s="66"/>
      <c r="D397" s="66"/>
      <c r="E397" s="66"/>
      <c r="F397" s="66"/>
      <c r="G397" s="159"/>
      <c r="H397" s="159"/>
      <c r="I397" s="66"/>
      <c r="J397" s="160"/>
      <c r="K397" s="161"/>
      <c r="L397" s="161"/>
      <c r="M397" s="162"/>
      <c r="N397" s="162"/>
      <c r="O397" s="161"/>
      <c r="P397" s="161"/>
      <c r="Q397" s="161"/>
      <c r="R397" s="161"/>
      <c r="S397" s="163"/>
      <c r="T397" s="163"/>
      <c r="U397" s="163"/>
      <c r="V397" s="163"/>
      <c r="W397" s="164"/>
      <c r="X397" s="163"/>
      <c r="Y397" s="163"/>
      <c r="Z397" s="163"/>
      <c r="AA397" s="163"/>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c r="AZ397" s="66"/>
      <c r="BA397" s="66"/>
      <c r="BB397" s="66"/>
      <c r="BC397" s="66"/>
      <c r="BD397" s="66"/>
      <c r="BE397" s="66"/>
      <c r="BF397" s="66"/>
      <c r="BG397" s="66"/>
      <c r="BH397" s="66"/>
      <c r="BI397" s="66"/>
      <c r="BJ397" s="66"/>
      <c r="BK397" s="66"/>
      <c r="BL397" s="66"/>
      <c r="BM397" s="66"/>
      <c r="BN397" s="66"/>
      <c r="BO397" s="66"/>
      <c r="BP397" s="66"/>
      <c r="BQ397" s="66"/>
      <c r="BR397" s="66"/>
      <c r="BS397" s="66"/>
      <c r="BT397" s="66"/>
      <c r="BU397" s="66"/>
      <c r="BV397" s="66"/>
      <c r="BW397" s="66"/>
      <c r="BX397" s="66"/>
      <c r="BY397" s="66"/>
      <c r="BZ397" s="66"/>
      <c r="CA397" s="66"/>
      <c r="CB397" s="66"/>
      <c r="CC397" s="66"/>
      <c r="CD397" s="66"/>
      <c r="CE397" s="66"/>
      <c r="CF397" s="66"/>
      <c r="CG397" s="66"/>
      <c r="CH397" s="66"/>
      <c r="CI397" s="66"/>
      <c r="CJ397" s="66"/>
      <c r="CK397" s="66"/>
      <c r="CL397" s="66"/>
      <c r="CM397" s="66"/>
      <c r="CN397" s="66"/>
      <c r="CO397" s="66"/>
      <c r="CP397" s="66"/>
      <c r="CQ397" s="66"/>
      <c r="CR397" s="66"/>
      <c r="CS397" s="66"/>
      <c r="CT397" s="66"/>
      <c r="CU397" s="66"/>
      <c r="CV397" s="66"/>
      <c r="CW397" s="66"/>
      <c r="CX397" s="66"/>
      <c r="CY397" s="66"/>
      <c r="CZ397" s="66"/>
      <c r="DA397" s="66"/>
      <c r="DB397" s="66"/>
      <c r="DC397" s="66"/>
      <c r="DD397" s="66"/>
      <c r="DE397" s="66"/>
      <c r="DF397" s="66"/>
      <c r="DG397" s="66"/>
      <c r="DH397" s="66"/>
      <c r="DI397" s="66"/>
      <c r="DJ397" s="66"/>
      <c r="DK397" s="66"/>
      <c r="DL397" s="66"/>
      <c r="DM397" s="66"/>
      <c r="DN397" s="66"/>
      <c r="DO397" s="66"/>
      <c r="DP397" s="66"/>
      <c r="DQ397" s="66"/>
      <c r="DR397" s="66"/>
      <c r="DS397" s="66"/>
      <c r="DT397" s="66"/>
      <c r="DU397" s="66"/>
      <c r="DV397" s="66"/>
      <c r="DW397" s="66"/>
      <c r="DX397" s="66"/>
      <c r="DY397" s="66"/>
      <c r="DZ397" s="66"/>
      <c r="EA397" s="66"/>
      <c r="EB397" s="66"/>
      <c r="EC397" s="66"/>
      <c r="ED397" s="66"/>
      <c r="EE397" s="66"/>
      <c r="EF397" s="66"/>
      <c r="EG397" s="66"/>
      <c r="EH397" s="66"/>
      <c r="EI397" s="66"/>
      <c r="EJ397" s="66"/>
      <c r="EK397" s="66"/>
      <c r="EL397" s="66"/>
      <c r="EM397" s="66"/>
      <c r="EN397" s="66"/>
      <c r="EO397" s="66"/>
      <c r="EP397" s="66"/>
    </row>
    <row r="398">
      <c r="A398" s="66"/>
      <c r="B398" s="66"/>
      <c r="C398" s="66"/>
      <c r="D398" s="66"/>
      <c r="E398" s="66"/>
      <c r="F398" s="66"/>
      <c r="G398" s="159"/>
      <c r="H398" s="159"/>
      <c r="I398" s="66"/>
      <c r="J398" s="160"/>
      <c r="K398" s="161"/>
      <c r="L398" s="161"/>
      <c r="M398" s="162"/>
      <c r="N398" s="162"/>
      <c r="O398" s="161"/>
      <c r="P398" s="161"/>
      <c r="Q398" s="161"/>
      <c r="R398" s="161"/>
      <c r="S398" s="163"/>
      <c r="T398" s="163"/>
      <c r="U398" s="163"/>
      <c r="V398" s="163"/>
      <c r="W398" s="164"/>
      <c r="X398" s="163"/>
      <c r="Y398" s="163"/>
      <c r="Z398" s="163"/>
      <c r="AA398" s="163"/>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c r="AZ398" s="66"/>
      <c r="BA398" s="66"/>
      <c r="BB398" s="66"/>
      <c r="BC398" s="66"/>
      <c r="BD398" s="66"/>
      <c r="BE398" s="66"/>
      <c r="BF398" s="66"/>
      <c r="BG398" s="66"/>
      <c r="BH398" s="66"/>
      <c r="BI398" s="66"/>
      <c r="BJ398" s="66"/>
      <c r="BK398" s="66"/>
      <c r="BL398" s="66"/>
      <c r="BM398" s="66"/>
      <c r="BN398" s="66"/>
      <c r="BO398" s="66"/>
      <c r="BP398" s="66"/>
      <c r="BQ398" s="66"/>
      <c r="BR398" s="66"/>
      <c r="BS398" s="66"/>
      <c r="BT398" s="66"/>
      <c r="BU398" s="66"/>
      <c r="BV398" s="66"/>
      <c r="BW398" s="66"/>
      <c r="BX398" s="66"/>
      <c r="BY398" s="66"/>
      <c r="BZ398" s="66"/>
      <c r="CA398" s="66"/>
      <c r="CB398" s="66"/>
      <c r="CC398" s="66"/>
      <c r="CD398" s="66"/>
      <c r="CE398" s="66"/>
      <c r="CF398" s="66"/>
      <c r="CG398" s="66"/>
      <c r="CH398" s="66"/>
      <c r="CI398" s="66"/>
      <c r="CJ398" s="66"/>
      <c r="CK398" s="66"/>
      <c r="CL398" s="66"/>
      <c r="CM398" s="66"/>
      <c r="CN398" s="66"/>
      <c r="CO398" s="66"/>
      <c r="CP398" s="66"/>
      <c r="CQ398" s="66"/>
      <c r="CR398" s="66"/>
      <c r="CS398" s="66"/>
      <c r="CT398" s="66"/>
      <c r="CU398" s="66"/>
      <c r="CV398" s="66"/>
      <c r="CW398" s="66"/>
      <c r="CX398" s="66"/>
      <c r="CY398" s="66"/>
      <c r="CZ398" s="66"/>
      <c r="DA398" s="66"/>
      <c r="DB398" s="66"/>
      <c r="DC398" s="66"/>
      <c r="DD398" s="66"/>
      <c r="DE398" s="66"/>
      <c r="DF398" s="66"/>
      <c r="DG398" s="66"/>
      <c r="DH398" s="66"/>
      <c r="DI398" s="66"/>
      <c r="DJ398" s="66"/>
      <c r="DK398" s="66"/>
      <c r="DL398" s="66"/>
      <c r="DM398" s="66"/>
      <c r="DN398" s="66"/>
      <c r="DO398" s="66"/>
      <c r="DP398" s="66"/>
      <c r="DQ398" s="66"/>
      <c r="DR398" s="66"/>
      <c r="DS398" s="66"/>
      <c r="DT398" s="66"/>
      <c r="DU398" s="66"/>
      <c r="DV398" s="66"/>
      <c r="DW398" s="66"/>
      <c r="DX398" s="66"/>
      <c r="DY398" s="66"/>
      <c r="DZ398" s="66"/>
      <c r="EA398" s="66"/>
      <c r="EB398" s="66"/>
      <c r="EC398" s="66"/>
      <c r="ED398" s="66"/>
      <c r="EE398" s="66"/>
      <c r="EF398" s="66"/>
      <c r="EG398" s="66"/>
      <c r="EH398" s="66"/>
      <c r="EI398" s="66"/>
      <c r="EJ398" s="66"/>
      <c r="EK398" s="66"/>
      <c r="EL398" s="66"/>
      <c r="EM398" s="66"/>
      <c r="EN398" s="66"/>
      <c r="EO398" s="66"/>
      <c r="EP398" s="66"/>
    </row>
    <row r="399">
      <c r="A399" s="66"/>
      <c r="B399" s="66"/>
      <c r="C399" s="66"/>
      <c r="D399" s="66"/>
      <c r="E399" s="66"/>
      <c r="F399" s="66"/>
      <c r="G399" s="159"/>
      <c r="H399" s="159"/>
      <c r="I399" s="66"/>
      <c r="J399" s="160"/>
      <c r="K399" s="161"/>
      <c r="L399" s="161"/>
      <c r="M399" s="162"/>
      <c r="N399" s="162"/>
      <c r="O399" s="161"/>
      <c r="P399" s="161"/>
      <c r="Q399" s="161"/>
      <c r="R399" s="161"/>
      <c r="S399" s="163"/>
      <c r="T399" s="163"/>
      <c r="U399" s="163"/>
      <c r="V399" s="163"/>
      <c r="W399" s="164"/>
      <c r="X399" s="163"/>
      <c r="Y399" s="163"/>
      <c r="Z399" s="163"/>
      <c r="AA399" s="163"/>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c r="AZ399" s="66"/>
      <c r="BA399" s="66"/>
      <c r="BB399" s="66"/>
      <c r="BC399" s="66"/>
      <c r="BD399" s="66"/>
      <c r="BE399" s="66"/>
      <c r="BF399" s="66"/>
      <c r="BG399" s="66"/>
      <c r="BH399" s="66"/>
      <c r="BI399" s="66"/>
      <c r="BJ399" s="66"/>
      <c r="BK399" s="66"/>
      <c r="BL399" s="66"/>
      <c r="BM399" s="66"/>
      <c r="BN399" s="66"/>
      <c r="BO399" s="66"/>
      <c r="BP399" s="66"/>
      <c r="BQ399" s="66"/>
      <c r="BR399" s="66"/>
      <c r="BS399" s="66"/>
      <c r="BT399" s="66"/>
      <c r="BU399" s="66"/>
      <c r="BV399" s="66"/>
      <c r="BW399" s="66"/>
      <c r="BX399" s="66"/>
      <c r="BY399" s="66"/>
      <c r="BZ399" s="66"/>
      <c r="CA399" s="66"/>
      <c r="CB399" s="66"/>
      <c r="CC399" s="66"/>
      <c r="CD399" s="66"/>
      <c r="CE399" s="66"/>
      <c r="CF399" s="66"/>
      <c r="CG399" s="66"/>
      <c r="CH399" s="66"/>
      <c r="CI399" s="66"/>
      <c r="CJ399" s="66"/>
      <c r="CK399" s="66"/>
      <c r="CL399" s="66"/>
      <c r="CM399" s="66"/>
      <c r="CN399" s="66"/>
      <c r="CO399" s="66"/>
      <c r="CP399" s="66"/>
      <c r="CQ399" s="66"/>
      <c r="CR399" s="66"/>
      <c r="CS399" s="66"/>
      <c r="CT399" s="66"/>
      <c r="CU399" s="66"/>
      <c r="CV399" s="66"/>
      <c r="CW399" s="66"/>
      <c r="CX399" s="66"/>
      <c r="CY399" s="66"/>
      <c r="CZ399" s="66"/>
      <c r="DA399" s="66"/>
      <c r="DB399" s="66"/>
      <c r="DC399" s="66"/>
      <c r="DD399" s="66"/>
      <c r="DE399" s="66"/>
      <c r="DF399" s="66"/>
      <c r="DG399" s="66"/>
      <c r="DH399" s="66"/>
      <c r="DI399" s="66"/>
      <c r="DJ399" s="66"/>
      <c r="DK399" s="66"/>
      <c r="DL399" s="66"/>
      <c r="DM399" s="66"/>
      <c r="DN399" s="66"/>
      <c r="DO399" s="66"/>
      <c r="DP399" s="66"/>
      <c r="DQ399" s="66"/>
      <c r="DR399" s="66"/>
      <c r="DS399" s="66"/>
      <c r="DT399" s="66"/>
      <c r="DU399" s="66"/>
      <c r="DV399" s="66"/>
      <c r="DW399" s="66"/>
      <c r="DX399" s="66"/>
      <c r="DY399" s="66"/>
      <c r="DZ399" s="66"/>
      <c r="EA399" s="66"/>
      <c r="EB399" s="66"/>
      <c r="EC399" s="66"/>
      <c r="ED399" s="66"/>
      <c r="EE399" s="66"/>
      <c r="EF399" s="66"/>
      <c r="EG399" s="66"/>
      <c r="EH399" s="66"/>
      <c r="EI399" s="66"/>
      <c r="EJ399" s="66"/>
      <c r="EK399" s="66"/>
      <c r="EL399" s="66"/>
      <c r="EM399" s="66"/>
      <c r="EN399" s="66"/>
      <c r="EO399" s="66"/>
      <c r="EP399" s="66"/>
    </row>
    <row r="400">
      <c r="A400" s="66"/>
      <c r="B400" s="66"/>
      <c r="C400" s="66"/>
      <c r="D400" s="66"/>
      <c r="E400" s="66"/>
      <c r="F400" s="66"/>
      <c r="G400" s="159"/>
      <c r="H400" s="159"/>
      <c r="I400" s="66"/>
      <c r="J400" s="160"/>
      <c r="K400" s="161"/>
      <c r="L400" s="161"/>
      <c r="M400" s="162"/>
      <c r="N400" s="162"/>
      <c r="O400" s="161"/>
      <c r="P400" s="161"/>
      <c r="Q400" s="161"/>
      <c r="R400" s="161"/>
      <c r="S400" s="163"/>
      <c r="T400" s="163"/>
      <c r="U400" s="163"/>
      <c r="V400" s="163"/>
      <c r="W400" s="164"/>
      <c r="X400" s="163"/>
      <c r="Y400" s="163"/>
      <c r="Z400" s="163"/>
      <c r="AA400" s="163"/>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c r="AZ400" s="66"/>
      <c r="BA400" s="66"/>
      <c r="BB400" s="66"/>
      <c r="BC400" s="66"/>
      <c r="BD400" s="66"/>
      <c r="BE400" s="66"/>
      <c r="BF400" s="66"/>
      <c r="BG400" s="66"/>
      <c r="BH400" s="66"/>
      <c r="BI400" s="66"/>
      <c r="BJ400" s="66"/>
      <c r="BK400" s="66"/>
      <c r="BL400" s="66"/>
      <c r="BM400" s="66"/>
      <c r="BN400" s="66"/>
      <c r="BO400" s="66"/>
      <c r="BP400" s="66"/>
      <c r="BQ400" s="66"/>
      <c r="BR400" s="66"/>
      <c r="BS400" s="66"/>
      <c r="BT400" s="66"/>
      <c r="BU400" s="66"/>
      <c r="BV400" s="66"/>
      <c r="BW400" s="66"/>
      <c r="BX400" s="66"/>
      <c r="BY400" s="66"/>
      <c r="BZ400" s="66"/>
      <c r="CA400" s="66"/>
      <c r="CB400" s="66"/>
      <c r="CC400" s="66"/>
      <c r="CD400" s="66"/>
      <c r="CE400" s="66"/>
      <c r="CF400" s="66"/>
      <c r="CG400" s="66"/>
      <c r="CH400" s="66"/>
      <c r="CI400" s="66"/>
      <c r="CJ400" s="66"/>
      <c r="CK400" s="66"/>
      <c r="CL400" s="66"/>
      <c r="CM400" s="66"/>
      <c r="CN400" s="66"/>
      <c r="CO400" s="66"/>
      <c r="CP400" s="66"/>
      <c r="CQ400" s="66"/>
      <c r="CR400" s="66"/>
      <c r="CS400" s="66"/>
      <c r="CT400" s="66"/>
      <c r="CU400" s="66"/>
      <c r="CV400" s="66"/>
      <c r="CW400" s="66"/>
      <c r="CX400" s="66"/>
      <c r="CY400" s="66"/>
      <c r="CZ400" s="66"/>
      <c r="DA400" s="66"/>
      <c r="DB400" s="66"/>
      <c r="DC400" s="66"/>
      <c r="DD400" s="66"/>
      <c r="DE400" s="66"/>
      <c r="DF400" s="66"/>
      <c r="DG400" s="66"/>
      <c r="DH400" s="66"/>
      <c r="DI400" s="66"/>
      <c r="DJ400" s="66"/>
      <c r="DK400" s="66"/>
      <c r="DL400" s="66"/>
      <c r="DM400" s="66"/>
      <c r="DN400" s="66"/>
      <c r="DO400" s="66"/>
      <c r="DP400" s="66"/>
      <c r="DQ400" s="66"/>
      <c r="DR400" s="66"/>
      <c r="DS400" s="66"/>
      <c r="DT400" s="66"/>
      <c r="DU400" s="66"/>
      <c r="DV400" s="66"/>
      <c r="DW400" s="66"/>
      <c r="DX400" s="66"/>
      <c r="DY400" s="66"/>
      <c r="DZ400" s="66"/>
      <c r="EA400" s="66"/>
      <c r="EB400" s="66"/>
      <c r="EC400" s="66"/>
      <c r="ED400" s="66"/>
      <c r="EE400" s="66"/>
      <c r="EF400" s="66"/>
      <c r="EG400" s="66"/>
      <c r="EH400" s="66"/>
      <c r="EI400" s="66"/>
      <c r="EJ400" s="66"/>
      <c r="EK400" s="66"/>
      <c r="EL400" s="66"/>
      <c r="EM400" s="66"/>
      <c r="EN400" s="66"/>
      <c r="EO400" s="66"/>
      <c r="EP400" s="66"/>
    </row>
    <row r="401">
      <c r="A401" s="66"/>
      <c r="B401" s="66"/>
      <c r="C401" s="66"/>
      <c r="D401" s="66"/>
      <c r="E401" s="66"/>
      <c r="F401" s="66"/>
      <c r="G401" s="159"/>
      <c r="H401" s="159"/>
      <c r="I401" s="66"/>
      <c r="J401" s="160"/>
      <c r="K401" s="161"/>
      <c r="L401" s="161"/>
      <c r="M401" s="162"/>
      <c r="N401" s="162"/>
      <c r="O401" s="161"/>
      <c r="P401" s="161"/>
      <c r="Q401" s="161"/>
      <c r="R401" s="161"/>
      <c r="S401" s="163"/>
      <c r="T401" s="163"/>
      <c r="U401" s="163"/>
      <c r="V401" s="163"/>
      <c r="W401" s="164"/>
      <c r="X401" s="163"/>
      <c r="Y401" s="163"/>
      <c r="Z401" s="163"/>
      <c r="AA401" s="163"/>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X401" s="66"/>
      <c r="AY401" s="66"/>
      <c r="AZ401" s="66"/>
      <c r="BA401" s="66"/>
      <c r="BB401" s="66"/>
      <c r="BC401" s="66"/>
      <c r="BD401" s="66"/>
      <c r="BE401" s="66"/>
      <c r="BF401" s="66"/>
      <c r="BG401" s="66"/>
      <c r="BH401" s="66"/>
      <c r="BI401" s="66"/>
      <c r="BJ401" s="66"/>
      <c r="BK401" s="66"/>
      <c r="BL401" s="66"/>
      <c r="BM401" s="66"/>
      <c r="BN401" s="66"/>
      <c r="BO401" s="66"/>
      <c r="BP401" s="66"/>
      <c r="BQ401" s="66"/>
      <c r="BR401" s="66"/>
      <c r="BS401" s="66"/>
      <c r="BT401" s="66"/>
      <c r="BU401" s="66"/>
      <c r="BV401" s="66"/>
      <c r="BW401" s="66"/>
      <c r="BX401" s="66"/>
      <c r="BY401" s="66"/>
      <c r="BZ401" s="66"/>
      <c r="CA401" s="66"/>
      <c r="CB401" s="66"/>
      <c r="CC401" s="66"/>
      <c r="CD401" s="66"/>
      <c r="CE401" s="66"/>
      <c r="CF401" s="66"/>
      <c r="CG401" s="66"/>
      <c r="CH401" s="66"/>
      <c r="CI401" s="66"/>
      <c r="CJ401" s="66"/>
      <c r="CK401" s="66"/>
      <c r="CL401" s="66"/>
      <c r="CM401" s="66"/>
      <c r="CN401" s="66"/>
      <c r="CO401" s="66"/>
      <c r="CP401" s="66"/>
      <c r="CQ401" s="66"/>
      <c r="CR401" s="66"/>
      <c r="CS401" s="66"/>
      <c r="CT401" s="66"/>
      <c r="CU401" s="66"/>
      <c r="CV401" s="66"/>
      <c r="CW401" s="66"/>
      <c r="CX401" s="66"/>
      <c r="CY401" s="66"/>
      <c r="CZ401" s="66"/>
      <c r="DA401" s="66"/>
      <c r="DB401" s="66"/>
      <c r="DC401" s="66"/>
      <c r="DD401" s="66"/>
      <c r="DE401" s="66"/>
      <c r="DF401" s="66"/>
      <c r="DG401" s="66"/>
      <c r="DH401" s="66"/>
      <c r="DI401" s="66"/>
      <c r="DJ401" s="66"/>
      <c r="DK401" s="66"/>
      <c r="DL401" s="66"/>
      <c r="DM401" s="66"/>
      <c r="DN401" s="66"/>
      <c r="DO401" s="66"/>
      <c r="DP401" s="66"/>
      <c r="DQ401" s="66"/>
      <c r="DR401" s="66"/>
      <c r="DS401" s="66"/>
      <c r="DT401" s="66"/>
      <c r="DU401" s="66"/>
      <c r="DV401" s="66"/>
      <c r="DW401" s="66"/>
      <c r="DX401" s="66"/>
      <c r="DY401" s="66"/>
      <c r="DZ401" s="66"/>
      <c r="EA401" s="66"/>
      <c r="EB401" s="66"/>
      <c r="EC401" s="66"/>
      <c r="ED401" s="66"/>
      <c r="EE401" s="66"/>
      <c r="EF401" s="66"/>
      <c r="EG401" s="66"/>
      <c r="EH401" s="66"/>
      <c r="EI401" s="66"/>
      <c r="EJ401" s="66"/>
      <c r="EK401" s="66"/>
      <c r="EL401" s="66"/>
      <c r="EM401" s="66"/>
      <c r="EN401" s="66"/>
      <c r="EO401" s="66"/>
      <c r="EP401" s="66"/>
    </row>
    <row r="402">
      <c r="A402" s="66"/>
      <c r="B402" s="66"/>
      <c r="C402" s="66"/>
      <c r="D402" s="66"/>
      <c r="E402" s="66"/>
      <c r="F402" s="66"/>
      <c r="G402" s="159"/>
      <c r="H402" s="159"/>
      <c r="I402" s="66"/>
      <c r="J402" s="160"/>
      <c r="K402" s="161"/>
      <c r="L402" s="161"/>
      <c r="M402" s="162"/>
      <c r="N402" s="162"/>
      <c r="O402" s="161"/>
      <c r="P402" s="161"/>
      <c r="Q402" s="161"/>
      <c r="R402" s="161"/>
      <c r="S402" s="163"/>
      <c r="T402" s="163"/>
      <c r="U402" s="163"/>
      <c r="V402" s="163"/>
      <c r="W402" s="164"/>
      <c r="X402" s="163"/>
      <c r="Y402" s="163"/>
      <c r="Z402" s="163"/>
      <c r="AA402" s="163"/>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c r="AZ402" s="66"/>
      <c r="BA402" s="66"/>
      <c r="BB402" s="66"/>
      <c r="BC402" s="66"/>
      <c r="BD402" s="66"/>
      <c r="BE402" s="66"/>
      <c r="BF402" s="66"/>
      <c r="BG402" s="66"/>
      <c r="BH402" s="66"/>
      <c r="BI402" s="66"/>
      <c r="BJ402" s="66"/>
      <c r="BK402" s="66"/>
      <c r="BL402" s="66"/>
      <c r="BM402" s="66"/>
      <c r="BN402" s="66"/>
      <c r="BO402" s="66"/>
      <c r="BP402" s="66"/>
      <c r="BQ402" s="66"/>
      <c r="BR402" s="66"/>
      <c r="BS402" s="66"/>
      <c r="BT402" s="66"/>
      <c r="BU402" s="66"/>
      <c r="BV402" s="66"/>
      <c r="BW402" s="66"/>
      <c r="BX402" s="66"/>
      <c r="BY402" s="66"/>
      <c r="BZ402" s="66"/>
      <c r="CA402" s="66"/>
      <c r="CB402" s="66"/>
      <c r="CC402" s="66"/>
      <c r="CD402" s="66"/>
      <c r="CE402" s="66"/>
      <c r="CF402" s="66"/>
      <c r="CG402" s="66"/>
      <c r="CH402" s="66"/>
      <c r="CI402" s="66"/>
      <c r="CJ402" s="66"/>
      <c r="CK402" s="66"/>
      <c r="CL402" s="66"/>
      <c r="CM402" s="66"/>
      <c r="CN402" s="66"/>
      <c r="CO402" s="66"/>
      <c r="CP402" s="66"/>
      <c r="CQ402" s="66"/>
      <c r="CR402" s="66"/>
      <c r="CS402" s="66"/>
      <c r="CT402" s="66"/>
      <c r="CU402" s="66"/>
      <c r="CV402" s="66"/>
      <c r="CW402" s="66"/>
      <c r="CX402" s="66"/>
      <c r="CY402" s="66"/>
      <c r="CZ402" s="66"/>
      <c r="DA402" s="66"/>
      <c r="DB402" s="66"/>
      <c r="DC402" s="66"/>
      <c r="DD402" s="66"/>
      <c r="DE402" s="66"/>
      <c r="DF402" s="66"/>
      <c r="DG402" s="66"/>
      <c r="DH402" s="66"/>
      <c r="DI402" s="66"/>
      <c r="DJ402" s="66"/>
      <c r="DK402" s="66"/>
      <c r="DL402" s="66"/>
      <c r="DM402" s="66"/>
      <c r="DN402" s="66"/>
      <c r="DO402" s="66"/>
      <c r="DP402" s="66"/>
      <c r="DQ402" s="66"/>
      <c r="DR402" s="66"/>
      <c r="DS402" s="66"/>
      <c r="DT402" s="66"/>
      <c r="DU402" s="66"/>
      <c r="DV402" s="66"/>
      <c r="DW402" s="66"/>
      <c r="DX402" s="66"/>
      <c r="DY402" s="66"/>
      <c r="DZ402" s="66"/>
      <c r="EA402" s="66"/>
      <c r="EB402" s="66"/>
      <c r="EC402" s="66"/>
      <c r="ED402" s="66"/>
      <c r="EE402" s="66"/>
      <c r="EF402" s="66"/>
      <c r="EG402" s="66"/>
      <c r="EH402" s="66"/>
      <c r="EI402" s="66"/>
      <c r="EJ402" s="66"/>
      <c r="EK402" s="66"/>
      <c r="EL402" s="66"/>
      <c r="EM402" s="66"/>
      <c r="EN402" s="66"/>
      <c r="EO402" s="66"/>
      <c r="EP402" s="66"/>
    </row>
    <row r="403">
      <c r="A403" s="66"/>
      <c r="B403" s="66"/>
      <c r="C403" s="66"/>
      <c r="D403" s="66"/>
      <c r="E403" s="66"/>
      <c r="F403" s="66"/>
      <c r="G403" s="159"/>
      <c r="H403" s="159"/>
      <c r="I403" s="66"/>
      <c r="J403" s="160"/>
      <c r="K403" s="161"/>
      <c r="L403" s="161"/>
      <c r="M403" s="162"/>
      <c r="N403" s="162"/>
      <c r="O403" s="161"/>
      <c r="P403" s="161"/>
      <c r="Q403" s="161"/>
      <c r="R403" s="161"/>
      <c r="S403" s="163"/>
      <c r="T403" s="163"/>
      <c r="U403" s="163"/>
      <c r="V403" s="163"/>
      <c r="W403" s="164"/>
      <c r="X403" s="163"/>
      <c r="Y403" s="163"/>
      <c r="Z403" s="163"/>
      <c r="AA403" s="163"/>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X403" s="66"/>
      <c r="AY403" s="66"/>
      <c r="AZ403" s="66"/>
      <c r="BA403" s="66"/>
      <c r="BB403" s="66"/>
      <c r="BC403" s="66"/>
      <c r="BD403" s="66"/>
      <c r="BE403" s="66"/>
      <c r="BF403" s="66"/>
      <c r="BG403" s="66"/>
      <c r="BH403" s="66"/>
      <c r="BI403" s="66"/>
      <c r="BJ403" s="66"/>
      <c r="BK403" s="66"/>
      <c r="BL403" s="66"/>
      <c r="BM403" s="66"/>
      <c r="BN403" s="66"/>
      <c r="BO403" s="66"/>
      <c r="BP403" s="66"/>
      <c r="BQ403" s="66"/>
      <c r="BR403" s="66"/>
      <c r="BS403" s="66"/>
      <c r="BT403" s="66"/>
      <c r="BU403" s="66"/>
      <c r="BV403" s="66"/>
      <c r="BW403" s="66"/>
      <c r="BX403" s="66"/>
      <c r="BY403" s="66"/>
      <c r="BZ403" s="66"/>
      <c r="CA403" s="66"/>
      <c r="CB403" s="66"/>
      <c r="CC403" s="66"/>
      <c r="CD403" s="66"/>
      <c r="CE403" s="66"/>
      <c r="CF403" s="66"/>
      <c r="CG403" s="66"/>
      <c r="CH403" s="66"/>
      <c r="CI403" s="66"/>
      <c r="CJ403" s="66"/>
      <c r="CK403" s="66"/>
      <c r="CL403" s="66"/>
      <c r="CM403" s="66"/>
      <c r="CN403" s="66"/>
      <c r="CO403" s="66"/>
      <c r="CP403" s="66"/>
      <c r="CQ403" s="66"/>
      <c r="CR403" s="66"/>
      <c r="CS403" s="66"/>
      <c r="CT403" s="66"/>
      <c r="CU403" s="66"/>
      <c r="CV403" s="66"/>
      <c r="CW403" s="66"/>
      <c r="CX403" s="66"/>
      <c r="CY403" s="66"/>
      <c r="CZ403" s="66"/>
      <c r="DA403" s="66"/>
      <c r="DB403" s="66"/>
      <c r="DC403" s="66"/>
      <c r="DD403" s="66"/>
      <c r="DE403" s="66"/>
      <c r="DF403" s="66"/>
      <c r="DG403" s="66"/>
      <c r="DH403" s="66"/>
      <c r="DI403" s="66"/>
      <c r="DJ403" s="66"/>
      <c r="DK403" s="66"/>
      <c r="DL403" s="66"/>
      <c r="DM403" s="66"/>
      <c r="DN403" s="66"/>
      <c r="DO403" s="66"/>
      <c r="DP403" s="66"/>
      <c r="DQ403" s="66"/>
      <c r="DR403" s="66"/>
      <c r="DS403" s="66"/>
      <c r="DT403" s="66"/>
      <c r="DU403" s="66"/>
      <c r="DV403" s="66"/>
      <c r="DW403" s="66"/>
      <c r="DX403" s="66"/>
      <c r="DY403" s="66"/>
      <c r="DZ403" s="66"/>
      <c r="EA403" s="66"/>
      <c r="EB403" s="66"/>
      <c r="EC403" s="66"/>
      <c r="ED403" s="66"/>
      <c r="EE403" s="66"/>
      <c r="EF403" s="66"/>
      <c r="EG403" s="66"/>
      <c r="EH403" s="66"/>
      <c r="EI403" s="66"/>
      <c r="EJ403" s="66"/>
      <c r="EK403" s="66"/>
      <c r="EL403" s="66"/>
      <c r="EM403" s="66"/>
      <c r="EN403" s="66"/>
      <c r="EO403" s="66"/>
      <c r="EP403" s="66"/>
    </row>
    <row r="404">
      <c r="A404" s="66"/>
      <c r="B404" s="66"/>
      <c r="C404" s="66"/>
      <c r="D404" s="66"/>
      <c r="E404" s="66"/>
      <c r="F404" s="66"/>
      <c r="G404" s="159"/>
      <c r="H404" s="159"/>
      <c r="I404" s="66"/>
      <c r="J404" s="160"/>
      <c r="K404" s="161"/>
      <c r="L404" s="161"/>
      <c r="M404" s="162"/>
      <c r="N404" s="162"/>
      <c r="O404" s="161"/>
      <c r="P404" s="161"/>
      <c r="Q404" s="161"/>
      <c r="R404" s="161"/>
      <c r="S404" s="163"/>
      <c r="T404" s="163"/>
      <c r="U404" s="163"/>
      <c r="V404" s="163"/>
      <c r="W404" s="164"/>
      <c r="X404" s="163"/>
      <c r="Y404" s="163"/>
      <c r="Z404" s="163"/>
      <c r="AA404" s="163"/>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c r="AZ404" s="66"/>
      <c r="BA404" s="66"/>
      <c r="BB404" s="66"/>
      <c r="BC404" s="66"/>
      <c r="BD404" s="66"/>
      <c r="BE404" s="66"/>
      <c r="BF404" s="66"/>
      <c r="BG404" s="66"/>
      <c r="BH404" s="66"/>
      <c r="BI404" s="66"/>
      <c r="BJ404" s="66"/>
      <c r="BK404" s="66"/>
      <c r="BL404" s="66"/>
      <c r="BM404" s="66"/>
      <c r="BN404" s="66"/>
      <c r="BO404" s="66"/>
      <c r="BP404" s="66"/>
      <c r="BQ404" s="66"/>
      <c r="BR404" s="66"/>
      <c r="BS404" s="66"/>
      <c r="BT404" s="66"/>
      <c r="BU404" s="66"/>
      <c r="BV404" s="66"/>
      <c r="BW404" s="66"/>
      <c r="BX404" s="66"/>
      <c r="BY404" s="66"/>
      <c r="BZ404" s="66"/>
      <c r="CA404" s="66"/>
      <c r="CB404" s="66"/>
      <c r="CC404" s="66"/>
      <c r="CD404" s="66"/>
      <c r="CE404" s="66"/>
      <c r="CF404" s="66"/>
      <c r="CG404" s="66"/>
      <c r="CH404" s="66"/>
      <c r="CI404" s="66"/>
      <c r="CJ404" s="66"/>
      <c r="CK404" s="66"/>
      <c r="CL404" s="66"/>
      <c r="CM404" s="66"/>
      <c r="CN404" s="66"/>
      <c r="CO404" s="66"/>
      <c r="CP404" s="66"/>
      <c r="CQ404" s="66"/>
      <c r="CR404" s="66"/>
      <c r="CS404" s="66"/>
      <c r="CT404" s="66"/>
      <c r="CU404" s="66"/>
      <c r="CV404" s="66"/>
      <c r="CW404" s="66"/>
      <c r="CX404" s="66"/>
      <c r="CY404" s="66"/>
      <c r="CZ404" s="66"/>
      <c r="DA404" s="66"/>
      <c r="DB404" s="66"/>
      <c r="DC404" s="66"/>
      <c r="DD404" s="66"/>
      <c r="DE404" s="66"/>
      <c r="DF404" s="66"/>
      <c r="DG404" s="66"/>
      <c r="DH404" s="66"/>
      <c r="DI404" s="66"/>
      <c r="DJ404" s="66"/>
      <c r="DK404" s="66"/>
      <c r="DL404" s="66"/>
      <c r="DM404" s="66"/>
      <c r="DN404" s="66"/>
      <c r="DO404" s="66"/>
      <c r="DP404" s="66"/>
      <c r="DQ404" s="66"/>
      <c r="DR404" s="66"/>
      <c r="DS404" s="66"/>
      <c r="DT404" s="66"/>
      <c r="DU404" s="66"/>
      <c r="DV404" s="66"/>
      <c r="DW404" s="66"/>
      <c r="DX404" s="66"/>
      <c r="DY404" s="66"/>
      <c r="DZ404" s="66"/>
      <c r="EA404" s="66"/>
      <c r="EB404" s="66"/>
      <c r="EC404" s="66"/>
      <c r="ED404" s="66"/>
      <c r="EE404" s="66"/>
      <c r="EF404" s="66"/>
      <c r="EG404" s="66"/>
      <c r="EH404" s="66"/>
      <c r="EI404" s="66"/>
      <c r="EJ404" s="66"/>
      <c r="EK404" s="66"/>
      <c r="EL404" s="66"/>
      <c r="EM404" s="66"/>
      <c r="EN404" s="66"/>
      <c r="EO404" s="66"/>
      <c r="EP404" s="66"/>
    </row>
    <row r="405">
      <c r="A405" s="66"/>
      <c r="B405" s="66"/>
      <c r="C405" s="66"/>
      <c r="D405" s="66"/>
      <c r="E405" s="66"/>
      <c r="F405" s="66"/>
      <c r="G405" s="159"/>
      <c r="H405" s="159"/>
      <c r="I405" s="66"/>
      <c r="J405" s="160"/>
      <c r="K405" s="161"/>
      <c r="L405" s="161"/>
      <c r="M405" s="162"/>
      <c r="N405" s="162"/>
      <c r="O405" s="161"/>
      <c r="P405" s="161"/>
      <c r="Q405" s="161"/>
      <c r="R405" s="161"/>
      <c r="S405" s="163"/>
      <c r="T405" s="163"/>
      <c r="U405" s="163"/>
      <c r="V405" s="163"/>
      <c r="W405" s="164"/>
      <c r="X405" s="163"/>
      <c r="Y405" s="163"/>
      <c r="Z405" s="163"/>
      <c r="AA405" s="163"/>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c r="AZ405" s="66"/>
      <c r="BA405" s="66"/>
      <c r="BB405" s="66"/>
      <c r="BC405" s="66"/>
      <c r="BD405" s="66"/>
      <c r="BE405" s="66"/>
      <c r="BF405" s="66"/>
      <c r="BG405" s="66"/>
      <c r="BH405" s="66"/>
      <c r="BI405" s="66"/>
      <c r="BJ405" s="66"/>
      <c r="BK405" s="66"/>
      <c r="BL405" s="66"/>
      <c r="BM405" s="66"/>
      <c r="BN405" s="66"/>
      <c r="BO405" s="66"/>
      <c r="BP405" s="66"/>
      <c r="BQ405" s="66"/>
      <c r="BR405" s="66"/>
      <c r="BS405" s="66"/>
      <c r="BT405" s="66"/>
      <c r="BU405" s="66"/>
      <c r="BV405" s="66"/>
      <c r="BW405" s="66"/>
      <c r="BX405" s="66"/>
      <c r="BY405" s="66"/>
      <c r="BZ405" s="66"/>
      <c r="CA405" s="66"/>
      <c r="CB405" s="66"/>
      <c r="CC405" s="66"/>
      <c r="CD405" s="66"/>
      <c r="CE405" s="66"/>
      <c r="CF405" s="66"/>
      <c r="CG405" s="66"/>
      <c r="CH405" s="66"/>
      <c r="CI405" s="66"/>
      <c r="CJ405" s="66"/>
      <c r="CK405" s="66"/>
      <c r="CL405" s="66"/>
      <c r="CM405" s="66"/>
      <c r="CN405" s="66"/>
      <c r="CO405" s="66"/>
      <c r="CP405" s="66"/>
      <c r="CQ405" s="66"/>
      <c r="CR405" s="66"/>
      <c r="CS405" s="66"/>
      <c r="CT405" s="66"/>
      <c r="CU405" s="66"/>
      <c r="CV405" s="66"/>
      <c r="CW405" s="66"/>
      <c r="CX405" s="66"/>
      <c r="CY405" s="66"/>
      <c r="CZ405" s="66"/>
      <c r="DA405" s="66"/>
      <c r="DB405" s="66"/>
      <c r="DC405" s="66"/>
      <c r="DD405" s="66"/>
      <c r="DE405" s="66"/>
      <c r="DF405" s="66"/>
      <c r="DG405" s="66"/>
      <c r="DH405" s="66"/>
      <c r="DI405" s="66"/>
      <c r="DJ405" s="66"/>
      <c r="DK405" s="66"/>
      <c r="DL405" s="66"/>
      <c r="DM405" s="66"/>
      <c r="DN405" s="66"/>
      <c r="DO405" s="66"/>
      <c r="DP405" s="66"/>
      <c r="DQ405" s="66"/>
      <c r="DR405" s="66"/>
      <c r="DS405" s="66"/>
      <c r="DT405" s="66"/>
      <c r="DU405" s="66"/>
      <c r="DV405" s="66"/>
      <c r="DW405" s="66"/>
      <c r="DX405" s="66"/>
      <c r="DY405" s="66"/>
      <c r="DZ405" s="66"/>
      <c r="EA405" s="66"/>
      <c r="EB405" s="66"/>
      <c r="EC405" s="66"/>
      <c r="ED405" s="66"/>
      <c r="EE405" s="66"/>
      <c r="EF405" s="66"/>
      <c r="EG405" s="66"/>
      <c r="EH405" s="66"/>
      <c r="EI405" s="66"/>
      <c r="EJ405" s="66"/>
      <c r="EK405" s="66"/>
      <c r="EL405" s="66"/>
      <c r="EM405" s="66"/>
      <c r="EN405" s="66"/>
      <c r="EO405" s="66"/>
      <c r="EP405" s="66"/>
    </row>
    <row r="406">
      <c r="A406" s="66"/>
      <c r="B406" s="66"/>
      <c r="C406" s="66"/>
      <c r="D406" s="66"/>
      <c r="E406" s="66"/>
      <c r="F406" s="66"/>
      <c r="G406" s="159"/>
      <c r="H406" s="159"/>
      <c r="I406" s="66"/>
      <c r="J406" s="160"/>
      <c r="K406" s="161"/>
      <c r="L406" s="161"/>
      <c r="M406" s="162"/>
      <c r="N406" s="162"/>
      <c r="O406" s="161"/>
      <c r="P406" s="161"/>
      <c r="Q406" s="161"/>
      <c r="R406" s="161"/>
      <c r="S406" s="163"/>
      <c r="T406" s="163"/>
      <c r="U406" s="163"/>
      <c r="V406" s="163"/>
      <c r="W406" s="164"/>
      <c r="X406" s="163"/>
      <c r="Y406" s="163"/>
      <c r="Z406" s="163"/>
      <c r="AA406" s="163"/>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c r="AZ406" s="66"/>
      <c r="BA406" s="66"/>
      <c r="BB406" s="66"/>
      <c r="BC406" s="66"/>
      <c r="BD406" s="66"/>
      <c r="BE406" s="66"/>
      <c r="BF406" s="66"/>
      <c r="BG406" s="66"/>
      <c r="BH406" s="66"/>
      <c r="BI406" s="66"/>
      <c r="BJ406" s="66"/>
      <c r="BK406" s="66"/>
      <c r="BL406" s="66"/>
      <c r="BM406" s="66"/>
      <c r="BN406" s="66"/>
      <c r="BO406" s="66"/>
      <c r="BP406" s="66"/>
      <c r="BQ406" s="66"/>
      <c r="BR406" s="66"/>
      <c r="BS406" s="66"/>
      <c r="BT406" s="66"/>
      <c r="BU406" s="66"/>
      <c r="BV406" s="66"/>
      <c r="BW406" s="66"/>
      <c r="BX406" s="66"/>
      <c r="BY406" s="66"/>
      <c r="BZ406" s="66"/>
      <c r="CA406" s="66"/>
      <c r="CB406" s="66"/>
      <c r="CC406" s="66"/>
      <c r="CD406" s="66"/>
      <c r="CE406" s="66"/>
      <c r="CF406" s="66"/>
      <c r="CG406" s="66"/>
      <c r="CH406" s="66"/>
      <c r="CI406" s="66"/>
      <c r="CJ406" s="66"/>
      <c r="CK406" s="66"/>
      <c r="CL406" s="66"/>
      <c r="CM406" s="66"/>
      <c r="CN406" s="66"/>
      <c r="CO406" s="66"/>
      <c r="CP406" s="66"/>
      <c r="CQ406" s="66"/>
      <c r="CR406" s="66"/>
      <c r="CS406" s="66"/>
      <c r="CT406" s="66"/>
      <c r="CU406" s="66"/>
      <c r="CV406" s="66"/>
      <c r="CW406" s="66"/>
      <c r="CX406" s="66"/>
      <c r="CY406" s="66"/>
      <c r="CZ406" s="66"/>
      <c r="DA406" s="66"/>
      <c r="DB406" s="66"/>
      <c r="DC406" s="66"/>
      <c r="DD406" s="66"/>
      <c r="DE406" s="66"/>
      <c r="DF406" s="66"/>
      <c r="DG406" s="66"/>
      <c r="DH406" s="66"/>
      <c r="DI406" s="66"/>
      <c r="DJ406" s="66"/>
      <c r="DK406" s="66"/>
      <c r="DL406" s="66"/>
      <c r="DM406" s="66"/>
      <c r="DN406" s="66"/>
      <c r="DO406" s="66"/>
      <c r="DP406" s="66"/>
      <c r="DQ406" s="66"/>
      <c r="DR406" s="66"/>
      <c r="DS406" s="66"/>
      <c r="DT406" s="66"/>
      <c r="DU406" s="66"/>
      <c r="DV406" s="66"/>
      <c r="DW406" s="66"/>
      <c r="DX406" s="66"/>
      <c r="DY406" s="66"/>
      <c r="DZ406" s="66"/>
      <c r="EA406" s="66"/>
      <c r="EB406" s="66"/>
      <c r="EC406" s="66"/>
      <c r="ED406" s="66"/>
      <c r="EE406" s="66"/>
      <c r="EF406" s="66"/>
      <c r="EG406" s="66"/>
      <c r="EH406" s="66"/>
      <c r="EI406" s="66"/>
      <c r="EJ406" s="66"/>
      <c r="EK406" s="66"/>
      <c r="EL406" s="66"/>
      <c r="EM406" s="66"/>
      <c r="EN406" s="66"/>
      <c r="EO406" s="66"/>
      <c r="EP406" s="66"/>
    </row>
    <row r="407">
      <c r="A407" s="66"/>
      <c r="B407" s="66"/>
      <c r="C407" s="66"/>
      <c r="D407" s="66"/>
      <c r="E407" s="66"/>
      <c r="F407" s="66"/>
      <c r="G407" s="159"/>
      <c r="H407" s="159"/>
      <c r="I407" s="66"/>
      <c r="J407" s="160"/>
      <c r="K407" s="161"/>
      <c r="L407" s="161"/>
      <c r="M407" s="162"/>
      <c r="N407" s="162"/>
      <c r="O407" s="161"/>
      <c r="P407" s="161"/>
      <c r="Q407" s="161"/>
      <c r="R407" s="161"/>
      <c r="S407" s="163"/>
      <c r="T407" s="163"/>
      <c r="U407" s="163"/>
      <c r="V407" s="163"/>
      <c r="W407" s="164"/>
      <c r="X407" s="163"/>
      <c r="Y407" s="163"/>
      <c r="Z407" s="163"/>
      <c r="AA407" s="163"/>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c r="AZ407" s="66"/>
      <c r="BA407" s="66"/>
      <c r="BB407" s="66"/>
      <c r="BC407" s="66"/>
      <c r="BD407" s="66"/>
      <c r="BE407" s="66"/>
      <c r="BF407" s="66"/>
      <c r="BG407" s="66"/>
      <c r="BH407" s="66"/>
      <c r="BI407" s="66"/>
      <c r="BJ407" s="66"/>
      <c r="BK407" s="66"/>
      <c r="BL407" s="66"/>
      <c r="BM407" s="66"/>
      <c r="BN407" s="66"/>
      <c r="BO407" s="66"/>
      <c r="BP407" s="66"/>
      <c r="BQ407" s="66"/>
      <c r="BR407" s="66"/>
      <c r="BS407" s="66"/>
      <c r="BT407" s="66"/>
      <c r="BU407" s="66"/>
      <c r="BV407" s="66"/>
      <c r="BW407" s="66"/>
      <c r="BX407" s="66"/>
      <c r="BY407" s="66"/>
      <c r="BZ407" s="66"/>
      <c r="CA407" s="66"/>
      <c r="CB407" s="66"/>
      <c r="CC407" s="66"/>
      <c r="CD407" s="66"/>
      <c r="CE407" s="66"/>
      <c r="CF407" s="66"/>
      <c r="CG407" s="66"/>
      <c r="CH407" s="66"/>
      <c r="CI407" s="66"/>
      <c r="CJ407" s="66"/>
      <c r="CK407" s="66"/>
      <c r="CL407" s="66"/>
      <c r="CM407" s="66"/>
      <c r="CN407" s="66"/>
      <c r="CO407" s="66"/>
      <c r="CP407" s="66"/>
      <c r="CQ407" s="66"/>
      <c r="CR407" s="66"/>
      <c r="CS407" s="66"/>
      <c r="CT407" s="66"/>
      <c r="CU407" s="66"/>
      <c r="CV407" s="66"/>
      <c r="CW407" s="66"/>
      <c r="CX407" s="66"/>
      <c r="CY407" s="66"/>
      <c r="CZ407" s="66"/>
      <c r="DA407" s="66"/>
      <c r="DB407" s="66"/>
      <c r="DC407" s="66"/>
      <c r="DD407" s="66"/>
      <c r="DE407" s="66"/>
      <c r="DF407" s="66"/>
      <c r="DG407" s="66"/>
      <c r="DH407" s="66"/>
      <c r="DI407" s="66"/>
      <c r="DJ407" s="66"/>
      <c r="DK407" s="66"/>
      <c r="DL407" s="66"/>
      <c r="DM407" s="66"/>
      <c r="DN407" s="66"/>
      <c r="DO407" s="66"/>
      <c r="DP407" s="66"/>
      <c r="DQ407" s="66"/>
      <c r="DR407" s="66"/>
      <c r="DS407" s="66"/>
      <c r="DT407" s="66"/>
      <c r="DU407" s="66"/>
      <c r="DV407" s="66"/>
      <c r="DW407" s="66"/>
      <c r="DX407" s="66"/>
      <c r="DY407" s="66"/>
      <c r="DZ407" s="66"/>
      <c r="EA407" s="66"/>
      <c r="EB407" s="66"/>
      <c r="EC407" s="66"/>
      <c r="ED407" s="66"/>
      <c r="EE407" s="66"/>
      <c r="EF407" s="66"/>
      <c r="EG407" s="66"/>
      <c r="EH407" s="66"/>
      <c r="EI407" s="66"/>
      <c r="EJ407" s="66"/>
      <c r="EK407" s="66"/>
      <c r="EL407" s="66"/>
      <c r="EM407" s="66"/>
      <c r="EN407" s="66"/>
      <c r="EO407" s="66"/>
      <c r="EP407" s="66"/>
    </row>
    <row r="408">
      <c r="A408" s="66"/>
      <c r="B408" s="66"/>
      <c r="C408" s="66"/>
      <c r="D408" s="66"/>
      <c r="E408" s="66"/>
      <c r="F408" s="66"/>
      <c r="G408" s="159"/>
      <c r="H408" s="159"/>
      <c r="I408" s="66"/>
      <c r="J408" s="160"/>
      <c r="K408" s="161"/>
      <c r="L408" s="161"/>
      <c r="M408" s="162"/>
      <c r="N408" s="162"/>
      <c r="O408" s="161"/>
      <c r="P408" s="161"/>
      <c r="Q408" s="161"/>
      <c r="R408" s="161"/>
      <c r="S408" s="163"/>
      <c r="T408" s="163"/>
      <c r="U408" s="163"/>
      <c r="V408" s="163"/>
      <c r="W408" s="164"/>
      <c r="X408" s="163"/>
      <c r="Y408" s="163"/>
      <c r="Z408" s="163"/>
      <c r="AA408" s="163"/>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c r="AZ408" s="66"/>
      <c r="BA408" s="66"/>
      <c r="BB408" s="66"/>
      <c r="BC408" s="66"/>
      <c r="BD408" s="66"/>
      <c r="BE408" s="66"/>
      <c r="BF408" s="66"/>
      <c r="BG408" s="66"/>
      <c r="BH408" s="66"/>
      <c r="BI408" s="66"/>
      <c r="BJ408" s="66"/>
      <c r="BK408" s="66"/>
      <c r="BL408" s="66"/>
      <c r="BM408" s="66"/>
      <c r="BN408" s="66"/>
      <c r="BO408" s="66"/>
      <c r="BP408" s="66"/>
      <c r="BQ408" s="66"/>
      <c r="BR408" s="66"/>
      <c r="BS408" s="66"/>
      <c r="BT408" s="66"/>
      <c r="BU408" s="66"/>
      <c r="BV408" s="66"/>
      <c r="BW408" s="66"/>
      <c r="BX408" s="66"/>
      <c r="BY408" s="66"/>
      <c r="BZ408" s="66"/>
      <c r="CA408" s="66"/>
      <c r="CB408" s="66"/>
      <c r="CC408" s="66"/>
      <c r="CD408" s="66"/>
      <c r="CE408" s="66"/>
      <c r="CF408" s="66"/>
      <c r="CG408" s="66"/>
      <c r="CH408" s="66"/>
      <c r="CI408" s="66"/>
      <c r="CJ408" s="66"/>
      <c r="CK408" s="66"/>
      <c r="CL408" s="66"/>
      <c r="CM408" s="66"/>
      <c r="CN408" s="66"/>
      <c r="CO408" s="66"/>
      <c r="CP408" s="66"/>
      <c r="CQ408" s="66"/>
      <c r="CR408" s="66"/>
      <c r="CS408" s="66"/>
      <c r="CT408" s="66"/>
      <c r="CU408" s="66"/>
      <c r="CV408" s="66"/>
      <c r="CW408" s="66"/>
      <c r="CX408" s="66"/>
      <c r="CY408" s="66"/>
      <c r="CZ408" s="66"/>
      <c r="DA408" s="66"/>
      <c r="DB408" s="66"/>
      <c r="DC408" s="66"/>
      <c r="DD408" s="66"/>
      <c r="DE408" s="66"/>
      <c r="DF408" s="66"/>
      <c r="DG408" s="66"/>
      <c r="DH408" s="66"/>
      <c r="DI408" s="66"/>
      <c r="DJ408" s="66"/>
      <c r="DK408" s="66"/>
      <c r="DL408" s="66"/>
      <c r="DM408" s="66"/>
      <c r="DN408" s="66"/>
      <c r="DO408" s="66"/>
      <c r="DP408" s="66"/>
      <c r="DQ408" s="66"/>
      <c r="DR408" s="66"/>
      <c r="DS408" s="66"/>
      <c r="DT408" s="66"/>
      <c r="DU408" s="66"/>
      <c r="DV408" s="66"/>
      <c r="DW408" s="66"/>
      <c r="DX408" s="66"/>
      <c r="DY408" s="66"/>
      <c r="DZ408" s="66"/>
      <c r="EA408" s="66"/>
      <c r="EB408" s="66"/>
      <c r="EC408" s="66"/>
      <c r="ED408" s="66"/>
      <c r="EE408" s="66"/>
      <c r="EF408" s="66"/>
      <c r="EG408" s="66"/>
      <c r="EH408" s="66"/>
      <c r="EI408" s="66"/>
      <c r="EJ408" s="66"/>
      <c r="EK408" s="66"/>
      <c r="EL408" s="66"/>
      <c r="EM408" s="66"/>
      <c r="EN408" s="66"/>
      <c r="EO408" s="66"/>
      <c r="EP408" s="66"/>
    </row>
    <row r="409">
      <c r="A409" s="66"/>
      <c r="B409" s="66"/>
      <c r="C409" s="66"/>
      <c r="D409" s="66"/>
      <c r="E409" s="66"/>
      <c r="F409" s="66"/>
      <c r="G409" s="159"/>
      <c r="H409" s="159"/>
      <c r="I409" s="66"/>
      <c r="J409" s="160"/>
      <c r="K409" s="161"/>
      <c r="L409" s="161"/>
      <c r="M409" s="162"/>
      <c r="N409" s="162"/>
      <c r="O409" s="161"/>
      <c r="P409" s="161"/>
      <c r="Q409" s="161"/>
      <c r="R409" s="161"/>
      <c r="S409" s="163"/>
      <c r="T409" s="163"/>
      <c r="U409" s="163"/>
      <c r="V409" s="163"/>
      <c r="W409" s="164"/>
      <c r="X409" s="163"/>
      <c r="Y409" s="163"/>
      <c r="Z409" s="163"/>
      <c r="AA409" s="163"/>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c r="AZ409" s="66"/>
      <c r="BA409" s="66"/>
      <c r="BB409" s="66"/>
      <c r="BC409" s="66"/>
      <c r="BD409" s="66"/>
      <c r="BE409" s="66"/>
      <c r="BF409" s="66"/>
      <c r="BG409" s="66"/>
      <c r="BH409" s="66"/>
      <c r="BI409" s="66"/>
      <c r="BJ409" s="66"/>
      <c r="BK409" s="66"/>
      <c r="BL409" s="66"/>
      <c r="BM409" s="66"/>
      <c r="BN409" s="66"/>
      <c r="BO409" s="66"/>
      <c r="BP409" s="66"/>
      <c r="BQ409" s="66"/>
      <c r="BR409" s="66"/>
      <c r="BS409" s="66"/>
      <c r="BT409" s="66"/>
      <c r="BU409" s="66"/>
      <c r="BV409" s="66"/>
      <c r="BW409" s="66"/>
      <c r="BX409" s="66"/>
      <c r="BY409" s="66"/>
      <c r="BZ409" s="66"/>
      <c r="CA409" s="66"/>
      <c r="CB409" s="66"/>
      <c r="CC409" s="66"/>
      <c r="CD409" s="66"/>
      <c r="CE409" s="66"/>
      <c r="CF409" s="66"/>
      <c r="CG409" s="66"/>
      <c r="CH409" s="66"/>
      <c r="CI409" s="66"/>
      <c r="CJ409" s="66"/>
      <c r="CK409" s="66"/>
      <c r="CL409" s="66"/>
      <c r="CM409" s="66"/>
      <c r="CN409" s="66"/>
      <c r="CO409" s="66"/>
      <c r="CP409" s="66"/>
      <c r="CQ409" s="66"/>
      <c r="CR409" s="66"/>
      <c r="CS409" s="66"/>
      <c r="CT409" s="66"/>
      <c r="CU409" s="66"/>
      <c r="CV409" s="66"/>
      <c r="CW409" s="66"/>
      <c r="CX409" s="66"/>
      <c r="CY409" s="66"/>
      <c r="CZ409" s="66"/>
      <c r="DA409" s="66"/>
      <c r="DB409" s="66"/>
      <c r="DC409" s="66"/>
      <c r="DD409" s="66"/>
      <c r="DE409" s="66"/>
      <c r="DF409" s="66"/>
      <c r="DG409" s="66"/>
      <c r="DH409" s="66"/>
      <c r="DI409" s="66"/>
      <c r="DJ409" s="66"/>
      <c r="DK409" s="66"/>
      <c r="DL409" s="66"/>
      <c r="DM409" s="66"/>
      <c r="DN409" s="66"/>
      <c r="DO409" s="66"/>
      <c r="DP409" s="66"/>
      <c r="DQ409" s="66"/>
      <c r="DR409" s="66"/>
      <c r="DS409" s="66"/>
      <c r="DT409" s="66"/>
      <c r="DU409" s="66"/>
      <c r="DV409" s="66"/>
      <c r="DW409" s="66"/>
      <c r="DX409" s="66"/>
      <c r="DY409" s="66"/>
      <c r="DZ409" s="66"/>
      <c r="EA409" s="66"/>
      <c r="EB409" s="66"/>
      <c r="EC409" s="66"/>
      <c r="ED409" s="66"/>
      <c r="EE409" s="66"/>
      <c r="EF409" s="66"/>
      <c r="EG409" s="66"/>
      <c r="EH409" s="66"/>
      <c r="EI409" s="66"/>
      <c r="EJ409" s="66"/>
      <c r="EK409" s="66"/>
      <c r="EL409" s="66"/>
      <c r="EM409" s="66"/>
      <c r="EN409" s="66"/>
      <c r="EO409" s="66"/>
      <c r="EP409" s="66"/>
    </row>
    <row r="410">
      <c r="A410" s="66"/>
      <c r="B410" s="66"/>
      <c r="C410" s="66"/>
      <c r="D410" s="66"/>
      <c r="E410" s="66"/>
      <c r="F410" s="66"/>
      <c r="G410" s="159"/>
      <c r="H410" s="159"/>
      <c r="I410" s="66"/>
      <c r="J410" s="160"/>
      <c r="K410" s="161"/>
      <c r="L410" s="161"/>
      <c r="M410" s="162"/>
      <c r="N410" s="162"/>
      <c r="O410" s="161"/>
      <c r="P410" s="161"/>
      <c r="Q410" s="161"/>
      <c r="R410" s="161"/>
      <c r="S410" s="163"/>
      <c r="T410" s="163"/>
      <c r="U410" s="163"/>
      <c r="V410" s="163"/>
      <c r="W410" s="164"/>
      <c r="X410" s="163"/>
      <c r="Y410" s="163"/>
      <c r="Z410" s="163"/>
      <c r="AA410" s="163"/>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c r="BC410" s="66"/>
      <c r="BD410" s="66"/>
      <c r="BE410" s="66"/>
      <c r="BF410" s="66"/>
      <c r="BG410" s="66"/>
      <c r="BH410" s="66"/>
      <c r="BI410" s="66"/>
      <c r="BJ410" s="66"/>
      <c r="BK410" s="66"/>
      <c r="BL410" s="66"/>
      <c r="BM410" s="66"/>
      <c r="BN410" s="66"/>
      <c r="BO410" s="66"/>
      <c r="BP410" s="66"/>
      <c r="BQ410" s="66"/>
      <c r="BR410" s="66"/>
      <c r="BS410" s="66"/>
      <c r="BT410" s="66"/>
      <c r="BU410" s="66"/>
      <c r="BV410" s="66"/>
      <c r="BW410" s="66"/>
      <c r="BX410" s="66"/>
      <c r="BY410" s="66"/>
      <c r="BZ410" s="66"/>
      <c r="CA410" s="66"/>
      <c r="CB410" s="66"/>
      <c r="CC410" s="66"/>
      <c r="CD410" s="66"/>
      <c r="CE410" s="66"/>
      <c r="CF410" s="66"/>
      <c r="CG410" s="66"/>
      <c r="CH410" s="66"/>
      <c r="CI410" s="66"/>
      <c r="CJ410" s="66"/>
      <c r="CK410" s="66"/>
      <c r="CL410" s="66"/>
      <c r="CM410" s="66"/>
      <c r="CN410" s="66"/>
      <c r="CO410" s="66"/>
      <c r="CP410" s="66"/>
      <c r="CQ410" s="66"/>
      <c r="CR410" s="66"/>
      <c r="CS410" s="66"/>
      <c r="CT410" s="66"/>
      <c r="CU410" s="66"/>
      <c r="CV410" s="66"/>
      <c r="CW410" s="66"/>
      <c r="CX410" s="66"/>
      <c r="CY410" s="66"/>
      <c r="CZ410" s="66"/>
      <c r="DA410" s="66"/>
      <c r="DB410" s="66"/>
      <c r="DC410" s="66"/>
      <c r="DD410" s="66"/>
      <c r="DE410" s="66"/>
      <c r="DF410" s="66"/>
      <c r="DG410" s="66"/>
      <c r="DH410" s="66"/>
      <c r="DI410" s="66"/>
      <c r="DJ410" s="66"/>
      <c r="DK410" s="66"/>
      <c r="DL410" s="66"/>
      <c r="DM410" s="66"/>
      <c r="DN410" s="66"/>
      <c r="DO410" s="66"/>
      <c r="DP410" s="66"/>
      <c r="DQ410" s="66"/>
      <c r="DR410" s="66"/>
      <c r="DS410" s="66"/>
      <c r="DT410" s="66"/>
      <c r="DU410" s="66"/>
      <c r="DV410" s="66"/>
      <c r="DW410" s="66"/>
      <c r="DX410" s="66"/>
      <c r="DY410" s="66"/>
      <c r="DZ410" s="66"/>
      <c r="EA410" s="66"/>
      <c r="EB410" s="66"/>
      <c r="EC410" s="66"/>
      <c r="ED410" s="66"/>
      <c r="EE410" s="66"/>
      <c r="EF410" s="66"/>
      <c r="EG410" s="66"/>
      <c r="EH410" s="66"/>
      <c r="EI410" s="66"/>
      <c r="EJ410" s="66"/>
      <c r="EK410" s="66"/>
      <c r="EL410" s="66"/>
      <c r="EM410" s="66"/>
      <c r="EN410" s="66"/>
      <c r="EO410" s="66"/>
      <c r="EP410" s="66"/>
    </row>
    <row r="411">
      <c r="A411" s="66"/>
      <c r="B411" s="66"/>
      <c r="C411" s="66"/>
      <c r="D411" s="66"/>
      <c r="E411" s="66"/>
      <c r="F411" s="66"/>
      <c r="G411" s="159"/>
      <c r="H411" s="159"/>
      <c r="I411" s="66"/>
      <c r="J411" s="160"/>
      <c r="K411" s="161"/>
      <c r="L411" s="161"/>
      <c r="M411" s="162"/>
      <c r="N411" s="162"/>
      <c r="O411" s="161"/>
      <c r="P411" s="161"/>
      <c r="Q411" s="161"/>
      <c r="R411" s="161"/>
      <c r="S411" s="163"/>
      <c r="T411" s="163"/>
      <c r="U411" s="163"/>
      <c r="V411" s="163"/>
      <c r="W411" s="164"/>
      <c r="X411" s="163"/>
      <c r="Y411" s="163"/>
      <c r="Z411" s="163"/>
      <c r="AA411" s="163"/>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c r="AZ411" s="66"/>
      <c r="BA411" s="66"/>
      <c r="BB411" s="66"/>
      <c r="BC411" s="66"/>
      <c r="BD411" s="66"/>
      <c r="BE411" s="66"/>
      <c r="BF411" s="66"/>
      <c r="BG411" s="66"/>
      <c r="BH411" s="66"/>
      <c r="BI411" s="66"/>
      <c r="BJ411" s="66"/>
      <c r="BK411" s="66"/>
      <c r="BL411" s="66"/>
      <c r="BM411" s="66"/>
      <c r="BN411" s="66"/>
      <c r="BO411" s="66"/>
      <c r="BP411" s="66"/>
      <c r="BQ411" s="66"/>
      <c r="BR411" s="66"/>
      <c r="BS411" s="66"/>
      <c r="BT411" s="66"/>
      <c r="BU411" s="66"/>
      <c r="BV411" s="66"/>
      <c r="BW411" s="66"/>
      <c r="BX411" s="66"/>
      <c r="BY411" s="66"/>
      <c r="BZ411" s="66"/>
      <c r="CA411" s="66"/>
      <c r="CB411" s="66"/>
      <c r="CC411" s="66"/>
      <c r="CD411" s="66"/>
      <c r="CE411" s="66"/>
      <c r="CF411" s="66"/>
      <c r="CG411" s="66"/>
      <c r="CH411" s="66"/>
      <c r="CI411" s="66"/>
      <c r="CJ411" s="66"/>
      <c r="CK411" s="66"/>
      <c r="CL411" s="66"/>
      <c r="CM411" s="66"/>
      <c r="CN411" s="66"/>
      <c r="CO411" s="66"/>
      <c r="CP411" s="66"/>
      <c r="CQ411" s="66"/>
      <c r="CR411" s="66"/>
      <c r="CS411" s="66"/>
      <c r="CT411" s="66"/>
      <c r="CU411" s="66"/>
      <c r="CV411" s="66"/>
      <c r="CW411" s="66"/>
      <c r="CX411" s="66"/>
      <c r="CY411" s="66"/>
      <c r="CZ411" s="66"/>
      <c r="DA411" s="66"/>
      <c r="DB411" s="66"/>
      <c r="DC411" s="66"/>
      <c r="DD411" s="66"/>
      <c r="DE411" s="66"/>
      <c r="DF411" s="66"/>
      <c r="DG411" s="66"/>
      <c r="DH411" s="66"/>
      <c r="DI411" s="66"/>
      <c r="DJ411" s="66"/>
      <c r="DK411" s="66"/>
      <c r="DL411" s="66"/>
      <c r="DM411" s="66"/>
      <c r="DN411" s="66"/>
      <c r="DO411" s="66"/>
      <c r="DP411" s="66"/>
      <c r="DQ411" s="66"/>
      <c r="DR411" s="66"/>
      <c r="DS411" s="66"/>
      <c r="DT411" s="66"/>
      <c r="DU411" s="66"/>
      <c r="DV411" s="66"/>
      <c r="DW411" s="66"/>
      <c r="DX411" s="66"/>
      <c r="DY411" s="66"/>
      <c r="DZ411" s="66"/>
      <c r="EA411" s="66"/>
      <c r="EB411" s="66"/>
      <c r="EC411" s="66"/>
      <c r="ED411" s="66"/>
      <c r="EE411" s="66"/>
      <c r="EF411" s="66"/>
      <c r="EG411" s="66"/>
      <c r="EH411" s="66"/>
      <c r="EI411" s="66"/>
      <c r="EJ411" s="66"/>
      <c r="EK411" s="66"/>
      <c r="EL411" s="66"/>
      <c r="EM411" s="66"/>
      <c r="EN411" s="66"/>
      <c r="EO411" s="66"/>
      <c r="EP411" s="66"/>
    </row>
    <row r="412">
      <c r="A412" s="66"/>
      <c r="B412" s="66"/>
      <c r="C412" s="66"/>
      <c r="D412" s="66"/>
      <c r="E412" s="66"/>
      <c r="F412" s="66"/>
      <c r="G412" s="159"/>
      <c r="H412" s="159"/>
      <c r="I412" s="66"/>
      <c r="J412" s="160"/>
      <c r="K412" s="161"/>
      <c r="L412" s="161"/>
      <c r="M412" s="162"/>
      <c r="N412" s="162"/>
      <c r="O412" s="161"/>
      <c r="P412" s="161"/>
      <c r="Q412" s="161"/>
      <c r="R412" s="161"/>
      <c r="S412" s="163"/>
      <c r="T412" s="163"/>
      <c r="U412" s="163"/>
      <c r="V412" s="163"/>
      <c r="W412" s="164"/>
      <c r="X412" s="163"/>
      <c r="Y412" s="163"/>
      <c r="Z412" s="163"/>
      <c r="AA412" s="163"/>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c r="AZ412" s="66"/>
      <c r="BA412" s="66"/>
      <c r="BB412" s="66"/>
      <c r="BC412" s="66"/>
      <c r="BD412" s="66"/>
      <c r="BE412" s="66"/>
      <c r="BF412" s="66"/>
      <c r="BG412" s="66"/>
      <c r="BH412" s="66"/>
      <c r="BI412" s="66"/>
      <c r="BJ412" s="66"/>
      <c r="BK412" s="66"/>
      <c r="BL412" s="66"/>
      <c r="BM412" s="66"/>
      <c r="BN412" s="66"/>
      <c r="BO412" s="66"/>
      <c r="BP412" s="66"/>
      <c r="BQ412" s="66"/>
      <c r="BR412" s="66"/>
      <c r="BS412" s="66"/>
      <c r="BT412" s="66"/>
      <c r="BU412" s="66"/>
      <c r="BV412" s="66"/>
      <c r="BW412" s="66"/>
      <c r="BX412" s="66"/>
      <c r="BY412" s="66"/>
      <c r="BZ412" s="66"/>
      <c r="CA412" s="66"/>
      <c r="CB412" s="66"/>
      <c r="CC412" s="66"/>
      <c r="CD412" s="66"/>
      <c r="CE412" s="66"/>
      <c r="CF412" s="66"/>
      <c r="CG412" s="66"/>
      <c r="CH412" s="66"/>
      <c r="CI412" s="66"/>
      <c r="CJ412" s="66"/>
      <c r="CK412" s="66"/>
      <c r="CL412" s="66"/>
      <c r="CM412" s="66"/>
      <c r="CN412" s="66"/>
      <c r="CO412" s="66"/>
      <c r="CP412" s="66"/>
      <c r="CQ412" s="66"/>
      <c r="CR412" s="66"/>
      <c r="CS412" s="66"/>
      <c r="CT412" s="66"/>
      <c r="CU412" s="66"/>
      <c r="CV412" s="66"/>
      <c r="CW412" s="66"/>
      <c r="CX412" s="66"/>
      <c r="CY412" s="66"/>
      <c r="CZ412" s="66"/>
      <c r="DA412" s="66"/>
      <c r="DB412" s="66"/>
      <c r="DC412" s="66"/>
      <c r="DD412" s="66"/>
      <c r="DE412" s="66"/>
      <c r="DF412" s="66"/>
      <c r="DG412" s="66"/>
      <c r="DH412" s="66"/>
      <c r="DI412" s="66"/>
      <c r="DJ412" s="66"/>
      <c r="DK412" s="66"/>
      <c r="DL412" s="66"/>
      <c r="DM412" s="66"/>
      <c r="DN412" s="66"/>
      <c r="DO412" s="66"/>
      <c r="DP412" s="66"/>
      <c r="DQ412" s="66"/>
      <c r="DR412" s="66"/>
      <c r="DS412" s="66"/>
      <c r="DT412" s="66"/>
      <c r="DU412" s="66"/>
      <c r="DV412" s="66"/>
      <c r="DW412" s="66"/>
      <c r="DX412" s="66"/>
      <c r="DY412" s="66"/>
      <c r="DZ412" s="66"/>
      <c r="EA412" s="66"/>
      <c r="EB412" s="66"/>
      <c r="EC412" s="66"/>
      <c r="ED412" s="66"/>
      <c r="EE412" s="66"/>
      <c r="EF412" s="66"/>
      <c r="EG412" s="66"/>
      <c r="EH412" s="66"/>
      <c r="EI412" s="66"/>
      <c r="EJ412" s="66"/>
      <c r="EK412" s="66"/>
      <c r="EL412" s="66"/>
      <c r="EM412" s="66"/>
      <c r="EN412" s="66"/>
      <c r="EO412" s="66"/>
      <c r="EP412" s="66"/>
    </row>
    <row r="413">
      <c r="A413" s="66"/>
      <c r="B413" s="66"/>
      <c r="C413" s="66"/>
      <c r="D413" s="66"/>
      <c r="E413" s="66"/>
      <c r="F413" s="66"/>
      <c r="G413" s="159"/>
      <c r="H413" s="159"/>
      <c r="I413" s="66"/>
      <c r="J413" s="160"/>
      <c r="K413" s="161"/>
      <c r="L413" s="161"/>
      <c r="M413" s="162"/>
      <c r="N413" s="162"/>
      <c r="O413" s="161"/>
      <c r="P413" s="161"/>
      <c r="Q413" s="161"/>
      <c r="R413" s="161"/>
      <c r="S413" s="163"/>
      <c r="T413" s="163"/>
      <c r="U413" s="163"/>
      <c r="V413" s="163"/>
      <c r="W413" s="164"/>
      <c r="X413" s="163"/>
      <c r="Y413" s="163"/>
      <c r="Z413" s="163"/>
      <c r="AA413" s="163"/>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X413" s="66"/>
      <c r="AY413" s="66"/>
      <c r="AZ413" s="66"/>
      <c r="BA413" s="66"/>
      <c r="BB413" s="66"/>
      <c r="BC413" s="66"/>
      <c r="BD413" s="66"/>
      <c r="BE413" s="66"/>
      <c r="BF413" s="66"/>
      <c r="BG413" s="66"/>
      <c r="BH413" s="66"/>
      <c r="BI413" s="66"/>
      <c r="BJ413" s="66"/>
      <c r="BK413" s="66"/>
      <c r="BL413" s="66"/>
      <c r="BM413" s="66"/>
      <c r="BN413" s="66"/>
      <c r="BO413" s="66"/>
      <c r="BP413" s="66"/>
      <c r="BQ413" s="66"/>
      <c r="BR413" s="66"/>
      <c r="BS413" s="66"/>
      <c r="BT413" s="66"/>
      <c r="BU413" s="66"/>
      <c r="BV413" s="66"/>
      <c r="BW413" s="66"/>
      <c r="BX413" s="66"/>
      <c r="BY413" s="66"/>
      <c r="BZ413" s="66"/>
      <c r="CA413" s="66"/>
      <c r="CB413" s="66"/>
      <c r="CC413" s="66"/>
      <c r="CD413" s="66"/>
      <c r="CE413" s="66"/>
      <c r="CF413" s="66"/>
      <c r="CG413" s="66"/>
      <c r="CH413" s="66"/>
      <c r="CI413" s="66"/>
      <c r="CJ413" s="66"/>
      <c r="CK413" s="66"/>
      <c r="CL413" s="66"/>
      <c r="CM413" s="66"/>
      <c r="CN413" s="66"/>
      <c r="CO413" s="66"/>
      <c r="CP413" s="66"/>
      <c r="CQ413" s="66"/>
      <c r="CR413" s="66"/>
      <c r="CS413" s="66"/>
      <c r="CT413" s="66"/>
      <c r="CU413" s="66"/>
      <c r="CV413" s="66"/>
      <c r="CW413" s="66"/>
      <c r="CX413" s="66"/>
      <c r="CY413" s="66"/>
      <c r="CZ413" s="66"/>
      <c r="DA413" s="66"/>
      <c r="DB413" s="66"/>
      <c r="DC413" s="66"/>
      <c r="DD413" s="66"/>
      <c r="DE413" s="66"/>
      <c r="DF413" s="66"/>
      <c r="DG413" s="66"/>
      <c r="DH413" s="66"/>
      <c r="DI413" s="66"/>
      <c r="DJ413" s="66"/>
      <c r="DK413" s="66"/>
      <c r="DL413" s="66"/>
      <c r="DM413" s="66"/>
      <c r="DN413" s="66"/>
      <c r="DO413" s="66"/>
      <c r="DP413" s="66"/>
      <c r="DQ413" s="66"/>
      <c r="DR413" s="66"/>
      <c r="DS413" s="66"/>
      <c r="DT413" s="66"/>
      <c r="DU413" s="66"/>
      <c r="DV413" s="66"/>
      <c r="DW413" s="66"/>
      <c r="DX413" s="66"/>
      <c r="DY413" s="66"/>
      <c r="DZ413" s="66"/>
      <c r="EA413" s="66"/>
      <c r="EB413" s="66"/>
      <c r="EC413" s="66"/>
      <c r="ED413" s="66"/>
      <c r="EE413" s="66"/>
      <c r="EF413" s="66"/>
      <c r="EG413" s="66"/>
      <c r="EH413" s="66"/>
      <c r="EI413" s="66"/>
      <c r="EJ413" s="66"/>
      <c r="EK413" s="66"/>
      <c r="EL413" s="66"/>
      <c r="EM413" s="66"/>
      <c r="EN413" s="66"/>
      <c r="EO413" s="66"/>
      <c r="EP413" s="66"/>
    </row>
    <row r="414">
      <c r="A414" s="66"/>
      <c r="B414" s="66"/>
      <c r="C414" s="66"/>
      <c r="D414" s="66"/>
      <c r="E414" s="66"/>
      <c r="F414" s="66"/>
      <c r="G414" s="159"/>
      <c r="H414" s="159"/>
      <c r="I414" s="66"/>
      <c r="J414" s="160"/>
      <c r="K414" s="161"/>
      <c r="L414" s="161"/>
      <c r="M414" s="162"/>
      <c r="N414" s="162"/>
      <c r="O414" s="161"/>
      <c r="P414" s="161"/>
      <c r="Q414" s="161"/>
      <c r="R414" s="161"/>
      <c r="S414" s="163"/>
      <c r="T414" s="163"/>
      <c r="U414" s="163"/>
      <c r="V414" s="163"/>
      <c r="W414" s="164"/>
      <c r="X414" s="163"/>
      <c r="Y414" s="163"/>
      <c r="Z414" s="163"/>
      <c r="AA414" s="163"/>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X414" s="66"/>
      <c r="AY414" s="66"/>
      <c r="AZ414" s="66"/>
      <c r="BA414" s="66"/>
      <c r="BB414" s="66"/>
      <c r="BC414" s="66"/>
      <c r="BD414" s="66"/>
      <c r="BE414" s="66"/>
      <c r="BF414" s="66"/>
      <c r="BG414" s="66"/>
      <c r="BH414" s="66"/>
      <c r="BI414" s="66"/>
      <c r="BJ414" s="66"/>
      <c r="BK414" s="66"/>
      <c r="BL414" s="66"/>
      <c r="BM414" s="66"/>
      <c r="BN414" s="66"/>
      <c r="BO414" s="66"/>
      <c r="BP414" s="66"/>
      <c r="BQ414" s="66"/>
      <c r="BR414" s="66"/>
      <c r="BS414" s="66"/>
      <c r="BT414" s="66"/>
      <c r="BU414" s="66"/>
      <c r="BV414" s="66"/>
      <c r="BW414" s="66"/>
      <c r="BX414" s="66"/>
      <c r="BY414" s="66"/>
      <c r="BZ414" s="66"/>
      <c r="CA414" s="66"/>
      <c r="CB414" s="66"/>
      <c r="CC414" s="66"/>
      <c r="CD414" s="66"/>
      <c r="CE414" s="66"/>
      <c r="CF414" s="66"/>
      <c r="CG414" s="66"/>
      <c r="CH414" s="66"/>
      <c r="CI414" s="66"/>
      <c r="CJ414" s="66"/>
      <c r="CK414" s="66"/>
      <c r="CL414" s="66"/>
      <c r="CM414" s="66"/>
      <c r="CN414" s="66"/>
      <c r="CO414" s="66"/>
      <c r="CP414" s="66"/>
      <c r="CQ414" s="66"/>
      <c r="CR414" s="66"/>
      <c r="CS414" s="66"/>
      <c r="CT414" s="66"/>
      <c r="CU414" s="66"/>
      <c r="CV414" s="66"/>
      <c r="CW414" s="66"/>
      <c r="CX414" s="66"/>
      <c r="CY414" s="66"/>
      <c r="CZ414" s="66"/>
      <c r="DA414" s="66"/>
      <c r="DB414" s="66"/>
      <c r="DC414" s="66"/>
      <c r="DD414" s="66"/>
      <c r="DE414" s="66"/>
      <c r="DF414" s="66"/>
      <c r="DG414" s="66"/>
      <c r="DH414" s="66"/>
      <c r="DI414" s="66"/>
      <c r="DJ414" s="66"/>
      <c r="DK414" s="66"/>
      <c r="DL414" s="66"/>
      <c r="DM414" s="66"/>
      <c r="DN414" s="66"/>
      <c r="DO414" s="66"/>
      <c r="DP414" s="66"/>
      <c r="DQ414" s="66"/>
      <c r="DR414" s="66"/>
      <c r="DS414" s="66"/>
      <c r="DT414" s="66"/>
      <c r="DU414" s="66"/>
      <c r="DV414" s="66"/>
      <c r="DW414" s="66"/>
      <c r="DX414" s="66"/>
      <c r="DY414" s="66"/>
      <c r="DZ414" s="66"/>
      <c r="EA414" s="66"/>
      <c r="EB414" s="66"/>
      <c r="EC414" s="66"/>
      <c r="ED414" s="66"/>
      <c r="EE414" s="66"/>
      <c r="EF414" s="66"/>
      <c r="EG414" s="66"/>
      <c r="EH414" s="66"/>
      <c r="EI414" s="66"/>
      <c r="EJ414" s="66"/>
      <c r="EK414" s="66"/>
      <c r="EL414" s="66"/>
      <c r="EM414" s="66"/>
      <c r="EN414" s="66"/>
      <c r="EO414" s="66"/>
      <c r="EP414" s="66"/>
    </row>
    <row r="415">
      <c r="A415" s="66"/>
      <c r="B415" s="66"/>
      <c r="C415" s="66"/>
      <c r="D415" s="66"/>
      <c r="E415" s="66"/>
      <c r="F415" s="66"/>
      <c r="G415" s="159"/>
      <c r="H415" s="159"/>
      <c r="I415" s="66"/>
      <c r="J415" s="160"/>
      <c r="K415" s="161"/>
      <c r="L415" s="161"/>
      <c r="M415" s="162"/>
      <c r="N415" s="162"/>
      <c r="O415" s="161"/>
      <c r="P415" s="161"/>
      <c r="Q415" s="161"/>
      <c r="R415" s="161"/>
      <c r="S415" s="163"/>
      <c r="T415" s="163"/>
      <c r="U415" s="163"/>
      <c r="V415" s="163"/>
      <c r="W415" s="164"/>
      <c r="X415" s="163"/>
      <c r="Y415" s="163"/>
      <c r="Z415" s="163"/>
      <c r="AA415" s="163"/>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X415" s="66"/>
      <c r="AY415" s="66"/>
      <c r="AZ415" s="66"/>
      <c r="BA415" s="66"/>
      <c r="BB415" s="66"/>
      <c r="BC415" s="66"/>
      <c r="BD415" s="66"/>
      <c r="BE415" s="66"/>
      <c r="BF415" s="66"/>
      <c r="BG415" s="66"/>
      <c r="BH415" s="66"/>
      <c r="BI415" s="66"/>
      <c r="BJ415" s="66"/>
      <c r="BK415" s="66"/>
      <c r="BL415" s="66"/>
      <c r="BM415" s="66"/>
      <c r="BN415" s="66"/>
      <c r="BO415" s="66"/>
      <c r="BP415" s="66"/>
      <c r="BQ415" s="66"/>
      <c r="BR415" s="66"/>
      <c r="BS415" s="66"/>
      <c r="BT415" s="66"/>
      <c r="BU415" s="66"/>
      <c r="BV415" s="66"/>
      <c r="BW415" s="66"/>
      <c r="BX415" s="66"/>
      <c r="BY415" s="66"/>
      <c r="BZ415" s="66"/>
      <c r="CA415" s="66"/>
      <c r="CB415" s="66"/>
      <c r="CC415" s="66"/>
      <c r="CD415" s="66"/>
      <c r="CE415" s="66"/>
      <c r="CF415" s="66"/>
      <c r="CG415" s="66"/>
      <c r="CH415" s="66"/>
      <c r="CI415" s="66"/>
      <c r="CJ415" s="66"/>
      <c r="CK415" s="66"/>
      <c r="CL415" s="66"/>
      <c r="CM415" s="66"/>
      <c r="CN415" s="66"/>
      <c r="CO415" s="66"/>
      <c r="CP415" s="66"/>
      <c r="CQ415" s="66"/>
      <c r="CR415" s="66"/>
      <c r="CS415" s="66"/>
      <c r="CT415" s="66"/>
      <c r="CU415" s="66"/>
      <c r="CV415" s="66"/>
      <c r="CW415" s="66"/>
      <c r="CX415" s="66"/>
      <c r="CY415" s="66"/>
      <c r="CZ415" s="66"/>
      <c r="DA415" s="66"/>
      <c r="DB415" s="66"/>
      <c r="DC415" s="66"/>
      <c r="DD415" s="66"/>
      <c r="DE415" s="66"/>
      <c r="DF415" s="66"/>
      <c r="DG415" s="66"/>
      <c r="DH415" s="66"/>
      <c r="DI415" s="66"/>
      <c r="DJ415" s="66"/>
      <c r="DK415" s="66"/>
      <c r="DL415" s="66"/>
      <c r="DM415" s="66"/>
      <c r="DN415" s="66"/>
      <c r="DO415" s="66"/>
      <c r="DP415" s="66"/>
      <c r="DQ415" s="66"/>
      <c r="DR415" s="66"/>
      <c r="DS415" s="66"/>
      <c r="DT415" s="66"/>
      <c r="DU415" s="66"/>
      <c r="DV415" s="66"/>
      <c r="DW415" s="66"/>
      <c r="DX415" s="66"/>
      <c r="DY415" s="66"/>
      <c r="DZ415" s="66"/>
      <c r="EA415" s="66"/>
      <c r="EB415" s="66"/>
      <c r="EC415" s="66"/>
      <c r="ED415" s="66"/>
      <c r="EE415" s="66"/>
      <c r="EF415" s="66"/>
      <c r="EG415" s="66"/>
      <c r="EH415" s="66"/>
      <c r="EI415" s="66"/>
      <c r="EJ415" s="66"/>
      <c r="EK415" s="66"/>
      <c r="EL415" s="66"/>
      <c r="EM415" s="66"/>
      <c r="EN415" s="66"/>
      <c r="EO415" s="66"/>
      <c r="EP415" s="66"/>
    </row>
    <row r="416">
      <c r="A416" s="66"/>
      <c r="B416" s="66"/>
      <c r="C416" s="66"/>
      <c r="D416" s="66"/>
      <c r="E416" s="66"/>
      <c r="F416" s="66"/>
      <c r="G416" s="159"/>
      <c r="H416" s="159"/>
      <c r="I416" s="66"/>
      <c r="J416" s="160"/>
      <c r="K416" s="161"/>
      <c r="L416" s="161"/>
      <c r="M416" s="162"/>
      <c r="N416" s="162"/>
      <c r="O416" s="161"/>
      <c r="P416" s="161"/>
      <c r="Q416" s="161"/>
      <c r="R416" s="161"/>
      <c r="S416" s="163"/>
      <c r="T416" s="163"/>
      <c r="U416" s="163"/>
      <c r="V416" s="163"/>
      <c r="W416" s="164"/>
      <c r="X416" s="163"/>
      <c r="Y416" s="163"/>
      <c r="Z416" s="163"/>
      <c r="AA416" s="163"/>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c r="AZ416" s="66"/>
      <c r="BA416" s="66"/>
      <c r="BB416" s="66"/>
      <c r="BC416" s="66"/>
      <c r="BD416" s="66"/>
      <c r="BE416" s="66"/>
      <c r="BF416" s="66"/>
      <c r="BG416" s="66"/>
      <c r="BH416" s="66"/>
      <c r="BI416" s="66"/>
      <c r="BJ416" s="66"/>
      <c r="BK416" s="66"/>
      <c r="BL416" s="66"/>
      <c r="BM416" s="66"/>
      <c r="BN416" s="66"/>
      <c r="BO416" s="66"/>
      <c r="BP416" s="66"/>
      <c r="BQ416" s="66"/>
      <c r="BR416" s="66"/>
      <c r="BS416" s="66"/>
      <c r="BT416" s="66"/>
      <c r="BU416" s="66"/>
      <c r="BV416" s="66"/>
      <c r="BW416" s="66"/>
      <c r="BX416" s="66"/>
      <c r="BY416" s="66"/>
      <c r="BZ416" s="66"/>
      <c r="CA416" s="66"/>
      <c r="CB416" s="66"/>
      <c r="CC416" s="66"/>
      <c r="CD416" s="66"/>
      <c r="CE416" s="66"/>
      <c r="CF416" s="66"/>
      <c r="CG416" s="66"/>
      <c r="CH416" s="66"/>
      <c r="CI416" s="66"/>
      <c r="CJ416" s="66"/>
      <c r="CK416" s="66"/>
      <c r="CL416" s="66"/>
      <c r="CM416" s="66"/>
      <c r="CN416" s="66"/>
      <c r="CO416" s="66"/>
      <c r="CP416" s="66"/>
      <c r="CQ416" s="66"/>
      <c r="CR416" s="66"/>
      <c r="CS416" s="66"/>
      <c r="CT416" s="66"/>
      <c r="CU416" s="66"/>
      <c r="CV416" s="66"/>
      <c r="CW416" s="66"/>
      <c r="CX416" s="66"/>
      <c r="CY416" s="66"/>
      <c r="CZ416" s="66"/>
      <c r="DA416" s="66"/>
      <c r="DB416" s="66"/>
      <c r="DC416" s="66"/>
      <c r="DD416" s="66"/>
      <c r="DE416" s="66"/>
      <c r="DF416" s="66"/>
      <c r="DG416" s="66"/>
      <c r="DH416" s="66"/>
      <c r="DI416" s="66"/>
      <c r="DJ416" s="66"/>
      <c r="DK416" s="66"/>
      <c r="DL416" s="66"/>
      <c r="DM416" s="66"/>
      <c r="DN416" s="66"/>
      <c r="DO416" s="66"/>
      <c r="DP416" s="66"/>
      <c r="DQ416" s="66"/>
      <c r="DR416" s="66"/>
      <c r="DS416" s="66"/>
      <c r="DT416" s="66"/>
      <c r="DU416" s="66"/>
      <c r="DV416" s="66"/>
      <c r="DW416" s="66"/>
      <c r="DX416" s="66"/>
      <c r="DY416" s="66"/>
      <c r="DZ416" s="66"/>
      <c r="EA416" s="66"/>
      <c r="EB416" s="66"/>
      <c r="EC416" s="66"/>
      <c r="ED416" s="66"/>
      <c r="EE416" s="66"/>
      <c r="EF416" s="66"/>
      <c r="EG416" s="66"/>
      <c r="EH416" s="66"/>
      <c r="EI416" s="66"/>
      <c r="EJ416" s="66"/>
      <c r="EK416" s="66"/>
      <c r="EL416" s="66"/>
      <c r="EM416" s="66"/>
      <c r="EN416" s="66"/>
      <c r="EO416" s="66"/>
      <c r="EP416" s="66"/>
    </row>
    <row r="417">
      <c r="A417" s="66"/>
      <c r="B417" s="66"/>
      <c r="C417" s="66"/>
      <c r="D417" s="66"/>
      <c r="E417" s="66"/>
      <c r="F417" s="66"/>
      <c r="G417" s="159"/>
      <c r="H417" s="159"/>
      <c r="I417" s="66"/>
      <c r="J417" s="160"/>
      <c r="K417" s="161"/>
      <c r="L417" s="161"/>
      <c r="M417" s="162"/>
      <c r="N417" s="162"/>
      <c r="O417" s="161"/>
      <c r="P417" s="161"/>
      <c r="Q417" s="161"/>
      <c r="R417" s="161"/>
      <c r="S417" s="163"/>
      <c r="T417" s="163"/>
      <c r="U417" s="163"/>
      <c r="V417" s="163"/>
      <c r="W417" s="164"/>
      <c r="X417" s="163"/>
      <c r="Y417" s="163"/>
      <c r="Z417" s="163"/>
      <c r="AA417" s="163"/>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c r="AZ417" s="66"/>
      <c r="BA417" s="66"/>
      <c r="BB417" s="66"/>
      <c r="BC417" s="66"/>
      <c r="BD417" s="66"/>
      <c r="BE417" s="66"/>
      <c r="BF417" s="66"/>
      <c r="BG417" s="66"/>
      <c r="BH417" s="66"/>
      <c r="BI417" s="66"/>
      <c r="BJ417" s="66"/>
      <c r="BK417" s="66"/>
      <c r="BL417" s="66"/>
      <c r="BM417" s="66"/>
      <c r="BN417" s="66"/>
      <c r="BO417" s="66"/>
      <c r="BP417" s="66"/>
      <c r="BQ417" s="66"/>
      <c r="BR417" s="66"/>
      <c r="BS417" s="66"/>
      <c r="BT417" s="66"/>
      <c r="BU417" s="66"/>
      <c r="BV417" s="66"/>
      <c r="BW417" s="66"/>
      <c r="BX417" s="66"/>
      <c r="BY417" s="66"/>
      <c r="BZ417" s="66"/>
      <c r="CA417" s="66"/>
      <c r="CB417" s="66"/>
      <c r="CC417" s="66"/>
      <c r="CD417" s="66"/>
      <c r="CE417" s="66"/>
      <c r="CF417" s="66"/>
      <c r="CG417" s="66"/>
      <c r="CH417" s="66"/>
      <c r="CI417" s="66"/>
      <c r="CJ417" s="66"/>
      <c r="CK417" s="66"/>
      <c r="CL417" s="66"/>
      <c r="CM417" s="66"/>
      <c r="CN417" s="66"/>
      <c r="CO417" s="66"/>
      <c r="CP417" s="66"/>
      <c r="CQ417" s="66"/>
      <c r="CR417" s="66"/>
      <c r="CS417" s="66"/>
      <c r="CT417" s="66"/>
      <c r="CU417" s="66"/>
      <c r="CV417" s="66"/>
      <c r="CW417" s="66"/>
      <c r="CX417" s="66"/>
      <c r="CY417" s="66"/>
      <c r="CZ417" s="66"/>
      <c r="DA417" s="66"/>
      <c r="DB417" s="66"/>
      <c r="DC417" s="66"/>
      <c r="DD417" s="66"/>
      <c r="DE417" s="66"/>
      <c r="DF417" s="66"/>
      <c r="DG417" s="66"/>
      <c r="DH417" s="66"/>
      <c r="DI417" s="66"/>
      <c r="DJ417" s="66"/>
      <c r="DK417" s="66"/>
      <c r="DL417" s="66"/>
      <c r="DM417" s="66"/>
      <c r="DN417" s="66"/>
      <c r="DO417" s="66"/>
      <c r="DP417" s="66"/>
      <c r="DQ417" s="66"/>
      <c r="DR417" s="66"/>
      <c r="DS417" s="66"/>
      <c r="DT417" s="66"/>
      <c r="DU417" s="66"/>
      <c r="DV417" s="66"/>
      <c r="DW417" s="66"/>
      <c r="DX417" s="66"/>
      <c r="DY417" s="66"/>
      <c r="DZ417" s="66"/>
      <c r="EA417" s="66"/>
      <c r="EB417" s="66"/>
      <c r="EC417" s="66"/>
      <c r="ED417" s="66"/>
      <c r="EE417" s="66"/>
      <c r="EF417" s="66"/>
      <c r="EG417" s="66"/>
      <c r="EH417" s="66"/>
      <c r="EI417" s="66"/>
      <c r="EJ417" s="66"/>
      <c r="EK417" s="66"/>
      <c r="EL417" s="66"/>
      <c r="EM417" s="66"/>
      <c r="EN417" s="66"/>
      <c r="EO417" s="66"/>
      <c r="EP417" s="66"/>
    </row>
    <row r="418">
      <c r="A418" s="66"/>
      <c r="B418" s="66"/>
      <c r="C418" s="66"/>
      <c r="D418" s="66"/>
      <c r="E418" s="66"/>
      <c r="F418" s="66"/>
      <c r="G418" s="159"/>
      <c r="H418" s="159"/>
      <c r="I418" s="66"/>
      <c r="J418" s="160"/>
      <c r="K418" s="161"/>
      <c r="L418" s="161"/>
      <c r="M418" s="162"/>
      <c r="N418" s="162"/>
      <c r="O418" s="161"/>
      <c r="P418" s="161"/>
      <c r="Q418" s="161"/>
      <c r="R418" s="161"/>
      <c r="S418" s="163"/>
      <c r="T418" s="163"/>
      <c r="U418" s="163"/>
      <c r="V418" s="163"/>
      <c r="W418" s="164"/>
      <c r="X418" s="163"/>
      <c r="Y418" s="163"/>
      <c r="Z418" s="163"/>
      <c r="AA418" s="163"/>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c r="AZ418" s="66"/>
      <c r="BA418" s="66"/>
      <c r="BB418" s="66"/>
      <c r="BC418" s="66"/>
      <c r="BD418" s="66"/>
      <c r="BE418" s="66"/>
      <c r="BF418" s="66"/>
      <c r="BG418" s="66"/>
      <c r="BH418" s="66"/>
      <c r="BI418" s="66"/>
      <c r="BJ418" s="66"/>
      <c r="BK418" s="66"/>
      <c r="BL418" s="66"/>
      <c r="BM418" s="66"/>
      <c r="BN418" s="66"/>
      <c r="BO418" s="66"/>
      <c r="BP418" s="66"/>
      <c r="BQ418" s="66"/>
      <c r="BR418" s="66"/>
      <c r="BS418" s="66"/>
      <c r="BT418" s="66"/>
      <c r="BU418" s="66"/>
      <c r="BV418" s="66"/>
      <c r="BW418" s="66"/>
      <c r="BX418" s="66"/>
      <c r="BY418" s="66"/>
      <c r="BZ418" s="66"/>
      <c r="CA418" s="66"/>
      <c r="CB418" s="66"/>
      <c r="CC418" s="66"/>
      <c r="CD418" s="66"/>
      <c r="CE418" s="66"/>
      <c r="CF418" s="66"/>
      <c r="CG418" s="66"/>
      <c r="CH418" s="66"/>
      <c r="CI418" s="66"/>
      <c r="CJ418" s="66"/>
      <c r="CK418" s="66"/>
      <c r="CL418" s="66"/>
      <c r="CM418" s="66"/>
      <c r="CN418" s="66"/>
      <c r="CO418" s="66"/>
      <c r="CP418" s="66"/>
      <c r="CQ418" s="66"/>
      <c r="CR418" s="66"/>
      <c r="CS418" s="66"/>
      <c r="CT418" s="66"/>
      <c r="CU418" s="66"/>
      <c r="CV418" s="66"/>
      <c r="CW418" s="66"/>
      <c r="CX418" s="66"/>
      <c r="CY418" s="66"/>
      <c r="CZ418" s="66"/>
      <c r="DA418" s="66"/>
      <c r="DB418" s="66"/>
      <c r="DC418" s="66"/>
      <c r="DD418" s="66"/>
      <c r="DE418" s="66"/>
      <c r="DF418" s="66"/>
      <c r="DG418" s="66"/>
      <c r="DH418" s="66"/>
      <c r="DI418" s="66"/>
      <c r="DJ418" s="66"/>
      <c r="DK418" s="66"/>
      <c r="DL418" s="66"/>
      <c r="DM418" s="66"/>
      <c r="DN418" s="66"/>
      <c r="DO418" s="66"/>
      <c r="DP418" s="66"/>
      <c r="DQ418" s="66"/>
      <c r="DR418" s="66"/>
      <c r="DS418" s="66"/>
      <c r="DT418" s="66"/>
      <c r="DU418" s="66"/>
      <c r="DV418" s="66"/>
      <c r="DW418" s="66"/>
      <c r="DX418" s="66"/>
      <c r="DY418" s="66"/>
      <c r="DZ418" s="66"/>
      <c r="EA418" s="66"/>
      <c r="EB418" s="66"/>
      <c r="EC418" s="66"/>
      <c r="ED418" s="66"/>
      <c r="EE418" s="66"/>
      <c r="EF418" s="66"/>
      <c r="EG418" s="66"/>
      <c r="EH418" s="66"/>
      <c r="EI418" s="66"/>
      <c r="EJ418" s="66"/>
      <c r="EK418" s="66"/>
      <c r="EL418" s="66"/>
      <c r="EM418" s="66"/>
      <c r="EN418" s="66"/>
      <c r="EO418" s="66"/>
      <c r="EP418" s="66"/>
    </row>
    <row r="419">
      <c r="A419" s="66"/>
      <c r="B419" s="66"/>
      <c r="C419" s="66"/>
      <c r="D419" s="66"/>
      <c r="E419" s="66"/>
      <c r="F419" s="66"/>
      <c r="G419" s="159"/>
      <c r="H419" s="159"/>
      <c r="I419" s="66"/>
      <c r="J419" s="160"/>
      <c r="K419" s="161"/>
      <c r="L419" s="161"/>
      <c r="M419" s="162"/>
      <c r="N419" s="162"/>
      <c r="O419" s="161"/>
      <c r="P419" s="161"/>
      <c r="Q419" s="161"/>
      <c r="R419" s="161"/>
      <c r="S419" s="163"/>
      <c r="T419" s="163"/>
      <c r="U419" s="163"/>
      <c r="V419" s="163"/>
      <c r="W419" s="164"/>
      <c r="X419" s="163"/>
      <c r="Y419" s="163"/>
      <c r="Z419" s="163"/>
      <c r="AA419" s="163"/>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c r="AZ419" s="66"/>
      <c r="BA419" s="66"/>
      <c r="BB419" s="66"/>
      <c r="BC419" s="66"/>
      <c r="BD419" s="66"/>
      <c r="BE419" s="66"/>
      <c r="BF419" s="66"/>
      <c r="BG419" s="66"/>
      <c r="BH419" s="66"/>
      <c r="BI419" s="66"/>
      <c r="BJ419" s="66"/>
      <c r="BK419" s="66"/>
      <c r="BL419" s="66"/>
      <c r="BM419" s="66"/>
      <c r="BN419" s="66"/>
      <c r="BO419" s="66"/>
      <c r="BP419" s="66"/>
      <c r="BQ419" s="66"/>
      <c r="BR419" s="66"/>
      <c r="BS419" s="66"/>
      <c r="BT419" s="66"/>
      <c r="BU419" s="66"/>
      <c r="BV419" s="66"/>
      <c r="BW419" s="66"/>
      <c r="BX419" s="66"/>
      <c r="BY419" s="66"/>
      <c r="BZ419" s="66"/>
      <c r="CA419" s="66"/>
      <c r="CB419" s="66"/>
      <c r="CC419" s="66"/>
      <c r="CD419" s="66"/>
      <c r="CE419" s="66"/>
      <c r="CF419" s="66"/>
      <c r="CG419" s="66"/>
      <c r="CH419" s="66"/>
      <c r="CI419" s="66"/>
      <c r="CJ419" s="66"/>
      <c r="CK419" s="66"/>
      <c r="CL419" s="66"/>
      <c r="CM419" s="66"/>
      <c r="CN419" s="66"/>
      <c r="CO419" s="66"/>
      <c r="CP419" s="66"/>
      <c r="CQ419" s="66"/>
      <c r="CR419" s="66"/>
      <c r="CS419" s="66"/>
      <c r="CT419" s="66"/>
      <c r="CU419" s="66"/>
      <c r="CV419" s="66"/>
      <c r="CW419" s="66"/>
      <c r="CX419" s="66"/>
      <c r="CY419" s="66"/>
      <c r="CZ419" s="66"/>
      <c r="DA419" s="66"/>
      <c r="DB419" s="66"/>
      <c r="DC419" s="66"/>
      <c r="DD419" s="66"/>
      <c r="DE419" s="66"/>
      <c r="DF419" s="66"/>
      <c r="DG419" s="66"/>
      <c r="DH419" s="66"/>
      <c r="DI419" s="66"/>
      <c r="DJ419" s="66"/>
      <c r="DK419" s="66"/>
      <c r="DL419" s="66"/>
      <c r="DM419" s="66"/>
      <c r="DN419" s="66"/>
      <c r="DO419" s="66"/>
      <c r="DP419" s="66"/>
      <c r="DQ419" s="66"/>
      <c r="DR419" s="66"/>
      <c r="DS419" s="66"/>
      <c r="DT419" s="66"/>
      <c r="DU419" s="66"/>
      <c r="DV419" s="66"/>
      <c r="DW419" s="66"/>
      <c r="DX419" s="66"/>
      <c r="DY419" s="66"/>
      <c r="DZ419" s="66"/>
      <c r="EA419" s="66"/>
      <c r="EB419" s="66"/>
      <c r="EC419" s="66"/>
      <c r="ED419" s="66"/>
      <c r="EE419" s="66"/>
      <c r="EF419" s="66"/>
      <c r="EG419" s="66"/>
      <c r="EH419" s="66"/>
      <c r="EI419" s="66"/>
      <c r="EJ419" s="66"/>
      <c r="EK419" s="66"/>
      <c r="EL419" s="66"/>
      <c r="EM419" s="66"/>
      <c r="EN419" s="66"/>
      <c r="EO419" s="66"/>
      <c r="EP419" s="66"/>
    </row>
    <row r="420">
      <c r="A420" s="66"/>
      <c r="B420" s="66"/>
      <c r="C420" s="66"/>
      <c r="D420" s="66"/>
      <c r="E420" s="66"/>
      <c r="F420" s="66"/>
      <c r="G420" s="159"/>
      <c r="H420" s="159"/>
      <c r="I420" s="66"/>
      <c r="J420" s="160"/>
      <c r="K420" s="161"/>
      <c r="L420" s="161"/>
      <c r="M420" s="162"/>
      <c r="N420" s="162"/>
      <c r="O420" s="161"/>
      <c r="P420" s="161"/>
      <c r="Q420" s="161"/>
      <c r="R420" s="161"/>
      <c r="S420" s="163"/>
      <c r="T420" s="163"/>
      <c r="U420" s="163"/>
      <c r="V420" s="163"/>
      <c r="W420" s="164"/>
      <c r="X420" s="163"/>
      <c r="Y420" s="163"/>
      <c r="Z420" s="163"/>
      <c r="AA420" s="163"/>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c r="AZ420" s="66"/>
      <c r="BA420" s="66"/>
      <c r="BB420" s="66"/>
      <c r="BC420" s="66"/>
      <c r="BD420" s="66"/>
      <c r="BE420" s="66"/>
      <c r="BF420" s="66"/>
      <c r="BG420" s="66"/>
      <c r="BH420" s="66"/>
      <c r="BI420" s="66"/>
      <c r="BJ420" s="66"/>
      <c r="BK420" s="66"/>
      <c r="BL420" s="66"/>
      <c r="BM420" s="66"/>
      <c r="BN420" s="66"/>
      <c r="BO420" s="66"/>
      <c r="BP420" s="66"/>
      <c r="BQ420" s="66"/>
      <c r="BR420" s="66"/>
      <c r="BS420" s="66"/>
      <c r="BT420" s="66"/>
      <c r="BU420" s="66"/>
      <c r="BV420" s="66"/>
      <c r="BW420" s="66"/>
      <c r="BX420" s="66"/>
      <c r="BY420" s="66"/>
      <c r="BZ420" s="66"/>
      <c r="CA420" s="66"/>
      <c r="CB420" s="66"/>
      <c r="CC420" s="66"/>
      <c r="CD420" s="66"/>
      <c r="CE420" s="66"/>
      <c r="CF420" s="66"/>
      <c r="CG420" s="66"/>
      <c r="CH420" s="66"/>
      <c r="CI420" s="66"/>
      <c r="CJ420" s="66"/>
      <c r="CK420" s="66"/>
      <c r="CL420" s="66"/>
      <c r="CM420" s="66"/>
      <c r="CN420" s="66"/>
      <c r="CO420" s="66"/>
      <c r="CP420" s="66"/>
      <c r="CQ420" s="66"/>
      <c r="CR420" s="66"/>
      <c r="CS420" s="66"/>
      <c r="CT420" s="66"/>
      <c r="CU420" s="66"/>
      <c r="CV420" s="66"/>
      <c r="CW420" s="66"/>
      <c r="CX420" s="66"/>
      <c r="CY420" s="66"/>
      <c r="CZ420" s="66"/>
      <c r="DA420" s="66"/>
      <c r="DB420" s="66"/>
      <c r="DC420" s="66"/>
      <c r="DD420" s="66"/>
      <c r="DE420" s="66"/>
      <c r="DF420" s="66"/>
      <c r="DG420" s="66"/>
      <c r="DH420" s="66"/>
      <c r="DI420" s="66"/>
      <c r="DJ420" s="66"/>
      <c r="DK420" s="66"/>
      <c r="DL420" s="66"/>
      <c r="DM420" s="66"/>
      <c r="DN420" s="66"/>
      <c r="DO420" s="66"/>
      <c r="DP420" s="66"/>
      <c r="DQ420" s="66"/>
      <c r="DR420" s="66"/>
      <c r="DS420" s="66"/>
      <c r="DT420" s="66"/>
      <c r="DU420" s="66"/>
      <c r="DV420" s="66"/>
      <c r="DW420" s="66"/>
      <c r="DX420" s="66"/>
      <c r="DY420" s="66"/>
      <c r="DZ420" s="66"/>
      <c r="EA420" s="66"/>
      <c r="EB420" s="66"/>
      <c r="EC420" s="66"/>
      <c r="ED420" s="66"/>
      <c r="EE420" s="66"/>
      <c r="EF420" s="66"/>
      <c r="EG420" s="66"/>
      <c r="EH420" s="66"/>
      <c r="EI420" s="66"/>
      <c r="EJ420" s="66"/>
      <c r="EK420" s="66"/>
      <c r="EL420" s="66"/>
      <c r="EM420" s="66"/>
      <c r="EN420" s="66"/>
      <c r="EO420" s="66"/>
      <c r="EP420" s="66"/>
    </row>
    <row r="421">
      <c r="A421" s="66"/>
      <c r="B421" s="66"/>
      <c r="C421" s="66"/>
      <c r="D421" s="66"/>
      <c r="E421" s="66"/>
      <c r="F421" s="66"/>
      <c r="G421" s="159"/>
      <c r="H421" s="159"/>
      <c r="I421" s="66"/>
      <c r="J421" s="160"/>
      <c r="K421" s="161"/>
      <c r="L421" s="161"/>
      <c r="M421" s="162"/>
      <c r="N421" s="162"/>
      <c r="O421" s="161"/>
      <c r="P421" s="161"/>
      <c r="Q421" s="161"/>
      <c r="R421" s="161"/>
      <c r="S421" s="163"/>
      <c r="T421" s="163"/>
      <c r="U421" s="163"/>
      <c r="V421" s="163"/>
      <c r="W421" s="164"/>
      <c r="X421" s="163"/>
      <c r="Y421" s="163"/>
      <c r="Z421" s="163"/>
      <c r="AA421" s="163"/>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c r="AZ421" s="66"/>
      <c r="BA421" s="66"/>
      <c r="BB421" s="66"/>
      <c r="BC421" s="66"/>
      <c r="BD421" s="66"/>
      <c r="BE421" s="66"/>
      <c r="BF421" s="66"/>
      <c r="BG421" s="66"/>
      <c r="BH421" s="66"/>
      <c r="BI421" s="66"/>
      <c r="BJ421" s="66"/>
      <c r="BK421" s="66"/>
      <c r="BL421" s="66"/>
      <c r="BM421" s="66"/>
      <c r="BN421" s="66"/>
      <c r="BO421" s="66"/>
      <c r="BP421" s="66"/>
      <c r="BQ421" s="66"/>
      <c r="BR421" s="66"/>
      <c r="BS421" s="66"/>
      <c r="BT421" s="66"/>
      <c r="BU421" s="66"/>
      <c r="BV421" s="66"/>
      <c r="BW421" s="66"/>
      <c r="BX421" s="66"/>
      <c r="BY421" s="66"/>
      <c r="BZ421" s="66"/>
      <c r="CA421" s="66"/>
      <c r="CB421" s="66"/>
      <c r="CC421" s="66"/>
      <c r="CD421" s="66"/>
      <c r="CE421" s="66"/>
      <c r="CF421" s="66"/>
      <c r="CG421" s="66"/>
      <c r="CH421" s="66"/>
      <c r="CI421" s="66"/>
      <c r="CJ421" s="66"/>
      <c r="CK421" s="66"/>
      <c r="CL421" s="66"/>
      <c r="CM421" s="66"/>
      <c r="CN421" s="66"/>
      <c r="CO421" s="66"/>
      <c r="CP421" s="66"/>
      <c r="CQ421" s="66"/>
      <c r="CR421" s="66"/>
      <c r="CS421" s="66"/>
      <c r="CT421" s="66"/>
      <c r="CU421" s="66"/>
      <c r="CV421" s="66"/>
      <c r="CW421" s="66"/>
      <c r="CX421" s="66"/>
      <c r="CY421" s="66"/>
      <c r="CZ421" s="66"/>
      <c r="DA421" s="66"/>
      <c r="DB421" s="66"/>
      <c r="DC421" s="66"/>
      <c r="DD421" s="66"/>
      <c r="DE421" s="66"/>
      <c r="DF421" s="66"/>
      <c r="DG421" s="66"/>
      <c r="DH421" s="66"/>
      <c r="DI421" s="66"/>
      <c r="DJ421" s="66"/>
      <c r="DK421" s="66"/>
      <c r="DL421" s="66"/>
      <c r="DM421" s="66"/>
      <c r="DN421" s="66"/>
      <c r="DO421" s="66"/>
      <c r="DP421" s="66"/>
      <c r="DQ421" s="66"/>
      <c r="DR421" s="66"/>
      <c r="DS421" s="66"/>
      <c r="DT421" s="66"/>
      <c r="DU421" s="66"/>
      <c r="DV421" s="66"/>
      <c r="DW421" s="66"/>
      <c r="DX421" s="66"/>
      <c r="DY421" s="66"/>
      <c r="DZ421" s="66"/>
      <c r="EA421" s="66"/>
      <c r="EB421" s="66"/>
      <c r="EC421" s="66"/>
      <c r="ED421" s="66"/>
      <c r="EE421" s="66"/>
      <c r="EF421" s="66"/>
      <c r="EG421" s="66"/>
      <c r="EH421" s="66"/>
      <c r="EI421" s="66"/>
      <c r="EJ421" s="66"/>
      <c r="EK421" s="66"/>
      <c r="EL421" s="66"/>
      <c r="EM421" s="66"/>
      <c r="EN421" s="66"/>
      <c r="EO421" s="66"/>
      <c r="EP421" s="66"/>
    </row>
    <row r="422">
      <c r="A422" s="66"/>
      <c r="B422" s="66"/>
      <c r="C422" s="66"/>
      <c r="D422" s="66"/>
      <c r="E422" s="66"/>
      <c r="F422" s="66"/>
      <c r="G422" s="159"/>
      <c r="H422" s="159"/>
      <c r="I422" s="66"/>
      <c r="J422" s="160"/>
      <c r="K422" s="161"/>
      <c r="L422" s="161"/>
      <c r="M422" s="162"/>
      <c r="N422" s="162"/>
      <c r="O422" s="161"/>
      <c r="P422" s="161"/>
      <c r="Q422" s="161"/>
      <c r="R422" s="161"/>
      <c r="S422" s="163"/>
      <c r="T422" s="163"/>
      <c r="U422" s="163"/>
      <c r="V422" s="163"/>
      <c r="W422" s="164"/>
      <c r="X422" s="163"/>
      <c r="Y422" s="163"/>
      <c r="Z422" s="163"/>
      <c r="AA422" s="163"/>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c r="AZ422" s="66"/>
      <c r="BA422" s="66"/>
      <c r="BB422" s="66"/>
      <c r="BC422" s="66"/>
      <c r="BD422" s="66"/>
      <c r="BE422" s="66"/>
      <c r="BF422" s="66"/>
      <c r="BG422" s="66"/>
      <c r="BH422" s="66"/>
      <c r="BI422" s="66"/>
      <c r="BJ422" s="66"/>
      <c r="BK422" s="66"/>
      <c r="BL422" s="66"/>
      <c r="BM422" s="66"/>
      <c r="BN422" s="66"/>
      <c r="BO422" s="66"/>
      <c r="BP422" s="66"/>
      <c r="BQ422" s="66"/>
      <c r="BR422" s="66"/>
      <c r="BS422" s="66"/>
      <c r="BT422" s="66"/>
      <c r="BU422" s="66"/>
      <c r="BV422" s="66"/>
      <c r="BW422" s="66"/>
      <c r="BX422" s="66"/>
      <c r="BY422" s="66"/>
      <c r="BZ422" s="66"/>
      <c r="CA422" s="66"/>
      <c r="CB422" s="66"/>
      <c r="CC422" s="66"/>
      <c r="CD422" s="66"/>
      <c r="CE422" s="66"/>
      <c r="CF422" s="66"/>
      <c r="CG422" s="66"/>
      <c r="CH422" s="66"/>
      <c r="CI422" s="66"/>
      <c r="CJ422" s="66"/>
      <c r="CK422" s="66"/>
      <c r="CL422" s="66"/>
      <c r="CM422" s="66"/>
      <c r="CN422" s="66"/>
      <c r="CO422" s="66"/>
      <c r="CP422" s="66"/>
      <c r="CQ422" s="66"/>
      <c r="CR422" s="66"/>
      <c r="CS422" s="66"/>
      <c r="CT422" s="66"/>
      <c r="CU422" s="66"/>
      <c r="CV422" s="66"/>
      <c r="CW422" s="66"/>
      <c r="CX422" s="66"/>
      <c r="CY422" s="66"/>
      <c r="CZ422" s="66"/>
      <c r="DA422" s="66"/>
      <c r="DB422" s="66"/>
      <c r="DC422" s="66"/>
      <c r="DD422" s="66"/>
      <c r="DE422" s="66"/>
      <c r="DF422" s="66"/>
      <c r="DG422" s="66"/>
      <c r="DH422" s="66"/>
      <c r="DI422" s="66"/>
      <c r="DJ422" s="66"/>
      <c r="DK422" s="66"/>
      <c r="DL422" s="66"/>
      <c r="DM422" s="66"/>
      <c r="DN422" s="66"/>
      <c r="DO422" s="66"/>
      <c r="DP422" s="66"/>
      <c r="DQ422" s="66"/>
      <c r="DR422" s="66"/>
      <c r="DS422" s="66"/>
      <c r="DT422" s="66"/>
      <c r="DU422" s="66"/>
      <c r="DV422" s="66"/>
      <c r="DW422" s="66"/>
      <c r="DX422" s="66"/>
      <c r="DY422" s="66"/>
      <c r="DZ422" s="66"/>
      <c r="EA422" s="66"/>
      <c r="EB422" s="66"/>
      <c r="EC422" s="66"/>
      <c r="ED422" s="66"/>
      <c r="EE422" s="66"/>
      <c r="EF422" s="66"/>
      <c r="EG422" s="66"/>
      <c r="EH422" s="66"/>
      <c r="EI422" s="66"/>
      <c r="EJ422" s="66"/>
      <c r="EK422" s="66"/>
      <c r="EL422" s="66"/>
      <c r="EM422" s="66"/>
      <c r="EN422" s="66"/>
      <c r="EO422" s="66"/>
      <c r="EP422" s="66"/>
    </row>
    <row r="423">
      <c r="A423" s="66"/>
      <c r="B423" s="66"/>
      <c r="C423" s="66"/>
      <c r="D423" s="66"/>
      <c r="E423" s="66"/>
      <c r="F423" s="66"/>
      <c r="G423" s="159"/>
      <c r="H423" s="159"/>
      <c r="I423" s="66"/>
      <c r="J423" s="160"/>
      <c r="K423" s="161"/>
      <c r="L423" s="161"/>
      <c r="M423" s="162"/>
      <c r="N423" s="162"/>
      <c r="O423" s="161"/>
      <c r="P423" s="161"/>
      <c r="Q423" s="161"/>
      <c r="R423" s="161"/>
      <c r="S423" s="163"/>
      <c r="T423" s="163"/>
      <c r="U423" s="163"/>
      <c r="V423" s="163"/>
      <c r="W423" s="164"/>
      <c r="X423" s="163"/>
      <c r="Y423" s="163"/>
      <c r="Z423" s="163"/>
      <c r="AA423" s="163"/>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c r="AZ423" s="66"/>
      <c r="BA423" s="66"/>
      <c r="BB423" s="66"/>
      <c r="BC423" s="66"/>
      <c r="BD423" s="66"/>
      <c r="BE423" s="66"/>
      <c r="BF423" s="66"/>
      <c r="BG423" s="66"/>
      <c r="BH423" s="66"/>
      <c r="BI423" s="66"/>
      <c r="BJ423" s="66"/>
      <c r="BK423" s="66"/>
      <c r="BL423" s="66"/>
      <c r="BM423" s="66"/>
      <c r="BN423" s="66"/>
      <c r="BO423" s="66"/>
      <c r="BP423" s="66"/>
      <c r="BQ423" s="66"/>
      <c r="BR423" s="66"/>
      <c r="BS423" s="66"/>
      <c r="BT423" s="66"/>
      <c r="BU423" s="66"/>
      <c r="BV423" s="66"/>
      <c r="BW423" s="66"/>
      <c r="BX423" s="66"/>
      <c r="BY423" s="66"/>
      <c r="BZ423" s="66"/>
      <c r="CA423" s="66"/>
      <c r="CB423" s="66"/>
      <c r="CC423" s="66"/>
      <c r="CD423" s="66"/>
      <c r="CE423" s="66"/>
      <c r="CF423" s="66"/>
      <c r="CG423" s="66"/>
      <c r="CH423" s="66"/>
      <c r="CI423" s="66"/>
      <c r="CJ423" s="66"/>
      <c r="CK423" s="66"/>
      <c r="CL423" s="66"/>
      <c r="CM423" s="66"/>
      <c r="CN423" s="66"/>
      <c r="CO423" s="66"/>
      <c r="CP423" s="66"/>
      <c r="CQ423" s="66"/>
      <c r="CR423" s="66"/>
      <c r="CS423" s="66"/>
      <c r="CT423" s="66"/>
      <c r="CU423" s="66"/>
      <c r="CV423" s="66"/>
      <c r="CW423" s="66"/>
      <c r="CX423" s="66"/>
      <c r="CY423" s="66"/>
      <c r="CZ423" s="66"/>
      <c r="DA423" s="66"/>
      <c r="DB423" s="66"/>
      <c r="DC423" s="66"/>
      <c r="DD423" s="66"/>
      <c r="DE423" s="66"/>
      <c r="DF423" s="66"/>
      <c r="DG423" s="66"/>
      <c r="DH423" s="66"/>
      <c r="DI423" s="66"/>
      <c r="DJ423" s="66"/>
      <c r="DK423" s="66"/>
      <c r="DL423" s="66"/>
      <c r="DM423" s="66"/>
      <c r="DN423" s="66"/>
      <c r="DO423" s="66"/>
      <c r="DP423" s="66"/>
      <c r="DQ423" s="66"/>
      <c r="DR423" s="66"/>
      <c r="DS423" s="66"/>
      <c r="DT423" s="66"/>
      <c r="DU423" s="66"/>
      <c r="DV423" s="66"/>
      <c r="DW423" s="66"/>
      <c r="DX423" s="66"/>
      <c r="DY423" s="66"/>
      <c r="DZ423" s="66"/>
      <c r="EA423" s="66"/>
      <c r="EB423" s="66"/>
      <c r="EC423" s="66"/>
      <c r="ED423" s="66"/>
      <c r="EE423" s="66"/>
      <c r="EF423" s="66"/>
      <c r="EG423" s="66"/>
      <c r="EH423" s="66"/>
      <c r="EI423" s="66"/>
      <c r="EJ423" s="66"/>
      <c r="EK423" s="66"/>
      <c r="EL423" s="66"/>
      <c r="EM423" s="66"/>
      <c r="EN423" s="66"/>
      <c r="EO423" s="66"/>
      <c r="EP423" s="66"/>
    </row>
    <row r="424">
      <c r="A424" s="66"/>
      <c r="B424" s="66"/>
      <c r="C424" s="66"/>
      <c r="D424" s="66"/>
      <c r="E424" s="66"/>
      <c r="F424" s="66"/>
      <c r="G424" s="159"/>
      <c r="H424" s="159"/>
      <c r="I424" s="66"/>
      <c r="J424" s="160"/>
      <c r="K424" s="161"/>
      <c r="L424" s="161"/>
      <c r="M424" s="162"/>
      <c r="N424" s="162"/>
      <c r="O424" s="161"/>
      <c r="P424" s="161"/>
      <c r="Q424" s="161"/>
      <c r="R424" s="161"/>
      <c r="S424" s="163"/>
      <c r="T424" s="163"/>
      <c r="U424" s="163"/>
      <c r="V424" s="163"/>
      <c r="W424" s="164"/>
      <c r="X424" s="163"/>
      <c r="Y424" s="163"/>
      <c r="Z424" s="163"/>
      <c r="AA424" s="163"/>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c r="AZ424" s="66"/>
      <c r="BA424" s="66"/>
      <c r="BB424" s="66"/>
      <c r="BC424" s="66"/>
      <c r="BD424" s="66"/>
      <c r="BE424" s="66"/>
      <c r="BF424" s="66"/>
      <c r="BG424" s="66"/>
      <c r="BH424" s="66"/>
      <c r="BI424" s="66"/>
      <c r="BJ424" s="66"/>
      <c r="BK424" s="66"/>
      <c r="BL424" s="66"/>
      <c r="BM424" s="66"/>
      <c r="BN424" s="66"/>
      <c r="BO424" s="66"/>
      <c r="BP424" s="66"/>
      <c r="BQ424" s="66"/>
      <c r="BR424" s="66"/>
      <c r="BS424" s="66"/>
      <c r="BT424" s="66"/>
      <c r="BU424" s="66"/>
      <c r="BV424" s="66"/>
      <c r="BW424" s="66"/>
      <c r="BX424" s="66"/>
      <c r="BY424" s="66"/>
      <c r="BZ424" s="66"/>
      <c r="CA424" s="66"/>
      <c r="CB424" s="66"/>
      <c r="CC424" s="66"/>
      <c r="CD424" s="66"/>
      <c r="CE424" s="66"/>
      <c r="CF424" s="66"/>
      <c r="CG424" s="66"/>
      <c r="CH424" s="66"/>
      <c r="CI424" s="66"/>
      <c r="CJ424" s="66"/>
      <c r="CK424" s="66"/>
      <c r="CL424" s="66"/>
      <c r="CM424" s="66"/>
      <c r="CN424" s="66"/>
      <c r="CO424" s="66"/>
      <c r="CP424" s="66"/>
      <c r="CQ424" s="66"/>
      <c r="CR424" s="66"/>
      <c r="CS424" s="66"/>
      <c r="CT424" s="66"/>
      <c r="CU424" s="66"/>
      <c r="CV424" s="66"/>
      <c r="CW424" s="66"/>
      <c r="CX424" s="66"/>
      <c r="CY424" s="66"/>
      <c r="CZ424" s="66"/>
      <c r="DA424" s="66"/>
      <c r="DB424" s="66"/>
      <c r="DC424" s="66"/>
      <c r="DD424" s="66"/>
      <c r="DE424" s="66"/>
      <c r="DF424" s="66"/>
      <c r="DG424" s="66"/>
      <c r="DH424" s="66"/>
      <c r="DI424" s="66"/>
      <c r="DJ424" s="66"/>
      <c r="DK424" s="66"/>
      <c r="DL424" s="66"/>
      <c r="DM424" s="66"/>
      <c r="DN424" s="66"/>
      <c r="DO424" s="66"/>
      <c r="DP424" s="66"/>
      <c r="DQ424" s="66"/>
      <c r="DR424" s="66"/>
      <c r="DS424" s="66"/>
      <c r="DT424" s="66"/>
      <c r="DU424" s="66"/>
      <c r="DV424" s="66"/>
      <c r="DW424" s="66"/>
      <c r="DX424" s="66"/>
      <c r="DY424" s="66"/>
      <c r="DZ424" s="66"/>
      <c r="EA424" s="66"/>
      <c r="EB424" s="66"/>
      <c r="EC424" s="66"/>
      <c r="ED424" s="66"/>
      <c r="EE424" s="66"/>
      <c r="EF424" s="66"/>
      <c r="EG424" s="66"/>
      <c r="EH424" s="66"/>
      <c r="EI424" s="66"/>
      <c r="EJ424" s="66"/>
      <c r="EK424" s="66"/>
      <c r="EL424" s="66"/>
      <c r="EM424" s="66"/>
      <c r="EN424" s="66"/>
      <c r="EO424" s="66"/>
      <c r="EP424" s="66"/>
    </row>
    <row r="425">
      <c r="A425" s="66"/>
      <c r="B425" s="66"/>
      <c r="C425" s="66"/>
      <c r="D425" s="66"/>
      <c r="E425" s="66"/>
      <c r="F425" s="66"/>
      <c r="G425" s="159"/>
      <c r="H425" s="159"/>
      <c r="I425" s="66"/>
      <c r="J425" s="160"/>
      <c r="K425" s="161"/>
      <c r="L425" s="161"/>
      <c r="M425" s="162"/>
      <c r="N425" s="162"/>
      <c r="O425" s="161"/>
      <c r="P425" s="161"/>
      <c r="Q425" s="161"/>
      <c r="R425" s="161"/>
      <c r="S425" s="163"/>
      <c r="T425" s="163"/>
      <c r="U425" s="163"/>
      <c r="V425" s="163"/>
      <c r="W425" s="164"/>
      <c r="X425" s="163"/>
      <c r="Y425" s="163"/>
      <c r="Z425" s="163"/>
      <c r="AA425" s="163"/>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X425" s="66"/>
      <c r="AY425" s="66"/>
      <c r="AZ425" s="66"/>
      <c r="BA425" s="66"/>
      <c r="BB425" s="66"/>
      <c r="BC425" s="66"/>
      <c r="BD425" s="66"/>
      <c r="BE425" s="66"/>
      <c r="BF425" s="66"/>
      <c r="BG425" s="66"/>
      <c r="BH425" s="66"/>
      <c r="BI425" s="66"/>
      <c r="BJ425" s="66"/>
      <c r="BK425" s="66"/>
      <c r="BL425" s="66"/>
      <c r="BM425" s="66"/>
      <c r="BN425" s="66"/>
      <c r="BO425" s="66"/>
      <c r="BP425" s="66"/>
      <c r="BQ425" s="66"/>
      <c r="BR425" s="66"/>
      <c r="BS425" s="66"/>
      <c r="BT425" s="66"/>
      <c r="BU425" s="66"/>
      <c r="BV425" s="66"/>
      <c r="BW425" s="66"/>
      <c r="BX425" s="66"/>
      <c r="BY425" s="66"/>
      <c r="BZ425" s="66"/>
      <c r="CA425" s="66"/>
      <c r="CB425" s="66"/>
      <c r="CC425" s="66"/>
      <c r="CD425" s="66"/>
      <c r="CE425" s="66"/>
      <c r="CF425" s="66"/>
      <c r="CG425" s="66"/>
      <c r="CH425" s="66"/>
      <c r="CI425" s="66"/>
      <c r="CJ425" s="66"/>
      <c r="CK425" s="66"/>
      <c r="CL425" s="66"/>
      <c r="CM425" s="66"/>
      <c r="CN425" s="66"/>
      <c r="CO425" s="66"/>
      <c r="CP425" s="66"/>
      <c r="CQ425" s="66"/>
      <c r="CR425" s="66"/>
      <c r="CS425" s="66"/>
      <c r="CT425" s="66"/>
      <c r="CU425" s="66"/>
      <c r="CV425" s="66"/>
      <c r="CW425" s="66"/>
      <c r="CX425" s="66"/>
      <c r="CY425" s="66"/>
      <c r="CZ425" s="66"/>
      <c r="DA425" s="66"/>
      <c r="DB425" s="66"/>
      <c r="DC425" s="66"/>
      <c r="DD425" s="66"/>
      <c r="DE425" s="66"/>
      <c r="DF425" s="66"/>
      <c r="DG425" s="66"/>
      <c r="DH425" s="66"/>
      <c r="DI425" s="66"/>
      <c r="DJ425" s="66"/>
      <c r="DK425" s="66"/>
      <c r="DL425" s="66"/>
      <c r="DM425" s="66"/>
      <c r="DN425" s="66"/>
      <c r="DO425" s="66"/>
      <c r="DP425" s="66"/>
      <c r="DQ425" s="66"/>
      <c r="DR425" s="66"/>
      <c r="DS425" s="66"/>
      <c r="DT425" s="66"/>
      <c r="DU425" s="66"/>
      <c r="DV425" s="66"/>
      <c r="DW425" s="66"/>
      <c r="DX425" s="66"/>
      <c r="DY425" s="66"/>
      <c r="DZ425" s="66"/>
      <c r="EA425" s="66"/>
      <c r="EB425" s="66"/>
      <c r="EC425" s="66"/>
      <c r="ED425" s="66"/>
      <c r="EE425" s="66"/>
      <c r="EF425" s="66"/>
      <c r="EG425" s="66"/>
      <c r="EH425" s="66"/>
      <c r="EI425" s="66"/>
      <c r="EJ425" s="66"/>
      <c r="EK425" s="66"/>
      <c r="EL425" s="66"/>
      <c r="EM425" s="66"/>
      <c r="EN425" s="66"/>
      <c r="EO425" s="66"/>
      <c r="EP425" s="66"/>
    </row>
    <row r="426">
      <c r="A426" s="66"/>
      <c r="B426" s="66"/>
      <c r="C426" s="66"/>
      <c r="D426" s="66"/>
      <c r="E426" s="66"/>
      <c r="F426" s="66"/>
      <c r="G426" s="159"/>
      <c r="H426" s="159"/>
      <c r="I426" s="66"/>
      <c r="J426" s="160"/>
      <c r="K426" s="161"/>
      <c r="L426" s="161"/>
      <c r="M426" s="162"/>
      <c r="N426" s="162"/>
      <c r="O426" s="161"/>
      <c r="P426" s="161"/>
      <c r="Q426" s="161"/>
      <c r="R426" s="161"/>
      <c r="S426" s="163"/>
      <c r="T426" s="163"/>
      <c r="U426" s="163"/>
      <c r="V426" s="163"/>
      <c r="W426" s="164"/>
      <c r="X426" s="163"/>
      <c r="Y426" s="163"/>
      <c r="Z426" s="163"/>
      <c r="AA426" s="163"/>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c r="AZ426" s="66"/>
      <c r="BA426" s="66"/>
      <c r="BB426" s="66"/>
      <c r="BC426" s="66"/>
      <c r="BD426" s="66"/>
      <c r="BE426" s="66"/>
      <c r="BF426" s="66"/>
      <c r="BG426" s="66"/>
      <c r="BH426" s="66"/>
      <c r="BI426" s="66"/>
      <c r="BJ426" s="66"/>
      <c r="BK426" s="66"/>
      <c r="BL426" s="66"/>
      <c r="BM426" s="66"/>
      <c r="BN426" s="66"/>
      <c r="BO426" s="66"/>
      <c r="BP426" s="66"/>
      <c r="BQ426" s="66"/>
      <c r="BR426" s="66"/>
      <c r="BS426" s="66"/>
      <c r="BT426" s="66"/>
      <c r="BU426" s="66"/>
      <c r="BV426" s="66"/>
      <c r="BW426" s="66"/>
      <c r="BX426" s="66"/>
      <c r="BY426" s="66"/>
      <c r="BZ426" s="66"/>
      <c r="CA426" s="66"/>
      <c r="CB426" s="66"/>
      <c r="CC426" s="66"/>
      <c r="CD426" s="66"/>
      <c r="CE426" s="66"/>
      <c r="CF426" s="66"/>
      <c r="CG426" s="66"/>
      <c r="CH426" s="66"/>
      <c r="CI426" s="66"/>
      <c r="CJ426" s="66"/>
      <c r="CK426" s="66"/>
      <c r="CL426" s="66"/>
      <c r="CM426" s="66"/>
      <c r="CN426" s="66"/>
      <c r="CO426" s="66"/>
      <c r="CP426" s="66"/>
      <c r="CQ426" s="66"/>
      <c r="CR426" s="66"/>
      <c r="CS426" s="66"/>
      <c r="CT426" s="66"/>
      <c r="CU426" s="66"/>
      <c r="CV426" s="66"/>
      <c r="CW426" s="66"/>
      <c r="CX426" s="66"/>
      <c r="CY426" s="66"/>
      <c r="CZ426" s="66"/>
      <c r="DA426" s="66"/>
      <c r="DB426" s="66"/>
      <c r="DC426" s="66"/>
      <c r="DD426" s="66"/>
      <c r="DE426" s="66"/>
      <c r="DF426" s="66"/>
      <c r="DG426" s="66"/>
      <c r="DH426" s="66"/>
      <c r="DI426" s="66"/>
      <c r="DJ426" s="66"/>
      <c r="DK426" s="66"/>
      <c r="DL426" s="66"/>
      <c r="DM426" s="66"/>
      <c r="DN426" s="66"/>
      <c r="DO426" s="66"/>
      <c r="DP426" s="66"/>
      <c r="DQ426" s="66"/>
      <c r="DR426" s="66"/>
      <c r="DS426" s="66"/>
      <c r="DT426" s="66"/>
      <c r="DU426" s="66"/>
      <c r="DV426" s="66"/>
      <c r="DW426" s="66"/>
      <c r="DX426" s="66"/>
      <c r="DY426" s="66"/>
      <c r="DZ426" s="66"/>
      <c r="EA426" s="66"/>
      <c r="EB426" s="66"/>
      <c r="EC426" s="66"/>
      <c r="ED426" s="66"/>
      <c r="EE426" s="66"/>
      <c r="EF426" s="66"/>
      <c r="EG426" s="66"/>
      <c r="EH426" s="66"/>
      <c r="EI426" s="66"/>
      <c r="EJ426" s="66"/>
      <c r="EK426" s="66"/>
      <c r="EL426" s="66"/>
      <c r="EM426" s="66"/>
      <c r="EN426" s="66"/>
      <c r="EO426" s="66"/>
      <c r="EP426" s="66"/>
    </row>
    <row r="427">
      <c r="A427" s="66"/>
      <c r="B427" s="66"/>
      <c r="C427" s="66"/>
      <c r="D427" s="66"/>
      <c r="E427" s="66"/>
      <c r="F427" s="66"/>
      <c r="G427" s="159"/>
      <c r="H427" s="159"/>
      <c r="I427" s="66"/>
      <c r="J427" s="160"/>
      <c r="K427" s="161"/>
      <c r="L427" s="161"/>
      <c r="M427" s="162"/>
      <c r="N427" s="162"/>
      <c r="O427" s="161"/>
      <c r="P427" s="161"/>
      <c r="Q427" s="161"/>
      <c r="R427" s="161"/>
      <c r="S427" s="163"/>
      <c r="T427" s="163"/>
      <c r="U427" s="163"/>
      <c r="V427" s="163"/>
      <c r="W427" s="164"/>
      <c r="X427" s="163"/>
      <c r="Y427" s="163"/>
      <c r="Z427" s="163"/>
      <c r="AA427" s="163"/>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c r="AZ427" s="66"/>
      <c r="BA427" s="66"/>
      <c r="BB427" s="66"/>
      <c r="BC427" s="66"/>
      <c r="BD427" s="66"/>
      <c r="BE427" s="66"/>
      <c r="BF427" s="66"/>
      <c r="BG427" s="66"/>
      <c r="BH427" s="66"/>
      <c r="BI427" s="66"/>
      <c r="BJ427" s="66"/>
      <c r="BK427" s="66"/>
      <c r="BL427" s="66"/>
      <c r="BM427" s="66"/>
      <c r="BN427" s="66"/>
      <c r="BO427" s="66"/>
      <c r="BP427" s="66"/>
      <c r="BQ427" s="66"/>
      <c r="BR427" s="66"/>
      <c r="BS427" s="66"/>
      <c r="BT427" s="66"/>
      <c r="BU427" s="66"/>
      <c r="BV427" s="66"/>
      <c r="BW427" s="66"/>
      <c r="BX427" s="66"/>
      <c r="BY427" s="66"/>
      <c r="BZ427" s="66"/>
      <c r="CA427" s="66"/>
      <c r="CB427" s="66"/>
      <c r="CC427" s="66"/>
      <c r="CD427" s="66"/>
      <c r="CE427" s="66"/>
      <c r="CF427" s="66"/>
      <c r="CG427" s="66"/>
      <c r="CH427" s="66"/>
      <c r="CI427" s="66"/>
      <c r="CJ427" s="66"/>
      <c r="CK427" s="66"/>
      <c r="CL427" s="66"/>
      <c r="CM427" s="66"/>
      <c r="CN427" s="66"/>
      <c r="CO427" s="66"/>
      <c r="CP427" s="66"/>
      <c r="CQ427" s="66"/>
      <c r="CR427" s="66"/>
      <c r="CS427" s="66"/>
      <c r="CT427" s="66"/>
      <c r="CU427" s="66"/>
      <c r="CV427" s="66"/>
      <c r="CW427" s="66"/>
      <c r="CX427" s="66"/>
      <c r="CY427" s="66"/>
      <c r="CZ427" s="66"/>
      <c r="DA427" s="66"/>
      <c r="DB427" s="66"/>
      <c r="DC427" s="66"/>
      <c r="DD427" s="66"/>
      <c r="DE427" s="66"/>
      <c r="DF427" s="66"/>
      <c r="DG427" s="66"/>
      <c r="DH427" s="66"/>
      <c r="DI427" s="66"/>
      <c r="DJ427" s="66"/>
      <c r="DK427" s="66"/>
      <c r="DL427" s="66"/>
      <c r="DM427" s="66"/>
      <c r="DN427" s="66"/>
      <c r="DO427" s="66"/>
      <c r="DP427" s="66"/>
      <c r="DQ427" s="66"/>
      <c r="DR427" s="66"/>
      <c r="DS427" s="66"/>
      <c r="DT427" s="66"/>
      <c r="DU427" s="66"/>
      <c r="DV427" s="66"/>
      <c r="DW427" s="66"/>
      <c r="DX427" s="66"/>
      <c r="DY427" s="66"/>
      <c r="DZ427" s="66"/>
      <c r="EA427" s="66"/>
      <c r="EB427" s="66"/>
      <c r="EC427" s="66"/>
      <c r="ED427" s="66"/>
      <c r="EE427" s="66"/>
      <c r="EF427" s="66"/>
      <c r="EG427" s="66"/>
      <c r="EH427" s="66"/>
      <c r="EI427" s="66"/>
      <c r="EJ427" s="66"/>
      <c r="EK427" s="66"/>
      <c r="EL427" s="66"/>
      <c r="EM427" s="66"/>
      <c r="EN427" s="66"/>
      <c r="EO427" s="66"/>
      <c r="EP427" s="66"/>
    </row>
    <row r="428">
      <c r="A428" s="66"/>
      <c r="B428" s="66"/>
      <c r="C428" s="66"/>
      <c r="D428" s="66"/>
      <c r="E428" s="66"/>
      <c r="F428" s="66"/>
      <c r="G428" s="159"/>
      <c r="H428" s="159"/>
      <c r="I428" s="66"/>
      <c r="J428" s="160"/>
      <c r="K428" s="161"/>
      <c r="L428" s="161"/>
      <c r="M428" s="162"/>
      <c r="N428" s="162"/>
      <c r="O428" s="161"/>
      <c r="P428" s="161"/>
      <c r="Q428" s="161"/>
      <c r="R428" s="161"/>
      <c r="S428" s="163"/>
      <c r="T428" s="163"/>
      <c r="U428" s="163"/>
      <c r="V428" s="163"/>
      <c r="W428" s="164"/>
      <c r="X428" s="163"/>
      <c r="Y428" s="163"/>
      <c r="Z428" s="163"/>
      <c r="AA428" s="163"/>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c r="AZ428" s="66"/>
      <c r="BA428" s="66"/>
      <c r="BB428" s="66"/>
      <c r="BC428" s="66"/>
      <c r="BD428" s="66"/>
      <c r="BE428" s="66"/>
      <c r="BF428" s="66"/>
      <c r="BG428" s="66"/>
      <c r="BH428" s="66"/>
      <c r="BI428" s="66"/>
      <c r="BJ428" s="66"/>
      <c r="BK428" s="66"/>
      <c r="BL428" s="66"/>
      <c r="BM428" s="66"/>
      <c r="BN428" s="66"/>
      <c r="BO428" s="66"/>
      <c r="BP428" s="66"/>
      <c r="BQ428" s="66"/>
      <c r="BR428" s="66"/>
      <c r="BS428" s="66"/>
      <c r="BT428" s="66"/>
      <c r="BU428" s="66"/>
      <c r="BV428" s="66"/>
      <c r="BW428" s="66"/>
      <c r="BX428" s="66"/>
      <c r="BY428" s="66"/>
      <c r="BZ428" s="66"/>
      <c r="CA428" s="66"/>
      <c r="CB428" s="66"/>
      <c r="CC428" s="66"/>
      <c r="CD428" s="66"/>
      <c r="CE428" s="66"/>
      <c r="CF428" s="66"/>
      <c r="CG428" s="66"/>
      <c r="CH428" s="66"/>
      <c r="CI428" s="66"/>
      <c r="CJ428" s="66"/>
      <c r="CK428" s="66"/>
      <c r="CL428" s="66"/>
      <c r="CM428" s="66"/>
      <c r="CN428" s="66"/>
      <c r="CO428" s="66"/>
      <c r="CP428" s="66"/>
      <c r="CQ428" s="66"/>
      <c r="CR428" s="66"/>
      <c r="CS428" s="66"/>
      <c r="CT428" s="66"/>
      <c r="CU428" s="66"/>
      <c r="CV428" s="66"/>
      <c r="CW428" s="66"/>
      <c r="CX428" s="66"/>
      <c r="CY428" s="66"/>
      <c r="CZ428" s="66"/>
      <c r="DA428" s="66"/>
      <c r="DB428" s="66"/>
      <c r="DC428" s="66"/>
      <c r="DD428" s="66"/>
      <c r="DE428" s="66"/>
      <c r="DF428" s="66"/>
      <c r="DG428" s="66"/>
      <c r="DH428" s="66"/>
      <c r="DI428" s="66"/>
      <c r="DJ428" s="66"/>
      <c r="DK428" s="66"/>
      <c r="DL428" s="66"/>
      <c r="DM428" s="66"/>
      <c r="DN428" s="66"/>
      <c r="DO428" s="66"/>
      <c r="DP428" s="66"/>
      <c r="DQ428" s="66"/>
      <c r="DR428" s="66"/>
      <c r="DS428" s="66"/>
      <c r="DT428" s="66"/>
      <c r="DU428" s="66"/>
      <c r="DV428" s="66"/>
      <c r="DW428" s="66"/>
      <c r="DX428" s="66"/>
      <c r="DY428" s="66"/>
      <c r="DZ428" s="66"/>
      <c r="EA428" s="66"/>
      <c r="EB428" s="66"/>
      <c r="EC428" s="66"/>
      <c r="ED428" s="66"/>
      <c r="EE428" s="66"/>
      <c r="EF428" s="66"/>
      <c r="EG428" s="66"/>
      <c r="EH428" s="66"/>
      <c r="EI428" s="66"/>
      <c r="EJ428" s="66"/>
      <c r="EK428" s="66"/>
      <c r="EL428" s="66"/>
      <c r="EM428" s="66"/>
      <c r="EN428" s="66"/>
      <c r="EO428" s="66"/>
      <c r="EP428" s="66"/>
    </row>
    <row r="429">
      <c r="A429" s="66"/>
      <c r="B429" s="66"/>
      <c r="C429" s="66"/>
      <c r="D429" s="66"/>
      <c r="E429" s="66"/>
      <c r="F429" s="66"/>
      <c r="G429" s="159"/>
      <c r="H429" s="159"/>
      <c r="I429" s="66"/>
      <c r="J429" s="160"/>
      <c r="K429" s="161"/>
      <c r="L429" s="161"/>
      <c r="M429" s="162"/>
      <c r="N429" s="162"/>
      <c r="O429" s="161"/>
      <c r="P429" s="161"/>
      <c r="Q429" s="161"/>
      <c r="R429" s="161"/>
      <c r="S429" s="163"/>
      <c r="T429" s="163"/>
      <c r="U429" s="163"/>
      <c r="V429" s="163"/>
      <c r="W429" s="164"/>
      <c r="X429" s="163"/>
      <c r="Y429" s="163"/>
      <c r="Z429" s="163"/>
      <c r="AA429" s="163"/>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c r="AZ429" s="66"/>
      <c r="BA429" s="66"/>
      <c r="BB429" s="66"/>
      <c r="BC429" s="66"/>
      <c r="BD429" s="66"/>
      <c r="BE429" s="66"/>
      <c r="BF429" s="66"/>
      <c r="BG429" s="66"/>
      <c r="BH429" s="66"/>
      <c r="BI429" s="66"/>
      <c r="BJ429" s="66"/>
      <c r="BK429" s="66"/>
      <c r="BL429" s="66"/>
      <c r="BM429" s="66"/>
      <c r="BN429" s="66"/>
      <c r="BO429" s="66"/>
      <c r="BP429" s="66"/>
      <c r="BQ429" s="66"/>
      <c r="BR429" s="66"/>
      <c r="BS429" s="66"/>
      <c r="BT429" s="66"/>
      <c r="BU429" s="66"/>
      <c r="BV429" s="66"/>
      <c r="BW429" s="66"/>
      <c r="BX429" s="66"/>
      <c r="BY429" s="66"/>
      <c r="BZ429" s="66"/>
      <c r="CA429" s="66"/>
      <c r="CB429" s="66"/>
      <c r="CC429" s="66"/>
      <c r="CD429" s="66"/>
      <c r="CE429" s="66"/>
      <c r="CF429" s="66"/>
      <c r="CG429" s="66"/>
      <c r="CH429" s="66"/>
      <c r="CI429" s="66"/>
      <c r="CJ429" s="66"/>
      <c r="CK429" s="66"/>
      <c r="CL429" s="66"/>
      <c r="CM429" s="66"/>
      <c r="CN429" s="66"/>
      <c r="CO429" s="66"/>
      <c r="CP429" s="66"/>
      <c r="CQ429" s="66"/>
      <c r="CR429" s="66"/>
      <c r="CS429" s="66"/>
      <c r="CT429" s="66"/>
      <c r="CU429" s="66"/>
      <c r="CV429" s="66"/>
      <c r="CW429" s="66"/>
      <c r="CX429" s="66"/>
      <c r="CY429" s="66"/>
      <c r="CZ429" s="66"/>
      <c r="DA429" s="66"/>
      <c r="DB429" s="66"/>
      <c r="DC429" s="66"/>
      <c r="DD429" s="66"/>
      <c r="DE429" s="66"/>
      <c r="DF429" s="66"/>
      <c r="DG429" s="66"/>
      <c r="DH429" s="66"/>
      <c r="DI429" s="66"/>
      <c r="DJ429" s="66"/>
      <c r="DK429" s="66"/>
      <c r="DL429" s="66"/>
      <c r="DM429" s="66"/>
      <c r="DN429" s="66"/>
      <c r="DO429" s="66"/>
      <c r="DP429" s="66"/>
      <c r="DQ429" s="66"/>
      <c r="DR429" s="66"/>
      <c r="DS429" s="66"/>
      <c r="DT429" s="66"/>
      <c r="DU429" s="66"/>
      <c r="DV429" s="66"/>
      <c r="DW429" s="66"/>
      <c r="DX429" s="66"/>
      <c r="DY429" s="66"/>
      <c r="DZ429" s="66"/>
      <c r="EA429" s="66"/>
      <c r="EB429" s="66"/>
      <c r="EC429" s="66"/>
      <c r="ED429" s="66"/>
      <c r="EE429" s="66"/>
      <c r="EF429" s="66"/>
      <c r="EG429" s="66"/>
      <c r="EH429" s="66"/>
      <c r="EI429" s="66"/>
      <c r="EJ429" s="66"/>
      <c r="EK429" s="66"/>
      <c r="EL429" s="66"/>
      <c r="EM429" s="66"/>
      <c r="EN429" s="66"/>
      <c r="EO429" s="66"/>
      <c r="EP429" s="66"/>
    </row>
    <row r="430">
      <c r="A430" s="66"/>
      <c r="B430" s="66"/>
      <c r="C430" s="66"/>
      <c r="D430" s="66"/>
      <c r="E430" s="66"/>
      <c r="F430" s="66"/>
      <c r="G430" s="159"/>
      <c r="H430" s="159"/>
      <c r="I430" s="66"/>
      <c r="J430" s="160"/>
      <c r="K430" s="161"/>
      <c r="L430" s="161"/>
      <c r="M430" s="162"/>
      <c r="N430" s="162"/>
      <c r="O430" s="161"/>
      <c r="P430" s="161"/>
      <c r="Q430" s="161"/>
      <c r="R430" s="161"/>
      <c r="S430" s="163"/>
      <c r="T430" s="163"/>
      <c r="U430" s="163"/>
      <c r="V430" s="163"/>
      <c r="W430" s="164"/>
      <c r="X430" s="163"/>
      <c r="Y430" s="163"/>
      <c r="Z430" s="163"/>
      <c r="AA430" s="163"/>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c r="AZ430" s="66"/>
      <c r="BA430" s="66"/>
      <c r="BB430" s="66"/>
      <c r="BC430" s="66"/>
      <c r="BD430" s="66"/>
      <c r="BE430" s="66"/>
      <c r="BF430" s="66"/>
      <c r="BG430" s="66"/>
      <c r="BH430" s="66"/>
      <c r="BI430" s="66"/>
      <c r="BJ430" s="66"/>
      <c r="BK430" s="66"/>
      <c r="BL430" s="66"/>
      <c r="BM430" s="66"/>
      <c r="BN430" s="66"/>
      <c r="BO430" s="66"/>
      <c r="BP430" s="66"/>
      <c r="BQ430" s="66"/>
      <c r="BR430" s="66"/>
      <c r="BS430" s="66"/>
      <c r="BT430" s="66"/>
      <c r="BU430" s="66"/>
      <c r="BV430" s="66"/>
      <c r="BW430" s="66"/>
      <c r="BX430" s="66"/>
      <c r="BY430" s="66"/>
      <c r="BZ430" s="66"/>
      <c r="CA430" s="66"/>
      <c r="CB430" s="66"/>
      <c r="CC430" s="66"/>
      <c r="CD430" s="66"/>
      <c r="CE430" s="66"/>
      <c r="CF430" s="66"/>
      <c r="CG430" s="66"/>
      <c r="CH430" s="66"/>
      <c r="CI430" s="66"/>
      <c r="CJ430" s="66"/>
      <c r="CK430" s="66"/>
      <c r="CL430" s="66"/>
      <c r="CM430" s="66"/>
      <c r="CN430" s="66"/>
      <c r="CO430" s="66"/>
      <c r="CP430" s="66"/>
      <c r="CQ430" s="66"/>
      <c r="CR430" s="66"/>
      <c r="CS430" s="66"/>
      <c r="CT430" s="66"/>
      <c r="CU430" s="66"/>
      <c r="CV430" s="66"/>
      <c r="CW430" s="66"/>
      <c r="CX430" s="66"/>
      <c r="CY430" s="66"/>
      <c r="CZ430" s="66"/>
      <c r="DA430" s="66"/>
      <c r="DB430" s="66"/>
      <c r="DC430" s="66"/>
      <c r="DD430" s="66"/>
      <c r="DE430" s="66"/>
      <c r="DF430" s="66"/>
      <c r="DG430" s="66"/>
      <c r="DH430" s="66"/>
      <c r="DI430" s="66"/>
      <c r="DJ430" s="66"/>
      <c r="DK430" s="66"/>
      <c r="DL430" s="66"/>
      <c r="DM430" s="66"/>
      <c r="DN430" s="66"/>
      <c r="DO430" s="66"/>
      <c r="DP430" s="66"/>
      <c r="DQ430" s="66"/>
      <c r="DR430" s="66"/>
      <c r="DS430" s="66"/>
      <c r="DT430" s="66"/>
      <c r="DU430" s="66"/>
      <c r="DV430" s="66"/>
      <c r="DW430" s="66"/>
      <c r="DX430" s="66"/>
      <c r="DY430" s="66"/>
      <c r="DZ430" s="66"/>
      <c r="EA430" s="66"/>
      <c r="EB430" s="66"/>
      <c r="EC430" s="66"/>
      <c r="ED430" s="66"/>
      <c r="EE430" s="66"/>
      <c r="EF430" s="66"/>
      <c r="EG430" s="66"/>
      <c r="EH430" s="66"/>
      <c r="EI430" s="66"/>
      <c r="EJ430" s="66"/>
      <c r="EK430" s="66"/>
      <c r="EL430" s="66"/>
      <c r="EM430" s="66"/>
      <c r="EN430" s="66"/>
      <c r="EO430" s="66"/>
      <c r="EP430" s="66"/>
    </row>
    <row r="431">
      <c r="A431" s="66"/>
      <c r="B431" s="66"/>
      <c r="C431" s="66"/>
      <c r="D431" s="66"/>
      <c r="E431" s="66"/>
      <c r="F431" s="66"/>
      <c r="G431" s="159"/>
      <c r="H431" s="159"/>
      <c r="I431" s="66"/>
      <c r="J431" s="160"/>
      <c r="K431" s="161"/>
      <c r="L431" s="161"/>
      <c r="M431" s="162"/>
      <c r="N431" s="162"/>
      <c r="O431" s="161"/>
      <c r="P431" s="161"/>
      <c r="Q431" s="161"/>
      <c r="R431" s="161"/>
      <c r="S431" s="163"/>
      <c r="T431" s="163"/>
      <c r="U431" s="163"/>
      <c r="V431" s="163"/>
      <c r="W431" s="164"/>
      <c r="X431" s="163"/>
      <c r="Y431" s="163"/>
      <c r="Z431" s="163"/>
      <c r="AA431" s="163"/>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X431" s="66"/>
      <c r="AY431" s="66"/>
      <c r="AZ431" s="66"/>
      <c r="BA431" s="66"/>
      <c r="BB431" s="66"/>
      <c r="BC431" s="66"/>
      <c r="BD431" s="66"/>
      <c r="BE431" s="66"/>
      <c r="BF431" s="66"/>
      <c r="BG431" s="66"/>
      <c r="BH431" s="66"/>
      <c r="BI431" s="66"/>
      <c r="BJ431" s="66"/>
      <c r="BK431" s="66"/>
      <c r="BL431" s="66"/>
      <c r="BM431" s="66"/>
      <c r="BN431" s="66"/>
      <c r="BO431" s="66"/>
      <c r="BP431" s="66"/>
      <c r="BQ431" s="66"/>
      <c r="BR431" s="66"/>
      <c r="BS431" s="66"/>
      <c r="BT431" s="66"/>
      <c r="BU431" s="66"/>
      <c r="BV431" s="66"/>
      <c r="BW431" s="66"/>
      <c r="BX431" s="66"/>
      <c r="BY431" s="66"/>
      <c r="BZ431" s="66"/>
      <c r="CA431" s="66"/>
      <c r="CB431" s="66"/>
      <c r="CC431" s="66"/>
      <c r="CD431" s="66"/>
      <c r="CE431" s="66"/>
      <c r="CF431" s="66"/>
      <c r="CG431" s="66"/>
      <c r="CH431" s="66"/>
      <c r="CI431" s="66"/>
      <c r="CJ431" s="66"/>
      <c r="CK431" s="66"/>
      <c r="CL431" s="66"/>
      <c r="CM431" s="66"/>
      <c r="CN431" s="66"/>
      <c r="CO431" s="66"/>
      <c r="CP431" s="66"/>
      <c r="CQ431" s="66"/>
      <c r="CR431" s="66"/>
      <c r="CS431" s="66"/>
      <c r="CT431" s="66"/>
      <c r="CU431" s="66"/>
      <c r="CV431" s="66"/>
      <c r="CW431" s="66"/>
      <c r="CX431" s="66"/>
      <c r="CY431" s="66"/>
      <c r="CZ431" s="66"/>
      <c r="DA431" s="66"/>
      <c r="DB431" s="66"/>
      <c r="DC431" s="66"/>
      <c r="DD431" s="66"/>
      <c r="DE431" s="66"/>
      <c r="DF431" s="66"/>
      <c r="DG431" s="66"/>
      <c r="DH431" s="66"/>
      <c r="DI431" s="66"/>
      <c r="DJ431" s="66"/>
      <c r="DK431" s="66"/>
      <c r="DL431" s="66"/>
      <c r="DM431" s="66"/>
      <c r="DN431" s="66"/>
      <c r="DO431" s="66"/>
      <c r="DP431" s="66"/>
      <c r="DQ431" s="66"/>
      <c r="DR431" s="66"/>
      <c r="DS431" s="66"/>
      <c r="DT431" s="66"/>
      <c r="DU431" s="66"/>
      <c r="DV431" s="66"/>
      <c r="DW431" s="66"/>
      <c r="DX431" s="66"/>
      <c r="DY431" s="66"/>
      <c r="DZ431" s="66"/>
      <c r="EA431" s="66"/>
      <c r="EB431" s="66"/>
      <c r="EC431" s="66"/>
      <c r="ED431" s="66"/>
      <c r="EE431" s="66"/>
      <c r="EF431" s="66"/>
      <c r="EG431" s="66"/>
      <c r="EH431" s="66"/>
      <c r="EI431" s="66"/>
      <c r="EJ431" s="66"/>
      <c r="EK431" s="66"/>
      <c r="EL431" s="66"/>
      <c r="EM431" s="66"/>
      <c r="EN431" s="66"/>
      <c r="EO431" s="66"/>
      <c r="EP431" s="66"/>
    </row>
    <row r="432">
      <c r="A432" s="66"/>
      <c r="B432" s="66"/>
      <c r="C432" s="66"/>
      <c r="D432" s="66"/>
      <c r="E432" s="66"/>
      <c r="F432" s="66"/>
      <c r="G432" s="159"/>
      <c r="H432" s="159"/>
      <c r="I432" s="66"/>
      <c r="J432" s="160"/>
      <c r="K432" s="161"/>
      <c r="L432" s="161"/>
      <c r="M432" s="162"/>
      <c r="N432" s="162"/>
      <c r="O432" s="161"/>
      <c r="P432" s="161"/>
      <c r="Q432" s="161"/>
      <c r="R432" s="161"/>
      <c r="S432" s="163"/>
      <c r="T432" s="163"/>
      <c r="U432" s="163"/>
      <c r="V432" s="163"/>
      <c r="W432" s="164"/>
      <c r="X432" s="163"/>
      <c r="Y432" s="163"/>
      <c r="Z432" s="163"/>
      <c r="AA432" s="163"/>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c r="AZ432" s="66"/>
      <c r="BA432" s="66"/>
      <c r="BB432" s="66"/>
      <c r="BC432" s="66"/>
      <c r="BD432" s="66"/>
      <c r="BE432" s="66"/>
      <c r="BF432" s="66"/>
      <c r="BG432" s="66"/>
      <c r="BH432" s="66"/>
      <c r="BI432" s="66"/>
      <c r="BJ432" s="66"/>
      <c r="BK432" s="66"/>
      <c r="BL432" s="66"/>
      <c r="BM432" s="66"/>
      <c r="BN432" s="66"/>
      <c r="BO432" s="66"/>
      <c r="BP432" s="66"/>
      <c r="BQ432" s="66"/>
      <c r="BR432" s="66"/>
      <c r="BS432" s="66"/>
      <c r="BT432" s="66"/>
      <c r="BU432" s="66"/>
      <c r="BV432" s="66"/>
      <c r="BW432" s="66"/>
      <c r="BX432" s="66"/>
      <c r="BY432" s="66"/>
      <c r="BZ432" s="66"/>
      <c r="CA432" s="66"/>
      <c r="CB432" s="66"/>
      <c r="CC432" s="66"/>
      <c r="CD432" s="66"/>
      <c r="CE432" s="66"/>
      <c r="CF432" s="66"/>
      <c r="CG432" s="66"/>
      <c r="CH432" s="66"/>
      <c r="CI432" s="66"/>
      <c r="CJ432" s="66"/>
      <c r="CK432" s="66"/>
      <c r="CL432" s="66"/>
      <c r="CM432" s="66"/>
      <c r="CN432" s="66"/>
      <c r="CO432" s="66"/>
      <c r="CP432" s="66"/>
      <c r="CQ432" s="66"/>
      <c r="CR432" s="66"/>
      <c r="CS432" s="66"/>
      <c r="CT432" s="66"/>
      <c r="CU432" s="66"/>
      <c r="CV432" s="66"/>
      <c r="CW432" s="66"/>
      <c r="CX432" s="66"/>
      <c r="CY432" s="66"/>
      <c r="CZ432" s="66"/>
      <c r="DA432" s="66"/>
      <c r="DB432" s="66"/>
      <c r="DC432" s="66"/>
      <c r="DD432" s="66"/>
      <c r="DE432" s="66"/>
      <c r="DF432" s="66"/>
      <c r="DG432" s="66"/>
      <c r="DH432" s="66"/>
      <c r="DI432" s="66"/>
      <c r="DJ432" s="66"/>
      <c r="DK432" s="66"/>
      <c r="DL432" s="66"/>
      <c r="DM432" s="66"/>
      <c r="DN432" s="66"/>
      <c r="DO432" s="66"/>
      <c r="DP432" s="66"/>
      <c r="DQ432" s="66"/>
      <c r="DR432" s="66"/>
      <c r="DS432" s="66"/>
      <c r="DT432" s="66"/>
      <c r="DU432" s="66"/>
      <c r="DV432" s="66"/>
      <c r="DW432" s="66"/>
      <c r="DX432" s="66"/>
      <c r="DY432" s="66"/>
      <c r="DZ432" s="66"/>
      <c r="EA432" s="66"/>
      <c r="EB432" s="66"/>
      <c r="EC432" s="66"/>
      <c r="ED432" s="66"/>
      <c r="EE432" s="66"/>
      <c r="EF432" s="66"/>
      <c r="EG432" s="66"/>
      <c r="EH432" s="66"/>
      <c r="EI432" s="66"/>
      <c r="EJ432" s="66"/>
      <c r="EK432" s="66"/>
      <c r="EL432" s="66"/>
      <c r="EM432" s="66"/>
      <c r="EN432" s="66"/>
      <c r="EO432" s="66"/>
      <c r="EP432" s="66"/>
    </row>
    <row r="433">
      <c r="A433" s="66"/>
      <c r="B433" s="66"/>
      <c r="C433" s="66"/>
      <c r="D433" s="66"/>
      <c r="E433" s="66"/>
      <c r="F433" s="66"/>
      <c r="G433" s="159"/>
      <c r="H433" s="159"/>
      <c r="I433" s="66"/>
      <c r="J433" s="160"/>
      <c r="K433" s="161"/>
      <c r="L433" s="161"/>
      <c r="M433" s="162"/>
      <c r="N433" s="162"/>
      <c r="O433" s="161"/>
      <c r="P433" s="161"/>
      <c r="Q433" s="161"/>
      <c r="R433" s="161"/>
      <c r="S433" s="163"/>
      <c r="T433" s="163"/>
      <c r="U433" s="163"/>
      <c r="V433" s="163"/>
      <c r="W433" s="164"/>
      <c r="X433" s="163"/>
      <c r="Y433" s="163"/>
      <c r="Z433" s="163"/>
      <c r="AA433" s="163"/>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c r="AZ433" s="66"/>
      <c r="BA433" s="66"/>
      <c r="BB433" s="66"/>
      <c r="BC433" s="66"/>
      <c r="BD433" s="66"/>
      <c r="BE433" s="66"/>
      <c r="BF433" s="66"/>
      <c r="BG433" s="66"/>
      <c r="BH433" s="66"/>
      <c r="BI433" s="66"/>
      <c r="BJ433" s="66"/>
      <c r="BK433" s="66"/>
      <c r="BL433" s="66"/>
      <c r="BM433" s="66"/>
      <c r="BN433" s="66"/>
      <c r="BO433" s="66"/>
      <c r="BP433" s="66"/>
      <c r="BQ433" s="66"/>
      <c r="BR433" s="66"/>
      <c r="BS433" s="66"/>
      <c r="BT433" s="66"/>
      <c r="BU433" s="66"/>
      <c r="BV433" s="66"/>
      <c r="BW433" s="66"/>
      <c r="BX433" s="66"/>
      <c r="BY433" s="66"/>
      <c r="BZ433" s="66"/>
      <c r="CA433" s="66"/>
      <c r="CB433" s="66"/>
      <c r="CC433" s="66"/>
      <c r="CD433" s="66"/>
      <c r="CE433" s="66"/>
      <c r="CF433" s="66"/>
      <c r="CG433" s="66"/>
      <c r="CH433" s="66"/>
      <c r="CI433" s="66"/>
      <c r="CJ433" s="66"/>
      <c r="CK433" s="66"/>
      <c r="CL433" s="66"/>
      <c r="CM433" s="66"/>
      <c r="CN433" s="66"/>
      <c r="CO433" s="66"/>
      <c r="CP433" s="66"/>
      <c r="CQ433" s="66"/>
      <c r="CR433" s="66"/>
      <c r="CS433" s="66"/>
      <c r="CT433" s="66"/>
      <c r="CU433" s="66"/>
      <c r="CV433" s="66"/>
      <c r="CW433" s="66"/>
      <c r="CX433" s="66"/>
      <c r="CY433" s="66"/>
      <c r="CZ433" s="66"/>
      <c r="DA433" s="66"/>
      <c r="DB433" s="66"/>
      <c r="DC433" s="66"/>
      <c r="DD433" s="66"/>
      <c r="DE433" s="66"/>
      <c r="DF433" s="66"/>
      <c r="DG433" s="66"/>
      <c r="DH433" s="66"/>
      <c r="DI433" s="66"/>
      <c r="DJ433" s="66"/>
      <c r="DK433" s="66"/>
      <c r="DL433" s="66"/>
      <c r="DM433" s="66"/>
      <c r="DN433" s="66"/>
      <c r="DO433" s="66"/>
      <c r="DP433" s="66"/>
      <c r="DQ433" s="66"/>
      <c r="DR433" s="66"/>
      <c r="DS433" s="66"/>
      <c r="DT433" s="66"/>
      <c r="DU433" s="66"/>
      <c r="DV433" s="66"/>
      <c r="DW433" s="66"/>
      <c r="DX433" s="66"/>
      <c r="DY433" s="66"/>
      <c r="DZ433" s="66"/>
      <c r="EA433" s="66"/>
      <c r="EB433" s="66"/>
      <c r="EC433" s="66"/>
      <c r="ED433" s="66"/>
      <c r="EE433" s="66"/>
      <c r="EF433" s="66"/>
      <c r="EG433" s="66"/>
      <c r="EH433" s="66"/>
      <c r="EI433" s="66"/>
      <c r="EJ433" s="66"/>
      <c r="EK433" s="66"/>
      <c r="EL433" s="66"/>
      <c r="EM433" s="66"/>
      <c r="EN433" s="66"/>
      <c r="EO433" s="66"/>
      <c r="EP433" s="66"/>
    </row>
    <row r="434">
      <c r="A434" s="66"/>
      <c r="B434" s="66"/>
      <c r="C434" s="66"/>
      <c r="D434" s="66"/>
      <c r="E434" s="66"/>
      <c r="F434" s="66"/>
      <c r="G434" s="159"/>
      <c r="H434" s="159"/>
      <c r="I434" s="66"/>
      <c r="J434" s="160"/>
      <c r="K434" s="161"/>
      <c r="L434" s="161"/>
      <c r="M434" s="162"/>
      <c r="N434" s="162"/>
      <c r="O434" s="161"/>
      <c r="P434" s="161"/>
      <c r="Q434" s="161"/>
      <c r="R434" s="161"/>
      <c r="S434" s="163"/>
      <c r="T434" s="163"/>
      <c r="U434" s="163"/>
      <c r="V434" s="163"/>
      <c r="W434" s="164"/>
      <c r="X434" s="163"/>
      <c r="Y434" s="163"/>
      <c r="Z434" s="163"/>
      <c r="AA434" s="163"/>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c r="AZ434" s="66"/>
      <c r="BA434" s="66"/>
      <c r="BB434" s="66"/>
      <c r="BC434" s="66"/>
      <c r="BD434" s="66"/>
      <c r="BE434" s="66"/>
      <c r="BF434" s="66"/>
      <c r="BG434" s="66"/>
      <c r="BH434" s="66"/>
      <c r="BI434" s="66"/>
      <c r="BJ434" s="66"/>
      <c r="BK434" s="66"/>
      <c r="BL434" s="66"/>
      <c r="BM434" s="66"/>
      <c r="BN434" s="66"/>
      <c r="BO434" s="66"/>
      <c r="BP434" s="66"/>
      <c r="BQ434" s="66"/>
      <c r="BR434" s="66"/>
      <c r="BS434" s="66"/>
      <c r="BT434" s="66"/>
      <c r="BU434" s="66"/>
      <c r="BV434" s="66"/>
      <c r="BW434" s="66"/>
      <c r="BX434" s="66"/>
      <c r="BY434" s="66"/>
      <c r="BZ434" s="66"/>
      <c r="CA434" s="66"/>
      <c r="CB434" s="66"/>
      <c r="CC434" s="66"/>
      <c r="CD434" s="66"/>
      <c r="CE434" s="66"/>
      <c r="CF434" s="66"/>
      <c r="CG434" s="66"/>
      <c r="CH434" s="66"/>
      <c r="CI434" s="66"/>
      <c r="CJ434" s="66"/>
      <c r="CK434" s="66"/>
      <c r="CL434" s="66"/>
      <c r="CM434" s="66"/>
      <c r="CN434" s="66"/>
      <c r="CO434" s="66"/>
      <c r="CP434" s="66"/>
      <c r="CQ434" s="66"/>
      <c r="CR434" s="66"/>
      <c r="CS434" s="66"/>
      <c r="CT434" s="66"/>
      <c r="CU434" s="66"/>
      <c r="CV434" s="66"/>
      <c r="CW434" s="66"/>
      <c r="CX434" s="66"/>
      <c r="CY434" s="66"/>
      <c r="CZ434" s="66"/>
      <c r="DA434" s="66"/>
      <c r="DB434" s="66"/>
      <c r="DC434" s="66"/>
      <c r="DD434" s="66"/>
      <c r="DE434" s="66"/>
      <c r="DF434" s="66"/>
      <c r="DG434" s="66"/>
      <c r="DH434" s="66"/>
      <c r="DI434" s="66"/>
      <c r="DJ434" s="66"/>
      <c r="DK434" s="66"/>
      <c r="DL434" s="66"/>
      <c r="DM434" s="66"/>
      <c r="DN434" s="66"/>
      <c r="DO434" s="66"/>
      <c r="DP434" s="66"/>
      <c r="DQ434" s="66"/>
      <c r="DR434" s="66"/>
      <c r="DS434" s="66"/>
      <c r="DT434" s="66"/>
      <c r="DU434" s="66"/>
      <c r="DV434" s="66"/>
      <c r="DW434" s="66"/>
      <c r="DX434" s="66"/>
      <c r="DY434" s="66"/>
      <c r="DZ434" s="66"/>
      <c r="EA434" s="66"/>
      <c r="EB434" s="66"/>
      <c r="EC434" s="66"/>
      <c r="ED434" s="66"/>
      <c r="EE434" s="66"/>
      <c r="EF434" s="66"/>
      <c r="EG434" s="66"/>
      <c r="EH434" s="66"/>
      <c r="EI434" s="66"/>
      <c r="EJ434" s="66"/>
      <c r="EK434" s="66"/>
      <c r="EL434" s="66"/>
      <c r="EM434" s="66"/>
      <c r="EN434" s="66"/>
      <c r="EO434" s="66"/>
      <c r="EP434" s="66"/>
    </row>
    <row r="435">
      <c r="A435" s="66"/>
      <c r="B435" s="66"/>
      <c r="C435" s="66"/>
      <c r="D435" s="66"/>
      <c r="E435" s="66"/>
      <c r="F435" s="66"/>
      <c r="G435" s="159"/>
      <c r="H435" s="159"/>
      <c r="I435" s="66"/>
      <c r="J435" s="160"/>
      <c r="K435" s="161"/>
      <c r="L435" s="161"/>
      <c r="M435" s="162"/>
      <c r="N435" s="162"/>
      <c r="O435" s="161"/>
      <c r="P435" s="161"/>
      <c r="Q435" s="161"/>
      <c r="R435" s="161"/>
      <c r="S435" s="163"/>
      <c r="T435" s="163"/>
      <c r="U435" s="163"/>
      <c r="V435" s="163"/>
      <c r="W435" s="164"/>
      <c r="X435" s="163"/>
      <c r="Y435" s="163"/>
      <c r="Z435" s="163"/>
      <c r="AA435" s="163"/>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c r="AZ435" s="66"/>
      <c r="BA435" s="66"/>
      <c r="BB435" s="66"/>
      <c r="BC435" s="66"/>
      <c r="BD435" s="66"/>
      <c r="BE435" s="66"/>
      <c r="BF435" s="66"/>
      <c r="BG435" s="66"/>
      <c r="BH435" s="66"/>
      <c r="BI435" s="66"/>
      <c r="BJ435" s="66"/>
      <c r="BK435" s="66"/>
      <c r="BL435" s="66"/>
      <c r="BM435" s="66"/>
      <c r="BN435" s="66"/>
      <c r="BO435" s="66"/>
      <c r="BP435" s="66"/>
      <c r="BQ435" s="66"/>
      <c r="BR435" s="66"/>
      <c r="BS435" s="66"/>
      <c r="BT435" s="66"/>
      <c r="BU435" s="66"/>
      <c r="BV435" s="66"/>
      <c r="BW435" s="66"/>
      <c r="BX435" s="66"/>
      <c r="BY435" s="66"/>
      <c r="BZ435" s="66"/>
      <c r="CA435" s="66"/>
      <c r="CB435" s="66"/>
      <c r="CC435" s="66"/>
      <c r="CD435" s="66"/>
      <c r="CE435" s="66"/>
      <c r="CF435" s="66"/>
      <c r="CG435" s="66"/>
      <c r="CH435" s="66"/>
      <c r="CI435" s="66"/>
      <c r="CJ435" s="66"/>
      <c r="CK435" s="66"/>
      <c r="CL435" s="66"/>
      <c r="CM435" s="66"/>
      <c r="CN435" s="66"/>
      <c r="CO435" s="66"/>
      <c r="CP435" s="66"/>
      <c r="CQ435" s="66"/>
      <c r="CR435" s="66"/>
      <c r="CS435" s="66"/>
      <c r="CT435" s="66"/>
      <c r="CU435" s="66"/>
      <c r="CV435" s="66"/>
      <c r="CW435" s="66"/>
      <c r="CX435" s="66"/>
      <c r="CY435" s="66"/>
      <c r="CZ435" s="66"/>
      <c r="DA435" s="66"/>
      <c r="DB435" s="66"/>
      <c r="DC435" s="66"/>
      <c r="DD435" s="66"/>
      <c r="DE435" s="66"/>
      <c r="DF435" s="66"/>
      <c r="DG435" s="66"/>
      <c r="DH435" s="66"/>
      <c r="DI435" s="66"/>
      <c r="DJ435" s="66"/>
      <c r="DK435" s="66"/>
      <c r="DL435" s="66"/>
      <c r="DM435" s="66"/>
      <c r="DN435" s="66"/>
      <c r="DO435" s="66"/>
      <c r="DP435" s="66"/>
      <c r="DQ435" s="66"/>
      <c r="DR435" s="66"/>
      <c r="DS435" s="66"/>
      <c r="DT435" s="66"/>
      <c r="DU435" s="66"/>
      <c r="DV435" s="66"/>
      <c r="DW435" s="66"/>
      <c r="DX435" s="66"/>
      <c r="DY435" s="66"/>
      <c r="DZ435" s="66"/>
      <c r="EA435" s="66"/>
      <c r="EB435" s="66"/>
      <c r="EC435" s="66"/>
      <c r="ED435" s="66"/>
      <c r="EE435" s="66"/>
      <c r="EF435" s="66"/>
      <c r="EG435" s="66"/>
      <c r="EH435" s="66"/>
      <c r="EI435" s="66"/>
      <c r="EJ435" s="66"/>
      <c r="EK435" s="66"/>
      <c r="EL435" s="66"/>
      <c r="EM435" s="66"/>
      <c r="EN435" s="66"/>
      <c r="EO435" s="66"/>
      <c r="EP435" s="66"/>
    </row>
    <row r="436">
      <c r="A436" s="66"/>
      <c r="B436" s="66"/>
      <c r="C436" s="66"/>
      <c r="D436" s="66"/>
      <c r="E436" s="66"/>
      <c r="F436" s="66"/>
      <c r="G436" s="159"/>
      <c r="H436" s="159"/>
      <c r="I436" s="66"/>
      <c r="J436" s="160"/>
      <c r="K436" s="161"/>
      <c r="L436" s="161"/>
      <c r="M436" s="162"/>
      <c r="N436" s="162"/>
      <c r="O436" s="161"/>
      <c r="P436" s="161"/>
      <c r="Q436" s="161"/>
      <c r="R436" s="161"/>
      <c r="S436" s="163"/>
      <c r="T436" s="163"/>
      <c r="U436" s="163"/>
      <c r="V436" s="163"/>
      <c r="W436" s="164"/>
      <c r="X436" s="163"/>
      <c r="Y436" s="163"/>
      <c r="Z436" s="163"/>
      <c r="AA436" s="163"/>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c r="AZ436" s="66"/>
      <c r="BA436" s="66"/>
      <c r="BB436" s="66"/>
      <c r="BC436" s="66"/>
      <c r="BD436" s="66"/>
      <c r="BE436" s="66"/>
      <c r="BF436" s="66"/>
      <c r="BG436" s="66"/>
      <c r="BH436" s="66"/>
      <c r="BI436" s="66"/>
      <c r="BJ436" s="66"/>
      <c r="BK436" s="66"/>
      <c r="BL436" s="66"/>
      <c r="BM436" s="66"/>
      <c r="BN436" s="66"/>
      <c r="BO436" s="66"/>
      <c r="BP436" s="66"/>
      <c r="BQ436" s="66"/>
      <c r="BR436" s="66"/>
      <c r="BS436" s="66"/>
      <c r="BT436" s="66"/>
      <c r="BU436" s="66"/>
      <c r="BV436" s="66"/>
      <c r="BW436" s="66"/>
      <c r="BX436" s="66"/>
      <c r="BY436" s="66"/>
      <c r="BZ436" s="66"/>
      <c r="CA436" s="66"/>
      <c r="CB436" s="66"/>
      <c r="CC436" s="66"/>
      <c r="CD436" s="66"/>
      <c r="CE436" s="66"/>
      <c r="CF436" s="66"/>
      <c r="CG436" s="66"/>
      <c r="CH436" s="66"/>
      <c r="CI436" s="66"/>
      <c r="CJ436" s="66"/>
      <c r="CK436" s="66"/>
      <c r="CL436" s="66"/>
      <c r="CM436" s="66"/>
      <c r="CN436" s="66"/>
      <c r="CO436" s="66"/>
      <c r="CP436" s="66"/>
      <c r="CQ436" s="66"/>
      <c r="CR436" s="66"/>
      <c r="CS436" s="66"/>
      <c r="CT436" s="66"/>
      <c r="CU436" s="66"/>
      <c r="CV436" s="66"/>
      <c r="CW436" s="66"/>
      <c r="CX436" s="66"/>
      <c r="CY436" s="66"/>
      <c r="CZ436" s="66"/>
      <c r="DA436" s="66"/>
      <c r="DB436" s="66"/>
      <c r="DC436" s="66"/>
      <c r="DD436" s="66"/>
      <c r="DE436" s="66"/>
      <c r="DF436" s="66"/>
      <c r="DG436" s="66"/>
      <c r="DH436" s="66"/>
      <c r="DI436" s="66"/>
      <c r="DJ436" s="66"/>
      <c r="DK436" s="66"/>
      <c r="DL436" s="66"/>
      <c r="DM436" s="66"/>
      <c r="DN436" s="66"/>
      <c r="DO436" s="66"/>
      <c r="DP436" s="66"/>
      <c r="DQ436" s="66"/>
      <c r="DR436" s="66"/>
      <c r="DS436" s="66"/>
      <c r="DT436" s="66"/>
      <c r="DU436" s="66"/>
      <c r="DV436" s="66"/>
      <c r="DW436" s="66"/>
      <c r="DX436" s="66"/>
      <c r="DY436" s="66"/>
      <c r="DZ436" s="66"/>
      <c r="EA436" s="66"/>
      <c r="EB436" s="66"/>
      <c r="EC436" s="66"/>
      <c r="ED436" s="66"/>
      <c r="EE436" s="66"/>
      <c r="EF436" s="66"/>
      <c r="EG436" s="66"/>
      <c r="EH436" s="66"/>
      <c r="EI436" s="66"/>
      <c r="EJ436" s="66"/>
      <c r="EK436" s="66"/>
      <c r="EL436" s="66"/>
      <c r="EM436" s="66"/>
      <c r="EN436" s="66"/>
      <c r="EO436" s="66"/>
      <c r="EP436" s="66"/>
    </row>
    <row r="437">
      <c r="A437" s="66"/>
      <c r="B437" s="66"/>
      <c r="C437" s="66"/>
      <c r="D437" s="66"/>
      <c r="E437" s="66"/>
      <c r="F437" s="66"/>
      <c r="G437" s="159"/>
      <c r="H437" s="159"/>
      <c r="I437" s="66"/>
      <c r="J437" s="160"/>
      <c r="K437" s="161"/>
      <c r="L437" s="161"/>
      <c r="M437" s="162"/>
      <c r="N437" s="162"/>
      <c r="O437" s="161"/>
      <c r="P437" s="161"/>
      <c r="Q437" s="161"/>
      <c r="R437" s="161"/>
      <c r="S437" s="163"/>
      <c r="T437" s="163"/>
      <c r="U437" s="163"/>
      <c r="V437" s="163"/>
      <c r="W437" s="164"/>
      <c r="X437" s="163"/>
      <c r="Y437" s="163"/>
      <c r="Z437" s="163"/>
      <c r="AA437" s="163"/>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c r="AZ437" s="66"/>
      <c r="BA437" s="66"/>
      <c r="BB437" s="66"/>
      <c r="BC437" s="66"/>
      <c r="BD437" s="66"/>
      <c r="BE437" s="66"/>
      <c r="BF437" s="66"/>
      <c r="BG437" s="66"/>
      <c r="BH437" s="66"/>
      <c r="BI437" s="66"/>
      <c r="BJ437" s="66"/>
      <c r="BK437" s="66"/>
      <c r="BL437" s="66"/>
      <c r="BM437" s="66"/>
      <c r="BN437" s="66"/>
      <c r="BO437" s="66"/>
      <c r="BP437" s="66"/>
      <c r="BQ437" s="66"/>
      <c r="BR437" s="66"/>
      <c r="BS437" s="66"/>
      <c r="BT437" s="66"/>
      <c r="BU437" s="66"/>
      <c r="BV437" s="66"/>
      <c r="BW437" s="66"/>
      <c r="BX437" s="66"/>
      <c r="BY437" s="66"/>
      <c r="BZ437" s="66"/>
      <c r="CA437" s="66"/>
      <c r="CB437" s="66"/>
      <c r="CC437" s="66"/>
      <c r="CD437" s="66"/>
      <c r="CE437" s="66"/>
      <c r="CF437" s="66"/>
      <c r="CG437" s="66"/>
      <c r="CH437" s="66"/>
      <c r="CI437" s="66"/>
      <c r="CJ437" s="66"/>
      <c r="CK437" s="66"/>
      <c r="CL437" s="66"/>
      <c r="CM437" s="66"/>
      <c r="CN437" s="66"/>
      <c r="CO437" s="66"/>
      <c r="CP437" s="66"/>
      <c r="CQ437" s="66"/>
      <c r="CR437" s="66"/>
      <c r="CS437" s="66"/>
      <c r="CT437" s="66"/>
      <c r="CU437" s="66"/>
      <c r="CV437" s="66"/>
      <c r="CW437" s="66"/>
      <c r="CX437" s="66"/>
      <c r="CY437" s="66"/>
      <c r="CZ437" s="66"/>
      <c r="DA437" s="66"/>
      <c r="DB437" s="66"/>
      <c r="DC437" s="66"/>
      <c r="DD437" s="66"/>
      <c r="DE437" s="66"/>
      <c r="DF437" s="66"/>
      <c r="DG437" s="66"/>
      <c r="DH437" s="66"/>
      <c r="DI437" s="66"/>
      <c r="DJ437" s="66"/>
      <c r="DK437" s="66"/>
      <c r="DL437" s="66"/>
      <c r="DM437" s="66"/>
      <c r="DN437" s="66"/>
      <c r="DO437" s="66"/>
      <c r="DP437" s="66"/>
      <c r="DQ437" s="66"/>
      <c r="DR437" s="66"/>
      <c r="DS437" s="66"/>
      <c r="DT437" s="66"/>
      <c r="DU437" s="66"/>
      <c r="DV437" s="66"/>
      <c r="DW437" s="66"/>
      <c r="DX437" s="66"/>
      <c r="DY437" s="66"/>
      <c r="DZ437" s="66"/>
      <c r="EA437" s="66"/>
      <c r="EB437" s="66"/>
      <c r="EC437" s="66"/>
      <c r="ED437" s="66"/>
      <c r="EE437" s="66"/>
      <c r="EF437" s="66"/>
      <c r="EG437" s="66"/>
      <c r="EH437" s="66"/>
      <c r="EI437" s="66"/>
      <c r="EJ437" s="66"/>
      <c r="EK437" s="66"/>
      <c r="EL437" s="66"/>
      <c r="EM437" s="66"/>
      <c r="EN437" s="66"/>
      <c r="EO437" s="66"/>
      <c r="EP437" s="66"/>
    </row>
    <row r="438">
      <c r="A438" s="66"/>
      <c r="B438" s="66"/>
      <c r="C438" s="66"/>
      <c r="D438" s="66"/>
      <c r="E438" s="66"/>
      <c r="F438" s="66"/>
      <c r="G438" s="159"/>
      <c r="H438" s="159"/>
      <c r="I438" s="66"/>
      <c r="J438" s="160"/>
      <c r="K438" s="161"/>
      <c r="L438" s="161"/>
      <c r="M438" s="162"/>
      <c r="N438" s="162"/>
      <c r="O438" s="161"/>
      <c r="P438" s="161"/>
      <c r="Q438" s="161"/>
      <c r="R438" s="161"/>
      <c r="S438" s="163"/>
      <c r="T438" s="163"/>
      <c r="U438" s="163"/>
      <c r="V438" s="163"/>
      <c r="W438" s="164"/>
      <c r="X438" s="163"/>
      <c r="Y438" s="163"/>
      <c r="Z438" s="163"/>
      <c r="AA438" s="163"/>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c r="AZ438" s="66"/>
      <c r="BA438" s="66"/>
      <c r="BB438" s="66"/>
      <c r="BC438" s="66"/>
      <c r="BD438" s="66"/>
      <c r="BE438" s="66"/>
      <c r="BF438" s="66"/>
      <c r="BG438" s="66"/>
      <c r="BH438" s="66"/>
      <c r="BI438" s="66"/>
      <c r="BJ438" s="66"/>
      <c r="BK438" s="66"/>
      <c r="BL438" s="66"/>
      <c r="BM438" s="66"/>
      <c r="BN438" s="66"/>
      <c r="BO438" s="66"/>
      <c r="BP438" s="66"/>
      <c r="BQ438" s="66"/>
      <c r="BR438" s="66"/>
      <c r="BS438" s="66"/>
      <c r="BT438" s="66"/>
      <c r="BU438" s="66"/>
      <c r="BV438" s="66"/>
      <c r="BW438" s="66"/>
      <c r="BX438" s="66"/>
      <c r="BY438" s="66"/>
      <c r="BZ438" s="66"/>
      <c r="CA438" s="66"/>
      <c r="CB438" s="66"/>
      <c r="CC438" s="66"/>
      <c r="CD438" s="66"/>
      <c r="CE438" s="66"/>
      <c r="CF438" s="66"/>
      <c r="CG438" s="66"/>
      <c r="CH438" s="66"/>
      <c r="CI438" s="66"/>
      <c r="CJ438" s="66"/>
      <c r="CK438" s="66"/>
      <c r="CL438" s="66"/>
      <c r="CM438" s="66"/>
      <c r="CN438" s="66"/>
      <c r="CO438" s="66"/>
      <c r="CP438" s="66"/>
      <c r="CQ438" s="66"/>
      <c r="CR438" s="66"/>
      <c r="CS438" s="66"/>
      <c r="CT438" s="66"/>
      <c r="CU438" s="66"/>
      <c r="CV438" s="66"/>
      <c r="CW438" s="66"/>
      <c r="CX438" s="66"/>
      <c r="CY438" s="66"/>
      <c r="CZ438" s="66"/>
      <c r="DA438" s="66"/>
      <c r="DB438" s="66"/>
      <c r="DC438" s="66"/>
      <c r="DD438" s="66"/>
      <c r="DE438" s="66"/>
      <c r="DF438" s="66"/>
      <c r="DG438" s="66"/>
      <c r="DH438" s="66"/>
      <c r="DI438" s="66"/>
      <c r="DJ438" s="66"/>
      <c r="DK438" s="66"/>
      <c r="DL438" s="66"/>
      <c r="DM438" s="66"/>
      <c r="DN438" s="66"/>
      <c r="DO438" s="66"/>
      <c r="DP438" s="66"/>
      <c r="DQ438" s="66"/>
      <c r="DR438" s="66"/>
      <c r="DS438" s="66"/>
      <c r="DT438" s="66"/>
      <c r="DU438" s="66"/>
      <c r="DV438" s="66"/>
      <c r="DW438" s="66"/>
      <c r="DX438" s="66"/>
      <c r="DY438" s="66"/>
      <c r="DZ438" s="66"/>
      <c r="EA438" s="66"/>
      <c r="EB438" s="66"/>
      <c r="EC438" s="66"/>
      <c r="ED438" s="66"/>
      <c r="EE438" s="66"/>
      <c r="EF438" s="66"/>
      <c r="EG438" s="66"/>
      <c r="EH438" s="66"/>
      <c r="EI438" s="66"/>
      <c r="EJ438" s="66"/>
      <c r="EK438" s="66"/>
      <c r="EL438" s="66"/>
      <c r="EM438" s="66"/>
      <c r="EN438" s="66"/>
      <c r="EO438" s="66"/>
      <c r="EP438" s="66"/>
    </row>
    <row r="439">
      <c r="A439" s="66"/>
      <c r="B439" s="66"/>
      <c r="C439" s="66"/>
      <c r="D439" s="66"/>
      <c r="E439" s="66"/>
      <c r="F439" s="66"/>
      <c r="G439" s="159"/>
      <c r="H439" s="159"/>
      <c r="I439" s="66"/>
      <c r="J439" s="160"/>
      <c r="K439" s="161"/>
      <c r="L439" s="161"/>
      <c r="M439" s="162"/>
      <c r="N439" s="162"/>
      <c r="O439" s="161"/>
      <c r="P439" s="161"/>
      <c r="Q439" s="161"/>
      <c r="R439" s="161"/>
      <c r="S439" s="163"/>
      <c r="T439" s="163"/>
      <c r="U439" s="163"/>
      <c r="V439" s="163"/>
      <c r="W439" s="164"/>
      <c r="X439" s="163"/>
      <c r="Y439" s="163"/>
      <c r="Z439" s="163"/>
      <c r="AA439" s="163"/>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c r="AZ439" s="66"/>
      <c r="BA439" s="66"/>
      <c r="BB439" s="66"/>
      <c r="BC439" s="66"/>
      <c r="BD439" s="66"/>
      <c r="BE439" s="66"/>
      <c r="BF439" s="66"/>
      <c r="BG439" s="66"/>
      <c r="BH439" s="66"/>
      <c r="BI439" s="66"/>
      <c r="BJ439" s="66"/>
      <c r="BK439" s="66"/>
      <c r="BL439" s="66"/>
      <c r="BM439" s="66"/>
      <c r="BN439" s="66"/>
      <c r="BO439" s="66"/>
      <c r="BP439" s="66"/>
      <c r="BQ439" s="66"/>
      <c r="BR439" s="66"/>
      <c r="BS439" s="66"/>
      <c r="BT439" s="66"/>
      <c r="BU439" s="66"/>
      <c r="BV439" s="66"/>
      <c r="BW439" s="66"/>
      <c r="BX439" s="66"/>
      <c r="BY439" s="66"/>
      <c r="BZ439" s="66"/>
      <c r="CA439" s="66"/>
      <c r="CB439" s="66"/>
      <c r="CC439" s="66"/>
      <c r="CD439" s="66"/>
      <c r="CE439" s="66"/>
      <c r="CF439" s="66"/>
      <c r="CG439" s="66"/>
      <c r="CH439" s="66"/>
      <c r="CI439" s="66"/>
      <c r="CJ439" s="66"/>
      <c r="CK439" s="66"/>
      <c r="CL439" s="66"/>
      <c r="CM439" s="66"/>
      <c r="CN439" s="66"/>
      <c r="CO439" s="66"/>
      <c r="CP439" s="66"/>
      <c r="CQ439" s="66"/>
      <c r="CR439" s="66"/>
      <c r="CS439" s="66"/>
      <c r="CT439" s="66"/>
      <c r="CU439" s="66"/>
      <c r="CV439" s="66"/>
      <c r="CW439" s="66"/>
      <c r="CX439" s="66"/>
      <c r="CY439" s="66"/>
      <c r="CZ439" s="66"/>
      <c r="DA439" s="66"/>
      <c r="DB439" s="66"/>
      <c r="DC439" s="66"/>
      <c r="DD439" s="66"/>
      <c r="DE439" s="66"/>
      <c r="DF439" s="66"/>
      <c r="DG439" s="66"/>
      <c r="DH439" s="66"/>
      <c r="DI439" s="66"/>
      <c r="DJ439" s="66"/>
      <c r="DK439" s="66"/>
      <c r="DL439" s="66"/>
      <c r="DM439" s="66"/>
      <c r="DN439" s="66"/>
      <c r="DO439" s="66"/>
      <c r="DP439" s="66"/>
      <c r="DQ439" s="66"/>
      <c r="DR439" s="66"/>
      <c r="DS439" s="66"/>
      <c r="DT439" s="66"/>
      <c r="DU439" s="66"/>
      <c r="DV439" s="66"/>
      <c r="DW439" s="66"/>
      <c r="DX439" s="66"/>
      <c r="DY439" s="66"/>
      <c r="DZ439" s="66"/>
      <c r="EA439" s="66"/>
      <c r="EB439" s="66"/>
      <c r="EC439" s="66"/>
      <c r="ED439" s="66"/>
      <c r="EE439" s="66"/>
      <c r="EF439" s="66"/>
      <c r="EG439" s="66"/>
      <c r="EH439" s="66"/>
      <c r="EI439" s="66"/>
      <c r="EJ439" s="66"/>
      <c r="EK439" s="66"/>
      <c r="EL439" s="66"/>
      <c r="EM439" s="66"/>
      <c r="EN439" s="66"/>
      <c r="EO439" s="66"/>
      <c r="EP439" s="66"/>
    </row>
    <row r="440">
      <c r="A440" s="66"/>
      <c r="B440" s="66"/>
      <c r="C440" s="66"/>
      <c r="D440" s="66"/>
      <c r="E440" s="66"/>
      <c r="F440" s="66"/>
      <c r="G440" s="159"/>
      <c r="H440" s="159"/>
      <c r="I440" s="66"/>
      <c r="J440" s="160"/>
      <c r="K440" s="161"/>
      <c r="L440" s="161"/>
      <c r="M440" s="162"/>
      <c r="N440" s="162"/>
      <c r="O440" s="161"/>
      <c r="P440" s="161"/>
      <c r="Q440" s="161"/>
      <c r="R440" s="161"/>
      <c r="S440" s="163"/>
      <c r="T440" s="163"/>
      <c r="U440" s="163"/>
      <c r="V440" s="163"/>
      <c r="W440" s="164"/>
      <c r="X440" s="163"/>
      <c r="Y440" s="163"/>
      <c r="Z440" s="163"/>
      <c r="AA440" s="163"/>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c r="AZ440" s="66"/>
      <c r="BA440" s="66"/>
      <c r="BB440" s="66"/>
      <c r="BC440" s="66"/>
      <c r="BD440" s="66"/>
      <c r="BE440" s="66"/>
      <c r="BF440" s="66"/>
      <c r="BG440" s="66"/>
      <c r="BH440" s="66"/>
      <c r="BI440" s="66"/>
      <c r="BJ440" s="66"/>
      <c r="BK440" s="66"/>
      <c r="BL440" s="66"/>
      <c r="BM440" s="66"/>
      <c r="BN440" s="66"/>
      <c r="BO440" s="66"/>
      <c r="BP440" s="66"/>
      <c r="BQ440" s="66"/>
      <c r="BR440" s="66"/>
      <c r="BS440" s="66"/>
      <c r="BT440" s="66"/>
      <c r="BU440" s="66"/>
      <c r="BV440" s="66"/>
      <c r="BW440" s="66"/>
      <c r="BX440" s="66"/>
      <c r="BY440" s="66"/>
      <c r="BZ440" s="66"/>
      <c r="CA440" s="66"/>
      <c r="CB440" s="66"/>
      <c r="CC440" s="66"/>
      <c r="CD440" s="66"/>
      <c r="CE440" s="66"/>
      <c r="CF440" s="66"/>
      <c r="CG440" s="66"/>
      <c r="CH440" s="66"/>
      <c r="CI440" s="66"/>
      <c r="CJ440" s="66"/>
      <c r="CK440" s="66"/>
      <c r="CL440" s="66"/>
      <c r="CM440" s="66"/>
      <c r="CN440" s="66"/>
      <c r="CO440" s="66"/>
      <c r="CP440" s="66"/>
      <c r="CQ440" s="66"/>
      <c r="CR440" s="66"/>
      <c r="CS440" s="66"/>
      <c r="CT440" s="66"/>
      <c r="CU440" s="66"/>
      <c r="CV440" s="66"/>
      <c r="CW440" s="66"/>
      <c r="CX440" s="66"/>
      <c r="CY440" s="66"/>
      <c r="CZ440" s="66"/>
      <c r="DA440" s="66"/>
      <c r="DB440" s="66"/>
      <c r="DC440" s="66"/>
      <c r="DD440" s="66"/>
      <c r="DE440" s="66"/>
      <c r="DF440" s="66"/>
      <c r="DG440" s="66"/>
      <c r="DH440" s="66"/>
      <c r="DI440" s="66"/>
      <c r="DJ440" s="66"/>
      <c r="DK440" s="66"/>
      <c r="DL440" s="66"/>
      <c r="DM440" s="66"/>
      <c r="DN440" s="66"/>
      <c r="DO440" s="66"/>
      <c r="DP440" s="66"/>
      <c r="DQ440" s="66"/>
      <c r="DR440" s="66"/>
      <c r="DS440" s="66"/>
      <c r="DT440" s="66"/>
      <c r="DU440" s="66"/>
      <c r="DV440" s="66"/>
      <c r="DW440" s="66"/>
      <c r="DX440" s="66"/>
      <c r="DY440" s="66"/>
      <c r="DZ440" s="66"/>
      <c r="EA440" s="66"/>
      <c r="EB440" s="66"/>
      <c r="EC440" s="66"/>
      <c r="ED440" s="66"/>
      <c r="EE440" s="66"/>
      <c r="EF440" s="66"/>
      <c r="EG440" s="66"/>
      <c r="EH440" s="66"/>
      <c r="EI440" s="66"/>
      <c r="EJ440" s="66"/>
      <c r="EK440" s="66"/>
      <c r="EL440" s="66"/>
      <c r="EM440" s="66"/>
      <c r="EN440" s="66"/>
      <c r="EO440" s="66"/>
      <c r="EP440" s="66"/>
    </row>
    <row r="441">
      <c r="A441" s="66"/>
      <c r="B441" s="66"/>
      <c r="C441" s="66"/>
      <c r="D441" s="66"/>
      <c r="E441" s="66"/>
      <c r="F441" s="66"/>
      <c r="G441" s="159"/>
      <c r="H441" s="159"/>
      <c r="I441" s="66"/>
      <c r="J441" s="160"/>
      <c r="K441" s="161"/>
      <c r="L441" s="161"/>
      <c r="M441" s="162"/>
      <c r="N441" s="162"/>
      <c r="O441" s="161"/>
      <c r="P441" s="161"/>
      <c r="Q441" s="161"/>
      <c r="R441" s="161"/>
      <c r="S441" s="163"/>
      <c r="T441" s="163"/>
      <c r="U441" s="163"/>
      <c r="V441" s="163"/>
      <c r="W441" s="164"/>
      <c r="X441" s="163"/>
      <c r="Y441" s="163"/>
      <c r="Z441" s="163"/>
      <c r="AA441" s="163"/>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X441" s="66"/>
      <c r="AY441" s="66"/>
      <c r="AZ441" s="66"/>
      <c r="BA441" s="66"/>
      <c r="BB441" s="66"/>
      <c r="BC441" s="66"/>
      <c r="BD441" s="66"/>
      <c r="BE441" s="66"/>
      <c r="BF441" s="66"/>
      <c r="BG441" s="66"/>
      <c r="BH441" s="66"/>
      <c r="BI441" s="66"/>
      <c r="BJ441" s="66"/>
      <c r="BK441" s="66"/>
      <c r="BL441" s="66"/>
      <c r="BM441" s="66"/>
      <c r="BN441" s="66"/>
      <c r="BO441" s="66"/>
      <c r="BP441" s="66"/>
      <c r="BQ441" s="66"/>
      <c r="BR441" s="66"/>
      <c r="BS441" s="66"/>
      <c r="BT441" s="66"/>
      <c r="BU441" s="66"/>
      <c r="BV441" s="66"/>
      <c r="BW441" s="66"/>
      <c r="BX441" s="66"/>
      <c r="BY441" s="66"/>
      <c r="BZ441" s="66"/>
      <c r="CA441" s="66"/>
      <c r="CB441" s="66"/>
      <c r="CC441" s="66"/>
      <c r="CD441" s="66"/>
      <c r="CE441" s="66"/>
      <c r="CF441" s="66"/>
      <c r="CG441" s="66"/>
      <c r="CH441" s="66"/>
      <c r="CI441" s="66"/>
      <c r="CJ441" s="66"/>
      <c r="CK441" s="66"/>
      <c r="CL441" s="66"/>
      <c r="CM441" s="66"/>
      <c r="CN441" s="66"/>
      <c r="CO441" s="66"/>
      <c r="CP441" s="66"/>
      <c r="CQ441" s="66"/>
      <c r="CR441" s="66"/>
      <c r="CS441" s="66"/>
      <c r="CT441" s="66"/>
      <c r="CU441" s="66"/>
      <c r="CV441" s="66"/>
      <c r="CW441" s="66"/>
      <c r="CX441" s="66"/>
      <c r="CY441" s="66"/>
      <c r="CZ441" s="66"/>
      <c r="DA441" s="66"/>
      <c r="DB441" s="66"/>
      <c r="DC441" s="66"/>
      <c r="DD441" s="66"/>
      <c r="DE441" s="66"/>
      <c r="DF441" s="66"/>
      <c r="DG441" s="66"/>
      <c r="DH441" s="66"/>
      <c r="DI441" s="66"/>
      <c r="DJ441" s="66"/>
      <c r="DK441" s="66"/>
      <c r="DL441" s="66"/>
      <c r="DM441" s="66"/>
      <c r="DN441" s="66"/>
      <c r="DO441" s="66"/>
      <c r="DP441" s="66"/>
      <c r="DQ441" s="66"/>
      <c r="DR441" s="66"/>
      <c r="DS441" s="66"/>
      <c r="DT441" s="66"/>
      <c r="DU441" s="66"/>
      <c r="DV441" s="66"/>
      <c r="DW441" s="66"/>
      <c r="DX441" s="66"/>
      <c r="DY441" s="66"/>
      <c r="DZ441" s="66"/>
      <c r="EA441" s="66"/>
      <c r="EB441" s="66"/>
      <c r="EC441" s="66"/>
      <c r="ED441" s="66"/>
      <c r="EE441" s="66"/>
      <c r="EF441" s="66"/>
      <c r="EG441" s="66"/>
      <c r="EH441" s="66"/>
      <c r="EI441" s="66"/>
      <c r="EJ441" s="66"/>
      <c r="EK441" s="66"/>
      <c r="EL441" s="66"/>
      <c r="EM441" s="66"/>
      <c r="EN441" s="66"/>
      <c r="EO441" s="66"/>
      <c r="EP441" s="66"/>
    </row>
    <row r="442">
      <c r="A442" s="66"/>
      <c r="B442" s="66"/>
      <c r="C442" s="66"/>
      <c r="D442" s="66"/>
      <c r="E442" s="66"/>
      <c r="F442" s="66"/>
      <c r="G442" s="159"/>
      <c r="H442" s="159"/>
      <c r="I442" s="66"/>
      <c r="J442" s="160"/>
      <c r="K442" s="161"/>
      <c r="L442" s="161"/>
      <c r="M442" s="162"/>
      <c r="N442" s="162"/>
      <c r="O442" s="161"/>
      <c r="P442" s="161"/>
      <c r="Q442" s="161"/>
      <c r="R442" s="161"/>
      <c r="S442" s="163"/>
      <c r="T442" s="163"/>
      <c r="U442" s="163"/>
      <c r="V442" s="163"/>
      <c r="W442" s="164"/>
      <c r="X442" s="163"/>
      <c r="Y442" s="163"/>
      <c r="Z442" s="163"/>
      <c r="AA442" s="163"/>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X442" s="66"/>
      <c r="AY442" s="66"/>
      <c r="AZ442" s="66"/>
      <c r="BA442" s="66"/>
      <c r="BB442" s="66"/>
      <c r="BC442" s="66"/>
      <c r="BD442" s="66"/>
      <c r="BE442" s="66"/>
      <c r="BF442" s="66"/>
      <c r="BG442" s="66"/>
      <c r="BH442" s="66"/>
      <c r="BI442" s="66"/>
      <c r="BJ442" s="66"/>
      <c r="BK442" s="66"/>
      <c r="BL442" s="66"/>
      <c r="BM442" s="66"/>
      <c r="BN442" s="66"/>
      <c r="BO442" s="66"/>
      <c r="BP442" s="66"/>
      <c r="BQ442" s="66"/>
      <c r="BR442" s="66"/>
      <c r="BS442" s="66"/>
      <c r="BT442" s="66"/>
      <c r="BU442" s="66"/>
      <c r="BV442" s="66"/>
      <c r="BW442" s="66"/>
      <c r="BX442" s="66"/>
      <c r="BY442" s="66"/>
      <c r="BZ442" s="66"/>
      <c r="CA442" s="66"/>
      <c r="CB442" s="66"/>
      <c r="CC442" s="66"/>
      <c r="CD442" s="66"/>
      <c r="CE442" s="66"/>
      <c r="CF442" s="66"/>
      <c r="CG442" s="66"/>
      <c r="CH442" s="66"/>
      <c r="CI442" s="66"/>
      <c r="CJ442" s="66"/>
      <c r="CK442" s="66"/>
      <c r="CL442" s="66"/>
      <c r="CM442" s="66"/>
      <c r="CN442" s="66"/>
      <c r="CO442" s="66"/>
      <c r="CP442" s="66"/>
      <c r="CQ442" s="66"/>
      <c r="CR442" s="66"/>
      <c r="CS442" s="66"/>
      <c r="CT442" s="66"/>
      <c r="CU442" s="66"/>
      <c r="CV442" s="66"/>
      <c r="CW442" s="66"/>
      <c r="CX442" s="66"/>
      <c r="CY442" s="66"/>
      <c r="CZ442" s="66"/>
      <c r="DA442" s="66"/>
      <c r="DB442" s="66"/>
      <c r="DC442" s="66"/>
      <c r="DD442" s="66"/>
      <c r="DE442" s="66"/>
      <c r="DF442" s="66"/>
      <c r="DG442" s="66"/>
      <c r="DH442" s="66"/>
      <c r="DI442" s="66"/>
      <c r="DJ442" s="66"/>
      <c r="DK442" s="66"/>
      <c r="DL442" s="66"/>
      <c r="DM442" s="66"/>
      <c r="DN442" s="66"/>
      <c r="DO442" s="66"/>
      <c r="DP442" s="66"/>
      <c r="DQ442" s="66"/>
      <c r="DR442" s="66"/>
      <c r="DS442" s="66"/>
      <c r="DT442" s="66"/>
      <c r="DU442" s="66"/>
      <c r="DV442" s="66"/>
      <c r="DW442" s="66"/>
      <c r="DX442" s="66"/>
      <c r="DY442" s="66"/>
      <c r="DZ442" s="66"/>
      <c r="EA442" s="66"/>
      <c r="EB442" s="66"/>
      <c r="EC442" s="66"/>
      <c r="ED442" s="66"/>
      <c r="EE442" s="66"/>
      <c r="EF442" s="66"/>
      <c r="EG442" s="66"/>
      <c r="EH442" s="66"/>
      <c r="EI442" s="66"/>
      <c r="EJ442" s="66"/>
      <c r="EK442" s="66"/>
      <c r="EL442" s="66"/>
      <c r="EM442" s="66"/>
      <c r="EN442" s="66"/>
      <c r="EO442" s="66"/>
      <c r="EP442" s="66"/>
    </row>
    <row r="443">
      <c r="A443" s="66"/>
      <c r="B443" s="66"/>
      <c r="C443" s="66"/>
      <c r="D443" s="66"/>
      <c r="E443" s="66"/>
      <c r="F443" s="66"/>
      <c r="G443" s="159"/>
      <c r="H443" s="159"/>
      <c r="I443" s="66"/>
      <c r="J443" s="160"/>
      <c r="K443" s="161"/>
      <c r="L443" s="161"/>
      <c r="M443" s="162"/>
      <c r="N443" s="162"/>
      <c r="O443" s="161"/>
      <c r="P443" s="161"/>
      <c r="Q443" s="161"/>
      <c r="R443" s="161"/>
      <c r="S443" s="163"/>
      <c r="T443" s="163"/>
      <c r="U443" s="163"/>
      <c r="V443" s="163"/>
      <c r="W443" s="164"/>
      <c r="X443" s="163"/>
      <c r="Y443" s="163"/>
      <c r="Z443" s="163"/>
      <c r="AA443" s="163"/>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X443" s="66"/>
      <c r="AY443" s="66"/>
      <c r="AZ443" s="66"/>
      <c r="BA443" s="66"/>
      <c r="BB443" s="66"/>
      <c r="BC443" s="66"/>
      <c r="BD443" s="66"/>
      <c r="BE443" s="66"/>
      <c r="BF443" s="66"/>
      <c r="BG443" s="66"/>
      <c r="BH443" s="66"/>
      <c r="BI443" s="66"/>
      <c r="BJ443" s="66"/>
      <c r="BK443" s="66"/>
      <c r="BL443" s="66"/>
      <c r="BM443" s="66"/>
      <c r="BN443" s="66"/>
      <c r="BO443" s="66"/>
      <c r="BP443" s="66"/>
      <c r="BQ443" s="66"/>
      <c r="BR443" s="66"/>
      <c r="BS443" s="66"/>
      <c r="BT443" s="66"/>
      <c r="BU443" s="66"/>
      <c r="BV443" s="66"/>
      <c r="BW443" s="66"/>
      <c r="BX443" s="66"/>
      <c r="BY443" s="66"/>
      <c r="BZ443" s="66"/>
      <c r="CA443" s="66"/>
      <c r="CB443" s="66"/>
      <c r="CC443" s="66"/>
      <c r="CD443" s="66"/>
      <c r="CE443" s="66"/>
      <c r="CF443" s="66"/>
      <c r="CG443" s="66"/>
      <c r="CH443" s="66"/>
      <c r="CI443" s="66"/>
      <c r="CJ443" s="66"/>
      <c r="CK443" s="66"/>
      <c r="CL443" s="66"/>
      <c r="CM443" s="66"/>
      <c r="CN443" s="66"/>
      <c r="CO443" s="66"/>
      <c r="CP443" s="66"/>
      <c r="CQ443" s="66"/>
      <c r="CR443" s="66"/>
      <c r="CS443" s="66"/>
      <c r="CT443" s="66"/>
      <c r="CU443" s="66"/>
      <c r="CV443" s="66"/>
      <c r="CW443" s="66"/>
      <c r="CX443" s="66"/>
      <c r="CY443" s="66"/>
      <c r="CZ443" s="66"/>
      <c r="DA443" s="66"/>
      <c r="DB443" s="66"/>
      <c r="DC443" s="66"/>
      <c r="DD443" s="66"/>
      <c r="DE443" s="66"/>
      <c r="DF443" s="66"/>
      <c r="DG443" s="66"/>
      <c r="DH443" s="66"/>
      <c r="DI443" s="66"/>
      <c r="DJ443" s="66"/>
      <c r="DK443" s="66"/>
      <c r="DL443" s="66"/>
      <c r="DM443" s="66"/>
      <c r="DN443" s="66"/>
      <c r="DO443" s="66"/>
      <c r="DP443" s="66"/>
      <c r="DQ443" s="66"/>
      <c r="DR443" s="66"/>
      <c r="DS443" s="66"/>
      <c r="DT443" s="66"/>
      <c r="DU443" s="66"/>
      <c r="DV443" s="66"/>
      <c r="DW443" s="66"/>
      <c r="DX443" s="66"/>
      <c r="DY443" s="66"/>
      <c r="DZ443" s="66"/>
      <c r="EA443" s="66"/>
      <c r="EB443" s="66"/>
      <c r="EC443" s="66"/>
      <c r="ED443" s="66"/>
      <c r="EE443" s="66"/>
      <c r="EF443" s="66"/>
      <c r="EG443" s="66"/>
      <c r="EH443" s="66"/>
      <c r="EI443" s="66"/>
      <c r="EJ443" s="66"/>
      <c r="EK443" s="66"/>
      <c r="EL443" s="66"/>
      <c r="EM443" s="66"/>
      <c r="EN443" s="66"/>
      <c r="EO443" s="66"/>
      <c r="EP443" s="66"/>
    </row>
    <row r="444">
      <c r="A444" s="66"/>
      <c r="B444" s="66"/>
      <c r="C444" s="66"/>
      <c r="D444" s="66"/>
      <c r="E444" s="66"/>
      <c r="F444" s="66"/>
      <c r="G444" s="159"/>
      <c r="H444" s="159"/>
      <c r="I444" s="66"/>
      <c r="J444" s="160"/>
      <c r="K444" s="161"/>
      <c r="L444" s="161"/>
      <c r="M444" s="162"/>
      <c r="N444" s="162"/>
      <c r="O444" s="161"/>
      <c r="P444" s="161"/>
      <c r="Q444" s="161"/>
      <c r="R444" s="161"/>
      <c r="S444" s="163"/>
      <c r="T444" s="163"/>
      <c r="U444" s="163"/>
      <c r="V444" s="163"/>
      <c r="W444" s="164"/>
      <c r="X444" s="163"/>
      <c r="Y444" s="163"/>
      <c r="Z444" s="163"/>
      <c r="AA444" s="163"/>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c r="AZ444" s="66"/>
      <c r="BA444" s="66"/>
      <c r="BB444" s="66"/>
      <c r="BC444" s="66"/>
      <c r="BD444" s="66"/>
      <c r="BE444" s="66"/>
      <c r="BF444" s="66"/>
      <c r="BG444" s="66"/>
      <c r="BH444" s="66"/>
      <c r="BI444" s="66"/>
      <c r="BJ444" s="66"/>
      <c r="BK444" s="66"/>
      <c r="BL444" s="66"/>
      <c r="BM444" s="66"/>
      <c r="BN444" s="66"/>
      <c r="BO444" s="66"/>
      <c r="BP444" s="66"/>
      <c r="BQ444" s="66"/>
      <c r="BR444" s="66"/>
      <c r="BS444" s="66"/>
      <c r="BT444" s="66"/>
      <c r="BU444" s="66"/>
      <c r="BV444" s="66"/>
      <c r="BW444" s="66"/>
      <c r="BX444" s="66"/>
      <c r="BY444" s="66"/>
      <c r="BZ444" s="66"/>
      <c r="CA444" s="66"/>
      <c r="CB444" s="66"/>
      <c r="CC444" s="66"/>
      <c r="CD444" s="66"/>
      <c r="CE444" s="66"/>
      <c r="CF444" s="66"/>
      <c r="CG444" s="66"/>
      <c r="CH444" s="66"/>
      <c r="CI444" s="66"/>
      <c r="CJ444" s="66"/>
      <c r="CK444" s="66"/>
      <c r="CL444" s="66"/>
      <c r="CM444" s="66"/>
      <c r="CN444" s="66"/>
      <c r="CO444" s="66"/>
      <c r="CP444" s="66"/>
      <c r="CQ444" s="66"/>
      <c r="CR444" s="66"/>
      <c r="CS444" s="66"/>
      <c r="CT444" s="66"/>
      <c r="CU444" s="66"/>
      <c r="CV444" s="66"/>
      <c r="CW444" s="66"/>
      <c r="CX444" s="66"/>
      <c r="CY444" s="66"/>
      <c r="CZ444" s="66"/>
      <c r="DA444" s="66"/>
      <c r="DB444" s="66"/>
      <c r="DC444" s="66"/>
      <c r="DD444" s="66"/>
      <c r="DE444" s="66"/>
      <c r="DF444" s="66"/>
      <c r="DG444" s="66"/>
      <c r="DH444" s="66"/>
      <c r="DI444" s="66"/>
      <c r="DJ444" s="66"/>
      <c r="DK444" s="66"/>
      <c r="DL444" s="66"/>
      <c r="DM444" s="66"/>
      <c r="DN444" s="66"/>
      <c r="DO444" s="66"/>
      <c r="DP444" s="66"/>
      <c r="DQ444" s="66"/>
      <c r="DR444" s="66"/>
      <c r="DS444" s="66"/>
      <c r="DT444" s="66"/>
      <c r="DU444" s="66"/>
      <c r="DV444" s="66"/>
      <c r="DW444" s="66"/>
      <c r="DX444" s="66"/>
      <c r="DY444" s="66"/>
      <c r="DZ444" s="66"/>
      <c r="EA444" s="66"/>
      <c r="EB444" s="66"/>
      <c r="EC444" s="66"/>
      <c r="ED444" s="66"/>
      <c r="EE444" s="66"/>
      <c r="EF444" s="66"/>
      <c r="EG444" s="66"/>
      <c r="EH444" s="66"/>
      <c r="EI444" s="66"/>
      <c r="EJ444" s="66"/>
      <c r="EK444" s="66"/>
      <c r="EL444" s="66"/>
      <c r="EM444" s="66"/>
      <c r="EN444" s="66"/>
      <c r="EO444" s="66"/>
      <c r="EP444" s="66"/>
    </row>
    <row r="445">
      <c r="A445" s="66"/>
      <c r="B445" s="66"/>
      <c r="C445" s="66"/>
      <c r="D445" s="66"/>
      <c r="E445" s="66"/>
      <c r="F445" s="66"/>
      <c r="G445" s="159"/>
      <c r="H445" s="159"/>
      <c r="I445" s="66"/>
      <c r="J445" s="160"/>
      <c r="K445" s="161"/>
      <c r="L445" s="161"/>
      <c r="M445" s="162"/>
      <c r="N445" s="162"/>
      <c r="O445" s="161"/>
      <c r="P445" s="161"/>
      <c r="Q445" s="161"/>
      <c r="R445" s="161"/>
      <c r="S445" s="163"/>
      <c r="T445" s="163"/>
      <c r="U445" s="163"/>
      <c r="V445" s="163"/>
      <c r="W445" s="164"/>
      <c r="X445" s="163"/>
      <c r="Y445" s="163"/>
      <c r="Z445" s="163"/>
      <c r="AA445" s="163"/>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c r="AZ445" s="66"/>
      <c r="BA445" s="66"/>
      <c r="BB445" s="66"/>
      <c r="BC445" s="66"/>
      <c r="BD445" s="66"/>
      <c r="BE445" s="66"/>
      <c r="BF445" s="66"/>
      <c r="BG445" s="66"/>
      <c r="BH445" s="66"/>
      <c r="BI445" s="66"/>
      <c r="BJ445" s="66"/>
      <c r="BK445" s="66"/>
      <c r="BL445" s="66"/>
      <c r="BM445" s="66"/>
      <c r="BN445" s="66"/>
      <c r="BO445" s="66"/>
      <c r="BP445" s="66"/>
      <c r="BQ445" s="66"/>
      <c r="BR445" s="66"/>
      <c r="BS445" s="66"/>
      <c r="BT445" s="66"/>
      <c r="BU445" s="66"/>
      <c r="BV445" s="66"/>
      <c r="BW445" s="66"/>
      <c r="BX445" s="66"/>
      <c r="BY445" s="66"/>
      <c r="BZ445" s="66"/>
      <c r="CA445" s="66"/>
      <c r="CB445" s="66"/>
      <c r="CC445" s="66"/>
      <c r="CD445" s="66"/>
      <c r="CE445" s="66"/>
      <c r="CF445" s="66"/>
      <c r="CG445" s="66"/>
      <c r="CH445" s="66"/>
      <c r="CI445" s="66"/>
      <c r="CJ445" s="66"/>
      <c r="CK445" s="66"/>
      <c r="CL445" s="66"/>
      <c r="CM445" s="66"/>
      <c r="CN445" s="66"/>
      <c r="CO445" s="66"/>
      <c r="CP445" s="66"/>
      <c r="CQ445" s="66"/>
      <c r="CR445" s="66"/>
      <c r="CS445" s="66"/>
      <c r="CT445" s="66"/>
      <c r="CU445" s="66"/>
      <c r="CV445" s="66"/>
      <c r="CW445" s="66"/>
      <c r="CX445" s="66"/>
      <c r="CY445" s="66"/>
      <c r="CZ445" s="66"/>
      <c r="DA445" s="66"/>
      <c r="DB445" s="66"/>
      <c r="DC445" s="66"/>
      <c r="DD445" s="66"/>
      <c r="DE445" s="66"/>
      <c r="DF445" s="66"/>
      <c r="DG445" s="66"/>
      <c r="DH445" s="66"/>
      <c r="DI445" s="66"/>
      <c r="DJ445" s="66"/>
      <c r="DK445" s="66"/>
      <c r="DL445" s="66"/>
      <c r="DM445" s="66"/>
      <c r="DN445" s="66"/>
      <c r="DO445" s="66"/>
      <c r="DP445" s="66"/>
      <c r="DQ445" s="66"/>
      <c r="DR445" s="66"/>
      <c r="DS445" s="66"/>
      <c r="DT445" s="66"/>
      <c r="DU445" s="66"/>
      <c r="DV445" s="66"/>
      <c r="DW445" s="66"/>
      <c r="DX445" s="66"/>
      <c r="DY445" s="66"/>
      <c r="DZ445" s="66"/>
      <c r="EA445" s="66"/>
      <c r="EB445" s="66"/>
      <c r="EC445" s="66"/>
      <c r="ED445" s="66"/>
      <c r="EE445" s="66"/>
      <c r="EF445" s="66"/>
      <c r="EG445" s="66"/>
      <c r="EH445" s="66"/>
      <c r="EI445" s="66"/>
      <c r="EJ445" s="66"/>
      <c r="EK445" s="66"/>
      <c r="EL445" s="66"/>
      <c r="EM445" s="66"/>
      <c r="EN445" s="66"/>
      <c r="EO445" s="66"/>
      <c r="EP445" s="66"/>
    </row>
    <row r="446">
      <c r="A446" s="66"/>
      <c r="B446" s="66"/>
      <c r="C446" s="66"/>
      <c r="D446" s="66"/>
      <c r="E446" s="66"/>
      <c r="F446" s="66"/>
      <c r="G446" s="159"/>
      <c r="H446" s="159"/>
      <c r="I446" s="66"/>
      <c r="J446" s="160"/>
      <c r="K446" s="161"/>
      <c r="L446" s="161"/>
      <c r="M446" s="162"/>
      <c r="N446" s="162"/>
      <c r="O446" s="161"/>
      <c r="P446" s="161"/>
      <c r="Q446" s="161"/>
      <c r="R446" s="161"/>
      <c r="S446" s="163"/>
      <c r="T446" s="163"/>
      <c r="U446" s="163"/>
      <c r="V446" s="163"/>
      <c r="W446" s="164"/>
      <c r="X446" s="163"/>
      <c r="Y446" s="163"/>
      <c r="Z446" s="163"/>
      <c r="AA446" s="163"/>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c r="AZ446" s="66"/>
      <c r="BA446" s="66"/>
      <c r="BB446" s="66"/>
      <c r="BC446" s="66"/>
      <c r="BD446" s="66"/>
      <c r="BE446" s="66"/>
      <c r="BF446" s="66"/>
      <c r="BG446" s="66"/>
      <c r="BH446" s="66"/>
      <c r="BI446" s="66"/>
      <c r="BJ446" s="66"/>
      <c r="BK446" s="66"/>
      <c r="BL446" s="66"/>
      <c r="BM446" s="66"/>
      <c r="BN446" s="66"/>
      <c r="BO446" s="66"/>
      <c r="BP446" s="66"/>
      <c r="BQ446" s="66"/>
      <c r="BR446" s="66"/>
      <c r="BS446" s="66"/>
      <c r="BT446" s="66"/>
      <c r="BU446" s="66"/>
      <c r="BV446" s="66"/>
      <c r="BW446" s="66"/>
      <c r="BX446" s="66"/>
      <c r="BY446" s="66"/>
      <c r="BZ446" s="66"/>
      <c r="CA446" s="66"/>
      <c r="CB446" s="66"/>
      <c r="CC446" s="66"/>
      <c r="CD446" s="66"/>
      <c r="CE446" s="66"/>
      <c r="CF446" s="66"/>
      <c r="CG446" s="66"/>
      <c r="CH446" s="66"/>
      <c r="CI446" s="66"/>
      <c r="CJ446" s="66"/>
      <c r="CK446" s="66"/>
      <c r="CL446" s="66"/>
      <c r="CM446" s="66"/>
      <c r="CN446" s="66"/>
      <c r="CO446" s="66"/>
      <c r="CP446" s="66"/>
      <c r="CQ446" s="66"/>
      <c r="CR446" s="66"/>
      <c r="CS446" s="66"/>
      <c r="CT446" s="66"/>
      <c r="CU446" s="66"/>
      <c r="CV446" s="66"/>
      <c r="CW446" s="66"/>
      <c r="CX446" s="66"/>
      <c r="CY446" s="66"/>
      <c r="CZ446" s="66"/>
      <c r="DA446" s="66"/>
      <c r="DB446" s="66"/>
      <c r="DC446" s="66"/>
      <c r="DD446" s="66"/>
      <c r="DE446" s="66"/>
      <c r="DF446" s="66"/>
      <c r="DG446" s="66"/>
      <c r="DH446" s="66"/>
      <c r="DI446" s="66"/>
      <c r="DJ446" s="66"/>
      <c r="DK446" s="66"/>
      <c r="DL446" s="66"/>
      <c r="DM446" s="66"/>
      <c r="DN446" s="66"/>
      <c r="DO446" s="66"/>
      <c r="DP446" s="66"/>
      <c r="DQ446" s="66"/>
      <c r="DR446" s="66"/>
      <c r="DS446" s="66"/>
      <c r="DT446" s="66"/>
      <c r="DU446" s="66"/>
      <c r="DV446" s="66"/>
      <c r="DW446" s="66"/>
      <c r="DX446" s="66"/>
      <c r="DY446" s="66"/>
      <c r="DZ446" s="66"/>
      <c r="EA446" s="66"/>
      <c r="EB446" s="66"/>
      <c r="EC446" s="66"/>
      <c r="ED446" s="66"/>
      <c r="EE446" s="66"/>
      <c r="EF446" s="66"/>
      <c r="EG446" s="66"/>
      <c r="EH446" s="66"/>
      <c r="EI446" s="66"/>
      <c r="EJ446" s="66"/>
      <c r="EK446" s="66"/>
      <c r="EL446" s="66"/>
      <c r="EM446" s="66"/>
      <c r="EN446" s="66"/>
      <c r="EO446" s="66"/>
      <c r="EP446" s="66"/>
    </row>
    <row r="447">
      <c r="A447" s="66"/>
      <c r="B447" s="66"/>
      <c r="C447" s="66"/>
      <c r="D447" s="66"/>
      <c r="E447" s="66"/>
      <c r="F447" s="66"/>
      <c r="G447" s="159"/>
      <c r="H447" s="159"/>
      <c r="I447" s="66"/>
      <c r="J447" s="160"/>
      <c r="K447" s="161"/>
      <c r="L447" s="161"/>
      <c r="M447" s="162"/>
      <c r="N447" s="162"/>
      <c r="O447" s="161"/>
      <c r="P447" s="161"/>
      <c r="Q447" s="161"/>
      <c r="R447" s="161"/>
      <c r="S447" s="163"/>
      <c r="T447" s="163"/>
      <c r="U447" s="163"/>
      <c r="V447" s="163"/>
      <c r="W447" s="164"/>
      <c r="X447" s="163"/>
      <c r="Y447" s="163"/>
      <c r="Z447" s="163"/>
      <c r="AA447" s="163"/>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c r="AZ447" s="66"/>
      <c r="BA447" s="66"/>
      <c r="BB447" s="66"/>
      <c r="BC447" s="66"/>
      <c r="BD447" s="66"/>
      <c r="BE447" s="66"/>
      <c r="BF447" s="66"/>
      <c r="BG447" s="66"/>
      <c r="BH447" s="66"/>
      <c r="BI447" s="66"/>
      <c r="BJ447" s="66"/>
      <c r="BK447" s="66"/>
      <c r="BL447" s="66"/>
      <c r="BM447" s="66"/>
      <c r="BN447" s="66"/>
      <c r="BO447" s="66"/>
      <c r="BP447" s="66"/>
      <c r="BQ447" s="66"/>
      <c r="BR447" s="66"/>
      <c r="BS447" s="66"/>
      <c r="BT447" s="66"/>
      <c r="BU447" s="66"/>
      <c r="BV447" s="66"/>
      <c r="BW447" s="66"/>
      <c r="BX447" s="66"/>
      <c r="BY447" s="66"/>
      <c r="BZ447" s="66"/>
      <c r="CA447" s="66"/>
      <c r="CB447" s="66"/>
      <c r="CC447" s="66"/>
      <c r="CD447" s="66"/>
      <c r="CE447" s="66"/>
      <c r="CF447" s="66"/>
      <c r="CG447" s="66"/>
      <c r="CH447" s="66"/>
      <c r="CI447" s="66"/>
      <c r="CJ447" s="66"/>
      <c r="CK447" s="66"/>
      <c r="CL447" s="66"/>
      <c r="CM447" s="66"/>
      <c r="CN447" s="66"/>
      <c r="CO447" s="66"/>
      <c r="CP447" s="66"/>
      <c r="CQ447" s="66"/>
      <c r="CR447" s="66"/>
      <c r="CS447" s="66"/>
      <c r="CT447" s="66"/>
      <c r="CU447" s="66"/>
      <c r="CV447" s="66"/>
      <c r="CW447" s="66"/>
      <c r="CX447" s="66"/>
      <c r="CY447" s="66"/>
      <c r="CZ447" s="66"/>
      <c r="DA447" s="66"/>
      <c r="DB447" s="66"/>
      <c r="DC447" s="66"/>
      <c r="DD447" s="66"/>
      <c r="DE447" s="66"/>
      <c r="DF447" s="66"/>
      <c r="DG447" s="66"/>
      <c r="DH447" s="66"/>
      <c r="DI447" s="66"/>
      <c r="DJ447" s="66"/>
      <c r="DK447" s="66"/>
      <c r="DL447" s="66"/>
      <c r="DM447" s="66"/>
      <c r="DN447" s="66"/>
      <c r="DO447" s="66"/>
      <c r="DP447" s="66"/>
      <c r="DQ447" s="66"/>
      <c r="DR447" s="66"/>
      <c r="DS447" s="66"/>
      <c r="DT447" s="66"/>
      <c r="DU447" s="66"/>
      <c r="DV447" s="66"/>
      <c r="DW447" s="66"/>
      <c r="DX447" s="66"/>
      <c r="DY447" s="66"/>
      <c r="DZ447" s="66"/>
      <c r="EA447" s="66"/>
      <c r="EB447" s="66"/>
      <c r="EC447" s="66"/>
      <c r="ED447" s="66"/>
      <c r="EE447" s="66"/>
      <c r="EF447" s="66"/>
      <c r="EG447" s="66"/>
      <c r="EH447" s="66"/>
      <c r="EI447" s="66"/>
      <c r="EJ447" s="66"/>
      <c r="EK447" s="66"/>
      <c r="EL447" s="66"/>
      <c r="EM447" s="66"/>
      <c r="EN447" s="66"/>
      <c r="EO447" s="66"/>
      <c r="EP447" s="66"/>
    </row>
    <row r="448">
      <c r="A448" s="66"/>
      <c r="B448" s="66"/>
      <c r="C448" s="66"/>
      <c r="D448" s="66"/>
      <c r="E448" s="66"/>
      <c r="F448" s="66"/>
      <c r="G448" s="159"/>
      <c r="H448" s="159"/>
      <c r="I448" s="66"/>
      <c r="J448" s="160"/>
      <c r="K448" s="161"/>
      <c r="L448" s="161"/>
      <c r="M448" s="162"/>
      <c r="N448" s="162"/>
      <c r="O448" s="161"/>
      <c r="P448" s="161"/>
      <c r="Q448" s="161"/>
      <c r="R448" s="161"/>
      <c r="S448" s="163"/>
      <c r="T448" s="163"/>
      <c r="U448" s="163"/>
      <c r="V448" s="163"/>
      <c r="W448" s="164"/>
      <c r="X448" s="163"/>
      <c r="Y448" s="163"/>
      <c r="Z448" s="163"/>
      <c r="AA448" s="163"/>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c r="AZ448" s="66"/>
      <c r="BA448" s="66"/>
      <c r="BB448" s="66"/>
      <c r="BC448" s="66"/>
      <c r="BD448" s="66"/>
      <c r="BE448" s="66"/>
      <c r="BF448" s="66"/>
      <c r="BG448" s="66"/>
      <c r="BH448" s="66"/>
      <c r="BI448" s="66"/>
      <c r="BJ448" s="66"/>
      <c r="BK448" s="66"/>
      <c r="BL448" s="66"/>
      <c r="BM448" s="66"/>
      <c r="BN448" s="66"/>
      <c r="BO448" s="66"/>
      <c r="BP448" s="66"/>
      <c r="BQ448" s="66"/>
      <c r="BR448" s="66"/>
      <c r="BS448" s="66"/>
      <c r="BT448" s="66"/>
      <c r="BU448" s="66"/>
      <c r="BV448" s="66"/>
      <c r="BW448" s="66"/>
      <c r="BX448" s="66"/>
      <c r="BY448" s="66"/>
      <c r="BZ448" s="66"/>
      <c r="CA448" s="66"/>
      <c r="CB448" s="66"/>
      <c r="CC448" s="66"/>
      <c r="CD448" s="66"/>
      <c r="CE448" s="66"/>
      <c r="CF448" s="66"/>
      <c r="CG448" s="66"/>
      <c r="CH448" s="66"/>
      <c r="CI448" s="66"/>
      <c r="CJ448" s="66"/>
      <c r="CK448" s="66"/>
      <c r="CL448" s="66"/>
      <c r="CM448" s="66"/>
      <c r="CN448" s="66"/>
      <c r="CO448" s="66"/>
      <c r="CP448" s="66"/>
      <c r="CQ448" s="66"/>
      <c r="CR448" s="66"/>
      <c r="CS448" s="66"/>
      <c r="CT448" s="66"/>
      <c r="CU448" s="66"/>
      <c r="CV448" s="66"/>
      <c r="CW448" s="66"/>
      <c r="CX448" s="66"/>
      <c r="CY448" s="66"/>
      <c r="CZ448" s="66"/>
      <c r="DA448" s="66"/>
      <c r="DB448" s="66"/>
      <c r="DC448" s="66"/>
      <c r="DD448" s="66"/>
      <c r="DE448" s="66"/>
      <c r="DF448" s="66"/>
      <c r="DG448" s="66"/>
      <c r="DH448" s="66"/>
      <c r="DI448" s="66"/>
      <c r="DJ448" s="66"/>
      <c r="DK448" s="66"/>
      <c r="DL448" s="66"/>
      <c r="DM448" s="66"/>
      <c r="DN448" s="66"/>
      <c r="DO448" s="66"/>
      <c r="DP448" s="66"/>
      <c r="DQ448" s="66"/>
      <c r="DR448" s="66"/>
      <c r="DS448" s="66"/>
      <c r="DT448" s="66"/>
      <c r="DU448" s="66"/>
      <c r="DV448" s="66"/>
      <c r="DW448" s="66"/>
      <c r="DX448" s="66"/>
      <c r="DY448" s="66"/>
      <c r="DZ448" s="66"/>
      <c r="EA448" s="66"/>
      <c r="EB448" s="66"/>
      <c r="EC448" s="66"/>
      <c r="ED448" s="66"/>
      <c r="EE448" s="66"/>
      <c r="EF448" s="66"/>
      <c r="EG448" s="66"/>
      <c r="EH448" s="66"/>
      <c r="EI448" s="66"/>
      <c r="EJ448" s="66"/>
      <c r="EK448" s="66"/>
      <c r="EL448" s="66"/>
      <c r="EM448" s="66"/>
      <c r="EN448" s="66"/>
      <c r="EO448" s="66"/>
      <c r="EP448" s="66"/>
    </row>
    <row r="449">
      <c r="A449" s="66"/>
      <c r="B449" s="66"/>
      <c r="C449" s="66"/>
      <c r="D449" s="66"/>
      <c r="E449" s="66"/>
      <c r="F449" s="66"/>
      <c r="G449" s="159"/>
      <c r="H449" s="159"/>
      <c r="I449" s="66"/>
      <c r="J449" s="160"/>
      <c r="K449" s="161"/>
      <c r="L449" s="161"/>
      <c r="M449" s="162"/>
      <c r="N449" s="162"/>
      <c r="O449" s="161"/>
      <c r="P449" s="161"/>
      <c r="Q449" s="161"/>
      <c r="R449" s="161"/>
      <c r="S449" s="163"/>
      <c r="T449" s="163"/>
      <c r="U449" s="163"/>
      <c r="V449" s="163"/>
      <c r="W449" s="164"/>
      <c r="X449" s="163"/>
      <c r="Y449" s="163"/>
      <c r="Z449" s="163"/>
      <c r="AA449" s="163"/>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c r="AZ449" s="66"/>
      <c r="BA449" s="66"/>
      <c r="BB449" s="66"/>
      <c r="BC449" s="66"/>
      <c r="BD449" s="66"/>
      <c r="BE449" s="66"/>
      <c r="BF449" s="66"/>
      <c r="BG449" s="66"/>
      <c r="BH449" s="66"/>
      <c r="BI449" s="66"/>
      <c r="BJ449" s="66"/>
      <c r="BK449" s="66"/>
      <c r="BL449" s="66"/>
      <c r="BM449" s="66"/>
      <c r="BN449" s="66"/>
      <c r="BO449" s="66"/>
      <c r="BP449" s="66"/>
      <c r="BQ449" s="66"/>
      <c r="BR449" s="66"/>
      <c r="BS449" s="66"/>
      <c r="BT449" s="66"/>
      <c r="BU449" s="66"/>
      <c r="BV449" s="66"/>
      <c r="BW449" s="66"/>
      <c r="BX449" s="66"/>
      <c r="BY449" s="66"/>
      <c r="BZ449" s="66"/>
      <c r="CA449" s="66"/>
      <c r="CB449" s="66"/>
      <c r="CC449" s="66"/>
      <c r="CD449" s="66"/>
      <c r="CE449" s="66"/>
      <c r="CF449" s="66"/>
      <c r="CG449" s="66"/>
      <c r="CH449" s="66"/>
      <c r="CI449" s="66"/>
      <c r="CJ449" s="66"/>
      <c r="CK449" s="66"/>
      <c r="CL449" s="66"/>
      <c r="CM449" s="66"/>
      <c r="CN449" s="66"/>
      <c r="CO449" s="66"/>
      <c r="CP449" s="66"/>
      <c r="CQ449" s="66"/>
      <c r="CR449" s="66"/>
      <c r="CS449" s="66"/>
      <c r="CT449" s="66"/>
      <c r="CU449" s="66"/>
      <c r="CV449" s="66"/>
      <c r="CW449" s="66"/>
      <c r="CX449" s="66"/>
      <c r="CY449" s="66"/>
      <c r="CZ449" s="66"/>
      <c r="DA449" s="66"/>
      <c r="DB449" s="66"/>
      <c r="DC449" s="66"/>
      <c r="DD449" s="66"/>
      <c r="DE449" s="66"/>
      <c r="DF449" s="66"/>
      <c r="DG449" s="66"/>
      <c r="DH449" s="66"/>
      <c r="DI449" s="66"/>
      <c r="DJ449" s="66"/>
      <c r="DK449" s="66"/>
      <c r="DL449" s="66"/>
      <c r="DM449" s="66"/>
      <c r="DN449" s="66"/>
      <c r="DO449" s="66"/>
      <c r="DP449" s="66"/>
      <c r="DQ449" s="66"/>
      <c r="DR449" s="66"/>
      <c r="DS449" s="66"/>
      <c r="DT449" s="66"/>
      <c r="DU449" s="66"/>
      <c r="DV449" s="66"/>
      <c r="DW449" s="66"/>
      <c r="DX449" s="66"/>
      <c r="DY449" s="66"/>
      <c r="DZ449" s="66"/>
      <c r="EA449" s="66"/>
      <c r="EB449" s="66"/>
      <c r="EC449" s="66"/>
      <c r="ED449" s="66"/>
      <c r="EE449" s="66"/>
      <c r="EF449" s="66"/>
      <c r="EG449" s="66"/>
      <c r="EH449" s="66"/>
      <c r="EI449" s="66"/>
      <c r="EJ449" s="66"/>
      <c r="EK449" s="66"/>
      <c r="EL449" s="66"/>
      <c r="EM449" s="66"/>
      <c r="EN449" s="66"/>
      <c r="EO449" s="66"/>
      <c r="EP449" s="66"/>
    </row>
    <row r="450">
      <c r="A450" s="66"/>
      <c r="B450" s="66"/>
      <c r="C450" s="66"/>
      <c r="D450" s="66"/>
      <c r="E450" s="66"/>
      <c r="F450" s="66"/>
      <c r="G450" s="159"/>
      <c r="H450" s="159"/>
      <c r="I450" s="66"/>
      <c r="J450" s="160"/>
      <c r="K450" s="161"/>
      <c r="L450" s="161"/>
      <c r="M450" s="162"/>
      <c r="N450" s="162"/>
      <c r="O450" s="161"/>
      <c r="P450" s="161"/>
      <c r="Q450" s="161"/>
      <c r="R450" s="161"/>
      <c r="S450" s="163"/>
      <c r="T450" s="163"/>
      <c r="U450" s="163"/>
      <c r="V450" s="163"/>
      <c r="W450" s="164"/>
      <c r="X450" s="163"/>
      <c r="Y450" s="163"/>
      <c r="Z450" s="163"/>
      <c r="AA450" s="163"/>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c r="AZ450" s="66"/>
      <c r="BA450" s="66"/>
      <c r="BB450" s="66"/>
      <c r="BC450" s="66"/>
      <c r="BD450" s="66"/>
      <c r="BE450" s="66"/>
      <c r="BF450" s="66"/>
      <c r="BG450" s="66"/>
      <c r="BH450" s="66"/>
      <c r="BI450" s="66"/>
      <c r="BJ450" s="66"/>
      <c r="BK450" s="66"/>
      <c r="BL450" s="66"/>
      <c r="BM450" s="66"/>
      <c r="BN450" s="66"/>
      <c r="BO450" s="66"/>
      <c r="BP450" s="66"/>
      <c r="BQ450" s="66"/>
      <c r="BR450" s="66"/>
      <c r="BS450" s="66"/>
      <c r="BT450" s="66"/>
      <c r="BU450" s="66"/>
      <c r="BV450" s="66"/>
      <c r="BW450" s="66"/>
      <c r="BX450" s="66"/>
      <c r="BY450" s="66"/>
      <c r="BZ450" s="66"/>
      <c r="CA450" s="66"/>
      <c r="CB450" s="66"/>
      <c r="CC450" s="66"/>
      <c r="CD450" s="66"/>
      <c r="CE450" s="66"/>
      <c r="CF450" s="66"/>
      <c r="CG450" s="66"/>
      <c r="CH450" s="66"/>
      <c r="CI450" s="66"/>
      <c r="CJ450" s="66"/>
      <c r="CK450" s="66"/>
      <c r="CL450" s="66"/>
      <c r="CM450" s="66"/>
      <c r="CN450" s="66"/>
      <c r="CO450" s="66"/>
      <c r="CP450" s="66"/>
      <c r="CQ450" s="66"/>
      <c r="CR450" s="66"/>
      <c r="CS450" s="66"/>
      <c r="CT450" s="66"/>
      <c r="CU450" s="66"/>
      <c r="CV450" s="66"/>
      <c r="CW450" s="66"/>
      <c r="CX450" s="66"/>
      <c r="CY450" s="66"/>
      <c r="CZ450" s="66"/>
      <c r="DA450" s="66"/>
      <c r="DB450" s="66"/>
      <c r="DC450" s="66"/>
      <c r="DD450" s="66"/>
      <c r="DE450" s="66"/>
      <c r="DF450" s="66"/>
      <c r="DG450" s="66"/>
      <c r="DH450" s="66"/>
      <c r="DI450" s="66"/>
      <c r="DJ450" s="66"/>
      <c r="DK450" s="66"/>
      <c r="DL450" s="66"/>
      <c r="DM450" s="66"/>
      <c r="DN450" s="66"/>
      <c r="DO450" s="66"/>
      <c r="DP450" s="66"/>
      <c r="DQ450" s="66"/>
      <c r="DR450" s="66"/>
      <c r="DS450" s="66"/>
      <c r="DT450" s="66"/>
      <c r="DU450" s="66"/>
      <c r="DV450" s="66"/>
      <c r="DW450" s="66"/>
      <c r="DX450" s="66"/>
      <c r="DY450" s="66"/>
      <c r="DZ450" s="66"/>
      <c r="EA450" s="66"/>
      <c r="EB450" s="66"/>
      <c r="EC450" s="66"/>
      <c r="ED450" s="66"/>
      <c r="EE450" s="66"/>
      <c r="EF450" s="66"/>
      <c r="EG450" s="66"/>
      <c r="EH450" s="66"/>
      <c r="EI450" s="66"/>
      <c r="EJ450" s="66"/>
      <c r="EK450" s="66"/>
      <c r="EL450" s="66"/>
      <c r="EM450" s="66"/>
      <c r="EN450" s="66"/>
      <c r="EO450" s="66"/>
      <c r="EP450" s="66"/>
    </row>
    <row r="451">
      <c r="A451" s="66"/>
      <c r="B451" s="66"/>
      <c r="C451" s="66"/>
      <c r="D451" s="66"/>
      <c r="E451" s="66"/>
      <c r="F451" s="66"/>
      <c r="G451" s="159"/>
      <c r="H451" s="159"/>
      <c r="I451" s="66"/>
      <c r="J451" s="160"/>
      <c r="K451" s="161"/>
      <c r="L451" s="161"/>
      <c r="M451" s="162"/>
      <c r="N451" s="162"/>
      <c r="O451" s="161"/>
      <c r="P451" s="161"/>
      <c r="Q451" s="161"/>
      <c r="R451" s="161"/>
      <c r="S451" s="163"/>
      <c r="T451" s="163"/>
      <c r="U451" s="163"/>
      <c r="V451" s="163"/>
      <c r="W451" s="164"/>
      <c r="X451" s="163"/>
      <c r="Y451" s="163"/>
      <c r="Z451" s="163"/>
      <c r="AA451" s="163"/>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c r="AZ451" s="66"/>
      <c r="BA451" s="66"/>
      <c r="BB451" s="66"/>
      <c r="BC451" s="66"/>
      <c r="BD451" s="66"/>
      <c r="BE451" s="66"/>
      <c r="BF451" s="66"/>
      <c r="BG451" s="66"/>
      <c r="BH451" s="66"/>
      <c r="BI451" s="66"/>
      <c r="BJ451" s="66"/>
      <c r="BK451" s="66"/>
      <c r="BL451" s="66"/>
      <c r="BM451" s="66"/>
      <c r="BN451" s="66"/>
      <c r="BO451" s="66"/>
      <c r="BP451" s="66"/>
      <c r="BQ451" s="66"/>
      <c r="BR451" s="66"/>
      <c r="BS451" s="66"/>
      <c r="BT451" s="66"/>
      <c r="BU451" s="66"/>
      <c r="BV451" s="66"/>
      <c r="BW451" s="66"/>
      <c r="BX451" s="66"/>
      <c r="BY451" s="66"/>
      <c r="BZ451" s="66"/>
      <c r="CA451" s="66"/>
      <c r="CB451" s="66"/>
      <c r="CC451" s="66"/>
      <c r="CD451" s="66"/>
      <c r="CE451" s="66"/>
      <c r="CF451" s="66"/>
      <c r="CG451" s="66"/>
      <c r="CH451" s="66"/>
      <c r="CI451" s="66"/>
      <c r="CJ451" s="66"/>
      <c r="CK451" s="66"/>
      <c r="CL451" s="66"/>
      <c r="CM451" s="66"/>
      <c r="CN451" s="66"/>
      <c r="CO451" s="66"/>
      <c r="CP451" s="66"/>
      <c r="CQ451" s="66"/>
      <c r="CR451" s="66"/>
      <c r="CS451" s="66"/>
      <c r="CT451" s="66"/>
      <c r="CU451" s="66"/>
      <c r="CV451" s="66"/>
      <c r="CW451" s="66"/>
      <c r="CX451" s="66"/>
      <c r="CY451" s="66"/>
      <c r="CZ451" s="66"/>
      <c r="DA451" s="66"/>
      <c r="DB451" s="66"/>
      <c r="DC451" s="66"/>
      <c r="DD451" s="66"/>
      <c r="DE451" s="66"/>
      <c r="DF451" s="66"/>
      <c r="DG451" s="66"/>
      <c r="DH451" s="66"/>
      <c r="DI451" s="66"/>
      <c r="DJ451" s="66"/>
      <c r="DK451" s="66"/>
      <c r="DL451" s="66"/>
      <c r="DM451" s="66"/>
      <c r="DN451" s="66"/>
      <c r="DO451" s="66"/>
      <c r="DP451" s="66"/>
      <c r="DQ451" s="66"/>
      <c r="DR451" s="66"/>
      <c r="DS451" s="66"/>
      <c r="DT451" s="66"/>
      <c r="DU451" s="66"/>
      <c r="DV451" s="66"/>
      <c r="DW451" s="66"/>
      <c r="DX451" s="66"/>
      <c r="DY451" s="66"/>
      <c r="DZ451" s="66"/>
      <c r="EA451" s="66"/>
      <c r="EB451" s="66"/>
      <c r="EC451" s="66"/>
      <c r="ED451" s="66"/>
      <c r="EE451" s="66"/>
      <c r="EF451" s="66"/>
      <c r="EG451" s="66"/>
      <c r="EH451" s="66"/>
      <c r="EI451" s="66"/>
      <c r="EJ451" s="66"/>
      <c r="EK451" s="66"/>
      <c r="EL451" s="66"/>
      <c r="EM451" s="66"/>
      <c r="EN451" s="66"/>
      <c r="EO451" s="66"/>
      <c r="EP451" s="66"/>
    </row>
    <row r="452">
      <c r="A452" s="66"/>
      <c r="B452" s="66"/>
      <c r="C452" s="66"/>
      <c r="D452" s="66"/>
      <c r="E452" s="66"/>
      <c r="F452" s="66"/>
      <c r="G452" s="159"/>
      <c r="H452" s="159"/>
      <c r="I452" s="66"/>
      <c r="J452" s="160"/>
      <c r="K452" s="161"/>
      <c r="L452" s="161"/>
      <c r="M452" s="162"/>
      <c r="N452" s="162"/>
      <c r="O452" s="161"/>
      <c r="P452" s="161"/>
      <c r="Q452" s="161"/>
      <c r="R452" s="161"/>
      <c r="S452" s="163"/>
      <c r="T452" s="163"/>
      <c r="U452" s="163"/>
      <c r="V452" s="163"/>
      <c r="W452" s="164"/>
      <c r="X452" s="163"/>
      <c r="Y452" s="163"/>
      <c r="Z452" s="163"/>
      <c r="AA452" s="163"/>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c r="AZ452" s="66"/>
      <c r="BA452" s="66"/>
      <c r="BB452" s="66"/>
      <c r="BC452" s="66"/>
      <c r="BD452" s="66"/>
      <c r="BE452" s="66"/>
      <c r="BF452" s="66"/>
      <c r="BG452" s="66"/>
      <c r="BH452" s="66"/>
      <c r="BI452" s="66"/>
      <c r="BJ452" s="66"/>
      <c r="BK452" s="66"/>
      <c r="BL452" s="66"/>
      <c r="BM452" s="66"/>
      <c r="BN452" s="66"/>
      <c r="BO452" s="66"/>
      <c r="BP452" s="66"/>
      <c r="BQ452" s="66"/>
      <c r="BR452" s="66"/>
      <c r="BS452" s="66"/>
      <c r="BT452" s="66"/>
      <c r="BU452" s="66"/>
      <c r="BV452" s="66"/>
      <c r="BW452" s="66"/>
      <c r="BX452" s="66"/>
      <c r="BY452" s="66"/>
      <c r="BZ452" s="66"/>
      <c r="CA452" s="66"/>
      <c r="CB452" s="66"/>
      <c r="CC452" s="66"/>
      <c r="CD452" s="66"/>
      <c r="CE452" s="66"/>
      <c r="CF452" s="66"/>
      <c r="CG452" s="66"/>
      <c r="CH452" s="66"/>
      <c r="CI452" s="66"/>
      <c r="CJ452" s="66"/>
      <c r="CK452" s="66"/>
      <c r="CL452" s="66"/>
      <c r="CM452" s="66"/>
      <c r="CN452" s="66"/>
      <c r="CO452" s="66"/>
      <c r="CP452" s="66"/>
      <c r="CQ452" s="66"/>
      <c r="CR452" s="66"/>
      <c r="CS452" s="66"/>
      <c r="CT452" s="66"/>
      <c r="CU452" s="66"/>
      <c r="CV452" s="66"/>
      <c r="CW452" s="66"/>
      <c r="CX452" s="66"/>
      <c r="CY452" s="66"/>
      <c r="CZ452" s="66"/>
      <c r="DA452" s="66"/>
      <c r="DB452" s="66"/>
      <c r="DC452" s="66"/>
      <c r="DD452" s="66"/>
      <c r="DE452" s="66"/>
      <c r="DF452" s="66"/>
      <c r="DG452" s="66"/>
      <c r="DH452" s="66"/>
      <c r="DI452" s="66"/>
      <c r="DJ452" s="66"/>
      <c r="DK452" s="66"/>
      <c r="DL452" s="66"/>
      <c r="DM452" s="66"/>
      <c r="DN452" s="66"/>
      <c r="DO452" s="66"/>
      <c r="DP452" s="66"/>
      <c r="DQ452" s="66"/>
      <c r="DR452" s="66"/>
      <c r="DS452" s="66"/>
      <c r="DT452" s="66"/>
      <c r="DU452" s="66"/>
      <c r="DV452" s="66"/>
      <c r="DW452" s="66"/>
      <c r="DX452" s="66"/>
      <c r="DY452" s="66"/>
      <c r="DZ452" s="66"/>
      <c r="EA452" s="66"/>
      <c r="EB452" s="66"/>
      <c r="EC452" s="66"/>
      <c r="ED452" s="66"/>
      <c r="EE452" s="66"/>
      <c r="EF452" s="66"/>
      <c r="EG452" s="66"/>
      <c r="EH452" s="66"/>
      <c r="EI452" s="66"/>
      <c r="EJ452" s="66"/>
      <c r="EK452" s="66"/>
      <c r="EL452" s="66"/>
      <c r="EM452" s="66"/>
      <c r="EN452" s="66"/>
      <c r="EO452" s="66"/>
      <c r="EP452" s="66"/>
    </row>
    <row r="453">
      <c r="A453" s="66"/>
      <c r="B453" s="66"/>
      <c r="C453" s="66"/>
      <c r="D453" s="66"/>
      <c r="E453" s="66"/>
      <c r="F453" s="66"/>
      <c r="G453" s="159"/>
      <c r="H453" s="159"/>
      <c r="I453" s="66"/>
      <c r="J453" s="160"/>
      <c r="K453" s="161"/>
      <c r="L453" s="161"/>
      <c r="M453" s="162"/>
      <c r="N453" s="162"/>
      <c r="O453" s="161"/>
      <c r="P453" s="161"/>
      <c r="Q453" s="161"/>
      <c r="R453" s="161"/>
      <c r="S453" s="163"/>
      <c r="T453" s="163"/>
      <c r="U453" s="163"/>
      <c r="V453" s="163"/>
      <c r="W453" s="164"/>
      <c r="X453" s="163"/>
      <c r="Y453" s="163"/>
      <c r="Z453" s="163"/>
      <c r="AA453" s="163"/>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X453" s="66"/>
      <c r="AY453" s="66"/>
      <c r="AZ453" s="66"/>
      <c r="BA453" s="66"/>
      <c r="BB453" s="66"/>
      <c r="BC453" s="66"/>
      <c r="BD453" s="66"/>
      <c r="BE453" s="66"/>
      <c r="BF453" s="66"/>
      <c r="BG453" s="66"/>
      <c r="BH453" s="66"/>
      <c r="BI453" s="66"/>
      <c r="BJ453" s="66"/>
      <c r="BK453" s="66"/>
      <c r="BL453" s="66"/>
      <c r="BM453" s="66"/>
      <c r="BN453" s="66"/>
      <c r="BO453" s="66"/>
      <c r="BP453" s="66"/>
      <c r="BQ453" s="66"/>
      <c r="BR453" s="66"/>
      <c r="BS453" s="66"/>
      <c r="BT453" s="66"/>
      <c r="BU453" s="66"/>
      <c r="BV453" s="66"/>
      <c r="BW453" s="66"/>
      <c r="BX453" s="66"/>
      <c r="BY453" s="66"/>
      <c r="BZ453" s="66"/>
      <c r="CA453" s="66"/>
      <c r="CB453" s="66"/>
      <c r="CC453" s="66"/>
      <c r="CD453" s="66"/>
      <c r="CE453" s="66"/>
      <c r="CF453" s="66"/>
      <c r="CG453" s="66"/>
      <c r="CH453" s="66"/>
      <c r="CI453" s="66"/>
      <c r="CJ453" s="66"/>
      <c r="CK453" s="66"/>
      <c r="CL453" s="66"/>
      <c r="CM453" s="66"/>
      <c r="CN453" s="66"/>
      <c r="CO453" s="66"/>
      <c r="CP453" s="66"/>
      <c r="CQ453" s="66"/>
      <c r="CR453" s="66"/>
      <c r="CS453" s="66"/>
      <c r="CT453" s="66"/>
      <c r="CU453" s="66"/>
      <c r="CV453" s="66"/>
      <c r="CW453" s="66"/>
      <c r="CX453" s="66"/>
      <c r="CY453" s="66"/>
      <c r="CZ453" s="66"/>
      <c r="DA453" s="66"/>
      <c r="DB453" s="66"/>
      <c r="DC453" s="66"/>
      <c r="DD453" s="66"/>
      <c r="DE453" s="66"/>
      <c r="DF453" s="66"/>
      <c r="DG453" s="66"/>
      <c r="DH453" s="66"/>
      <c r="DI453" s="66"/>
      <c r="DJ453" s="66"/>
      <c r="DK453" s="66"/>
      <c r="DL453" s="66"/>
      <c r="DM453" s="66"/>
      <c r="DN453" s="66"/>
      <c r="DO453" s="66"/>
      <c r="DP453" s="66"/>
      <c r="DQ453" s="66"/>
      <c r="DR453" s="66"/>
      <c r="DS453" s="66"/>
      <c r="DT453" s="66"/>
      <c r="DU453" s="66"/>
      <c r="DV453" s="66"/>
      <c r="DW453" s="66"/>
      <c r="DX453" s="66"/>
      <c r="DY453" s="66"/>
      <c r="DZ453" s="66"/>
      <c r="EA453" s="66"/>
      <c r="EB453" s="66"/>
      <c r="EC453" s="66"/>
      <c r="ED453" s="66"/>
      <c r="EE453" s="66"/>
      <c r="EF453" s="66"/>
      <c r="EG453" s="66"/>
      <c r="EH453" s="66"/>
      <c r="EI453" s="66"/>
      <c r="EJ453" s="66"/>
      <c r="EK453" s="66"/>
      <c r="EL453" s="66"/>
      <c r="EM453" s="66"/>
      <c r="EN453" s="66"/>
      <c r="EO453" s="66"/>
      <c r="EP453" s="66"/>
    </row>
    <row r="454">
      <c r="A454" s="66"/>
      <c r="B454" s="66"/>
      <c r="C454" s="66"/>
      <c r="D454" s="66"/>
      <c r="E454" s="66"/>
      <c r="F454" s="66"/>
      <c r="G454" s="159"/>
      <c r="H454" s="159"/>
      <c r="I454" s="66"/>
      <c r="J454" s="160"/>
      <c r="K454" s="161"/>
      <c r="L454" s="161"/>
      <c r="M454" s="162"/>
      <c r="N454" s="162"/>
      <c r="O454" s="161"/>
      <c r="P454" s="161"/>
      <c r="Q454" s="161"/>
      <c r="R454" s="161"/>
      <c r="S454" s="163"/>
      <c r="T454" s="163"/>
      <c r="U454" s="163"/>
      <c r="V454" s="163"/>
      <c r="W454" s="164"/>
      <c r="X454" s="163"/>
      <c r="Y454" s="163"/>
      <c r="Z454" s="163"/>
      <c r="AA454" s="163"/>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c r="BC454" s="66"/>
      <c r="BD454" s="66"/>
      <c r="BE454" s="66"/>
      <c r="BF454" s="66"/>
      <c r="BG454" s="66"/>
      <c r="BH454" s="66"/>
      <c r="BI454" s="66"/>
      <c r="BJ454" s="66"/>
      <c r="BK454" s="66"/>
      <c r="BL454" s="66"/>
      <c r="BM454" s="66"/>
      <c r="BN454" s="66"/>
      <c r="BO454" s="66"/>
      <c r="BP454" s="66"/>
      <c r="BQ454" s="66"/>
      <c r="BR454" s="66"/>
      <c r="BS454" s="66"/>
      <c r="BT454" s="66"/>
      <c r="BU454" s="66"/>
      <c r="BV454" s="66"/>
      <c r="BW454" s="66"/>
      <c r="BX454" s="66"/>
      <c r="BY454" s="66"/>
      <c r="BZ454" s="66"/>
      <c r="CA454" s="66"/>
      <c r="CB454" s="66"/>
      <c r="CC454" s="66"/>
      <c r="CD454" s="66"/>
      <c r="CE454" s="66"/>
      <c r="CF454" s="66"/>
      <c r="CG454" s="66"/>
      <c r="CH454" s="66"/>
      <c r="CI454" s="66"/>
      <c r="CJ454" s="66"/>
      <c r="CK454" s="66"/>
      <c r="CL454" s="66"/>
      <c r="CM454" s="66"/>
      <c r="CN454" s="66"/>
      <c r="CO454" s="66"/>
      <c r="CP454" s="66"/>
      <c r="CQ454" s="66"/>
      <c r="CR454" s="66"/>
      <c r="CS454" s="66"/>
      <c r="CT454" s="66"/>
      <c r="CU454" s="66"/>
      <c r="CV454" s="66"/>
      <c r="CW454" s="66"/>
      <c r="CX454" s="66"/>
      <c r="CY454" s="66"/>
      <c r="CZ454" s="66"/>
      <c r="DA454" s="66"/>
      <c r="DB454" s="66"/>
      <c r="DC454" s="66"/>
      <c r="DD454" s="66"/>
      <c r="DE454" s="66"/>
      <c r="DF454" s="66"/>
      <c r="DG454" s="66"/>
      <c r="DH454" s="66"/>
      <c r="DI454" s="66"/>
      <c r="DJ454" s="66"/>
      <c r="DK454" s="66"/>
      <c r="DL454" s="66"/>
      <c r="DM454" s="66"/>
      <c r="DN454" s="66"/>
      <c r="DO454" s="66"/>
      <c r="DP454" s="66"/>
      <c r="DQ454" s="66"/>
      <c r="DR454" s="66"/>
      <c r="DS454" s="66"/>
      <c r="DT454" s="66"/>
      <c r="DU454" s="66"/>
      <c r="DV454" s="66"/>
      <c r="DW454" s="66"/>
      <c r="DX454" s="66"/>
      <c r="DY454" s="66"/>
      <c r="DZ454" s="66"/>
      <c r="EA454" s="66"/>
      <c r="EB454" s="66"/>
      <c r="EC454" s="66"/>
      <c r="ED454" s="66"/>
      <c r="EE454" s="66"/>
      <c r="EF454" s="66"/>
      <c r="EG454" s="66"/>
      <c r="EH454" s="66"/>
      <c r="EI454" s="66"/>
      <c r="EJ454" s="66"/>
      <c r="EK454" s="66"/>
      <c r="EL454" s="66"/>
      <c r="EM454" s="66"/>
      <c r="EN454" s="66"/>
      <c r="EO454" s="66"/>
      <c r="EP454" s="66"/>
    </row>
    <row r="455">
      <c r="A455" s="66"/>
      <c r="B455" s="66"/>
      <c r="C455" s="66"/>
      <c r="D455" s="66"/>
      <c r="E455" s="66"/>
      <c r="F455" s="66"/>
      <c r="G455" s="159"/>
      <c r="H455" s="159"/>
      <c r="I455" s="66"/>
      <c r="J455" s="160"/>
      <c r="K455" s="161"/>
      <c r="L455" s="161"/>
      <c r="M455" s="162"/>
      <c r="N455" s="162"/>
      <c r="O455" s="161"/>
      <c r="P455" s="161"/>
      <c r="Q455" s="161"/>
      <c r="R455" s="161"/>
      <c r="S455" s="163"/>
      <c r="T455" s="163"/>
      <c r="U455" s="163"/>
      <c r="V455" s="163"/>
      <c r="W455" s="164"/>
      <c r="X455" s="163"/>
      <c r="Y455" s="163"/>
      <c r="Z455" s="163"/>
      <c r="AA455" s="163"/>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X455" s="66"/>
      <c r="AY455" s="66"/>
      <c r="AZ455" s="66"/>
      <c r="BA455" s="66"/>
      <c r="BB455" s="66"/>
      <c r="BC455" s="66"/>
      <c r="BD455" s="66"/>
      <c r="BE455" s="66"/>
      <c r="BF455" s="66"/>
      <c r="BG455" s="66"/>
      <c r="BH455" s="66"/>
      <c r="BI455" s="66"/>
      <c r="BJ455" s="66"/>
      <c r="BK455" s="66"/>
      <c r="BL455" s="66"/>
      <c r="BM455" s="66"/>
      <c r="BN455" s="66"/>
      <c r="BO455" s="66"/>
      <c r="BP455" s="66"/>
      <c r="BQ455" s="66"/>
      <c r="BR455" s="66"/>
      <c r="BS455" s="66"/>
      <c r="BT455" s="66"/>
      <c r="BU455" s="66"/>
      <c r="BV455" s="66"/>
      <c r="BW455" s="66"/>
      <c r="BX455" s="66"/>
      <c r="BY455" s="66"/>
      <c r="BZ455" s="66"/>
      <c r="CA455" s="66"/>
      <c r="CB455" s="66"/>
      <c r="CC455" s="66"/>
      <c r="CD455" s="66"/>
      <c r="CE455" s="66"/>
      <c r="CF455" s="66"/>
      <c r="CG455" s="66"/>
      <c r="CH455" s="66"/>
      <c r="CI455" s="66"/>
      <c r="CJ455" s="66"/>
      <c r="CK455" s="66"/>
      <c r="CL455" s="66"/>
      <c r="CM455" s="66"/>
      <c r="CN455" s="66"/>
      <c r="CO455" s="66"/>
      <c r="CP455" s="66"/>
      <c r="CQ455" s="66"/>
      <c r="CR455" s="66"/>
      <c r="CS455" s="66"/>
      <c r="CT455" s="66"/>
      <c r="CU455" s="66"/>
      <c r="CV455" s="66"/>
      <c r="CW455" s="66"/>
      <c r="CX455" s="66"/>
      <c r="CY455" s="66"/>
      <c r="CZ455" s="66"/>
      <c r="DA455" s="66"/>
      <c r="DB455" s="66"/>
      <c r="DC455" s="66"/>
      <c r="DD455" s="66"/>
      <c r="DE455" s="66"/>
      <c r="DF455" s="66"/>
      <c r="DG455" s="66"/>
      <c r="DH455" s="66"/>
      <c r="DI455" s="66"/>
      <c r="DJ455" s="66"/>
      <c r="DK455" s="66"/>
      <c r="DL455" s="66"/>
      <c r="DM455" s="66"/>
      <c r="DN455" s="66"/>
      <c r="DO455" s="66"/>
      <c r="DP455" s="66"/>
      <c r="DQ455" s="66"/>
      <c r="DR455" s="66"/>
      <c r="DS455" s="66"/>
      <c r="DT455" s="66"/>
      <c r="DU455" s="66"/>
      <c r="DV455" s="66"/>
      <c r="DW455" s="66"/>
      <c r="DX455" s="66"/>
      <c r="DY455" s="66"/>
      <c r="DZ455" s="66"/>
      <c r="EA455" s="66"/>
      <c r="EB455" s="66"/>
      <c r="EC455" s="66"/>
      <c r="ED455" s="66"/>
      <c r="EE455" s="66"/>
      <c r="EF455" s="66"/>
      <c r="EG455" s="66"/>
      <c r="EH455" s="66"/>
      <c r="EI455" s="66"/>
      <c r="EJ455" s="66"/>
      <c r="EK455" s="66"/>
      <c r="EL455" s="66"/>
      <c r="EM455" s="66"/>
      <c r="EN455" s="66"/>
      <c r="EO455" s="66"/>
      <c r="EP455" s="66"/>
    </row>
    <row r="456">
      <c r="A456" s="66"/>
      <c r="B456" s="66"/>
      <c r="C456" s="66"/>
      <c r="D456" s="66"/>
      <c r="E456" s="66"/>
      <c r="F456" s="66"/>
      <c r="G456" s="159"/>
      <c r="H456" s="159"/>
      <c r="I456" s="66"/>
      <c r="J456" s="160"/>
      <c r="K456" s="161"/>
      <c r="L456" s="161"/>
      <c r="M456" s="162"/>
      <c r="N456" s="162"/>
      <c r="O456" s="161"/>
      <c r="P456" s="161"/>
      <c r="Q456" s="161"/>
      <c r="R456" s="161"/>
      <c r="S456" s="163"/>
      <c r="T456" s="163"/>
      <c r="U456" s="163"/>
      <c r="V456" s="163"/>
      <c r="W456" s="164"/>
      <c r="X456" s="163"/>
      <c r="Y456" s="163"/>
      <c r="Z456" s="163"/>
      <c r="AA456" s="163"/>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c r="AZ456" s="66"/>
      <c r="BA456" s="66"/>
      <c r="BB456" s="66"/>
      <c r="BC456" s="66"/>
      <c r="BD456" s="66"/>
      <c r="BE456" s="66"/>
      <c r="BF456" s="66"/>
      <c r="BG456" s="66"/>
      <c r="BH456" s="66"/>
      <c r="BI456" s="66"/>
      <c r="BJ456" s="66"/>
      <c r="BK456" s="66"/>
      <c r="BL456" s="66"/>
      <c r="BM456" s="66"/>
      <c r="BN456" s="66"/>
      <c r="BO456" s="66"/>
      <c r="BP456" s="66"/>
      <c r="BQ456" s="66"/>
      <c r="BR456" s="66"/>
      <c r="BS456" s="66"/>
      <c r="BT456" s="66"/>
      <c r="BU456" s="66"/>
      <c r="BV456" s="66"/>
      <c r="BW456" s="66"/>
      <c r="BX456" s="66"/>
      <c r="BY456" s="66"/>
      <c r="BZ456" s="66"/>
      <c r="CA456" s="66"/>
      <c r="CB456" s="66"/>
      <c r="CC456" s="66"/>
      <c r="CD456" s="66"/>
      <c r="CE456" s="66"/>
      <c r="CF456" s="66"/>
      <c r="CG456" s="66"/>
      <c r="CH456" s="66"/>
      <c r="CI456" s="66"/>
      <c r="CJ456" s="66"/>
      <c r="CK456" s="66"/>
      <c r="CL456" s="66"/>
      <c r="CM456" s="66"/>
      <c r="CN456" s="66"/>
      <c r="CO456" s="66"/>
      <c r="CP456" s="66"/>
      <c r="CQ456" s="66"/>
      <c r="CR456" s="66"/>
      <c r="CS456" s="66"/>
      <c r="CT456" s="66"/>
      <c r="CU456" s="66"/>
      <c r="CV456" s="66"/>
      <c r="CW456" s="66"/>
      <c r="CX456" s="66"/>
      <c r="CY456" s="66"/>
      <c r="CZ456" s="66"/>
      <c r="DA456" s="66"/>
      <c r="DB456" s="66"/>
      <c r="DC456" s="66"/>
      <c r="DD456" s="66"/>
      <c r="DE456" s="66"/>
      <c r="DF456" s="66"/>
      <c r="DG456" s="66"/>
      <c r="DH456" s="66"/>
      <c r="DI456" s="66"/>
      <c r="DJ456" s="66"/>
      <c r="DK456" s="66"/>
      <c r="DL456" s="66"/>
      <c r="DM456" s="66"/>
      <c r="DN456" s="66"/>
      <c r="DO456" s="66"/>
      <c r="DP456" s="66"/>
      <c r="DQ456" s="66"/>
      <c r="DR456" s="66"/>
      <c r="DS456" s="66"/>
      <c r="DT456" s="66"/>
      <c r="DU456" s="66"/>
      <c r="DV456" s="66"/>
      <c r="DW456" s="66"/>
      <c r="DX456" s="66"/>
      <c r="DY456" s="66"/>
      <c r="DZ456" s="66"/>
      <c r="EA456" s="66"/>
      <c r="EB456" s="66"/>
      <c r="EC456" s="66"/>
      <c r="ED456" s="66"/>
      <c r="EE456" s="66"/>
      <c r="EF456" s="66"/>
      <c r="EG456" s="66"/>
      <c r="EH456" s="66"/>
      <c r="EI456" s="66"/>
      <c r="EJ456" s="66"/>
      <c r="EK456" s="66"/>
      <c r="EL456" s="66"/>
      <c r="EM456" s="66"/>
      <c r="EN456" s="66"/>
      <c r="EO456" s="66"/>
      <c r="EP456" s="66"/>
    </row>
    <row r="457">
      <c r="A457" s="66"/>
      <c r="B457" s="66"/>
      <c r="C457" s="66"/>
      <c r="D457" s="66"/>
      <c r="E457" s="66"/>
      <c r="F457" s="66"/>
      <c r="G457" s="159"/>
      <c r="H457" s="159"/>
      <c r="I457" s="66"/>
      <c r="J457" s="160"/>
      <c r="K457" s="161"/>
      <c r="L457" s="161"/>
      <c r="M457" s="162"/>
      <c r="N457" s="162"/>
      <c r="O457" s="161"/>
      <c r="P457" s="161"/>
      <c r="Q457" s="161"/>
      <c r="R457" s="161"/>
      <c r="S457" s="163"/>
      <c r="T457" s="163"/>
      <c r="U457" s="163"/>
      <c r="V457" s="163"/>
      <c r="W457" s="164"/>
      <c r="X457" s="163"/>
      <c r="Y457" s="163"/>
      <c r="Z457" s="163"/>
      <c r="AA457" s="163"/>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c r="AZ457" s="66"/>
      <c r="BA457" s="66"/>
      <c r="BB457" s="66"/>
      <c r="BC457" s="66"/>
      <c r="BD457" s="66"/>
      <c r="BE457" s="66"/>
      <c r="BF457" s="66"/>
      <c r="BG457" s="66"/>
      <c r="BH457" s="66"/>
      <c r="BI457" s="66"/>
      <c r="BJ457" s="66"/>
      <c r="BK457" s="66"/>
      <c r="BL457" s="66"/>
      <c r="BM457" s="66"/>
      <c r="BN457" s="66"/>
      <c r="BO457" s="66"/>
      <c r="BP457" s="66"/>
      <c r="BQ457" s="66"/>
      <c r="BR457" s="66"/>
      <c r="BS457" s="66"/>
      <c r="BT457" s="66"/>
      <c r="BU457" s="66"/>
      <c r="BV457" s="66"/>
      <c r="BW457" s="66"/>
      <c r="BX457" s="66"/>
      <c r="BY457" s="66"/>
      <c r="BZ457" s="66"/>
      <c r="CA457" s="66"/>
      <c r="CB457" s="66"/>
      <c r="CC457" s="66"/>
      <c r="CD457" s="66"/>
      <c r="CE457" s="66"/>
      <c r="CF457" s="66"/>
      <c r="CG457" s="66"/>
      <c r="CH457" s="66"/>
      <c r="CI457" s="66"/>
      <c r="CJ457" s="66"/>
      <c r="CK457" s="66"/>
      <c r="CL457" s="66"/>
      <c r="CM457" s="66"/>
      <c r="CN457" s="66"/>
      <c r="CO457" s="66"/>
      <c r="CP457" s="66"/>
      <c r="CQ457" s="66"/>
      <c r="CR457" s="66"/>
      <c r="CS457" s="66"/>
      <c r="CT457" s="66"/>
      <c r="CU457" s="66"/>
      <c r="CV457" s="66"/>
      <c r="CW457" s="66"/>
      <c r="CX457" s="66"/>
      <c r="CY457" s="66"/>
      <c r="CZ457" s="66"/>
      <c r="DA457" s="66"/>
      <c r="DB457" s="66"/>
      <c r="DC457" s="66"/>
      <c r="DD457" s="66"/>
      <c r="DE457" s="66"/>
      <c r="DF457" s="66"/>
      <c r="DG457" s="66"/>
      <c r="DH457" s="66"/>
      <c r="DI457" s="66"/>
      <c r="DJ457" s="66"/>
      <c r="DK457" s="66"/>
      <c r="DL457" s="66"/>
      <c r="DM457" s="66"/>
      <c r="DN457" s="66"/>
      <c r="DO457" s="66"/>
      <c r="DP457" s="66"/>
      <c r="DQ457" s="66"/>
      <c r="DR457" s="66"/>
      <c r="DS457" s="66"/>
      <c r="DT457" s="66"/>
      <c r="DU457" s="66"/>
      <c r="DV457" s="66"/>
      <c r="DW457" s="66"/>
      <c r="DX457" s="66"/>
      <c r="DY457" s="66"/>
      <c r="DZ457" s="66"/>
      <c r="EA457" s="66"/>
      <c r="EB457" s="66"/>
      <c r="EC457" s="66"/>
      <c r="ED457" s="66"/>
      <c r="EE457" s="66"/>
      <c r="EF457" s="66"/>
      <c r="EG457" s="66"/>
      <c r="EH457" s="66"/>
      <c r="EI457" s="66"/>
      <c r="EJ457" s="66"/>
      <c r="EK457" s="66"/>
      <c r="EL457" s="66"/>
      <c r="EM457" s="66"/>
      <c r="EN457" s="66"/>
      <c r="EO457" s="66"/>
      <c r="EP457" s="66"/>
    </row>
    <row r="458">
      <c r="A458" s="66"/>
      <c r="B458" s="66"/>
      <c r="C458" s="66"/>
      <c r="D458" s="66"/>
      <c r="E458" s="66"/>
      <c r="F458" s="66"/>
      <c r="G458" s="159"/>
      <c r="H458" s="159"/>
      <c r="I458" s="66"/>
      <c r="J458" s="160"/>
      <c r="K458" s="161"/>
      <c r="L458" s="161"/>
      <c r="M458" s="162"/>
      <c r="N458" s="162"/>
      <c r="O458" s="161"/>
      <c r="P458" s="161"/>
      <c r="Q458" s="161"/>
      <c r="R458" s="161"/>
      <c r="S458" s="163"/>
      <c r="T458" s="163"/>
      <c r="U458" s="163"/>
      <c r="V458" s="163"/>
      <c r="W458" s="164"/>
      <c r="X458" s="163"/>
      <c r="Y458" s="163"/>
      <c r="Z458" s="163"/>
      <c r="AA458" s="163"/>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c r="AZ458" s="66"/>
      <c r="BA458" s="66"/>
      <c r="BB458" s="66"/>
      <c r="BC458" s="66"/>
      <c r="BD458" s="66"/>
      <c r="BE458" s="66"/>
      <c r="BF458" s="66"/>
      <c r="BG458" s="66"/>
      <c r="BH458" s="66"/>
      <c r="BI458" s="66"/>
      <c r="BJ458" s="66"/>
      <c r="BK458" s="66"/>
      <c r="BL458" s="66"/>
      <c r="BM458" s="66"/>
      <c r="BN458" s="66"/>
      <c r="BO458" s="66"/>
      <c r="BP458" s="66"/>
      <c r="BQ458" s="66"/>
      <c r="BR458" s="66"/>
      <c r="BS458" s="66"/>
      <c r="BT458" s="66"/>
      <c r="BU458" s="66"/>
      <c r="BV458" s="66"/>
      <c r="BW458" s="66"/>
      <c r="BX458" s="66"/>
      <c r="BY458" s="66"/>
      <c r="BZ458" s="66"/>
      <c r="CA458" s="66"/>
      <c r="CB458" s="66"/>
      <c r="CC458" s="66"/>
      <c r="CD458" s="66"/>
      <c r="CE458" s="66"/>
      <c r="CF458" s="66"/>
      <c r="CG458" s="66"/>
      <c r="CH458" s="66"/>
      <c r="CI458" s="66"/>
      <c r="CJ458" s="66"/>
      <c r="CK458" s="66"/>
      <c r="CL458" s="66"/>
      <c r="CM458" s="66"/>
      <c r="CN458" s="66"/>
      <c r="CO458" s="66"/>
      <c r="CP458" s="66"/>
      <c r="CQ458" s="66"/>
      <c r="CR458" s="66"/>
      <c r="CS458" s="66"/>
      <c r="CT458" s="66"/>
      <c r="CU458" s="66"/>
      <c r="CV458" s="66"/>
      <c r="CW458" s="66"/>
      <c r="CX458" s="66"/>
      <c r="CY458" s="66"/>
      <c r="CZ458" s="66"/>
      <c r="DA458" s="66"/>
      <c r="DB458" s="66"/>
      <c r="DC458" s="66"/>
      <c r="DD458" s="66"/>
      <c r="DE458" s="66"/>
      <c r="DF458" s="66"/>
      <c r="DG458" s="66"/>
      <c r="DH458" s="66"/>
      <c r="DI458" s="66"/>
      <c r="DJ458" s="66"/>
      <c r="DK458" s="66"/>
      <c r="DL458" s="66"/>
      <c r="DM458" s="66"/>
      <c r="DN458" s="66"/>
      <c r="DO458" s="66"/>
      <c r="DP458" s="66"/>
      <c r="DQ458" s="66"/>
      <c r="DR458" s="66"/>
      <c r="DS458" s="66"/>
      <c r="DT458" s="66"/>
      <c r="DU458" s="66"/>
      <c r="DV458" s="66"/>
      <c r="DW458" s="66"/>
      <c r="DX458" s="66"/>
      <c r="DY458" s="66"/>
      <c r="DZ458" s="66"/>
      <c r="EA458" s="66"/>
      <c r="EB458" s="66"/>
      <c r="EC458" s="66"/>
      <c r="ED458" s="66"/>
      <c r="EE458" s="66"/>
      <c r="EF458" s="66"/>
      <c r="EG458" s="66"/>
      <c r="EH458" s="66"/>
      <c r="EI458" s="66"/>
      <c r="EJ458" s="66"/>
      <c r="EK458" s="66"/>
      <c r="EL458" s="66"/>
      <c r="EM458" s="66"/>
      <c r="EN458" s="66"/>
      <c r="EO458" s="66"/>
      <c r="EP458" s="66"/>
    </row>
    <row r="459">
      <c r="A459" s="66"/>
      <c r="B459" s="66"/>
      <c r="C459" s="66"/>
      <c r="D459" s="66"/>
      <c r="E459" s="66"/>
      <c r="F459" s="66"/>
      <c r="G459" s="159"/>
      <c r="H459" s="159"/>
      <c r="I459" s="66"/>
      <c r="J459" s="160"/>
      <c r="K459" s="161"/>
      <c r="L459" s="161"/>
      <c r="M459" s="162"/>
      <c r="N459" s="162"/>
      <c r="O459" s="161"/>
      <c r="P459" s="161"/>
      <c r="Q459" s="161"/>
      <c r="R459" s="161"/>
      <c r="S459" s="163"/>
      <c r="T459" s="163"/>
      <c r="U459" s="163"/>
      <c r="V459" s="163"/>
      <c r="W459" s="164"/>
      <c r="X459" s="163"/>
      <c r="Y459" s="163"/>
      <c r="Z459" s="163"/>
      <c r="AA459" s="163"/>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c r="AZ459" s="66"/>
      <c r="BA459" s="66"/>
      <c r="BB459" s="66"/>
      <c r="BC459" s="66"/>
      <c r="BD459" s="66"/>
      <c r="BE459" s="66"/>
      <c r="BF459" s="66"/>
      <c r="BG459" s="66"/>
      <c r="BH459" s="66"/>
      <c r="BI459" s="66"/>
      <c r="BJ459" s="66"/>
      <c r="BK459" s="66"/>
      <c r="BL459" s="66"/>
      <c r="BM459" s="66"/>
      <c r="BN459" s="66"/>
      <c r="BO459" s="66"/>
      <c r="BP459" s="66"/>
      <c r="BQ459" s="66"/>
      <c r="BR459" s="66"/>
      <c r="BS459" s="66"/>
      <c r="BT459" s="66"/>
      <c r="BU459" s="66"/>
      <c r="BV459" s="66"/>
      <c r="BW459" s="66"/>
      <c r="BX459" s="66"/>
      <c r="BY459" s="66"/>
      <c r="BZ459" s="66"/>
      <c r="CA459" s="66"/>
      <c r="CB459" s="66"/>
      <c r="CC459" s="66"/>
      <c r="CD459" s="66"/>
      <c r="CE459" s="66"/>
      <c r="CF459" s="66"/>
      <c r="CG459" s="66"/>
      <c r="CH459" s="66"/>
      <c r="CI459" s="66"/>
      <c r="CJ459" s="66"/>
      <c r="CK459" s="66"/>
      <c r="CL459" s="66"/>
      <c r="CM459" s="66"/>
      <c r="CN459" s="66"/>
      <c r="CO459" s="66"/>
      <c r="CP459" s="66"/>
      <c r="CQ459" s="66"/>
      <c r="CR459" s="66"/>
      <c r="CS459" s="66"/>
      <c r="CT459" s="66"/>
      <c r="CU459" s="66"/>
      <c r="CV459" s="66"/>
      <c r="CW459" s="66"/>
      <c r="CX459" s="66"/>
      <c r="CY459" s="66"/>
      <c r="CZ459" s="66"/>
      <c r="DA459" s="66"/>
      <c r="DB459" s="66"/>
      <c r="DC459" s="66"/>
      <c r="DD459" s="66"/>
      <c r="DE459" s="66"/>
      <c r="DF459" s="66"/>
      <c r="DG459" s="66"/>
      <c r="DH459" s="66"/>
      <c r="DI459" s="66"/>
      <c r="DJ459" s="66"/>
      <c r="DK459" s="66"/>
      <c r="DL459" s="66"/>
      <c r="DM459" s="66"/>
      <c r="DN459" s="66"/>
      <c r="DO459" s="66"/>
      <c r="DP459" s="66"/>
      <c r="DQ459" s="66"/>
      <c r="DR459" s="66"/>
      <c r="DS459" s="66"/>
      <c r="DT459" s="66"/>
      <c r="DU459" s="66"/>
      <c r="DV459" s="66"/>
      <c r="DW459" s="66"/>
      <c r="DX459" s="66"/>
      <c r="DY459" s="66"/>
      <c r="DZ459" s="66"/>
      <c r="EA459" s="66"/>
      <c r="EB459" s="66"/>
      <c r="EC459" s="66"/>
      <c r="ED459" s="66"/>
      <c r="EE459" s="66"/>
      <c r="EF459" s="66"/>
      <c r="EG459" s="66"/>
      <c r="EH459" s="66"/>
      <c r="EI459" s="66"/>
      <c r="EJ459" s="66"/>
      <c r="EK459" s="66"/>
      <c r="EL459" s="66"/>
      <c r="EM459" s="66"/>
      <c r="EN459" s="66"/>
      <c r="EO459" s="66"/>
      <c r="EP459" s="66"/>
    </row>
    <row r="460">
      <c r="A460" s="66"/>
      <c r="B460" s="66"/>
      <c r="C460" s="66"/>
      <c r="D460" s="66"/>
      <c r="E460" s="66"/>
      <c r="F460" s="66"/>
      <c r="G460" s="159"/>
      <c r="H460" s="159"/>
      <c r="I460" s="66"/>
      <c r="J460" s="160"/>
      <c r="K460" s="161"/>
      <c r="L460" s="161"/>
      <c r="M460" s="162"/>
      <c r="N460" s="162"/>
      <c r="O460" s="161"/>
      <c r="P460" s="161"/>
      <c r="Q460" s="161"/>
      <c r="R460" s="161"/>
      <c r="S460" s="163"/>
      <c r="T460" s="163"/>
      <c r="U460" s="163"/>
      <c r="V460" s="163"/>
      <c r="W460" s="164"/>
      <c r="X460" s="163"/>
      <c r="Y460" s="163"/>
      <c r="Z460" s="163"/>
      <c r="AA460" s="163"/>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c r="AZ460" s="66"/>
      <c r="BA460" s="66"/>
      <c r="BB460" s="66"/>
      <c r="BC460" s="66"/>
      <c r="BD460" s="66"/>
      <c r="BE460" s="66"/>
      <c r="BF460" s="66"/>
      <c r="BG460" s="66"/>
      <c r="BH460" s="66"/>
      <c r="BI460" s="66"/>
      <c r="BJ460" s="66"/>
      <c r="BK460" s="66"/>
      <c r="BL460" s="66"/>
      <c r="BM460" s="66"/>
      <c r="BN460" s="66"/>
      <c r="BO460" s="66"/>
      <c r="BP460" s="66"/>
      <c r="BQ460" s="66"/>
      <c r="BR460" s="66"/>
      <c r="BS460" s="66"/>
      <c r="BT460" s="66"/>
      <c r="BU460" s="66"/>
      <c r="BV460" s="66"/>
      <c r="BW460" s="66"/>
      <c r="BX460" s="66"/>
      <c r="BY460" s="66"/>
      <c r="BZ460" s="66"/>
      <c r="CA460" s="66"/>
      <c r="CB460" s="66"/>
      <c r="CC460" s="66"/>
      <c r="CD460" s="66"/>
      <c r="CE460" s="66"/>
      <c r="CF460" s="66"/>
      <c r="CG460" s="66"/>
      <c r="CH460" s="66"/>
      <c r="CI460" s="66"/>
      <c r="CJ460" s="66"/>
      <c r="CK460" s="66"/>
      <c r="CL460" s="66"/>
      <c r="CM460" s="66"/>
      <c r="CN460" s="66"/>
      <c r="CO460" s="66"/>
      <c r="CP460" s="66"/>
      <c r="CQ460" s="66"/>
      <c r="CR460" s="66"/>
      <c r="CS460" s="66"/>
      <c r="CT460" s="66"/>
      <c r="CU460" s="66"/>
      <c r="CV460" s="66"/>
      <c r="CW460" s="66"/>
      <c r="CX460" s="66"/>
      <c r="CY460" s="66"/>
      <c r="CZ460" s="66"/>
      <c r="DA460" s="66"/>
      <c r="DB460" s="66"/>
      <c r="DC460" s="66"/>
      <c r="DD460" s="66"/>
      <c r="DE460" s="66"/>
      <c r="DF460" s="66"/>
      <c r="DG460" s="66"/>
      <c r="DH460" s="66"/>
      <c r="DI460" s="66"/>
      <c r="DJ460" s="66"/>
      <c r="DK460" s="66"/>
      <c r="DL460" s="66"/>
      <c r="DM460" s="66"/>
      <c r="DN460" s="66"/>
      <c r="DO460" s="66"/>
      <c r="DP460" s="66"/>
      <c r="DQ460" s="66"/>
      <c r="DR460" s="66"/>
      <c r="DS460" s="66"/>
      <c r="DT460" s="66"/>
      <c r="DU460" s="66"/>
      <c r="DV460" s="66"/>
      <c r="DW460" s="66"/>
      <c r="DX460" s="66"/>
      <c r="DY460" s="66"/>
      <c r="DZ460" s="66"/>
      <c r="EA460" s="66"/>
      <c r="EB460" s="66"/>
      <c r="EC460" s="66"/>
      <c r="ED460" s="66"/>
      <c r="EE460" s="66"/>
      <c r="EF460" s="66"/>
      <c r="EG460" s="66"/>
      <c r="EH460" s="66"/>
      <c r="EI460" s="66"/>
      <c r="EJ460" s="66"/>
      <c r="EK460" s="66"/>
      <c r="EL460" s="66"/>
      <c r="EM460" s="66"/>
      <c r="EN460" s="66"/>
      <c r="EO460" s="66"/>
      <c r="EP460" s="66"/>
    </row>
    <row r="461">
      <c r="A461" s="66"/>
      <c r="B461" s="66"/>
      <c r="C461" s="66"/>
      <c r="D461" s="66"/>
      <c r="E461" s="66"/>
      <c r="F461" s="66"/>
      <c r="G461" s="159"/>
      <c r="H461" s="159"/>
      <c r="I461" s="66"/>
      <c r="J461" s="160"/>
      <c r="K461" s="161"/>
      <c r="L461" s="161"/>
      <c r="M461" s="162"/>
      <c r="N461" s="162"/>
      <c r="O461" s="161"/>
      <c r="P461" s="161"/>
      <c r="Q461" s="161"/>
      <c r="R461" s="161"/>
      <c r="S461" s="163"/>
      <c r="T461" s="163"/>
      <c r="U461" s="163"/>
      <c r="V461" s="163"/>
      <c r="W461" s="164"/>
      <c r="X461" s="163"/>
      <c r="Y461" s="163"/>
      <c r="Z461" s="163"/>
      <c r="AA461" s="163"/>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c r="AZ461" s="66"/>
      <c r="BA461" s="66"/>
      <c r="BB461" s="66"/>
      <c r="BC461" s="66"/>
      <c r="BD461" s="66"/>
      <c r="BE461" s="66"/>
      <c r="BF461" s="66"/>
      <c r="BG461" s="66"/>
      <c r="BH461" s="66"/>
      <c r="BI461" s="66"/>
      <c r="BJ461" s="66"/>
      <c r="BK461" s="66"/>
      <c r="BL461" s="66"/>
      <c r="BM461" s="66"/>
      <c r="BN461" s="66"/>
      <c r="BO461" s="66"/>
      <c r="BP461" s="66"/>
      <c r="BQ461" s="66"/>
      <c r="BR461" s="66"/>
      <c r="BS461" s="66"/>
      <c r="BT461" s="66"/>
      <c r="BU461" s="66"/>
      <c r="BV461" s="66"/>
      <c r="BW461" s="66"/>
      <c r="BX461" s="66"/>
      <c r="BY461" s="66"/>
      <c r="BZ461" s="66"/>
      <c r="CA461" s="66"/>
      <c r="CB461" s="66"/>
      <c r="CC461" s="66"/>
      <c r="CD461" s="66"/>
      <c r="CE461" s="66"/>
      <c r="CF461" s="66"/>
      <c r="CG461" s="66"/>
      <c r="CH461" s="66"/>
      <c r="CI461" s="66"/>
      <c r="CJ461" s="66"/>
      <c r="CK461" s="66"/>
      <c r="CL461" s="66"/>
      <c r="CM461" s="66"/>
      <c r="CN461" s="66"/>
      <c r="CO461" s="66"/>
      <c r="CP461" s="66"/>
      <c r="CQ461" s="66"/>
      <c r="CR461" s="66"/>
      <c r="CS461" s="66"/>
      <c r="CT461" s="66"/>
      <c r="CU461" s="66"/>
      <c r="CV461" s="66"/>
      <c r="CW461" s="66"/>
      <c r="CX461" s="66"/>
      <c r="CY461" s="66"/>
      <c r="CZ461" s="66"/>
      <c r="DA461" s="66"/>
      <c r="DB461" s="66"/>
      <c r="DC461" s="66"/>
      <c r="DD461" s="66"/>
      <c r="DE461" s="66"/>
      <c r="DF461" s="66"/>
      <c r="DG461" s="66"/>
      <c r="DH461" s="66"/>
      <c r="DI461" s="66"/>
      <c r="DJ461" s="66"/>
      <c r="DK461" s="66"/>
      <c r="DL461" s="66"/>
      <c r="DM461" s="66"/>
      <c r="DN461" s="66"/>
      <c r="DO461" s="66"/>
      <c r="DP461" s="66"/>
      <c r="DQ461" s="66"/>
      <c r="DR461" s="66"/>
      <c r="DS461" s="66"/>
      <c r="DT461" s="66"/>
      <c r="DU461" s="66"/>
      <c r="DV461" s="66"/>
      <c r="DW461" s="66"/>
      <c r="DX461" s="66"/>
      <c r="DY461" s="66"/>
      <c r="DZ461" s="66"/>
      <c r="EA461" s="66"/>
      <c r="EB461" s="66"/>
      <c r="EC461" s="66"/>
      <c r="ED461" s="66"/>
      <c r="EE461" s="66"/>
      <c r="EF461" s="66"/>
      <c r="EG461" s="66"/>
      <c r="EH461" s="66"/>
      <c r="EI461" s="66"/>
      <c r="EJ461" s="66"/>
      <c r="EK461" s="66"/>
      <c r="EL461" s="66"/>
      <c r="EM461" s="66"/>
      <c r="EN461" s="66"/>
      <c r="EO461" s="66"/>
      <c r="EP461" s="66"/>
    </row>
    <row r="462">
      <c r="A462" s="66"/>
      <c r="B462" s="66"/>
      <c r="C462" s="66"/>
      <c r="D462" s="66"/>
      <c r="E462" s="66"/>
      <c r="F462" s="66"/>
      <c r="G462" s="159"/>
      <c r="H462" s="159"/>
      <c r="I462" s="66"/>
      <c r="J462" s="160"/>
      <c r="K462" s="161"/>
      <c r="L462" s="161"/>
      <c r="M462" s="162"/>
      <c r="N462" s="162"/>
      <c r="O462" s="161"/>
      <c r="P462" s="161"/>
      <c r="Q462" s="161"/>
      <c r="R462" s="161"/>
      <c r="S462" s="163"/>
      <c r="T462" s="163"/>
      <c r="U462" s="163"/>
      <c r="V462" s="163"/>
      <c r="W462" s="164"/>
      <c r="X462" s="163"/>
      <c r="Y462" s="163"/>
      <c r="Z462" s="163"/>
      <c r="AA462" s="163"/>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c r="AZ462" s="66"/>
      <c r="BA462" s="66"/>
      <c r="BB462" s="66"/>
      <c r="BC462" s="66"/>
      <c r="BD462" s="66"/>
      <c r="BE462" s="66"/>
      <c r="BF462" s="66"/>
      <c r="BG462" s="66"/>
      <c r="BH462" s="66"/>
      <c r="BI462" s="66"/>
      <c r="BJ462" s="66"/>
      <c r="BK462" s="66"/>
      <c r="BL462" s="66"/>
      <c r="BM462" s="66"/>
      <c r="BN462" s="66"/>
      <c r="BO462" s="66"/>
      <c r="BP462" s="66"/>
      <c r="BQ462" s="66"/>
      <c r="BR462" s="66"/>
      <c r="BS462" s="66"/>
      <c r="BT462" s="66"/>
      <c r="BU462" s="66"/>
      <c r="BV462" s="66"/>
      <c r="BW462" s="66"/>
      <c r="BX462" s="66"/>
      <c r="BY462" s="66"/>
      <c r="BZ462" s="66"/>
      <c r="CA462" s="66"/>
      <c r="CB462" s="66"/>
      <c r="CC462" s="66"/>
      <c r="CD462" s="66"/>
      <c r="CE462" s="66"/>
      <c r="CF462" s="66"/>
      <c r="CG462" s="66"/>
      <c r="CH462" s="66"/>
      <c r="CI462" s="66"/>
      <c r="CJ462" s="66"/>
      <c r="CK462" s="66"/>
      <c r="CL462" s="66"/>
      <c r="CM462" s="66"/>
      <c r="CN462" s="66"/>
      <c r="CO462" s="66"/>
      <c r="CP462" s="66"/>
      <c r="CQ462" s="66"/>
      <c r="CR462" s="66"/>
      <c r="CS462" s="66"/>
      <c r="CT462" s="66"/>
      <c r="CU462" s="66"/>
      <c r="CV462" s="66"/>
      <c r="CW462" s="66"/>
      <c r="CX462" s="66"/>
      <c r="CY462" s="66"/>
      <c r="CZ462" s="66"/>
      <c r="DA462" s="66"/>
      <c r="DB462" s="66"/>
      <c r="DC462" s="66"/>
      <c r="DD462" s="66"/>
      <c r="DE462" s="66"/>
      <c r="DF462" s="66"/>
      <c r="DG462" s="66"/>
      <c r="DH462" s="66"/>
      <c r="DI462" s="66"/>
      <c r="DJ462" s="66"/>
      <c r="DK462" s="66"/>
      <c r="DL462" s="66"/>
      <c r="DM462" s="66"/>
      <c r="DN462" s="66"/>
      <c r="DO462" s="66"/>
      <c r="DP462" s="66"/>
      <c r="DQ462" s="66"/>
      <c r="DR462" s="66"/>
      <c r="DS462" s="66"/>
      <c r="DT462" s="66"/>
      <c r="DU462" s="66"/>
      <c r="DV462" s="66"/>
      <c r="DW462" s="66"/>
      <c r="DX462" s="66"/>
      <c r="DY462" s="66"/>
      <c r="DZ462" s="66"/>
      <c r="EA462" s="66"/>
      <c r="EB462" s="66"/>
      <c r="EC462" s="66"/>
      <c r="ED462" s="66"/>
      <c r="EE462" s="66"/>
      <c r="EF462" s="66"/>
      <c r="EG462" s="66"/>
      <c r="EH462" s="66"/>
      <c r="EI462" s="66"/>
      <c r="EJ462" s="66"/>
      <c r="EK462" s="66"/>
      <c r="EL462" s="66"/>
      <c r="EM462" s="66"/>
      <c r="EN462" s="66"/>
      <c r="EO462" s="66"/>
      <c r="EP462" s="66"/>
    </row>
    <row r="463">
      <c r="A463" s="66"/>
      <c r="B463" s="66"/>
      <c r="C463" s="66"/>
      <c r="D463" s="66"/>
      <c r="E463" s="66"/>
      <c r="F463" s="66"/>
      <c r="G463" s="159"/>
      <c r="H463" s="159"/>
      <c r="I463" s="66"/>
      <c r="J463" s="160"/>
      <c r="K463" s="161"/>
      <c r="L463" s="161"/>
      <c r="M463" s="162"/>
      <c r="N463" s="162"/>
      <c r="O463" s="161"/>
      <c r="P463" s="161"/>
      <c r="Q463" s="161"/>
      <c r="R463" s="161"/>
      <c r="S463" s="163"/>
      <c r="T463" s="163"/>
      <c r="U463" s="163"/>
      <c r="V463" s="163"/>
      <c r="W463" s="164"/>
      <c r="X463" s="163"/>
      <c r="Y463" s="163"/>
      <c r="Z463" s="163"/>
      <c r="AA463" s="163"/>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c r="AZ463" s="66"/>
      <c r="BA463" s="66"/>
      <c r="BB463" s="66"/>
      <c r="BC463" s="66"/>
      <c r="BD463" s="66"/>
      <c r="BE463" s="66"/>
      <c r="BF463" s="66"/>
      <c r="BG463" s="66"/>
      <c r="BH463" s="66"/>
      <c r="BI463" s="66"/>
      <c r="BJ463" s="66"/>
      <c r="BK463" s="66"/>
      <c r="BL463" s="66"/>
      <c r="BM463" s="66"/>
      <c r="BN463" s="66"/>
      <c r="BO463" s="66"/>
      <c r="BP463" s="66"/>
      <c r="BQ463" s="66"/>
      <c r="BR463" s="66"/>
      <c r="BS463" s="66"/>
      <c r="BT463" s="66"/>
      <c r="BU463" s="66"/>
      <c r="BV463" s="66"/>
      <c r="BW463" s="66"/>
      <c r="BX463" s="66"/>
      <c r="BY463" s="66"/>
      <c r="BZ463" s="66"/>
      <c r="CA463" s="66"/>
      <c r="CB463" s="66"/>
      <c r="CC463" s="66"/>
      <c r="CD463" s="66"/>
      <c r="CE463" s="66"/>
      <c r="CF463" s="66"/>
      <c r="CG463" s="66"/>
      <c r="CH463" s="66"/>
      <c r="CI463" s="66"/>
      <c r="CJ463" s="66"/>
      <c r="CK463" s="66"/>
      <c r="CL463" s="66"/>
      <c r="CM463" s="66"/>
      <c r="CN463" s="66"/>
      <c r="CO463" s="66"/>
      <c r="CP463" s="66"/>
      <c r="CQ463" s="66"/>
      <c r="CR463" s="66"/>
      <c r="CS463" s="66"/>
      <c r="CT463" s="66"/>
      <c r="CU463" s="66"/>
      <c r="CV463" s="66"/>
      <c r="CW463" s="66"/>
      <c r="CX463" s="66"/>
      <c r="CY463" s="66"/>
      <c r="CZ463" s="66"/>
      <c r="DA463" s="66"/>
      <c r="DB463" s="66"/>
      <c r="DC463" s="66"/>
      <c r="DD463" s="66"/>
      <c r="DE463" s="66"/>
      <c r="DF463" s="66"/>
      <c r="DG463" s="66"/>
      <c r="DH463" s="66"/>
      <c r="DI463" s="66"/>
      <c r="DJ463" s="66"/>
      <c r="DK463" s="66"/>
      <c r="DL463" s="66"/>
      <c r="DM463" s="66"/>
      <c r="DN463" s="66"/>
      <c r="DO463" s="66"/>
      <c r="DP463" s="66"/>
      <c r="DQ463" s="66"/>
      <c r="DR463" s="66"/>
      <c r="DS463" s="66"/>
      <c r="DT463" s="66"/>
      <c r="DU463" s="66"/>
      <c r="DV463" s="66"/>
      <c r="DW463" s="66"/>
      <c r="DX463" s="66"/>
      <c r="DY463" s="66"/>
      <c r="DZ463" s="66"/>
      <c r="EA463" s="66"/>
      <c r="EB463" s="66"/>
      <c r="EC463" s="66"/>
      <c r="ED463" s="66"/>
      <c r="EE463" s="66"/>
      <c r="EF463" s="66"/>
      <c r="EG463" s="66"/>
      <c r="EH463" s="66"/>
      <c r="EI463" s="66"/>
      <c r="EJ463" s="66"/>
      <c r="EK463" s="66"/>
      <c r="EL463" s="66"/>
      <c r="EM463" s="66"/>
      <c r="EN463" s="66"/>
      <c r="EO463" s="66"/>
      <c r="EP463" s="66"/>
    </row>
    <row r="464">
      <c r="A464" s="66"/>
      <c r="B464" s="66"/>
      <c r="C464" s="66"/>
      <c r="D464" s="66"/>
      <c r="E464" s="66"/>
      <c r="F464" s="66"/>
      <c r="G464" s="159"/>
      <c r="H464" s="159"/>
      <c r="I464" s="66"/>
      <c r="J464" s="160"/>
      <c r="K464" s="161"/>
      <c r="L464" s="161"/>
      <c r="M464" s="162"/>
      <c r="N464" s="162"/>
      <c r="O464" s="161"/>
      <c r="P464" s="161"/>
      <c r="Q464" s="161"/>
      <c r="R464" s="161"/>
      <c r="S464" s="163"/>
      <c r="T464" s="163"/>
      <c r="U464" s="163"/>
      <c r="V464" s="163"/>
      <c r="W464" s="164"/>
      <c r="X464" s="163"/>
      <c r="Y464" s="163"/>
      <c r="Z464" s="163"/>
      <c r="AA464" s="163"/>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c r="AZ464" s="66"/>
      <c r="BA464" s="66"/>
      <c r="BB464" s="66"/>
      <c r="BC464" s="66"/>
      <c r="BD464" s="66"/>
      <c r="BE464" s="66"/>
      <c r="BF464" s="66"/>
      <c r="BG464" s="66"/>
      <c r="BH464" s="66"/>
      <c r="BI464" s="66"/>
      <c r="BJ464" s="66"/>
      <c r="BK464" s="66"/>
      <c r="BL464" s="66"/>
      <c r="BM464" s="66"/>
      <c r="BN464" s="66"/>
      <c r="BO464" s="66"/>
      <c r="BP464" s="66"/>
      <c r="BQ464" s="66"/>
      <c r="BR464" s="66"/>
      <c r="BS464" s="66"/>
      <c r="BT464" s="66"/>
      <c r="BU464" s="66"/>
      <c r="BV464" s="66"/>
      <c r="BW464" s="66"/>
      <c r="BX464" s="66"/>
      <c r="BY464" s="66"/>
      <c r="BZ464" s="66"/>
      <c r="CA464" s="66"/>
      <c r="CB464" s="66"/>
      <c r="CC464" s="66"/>
      <c r="CD464" s="66"/>
      <c r="CE464" s="66"/>
      <c r="CF464" s="66"/>
      <c r="CG464" s="66"/>
      <c r="CH464" s="66"/>
      <c r="CI464" s="66"/>
      <c r="CJ464" s="66"/>
      <c r="CK464" s="66"/>
      <c r="CL464" s="66"/>
      <c r="CM464" s="66"/>
      <c r="CN464" s="66"/>
      <c r="CO464" s="66"/>
      <c r="CP464" s="66"/>
      <c r="CQ464" s="66"/>
      <c r="CR464" s="66"/>
      <c r="CS464" s="66"/>
      <c r="CT464" s="66"/>
      <c r="CU464" s="66"/>
      <c r="CV464" s="66"/>
      <c r="CW464" s="66"/>
      <c r="CX464" s="66"/>
      <c r="CY464" s="66"/>
      <c r="CZ464" s="66"/>
      <c r="DA464" s="66"/>
      <c r="DB464" s="66"/>
      <c r="DC464" s="66"/>
      <c r="DD464" s="66"/>
      <c r="DE464" s="66"/>
      <c r="DF464" s="66"/>
      <c r="DG464" s="66"/>
      <c r="DH464" s="66"/>
      <c r="DI464" s="66"/>
      <c r="DJ464" s="66"/>
      <c r="DK464" s="66"/>
      <c r="DL464" s="66"/>
      <c r="DM464" s="66"/>
      <c r="DN464" s="66"/>
      <c r="DO464" s="66"/>
      <c r="DP464" s="66"/>
      <c r="DQ464" s="66"/>
      <c r="DR464" s="66"/>
      <c r="DS464" s="66"/>
      <c r="DT464" s="66"/>
      <c r="DU464" s="66"/>
      <c r="DV464" s="66"/>
      <c r="DW464" s="66"/>
      <c r="DX464" s="66"/>
      <c r="DY464" s="66"/>
      <c r="DZ464" s="66"/>
      <c r="EA464" s="66"/>
      <c r="EB464" s="66"/>
      <c r="EC464" s="66"/>
      <c r="ED464" s="66"/>
      <c r="EE464" s="66"/>
      <c r="EF464" s="66"/>
      <c r="EG464" s="66"/>
      <c r="EH464" s="66"/>
      <c r="EI464" s="66"/>
      <c r="EJ464" s="66"/>
      <c r="EK464" s="66"/>
      <c r="EL464" s="66"/>
      <c r="EM464" s="66"/>
      <c r="EN464" s="66"/>
      <c r="EO464" s="66"/>
      <c r="EP464" s="66"/>
    </row>
    <row r="465">
      <c r="A465" s="66"/>
      <c r="B465" s="66"/>
      <c r="C465" s="66"/>
      <c r="D465" s="66"/>
      <c r="E465" s="66"/>
      <c r="F465" s="66"/>
      <c r="G465" s="159"/>
      <c r="H465" s="159"/>
      <c r="I465" s="66"/>
      <c r="J465" s="160"/>
      <c r="K465" s="161"/>
      <c r="L465" s="161"/>
      <c r="M465" s="162"/>
      <c r="N465" s="162"/>
      <c r="O465" s="161"/>
      <c r="P465" s="161"/>
      <c r="Q465" s="161"/>
      <c r="R465" s="161"/>
      <c r="S465" s="163"/>
      <c r="T465" s="163"/>
      <c r="U465" s="163"/>
      <c r="V465" s="163"/>
      <c r="W465" s="164"/>
      <c r="X465" s="163"/>
      <c r="Y465" s="163"/>
      <c r="Z465" s="163"/>
      <c r="AA465" s="163"/>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c r="AZ465" s="66"/>
      <c r="BA465" s="66"/>
      <c r="BB465" s="66"/>
      <c r="BC465" s="66"/>
      <c r="BD465" s="66"/>
      <c r="BE465" s="66"/>
      <c r="BF465" s="66"/>
      <c r="BG465" s="66"/>
      <c r="BH465" s="66"/>
      <c r="BI465" s="66"/>
      <c r="BJ465" s="66"/>
      <c r="BK465" s="66"/>
      <c r="BL465" s="66"/>
      <c r="BM465" s="66"/>
      <c r="BN465" s="66"/>
      <c r="BO465" s="66"/>
      <c r="BP465" s="66"/>
      <c r="BQ465" s="66"/>
      <c r="BR465" s="66"/>
      <c r="BS465" s="66"/>
      <c r="BT465" s="66"/>
      <c r="BU465" s="66"/>
      <c r="BV465" s="66"/>
      <c r="BW465" s="66"/>
      <c r="BX465" s="66"/>
      <c r="BY465" s="66"/>
      <c r="BZ465" s="66"/>
      <c r="CA465" s="66"/>
      <c r="CB465" s="66"/>
      <c r="CC465" s="66"/>
      <c r="CD465" s="66"/>
      <c r="CE465" s="66"/>
      <c r="CF465" s="66"/>
      <c r="CG465" s="66"/>
      <c r="CH465" s="66"/>
      <c r="CI465" s="66"/>
      <c r="CJ465" s="66"/>
      <c r="CK465" s="66"/>
      <c r="CL465" s="66"/>
      <c r="CM465" s="66"/>
      <c r="CN465" s="66"/>
      <c r="CO465" s="66"/>
      <c r="CP465" s="66"/>
      <c r="CQ465" s="66"/>
      <c r="CR465" s="66"/>
      <c r="CS465" s="66"/>
      <c r="CT465" s="66"/>
      <c r="CU465" s="66"/>
      <c r="CV465" s="66"/>
      <c r="CW465" s="66"/>
      <c r="CX465" s="66"/>
      <c r="CY465" s="66"/>
      <c r="CZ465" s="66"/>
      <c r="DA465" s="66"/>
      <c r="DB465" s="66"/>
      <c r="DC465" s="66"/>
      <c r="DD465" s="66"/>
      <c r="DE465" s="66"/>
      <c r="DF465" s="66"/>
      <c r="DG465" s="66"/>
      <c r="DH465" s="66"/>
      <c r="DI465" s="66"/>
      <c r="DJ465" s="66"/>
      <c r="DK465" s="66"/>
      <c r="DL465" s="66"/>
      <c r="DM465" s="66"/>
      <c r="DN465" s="66"/>
      <c r="DO465" s="66"/>
      <c r="DP465" s="66"/>
      <c r="DQ465" s="66"/>
      <c r="DR465" s="66"/>
      <c r="DS465" s="66"/>
      <c r="DT465" s="66"/>
      <c r="DU465" s="66"/>
      <c r="DV465" s="66"/>
      <c r="DW465" s="66"/>
      <c r="DX465" s="66"/>
      <c r="DY465" s="66"/>
      <c r="DZ465" s="66"/>
      <c r="EA465" s="66"/>
      <c r="EB465" s="66"/>
      <c r="EC465" s="66"/>
      <c r="ED465" s="66"/>
      <c r="EE465" s="66"/>
      <c r="EF465" s="66"/>
      <c r="EG465" s="66"/>
      <c r="EH465" s="66"/>
      <c r="EI465" s="66"/>
      <c r="EJ465" s="66"/>
      <c r="EK465" s="66"/>
      <c r="EL465" s="66"/>
      <c r="EM465" s="66"/>
      <c r="EN465" s="66"/>
      <c r="EO465" s="66"/>
      <c r="EP465" s="66"/>
    </row>
    <row r="466">
      <c r="A466" s="66"/>
      <c r="B466" s="66"/>
      <c r="C466" s="66"/>
      <c r="D466" s="66"/>
      <c r="E466" s="66"/>
      <c r="F466" s="66"/>
      <c r="G466" s="159"/>
      <c r="H466" s="159"/>
      <c r="I466" s="66"/>
      <c r="J466" s="160"/>
      <c r="K466" s="161"/>
      <c r="L466" s="161"/>
      <c r="M466" s="162"/>
      <c r="N466" s="162"/>
      <c r="O466" s="161"/>
      <c r="P466" s="161"/>
      <c r="Q466" s="161"/>
      <c r="R466" s="161"/>
      <c r="S466" s="163"/>
      <c r="T466" s="163"/>
      <c r="U466" s="163"/>
      <c r="V466" s="163"/>
      <c r="W466" s="164"/>
      <c r="X466" s="163"/>
      <c r="Y466" s="163"/>
      <c r="Z466" s="163"/>
      <c r="AA466" s="163"/>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c r="AZ466" s="66"/>
      <c r="BA466" s="66"/>
      <c r="BB466" s="66"/>
      <c r="BC466" s="66"/>
      <c r="BD466" s="66"/>
      <c r="BE466" s="66"/>
      <c r="BF466" s="66"/>
      <c r="BG466" s="66"/>
      <c r="BH466" s="66"/>
      <c r="BI466" s="66"/>
      <c r="BJ466" s="66"/>
      <c r="BK466" s="66"/>
      <c r="BL466" s="66"/>
      <c r="BM466" s="66"/>
      <c r="BN466" s="66"/>
      <c r="BO466" s="66"/>
      <c r="BP466" s="66"/>
      <c r="BQ466" s="66"/>
      <c r="BR466" s="66"/>
      <c r="BS466" s="66"/>
      <c r="BT466" s="66"/>
      <c r="BU466" s="66"/>
      <c r="BV466" s="66"/>
      <c r="BW466" s="66"/>
      <c r="BX466" s="66"/>
      <c r="BY466" s="66"/>
      <c r="BZ466" s="66"/>
      <c r="CA466" s="66"/>
      <c r="CB466" s="66"/>
      <c r="CC466" s="66"/>
      <c r="CD466" s="66"/>
      <c r="CE466" s="66"/>
      <c r="CF466" s="66"/>
      <c r="CG466" s="66"/>
      <c r="CH466" s="66"/>
      <c r="CI466" s="66"/>
      <c r="CJ466" s="66"/>
      <c r="CK466" s="66"/>
      <c r="CL466" s="66"/>
      <c r="CM466" s="66"/>
      <c r="CN466" s="66"/>
      <c r="CO466" s="66"/>
      <c r="CP466" s="66"/>
      <c r="CQ466" s="66"/>
      <c r="CR466" s="66"/>
      <c r="CS466" s="66"/>
      <c r="CT466" s="66"/>
      <c r="CU466" s="66"/>
      <c r="CV466" s="66"/>
      <c r="CW466" s="66"/>
      <c r="CX466" s="66"/>
      <c r="CY466" s="66"/>
      <c r="CZ466" s="66"/>
      <c r="DA466" s="66"/>
      <c r="DB466" s="66"/>
      <c r="DC466" s="66"/>
      <c r="DD466" s="66"/>
      <c r="DE466" s="66"/>
      <c r="DF466" s="66"/>
      <c r="DG466" s="66"/>
      <c r="DH466" s="66"/>
      <c r="DI466" s="66"/>
      <c r="DJ466" s="66"/>
      <c r="DK466" s="66"/>
      <c r="DL466" s="66"/>
      <c r="DM466" s="66"/>
      <c r="DN466" s="66"/>
      <c r="DO466" s="66"/>
      <c r="DP466" s="66"/>
      <c r="DQ466" s="66"/>
      <c r="DR466" s="66"/>
      <c r="DS466" s="66"/>
      <c r="DT466" s="66"/>
      <c r="DU466" s="66"/>
      <c r="DV466" s="66"/>
      <c r="DW466" s="66"/>
      <c r="DX466" s="66"/>
      <c r="DY466" s="66"/>
      <c r="DZ466" s="66"/>
      <c r="EA466" s="66"/>
      <c r="EB466" s="66"/>
      <c r="EC466" s="66"/>
      <c r="ED466" s="66"/>
      <c r="EE466" s="66"/>
      <c r="EF466" s="66"/>
      <c r="EG466" s="66"/>
      <c r="EH466" s="66"/>
      <c r="EI466" s="66"/>
      <c r="EJ466" s="66"/>
      <c r="EK466" s="66"/>
      <c r="EL466" s="66"/>
      <c r="EM466" s="66"/>
      <c r="EN466" s="66"/>
      <c r="EO466" s="66"/>
      <c r="EP466" s="66"/>
    </row>
    <row r="467">
      <c r="A467" s="66"/>
      <c r="B467" s="66"/>
      <c r="C467" s="66"/>
      <c r="D467" s="66"/>
      <c r="E467" s="66"/>
      <c r="F467" s="66"/>
      <c r="G467" s="159"/>
      <c r="H467" s="159"/>
      <c r="I467" s="66"/>
      <c r="J467" s="160"/>
      <c r="K467" s="161"/>
      <c r="L467" s="161"/>
      <c r="M467" s="162"/>
      <c r="N467" s="162"/>
      <c r="O467" s="161"/>
      <c r="P467" s="161"/>
      <c r="Q467" s="161"/>
      <c r="R467" s="161"/>
      <c r="S467" s="163"/>
      <c r="T467" s="163"/>
      <c r="U467" s="163"/>
      <c r="V467" s="163"/>
      <c r="W467" s="164"/>
      <c r="X467" s="163"/>
      <c r="Y467" s="163"/>
      <c r="Z467" s="163"/>
      <c r="AA467" s="163"/>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X467" s="66"/>
      <c r="AY467" s="66"/>
      <c r="AZ467" s="66"/>
      <c r="BA467" s="66"/>
      <c r="BB467" s="66"/>
      <c r="BC467" s="66"/>
      <c r="BD467" s="66"/>
      <c r="BE467" s="66"/>
      <c r="BF467" s="66"/>
      <c r="BG467" s="66"/>
      <c r="BH467" s="66"/>
      <c r="BI467" s="66"/>
      <c r="BJ467" s="66"/>
      <c r="BK467" s="66"/>
      <c r="BL467" s="66"/>
      <c r="BM467" s="66"/>
      <c r="BN467" s="66"/>
      <c r="BO467" s="66"/>
      <c r="BP467" s="66"/>
      <c r="BQ467" s="66"/>
      <c r="BR467" s="66"/>
      <c r="BS467" s="66"/>
      <c r="BT467" s="66"/>
      <c r="BU467" s="66"/>
      <c r="BV467" s="66"/>
      <c r="BW467" s="66"/>
      <c r="BX467" s="66"/>
      <c r="BY467" s="66"/>
      <c r="BZ467" s="66"/>
      <c r="CA467" s="66"/>
      <c r="CB467" s="66"/>
      <c r="CC467" s="66"/>
      <c r="CD467" s="66"/>
      <c r="CE467" s="66"/>
      <c r="CF467" s="66"/>
      <c r="CG467" s="66"/>
      <c r="CH467" s="66"/>
      <c r="CI467" s="66"/>
      <c r="CJ467" s="66"/>
      <c r="CK467" s="66"/>
      <c r="CL467" s="66"/>
      <c r="CM467" s="66"/>
      <c r="CN467" s="66"/>
      <c r="CO467" s="66"/>
      <c r="CP467" s="66"/>
      <c r="CQ467" s="66"/>
      <c r="CR467" s="66"/>
      <c r="CS467" s="66"/>
      <c r="CT467" s="66"/>
      <c r="CU467" s="66"/>
      <c r="CV467" s="66"/>
      <c r="CW467" s="66"/>
      <c r="CX467" s="66"/>
      <c r="CY467" s="66"/>
      <c r="CZ467" s="66"/>
      <c r="DA467" s="66"/>
      <c r="DB467" s="66"/>
      <c r="DC467" s="66"/>
      <c r="DD467" s="66"/>
      <c r="DE467" s="66"/>
      <c r="DF467" s="66"/>
      <c r="DG467" s="66"/>
      <c r="DH467" s="66"/>
      <c r="DI467" s="66"/>
      <c r="DJ467" s="66"/>
      <c r="DK467" s="66"/>
      <c r="DL467" s="66"/>
      <c r="DM467" s="66"/>
      <c r="DN467" s="66"/>
      <c r="DO467" s="66"/>
      <c r="DP467" s="66"/>
      <c r="DQ467" s="66"/>
      <c r="DR467" s="66"/>
      <c r="DS467" s="66"/>
      <c r="DT467" s="66"/>
      <c r="DU467" s="66"/>
      <c r="DV467" s="66"/>
      <c r="DW467" s="66"/>
      <c r="DX467" s="66"/>
      <c r="DY467" s="66"/>
      <c r="DZ467" s="66"/>
      <c r="EA467" s="66"/>
      <c r="EB467" s="66"/>
      <c r="EC467" s="66"/>
      <c r="ED467" s="66"/>
      <c r="EE467" s="66"/>
      <c r="EF467" s="66"/>
      <c r="EG467" s="66"/>
      <c r="EH467" s="66"/>
      <c r="EI467" s="66"/>
      <c r="EJ467" s="66"/>
      <c r="EK467" s="66"/>
      <c r="EL467" s="66"/>
      <c r="EM467" s="66"/>
      <c r="EN467" s="66"/>
      <c r="EO467" s="66"/>
      <c r="EP467" s="66"/>
    </row>
    <row r="468">
      <c r="A468" s="66"/>
      <c r="B468" s="66"/>
      <c r="C468" s="66"/>
      <c r="D468" s="66"/>
      <c r="E468" s="66"/>
      <c r="F468" s="66"/>
      <c r="G468" s="159"/>
      <c r="H468" s="159"/>
      <c r="I468" s="66"/>
      <c r="J468" s="160"/>
      <c r="K468" s="161"/>
      <c r="L468" s="161"/>
      <c r="M468" s="162"/>
      <c r="N468" s="162"/>
      <c r="O468" s="161"/>
      <c r="P468" s="161"/>
      <c r="Q468" s="161"/>
      <c r="R468" s="161"/>
      <c r="S468" s="163"/>
      <c r="T468" s="163"/>
      <c r="U468" s="163"/>
      <c r="V468" s="163"/>
      <c r="W468" s="164"/>
      <c r="X468" s="163"/>
      <c r="Y468" s="163"/>
      <c r="Z468" s="163"/>
      <c r="AA468" s="163"/>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c r="AZ468" s="66"/>
      <c r="BA468" s="66"/>
      <c r="BB468" s="66"/>
      <c r="BC468" s="66"/>
      <c r="BD468" s="66"/>
      <c r="BE468" s="66"/>
      <c r="BF468" s="66"/>
      <c r="BG468" s="66"/>
      <c r="BH468" s="66"/>
      <c r="BI468" s="66"/>
      <c r="BJ468" s="66"/>
      <c r="BK468" s="66"/>
      <c r="BL468" s="66"/>
      <c r="BM468" s="66"/>
      <c r="BN468" s="66"/>
      <c r="BO468" s="66"/>
      <c r="BP468" s="66"/>
      <c r="BQ468" s="66"/>
      <c r="BR468" s="66"/>
      <c r="BS468" s="66"/>
      <c r="BT468" s="66"/>
      <c r="BU468" s="66"/>
      <c r="BV468" s="66"/>
      <c r="BW468" s="66"/>
      <c r="BX468" s="66"/>
      <c r="BY468" s="66"/>
      <c r="BZ468" s="66"/>
      <c r="CA468" s="66"/>
      <c r="CB468" s="66"/>
      <c r="CC468" s="66"/>
      <c r="CD468" s="66"/>
      <c r="CE468" s="66"/>
      <c r="CF468" s="66"/>
      <c r="CG468" s="66"/>
      <c r="CH468" s="66"/>
      <c r="CI468" s="66"/>
      <c r="CJ468" s="66"/>
      <c r="CK468" s="66"/>
      <c r="CL468" s="66"/>
      <c r="CM468" s="66"/>
      <c r="CN468" s="66"/>
      <c r="CO468" s="66"/>
      <c r="CP468" s="66"/>
      <c r="CQ468" s="66"/>
      <c r="CR468" s="66"/>
      <c r="CS468" s="66"/>
      <c r="CT468" s="66"/>
      <c r="CU468" s="66"/>
      <c r="CV468" s="66"/>
      <c r="CW468" s="66"/>
      <c r="CX468" s="66"/>
      <c r="CY468" s="66"/>
      <c r="CZ468" s="66"/>
      <c r="DA468" s="66"/>
      <c r="DB468" s="66"/>
      <c r="DC468" s="66"/>
      <c r="DD468" s="66"/>
      <c r="DE468" s="66"/>
      <c r="DF468" s="66"/>
      <c r="DG468" s="66"/>
      <c r="DH468" s="66"/>
      <c r="DI468" s="66"/>
      <c r="DJ468" s="66"/>
      <c r="DK468" s="66"/>
      <c r="DL468" s="66"/>
      <c r="DM468" s="66"/>
      <c r="DN468" s="66"/>
      <c r="DO468" s="66"/>
      <c r="DP468" s="66"/>
      <c r="DQ468" s="66"/>
      <c r="DR468" s="66"/>
      <c r="DS468" s="66"/>
      <c r="DT468" s="66"/>
      <c r="DU468" s="66"/>
      <c r="DV468" s="66"/>
      <c r="DW468" s="66"/>
      <c r="DX468" s="66"/>
      <c r="DY468" s="66"/>
      <c r="DZ468" s="66"/>
      <c r="EA468" s="66"/>
      <c r="EB468" s="66"/>
      <c r="EC468" s="66"/>
      <c r="ED468" s="66"/>
      <c r="EE468" s="66"/>
      <c r="EF468" s="66"/>
      <c r="EG468" s="66"/>
      <c r="EH468" s="66"/>
      <c r="EI468" s="66"/>
      <c r="EJ468" s="66"/>
      <c r="EK468" s="66"/>
      <c r="EL468" s="66"/>
      <c r="EM468" s="66"/>
      <c r="EN468" s="66"/>
      <c r="EO468" s="66"/>
      <c r="EP468" s="66"/>
    </row>
    <row r="469">
      <c r="A469" s="66"/>
      <c r="B469" s="66"/>
      <c r="C469" s="66"/>
      <c r="D469" s="66"/>
      <c r="E469" s="66"/>
      <c r="F469" s="66"/>
      <c r="G469" s="159"/>
      <c r="H469" s="159"/>
      <c r="I469" s="66"/>
      <c r="J469" s="160"/>
      <c r="K469" s="161"/>
      <c r="L469" s="161"/>
      <c r="M469" s="162"/>
      <c r="N469" s="162"/>
      <c r="O469" s="161"/>
      <c r="P469" s="161"/>
      <c r="Q469" s="161"/>
      <c r="R469" s="161"/>
      <c r="S469" s="163"/>
      <c r="T469" s="163"/>
      <c r="U469" s="163"/>
      <c r="V469" s="163"/>
      <c r="W469" s="164"/>
      <c r="X469" s="163"/>
      <c r="Y469" s="163"/>
      <c r="Z469" s="163"/>
      <c r="AA469" s="163"/>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c r="AZ469" s="66"/>
      <c r="BA469" s="66"/>
      <c r="BB469" s="66"/>
      <c r="BC469" s="66"/>
      <c r="BD469" s="66"/>
      <c r="BE469" s="66"/>
      <c r="BF469" s="66"/>
      <c r="BG469" s="66"/>
      <c r="BH469" s="66"/>
      <c r="BI469" s="66"/>
      <c r="BJ469" s="66"/>
      <c r="BK469" s="66"/>
      <c r="BL469" s="66"/>
      <c r="BM469" s="66"/>
      <c r="BN469" s="66"/>
      <c r="BO469" s="66"/>
      <c r="BP469" s="66"/>
      <c r="BQ469" s="66"/>
      <c r="BR469" s="66"/>
      <c r="BS469" s="66"/>
      <c r="BT469" s="66"/>
      <c r="BU469" s="66"/>
      <c r="BV469" s="66"/>
      <c r="BW469" s="66"/>
      <c r="BX469" s="66"/>
      <c r="BY469" s="66"/>
      <c r="BZ469" s="66"/>
      <c r="CA469" s="66"/>
      <c r="CB469" s="66"/>
      <c r="CC469" s="66"/>
      <c r="CD469" s="66"/>
      <c r="CE469" s="66"/>
      <c r="CF469" s="66"/>
      <c r="CG469" s="66"/>
      <c r="CH469" s="66"/>
      <c r="CI469" s="66"/>
      <c r="CJ469" s="66"/>
      <c r="CK469" s="66"/>
      <c r="CL469" s="66"/>
      <c r="CM469" s="66"/>
      <c r="CN469" s="66"/>
      <c r="CO469" s="66"/>
      <c r="CP469" s="66"/>
      <c r="CQ469" s="66"/>
      <c r="CR469" s="66"/>
      <c r="CS469" s="66"/>
      <c r="CT469" s="66"/>
      <c r="CU469" s="66"/>
      <c r="CV469" s="66"/>
      <c r="CW469" s="66"/>
      <c r="CX469" s="66"/>
      <c r="CY469" s="66"/>
      <c r="CZ469" s="66"/>
      <c r="DA469" s="66"/>
      <c r="DB469" s="66"/>
      <c r="DC469" s="66"/>
      <c r="DD469" s="66"/>
      <c r="DE469" s="66"/>
      <c r="DF469" s="66"/>
      <c r="DG469" s="66"/>
      <c r="DH469" s="66"/>
      <c r="DI469" s="66"/>
      <c r="DJ469" s="66"/>
      <c r="DK469" s="66"/>
      <c r="DL469" s="66"/>
      <c r="DM469" s="66"/>
      <c r="DN469" s="66"/>
      <c r="DO469" s="66"/>
      <c r="DP469" s="66"/>
      <c r="DQ469" s="66"/>
      <c r="DR469" s="66"/>
      <c r="DS469" s="66"/>
      <c r="DT469" s="66"/>
      <c r="DU469" s="66"/>
      <c r="DV469" s="66"/>
      <c r="DW469" s="66"/>
      <c r="DX469" s="66"/>
      <c r="DY469" s="66"/>
      <c r="DZ469" s="66"/>
      <c r="EA469" s="66"/>
      <c r="EB469" s="66"/>
      <c r="EC469" s="66"/>
      <c r="ED469" s="66"/>
      <c r="EE469" s="66"/>
      <c r="EF469" s="66"/>
      <c r="EG469" s="66"/>
      <c r="EH469" s="66"/>
      <c r="EI469" s="66"/>
      <c r="EJ469" s="66"/>
      <c r="EK469" s="66"/>
      <c r="EL469" s="66"/>
      <c r="EM469" s="66"/>
      <c r="EN469" s="66"/>
      <c r="EO469" s="66"/>
      <c r="EP469" s="66"/>
    </row>
    <row r="470">
      <c r="A470" s="66"/>
      <c r="B470" s="66"/>
      <c r="C470" s="66"/>
      <c r="D470" s="66"/>
      <c r="E470" s="66"/>
      <c r="F470" s="66"/>
      <c r="G470" s="159"/>
      <c r="H470" s="159"/>
      <c r="I470" s="66"/>
      <c r="J470" s="160"/>
      <c r="K470" s="161"/>
      <c r="L470" s="161"/>
      <c r="M470" s="162"/>
      <c r="N470" s="162"/>
      <c r="O470" s="161"/>
      <c r="P470" s="161"/>
      <c r="Q470" s="161"/>
      <c r="R470" s="161"/>
      <c r="S470" s="163"/>
      <c r="T470" s="163"/>
      <c r="U470" s="163"/>
      <c r="V470" s="163"/>
      <c r="W470" s="164"/>
      <c r="X470" s="163"/>
      <c r="Y470" s="163"/>
      <c r="Z470" s="163"/>
      <c r="AA470" s="163"/>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c r="AZ470" s="66"/>
      <c r="BA470" s="66"/>
      <c r="BB470" s="66"/>
      <c r="BC470" s="66"/>
      <c r="BD470" s="66"/>
      <c r="BE470" s="66"/>
      <c r="BF470" s="66"/>
      <c r="BG470" s="66"/>
      <c r="BH470" s="66"/>
      <c r="BI470" s="66"/>
      <c r="BJ470" s="66"/>
      <c r="BK470" s="66"/>
      <c r="BL470" s="66"/>
      <c r="BM470" s="66"/>
      <c r="BN470" s="66"/>
      <c r="BO470" s="66"/>
      <c r="BP470" s="66"/>
      <c r="BQ470" s="66"/>
      <c r="BR470" s="66"/>
      <c r="BS470" s="66"/>
      <c r="BT470" s="66"/>
      <c r="BU470" s="66"/>
      <c r="BV470" s="66"/>
      <c r="BW470" s="66"/>
      <c r="BX470" s="66"/>
      <c r="BY470" s="66"/>
      <c r="BZ470" s="66"/>
      <c r="CA470" s="66"/>
      <c r="CB470" s="66"/>
      <c r="CC470" s="66"/>
      <c r="CD470" s="66"/>
      <c r="CE470" s="66"/>
      <c r="CF470" s="66"/>
      <c r="CG470" s="66"/>
      <c r="CH470" s="66"/>
      <c r="CI470" s="66"/>
      <c r="CJ470" s="66"/>
      <c r="CK470" s="66"/>
      <c r="CL470" s="66"/>
      <c r="CM470" s="66"/>
      <c r="CN470" s="66"/>
      <c r="CO470" s="66"/>
      <c r="CP470" s="66"/>
      <c r="CQ470" s="66"/>
      <c r="CR470" s="66"/>
      <c r="CS470" s="66"/>
      <c r="CT470" s="66"/>
      <c r="CU470" s="66"/>
      <c r="CV470" s="66"/>
      <c r="CW470" s="66"/>
      <c r="CX470" s="66"/>
      <c r="CY470" s="66"/>
      <c r="CZ470" s="66"/>
      <c r="DA470" s="66"/>
      <c r="DB470" s="66"/>
      <c r="DC470" s="66"/>
      <c r="DD470" s="66"/>
      <c r="DE470" s="66"/>
      <c r="DF470" s="66"/>
      <c r="DG470" s="66"/>
      <c r="DH470" s="66"/>
      <c r="DI470" s="66"/>
      <c r="DJ470" s="66"/>
      <c r="DK470" s="66"/>
      <c r="DL470" s="66"/>
      <c r="DM470" s="66"/>
      <c r="DN470" s="66"/>
      <c r="DO470" s="66"/>
      <c r="DP470" s="66"/>
      <c r="DQ470" s="66"/>
      <c r="DR470" s="66"/>
      <c r="DS470" s="66"/>
      <c r="DT470" s="66"/>
      <c r="DU470" s="66"/>
      <c r="DV470" s="66"/>
      <c r="DW470" s="66"/>
      <c r="DX470" s="66"/>
      <c r="DY470" s="66"/>
      <c r="DZ470" s="66"/>
      <c r="EA470" s="66"/>
      <c r="EB470" s="66"/>
      <c r="EC470" s="66"/>
      <c r="ED470" s="66"/>
      <c r="EE470" s="66"/>
      <c r="EF470" s="66"/>
      <c r="EG470" s="66"/>
      <c r="EH470" s="66"/>
      <c r="EI470" s="66"/>
      <c r="EJ470" s="66"/>
      <c r="EK470" s="66"/>
      <c r="EL470" s="66"/>
      <c r="EM470" s="66"/>
      <c r="EN470" s="66"/>
      <c r="EO470" s="66"/>
      <c r="EP470" s="66"/>
    </row>
    <row r="471">
      <c r="A471" s="66"/>
      <c r="B471" s="66"/>
      <c r="C471" s="66"/>
      <c r="D471" s="66"/>
      <c r="E471" s="66"/>
      <c r="F471" s="66"/>
      <c r="G471" s="159"/>
      <c r="H471" s="159"/>
      <c r="I471" s="66"/>
      <c r="J471" s="160"/>
      <c r="K471" s="161"/>
      <c r="L471" s="161"/>
      <c r="M471" s="162"/>
      <c r="N471" s="162"/>
      <c r="O471" s="161"/>
      <c r="P471" s="161"/>
      <c r="Q471" s="161"/>
      <c r="R471" s="161"/>
      <c r="S471" s="163"/>
      <c r="T471" s="163"/>
      <c r="U471" s="163"/>
      <c r="V471" s="163"/>
      <c r="W471" s="164"/>
      <c r="X471" s="163"/>
      <c r="Y471" s="163"/>
      <c r="Z471" s="163"/>
      <c r="AA471" s="163"/>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c r="AZ471" s="66"/>
      <c r="BA471" s="66"/>
      <c r="BB471" s="66"/>
      <c r="BC471" s="66"/>
      <c r="BD471" s="66"/>
      <c r="BE471" s="66"/>
      <c r="BF471" s="66"/>
      <c r="BG471" s="66"/>
      <c r="BH471" s="66"/>
      <c r="BI471" s="66"/>
      <c r="BJ471" s="66"/>
      <c r="BK471" s="66"/>
      <c r="BL471" s="66"/>
      <c r="BM471" s="66"/>
      <c r="BN471" s="66"/>
      <c r="BO471" s="66"/>
      <c r="BP471" s="66"/>
      <c r="BQ471" s="66"/>
      <c r="BR471" s="66"/>
      <c r="BS471" s="66"/>
      <c r="BT471" s="66"/>
      <c r="BU471" s="66"/>
      <c r="BV471" s="66"/>
      <c r="BW471" s="66"/>
      <c r="BX471" s="66"/>
      <c r="BY471" s="66"/>
      <c r="BZ471" s="66"/>
      <c r="CA471" s="66"/>
      <c r="CB471" s="66"/>
      <c r="CC471" s="66"/>
      <c r="CD471" s="66"/>
      <c r="CE471" s="66"/>
      <c r="CF471" s="66"/>
      <c r="CG471" s="66"/>
      <c r="CH471" s="66"/>
      <c r="CI471" s="66"/>
      <c r="CJ471" s="66"/>
      <c r="CK471" s="66"/>
      <c r="CL471" s="66"/>
      <c r="CM471" s="66"/>
      <c r="CN471" s="66"/>
      <c r="CO471" s="66"/>
      <c r="CP471" s="66"/>
      <c r="CQ471" s="66"/>
      <c r="CR471" s="66"/>
      <c r="CS471" s="66"/>
      <c r="CT471" s="66"/>
      <c r="CU471" s="66"/>
      <c r="CV471" s="66"/>
      <c r="CW471" s="66"/>
      <c r="CX471" s="66"/>
      <c r="CY471" s="66"/>
      <c r="CZ471" s="66"/>
      <c r="DA471" s="66"/>
      <c r="DB471" s="66"/>
      <c r="DC471" s="66"/>
      <c r="DD471" s="66"/>
      <c r="DE471" s="66"/>
      <c r="DF471" s="66"/>
      <c r="DG471" s="66"/>
      <c r="DH471" s="66"/>
      <c r="DI471" s="66"/>
      <c r="DJ471" s="66"/>
      <c r="DK471" s="66"/>
      <c r="DL471" s="66"/>
      <c r="DM471" s="66"/>
      <c r="DN471" s="66"/>
      <c r="DO471" s="66"/>
      <c r="DP471" s="66"/>
      <c r="DQ471" s="66"/>
      <c r="DR471" s="66"/>
      <c r="DS471" s="66"/>
      <c r="DT471" s="66"/>
      <c r="DU471" s="66"/>
      <c r="DV471" s="66"/>
      <c r="DW471" s="66"/>
      <c r="DX471" s="66"/>
      <c r="DY471" s="66"/>
      <c r="DZ471" s="66"/>
      <c r="EA471" s="66"/>
      <c r="EB471" s="66"/>
      <c r="EC471" s="66"/>
      <c r="ED471" s="66"/>
      <c r="EE471" s="66"/>
      <c r="EF471" s="66"/>
      <c r="EG471" s="66"/>
      <c r="EH471" s="66"/>
      <c r="EI471" s="66"/>
      <c r="EJ471" s="66"/>
      <c r="EK471" s="66"/>
      <c r="EL471" s="66"/>
      <c r="EM471" s="66"/>
      <c r="EN471" s="66"/>
      <c r="EO471" s="66"/>
      <c r="EP471" s="66"/>
    </row>
    <row r="472">
      <c r="A472" s="66"/>
      <c r="B472" s="66"/>
      <c r="C472" s="66"/>
      <c r="D472" s="66"/>
      <c r="E472" s="66"/>
      <c r="F472" s="66"/>
      <c r="G472" s="159"/>
      <c r="H472" s="159"/>
      <c r="I472" s="66"/>
      <c r="J472" s="160"/>
      <c r="K472" s="161"/>
      <c r="L472" s="161"/>
      <c r="M472" s="162"/>
      <c r="N472" s="162"/>
      <c r="O472" s="161"/>
      <c r="P472" s="161"/>
      <c r="Q472" s="161"/>
      <c r="R472" s="161"/>
      <c r="S472" s="163"/>
      <c r="T472" s="163"/>
      <c r="U472" s="163"/>
      <c r="V472" s="163"/>
      <c r="W472" s="164"/>
      <c r="X472" s="163"/>
      <c r="Y472" s="163"/>
      <c r="Z472" s="163"/>
      <c r="AA472" s="163"/>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c r="AZ472" s="66"/>
      <c r="BA472" s="66"/>
      <c r="BB472" s="66"/>
      <c r="BC472" s="66"/>
      <c r="BD472" s="66"/>
      <c r="BE472" s="66"/>
      <c r="BF472" s="66"/>
      <c r="BG472" s="66"/>
      <c r="BH472" s="66"/>
      <c r="BI472" s="66"/>
      <c r="BJ472" s="66"/>
      <c r="BK472" s="66"/>
      <c r="BL472" s="66"/>
      <c r="BM472" s="66"/>
      <c r="BN472" s="66"/>
      <c r="BO472" s="66"/>
      <c r="BP472" s="66"/>
      <c r="BQ472" s="66"/>
      <c r="BR472" s="66"/>
      <c r="BS472" s="66"/>
      <c r="BT472" s="66"/>
      <c r="BU472" s="66"/>
      <c r="BV472" s="66"/>
      <c r="BW472" s="66"/>
      <c r="BX472" s="66"/>
      <c r="BY472" s="66"/>
      <c r="BZ472" s="66"/>
      <c r="CA472" s="66"/>
      <c r="CB472" s="66"/>
      <c r="CC472" s="66"/>
      <c r="CD472" s="66"/>
      <c r="CE472" s="66"/>
      <c r="CF472" s="66"/>
      <c r="CG472" s="66"/>
      <c r="CH472" s="66"/>
      <c r="CI472" s="66"/>
      <c r="CJ472" s="66"/>
      <c r="CK472" s="66"/>
      <c r="CL472" s="66"/>
      <c r="CM472" s="66"/>
      <c r="CN472" s="66"/>
      <c r="CO472" s="66"/>
      <c r="CP472" s="66"/>
      <c r="CQ472" s="66"/>
      <c r="CR472" s="66"/>
      <c r="CS472" s="66"/>
      <c r="CT472" s="66"/>
      <c r="CU472" s="66"/>
      <c r="CV472" s="66"/>
      <c r="CW472" s="66"/>
      <c r="CX472" s="66"/>
      <c r="CY472" s="66"/>
      <c r="CZ472" s="66"/>
      <c r="DA472" s="66"/>
      <c r="DB472" s="66"/>
      <c r="DC472" s="66"/>
      <c r="DD472" s="66"/>
      <c r="DE472" s="66"/>
      <c r="DF472" s="66"/>
      <c r="DG472" s="66"/>
      <c r="DH472" s="66"/>
      <c r="DI472" s="66"/>
      <c r="DJ472" s="66"/>
      <c r="DK472" s="66"/>
      <c r="DL472" s="66"/>
      <c r="DM472" s="66"/>
      <c r="DN472" s="66"/>
      <c r="DO472" s="66"/>
      <c r="DP472" s="66"/>
      <c r="DQ472" s="66"/>
      <c r="DR472" s="66"/>
      <c r="DS472" s="66"/>
      <c r="DT472" s="66"/>
      <c r="DU472" s="66"/>
      <c r="DV472" s="66"/>
      <c r="DW472" s="66"/>
      <c r="DX472" s="66"/>
      <c r="DY472" s="66"/>
      <c r="DZ472" s="66"/>
      <c r="EA472" s="66"/>
      <c r="EB472" s="66"/>
      <c r="EC472" s="66"/>
      <c r="ED472" s="66"/>
      <c r="EE472" s="66"/>
      <c r="EF472" s="66"/>
      <c r="EG472" s="66"/>
      <c r="EH472" s="66"/>
      <c r="EI472" s="66"/>
      <c r="EJ472" s="66"/>
      <c r="EK472" s="66"/>
      <c r="EL472" s="66"/>
      <c r="EM472" s="66"/>
      <c r="EN472" s="66"/>
      <c r="EO472" s="66"/>
      <c r="EP472" s="66"/>
    </row>
    <row r="473">
      <c r="A473" s="66"/>
      <c r="B473" s="66"/>
      <c r="C473" s="66"/>
      <c r="D473" s="66"/>
      <c r="E473" s="66"/>
      <c r="F473" s="66"/>
      <c r="G473" s="159"/>
      <c r="H473" s="159"/>
      <c r="I473" s="66"/>
      <c r="J473" s="160"/>
      <c r="K473" s="161"/>
      <c r="L473" s="161"/>
      <c r="M473" s="162"/>
      <c r="N473" s="162"/>
      <c r="O473" s="161"/>
      <c r="P473" s="161"/>
      <c r="Q473" s="161"/>
      <c r="R473" s="161"/>
      <c r="S473" s="163"/>
      <c r="T473" s="163"/>
      <c r="U473" s="163"/>
      <c r="V473" s="163"/>
      <c r="W473" s="164"/>
      <c r="X473" s="163"/>
      <c r="Y473" s="163"/>
      <c r="Z473" s="163"/>
      <c r="AA473" s="163"/>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c r="AZ473" s="66"/>
      <c r="BA473" s="66"/>
      <c r="BB473" s="66"/>
      <c r="BC473" s="66"/>
      <c r="BD473" s="66"/>
      <c r="BE473" s="66"/>
      <c r="BF473" s="66"/>
      <c r="BG473" s="66"/>
      <c r="BH473" s="66"/>
      <c r="BI473" s="66"/>
      <c r="BJ473" s="66"/>
      <c r="BK473" s="66"/>
      <c r="BL473" s="66"/>
      <c r="BM473" s="66"/>
      <c r="BN473" s="66"/>
      <c r="BO473" s="66"/>
      <c r="BP473" s="66"/>
      <c r="BQ473" s="66"/>
      <c r="BR473" s="66"/>
      <c r="BS473" s="66"/>
      <c r="BT473" s="66"/>
      <c r="BU473" s="66"/>
      <c r="BV473" s="66"/>
      <c r="BW473" s="66"/>
      <c r="BX473" s="66"/>
      <c r="BY473" s="66"/>
      <c r="BZ473" s="66"/>
      <c r="CA473" s="66"/>
      <c r="CB473" s="66"/>
      <c r="CC473" s="66"/>
      <c r="CD473" s="66"/>
      <c r="CE473" s="66"/>
      <c r="CF473" s="66"/>
      <c r="CG473" s="66"/>
      <c r="CH473" s="66"/>
      <c r="CI473" s="66"/>
      <c r="CJ473" s="66"/>
      <c r="CK473" s="66"/>
      <c r="CL473" s="66"/>
      <c r="CM473" s="66"/>
      <c r="CN473" s="66"/>
      <c r="CO473" s="66"/>
      <c r="CP473" s="66"/>
      <c r="CQ473" s="66"/>
      <c r="CR473" s="66"/>
      <c r="CS473" s="66"/>
      <c r="CT473" s="66"/>
      <c r="CU473" s="66"/>
      <c r="CV473" s="66"/>
      <c r="CW473" s="66"/>
      <c r="CX473" s="66"/>
      <c r="CY473" s="66"/>
      <c r="CZ473" s="66"/>
      <c r="DA473" s="66"/>
      <c r="DB473" s="66"/>
      <c r="DC473" s="66"/>
      <c r="DD473" s="66"/>
      <c r="DE473" s="66"/>
      <c r="DF473" s="66"/>
      <c r="DG473" s="66"/>
      <c r="DH473" s="66"/>
      <c r="DI473" s="66"/>
      <c r="DJ473" s="66"/>
      <c r="DK473" s="66"/>
      <c r="DL473" s="66"/>
      <c r="DM473" s="66"/>
      <c r="DN473" s="66"/>
      <c r="DO473" s="66"/>
      <c r="DP473" s="66"/>
      <c r="DQ473" s="66"/>
      <c r="DR473" s="66"/>
      <c r="DS473" s="66"/>
      <c r="DT473" s="66"/>
      <c r="DU473" s="66"/>
      <c r="DV473" s="66"/>
      <c r="DW473" s="66"/>
      <c r="DX473" s="66"/>
      <c r="DY473" s="66"/>
      <c r="DZ473" s="66"/>
      <c r="EA473" s="66"/>
      <c r="EB473" s="66"/>
      <c r="EC473" s="66"/>
      <c r="ED473" s="66"/>
      <c r="EE473" s="66"/>
      <c r="EF473" s="66"/>
      <c r="EG473" s="66"/>
      <c r="EH473" s="66"/>
      <c r="EI473" s="66"/>
      <c r="EJ473" s="66"/>
      <c r="EK473" s="66"/>
      <c r="EL473" s="66"/>
      <c r="EM473" s="66"/>
      <c r="EN473" s="66"/>
      <c r="EO473" s="66"/>
      <c r="EP473" s="66"/>
    </row>
    <row r="474">
      <c r="A474" s="66"/>
      <c r="B474" s="66"/>
      <c r="C474" s="66"/>
      <c r="D474" s="66"/>
      <c r="E474" s="66"/>
      <c r="F474" s="66"/>
      <c r="G474" s="159"/>
      <c r="H474" s="159"/>
      <c r="I474" s="66"/>
      <c r="J474" s="160"/>
      <c r="K474" s="161"/>
      <c r="L474" s="161"/>
      <c r="M474" s="162"/>
      <c r="N474" s="162"/>
      <c r="O474" s="161"/>
      <c r="P474" s="161"/>
      <c r="Q474" s="161"/>
      <c r="R474" s="161"/>
      <c r="S474" s="163"/>
      <c r="T474" s="163"/>
      <c r="U474" s="163"/>
      <c r="V474" s="163"/>
      <c r="W474" s="164"/>
      <c r="X474" s="163"/>
      <c r="Y474" s="163"/>
      <c r="Z474" s="163"/>
      <c r="AA474" s="163"/>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c r="BC474" s="66"/>
      <c r="BD474" s="66"/>
      <c r="BE474" s="66"/>
      <c r="BF474" s="66"/>
      <c r="BG474" s="66"/>
      <c r="BH474" s="66"/>
      <c r="BI474" s="66"/>
      <c r="BJ474" s="66"/>
      <c r="BK474" s="66"/>
      <c r="BL474" s="66"/>
      <c r="BM474" s="66"/>
      <c r="BN474" s="66"/>
      <c r="BO474" s="66"/>
      <c r="BP474" s="66"/>
      <c r="BQ474" s="66"/>
      <c r="BR474" s="66"/>
      <c r="BS474" s="66"/>
      <c r="BT474" s="66"/>
      <c r="BU474" s="66"/>
      <c r="BV474" s="66"/>
      <c r="BW474" s="66"/>
      <c r="BX474" s="66"/>
      <c r="BY474" s="66"/>
      <c r="BZ474" s="66"/>
      <c r="CA474" s="66"/>
      <c r="CB474" s="66"/>
      <c r="CC474" s="66"/>
      <c r="CD474" s="66"/>
      <c r="CE474" s="66"/>
      <c r="CF474" s="66"/>
      <c r="CG474" s="66"/>
      <c r="CH474" s="66"/>
      <c r="CI474" s="66"/>
      <c r="CJ474" s="66"/>
      <c r="CK474" s="66"/>
      <c r="CL474" s="66"/>
      <c r="CM474" s="66"/>
      <c r="CN474" s="66"/>
      <c r="CO474" s="66"/>
      <c r="CP474" s="66"/>
      <c r="CQ474" s="66"/>
      <c r="CR474" s="66"/>
      <c r="CS474" s="66"/>
      <c r="CT474" s="66"/>
      <c r="CU474" s="66"/>
      <c r="CV474" s="66"/>
      <c r="CW474" s="66"/>
      <c r="CX474" s="66"/>
      <c r="CY474" s="66"/>
      <c r="CZ474" s="66"/>
      <c r="DA474" s="66"/>
      <c r="DB474" s="66"/>
      <c r="DC474" s="66"/>
      <c r="DD474" s="66"/>
      <c r="DE474" s="66"/>
      <c r="DF474" s="66"/>
      <c r="DG474" s="66"/>
      <c r="DH474" s="66"/>
      <c r="DI474" s="66"/>
      <c r="DJ474" s="66"/>
      <c r="DK474" s="66"/>
      <c r="DL474" s="66"/>
      <c r="DM474" s="66"/>
      <c r="DN474" s="66"/>
      <c r="DO474" s="66"/>
      <c r="DP474" s="66"/>
      <c r="DQ474" s="66"/>
      <c r="DR474" s="66"/>
      <c r="DS474" s="66"/>
      <c r="DT474" s="66"/>
      <c r="DU474" s="66"/>
      <c r="DV474" s="66"/>
      <c r="DW474" s="66"/>
      <c r="DX474" s="66"/>
      <c r="DY474" s="66"/>
      <c r="DZ474" s="66"/>
      <c r="EA474" s="66"/>
      <c r="EB474" s="66"/>
      <c r="EC474" s="66"/>
      <c r="ED474" s="66"/>
      <c r="EE474" s="66"/>
      <c r="EF474" s="66"/>
      <c r="EG474" s="66"/>
      <c r="EH474" s="66"/>
      <c r="EI474" s="66"/>
      <c r="EJ474" s="66"/>
      <c r="EK474" s="66"/>
      <c r="EL474" s="66"/>
      <c r="EM474" s="66"/>
      <c r="EN474" s="66"/>
      <c r="EO474" s="66"/>
      <c r="EP474" s="66"/>
    </row>
    <row r="475">
      <c r="A475" s="66"/>
      <c r="B475" s="66"/>
      <c r="C475" s="66"/>
      <c r="D475" s="66"/>
      <c r="E475" s="66"/>
      <c r="F475" s="66"/>
      <c r="G475" s="159"/>
      <c r="H475" s="159"/>
      <c r="I475" s="66"/>
      <c r="J475" s="160"/>
      <c r="K475" s="161"/>
      <c r="L475" s="161"/>
      <c r="M475" s="162"/>
      <c r="N475" s="162"/>
      <c r="O475" s="161"/>
      <c r="P475" s="161"/>
      <c r="Q475" s="161"/>
      <c r="R475" s="161"/>
      <c r="S475" s="163"/>
      <c r="T475" s="163"/>
      <c r="U475" s="163"/>
      <c r="V475" s="163"/>
      <c r="W475" s="164"/>
      <c r="X475" s="163"/>
      <c r="Y475" s="163"/>
      <c r="Z475" s="163"/>
      <c r="AA475" s="163"/>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c r="AZ475" s="66"/>
      <c r="BA475" s="66"/>
      <c r="BB475" s="66"/>
      <c r="BC475" s="66"/>
      <c r="BD475" s="66"/>
      <c r="BE475" s="66"/>
      <c r="BF475" s="66"/>
      <c r="BG475" s="66"/>
      <c r="BH475" s="66"/>
      <c r="BI475" s="66"/>
      <c r="BJ475" s="66"/>
      <c r="BK475" s="66"/>
      <c r="BL475" s="66"/>
      <c r="BM475" s="66"/>
      <c r="BN475" s="66"/>
      <c r="BO475" s="66"/>
      <c r="BP475" s="66"/>
      <c r="BQ475" s="66"/>
      <c r="BR475" s="66"/>
      <c r="BS475" s="66"/>
      <c r="BT475" s="66"/>
      <c r="BU475" s="66"/>
      <c r="BV475" s="66"/>
      <c r="BW475" s="66"/>
      <c r="BX475" s="66"/>
      <c r="BY475" s="66"/>
      <c r="BZ475" s="66"/>
      <c r="CA475" s="66"/>
      <c r="CB475" s="66"/>
      <c r="CC475" s="66"/>
      <c r="CD475" s="66"/>
      <c r="CE475" s="66"/>
      <c r="CF475" s="66"/>
      <c r="CG475" s="66"/>
      <c r="CH475" s="66"/>
      <c r="CI475" s="66"/>
      <c r="CJ475" s="66"/>
      <c r="CK475" s="66"/>
      <c r="CL475" s="66"/>
      <c r="CM475" s="66"/>
      <c r="CN475" s="66"/>
      <c r="CO475" s="66"/>
      <c r="CP475" s="66"/>
      <c r="CQ475" s="66"/>
      <c r="CR475" s="66"/>
      <c r="CS475" s="66"/>
      <c r="CT475" s="66"/>
      <c r="CU475" s="66"/>
      <c r="CV475" s="66"/>
      <c r="CW475" s="66"/>
      <c r="CX475" s="66"/>
      <c r="CY475" s="66"/>
      <c r="CZ475" s="66"/>
      <c r="DA475" s="66"/>
      <c r="DB475" s="66"/>
      <c r="DC475" s="66"/>
      <c r="DD475" s="66"/>
      <c r="DE475" s="66"/>
      <c r="DF475" s="66"/>
      <c r="DG475" s="66"/>
      <c r="DH475" s="66"/>
      <c r="DI475" s="66"/>
      <c r="DJ475" s="66"/>
      <c r="DK475" s="66"/>
      <c r="DL475" s="66"/>
      <c r="DM475" s="66"/>
      <c r="DN475" s="66"/>
      <c r="DO475" s="66"/>
      <c r="DP475" s="66"/>
      <c r="DQ475" s="66"/>
      <c r="DR475" s="66"/>
      <c r="DS475" s="66"/>
      <c r="DT475" s="66"/>
      <c r="DU475" s="66"/>
      <c r="DV475" s="66"/>
      <c r="DW475" s="66"/>
      <c r="DX475" s="66"/>
      <c r="DY475" s="66"/>
      <c r="DZ475" s="66"/>
      <c r="EA475" s="66"/>
      <c r="EB475" s="66"/>
      <c r="EC475" s="66"/>
      <c r="ED475" s="66"/>
      <c r="EE475" s="66"/>
      <c r="EF475" s="66"/>
      <c r="EG475" s="66"/>
      <c r="EH475" s="66"/>
      <c r="EI475" s="66"/>
      <c r="EJ475" s="66"/>
      <c r="EK475" s="66"/>
      <c r="EL475" s="66"/>
      <c r="EM475" s="66"/>
      <c r="EN475" s="66"/>
      <c r="EO475" s="66"/>
      <c r="EP475" s="66"/>
    </row>
    <row r="476">
      <c r="A476" s="66"/>
      <c r="B476" s="66"/>
      <c r="C476" s="66"/>
      <c r="D476" s="66"/>
      <c r="E476" s="66"/>
      <c r="F476" s="66"/>
      <c r="G476" s="159"/>
      <c r="H476" s="159"/>
      <c r="I476" s="66"/>
      <c r="J476" s="160"/>
      <c r="K476" s="161"/>
      <c r="L476" s="161"/>
      <c r="M476" s="162"/>
      <c r="N476" s="162"/>
      <c r="O476" s="161"/>
      <c r="P476" s="161"/>
      <c r="Q476" s="161"/>
      <c r="R476" s="161"/>
      <c r="S476" s="163"/>
      <c r="T476" s="163"/>
      <c r="U476" s="163"/>
      <c r="V476" s="163"/>
      <c r="W476" s="164"/>
      <c r="X476" s="163"/>
      <c r="Y476" s="163"/>
      <c r="Z476" s="163"/>
      <c r="AA476" s="163"/>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c r="AZ476" s="66"/>
      <c r="BA476" s="66"/>
      <c r="BB476" s="66"/>
      <c r="BC476" s="66"/>
      <c r="BD476" s="66"/>
      <c r="BE476" s="66"/>
      <c r="BF476" s="66"/>
      <c r="BG476" s="66"/>
      <c r="BH476" s="66"/>
      <c r="BI476" s="66"/>
      <c r="BJ476" s="66"/>
      <c r="BK476" s="66"/>
      <c r="BL476" s="66"/>
      <c r="BM476" s="66"/>
      <c r="BN476" s="66"/>
      <c r="BO476" s="66"/>
      <c r="BP476" s="66"/>
      <c r="BQ476" s="66"/>
      <c r="BR476" s="66"/>
      <c r="BS476" s="66"/>
      <c r="BT476" s="66"/>
      <c r="BU476" s="66"/>
      <c r="BV476" s="66"/>
      <c r="BW476" s="66"/>
      <c r="BX476" s="66"/>
      <c r="BY476" s="66"/>
      <c r="BZ476" s="66"/>
      <c r="CA476" s="66"/>
      <c r="CB476" s="66"/>
      <c r="CC476" s="66"/>
      <c r="CD476" s="66"/>
      <c r="CE476" s="66"/>
      <c r="CF476" s="66"/>
      <c r="CG476" s="66"/>
      <c r="CH476" s="66"/>
      <c r="CI476" s="66"/>
      <c r="CJ476" s="66"/>
      <c r="CK476" s="66"/>
      <c r="CL476" s="66"/>
      <c r="CM476" s="66"/>
      <c r="CN476" s="66"/>
      <c r="CO476" s="66"/>
      <c r="CP476" s="66"/>
      <c r="CQ476" s="66"/>
      <c r="CR476" s="66"/>
      <c r="CS476" s="66"/>
      <c r="CT476" s="66"/>
      <c r="CU476" s="66"/>
      <c r="CV476" s="66"/>
      <c r="CW476" s="66"/>
      <c r="CX476" s="66"/>
      <c r="CY476" s="66"/>
      <c r="CZ476" s="66"/>
      <c r="DA476" s="66"/>
      <c r="DB476" s="66"/>
      <c r="DC476" s="66"/>
      <c r="DD476" s="66"/>
      <c r="DE476" s="66"/>
      <c r="DF476" s="66"/>
      <c r="DG476" s="66"/>
      <c r="DH476" s="66"/>
      <c r="DI476" s="66"/>
      <c r="DJ476" s="66"/>
      <c r="DK476" s="66"/>
      <c r="DL476" s="66"/>
      <c r="DM476" s="66"/>
      <c r="DN476" s="66"/>
      <c r="DO476" s="66"/>
      <c r="DP476" s="66"/>
      <c r="DQ476" s="66"/>
      <c r="DR476" s="66"/>
      <c r="DS476" s="66"/>
      <c r="DT476" s="66"/>
      <c r="DU476" s="66"/>
      <c r="DV476" s="66"/>
      <c r="DW476" s="66"/>
      <c r="DX476" s="66"/>
      <c r="DY476" s="66"/>
      <c r="DZ476" s="66"/>
      <c r="EA476" s="66"/>
      <c r="EB476" s="66"/>
      <c r="EC476" s="66"/>
      <c r="ED476" s="66"/>
      <c r="EE476" s="66"/>
      <c r="EF476" s="66"/>
      <c r="EG476" s="66"/>
      <c r="EH476" s="66"/>
      <c r="EI476" s="66"/>
      <c r="EJ476" s="66"/>
      <c r="EK476" s="66"/>
      <c r="EL476" s="66"/>
      <c r="EM476" s="66"/>
      <c r="EN476" s="66"/>
      <c r="EO476" s="66"/>
      <c r="EP476" s="66"/>
    </row>
    <row r="477">
      <c r="A477" s="66"/>
      <c r="B477" s="66"/>
      <c r="C477" s="66"/>
      <c r="D477" s="66"/>
      <c r="E477" s="66"/>
      <c r="F477" s="66"/>
      <c r="G477" s="159"/>
      <c r="H477" s="159"/>
      <c r="I477" s="66"/>
      <c r="J477" s="160"/>
      <c r="K477" s="161"/>
      <c r="L477" s="161"/>
      <c r="M477" s="162"/>
      <c r="N477" s="162"/>
      <c r="O477" s="161"/>
      <c r="P477" s="161"/>
      <c r="Q477" s="161"/>
      <c r="R477" s="161"/>
      <c r="S477" s="163"/>
      <c r="T477" s="163"/>
      <c r="U477" s="163"/>
      <c r="V477" s="163"/>
      <c r="W477" s="164"/>
      <c r="X477" s="163"/>
      <c r="Y477" s="163"/>
      <c r="Z477" s="163"/>
      <c r="AA477" s="163"/>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X477" s="66"/>
      <c r="AY477" s="66"/>
      <c r="AZ477" s="66"/>
      <c r="BA477" s="66"/>
      <c r="BB477" s="66"/>
      <c r="BC477" s="66"/>
      <c r="BD477" s="66"/>
      <c r="BE477" s="66"/>
      <c r="BF477" s="66"/>
      <c r="BG477" s="66"/>
      <c r="BH477" s="66"/>
      <c r="BI477" s="66"/>
      <c r="BJ477" s="66"/>
      <c r="BK477" s="66"/>
      <c r="BL477" s="66"/>
      <c r="BM477" s="66"/>
      <c r="BN477" s="66"/>
      <c r="BO477" s="66"/>
      <c r="BP477" s="66"/>
      <c r="BQ477" s="66"/>
      <c r="BR477" s="66"/>
      <c r="BS477" s="66"/>
      <c r="BT477" s="66"/>
      <c r="BU477" s="66"/>
      <c r="BV477" s="66"/>
      <c r="BW477" s="66"/>
      <c r="BX477" s="66"/>
      <c r="BY477" s="66"/>
      <c r="BZ477" s="66"/>
      <c r="CA477" s="66"/>
      <c r="CB477" s="66"/>
      <c r="CC477" s="66"/>
      <c r="CD477" s="66"/>
      <c r="CE477" s="66"/>
      <c r="CF477" s="66"/>
      <c r="CG477" s="66"/>
      <c r="CH477" s="66"/>
      <c r="CI477" s="66"/>
      <c r="CJ477" s="66"/>
      <c r="CK477" s="66"/>
      <c r="CL477" s="66"/>
      <c r="CM477" s="66"/>
      <c r="CN477" s="66"/>
      <c r="CO477" s="66"/>
      <c r="CP477" s="66"/>
      <c r="CQ477" s="66"/>
      <c r="CR477" s="66"/>
      <c r="CS477" s="66"/>
      <c r="CT477" s="66"/>
      <c r="CU477" s="66"/>
      <c r="CV477" s="66"/>
      <c r="CW477" s="66"/>
      <c r="CX477" s="66"/>
      <c r="CY477" s="66"/>
      <c r="CZ477" s="66"/>
      <c r="DA477" s="66"/>
      <c r="DB477" s="66"/>
      <c r="DC477" s="66"/>
      <c r="DD477" s="66"/>
      <c r="DE477" s="66"/>
      <c r="DF477" s="66"/>
      <c r="DG477" s="66"/>
      <c r="DH477" s="66"/>
      <c r="DI477" s="66"/>
      <c r="DJ477" s="66"/>
      <c r="DK477" s="66"/>
      <c r="DL477" s="66"/>
      <c r="DM477" s="66"/>
      <c r="DN477" s="66"/>
      <c r="DO477" s="66"/>
      <c r="DP477" s="66"/>
      <c r="DQ477" s="66"/>
      <c r="DR477" s="66"/>
      <c r="DS477" s="66"/>
      <c r="DT477" s="66"/>
      <c r="DU477" s="66"/>
      <c r="DV477" s="66"/>
      <c r="DW477" s="66"/>
      <c r="DX477" s="66"/>
      <c r="DY477" s="66"/>
      <c r="DZ477" s="66"/>
      <c r="EA477" s="66"/>
      <c r="EB477" s="66"/>
      <c r="EC477" s="66"/>
      <c r="ED477" s="66"/>
      <c r="EE477" s="66"/>
      <c r="EF477" s="66"/>
      <c r="EG477" s="66"/>
      <c r="EH477" s="66"/>
      <c r="EI477" s="66"/>
      <c r="EJ477" s="66"/>
      <c r="EK477" s="66"/>
      <c r="EL477" s="66"/>
      <c r="EM477" s="66"/>
      <c r="EN477" s="66"/>
      <c r="EO477" s="66"/>
      <c r="EP477" s="66"/>
    </row>
    <row r="478">
      <c r="A478" s="66"/>
      <c r="B478" s="66"/>
      <c r="C478" s="66"/>
      <c r="D478" s="66"/>
      <c r="E478" s="66"/>
      <c r="F478" s="66"/>
      <c r="G478" s="159"/>
      <c r="H478" s="159"/>
      <c r="I478" s="66"/>
      <c r="J478" s="160"/>
      <c r="K478" s="161"/>
      <c r="L478" s="161"/>
      <c r="M478" s="162"/>
      <c r="N478" s="162"/>
      <c r="O478" s="161"/>
      <c r="P478" s="161"/>
      <c r="Q478" s="161"/>
      <c r="R478" s="161"/>
      <c r="S478" s="163"/>
      <c r="T478" s="163"/>
      <c r="U478" s="163"/>
      <c r="V478" s="163"/>
      <c r="W478" s="164"/>
      <c r="X478" s="163"/>
      <c r="Y478" s="163"/>
      <c r="Z478" s="163"/>
      <c r="AA478" s="163"/>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c r="AZ478" s="66"/>
      <c r="BA478" s="66"/>
      <c r="BB478" s="66"/>
      <c r="BC478" s="66"/>
      <c r="BD478" s="66"/>
      <c r="BE478" s="66"/>
      <c r="BF478" s="66"/>
      <c r="BG478" s="66"/>
      <c r="BH478" s="66"/>
      <c r="BI478" s="66"/>
      <c r="BJ478" s="66"/>
      <c r="BK478" s="66"/>
      <c r="BL478" s="66"/>
      <c r="BM478" s="66"/>
      <c r="BN478" s="66"/>
      <c r="BO478" s="66"/>
      <c r="BP478" s="66"/>
      <c r="BQ478" s="66"/>
      <c r="BR478" s="66"/>
      <c r="BS478" s="66"/>
      <c r="BT478" s="66"/>
      <c r="BU478" s="66"/>
      <c r="BV478" s="66"/>
      <c r="BW478" s="66"/>
      <c r="BX478" s="66"/>
      <c r="BY478" s="66"/>
      <c r="BZ478" s="66"/>
      <c r="CA478" s="66"/>
      <c r="CB478" s="66"/>
      <c r="CC478" s="66"/>
      <c r="CD478" s="66"/>
      <c r="CE478" s="66"/>
      <c r="CF478" s="66"/>
      <c r="CG478" s="66"/>
      <c r="CH478" s="66"/>
      <c r="CI478" s="66"/>
      <c r="CJ478" s="66"/>
      <c r="CK478" s="66"/>
      <c r="CL478" s="66"/>
      <c r="CM478" s="66"/>
      <c r="CN478" s="66"/>
      <c r="CO478" s="66"/>
      <c r="CP478" s="66"/>
      <c r="CQ478" s="66"/>
      <c r="CR478" s="66"/>
      <c r="CS478" s="66"/>
      <c r="CT478" s="66"/>
      <c r="CU478" s="66"/>
      <c r="CV478" s="66"/>
      <c r="CW478" s="66"/>
      <c r="CX478" s="66"/>
      <c r="CY478" s="66"/>
      <c r="CZ478" s="66"/>
      <c r="DA478" s="66"/>
      <c r="DB478" s="66"/>
      <c r="DC478" s="66"/>
      <c r="DD478" s="66"/>
      <c r="DE478" s="66"/>
      <c r="DF478" s="66"/>
      <c r="DG478" s="66"/>
      <c r="DH478" s="66"/>
      <c r="DI478" s="66"/>
      <c r="DJ478" s="66"/>
      <c r="DK478" s="66"/>
      <c r="DL478" s="66"/>
      <c r="DM478" s="66"/>
      <c r="DN478" s="66"/>
      <c r="DO478" s="66"/>
      <c r="DP478" s="66"/>
      <c r="DQ478" s="66"/>
      <c r="DR478" s="66"/>
      <c r="DS478" s="66"/>
      <c r="DT478" s="66"/>
      <c r="DU478" s="66"/>
      <c r="DV478" s="66"/>
      <c r="DW478" s="66"/>
      <c r="DX478" s="66"/>
      <c r="DY478" s="66"/>
      <c r="DZ478" s="66"/>
      <c r="EA478" s="66"/>
      <c r="EB478" s="66"/>
      <c r="EC478" s="66"/>
      <c r="ED478" s="66"/>
      <c r="EE478" s="66"/>
      <c r="EF478" s="66"/>
      <c r="EG478" s="66"/>
      <c r="EH478" s="66"/>
      <c r="EI478" s="66"/>
      <c r="EJ478" s="66"/>
      <c r="EK478" s="66"/>
      <c r="EL478" s="66"/>
      <c r="EM478" s="66"/>
      <c r="EN478" s="66"/>
      <c r="EO478" s="66"/>
      <c r="EP478" s="66"/>
    </row>
    <row r="479">
      <c r="A479" s="66"/>
      <c r="B479" s="66"/>
      <c r="C479" s="66"/>
      <c r="D479" s="66"/>
      <c r="E479" s="66"/>
      <c r="F479" s="66"/>
      <c r="G479" s="159"/>
      <c r="H479" s="159"/>
      <c r="I479" s="66"/>
      <c r="J479" s="160"/>
      <c r="K479" s="161"/>
      <c r="L479" s="161"/>
      <c r="M479" s="162"/>
      <c r="N479" s="162"/>
      <c r="O479" s="161"/>
      <c r="P479" s="161"/>
      <c r="Q479" s="161"/>
      <c r="R479" s="161"/>
      <c r="S479" s="163"/>
      <c r="T479" s="163"/>
      <c r="U479" s="163"/>
      <c r="V479" s="163"/>
      <c r="W479" s="164"/>
      <c r="X479" s="163"/>
      <c r="Y479" s="163"/>
      <c r="Z479" s="163"/>
      <c r="AA479" s="163"/>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c r="AZ479" s="66"/>
      <c r="BA479" s="66"/>
      <c r="BB479" s="66"/>
      <c r="BC479" s="66"/>
      <c r="BD479" s="66"/>
      <c r="BE479" s="66"/>
      <c r="BF479" s="66"/>
      <c r="BG479" s="66"/>
      <c r="BH479" s="66"/>
      <c r="BI479" s="66"/>
      <c r="BJ479" s="66"/>
      <c r="BK479" s="66"/>
      <c r="BL479" s="66"/>
      <c r="BM479" s="66"/>
      <c r="BN479" s="66"/>
      <c r="BO479" s="66"/>
      <c r="BP479" s="66"/>
      <c r="BQ479" s="66"/>
      <c r="BR479" s="66"/>
      <c r="BS479" s="66"/>
      <c r="BT479" s="66"/>
      <c r="BU479" s="66"/>
      <c r="BV479" s="66"/>
      <c r="BW479" s="66"/>
      <c r="BX479" s="66"/>
      <c r="BY479" s="66"/>
      <c r="BZ479" s="66"/>
      <c r="CA479" s="66"/>
      <c r="CB479" s="66"/>
      <c r="CC479" s="66"/>
      <c r="CD479" s="66"/>
      <c r="CE479" s="66"/>
      <c r="CF479" s="66"/>
      <c r="CG479" s="66"/>
      <c r="CH479" s="66"/>
      <c r="CI479" s="66"/>
      <c r="CJ479" s="66"/>
      <c r="CK479" s="66"/>
      <c r="CL479" s="66"/>
      <c r="CM479" s="66"/>
      <c r="CN479" s="66"/>
      <c r="CO479" s="66"/>
      <c r="CP479" s="66"/>
      <c r="CQ479" s="66"/>
      <c r="CR479" s="66"/>
      <c r="CS479" s="66"/>
      <c r="CT479" s="66"/>
      <c r="CU479" s="66"/>
      <c r="CV479" s="66"/>
      <c r="CW479" s="66"/>
      <c r="CX479" s="66"/>
      <c r="CY479" s="66"/>
      <c r="CZ479" s="66"/>
      <c r="DA479" s="66"/>
      <c r="DB479" s="66"/>
      <c r="DC479" s="66"/>
      <c r="DD479" s="66"/>
      <c r="DE479" s="66"/>
      <c r="DF479" s="66"/>
      <c r="DG479" s="66"/>
      <c r="DH479" s="66"/>
      <c r="DI479" s="66"/>
      <c r="DJ479" s="66"/>
      <c r="DK479" s="66"/>
      <c r="DL479" s="66"/>
      <c r="DM479" s="66"/>
      <c r="DN479" s="66"/>
      <c r="DO479" s="66"/>
      <c r="DP479" s="66"/>
      <c r="DQ479" s="66"/>
      <c r="DR479" s="66"/>
      <c r="DS479" s="66"/>
      <c r="DT479" s="66"/>
      <c r="DU479" s="66"/>
      <c r="DV479" s="66"/>
      <c r="DW479" s="66"/>
      <c r="DX479" s="66"/>
      <c r="DY479" s="66"/>
      <c r="DZ479" s="66"/>
      <c r="EA479" s="66"/>
      <c r="EB479" s="66"/>
      <c r="EC479" s="66"/>
      <c r="ED479" s="66"/>
      <c r="EE479" s="66"/>
      <c r="EF479" s="66"/>
      <c r="EG479" s="66"/>
      <c r="EH479" s="66"/>
      <c r="EI479" s="66"/>
      <c r="EJ479" s="66"/>
      <c r="EK479" s="66"/>
      <c r="EL479" s="66"/>
      <c r="EM479" s="66"/>
      <c r="EN479" s="66"/>
      <c r="EO479" s="66"/>
      <c r="EP479" s="66"/>
    </row>
    <row r="480">
      <c r="A480" s="66"/>
      <c r="B480" s="66"/>
      <c r="C480" s="66"/>
      <c r="D480" s="66"/>
      <c r="E480" s="66"/>
      <c r="F480" s="66"/>
      <c r="G480" s="159"/>
      <c r="H480" s="159"/>
      <c r="I480" s="66"/>
      <c r="J480" s="160"/>
      <c r="K480" s="161"/>
      <c r="L480" s="161"/>
      <c r="M480" s="162"/>
      <c r="N480" s="162"/>
      <c r="O480" s="161"/>
      <c r="P480" s="161"/>
      <c r="Q480" s="161"/>
      <c r="R480" s="161"/>
      <c r="S480" s="163"/>
      <c r="T480" s="163"/>
      <c r="U480" s="163"/>
      <c r="V480" s="163"/>
      <c r="W480" s="164"/>
      <c r="X480" s="163"/>
      <c r="Y480" s="163"/>
      <c r="Z480" s="163"/>
      <c r="AA480" s="163"/>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c r="BC480" s="66"/>
      <c r="BD480" s="66"/>
      <c r="BE480" s="66"/>
      <c r="BF480" s="66"/>
      <c r="BG480" s="66"/>
      <c r="BH480" s="66"/>
      <c r="BI480" s="66"/>
      <c r="BJ480" s="66"/>
      <c r="BK480" s="66"/>
      <c r="BL480" s="66"/>
      <c r="BM480" s="66"/>
      <c r="BN480" s="66"/>
      <c r="BO480" s="66"/>
      <c r="BP480" s="66"/>
      <c r="BQ480" s="66"/>
      <c r="BR480" s="66"/>
      <c r="BS480" s="66"/>
      <c r="BT480" s="66"/>
      <c r="BU480" s="66"/>
      <c r="BV480" s="66"/>
      <c r="BW480" s="66"/>
      <c r="BX480" s="66"/>
      <c r="BY480" s="66"/>
      <c r="BZ480" s="66"/>
      <c r="CA480" s="66"/>
      <c r="CB480" s="66"/>
      <c r="CC480" s="66"/>
      <c r="CD480" s="66"/>
      <c r="CE480" s="66"/>
      <c r="CF480" s="66"/>
      <c r="CG480" s="66"/>
      <c r="CH480" s="66"/>
      <c r="CI480" s="66"/>
      <c r="CJ480" s="66"/>
      <c r="CK480" s="66"/>
      <c r="CL480" s="66"/>
      <c r="CM480" s="66"/>
      <c r="CN480" s="66"/>
      <c r="CO480" s="66"/>
      <c r="CP480" s="66"/>
      <c r="CQ480" s="66"/>
      <c r="CR480" s="66"/>
      <c r="CS480" s="66"/>
      <c r="CT480" s="66"/>
      <c r="CU480" s="66"/>
      <c r="CV480" s="66"/>
      <c r="CW480" s="66"/>
      <c r="CX480" s="66"/>
      <c r="CY480" s="66"/>
      <c r="CZ480" s="66"/>
      <c r="DA480" s="66"/>
      <c r="DB480" s="66"/>
      <c r="DC480" s="66"/>
      <c r="DD480" s="66"/>
      <c r="DE480" s="66"/>
      <c r="DF480" s="66"/>
      <c r="DG480" s="66"/>
      <c r="DH480" s="66"/>
      <c r="DI480" s="66"/>
      <c r="DJ480" s="66"/>
      <c r="DK480" s="66"/>
      <c r="DL480" s="66"/>
      <c r="DM480" s="66"/>
      <c r="DN480" s="66"/>
      <c r="DO480" s="66"/>
      <c r="DP480" s="66"/>
      <c r="DQ480" s="66"/>
      <c r="DR480" s="66"/>
      <c r="DS480" s="66"/>
      <c r="DT480" s="66"/>
      <c r="DU480" s="66"/>
      <c r="DV480" s="66"/>
      <c r="DW480" s="66"/>
      <c r="DX480" s="66"/>
      <c r="DY480" s="66"/>
      <c r="DZ480" s="66"/>
      <c r="EA480" s="66"/>
      <c r="EB480" s="66"/>
      <c r="EC480" s="66"/>
      <c r="ED480" s="66"/>
      <c r="EE480" s="66"/>
      <c r="EF480" s="66"/>
      <c r="EG480" s="66"/>
      <c r="EH480" s="66"/>
      <c r="EI480" s="66"/>
      <c r="EJ480" s="66"/>
      <c r="EK480" s="66"/>
      <c r="EL480" s="66"/>
      <c r="EM480" s="66"/>
      <c r="EN480" s="66"/>
      <c r="EO480" s="66"/>
      <c r="EP480" s="66"/>
    </row>
    <row r="481">
      <c r="A481" s="66"/>
      <c r="B481" s="66"/>
      <c r="C481" s="66"/>
      <c r="D481" s="66"/>
      <c r="E481" s="66"/>
      <c r="F481" s="66"/>
      <c r="G481" s="159"/>
      <c r="H481" s="159"/>
      <c r="I481" s="66"/>
      <c r="J481" s="160"/>
      <c r="K481" s="161"/>
      <c r="L481" s="161"/>
      <c r="M481" s="162"/>
      <c r="N481" s="162"/>
      <c r="O481" s="161"/>
      <c r="P481" s="161"/>
      <c r="Q481" s="161"/>
      <c r="R481" s="161"/>
      <c r="S481" s="163"/>
      <c r="T481" s="163"/>
      <c r="U481" s="163"/>
      <c r="V481" s="163"/>
      <c r="W481" s="164"/>
      <c r="X481" s="163"/>
      <c r="Y481" s="163"/>
      <c r="Z481" s="163"/>
      <c r="AA481" s="163"/>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c r="AZ481" s="66"/>
      <c r="BA481" s="66"/>
      <c r="BB481" s="66"/>
      <c r="BC481" s="66"/>
      <c r="BD481" s="66"/>
      <c r="BE481" s="66"/>
      <c r="BF481" s="66"/>
      <c r="BG481" s="66"/>
      <c r="BH481" s="66"/>
      <c r="BI481" s="66"/>
      <c r="BJ481" s="66"/>
      <c r="BK481" s="66"/>
      <c r="BL481" s="66"/>
      <c r="BM481" s="66"/>
      <c r="BN481" s="66"/>
      <c r="BO481" s="66"/>
      <c r="BP481" s="66"/>
      <c r="BQ481" s="66"/>
      <c r="BR481" s="66"/>
      <c r="BS481" s="66"/>
      <c r="BT481" s="66"/>
      <c r="BU481" s="66"/>
      <c r="BV481" s="66"/>
      <c r="BW481" s="66"/>
      <c r="BX481" s="66"/>
      <c r="BY481" s="66"/>
      <c r="BZ481" s="66"/>
      <c r="CA481" s="66"/>
      <c r="CB481" s="66"/>
      <c r="CC481" s="66"/>
      <c r="CD481" s="66"/>
      <c r="CE481" s="66"/>
      <c r="CF481" s="66"/>
      <c r="CG481" s="66"/>
      <c r="CH481" s="66"/>
      <c r="CI481" s="66"/>
      <c r="CJ481" s="66"/>
      <c r="CK481" s="66"/>
      <c r="CL481" s="66"/>
      <c r="CM481" s="66"/>
      <c r="CN481" s="66"/>
      <c r="CO481" s="66"/>
      <c r="CP481" s="66"/>
      <c r="CQ481" s="66"/>
      <c r="CR481" s="66"/>
      <c r="CS481" s="66"/>
      <c r="CT481" s="66"/>
      <c r="CU481" s="66"/>
      <c r="CV481" s="66"/>
      <c r="CW481" s="66"/>
      <c r="CX481" s="66"/>
      <c r="CY481" s="66"/>
      <c r="CZ481" s="66"/>
      <c r="DA481" s="66"/>
      <c r="DB481" s="66"/>
      <c r="DC481" s="66"/>
      <c r="DD481" s="66"/>
      <c r="DE481" s="66"/>
      <c r="DF481" s="66"/>
      <c r="DG481" s="66"/>
      <c r="DH481" s="66"/>
      <c r="DI481" s="66"/>
      <c r="DJ481" s="66"/>
      <c r="DK481" s="66"/>
      <c r="DL481" s="66"/>
      <c r="DM481" s="66"/>
      <c r="DN481" s="66"/>
      <c r="DO481" s="66"/>
      <c r="DP481" s="66"/>
      <c r="DQ481" s="66"/>
      <c r="DR481" s="66"/>
      <c r="DS481" s="66"/>
      <c r="DT481" s="66"/>
      <c r="DU481" s="66"/>
      <c r="DV481" s="66"/>
      <c r="DW481" s="66"/>
      <c r="DX481" s="66"/>
      <c r="DY481" s="66"/>
      <c r="DZ481" s="66"/>
      <c r="EA481" s="66"/>
      <c r="EB481" s="66"/>
      <c r="EC481" s="66"/>
      <c r="ED481" s="66"/>
      <c r="EE481" s="66"/>
      <c r="EF481" s="66"/>
      <c r="EG481" s="66"/>
      <c r="EH481" s="66"/>
      <c r="EI481" s="66"/>
      <c r="EJ481" s="66"/>
      <c r="EK481" s="66"/>
      <c r="EL481" s="66"/>
      <c r="EM481" s="66"/>
      <c r="EN481" s="66"/>
      <c r="EO481" s="66"/>
      <c r="EP481" s="66"/>
    </row>
    <row r="482">
      <c r="A482" s="66"/>
      <c r="B482" s="66"/>
      <c r="C482" s="66"/>
      <c r="D482" s="66"/>
      <c r="E482" s="66"/>
      <c r="F482" s="66"/>
      <c r="G482" s="159"/>
      <c r="H482" s="159"/>
      <c r="I482" s="66"/>
      <c r="J482" s="160"/>
      <c r="K482" s="161"/>
      <c r="L482" s="161"/>
      <c r="M482" s="162"/>
      <c r="N482" s="162"/>
      <c r="O482" s="161"/>
      <c r="P482" s="161"/>
      <c r="Q482" s="161"/>
      <c r="R482" s="161"/>
      <c r="S482" s="163"/>
      <c r="T482" s="163"/>
      <c r="U482" s="163"/>
      <c r="V482" s="163"/>
      <c r="W482" s="164"/>
      <c r="X482" s="163"/>
      <c r="Y482" s="163"/>
      <c r="Z482" s="163"/>
      <c r="AA482" s="163"/>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c r="AZ482" s="66"/>
      <c r="BA482" s="66"/>
      <c r="BB482" s="66"/>
      <c r="BC482" s="66"/>
      <c r="BD482" s="66"/>
      <c r="BE482" s="66"/>
      <c r="BF482" s="66"/>
      <c r="BG482" s="66"/>
      <c r="BH482" s="66"/>
      <c r="BI482" s="66"/>
      <c r="BJ482" s="66"/>
      <c r="BK482" s="66"/>
      <c r="BL482" s="66"/>
      <c r="BM482" s="66"/>
      <c r="BN482" s="66"/>
      <c r="BO482" s="66"/>
      <c r="BP482" s="66"/>
      <c r="BQ482" s="66"/>
      <c r="BR482" s="66"/>
      <c r="BS482" s="66"/>
      <c r="BT482" s="66"/>
      <c r="BU482" s="66"/>
      <c r="BV482" s="66"/>
      <c r="BW482" s="66"/>
      <c r="BX482" s="66"/>
      <c r="BY482" s="66"/>
      <c r="BZ482" s="66"/>
      <c r="CA482" s="66"/>
      <c r="CB482" s="66"/>
      <c r="CC482" s="66"/>
      <c r="CD482" s="66"/>
      <c r="CE482" s="66"/>
      <c r="CF482" s="66"/>
      <c r="CG482" s="66"/>
      <c r="CH482" s="66"/>
      <c r="CI482" s="66"/>
      <c r="CJ482" s="66"/>
      <c r="CK482" s="66"/>
      <c r="CL482" s="66"/>
      <c r="CM482" s="66"/>
      <c r="CN482" s="66"/>
      <c r="CO482" s="66"/>
      <c r="CP482" s="66"/>
      <c r="CQ482" s="66"/>
      <c r="CR482" s="66"/>
      <c r="CS482" s="66"/>
      <c r="CT482" s="66"/>
      <c r="CU482" s="66"/>
      <c r="CV482" s="66"/>
      <c r="CW482" s="66"/>
      <c r="CX482" s="66"/>
      <c r="CY482" s="66"/>
      <c r="CZ482" s="66"/>
      <c r="DA482" s="66"/>
      <c r="DB482" s="66"/>
      <c r="DC482" s="66"/>
      <c r="DD482" s="66"/>
      <c r="DE482" s="66"/>
      <c r="DF482" s="66"/>
      <c r="DG482" s="66"/>
      <c r="DH482" s="66"/>
      <c r="DI482" s="66"/>
      <c r="DJ482" s="66"/>
      <c r="DK482" s="66"/>
      <c r="DL482" s="66"/>
      <c r="DM482" s="66"/>
      <c r="DN482" s="66"/>
      <c r="DO482" s="66"/>
      <c r="DP482" s="66"/>
      <c r="DQ482" s="66"/>
      <c r="DR482" s="66"/>
      <c r="DS482" s="66"/>
      <c r="DT482" s="66"/>
      <c r="DU482" s="66"/>
      <c r="DV482" s="66"/>
      <c r="DW482" s="66"/>
      <c r="DX482" s="66"/>
      <c r="DY482" s="66"/>
      <c r="DZ482" s="66"/>
      <c r="EA482" s="66"/>
      <c r="EB482" s="66"/>
      <c r="EC482" s="66"/>
      <c r="ED482" s="66"/>
      <c r="EE482" s="66"/>
      <c r="EF482" s="66"/>
      <c r="EG482" s="66"/>
      <c r="EH482" s="66"/>
      <c r="EI482" s="66"/>
      <c r="EJ482" s="66"/>
      <c r="EK482" s="66"/>
      <c r="EL482" s="66"/>
      <c r="EM482" s="66"/>
      <c r="EN482" s="66"/>
      <c r="EO482" s="66"/>
      <c r="EP482" s="66"/>
    </row>
    <row r="483">
      <c r="A483" s="66"/>
      <c r="B483" s="66"/>
      <c r="C483" s="66"/>
      <c r="D483" s="66"/>
      <c r="E483" s="66"/>
      <c r="F483" s="66"/>
      <c r="G483" s="159"/>
      <c r="H483" s="159"/>
      <c r="I483" s="66"/>
      <c r="J483" s="160"/>
      <c r="K483" s="161"/>
      <c r="L483" s="161"/>
      <c r="M483" s="162"/>
      <c r="N483" s="162"/>
      <c r="O483" s="161"/>
      <c r="P483" s="161"/>
      <c r="Q483" s="161"/>
      <c r="R483" s="161"/>
      <c r="S483" s="163"/>
      <c r="T483" s="163"/>
      <c r="U483" s="163"/>
      <c r="V483" s="163"/>
      <c r="W483" s="164"/>
      <c r="X483" s="163"/>
      <c r="Y483" s="163"/>
      <c r="Z483" s="163"/>
      <c r="AA483" s="163"/>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X483" s="66"/>
      <c r="AY483" s="66"/>
      <c r="AZ483" s="66"/>
      <c r="BA483" s="66"/>
      <c r="BB483" s="66"/>
      <c r="BC483" s="66"/>
      <c r="BD483" s="66"/>
      <c r="BE483" s="66"/>
      <c r="BF483" s="66"/>
      <c r="BG483" s="66"/>
      <c r="BH483" s="66"/>
      <c r="BI483" s="66"/>
      <c r="BJ483" s="66"/>
      <c r="BK483" s="66"/>
      <c r="BL483" s="66"/>
      <c r="BM483" s="66"/>
      <c r="BN483" s="66"/>
      <c r="BO483" s="66"/>
      <c r="BP483" s="66"/>
      <c r="BQ483" s="66"/>
      <c r="BR483" s="66"/>
      <c r="BS483" s="66"/>
      <c r="BT483" s="66"/>
      <c r="BU483" s="66"/>
      <c r="BV483" s="66"/>
      <c r="BW483" s="66"/>
      <c r="BX483" s="66"/>
      <c r="BY483" s="66"/>
      <c r="BZ483" s="66"/>
      <c r="CA483" s="66"/>
      <c r="CB483" s="66"/>
      <c r="CC483" s="66"/>
      <c r="CD483" s="66"/>
      <c r="CE483" s="66"/>
      <c r="CF483" s="66"/>
      <c r="CG483" s="66"/>
      <c r="CH483" s="66"/>
      <c r="CI483" s="66"/>
      <c r="CJ483" s="66"/>
      <c r="CK483" s="66"/>
      <c r="CL483" s="66"/>
      <c r="CM483" s="66"/>
      <c r="CN483" s="66"/>
      <c r="CO483" s="66"/>
      <c r="CP483" s="66"/>
      <c r="CQ483" s="66"/>
      <c r="CR483" s="66"/>
      <c r="CS483" s="66"/>
      <c r="CT483" s="66"/>
      <c r="CU483" s="66"/>
      <c r="CV483" s="66"/>
      <c r="CW483" s="66"/>
      <c r="CX483" s="66"/>
      <c r="CY483" s="66"/>
      <c r="CZ483" s="66"/>
      <c r="DA483" s="66"/>
      <c r="DB483" s="66"/>
      <c r="DC483" s="66"/>
      <c r="DD483" s="66"/>
      <c r="DE483" s="66"/>
      <c r="DF483" s="66"/>
      <c r="DG483" s="66"/>
      <c r="DH483" s="66"/>
      <c r="DI483" s="66"/>
      <c r="DJ483" s="66"/>
      <c r="DK483" s="66"/>
      <c r="DL483" s="66"/>
      <c r="DM483" s="66"/>
      <c r="DN483" s="66"/>
      <c r="DO483" s="66"/>
      <c r="DP483" s="66"/>
      <c r="DQ483" s="66"/>
      <c r="DR483" s="66"/>
      <c r="DS483" s="66"/>
      <c r="DT483" s="66"/>
      <c r="DU483" s="66"/>
      <c r="DV483" s="66"/>
      <c r="DW483" s="66"/>
      <c r="DX483" s="66"/>
      <c r="DY483" s="66"/>
      <c r="DZ483" s="66"/>
      <c r="EA483" s="66"/>
      <c r="EB483" s="66"/>
      <c r="EC483" s="66"/>
      <c r="ED483" s="66"/>
      <c r="EE483" s="66"/>
      <c r="EF483" s="66"/>
      <c r="EG483" s="66"/>
      <c r="EH483" s="66"/>
      <c r="EI483" s="66"/>
      <c r="EJ483" s="66"/>
      <c r="EK483" s="66"/>
      <c r="EL483" s="66"/>
      <c r="EM483" s="66"/>
      <c r="EN483" s="66"/>
      <c r="EO483" s="66"/>
      <c r="EP483" s="66"/>
    </row>
    <row r="484">
      <c r="A484" s="66"/>
      <c r="B484" s="66"/>
      <c r="C484" s="66"/>
      <c r="D484" s="66"/>
      <c r="E484" s="66"/>
      <c r="F484" s="66"/>
      <c r="G484" s="159"/>
      <c r="H484" s="159"/>
      <c r="I484" s="66"/>
      <c r="J484" s="160"/>
      <c r="K484" s="161"/>
      <c r="L484" s="161"/>
      <c r="M484" s="162"/>
      <c r="N484" s="162"/>
      <c r="O484" s="161"/>
      <c r="P484" s="161"/>
      <c r="Q484" s="161"/>
      <c r="R484" s="161"/>
      <c r="S484" s="163"/>
      <c r="T484" s="163"/>
      <c r="U484" s="163"/>
      <c r="V484" s="163"/>
      <c r="W484" s="164"/>
      <c r="X484" s="163"/>
      <c r="Y484" s="163"/>
      <c r="Z484" s="163"/>
      <c r="AA484" s="163"/>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c r="AZ484" s="66"/>
      <c r="BA484" s="66"/>
      <c r="BB484" s="66"/>
      <c r="BC484" s="66"/>
      <c r="BD484" s="66"/>
      <c r="BE484" s="66"/>
      <c r="BF484" s="66"/>
      <c r="BG484" s="66"/>
      <c r="BH484" s="66"/>
      <c r="BI484" s="66"/>
      <c r="BJ484" s="66"/>
      <c r="BK484" s="66"/>
      <c r="BL484" s="66"/>
      <c r="BM484" s="66"/>
      <c r="BN484" s="66"/>
      <c r="BO484" s="66"/>
      <c r="BP484" s="66"/>
      <c r="BQ484" s="66"/>
      <c r="BR484" s="66"/>
      <c r="BS484" s="66"/>
      <c r="BT484" s="66"/>
      <c r="BU484" s="66"/>
      <c r="BV484" s="66"/>
      <c r="BW484" s="66"/>
      <c r="BX484" s="66"/>
      <c r="BY484" s="66"/>
      <c r="BZ484" s="66"/>
      <c r="CA484" s="66"/>
      <c r="CB484" s="66"/>
      <c r="CC484" s="66"/>
      <c r="CD484" s="66"/>
      <c r="CE484" s="66"/>
      <c r="CF484" s="66"/>
      <c r="CG484" s="66"/>
      <c r="CH484" s="66"/>
      <c r="CI484" s="66"/>
      <c r="CJ484" s="66"/>
      <c r="CK484" s="66"/>
      <c r="CL484" s="66"/>
      <c r="CM484" s="66"/>
      <c r="CN484" s="66"/>
      <c r="CO484" s="66"/>
      <c r="CP484" s="66"/>
      <c r="CQ484" s="66"/>
      <c r="CR484" s="66"/>
      <c r="CS484" s="66"/>
      <c r="CT484" s="66"/>
      <c r="CU484" s="66"/>
      <c r="CV484" s="66"/>
      <c r="CW484" s="66"/>
      <c r="CX484" s="66"/>
      <c r="CY484" s="66"/>
      <c r="CZ484" s="66"/>
      <c r="DA484" s="66"/>
      <c r="DB484" s="66"/>
      <c r="DC484" s="66"/>
      <c r="DD484" s="66"/>
      <c r="DE484" s="66"/>
      <c r="DF484" s="66"/>
      <c r="DG484" s="66"/>
      <c r="DH484" s="66"/>
      <c r="DI484" s="66"/>
      <c r="DJ484" s="66"/>
      <c r="DK484" s="66"/>
      <c r="DL484" s="66"/>
      <c r="DM484" s="66"/>
      <c r="DN484" s="66"/>
      <c r="DO484" s="66"/>
      <c r="DP484" s="66"/>
      <c r="DQ484" s="66"/>
      <c r="DR484" s="66"/>
      <c r="DS484" s="66"/>
      <c r="DT484" s="66"/>
      <c r="DU484" s="66"/>
      <c r="DV484" s="66"/>
      <c r="DW484" s="66"/>
      <c r="DX484" s="66"/>
      <c r="DY484" s="66"/>
      <c r="DZ484" s="66"/>
      <c r="EA484" s="66"/>
      <c r="EB484" s="66"/>
      <c r="EC484" s="66"/>
      <c r="ED484" s="66"/>
      <c r="EE484" s="66"/>
      <c r="EF484" s="66"/>
      <c r="EG484" s="66"/>
      <c r="EH484" s="66"/>
      <c r="EI484" s="66"/>
      <c r="EJ484" s="66"/>
      <c r="EK484" s="66"/>
      <c r="EL484" s="66"/>
      <c r="EM484" s="66"/>
      <c r="EN484" s="66"/>
      <c r="EO484" s="66"/>
      <c r="EP484" s="66"/>
    </row>
    <row r="485">
      <c r="A485" s="66"/>
      <c r="B485" s="66"/>
      <c r="C485" s="66"/>
      <c r="D485" s="66"/>
      <c r="E485" s="66"/>
      <c r="F485" s="66"/>
      <c r="G485" s="159"/>
      <c r="H485" s="159"/>
      <c r="I485" s="66"/>
      <c r="J485" s="160"/>
      <c r="K485" s="161"/>
      <c r="L485" s="161"/>
      <c r="M485" s="162"/>
      <c r="N485" s="162"/>
      <c r="O485" s="161"/>
      <c r="P485" s="161"/>
      <c r="Q485" s="161"/>
      <c r="R485" s="161"/>
      <c r="S485" s="163"/>
      <c r="T485" s="163"/>
      <c r="U485" s="163"/>
      <c r="V485" s="163"/>
      <c r="W485" s="164"/>
      <c r="X485" s="163"/>
      <c r="Y485" s="163"/>
      <c r="Z485" s="163"/>
      <c r="AA485" s="163"/>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c r="AZ485" s="66"/>
      <c r="BA485" s="66"/>
      <c r="BB485" s="66"/>
      <c r="BC485" s="66"/>
      <c r="BD485" s="66"/>
      <c r="BE485" s="66"/>
      <c r="BF485" s="66"/>
      <c r="BG485" s="66"/>
      <c r="BH485" s="66"/>
      <c r="BI485" s="66"/>
      <c r="BJ485" s="66"/>
      <c r="BK485" s="66"/>
      <c r="BL485" s="66"/>
      <c r="BM485" s="66"/>
      <c r="BN485" s="66"/>
      <c r="BO485" s="66"/>
      <c r="BP485" s="66"/>
      <c r="BQ485" s="66"/>
      <c r="BR485" s="66"/>
      <c r="BS485" s="66"/>
      <c r="BT485" s="66"/>
      <c r="BU485" s="66"/>
      <c r="BV485" s="66"/>
      <c r="BW485" s="66"/>
      <c r="BX485" s="66"/>
      <c r="BY485" s="66"/>
      <c r="BZ485" s="66"/>
      <c r="CA485" s="66"/>
      <c r="CB485" s="66"/>
      <c r="CC485" s="66"/>
      <c r="CD485" s="66"/>
      <c r="CE485" s="66"/>
      <c r="CF485" s="66"/>
      <c r="CG485" s="66"/>
      <c r="CH485" s="66"/>
      <c r="CI485" s="66"/>
      <c r="CJ485" s="66"/>
      <c r="CK485" s="66"/>
      <c r="CL485" s="66"/>
      <c r="CM485" s="66"/>
      <c r="CN485" s="66"/>
      <c r="CO485" s="66"/>
      <c r="CP485" s="66"/>
      <c r="CQ485" s="66"/>
      <c r="CR485" s="66"/>
      <c r="CS485" s="66"/>
      <c r="CT485" s="66"/>
      <c r="CU485" s="66"/>
      <c r="CV485" s="66"/>
      <c r="CW485" s="66"/>
      <c r="CX485" s="66"/>
      <c r="CY485" s="66"/>
      <c r="CZ485" s="66"/>
      <c r="DA485" s="66"/>
      <c r="DB485" s="66"/>
      <c r="DC485" s="66"/>
      <c r="DD485" s="66"/>
      <c r="DE485" s="66"/>
      <c r="DF485" s="66"/>
      <c r="DG485" s="66"/>
      <c r="DH485" s="66"/>
      <c r="DI485" s="66"/>
      <c r="DJ485" s="66"/>
      <c r="DK485" s="66"/>
      <c r="DL485" s="66"/>
      <c r="DM485" s="66"/>
      <c r="DN485" s="66"/>
      <c r="DO485" s="66"/>
      <c r="DP485" s="66"/>
      <c r="DQ485" s="66"/>
      <c r="DR485" s="66"/>
      <c r="DS485" s="66"/>
      <c r="DT485" s="66"/>
      <c r="DU485" s="66"/>
      <c r="DV485" s="66"/>
      <c r="DW485" s="66"/>
      <c r="DX485" s="66"/>
      <c r="DY485" s="66"/>
      <c r="DZ485" s="66"/>
      <c r="EA485" s="66"/>
      <c r="EB485" s="66"/>
      <c r="EC485" s="66"/>
      <c r="ED485" s="66"/>
      <c r="EE485" s="66"/>
      <c r="EF485" s="66"/>
      <c r="EG485" s="66"/>
      <c r="EH485" s="66"/>
      <c r="EI485" s="66"/>
      <c r="EJ485" s="66"/>
      <c r="EK485" s="66"/>
      <c r="EL485" s="66"/>
      <c r="EM485" s="66"/>
      <c r="EN485" s="66"/>
      <c r="EO485" s="66"/>
      <c r="EP485" s="66"/>
    </row>
    <row r="486">
      <c r="A486" s="66"/>
      <c r="B486" s="66"/>
      <c r="C486" s="66"/>
      <c r="D486" s="66"/>
      <c r="E486" s="66"/>
      <c r="F486" s="66"/>
      <c r="G486" s="159"/>
      <c r="H486" s="159"/>
      <c r="I486" s="66"/>
      <c r="J486" s="160"/>
      <c r="K486" s="161"/>
      <c r="L486" s="161"/>
      <c r="M486" s="162"/>
      <c r="N486" s="162"/>
      <c r="O486" s="161"/>
      <c r="P486" s="161"/>
      <c r="Q486" s="161"/>
      <c r="R486" s="161"/>
      <c r="S486" s="163"/>
      <c r="T486" s="163"/>
      <c r="U486" s="163"/>
      <c r="V486" s="163"/>
      <c r="W486" s="164"/>
      <c r="X486" s="163"/>
      <c r="Y486" s="163"/>
      <c r="Z486" s="163"/>
      <c r="AA486" s="163"/>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c r="AZ486" s="66"/>
      <c r="BA486" s="66"/>
      <c r="BB486" s="66"/>
      <c r="BC486" s="66"/>
      <c r="BD486" s="66"/>
      <c r="BE486" s="66"/>
      <c r="BF486" s="66"/>
      <c r="BG486" s="66"/>
      <c r="BH486" s="66"/>
      <c r="BI486" s="66"/>
      <c r="BJ486" s="66"/>
      <c r="BK486" s="66"/>
      <c r="BL486" s="66"/>
      <c r="BM486" s="66"/>
      <c r="BN486" s="66"/>
      <c r="BO486" s="66"/>
      <c r="BP486" s="66"/>
      <c r="BQ486" s="66"/>
      <c r="BR486" s="66"/>
      <c r="BS486" s="66"/>
      <c r="BT486" s="66"/>
      <c r="BU486" s="66"/>
      <c r="BV486" s="66"/>
      <c r="BW486" s="66"/>
      <c r="BX486" s="66"/>
      <c r="BY486" s="66"/>
      <c r="BZ486" s="66"/>
      <c r="CA486" s="66"/>
      <c r="CB486" s="66"/>
      <c r="CC486" s="66"/>
      <c r="CD486" s="66"/>
      <c r="CE486" s="66"/>
      <c r="CF486" s="66"/>
      <c r="CG486" s="66"/>
      <c r="CH486" s="66"/>
      <c r="CI486" s="66"/>
      <c r="CJ486" s="66"/>
      <c r="CK486" s="66"/>
      <c r="CL486" s="66"/>
      <c r="CM486" s="66"/>
      <c r="CN486" s="66"/>
      <c r="CO486" s="66"/>
      <c r="CP486" s="66"/>
      <c r="CQ486" s="66"/>
      <c r="CR486" s="66"/>
      <c r="CS486" s="66"/>
      <c r="CT486" s="66"/>
      <c r="CU486" s="66"/>
      <c r="CV486" s="66"/>
      <c r="CW486" s="66"/>
      <c r="CX486" s="66"/>
      <c r="CY486" s="66"/>
      <c r="CZ486" s="66"/>
      <c r="DA486" s="66"/>
      <c r="DB486" s="66"/>
      <c r="DC486" s="66"/>
      <c r="DD486" s="66"/>
      <c r="DE486" s="66"/>
      <c r="DF486" s="66"/>
      <c r="DG486" s="66"/>
      <c r="DH486" s="66"/>
      <c r="DI486" s="66"/>
      <c r="DJ486" s="66"/>
      <c r="DK486" s="66"/>
      <c r="DL486" s="66"/>
      <c r="DM486" s="66"/>
      <c r="DN486" s="66"/>
      <c r="DO486" s="66"/>
      <c r="DP486" s="66"/>
      <c r="DQ486" s="66"/>
      <c r="DR486" s="66"/>
      <c r="DS486" s="66"/>
      <c r="DT486" s="66"/>
      <c r="DU486" s="66"/>
      <c r="DV486" s="66"/>
      <c r="DW486" s="66"/>
      <c r="DX486" s="66"/>
      <c r="DY486" s="66"/>
      <c r="DZ486" s="66"/>
      <c r="EA486" s="66"/>
      <c r="EB486" s="66"/>
      <c r="EC486" s="66"/>
      <c r="ED486" s="66"/>
      <c r="EE486" s="66"/>
      <c r="EF486" s="66"/>
      <c r="EG486" s="66"/>
      <c r="EH486" s="66"/>
      <c r="EI486" s="66"/>
      <c r="EJ486" s="66"/>
      <c r="EK486" s="66"/>
      <c r="EL486" s="66"/>
      <c r="EM486" s="66"/>
      <c r="EN486" s="66"/>
      <c r="EO486" s="66"/>
      <c r="EP486" s="66"/>
    </row>
    <row r="487">
      <c r="A487" s="66"/>
      <c r="B487" s="66"/>
      <c r="C487" s="66"/>
      <c r="D487" s="66"/>
      <c r="E487" s="66"/>
      <c r="F487" s="66"/>
      <c r="G487" s="159"/>
      <c r="H487" s="159"/>
      <c r="I487" s="66"/>
      <c r="J487" s="160"/>
      <c r="K487" s="161"/>
      <c r="L487" s="161"/>
      <c r="M487" s="162"/>
      <c r="N487" s="162"/>
      <c r="O487" s="161"/>
      <c r="P487" s="161"/>
      <c r="Q487" s="161"/>
      <c r="R487" s="161"/>
      <c r="S487" s="163"/>
      <c r="T487" s="163"/>
      <c r="U487" s="163"/>
      <c r="V487" s="163"/>
      <c r="W487" s="164"/>
      <c r="X487" s="163"/>
      <c r="Y487" s="163"/>
      <c r="Z487" s="163"/>
      <c r="AA487" s="163"/>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c r="AZ487" s="66"/>
      <c r="BA487" s="66"/>
      <c r="BB487" s="66"/>
      <c r="BC487" s="66"/>
      <c r="BD487" s="66"/>
      <c r="BE487" s="66"/>
      <c r="BF487" s="66"/>
      <c r="BG487" s="66"/>
      <c r="BH487" s="66"/>
      <c r="BI487" s="66"/>
      <c r="BJ487" s="66"/>
      <c r="BK487" s="66"/>
      <c r="BL487" s="66"/>
      <c r="BM487" s="66"/>
      <c r="BN487" s="66"/>
      <c r="BO487" s="66"/>
      <c r="BP487" s="66"/>
      <c r="BQ487" s="66"/>
      <c r="BR487" s="66"/>
      <c r="BS487" s="66"/>
      <c r="BT487" s="66"/>
      <c r="BU487" s="66"/>
      <c r="BV487" s="66"/>
      <c r="BW487" s="66"/>
      <c r="BX487" s="66"/>
      <c r="BY487" s="66"/>
      <c r="BZ487" s="66"/>
      <c r="CA487" s="66"/>
      <c r="CB487" s="66"/>
      <c r="CC487" s="66"/>
      <c r="CD487" s="66"/>
      <c r="CE487" s="66"/>
      <c r="CF487" s="66"/>
      <c r="CG487" s="66"/>
      <c r="CH487" s="66"/>
      <c r="CI487" s="66"/>
      <c r="CJ487" s="66"/>
      <c r="CK487" s="66"/>
      <c r="CL487" s="66"/>
      <c r="CM487" s="66"/>
      <c r="CN487" s="66"/>
      <c r="CO487" s="66"/>
      <c r="CP487" s="66"/>
      <c r="CQ487" s="66"/>
      <c r="CR487" s="66"/>
      <c r="CS487" s="66"/>
      <c r="CT487" s="66"/>
      <c r="CU487" s="66"/>
      <c r="CV487" s="66"/>
      <c r="CW487" s="66"/>
      <c r="CX487" s="66"/>
      <c r="CY487" s="66"/>
      <c r="CZ487" s="66"/>
      <c r="DA487" s="66"/>
      <c r="DB487" s="66"/>
      <c r="DC487" s="66"/>
      <c r="DD487" s="66"/>
      <c r="DE487" s="66"/>
      <c r="DF487" s="66"/>
      <c r="DG487" s="66"/>
      <c r="DH487" s="66"/>
      <c r="DI487" s="66"/>
      <c r="DJ487" s="66"/>
      <c r="DK487" s="66"/>
      <c r="DL487" s="66"/>
      <c r="DM487" s="66"/>
      <c r="DN487" s="66"/>
      <c r="DO487" s="66"/>
      <c r="DP487" s="66"/>
      <c r="DQ487" s="66"/>
      <c r="DR487" s="66"/>
      <c r="DS487" s="66"/>
      <c r="DT487" s="66"/>
      <c r="DU487" s="66"/>
      <c r="DV487" s="66"/>
      <c r="DW487" s="66"/>
      <c r="DX487" s="66"/>
      <c r="DY487" s="66"/>
      <c r="DZ487" s="66"/>
      <c r="EA487" s="66"/>
      <c r="EB487" s="66"/>
      <c r="EC487" s="66"/>
      <c r="ED487" s="66"/>
      <c r="EE487" s="66"/>
      <c r="EF487" s="66"/>
      <c r="EG487" s="66"/>
      <c r="EH487" s="66"/>
      <c r="EI487" s="66"/>
      <c r="EJ487" s="66"/>
      <c r="EK487" s="66"/>
      <c r="EL487" s="66"/>
      <c r="EM487" s="66"/>
      <c r="EN487" s="66"/>
      <c r="EO487" s="66"/>
      <c r="EP487" s="66"/>
    </row>
    <row r="488">
      <c r="A488" s="66"/>
      <c r="B488" s="66"/>
      <c r="C488" s="66"/>
      <c r="D488" s="66"/>
      <c r="E488" s="66"/>
      <c r="F488" s="66"/>
      <c r="G488" s="159"/>
      <c r="H488" s="159"/>
      <c r="I488" s="66"/>
      <c r="J488" s="160"/>
      <c r="K488" s="161"/>
      <c r="L488" s="161"/>
      <c r="M488" s="162"/>
      <c r="N488" s="162"/>
      <c r="O488" s="161"/>
      <c r="P488" s="161"/>
      <c r="Q488" s="161"/>
      <c r="R488" s="161"/>
      <c r="S488" s="163"/>
      <c r="T488" s="163"/>
      <c r="U488" s="163"/>
      <c r="V488" s="163"/>
      <c r="W488" s="164"/>
      <c r="X488" s="163"/>
      <c r="Y488" s="163"/>
      <c r="Z488" s="163"/>
      <c r="AA488" s="163"/>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c r="AZ488" s="66"/>
      <c r="BA488" s="66"/>
      <c r="BB488" s="66"/>
      <c r="BC488" s="66"/>
      <c r="BD488" s="66"/>
      <c r="BE488" s="66"/>
      <c r="BF488" s="66"/>
      <c r="BG488" s="66"/>
      <c r="BH488" s="66"/>
      <c r="BI488" s="66"/>
      <c r="BJ488" s="66"/>
      <c r="BK488" s="66"/>
      <c r="BL488" s="66"/>
      <c r="BM488" s="66"/>
      <c r="BN488" s="66"/>
      <c r="BO488" s="66"/>
      <c r="BP488" s="66"/>
      <c r="BQ488" s="66"/>
      <c r="BR488" s="66"/>
      <c r="BS488" s="66"/>
      <c r="BT488" s="66"/>
      <c r="BU488" s="66"/>
      <c r="BV488" s="66"/>
      <c r="BW488" s="66"/>
      <c r="BX488" s="66"/>
      <c r="BY488" s="66"/>
      <c r="BZ488" s="66"/>
      <c r="CA488" s="66"/>
      <c r="CB488" s="66"/>
      <c r="CC488" s="66"/>
      <c r="CD488" s="66"/>
      <c r="CE488" s="66"/>
      <c r="CF488" s="66"/>
      <c r="CG488" s="66"/>
      <c r="CH488" s="66"/>
      <c r="CI488" s="66"/>
      <c r="CJ488" s="66"/>
      <c r="CK488" s="66"/>
      <c r="CL488" s="66"/>
      <c r="CM488" s="66"/>
      <c r="CN488" s="66"/>
      <c r="CO488" s="66"/>
      <c r="CP488" s="66"/>
      <c r="CQ488" s="66"/>
      <c r="CR488" s="66"/>
      <c r="CS488" s="66"/>
      <c r="CT488" s="66"/>
      <c r="CU488" s="66"/>
      <c r="CV488" s="66"/>
      <c r="CW488" s="66"/>
      <c r="CX488" s="66"/>
      <c r="CY488" s="66"/>
      <c r="CZ488" s="66"/>
      <c r="DA488" s="66"/>
      <c r="DB488" s="66"/>
      <c r="DC488" s="66"/>
      <c r="DD488" s="66"/>
      <c r="DE488" s="66"/>
      <c r="DF488" s="66"/>
      <c r="DG488" s="66"/>
      <c r="DH488" s="66"/>
      <c r="DI488" s="66"/>
      <c r="DJ488" s="66"/>
      <c r="DK488" s="66"/>
      <c r="DL488" s="66"/>
      <c r="DM488" s="66"/>
      <c r="DN488" s="66"/>
      <c r="DO488" s="66"/>
      <c r="DP488" s="66"/>
      <c r="DQ488" s="66"/>
      <c r="DR488" s="66"/>
      <c r="DS488" s="66"/>
      <c r="DT488" s="66"/>
      <c r="DU488" s="66"/>
      <c r="DV488" s="66"/>
      <c r="DW488" s="66"/>
      <c r="DX488" s="66"/>
      <c r="DY488" s="66"/>
      <c r="DZ488" s="66"/>
      <c r="EA488" s="66"/>
      <c r="EB488" s="66"/>
      <c r="EC488" s="66"/>
      <c r="ED488" s="66"/>
      <c r="EE488" s="66"/>
      <c r="EF488" s="66"/>
      <c r="EG488" s="66"/>
      <c r="EH488" s="66"/>
      <c r="EI488" s="66"/>
      <c r="EJ488" s="66"/>
      <c r="EK488" s="66"/>
      <c r="EL488" s="66"/>
      <c r="EM488" s="66"/>
      <c r="EN488" s="66"/>
      <c r="EO488" s="66"/>
      <c r="EP488" s="66"/>
    </row>
    <row r="489">
      <c r="A489" s="66"/>
      <c r="B489" s="66"/>
      <c r="C489" s="66"/>
      <c r="D489" s="66"/>
      <c r="E489" s="66"/>
      <c r="F489" s="66"/>
      <c r="G489" s="159"/>
      <c r="H489" s="159"/>
      <c r="I489" s="66"/>
      <c r="J489" s="160"/>
      <c r="K489" s="161"/>
      <c r="L489" s="161"/>
      <c r="M489" s="162"/>
      <c r="N489" s="162"/>
      <c r="O489" s="161"/>
      <c r="P489" s="161"/>
      <c r="Q489" s="161"/>
      <c r="R489" s="161"/>
      <c r="S489" s="163"/>
      <c r="T489" s="163"/>
      <c r="U489" s="163"/>
      <c r="V489" s="163"/>
      <c r="W489" s="164"/>
      <c r="X489" s="163"/>
      <c r="Y489" s="163"/>
      <c r="Z489" s="163"/>
      <c r="AA489" s="163"/>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c r="AZ489" s="66"/>
      <c r="BA489" s="66"/>
      <c r="BB489" s="66"/>
      <c r="BC489" s="66"/>
      <c r="BD489" s="66"/>
      <c r="BE489" s="66"/>
      <c r="BF489" s="66"/>
      <c r="BG489" s="66"/>
      <c r="BH489" s="66"/>
      <c r="BI489" s="66"/>
      <c r="BJ489" s="66"/>
      <c r="BK489" s="66"/>
      <c r="BL489" s="66"/>
      <c r="BM489" s="66"/>
      <c r="BN489" s="66"/>
      <c r="BO489" s="66"/>
      <c r="BP489" s="66"/>
      <c r="BQ489" s="66"/>
      <c r="BR489" s="66"/>
      <c r="BS489" s="66"/>
      <c r="BT489" s="66"/>
      <c r="BU489" s="66"/>
      <c r="BV489" s="66"/>
      <c r="BW489" s="66"/>
      <c r="BX489" s="66"/>
      <c r="BY489" s="66"/>
      <c r="BZ489" s="66"/>
      <c r="CA489" s="66"/>
      <c r="CB489" s="66"/>
      <c r="CC489" s="66"/>
      <c r="CD489" s="66"/>
      <c r="CE489" s="66"/>
      <c r="CF489" s="66"/>
      <c r="CG489" s="66"/>
      <c r="CH489" s="66"/>
      <c r="CI489" s="66"/>
      <c r="CJ489" s="66"/>
      <c r="CK489" s="66"/>
      <c r="CL489" s="66"/>
      <c r="CM489" s="66"/>
      <c r="CN489" s="66"/>
      <c r="CO489" s="66"/>
      <c r="CP489" s="66"/>
      <c r="CQ489" s="66"/>
      <c r="CR489" s="66"/>
      <c r="CS489" s="66"/>
      <c r="CT489" s="66"/>
      <c r="CU489" s="66"/>
      <c r="CV489" s="66"/>
      <c r="CW489" s="66"/>
      <c r="CX489" s="66"/>
      <c r="CY489" s="66"/>
      <c r="CZ489" s="66"/>
      <c r="DA489" s="66"/>
      <c r="DB489" s="66"/>
      <c r="DC489" s="66"/>
      <c r="DD489" s="66"/>
      <c r="DE489" s="66"/>
      <c r="DF489" s="66"/>
      <c r="DG489" s="66"/>
      <c r="DH489" s="66"/>
      <c r="DI489" s="66"/>
      <c r="DJ489" s="66"/>
      <c r="DK489" s="66"/>
      <c r="DL489" s="66"/>
      <c r="DM489" s="66"/>
      <c r="DN489" s="66"/>
      <c r="DO489" s="66"/>
      <c r="DP489" s="66"/>
      <c r="DQ489" s="66"/>
      <c r="DR489" s="66"/>
      <c r="DS489" s="66"/>
      <c r="DT489" s="66"/>
      <c r="DU489" s="66"/>
      <c r="DV489" s="66"/>
      <c r="DW489" s="66"/>
      <c r="DX489" s="66"/>
      <c r="DY489" s="66"/>
      <c r="DZ489" s="66"/>
      <c r="EA489" s="66"/>
      <c r="EB489" s="66"/>
      <c r="EC489" s="66"/>
      <c r="ED489" s="66"/>
      <c r="EE489" s="66"/>
      <c r="EF489" s="66"/>
      <c r="EG489" s="66"/>
      <c r="EH489" s="66"/>
      <c r="EI489" s="66"/>
      <c r="EJ489" s="66"/>
      <c r="EK489" s="66"/>
      <c r="EL489" s="66"/>
      <c r="EM489" s="66"/>
      <c r="EN489" s="66"/>
      <c r="EO489" s="66"/>
      <c r="EP489" s="66"/>
    </row>
    <row r="490">
      <c r="A490" s="66"/>
      <c r="B490" s="66"/>
      <c r="C490" s="66"/>
      <c r="D490" s="66"/>
      <c r="E490" s="66"/>
      <c r="F490" s="66"/>
      <c r="G490" s="159"/>
      <c r="H490" s="159"/>
      <c r="I490" s="66"/>
      <c r="J490" s="160"/>
      <c r="K490" s="161"/>
      <c r="L490" s="161"/>
      <c r="M490" s="162"/>
      <c r="N490" s="162"/>
      <c r="O490" s="161"/>
      <c r="P490" s="161"/>
      <c r="Q490" s="161"/>
      <c r="R490" s="161"/>
      <c r="S490" s="163"/>
      <c r="T490" s="163"/>
      <c r="U490" s="163"/>
      <c r="V490" s="163"/>
      <c r="W490" s="164"/>
      <c r="X490" s="163"/>
      <c r="Y490" s="163"/>
      <c r="Z490" s="163"/>
      <c r="AA490" s="163"/>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c r="AZ490" s="66"/>
      <c r="BA490" s="66"/>
      <c r="BB490" s="66"/>
      <c r="BC490" s="66"/>
      <c r="BD490" s="66"/>
      <c r="BE490" s="66"/>
      <c r="BF490" s="66"/>
      <c r="BG490" s="66"/>
      <c r="BH490" s="66"/>
      <c r="BI490" s="66"/>
      <c r="BJ490" s="66"/>
      <c r="BK490" s="66"/>
      <c r="BL490" s="66"/>
      <c r="BM490" s="66"/>
      <c r="BN490" s="66"/>
      <c r="BO490" s="66"/>
      <c r="BP490" s="66"/>
      <c r="BQ490" s="66"/>
      <c r="BR490" s="66"/>
      <c r="BS490" s="66"/>
      <c r="BT490" s="66"/>
      <c r="BU490" s="66"/>
      <c r="BV490" s="66"/>
      <c r="BW490" s="66"/>
      <c r="BX490" s="66"/>
      <c r="BY490" s="66"/>
      <c r="BZ490" s="66"/>
      <c r="CA490" s="66"/>
      <c r="CB490" s="66"/>
      <c r="CC490" s="66"/>
      <c r="CD490" s="66"/>
      <c r="CE490" s="66"/>
      <c r="CF490" s="66"/>
      <c r="CG490" s="66"/>
      <c r="CH490" s="66"/>
      <c r="CI490" s="66"/>
      <c r="CJ490" s="66"/>
      <c r="CK490" s="66"/>
      <c r="CL490" s="66"/>
      <c r="CM490" s="66"/>
      <c r="CN490" s="66"/>
      <c r="CO490" s="66"/>
      <c r="CP490" s="66"/>
      <c r="CQ490" s="66"/>
      <c r="CR490" s="66"/>
      <c r="CS490" s="66"/>
      <c r="CT490" s="66"/>
      <c r="CU490" s="66"/>
      <c r="CV490" s="66"/>
      <c r="CW490" s="66"/>
      <c r="CX490" s="66"/>
      <c r="CY490" s="66"/>
      <c r="CZ490" s="66"/>
      <c r="DA490" s="66"/>
      <c r="DB490" s="66"/>
      <c r="DC490" s="66"/>
      <c r="DD490" s="66"/>
      <c r="DE490" s="66"/>
      <c r="DF490" s="66"/>
      <c r="DG490" s="66"/>
      <c r="DH490" s="66"/>
      <c r="DI490" s="66"/>
      <c r="DJ490" s="66"/>
      <c r="DK490" s="66"/>
      <c r="DL490" s="66"/>
      <c r="DM490" s="66"/>
      <c r="DN490" s="66"/>
      <c r="DO490" s="66"/>
      <c r="DP490" s="66"/>
      <c r="DQ490" s="66"/>
      <c r="DR490" s="66"/>
      <c r="DS490" s="66"/>
      <c r="DT490" s="66"/>
      <c r="DU490" s="66"/>
      <c r="DV490" s="66"/>
      <c r="DW490" s="66"/>
      <c r="DX490" s="66"/>
      <c r="DY490" s="66"/>
      <c r="DZ490" s="66"/>
      <c r="EA490" s="66"/>
      <c r="EB490" s="66"/>
      <c r="EC490" s="66"/>
      <c r="ED490" s="66"/>
      <c r="EE490" s="66"/>
      <c r="EF490" s="66"/>
      <c r="EG490" s="66"/>
      <c r="EH490" s="66"/>
      <c r="EI490" s="66"/>
      <c r="EJ490" s="66"/>
      <c r="EK490" s="66"/>
      <c r="EL490" s="66"/>
      <c r="EM490" s="66"/>
      <c r="EN490" s="66"/>
      <c r="EO490" s="66"/>
      <c r="EP490" s="66"/>
    </row>
    <row r="491">
      <c r="A491" s="66"/>
      <c r="B491" s="66"/>
      <c r="C491" s="66"/>
      <c r="D491" s="66"/>
      <c r="E491" s="66"/>
      <c r="F491" s="66"/>
      <c r="G491" s="159"/>
      <c r="H491" s="159"/>
      <c r="I491" s="66"/>
      <c r="J491" s="160"/>
      <c r="K491" s="161"/>
      <c r="L491" s="161"/>
      <c r="M491" s="162"/>
      <c r="N491" s="162"/>
      <c r="O491" s="161"/>
      <c r="P491" s="161"/>
      <c r="Q491" s="161"/>
      <c r="R491" s="161"/>
      <c r="S491" s="163"/>
      <c r="T491" s="163"/>
      <c r="U491" s="163"/>
      <c r="V491" s="163"/>
      <c r="W491" s="164"/>
      <c r="X491" s="163"/>
      <c r="Y491" s="163"/>
      <c r="Z491" s="163"/>
      <c r="AA491" s="163"/>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c r="AZ491" s="66"/>
      <c r="BA491" s="66"/>
      <c r="BB491" s="66"/>
      <c r="BC491" s="66"/>
      <c r="BD491" s="66"/>
      <c r="BE491" s="66"/>
      <c r="BF491" s="66"/>
      <c r="BG491" s="66"/>
      <c r="BH491" s="66"/>
      <c r="BI491" s="66"/>
      <c r="BJ491" s="66"/>
      <c r="BK491" s="66"/>
      <c r="BL491" s="66"/>
      <c r="BM491" s="66"/>
      <c r="BN491" s="66"/>
      <c r="BO491" s="66"/>
      <c r="BP491" s="66"/>
      <c r="BQ491" s="66"/>
      <c r="BR491" s="66"/>
      <c r="BS491" s="66"/>
      <c r="BT491" s="66"/>
      <c r="BU491" s="66"/>
      <c r="BV491" s="66"/>
      <c r="BW491" s="66"/>
      <c r="BX491" s="66"/>
      <c r="BY491" s="66"/>
      <c r="BZ491" s="66"/>
      <c r="CA491" s="66"/>
      <c r="CB491" s="66"/>
      <c r="CC491" s="66"/>
      <c r="CD491" s="66"/>
      <c r="CE491" s="66"/>
      <c r="CF491" s="66"/>
      <c r="CG491" s="66"/>
      <c r="CH491" s="66"/>
      <c r="CI491" s="66"/>
      <c r="CJ491" s="66"/>
      <c r="CK491" s="66"/>
      <c r="CL491" s="66"/>
      <c r="CM491" s="66"/>
      <c r="CN491" s="66"/>
      <c r="CO491" s="66"/>
      <c r="CP491" s="66"/>
      <c r="CQ491" s="66"/>
      <c r="CR491" s="66"/>
      <c r="CS491" s="66"/>
      <c r="CT491" s="66"/>
      <c r="CU491" s="66"/>
      <c r="CV491" s="66"/>
      <c r="CW491" s="66"/>
      <c r="CX491" s="66"/>
      <c r="CY491" s="66"/>
      <c r="CZ491" s="66"/>
      <c r="DA491" s="66"/>
      <c r="DB491" s="66"/>
      <c r="DC491" s="66"/>
      <c r="DD491" s="66"/>
      <c r="DE491" s="66"/>
      <c r="DF491" s="66"/>
      <c r="DG491" s="66"/>
      <c r="DH491" s="66"/>
      <c r="DI491" s="66"/>
      <c r="DJ491" s="66"/>
      <c r="DK491" s="66"/>
      <c r="DL491" s="66"/>
      <c r="DM491" s="66"/>
      <c r="DN491" s="66"/>
      <c r="DO491" s="66"/>
      <c r="DP491" s="66"/>
      <c r="DQ491" s="66"/>
      <c r="DR491" s="66"/>
      <c r="DS491" s="66"/>
      <c r="DT491" s="66"/>
      <c r="DU491" s="66"/>
      <c r="DV491" s="66"/>
      <c r="DW491" s="66"/>
      <c r="DX491" s="66"/>
      <c r="DY491" s="66"/>
      <c r="DZ491" s="66"/>
      <c r="EA491" s="66"/>
      <c r="EB491" s="66"/>
      <c r="EC491" s="66"/>
      <c r="ED491" s="66"/>
      <c r="EE491" s="66"/>
      <c r="EF491" s="66"/>
      <c r="EG491" s="66"/>
      <c r="EH491" s="66"/>
      <c r="EI491" s="66"/>
      <c r="EJ491" s="66"/>
      <c r="EK491" s="66"/>
      <c r="EL491" s="66"/>
      <c r="EM491" s="66"/>
      <c r="EN491" s="66"/>
      <c r="EO491" s="66"/>
      <c r="EP491" s="66"/>
    </row>
    <row r="492">
      <c r="A492" s="66"/>
      <c r="B492" s="66"/>
      <c r="C492" s="66"/>
      <c r="D492" s="66"/>
      <c r="E492" s="66"/>
      <c r="F492" s="66"/>
      <c r="G492" s="159"/>
      <c r="H492" s="159"/>
      <c r="I492" s="66"/>
      <c r="J492" s="160"/>
      <c r="K492" s="161"/>
      <c r="L492" s="161"/>
      <c r="M492" s="162"/>
      <c r="N492" s="162"/>
      <c r="O492" s="161"/>
      <c r="P492" s="161"/>
      <c r="Q492" s="161"/>
      <c r="R492" s="161"/>
      <c r="S492" s="163"/>
      <c r="T492" s="163"/>
      <c r="U492" s="163"/>
      <c r="V492" s="163"/>
      <c r="W492" s="164"/>
      <c r="X492" s="163"/>
      <c r="Y492" s="163"/>
      <c r="Z492" s="163"/>
      <c r="AA492" s="163"/>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c r="AZ492" s="66"/>
      <c r="BA492" s="66"/>
      <c r="BB492" s="66"/>
      <c r="BC492" s="66"/>
      <c r="BD492" s="66"/>
      <c r="BE492" s="66"/>
      <c r="BF492" s="66"/>
      <c r="BG492" s="66"/>
      <c r="BH492" s="66"/>
      <c r="BI492" s="66"/>
      <c r="BJ492" s="66"/>
      <c r="BK492" s="66"/>
      <c r="BL492" s="66"/>
      <c r="BM492" s="66"/>
      <c r="BN492" s="66"/>
      <c r="BO492" s="66"/>
      <c r="BP492" s="66"/>
      <c r="BQ492" s="66"/>
      <c r="BR492" s="66"/>
      <c r="BS492" s="66"/>
      <c r="BT492" s="66"/>
      <c r="BU492" s="66"/>
      <c r="BV492" s="66"/>
      <c r="BW492" s="66"/>
      <c r="BX492" s="66"/>
      <c r="BY492" s="66"/>
      <c r="BZ492" s="66"/>
      <c r="CA492" s="66"/>
      <c r="CB492" s="66"/>
      <c r="CC492" s="66"/>
      <c r="CD492" s="66"/>
      <c r="CE492" s="66"/>
      <c r="CF492" s="66"/>
      <c r="CG492" s="66"/>
      <c r="CH492" s="66"/>
      <c r="CI492" s="66"/>
      <c r="CJ492" s="66"/>
      <c r="CK492" s="66"/>
      <c r="CL492" s="66"/>
      <c r="CM492" s="66"/>
      <c r="CN492" s="66"/>
      <c r="CO492" s="66"/>
      <c r="CP492" s="66"/>
      <c r="CQ492" s="66"/>
      <c r="CR492" s="66"/>
      <c r="CS492" s="66"/>
      <c r="CT492" s="66"/>
      <c r="CU492" s="66"/>
      <c r="CV492" s="66"/>
      <c r="CW492" s="66"/>
      <c r="CX492" s="66"/>
      <c r="CY492" s="66"/>
      <c r="CZ492" s="66"/>
      <c r="DA492" s="66"/>
      <c r="DB492" s="66"/>
      <c r="DC492" s="66"/>
      <c r="DD492" s="66"/>
      <c r="DE492" s="66"/>
      <c r="DF492" s="66"/>
      <c r="DG492" s="66"/>
      <c r="DH492" s="66"/>
      <c r="DI492" s="66"/>
      <c r="DJ492" s="66"/>
      <c r="DK492" s="66"/>
      <c r="DL492" s="66"/>
      <c r="DM492" s="66"/>
      <c r="DN492" s="66"/>
      <c r="DO492" s="66"/>
      <c r="DP492" s="66"/>
      <c r="DQ492" s="66"/>
      <c r="DR492" s="66"/>
      <c r="DS492" s="66"/>
      <c r="DT492" s="66"/>
      <c r="DU492" s="66"/>
      <c r="DV492" s="66"/>
      <c r="DW492" s="66"/>
      <c r="DX492" s="66"/>
      <c r="DY492" s="66"/>
      <c r="DZ492" s="66"/>
      <c r="EA492" s="66"/>
      <c r="EB492" s="66"/>
      <c r="EC492" s="66"/>
      <c r="ED492" s="66"/>
      <c r="EE492" s="66"/>
      <c r="EF492" s="66"/>
      <c r="EG492" s="66"/>
      <c r="EH492" s="66"/>
      <c r="EI492" s="66"/>
      <c r="EJ492" s="66"/>
      <c r="EK492" s="66"/>
      <c r="EL492" s="66"/>
      <c r="EM492" s="66"/>
      <c r="EN492" s="66"/>
      <c r="EO492" s="66"/>
      <c r="EP492" s="66"/>
    </row>
    <row r="493">
      <c r="A493" s="66"/>
      <c r="B493" s="66"/>
      <c r="C493" s="66"/>
      <c r="D493" s="66"/>
      <c r="E493" s="66"/>
      <c r="F493" s="66"/>
      <c r="G493" s="159"/>
      <c r="H493" s="159"/>
      <c r="I493" s="66"/>
      <c r="J493" s="160"/>
      <c r="K493" s="161"/>
      <c r="L493" s="161"/>
      <c r="M493" s="162"/>
      <c r="N493" s="162"/>
      <c r="O493" s="161"/>
      <c r="P493" s="161"/>
      <c r="Q493" s="161"/>
      <c r="R493" s="161"/>
      <c r="S493" s="163"/>
      <c r="T493" s="163"/>
      <c r="U493" s="163"/>
      <c r="V493" s="163"/>
      <c r="W493" s="164"/>
      <c r="X493" s="163"/>
      <c r="Y493" s="163"/>
      <c r="Z493" s="163"/>
      <c r="AA493" s="163"/>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X493" s="66"/>
      <c r="AY493" s="66"/>
      <c r="AZ493" s="66"/>
      <c r="BA493" s="66"/>
      <c r="BB493" s="66"/>
      <c r="BC493" s="66"/>
      <c r="BD493" s="66"/>
      <c r="BE493" s="66"/>
      <c r="BF493" s="66"/>
      <c r="BG493" s="66"/>
      <c r="BH493" s="66"/>
      <c r="BI493" s="66"/>
      <c r="BJ493" s="66"/>
      <c r="BK493" s="66"/>
      <c r="BL493" s="66"/>
      <c r="BM493" s="66"/>
      <c r="BN493" s="66"/>
      <c r="BO493" s="66"/>
      <c r="BP493" s="66"/>
      <c r="BQ493" s="66"/>
      <c r="BR493" s="66"/>
      <c r="BS493" s="66"/>
      <c r="BT493" s="66"/>
      <c r="BU493" s="66"/>
      <c r="BV493" s="66"/>
      <c r="BW493" s="66"/>
      <c r="BX493" s="66"/>
      <c r="BY493" s="66"/>
      <c r="BZ493" s="66"/>
      <c r="CA493" s="66"/>
      <c r="CB493" s="66"/>
      <c r="CC493" s="66"/>
      <c r="CD493" s="66"/>
      <c r="CE493" s="66"/>
      <c r="CF493" s="66"/>
      <c r="CG493" s="66"/>
      <c r="CH493" s="66"/>
      <c r="CI493" s="66"/>
      <c r="CJ493" s="66"/>
      <c r="CK493" s="66"/>
      <c r="CL493" s="66"/>
      <c r="CM493" s="66"/>
      <c r="CN493" s="66"/>
      <c r="CO493" s="66"/>
      <c r="CP493" s="66"/>
      <c r="CQ493" s="66"/>
      <c r="CR493" s="66"/>
      <c r="CS493" s="66"/>
      <c r="CT493" s="66"/>
      <c r="CU493" s="66"/>
      <c r="CV493" s="66"/>
      <c r="CW493" s="66"/>
      <c r="CX493" s="66"/>
      <c r="CY493" s="66"/>
      <c r="CZ493" s="66"/>
      <c r="DA493" s="66"/>
      <c r="DB493" s="66"/>
      <c r="DC493" s="66"/>
      <c r="DD493" s="66"/>
      <c r="DE493" s="66"/>
      <c r="DF493" s="66"/>
      <c r="DG493" s="66"/>
      <c r="DH493" s="66"/>
      <c r="DI493" s="66"/>
      <c r="DJ493" s="66"/>
      <c r="DK493" s="66"/>
      <c r="DL493" s="66"/>
      <c r="DM493" s="66"/>
      <c r="DN493" s="66"/>
      <c r="DO493" s="66"/>
      <c r="DP493" s="66"/>
      <c r="DQ493" s="66"/>
      <c r="DR493" s="66"/>
      <c r="DS493" s="66"/>
      <c r="DT493" s="66"/>
      <c r="DU493" s="66"/>
      <c r="DV493" s="66"/>
      <c r="DW493" s="66"/>
      <c r="DX493" s="66"/>
      <c r="DY493" s="66"/>
      <c r="DZ493" s="66"/>
      <c r="EA493" s="66"/>
      <c r="EB493" s="66"/>
      <c r="EC493" s="66"/>
      <c r="ED493" s="66"/>
      <c r="EE493" s="66"/>
      <c r="EF493" s="66"/>
      <c r="EG493" s="66"/>
      <c r="EH493" s="66"/>
      <c r="EI493" s="66"/>
      <c r="EJ493" s="66"/>
      <c r="EK493" s="66"/>
      <c r="EL493" s="66"/>
      <c r="EM493" s="66"/>
      <c r="EN493" s="66"/>
      <c r="EO493" s="66"/>
      <c r="EP493" s="66"/>
    </row>
    <row r="494">
      <c r="A494" s="66"/>
      <c r="B494" s="66"/>
      <c r="C494" s="66"/>
      <c r="D494" s="66"/>
      <c r="E494" s="66"/>
      <c r="F494" s="66"/>
      <c r="G494" s="159"/>
      <c r="H494" s="159"/>
      <c r="I494" s="66"/>
      <c r="J494" s="160"/>
      <c r="K494" s="161"/>
      <c r="L494" s="161"/>
      <c r="M494" s="162"/>
      <c r="N494" s="162"/>
      <c r="O494" s="161"/>
      <c r="P494" s="161"/>
      <c r="Q494" s="161"/>
      <c r="R494" s="161"/>
      <c r="S494" s="163"/>
      <c r="T494" s="163"/>
      <c r="U494" s="163"/>
      <c r="V494" s="163"/>
      <c r="W494" s="164"/>
      <c r="X494" s="163"/>
      <c r="Y494" s="163"/>
      <c r="Z494" s="163"/>
      <c r="AA494" s="163"/>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c r="AZ494" s="66"/>
      <c r="BA494" s="66"/>
      <c r="BB494" s="66"/>
      <c r="BC494" s="66"/>
      <c r="BD494" s="66"/>
      <c r="BE494" s="66"/>
      <c r="BF494" s="66"/>
      <c r="BG494" s="66"/>
      <c r="BH494" s="66"/>
      <c r="BI494" s="66"/>
      <c r="BJ494" s="66"/>
      <c r="BK494" s="66"/>
      <c r="BL494" s="66"/>
      <c r="BM494" s="66"/>
      <c r="BN494" s="66"/>
      <c r="BO494" s="66"/>
      <c r="BP494" s="66"/>
      <c r="BQ494" s="66"/>
      <c r="BR494" s="66"/>
      <c r="BS494" s="66"/>
      <c r="BT494" s="66"/>
      <c r="BU494" s="66"/>
      <c r="BV494" s="66"/>
      <c r="BW494" s="66"/>
      <c r="BX494" s="66"/>
      <c r="BY494" s="66"/>
      <c r="BZ494" s="66"/>
      <c r="CA494" s="66"/>
      <c r="CB494" s="66"/>
      <c r="CC494" s="66"/>
      <c r="CD494" s="66"/>
      <c r="CE494" s="66"/>
      <c r="CF494" s="66"/>
      <c r="CG494" s="66"/>
      <c r="CH494" s="66"/>
      <c r="CI494" s="66"/>
      <c r="CJ494" s="66"/>
      <c r="CK494" s="66"/>
      <c r="CL494" s="66"/>
      <c r="CM494" s="66"/>
      <c r="CN494" s="66"/>
      <c r="CO494" s="66"/>
      <c r="CP494" s="66"/>
      <c r="CQ494" s="66"/>
      <c r="CR494" s="66"/>
      <c r="CS494" s="66"/>
      <c r="CT494" s="66"/>
      <c r="CU494" s="66"/>
      <c r="CV494" s="66"/>
      <c r="CW494" s="66"/>
      <c r="CX494" s="66"/>
      <c r="CY494" s="66"/>
      <c r="CZ494" s="66"/>
      <c r="DA494" s="66"/>
      <c r="DB494" s="66"/>
      <c r="DC494" s="66"/>
      <c r="DD494" s="66"/>
      <c r="DE494" s="66"/>
      <c r="DF494" s="66"/>
      <c r="DG494" s="66"/>
      <c r="DH494" s="66"/>
      <c r="DI494" s="66"/>
      <c r="DJ494" s="66"/>
      <c r="DK494" s="66"/>
      <c r="DL494" s="66"/>
      <c r="DM494" s="66"/>
      <c r="DN494" s="66"/>
      <c r="DO494" s="66"/>
      <c r="DP494" s="66"/>
      <c r="DQ494" s="66"/>
      <c r="DR494" s="66"/>
      <c r="DS494" s="66"/>
      <c r="DT494" s="66"/>
      <c r="DU494" s="66"/>
      <c r="DV494" s="66"/>
      <c r="DW494" s="66"/>
      <c r="DX494" s="66"/>
      <c r="DY494" s="66"/>
      <c r="DZ494" s="66"/>
      <c r="EA494" s="66"/>
      <c r="EB494" s="66"/>
      <c r="EC494" s="66"/>
      <c r="ED494" s="66"/>
      <c r="EE494" s="66"/>
      <c r="EF494" s="66"/>
      <c r="EG494" s="66"/>
      <c r="EH494" s="66"/>
      <c r="EI494" s="66"/>
      <c r="EJ494" s="66"/>
      <c r="EK494" s="66"/>
      <c r="EL494" s="66"/>
      <c r="EM494" s="66"/>
      <c r="EN494" s="66"/>
      <c r="EO494" s="66"/>
      <c r="EP494" s="66"/>
    </row>
    <row r="495">
      <c r="A495" s="66"/>
      <c r="B495" s="66"/>
      <c r="C495" s="66"/>
      <c r="D495" s="66"/>
      <c r="E495" s="66"/>
      <c r="F495" s="66"/>
      <c r="G495" s="159"/>
      <c r="H495" s="159"/>
      <c r="I495" s="66"/>
      <c r="J495" s="160"/>
      <c r="K495" s="161"/>
      <c r="L495" s="161"/>
      <c r="M495" s="162"/>
      <c r="N495" s="162"/>
      <c r="O495" s="161"/>
      <c r="P495" s="161"/>
      <c r="Q495" s="161"/>
      <c r="R495" s="161"/>
      <c r="S495" s="163"/>
      <c r="T495" s="163"/>
      <c r="U495" s="163"/>
      <c r="V495" s="163"/>
      <c r="W495" s="164"/>
      <c r="X495" s="163"/>
      <c r="Y495" s="163"/>
      <c r="Z495" s="163"/>
      <c r="AA495" s="163"/>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c r="AZ495" s="66"/>
      <c r="BA495" s="66"/>
      <c r="BB495" s="66"/>
      <c r="BC495" s="66"/>
      <c r="BD495" s="66"/>
      <c r="BE495" s="66"/>
      <c r="BF495" s="66"/>
      <c r="BG495" s="66"/>
      <c r="BH495" s="66"/>
      <c r="BI495" s="66"/>
      <c r="BJ495" s="66"/>
      <c r="BK495" s="66"/>
      <c r="BL495" s="66"/>
      <c r="BM495" s="66"/>
      <c r="BN495" s="66"/>
      <c r="BO495" s="66"/>
      <c r="BP495" s="66"/>
      <c r="BQ495" s="66"/>
      <c r="BR495" s="66"/>
      <c r="BS495" s="66"/>
      <c r="BT495" s="66"/>
      <c r="BU495" s="66"/>
      <c r="BV495" s="66"/>
      <c r="BW495" s="66"/>
      <c r="BX495" s="66"/>
      <c r="BY495" s="66"/>
      <c r="BZ495" s="66"/>
      <c r="CA495" s="66"/>
      <c r="CB495" s="66"/>
      <c r="CC495" s="66"/>
      <c r="CD495" s="66"/>
      <c r="CE495" s="66"/>
      <c r="CF495" s="66"/>
      <c r="CG495" s="66"/>
      <c r="CH495" s="66"/>
      <c r="CI495" s="66"/>
      <c r="CJ495" s="66"/>
      <c r="CK495" s="66"/>
      <c r="CL495" s="66"/>
      <c r="CM495" s="66"/>
      <c r="CN495" s="66"/>
      <c r="CO495" s="66"/>
      <c r="CP495" s="66"/>
      <c r="CQ495" s="66"/>
      <c r="CR495" s="66"/>
      <c r="CS495" s="66"/>
      <c r="CT495" s="66"/>
      <c r="CU495" s="66"/>
      <c r="CV495" s="66"/>
      <c r="CW495" s="66"/>
      <c r="CX495" s="66"/>
      <c r="CY495" s="66"/>
      <c r="CZ495" s="66"/>
      <c r="DA495" s="66"/>
      <c r="DB495" s="66"/>
      <c r="DC495" s="66"/>
      <c r="DD495" s="66"/>
      <c r="DE495" s="66"/>
      <c r="DF495" s="66"/>
      <c r="DG495" s="66"/>
      <c r="DH495" s="66"/>
      <c r="DI495" s="66"/>
      <c r="DJ495" s="66"/>
      <c r="DK495" s="66"/>
      <c r="DL495" s="66"/>
      <c r="DM495" s="66"/>
      <c r="DN495" s="66"/>
      <c r="DO495" s="66"/>
      <c r="DP495" s="66"/>
      <c r="DQ495" s="66"/>
      <c r="DR495" s="66"/>
      <c r="DS495" s="66"/>
      <c r="DT495" s="66"/>
      <c r="DU495" s="66"/>
      <c r="DV495" s="66"/>
      <c r="DW495" s="66"/>
      <c r="DX495" s="66"/>
      <c r="DY495" s="66"/>
      <c r="DZ495" s="66"/>
      <c r="EA495" s="66"/>
      <c r="EB495" s="66"/>
      <c r="EC495" s="66"/>
      <c r="ED495" s="66"/>
      <c r="EE495" s="66"/>
      <c r="EF495" s="66"/>
      <c r="EG495" s="66"/>
      <c r="EH495" s="66"/>
      <c r="EI495" s="66"/>
      <c r="EJ495" s="66"/>
      <c r="EK495" s="66"/>
      <c r="EL495" s="66"/>
      <c r="EM495" s="66"/>
      <c r="EN495" s="66"/>
      <c r="EO495" s="66"/>
      <c r="EP495" s="66"/>
    </row>
    <row r="496">
      <c r="A496" s="66"/>
      <c r="B496" s="66"/>
      <c r="C496" s="66"/>
      <c r="D496" s="66"/>
      <c r="E496" s="66"/>
      <c r="F496" s="66"/>
      <c r="G496" s="159"/>
      <c r="H496" s="159"/>
      <c r="I496" s="66"/>
      <c r="J496" s="160"/>
      <c r="K496" s="161"/>
      <c r="L496" s="161"/>
      <c r="M496" s="162"/>
      <c r="N496" s="162"/>
      <c r="O496" s="161"/>
      <c r="P496" s="161"/>
      <c r="Q496" s="161"/>
      <c r="R496" s="161"/>
      <c r="S496" s="163"/>
      <c r="T496" s="163"/>
      <c r="U496" s="163"/>
      <c r="V496" s="163"/>
      <c r="W496" s="164"/>
      <c r="X496" s="163"/>
      <c r="Y496" s="163"/>
      <c r="Z496" s="163"/>
      <c r="AA496" s="163"/>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c r="AZ496" s="66"/>
      <c r="BA496" s="66"/>
      <c r="BB496" s="66"/>
      <c r="BC496" s="66"/>
      <c r="BD496" s="66"/>
      <c r="BE496" s="66"/>
      <c r="BF496" s="66"/>
      <c r="BG496" s="66"/>
      <c r="BH496" s="66"/>
      <c r="BI496" s="66"/>
      <c r="BJ496" s="66"/>
      <c r="BK496" s="66"/>
      <c r="BL496" s="66"/>
      <c r="BM496" s="66"/>
      <c r="BN496" s="66"/>
      <c r="BO496" s="66"/>
      <c r="BP496" s="66"/>
      <c r="BQ496" s="66"/>
      <c r="BR496" s="66"/>
      <c r="BS496" s="66"/>
      <c r="BT496" s="66"/>
      <c r="BU496" s="66"/>
      <c r="BV496" s="66"/>
      <c r="BW496" s="66"/>
      <c r="BX496" s="66"/>
      <c r="BY496" s="66"/>
      <c r="BZ496" s="66"/>
      <c r="CA496" s="66"/>
      <c r="CB496" s="66"/>
      <c r="CC496" s="66"/>
      <c r="CD496" s="66"/>
      <c r="CE496" s="66"/>
      <c r="CF496" s="66"/>
      <c r="CG496" s="66"/>
      <c r="CH496" s="66"/>
      <c r="CI496" s="66"/>
      <c r="CJ496" s="66"/>
      <c r="CK496" s="66"/>
      <c r="CL496" s="66"/>
      <c r="CM496" s="66"/>
      <c r="CN496" s="66"/>
      <c r="CO496" s="66"/>
      <c r="CP496" s="66"/>
      <c r="CQ496" s="66"/>
      <c r="CR496" s="66"/>
      <c r="CS496" s="66"/>
      <c r="CT496" s="66"/>
      <c r="CU496" s="66"/>
      <c r="CV496" s="66"/>
      <c r="CW496" s="66"/>
      <c r="CX496" s="66"/>
      <c r="CY496" s="66"/>
      <c r="CZ496" s="66"/>
      <c r="DA496" s="66"/>
      <c r="DB496" s="66"/>
      <c r="DC496" s="66"/>
      <c r="DD496" s="66"/>
      <c r="DE496" s="66"/>
      <c r="DF496" s="66"/>
      <c r="DG496" s="66"/>
      <c r="DH496" s="66"/>
      <c r="DI496" s="66"/>
      <c r="DJ496" s="66"/>
      <c r="DK496" s="66"/>
      <c r="DL496" s="66"/>
      <c r="DM496" s="66"/>
      <c r="DN496" s="66"/>
      <c r="DO496" s="66"/>
      <c r="DP496" s="66"/>
      <c r="DQ496" s="66"/>
      <c r="DR496" s="66"/>
      <c r="DS496" s="66"/>
      <c r="DT496" s="66"/>
      <c r="DU496" s="66"/>
      <c r="DV496" s="66"/>
      <c r="DW496" s="66"/>
      <c r="DX496" s="66"/>
      <c r="DY496" s="66"/>
      <c r="DZ496" s="66"/>
      <c r="EA496" s="66"/>
      <c r="EB496" s="66"/>
      <c r="EC496" s="66"/>
      <c r="ED496" s="66"/>
      <c r="EE496" s="66"/>
      <c r="EF496" s="66"/>
      <c r="EG496" s="66"/>
      <c r="EH496" s="66"/>
      <c r="EI496" s="66"/>
      <c r="EJ496" s="66"/>
      <c r="EK496" s="66"/>
      <c r="EL496" s="66"/>
      <c r="EM496" s="66"/>
      <c r="EN496" s="66"/>
      <c r="EO496" s="66"/>
      <c r="EP496" s="66"/>
    </row>
    <row r="497">
      <c r="A497" s="66"/>
      <c r="B497" s="66"/>
      <c r="C497" s="66"/>
      <c r="D497" s="66"/>
      <c r="E497" s="66"/>
      <c r="F497" s="66"/>
      <c r="G497" s="159"/>
      <c r="H497" s="159"/>
      <c r="I497" s="66"/>
      <c r="J497" s="160"/>
      <c r="K497" s="161"/>
      <c r="L497" s="161"/>
      <c r="M497" s="162"/>
      <c r="N497" s="162"/>
      <c r="O497" s="161"/>
      <c r="P497" s="161"/>
      <c r="Q497" s="161"/>
      <c r="R497" s="161"/>
      <c r="S497" s="163"/>
      <c r="T497" s="163"/>
      <c r="U497" s="163"/>
      <c r="V497" s="163"/>
      <c r="W497" s="164"/>
      <c r="X497" s="163"/>
      <c r="Y497" s="163"/>
      <c r="Z497" s="163"/>
      <c r="AA497" s="163"/>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c r="AZ497" s="66"/>
      <c r="BA497" s="66"/>
      <c r="BB497" s="66"/>
      <c r="BC497" s="66"/>
      <c r="BD497" s="66"/>
      <c r="BE497" s="66"/>
      <c r="BF497" s="66"/>
      <c r="BG497" s="66"/>
      <c r="BH497" s="66"/>
      <c r="BI497" s="66"/>
      <c r="BJ497" s="66"/>
      <c r="BK497" s="66"/>
      <c r="BL497" s="66"/>
      <c r="BM497" s="66"/>
      <c r="BN497" s="66"/>
      <c r="BO497" s="66"/>
      <c r="BP497" s="66"/>
      <c r="BQ497" s="66"/>
      <c r="BR497" s="66"/>
      <c r="BS497" s="66"/>
      <c r="BT497" s="66"/>
      <c r="BU497" s="66"/>
      <c r="BV497" s="66"/>
      <c r="BW497" s="66"/>
      <c r="BX497" s="66"/>
      <c r="BY497" s="66"/>
      <c r="BZ497" s="66"/>
      <c r="CA497" s="66"/>
      <c r="CB497" s="66"/>
      <c r="CC497" s="66"/>
      <c r="CD497" s="66"/>
      <c r="CE497" s="66"/>
      <c r="CF497" s="66"/>
      <c r="CG497" s="66"/>
      <c r="CH497" s="66"/>
      <c r="CI497" s="66"/>
      <c r="CJ497" s="66"/>
      <c r="CK497" s="66"/>
      <c r="CL497" s="66"/>
      <c r="CM497" s="66"/>
      <c r="CN497" s="66"/>
      <c r="CO497" s="66"/>
      <c r="CP497" s="66"/>
      <c r="CQ497" s="66"/>
      <c r="CR497" s="66"/>
      <c r="CS497" s="66"/>
      <c r="CT497" s="66"/>
      <c r="CU497" s="66"/>
      <c r="CV497" s="66"/>
      <c r="CW497" s="66"/>
      <c r="CX497" s="66"/>
      <c r="CY497" s="66"/>
      <c r="CZ497" s="66"/>
      <c r="DA497" s="66"/>
      <c r="DB497" s="66"/>
      <c r="DC497" s="66"/>
      <c r="DD497" s="66"/>
      <c r="DE497" s="66"/>
      <c r="DF497" s="66"/>
      <c r="DG497" s="66"/>
      <c r="DH497" s="66"/>
      <c r="DI497" s="66"/>
      <c r="DJ497" s="66"/>
      <c r="DK497" s="66"/>
      <c r="DL497" s="66"/>
      <c r="DM497" s="66"/>
      <c r="DN497" s="66"/>
      <c r="DO497" s="66"/>
      <c r="DP497" s="66"/>
      <c r="DQ497" s="66"/>
      <c r="DR497" s="66"/>
      <c r="DS497" s="66"/>
      <c r="DT497" s="66"/>
      <c r="DU497" s="66"/>
      <c r="DV497" s="66"/>
      <c r="DW497" s="66"/>
      <c r="DX497" s="66"/>
      <c r="DY497" s="66"/>
      <c r="DZ497" s="66"/>
      <c r="EA497" s="66"/>
      <c r="EB497" s="66"/>
      <c r="EC497" s="66"/>
      <c r="ED497" s="66"/>
      <c r="EE497" s="66"/>
      <c r="EF497" s="66"/>
      <c r="EG497" s="66"/>
      <c r="EH497" s="66"/>
      <c r="EI497" s="66"/>
      <c r="EJ497" s="66"/>
      <c r="EK497" s="66"/>
      <c r="EL497" s="66"/>
      <c r="EM497" s="66"/>
      <c r="EN497" s="66"/>
      <c r="EO497" s="66"/>
      <c r="EP497" s="66"/>
    </row>
    <row r="498">
      <c r="A498" s="66"/>
      <c r="B498" s="66"/>
      <c r="C498" s="66"/>
      <c r="D498" s="66"/>
      <c r="E498" s="66"/>
      <c r="F498" s="66"/>
      <c r="G498" s="159"/>
      <c r="H498" s="159"/>
      <c r="I498" s="66"/>
      <c r="J498" s="160"/>
      <c r="K498" s="161"/>
      <c r="L498" s="161"/>
      <c r="M498" s="162"/>
      <c r="N498" s="162"/>
      <c r="O498" s="161"/>
      <c r="P498" s="161"/>
      <c r="Q498" s="161"/>
      <c r="R498" s="161"/>
      <c r="S498" s="163"/>
      <c r="T498" s="163"/>
      <c r="U498" s="163"/>
      <c r="V498" s="163"/>
      <c r="W498" s="164"/>
      <c r="X498" s="163"/>
      <c r="Y498" s="163"/>
      <c r="Z498" s="163"/>
      <c r="AA498" s="163"/>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c r="AZ498" s="66"/>
      <c r="BA498" s="66"/>
      <c r="BB498" s="66"/>
      <c r="BC498" s="66"/>
      <c r="BD498" s="66"/>
      <c r="BE498" s="66"/>
      <c r="BF498" s="66"/>
      <c r="BG498" s="66"/>
      <c r="BH498" s="66"/>
      <c r="BI498" s="66"/>
      <c r="BJ498" s="66"/>
      <c r="BK498" s="66"/>
      <c r="BL498" s="66"/>
      <c r="BM498" s="66"/>
      <c r="BN498" s="66"/>
      <c r="BO498" s="66"/>
      <c r="BP498" s="66"/>
      <c r="BQ498" s="66"/>
      <c r="BR498" s="66"/>
      <c r="BS498" s="66"/>
      <c r="BT498" s="66"/>
      <c r="BU498" s="66"/>
      <c r="BV498" s="66"/>
      <c r="BW498" s="66"/>
      <c r="BX498" s="66"/>
      <c r="BY498" s="66"/>
      <c r="BZ498" s="66"/>
      <c r="CA498" s="66"/>
      <c r="CB498" s="66"/>
      <c r="CC498" s="66"/>
      <c r="CD498" s="66"/>
      <c r="CE498" s="66"/>
      <c r="CF498" s="66"/>
      <c r="CG498" s="66"/>
      <c r="CH498" s="66"/>
      <c r="CI498" s="66"/>
      <c r="CJ498" s="66"/>
      <c r="CK498" s="66"/>
      <c r="CL498" s="66"/>
      <c r="CM498" s="66"/>
      <c r="CN498" s="66"/>
      <c r="CO498" s="66"/>
      <c r="CP498" s="66"/>
      <c r="CQ498" s="66"/>
      <c r="CR498" s="66"/>
      <c r="CS498" s="66"/>
      <c r="CT498" s="66"/>
      <c r="CU498" s="66"/>
      <c r="CV498" s="66"/>
      <c r="CW498" s="66"/>
      <c r="CX498" s="66"/>
      <c r="CY498" s="66"/>
      <c r="CZ498" s="66"/>
      <c r="DA498" s="66"/>
      <c r="DB498" s="66"/>
      <c r="DC498" s="66"/>
      <c r="DD498" s="66"/>
      <c r="DE498" s="66"/>
      <c r="DF498" s="66"/>
      <c r="DG498" s="66"/>
      <c r="DH498" s="66"/>
      <c r="DI498" s="66"/>
      <c r="DJ498" s="66"/>
      <c r="DK498" s="66"/>
      <c r="DL498" s="66"/>
      <c r="DM498" s="66"/>
      <c r="DN498" s="66"/>
      <c r="DO498" s="66"/>
      <c r="DP498" s="66"/>
      <c r="DQ498" s="66"/>
      <c r="DR498" s="66"/>
      <c r="DS498" s="66"/>
      <c r="DT498" s="66"/>
      <c r="DU498" s="66"/>
      <c r="DV498" s="66"/>
      <c r="DW498" s="66"/>
      <c r="DX498" s="66"/>
      <c r="DY498" s="66"/>
      <c r="DZ498" s="66"/>
      <c r="EA498" s="66"/>
      <c r="EB498" s="66"/>
      <c r="EC498" s="66"/>
      <c r="ED498" s="66"/>
      <c r="EE498" s="66"/>
      <c r="EF498" s="66"/>
      <c r="EG498" s="66"/>
      <c r="EH498" s="66"/>
      <c r="EI498" s="66"/>
      <c r="EJ498" s="66"/>
      <c r="EK498" s="66"/>
      <c r="EL498" s="66"/>
      <c r="EM498" s="66"/>
      <c r="EN498" s="66"/>
      <c r="EO498" s="66"/>
      <c r="EP498" s="66"/>
    </row>
    <row r="499">
      <c r="A499" s="66"/>
      <c r="B499" s="66"/>
      <c r="C499" s="66"/>
      <c r="D499" s="66"/>
      <c r="E499" s="66"/>
      <c r="F499" s="66"/>
      <c r="G499" s="159"/>
      <c r="H499" s="159"/>
      <c r="I499" s="66"/>
      <c r="J499" s="160"/>
      <c r="K499" s="161"/>
      <c r="L499" s="161"/>
      <c r="M499" s="162"/>
      <c r="N499" s="162"/>
      <c r="O499" s="161"/>
      <c r="P499" s="161"/>
      <c r="Q499" s="161"/>
      <c r="R499" s="161"/>
      <c r="S499" s="163"/>
      <c r="T499" s="163"/>
      <c r="U499" s="163"/>
      <c r="V499" s="163"/>
      <c r="W499" s="164"/>
      <c r="X499" s="163"/>
      <c r="Y499" s="163"/>
      <c r="Z499" s="163"/>
      <c r="AA499" s="163"/>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6"/>
      <c r="AZ499" s="66"/>
      <c r="BA499" s="66"/>
      <c r="BB499" s="66"/>
      <c r="BC499" s="66"/>
      <c r="BD499" s="66"/>
      <c r="BE499" s="66"/>
      <c r="BF499" s="66"/>
      <c r="BG499" s="66"/>
      <c r="BH499" s="66"/>
      <c r="BI499" s="66"/>
      <c r="BJ499" s="66"/>
      <c r="BK499" s="66"/>
      <c r="BL499" s="66"/>
      <c r="BM499" s="66"/>
      <c r="BN499" s="66"/>
      <c r="BO499" s="66"/>
      <c r="BP499" s="66"/>
      <c r="BQ499" s="66"/>
      <c r="BR499" s="66"/>
      <c r="BS499" s="66"/>
      <c r="BT499" s="66"/>
      <c r="BU499" s="66"/>
      <c r="BV499" s="66"/>
      <c r="BW499" s="66"/>
      <c r="BX499" s="66"/>
      <c r="BY499" s="66"/>
      <c r="BZ499" s="66"/>
      <c r="CA499" s="66"/>
      <c r="CB499" s="66"/>
      <c r="CC499" s="66"/>
      <c r="CD499" s="66"/>
      <c r="CE499" s="66"/>
      <c r="CF499" s="66"/>
      <c r="CG499" s="66"/>
      <c r="CH499" s="66"/>
      <c r="CI499" s="66"/>
      <c r="CJ499" s="66"/>
      <c r="CK499" s="66"/>
      <c r="CL499" s="66"/>
      <c r="CM499" s="66"/>
      <c r="CN499" s="66"/>
      <c r="CO499" s="66"/>
      <c r="CP499" s="66"/>
      <c r="CQ499" s="66"/>
      <c r="CR499" s="66"/>
      <c r="CS499" s="66"/>
      <c r="CT499" s="66"/>
      <c r="CU499" s="66"/>
      <c r="CV499" s="66"/>
      <c r="CW499" s="66"/>
      <c r="CX499" s="66"/>
      <c r="CY499" s="66"/>
      <c r="CZ499" s="66"/>
      <c r="DA499" s="66"/>
      <c r="DB499" s="66"/>
      <c r="DC499" s="66"/>
      <c r="DD499" s="66"/>
      <c r="DE499" s="66"/>
      <c r="DF499" s="66"/>
      <c r="DG499" s="66"/>
      <c r="DH499" s="66"/>
      <c r="DI499" s="66"/>
      <c r="DJ499" s="66"/>
      <c r="DK499" s="66"/>
      <c r="DL499" s="66"/>
      <c r="DM499" s="66"/>
      <c r="DN499" s="66"/>
      <c r="DO499" s="66"/>
      <c r="DP499" s="66"/>
      <c r="DQ499" s="66"/>
      <c r="DR499" s="66"/>
      <c r="DS499" s="66"/>
      <c r="DT499" s="66"/>
      <c r="DU499" s="66"/>
      <c r="DV499" s="66"/>
      <c r="DW499" s="66"/>
      <c r="DX499" s="66"/>
      <c r="DY499" s="66"/>
      <c r="DZ499" s="66"/>
      <c r="EA499" s="66"/>
      <c r="EB499" s="66"/>
      <c r="EC499" s="66"/>
      <c r="ED499" s="66"/>
      <c r="EE499" s="66"/>
      <c r="EF499" s="66"/>
      <c r="EG499" s="66"/>
      <c r="EH499" s="66"/>
      <c r="EI499" s="66"/>
      <c r="EJ499" s="66"/>
      <c r="EK499" s="66"/>
      <c r="EL499" s="66"/>
      <c r="EM499" s="66"/>
      <c r="EN499" s="66"/>
      <c r="EO499" s="66"/>
      <c r="EP499" s="66"/>
    </row>
    <row r="500">
      <c r="A500" s="66"/>
      <c r="B500" s="66"/>
      <c r="C500" s="66"/>
      <c r="D500" s="66"/>
      <c r="E500" s="66"/>
      <c r="F500" s="66"/>
      <c r="G500" s="159"/>
      <c r="H500" s="159"/>
      <c r="I500" s="66"/>
      <c r="J500" s="160"/>
      <c r="K500" s="161"/>
      <c r="L500" s="161"/>
      <c r="M500" s="162"/>
      <c r="N500" s="162"/>
      <c r="O500" s="161"/>
      <c r="P500" s="161"/>
      <c r="Q500" s="161"/>
      <c r="R500" s="161"/>
      <c r="S500" s="163"/>
      <c r="T500" s="163"/>
      <c r="U500" s="163"/>
      <c r="V500" s="163"/>
      <c r="W500" s="164"/>
      <c r="X500" s="163"/>
      <c r="Y500" s="163"/>
      <c r="Z500" s="163"/>
      <c r="AA500" s="163"/>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c r="AZ500" s="66"/>
      <c r="BA500" s="66"/>
      <c r="BB500" s="66"/>
      <c r="BC500" s="66"/>
      <c r="BD500" s="66"/>
      <c r="BE500" s="66"/>
      <c r="BF500" s="66"/>
      <c r="BG500" s="66"/>
      <c r="BH500" s="66"/>
      <c r="BI500" s="66"/>
      <c r="BJ500" s="66"/>
      <c r="BK500" s="66"/>
      <c r="BL500" s="66"/>
      <c r="BM500" s="66"/>
      <c r="BN500" s="66"/>
      <c r="BO500" s="66"/>
      <c r="BP500" s="66"/>
      <c r="BQ500" s="66"/>
      <c r="BR500" s="66"/>
      <c r="BS500" s="66"/>
      <c r="BT500" s="66"/>
      <c r="BU500" s="66"/>
      <c r="BV500" s="66"/>
      <c r="BW500" s="66"/>
      <c r="BX500" s="66"/>
      <c r="BY500" s="66"/>
      <c r="BZ500" s="66"/>
      <c r="CA500" s="66"/>
      <c r="CB500" s="66"/>
      <c r="CC500" s="66"/>
      <c r="CD500" s="66"/>
      <c r="CE500" s="66"/>
      <c r="CF500" s="66"/>
      <c r="CG500" s="66"/>
      <c r="CH500" s="66"/>
      <c r="CI500" s="66"/>
      <c r="CJ500" s="66"/>
      <c r="CK500" s="66"/>
      <c r="CL500" s="66"/>
      <c r="CM500" s="66"/>
      <c r="CN500" s="66"/>
      <c r="CO500" s="66"/>
      <c r="CP500" s="66"/>
      <c r="CQ500" s="66"/>
      <c r="CR500" s="66"/>
      <c r="CS500" s="66"/>
      <c r="CT500" s="66"/>
      <c r="CU500" s="66"/>
      <c r="CV500" s="66"/>
      <c r="CW500" s="66"/>
      <c r="CX500" s="66"/>
      <c r="CY500" s="66"/>
      <c r="CZ500" s="66"/>
      <c r="DA500" s="66"/>
      <c r="DB500" s="66"/>
      <c r="DC500" s="66"/>
      <c r="DD500" s="66"/>
      <c r="DE500" s="66"/>
      <c r="DF500" s="66"/>
      <c r="DG500" s="66"/>
      <c r="DH500" s="66"/>
      <c r="DI500" s="66"/>
      <c r="DJ500" s="66"/>
      <c r="DK500" s="66"/>
      <c r="DL500" s="66"/>
      <c r="DM500" s="66"/>
      <c r="DN500" s="66"/>
      <c r="DO500" s="66"/>
      <c r="DP500" s="66"/>
      <c r="DQ500" s="66"/>
      <c r="DR500" s="66"/>
      <c r="DS500" s="66"/>
      <c r="DT500" s="66"/>
      <c r="DU500" s="66"/>
      <c r="DV500" s="66"/>
      <c r="DW500" s="66"/>
      <c r="DX500" s="66"/>
      <c r="DY500" s="66"/>
      <c r="DZ500" s="66"/>
      <c r="EA500" s="66"/>
      <c r="EB500" s="66"/>
      <c r="EC500" s="66"/>
      <c r="ED500" s="66"/>
      <c r="EE500" s="66"/>
      <c r="EF500" s="66"/>
      <c r="EG500" s="66"/>
      <c r="EH500" s="66"/>
      <c r="EI500" s="66"/>
      <c r="EJ500" s="66"/>
      <c r="EK500" s="66"/>
      <c r="EL500" s="66"/>
      <c r="EM500" s="66"/>
      <c r="EN500" s="66"/>
      <c r="EO500" s="66"/>
      <c r="EP500" s="66"/>
    </row>
    <row r="501">
      <c r="A501" s="66"/>
      <c r="B501" s="66"/>
      <c r="C501" s="66"/>
      <c r="D501" s="66"/>
      <c r="E501" s="66"/>
      <c r="F501" s="66"/>
      <c r="G501" s="159"/>
      <c r="H501" s="159"/>
      <c r="I501" s="66"/>
      <c r="J501" s="160"/>
      <c r="K501" s="161"/>
      <c r="L501" s="161"/>
      <c r="M501" s="162"/>
      <c r="N501" s="162"/>
      <c r="O501" s="161"/>
      <c r="P501" s="161"/>
      <c r="Q501" s="161"/>
      <c r="R501" s="161"/>
      <c r="S501" s="163"/>
      <c r="T501" s="163"/>
      <c r="U501" s="163"/>
      <c r="V501" s="163"/>
      <c r="W501" s="164"/>
      <c r="X501" s="163"/>
      <c r="Y501" s="163"/>
      <c r="Z501" s="163"/>
      <c r="AA501" s="163"/>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c r="AZ501" s="66"/>
      <c r="BA501" s="66"/>
      <c r="BB501" s="66"/>
      <c r="BC501" s="66"/>
      <c r="BD501" s="66"/>
      <c r="BE501" s="66"/>
      <c r="BF501" s="66"/>
      <c r="BG501" s="66"/>
      <c r="BH501" s="66"/>
      <c r="BI501" s="66"/>
      <c r="BJ501" s="66"/>
      <c r="BK501" s="66"/>
      <c r="BL501" s="66"/>
      <c r="BM501" s="66"/>
      <c r="BN501" s="66"/>
      <c r="BO501" s="66"/>
      <c r="BP501" s="66"/>
      <c r="BQ501" s="66"/>
      <c r="BR501" s="66"/>
      <c r="BS501" s="66"/>
      <c r="BT501" s="66"/>
      <c r="BU501" s="66"/>
      <c r="BV501" s="66"/>
      <c r="BW501" s="66"/>
      <c r="BX501" s="66"/>
      <c r="BY501" s="66"/>
      <c r="BZ501" s="66"/>
      <c r="CA501" s="66"/>
      <c r="CB501" s="66"/>
      <c r="CC501" s="66"/>
      <c r="CD501" s="66"/>
      <c r="CE501" s="66"/>
      <c r="CF501" s="66"/>
      <c r="CG501" s="66"/>
      <c r="CH501" s="66"/>
      <c r="CI501" s="66"/>
      <c r="CJ501" s="66"/>
      <c r="CK501" s="66"/>
      <c r="CL501" s="66"/>
      <c r="CM501" s="66"/>
      <c r="CN501" s="66"/>
      <c r="CO501" s="66"/>
      <c r="CP501" s="66"/>
      <c r="CQ501" s="66"/>
      <c r="CR501" s="66"/>
      <c r="CS501" s="66"/>
      <c r="CT501" s="66"/>
      <c r="CU501" s="66"/>
      <c r="CV501" s="66"/>
      <c r="CW501" s="66"/>
      <c r="CX501" s="66"/>
      <c r="CY501" s="66"/>
      <c r="CZ501" s="66"/>
      <c r="DA501" s="66"/>
      <c r="DB501" s="66"/>
      <c r="DC501" s="66"/>
      <c r="DD501" s="66"/>
      <c r="DE501" s="66"/>
      <c r="DF501" s="66"/>
      <c r="DG501" s="66"/>
      <c r="DH501" s="66"/>
      <c r="DI501" s="66"/>
      <c r="DJ501" s="66"/>
      <c r="DK501" s="66"/>
      <c r="DL501" s="66"/>
      <c r="DM501" s="66"/>
      <c r="DN501" s="66"/>
      <c r="DO501" s="66"/>
      <c r="DP501" s="66"/>
      <c r="DQ501" s="66"/>
      <c r="DR501" s="66"/>
      <c r="DS501" s="66"/>
      <c r="DT501" s="66"/>
      <c r="DU501" s="66"/>
      <c r="DV501" s="66"/>
      <c r="DW501" s="66"/>
      <c r="DX501" s="66"/>
      <c r="DY501" s="66"/>
      <c r="DZ501" s="66"/>
      <c r="EA501" s="66"/>
      <c r="EB501" s="66"/>
      <c r="EC501" s="66"/>
      <c r="ED501" s="66"/>
      <c r="EE501" s="66"/>
      <c r="EF501" s="66"/>
      <c r="EG501" s="66"/>
      <c r="EH501" s="66"/>
      <c r="EI501" s="66"/>
      <c r="EJ501" s="66"/>
      <c r="EK501" s="66"/>
      <c r="EL501" s="66"/>
      <c r="EM501" s="66"/>
      <c r="EN501" s="66"/>
      <c r="EO501" s="66"/>
      <c r="EP501" s="66"/>
    </row>
    <row r="502">
      <c r="A502" s="66"/>
      <c r="B502" s="66"/>
      <c r="C502" s="66"/>
      <c r="D502" s="66"/>
      <c r="E502" s="66"/>
      <c r="F502" s="66"/>
      <c r="G502" s="159"/>
      <c r="H502" s="159"/>
      <c r="I502" s="66"/>
      <c r="J502" s="160"/>
      <c r="K502" s="161"/>
      <c r="L502" s="161"/>
      <c r="M502" s="162"/>
      <c r="N502" s="162"/>
      <c r="O502" s="161"/>
      <c r="P502" s="161"/>
      <c r="Q502" s="161"/>
      <c r="R502" s="161"/>
      <c r="S502" s="163"/>
      <c r="T502" s="163"/>
      <c r="U502" s="163"/>
      <c r="V502" s="163"/>
      <c r="W502" s="164"/>
      <c r="X502" s="163"/>
      <c r="Y502" s="163"/>
      <c r="Z502" s="163"/>
      <c r="AA502" s="163"/>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c r="AZ502" s="66"/>
      <c r="BA502" s="66"/>
      <c r="BB502" s="66"/>
      <c r="BC502" s="66"/>
      <c r="BD502" s="66"/>
      <c r="BE502" s="66"/>
      <c r="BF502" s="66"/>
      <c r="BG502" s="66"/>
      <c r="BH502" s="66"/>
      <c r="BI502" s="66"/>
      <c r="BJ502" s="66"/>
      <c r="BK502" s="66"/>
      <c r="BL502" s="66"/>
      <c r="BM502" s="66"/>
      <c r="BN502" s="66"/>
      <c r="BO502" s="66"/>
      <c r="BP502" s="66"/>
      <c r="BQ502" s="66"/>
      <c r="BR502" s="66"/>
      <c r="BS502" s="66"/>
      <c r="BT502" s="66"/>
      <c r="BU502" s="66"/>
      <c r="BV502" s="66"/>
      <c r="BW502" s="66"/>
      <c r="BX502" s="66"/>
      <c r="BY502" s="66"/>
      <c r="BZ502" s="66"/>
      <c r="CA502" s="66"/>
      <c r="CB502" s="66"/>
      <c r="CC502" s="66"/>
      <c r="CD502" s="66"/>
      <c r="CE502" s="66"/>
      <c r="CF502" s="66"/>
      <c r="CG502" s="66"/>
      <c r="CH502" s="66"/>
      <c r="CI502" s="66"/>
      <c r="CJ502" s="66"/>
      <c r="CK502" s="66"/>
      <c r="CL502" s="66"/>
      <c r="CM502" s="66"/>
      <c r="CN502" s="66"/>
      <c r="CO502" s="66"/>
      <c r="CP502" s="66"/>
      <c r="CQ502" s="66"/>
      <c r="CR502" s="66"/>
      <c r="CS502" s="66"/>
      <c r="CT502" s="66"/>
      <c r="CU502" s="66"/>
      <c r="CV502" s="66"/>
      <c r="CW502" s="66"/>
      <c r="CX502" s="66"/>
      <c r="CY502" s="66"/>
      <c r="CZ502" s="66"/>
      <c r="DA502" s="66"/>
      <c r="DB502" s="66"/>
      <c r="DC502" s="66"/>
      <c r="DD502" s="66"/>
      <c r="DE502" s="66"/>
      <c r="DF502" s="66"/>
      <c r="DG502" s="66"/>
      <c r="DH502" s="66"/>
      <c r="DI502" s="66"/>
      <c r="DJ502" s="66"/>
      <c r="DK502" s="66"/>
      <c r="DL502" s="66"/>
      <c r="DM502" s="66"/>
      <c r="DN502" s="66"/>
      <c r="DO502" s="66"/>
      <c r="DP502" s="66"/>
      <c r="DQ502" s="66"/>
      <c r="DR502" s="66"/>
      <c r="DS502" s="66"/>
      <c r="DT502" s="66"/>
      <c r="DU502" s="66"/>
      <c r="DV502" s="66"/>
      <c r="DW502" s="66"/>
      <c r="DX502" s="66"/>
      <c r="DY502" s="66"/>
      <c r="DZ502" s="66"/>
      <c r="EA502" s="66"/>
      <c r="EB502" s="66"/>
      <c r="EC502" s="66"/>
      <c r="ED502" s="66"/>
      <c r="EE502" s="66"/>
      <c r="EF502" s="66"/>
      <c r="EG502" s="66"/>
      <c r="EH502" s="66"/>
      <c r="EI502" s="66"/>
      <c r="EJ502" s="66"/>
      <c r="EK502" s="66"/>
      <c r="EL502" s="66"/>
      <c r="EM502" s="66"/>
      <c r="EN502" s="66"/>
      <c r="EO502" s="66"/>
      <c r="EP502" s="66"/>
    </row>
    <row r="503">
      <c r="A503" s="66"/>
      <c r="B503" s="66"/>
      <c r="C503" s="66"/>
      <c r="D503" s="66"/>
      <c r="E503" s="66"/>
      <c r="F503" s="66"/>
      <c r="G503" s="159"/>
      <c r="H503" s="159"/>
      <c r="I503" s="66"/>
      <c r="J503" s="160"/>
      <c r="K503" s="161"/>
      <c r="L503" s="161"/>
      <c r="M503" s="162"/>
      <c r="N503" s="162"/>
      <c r="O503" s="161"/>
      <c r="P503" s="161"/>
      <c r="Q503" s="161"/>
      <c r="R503" s="161"/>
      <c r="S503" s="163"/>
      <c r="T503" s="163"/>
      <c r="U503" s="163"/>
      <c r="V503" s="163"/>
      <c r="W503" s="164"/>
      <c r="X503" s="163"/>
      <c r="Y503" s="163"/>
      <c r="Z503" s="163"/>
      <c r="AA503" s="163"/>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c r="AZ503" s="66"/>
      <c r="BA503" s="66"/>
      <c r="BB503" s="66"/>
      <c r="BC503" s="66"/>
      <c r="BD503" s="66"/>
      <c r="BE503" s="66"/>
      <c r="BF503" s="66"/>
      <c r="BG503" s="66"/>
      <c r="BH503" s="66"/>
      <c r="BI503" s="66"/>
      <c r="BJ503" s="66"/>
      <c r="BK503" s="66"/>
      <c r="BL503" s="66"/>
      <c r="BM503" s="66"/>
      <c r="BN503" s="66"/>
      <c r="BO503" s="66"/>
      <c r="BP503" s="66"/>
      <c r="BQ503" s="66"/>
      <c r="BR503" s="66"/>
      <c r="BS503" s="66"/>
      <c r="BT503" s="66"/>
      <c r="BU503" s="66"/>
      <c r="BV503" s="66"/>
      <c r="BW503" s="66"/>
      <c r="BX503" s="66"/>
      <c r="BY503" s="66"/>
      <c r="BZ503" s="66"/>
      <c r="CA503" s="66"/>
      <c r="CB503" s="66"/>
      <c r="CC503" s="66"/>
      <c r="CD503" s="66"/>
      <c r="CE503" s="66"/>
      <c r="CF503" s="66"/>
      <c r="CG503" s="66"/>
      <c r="CH503" s="66"/>
      <c r="CI503" s="66"/>
      <c r="CJ503" s="66"/>
      <c r="CK503" s="66"/>
      <c r="CL503" s="66"/>
      <c r="CM503" s="66"/>
      <c r="CN503" s="66"/>
      <c r="CO503" s="66"/>
      <c r="CP503" s="66"/>
      <c r="CQ503" s="66"/>
      <c r="CR503" s="66"/>
      <c r="CS503" s="66"/>
      <c r="CT503" s="66"/>
      <c r="CU503" s="66"/>
      <c r="CV503" s="66"/>
      <c r="CW503" s="66"/>
      <c r="CX503" s="66"/>
      <c r="CY503" s="66"/>
      <c r="CZ503" s="66"/>
      <c r="DA503" s="66"/>
      <c r="DB503" s="66"/>
      <c r="DC503" s="66"/>
      <c r="DD503" s="66"/>
      <c r="DE503" s="66"/>
      <c r="DF503" s="66"/>
      <c r="DG503" s="66"/>
      <c r="DH503" s="66"/>
      <c r="DI503" s="66"/>
      <c r="DJ503" s="66"/>
      <c r="DK503" s="66"/>
      <c r="DL503" s="66"/>
      <c r="DM503" s="66"/>
      <c r="DN503" s="66"/>
      <c r="DO503" s="66"/>
      <c r="DP503" s="66"/>
      <c r="DQ503" s="66"/>
      <c r="DR503" s="66"/>
      <c r="DS503" s="66"/>
      <c r="DT503" s="66"/>
      <c r="DU503" s="66"/>
      <c r="DV503" s="66"/>
      <c r="DW503" s="66"/>
      <c r="DX503" s="66"/>
      <c r="DY503" s="66"/>
      <c r="DZ503" s="66"/>
      <c r="EA503" s="66"/>
      <c r="EB503" s="66"/>
      <c r="EC503" s="66"/>
      <c r="ED503" s="66"/>
      <c r="EE503" s="66"/>
      <c r="EF503" s="66"/>
      <c r="EG503" s="66"/>
      <c r="EH503" s="66"/>
      <c r="EI503" s="66"/>
      <c r="EJ503" s="66"/>
      <c r="EK503" s="66"/>
      <c r="EL503" s="66"/>
      <c r="EM503" s="66"/>
      <c r="EN503" s="66"/>
      <c r="EO503" s="66"/>
      <c r="EP503" s="66"/>
    </row>
    <row r="504">
      <c r="A504" s="66"/>
      <c r="B504" s="66"/>
      <c r="C504" s="66"/>
      <c r="D504" s="66"/>
      <c r="E504" s="66"/>
      <c r="F504" s="66"/>
      <c r="G504" s="159"/>
      <c r="H504" s="159"/>
      <c r="I504" s="66"/>
      <c r="J504" s="160"/>
      <c r="K504" s="161"/>
      <c r="L504" s="161"/>
      <c r="M504" s="162"/>
      <c r="N504" s="162"/>
      <c r="O504" s="161"/>
      <c r="P504" s="161"/>
      <c r="Q504" s="161"/>
      <c r="R504" s="161"/>
      <c r="S504" s="163"/>
      <c r="T504" s="163"/>
      <c r="U504" s="163"/>
      <c r="V504" s="163"/>
      <c r="W504" s="164"/>
      <c r="X504" s="163"/>
      <c r="Y504" s="163"/>
      <c r="Z504" s="163"/>
      <c r="AA504" s="163"/>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c r="AZ504" s="66"/>
      <c r="BA504" s="66"/>
      <c r="BB504" s="66"/>
      <c r="BC504" s="66"/>
      <c r="BD504" s="66"/>
      <c r="BE504" s="66"/>
      <c r="BF504" s="66"/>
      <c r="BG504" s="66"/>
      <c r="BH504" s="66"/>
      <c r="BI504" s="66"/>
      <c r="BJ504" s="66"/>
      <c r="BK504" s="66"/>
      <c r="BL504" s="66"/>
      <c r="BM504" s="66"/>
      <c r="BN504" s="66"/>
      <c r="BO504" s="66"/>
      <c r="BP504" s="66"/>
      <c r="BQ504" s="66"/>
      <c r="BR504" s="66"/>
      <c r="BS504" s="66"/>
      <c r="BT504" s="66"/>
      <c r="BU504" s="66"/>
      <c r="BV504" s="66"/>
      <c r="BW504" s="66"/>
      <c r="BX504" s="66"/>
      <c r="BY504" s="66"/>
      <c r="BZ504" s="66"/>
      <c r="CA504" s="66"/>
      <c r="CB504" s="66"/>
      <c r="CC504" s="66"/>
      <c r="CD504" s="66"/>
      <c r="CE504" s="66"/>
      <c r="CF504" s="66"/>
      <c r="CG504" s="66"/>
      <c r="CH504" s="66"/>
      <c r="CI504" s="66"/>
      <c r="CJ504" s="66"/>
      <c r="CK504" s="66"/>
      <c r="CL504" s="66"/>
      <c r="CM504" s="66"/>
      <c r="CN504" s="66"/>
      <c r="CO504" s="66"/>
      <c r="CP504" s="66"/>
      <c r="CQ504" s="66"/>
      <c r="CR504" s="66"/>
      <c r="CS504" s="66"/>
      <c r="CT504" s="66"/>
      <c r="CU504" s="66"/>
      <c r="CV504" s="66"/>
      <c r="CW504" s="66"/>
      <c r="CX504" s="66"/>
      <c r="CY504" s="66"/>
      <c r="CZ504" s="66"/>
      <c r="DA504" s="66"/>
      <c r="DB504" s="66"/>
      <c r="DC504" s="66"/>
      <c r="DD504" s="66"/>
      <c r="DE504" s="66"/>
      <c r="DF504" s="66"/>
      <c r="DG504" s="66"/>
      <c r="DH504" s="66"/>
      <c r="DI504" s="66"/>
      <c r="DJ504" s="66"/>
      <c r="DK504" s="66"/>
      <c r="DL504" s="66"/>
      <c r="DM504" s="66"/>
      <c r="DN504" s="66"/>
      <c r="DO504" s="66"/>
      <c r="DP504" s="66"/>
      <c r="DQ504" s="66"/>
      <c r="DR504" s="66"/>
      <c r="DS504" s="66"/>
      <c r="DT504" s="66"/>
      <c r="DU504" s="66"/>
      <c r="DV504" s="66"/>
      <c r="DW504" s="66"/>
      <c r="DX504" s="66"/>
      <c r="DY504" s="66"/>
      <c r="DZ504" s="66"/>
      <c r="EA504" s="66"/>
      <c r="EB504" s="66"/>
      <c r="EC504" s="66"/>
      <c r="ED504" s="66"/>
      <c r="EE504" s="66"/>
      <c r="EF504" s="66"/>
      <c r="EG504" s="66"/>
      <c r="EH504" s="66"/>
      <c r="EI504" s="66"/>
      <c r="EJ504" s="66"/>
      <c r="EK504" s="66"/>
      <c r="EL504" s="66"/>
      <c r="EM504" s="66"/>
      <c r="EN504" s="66"/>
      <c r="EO504" s="66"/>
      <c r="EP504" s="66"/>
    </row>
    <row r="505">
      <c r="A505" s="66"/>
      <c r="B505" s="66"/>
      <c r="C505" s="66"/>
      <c r="D505" s="66"/>
      <c r="E505" s="66"/>
      <c r="F505" s="66"/>
      <c r="G505" s="159"/>
      <c r="H505" s="159"/>
      <c r="I505" s="66"/>
      <c r="J505" s="160"/>
      <c r="K505" s="161"/>
      <c r="L505" s="161"/>
      <c r="M505" s="162"/>
      <c r="N505" s="162"/>
      <c r="O505" s="161"/>
      <c r="P505" s="161"/>
      <c r="Q505" s="161"/>
      <c r="R505" s="161"/>
      <c r="S505" s="163"/>
      <c r="T505" s="163"/>
      <c r="U505" s="163"/>
      <c r="V505" s="163"/>
      <c r="W505" s="164"/>
      <c r="X505" s="163"/>
      <c r="Y505" s="163"/>
      <c r="Z505" s="163"/>
      <c r="AA505" s="163"/>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c r="AZ505" s="66"/>
      <c r="BA505" s="66"/>
      <c r="BB505" s="66"/>
      <c r="BC505" s="66"/>
      <c r="BD505" s="66"/>
      <c r="BE505" s="66"/>
      <c r="BF505" s="66"/>
      <c r="BG505" s="66"/>
      <c r="BH505" s="66"/>
      <c r="BI505" s="66"/>
      <c r="BJ505" s="66"/>
      <c r="BK505" s="66"/>
      <c r="BL505" s="66"/>
      <c r="BM505" s="66"/>
      <c r="BN505" s="66"/>
      <c r="BO505" s="66"/>
      <c r="BP505" s="66"/>
      <c r="BQ505" s="66"/>
      <c r="BR505" s="66"/>
      <c r="BS505" s="66"/>
      <c r="BT505" s="66"/>
      <c r="BU505" s="66"/>
      <c r="BV505" s="66"/>
      <c r="BW505" s="66"/>
      <c r="BX505" s="66"/>
      <c r="BY505" s="66"/>
      <c r="BZ505" s="66"/>
      <c r="CA505" s="66"/>
      <c r="CB505" s="66"/>
      <c r="CC505" s="66"/>
      <c r="CD505" s="66"/>
      <c r="CE505" s="66"/>
      <c r="CF505" s="66"/>
      <c r="CG505" s="66"/>
      <c r="CH505" s="66"/>
      <c r="CI505" s="66"/>
      <c r="CJ505" s="66"/>
      <c r="CK505" s="66"/>
      <c r="CL505" s="66"/>
      <c r="CM505" s="66"/>
      <c r="CN505" s="66"/>
      <c r="CO505" s="66"/>
      <c r="CP505" s="66"/>
      <c r="CQ505" s="66"/>
      <c r="CR505" s="66"/>
      <c r="CS505" s="66"/>
      <c r="CT505" s="66"/>
      <c r="CU505" s="66"/>
      <c r="CV505" s="66"/>
      <c r="CW505" s="66"/>
      <c r="CX505" s="66"/>
      <c r="CY505" s="66"/>
      <c r="CZ505" s="66"/>
      <c r="DA505" s="66"/>
      <c r="DB505" s="66"/>
      <c r="DC505" s="66"/>
      <c r="DD505" s="66"/>
      <c r="DE505" s="66"/>
      <c r="DF505" s="66"/>
      <c r="DG505" s="66"/>
      <c r="DH505" s="66"/>
      <c r="DI505" s="66"/>
      <c r="DJ505" s="66"/>
      <c r="DK505" s="66"/>
      <c r="DL505" s="66"/>
      <c r="DM505" s="66"/>
      <c r="DN505" s="66"/>
      <c r="DO505" s="66"/>
      <c r="DP505" s="66"/>
      <c r="DQ505" s="66"/>
      <c r="DR505" s="66"/>
      <c r="DS505" s="66"/>
      <c r="DT505" s="66"/>
      <c r="DU505" s="66"/>
      <c r="DV505" s="66"/>
      <c r="DW505" s="66"/>
      <c r="DX505" s="66"/>
      <c r="DY505" s="66"/>
      <c r="DZ505" s="66"/>
      <c r="EA505" s="66"/>
      <c r="EB505" s="66"/>
      <c r="EC505" s="66"/>
      <c r="ED505" s="66"/>
      <c r="EE505" s="66"/>
      <c r="EF505" s="66"/>
      <c r="EG505" s="66"/>
      <c r="EH505" s="66"/>
      <c r="EI505" s="66"/>
      <c r="EJ505" s="66"/>
      <c r="EK505" s="66"/>
      <c r="EL505" s="66"/>
      <c r="EM505" s="66"/>
      <c r="EN505" s="66"/>
      <c r="EO505" s="66"/>
      <c r="EP505" s="66"/>
    </row>
    <row r="506">
      <c r="A506" s="66"/>
      <c r="B506" s="66"/>
      <c r="C506" s="66"/>
      <c r="D506" s="66"/>
      <c r="E506" s="66"/>
      <c r="F506" s="66"/>
      <c r="G506" s="159"/>
      <c r="H506" s="159"/>
      <c r="I506" s="66"/>
      <c r="J506" s="160"/>
      <c r="K506" s="161"/>
      <c r="L506" s="161"/>
      <c r="M506" s="162"/>
      <c r="N506" s="162"/>
      <c r="O506" s="161"/>
      <c r="P506" s="161"/>
      <c r="Q506" s="161"/>
      <c r="R506" s="161"/>
      <c r="S506" s="163"/>
      <c r="T506" s="163"/>
      <c r="U506" s="163"/>
      <c r="V506" s="163"/>
      <c r="W506" s="164"/>
      <c r="X506" s="163"/>
      <c r="Y506" s="163"/>
      <c r="Z506" s="163"/>
      <c r="AA506" s="163"/>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c r="AZ506" s="66"/>
      <c r="BA506" s="66"/>
      <c r="BB506" s="66"/>
      <c r="BC506" s="66"/>
      <c r="BD506" s="66"/>
      <c r="BE506" s="66"/>
      <c r="BF506" s="66"/>
      <c r="BG506" s="66"/>
      <c r="BH506" s="66"/>
      <c r="BI506" s="66"/>
      <c r="BJ506" s="66"/>
      <c r="BK506" s="66"/>
      <c r="BL506" s="66"/>
      <c r="BM506" s="66"/>
      <c r="BN506" s="66"/>
      <c r="BO506" s="66"/>
      <c r="BP506" s="66"/>
      <c r="BQ506" s="66"/>
      <c r="BR506" s="66"/>
      <c r="BS506" s="66"/>
      <c r="BT506" s="66"/>
      <c r="BU506" s="66"/>
      <c r="BV506" s="66"/>
      <c r="BW506" s="66"/>
      <c r="BX506" s="66"/>
      <c r="BY506" s="66"/>
      <c r="BZ506" s="66"/>
      <c r="CA506" s="66"/>
      <c r="CB506" s="66"/>
      <c r="CC506" s="66"/>
      <c r="CD506" s="66"/>
      <c r="CE506" s="66"/>
      <c r="CF506" s="66"/>
      <c r="CG506" s="66"/>
      <c r="CH506" s="66"/>
      <c r="CI506" s="66"/>
      <c r="CJ506" s="66"/>
      <c r="CK506" s="66"/>
      <c r="CL506" s="66"/>
      <c r="CM506" s="66"/>
      <c r="CN506" s="66"/>
      <c r="CO506" s="66"/>
      <c r="CP506" s="66"/>
      <c r="CQ506" s="66"/>
      <c r="CR506" s="66"/>
      <c r="CS506" s="66"/>
      <c r="CT506" s="66"/>
      <c r="CU506" s="66"/>
      <c r="CV506" s="66"/>
      <c r="CW506" s="66"/>
      <c r="CX506" s="66"/>
      <c r="CY506" s="66"/>
      <c r="CZ506" s="66"/>
      <c r="DA506" s="66"/>
      <c r="DB506" s="66"/>
      <c r="DC506" s="66"/>
      <c r="DD506" s="66"/>
      <c r="DE506" s="66"/>
      <c r="DF506" s="66"/>
      <c r="DG506" s="66"/>
      <c r="DH506" s="66"/>
      <c r="DI506" s="66"/>
      <c r="DJ506" s="66"/>
      <c r="DK506" s="66"/>
      <c r="DL506" s="66"/>
      <c r="DM506" s="66"/>
      <c r="DN506" s="66"/>
      <c r="DO506" s="66"/>
      <c r="DP506" s="66"/>
      <c r="DQ506" s="66"/>
      <c r="DR506" s="66"/>
      <c r="DS506" s="66"/>
      <c r="DT506" s="66"/>
      <c r="DU506" s="66"/>
      <c r="DV506" s="66"/>
      <c r="DW506" s="66"/>
      <c r="DX506" s="66"/>
      <c r="DY506" s="66"/>
      <c r="DZ506" s="66"/>
      <c r="EA506" s="66"/>
      <c r="EB506" s="66"/>
      <c r="EC506" s="66"/>
      <c r="ED506" s="66"/>
      <c r="EE506" s="66"/>
      <c r="EF506" s="66"/>
      <c r="EG506" s="66"/>
      <c r="EH506" s="66"/>
      <c r="EI506" s="66"/>
      <c r="EJ506" s="66"/>
      <c r="EK506" s="66"/>
      <c r="EL506" s="66"/>
      <c r="EM506" s="66"/>
      <c r="EN506" s="66"/>
      <c r="EO506" s="66"/>
      <c r="EP506" s="66"/>
    </row>
    <row r="507">
      <c r="A507" s="66"/>
      <c r="B507" s="66"/>
      <c r="C507" s="66"/>
      <c r="D507" s="66"/>
      <c r="E507" s="66"/>
      <c r="F507" s="66"/>
      <c r="G507" s="159"/>
      <c r="H507" s="159"/>
      <c r="I507" s="66"/>
      <c r="J507" s="160"/>
      <c r="K507" s="161"/>
      <c r="L507" s="161"/>
      <c r="M507" s="162"/>
      <c r="N507" s="162"/>
      <c r="O507" s="161"/>
      <c r="P507" s="161"/>
      <c r="Q507" s="161"/>
      <c r="R507" s="161"/>
      <c r="S507" s="163"/>
      <c r="T507" s="163"/>
      <c r="U507" s="163"/>
      <c r="V507" s="163"/>
      <c r="W507" s="164"/>
      <c r="X507" s="163"/>
      <c r="Y507" s="163"/>
      <c r="Z507" s="163"/>
      <c r="AA507" s="163"/>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c r="AZ507" s="66"/>
      <c r="BA507" s="66"/>
      <c r="BB507" s="66"/>
      <c r="BC507" s="66"/>
      <c r="BD507" s="66"/>
      <c r="BE507" s="66"/>
      <c r="BF507" s="66"/>
      <c r="BG507" s="66"/>
      <c r="BH507" s="66"/>
      <c r="BI507" s="66"/>
      <c r="BJ507" s="66"/>
      <c r="BK507" s="66"/>
      <c r="BL507" s="66"/>
      <c r="BM507" s="66"/>
      <c r="BN507" s="66"/>
      <c r="BO507" s="66"/>
      <c r="BP507" s="66"/>
      <c r="BQ507" s="66"/>
      <c r="BR507" s="66"/>
      <c r="BS507" s="66"/>
      <c r="BT507" s="66"/>
      <c r="BU507" s="66"/>
      <c r="BV507" s="66"/>
      <c r="BW507" s="66"/>
      <c r="BX507" s="66"/>
      <c r="BY507" s="66"/>
      <c r="BZ507" s="66"/>
      <c r="CA507" s="66"/>
      <c r="CB507" s="66"/>
      <c r="CC507" s="66"/>
      <c r="CD507" s="66"/>
      <c r="CE507" s="66"/>
      <c r="CF507" s="66"/>
      <c r="CG507" s="66"/>
      <c r="CH507" s="66"/>
      <c r="CI507" s="66"/>
      <c r="CJ507" s="66"/>
      <c r="CK507" s="66"/>
      <c r="CL507" s="66"/>
      <c r="CM507" s="66"/>
      <c r="CN507" s="66"/>
      <c r="CO507" s="66"/>
      <c r="CP507" s="66"/>
      <c r="CQ507" s="66"/>
      <c r="CR507" s="66"/>
      <c r="CS507" s="66"/>
      <c r="CT507" s="66"/>
      <c r="CU507" s="66"/>
      <c r="CV507" s="66"/>
      <c r="CW507" s="66"/>
      <c r="CX507" s="66"/>
      <c r="CY507" s="66"/>
      <c r="CZ507" s="66"/>
      <c r="DA507" s="66"/>
      <c r="DB507" s="66"/>
      <c r="DC507" s="66"/>
      <c r="DD507" s="66"/>
      <c r="DE507" s="66"/>
      <c r="DF507" s="66"/>
      <c r="DG507" s="66"/>
      <c r="DH507" s="66"/>
      <c r="DI507" s="66"/>
      <c r="DJ507" s="66"/>
      <c r="DK507" s="66"/>
      <c r="DL507" s="66"/>
      <c r="DM507" s="66"/>
      <c r="DN507" s="66"/>
      <c r="DO507" s="66"/>
      <c r="DP507" s="66"/>
      <c r="DQ507" s="66"/>
      <c r="DR507" s="66"/>
      <c r="DS507" s="66"/>
      <c r="DT507" s="66"/>
      <c r="DU507" s="66"/>
      <c r="DV507" s="66"/>
      <c r="DW507" s="66"/>
      <c r="DX507" s="66"/>
      <c r="DY507" s="66"/>
      <c r="DZ507" s="66"/>
      <c r="EA507" s="66"/>
      <c r="EB507" s="66"/>
      <c r="EC507" s="66"/>
      <c r="ED507" s="66"/>
      <c r="EE507" s="66"/>
      <c r="EF507" s="66"/>
      <c r="EG507" s="66"/>
      <c r="EH507" s="66"/>
      <c r="EI507" s="66"/>
      <c r="EJ507" s="66"/>
      <c r="EK507" s="66"/>
      <c r="EL507" s="66"/>
      <c r="EM507" s="66"/>
      <c r="EN507" s="66"/>
      <c r="EO507" s="66"/>
      <c r="EP507" s="66"/>
    </row>
    <row r="508">
      <c r="A508" s="66"/>
      <c r="B508" s="66"/>
      <c r="C508" s="66"/>
      <c r="D508" s="66"/>
      <c r="E508" s="66"/>
      <c r="F508" s="66"/>
      <c r="G508" s="159"/>
      <c r="H508" s="159"/>
      <c r="I508" s="66"/>
      <c r="J508" s="160"/>
      <c r="K508" s="161"/>
      <c r="L508" s="161"/>
      <c r="M508" s="162"/>
      <c r="N508" s="162"/>
      <c r="O508" s="161"/>
      <c r="P508" s="161"/>
      <c r="Q508" s="161"/>
      <c r="R508" s="161"/>
      <c r="S508" s="163"/>
      <c r="T508" s="163"/>
      <c r="U508" s="163"/>
      <c r="V508" s="163"/>
      <c r="W508" s="164"/>
      <c r="X508" s="163"/>
      <c r="Y508" s="163"/>
      <c r="Z508" s="163"/>
      <c r="AA508" s="163"/>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c r="AZ508" s="66"/>
      <c r="BA508" s="66"/>
      <c r="BB508" s="66"/>
      <c r="BC508" s="66"/>
      <c r="BD508" s="66"/>
      <c r="BE508" s="66"/>
      <c r="BF508" s="66"/>
      <c r="BG508" s="66"/>
      <c r="BH508" s="66"/>
      <c r="BI508" s="66"/>
      <c r="BJ508" s="66"/>
      <c r="BK508" s="66"/>
      <c r="BL508" s="66"/>
      <c r="BM508" s="66"/>
      <c r="BN508" s="66"/>
      <c r="BO508" s="66"/>
      <c r="BP508" s="66"/>
      <c r="BQ508" s="66"/>
      <c r="BR508" s="66"/>
      <c r="BS508" s="66"/>
      <c r="BT508" s="66"/>
      <c r="BU508" s="66"/>
      <c r="BV508" s="66"/>
      <c r="BW508" s="66"/>
      <c r="BX508" s="66"/>
      <c r="BY508" s="66"/>
      <c r="BZ508" s="66"/>
      <c r="CA508" s="66"/>
      <c r="CB508" s="66"/>
      <c r="CC508" s="66"/>
      <c r="CD508" s="66"/>
      <c r="CE508" s="66"/>
      <c r="CF508" s="66"/>
      <c r="CG508" s="66"/>
      <c r="CH508" s="66"/>
      <c r="CI508" s="66"/>
      <c r="CJ508" s="66"/>
      <c r="CK508" s="66"/>
      <c r="CL508" s="66"/>
      <c r="CM508" s="66"/>
      <c r="CN508" s="66"/>
      <c r="CO508" s="66"/>
      <c r="CP508" s="66"/>
      <c r="CQ508" s="66"/>
      <c r="CR508" s="66"/>
      <c r="CS508" s="66"/>
      <c r="CT508" s="66"/>
      <c r="CU508" s="66"/>
      <c r="CV508" s="66"/>
      <c r="CW508" s="66"/>
      <c r="CX508" s="66"/>
      <c r="CY508" s="66"/>
      <c r="CZ508" s="66"/>
      <c r="DA508" s="66"/>
      <c r="DB508" s="66"/>
      <c r="DC508" s="66"/>
      <c r="DD508" s="66"/>
      <c r="DE508" s="66"/>
      <c r="DF508" s="66"/>
      <c r="DG508" s="66"/>
      <c r="DH508" s="66"/>
      <c r="DI508" s="66"/>
      <c r="DJ508" s="66"/>
      <c r="DK508" s="66"/>
      <c r="DL508" s="66"/>
      <c r="DM508" s="66"/>
      <c r="DN508" s="66"/>
      <c r="DO508" s="66"/>
      <c r="DP508" s="66"/>
      <c r="DQ508" s="66"/>
      <c r="DR508" s="66"/>
      <c r="DS508" s="66"/>
      <c r="DT508" s="66"/>
      <c r="DU508" s="66"/>
      <c r="DV508" s="66"/>
      <c r="DW508" s="66"/>
      <c r="DX508" s="66"/>
      <c r="DY508" s="66"/>
      <c r="DZ508" s="66"/>
      <c r="EA508" s="66"/>
      <c r="EB508" s="66"/>
      <c r="EC508" s="66"/>
      <c r="ED508" s="66"/>
      <c r="EE508" s="66"/>
      <c r="EF508" s="66"/>
      <c r="EG508" s="66"/>
      <c r="EH508" s="66"/>
      <c r="EI508" s="66"/>
      <c r="EJ508" s="66"/>
      <c r="EK508" s="66"/>
      <c r="EL508" s="66"/>
      <c r="EM508" s="66"/>
      <c r="EN508" s="66"/>
      <c r="EO508" s="66"/>
      <c r="EP508" s="66"/>
    </row>
    <row r="509">
      <c r="A509" s="66"/>
      <c r="B509" s="66"/>
      <c r="C509" s="66"/>
      <c r="D509" s="66"/>
      <c r="E509" s="66"/>
      <c r="F509" s="66"/>
      <c r="G509" s="159"/>
      <c r="H509" s="159"/>
      <c r="I509" s="66"/>
      <c r="J509" s="160"/>
      <c r="K509" s="161"/>
      <c r="L509" s="161"/>
      <c r="M509" s="162"/>
      <c r="N509" s="162"/>
      <c r="O509" s="161"/>
      <c r="P509" s="161"/>
      <c r="Q509" s="161"/>
      <c r="R509" s="161"/>
      <c r="S509" s="163"/>
      <c r="T509" s="163"/>
      <c r="U509" s="163"/>
      <c r="V509" s="163"/>
      <c r="W509" s="164"/>
      <c r="X509" s="163"/>
      <c r="Y509" s="163"/>
      <c r="Z509" s="163"/>
      <c r="AA509" s="163"/>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X509" s="66"/>
      <c r="AY509" s="66"/>
      <c r="AZ509" s="66"/>
      <c r="BA509" s="66"/>
      <c r="BB509" s="66"/>
      <c r="BC509" s="66"/>
      <c r="BD509" s="66"/>
      <c r="BE509" s="66"/>
      <c r="BF509" s="66"/>
      <c r="BG509" s="66"/>
      <c r="BH509" s="66"/>
      <c r="BI509" s="66"/>
      <c r="BJ509" s="66"/>
      <c r="BK509" s="66"/>
      <c r="BL509" s="66"/>
      <c r="BM509" s="66"/>
      <c r="BN509" s="66"/>
      <c r="BO509" s="66"/>
      <c r="BP509" s="66"/>
      <c r="BQ509" s="66"/>
      <c r="BR509" s="66"/>
      <c r="BS509" s="66"/>
      <c r="BT509" s="66"/>
      <c r="BU509" s="66"/>
      <c r="BV509" s="66"/>
      <c r="BW509" s="66"/>
      <c r="BX509" s="66"/>
      <c r="BY509" s="66"/>
      <c r="BZ509" s="66"/>
      <c r="CA509" s="66"/>
      <c r="CB509" s="66"/>
      <c r="CC509" s="66"/>
      <c r="CD509" s="66"/>
      <c r="CE509" s="66"/>
      <c r="CF509" s="66"/>
      <c r="CG509" s="66"/>
      <c r="CH509" s="66"/>
      <c r="CI509" s="66"/>
      <c r="CJ509" s="66"/>
      <c r="CK509" s="66"/>
      <c r="CL509" s="66"/>
      <c r="CM509" s="66"/>
      <c r="CN509" s="66"/>
      <c r="CO509" s="66"/>
      <c r="CP509" s="66"/>
      <c r="CQ509" s="66"/>
      <c r="CR509" s="66"/>
      <c r="CS509" s="66"/>
      <c r="CT509" s="66"/>
      <c r="CU509" s="66"/>
      <c r="CV509" s="66"/>
      <c r="CW509" s="66"/>
      <c r="CX509" s="66"/>
      <c r="CY509" s="66"/>
      <c r="CZ509" s="66"/>
      <c r="DA509" s="66"/>
      <c r="DB509" s="66"/>
      <c r="DC509" s="66"/>
      <c r="DD509" s="66"/>
      <c r="DE509" s="66"/>
      <c r="DF509" s="66"/>
      <c r="DG509" s="66"/>
      <c r="DH509" s="66"/>
      <c r="DI509" s="66"/>
      <c r="DJ509" s="66"/>
      <c r="DK509" s="66"/>
      <c r="DL509" s="66"/>
      <c r="DM509" s="66"/>
      <c r="DN509" s="66"/>
      <c r="DO509" s="66"/>
      <c r="DP509" s="66"/>
      <c r="DQ509" s="66"/>
      <c r="DR509" s="66"/>
      <c r="DS509" s="66"/>
      <c r="DT509" s="66"/>
      <c r="DU509" s="66"/>
      <c r="DV509" s="66"/>
      <c r="DW509" s="66"/>
      <c r="DX509" s="66"/>
      <c r="DY509" s="66"/>
      <c r="DZ509" s="66"/>
      <c r="EA509" s="66"/>
      <c r="EB509" s="66"/>
      <c r="EC509" s="66"/>
      <c r="ED509" s="66"/>
      <c r="EE509" s="66"/>
      <c r="EF509" s="66"/>
      <c r="EG509" s="66"/>
      <c r="EH509" s="66"/>
      <c r="EI509" s="66"/>
      <c r="EJ509" s="66"/>
      <c r="EK509" s="66"/>
      <c r="EL509" s="66"/>
      <c r="EM509" s="66"/>
      <c r="EN509" s="66"/>
      <c r="EO509" s="66"/>
      <c r="EP509" s="66"/>
    </row>
    <row r="510">
      <c r="A510" s="66"/>
      <c r="B510" s="66"/>
      <c r="C510" s="66"/>
      <c r="D510" s="66"/>
      <c r="E510" s="66"/>
      <c r="F510" s="66"/>
      <c r="G510" s="159"/>
      <c r="H510" s="159"/>
      <c r="I510" s="66"/>
      <c r="J510" s="160"/>
      <c r="K510" s="161"/>
      <c r="L510" s="161"/>
      <c r="M510" s="162"/>
      <c r="N510" s="162"/>
      <c r="O510" s="161"/>
      <c r="P510" s="161"/>
      <c r="Q510" s="161"/>
      <c r="R510" s="161"/>
      <c r="S510" s="163"/>
      <c r="T510" s="163"/>
      <c r="U510" s="163"/>
      <c r="V510" s="163"/>
      <c r="W510" s="164"/>
      <c r="X510" s="163"/>
      <c r="Y510" s="163"/>
      <c r="Z510" s="163"/>
      <c r="AA510" s="163"/>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c r="AZ510" s="66"/>
      <c r="BA510" s="66"/>
      <c r="BB510" s="66"/>
      <c r="BC510" s="66"/>
      <c r="BD510" s="66"/>
      <c r="BE510" s="66"/>
      <c r="BF510" s="66"/>
      <c r="BG510" s="66"/>
      <c r="BH510" s="66"/>
      <c r="BI510" s="66"/>
      <c r="BJ510" s="66"/>
      <c r="BK510" s="66"/>
      <c r="BL510" s="66"/>
      <c r="BM510" s="66"/>
      <c r="BN510" s="66"/>
      <c r="BO510" s="66"/>
      <c r="BP510" s="66"/>
      <c r="BQ510" s="66"/>
      <c r="BR510" s="66"/>
      <c r="BS510" s="66"/>
      <c r="BT510" s="66"/>
      <c r="BU510" s="66"/>
      <c r="BV510" s="66"/>
      <c r="BW510" s="66"/>
      <c r="BX510" s="66"/>
      <c r="BY510" s="66"/>
      <c r="BZ510" s="66"/>
      <c r="CA510" s="66"/>
      <c r="CB510" s="66"/>
      <c r="CC510" s="66"/>
      <c r="CD510" s="66"/>
      <c r="CE510" s="66"/>
      <c r="CF510" s="66"/>
      <c r="CG510" s="66"/>
      <c r="CH510" s="66"/>
      <c r="CI510" s="66"/>
      <c r="CJ510" s="66"/>
      <c r="CK510" s="66"/>
      <c r="CL510" s="66"/>
      <c r="CM510" s="66"/>
      <c r="CN510" s="66"/>
      <c r="CO510" s="66"/>
      <c r="CP510" s="66"/>
      <c r="CQ510" s="66"/>
      <c r="CR510" s="66"/>
      <c r="CS510" s="66"/>
      <c r="CT510" s="66"/>
      <c r="CU510" s="66"/>
      <c r="CV510" s="66"/>
      <c r="CW510" s="66"/>
      <c r="CX510" s="66"/>
      <c r="CY510" s="66"/>
      <c r="CZ510" s="66"/>
      <c r="DA510" s="66"/>
      <c r="DB510" s="66"/>
      <c r="DC510" s="66"/>
      <c r="DD510" s="66"/>
      <c r="DE510" s="66"/>
      <c r="DF510" s="66"/>
      <c r="DG510" s="66"/>
      <c r="DH510" s="66"/>
      <c r="DI510" s="66"/>
      <c r="DJ510" s="66"/>
      <c r="DK510" s="66"/>
      <c r="DL510" s="66"/>
      <c r="DM510" s="66"/>
      <c r="DN510" s="66"/>
      <c r="DO510" s="66"/>
      <c r="DP510" s="66"/>
      <c r="DQ510" s="66"/>
      <c r="DR510" s="66"/>
      <c r="DS510" s="66"/>
      <c r="DT510" s="66"/>
      <c r="DU510" s="66"/>
      <c r="DV510" s="66"/>
      <c r="DW510" s="66"/>
      <c r="DX510" s="66"/>
      <c r="DY510" s="66"/>
      <c r="DZ510" s="66"/>
      <c r="EA510" s="66"/>
      <c r="EB510" s="66"/>
      <c r="EC510" s="66"/>
      <c r="ED510" s="66"/>
      <c r="EE510" s="66"/>
      <c r="EF510" s="66"/>
      <c r="EG510" s="66"/>
      <c r="EH510" s="66"/>
      <c r="EI510" s="66"/>
      <c r="EJ510" s="66"/>
      <c r="EK510" s="66"/>
      <c r="EL510" s="66"/>
      <c r="EM510" s="66"/>
      <c r="EN510" s="66"/>
      <c r="EO510" s="66"/>
      <c r="EP510" s="66"/>
    </row>
    <row r="511">
      <c r="A511" s="66"/>
      <c r="B511" s="66"/>
      <c r="C511" s="66"/>
      <c r="D511" s="66"/>
      <c r="E511" s="66"/>
      <c r="F511" s="66"/>
      <c r="G511" s="159"/>
      <c r="H511" s="159"/>
      <c r="I511" s="66"/>
      <c r="J511" s="160"/>
      <c r="K511" s="161"/>
      <c r="L511" s="161"/>
      <c r="M511" s="162"/>
      <c r="N511" s="162"/>
      <c r="O511" s="161"/>
      <c r="P511" s="161"/>
      <c r="Q511" s="161"/>
      <c r="R511" s="161"/>
      <c r="S511" s="163"/>
      <c r="T511" s="163"/>
      <c r="U511" s="163"/>
      <c r="V511" s="163"/>
      <c r="W511" s="164"/>
      <c r="X511" s="163"/>
      <c r="Y511" s="163"/>
      <c r="Z511" s="163"/>
      <c r="AA511" s="163"/>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X511" s="66"/>
      <c r="AY511" s="66"/>
      <c r="AZ511" s="66"/>
      <c r="BA511" s="66"/>
      <c r="BB511" s="66"/>
      <c r="BC511" s="66"/>
      <c r="BD511" s="66"/>
      <c r="BE511" s="66"/>
      <c r="BF511" s="66"/>
      <c r="BG511" s="66"/>
      <c r="BH511" s="66"/>
      <c r="BI511" s="66"/>
      <c r="BJ511" s="66"/>
      <c r="BK511" s="66"/>
      <c r="BL511" s="66"/>
      <c r="BM511" s="66"/>
      <c r="BN511" s="66"/>
      <c r="BO511" s="66"/>
      <c r="BP511" s="66"/>
      <c r="BQ511" s="66"/>
      <c r="BR511" s="66"/>
      <c r="BS511" s="66"/>
      <c r="BT511" s="66"/>
      <c r="BU511" s="66"/>
      <c r="BV511" s="66"/>
      <c r="BW511" s="66"/>
      <c r="BX511" s="66"/>
      <c r="BY511" s="66"/>
      <c r="BZ511" s="66"/>
      <c r="CA511" s="66"/>
      <c r="CB511" s="66"/>
      <c r="CC511" s="66"/>
      <c r="CD511" s="66"/>
      <c r="CE511" s="66"/>
      <c r="CF511" s="66"/>
      <c r="CG511" s="66"/>
      <c r="CH511" s="66"/>
      <c r="CI511" s="66"/>
      <c r="CJ511" s="66"/>
      <c r="CK511" s="66"/>
      <c r="CL511" s="66"/>
      <c r="CM511" s="66"/>
      <c r="CN511" s="66"/>
      <c r="CO511" s="66"/>
      <c r="CP511" s="66"/>
      <c r="CQ511" s="66"/>
      <c r="CR511" s="66"/>
      <c r="CS511" s="66"/>
      <c r="CT511" s="66"/>
      <c r="CU511" s="66"/>
      <c r="CV511" s="66"/>
      <c r="CW511" s="66"/>
      <c r="CX511" s="66"/>
      <c r="CY511" s="66"/>
      <c r="CZ511" s="66"/>
      <c r="DA511" s="66"/>
      <c r="DB511" s="66"/>
      <c r="DC511" s="66"/>
      <c r="DD511" s="66"/>
      <c r="DE511" s="66"/>
      <c r="DF511" s="66"/>
      <c r="DG511" s="66"/>
      <c r="DH511" s="66"/>
      <c r="DI511" s="66"/>
      <c r="DJ511" s="66"/>
      <c r="DK511" s="66"/>
      <c r="DL511" s="66"/>
      <c r="DM511" s="66"/>
      <c r="DN511" s="66"/>
      <c r="DO511" s="66"/>
      <c r="DP511" s="66"/>
      <c r="DQ511" s="66"/>
      <c r="DR511" s="66"/>
      <c r="DS511" s="66"/>
      <c r="DT511" s="66"/>
      <c r="DU511" s="66"/>
      <c r="DV511" s="66"/>
      <c r="DW511" s="66"/>
      <c r="DX511" s="66"/>
      <c r="DY511" s="66"/>
      <c r="DZ511" s="66"/>
      <c r="EA511" s="66"/>
      <c r="EB511" s="66"/>
      <c r="EC511" s="66"/>
      <c r="ED511" s="66"/>
      <c r="EE511" s="66"/>
      <c r="EF511" s="66"/>
      <c r="EG511" s="66"/>
      <c r="EH511" s="66"/>
      <c r="EI511" s="66"/>
      <c r="EJ511" s="66"/>
      <c r="EK511" s="66"/>
      <c r="EL511" s="66"/>
      <c r="EM511" s="66"/>
      <c r="EN511" s="66"/>
      <c r="EO511" s="66"/>
      <c r="EP511" s="66"/>
    </row>
    <row r="512">
      <c r="A512" s="66"/>
      <c r="B512" s="66"/>
      <c r="C512" s="66"/>
      <c r="D512" s="66"/>
      <c r="E512" s="66"/>
      <c r="F512" s="66"/>
      <c r="G512" s="159"/>
      <c r="H512" s="159"/>
      <c r="I512" s="66"/>
      <c r="J512" s="160"/>
      <c r="K512" s="161"/>
      <c r="L512" s="161"/>
      <c r="M512" s="162"/>
      <c r="N512" s="162"/>
      <c r="O512" s="161"/>
      <c r="P512" s="161"/>
      <c r="Q512" s="161"/>
      <c r="R512" s="161"/>
      <c r="S512" s="163"/>
      <c r="T512" s="163"/>
      <c r="U512" s="163"/>
      <c r="V512" s="163"/>
      <c r="W512" s="164"/>
      <c r="X512" s="163"/>
      <c r="Y512" s="163"/>
      <c r="Z512" s="163"/>
      <c r="AA512" s="163"/>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c r="BC512" s="66"/>
      <c r="BD512" s="66"/>
      <c r="BE512" s="66"/>
      <c r="BF512" s="66"/>
      <c r="BG512" s="66"/>
      <c r="BH512" s="66"/>
      <c r="BI512" s="66"/>
      <c r="BJ512" s="66"/>
      <c r="BK512" s="66"/>
      <c r="BL512" s="66"/>
      <c r="BM512" s="66"/>
      <c r="BN512" s="66"/>
      <c r="BO512" s="66"/>
      <c r="BP512" s="66"/>
      <c r="BQ512" s="66"/>
      <c r="BR512" s="66"/>
      <c r="BS512" s="66"/>
      <c r="BT512" s="66"/>
      <c r="BU512" s="66"/>
      <c r="BV512" s="66"/>
      <c r="BW512" s="66"/>
      <c r="BX512" s="66"/>
      <c r="BY512" s="66"/>
      <c r="BZ512" s="66"/>
      <c r="CA512" s="66"/>
      <c r="CB512" s="66"/>
      <c r="CC512" s="66"/>
      <c r="CD512" s="66"/>
      <c r="CE512" s="66"/>
      <c r="CF512" s="66"/>
      <c r="CG512" s="66"/>
      <c r="CH512" s="66"/>
      <c r="CI512" s="66"/>
      <c r="CJ512" s="66"/>
      <c r="CK512" s="66"/>
      <c r="CL512" s="66"/>
      <c r="CM512" s="66"/>
      <c r="CN512" s="66"/>
      <c r="CO512" s="66"/>
      <c r="CP512" s="66"/>
      <c r="CQ512" s="66"/>
      <c r="CR512" s="66"/>
      <c r="CS512" s="66"/>
      <c r="CT512" s="66"/>
      <c r="CU512" s="66"/>
      <c r="CV512" s="66"/>
      <c r="CW512" s="66"/>
      <c r="CX512" s="66"/>
      <c r="CY512" s="66"/>
      <c r="CZ512" s="66"/>
      <c r="DA512" s="66"/>
      <c r="DB512" s="66"/>
      <c r="DC512" s="66"/>
      <c r="DD512" s="66"/>
      <c r="DE512" s="66"/>
      <c r="DF512" s="66"/>
      <c r="DG512" s="66"/>
      <c r="DH512" s="66"/>
      <c r="DI512" s="66"/>
      <c r="DJ512" s="66"/>
      <c r="DK512" s="66"/>
      <c r="DL512" s="66"/>
      <c r="DM512" s="66"/>
      <c r="DN512" s="66"/>
      <c r="DO512" s="66"/>
      <c r="DP512" s="66"/>
      <c r="DQ512" s="66"/>
      <c r="DR512" s="66"/>
      <c r="DS512" s="66"/>
      <c r="DT512" s="66"/>
      <c r="DU512" s="66"/>
      <c r="DV512" s="66"/>
      <c r="DW512" s="66"/>
      <c r="DX512" s="66"/>
      <c r="DY512" s="66"/>
      <c r="DZ512" s="66"/>
      <c r="EA512" s="66"/>
      <c r="EB512" s="66"/>
      <c r="EC512" s="66"/>
      <c r="ED512" s="66"/>
      <c r="EE512" s="66"/>
      <c r="EF512" s="66"/>
      <c r="EG512" s="66"/>
      <c r="EH512" s="66"/>
      <c r="EI512" s="66"/>
      <c r="EJ512" s="66"/>
      <c r="EK512" s="66"/>
      <c r="EL512" s="66"/>
      <c r="EM512" s="66"/>
      <c r="EN512" s="66"/>
      <c r="EO512" s="66"/>
      <c r="EP512" s="66"/>
    </row>
    <row r="513">
      <c r="A513" s="66"/>
      <c r="B513" s="66"/>
      <c r="C513" s="66"/>
      <c r="D513" s="66"/>
      <c r="E513" s="66"/>
      <c r="F513" s="66"/>
      <c r="G513" s="159"/>
      <c r="H513" s="159"/>
      <c r="I513" s="66"/>
      <c r="J513" s="160"/>
      <c r="K513" s="161"/>
      <c r="L513" s="161"/>
      <c r="M513" s="162"/>
      <c r="N513" s="162"/>
      <c r="O513" s="161"/>
      <c r="P513" s="161"/>
      <c r="Q513" s="161"/>
      <c r="R513" s="161"/>
      <c r="S513" s="163"/>
      <c r="T513" s="163"/>
      <c r="U513" s="163"/>
      <c r="V513" s="163"/>
      <c r="W513" s="164"/>
      <c r="X513" s="163"/>
      <c r="Y513" s="163"/>
      <c r="Z513" s="163"/>
      <c r="AA513" s="163"/>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c r="AZ513" s="66"/>
      <c r="BA513" s="66"/>
      <c r="BB513" s="66"/>
      <c r="BC513" s="66"/>
      <c r="BD513" s="66"/>
      <c r="BE513" s="66"/>
      <c r="BF513" s="66"/>
      <c r="BG513" s="66"/>
      <c r="BH513" s="66"/>
      <c r="BI513" s="66"/>
      <c r="BJ513" s="66"/>
      <c r="BK513" s="66"/>
      <c r="BL513" s="66"/>
      <c r="BM513" s="66"/>
      <c r="BN513" s="66"/>
      <c r="BO513" s="66"/>
      <c r="BP513" s="66"/>
      <c r="BQ513" s="66"/>
      <c r="BR513" s="66"/>
      <c r="BS513" s="66"/>
      <c r="BT513" s="66"/>
      <c r="BU513" s="66"/>
      <c r="BV513" s="66"/>
      <c r="BW513" s="66"/>
      <c r="BX513" s="66"/>
      <c r="BY513" s="66"/>
      <c r="BZ513" s="66"/>
      <c r="CA513" s="66"/>
      <c r="CB513" s="66"/>
      <c r="CC513" s="66"/>
      <c r="CD513" s="66"/>
      <c r="CE513" s="66"/>
      <c r="CF513" s="66"/>
      <c r="CG513" s="66"/>
      <c r="CH513" s="66"/>
      <c r="CI513" s="66"/>
      <c r="CJ513" s="66"/>
      <c r="CK513" s="66"/>
      <c r="CL513" s="66"/>
      <c r="CM513" s="66"/>
      <c r="CN513" s="66"/>
      <c r="CO513" s="66"/>
      <c r="CP513" s="66"/>
      <c r="CQ513" s="66"/>
      <c r="CR513" s="66"/>
      <c r="CS513" s="66"/>
      <c r="CT513" s="66"/>
      <c r="CU513" s="66"/>
      <c r="CV513" s="66"/>
      <c r="CW513" s="66"/>
      <c r="CX513" s="66"/>
      <c r="CY513" s="66"/>
      <c r="CZ513" s="66"/>
      <c r="DA513" s="66"/>
      <c r="DB513" s="66"/>
      <c r="DC513" s="66"/>
      <c r="DD513" s="66"/>
      <c r="DE513" s="66"/>
      <c r="DF513" s="66"/>
      <c r="DG513" s="66"/>
      <c r="DH513" s="66"/>
      <c r="DI513" s="66"/>
      <c r="DJ513" s="66"/>
      <c r="DK513" s="66"/>
      <c r="DL513" s="66"/>
      <c r="DM513" s="66"/>
      <c r="DN513" s="66"/>
      <c r="DO513" s="66"/>
      <c r="DP513" s="66"/>
      <c r="DQ513" s="66"/>
      <c r="DR513" s="66"/>
      <c r="DS513" s="66"/>
      <c r="DT513" s="66"/>
      <c r="DU513" s="66"/>
      <c r="DV513" s="66"/>
      <c r="DW513" s="66"/>
      <c r="DX513" s="66"/>
      <c r="DY513" s="66"/>
      <c r="DZ513" s="66"/>
      <c r="EA513" s="66"/>
      <c r="EB513" s="66"/>
      <c r="EC513" s="66"/>
      <c r="ED513" s="66"/>
      <c r="EE513" s="66"/>
      <c r="EF513" s="66"/>
      <c r="EG513" s="66"/>
      <c r="EH513" s="66"/>
      <c r="EI513" s="66"/>
      <c r="EJ513" s="66"/>
      <c r="EK513" s="66"/>
      <c r="EL513" s="66"/>
      <c r="EM513" s="66"/>
      <c r="EN513" s="66"/>
      <c r="EO513" s="66"/>
      <c r="EP513" s="66"/>
    </row>
    <row r="514">
      <c r="A514" s="66"/>
      <c r="B514" s="66"/>
      <c r="C514" s="66"/>
      <c r="D514" s="66"/>
      <c r="E514" s="66"/>
      <c r="F514" s="66"/>
      <c r="G514" s="159"/>
      <c r="H514" s="159"/>
      <c r="I514" s="66"/>
      <c r="J514" s="160"/>
      <c r="K514" s="161"/>
      <c r="L514" s="161"/>
      <c r="M514" s="162"/>
      <c r="N514" s="162"/>
      <c r="O514" s="161"/>
      <c r="P514" s="161"/>
      <c r="Q514" s="161"/>
      <c r="R514" s="161"/>
      <c r="S514" s="163"/>
      <c r="T514" s="163"/>
      <c r="U514" s="163"/>
      <c r="V514" s="163"/>
      <c r="W514" s="164"/>
      <c r="X514" s="163"/>
      <c r="Y514" s="163"/>
      <c r="Z514" s="163"/>
      <c r="AA514" s="163"/>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c r="AZ514" s="66"/>
      <c r="BA514" s="66"/>
      <c r="BB514" s="66"/>
      <c r="BC514" s="66"/>
      <c r="BD514" s="66"/>
      <c r="BE514" s="66"/>
      <c r="BF514" s="66"/>
      <c r="BG514" s="66"/>
      <c r="BH514" s="66"/>
      <c r="BI514" s="66"/>
      <c r="BJ514" s="66"/>
      <c r="BK514" s="66"/>
      <c r="BL514" s="66"/>
      <c r="BM514" s="66"/>
      <c r="BN514" s="66"/>
      <c r="BO514" s="66"/>
      <c r="BP514" s="66"/>
      <c r="BQ514" s="66"/>
      <c r="BR514" s="66"/>
      <c r="BS514" s="66"/>
      <c r="BT514" s="66"/>
      <c r="BU514" s="66"/>
      <c r="BV514" s="66"/>
      <c r="BW514" s="66"/>
      <c r="BX514" s="66"/>
      <c r="BY514" s="66"/>
      <c r="BZ514" s="66"/>
      <c r="CA514" s="66"/>
      <c r="CB514" s="66"/>
      <c r="CC514" s="66"/>
      <c r="CD514" s="66"/>
      <c r="CE514" s="66"/>
      <c r="CF514" s="66"/>
      <c r="CG514" s="66"/>
      <c r="CH514" s="66"/>
      <c r="CI514" s="66"/>
      <c r="CJ514" s="66"/>
      <c r="CK514" s="66"/>
      <c r="CL514" s="66"/>
      <c r="CM514" s="66"/>
      <c r="CN514" s="66"/>
      <c r="CO514" s="66"/>
      <c r="CP514" s="66"/>
      <c r="CQ514" s="66"/>
      <c r="CR514" s="66"/>
      <c r="CS514" s="66"/>
      <c r="CT514" s="66"/>
      <c r="CU514" s="66"/>
      <c r="CV514" s="66"/>
      <c r="CW514" s="66"/>
      <c r="CX514" s="66"/>
      <c r="CY514" s="66"/>
      <c r="CZ514" s="66"/>
      <c r="DA514" s="66"/>
      <c r="DB514" s="66"/>
      <c r="DC514" s="66"/>
      <c r="DD514" s="66"/>
      <c r="DE514" s="66"/>
      <c r="DF514" s="66"/>
      <c r="DG514" s="66"/>
      <c r="DH514" s="66"/>
      <c r="DI514" s="66"/>
      <c r="DJ514" s="66"/>
      <c r="DK514" s="66"/>
      <c r="DL514" s="66"/>
      <c r="DM514" s="66"/>
      <c r="DN514" s="66"/>
      <c r="DO514" s="66"/>
      <c r="DP514" s="66"/>
      <c r="DQ514" s="66"/>
      <c r="DR514" s="66"/>
      <c r="DS514" s="66"/>
      <c r="DT514" s="66"/>
      <c r="DU514" s="66"/>
      <c r="DV514" s="66"/>
      <c r="DW514" s="66"/>
      <c r="DX514" s="66"/>
      <c r="DY514" s="66"/>
      <c r="DZ514" s="66"/>
      <c r="EA514" s="66"/>
      <c r="EB514" s="66"/>
      <c r="EC514" s="66"/>
      <c r="ED514" s="66"/>
      <c r="EE514" s="66"/>
      <c r="EF514" s="66"/>
      <c r="EG514" s="66"/>
      <c r="EH514" s="66"/>
      <c r="EI514" s="66"/>
      <c r="EJ514" s="66"/>
      <c r="EK514" s="66"/>
      <c r="EL514" s="66"/>
      <c r="EM514" s="66"/>
      <c r="EN514" s="66"/>
      <c r="EO514" s="66"/>
      <c r="EP514" s="66"/>
    </row>
    <row r="515">
      <c r="A515" s="66"/>
      <c r="B515" s="66"/>
      <c r="C515" s="66"/>
      <c r="D515" s="66"/>
      <c r="E515" s="66"/>
      <c r="F515" s="66"/>
      <c r="G515" s="159"/>
      <c r="H515" s="159"/>
      <c r="I515" s="66"/>
      <c r="J515" s="160"/>
      <c r="K515" s="161"/>
      <c r="L515" s="161"/>
      <c r="M515" s="162"/>
      <c r="N515" s="162"/>
      <c r="O515" s="161"/>
      <c r="P515" s="161"/>
      <c r="Q515" s="161"/>
      <c r="R515" s="161"/>
      <c r="S515" s="163"/>
      <c r="T515" s="163"/>
      <c r="U515" s="163"/>
      <c r="V515" s="163"/>
      <c r="W515" s="164"/>
      <c r="X515" s="163"/>
      <c r="Y515" s="163"/>
      <c r="Z515" s="163"/>
      <c r="AA515" s="163"/>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c r="AZ515" s="66"/>
      <c r="BA515" s="66"/>
      <c r="BB515" s="66"/>
      <c r="BC515" s="66"/>
      <c r="BD515" s="66"/>
      <c r="BE515" s="66"/>
      <c r="BF515" s="66"/>
      <c r="BG515" s="66"/>
      <c r="BH515" s="66"/>
      <c r="BI515" s="66"/>
      <c r="BJ515" s="66"/>
      <c r="BK515" s="66"/>
      <c r="BL515" s="66"/>
      <c r="BM515" s="66"/>
      <c r="BN515" s="66"/>
      <c r="BO515" s="66"/>
      <c r="BP515" s="66"/>
      <c r="BQ515" s="66"/>
      <c r="BR515" s="66"/>
      <c r="BS515" s="66"/>
      <c r="BT515" s="66"/>
      <c r="BU515" s="66"/>
      <c r="BV515" s="66"/>
      <c r="BW515" s="66"/>
      <c r="BX515" s="66"/>
      <c r="BY515" s="66"/>
      <c r="BZ515" s="66"/>
      <c r="CA515" s="66"/>
      <c r="CB515" s="66"/>
      <c r="CC515" s="66"/>
      <c r="CD515" s="66"/>
      <c r="CE515" s="66"/>
      <c r="CF515" s="66"/>
      <c r="CG515" s="66"/>
      <c r="CH515" s="66"/>
      <c r="CI515" s="66"/>
      <c r="CJ515" s="66"/>
      <c r="CK515" s="66"/>
      <c r="CL515" s="66"/>
      <c r="CM515" s="66"/>
      <c r="CN515" s="66"/>
      <c r="CO515" s="66"/>
      <c r="CP515" s="66"/>
      <c r="CQ515" s="66"/>
      <c r="CR515" s="66"/>
      <c r="CS515" s="66"/>
      <c r="CT515" s="66"/>
      <c r="CU515" s="66"/>
      <c r="CV515" s="66"/>
      <c r="CW515" s="66"/>
      <c r="CX515" s="66"/>
      <c r="CY515" s="66"/>
      <c r="CZ515" s="66"/>
      <c r="DA515" s="66"/>
      <c r="DB515" s="66"/>
      <c r="DC515" s="66"/>
      <c r="DD515" s="66"/>
      <c r="DE515" s="66"/>
      <c r="DF515" s="66"/>
      <c r="DG515" s="66"/>
      <c r="DH515" s="66"/>
      <c r="DI515" s="66"/>
      <c r="DJ515" s="66"/>
      <c r="DK515" s="66"/>
      <c r="DL515" s="66"/>
      <c r="DM515" s="66"/>
      <c r="DN515" s="66"/>
      <c r="DO515" s="66"/>
      <c r="DP515" s="66"/>
      <c r="DQ515" s="66"/>
      <c r="DR515" s="66"/>
      <c r="DS515" s="66"/>
      <c r="DT515" s="66"/>
      <c r="DU515" s="66"/>
      <c r="DV515" s="66"/>
      <c r="DW515" s="66"/>
      <c r="DX515" s="66"/>
      <c r="DY515" s="66"/>
      <c r="DZ515" s="66"/>
      <c r="EA515" s="66"/>
      <c r="EB515" s="66"/>
      <c r="EC515" s="66"/>
      <c r="ED515" s="66"/>
      <c r="EE515" s="66"/>
      <c r="EF515" s="66"/>
      <c r="EG515" s="66"/>
      <c r="EH515" s="66"/>
      <c r="EI515" s="66"/>
      <c r="EJ515" s="66"/>
      <c r="EK515" s="66"/>
      <c r="EL515" s="66"/>
      <c r="EM515" s="66"/>
      <c r="EN515" s="66"/>
      <c r="EO515" s="66"/>
      <c r="EP515" s="66"/>
    </row>
    <row r="516">
      <c r="A516" s="66"/>
      <c r="B516" s="66"/>
      <c r="C516" s="66"/>
      <c r="D516" s="66"/>
      <c r="E516" s="66"/>
      <c r="F516" s="66"/>
      <c r="G516" s="159"/>
      <c r="H516" s="159"/>
      <c r="I516" s="66"/>
      <c r="J516" s="160"/>
      <c r="K516" s="161"/>
      <c r="L516" s="161"/>
      <c r="M516" s="162"/>
      <c r="N516" s="162"/>
      <c r="O516" s="161"/>
      <c r="P516" s="161"/>
      <c r="Q516" s="161"/>
      <c r="R516" s="161"/>
      <c r="S516" s="163"/>
      <c r="T516" s="163"/>
      <c r="U516" s="163"/>
      <c r="V516" s="163"/>
      <c r="W516" s="164"/>
      <c r="X516" s="163"/>
      <c r="Y516" s="163"/>
      <c r="Z516" s="163"/>
      <c r="AA516" s="163"/>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c r="AZ516" s="66"/>
      <c r="BA516" s="66"/>
      <c r="BB516" s="66"/>
      <c r="BC516" s="66"/>
      <c r="BD516" s="66"/>
      <c r="BE516" s="66"/>
      <c r="BF516" s="66"/>
      <c r="BG516" s="66"/>
      <c r="BH516" s="66"/>
      <c r="BI516" s="66"/>
      <c r="BJ516" s="66"/>
      <c r="BK516" s="66"/>
      <c r="BL516" s="66"/>
      <c r="BM516" s="66"/>
      <c r="BN516" s="66"/>
      <c r="BO516" s="66"/>
      <c r="BP516" s="66"/>
      <c r="BQ516" s="66"/>
      <c r="BR516" s="66"/>
      <c r="BS516" s="66"/>
      <c r="BT516" s="66"/>
      <c r="BU516" s="66"/>
      <c r="BV516" s="66"/>
      <c r="BW516" s="66"/>
      <c r="BX516" s="66"/>
      <c r="BY516" s="66"/>
      <c r="BZ516" s="66"/>
      <c r="CA516" s="66"/>
      <c r="CB516" s="66"/>
      <c r="CC516" s="66"/>
      <c r="CD516" s="66"/>
      <c r="CE516" s="66"/>
      <c r="CF516" s="66"/>
      <c r="CG516" s="66"/>
      <c r="CH516" s="66"/>
      <c r="CI516" s="66"/>
      <c r="CJ516" s="66"/>
      <c r="CK516" s="66"/>
      <c r="CL516" s="66"/>
      <c r="CM516" s="66"/>
      <c r="CN516" s="66"/>
      <c r="CO516" s="66"/>
      <c r="CP516" s="66"/>
      <c r="CQ516" s="66"/>
      <c r="CR516" s="66"/>
      <c r="CS516" s="66"/>
      <c r="CT516" s="66"/>
      <c r="CU516" s="66"/>
      <c r="CV516" s="66"/>
      <c r="CW516" s="66"/>
      <c r="CX516" s="66"/>
      <c r="CY516" s="66"/>
      <c r="CZ516" s="66"/>
      <c r="DA516" s="66"/>
      <c r="DB516" s="66"/>
      <c r="DC516" s="66"/>
      <c r="DD516" s="66"/>
      <c r="DE516" s="66"/>
      <c r="DF516" s="66"/>
      <c r="DG516" s="66"/>
      <c r="DH516" s="66"/>
      <c r="DI516" s="66"/>
      <c r="DJ516" s="66"/>
      <c r="DK516" s="66"/>
      <c r="DL516" s="66"/>
      <c r="DM516" s="66"/>
      <c r="DN516" s="66"/>
      <c r="DO516" s="66"/>
      <c r="DP516" s="66"/>
      <c r="DQ516" s="66"/>
      <c r="DR516" s="66"/>
      <c r="DS516" s="66"/>
      <c r="DT516" s="66"/>
      <c r="DU516" s="66"/>
      <c r="DV516" s="66"/>
      <c r="DW516" s="66"/>
      <c r="DX516" s="66"/>
      <c r="DY516" s="66"/>
      <c r="DZ516" s="66"/>
      <c r="EA516" s="66"/>
      <c r="EB516" s="66"/>
      <c r="EC516" s="66"/>
      <c r="ED516" s="66"/>
      <c r="EE516" s="66"/>
      <c r="EF516" s="66"/>
      <c r="EG516" s="66"/>
      <c r="EH516" s="66"/>
      <c r="EI516" s="66"/>
      <c r="EJ516" s="66"/>
      <c r="EK516" s="66"/>
      <c r="EL516" s="66"/>
      <c r="EM516" s="66"/>
      <c r="EN516" s="66"/>
      <c r="EO516" s="66"/>
      <c r="EP516" s="66"/>
    </row>
    <row r="517">
      <c r="A517" s="66"/>
      <c r="B517" s="66"/>
      <c r="C517" s="66"/>
      <c r="D517" s="66"/>
      <c r="E517" s="66"/>
      <c r="F517" s="66"/>
      <c r="G517" s="159"/>
      <c r="H517" s="159"/>
      <c r="I517" s="66"/>
      <c r="J517" s="160"/>
      <c r="K517" s="161"/>
      <c r="L517" s="161"/>
      <c r="M517" s="162"/>
      <c r="N517" s="162"/>
      <c r="O517" s="161"/>
      <c r="P517" s="161"/>
      <c r="Q517" s="161"/>
      <c r="R517" s="161"/>
      <c r="S517" s="163"/>
      <c r="T517" s="163"/>
      <c r="U517" s="163"/>
      <c r="V517" s="163"/>
      <c r="W517" s="164"/>
      <c r="X517" s="163"/>
      <c r="Y517" s="163"/>
      <c r="Z517" s="163"/>
      <c r="AA517" s="163"/>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c r="BC517" s="66"/>
      <c r="BD517" s="66"/>
      <c r="BE517" s="66"/>
      <c r="BF517" s="66"/>
      <c r="BG517" s="66"/>
      <c r="BH517" s="66"/>
      <c r="BI517" s="66"/>
      <c r="BJ517" s="66"/>
      <c r="BK517" s="66"/>
      <c r="BL517" s="66"/>
      <c r="BM517" s="66"/>
      <c r="BN517" s="66"/>
      <c r="BO517" s="66"/>
      <c r="BP517" s="66"/>
      <c r="BQ517" s="66"/>
      <c r="BR517" s="66"/>
      <c r="BS517" s="66"/>
      <c r="BT517" s="66"/>
      <c r="BU517" s="66"/>
      <c r="BV517" s="66"/>
      <c r="BW517" s="66"/>
      <c r="BX517" s="66"/>
      <c r="BY517" s="66"/>
      <c r="BZ517" s="66"/>
      <c r="CA517" s="66"/>
      <c r="CB517" s="66"/>
      <c r="CC517" s="66"/>
      <c r="CD517" s="66"/>
      <c r="CE517" s="66"/>
      <c r="CF517" s="66"/>
      <c r="CG517" s="66"/>
      <c r="CH517" s="66"/>
      <c r="CI517" s="66"/>
      <c r="CJ517" s="66"/>
      <c r="CK517" s="66"/>
      <c r="CL517" s="66"/>
      <c r="CM517" s="66"/>
      <c r="CN517" s="66"/>
      <c r="CO517" s="66"/>
      <c r="CP517" s="66"/>
      <c r="CQ517" s="66"/>
      <c r="CR517" s="66"/>
      <c r="CS517" s="66"/>
      <c r="CT517" s="66"/>
      <c r="CU517" s="66"/>
      <c r="CV517" s="66"/>
      <c r="CW517" s="66"/>
      <c r="CX517" s="66"/>
      <c r="CY517" s="66"/>
      <c r="CZ517" s="66"/>
      <c r="DA517" s="66"/>
      <c r="DB517" s="66"/>
      <c r="DC517" s="66"/>
      <c r="DD517" s="66"/>
      <c r="DE517" s="66"/>
      <c r="DF517" s="66"/>
      <c r="DG517" s="66"/>
      <c r="DH517" s="66"/>
      <c r="DI517" s="66"/>
      <c r="DJ517" s="66"/>
      <c r="DK517" s="66"/>
      <c r="DL517" s="66"/>
      <c r="DM517" s="66"/>
      <c r="DN517" s="66"/>
      <c r="DO517" s="66"/>
      <c r="DP517" s="66"/>
      <c r="DQ517" s="66"/>
      <c r="DR517" s="66"/>
      <c r="DS517" s="66"/>
      <c r="DT517" s="66"/>
      <c r="DU517" s="66"/>
      <c r="DV517" s="66"/>
      <c r="DW517" s="66"/>
      <c r="DX517" s="66"/>
      <c r="DY517" s="66"/>
      <c r="DZ517" s="66"/>
      <c r="EA517" s="66"/>
      <c r="EB517" s="66"/>
      <c r="EC517" s="66"/>
      <c r="ED517" s="66"/>
      <c r="EE517" s="66"/>
      <c r="EF517" s="66"/>
      <c r="EG517" s="66"/>
      <c r="EH517" s="66"/>
      <c r="EI517" s="66"/>
      <c r="EJ517" s="66"/>
      <c r="EK517" s="66"/>
      <c r="EL517" s="66"/>
      <c r="EM517" s="66"/>
      <c r="EN517" s="66"/>
      <c r="EO517" s="66"/>
      <c r="EP517" s="66"/>
    </row>
    <row r="518">
      <c r="A518" s="66"/>
      <c r="B518" s="66"/>
      <c r="C518" s="66"/>
      <c r="D518" s="66"/>
      <c r="E518" s="66"/>
      <c r="F518" s="66"/>
      <c r="G518" s="159"/>
      <c r="H518" s="159"/>
      <c r="I518" s="66"/>
      <c r="J518" s="160"/>
      <c r="K518" s="161"/>
      <c r="L518" s="161"/>
      <c r="M518" s="162"/>
      <c r="N518" s="162"/>
      <c r="O518" s="161"/>
      <c r="P518" s="161"/>
      <c r="Q518" s="161"/>
      <c r="R518" s="161"/>
      <c r="S518" s="163"/>
      <c r="T518" s="163"/>
      <c r="U518" s="163"/>
      <c r="V518" s="163"/>
      <c r="W518" s="164"/>
      <c r="X518" s="163"/>
      <c r="Y518" s="163"/>
      <c r="Z518" s="163"/>
      <c r="AA518" s="163"/>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c r="AZ518" s="66"/>
      <c r="BA518" s="66"/>
      <c r="BB518" s="66"/>
      <c r="BC518" s="66"/>
      <c r="BD518" s="66"/>
      <c r="BE518" s="66"/>
      <c r="BF518" s="66"/>
      <c r="BG518" s="66"/>
      <c r="BH518" s="66"/>
      <c r="BI518" s="66"/>
      <c r="BJ518" s="66"/>
      <c r="BK518" s="66"/>
      <c r="BL518" s="66"/>
      <c r="BM518" s="66"/>
      <c r="BN518" s="66"/>
      <c r="BO518" s="66"/>
      <c r="BP518" s="66"/>
      <c r="BQ518" s="66"/>
      <c r="BR518" s="66"/>
      <c r="BS518" s="66"/>
      <c r="BT518" s="66"/>
      <c r="BU518" s="66"/>
      <c r="BV518" s="66"/>
      <c r="BW518" s="66"/>
      <c r="BX518" s="66"/>
      <c r="BY518" s="66"/>
      <c r="BZ518" s="66"/>
      <c r="CA518" s="66"/>
      <c r="CB518" s="66"/>
      <c r="CC518" s="66"/>
      <c r="CD518" s="66"/>
      <c r="CE518" s="66"/>
      <c r="CF518" s="66"/>
      <c r="CG518" s="66"/>
      <c r="CH518" s="66"/>
      <c r="CI518" s="66"/>
      <c r="CJ518" s="66"/>
      <c r="CK518" s="66"/>
      <c r="CL518" s="66"/>
      <c r="CM518" s="66"/>
      <c r="CN518" s="66"/>
      <c r="CO518" s="66"/>
      <c r="CP518" s="66"/>
      <c r="CQ518" s="66"/>
      <c r="CR518" s="66"/>
      <c r="CS518" s="66"/>
      <c r="CT518" s="66"/>
      <c r="CU518" s="66"/>
      <c r="CV518" s="66"/>
      <c r="CW518" s="66"/>
      <c r="CX518" s="66"/>
      <c r="CY518" s="66"/>
      <c r="CZ518" s="66"/>
      <c r="DA518" s="66"/>
      <c r="DB518" s="66"/>
      <c r="DC518" s="66"/>
      <c r="DD518" s="66"/>
      <c r="DE518" s="66"/>
      <c r="DF518" s="66"/>
      <c r="DG518" s="66"/>
      <c r="DH518" s="66"/>
      <c r="DI518" s="66"/>
      <c r="DJ518" s="66"/>
      <c r="DK518" s="66"/>
      <c r="DL518" s="66"/>
      <c r="DM518" s="66"/>
      <c r="DN518" s="66"/>
      <c r="DO518" s="66"/>
      <c r="DP518" s="66"/>
      <c r="DQ518" s="66"/>
      <c r="DR518" s="66"/>
      <c r="DS518" s="66"/>
      <c r="DT518" s="66"/>
      <c r="DU518" s="66"/>
      <c r="DV518" s="66"/>
      <c r="DW518" s="66"/>
      <c r="DX518" s="66"/>
      <c r="DY518" s="66"/>
      <c r="DZ518" s="66"/>
      <c r="EA518" s="66"/>
      <c r="EB518" s="66"/>
      <c r="EC518" s="66"/>
      <c r="ED518" s="66"/>
      <c r="EE518" s="66"/>
      <c r="EF518" s="66"/>
      <c r="EG518" s="66"/>
      <c r="EH518" s="66"/>
      <c r="EI518" s="66"/>
      <c r="EJ518" s="66"/>
      <c r="EK518" s="66"/>
      <c r="EL518" s="66"/>
      <c r="EM518" s="66"/>
      <c r="EN518" s="66"/>
      <c r="EO518" s="66"/>
      <c r="EP518" s="66"/>
    </row>
    <row r="519">
      <c r="A519" s="66"/>
      <c r="B519" s="66"/>
      <c r="C519" s="66"/>
      <c r="D519" s="66"/>
      <c r="E519" s="66"/>
      <c r="F519" s="66"/>
      <c r="G519" s="159"/>
      <c r="H519" s="159"/>
      <c r="I519" s="66"/>
      <c r="J519" s="160"/>
      <c r="K519" s="161"/>
      <c r="L519" s="161"/>
      <c r="M519" s="162"/>
      <c r="N519" s="162"/>
      <c r="O519" s="161"/>
      <c r="P519" s="161"/>
      <c r="Q519" s="161"/>
      <c r="R519" s="161"/>
      <c r="S519" s="163"/>
      <c r="T519" s="163"/>
      <c r="U519" s="163"/>
      <c r="V519" s="163"/>
      <c r="W519" s="164"/>
      <c r="X519" s="163"/>
      <c r="Y519" s="163"/>
      <c r="Z519" s="163"/>
      <c r="AA519" s="163"/>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c r="AZ519" s="66"/>
      <c r="BA519" s="66"/>
      <c r="BB519" s="66"/>
      <c r="BC519" s="66"/>
      <c r="BD519" s="66"/>
      <c r="BE519" s="66"/>
      <c r="BF519" s="66"/>
      <c r="BG519" s="66"/>
      <c r="BH519" s="66"/>
      <c r="BI519" s="66"/>
      <c r="BJ519" s="66"/>
      <c r="BK519" s="66"/>
      <c r="BL519" s="66"/>
      <c r="BM519" s="66"/>
      <c r="BN519" s="66"/>
      <c r="BO519" s="66"/>
      <c r="BP519" s="66"/>
      <c r="BQ519" s="66"/>
      <c r="BR519" s="66"/>
      <c r="BS519" s="66"/>
      <c r="BT519" s="66"/>
      <c r="BU519" s="66"/>
      <c r="BV519" s="66"/>
      <c r="BW519" s="66"/>
      <c r="BX519" s="66"/>
      <c r="BY519" s="66"/>
      <c r="BZ519" s="66"/>
      <c r="CA519" s="66"/>
      <c r="CB519" s="66"/>
      <c r="CC519" s="66"/>
      <c r="CD519" s="66"/>
      <c r="CE519" s="66"/>
      <c r="CF519" s="66"/>
      <c r="CG519" s="66"/>
      <c r="CH519" s="66"/>
      <c r="CI519" s="66"/>
      <c r="CJ519" s="66"/>
      <c r="CK519" s="66"/>
      <c r="CL519" s="66"/>
      <c r="CM519" s="66"/>
      <c r="CN519" s="66"/>
      <c r="CO519" s="66"/>
      <c r="CP519" s="66"/>
      <c r="CQ519" s="66"/>
      <c r="CR519" s="66"/>
      <c r="CS519" s="66"/>
      <c r="CT519" s="66"/>
      <c r="CU519" s="66"/>
      <c r="CV519" s="66"/>
      <c r="CW519" s="66"/>
      <c r="CX519" s="66"/>
      <c r="CY519" s="66"/>
      <c r="CZ519" s="66"/>
      <c r="DA519" s="66"/>
      <c r="DB519" s="66"/>
      <c r="DC519" s="66"/>
      <c r="DD519" s="66"/>
      <c r="DE519" s="66"/>
      <c r="DF519" s="66"/>
      <c r="DG519" s="66"/>
      <c r="DH519" s="66"/>
      <c r="DI519" s="66"/>
      <c r="DJ519" s="66"/>
      <c r="DK519" s="66"/>
      <c r="DL519" s="66"/>
      <c r="DM519" s="66"/>
      <c r="DN519" s="66"/>
      <c r="DO519" s="66"/>
      <c r="DP519" s="66"/>
      <c r="DQ519" s="66"/>
      <c r="DR519" s="66"/>
      <c r="DS519" s="66"/>
      <c r="DT519" s="66"/>
      <c r="DU519" s="66"/>
      <c r="DV519" s="66"/>
      <c r="DW519" s="66"/>
      <c r="DX519" s="66"/>
      <c r="DY519" s="66"/>
      <c r="DZ519" s="66"/>
      <c r="EA519" s="66"/>
      <c r="EB519" s="66"/>
      <c r="EC519" s="66"/>
      <c r="ED519" s="66"/>
      <c r="EE519" s="66"/>
      <c r="EF519" s="66"/>
      <c r="EG519" s="66"/>
      <c r="EH519" s="66"/>
      <c r="EI519" s="66"/>
      <c r="EJ519" s="66"/>
      <c r="EK519" s="66"/>
      <c r="EL519" s="66"/>
      <c r="EM519" s="66"/>
      <c r="EN519" s="66"/>
      <c r="EO519" s="66"/>
      <c r="EP519" s="66"/>
    </row>
    <row r="520">
      <c r="A520" s="66"/>
      <c r="B520" s="66"/>
      <c r="C520" s="66"/>
      <c r="D520" s="66"/>
      <c r="E520" s="66"/>
      <c r="F520" s="66"/>
      <c r="G520" s="159"/>
      <c r="H520" s="159"/>
      <c r="I520" s="66"/>
      <c r="J520" s="160"/>
      <c r="K520" s="161"/>
      <c r="L520" s="161"/>
      <c r="M520" s="162"/>
      <c r="N520" s="162"/>
      <c r="O520" s="161"/>
      <c r="P520" s="161"/>
      <c r="Q520" s="161"/>
      <c r="R520" s="161"/>
      <c r="S520" s="163"/>
      <c r="T520" s="163"/>
      <c r="U520" s="163"/>
      <c r="V520" s="163"/>
      <c r="W520" s="164"/>
      <c r="X520" s="163"/>
      <c r="Y520" s="163"/>
      <c r="Z520" s="163"/>
      <c r="AA520" s="163"/>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c r="AZ520" s="66"/>
      <c r="BA520" s="66"/>
      <c r="BB520" s="66"/>
      <c r="BC520" s="66"/>
      <c r="BD520" s="66"/>
      <c r="BE520" s="66"/>
      <c r="BF520" s="66"/>
      <c r="BG520" s="66"/>
      <c r="BH520" s="66"/>
      <c r="BI520" s="66"/>
      <c r="BJ520" s="66"/>
      <c r="BK520" s="66"/>
      <c r="BL520" s="66"/>
      <c r="BM520" s="66"/>
      <c r="BN520" s="66"/>
      <c r="BO520" s="66"/>
      <c r="BP520" s="66"/>
      <c r="BQ520" s="66"/>
      <c r="BR520" s="66"/>
      <c r="BS520" s="66"/>
      <c r="BT520" s="66"/>
      <c r="BU520" s="66"/>
      <c r="BV520" s="66"/>
      <c r="BW520" s="66"/>
      <c r="BX520" s="66"/>
      <c r="BY520" s="66"/>
      <c r="BZ520" s="66"/>
      <c r="CA520" s="66"/>
      <c r="CB520" s="66"/>
      <c r="CC520" s="66"/>
      <c r="CD520" s="66"/>
      <c r="CE520" s="66"/>
      <c r="CF520" s="66"/>
      <c r="CG520" s="66"/>
      <c r="CH520" s="66"/>
      <c r="CI520" s="66"/>
      <c r="CJ520" s="66"/>
      <c r="CK520" s="66"/>
      <c r="CL520" s="66"/>
      <c r="CM520" s="66"/>
      <c r="CN520" s="66"/>
      <c r="CO520" s="66"/>
      <c r="CP520" s="66"/>
      <c r="CQ520" s="66"/>
      <c r="CR520" s="66"/>
      <c r="CS520" s="66"/>
      <c r="CT520" s="66"/>
      <c r="CU520" s="66"/>
      <c r="CV520" s="66"/>
      <c r="CW520" s="66"/>
      <c r="CX520" s="66"/>
      <c r="CY520" s="66"/>
      <c r="CZ520" s="66"/>
      <c r="DA520" s="66"/>
      <c r="DB520" s="66"/>
      <c r="DC520" s="66"/>
      <c r="DD520" s="66"/>
      <c r="DE520" s="66"/>
      <c r="DF520" s="66"/>
      <c r="DG520" s="66"/>
      <c r="DH520" s="66"/>
      <c r="DI520" s="66"/>
      <c r="DJ520" s="66"/>
      <c r="DK520" s="66"/>
      <c r="DL520" s="66"/>
      <c r="DM520" s="66"/>
      <c r="DN520" s="66"/>
      <c r="DO520" s="66"/>
      <c r="DP520" s="66"/>
      <c r="DQ520" s="66"/>
      <c r="DR520" s="66"/>
      <c r="DS520" s="66"/>
      <c r="DT520" s="66"/>
      <c r="DU520" s="66"/>
      <c r="DV520" s="66"/>
      <c r="DW520" s="66"/>
      <c r="DX520" s="66"/>
      <c r="DY520" s="66"/>
      <c r="DZ520" s="66"/>
      <c r="EA520" s="66"/>
      <c r="EB520" s="66"/>
      <c r="EC520" s="66"/>
      <c r="ED520" s="66"/>
      <c r="EE520" s="66"/>
      <c r="EF520" s="66"/>
      <c r="EG520" s="66"/>
      <c r="EH520" s="66"/>
      <c r="EI520" s="66"/>
      <c r="EJ520" s="66"/>
      <c r="EK520" s="66"/>
      <c r="EL520" s="66"/>
      <c r="EM520" s="66"/>
      <c r="EN520" s="66"/>
      <c r="EO520" s="66"/>
      <c r="EP520" s="66"/>
    </row>
    <row r="521">
      <c r="A521" s="66"/>
      <c r="B521" s="66"/>
      <c r="C521" s="66"/>
      <c r="D521" s="66"/>
      <c r="E521" s="66"/>
      <c r="F521" s="66"/>
      <c r="G521" s="159"/>
      <c r="H521" s="159"/>
      <c r="I521" s="66"/>
      <c r="J521" s="160"/>
      <c r="K521" s="161"/>
      <c r="L521" s="161"/>
      <c r="M521" s="162"/>
      <c r="N521" s="162"/>
      <c r="O521" s="161"/>
      <c r="P521" s="161"/>
      <c r="Q521" s="161"/>
      <c r="R521" s="161"/>
      <c r="S521" s="163"/>
      <c r="T521" s="163"/>
      <c r="U521" s="163"/>
      <c r="V521" s="163"/>
      <c r="W521" s="164"/>
      <c r="X521" s="163"/>
      <c r="Y521" s="163"/>
      <c r="Z521" s="163"/>
      <c r="AA521" s="163"/>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X521" s="66"/>
      <c r="AY521" s="66"/>
      <c r="AZ521" s="66"/>
      <c r="BA521" s="66"/>
      <c r="BB521" s="66"/>
      <c r="BC521" s="66"/>
      <c r="BD521" s="66"/>
      <c r="BE521" s="66"/>
      <c r="BF521" s="66"/>
      <c r="BG521" s="66"/>
      <c r="BH521" s="66"/>
      <c r="BI521" s="66"/>
      <c r="BJ521" s="66"/>
      <c r="BK521" s="66"/>
      <c r="BL521" s="66"/>
      <c r="BM521" s="66"/>
      <c r="BN521" s="66"/>
      <c r="BO521" s="66"/>
      <c r="BP521" s="66"/>
      <c r="BQ521" s="66"/>
      <c r="BR521" s="66"/>
      <c r="BS521" s="66"/>
      <c r="BT521" s="66"/>
      <c r="BU521" s="66"/>
      <c r="BV521" s="66"/>
      <c r="BW521" s="66"/>
      <c r="BX521" s="66"/>
      <c r="BY521" s="66"/>
      <c r="BZ521" s="66"/>
      <c r="CA521" s="66"/>
      <c r="CB521" s="66"/>
      <c r="CC521" s="66"/>
      <c r="CD521" s="66"/>
      <c r="CE521" s="66"/>
      <c r="CF521" s="66"/>
      <c r="CG521" s="66"/>
      <c r="CH521" s="66"/>
      <c r="CI521" s="66"/>
      <c r="CJ521" s="66"/>
      <c r="CK521" s="66"/>
      <c r="CL521" s="66"/>
      <c r="CM521" s="66"/>
      <c r="CN521" s="66"/>
      <c r="CO521" s="66"/>
      <c r="CP521" s="66"/>
      <c r="CQ521" s="66"/>
      <c r="CR521" s="66"/>
      <c r="CS521" s="66"/>
      <c r="CT521" s="66"/>
      <c r="CU521" s="66"/>
      <c r="CV521" s="66"/>
      <c r="CW521" s="66"/>
      <c r="CX521" s="66"/>
      <c r="CY521" s="66"/>
      <c r="CZ521" s="66"/>
      <c r="DA521" s="66"/>
      <c r="DB521" s="66"/>
      <c r="DC521" s="66"/>
      <c r="DD521" s="66"/>
      <c r="DE521" s="66"/>
      <c r="DF521" s="66"/>
      <c r="DG521" s="66"/>
      <c r="DH521" s="66"/>
      <c r="DI521" s="66"/>
      <c r="DJ521" s="66"/>
      <c r="DK521" s="66"/>
      <c r="DL521" s="66"/>
      <c r="DM521" s="66"/>
      <c r="DN521" s="66"/>
      <c r="DO521" s="66"/>
      <c r="DP521" s="66"/>
      <c r="DQ521" s="66"/>
      <c r="DR521" s="66"/>
      <c r="DS521" s="66"/>
      <c r="DT521" s="66"/>
      <c r="DU521" s="66"/>
      <c r="DV521" s="66"/>
      <c r="DW521" s="66"/>
      <c r="DX521" s="66"/>
      <c r="DY521" s="66"/>
      <c r="DZ521" s="66"/>
      <c r="EA521" s="66"/>
      <c r="EB521" s="66"/>
      <c r="EC521" s="66"/>
      <c r="ED521" s="66"/>
      <c r="EE521" s="66"/>
      <c r="EF521" s="66"/>
      <c r="EG521" s="66"/>
      <c r="EH521" s="66"/>
      <c r="EI521" s="66"/>
      <c r="EJ521" s="66"/>
      <c r="EK521" s="66"/>
      <c r="EL521" s="66"/>
      <c r="EM521" s="66"/>
      <c r="EN521" s="66"/>
      <c r="EO521" s="66"/>
      <c r="EP521" s="66"/>
    </row>
    <row r="522">
      <c r="A522" s="66"/>
      <c r="B522" s="66"/>
      <c r="C522" s="66"/>
      <c r="D522" s="66"/>
      <c r="E522" s="66"/>
      <c r="F522" s="66"/>
      <c r="G522" s="159"/>
      <c r="H522" s="159"/>
      <c r="I522" s="66"/>
      <c r="J522" s="160"/>
      <c r="K522" s="161"/>
      <c r="L522" s="161"/>
      <c r="M522" s="162"/>
      <c r="N522" s="162"/>
      <c r="O522" s="161"/>
      <c r="P522" s="161"/>
      <c r="Q522" s="161"/>
      <c r="R522" s="161"/>
      <c r="S522" s="163"/>
      <c r="T522" s="163"/>
      <c r="U522" s="163"/>
      <c r="V522" s="163"/>
      <c r="W522" s="164"/>
      <c r="X522" s="163"/>
      <c r="Y522" s="163"/>
      <c r="Z522" s="163"/>
      <c r="AA522" s="163"/>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X522" s="66"/>
      <c r="AY522" s="66"/>
      <c r="AZ522" s="66"/>
      <c r="BA522" s="66"/>
      <c r="BB522" s="66"/>
      <c r="BC522" s="66"/>
      <c r="BD522" s="66"/>
      <c r="BE522" s="66"/>
      <c r="BF522" s="66"/>
      <c r="BG522" s="66"/>
      <c r="BH522" s="66"/>
      <c r="BI522" s="66"/>
      <c r="BJ522" s="66"/>
      <c r="BK522" s="66"/>
      <c r="BL522" s="66"/>
      <c r="BM522" s="66"/>
      <c r="BN522" s="66"/>
      <c r="BO522" s="66"/>
      <c r="BP522" s="66"/>
      <c r="BQ522" s="66"/>
      <c r="BR522" s="66"/>
      <c r="BS522" s="66"/>
      <c r="BT522" s="66"/>
      <c r="BU522" s="66"/>
      <c r="BV522" s="66"/>
      <c r="BW522" s="66"/>
      <c r="BX522" s="66"/>
      <c r="BY522" s="66"/>
      <c r="BZ522" s="66"/>
      <c r="CA522" s="66"/>
      <c r="CB522" s="66"/>
      <c r="CC522" s="66"/>
      <c r="CD522" s="66"/>
      <c r="CE522" s="66"/>
      <c r="CF522" s="66"/>
      <c r="CG522" s="66"/>
      <c r="CH522" s="66"/>
      <c r="CI522" s="66"/>
      <c r="CJ522" s="66"/>
      <c r="CK522" s="66"/>
      <c r="CL522" s="66"/>
      <c r="CM522" s="66"/>
      <c r="CN522" s="66"/>
      <c r="CO522" s="66"/>
      <c r="CP522" s="66"/>
      <c r="CQ522" s="66"/>
      <c r="CR522" s="66"/>
      <c r="CS522" s="66"/>
      <c r="CT522" s="66"/>
      <c r="CU522" s="66"/>
      <c r="CV522" s="66"/>
      <c r="CW522" s="66"/>
      <c r="CX522" s="66"/>
      <c r="CY522" s="66"/>
      <c r="CZ522" s="66"/>
      <c r="DA522" s="66"/>
      <c r="DB522" s="66"/>
      <c r="DC522" s="66"/>
      <c r="DD522" s="66"/>
      <c r="DE522" s="66"/>
      <c r="DF522" s="66"/>
      <c r="DG522" s="66"/>
      <c r="DH522" s="66"/>
      <c r="DI522" s="66"/>
      <c r="DJ522" s="66"/>
      <c r="DK522" s="66"/>
      <c r="DL522" s="66"/>
      <c r="DM522" s="66"/>
      <c r="DN522" s="66"/>
      <c r="DO522" s="66"/>
      <c r="DP522" s="66"/>
      <c r="DQ522" s="66"/>
      <c r="DR522" s="66"/>
      <c r="DS522" s="66"/>
      <c r="DT522" s="66"/>
      <c r="DU522" s="66"/>
      <c r="DV522" s="66"/>
      <c r="DW522" s="66"/>
      <c r="DX522" s="66"/>
      <c r="DY522" s="66"/>
      <c r="DZ522" s="66"/>
      <c r="EA522" s="66"/>
      <c r="EB522" s="66"/>
      <c r="EC522" s="66"/>
      <c r="ED522" s="66"/>
      <c r="EE522" s="66"/>
      <c r="EF522" s="66"/>
      <c r="EG522" s="66"/>
      <c r="EH522" s="66"/>
      <c r="EI522" s="66"/>
      <c r="EJ522" s="66"/>
      <c r="EK522" s="66"/>
      <c r="EL522" s="66"/>
      <c r="EM522" s="66"/>
      <c r="EN522" s="66"/>
      <c r="EO522" s="66"/>
      <c r="EP522" s="66"/>
    </row>
    <row r="523">
      <c r="A523" s="66"/>
      <c r="B523" s="66"/>
      <c r="C523" s="66"/>
      <c r="D523" s="66"/>
      <c r="E523" s="66"/>
      <c r="F523" s="66"/>
      <c r="G523" s="159"/>
      <c r="H523" s="159"/>
      <c r="I523" s="66"/>
      <c r="J523" s="160"/>
      <c r="K523" s="161"/>
      <c r="L523" s="161"/>
      <c r="M523" s="162"/>
      <c r="N523" s="162"/>
      <c r="O523" s="161"/>
      <c r="P523" s="161"/>
      <c r="Q523" s="161"/>
      <c r="R523" s="161"/>
      <c r="S523" s="163"/>
      <c r="T523" s="163"/>
      <c r="U523" s="163"/>
      <c r="V523" s="163"/>
      <c r="W523" s="164"/>
      <c r="X523" s="163"/>
      <c r="Y523" s="163"/>
      <c r="Z523" s="163"/>
      <c r="AA523" s="163"/>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X523" s="66"/>
      <c r="AY523" s="66"/>
      <c r="AZ523" s="66"/>
      <c r="BA523" s="66"/>
      <c r="BB523" s="66"/>
      <c r="BC523" s="66"/>
      <c r="BD523" s="66"/>
      <c r="BE523" s="66"/>
      <c r="BF523" s="66"/>
      <c r="BG523" s="66"/>
      <c r="BH523" s="66"/>
      <c r="BI523" s="66"/>
      <c r="BJ523" s="66"/>
      <c r="BK523" s="66"/>
      <c r="BL523" s="66"/>
      <c r="BM523" s="66"/>
      <c r="BN523" s="66"/>
      <c r="BO523" s="66"/>
      <c r="BP523" s="66"/>
      <c r="BQ523" s="66"/>
      <c r="BR523" s="66"/>
      <c r="BS523" s="66"/>
      <c r="BT523" s="66"/>
      <c r="BU523" s="66"/>
      <c r="BV523" s="66"/>
      <c r="BW523" s="66"/>
      <c r="BX523" s="66"/>
      <c r="BY523" s="66"/>
      <c r="BZ523" s="66"/>
      <c r="CA523" s="66"/>
      <c r="CB523" s="66"/>
      <c r="CC523" s="66"/>
      <c r="CD523" s="66"/>
      <c r="CE523" s="66"/>
      <c r="CF523" s="66"/>
      <c r="CG523" s="66"/>
      <c r="CH523" s="66"/>
      <c r="CI523" s="66"/>
      <c r="CJ523" s="66"/>
      <c r="CK523" s="66"/>
      <c r="CL523" s="66"/>
      <c r="CM523" s="66"/>
      <c r="CN523" s="66"/>
      <c r="CO523" s="66"/>
      <c r="CP523" s="66"/>
      <c r="CQ523" s="66"/>
      <c r="CR523" s="66"/>
      <c r="CS523" s="66"/>
      <c r="CT523" s="66"/>
      <c r="CU523" s="66"/>
      <c r="CV523" s="66"/>
      <c r="CW523" s="66"/>
      <c r="CX523" s="66"/>
      <c r="CY523" s="66"/>
      <c r="CZ523" s="66"/>
      <c r="DA523" s="66"/>
      <c r="DB523" s="66"/>
      <c r="DC523" s="66"/>
      <c r="DD523" s="66"/>
      <c r="DE523" s="66"/>
      <c r="DF523" s="66"/>
      <c r="DG523" s="66"/>
      <c r="DH523" s="66"/>
      <c r="DI523" s="66"/>
      <c r="DJ523" s="66"/>
      <c r="DK523" s="66"/>
      <c r="DL523" s="66"/>
      <c r="DM523" s="66"/>
      <c r="DN523" s="66"/>
      <c r="DO523" s="66"/>
      <c r="DP523" s="66"/>
      <c r="DQ523" s="66"/>
      <c r="DR523" s="66"/>
      <c r="DS523" s="66"/>
      <c r="DT523" s="66"/>
      <c r="DU523" s="66"/>
      <c r="DV523" s="66"/>
      <c r="DW523" s="66"/>
      <c r="DX523" s="66"/>
      <c r="DY523" s="66"/>
      <c r="DZ523" s="66"/>
      <c r="EA523" s="66"/>
      <c r="EB523" s="66"/>
      <c r="EC523" s="66"/>
      <c r="ED523" s="66"/>
      <c r="EE523" s="66"/>
      <c r="EF523" s="66"/>
      <c r="EG523" s="66"/>
      <c r="EH523" s="66"/>
      <c r="EI523" s="66"/>
      <c r="EJ523" s="66"/>
      <c r="EK523" s="66"/>
      <c r="EL523" s="66"/>
      <c r="EM523" s="66"/>
      <c r="EN523" s="66"/>
      <c r="EO523" s="66"/>
      <c r="EP523" s="66"/>
    </row>
    <row r="524">
      <c r="A524" s="66"/>
      <c r="B524" s="66"/>
      <c r="C524" s="66"/>
      <c r="D524" s="66"/>
      <c r="E524" s="66"/>
      <c r="F524" s="66"/>
      <c r="G524" s="159"/>
      <c r="H524" s="159"/>
      <c r="I524" s="66"/>
      <c r="J524" s="160"/>
      <c r="K524" s="161"/>
      <c r="L524" s="161"/>
      <c r="M524" s="162"/>
      <c r="N524" s="162"/>
      <c r="O524" s="161"/>
      <c r="P524" s="161"/>
      <c r="Q524" s="161"/>
      <c r="R524" s="161"/>
      <c r="S524" s="163"/>
      <c r="T524" s="163"/>
      <c r="U524" s="163"/>
      <c r="V524" s="163"/>
      <c r="W524" s="164"/>
      <c r="X524" s="163"/>
      <c r="Y524" s="163"/>
      <c r="Z524" s="163"/>
      <c r="AA524" s="163"/>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X524" s="66"/>
      <c r="AY524" s="66"/>
      <c r="AZ524" s="66"/>
      <c r="BA524" s="66"/>
      <c r="BB524" s="66"/>
      <c r="BC524" s="66"/>
      <c r="BD524" s="66"/>
      <c r="BE524" s="66"/>
      <c r="BF524" s="66"/>
      <c r="BG524" s="66"/>
      <c r="BH524" s="66"/>
      <c r="BI524" s="66"/>
      <c r="BJ524" s="66"/>
      <c r="BK524" s="66"/>
      <c r="BL524" s="66"/>
      <c r="BM524" s="66"/>
      <c r="BN524" s="66"/>
      <c r="BO524" s="66"/>
      <c r="BP524" s="66"/>
      <c r="BQ524" s="66"/>
      <c r="BR524" s="66"/>
      <c r="BS524" s="66"/>
      <c r="BT524" s="66"/>
      <c r="BU524" s="66"/>
      <c r="BV524" s="66"/>
      <c r="BW524" s="66"/>
      <c r="BX524" s="66"/>
      <c r="BY524" s="66"/>
      <c r="BZ524" s="66"/>
      <c r="CA524" s="66"/>
      <c r="CB524" s="66"/>
      <c r="CC524" s="66"/>
      <c r="CD524" s="66"/>
      <c r="CE524" s="66"/>
      <c r="CF524" s="66"/>
      <c r="CG524" s="66"/>
      <c r="CH524" s="66"/>
      <c r="CI524" s="66"/>
      <c r="CJ524" s="66"/>
      <c r="CK524" s="66"/>
      <c r="CL524" s="66"/>
      <c r="CM524" s="66"/>
      <c r="CN524" s="66"/>
      <c r="CO524" s="66"/>
      <c r="CP524" s="66"/>
      <c r="CQ524" s="66"/>
      <c r="CR524" s="66"/>
      <c r="CS524" s="66"/>
      <c r="CT524" s="66"/>
      <c r="CU524" s="66"/>
      <c r="CV524" s="66"/>
      <c r="CW524" s="66"/>
      <c r="CX524" s="66"/>
      <c r="CY524" s="66"/>
      <c r="CZ524" s="66"/>
      <c r="DA524" s="66"/>
      <c r="DB524" s="66"/>
      <c r="DC524" s="66"/>
      <c r="DD524" s="66"/>
      <c r="DE524" s="66"/>
      <c r="DF524" s="66"/>
      <c r="DG524" s="66"/>
      <c r="DH524" s="66"/>
      <c r="DI524" s="66"/>
      <c r="DJ524" s="66"/>
      <c r="DK524" s="66"/>
      <c r="DL524" s="66"/>
      <c r="DM524" s="66"/>
      <c r="DN524" s="66"/>
      <c r="DO524" s="66"/>
      <c r="DP524" s="66"/>
      <c r="DQ524" s="66"/>
      <c r="DR524" s="66"/>
      <c r="DS524" s="66"/>
      <c r="DT524" s="66"/>
      <c r="DU524" s="66"/>
      <c r="DV524" s="66"/>
      <c r="DW524" s="66"/>
      <c r="DX524" s="66"/>
      <c r="DY524" s="66"/>
      <c r="DZ524" s="66"/>
      <c r="EA524" s="66"/>
      <c r="EB524" s="66"/>
      <c r="EC524" s="66"/>
      <c r="ED524" s="66"/>
      <c r="EE524" s="66"/>
      <c r="EF524" s="66"/>
      <c r="EG524" s="66"/>
      <c r="EH524" s="66"/>
      <c r="EI524" s="66"/>
      <c r="EJ524" s="66"/>
      <c r="EK524" s="66"/>
      <c r="EL524" s="66"/>
      <c r="EM524" s="66"/>
      <c r="EN524" s="66"/>
      <c r="EO524" s="66"/>
      <c r="EP524" s="66"/>
    </row>
    <row r="525">
      <c r="A525" s="66"/>
      <c r="B525" s="66"/>
      <c r="C525" s="66"/>
      <c r="D525" s="66"/>
      <c r="E525" s="66"/>
      <c r="F525" s="66"/>
      <c r="G525" s="159"/>
      <c r="H525" s="159"/>
      <c r="I525" s="66"/>
      <c r="J525" s="160"/>
      <c r="K525" s="161"/>
      <c r="L525" s="161"/>
      <c r="M525" s="162"/>
      <c r="N525" s="162"/>
      <c r="O525" s="161"/>
      <c r="P525" s="161"/>
      <c r="Q525" s="161"/>
      <c r="R525" s="161"/>
      <c r="S525" s="163"/>
      <c r="T525" s="163"/>
      <c r="U525" s="163"/>
      <c r="V525" s="163"/>
      <c r="W525" s="164"/>
      <c r="X525" s="163"/>
      <c r="Y525" s="163"/>
      <c r="Z525" s="163"/>
      <c r="AA525" s="163"/>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X525" s="66"/>
      <c r="AY525" s="66"/>
      <c r="AZ525" s="66"/>
      <c r="BA525" s="66"/>
      <c r="BB525" s="66"/>
      <c r="BC525" s="66"/>
      <c r="BD525" s="66"/>
      <c r="BE525" s="66"/>
      <c r="BF525" s="66"/>
      <c r="BG525" s="66"/>
      <c r="BH525" s="66"/>
      <c r="BI525" s="66"/>
      <c r="BJ525" s="66"/>
      <c r="BK525" s="66"/>
      <c r="BL525" s="66"/>
      <c r="BM525" s="66"/>
      <c r="BN525" s="66"/>
      <c r="BO525" s="66"/>
      <c r="BP525" s="66"/>
      <c r="BQ525" s="66"/>
      <c r="BR525" s="66"/>
      <c r="BS525" s="66"/>
      <c r="BT525" s="66"/>
      <c r="BU525" s="66"/>
      <c r="BV525" s="66"/>
      <c r="BW525" s="66"/>
      <c r="BX525" s="66"/>
      <c r="BY525" s="66"/>
      <c r="BZ525" s="66"/>
      <c r="CA525" s="66"/>
      <c r="CB525" s="66"/>
      <c r="CC525" s="66"/>
      <c r="CD525" s="66"/>
      <c r="CE525" s="66"/>
      <c r="CF525" s="66"/>
      <c r="CG525" s="66"/>
      <c r="CH525" s="66"/>
      <c r="CI525" s="66"/>
      <c r="CJ525" s="66"/>
      <c r="CK525" s="66"/>
      <c r="CL525" s="66"/>
      <c r="CM525" s="66"/>
      <c r="CN525" s="66"/>
      <c r="CO525" s="66"/>
      <c r="CP525" s="66"/>
      <c r="CQ525" s="66"/>
      <c r="CR525" s="66"/>
      <c r="CS525" s="66"/>
      <c r="CT525" s="66"/>
      <c r="CU525" s="66"/>
      <c r="CV525" s="66"/>
      <c r="CW525" s="66"/>
      <c r="CX525" s="66"/>
      <c r="CY525" s="66"/>
      <c r="CZ525" s="66"/>
      <c r="DA525" s="66"/>
      <c r="DB525" s="66"/>
      <c r="DC525" s="66"/>
      <c r="DD525" s="66"/>
      <c r="DE525" s="66"/>
      <c r="DF525" s="66"/>
      <c r="DG525" s="66"/>
      <c r="DH525" s="66"/>
      <c r="DI525" s="66"/>
      <c r="DJ525" s="66"/>
      <c r="DK525" s="66"/>
      <c r="DL525" s="66"/>
      <c r="DM525" s="66"/>
      <c r="DN525" s="66"/>
      <c r="DO525" s="66"/>
      <c r="DP525" s="66"/>
      <c r="DQ525" s="66"/>
      <c r="DR525" s="66"/>
      <c r="DS525" s="66"/>
      <c r="DT525" s="66"/>
      <c r="DU525" s="66"/>
      <c r="DV525" s="66"/>
      <c r="DW525" s="66"/>
      <c r="DX525" s="66"/>
      <c r="DY525" s="66"/>
      <c r="DZ525" s="66"/>
      <c r="EA525" s="66"/>
      <c r="EB525" s="66"/>
      <c r="EC525" s="66"/>
      <c r="ED525" s="66"/>
      <c r="EE525" s="66"/>
      <c r="EF525" s="66"/>
      <c r="EG525" s="66"/>
      <c r="EH525" s="66"/>
      <c r="EI525" s="66"/>
      <c r="EJ525" s="66"/>
      <c r="EK525" s="66"/>
      <c r="EL525" s="66"/>
      <c r="EM525" s="66"/>
      <c r="EN525" s="66"/>
      <c r="EO525" s="66"/>
      <c r="EP525" s="66"/>
    </row>
    <row r="526">
      <c r="A526" s="66"/>
      <c r="B526" s="66"/>
      <c r="C526" s="66"/>
      <c r="D526" s="66"/>
      <c r="E526" s="66"/>
      <c r="F526" s="66"/>
      <c r="G526" s="159"/>
      <c r="H526" s="159"/>
      <c r="I526" s="66"/>
      <c r="J526" s="160"/>
      <c r="K526" s="161"/>
      <c r="L526" s="161"/>
      <c r="M526" s="162"/>
      <c r="N526" s="162"/>
      <c r="O526" s="161"/>
      <c r="P526" s="161"/>
      <c r="Q526" s="161"/>
      <c r="R526" s="161"/>
      <c r="S526" s="163"/>
      <c r="T526" s="163"/>
      <c r="U526" s="163"/>
      <c r="V526" s="163"/>
      <c r="W526" s="164"/>
      <c r="X526" s="163"/>
      <c r="Y526" s="163"/>
      <c r="Z526" s="163"/>
      <c r="AA526" s="163"/>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X526" s="66"/>
      <c r="AY526" s="66"/>
      <c r="AZ526" s="66"/>
      <c r="BA526" s="66"/>
      <c r="BB526" s="66"/>
      <c r="BC526" s="66"/>
      <c r="BD526" s="66"/>
      <c r="BE526" s="66"/>
      <c r="BF526" s="66"/>
      <c r="BG526" s="66"/>
      <c r="BH526" s="66"/>
      <c r="BI526" s="66"/>
      <c r="BJ526" s="66"/>
      <c r="BK526" s="66"/>
      <c r="BL526" s="66"/>
      <c r="BM526" s="66"/>
      <c r="BN526" s="66"/>
      <c r="BO526" s="66"/>
      <c r="BP526" s="66"/>
      <c r="BQ526" s="66"/>
      <c r="BR526" s="66"/>
      <c r="BS526" s="66"/>
      <c r="BT526" s="66"/>
      <c r="BU526" s="66"/>
      <c r="BV526" s="66"/>
      <c r="BW526" s="66"/>
      <c r="BX526" s="66"/>
      <c r="BY526" s="66"/>
      <c r="BZ526" s="66"/>
      <c r="CA526" s="66"/>
      <c r="CB526" s="66"/>
      <c r="CC526" s="66"/>
      <c r="CD526" s="66"/>
      <c r="CE526" s="66"/>
      <c r="CF526" s="66"/>
      <c r="CG526" s="66"/>
      <c r="CH526" s="66"/>
      <c r="CI526" s="66"/>
      <c r="CJ526" s="66"/>
      <c r="CK526" s="66"/>
      <c r="CL526" s="66"/>
      <c r="CM526" s="66"/>
      <c r="CN526" s="66"/>
      <c r="CO526" s="66"/>
      <c r="CP526" s="66"/>
      <c r="CQ526" s="66"/>
      <c r="CR526" s="66"/>
      <c r="CS526" s="66"/>
      <c r="CT526" s="66"/>
      <c r="CU526" s="66"/>
      <c r="CV526" s="66"/>
      <c r="CW526" s="66"/>
      <c r="CX526" s="66"/>
      <c r="CY526" s="66"/>
      <c r="CZ526" s="66"/>
      <c r="DA526" s="66"/>
      <c r="DB526" s="66"/>
      <c r="DC526" s="66"/>
      <c r="DD526" s="66"/>
      <c r="DE526" s="66"/>
      <c r="DF526" s="66"/>
      <c r="DG526" s="66"/>
      <c r="DH526" s="66"/>
      <c r="DI526" s="66"/>
      <c r="DJ526" s="66"/>
      <c r="DK526" s="66"/>
      <c r="DL526" s="66"/>
      <c r="DM526" s="66"/>
      <c r="DN526" s="66"/>
      <c r="DO526" s="66"/>
      <c r="DP526" s="66"/>
      <c r="DQ526" s="66"/>
      <c r="DR526" s="66"/>
      <c r="DS526" s="66"/>
      <c r="DT526" s="66"/>
      <c r="DU526" s="66"/>
      <c r="DV526" s="66"/>
      <c r="DW526" s="66"/>
      <c r="DX526" s="66"/>
      <c r="DY526" s="66"/>
      <c r="DZ526" s="66"/>
      <c r="EA526" s="66"/>
      <c r="EB526" s="66"/>
      <c r="EC526" s="66"/>
      <c r="ED526" s="66"/>
      <c r="EE526" s="66"/>
      <c r="EF526" s="66"/>
      <c r="EG526" s="66"/>
      <c r="EH526" s="66"/>
      <c r="EI526" s="66"/>
      <c r="EJ526" s="66"/>
      <c r="EK526" s="66"/>
      <c r="EL526" s="66"/>
      <c r="EM526" s="66"/>
      <c r="EN526" s="66"/>
      <c r="EO526" s="66"/>
      <c r="EP526" s="66"/>
    </row>
    <row r="527">
      <c r="A527" s="66"/>
      <c r="B527" s="66"/>
      <c r="C527" s="66"/>
      <c r="D527" s="66"/>
      <c r="E527" s="66"/>
      <c r="F527" s="66"/>
      <c r="G527" s="159"/>
      <c r="H527" s="159"/>
      <c r="I527" s="66"/>
      <c r="J527" s="160"/>
      <c r="K527" s="161"/>
      <c r="L527" s="161"/>
      <c r="M527" s="162"/>
      <c r="N527" s="162"/>
      <c r="O527" s="161"/>
      <c r="P527" s="161"/>
      <c r="Q527" s="161"/>
      <c r="R527" s="161"/>
      <c r="S527" s="163"/>
      <c r="T527" s="163"/>
      <c r="U527" s="163"/>
      <c r="V527" s="163"/>
      <c r="W527" s="164"/>
      <c r="X527" s="163"/>
      <c r="Y527" s="163"/>
      <c r="Z527" s="163"/>
      <c r="AA527" s="163"/>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X527" s="66"/>
      <c r="AY527" s="66"/>
      <c r="AZ527" s="66"/>
      <c r="BA527" s="66"/>
      <c r="BB527" s="66"/>
      <c r="BC527" s="66"/>
      <c r="BD527" s="66"/>
      <c r="BE527" s="66"/>
      <c r="BF527" s="66"/>
      <c r="BG527" s="66"/>
      <c r="BH527" s="66"/>
      <c r="BI527" s="66"/>
      <c r="BJ527" s="66"/>
      <c r="BK527" s="66"/>
      <c r="BL527" s="66"/>
      <c r="BM527" s="66"/>
      <c r="BN527" s="66"/>
      <c r="BO527" s="66"/>
      <c r="BP527" s="66"/>
      <c r="BQ527" s="66"/>
      <c r="BR527" s="66"/>
      <c r="BS527" s="66"/>
      <c r="BT527" s="66"/>
      <c r="BU527" s="66"/>
      <c r="BV527" s="66"/>
      <c r="BW527" s="66"/>
      <c r="BX527" s="66"/>
      <c r="BY527" s="66"/>
      <c r="BZ527" s="66"/>
      <c r="CA527" s="66"/>
      <c r="CB527" s="66"/>
      <c r="CC527" s="66"/>
      <c r="CD527" s="66"/>
      <c r="CE527" s="66"/>
      <c r="CF527" s="66"/>
      <c r="CG527" s="66"/>
      <c r="CH527" s="66"/>
      <c r="CI527" s="66"/>
      <c r="CJ527" s="66"/>
      <c r="CK527" s="66"/>
      <c r="CL527" s="66"/>
      <c r="CM527" s="66"/>
      <c r="CN527" s="66"/>
      <c r="CO527" s="66"/>
      <c r="CP527" s="66"/>
      <c r="CQ527" s="66"/>
      <c r="CR527" s="66"/>
      <c r="CS527" s="66"/>
      <c r="CT527" s="66"/>
      <c r="CU527" s="66"/>
      <c r="CV527" s="66"/>
      <c r="CW527" s="66"/>
      <c r="CX527" s="66"/>
      <c r="CY527" s="66"/>
      <c r="CZ527" s="66"/>
      <c r="DA527" s="66"/>
      <c r="DB527" s="66"/>
      <c r="DC527" s="66"/>
      <c r="DD527" s="66"/>
      <c r="DE527" s="66"/>
      <c r="DF527" s="66"/>
      <c r="DG527" s="66"/>
      <c r="DH527" s="66"/>
      <c r="DI527" s="66"/>
      <c r="DJ527" s="66"/>
      <c r="DK527" s="66"/>
      <c r="DL527" s="66"/>
      <c r="DM527" s="66"/>
      <c r="DN527" s="66"/>
      <c r="DO527" s="66"/>
      <c r="DP527" s="66"/>
      <c r="DQ527" s="66"/>
      <c r="DR527" s="66"/>
      <c r="DS527" s="66"/>
      <c r="DT527" s="66"/>
      <c r="DU527" s="66"/>
      <c r="DV527" s="66"/>
      <c r="DW527" s="66"/>
      <c r="DX527" s="66"/>
      <c r="DY527" s="66"/>
      <c r="DZ527" s="66"/>
      <c r="EA527" s="66"/>
      <c r="EB527" s="66"/>
      <c r="EC527" s="66"/>
      <c r="ED527" s="66"/>
      <c r="EE527" s="66"/>
      <c r="EF527" s="66"/>
      <c r="EG527" s="66"/>
      <c r="EH527" s="66"/>
      <c r="EI527" s="66"/>
      <c r="EJ527" s="66"/>
      <c r="EK527" s="66"/>
      <c r="EL527" s="66"/>
      <c r="EM527" s="66"/>
      <c r="EN527" s="66"/>
      <c r="EO527" s="66"/>
      <c r="EP527" s="66"/>
    </row>
    <row r="528">
      <c r="A528" s="66"/>
      <c r="B528" s="66"/>
      <c r="C528" s="66"/>
      <c r="D528" s="66"/>
      <c r="E528" s="66"/>
      <c r="F528" s="66"/>
      <c r="G528" s="159"/>
      <c r="H528" s="159"/>
      <c r="I528" s="66"/>
      <c r="J528" s="160"/>
      <c r="K528" s="161"/>
      <c r="L528" s="161"/>
      <c r="M528" s="162"/>
      <c r="N528" s="162"/>
      <c r="O528" s="161"/>
      <c r="P528" s="161"/>
      <c r="Q528" s="161"/>
      <c r="R528" s="161"/>
      <c r="S528" s="163"/>
      <c r="T528" s="163"/>
      <c r="U528" s="163"/>
      <c r="V528" s="163"/>
      <c r="W528" s="164"/>
      <c r="X528" s="163"/>
      <c r="Y528" s="163"/>
      <c r="Z528" s="163"/>
      <c r="AA528" s="163"/>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X528" s="66"/>
      <c r="AY528" s="66"/>
      <c r="AZ528" s="66"/>
      <c r="BA528" s="66"/>
      <c r="BB528" s="66"/>
      <c r="BC528" s="66"/>
      <c r="BD528" s="66"/>
      <c r="BE528" s="66"/>
      <c r="BF528" s="66"/>
      <c r="BG528" s="66"/>
      <c r="BH528" s="66"/>
      <c r="BI528" s="66"/>
      <c r="BJ528" s="66"/>
      <c r="BK528" s="66"/>
      <c r="BL528" s="66"/>
      <c r="BM528" s="66"/>
      <c r="BN528" s="66"/>
      <c r="BO528" s="66"/>
      <c r="BP528" s="66"/>
      <c r="BQ528" s="66"/>
      <c r="BR528" s="66"/>
      <c r="BS528" s="66"/>
      <c r="BT528" s="66"/>
      <c r="BU528" s="66"/>
      <c r="BV528" s="66"/>
      <c r="BW528" s="66"/>
      <c r="BX528" s="66"/>
      <c r="BY528" s="66"/>
      <c r="BZ528" s="66"/>
      <c r="CA528" s="66"/>
      <c r="CB528" s="66"/>
      <c r="CC528" s="66"/>
      <c r="CD528" s="66"/>
      <c r="CE528" s="66"/>
      <c r="CF528" s="66"/>
      <c r="CG528" s="66"/>
      <c r="CH528" s="66"/>
      <c r="CI528" s="66"/>
      <c r="CJ528" s="66"/>
      <c r="CK528" s="66"/>
      <c r="CL528" s="66"/>
      <c r="CM528" s="66"/>
      <c r="CN528" s="66"/>
      <c r="CO528" s="66"/>
      <c r="CP528" s="66"/>
      <c r="CQ528" s="66"/>
      <c r="CR528" s="66"/>
      <c r="CS528" s="66"/>
      <c r="CT528" s="66"/>
      <c r="CU528" s="66"/>
      <c r="CV528" s="66"/>
      <c r="CW528" s="66"/>
      <c r="CX528" s="66"/>
      <c r="CY528" s="66"/>
      <c r="CZ528" s="66"/>
      <c r="DA528" s="66"/>
      <c r="DB528" s="66"/>
      <c r="DC528" s="66"/>
      <c r="DD528" s="66"/>
      <c r="DE528" s="66"/>
      <c r="DF528" s="66"/>
      <c r="DG528" s="66"/>
      <c r="DH528" s="66"/>
      <c r="DI528" s="66"/>
      <c r="DJ528" s="66"/>
      <c r="DK528" s="66"/>
      <c r="DL528" s="66"/>
      <c r="DM528" s="66"/>
      <c r="DN528" s="66"/>
      <c r="DO528" s="66"/>
      <c r="DP528" s="66"/>
      <c r="DQ528" s="66"/>
      <c r="DR528" s="66"/>
      <c r="DS528" s="66"/>
      <c r="DT528" s="66"/>
      <c r="DU528" s="66"/>
      <c r="DV528" s="66"/>
      <c r="DW528" s="66"/>
      <c r="DX528" s="66"/>
      <c r="DY528" s="66"/>
      <c r="DZ528" s="66"/>
      <c r="EA528" s="66"/>
      <c r="EB528" s="66"/>
      <c r="EC528" s="66"/>
      <c r="ED528" s="66"/>
      <c r="EE528" s="66"/>
      <c r="EF528" s="66"/>
      <c r="EG528" s="66"/>
      <c r="EH528" s="66"/>
      <c r="EI528" s="66"/>
      <c r="EJ528" s="66"/>
      <c r="EK528" s="66"/>
      <c r="EL528" s="66"/>
      <c r="EM528" s="66"/>
      <c r="EN528" s="66"/>
      <c r="EO528" s="66"/>
      <c r="EP528" s="66"/>
    </row>
    <row r="529">
      <c r="A529" s="66"/>
      <c r="B529" s="66"/>
      <c r="C529" s="66"/>
      <c r="D529" s="66"/>
      <c r="E529" s="66"/>
      <c r="F529" s="66"/>
      <c r="G529" s="159"/>
      <c r="H529" s="159"/>
      <c r="I529" s="66"/>
      <c r="J529" s="160"/>
      <c r="K529" s="161"/>
      <c r="L529" s="161"/>
      <c r="M529" s="162"/>
      <c r="N529" s="162"/>
      <c r="O529" s="161"/>
      <c r="P529" s="161"/>
      <c r="Q529" s="161"/>
      <c r="R529" s="161"/>
      <c r="S529" s="163"/>
      <c r="T529" s="163"/>
      <c r="U529" s="163"/>
      <c r="V529" s="163"/>
      <c r="W529" s="164"/>
      <c r="X529" s="163"/>
      <c r="Y529" s="163"/>
      <c r="Z529" s="163"/>
      <c r="AA529" s="163"/>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X529" s="66"/>
      <c r="AY529" s="66"/>
      <c r="AZ529" s="66"/>
      <c r="BA529" s="66"/>
      <c r="BB529" s="66"/>
      <c r="BC529" s="66"/>
      <c r="BD529" s="66"/>
      <c r="BE529" s="66"/>
      <c r="BF529" s="66"/>
      <c r="BG529" s="66"/>
      <c r="BH529" s="66"/>
      <c r="BI529" s="66"/>
      <c r="BJ529" s="66"/>
      <c r="BK529" s="66"/>
      <c r="BL529" s="66"/>
      <c r="BM529" s="66"/>
      <c r="BN529" s="66"/>
      <c r="BO529" s="66"/>
      <c r="BP529" s="66"/>
      <c r="BQ529" s="66"/>
      <c r="BR529" s="66"/>
      <c r="BS529" s="66"/>
      <c r="BT529" s="66"/>
      <c r="BU529" s="66"/>
      <c r="BV529" s="66"/>
      <c r="BW529" s="66"/>
      <c r="BX529" s="66"/>
      <c r="BY529" s="66"/>
      <c r="BZ529" s="66"/>
      <c r="CA529" s="66"/>
      <c r="CB529" s="66"/>
      <c r="CC529" s="66"/>
      <c r="CD529" s="66"/>
      <c r="CE529" s="66"/>
      <c r="CF529" s="66"/>
      <c r="CG529" s="66"/>
      <c r="CH529" s="66"/>
      <c r="CI529" s="66"/>
      <c r="CJ529" s="66"/>
      <c r="CK529" s="66"/>
      <c r="CL529" s="66"/>
      <c r="CM529" s="66"/>
      <c r="CN529" s="66"/>
      <c r="CO529" s="66"/>
      <c r="CP529" s="66"/>
      <c r="CQ529" s="66"/>
      <c r="CR529" s="66"/>
      <c r="CS529" s="66"/>
      <c r="CT529" s="66"/>
      <c r="CU529" s="66"/>
      <c r="CV529" s="66"/>
      <c r="CW529" s="66"/>
      <c r="CX529" s="66"/>
      <c r="CY529" s="66"/>
      <c r="CZ529" s="66"/>
      <c r="DA529" s="66"/>
      <c r="DB529" s="66"/>
      <c r="DC529" s="66"/>
      <c r="DD529" s="66"/>
      <c r="DE529" s="66"/>
      <c r="DF529" s="66"/>
      <c r="DG529" s="66"/>
      <c r="DH529" s="66"/>
      <c r="DI529" s="66"/>
      <c r="DJ529" s="66"/>
      <c r="DK529" s="66"/>
      <c r="DL529" s="66"/>
      <c r="DM529" s="66"/>
      <c r="DN529" s="66"/>
      <c r="DO529" s="66"/>
      <c r="DP529" s="66"/>
      <c r="DQ529" s="66"/>
      <c r="DR529" s="66"/>
      <c r="DS529" s="66"/>
      <c r="DT529" s="66"/>
      <c r="DU529" s="66"/>
      <c r="DV529" s="66"/>
      <c r="DW529" s="66"/>
      <c r="DX529" s="66"/>
      <c r="DY529" s="66"/>
      <c r="DZ529" s="66"/>
      <c r="EA529" s="66"/>
      <c r="EB529" s="66"/>
      <c r="EC529" s="66"/>
      <c r="ED529" s="66"/>
      <c r="EE529" s="66"/>
      <c r="EF529" s="66"/>
      <c r="EG529" s="66"/>
      <c r="EH529" s="66"/>
      <c r="EI529" s="66"/>
      <c r="EJ529" s="66"/>
      <c r="EK529" s="66"/>
      <c r="EL529" s="66"/>
      <c r="EM529" s="66"/>
      <c r="EN529" s="66"/>
      <c r="EO529" s="66"/>
      <c r="EP529" s="66"/>
    </row>
    <row r="530">
      <c r="A530" s="66"/>
      <c r="B530" s="66"/>
      <c r="C530" s="66"/>
      <c r="D530" s="66"/>
      <c r="E530" s="66"/>
      <c r="F530" s="66"/>
      <c r="G530" s="159"/>
      <c r="H530" s="159"/>
      <c r="I530" s="66"/>
      <c r="J530" s="160"/>
      <c r="K530" s="161"/>
      <c r="L530" s="161"/>
      <c r="M530" s="162"/>
      <c r="N530" s="162"/>
      <c r="O530" s="161"/>
      <c r="P530" s="161"/>
      <c r="Q530" s="161"/>
      <c r="R530" s="161"/>
      <c r="S530" s="163"/>
      <c r="T530" s="163"/>
      <c r="U530" s="163"/>
      <c r="V530" s="163"/>
      <c r="W530" s="164"/>
      <c r="X530" s="163"/>
      <c r="Y530" s="163"/>
      <c r="Z530" s="163"/>
      <c r="AA530" s="163"/>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X530" s="66"/>
      <c r="AY530" s="66"/>
      <c r="AZ530" s="66"/>
      <c r="BA530" s="66"/>
      <c r="BB530" s="66"/>
      <c r="BC530" s="66"/>
      <c r="BD530" s="66"/>
      <c r="BE530" s="66"/>
      <c r="BF530" s="66"/>
      <c r="BG530" s="66"/>
      <c r="BH530" s="66"/>
      <c r="BI530" s="66"/>
      <c r="BJ530" s="66"/>
      <c r="BK530" s="66"/>
      <c r="BL530" s="66"/>
      <c r="BM530" s="66"/>
      <c r="BN530" s="66"/>
      <c r="BO530" s="66"/>
      <c r="BP530" s="66"/>
      <c r="BQ530" s="66"/>
      <c r="BR530" s="66"/>
      <c r="BS530" s="66"/>
      <c r="BT530" s="66"/>
      <c r="BU530" s="66"/>
      <c r="BV530" s="66"/>
      <c r="BW530" s="66"/>
      <c r="BX530" s="66"/>
      <c r="BY530" s="66"/>
      <c r="BZ530" s="66"/>
      <c r="CA530" s="66"/>
      <c r="CB530" s="66"/>
      <c r="CC530" s="66"/>
      <c r="CD530" s="66"/>
      <c r="CE530" s="66"/>
      <c r="CF530" s="66"/>
      <c r="CG530" s="66"/>
      <c r="CH530" s="66"/>
      <c r="CI530" s="66"/>
      <c r="CJ530" s="66"/>
      <c r="CK530" s="66"/>
      <c r="CL530" s="66"/>
      <c r="CM530" s="66"/>
      <c r="CN530" s="66"/>
      <c r="CO530" s="66"/>
      <c r="CP530" s="66"/>
      <c r="CQ530" s="66"/>
      <c r="CR530" s="66"/>
      <c r="CS530" s="66"/>
      <c r="CT530" s="66"/>
      <c r="CU530" s="66"/>
      <c r="CV530" s="66"/>
      <c r="CW530" s="66"/>
      <c r="CX530" s="66"/>
      <c r="CY530" s="66"/>
      <c r="CZ530" s="66"/>
      <c r="DA530" s="66"/>
      <c r="DB530" s="66"/>
      <c r="DC530" s="66"/>
      <c r="DD530" s="66"/>
      <c r="DE530" s="66"/>
      <c r="DF530" s="66"/>
      <c r="DG530" s="66"/>
      <c r="DH530" s="66"/>
      <c r="DI530" s="66"/>
      <c r="DJ530" s="66"/>
      <c r="DK530" s="66"/>
      <c r="DL530" s="66"/>
      <c r="DM530" s="66"/>
      <c r="DN530" s="66"/>
      <c r="DO530" s="66"/>
      <c r="DP530" s="66"/>
      <c r="DQ530" s="66"/>
      <c r="DR530" s="66"/>
      <c r="DS530" s="66"/>
      <c r="DT530" s="66"/>
      <c r="DU530" s="66"/>
      <c r="DV530" s="66"/>
      <c r="DW530" s="66"/>
      <c r="DX530" s="66"/>
      <c r="DY530" s="66"/>
      <c r="DZ530" s="66"/>
      <c r="EA530" s="66"/>
      <c r="EB530" s="66"/>
      <c r="EC530" s="66"/>
      <c r="ED530" s="66"/>
      <c r="EE530" s="66"/>
      <c r="EF530" s="66"/>
      <c r="EG530" s="66"/>
      <c r="EH530" s="66"/>
      <c r="EI530" s="66"/>
      <c r="EJ530" s="66"/>
      <c r="EK530" s="66"/>
      <c r="EL530" s="66"/>
      <c r="EM530" s="66"/>
      <c r="EN530" s="66"/>
      <c r="EO530" s="66"/>
      <c r="EP530" s="66"/>
    </row>
    <row r="531">
      <c r="A531" s="66"/>
      <c r="B531" s="66"/>
      <c r="C531" s="66"/>
      <c r="D531" s="66"/>
      <c r="E531" s="66"/>
      <c r="F531" s="66"/>
      <c r="G531" s="159"/>
      <c r="H531" s="159"/>
      <c r="I531" s="66"/>
      <c r="J531" s="160"/>
      <c r="K531" s="161"/>
      <c r="L531" s="161"/>
      <c r="M531" s="162"/>
      <c r="N531" s="162"/>
      <c r="O531" s="161"/>
      <c r="P531" s="161"/>
      <c r="Q531" s="161"/>
      <c r="R531" s="161"/>
      <c r="S531" s="163"/>
      <c r="T531" s="163"/>
      <c r="U531" s="163"/>
      <c r="V531" s="163"/>
      <c r="W531" s="164"/>
      <c r="X531" s="163"/>
      <c r="Y531" s="163"/>
      <c r="Z531" s="163"/>
      <c r="AA531" s="163"/>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c r="BC531" s="66"/>
      <c r="BD531" s="66"/>
      <c r="BE531" s="66"/>
      <c r="BF531" s="66"/>
      <c r="BG531" s="66"/>
      <c r="BH531" s="66"/>
      <c r="BI531" s="66"/>
      <c r="BJ531" s="66"/>
      <c r="BK531" s="66"/>
      <c r="BL531" s="66"/>
      <c r="BM531" s="66"/>
      <c r="BN531" s="66"/>
      <c r="BO531" s="66"/>
      <c r="BP531" s="66"/>
      <c r="BQ531" s="66"/>
      <c r="BR531" s="66"/>
      <c r="BS531" s="66"/>
      <c r="BT531" s="66"/>
      <c r="BU531" s="66"/>
      <c r="BV531" s="66"/>
      <c r="BW531" s="66"/>
      <c r="BX531" s="66"/>
      <c r="BY531" s="66"/>
      <c r="BZ531" s="66"/>
      <c r="CA531" s="66"/>
      <c r="CB531" s="66"/>
      <c r="CC531" s="66"/>
      <c r="CD531" s="66"/>
      <c r="CE531" s="66"/>
      <c r="CF531" s="66"/>
      <c r="CG531" s="66"/>
      <c r="CH531" s="66"/>
      <c r="CI531" s="66"/>
      <c r="CJ531" s="66"/>
      <c r="CK531" s="66"/>
      <c r="CL531" s="66"/>
      <c r="CM531" s="66"/>
      <c r="CN531" s="66"/>
      <c r="CO531" s="66"/>
      <c r="CP531" s="66"/>
      <c r="CQ531" s="66"/>
      <c r="CR531" s="66"/>
      <c r="CS531" s="66"/>
      <c r="CT531" s="66"/>
      <c r="CU531" s="66"/>
      <c r="CV531" s="66"/>
      <c r="CW531" s="66"/>
      <c r="CX531" s="66"/>
      <c r="CY531" s="66"/>
      <c r="CZ531" s="66"/>
      <c r="DA531" s="66"/>
      <c r="DB531" s="66"/>
      <c r="DC531" s="66"/>
      <c r="DD531" s="66"/>
      <c r="DE531" s="66"/>
      <c r="DF531" s="66"/>
      <c r="DG531" s="66"/>
      <c r="DH531" s="66"/>
      <c r="DI531" s="66"/>
      <c r="DJ531" s="66"/>
      <c r="DK531" s="66"/>
      <c r="DL531" s="66"/>
      <c r="DM531" s="66"/>
      <c r="DN531" s="66"/>
      <c r="DO531" s="66"/>
      <c r="DP531" s="66"/>
      <c r="DQ531" s="66"/>
      <c r="DR531" s="66"/>
      <c r="DS531" s="66"/>
      <c r="DT531" s="66"/>
      <c r="DU531" s="66"/>
      <c r="DV531" s="66"/>
      <c r="DW531" s="66"/>
      <c r="DX531" s="66"/>
      <c r="DY531" s="66"/>
      <c r="DZ531" s="66"/>
      <c r="EA531" s="66"/>
      <c r="EB531" s="66"/>
      <c r="EC531" s="66"/>
      <c r="ED531" s="66"/>
      <c r="EE531" s="66"/>
      <c r="EF531" s="66"/>
      <c r="EG531" s="66"/>
      <c r="EH531" s="66"/>
      <c r="EI531" s="66"/>
      <c r="EJ531" s="66"/>
      <c r="EK531" s="66"/>
      <c r="EL531" s="66"/>
      <c r="EM531" s="66"/>
      <c r="EN531" s="66"/>
      <c r="EO531" s="66"/>
      <c r="EP531" s="66"/>
    </row>
    <row r="532">
      <c r="A532" s="66"/>
      <c r="B532" s="66"/>
      <c r="C532" s="66"/>
      <c r="D532" s="66"/>
      <c r="E532" s="66"/>
      <c r="F532" s="66"/>
      <c r="G532" s="159"/>
      <c r="H532" s="159"/>
      <c r="I532" s="66"/>
      <c r="J532" s="160"/>
      <c r="K532" s="161"/>
      <c r="L532" s="161"/>
      <c r="M532" s="162"/>
      <c r="N532" s="162"/>
      <c r="O532" s="161"/>
      <c r="P532" s="161"/>
      <c r="Q532" s="161"/>
      <c r="R532" s="161"/>
      <c r="S532" s="163"/>
      <c r="T532" s="163"/>
      <c r="U532" s="163"/>
      <c r="V532" s="163"/>
      <c r="W532" s="164"/>
      <c r="X532" s="163"/>
      <c r="Y532" s="163"/>
      <c r="Z532" s="163"/>
      <c r="AA532" s="163"/>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X532" s="66"/>
      <c r="AY532" s="66"/>
      <c r="AZ532" s="66"/>
      <c r="BA532" s="66"/>
      <c r="BB532" s="66"/>
      <c r="BC532" s="66"/>
      <c r="BD532" s="66"/>
      <c r="BE532" s="66"/>
      <c r="BF532" s="66"/>
      <c r="BG532" s="66"/>
      <c r="BH532" s="66"/>
      <c r="BI532" s="66"/>
      <c r="BJ532" s="66"/>
      <c r="BK532" s="66"/>
      <c r="BL532" s="66"/>
      <c r="BM532" s="66"/>
      <c r="BN532" s="66"/>
      <c r="BO532" s="66"/>
      <c r="BP532" s="66"/>
      <c r="BQ532" s="66"/>
      <c r="BR532" s="66"/>
      <c r="BS532" s="66"/>
      <c r="BT532" s="66"/>
      <c r="BU532" s="66"/>
      <c r="BV532" s="66"/>
      <c r="BW532" s="66"/>
      <c r="BX532" s="66"/>
      <c r="BY532" s="66"/>
      <c r="BZ532" s="66"/>
      <c r="CA532" s="66"/>
      <c r="CB532" s="66"/>
      <c r="CC532" s="66"/>
      <c r="CD532" s="66"/>
      <c r="CE532" s="66"/>
      <c r="CF532" s="66"/>
      <c r="CG532" s="66"/>
      <c r="CH532" s="66"/>
      <c r="CI532" s="66"/>
      <c r="CJ532" s="66"/>
      <c r="CK532" s="66"/>
      <c r="CL532" s="66"/>
      <c r="CM532" s="66"/>
      <c r="CN532" s="66"/>
      <c r="CO532" s="66"/>
      <c r="CP532" s="66"/>
      <c r="CQ532" s="66"/>
      <c r="CR532" s="66"/>
      <c r="CS532" s="66"/>
      <c r="CT532" s="66"/>
      <c r="CU532" s="66"/>
      <c r="CV532" s="66"/>
      <c r="CW532" s="66"/>
      <c r="CX532" s="66"/>
      <c r="CY532" s="66"/>
      <c r="CZ532" s="66"/>
      <c r="DA532" s="66"/>
      <c r="DB532" s="66"/>
      <c r="DC532" s="66"/>
      <c r="DD532" s="66"/>
      <c r="DE532" s="66"/>
      <c r="DF532" s="66"/>
      <c r="DG532" s="66"/>
      <c r="DH532" s="66"/>
      <c r="DI532" s="66"/>
      <c r="DJ532" s="66"/>
      <c r="DK532" s="66"/>
      <c r="DL532" s="66"/>
      <c r="DM532" s="66"/>
      <c r="DN532" s="66"/>
      <c r="DO532" s="66"/>
      <c r="DP532" s="66"/>
      <c r="DQ532" s="66"/>
      <c r="DR532" s="66"/>
      <c r="DS532" s="66"/>
      <c r="DT532" s="66"/>
      <c r="DU532" s="66"/>
      <c r="DV532" s="66"/>
      <c r="DW532" s="66"/>
      <c r="DX532" s="66"/>
      <c r="DY532" s="66"/>
      <c r="DZ532" s="66"/>
      <c r="EA532" s="66"/>
      <c r="EB532" s="66"/>
      <c r="EC532" s="66"/>
      <c r="ED532" s="66"/>
      <c r="EE532" s="66"/>
      <c r="EF532" s="66"/>
      <c r="EG532" s="66"/>
      <c r="EH532" s="66"/>
      <c r="EI532" s="66"/>
      <c r="EJ532" s="66"/>
      <c r="EK532" s="66"/>
      <c r="EL532" s="66"/>
      <c r="EM532" s="66"/>
      <c r="EN532" s="66"/>
      <c r="EO532" s="66"/>
      <c r="EP532" s="66"/>
    </row>
    <row r="533">
      <c r="A533" s="66"/>
      <c r="B533" s="66"/>
      <c r="C533" s="66"/>
      <c r="D533" s="66"/>
      <c r="E533" s="66"/>
      <c r="F533" s="66"/>
      <c r="G533" s="159"/>
      <c r="H533" s="159"/>
      <c r="I533" s="66"/>
      <c r="J533" s="160"/>
      <c r="K533" s="161"/>
      <c r="L533" s="161"/>
      <c r="M533" s="162"/>
      <c r="N533" s="162"/>
      <c r="O533" s="161"/>
      <c r="P533" s="161"/>
      <c r="Q533" s="161"/>
      <c r="R533" s="161"/>
      <c r="S533" s="163"/>
      <c r="T533" s="163"/>
      <c r="U533" s="163"/>
      <c r="V533" s="163"/>
      <c r="W533" s="164"/>
      <c r="X533" s="163"/>
      <c r="Y533" s="163"/>
      <c r="Z533" s="163"/>
      <c r="AA533" s="163"/>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X533" s="66"/>
      <c r="AY533" s="66"/>
      <c r="AZ533" s="66"/>
      <c r="BA533" s="66"/>
      <c r="BB533" s="66"/>
      <c r="BC533" s="66"/>
      <c r="BD533" s="66"/>
      <c r="BE533" s="66"/>
      <c r="BF533" s="66"/>
      <c r="BG533" s="66"/>
      <c r="BH533" s="66"/>
      <c r="BI533" s="66"/>
      <c r="BJ533" s="66"/>
      <c r="BK533" s="66"/>
      <c r="BL533" s="66"/>
      <c r="BM533" s="66"/>
      <c r="BN533" s="66"/>
      <c r="BO533" s="66"/>
      <c r="BP533" s="66"/>
      <c r="BQ533" s="66"/>
      <c r="BR533" s="66"/>
      <c r="BS533" s="66"/>
      <c r="BT533" s="66"/>
      <c r="BU533" s="66"/>
      <c r="BV533" s="66"/>
      <c r="BW533" s="66"/>
      <c r="BX533" s="66"/>
      <c r="BY533" s="66"/>
      <c r="BZ533" s="66"/>
      <c r="CA533" s="66"/>
      <c r="CB533" s="66"/>
      <c r="CC533" s="66"/>
      <c r="CD533" s="66"/>
      <c r="CE533" s="66"/>
      <c r="CF533" s="66"/>
      <c r="CG533" s="66"/>
      <c r="CH533" s="66"/>
      <c r="CI533" s="66"/>
      <c r="CJ533" s="66"/>
      <c r="CK533" s="66"/>
      <c r="CL533" s="66"/>
      <c r="CM533" s="66"/>
      <c r="CN533" s="66"/>
      <c r="CO533" s="66"/>
      <c r="CP533" s="66"/>
      <c r="CQ533" s="66"/>
      <c r="CR533" s="66"/>
      <c r="CS533" s="66"/>
      <c r="CT533" s="66"/>
      <c r="CU533" s="66"/>
      <c r="CV533" s="66"/>
      <c r="CW533" s="66"/>
      <c r="CX533" s="66"/>
      <c r="CY533" s="66"/>
      <c r="CZ533" s="66"/>
      <c r="DA533" s="66"/>
      <c r="DB533" s="66"/>
      <c r="DC533" s="66"/>
      <c r="DD533" s="66"/>
      <c r="DE533" s="66"/>
      <c r="DF533" s="66"/>
      <c r="DG533" s="66"/>
      <c r="DH533" s="66"/>
      <c r="DI533" s="66"/>
      <c r="DJ533" s="66"/>
      <c r="DK533" s="66"/>
      <c r="DL533" s="66"/>
      <c r="DM533" s="66"/>
      <c r="DN533" s="66"/>
      <c r="DO533" s="66"/>
      <c r="DP533" s="66"/>
      <c r="DQ533" s="66"/>
      <c r="DR533" s="66"/>
      <c r="DS533" s="66"/>
      <c r="DT533" s="66"/>
      <c r="DU533" s="66"/>
      <c r="DV533" s="66"/>
      <c r="DW533" s="66"/>
      <c r="DX533" s="66"/>
      <c r="DY533" s="66"/>
      <c r="DZ533" s="66"/>
      <c r="EA533" s="66"/>
      <c r="EB533" s="66"/>
      <c r="EC533" s="66"/>
      <c r="ED533" s="66"/>
      <c r="EE533" s="66"/>
      <c r="EF533" s="66"/>
      <c r="EG533" s="66"/>
      <c r="EH533" s="66"/>
      <c r="EI533" s="66"/>
      <c r="EJ533" s="66"/>
      <c r="EK533" s="66"/>
      <c r="EL533" s="66"/>
      <c r="EM533" s="66"/>
      <c r="EN533" s="66"/>
      <c r="EO533" s="66"/>
      <c r="EP533" s="66"/>
    </row>
    <row r="534">
      <c r="A534" s="66"/>
      <c r="B534" s="66"/>
      <c r="C534" s="66"/>
      <c r="D534" s="66"/>
      <c r="E534" s="66"/>
      <c r="F534" s="66"/>
      <c r="G534" s="159"/>
      <c r="H534" s="159"/>
      <c r="I534" s="66"/>
      <c r="J534" s="160"/>
      <c r="K534" s="161"/>
      <c r="L534" s="161"/>
      <c r="M534" s="162"/>
      <c r="N534" s="162"/>
      <c r="O534" s="161"/>
      <c r="P534" s="161"/>
      <c r="Q534" s="161"/>
      <c r="R534" s="161"/>
      <c r="S534" s="163"/>
      <c r="T534" s="163"/>
      <c r="U534" s="163"/>
      <c r="V534" s="163"/>
      <c r="W534" s="164"/>
      <c r="X534" s="163"/>
      <c r="Y534" s="163"/>
      <c r="Z534" s="163"/>
      <c r="AA534" s="163"/>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X534" s="66"/>
      <c r="AY534" s="66"/>
      <c r="AZ534" s="66"/>
      <c r="BA534" s="66"/>
      <c r="BB534" s="66"/>
      <c r="BC534" s="66"/>
      <c r="BD534" s="66"/>
      <c r="BE534" s="66"/>
      <c r="BF534" s="66"/>
      <c r="BG534" s="66"/>
      <c r="BH534" s="66"/>
      <c r="BI534" s="66"/>
      <c r="BJ534" s="66"/>
      <c r="BK534" s="66"/>
      <c r="BL534" s="66"/>
      <c r="BM534" s="66"/>
      <c r="BN534" s="66"/>
      <c r="BO534" s="66"/>
      <c r="BP534" s="66"/>
      <c r="BQ534" s="66"/>
      <c r="BR534" s="66"/>
      <c r="BS534" s="66"/>
      <c r="BT534" s="66"/>
      <c r="BU534" s="66"/>
      <c r="BV534" s="66"/>
      <c r="BW534" s="66"/>
      <c r="BX534" s="66"/>
      <c r="BY534" s="66"/>
      <c r="BZ534" s="66"/>
      <c r="CA534" s="66"/>
      <c r="CB534" s="66"/>
      <c r="CC534" s="66"/>
      <c r="CD534" s="66"/>
      <c r="CE534" s="66"/>
      <c r="CF534" s="66"/>
      <c r="CG534" s="66"/>
      <c r="CH534" s="66"/>
      <c r="CI534" s="66"/>
      <c r="CJ534" s="66"/>
      <c r="CK534" s="66"/>
      <c r="CL534" s="66"/>
      <c r="CM534" s="66"/>
      <c r="CN534" s="66"/>
      <c r="CO534" s="66"/>
      <c r="CP534" s="66"/>
      <c r="CQ534" s="66"/>
      <c r="CR534" s="66"/>
      <c r="CS534" s="66"/>
      <c r="CT534" s="66"/>
      <c r="CU534" s="66"/>
      <c r="CV534" s="66"/>
      <c r="CW534" s="66"/>
      <c r="CX534" s="66"/>
      <c r="CY534" s="66"/>
      <c r="CZ534" s="66"/>
      <c r="DA534" s="66"/>
      <c r="DB534" s="66"/>
      <c r="DC534" s="66"/>
      <c r="DD534" s="66"/>
      <c r="DE534" s="66"/>
      <c r="DF534" s="66"/>
      <c r="DG534" s="66"/>
      <c r="DH534" s="66"/>
      <c r="DI534" s="66"/>
      <c r="DJ534" s="66"/>
      <c r="DK534" s="66"/>
      <c r="DL534" s="66"/>
      <c r="DM534" s="66"/>
      <c r="DN534" s="66"/>
      <c r="DO534" s="66"/>
      <c r="DP534" s="66"/>
      <c r="DQ534" s="66"/>
      <c r="DR534" s="66"/>
      <c r="DS534" s="66"/>
      <c r="DT534" s="66"/>
      <c r="DU534" s="66"/>
      <c r="DV534" s="66"/>
      <c r="DW534" s="66"/>
      <c r="DX534" s="66"/>
      <c r="DY534" s="66"/>
      <c r="DZ534" s="66"/>
      <c r="EA534" s="66"/>
      <c r="EB534" s="66"/>
      <c r="EC534" s="66"/>
      <c r="ED534" s="66"/>
      <c r="EE534" s="66"/>
      <c r="EF534" s="66"/>
      <c r="EG534" s="66"/>
      <c r="EH534" s="66"/>
      <c r="EI534" s="66"/>
      <c r="EJ534" s="66"/>
      <c r="EK534" s="66"/>
      <c r="EL534" s="66"/>
      <c r="EM534" s="66"/>
      <c r="EN534" s="66"/>
      <c r="EO534" s="66"/>
      <c r="EP534" s="66"/>
    </row>
    <row r="535">
      <c r="A535" s="66"/>
      <c r="B535" s="66"/>
      <c r="C535" s="66"/>
      <c r="D535" s="66"/>
      <c r="E535" s="66"/>
      <c r="F535" s="66"/>
      <c r="G535" s="159"/>
      <c r="H535" s="159"/>
      <c r="I535" s="66"/>
      <c r="J535" s="160"/>
      <c r="K535" s="161"/>
      <c r="L535" s="161"/>
      <c r="M535" s="162"/>
      <c r="N535" s="162"/>
      <c r="O535" s="161"/>
      <c r="P535" s="161"/>
      <c r="Q535" s="161"/>
      <c r="R535" s="161"/>
      <c r="S535" s="163"/>
      <c r="T535" s="163"/>
      <c r="U535" s="163"/>
      <c r="V535" s="163"/>
      <c r="W535" s="164"/>
      <c r="X535" s="163"/>
      <c r="Y535" s="163"/>
      <c r="Z535" s="163"/>
      <c r="AA535" s="163"/>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X535" s="66"/>
      <c r="AY535" s="66"/>
      <c r="AZ535" s="66"/>
      <c r="BA535" s="66"/>
      <c r="BB535" s="66"/>
      <c r="BC535" s="66"/>
      <c r="BD535" s="66"/>
      <c r="BE535" s="66"/>
      <c r="BF535" s="66"/>
      <c r="BG535" s="66"/>
      <c r="BH535" s="66"/>
      <c r="BI535" s="66"/>
      <c r="BJ535" s="66"/>
      <c r="BK535" s="66"/>
      <c r="BL535" s="66"/>
      <c r="BM535" s="66"/>
      <c r="BN535" s="66"/>
      <c r="BO535" s="66"/>
      <c r="BP535" s="66"/>
      <c r="BQ535" s="66"/>
      <c r="BR535" s="66"/>
      <c r="BS535" s="66"/>
      <c r="BT535" s="66"/>
      <c r="BU535" s="66"/>
      <c r="BV535" s="66"/>
      <c r="BW535" s="66"/>
      <c r="BX535" s="66"/>
      <c r="BY535" s="66"/>
      <c r="BZ535" s="66"/>
      <c r="CA535" s="66"/>
      <c r="CB535" s="66"/>
      <c r="CC535" s="66"/>
      <c r="CD535" s="66"/>
      <c r="CE535" s="66"/>
      <c r="CF535" s="66"/>
      <c r="CG535" s="66"/>
      <c r="CH535" s="66"/>
      <c r="CI535" s="66"/>
      <c r="CJ535" s="66"/>
      <c r="CK535" s="66"/>
      <c r="CL535" s="66"/>
      <c r="CM535" s="66"/>
      <c r="CN535" s="66"/>
      <c r="CO535" s="66"/>
      <c r="CP535" s="66"/>
      <c r="CQ535" s="66"/>
      <c r="CR535" s="66"/>
      <c r="CS535" s="66"/>
      <c r="CT535" s="66"/>
      <c r="CU535" s="66"/>
      <c r="CV535" s="66"/>
      <c r="CW535" s="66"/>
      <c r="CX535" s="66"/>
      <c r="CY535" s="66"/>
      <c r="CZ535" s="66"/>
      <c r="DA535" s="66"/>
      <c r="DB535" s="66"/>
      <c r="DC535" s="66"/>
      <c r="DD535" s="66"/>
      <c r="DE535" s="66"/>
      <c r="DF535" s="66"/>
      <c r="DG535" s="66"/>
      <c r="DH535" s="66"/>
      <c r="DI535" s="66"/>
      <c r="DJ535" s="66"/>
      <c r="DK535" s="66"/>
      <c r="DL535" s="66"/>
      <c r="DM535" s="66"/>
      <c r="DN535" s="66"/>
      <c r="DO535" s="66"/>
      <c r="DP535" s="66"/>
      <c r="DQ535" s="66"/>
      <c r="DR535" s="66"/>
      <c r="DS535" s="66"/>
      <c r="DT535" s="66"/>
      <c r="DU535" s="66"/>
      <c r="DV535" s="66"/>
      <c r="DW535" s="66"/>
      <c r="DX535" s="66"/>
      <c r="DY535" s="66"/>
      <c r="DZ535" s="66"/>
      <c r="EA535" s="66"/>
      <c r="EB535" s="66"/>
      <c r="EC535" s="66"/>
      <c r="ED535" s="66"/>
      <c r="EE535" s="66"/>
      <c r="EF535" s="66"/>
      <c r="EG535" s="66"/>
      <c r="EH535" s="66"/>
      <c r="EI535" s="66"/>
      <c r="EJ535" s="66"/>
      <c r="EK535" s="66"/>
      <c r="EL535" s="66"/>
      <c r="EM535" s="66"/>
      <c r="EN535" s="66"/>
      <c r="EO535" s="66"/>
      <c r="EP535" s="66"/>
    </row>
    <row r="536">
      <c r="A536" s="66"/>
      <c r="B536" s="66"/>
      <c r="C536" s="66"/>
      <c r="D536" s="66"/>
      <c r="E536" s="66"/>
      <c r="F536" s="66"/>
      <c r="G536" s="159"/>
      <c r="H536" s="159"/>
      <c r="I536" s="66"/>
      <c r="J536" s="160"/>
      <c r="K536" s="161"/>
      <c r="L536" s="161"/>
      <c r="M536" s="162"/>
      <c r="N536" s="162"/>
      <c r="O536" s="161"/>
      <c r="P536" s="161"/>
      <c r="Q536" s="161"/>
      <c r="R536" s="161"/>
      <c r="S536" s="163"/>
      <c r="T536" s="163"/>
      <c r="U536" s="163"/>
      <c r="V536" s="163"/>
      <c r="W536" s="164"/>
      <c r="X536" s="163"/>
      <c r="Y536" s="163"/>
      <c r="Z536" s="163"/>
      <c r="AA536" s="163"/>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c r="AZ536" s="66"/>
      <c r="BA536" s="66"/>
      <c r="BB536" s="66"/>
      <c r="BC536" s="66"/>
      <c r="BD536" s="66"/>
      <c r="BE536" s="66"/>
      <c r="BF536" s="66"/>
      <c r="BG536" s="66"/>
      <c r="BH536" s="66"/>
      <c r="BI536" s="66"/>
      <c r="BJ536" s="66"/>
      <c r="BK536" s="66"/>
      <c r="BL536" s="66"/>
      <c r="BM536" s="66"/>
      <c r="BN536" s="66"/>
      <c r="BO536" s="66"/>
      <c r="BP536" s="66"/>
      <c r="BQ536" s="66"/>
      <c r="BR536" s="66"/>
      <c r="BS536" s="66"/>
      <c r="BT536" s="66"/>
      <c r="BU536" s="66"/>
      <c r="BV536" s="66"/>
      <c r="BW536" s="66"/>
      <c r="BX536" s="66"/>
      <c r="BY536" s="66"/>
      <c r="BZ536" s="66"/>
      <c r="CA536" s="66"/>
      <c r="CB536" s="66"/>
      <c r="CC536" s="66"/>
      <c r="CD536" s="66"/>
      <c r="CE536" s="66"/>
      <c r="CF536" s="66"/>
      <c r="CG536" s="66"/>
      <c r="CH536" s="66"/>
      <c r="CI536" s="66"/>
      <c r="CJ536" s="66"/>
      <c r="CK536" s="66"/>
      <c r="CL536" s="66"/>
      <c r="CM536" s="66"/>
      <c r="CN536" s="66"/>
      <c r="CO536" s="66"/>
      <c r="CP536" s="66"/>
      <c r="CQ536" s="66"/>
      <c r="CR536" s="66"/>
      <c r="CS536" s="66"/>
      <c r="CT536" s="66"/>
      <c r="CU536" s="66"/>
      <c r="CV536" s="66"/>
      <c r="CW536" s="66"/>
      <c r="CX536" s="66"/>
      <c r="CY536" s="66"/>
      <c r="CZ536" s="66"/>
      <c r="DA536" s="66"/>
      <c r="DB536" s="66"/>
      <c r="DC536" s="66"/>
      <c r="DD536" s="66"/>
      <c r="DE536" s="66"/>
      <c r="DF536" s="66"/>
      <c r="DG536" s="66"/>
      <c r="DH536" s="66"/>
      <c r="DI536" s="66"/>
      <c r="DJ536" s="66"/>
      <c r="DK536" s="66"/>
      <c r="DL536" s="66"/>
      <c r="DM536" s="66"/>
      <c r="DN536" s="66"/>
      <c r="DO536" s="66"/>
      <c r="DP536" s="66"/>
      <c r="DQ536" s="66"/>
      <c r="DR536" s="66"/>
      <c r="DS536" s="66"/>
      <c r="DT536" s="66"/>
      <c r="DU536" s="66"/>
      <c r="DV536" s="66"/>
      <c r="DW536" s="66"/>
      <c r="DX536" s="66"/>
      <c r="DY536" s="66"/>
      <c r="DZ536" s="66"/>
      <c r="EA536" s="66"/>
      <c r="EB536" s="66"/>
      <c r="EC536" s="66"/>
      <c r="ED536" s="66"/>
      <c r="EE536" s="66"/>
      <c r="EF536" s="66"/>
      <c r="EG536" s="66"/>
      <c r="EH536" s="66"/>
      <c r="EI536" s="66"/>
      <c r="EJ536" s="66"/>
      <c r="EK536" s="66"/>
      <c r="EL536" s="66"/>
      <c r="EM536" s="66"/>
      <c r="EN536" s="66"/>
      <c r="EO536" s="66"/>
      <c r="EP536" s="66"/>
    </row>
    <row r="537">
      <c r="A537" s="66"/>
      <c r="B537" s="66"/>
      <c r="C537" s="66"/>
      <c r="D537" s="66"/>
      <c r="E537" s="66"/>
      <c r="F537" s="66"/>
      <c r="G537" s="159"/>
      <c r="H537" s="159"/>
      <c r="I537" s="66"/>
      <c r="J537" s="160"/>
      <c r="K537" s="161"/>
      <c r="L537" s="161"/>
      <c r="M537" s="162"/>
      <c r="N537" s="162"/>
      <c r="O537" s="161"/>
      <c r="P537" s="161"/>
      <c r="Q537" s="161"/>
      <c r="R537" s="161"/>
      <c r="S537" s="163"/>
      <c r="T537" s="163"/>
      <c r="U537" s="163"/>
      <c r="V537" s="163"/>
      <c r="W537" s="164"/>
      <c r="X537" s="163"/>
      <c r="Y537" s="163"/>
      <c r="Z537" s="163"/>
      <c r="AA537" s="163"/>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c r="AZ537" s="66"/>
      <c r="BA537" s="66"/>
      <c r="BB537" s="66"/>
      <c r="BC537" s="66"/>
      <c r="BD537" s="66"/>
      <c r="BE537" s="66"/>
      <c r="BF537" s="66"/>
      <c r="BG537" s="66"/>
      <c r="BH537" s="66"/>
      <c r="BI537" s="66"/>
      <c r="BJ537" s="66"/>
      <c r="BK537" s="66"/>
      <c r="BL537" s="66"/>
      <c r="BM537" s="66"/>
      <c r="BN537" s="66"/>
      <c r="BO537" s="66"/>
      <c r="BP537" s="66"/>
      <c r="BQ537" s="66"/>
      <c r="BR537" s="66"/>
      <c r="BS537" s="66"/>
      <c r="BT537" s="66"/>
      <c r="BU537" s="66"/>
      <c r="BV537" s="66"/>
      <c r="BW537" s="66"/>
      <c r="BX537" s="66"/>
      <c r="BY537" s="66"/>
      <c r="BZ537" s="66"/>
      <c r="CA537" s="66"/>
      <c r="CB537" s="66"/>
      <c r="CC537" s="66"/>
      <c r="CD537" s="66"/>
      <c r="CE537" s="66"/>
      <c r="CF537" s="66"/>
      <c r="CG537" s="66"/>
      <c r="CH537" s="66"/>
      <c r="CI537" s="66"/>
      <c r="CJ537" s="66"/>
      <c r="CK537" s="66"/>
      <c r="CL537" s="66"/>
      <c r="CM537" s="66"/>
      <c r="CN537" s="66"/>
      <c r="CO537" s="66"/>
      <c r="CP537" s="66"/>
      <c r="CQ537" s="66"/>
      <c r="CR537" s="66"/>
      <c r="CS537" s="66"/>
      <c r="CT537" s="66"/>
      <c r="CU537" s="66"/>
      <c r="CV537" s="66"/>
      <c r="CW537" s="66"/>
      <c r="CX537" s="66"/>
      <c r="CY537" s="66"/>
      <c r="CZ537" s="66"/>
      <c r="DA537" s="66"/>
      <c r="DB537" s="66"/>
      <c r="DC537" s="66"/>
      <c r="DD537" s="66"/>
      <c r="DE537" s="66"/>
      <c r="DF537" s="66"/>
      <c r="DG537" s="66"/>
      <c r="DH537" s="66"/>
      <c r="DI537" s="66"/>
      <c r="DJ537" s="66"/>
      <c r="DK537" s="66"/>
      <c r="DL537" s="66"/>
      <c r="DM537" s="66"/>
      <c r="DN537" s="66"/>
      <c r="DO537" s="66"/>
      <c r="DP537" s="66"/>
      <c r="DQ537" s="66"/>
      <c r="DR537" s="66"/>
      <c r="DS537" s="66"/>
      <c r="DT537" s="66"/>
      <c r="DU537" s="66"/>
      <c r="DV537" s="66"/>
      <c r="DW537" s="66"/>
      <c r="DX537" s="66"/>
      <c r="DY537" s="66"/>
      <c r="DZ537" s="66"/>
      <c r="EA537" s="66"/>
      <c r="EB537" s="66"/>
      <c r="EC537" s="66"/>
      <c r="ED537" s="66"/>
      <c r="EE537" s="66"/>
      <c r="EF537" s="66"/>
      <c r="EG537" s="66"/>
      <c r="EH537" s="66"/>
      <c r="EI537" s="66"/>
      <c r="EJ537" s="66"/>
      <c r="EK537" s="66"/>
      <c r="EL537" s="66"/>
      <c r="EM537" s="66"/>
      <c r="EN537" s="66"/>
      <c r="EO537" s="66"/>
      <c r="EP537" s="66"/>
    </row>
    <row r="538">
      <c r="A538" s="66"/>
      <c r="B538" s="66"/>
      <c r="C538" s="66"/>
      <c r="D538" s="66"/>
      <c r="E538" s="66"/>
      <c r="F538" s="66"/>
      <c r="G538" s="159"/>
      <c r="H538" s="159"/>
      <c r="I538" s="66"/>
      <c r="J538" s="160"/>
      <c r="K538" s="161"/>
      <c r="L538" s="161"/>
      <c r="M538" s="162"/>
      <c r="N538" s="162"/>
      <c r="O538" s="161"/>
      <c r="P538" s="161"/>
      <c r="Q538" s="161"/>
      <c r="R538" s="161"/>
      <c r="S538" s="163"/>
      <c r="T538" s="163"/>
      <c r="U538" s="163"/>
      <c r="V538" s="163"/>
      <c r="W538" s="164"/>
      <c r="X538" s="163"/>
      <c r="Y538" s="163"/>
      <c r="Z538" s="163"/>
      <c r="AA538" s="163"/>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c r="BC538" s="66"/>
      <c r="BD538" s="66"/>
      <c r="BE538" s="66"/>
      <c r="BF538" s="66"/>
      <c r="BG538" s="66"/>
      <c r="BH538" s="66"/>
      <c r="BI538" s="66"/>
      <c r="BJ538" s="66"/>
      <c r="BK538" s="66"/>
      <c r="BL538" s="66"/>
      <c r="BM538" s="66"/>
      <c r="BN538" s="66"/>
      <c r="BO538" s="66"/>
      <c r="BP538" s="66"/>
      <c r="BQ538" s="66"/>
      <c r="BR538" s="66"/>
      <c r="BS538" s="66"/>
      <c r="BT538" s="66"/>
      <c r="BU538" s="66"/>
      <c r="BV538" s="66"/>
      <c r="BW538" s="66"/>
      <c r="BX538" s="66"/>
      <c r="BY538" s="66"/>
      <c r="BZ538" s="66"/>
      <c r="CA538" s="66"/>
      <c r="CB538" s="66"/>
      <c r="CC538" s="66"/>
      <c r="CD538" s="66"/>
      <c r="CE538" s="66"/>
      <c r="CF538" s="66"/>
      <c r="CG538" s="66"/>
      <c r="CH538" s="66"/>
      <c r="CI538" s="66"/>
      <c r="CJ538" s="66"/>
      <c r="CK538" s="66"/>
      <c r="CL538" s="66"/>
      <c r="CM538" s="66"/>
      <c r="CN538" s="66"/>
      <c r="CO538" s="66"/>
      <c r="CP538" s="66"/>
      <c r="CQ538" s="66"/>
      <c r="CR538" s="66"/>
      <c r="CS538" s="66"/>
      <c r="CT538" s="66"/>
      <c r="CU538" s="66"/>
      <c r="CV538" s="66"/>
      <c r="CW538" s="66"/>
      <c r="CX538" s="66"/>
      <c r="CY538" s="66"/>
      <c r="CZ538" s="66"/>
      <c r="DA538" s="66"/>
      <c r="DB538" s="66"/>
      <c r="DC538" s="66"/>
      <c r="DD538" s="66"/>
      <c r="DE538" s="66"/>
      <c r="DF538" s="66"/>
      <c r="DG538" s="66"/>
      <c r="DH538" s="66"/>
      <c r="DI538" s="66"/>
      <c r="DJ538" s="66"/>
      <c r="DK538" s="66"/>
      <c r="DL538" s="66"/>
      <c r="DM538" s="66"/>
      <c r="DN538" s="66"/>
      <c r="DO538" s="66"/>
      <c r="DP538" s="66"/>
      <c r="DQ538" s="66"/>
      <c r="DR538" s="66"/>
      <c r="DS538" s="66"/>
      <c r="DT538" s="66"/>
      <c r="DU538" s="66"/>
      <c r="DV538" s="66"/>
      <c r="DW538" s="66"/>
      <c r="DX538" s="66"/>
      <c r="DY538" s="66"/>
      <c r="DZ538" s="66"/>
      <c r="EA538" s="66"/>
      <c r="EB538" s="66"/>
      <c r="EC538" s="66"/>
      <c r="ED538" s="66"/>
      <c r="EE538" s="66"/>
      <c r="EF538" s="66"/>
      <c r="EG538" s="66"/>
      <c r="EH538" s="66"/>
      <c r="EI538" s="66"/>
      <c r="EJ538" s="66"/>
      <c r="EK538" s="66"/>
      <c r="EL538" s="66"/>
      <c r="EM538" s="66"/>
      <c r="EN538" s="66"/>
      <c r="EO538" s="66"/>
      <c r="EP538" s="66"/>
    </row>
    <row r="539">
      <c r="A539" s="66"/>
      <c r="B539" s="66"/>
      <c r="C539" s="66"/>
      <c r="D539" s="66"/>
      <c r="E539" s="66"/>
      <c r="F539" s="66"/>
      <c r="G539" s="159"/>
      <c r="H539" s="159"/>
      <c r="I539" s="66"/>
      <c r="J539" s="160"/>
      <c r="K539" s="161"/>
      <c r="L539" s="161"/>
      <c r="M539" s="162"/>
      <c r="N539" s="162"/>
      <c r="O539" s="161"/>
      <c r="P539" s="161"/>
      <c r="Q539" s="161"/>
      <c r="R539" s="161"/>
      <c r="S539" s="163"/>
      <c r="T539" s="163"/>
      <c r="U539" s="163"/>
      <c r="V539" s="163"/>
      <c r="W539" s="164"/>
      <c r="X539" s="163"/>
      <c r="Y539" s="163"/>
      <c r="Z539" s="163"/>
      <c r="AA539" s="163"/>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c r="BC539" s="66"/>
      <c r="BD539" s="66"/>
      <c r="BE539" s="66"/>
      <c r="BF539" s="66"/>
      <c r="BG539" s="66"/>
      <c r="BH539" s="66"/>
      <c r="BI539" s="66"/>
      <c r="BJ539" s="66"/>
      <c r="BK539" s="66"/>
      <c r="BL539" s="66"/>
      <c r="BM539" s="66"/>
      <c r="BN539" s="66"/>
      <c r="BO539" s="66"/>
      <c r="BP539" s="66"/>
      <c r="BQ539" s="66"/>
      <c r="BR539" s="66"/>
      <c r="BS539" s="66"/>
      <c r="BT539" s="66"/>
      <c r="BU539" s="66"/>
      <c r="BV539" s="66"/>
      <c r="BW539" s="66"/>
      <c r="BX539" s="66"/>
      <c r="BY539" s="66"/>
      <c r="BZ539" s="66"/>
      <c r="CA539" s="66"/>
      <c r="CB539" s="66"/>
      <c r="CC539" s="66"/>
      <c r="CD539" s="66"/>
      <c r="CE539" s="66"/>
      <c r="CF539" s="66"/>
      <c r="CG539" s="66"/>
      <c r="CH539" s="66"/>
      <c r="CI539" s="66"/>
      <c r="CJ539" s="66"/>
      <c r="CK539" s="66"/>
      <c r="CL539" s="66"/>
      <c r="CM539" s="66"/>
      <c r="CN539" s="66"/>
      <c r="CO539" s="66"/>
      <c r="CP539" s="66"/>
      <c r="CQ539" s="66"/>
      <c r="CR539" s="66"/>
      <c r="CS539" s="66"/>
      <c r="CT539" s="66"/>
      <c r="CU539" s="66"/>
      <c r="CV539" s="66"/>
      <c r="CW539" s="66"/>
      <c r="CX539" s="66"/>
      <c r="CY539" s="66"/>
      <c r="CZ539" s="66"/>
      <c r="DA539" s="66"/>
      <c r="DB539" s="66"/>
      <c r="DC539" s="66"/>
      <c r="DD539" s="66"/>
      <c r="DE539" s="66"/>
      <c r="DF539" s="66"/>
      <c r="DG539" s="66"/>
      <c r="DH539" s="66"/>
      <c r="DI539" s="66"/>
      <c r="DJ539" s="66"/>
      <c r="DK539" s="66"/>
      <c r="DL539" s="66"/>
      <c r="DM539" s="66"/>
      <c r="DN539" s="66"/>
      <c r="DO539" s="66"/>
      <c r="DP539" s="66"/>
      <c r="DQ539" s="66"/>
      <c r="DR539" s="66"/>
      <c r="DS539" s="66"/>
      <c r="DT539" s="66"/>
      <c r="DU539" s="66"/>
      <c r="DV539" s="66"/>
      <c r="DW539" s="66"/>
      <c r="DX539" s="66"/>
      <c r="DY539" s="66"/>
      <c r="DZ539" s="66"/>
      <c r="EA539" s="66"/>
      <c r="EB539" s="66"/>
      <c r="EC539" s="66"/>
      <c r="ED539" s="66"/>
      <c r="EE539" s="66"/>
      <c r="EF539" s="66"/>
      <c r="EG539" s="66"/>
      <c r="EH539" s="66"/>
      <c r="EI539" s="66"/>
      <c r="EJ539" s="66"/>
      <c r="EK539" s="66"/>
      <c r="EL539" s="66"/>
      <c r="EM539" s="66"/>
      <c r="EN539" s="66"/>
      <c r="EO539" s="66"/>
      <c r="EP539" s="66"/>
    </row>
    <row r="540">
      <c r="A540" s="66"/>
      <c r="B540" s="66"/>
      <c r="C540" s="66"/>
      <c r="D540" s="66"/>
      <c r="E540" s="66"/>
      <c r="F540" s="66"/>
      <c r="G540" s="159"/>
      <c r="H540" s="159"/>
      <c r="I540" s="66"/>
      <c r="J540" s="160"/>
      <c r="K540" s="161"/>
      <c r="L540" s="161"/>
      <c r="M540" s="162"/>
      <c r="N540" s="162"/>
      <c r="O540" s="161"/>
      <c r="P540" s="161"/>
      <c r="Q540" s="161"/>
      <c r="R540" s="161"/>
      <c r="S540" s="163"/>
      <c r="T540" s="163"/>
      <c r="U540" s="163"/>
      <c r="V540" s="163"/>
      <c r="W540" s="164"/>
      <c r="X540" s="163"/>
      <c r="Y540" s="163"/>
      <c r="Z540" s="163"/>
      <c r="AA540" s="163"/>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c r="BC540" s="66"/>
      <c r="BD540" s="66"/>
      <c r="BE540" s="66"/>
      <c r="BF540" s="66"/>
      <c r="BG540" s="66"/>
      <c r="BH540" s="66"/>
      <c r="BI540" s="66"/>
      <c r="BJ540" s="66"/>
      <c r="BK540" s="66"/>
      <c r="BL540" s="66"/>
      <c r="BM540" s="66"/>
      <c r="BN540" s="66"/>
      <c r="BO540" s="66"/>
      <c r="BP540" s="66"/>
      <c r="BQ540" s="66"/>
      <c r="BR540" s="66"/>
      <c r="BS540" s="66"/>
      <c r="BT540" s="66"/>
      <c r="BU540" s="66"/>
      <c r="BV540" s="66"/>
      <c r="BW540" s="66"/>
      <c r="BX540" s="66"/>
      <c r="BY540" s="66"/>
      <c r="BZ540" s="66"/>
      <c r="CA540" s="66"/>
      <c r="CB540" s="66"/>
      <c r="CC540" s="66"/>
      <c r="CD540" s="66"/>
      <c r="CE540" s="66"/>
      <c r="CF540" s="66"/>
      <c r="CG540" s="66"/>
      <c r="CH540" s="66"/>
      <c r="CI540" s="66"/>
      <c r="CJ540" s="66"/>
      <c r="CK540" s="66"/>
      <c r="CL540" s="66"/>
      <c r="CM540" s="66"/>
      <c r="CN540" s="66"/>
      <c r="CO540" s="66"/>
      <c r="CP540" s="66"/>
      <c r="CQ540" s="66"/>
      <c r="CR540" s="66"/>
      <c r="CS540" s="66"/>
      <c r="CT540" s="66"/>
      <c r="CU540" s="66"/>
      <c r="CV540" s="66"/>
      <c r="CW540" s="66"/>
      <c r="CX540" s="66"/>
      <c r="CY540" s="66"/>
      <c r="CZ540" s="66"/>
      <c r="DA540" s="66"/>
      <c r="DB540" s="66"/>
      <c r="DC540" s="66"/>
      <c r="DD540" s="66"/>
      <c r="DE540" s="66"/>
      <c r="DF540" s="66"/>
      <c r="DG540" s="66"/>
      <c r="DH540" s="66"/>
      <c r="DI540" s="66"/>
      <c r="DJ540" s="66"/>
      <c r="DK540" s="66"/>
      <c r="DL540" s="66"/>
      <c r="DM540" s="66"/>
      <c r="DN540" s="66"/>
      <c r="DO540" s="66"/>
      <c r="DP540" s="66"/>
      <c r="DQ540" s="66"/>
      <c r="DR540" s="66"/>
      <c r="DS540" s="66"/>
      <c r="DT540" s="66"/>
      <c r="DU540" s="66"/>
      <c r="DV540" s="66"/>
      <c r="DW540" s="66"/>
      <c r="DX540" s="66"/>
      <c r="DY540" s="66"/>
      <c r="DZ540" s="66"/>
      <c r="EA540" s="66"/>
      <c r="EB540" s="66"/>
      <c r="EC540" s="66"/>
      <c r="ED540" s="66"/>
      <c r="EE540" s="66"/>
      <c r="EF540" s="66"/>
      <c r="EG540" s="66"/>
      <c r="EH540" s="66"/>
      <c r="EI540" s="66"/>
      <c r="EJ540" s="66"/>
      <c r="EK540" s="66"/>
      <c r="EL540" s="66"/>
      <c r="EM540" s="66"/>
      <c r="EN540" s="66"/>
      <c r="EO540" s="66"/>
      <c r="EP540" s="66"/>
    </row>
    <row r="541">
      <c r="A541" s="66"/>
      <c r="B541" s="66"/>
      <c r="C541" s="66"/>
      <c r="D541" s="66"/>
      <c r="E541" s="66"/>
      <c r="F541" s="66"/>
      <c r="G541" s="159"/>
      <c r="H541" s="159"/>
      <c r="I541" s="66"/>
      <c r="J541" s="160"/>
      <c r="K541" s="161"/>
      <c r="L541" s="161"/>
      <c r="M541" s="162"/>
      <c r="N541" s="162"/>
      <c r="O541" s="161"/>
      <c r="P541" s="161"/>
      <c r="Q541" s="161"/>
      <c r="R541" s="161"/>
      <c r="S541" s="163"/>
      <c r="T541" s="163"/>
      <c r="U541" s="163"/>
      <c r="V541" s="163"/>
      <c r="W541" s="164"/>
      <c r="X541" s="163"/>
      <c r="Y541" s="163"/>
      <c r="Z541" s="163"/>
      <c r="AA541" s="163"/>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c r="AZ541" s="66"/>
      <c r="BA541" s="66"/>
      <c r="BB541" s="66"/>
      <c r="BC541" s="66"/>
      <c r="BD541" s="66"/>
      <c r="BE541" s="66"/>
      <c r="BF541" s="66"/>
      <c r="BG541" s="66"/>
      <c r="BH541" s="66"/>
      <c r="BI541" s="66"/>
      <c r="BJ541" s="66"/>
      <c r="BK541" s="66"/>
      <c r="BL541" s="66"/>
      <c r="BM541" s="66"/>
      <c r="BN541" s="66"/>
      <c r="BO541" s="66"/>
      <c r="BP541" s="66"/>
      <c r="BQ541" s="66"/>
      <c r="BR541" s="66"/>
      <c r="BS541" s="66"/>
      <c r="BT541" s="66"/>
      <c r="BU541" s="66"/>
      <c r="BV541" s="66"/>
      <c r="BW541" s="66"/>
      <c r="BX541" s="66"/>
      <c r="BY541" s="66"/>
      <c r="BZ541" s="66"/>
      <c r="CA541" s="66"/>
      <c r="CB541" s="66"/>
      <c r="CC541" s="66"/>
      <c r="CD541" s="66"/>
      <c r="CE541" s="66"/>
      <c r="CF541" s="66"/>
      <c r="CG541" s="66"/>
      <c r="CH541" s="66"/>
      <c r="CI541" s="66"/>
      <c r="CJ541" s="66"/>
      <c r="CK541" s="66"/>
      <c r="CL541" s="66"/>
      <c r="CM541" s="66"/>
      <c r="CN541" s="66"/>
      <c r="CO541" s="66"/>
      <c r="CP541" s="66"/>
      <c r="CQ541" s="66"/>
      <c r="CR541" s="66"/>
      <c r="CS541" s="66"/>
      <c r="CT541" s="66"/>
      <c r="CU541" s="66"/>
      <c r="CV541" s="66"/>
      <c r="CW541" s="66"/>
      <c r="CX541" s="66"/>
      <c r="CY541" s="66"/>
      <c r="CZ541" s="66"/>
      <c r="DA541" s="66"/>
      <c r="DB541" s="66"/>
      <c r="DC541" s="66"/>
      <c r="DD541" s="66"/>
      <c r="DE541" s="66"/>
      <c r="DF541" s="66"/>
      <c r="DG541" s="66"/>
      <c r="DH541" s="66"/>
      <c r="DI541" s="66"/>
      <c r="DJ541" s="66"/>
      <c r="DK541" s="66"/>
      <c r="DL541" s="66"/>
      <c r="DM541" s="66"/>
      <c r="DN541" s="66"/>
      <c r="DO541" s="66"/>
      <c r="DP541" s="66"/>
      <c r="DQ541" s="66"/>
      <c r="DR541" s="66"/>
      <c r="DS541" s="66"/>
      <c r="DT541" s="66"/>
      <c r="DU541" s="66"/>
      <c r="DV541" s="66"/>
      <c r="DW541" s="66"/>
      <c r="DX541" s="66"/>
      <c r="DY541" s="66"/>
      <c r="DZ541" s="66"/>
      <c r="EA541" s="66"/>
      <c r="EB541" s="66"/>
      <c r="EC541" s="66"/>
      <c r="ED541" s="66"/>
      <c r="EE541" s="66"/>
      <c r="EF541" s="66"/>
      <c r="EG541" s="66"/>
      <c r="EH541" s="66"/>
      <c r="EI541" s="66"/>
      <c r="EJ541" s="66"/>
      <c r="EK541" s="66"/>
      <c r="EL541" s="66"/>
      <c r="EM541" s="66"/>
      <c r="EN541" s="66"/>
      <c r="EO541" s="66"/>
      <c r="EP541" s="66"/>
    </row>
    <row r="542">
      <c r="A542" s="66"/>
      <c r="B542" s="66"/>
      <c r="C542" s="66"/>
      <c r="D542" s="66"/>
      <c r="E542" s="66"/>
      <c r="F542" s="66"/>
      <c r="G542" s="159"/>
      <c r="H542" s="159"/>
      <c r="I542" s="66"/>
      <c r="J542" s="160"/>
      <c r="K542" s="161"/>
      <c r="L542" s="161"/>
      <c r="M542" s="162"/>
      <c r="N542" s="162"/>
      <c r="O542" s="161"/>
      <c r="P542" s="161"/>
      <c r="Q542" s="161"/>
      <c r="R542" s="161"/>
      <c r="S542" s="163"/>
      <c r="T542" s="163"/>
      <c r="U542" s="163"/>
      <c r="V542" s="163"/>
      <c r="W542" s="164"/>
      <c r="X542" s="163"/>
      <c r="Y542" s="163"/>
      <c r="Z542" s="163"/>
      <c r="AA542" s="163"/>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c r="AZ542" s="66"/>
      <c r="BA542" s="66"/>
      <c r="BB542" s="66"/>
      <c r="BC542" s="66"/>
      <c r="BD542" s="66"/>
      <c r="BE542" s="66"/>
      <c r="BF542" s="66"/>
      <c r="BG542" s="66"/>
      <c r="BH542" s="66"/>
      <c r="BI542" s="66"/>
      <c r="BJ542" s="66"/>
      <c r="BK542" s="66"/>
      <c r="BL542" s="66"/>
      <c r="BM542" s="66"/>
      <c r="BN542" s="66"/>
      <c r="BO542" s="66"/>
      <c r="BP542" s="66"/>
      <c r="BQ542" s="66"/>
      <c r="BR542" s="66"/>
      <c r="BS542" s="66"/>
      <c r="BT542" s="66"/>
      <c r="BU542" s="66"/>
      <c r="BV542" s="66"/>
      <c r="BW542" s="66"/>
      <c r="BX542" s="66"/>
      <c r="BY542" s="66"/>
      <c r="BZ542" s="66"/>
      <c r="CA542" s="66"/>
      <c r="CB542" s="66"/>
      <c r="CC542" s="66"/>
      <c r="CD542" s="66"/>
      <c r="CE542" s="66"/>
      <c r="CF542" s="66"/>
      <c r="CG542" s="66"/>
      <c r="CH542" s="66"/>
      <c r="CI542" s="66"/>
      <c r="CJ542" s="66"/>
      <c r="CK542" s="66"/>
      <c r="CL542" s="66"/>
      <c r="CM542" s="66"/>
      <c r="CN542" s="66"/>
      <c r="CO542" s="66"/>
      <c r="CP542" s="66"/>
      <c r="CQ542" s="66"/>
      <c r="CR542" s="66"/>
      <c r="CS542" s="66"/>
      <c r="CT542" s="66"/>
      <c r="CU542" s="66"/>
      <c r="CV542" s="66"/>
      <c r="CW542" s="66"/>
      <c r="CX542" s="66"/>
      <c r="CY542" s="66"/>
      <c r="CZ542" s="66"/>
      <c r="DA542" s="66"/>
      <c r="DB542" s="66"/>
      <c r="DC542" s="66"/>
      <c r="DD542" s="66"/>
      <c r="DE542" s="66"/>
      <c r="DF542" s="66"/>
      <c r="DG542" s="66"/>
      <c r="DH542" s="66"/>
      <c r="DI542" s="66"/>
      <c r="DJ542" s="66"/>
      <c r="DK542" s="66"/>
      <c r="DL542" s="66"/>
      <c r="DM542" s="66"/>
      <c r="DN542" s="66"/>
      <c r="DO542" s="66"/>
      <c r="DP542" s="66"/>
      <c r="DQ542" s="66"/>
      <c r="DR542" s="66"/>
      <c r="DS542" s="66"/>
      <c r="DT542" s="66"/>
      <c r="DU542" s="66"/>
      <c r="DV542" s="66"/>
      <c r="DW542" s="66"/>
      <c r="DX542" s="66"/>
      <c r="DY542" s="66"/>
      <c r="DZ542" s="66"/>
      <c r="EA542" s="66"/>
      <c r="EB542" s="66"/>
      <c r="EC542" s="66"/>
      <c r="ED542" s="66"/>
      <c r="EE542" s="66"/>
      <c r="EF542" s="66"/>
      <c r="EG542" s="66"/>
      <c r="EH542" s="66"/>
      <c r="EI542" s="66"/>
      <c r="EJ542" s="66"/>
      <c r="EK542" s="66"/>
      <c r="EL542" s="66"/>
      <c r="EM542" s="66"/>
      <c r="EN542" s="66"/>
      <c r="EO542" s="66"/>
      <c r="EP542" s="66"/>
    </row>
    <row r="543">
      <c r="A543" s="66"/>
      <c r="B543" s="66"/>
      <c r="C543" s="66"/>
      <c r="D543" s="66"/>
      <c r="E543" s="66"/>
      <c r="F543" s="66"/>
      <c r="G543" s="159"/>
      <c r="H543" s="159"/>
      <c r="I543" s="66"/>
      <c r="J543" s="160"/>
      <c r="K543" s="161"/>
      <c r="L543" s="161"/>
      <c r="M543" s="162"/>
      <c r="N543" s="162"/>
      <c r="O543" s="161"/>
      <c r="P543" s="161"/>
      <c r="Q543" s="161"/>
      <c r="R543" s="161"/>
      <c r="S543" s="163"/>
      <c r="T543" s="163"/>
      <c r="U543" s="163"/>
      <c r="V543" s="163"/>
      <c r="W543" s="164"/>
      <c r="X543" s="163"/>
      <c r="Y543" s="163"/>
      <c r="Z543" s="163"/>
      <c r="AA543" s="163"/>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X543" s="66"/>
      <c r="AY543" s="66"/>
      <c r="AZ543" s="66"/>
      <c r="BA543" s="66"/>
      <c r="BB543" s="66"/>
      <c r="BC543" s="66"/>
      <c r="BD543" s="66"/>
      <c r="BE543" s="66"/>
      <c r="BF543" s="66"/>
      <c r="BG543" s="66"/>
      <c r="BH543" s="66"/>
      <c r="BI543" s="66"/>
      <c r="BJ543" s="66"/>
      <c r="BK543" s="66"/>
      <c r="BL543" s="66"/>
      <c r="BM543" s="66"/>
      <c r="BN543" s="66"/>
      <c r="BO543" s="66"/>
      <c r="BP543" s="66"/>
      <c r="BQ543" s="66"/>
      <c r="BR543" s="66"/>
      <c r="BS543" s="66"/>
      <c r="BT543" s="66"/>
      <c r="BU543" s="66"/>
      <c r="BV543" s="66"/>
      <c r="BW543" s="66"/>
      <c r="BX543" s="66"/>
      <c r="BY543" s="66"/>
      <c r="BZ543" s="66"/>
      <c r="CA543" s="66"/>
      <c r="CB543" s="66"/>
      <c r="CC543" s="66"/>
      <c r="CD543" s="66"/>
      <c r="CE543" s="66"/>
      <c r="CF543" s="66"/>
      <c r="CG543" s="66"/>
      <c r="CH543" s="66"/>
      <c r="CI543" s="66"/>
      <c r="CJ543" s="66"/>
      <c r="CK543" s="66"/>
      <c r="CL543" s="66"/>
      <c r="CM543" s="66"/>
      <c r="CN543" s="66"/>
      <c r="CO543" s="66"/>
      <c r="CP543" s="66"/>
      <c r="CQ543" s="66"/>
      <c r="CR543" s="66"/>
      <c r="CS543" s="66"/>
      <c r="CT543" s="66"/>
      <c r="CU543" s="66"/>
      <c r="CV543" s="66"/>
      <c r="CW543" s="66"/>
      <c r="CX543" s="66"/>
      <c r="CY543" s="66"/>
      <c r="CZ543" s="66"/>
      <c r="DA543" s="66"/>
      <c r="DB543" s="66"/>
      <c r="DC543" s="66"/>
      <c r="DD543" s="66"/>
      <c r="DE543" s="66"/>
      <c r="DF543" s="66"/>
      <c r="DG543" s="66"/>
      <c r="DH543" s="66"/>
      <c r="DI543" s="66"/>
      <c r="DJ543" s="66"/>
      <c r="DK543" s="66"/>
      <c r="DL543" s="66"/>
      <c r="DM543" s="66"/>
      <c r="DN543" s="66"/>
      <c r="DO543" s="66"/>
      <c r="DP543" s="66"/>
      <c r="DQ543" s="66"/>
      <c r="DR543" s="66"/>
      <c r="DS543" s="66"/>
      <c r="DT543" s="66"/>
      <c r="DU543" s="66"/>
      <c r="DV543" s="66"/>
      <c r="DW543" s="66"/>
      <c r="DX543" s="66"/>
      <c r="DY543" s="66"/>
      <c r="DZ543" s="66"/>
      <c r="EA543" s="66"/>
      <c r="EB543" s="66"/>
      <c r="EC543" s="66"/>
      <c r="ED543" s="66"/>
      <c r="EE543" s="66"/>
      <c r="EF543" s="66"/>
      <c r="EG543" s="66"/>
      <c r="EH543" s="66"/>
      <c r="EI543" s="66"/>
      <c r="EJ543" s="66"/>
      <c r="EK543" s="66"/>
      <c r="EL543" s="66"/>
      <c r="EM543" s="66"/>
      <c r="EN543" s="66"/>
      <c r="EO543" s="66"/>
      <c r="EP543" s="66"/>
    </row>
    <row r="544">
      <c r="A544" s="66"/>
      <c r="B544" s="66"/>
      <c r="C544" s="66"/>
      <c r="D544" s="66"/>
      <c r="E544" s="66"/>
      <c r="F544" s="66"/>
      <c r="G544" s="159"/>
      <c r="H544" s="159"/>
      <c r="I544" s="66"/>
      <c r="J544" s="160"/>
      <c r="K544" s="161"/>
      <c r="L544" s="161"/>
      <c r="M544" s="162"/>
      <c r="N544" s="162"/>
      <c r="O544" s="161"/>
      <c r="P544" s="161"/>
      <c r="Q544" s="161"/>
      <c r="R544" s="161"/>
      <c r="S544" s="163"/>
      <c r="T544" s="163"/>
      <c r="U544" s="163"/>
      <c r="V544" s="163"/>
      <c r="W544" s="164"/>
      <c r="X544" s="163"/>
      <c r="Y544" s="163"/>
      <c r="Z544" s="163"/>
      <c r="AA544" s="163"/>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X544" s="66"/>
      <c r="AY544" s="66"/>
      <c r="AZ544" s="66"/>
      <c r="BA544" s="66"/>
      <c r="BB544" s="66"/>
      <c r="BC544" s="66"/>
      <c r="BD544" s="66"/>
      <c r="BE544" s="66"/>
      <c r="BF544" s="66"/>
      <c r="BG544" s="66"/>
      <c r="BH544" s="66"/>
      <c r="BI544" s="66"/>
      <c r="BJ544" s="66"/>
      <c r="BK544" s="66"/>
      <c r="BL544" s="66"/>
      <c r="BM544" s="66"/>
      <c r="BN544" s="66"/>
      <c r="BO544" s="66"/>
      <c r="BP544" s="66"/>
      <c r="BQ544" s="66"/>
      <c r="BR544" s="66"/>
      <c r="BS544" s="66"/>
      <c r="BT544" s="66"/>
      <c r="BU544" s="66"/>
      <c r="BV544" s="66"/>
      <c r="BW544" s="66"/>
      <c r="BX544" s="66"/>
      <c r="BY544" s="66"/>
      <c r="BZ544" s="66"/>
      <c r="CA544" s="66"/>
      <c r="CB544" s="66"/>
      <c r="CC544" s="66"/>
      <c r="CD544" s="66"/>
      <c r="CE544" s="66"/>
      <c r="CF544" s="66"/>
      <c r="CG544" s="66"/>
      <c r="CH544" s="66"/>
      <c r="CI544" s="66"/>
      <c r="CJ544" s="66"/>
      <c r="CK544" s="66"/>
      <c r="CL544" s="66"/>
      <c r="CM544" s="66"/>
      <c r="CN544" s="66"/>
      <c r="CO544" s="66"/>
      <c r="CP544" s="66"/>
      <c r="CQ544" s="66"/>
      <c r="CR544" s="66"/>
      <c r="CS544" s="66"/>
      <c r="CT544" s="66"/>
      <c r="CU544" s="66"/>
      <c r="CV544" s="66"/>
      <c r="CW544" s="66"/>
      <c r="CX544" s="66"/>
      <c r="CY544" s="66"/>
      <c r="CZ544" s="66"/>
      <c r="DA544" s="66"/>
      <c r="DB544" s="66"/>
      <c r="DC544" s="66"/>
      <c r="DD544" s="66"/>
      <c r="DE544" s="66"/>
      <c r="DF544" s="66"/>
      <c r="DG544" s="66"/>
      <c r="DH544" s="66"/>
      <c r="DI544" s="66"/>
      <c r="DJ544" s="66"/>
      <c r="DK544" s="66"/>
      <c r="DL544" s="66"/>
      <c r="DM544" s="66"/>
      <c r="DN544" s="66"/>
      <c r="DO544" s="66"/>
      <c r="DP544" s="66"/>
      <c r="DQ544" s="66"/>
      <c r="DR544" s="66"/>
      <c r="DS544" s="66"/>
      <c r="DT544" s="66"/>
      <c r="DU544" s="66"/>
      <c r="DV544" s="66"/>
      <c r="DW544" s="66"/>
      <c r="DX544" s="66"/>
      <c r="DY544" s="66"/>
      <c r="DZ544" s="66"/>
      <c r="EA544" s="66"/>
      <c r="EB544" s="66"/>
      <c r="EC544" s="66"/>
      <c r="ED544" s="66"/>
      <c r="EE544" s="66"/>
      <c r="EF544" s="66"/>
      <c r="EG544" s="66"/>
      <c r="EH544" s="66"/>
      <c r="EI544" s="66"/>
      <c r="EJ544" s="66"/>
      <c r="EK544" s="66"/>
      <c r="EL544" s="66"/>
      <c r="EM544" s="66"/>
      <c r="EN544" s="66"/>
      <c r="EO544" s="66"/>
      <c r="EP544" s="66"/>
    </row>
    <row r="545">
      <c r="A545" s="66"/>
      <c r="B545" s="66"/>
      <c r="C545" s="66"/>
      <c r="D545" s="66"/>
      <c r="E545" s="66"/>
      <c r="F545" s="66"/>
      <c r="G545" s="159"/>
      <c r="H545" s="159"/>
      <c r="I545" s="66"/>
      <c r="J545" s="160"/>
      <c r="K545" s="161"/>
      <c r="L545" s="161"/>
      <c r="M545" s="162"/>
      <c r="N545" s="162"/>
      <c r="O545" s="161"/>
      <c r="P545" s="161"/>
      <c r="Q545" s="161"/>
      <c r="R545" s="161"/>
      <c r="S545" s="163"/>
      <c r="T545" s="163"/>
      <c r="U545" s="163"/>
      <c r="V545" s="163"/>
      <c r="W545" s="164"/>
      <c r="X545" s="163"/>
      <c r="Y545" s="163"/>
      <c r="Z545" s="163"/>
      <c r="AA545" s="163"/>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X545" s="66"/>
      <c r="AY545" s="66"/>
      <c r="AZ545" s="66"/>
      <c r="BA545" s="66"/>
      <c r="BB545" s="66"/>
      <c r="BC545" s="66"/>
      <c r="BD545" s="66"/>
      <c r="BE545" s="66"/>
      <c r="BF545" s="66"/>
      <c r="BG545" s="66"/>
      <c r="BH545" s="66"/>
      <c r="BI545" s="66"/>
      <c r="BJ545" s="66"/>
      <c r="BK545" s="66"/>
      <c r="BL545" s="66"/>
      <c r="BM545" s="66"/>
      <c r="BN545" s="66"/>
      <c r="BO545" s="66"/>
      <c r="BP545" s="66"/>
      <c r="BQ545" s="66"/>
      <c r="BR545" s="66"/>
      <c r="BS545" s="66"/>
      <c r="BT545" s="66"/>
      <c r="BU545" s="66"/>
      <c r="BV545" s="66"/>
      <c r="BW545" s="66"/>
      <c r="BX545" s="66"/>
      <c r="BY545" s="66"/>
      <c r="BZ545" s="66"/>
      <c r="CA545" s="66"/>
      <c r="CB545" s="66"/>
      <c r="CC545" s="66"/>
      <c r="CD545" s="66"/>
      <c r="CE545" s="66"/>
      <c r="CF545" s="66"/>
      <c r="CG545" s="66"/>
      <c r="CH545" s="66"/>
      <c r="CI545" s="66"/>
      <c r="CJ545" s="66"/>
      <c r="CK545" s="66"/>
      <c r="CL545" s="66"/>
      <c r="CM545" s="66"/>
      <c r="CN545" s="66"/>
      <c r="CO545" s="66"/>
      <c r="CP545" s="66"/>
      <c r="CQ545" s="66"/>
      <c r="CR545" s="66"/>
      <c r="CS545" s="66"/>
      <c r="CT545" s="66"/>
      <c r="CU545" s="66"/>
      <c r="CV545" s="66"/>
      <c r="CW545" s="66"/>
      <c r="CX545" s="66"/>
      <c r="CY545" s="66"/>
      <c r="CZ545" s="66"/>
      <c r="DA545" s="66"/>
      <c r="DB545" s="66"/>
      <c r="DC545" s="66"/>
      <c r="DD545" s="66"/>
      <c r="DE545" s="66"/>
      <c r="DF545" s="66"/>
      <c r="DG545" s="66"/>
      <c r="DH545" s="66"/>
      <c r="DI545" s="66"/>
      <c r="DJ545" s="66"/>
      <c r="DK545" s="66"/>
      <c r="DL545" s="66"/>
      <c r="DM545" s="66"/>
      <c r="DN545" s="66"/>
      <c r="DO545" s="66"/>
      <c r="DP545" s="66"/>
      <c r="DQ545" s="66"/>
      <c r="DR545" s="66"/>
      <c r="DS545" s="66"/>
      <c r="DT545" s="66"/>
      <c r="DU545" s="66"/>
      <c r="DV545" s="66"/>
      <c r="DW545" s="66"/>
      <c r="DX545" s="66"/>
      <c r="DY545" s="66"/>
      <c r="DZ545" s="66"/>
      <c r="EA545" s="66"/>
      <c r="EB545" s="66"/>
      <c r="EC545" s="66"/>
      <c r="ED545" s="66"/>
      <c r="EE545" s="66"/>
      <c r="EF545" s="66"/>
      <c r="EG545" s="66"/>
      <c r="EH545" s="66"/>
      <c r="EI545" s="66"/>
      <c r="EJ545" s="66"/>
      <c r="EK545" s="66"/>
      <c r="EL545" s="66"/>
      <c r="EM545" s="66"/>
      <c r="EN545" s="66"/>
      <c r="EO545" s="66"/>
      <c r="EP545" s="66"/>
    </row>
    <row r="546">
      <c r="A546" s="66"/>
      <c r="B546" s="66"/>
      <c r="C546" s="66"/>
      <c r="D546" s="66"/>
      <c r="E546" s="66"/>
      <c r="F546" s="66"/>
      <c r="G546" s="159"/>
      <c r="H546" s="159"/>
      <c r="I546" s="66"/>
      <c r="J546" s="160"/>
      <c r="K546" s="161"/>
      <c r="L546" s="161"/>
      <c r="M546" s="162"/>
      <c r="N546" s="162"/>
      <c r="O546" s="161"/>
      <c r="P546" s="161"/>
      <c r="Q546" s="161"/>
      <c r="R546" s="161"/>
      <c r="S546" s="163"/>
      <c r="T546" s="163"/>
      <c r="U546" s="163"/>
      <c r="V546" s="163"/>
      <c r="W546" s="164"/>
      <c r="X546" s="163"/>
      <c r="Y546" s="163"/>
      <c r="Z546" s="163"/>
      <c r="AA546" s="163"/>
      <c r="AB546" s="66"/>
      <c r="AC546" s="66"/>
      <c r="AD546" s="66"/>
      <c r="AE546" s="66"/>
      <c r="AF546" s="66"/>
      <c r="AG546" s="66"/>
      <c r="AH546" s="66"/>
      <c r="AI546" s="66"/>
      <c r="AJ546" s="66"/>
      <c r="AK546" s="66"/>
      <c r="AL546" s="66"/>
      <c r="AM546" s="66"/>
      <c r="AN546" s="66"/>
      <c r="AO546" s="66"/>
      <c r="AP546" s="66"/>
      <c r="AQ546" s="66"/>
      <c r="AR546" s="66"/>
      <c r="AS546" s="66"/>
      <c r="AT546" s="66"/>
      <c r="AU546" s="66"/>
      <c r="AV546" s="66"/>
      <c r="AW546" s="66"/>
      <c r="AX546" s="66"/>
      <c r="AY546" s="66"/>
      <c r="AZ546" s="66"/>
      <c r="BA546" s="66"/>
      <c r="BB546" s="66"/>
      <c r="BC546" s="66"/>
      <c r="BD546" s="66"/>
      <c r="BE546" s="66"/>
      <c r="BF546" s="66"/>
      <c r="BG546" s="66"/>
      <c r="BH546" s="66"/>
      <c r="BI546" s="66"/>
      <c r="BJ546" s="66"/>
      <c r="BK546" s="66"/>
      <c r="BL546" s="66"/>
      <c r="BM546" s="66"/>
      <c r="BN546" s="66"/>
      <c r="BO546" s="66"/>
      <c r="BP546" s="66"/>
      <c r="BQ546" s="66"/>
      <c r="BR546" s="66"/>
      <c r="BS546" s="66"/>
      <c r="BT546" s="66"/>
      <c r="BU546" s="66"/>
      <c r="BV546" s="66"/>
      <c r="BW546" s="66"/>
      <c r="BX546" s="66"/>
      <c r="BY546" s="66"/>
      <c r="BZ546" s="66"/>
      <c r="CA546" s="66"/>
      <c r="CB546" s="66"/>
      <c r="CC546" s="66"/>
      <c r="CD546" s="66"/>
      <c r="CE546" s="66"/>
      <c r="CF546" s="66"/>
      <c r="CG546" s="66"/>
      <c r="CH546" s="66"/>
      <c r="CI546" s="66"/>
      <c r="CJ546" s="66"/>
      <c r="CK546" s="66"/>
      <c r="CL546" s="66"/>
      <c r="CM546" s="66"/>
      <c r="CN546" s="66"/>
      <c r="CO546" s="66"/>
      <c r="CP546" s="66"/>
      <c r="CQ546" s="66"/>
      <c r="CR546" s="66"/>
      <c r="CS546" s="66"/>
      <c r="CT546" s="66"/>
      <c r="CU546" s="66"/>
      <c r="CV546" s="66"/>
      <c r="CW546" s="66"/>
      <c r="CX546" s="66"/>
      <c r="CY546" s="66"/>
      <c r="CZ546" s="66"/>
      <c r="DA546" s="66"/>
      <c r="DB546" s="66"/>
      <c r="DC546" s="66"/>
      <c r="DD546" s="66"/>
      <c r="DE546" s="66"/>
      <c r="DF546" s="66"/>
      <c r="DG546" s="66"/>
      <c r="DH546" s="66"/>
      <c r="DI546" s="66"/>
      <c r="DJ546" s="66"/>
      <c r="DK546" s="66"/>
      <c r="DL546" s="66"/>
      <c r="DM546" s="66"/>
      <c r="DN546" s="66"/>
      <c r="DO546" s="66"/>
      <c r="DP546" s="66"/>
      <c r="DQ546" s="66"/>
      <c r="DR546" s="66"/>
      <c r="DS546" s="66"/>
      <c r="DT546" s="66"/>
      <c r="DU546" s="66"/>
      <c r="DV546" s="66"/>
      <c r="DW546" s="66"/>
      <c r="DX546" s="66"/>
      <c r="DY546" s="66"/>
      <c r="DZ546" s="66"/>
      <c r="EA546" s="66"/>
      <c r="EB546" s="66"/>
      <c r="EC546" s="66"/>
      <c r="ED546" s="66"/>
      <c r="EE546" s="66"/>
      <c r="EF546" s="66"/>
      <c r="EG546" s="66"/>
      <c r="EH546" s="66"/>
      <c r="EI546" s="66"/>
      <c r="EJ546" s="66"/>
      <c r="EK546" s="66"/>
      <c r="EL546" s="66"/>
      <c r="EM546" s="66"/>
      <c r="EN546" s="66"/>
      <c r="EO546" s="66"/>
      <c r="EP546" s="66"/>
    </row>
    <row r="547">
      <c r="A547" s="66"/>
      <c r="B547" s="66"/>
      <c r="C547" s="66"/>
      <c r="D547" s="66"/>
      <c r="E547" s="66"/>
      <c r="F547" s="66"/>
      <c r="G547" s="159"/>
      <c r="H547" s="159"/>
      <c r="I547" s="66"/>
      <c r="J547" s="160"/>
      <c r="K547" s="161"/>
      <c r="L547" s="161"/>
      <c r="M547" s="162"/>
      <c r="N547" s="162"/>
      <c r="O547" s="161"/>
      <c r="P547" s="161"/>
      <c r="Q547" s="161"/>
      <c r="R547" s="161"/>
      <c r="S547" s="163"/>
      <c r="T547" s="163"/>
      <c r="U547" s="163"/>
      <c r="V547" s="163"/>
      <c r="W547" s="164"/>
      <c r="X547" s="163"/>
      <c r="Y547" s="163"/>
      <c r="Z547" s="163"/>
      <c r="AA547" s="163"/>
      <c r="AB547" s="66"/>
      <c r="AC547" s="66"/>
      <c r="AD547" s="66"/>
      <c r="AE547" s="66"/>
      <c r="AF547" s="66"/>
      <c r="AG547" s="66"/>
      <c r="AH547" s="66"/>
      <c r="AI547" s="66"/>
      <c r="AJ547" s="66"/>
      <c r="AK547" s="66"/>
      <c r="AL547" s="66"/>
      <c r="AM547" s="66"/>
      <c r="AN547" s="66"/>
      <c r="AO547" s="66"/>
      <c r="AP547" s="66"/>
      <c r="AQ547" s="66"/>
      <c r="AR547" s="66"/>
      <c r="AS547" s="66"/>
      <c r="AT547" s="66"/>
      <c r="AU547" s="66"/>
      <c r="AV547" s="66"/>
      <c r="AW547" s="66"/>
      <c r="AX547" s="66"/>
      <c r="AY547" s="66"/>
      <c r="AZ547" s="66"/>
      <c r="BA547" s="66"/>
      <c r="BB547" s="66"/>
      <c r="BC547" s="66"/>
      <c r="BD547" s="66"/>
      <c r="BE547" s="66"/>
      <c r="BF547" s="66"/>
      <c r="BG547" s="66"/>
      <c r="BH547" s="66"/>
      <c r="BI547" s="66"/>
      <c r="BJ547" s="66"/>
      <c r="BK547" s="66"/>
      <c r="BL547" s="66"/>
      <c r="BM547" s="66"/>
      <c r="BN547" s="66"/>
      <c r="BO547" s="66"/>
      <c r="BP547" s="66"/>
      <c r="BQ547" s="66"/>
      <c r="BR547" s="66"/>
      <c r="BS547" s="66"/>
      <c r="BT547" s="66"/>
      <c r="BU547" s="66"/>
      <c r="BV547" s="66"/>
      <c r="BW547" s="66"/>
      <c r="BX547" s="66"/>
      <c r="BY547" s="66"/>
      <c r="BZ547" s="66"/>
      <c r="CA547" s="66"/>
      <c r="CB547" s="66"/>
      <c r="CC547" s="66"/>
      <c r="CD547" s="66"/>
      <c r="CE547" s="66"/>
      <c r="CF547" s="66"/>
      <c r="CG547" s="66"/>
      <c r="CH547" s="66"/>
      <c r="CI547" s="66"/>
      <c r="CJ547" s="66"/>
      <c r="CK547" s="66"/>
      <c r="CL547" s="66"/>
      <c r="CM547" s="66"/>
      <c r="CN547" s="66"/>
      <c r="CO547" s="66"/>
      <c r="CP547" s="66"/>
      <c r="CQ547" s="66"/>
      <c r="CR547" s="66"/>
      <c r="CS547" s="66"/>
      <c r="CT547" s="66"/>
      <c r="CU547" s="66"/>
      <c r="CV547" s="66"/>
      <c r="CW547" s="66"/>
      <c r="CX547" s="66"/>
      <c r="CY547" s="66"/>
      <c r="CZ547" s="66"/>
      <c r="DA547" s="66"/>
      <c r="DB547" s="66"/>
      <c r="DC547" s="66"/>
      <c r="DD547" s="66"/>
      <c r="DE547" s="66"/>
      <c r="DF547" s="66"/>
      <c r="DG547" s="66"/>
      <c r="DH547" s="66"/>
      <c r="DI547" s="66"/>
      <c r="DJ547" s="66"/>
      <c r="DK547" s="66"/>
      <c r="DL547" s="66"/>
      <c r="DM547" s="66"/>
      <c r="DN547" s="66"/>
      <c r="DO547" s="66"/>
      <c r="DP547" s="66"/>
      <c r="DQ547" s="66"/>
      <c r="DR547" s="66"/>
      <c r="DS547" s="66"/>
      <c r="DT547" s="66"/>
      <c r="DU547" s="66"/>
      <c r="DV547" s="66"/>
      <c r="DW547" s="66"/>
      <c r="DX547" s="66"/>
      <c r="DY547" s="66"/>
      <c r="DZ547" s="66"/>
      <c r="EA547" s="66"/>
      <c r="EB547" s="66"/>
      <c r="EC547" s="66"/>
      <c r="ED547" s="66"/>
      <c r="EE547" s="66"/>
      <c r="EF547" s="66"/>
      <c r="EG547" s="66"/>
      <c r="EH547" s="66"/>
      <c r="EI547" s="66"/>
      <c r="EJ547" s="66"/>
      <c r="EK547" s="66"/>
      <c r="EL547" s="66"/>
      <c r="EM547" s="66"/>
      <c r="EN547" s="66"/>
      <c r="EO547" s="66"/>
      <c r="EP547" s="66"/>
    </row>
    <row r="548">
      <c r="A548" s="66"/>
      <c r="B548" s="66"/>
      <c r="C548" s="66"/>
      <c r="D548" s="66"/>
      <c r="E548" s="66"/>
      <c r="F548" s="66"/>
      <c r="G548" s="159"/>
      <c r="H548" s="159"/>
      <c r="I548" s="66"/>
      <c r="J548" s="160"/>
      <c r="K548" s="161"/>
      <c r="L548" s="161"/>
      <c r="M548" s="162"/>
      <c r="N548" s="162"/>
      <c r="O548" s="161"/>
      <c r="P548" s="161"/>
      <c r="Q548" s="161"/>
      <c r="R548" s="161"/>
      <c r="S548" s="163"/>
      <c r="T548" s="163"/>
      <c r="U548" s="163"/>
      <c r="V548" s="163"/>
      <c r="W548" s="164"/>
      <c r="X548" s="163"/>
      <c r="Y548" s="163"/>
      <c r="Z548" s="163"/>
      <c r="AA548" s="163"/>
      <c r="AB548" s="66"/>
      <c r="AC548" s="66"/>
      <c r="AD548" s="66"/>
      <c r="AE548" s="66"/>
      <c r="AF548" s="66"/>
      <c r="AG548" s="66"/>
      <c r="AH548" s="66"/>
      <c r="AI548" s="66"/>
      <c r="AJ548" s="66"/>
      <c r="AK548" s="66"/>
      <c r="AL548" s="66"/>
      <c r="AM548" s="66"/>
      <c r="AN548" s="66"/>
      <c r="AO548" s="66"/>
      <c r="AP548" s="66"/>
      <c r="AQ548" s="66"/>
      <c r="AR548" s="66"/>
      <c r="AS548" s="66"/>
      <c r="AT548" s="66"/>
      <c r="AU548" s="66"/>
      <c r="AV548" s="66"/>
      <c r="AW548" s="66"/>
      <c r="AX548" s="66"/>
      <c r="AY548" s="66"/>
      <c r="AZ548" s="66"/>
      <c r="BA548" s="66"/>
      <c r="BB548" s="66"/>
      <c r="BC548" s="66"/>
      <c r="BD548" s="66"/>
      <c r="BE548" s="66"/>
      <c r="BF548" s="66"/>
      <c r="BG548" s="66"/>
      <c r="BH548" s="66"/>
      <c r="BI548" s="66"/>
      <c r="BJ548" s="66"/>
      <c r="BK548" s="66"/>
      <c r="BL548" s="66"/>
      <c r="BM548" s="66"/>
      <c r="BN548" s="66"/>
      <c r="BO548" s="66"/>
      <c r="BP548" s="66"/>
      <c r="BQ548" s="66"/>
      <c r="BR548" s="66"/>
      <c r="BS548" s="66"/>
      <c r="BT548" s="66"/>
      <c r="BU548" s="66"/>
      <c r="BV548" s="66"/>
      <c r="BW548" s="66"/>
      <c r="BX548" s="66"/>
      <c r="BY548" s="66"/>
      <c r="BZ548" s="66"/>
      <c r="CA548" s="66"/>
      <c r="CB548" s="66"/>
      <c r="CC548" s="66"/>
      <c r="CD548" s="66"/>
      <c r="CE548" s="66"/>
      <c r="CF548" s="66"/>
      <c r="CG548" s="66"/>
      <c r="CH548" s="66"/>
      <c r="CI548" s="66"/>
      <c r="CJ548" s="66"/>
      <c r="CK548" s="66"/>
      <c r="CL548" s="66"/>
      <c r="CM548" s="66"/>
      <c r="CN548" s="66"/>
      <c r="CO548" s="66"/>
      <c r="CP548" s="66"/>
      <c r="CQ548" s="66"/>
      <c r="CR548" s="66"/>
      <c r="CS548" s="66"/>
      <c r="CT548" s="66"/>
      <c r="CU548" s="66"/>
      <c r="CV548" s="66"/>
      <c r="CW548" s="66"/>
      <c r="CX548" s="66"/>
      <c r="CY548" s="66"/>
      <c r="CZ548" s="66"/>
      <c r="DA548" s="66"/>
      <c r="DB548" s="66"/>
      <c r="DC548" s="66"/>
      <c r="DD548" s="66"/>
      <c r="DE548" s="66"/>
      <c r="DF548" s="66"/>
      <c r="DG548" s="66"/>
      <c r="DH548" s="66"/>
      <c r="DI548" s="66"/>
      <c r="DJ548" s="66"/>
      <c r="DK548" s="66"/>
      <c r="DL548" s="66"/>
      <c r="DM548" s="66"/>
      <c r="DN548" s="66"/>
      <c r="DO548" s="66"/>
      <c r="DP548" s="66"/>
      <c r="DQ548" s="66"/>
      <c r="DR548" s="66"/>
      <c r="DS548" s="66"/>
      <c r="DT548" s="66"/>
      <c r="DU548" s="66"/>
      <c r="DV548" s="66"/>
      <c r="DW548" s="66"/>
      <c r="DX548" s="66"/>
      <c r="DY548" s="66"/>
      <c r="DZ548" s="66"/>
      <c r="EA548" s="66"/>
      <c r="EB548" s="66"/>
      <c r="EC548" s="66"/>
      <c r="ED548" s="66"/>
      <c r="EE548" s="66"/>
      <c r="EF548" s="66"/>
      <c r="EG548" s="66"/>
      <c r="EH548" s="66"/>
      <c r="EI548" s="66"/>
      <c r="EJ548" s="66"/>
      <c r="EK548" s="66"/>
      <c r="EL548" s="66"/>
      <c r="EM548" s="66"/>
      <c r="EN548" s="66"/>
      <c r="EO548" s="66"/>
      <c r="EP548" s="66"/>
    </row>
    <row r="549">
      <c r="A549" s="66"/>
      <c r="B549" s="66"/>
      <c r="C549" s="66"/>
      <c r="D549" s="66"/>
      <c r="E549" s="66"/>
      <c r="F549" s="66"/>
      <c r="G549" s="159"/>
      <c r="H549" s="159"/>
      <c r="I549" s="66"/>
      <c r="J549" s="160"/>
      <c r="K549" s="161"/>
      <c r="L549" s="161"/>
      <c r="M549" s="162"/>
      <c r="N549" s="162"/>
      <c r="O549" s="161"/>
      <c r="P549" s="161"/>
      <c r="Q549" s="161"/>
      <c r="R549" s="161"/>
      <c r="S549" s="163"/>
      <c r="T549" s="163"/>
      <c r="U549" s="163"/>
      <c r="V549" s="163"/>
      <c r="W549" s="164"/>
      <c r="X549" s="163"/>
      <c r="Y549" s="163"/>
      <c r="Z549" s="163"/>
      <c r="AA549" s="163"/>
      <c r="AB549" s="66"/>
      <c r="AC549" s="66"/>
      <c r="AD549" s="66"/>
      <c r="AE549" s="66"/>
      <c r="AF549" s="66"/>
      <c r="AG549" s="66"/>
      <c r="AH549" s="66"/>
      <c r="AI549" s="66"/>
      <c r="AJ549" s="66"/>
      <c r="AK549" s="66"/>
      <c r="AL549" s="66"/>
      <c r="AM549" s="66"/>
      <c r="AN549" s="66"/>
      <c r="AO549" s="66"/>
      <c r="AP549" s="66"/>
      <c r="AQ549" s="66"/>
      <c r="AR549" s="66"/>
      <c r="AS549" s="66"/>
      <c r="AT549" s="66"/>
      <c r="AU549" s="66"/>
      <c r="AV549" s="66"/>
      <c r="AW549" s="66"/>
      <c r="AX549" s="66"/>
      <c r="AY549" s="66"/>
      <c r="AZ549" s="66"/>
      <c r="BA549" s="66"/>
      <c r="BB549" s="66"/>
      <c r="BC549" s="66"/>
      <c r="BD549" s="66"/>
      <c r="BE549" s="66"/>
      <c r="BF549" s="66"/>
      <c r="BG549" s="66"/>
      <c r="BH549" s="66"/>
      <c r="BI549" s="66"/>
      <c r="BJ549" s="66"/>
      <c r="BK549" s="66"/>
      <c r="BL549" s="66"/>
      <c r="BM549" s="66"/>
      <c r="BN549" s="66"/>
      <c r="BO549" s="66"/>
      <c r="BP549" s="66"/>
      <c r="BQ549" s="66"/>
      <c r="BR549" s="66"/>
      <c r="BS549" s="66"/>
      <c r="BT549" s="66"/>
      <c r="BU549" s="66"/>
      <c r="BV549" s="66"/>
      <c r="BW549" s="66"/>
      <c r="BX549" s="66"/>
      <c r="BY549" s="66"/>
      <c r="BZ549" s="66"/>
      <c r="CA549" s="66"/>
      <c r="CB549" s="66"/>
      <c r="CC549" s="66"/>
      <c r="CD549" s="66"/>
      <c r="CE549" s="66"/>
      <c r="CF549" s="66"/>
      <c r="CG549" s="66"/>
      <c r="CH549" s="66"/>
      <c r="CI549" s="66"/>
      <c r="CJ549" s="66"/>
      <c r="CK549" s="66"/>
      <c r="CL549" s="66"/>
      <c r="CM549" s="66"/>
      <c r="CN549" s="66"/>
      <c r="CO549" s="66"/>
      <c r="CP549" s="66"/>
      <c r="CQ549" s="66"/>
      <c r="CR549" s="66"/>
      <c r="CS549" s="66"/>
      <c r="CT549" s="66"/>
      <c r="CU549" s="66"/>
      <c r="CV549" s="66"/>
      <c r="CW549" s="66"/>
      <c r="CX549" s="66"/>
      <c r="CY549" s="66"/>
      <c r="CZ549" s="66"/>
      <c r="DA549" s="66"/>
      <c r="DB549" s="66"/>
      <c r="DC549" s="66"/>
      <c r="DD549" s="66"/>
      <c r="DE549" s="66"/>
      <c r="DF549" s="66"/>
      <c r="DG549" s="66"/>
      <c r="DH549" s="66"/>
      <c r="DI549" s="66"/>
      <c r="DJ549" s="66"/>
      <c r="DK549" s="66"/>
      <c r="DL549" s="66"/>
      <c r="DM549" s="66"/>
      <c r="DN549" s="66"/>
      <c r="DO549" s="66"/>
      <c r="DP549" s="66"/>
      <c r="DQ549" s="66"/>
      <c r="DR549" s="66"/>
      <c r="DS549" s="66"/>
      <c r="DT549" s="66"/>
      <c r="DU549" s="66"/>
      <c r="DV549" s="66"/>
      <c r="DW549" s="66"/>
      <c r="DX549" s="66"/>
      <c r="DY549" s="66"/>
      <c r="DZ549" s="66"/>
      <c r="EA549" s="66"/>
      <c r="EB549" s="66"/>
      <c r="EC549" s="66"/>
      <c r="ED549" s="66"/>
      <c r="EE549" s="66"/>
      <c r="EF549" s="66"/>
      <c r="EG549" s="66"/>
      <c r="EH549" s="66"/>
      <c r="EI549" s="66"/>
      <c r="EJ549" s="66"/>
      <c r="EK549" s="66"/>
      <c r="EL549" s="66"/>
      <c r="EM549" s="66"/>
      <c r="EN549" s="66"/>
      <c r="EO549" s="66"/>
      <c r="EP549" s="66"/>
    </row>
    <row r="550">
      <c r="A550" s="66"/>
      <c r="B550" s="66"/>
      <c r="C550" s="66"/>
      <c r="D550" s="66"/>
      <c r="E550" s="66"/>
      <c r="F550" s="66"/>
      <c r="G550" s="159"/>
      <c r="H550" s="159"/>
      <c r="I550" s="66"/>
      <c r="J550" s="160"/>
      <c r="K550" s="161"/>
      <c r="L550" s="161"/>
      <c r="M550" s="162"/>
      <c r="N550" s="162"/>
      <c r="O550" s="161"/>
      <c r="P550" s="161"/>
      <c r="Q550" s="161"/>
      <c r="R550" s="161"/>
      <c r="S550" s="163"/>
      <c r="T550" s="163"/>
      <c r="U550" s="163"/>
      <c r="V550" s="163"/>
      <c r="W550" s="164"/>
      <c r="X550" s="163"/>
      <c r="Y550" s="163"/>
      <c r="Z550" s="163"/>
      <c r="AA550" s="163"/>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X550" s="66"/>
      <c r="AY550" s="66"/>
      <c r="AZ550" s="66"/>
      <c r="BA550" s="66"/>
      <c r="BB550" s="66"/>
      <c r="BC550" s="66"/>
      <c r="BD550" s="66"/>
      <c r="BE550" s="66"/>
      <c r="BF550" s="66"/>
      <c r="BG550" s="66"/>
      <c r="BH550" s="66"/>
      <c r="BI550" s="66"/>
      <c r="BJ550" s="66"/>
      <c r="BK550" s="66"/>
      <c r="BL550" s="66"/>
      <c r="BM550" s="66"/>
      <c r="BN550" s="66"/>
      <c r="BO550" s="66"/>
      <c r="BP550" s="66"/>
      <c r="BQ550" s="66"/>
      <c r="BR550" s="66"/>
      <c r="BS550" s="66"/>
      <c r="BT550" s="66"/>
      <c r="BU550" s="66"/>
      <c r="BV550" s="66"/>
      <c r="BW550" s="66"/>
      <c r="BX550" s="66"/>
      <c r="BY550" s="66"/>
      <c r="BZ550" s="66"/>
      <c r="CA550" s="66"/>
      <c r="CB550" s="66"/>
      <c r="CC550" s="66"/>
      <c r="CD550" s="66"/>
      <c r="CE550" s="66"/>
      <c r="CF550" s="66"/>
      <c r="CG550" s="66"/>
      <c r="CH550" s="66"/>
      <c r="CI550" s="66"/>
      <c r="CJ550" s="66"/>
      <c r="CK550" s="66"/>
      <c r="CL550" s="66"/>
      <c r="CM550" s="66"/>
      <c r="CN550" s="66"/>
      <c r="CO550" s="66"/>
      <c r="CP550" s="66"/>
      <c r="CQ550" s="66"/>
      <c r="CR550" s="66"/>
      <c r="CS550" s="66"/>
      <c r="CT550" s="66"/>
      <c r="CU550" s="66"/>
      <c r="CV550" s="66"/>
      <c r="CW550" s="66"/>
      <c r="CX550" s="66"/>
      <c r="CY550" s="66"/>
      <c r="CZ550" s="66"/>
      <c r="DA550" s="66"/>
      <c r="DB550" s="66"/>
      <c r="DC550" s="66"/>
      <c r="DD550" s="66"/>
      <c r="DE550" s="66"/>
      <c r="DF550" s="66"/>
      <c r="DG550" s="66"/>
      <c r="DH550" s="66"/>
      <c r="DI550" s="66"/>
      <c r="DJ550" s="66"/>
      <c r="DK550" s="66"/>
      <c r="DL550" s="66"/>
      <c r="DM550" s="66"/>
      <c r="DN550" s="66"/>
      <c r="DO550" s="66"/>
      <c r="DP550" s="66"/>
      <c r="DQ550" s="66"/>
      <c r="DR550" s="66"/>
      <c r="DS550" s="66"/>
      <c r="DT550" s="66"/>
      <c r="DU550" s="66"/>
      <c r="DV550" s="66"/>
      <c r="DW550" s="66"/>
      <c r="DX550" s="66"/>
      <c r="DY550" s="66"/>
      <c r="DZ550" s="66"/>
      <c r="EA550" s="66"/>
      <c r="EB550" s="66"/>
      <c r="EC550" s="66"/>
      <c r="ED550" s="66"/>
      <c r="EE550" s="66"/>
      <c r="EF550" s="66"/>
      <c r="EG550" s="66"/>
      <c r="EH550" s="66"/>
      <c r="EI550" s="66"/>
      <c r="EJ550" s="66"/>
      <c r="EK550" s="66"/>
      <c r="EL550" s="66"/>
      <c r="EM550" s="66"/>
      <c r="EN550" s="66"/>
      <c r="EO550" s="66"/>
      <c r="EP550" s="66"/>
    </row>
    <row r="551">
      <c r="A551" s="66"/>
      <c r="B551" s="66"/>
      <c r="C551" s="66"/>
      <c r="D551" s="66"/>
      <c r="E551" s="66"/>
      <c r="F551" s="66"/>
      <c r="G551" s="159"/>
      <c r="H551" s="159"/>
      <c r="I551" s="66"/>
      <c r="J551" s="160"/>
      <c r="K551" s="161"/>
      <c r="L551" s="161"/>
      <c r="M551" s="162"/>
      <c r="N551" s="162"/>
      <c r="O551" s="161"/>
      <c r="P551" s="161"/>
      <c r="Q551" s="161"/>
      <c r="R551" s="161"/>
      <c r="S551" s="163"/>
      <c r="T551" s="163"/>
      <c r="U551" s="163"/>
      <c r="V551" s="163"/>
      <c r="W551" s="164"/>
      <c r="X551" s="163"/>
      <c r="Y551" s="163"/>
      <c r="Z551" s="163"/>
      <c r="AA551" s="163"/>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c r="AZ551" s="66"/>
      <c r="BA551" s="66"/>
      <c r="BB551" s="66"/>
      <c r="BC551" s="66"/>
      <c r="BD551" s="66"/>
      <c r="BE551" s="66"/>
      <c r="BF551" s="66"/>
      <c r="BG551" s="66"/>
      <c r="BH551" s="66"/>
      <c r="BI551" s="66"/>
      <c r="BJ551" s="66"/>
      <c r="BK551" s="66"/>
      <c r="BL551" s="66"/>
      <c r="BM551" s="66"/>
      <c r="BN551" s="66"/>
      <c r="BO551" s="66"/>
      <c r="BP551" s="66"/>
      <c r="BQ551" s="66"/>
      <c r="BR551" s="66"/>
      <c r="BS551" s="66"/>
      <c r="BT551" s="66"/>
      <c r="BU551" s="66"/>
      <c r="BV551" s="66"/>
      <c r="BW551" s="66"/>
      <c r="BX551" s="66"/>
      <c r="BY551" s="66"/>
      <c r="BZ551" s="66"/>
      <c r="CA551" s="66"/>
      <c r="CB551" s="66"/>
      <c r="CC551" s="66"/>
      <c r="CD551" s="66"/>
      <c r="CE551" s="66"/>
      <c r="CF551" s="66"/>
      <c r="CG551" s="66"/>
      <c r="CH551" s="66"/>
      <c r="CI551" s="66"/>
      <c r="CJ551" s="66"/>
      <c r="CK551" s="66"/>
      <c r="CL551" s="66"/>
      <c r="CM551" s="66"/>
      <c r="CN551" s="66"/>
      <c r="CO551" s="66"/>
      <c r="CP551" s="66"/>
      <c r="CQ551" s="66"/>
      <c r="CR551" s="66"/>
      <c r="CS551" s="66"/>
      <c r="CT551" s="66"/>
      <c r="CU551" s="66"/>
      <c r="CV551" s="66"/>
      <c r="CW551" s="66"/>
      <c r="CX551" s="66"/>
      <c r="CY551" s="66"/>
      <c r="CZ551" s="66"/>
      <c r="DA551" s="66"/>
      <c r="DB551" s="66"/>
      <c r="DC551" s="66"/>
      <c r="DD551" s="66"/>
      <c r="DE551" s="66"/>
      <c r="DF551" s="66"/>
      <c r="DG551" s="66"/>
      <c r="DH551" s="66"/>
      <c r="DI551" s="66"/>
      <c r="DJ551" s="66"/>
      <c r="DK551" s="66"/>
      <c r="DL551" s="66"/>
      <c r="DM551" s="66"/>
      <c r="DN551" s="66"/>
      <c r="DO551" s="66"/>
      <c r="DP551" s="66"/>
      <c r="DQ551" s="66"/>
      <c r="DR551" s="66"/>
      <c r="DS551" s="66"/>
      <c r="DT551" s="66"/>
      <c r="DU551" s="66"/>
      <c r="DV551" s="66"/>
      <c r="DW551" s="66"/>
      <c r="DX551" s="66"/>
      <c r="DY551" s="66"/>
      <c r="DZ551" s="66"/>
      <c r="EA551" s="66"/>
      <c r="EB551" s="66"/>
      <c r="EC551" s="66"/>
      <c r="ED551" s="66"/>
      <c r="EE551" s="66"/>
      <c r="EF551" s="66"/>
      <c r="EG551" s="66"/>
      <c r="EH551" s="66"/>
      <c r="EI551" s="66"/>
      <c r="EJ551" s="66"/>
      <c r="EK551" s="66"/>
      <c r="EL551" s="66"/>
      <c r="EM551" s="66"/>
      <c r="EN551" s="66"/>
      <c r="EO551" s="66"/>
      <c r="EP551" s="66"/>
    </row>
    <row r="552">
      <c r="A552" s="66"/>
      <c r="B552" s="66"/>
      <c r="C552" s="66"/>
      <c r="D552" s="66"/>
      <c r="E552" s="66"/>
      <c r="F552" s="66"/>
      <c r="G552" s="159"/>
      <c r="H552" s="159"/>
      <c r="I552" s="66"/>
      <c r="J552" s="160"/>
      <c r="K552" s="161"/>
      <c r="L552" s="161"/>
      <c r="M552" s="162"/>
      <c r="N552" s="162"/>
      <c r="O552" s="161"/>
      <c r="P552" s="161"/>
      <c r="Q552" s="161"/>
      <c r="R552" s="161"/>
      <c r="S552" s="163"/>
      <c r="T552" s="163"/>
      <c r="U552" s="163"/>
      <c r="V552" s="163"/>
      <c r="W552" s="164"/>
      <c r="X552" s="163"/>
      <c r="Y552" s="163"/>
      <c r="Z552" s="163"/>
      <c r="AA552" s="163"/>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X552" s="66"/>
      <c r="AY552" s="66"/>
      <c r="AZ552" s="66"/>
      <c r="BA552" s="66"/>
      <c r="BB552" s="66"/>
      <c r="BC552" s="66"/>
      <c r="BD552" s="66"/>
      <c r="BE552" s="66"/>
      <c r="BF552" s="66"/>
      <c r="BG552" s="66"/>
      <c r="BH552" s="66"/>
      <c r="BI552" s="66"/>
      <c r="BJ552" s="66"/>
      <c r="BK552" s="66"/>
      <c r="BL552" s="66"/>
      <c r="BM552" s="66"/>
      <c r="BN552" s="66"/>
      <c r="BO552" s="66"/>
      <c r="BP552" s="66"/>
      <c r="BQ552" s="66"/>
      <c r="BR552" s="66"/>
      <c r="BS552" s="66"/>
      <c r="BT552" s="66"/>
      <c r="BU552" s="66"/>
      <c r="BV552" s="66"/>
      <c r="BW552" s="66"/>
      <c r="BX552" s="66"/>
      <c r="BY552" s="66"/>
      <c r="BZ552" s="66"/>
      <c r="CA552" s="66"/>
      <c r="CB552" s="66"/>
      <c r="CC552" s="66"/>
      <c r="CD552" s="66"/>
      <c r="CE552" s="66"/>
      <c r="CF552" s="66"/>
      <c r="CG552" s="66"/>
      <c r="CH552" s="66"/>
      <c r="CI552" s="66"/>
      <c r="CJ552" s="66"/>
      <c r="CK552" s="66"/>
      <c r="CL552" s="66"/>
      <c r="CM552" s="66"/>
      <c r="CN552" s="66"/>
      <c r="CO552" s="66"/>
      <c r="CP552" s="66"/>
      <c r="CQ552" s="66"/>
      <c r="CR552" s="66"/>
      <c r="CS552" s="66"/>
      <c r="CT552" s="66"/>
      <c r="CU552" s="66"/>
      <c r="CV552" s="66"/>
      <c r="CW552" s="66"/>
      <c r="CX552" s="66"/>
      <c r="CY552" s="66"/>
      <c r="CZ552" s="66"/>
      <c r="DA552" s="66"/>
      <c r="DB552" s="66"/>
      <c r="DC552" s="66"/>
      <c r="DD552" s="66"/>
      <c r="DE552" s="66"/>
      <c r="DF552" s="66"/>
      <c r="DG552" s="66"/>
      <c r="DH552" s="66"/>
      <c r="DI552" s="66"/>
      <c r="DJ552" s="66"/>
      <c r="DK552" s="66"/>
      <c r="DL552" s="66"/>
      <c r="DM552" s="66"/>
      <c r="DN552" s="66"/>
      <c r="DO552" s="66"/>
      <c r="DP552" s="66"/>
      <c r="DQ552" s="66"/>
      <c r="DR552" s="66"/>
      <c r="DS552" s="66"/>
      <c r="DT552" s="66"/>
      <c r="DU552" s="66"/>
      <c r="DV552" s="66"/>
      <c r="DW552" s="66"/>
      <c r="DX552" s="66"/>
      <c r="DY552" s="66"/>
      <c r="DZ552" s="66"/>
      <c r="EA552" s="66"/>
      <c r="EB552" s="66"/>
      <c r="EC552" s="66"/>
      <c r="ED552" s="66"/>
      <c r="EE552" s="66"/>
      <c r="EF552" s="66"/>
      <c r="EG552" s="66"/>
      <c r="EH552" s="66"/>
      <c r="EI552" s="66"/>
      <c r="EJ552" s="66"/>
      <c r="EK552" s="66"/>
      <c r="EL552" s="66"/>
      <c r="EM552" s="66"/>
      <c r="EN552" s="66"/>
      <c r="EO552" s="66"/>
      <c r="EP552" s="66"/>
    </row>
    <row r="553">
      <c r="A553" s="66"/>
      <c r="B553" s="66"/>
      <c r="C553" s="66"/>
      <c r="D553" s="66"/>
      <c r="E553" s="66"/>
      <c r="F553" s="66"/>
      <c r="G553" s="159"/>
      <c r="H553" s="159"/>
      <c r="I553" s="66"/>
      <c r="J553" s="160"/>
      <c r="K553" s="161"/>
      <c r="L553" s="161"/>
      <c r="M553" s="162"/>
      <c r="N553" s="162"/>
      <c r="O553" s="161"/>
      <c r="P553" s="161"/>
      <c r="Q553" s="161"/>
      <c r="R553" s="161"/>
      <c r="S553" s="163"/>
      <c r="T553" s="163"/>
      <c r="U553" s="163"/>
      <c r="V553" s="163"/>
      <c r="W553" s="164"/>
      <c r="X553" s="163"/>
      <c r="Y553" s="163"/>
      <c r="Z553" s="163"/>
      <c r="AA553" s="163"/>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c r="AZ553" s="66"/>
      <c r="BA553" s="66"/>
      <c r="BB553" s="66"/>
      <c r="BC553" s="66"/>
      <c r="BD553" s="66"/>
      <c r="BE553" s="66"/>
      <c r="BF553" s="66"/>
      <c r="BG553" s="66"/>
      <c r="BH553" s="66"/>
      <c r="BI553" s="66"/>
      <c r="BJ553" s="66"/>
      <c r="BK553" s="66"/>
      <c r="BL553" s="66"/>
      <c r="BM553" s="66"/>
      <c r="BN553" s="66"/>
      <c r="BO553" s="66"/>
      <c r="BP553" s="66"/>
      <c r="BQ553" s="66"/>
      <c r="BR553" s="66"/>
      <c r="BS553" s="66"/>
      <c r="BT553" s="66"/>
      <c r="BU553" s="66"/>
      <c r="BV553" s="66"/>
      <c r="BW553" s="66"/>
      <c r="BX553" s="66"/>
      <c r="BY553" s="66"/>
      <c r="BZ553" s="66"/>
      <c r="CA553" s="66"/>
      <c r="CB553" s="66"/>
      <c r="CC553" s="66"/>
      <c r="CD553" s="66"/>
      <c r="CE553" s="66"/>
      <c r="CF553" s="66"/>
      <c r="CG553" s="66"/>
      <c r="CH553" s="66"/>
      <c r="CI553" s="66"/>
      <c r="CJ553" s="66"/>
      <c r="CK553" s="66"/>
      <c r="CL553" s="66"/>
      <c r="CM553" s="66"/>
      <c r="CN553" s="66"/>
      <c r="CO553" s="66"/>
      <c r="CP553" s="66"/>
      <c r="CQ553" s="66"/>
      <c r="CR553" s="66"/>
      <c r="CS553" s="66"/>
      <c r="CT553" s="66"/>
      <c r="CU553" s="66"/>
      <c r="CV553" s="66"/>
      <c r="CW553" s="66"/>
      <c r="CX553" s="66"/>
      <c r="CY553" s="66"/>
      <c r="CZ553" s="66"/>
      <c r="DA553" s="66"/>
      <c r="DB553" s="66"/>
      <c r="DC553" s="66"/>
      <c r="DD553" s="66"/>
      <c r="DE553" s="66"/>
      <c r="DF553" s="66"/>
      <c r="DG553" s="66"/>
      <c r="DH553" s="66"/>
      <c r="DI553" s="66"/>
      <c r="DJ553" s="66"/>
      <c r="DK553" s="66"/>
      <c r="DL553" s="66"/>
      <c r="DM553" s="66"/>
      <c r="DN553" s="66"/>
      <c r="DO553" s="66"/>
      <c r="DP553" s="66"/>
      <c r="DQ553" s="66"/>
      <c r="DR553" s="66"/>
      <c r="DS553" s="66"/>
      <c r="DT553" s="66"/>
      <c r="DU553" s="66"/>
      <c r="DV553" s="66"/>
      <c r="DW553" s="66"/>
      <c r="DX553" s="66"/>
      <c r="DY553" s="66"/>
      <c r="DZ553" s="66"/>
      <c r="EA553" s="66"/>
      <c r="EB553" s="66"/>
      <c r="EC553" s="66"/>
      <c r="ED553" s="66"/>
      <c r="EE553" s="66"/>
      <c r="EF553" s="66"/>
      <c r="EG553" s="66"/>
      <c r="EH553" s="66"/>
      <c r="EI553" s="66"/>
      <c r="EJ553" s="66"/>
      <c r="EK553" s="66"/>
      <c r="EL553" s="66"/>
      <c r="EM553" s="66"/>
      <c r="EN553" s="66"/>
      <c r="EO553" s="66"/>
      <c r="EP553" s="66"/>
    </row>
    <row r="554">
      <c r="A554" s="66"/>
      <c r="B554" s="66"/>
      <c r="C554" s="66"/>
      <c r="D554" s="66"/>
      <c r="E554" s="66"/>
      <c r="F554" s="66"/>
      <c r="G554" s="159"/>
      <c r="H554" s="159"/>
      <c r="I554" s="66"/>
      <c r="J554" s="160"/>
      <c r="K554" s="161"/>
      <c r="L554" s="161"/>
      <c r="M554" s="162"/>
      <c r="N554" s="162"/>
      <c r="O554" s="161"/>
      <c r="P554" s="161"/>
      <c r="Q554" s="161"/>
      <c r="R554" s="161"/>
      <c r="S554" s="163"/>
      <c r="T554" s="163"/>
      <c r="U554" s="163"/>
      <c r="V554" s="163"/>
      <c r="W554" s="164"/>
      <c r="X554" s="163"/>
      <c r="Y554" s="163"/>
      <c r="Z554" s="163"/>
      <c r="AA554" s="163"/>
      <c r="AB554" s="66"/>
      <c r="AC554" s="66"/>
      <c r="AD554" s="66"/>
      <c r="AE554" s="66"/>
      <c r="AF554" s="66"/>
      <c r="AG554" s="66"/>
      <c r="AH554" s="66"/>
      <c r="AI554" s="66"/>
      <c r="AJ554" s="66"/>
      <c r="AK554" s="66"/>
      <c r="AL554" s="66"/>
      <c r="AM554" s="66"/>
      <c r="AN554" s="66"/>
      <c r="AO554" s="66"/>
      <c r="AP554" s="66"/>
      <c r="AQ554" s="66"/>
      <c r="AR554" s="66"/>
      <c r="AS554" s="66"/>
      <c r="AT554" s="66"/>
      <c r="AU554" s="66"/>
      <c r="AV554" s="66"/>
      <c r="AW554" s="66"/>
      <c r="AX554" s="66"/>
      <c r="AY554" s="66"/>
      <c r="AZ554" s="66"/>
      <c r="BA554" s="66"/>
      <c r="BB554" s="66"/>
      <c r="BC554" s="66"/>
      <c r="BD554" s="66"/>
      <c r="BE554" s="66"/>
      <c r="BF554" s="66"/>
      <c r="BG554" s="66"/>
      <c r="BH554" s="66"/>
      <c r="BI554" s="66"/>
      <c r="BJ554" s="66"/>
      <c r="BK554" s="66"/>
      <c r="BL554" s="66"/>
      <c r="BM554" s="66"/>
      <c r="BN554" s="66"/>
      <c r="BO554" s="66"/>
      <c r="BP554" s="66"/>
      <c r="BQ554" s="66"/>
      <c r="BR554" s="66"/>
      <c r="BS554" s="66"/>
      <c r="BT554" s="66"/>
      <c r="BU554" s="66"/>
      <c r="BV554" s="66"/>
      <c r="BW554" s="66"/>
      <c r="BX554" s="66"/>
      <c r="BY554" s="66"/>
      <c r="BZ554" s="66"/>
      <c r="CA554" s="66"/>
      <c r="CB554" s="66"/>
      <c r="CC554" s="66"/>
      <c r="CD554" s="66"/>
      <c r="CE554" s="66"/>
      <c r="CF554" s="66"/>
      <c r="CG554" s="66"/>
      <c r="CH554" s="66"/>
      <c r="CI554" s="66"/>
      <c r="CJ554" s="66"/>
      <c r="CK554" s="66"/>
      <c r="CL554" s="66"/>
      <c r="CM554" s="66"/>
      <c r="CN554" s="66"/>
      <c r="CO554" s="66"/>
      <c r="CP554" s="66"/>
      <c r="CQ554" s="66"/>
      <c r="CR554" s="66"/>
      <c r="CS554" s="66"/>
      <c r="CT554" s="66"/>
      <c r="CU554" s="66"/>
      <c r="CV554" s="66"/>
      <c r="CW554" s="66"/>
      <c r="CX554" s="66"/>
      <c r="CY554" s="66"/>
      <c r="CZ554" s="66"/>
      <c r="DA554" s="66"/>
      <c r="DB554" s="66"/>
      <c r="DC554" s="66"/>
      <c r="DD554" s="66"/>
      <c r="DE554" s="66"/>
      <c r="DF554" s="66"/>
      <c r="DG554" s="66"/>
      <c r="DH554" s="66"/>
      <c r="DI554" s="66"/>
      <c r="DJ554" s="66"/>
      <c r="DK554" s="66"/>
      <c r="DL554" s="66"/>
      <c r="DM554" s="66"/>
      <c r="DN554" s="66"/>
      <c r="DO554" s="66"/>
      <c r="DP554" s="66"/>
      <c r="DQ554" s="66"/>
      <c r="DR554" s="66"/>
      <c r="DS554" s="66"/>
      <c r="DT554" s="66"/>
      <c r="DU554" s="66"/>
      <c r="DV554" s="66"/>
      <c r="DW554" s="66"/>
      <c r="DX554" s="66"/>
      <c r="DY554" s="66"/>
      <c r="DZ554" s="66"/>
      <c r="EA554" s="66"/>
      <c r="EB554" s="66"/>
      <c r="EC554" s="66"/>
      <c r="ED554" s="66"/>
      <c r="EE554" s="66"/>
      <c r="EF554" s="66"/>
      <c r="EG554" s="66"/>
      <c r="EH554" s="66"/>
      <c r="EI554" s="66"/>
      <c r="EJ554" s="66"/>
      <c r="EK554" s="66"/>
      <c r="EL554" s="66"/>
      <c r="EM554" s="66"/>
      <c r="EN554" s="66"/>
      <c r="EO554" s="66"/>
      <c r="EP554" s="66"/>
    </row>
    <row r="555">
      <c r="A555" s="66"/>
      <c r="B555" s="66"/>
      <c r="C555" s="66"/>
      <c r="D555" s="66"/>
      <c r="E555" s="66"/>
      <c r="F555" s="66"/>
      <c r="G555" s="159"/>
      <c r="H555" s="159"/>
      <c r="I555" s="66"/>
      <c r="J555" s="160"/>
      <c r="K555" s="161"/>
      <c r="L555" s="161"/>
      <c r="M555" s="162"/>
      <c r="N555" s="162"/>
      <c r="O555" s="161"/>
      <c r="P555" s="161"/>
      <c r="Q555" s="161"/>
      <c r="R555" s="161"/>
      <c r="S555" s="163"/>
      <c r="T555" s="163"/>
      <c r="U555" s="163"/>
      <c r="V555" s="163"/>
      <c r="W555" s="164"/>
      <c r="X555" s="163"/>
      <c r="Y555" s="163"/>
      <c r="Z555" s="163"/>
      <c r="AA555" s="163"/>
      <c r="AB555" s="66"/>
      <c r="AC555" s="66"/>
      <c r="AD555" s="66"/>
      <c r="AE555" s="66"/>
      <c r="AF555" s="66"/>
      <c r="AG555" s="66"/>
      <c r="AH555" s="66"/>
      <c r="AI555" s="66"/>
      <c r="AJ555" s="66"/>
      <c r="AK555" s="66"/>
      <c r="AL555" s="66"/>
      <c r="AM555" s="66"/>
      <c r="AN555" s="66"/>
      <c r="AO555" s="66"/>
      <c r="AP555" s="66"/>
      <c r="AQ555" s="66"/>
      <c r="AR555" s="66"/>
      <c r="AS555" s="66"/>
      <c r="AT555" s="66"/>
      <c r="AU555" s="66"/>
      <c r="AV555" s="66"/>
      <c r="AW555" s="66"/>
      <c r="AX555" s="66"/>
      <c r="AY555" s="66"/>
      <c r="AZ555" s="66"/>
      <c r="BA555" s="66"/>
      <c r="BB555" s="66"/>
      <c r="BC555" s="66"/>
      <c r="BD555" s="66"/>
      <c r="BE555" s="66"/>
      <c r="BF555" s="66"/>
      <c r="BG555" s="66"/>
      <c r="BH555" s="66"/>
      <c r="BI555" s="66"/>
      <c r="BJ555" s="66"/>
      <c r="BK555" s="66"/>
      <c r="BL555" s="66"/>
      <c r="BM555" s="66"/>
      <c r="BN555" s="66"/>
      <c r="BO555" s="66"/>
      <c r="BP555" s="66"/>
      <c r="BQ555" s="66"/>
      <c r="BR555" s="66"/>
      <c r="BS555" s="66"/>
      <c r="BT555" s="66"/>
      <c r="BU555" s="66"/>
      <c r="BV555" s="66"/>
      <c r="BW555" s="66"/>
      <c r="BX555" s="66"/>
      <c r="BY555" s="66"/>
      <c r="BZ555" s="66"/>
      <c r="CA555" s="66"/>
      <c r="CB555" s="66"/>
      <c r="CC555" s="66"/>
      <c r="CD555" s="66"/>
      <c r="CE555" s="66"/>
      <c r="CF555" s="66"/>
      <c r="CG555" s="66"/>
      <c r="CH555" s="66"/>
      <c r="CI555" s="66"/>
      <c r="CJ555" s="66"/>
      <c r="CK555" s="66"/>
      <c r="CL555" s="66"/>
      <c r="CM555" s="66"/>
      <c r="CN555" s="66"/>
      <c r="CO555" s="66"/>
      <c r="CP555" s="66"/>
      <c r="CQ555" s="66"/>
      <c r="CR555" s="66"/>
      <c r="CS555" s="66"/>
      <c r="CT555" s="66"/>
      <c r="CU555" s="66"/>
      <c r="CV555" s="66"/>
      <c r="CW555" s="66"/>
      <c r="CX555" s="66"/>
      <c r="CY555" s="66"/>
      <c r="CZ555" s="66"/>
      <c r="DA555" s="66"/>
      <c r="DB555" s="66"/>
      <c r="DC555" s="66"/>
      <c r="DD555" s="66"/>
      <c r="DE555" s="66"/>
      <c r="DF555" s="66"/>
      <c r="DG555" s="66"/>
      <c r="DH555" s="66"/>
      <c r="DI555" s="66"/>
      <c r="DJ555" s="66"/>
      <c r="DK555" s="66"/>
      <c r="DL555" s="66"/>
      <c r="DM555" s="66"/>
      <c r="DN555" s="66"/>
      <c r="DO555" s="66"/>
      <c r="DP555" s="66"/>
      <c r="DQ555" s="66"/>
      <c r="DR555" s="66"/>
      <c r="DS555" s="66"/>
      <c r="DT555" s="66"/>
      <c r="DU555" s="66"/>
      <c r="DV555" s="66"/>
      <c r="DW555" s="66"/>
      <c r="DX555" s="66"/>
      <c r="DY555" s="66"/>
      <c r="DZ555" s="66"/>
      <c r="EA555" s="66"/>
      <c r="EB555" s="66"/>
      <c r="EC555" s="66"/>
      <c r="ED555" s="66"/>
      <c r="EE555" s="66"/>
      <c r="EF555" s="66"/>
      <c r="EG555" s="66"/>
      <c r="EH555" s="66"/>
      <c r="EI555" s="66"/>
      <c r="EJ555" s="66"/>
      <c r="EK555" s="66"/>
      <c r="EL555" s="66"/>
      <c r="EM555" s="66"/>
      <c r="EN555" s="66"/>
      <c r="EO555" s="66"/>
      <c r="EP555" s="66"/>
    </row>
    <row r="556">
      <c r="A556" s="66"/>
      <c r="B556" s="66"/>
      <c r="C556" s="66"/>
      <c r="D556" s="66"/>
      <c r="E556" s="66"/>
      <c r="F556" s="66"/>
      <c r="G556" s="159"/>
      <c r="H556" s="159"/>
      <c r="I556" s="66"/>
      <c r="J556" s="160"/>
      <c r="K556" s="161"/>
      <c r="L556" s="161"/>
      <c r="M556" s="162"/>
      <c r="N556" s="162"/>
      <c r="O556" s="161"/>
      <c r="P556" s="161"/>
      <c r="Q556" s="161"/>
      <c r="R556" s="161"/>
      <c r="S556" s="163"/>
      <c r="T556" s="163"/>
      <c r="U556" s="163"/>
      <c r="V556" s="163"/>
      <c r="W556" s="164"/>
      <c r="X556" s="163"/>
      <c r="Y556" s="163"/>
      <c r="Z556" s="163"/>
      <c r="AA556" s="163"/>
      <c r="AB556" s="66"/>
      <c r="AC556" s="66"/>
      <c r="AD556" s="66"/>
      <c r="AE556" s="66"/>
      <c r="AF556" s="66"/>
      <c r="AG556" s="66"/>
      <c r="AH556" s="66"/>
      <c r="AI556" s="66"/>
      <c r="AJ556" s="66"/>
      <c r="AK556" s="66"/>
      <c r="AL556" s="66"/>
      <c r="AM556" s="66"/>
      <c r="AN556" s="66"/>
      <c r="AO556" s="66"/>
      <c r="AP556" s="66"/>
      <c r="AQ556" s="66"/>
      <c r="AR556" s="66"/>
      <c r="AS556" s="66"/>
      <c r="AT556" s="66"/>
      <c r="AU556" s="66"/>
      <c r="AV556" s="66"/>
      <c r="AW556" s="66"/>
      <c r="AX556" s="66"/>
      <c r="AY556" s="66"/>
      <c r="AZ556" s="66"/>
      <c r="BA556" s="66"/>
      <c r="BB556" s="66"/>
      <c r="BC556" s="66"/>
      <c r="BD556" s="66"/>
      <c r="BE556" s="66"/>
      <c r="BF556" s="66"/>
      <c r="BG556" s="66"/>
      <c r="BH556" s="66"/>
      <c r="BI556" s="66"/>
      <c r="BJ556" s="66"/>
      <c r="BK556" s="66"/>
      <c r="BL556" s="66"/>
      <c r="BM556" s="66"/>
      <c r="BN556" s="66"/>
      <c r="BO556" s="66"/>
      <c r="BP556" s="66"/>
      <c r="BQ556" s="66"/>
      <c r="BR556" s="66"/>
      <c r="BS556" s="66"/>
      <c r="BT556" s="66"/>
      <c r="BU556" s="66"/>
      <c r="BV556" s="66"/>
      <c r="BW556" s="66"/>
      <c r="BX556" s="66"/>
      <c r="BY556" s="66"/>
      <c r="BZ556" s="66"/>
      <c r="CA556" s="66"/>
      <c r="CB556" s="66"/>
      <c r="CC556" s="66"/>
      <c r="CD556" s="66"/>
      <c r="CE556" s="66"/>
      <c r="CF556" s="66"/>
      <c r="CG556" s="66"/>
      <c r="CH556" s="66"/>
      <c r="CI556" s="66"/>
      <c r="CJ556" s="66"/>
      <c r="CK556" s="66"/>
      <c r="CL556" s="66"/>
      <c r="CM556" s="66"/>
      <c r="CN556" s="66"/>
      <c r="CO556" s="66"/>
      <c r="CP556" s="66"/>
      <c r="CQ556" s="66"/>
      <c r="CR556" s="66"/>
      <c r="CS556" s="66"/>
      <c r="CT556" s="66"/>
      <c r="CU556" s="66"/>
      <c r="CV556" s="66"/>
      <c r="CW556" s="66"/>
      <c r="CX556" s="66"/>
      <c r="CY556" s="66"/>
      <c r="CZ556" s="66"/>
      <c r="DA556" s="66"/>
      <c r="DB556" s="66"/>
      <c r="DC556" s="66"/>
      <c r="DD556" s="66"/>
      <c r="DE556" s="66"/>
      <c r="DF556" s="66"/>
      <c r="DG556" s="66"/>
      <c r="DH556" s="66"/>
      <c r="DI556" s="66"/>
      <c r="DJ556" s="66"/>
      <c r="DK556" s="66"/>
      <c r="DL556" s="66"/>
      <c r="DM556" s="66"/>
      <c r="DN556" s="66"/>
      <c r="DO556" s="66"/>
      <c r="DP556" s="66"/>
      <c r="DQ556" s="66"/>
      <c r="DR556" s="66"/>
      <c r="DS556" s="66"/>
      <c r="DT556" s="66"/>
      <c r="DU556" s="66"/>
      <c r="DV556" s="66"/>
      <c r="DW556" s="66"/>
      <c r="DX556" s="66"/>
      <c r="DY556" s="66"/>
      <c r="DZ556" s="66"/>
      <c r="EA556" s="66"/>
      <c r="EB556" s="66"/>
      <c r="EC556" s="66"/>
      <c r="ED556" s="66"/>
      <c r="EE556" s="66"/>
      <c r="EF556" s="66"/>
      <c r="EG556" s="66"/>
      <c r="EH556" s="66"/>
      <c r="EI556" s="66"/>
      <c r="EJ556" s="66"/>
      <c r="EK556" s="66"/>
      <c r="EL556" s="66"/>
      <c r="EM556" s="66"/>
      <c r="EN556" s="66"/>
      <c r="EO556" s="66"/>
      <c r="EP556" s="66"/>
    </row>
    <row r="557">
      <c r="A557" s="66"/>
      <c r="B557" s="66"/>
      <c r="C557" s="66"/>
      <c r="D557" s="66"/>
      <c r="E557" s="66"/>
      <c r="F557" s="66"/>
      <c r="G557" s="159"/>
      <c r="H557" s="159"/>
      <c r="I557" s="66"/>
      <c r="J557" s="160"/>
      <c r="K557" s="161"/>
      <c r="L557" s="161"/>
      <c r="M557" s="162"/>
      <c r="N557" s="162"/>
      <c r="O557" s="161"/>
      <c r="P557" s="161"/>
      <c r="Q557" s="161"/>
      <c r="R557" s="161"/>
      <c r="S557" s="163"/>
      <c r="T557" s="163"/>
      <c r="U557" s="163"/>
      <c r="V557" s="163"/>
      <c r="W557" s="164"/>
      <c r="X557" s="163"/>
      <c r="Y557" s="163"/>
      <c r="Z557" s="163"/>
      <c r="AA557" s="163"/>
      <c r="AB557" s="66"/>
      <c r="AC557" s="66"/>
      <c r="AD557" s="66"/>
      <c r="AE557" s="66"/>
      <c r="AF557" s="66"/>
      <c r="AG557" s="66"/>
      <c r="AH557" s="66"/>
      <c r="AI557" s="66"/>
      <c r="AJ557" s="66"/>
      <c r="AK557" s="66"/>
      <c r="AL557" s="66"/>
      <c r="AM557" s="66"/>
      <c r="AN557" s="66"/>
      <c r="AO557" s="66"/>
      <c r="AP557" s="66"/>
      <c r="AQ557" s="66"/>
      <c r="AR557" s="66"/>
      <c r="AS557" s="66"/>
      <c r="AT557" s="66"/>
      <c r="AU557" s="66"/>
      <c r="AV557" s="66"/>
      <c r="AW557" s="66"/>
      <c r="AX557" s="66"/>
      <c r="AY557" s="66"/>
      <c r="AZ557" s="66"/>
      <c r="BA557" s="66"/>
      <c r="BB557" s="66"/>
      <c r="BC557" s="66"/>
      <c r="BD557" s="66"/>
      <c r="BE557" s="66"/>
      <c r="BF557" s="66"/>
      <c r="BG557" s="66"/>
      <c r="BH557" s="66"/>
      <c r="BI557" s="66"/>
      <c r="BJ557" s="66"/>
      <c r="BK557" s="66"/>
      <c r="BL557" s="66"/>
      <c r="BM557" s="66"/>
      <c r="BN557" s="66"/>
      <c r="BO557" s="66"/>
      <c r="BP557" s="66"/>
      <c r="BQ557" s="66"/>
      <c r="BR557" s="66"/>
      <c r="BS557" s="66"/>
      <c r="BT557" s="66"/>
      <c r="BU557" s="66"/>
      <c r="BV557" s="66"/>
      <c r="BW557" s="66"/>
      <c r="BX557" s="66"/>
      <c r="BY557" s="66"/>
      <c r="BZ557" s="66"/>
      <c r="CA557" s="66"/>
      <c r="CB557" s="66"/>
      <c r="CC557" s="66"/>
      <c r="CD557" s="66"/>
      <c r="CE557" s="66"/>
      <c r="CF557" s="66"/>
      <c r="CG557" s="66"/>
      <c r="CH557" s="66"/>
      <c r="CI557" s="66"/>
      <c r="CJ557" s="66"/>
      <c r="CK557" s="66"/>
      <c r="CL557" s="66"/>
      <c r="CM557" s="66"/>
      <c r="CN557" s="66"/>
      <c r="CO557" s="66"/>
      <c r="CP557" s="66"/>
      <c r="CQ557" s="66"/>
      <c r="CR557" s="66"/>
      <c r="CS557" s="66"/>
      <c r="CT557" s="66"/>
      <c r="CU557" s="66"/>
      <c r="CV557" s="66"/>
      <c r="CW557" s="66"/>
      <c r="CX557" s="66"/>
      <c r="CY557" s="66"/>
      <c r="CZ557" s="66"/>
      <c r="DA557" s="66"/>
      <c r="DB557" s="66"/>
      <c r="DC557" s="66"/>
      <c r="DD557" s="66"/>
      <c r="DE557" s="66"/>
      <c r="DF557" s="66"/>
      <c r="DG557" s="66"/>
      <c r="DH557" s="66"/>
      <c r="DI557" s="66"/>
      <c r="DJ557" s="66"/>
      <c r="DK557" s="66"/>
      <c r="DL557" s="66"/>
      <c r="DM557" s="66"/>
      <c r="DN557" s="66"/>
      <c r="DO557" s="66"/>
      <c r="DP557" s="66"/>
      <c r="DQ557" s="66"/>
      <c r="DR557" s="66"/>
      <c r="DS557" s="66"/>
      <c r="DT557" s="66"/>
      <c r="DU557" s="66"/>
      <c r="DV557" s="66"/>
      <c r="DW557" s="66"/>
      <c r="DX557" s="66"/>
      <c r="DY557" s="66"/>
      <c r="DZ557" s="66"/>
      <c r="EA557" s="66"/>
      <c r="EB557" s="66"/>
      <c r="EC557" s="66"/>
      <c r="ED557" s="66"/>
      <c r="EE557" s="66"/>
      <c r="EF557" s="66"/>
      <c r="EG557" s="66"/>
      <c r="EH557" s="66"/>
      <c r="EI557" s="66"/>
      <c r="EJ557" s="66"/>
      <c r="EK557" s="66"/>
      <c r="EL557" s="66"/>
      <c r="EM557" s="66"/>
      <c r="EN557" s="66"/>
      <c r="EO557" s="66"/>
      <c r="EP557" s="66"/>
    </row>
    <row r="558">
      <c r="A558" s="66"/>
      <c r="B558" s="66"/>
      <c r="C558" s="66"/>
      <c r="D558" s="66"/>
      <c r="E558" s="66"/>
      <c r="F558" s="66"/>
      <c r="G558" s="159"/>
      <c r="H558" s="159"/>
      <c r="I558" s="66"/>
      <c r="J558" s="160"/>
      <c r="K558" s="161"/>
      <c r="L558" s="161"/>
      <c r="M558" s="162"/>
      <c r="N558" s="162"/>
      <c r="O558" s="161"/>
      <c r="P558" s="161"/>
      <c r="Q558" s="161"/>
      <c r="R558" s="161"/>
      <c r="S558" s="163"/>
      <c r="T558" s="163"/>
      <c r="U558" s="163"/>
      <c r="V558" s="163"/>
      <c r="W558" s="164"/>
      <c r="X558" s="163"/>
      <c r="Y558" s="163"/>
      <c r="Z558" s="163"/>
      <c r="AA558" s="163"/>
      <c r="AB558" s="66"/>
      <c r="AC558" s="66"/>
      <c r="AD558" s="66"/>
      <c r="AE558" s="66"/>
      <c r="AF558" s="66"/>
      <c r="AG558" s="66"/>
      <c r="AH558" s="66"/>
      <c r="AI558" s="66"/>
      <c r="AJ558" s="66"/>
      <c r="AK558" s="66"/>
      <c r="AL558" s="66"/>
      <c r="AM558" s="66"/>
      <c r="AN558" s="66"/>
      <c r="AO558" s="66"/>
      <c r="AP558" s="66"/>
      <c r="AQ558" s="66"/>
      <c r="AR558" s="66"/>
      <c r="AS558" s="66"/>
      <c r="AT558" s="66"/>
      <c r="AU558" s="66"/>
      <c r="AV558" s="66"/>
      <c r="AW558" s="66"/>
      <c r="AX558" s="66"/>
      <c r="AY558" s="66"/>
      <c r="AZ558" s="66"/>
      <c r="BA558" s="66"/>
      <c r="BB558" s="66"/>
      <c r="BC558" s="66"/>
      <c r="BD558" s="66"/>
      <c r="BE558" s="66"/>
      <c r="BF558" s="66"/>
      <c r="BG558" s="66"/>
      <c r="BH558" s="66"/>
      <c r="BI558" s="66"/>
      <c r="BJ558" s="66"/>
      <c r="BK558" s="66"/>
      <c r="BL558" s="66"/>
      <c r="BM558" s="66"/>
      <c r="BN558" s="66"/>
      <c r="BO558" s="66"/>
      <c r="BP558" s="66"/>
      <c r="BQ558" s="66"/>
      <c r="BR558" s="66"/>
      <c r="BS558" s="66"/>
      <c r="BT558" s="66"/>
      <c r="BU558" s="66"/>
      <c r="BV558" s="66"/>
      <c r="BW558" s="66"/>
      <c r="BX558" s="66"/>
      <c r="BY558" s="66"/>
      <c r="BZ558" s="66"/>
      <c r="CA558" s="66"/>
      <c r="CB558" s="66"/>
      <c r="CC558" s="66"/>
      <c r="CD558" s="66"/>
      <c r="CE558" s="66"/>
      <c r="CF558" s="66"/>
      <c r="CG558" s="66"/>
      <c r="CH558" s="66"/>
      <c r="CI558" s="66"/>
      <c r="CJ558" s="66"/>
      <c r="CK558" s="66"/>
      <c r="CL558" s="66"/>
      <c r="CM558" s="66"/>
      <c r="CN558" s="66"/>
      <c r="CO558" s="66"/>
      <c r="CP558" s="66"/>
      <c r="CQ558" s="66"/>
      <c r="CR558" s="66"/>
      <c r="CS558" s="66"/>
      <c r="CT558" s="66"/>
      <c r="CU558" s="66"/>
      <c r="CV558" s="66"/>
      <c r="CW558" s="66"/>
      <c r="CX558" s="66"/>
      <c r="CY558" s="66"/>
      <c r="CZ558" s="66"/>
      <c r="DA558" s="66"/>
      <c r="DB558" s="66"/>
      <c r="DC558" s="66"/>
      <c r="DD558" s="66"/>
      <c r="DE558" s="66"/>
      <c r="DF558" s="66"/>
      <c r="DG558" s="66"/>
      <c r="DH558" s="66"/>
      <c r="DI558" s="66"/>
      <c r="DJ558" s="66"/>
      <c r="DK558" s="66"/>
      <c r="DL558" s="66"/>
      <c r="DM558" s="66"/>
      <c r="DN558" s="66"/>
      <c r="DO558" s="66"/>
      <c r="DP558" s="66"/>
      <c r="DQ558" s="66"/>
      <c r="DR558" s="66"/>
      <c r="DS558" s="66"/>
      <c r="DT558" s="66"/>
      <c r="DU558" s="66"/>
      <c r="DV558" s="66"/>
      <c r="DW558" s="66"/>
      <c r="DX558" s="66"/>
      <c r="DY558" s="66"/>
      <c r="DZ558" s="66"/>
      <c r="EA558" s="66"/>
      <c r="EB558" s="66"/>
      <c r="EC558" s="66"/>
      <c r="ED558" s="66"/>
      <c r="EE558" s="66"/>
      <c r="EF558" s="66"/>
      <c r="EG558" s="66"/>
      <c r="EH558" s="66"/>
      <c r="EI558" s="66"/>
      <c r="EJ558" s="66"/>
      <c r="EK558" s="66"/>
      <c r="EL558" s="66"/>
      <c r="EM558" s="66"/>
      <c r="EN558" s="66"/>
      <c r="EO558" s="66"/>
      <c r="EP558" s="66"/>
    </row>
    <row r="559">
      <c r="A559" s="66"/>
      <c r="B559" s="66"/>
      <c r="C559" s="66"/>
      <c r="D559" s="66"/>
      <c r="E559" s="66"/>
      <c r="F559" s="66"/>
      <c r="G559" s="159"/>
      <c r="H559" s="159"/>
      <c r="I559" s="66"/>
      <c r="J559" s="160"/>
      <c r="K559" s="161"/>
      <c r="L559" s="161"/>
      <c r="M559" s="162"/>
      <c r="N559" s="162"/>
      <c r="O559" s="161"/>
      <c r="P559" s="161"/>
      <c r="Q559" s="161"/>
      <c r="R559" s="161"/>
      <c r="S559" s="163"/>
      <c r="T559" s="163"/>
      <c r="U559" s="163"/>
      <c r="V559" s="163"/>
      <c r="W559" s="164"/>
      <c r="X559" s="163"/>
      <c r="Y559" s="163"/>
      <c r="Z559" s="163"/>
      <c r="AA559" s="163"/>
      <c r="AB559" s="66"/>
      <c r="AC559" s="66"/>
      <c r="AD559" s="66"/>
      <c r="AE559" s="66"/>
      <c r="AF559" s="66"/>
      <c r="AG559" s="66"/>
      <c r="AH559" s="66"/>
      <c r="AI559" s="66"/>
      <c r="AJ559" s="66"/>
      <c r="AK559" s="66"/>
      <c r="AL559" s="66"/>
      <c r="AM559" s="66"/>
      <c r="AN559" s="66"/>
      <c r="AO559" s="66"/>
      <c r="AP559" s="66"/>
      <c r="AQ559" s="66"/>
      <c r="AR559" s="66"/>
      <c r="AS559" s="66"/>
      <c r="AT559" s="66"/>
      <c r="AU559" s="66"/>
      <c r="AV559" s="66"/>
      <c r="AW559" s="66"/>
      <c r="AX559" s="66"/>
      <c r="AY559" s="66"/>
      <c r="AZ559" s="66"/>
      <c r="BA559" s="66"/>
      <c r="BB559" s="66"/>
      <c r="BC559" s="66"/>
      <c r="BD559" s="66"/>
      <c r="BE559" s="66"/>
      <c r="BF559" s="66"/>
      <c r="BG559" s="66"/>
      <c r="BH559" s="66"/>
      <c r="BI559" s="66"/>
      <c r="BJ559" s="66"/>
      <c r="BK559" s="66"/>
      <c r="BL559" s="66"/>
      <c r="BM559" s="66"/>
      <c r="BN559" s="66"/>
      <c r="BO559" s="66"/>
      <c r="BP559" s="66"/>
      <c r="BQ559" s="66"/>
      <c r="BR559" s="66"/>
      <c r="BS559" s="66"/>
      <c r="BT559" s="66"/>
      <c r="BU559" s="66"/>
      <c r="BV559" s="66"/>
      <c r="BW559" s="66"/>
      <c r="BX559" s="66"/>
      <c r="BY559" s="66"/>
      <c r="BZ559" s="66"/>
      <c r="CA559" s="66"/>
      <c r="CB559" s="66"/>
      <c r="CC559" s="66"/>
      <c r="CD559" s="66"/>
      <c r="CE559" s="66"/>
      <c r="CF559" s="66"/>
      <c r="CG559" s="66"/>
      <c r="CH559" s="66"/>
      <c r="CI559" s="66"/>
      <c r="CJ559" s="66"/>
      <c r="CK559" s="66"/>
      <c r="CL559" s="66"/>
      <c r="CM559" s="66"/>
      <c r="CN559" s="66"/>
      <c r="CO559" s="66"/>
      <c r="CP559" s="66"/>
      <c r="CQ559" s="66"/>
      <c r="CR559" s="66"/>
      <c r="CS559" s="66"/>
      <c r="CT559" s="66"/>
      <c r="CU559" s="66"/>
      <c r="CV559" s="66"/>
      <c r="CW559" s="66"/>
      <c r="CX559" s="66"/>
      <c r="CY559" s="66"/>
      <c r="CZ559" s="66"/>
      <c r="DA559" s="66"/>
      <c r="DB559" s="66"/>
      <c r="DC559" s="66"/>
      <c r="DD559" s="66"/>
      <c r="DE559" s="66"/>
      <c r="DF559" s="66"/>
      <c r="DG559" s="66"/>
      <c r="DH559" s="66"/>
      <c r="DI559" s="66"/>
      <c r="DJ559" s="66"/>
      <c r="DK559" s="66"/>
      <c r="DL559" s="66"/>
      <c r="DM559" s="66"/>
      <c r="DN559" s="66"/>
      <c r="DO559" s="66"/>
      <c r="DP559" s="66"/>
      <c r="DQ559" s="66"/>
      <c r="DR559" s="66"/>
      <c r="DS559" s="66"/>
      <c r="DT559" s="66"/>
      <c r="DU559" s="66"/>
      <c r="DV559" s="66"/>
      <c r="DW559" s="66"/>
      <c r="DX559" s="66"/>
      <c r="DY559" s="66"/>
      <c r="DZ559" s="66"/>
      <c r="EA559" s="66"/>
      <c r="EB559" s="66"/>
      <c r="EC559" s="66"/>
      <c r="ED559" s="66"/>
      <c r="EE559" s="66"/>
      <c r="EF559" s="66"/>
      <c r="EG559" s="66"/>
      <c r="EH559" s="66"/>
      <c r="EI559" s="66"/>
      <c r="EJ559" s="66"/>
      <c r="EK559" s="66"/>
      <c r="EL559" s="66"/>
      <c r="EM559" s="66"/>
      <c r="EN559" s="66"/>
      <c r="EO559" s="66"/>
      <c r="EP559" s="66"/>
    </row>
    <row r="560">
      <c r="A560" s="66"/>
      <c r="B560" s="66"/>
      <c r="C560" s="66"/>
      <c r="D560" s="66"/>
      <c r="E560" s="66"/>
      <c r="F560" s="66"/>
      <c r="G560" s="159"/>
      <c r="H560" s="159"/>
      <c r="I560" s="66"/>
      <c r="J560" s="160"/>
      <c r="K560" s="161"/>
      <c r="L560" s="161"/>
      <c r="M560" s="162"/>
      <c r="N560" s="162"/>
      <c r="O560" s="161"/>
      <c r="P560" s="161"/>
      <c r="Q560" s="161"/>
      <c r="R560" s="161"/>
      <c r="S560" s="163"/>
      <c r="T560" s="163"/>
      <c r="U560" s="163"/>
      <c r="V560" s="163"/>
      <c r="W560" s="164"/>
      <c r="X560" s="163"/>
      <c r="Y560" s="163"/>
      <c r="Z560" s="163"/>
      <c r="AA560" s="163"/>
      <c r="AB560" s="66"/>
      <c r="AC560" s="66"/>
      <c r="AD560" s="66"/>
      <c r="AE560" s="66"/>
      <c r="AF560" s="66"/>
      <c r="AG560" s="66"/>
      <c r="AH560" s="66"/>
      <c r="AI560" s="66"/>
      <c r="AJ560" s="66"/>
      <c r="AK560" s="66"/>
      <c r="AL560" s="66"/>
      <c r="AM560" s="66"/>
      <c r="AN560" s="66"/>
      <c r="AO560" s="66"/>
      <c r="AP560" s="66"/>
      <c r="AQ560" s="66"/>
      <c r="AR560" s="66"/>
      <c r="AS560" s="66"/>
      <c r="AT560" s="66"/>
      <c r="AU560" s="66"/>
      <c r="AV560" s="66"/>
      <c r="AW560" s="66"/>
      <c r="AX560" s="66"/>
      <c r="AY560" s="66"/>
      <c r="AZ560" s="66"/>
      <c r="BA560" s="66"/>
      <c r="BB560" s="66"/>
      <c r="BC560" s="66"/>
      <c r="BD560" s="66"/>
      <c r="BE560" s="66"/>
      <c r="BF560" s="66"/>
      <c r="BG560" s="66"/>
      <c r="BH560" s="66"/>
      <c r="BI560" s="66"/>
      <c r="BJ560" s="66"/>
      <c r="BK560" s="66"/>
      <c r="BL560" s="66"/>
      <c r="BM560" s="66"/>
      <c r="BN560" s="66"/>
      <c r="BO560" s="66"/>
      <c r="BP560" s="66"/>
      <c r="BQ560" s="66"/>
      <c r="BR560" s="66"/>
      <c r="BS560" s="66"/>
      <c r="BT560" s="66"/>
      <c r="BU560" s="66"/>
      <c r="BV560" s="66"/>
      <c r="BW560" s="66"/>
      <c r="BX560" s="66"/>
      <c r="BY560" s="66"/>
      <c r="BZ560" s="66"/>
      <c r="CA560" s="66"/>
      <c r="CB560" s="66"/>
      <c r="CC560" s="66"/>
      <c r="CD560" s="66"/>
      <c r="CE560" s="66"/>
      <c r="CF560" s="66"/>
      <c r="CG560" s="66"/>
      <c r="CH560" s="66"/>
      <c r="CI560" s="66"/>
      <c r="CJ560" s="66"/>
      <c r="CK560" s="66"/>
      <c r="CL560" s="66"/>
      <c r="CM560" s="66"/>
      <c r="CN560" s="66"/>
      <c r="CO560" s="66"/>
      <c r="CP560" s="66"/>
      <c r="CQ560" s="66"/>
      <c r="CR560" s="66"/>
      <c r="CS560" s="66"/>
      <c r="CT560" s="66"/>
      <c r="CU560" s="66"/>
      <c r="CV560" s="66"/>
      <c r="CW560" s="66"/>
      <c r="CX560" s="66"/>
      <c r="CY560" s="66"/>
      <c r="CZ560" s="66"/>
      <c r="DA560" s="66"/>
      <c r="DB560" s="66"/>
      <c r="DC560" s="66"/>
      <c r="DD560" s="66"/>
      <c r="DE560" s="66"/>
      <c r="DF560" s="66"/>
      <c r="DG560" s="66"/>
      <c r="DH560" s="66"/>
      <c r="DI560" s="66"/>
      <c r="DJ560" s="66"/>
      <c r="DK560" s="66"/>
      <c r="DL560" s="66"/>
      <c r="DM560" s="66"/>
      <c r="DN560" s="66"/>
      <c r="DO560" s="66"/>
      <c r="DP560" s="66"/>
      <c r="DQ560" s="66"/>
      <c r="DR560" s="66"/>
      <c r="DS560" s="66"/>
      <c r="DT560" s="66"/>
      <c r="DU560" s="66"/>
      <c r="DV560" s="66"/>
      <c r="DW560" s="66"/>
      <c r="DX560" s="66"/>
      <c r="DY560" s="66"/>
      <c r="DZ560" s="66"/>
      <c r="EA560" s="66"/>
      <c r="EB560" s="66"/>
      <c r="EC560" s="66"/>
      <c r="ED560" s="66"/>
      <c r="EE560" s="66"/>
      <c r="EF560" s="66"/>
      <c r="EG560" s="66"/>
      <c r="EH560" s="66"/>
      <c r="EI560" s="66"/>
      <c r="EJ560" s="66"/>
      <c r="EK560" s="66"/>
      <c r="EL560" s="66"/>
      <c r="EM560" s="66"/>
      <c r="EN560" s="66"/>
      <c r="EO560" s="66"/>
      <c r="EP560" s="66"/>
    </row>
    <row r="561">
      <c r="A561" s="66"/>
      <c r="B561" s="66"/>
      <c r="C561" s="66"/>
      <c r="D561" s="66"/>
      <c r="E561" s="66"/>
      <c r="F561" s="66"/>
      <c r="G561" s="159"/>
      <c r="H561" s="159"/>
      <c r="I561" s="66"/>
      <c r="J561" s="160"/>
      <c r="K561" s="161"/>
      <c r="L561" s="161"/>
      <c r="M561" s="162"/>
      <c r="N561" s="162"/>
      <c r="O561" s="161"/>
      <c r="P561" s="161"/>
      <c r="Q561" s="161"/>
      <c r="R561" s="161"/>
      <c r="S561" s="163"/>
      <c r="T561" s="163"/>
      <c r="U561" s="163"/>
      <c r="V561" s="163"/>
      <c r="W561" s="164"/>
      <c r="X561" s="163"/>
      <c r="Y561" s="163"/>
      <c r="Z561" s="163"/>
      <c r="AA561" s="163"/>
      <c r="AB561" s="66"/>
      <c r="AC561" s="66"/>
      <c r="AD561" s="66"/>
      <c r="AE561" s="66"/>
      <c r="AF561" s="66"/>
      <c r="AG561" s="66"/>
      <c r="AH561" s="66"/>
      <c r="AI561" s="66"/>
      <c r="AJ561" s="66"/>
      <c r="AK561" s="66"/>
      <c r="AL561" s="66"/>
      <c r="AM561" s="66"/>
      <c r="AN561" s="66"/>
      <c r="AO561" s="66"/>
      <c r="AP561" s="66"/>
      <c r="AQ561" s="66"/>
      <c r="AR561" s="66"/>
      <c r="AS561" s="66"/>
      <c r="AT561" s="66"/>
      <c r="AU561" s="66"/>
      <c r="AV561" s="66"/>
      <c r="AW561" s="66"/>
      <c r="AX561" s="66"/>
      <c r="AY561" s="66"/>
      <c r="AZ561" s="66"/>
      <c r="BA561" s="66"/>
      <c r="BB561" s="66"/>
      <c r="BC561" s="66"/>
      <c r="BD561" s="66"/>
      <c r="BE561" s="66"/>
      <c r="BF561" s="66"/>
      <c r="BG561" s="66"/>
      <c r="BH561" s="66"/>
      <c r="BI561" s="66"/>
      <c r="BJ561" s="66"/>
      <c r="BK561" s="66"/>
      <c r="BL561" s="66"/>
      <c r="BM561" s="66"/>
      <c r="BN561" s="66"/>
      <c r="BO561" s="66"/>
      <c r="BP561" s="66"/>
      <c r="BQ561" s="66"/>
      <c r="BR561" s="66"/>
      <c r="BS561" s="66"/>
      <c r="BT561" s="66"/>
      <c r="BU561" s="66"/>
      <c r="BV561" s="66"/>
      <c r="BW561" s="66"/>
      <c r="BX561" s="66"/>
      <c r="BY561" s="66"/>
      <c r="BZ561" s="66"/>
      <c r="CA561" s="66"/>
      <c r="CB561" s="66"/>
      <c r="CC561" s="66"/>
      <c r="CD561" s="66"/>
      <c r="CE561" s="66"/>
      <c r="CF561" s="66"/>
      <c r="CG561" s="66"/>
      <c r="CH561" s="66"/>
      <c r="CI561" s="66"/>
      <c r="CJ561" s="66"/>
      <c r="CK561" s="66"/>
      <c r="CL561" s="66"/>
      <c r="CM561" s="66"/>
      <c r="CN561" s="66"/>
      <c r="CO561" s="66"/>
      <c r="CP561" s="66"/>
      <c r="CQ561" s="66"/>
      <c r="CR561" s="66"/>
      <c r="CS561" s="66"/>
      <c r="CT561" s="66"/>
      <c r="CU561" s="66"/>
      <c r="CV561" s="66"/>
      <c r="CW561" s="66"/>
      <c r="CX561" s="66"/>
      <c r="CY561" s="66"/>
      <c r="CZ561" s="66"/>
      <c r="DA561" s="66"/>
      <c r="DB561" s="66"/>
      <c r="DC561" s="66"/>
      <c r="DD561" s="66"/>
      <c r="DE561" s="66"/>
      <c r="DF561" s="66"/>
      <c r="DG561" s="66"/>
      <c r="DH561" s="66"/>
      <c r="DI561" s="66"/>
      <c r="DJ561" s="66"/>
      <c r="DK561" s="66"/>
      <c r="DL561" s="66"/>
      <c r="DM561" s="66"/>
      <c r="DN561" s="66"/>
      <c r="DO561" s="66"/>
      <c r="DP561" s="66"/>
      <c r="DQ561" s="66"/>
      <c r="DR561" s="66"/>
      <c r="DS561" s="66"/>
      <c r="DT561" s="66"/>
      <c r="DU561" s="66"/>
      <c r="DV561" s="66"/>
      <c r="DW561" s="66"/>
      <c r="DX561" s="66"/>
      <c r="DY561" s="66"/>
      <c r="DZ561" s="66"/>
      <c r="EA561" s="66"/>
      <c r="EB561" s="66"/>
      <c r="EC561" s="66"/>
      <c r="ED561" s="66"/>
      <c r="EE561" s="66"/>
      <c r="EF561" s="66"/>
      <c r="EG561" s="66"/>
      <c r="EH561" s="66"/>
      <c r="EI561" s="66"/>
      <c r="EJ561" s="66"/>
      <c r="EK561" s="66"/>
      <c r="EL561" s="66"/>
      <c r="EM561" s="66"/>
      <c r="EN561" s="66"/>
      <c r="EO561" s="66"/>
      <c r="EP561" s="66"/>
    </row>
    <row r="562">
      <c r="A562" s="66"/>
      <c r="B562" s="66"/>
      <c r="C562" s="66"/>
      <c r="D562" s="66"/>
      <c r="E562" s="66"/>
      <c r="F562" s="66"/>
      <c r="G562" s="159"/>
      <c r="H562" s="159"/>
      <c r="I562" s="66"/>
      <c r="J562" s="160"/>
      <c r="K562" s="161"/>
      <c r="L562" s="161"/>
      <c r="M562" s="162"/>
      <c r="N562" s="162"/>
      <c r="O562" s="161"/>
      <c r="P562" s="161"/>
      <c r="Q562" s="161"/>
      <c r="R562" s="161"/>
      <c r="S562" s="163"/>
      <c r="T562" s="163"/>
      <c r="U562" s="163"/>
      <c r="V562" s="163"/>
      <c r="W562" s="164"/>
      <c r="X562" s="163"/>
      <c r="Y562" s="163"/>
      <c r="Z562" s="163"/>
      <c r="AA562" s="163"/>
      <c r="AB562" s="66"/>
      <c r="AC562" s="66"/>
      <c r="AD562" s="66"/>
      <c r="AE562" s="66"/>
      <c r="AF562" s="66"/>
      <c r="AG562" s="66"/>
      <c r="AH562" s="66"/>
      <c r="AI562" s="66"/>
      <c r="AJ562" s="66"/>
      <c r="AK562" s="66"/>
      <c r="AL562" s="66"/>
      <c r="AM562" s="66"/>
      <c r="AN562" s="66"/>
      <c r="AO562" s="66"/>
      <c r="AP562" s="66"/>
      <c r="AQ562" s="66"/>
      <c r="AR562" s="66"/>
      <c r="AS562" s="66"/>
      <c r="AT562" s="66"/>
      <c r="AU562" s="66"/>
      <c r="AV562" s="66"/>
      <c r="AW562" s="66"/>
      <c r="AX562" s="66"/>
      <c r="AY562" s="66"/>
      <c r="AZ562" s="66"/>
      <c r="BA562" s="66"/>
      <c r="BB562" s="66"/>
      <c r="BC562" s="66"/>
      <c r="BD562" s="66"/>
      <c r="BE562" s="66"/>
      <c r="BF562" s="66"/>
      <c r="BG562" s="66"/>
      <c r="BH562" s="66"/>
      <c r="BI562" s="66"/>
      <c r="BJ562" s="66"/>
      <c r="BK562" s="66"/>
      <c r="BL562" s="66"/>
      <c r="BM562" s="66"/>
      <c r="BN562" s="66"/>
      <c r="BO562" s="66"/>
      <c r="BP562" s="66"/>
      <c r="BQ562" s="66"/>
      <c r="BR562" s="66"/>
      <c r="BS562" s="66"/>
      <c r="BT562" s="66"/>
      <c r="BU562" s="66"/>
      <c r="BV562" s="66"/>
      <c r="BW562" s="66"/>
      <c r="BX562" s="66"/>
      <c r="BY562" s="66"/>
      <c r="BZ562" s="66"/>
      <c r="CA562" s="66"/>
      <c r="CB562" s="66"/>
      <c r="CC562" s="66"/>
      <c r="CD562" s="66"/>
      <c r="CE562" s="66"/>
      <c r="CF562" s="66"/>
      <c r="CG562" s="66"/>
      <c r="CH562" s="66"/>
      <c r="CI562" s="66"/>
      <c r="CJ562" s="66"/>
      <c r="CK562" s="66"/>
      <c r="CL562" s="66"/>
      <c r="CM562" s="66"/>
      <c r="CN562" s="66"/>
      <c r="CO562" s="66"/>
      <c r="CP562" s="66"/>
      <c r="CQ562" s="66"/>
      <c r="CR562" s="66"/>
      <c r="CS562" s="66"/>
      <c r="CT562" s="66"/>
      <c r="CU562" s="66"/>
      <c r="CV562" s="66"/>
      <c r="CW562" s="66"/>
      <c r="CX562" s="66"/>
      <c r="CY562" s="66"/>
      <c r="CZ562" s="66"/>
      <c r="DA562" s="66"/>
      <c r="DB562" s="66"/>
      <c r="DC562" s="66"/>
      <c r="DD562" s="66"/>
      <c r="DE562" s="66"/>
      <c r="DF562" s="66"/>
      <c r="DG562" s="66"/>
      <c r="DH562" s="66"/>
      <c r="DI562" s="66"/>
      <c r="DJ562" s="66"/>
      <c r="DK562" s="66"/>
      <c r="DL562" s="66"/>
      <c r="DM562" s="66"/>
      <c r="DN562" s="66"/>
      <c r="DO562" s="66"/>
      <c r="DP562" s="66"/>
      <c r="DQ562" s="66"/>
      <c r="DR562" s="66"/>
      <c r="DS562" s="66"/>
      <c r="DT562" s="66"/>
      <c r="DU562" s="66"/>
      <c r="DV562" s="66"/>
      <c r="DW562" s="66"/>
      <c r="DX562" s="66"/>
      <c r="DY562" s="66"/>
      <c r="DZ562" s="66"/>
      <c r="EA562" s="66"/>
      <c r="EB562" s="66"/>
      <c r="EC562" s="66"/>
      <c r="ED562" s="66"/>
      <c r="EE562" s="66"/>
      <c r="EF562" s="66"/>
      <c r="EG562" s="66"/>
      <c r="EH562" s="66"/>
      <c r="EI562" s="66"/>
      <c r="EJ562" s="66"/>
      <c r="EK562" s="66"/>
      <c r="EL562" s="66"/>
      <c r="EM562" s="66"/>
      <c r="EN562" s="66"/>
      <c r="EO562" s="66"/>
      <c r="EP562" s="66"/>
    </row>
    <row r="563">
      <c r="A563" s="66"/>
      <c r="B563" s="66"/>
      <c r="C563" s="66"/>
      <c r="D563" s="66"/>
      <c r="E563" s="66"/>
      <c r="F563" s="66"/>
      <c r="G563" s="159"/>
      <c r="H563" s="159"/>
      <c r="I563" s="66"/>
      <c r="J563" s="160"/>
      <c r="K563" s="161"/>
      <c r="L563" s="161"/>
      <c r="M563" s="162"/>
      <c r="N563" s="162"/>
      <c r="O563" s="161"/>
      <c r="P563" s="161"/>
      <c r="Q563" s="161"/>
      <c r="R563" s="161"/>
      <c r="S563" s="163"/>
      <c r="T563" s="163"/>
      <c r="U563" s="163"/>
      <c r="V563" s="163"/>
      <c r="W563" s="164"/>
      <c r="X563" s="163"/>
      <c r="Y563" s="163"/>
      <c r="Z563" s="163"/>
      <c r="AA563" s="163"/>
      <c r="AB563" s="66"/>
      <c r="AC563" s="66"/>
      <c r="AD563" s="66"/>
      <c r="AE563" s="66"/>
      <c r="AF563" s="66"/>
      <c r="AG563" s="66"/>
      <c r="AH563" s="66"/>
      <c r="AI563" s="66"/>
      <c r="AJ563" s="66"/>
      <c r="AK563" s="66"/>
      <c r="AL563" s="66"/>
      <c r="AM563" s="66"/>
      <c r="AN563" s="66"/>
      <c r="AO563" s="66"/>
      <c r="AP563" s="66"/>
      <c r="AQ563" s="66"/>
      <c r="AR563" s="66"/>
      <c r="AS563" s="66"/>
      <c r="AT563" s="66"/>
      <c r="AU563" s="66"/>
      <c r="AV563" s="66"/>
      <c r="AW563" s="66"/>
      <c r="AX563" s="66"/>
      <c r="AY563" s="66"/>
      <c r="AZ563" s="66"/>
      <c r="BA563" s="66"/>
      <c r="BB563" s="66"/>
      <c r="BC563" s="66"/>
      <c r="BD563" s="66"/>
      <c r="BE563" s="66"/>
      <c r="BF563" s="66"/>
      <c r="BG563" s="66"/>
      <c r="BH563" s="66"/>
      <c r="BI563" s="66"/>
      <c r="BJ563" s="66"/>
      <c r="BK563" s="66"/>
      <c r="BL563" s="66"/>
      <c r="BM563" s="66"/>
      <c r="BN563" s="66"/>
      <c r="BO563" s="66"/>
      <c r="BP563" s="66"/>
      <c r="BQ563" s="66"/>
      <c r="BR563" s="66"/>
      <c r="BS563" s="66"/>
      <c r="BT563" s="66"/>
      <c r="BU563" s="66"/>
      <c r="BV563" s="66"/>
      <c r="BW563" s="66"/>
      <c r="BX563" s="66"/>
      <c r="BY563" s="66"/>
      <c r="BZ563" s="66"/>
      <c r="CA563" s="66"/>
      <c r="CB563" s="66"/>
      <c r="CC563" s="66"/>
      <c r="CD563" s="66"/>
      <c r="CE563" s="66"/>
      <c r="CF563" s="66"/>
      <c r="CG563" s="66"/>
      <c r="CH563" s="66"/>
      <c r="CI563" s="66"/>
      <c r="CJ563" s="66"/>
      <c r="CK563" s="66"/>
      <c r="CL563" s="66"/>
      <c r="CM563" s="66"/>
      <c r="CN563" s="66"/>
      <c r="CO563" s="66"/>
      <c r="CP563" s="66"/>
      <c r="CQ563" s="66"/>
      <c r="CR563" s="66"/>
      <c r="CS563" s="66"/>
      <c r="CT563" s="66"/>
      <c r="CU563" s="66"/>
      <c r="CV563" s="66"/>
      <c r="CW563" s="66"/>
      <c r="CX563" s="66"/>
      <c r="CY563" s="66"/>
      <c r="CZ563" s="66"/>
      <c r="DA563" s="66"/>
      <c r="DB563" s="66"/>
      <c r="DC563" s="66"/>
      <c r="DD563" s="66"/>
      <c r="DE563" s="66"/>
      <c r="DF563" s="66"/>
      <c r="DG563" s="66"/>
      <c r="DH563" s="66"/>
      <c r="DI563" s="66"/>
      <c r="DJ563" s="66"/>
      <c r="DK563" s="66"/>
      <c r="DL563" s="66"/>
      <c r="DM563" s="66"/>
      <c r="DN563" s="66"/>
      <c r="DO563" s="66"/>
      <c r="DP563" s="66"/>
      <c r="DQ563" s="66"/>
      <c r="DR563" s="66"/>
      <c r="DS563" s="66"/>
      <c r="DT563" s="66"/>
      <c r="DU563" s="66"/>
      <c r="DV563" s="66"/>
      <c r="DW563" s="66"/>
      <c r="DX563" s="66"/>
      <c r="DY563" s="66"/>
      <c r="DZ563" s="66"/>
      <c r="EA563" s="66"/>
      <c r="EB563" s="66"/>
      <c r="EC563" s="66"/>
      <c r="ED563" s="66"/>
      <c r="EE563" s="66"/>
      <c r="EF563" s="66"/>
      <c r="EG563" s="66"/>
      <c r="EH563" s="66"/>
      <c r="EI563" s="66"/>
      <c r="EJ563" s="66"/>
      <c r="EK563" s="66"/>
      <c r="EL563" s="66"/>
      <c r="EM563" s="66"/>
      <c r="EN563" s="66"/>
      <c r="EO563" s="66"/>
      <c r="EP563" s="66"/>
    </row>
    <row r="564">
      <c r="A564" s="66"/>
      <c r="B564" s="66"/>
      <c r="C564" s="66"/>
      <c r="D564" s="66"/>
      <c r="E564" s="66"/>
      <c r="F564" s="66"/>
      <c r="G564" s="159"/>
      <c r="H564" s="159"/>
      <c r="I564" s="66"/>
      <c r="J564" s="160"/>
      <c r="K564" s="161"/>
      <c r="L564" s="161"/>
      <c r="M564" s="162"/>
      <c r="N564" s="162"/>
      <c r="O564" s="161"/>
      <c r="P564" s="161"/>
      <c r="Q564" s="161"/>
      <c r="R564" s="161"/>
      <c r="S564" s="163"/>
      <c r="T564" s="163"/>
      <c r="U564" s="163"/>
      <c r="V564" s="163"/>
      <c r="W564" s="164"/>
      <c r="X564" s="163"/>
      <c r="Y564" s="163"/>
      <c r="Z564" s="163"/>
      <c r="AA564" s="163"/>
      <c r="AB564" s="66"/>
      <c r="AC564" s="66"/>
      <c r="AD564" s="66"/>
      <c r="AE564" s="66"/>
      <c r="AF564" s="66"/>
      <c r="AG564" s="66"/>
      <c r="AH564" s="66"/>
      <c r="AI564" s="66"/>
      <c r="AJ564" s="66"/>
      <c r="AK564" s="66"/>
      <c r="AL564" s="66"/>
      <c r="AM564" s="66"/>
      <c r="AN564" s="66"/>
      <c r="AO564" s="66"/>
      <c r="AP564" s="66"/>
      <c r="AQ564" s="66"/>
      <c r="AR564" s="66"/>
      <c r="AS564" s="66"/>
      <c r="AT564" s="66"/>
      <c r="AU564" s="66"/>
      <c r="AV564" s="66"/>
      <c r="AW564" s="66"/>
      <c r="AX564" s="66"/>
      <c r="AY564" s="66"/>
      <c r="AZ564" s="66"/>
      <c r="BA564" s="66"/>
      <c r="BB564" s="66"/>
      <c r="BC564" s="66"/>
      <c r="BD564" s="66"/>
      <c r="BE564" s="66"/>
      <c r="BF564" s="66"/>
      <c r="BG564" s="66"/>
      <c r="BH564" s="66"/>
      <c r="BI564" s="66"/>
      <c r="BJ564" s="66"/>
      <c r="BK564" s="66"/>
      <c r="BL564" s="66"/>
      <c r="BM564" s="66"/>
      <c r="BN564" s="66"/>
      <c r="BO564" s="66"/>
      <c r="BP564" s="66"/>
      <c r="BQ564" s="66"/>
      <c r="BR564" s="66"/>
      <c r="BS564" s="66"/>
      <c r="BT564" s="66"/>
      <c r="BU564" s="66"/>
      <c r="BV564" s="66"/>
      <c r="BW564" s="66"/>
      <c r="BX564" s="66"/>
      <c r="BY564" s="66"/>
      <c r="BZ564" s="66"/>
      <c r="CA564" s="66"/>
      <c r="CB564" s="66"/>
      <c r="CC564" s="66"/>
      <c r="CD564" s="66"/>
      <c r="CE564" s="66"/>
      <c r="CF564" s="66"/>
      <c r="CG564" s="66"/>
      <c r="CH564" s="66"/>
      <c r="CI564" s="66"/>
      <c r="CJ564" s="66"/>
      <c r="CK564" s="66"/>
      <c r="CL564" s="66"/>
      <c r="CM564" s="66"/>
      <c r="CN564" s="66"/>
      <c r="CO564" s="66"/>
      <c r="CP564" s="66"/>
      <c r="CQ564" s="66"/>
      <c r="CR564" s="66"/>
      <c r="CS564" s="66"/>
      <c r="CT564" s="66"/>
      <c r="CU564" s="66"/>
      <c r="CV564" s="66"/>
      <c r="CW564" s="66"/>
      <c r="CX564" s="66"/>
      <c r="CY564" s="66"/>
      <c r="CZ564" s="66"/>
      <c r="DA564" s="66"/>
      <c r="DB564" s="66"/>
      <c r="DC564" s="66"/>
      <c r="DD564" s="66"/>
      <c r="DE564" s="66"/>
      <c r="DF564" s="66"/>
      <c r="DG564" s="66"/>
      <c r="DH564" s="66"/>
      <c r="DI564" s="66"/>
      <c r="DJ564" s="66"/>
      <c r="DK564" s="66"/>
      <c r="DL564" s="66"/>
      <c r="DM564" s="66"/>
      <c r="DN564" s="66"/>
      <c r="DO564" s="66"/>
      <c r="DP564" s="66"/>
      <c r="DQ564" s="66"/>
      <c r="DR564" s="66"/>
      <c r="DS564" s="66"/>
      <c r="DT564" s="66"/>
      <c r="DU564" s="66"/>
      <c r="DV564" s="66"/>
      <c r="DW564" s="66"/>
      <c r="DX564" s="66"/>
      <c r="DY564" s="66"/>
      <c r="DZ564" s="66"/>
      <c r="EA564" s="66"/>
      <c r="EB564" s="66"/>
      <c r="EC564" s="66"/>
      <c r="ED564" s="66"/>
      <c r="EE564" s="66"/>
      <c r="EF564" s="66"/>
      <c r="EG564" s="66"/>
      <c r="EH564" s="66"/>
      <c r="EI564" s="66"/>
      <c r="EJ564" s="66"/>
      <c r="EK564" s="66"/>
      <c r="EL564" s="66"/>
      <c r="EM564" s="66"/>
      <c r="EN564" s="66"/>
      <c r="EO564" s="66"/>
      <c r="EP564" s="66"/>
    </row>
    <row r="565">
      <c r="A565" s="66"/>
      <c r="B565" s="66"/>
      <c r="C565" s="66"/>
      <c r="D565" s="66"/>
      <c r="E565" s="66"/>
      <c r="F565" s="66"/>
      <c r="G565" s="159"/>
      <c r="H565" s="159"/>
      <c r="I565" s="66"/>
      <c r="J565" s="160"/>
      <c r="K565" s="161"/>
      <c r="L565" s="161"/>
      <c r="M565" s="162"/>
      <c r="N565" s="162"/>
      <c r="O565" s="161"/>
      <c r="P565" s="161"/>
      <c r="Q565" s="161"/>
      <c r="R565" s="161"/>
      <c r="S565" s="163"/>
      <c r="T565" s="163"/>
      <c r="U565" s="163"/>
      <c r="V565" s="163"/>
      <c r="W565" s="164"/>
      <c r="X565" s="163"/>
      <c r="Y565" s="163"/>
      <c r="Z565" s="163"/>
      <c r="AA565" s="163"/>
      <c r="AB565" s="66"/>
      <c r="AC565" s="66"/>
      <c r="AD565" s="66"/>
      <c r="AE565" s="66"/>
      <c r="AF565" s="66"/>
      <c r="AG565" s="66"/>
      <c r="AH565" s="66"/>
      <c r="AI565" s="66"/>
      <c r="AJ565" s="66"/>
      <c r="AK565" s="66"/>
      <c r="AL565" s="66"/>
      <c r="AM565" s="66"/>
      <c r="AN565" s="66"/>
      <c r="AO565" s="66"/>
      <c r="AP565" s="66"/>
      <c r="AQ565" s="66"/>
      <c r="AR565" s="66"/>
      <c r="AS565" s="66"/>
      <c r="AT565" s="66"/>
      <c r="AU565" s="66"/>
      <c r="AV565" s="66"/>
      <c r="AW565" s="66"/>
      <c r="AX565" s="66"/>
      <c r="AY565" s="66"/>
      <c r="AZ565" s="66"/>
      <c r="BA565" s="66"/>
      <c r="BB565" s="66"/>
      <c r="BC565" s="66"/>
      <c r="BD565" s="66"/>
      <c r="BE565" s="66"/>
      <c r="BF565" s="66"/>
      <c r="BG565" s="66"/>
      <c r="BH565" s="66"/>
      <c r="BI565" s="66"/>
      <c r="BJ565" s="66"/>
      <c r="BK565" s="66"/>
      <c r="BL565" s="66"/>
      <c r="BM565" s="66"/>
      <c r="BN565" s="66"/>
      <c r="BO565" s="66"/>
      <c r="BP565" s="66"/>
      <c r="BQ565" s="66"/>
      <c r="BR565" s="66"/>
      <c r="BS565" s="66"/>
      <c r="BT565" s="66"/>
      <c r="BU565" s="66"/>
      <c r="BV565" s="66"/>
      <c r="BW565" s="66"/>
      <c r="BX565" s="66"/>
      <c r="BY565" s="66"/>
      <c r="BZ565" s="66"/>
      <c r="CA565" s="66"/>
      <c r="CB565" s="66"/>
      <c r="CC565" s="66"/>
      <c r="CD565" s="66"/>
      <c r="CE565" s="66"/>
      <c r="CF565" s="66"/>
      <c r="CG565" s="66"/>
      <c r="CH565" s="66"/>
      <c r="CI565" s="66"/>
      <c r="CJ565" s="66"/>
      <c r="CK565" s="66"/>
      <c r="CL565" s="66"/>
      <c r="CM565" s="66"/>
      <c r="CN565" s="66"/>
      <c r="CO565" s="66"/>
      <c r="CP565" s="66"/>
      <c r="CQ565" s="66"/>
      <c r="CR565" s="66"/>
      <c r="CS565" s="66"/>
      <c r="CT565" s="66"/>
      <c r="CU565" s="66"/>
      <c r="CV565" s="66"/>
      <c r="CW565" s="66"/>
      <c r="CX565" s="66"/>
      <c r="CY565" s="66"/>
      <c r="CZ565" s="66"/>
      <c r="DA565" s="66"/>
      <c r="DB565" s="66"/>
      <c r="DC565" s="66"/>
      <c r="DD565" s="66"/>
      <c r="DE565" s="66"/>
      <c r="DF565" s="66"/>
      <c r="DG565" s="66"/>
      <c r="DH565" s="66"/>
      <c r="DI565" s="66"/>
      <c r="DJ565" s="66"/>
      <c r="DK565" s="66"/>
      <c r="DL565" s="66"/>
      <c r="DM565" s="66"/>
      <c r="DN565" s="66"/>
      <c r="DO565" s="66"/>
      <c r="DP565" s="66"/>
      <c r="DQ565" s="66"/>
      <c r="DR565" s="66"/>
      <c r="DS565" s="66"/>
      <c r="DT565" s="66"/>
      <c r="DU565" s="66"/>
      <c r="DV565" s="66"/>
      <c r="DW565" s="66"/>
      <c r="DX565" s="66"/>
      <c r="DY565" s="66"/>
      <c r="DZ565" s="66"/>
      <c r="EA565" s="66"/>
      <c r="EB565" s="66"/>
      <c r="EC565" s="66"/>
      <c r="ED565" s="66"/>
      <c r="EE565" s="66"/>
      <c r="EF565" s="66"/>
      <c r="EG565" s="66"/>
      <c r="EH565" s="66"/>
      <c r="EI565" s="66"/>
      <c r="EJ565" s="66"/>
      <c r="EK565" s="66"/>
      <c r="EL565" s="66"/>
      <c r="EM565" s="66"/>
      <c r="EN565" s="66"/>
      <c r="EO565" s="66"/>
      <c r="EP565" s="66"/>
    </row>
    <row r="566">
      <c r="A566" s="66"/>
      <c r="B566" s="66"/>
      <c r="C566" s="66"/>
      <c r="D566" s="66"/>
      <c r="E566" s="66"/>
      <c r="F566" s="66"/>
      <c r="G566" s="159"/>
      <c r="H566" s="159"/>
      <c r="I566" s="66"/>
      <c r="J566" s="160"/>
      <c r="K566" s="161"/>
      <c r="L566" s="161"/>
      <c r="M566" s="162"/>
      <c r="N566" s="162"/>
      <c r="O566" s="161"/>
      <c r="P566" s="161"/>
      <c r="Q566" s="161"/>
      <c r="R566" s="161"/>
      <c r="S566" s="163"/>
      <c r="T566" s="163"/>
      <c r="U566" s="163"/>
      <c r="V566" s="163"/>
      <c r="W566" s="164"/>
      <c r="X566" s="163"/>
      <c r="Y566" s="163"/>
      <c r="Z566" s="163"/>
      <c r="AA566" s="163"/>
      <c r="AB566" s="66"/>
      <c r="AC566" s="66"/>
      <c r="AD566" s="66"/>
      <c r="AE566" s="66"/>
      <c r="AF566" s="66"/>
      <c r="AG566" s="66"/>
      <c r="AH566" s="66"/>
      <c r="AI566" s="66"/>
      <c r="AJ566" s="66"/>
      <c r="AK566" s="66"/>
      <c r="AL566" s="66"/>
      <c r="AM566" s="66"/>
      <c r="AN566" s="66"/>
      <c r="AO566" s="66"/>
      <c r="AP566" s="66"/>
      <c r="AQ566" s="66"/>
      <c r="AR566" s="66"/>
      <c r="AS566" s="66"/>
      <c r="AT566" s="66"/>
      <c r="AU566" s="66"/>
      <c r="AV566" s="66"/>
      <c r="AW566" s="66"/>
      <c r="AX566" s="66"/>
      <c r="AY566" s="66"/>
      <c r="AZ566" s="66"/>
      <c r="BA566" s="66"/>
      <c r="BB566" s="66"/>
      <c r="BC566" s="66"/>
      <c r="BD566" s="66"/>
      <c r="BE566" s="66"/>
      <c r="BF566" s="66"/>
      <c r="BG566" s="66"/>
      <c r="BH566" s="66"/>
      <c r="BI566" s="66"/>
      <c r="BJ566" s="66"/>
      <c r="BK566" s="66"/>
      <c r="BL566" s="66"/>
      <c r="BM566" s="66"/>
      <c r="BN566" s="66"/>
      <c r="BO566" s="66"/>
      <c r="BP566" s="66"/>
      <c r="BQ566" s="66"/>
      <c r="BR566" s="66"/>
      <c r="BS566" s="66"/>
      <c r="BT566" s="66"/>
      <c r="BU566" s="66"/>
      <c r="BV566" s="66"/>
      <c r="BW566" s="66"/>
      <c r="BX566" s="66"/>
      <c r="BY566" s="66"/>
      <c r="BZ566" s="66"/>
      <c r="CA566" s="66"/>
      <c r="CB566" s="66"/>
      <c r="CC566" s="66"/>
      <c r="CD566" s="66"/>
      <c r="CE566" s="66"/>
      <c r="CF566" s="66"/>
      <c r="CG566" s="66"/>
      <c r="CH566" s="66"/>
      <c r="CI566" s="66"/>
      <c r="CJ566" s="66"/>
      <c r="CK566" s="66"/>
      <c r="CL566" s="66"/>
      <c r="CM566" s="66"/>
      <c r="CN566" s="66"/>
      <c r="CO566" s="66"/>
      <c r="CP566" s="66"/>
      <c r="CQ566" s="66"/>
      <c r="CR566" s="66"/>
      <c r="CS566" s="66"/>
      <c r="CT566" s="66"/>
      <c r="CU566" s="66"/>
      <c r="CV566" s="66"/>
      <c r="CW566" s="66"/>
      <c r="CX566" s="66"/>
      <c r="CY566" s="66"/>
      <c r="CZ566" s="66"/>
      <c r="DA566" s="66"/>
      <c r="DB566" s="66"/>
      <c r="DC566" s="66"/>
      <c r="DD566" s="66"/>
      <c r="DE566" s="66"/>
      <c r="DF566" s="66"/>
      <c r="DG566" s="66"/>
      <c r="DH566" s="66"/>
      <c r="DI566" s="66"/>
      <c r="DJ566" s="66"/>
      <c r="DK566" s="66"/>
      <c r="DL566" s="66"/>
      <c r="DM566" s="66"/>
      <c r="DN566" s="66"/>
      <c r="DO566" s="66"/>
      <c r="DP566" s="66"/>
      <c r="DQ566" s="66"/>
      <c r="DR566" s="66"/>
      <c r="DS566" s="66"/>
      <c r="DT566" s="66"/>
      <c r="DU566" s="66"/>
      <c r="DV566" s="66"/>
      <c r="DW566" s="66"/>
      <c r="DX566" s="66"/>
      <c r="DY566" s="66"/>
      <c r="DZ566" s="66"/>
      <c r="EA566" s="66"/>
      <c r="EB566" s="66"/>
      <c r="EC566" s="66"/>
      <c r="ED566" s="66"/>
      <c r="EE566" s="66"/>
      <c r="EF566" s="66"/>
      <c r="EG566" s="66"/>
      <c r="EH566" s="66"/>
      <c r="EI566" s="66"/>
      <c r="EJ566" s="66"/>
      <c r="EK566" s="66"/>
      <c r="EL566" s="66"/>
      <c r="EM566" s="66"/>
      <c r="EN566" s="66"/>
      <c r="EO566" s="66"/>
      <c r="EP566" s="66"/>
    </row>
    <row r="567">
      <c r="A567" s="66"/>
      <c r="B567" s="66"/>
      <c r="C567" s="66"/>
      <c r="D567" s="66"/>
      <c r="E567" s="66"/>
      <c r="F567" s="66"/>
      <c r="G567" s="159"/>
      <c r="H567" s="159"/>
      <c r="I567" s="66"/>
      <c r="J567" s="160"/>
      <c r="K567" s="161"/>
      <c r="L567" s="161"/>
      <c r="M567" s="162"/>
      <c r="N567" s="162"/>
      <c r="O567" s="161"/>
      <c r="P567" s="161"/>
      <c r="Q567" s="161"/>
      <c r="R567" s="161"/>
      <c r="S567" s="163"/>
      <c r="T567" s="163"/>
      <c r="U567" s="163"/>
      <c r="V567" s="163"/>
      <c r="W567" s="164"/>
      <c r="X567" s="163"/>
      <c r="Y567" s="163"/>
      <c r="Z567" s="163"/>
      <c r="AA567" s="163"/>
      <c r="AB567" s="66"/>
      <c r="AC567" s="66"/>
      <c r="AD567" s="66"/>
      <c r="AE567" s="66"/>
      <c r="AF567" s="66"/>
      <c r="AG567" s="66"/>
      <c r="AH567" s="66"/>
      <c r="AI567" s="66"/>
      <c r="AJ567" s="66"/>
      <c r="AK567" s="66"/>
      <c r="AL567" s="66"/>
      <c r="AM567" s="66"/>
      <c r="AN567" s="66"/>
      <c r="AO567" s="66"/>
      <c r="AP567" s="66"/>
      <c r="AQ567" s="66"/>
      <c r="AR567" s="66"/>
      <c r="AS567" s="66"/>
      <c r="AT567" s="66"/>
      <c r="AU567" s="66"/>
      <c r="AV567" s="66"/>
      <c r="AW567" s="66"/>
      <c r="AX567" s="66"/>
      <c r="AY567" s="66"/>
      <c r="AZ567" s="66"/>
      <c r="BA567" s="66"/>
      <c r="BB567" s="66"/>
      <c r="BC567" s="66"/>
      <c r="BD567" s="66"/>
      <c r="BE567" s="66"/>
      <c r="BF567" s="66"/>
      <c r="BG567" s="66"/>
      <c r="BH567" s="66"/>
      <c r="BI567" s="66"/>
      <c r="BJ567" s="66"/>
      <c r="BK567" s="66"/>
      <c r="BL567" s="66"/>
      <c r="BM567" s="66"/>
      <c r="BN567" s="66"/>
      <c r="BO567" s="66"/>
      <c r="BP567" s="66"/>
      <c r="BQ567" s="66"/>
      <c r="BR567" s="66"/>
      <c r="BS567" s="66"/>
      <c r="BT567" s="66"/>
      <c r="BU567" s="66"/>
      <c r="BV567" s="66"/>
      <c r="BW567" s="66"/>
      <c r="BX567" s="66"/>
      <c r="BY567" s="66"/>
      <c r="BZ567" s="66"/>
      <c r="CA567" s="66"/>
      <c r="CB567" s="66"/>
      <c r="CC567" s="66"/>
      <c r="CD567" s="66"/>
      <c r="CE567" s="66"/>
      <c r="CF567" s="66"/>
      <c r="CG567" s="66"/>
      <c r="CH567" s="66"/>
      <c r="CI567" s="66"/>
      <c r="CJ567" s="66"/>
      <c r="CK567" s="66"/>
      <c r="CL567" s="66"/>
      <c r="CM567" s="66"/>
      <c r="CN567" s="66"/>
      <c r="CO567" s="66"/>
      <c r="CP567" s="66"/>
      <c r="CQ567" s="66"/>
      <c r="CR567" s="66"/>
      <c r="CS567" s="66"/>
      <c r="CT567" s="66"/>
      <c r="CU567" s="66"/>
      <c r="CV567" s="66"/>
      <c r="CW567" s="66"/>
      <c r="CX567" s="66"/>
      <c r="CY567" s="66"/>
      <c r="CZ567" s="66"/>
      <c r="DA567" s="66"/>
      <c r="DB567" s="66"/>
      <c r="DC567" s="66"/>
      <c r="DD567" s="66"/>
      <c r="DE567" s="66"/>
      <c r="DF567" s="66"/>
      <c r="DG567" s="66"/>
      <c r="DH567" s="66"/>
      <c r="DI567" s="66"/>
      <c r="DJ567" s="66"/>
      <c r="DK567" s="66"/>
      <c r="DL567" s="66"/>
      <c r="DM567" s="66"/>
      <c r="DN567" s="66"/>
      <c r="DO567" s="66"/>
      <c r="DP567" s="66"/>
      <c r="DQ567" s="66"/>
      <c r="DR567" s="66"/>
      <c r="DS567" s="66"/>
      <c r="DT567" s="66"/>
      <c r="DU567" s="66"/>
      <c r="DV567" s="66"/>
      <c r="DW567" s="66"/>
      <c r="DX567" s="66"/>
      <c r="DY567" s="66"/>
      <c r="DZ567" s="66"/>
      <c r="EA567" s="66"/>
      <c r="EB567" s="66"/>
      <c r="EC567" s="66"/>
      <c r="ED567" s="66"/>
      <c r="EE567" s="66"/>
      <c r="EF567" s="66"/>
      <c r="EG567" s="66"/>
      <c r="EH567" s="66"/>
      <c r="EI567" s="66"/>
      <c r="EJ567" s="66"/>
      <c r="EK567" s="66"/>
      <c r="EL567" s="66"/>
      <c r="EM567" s="66"/>
      <c r="EN567" s="66"/>
      <c r="EO567" s="66"/>
      <c r="EP567" s="66"/>
    </row>
    <row r="568">
      <c r="A568" s="66"/>
      <c r="B568" s="66"/>
      <c r="C568" s="66"/>
      <c r="D568" s="66"/>
      <c r="E568" s="66"/>
      <c r="F568" s="66"/>
      <c r="G568" s="159"/>
      <c r="H568" s="159"/>
      <c r="I568" s="66"/>
      <c r="J568" s="160"/>
      <c r="K568" s="161"/>
      <c r="L568" s="161"/>
      <c r="M568" s="162"/>
      <c r="N568" s="162"/>
      <c r="O568" s="161"/>
      <c r="P568" s="161"/>
      <c r="Q568" s="161"/>
      <c r="R568" s="161"/>
      <c r="S568" s="163"/>
      <c r="T568" s="163"/>
      <c r="U568" s="163"/>
      <c r="V568" s="163"/>
      <c r="W568" s="164"/>
      <c r="X568" s="163"/>
      <c r="Y568" s="163"/>
      <c r="Z568" s="163"/>
      <c r="AA568" s="163"/>
      <c r="AB568" s="66"/>
      <c r="AC568" s="66"/>
      <c r="AD568" s="66"/>
      <c r="AE568" s="66"/>
      <c r="AF568" s="66"/>
      <c r="AG568" s="66"/>
      <c r="AH568" s="66"/>
      <c r="AI568" s="66"/>
      <c r="AJ568" s="66"/>
      <c r="AK568" s="66"/>
      <c r="AL568" s="66"/>
      <c r="AM568" s="66"/>
      <c r="AN568" s="66"/>
      <c r="AO568" s="66"/>
      <c r="AP568" s="66"/>
      <c r="AQ568" s="66"/>
      <c r="AR568" s="66"/>
      <c r="AS568" s="66"/>
      <c r="AT568" s="66"/>
      <c r="AU568" s="66"/>
      <c r="AV568" s="66"/>
      <c r="AW568" s="66"/>
      <c r="AX568" s="66"/>
      <c r="AY568" s="66"/>
      <c r="AZ568" s="66"/>
      <c r="BA568" s="66"/>
      <c r="BB568" s="66"/>
      <c r="BC568" s="66"/>
      <c r="BD568" s="66"/>
      <c r="BE568" s="66"/>
      <c r="BF568" s="66"/>
      <c r="BG568" s="66"/>
      <c r="BH568" s="66"/>
      <c r="BI568" s="66"/>
      <c r="BJ568" s="66"/>
      <c r="BK568" s="66"/>
      <c r="BL568" s="66"/>
      <c r="BM568" s="66"/>
      <c r="BN568" s="66"/>
      <c r="BO568" s="66"/>
      <c r="BP568" s="66"/>
      <c r="BQ568" s="66"/>
      <c r="BR568" s="66"/>
      <c r="BS568" s="66"/>
      <c r="BT568" s="66"/>
      <c r="BU568" s="66"/>
      <c r="BV568" s="66"/>
      <c r="BW568" s="66"/>
      <c r="BX568" s="66"/>
      <c r="BY568" s="66"/>
      <c r="BZ568" s="66"/>
      <c r="CA568" s="66"/>
      <c r="CB568" s="66"/>
      <c r="CC568" s="66"/>
      <c r="CD568" s="66"/>
      <c r="CE568" s="66"/>
      <c r="CF568" s="66"/>
      <c r="CG568" s="66"/>
      <c r="CH568" s="66"/>
      <c r="CI568" s="66"/>
      <c r="CJ568" s="66"/>
      <c r="CK568" s="66"/>
      <c r="CL568" s="66"/>
      <c r="CM568" s="66"/>
      <c r="CN568" s="66"/>
      <c r="CO568" s="66"/>
      <c r="CP568" s="66"/>
      <c r="CQ568" s="66"/>
      <c r="CR568" s="66"/>
      <c r="CS568" s="66"/>
      <c r="CT568" s="66"/>
      <c r="CU568" s="66"/>
      <c r="CV568" s="66"/>
      <c r="CW568" s="66"/>
      <c r="CX568" s="66"/>
      <c r="CY568" s="66"/>
      <c r="CZ568" s="66"/>
      <c r="DA568" s="66"/>
      <c r="DB568" s="66"/>
      <c r="DC568" s="66"/>
      <c r="DD568" s="66"/>
      <c r="DE568" s="66"/>
      <c r="DF568" s="66"/>
      <c r="DG568" s="66"/>
      <c r="DH568" s="66"/>
      <c r="DI568" s="66"/>
      <c r="DJ568" s="66"/>
      <c r="DK568" s="66"/>
      <c r="DL568" s="66"/>
      <c r="DM568" s="66"/>
      <c r="DN568" s="66"/>
      <c r="DO568" s="66"/>
      <c r="DP568" s="66"/>
      <c r="DQ568" s="66"/>
      <c r="DR568" s="66"/>
      <c r="DS568" s="66"/>
      <c r="DT568" s="66"/>
      <c r="DU568" s="66"/>
      <c r="DV568" s="66"/>
      <c r="DW568" s="66"/>
      <c r="DX568" s="66"/>
      <c r="DY568" s="66"/>
      <c r="DZ568" s="66"/>
      <c r="EA568" s="66"/>
      <c r="EB568" s="66"/>
      <c r="EC568" s="66"/>
      <c r="ED568" s="66"/>
      <c r="EE568" s="66"/>
      <c r="EF568" s="66"/>
      <c r="EG568" s="66"/>
      <c r="EH568" s="66"/>
      <c r="EI568" s="66"/>
      <c r="EJ568" s="66"/>
      <c r="EK568" s="66"/>
      <c r="EL568" s="66"/>
      <c r="EM568" s="66"/>
      <c r="EN568" s="66"/>
      <c r="EO568" s="66"/>
      <c r="EP568" s="66"/>
    </row>
    <row r="569">
      <c r="A569" s="66"/>
      <c r="B569" s="66"/>
      <c r="C569" s="66"/>
      <c r="D569" s="66"/>
      <c r="E569" s="66"/>
      <c r="F569" s="66"/>
      <c r="G569" s="159"/>
      <c r="H569" s="159"/>
      <c r="I569" s="66"/>
      <c r="J569" s="160"/>
      <c r="K569" s="161"/>
      <c r="L569" s="161"/>
      <c r="M569" s="162"/>
      <c r="N569" s="162"/>
      <c r="O569" s="161"/>
      <c r="P569" s="161"/>
      <c r="Q569" s="161"/>
      <c r="R569" s="161"/>
      <c r="S569" s="163"/>
      <c r="T569" s="163"/>
      <c r="U569" s="163"/>
      <c r="V569" s="163"/>
      <c r="W569" s="164"/>
      <c r="X569" s="163"/>
      <c r="Y569" s="163"/>
      <c r="Z569" s="163"/>
      <c r="AA569" s="163"/>
      <c r="AB569" s="66"/>
      <c r="AC569" s="66"/>
      <c r="AD569" s="66"/>
      <c r="AE569" s="66"/>
      <c r="AF569" s="66"/>
      <c r="AG569" s="66"/>
      <c r="AH569" s="66"/>
      <c r="AI569" s="66"/>
      <c r="AJ569" s="66"/>
      <c r="AK569" s="66"/>
      <c r="AL569" s="66"/>
      <c r="AM569" s="66"/>
      <c r="AN569" s="66"/>
      <c r="AO569" s="66"/>
      <c r="AP569" s="66"/>
      <c r="AQ569" s="66"/>
      <c r="AR569" s="66"/>
      <c r="AS569" s="66"/>
      <c r="AT569" s="66"/>
      <c r="AU569" s="66"/>
      <c r="AV569" s="66"/>
      <c r="AW569" s="66"/>
      <c r="AX569" s="66"/>
      <c r="AY569" s="66"/>
      <c r="AZ569" s="66"/>
      <c r="BA569" s="66"/>
      <c r="BB569" s="66"/>
      <c r="BC569" s="66"/>
      <c r="BD569" s="66"/>
      <c r="BE569" s="66"/>
      <c r="BF569" s="66"/>
      <c r="BG569" s="66"/>
      <c r="BH569" s="66"/>
      <c r="BI569" s="66"/>
      <c r="BJ569" s="66"/>
      <c r="BK569" s="66"/>
      <c r="BL569" s="66"/>
      <c r="BM569" s="66"/>
      <c r="BN569" s="66"/>
      <c r="BO569" s="66"/>
      <c r="BP569" s="66"/>
      <c r="BQ569" s="66"/>
      <c r="BR569" s="66"/>
      <c r="BS569" s="66"/>
      <c r="BT569" s="66"/>
      <c r="BU569" s="66"/>
      <c r="BV569" s="66"/>
      <c r="BW569" s="66"/>
      <c r="BX569" s="66"/>
      <c r="BY569" s="66"/>
      <c r="BZ569" s="66"/>
      <c r="CA569" s="66"/>
      <c r="CB569" s="66"/>
      <c r="CC569" s="66"/>
      <c r="CD569" s="66"/>
      <c r="CE569" s="66"/>
      <c r="CF569" s="66"/>
      <c r="CG569" s="66"/>
      <c r="CH569" s="66"/>
      <c r="CI569" s="66"/>
      <c r="CJ569" s="66"/>
      <c r="CK569" s="66"/>
      <c r="CL569" s="66"/>
      <c r="CM569" s="66"/>
      <c r="CN569" s="66"/>
      <c r="CO569" s="66"/>
      <c r="CP569" s="66"/>
      <c r="CQ569" s="66"/>
      <c r="CR569" s="66"/>
      <c r="CS569" s="66"/>
      <c r="CT569" s="66"/>
      <c r="CU569" s="66"/>
      <c r="CV569" s="66"/>
      <c r="CW569" s="66"/>
      <c r="CX569" s="66"/>
      <c r="CY569" s="66"/>
      <c r="CZ569" s="66"/>
      <c r="DA569" s="66"/>
      <c r="DB569" s="66"/>
      <c r="DC569" s="66"/>
      <c r="DD569" s="66"/>
      <c r="DE569" s="66"/>
      <c r="DF569" s="66"/>
      <c r="DG569" s="66"/>
      <c r="DH569" s="66"/>
      <c r="DI569" s="66"/>
      <c r="DJ569" s="66"/>
      <c r="DK569" s="66"/>
      <c r="DL569" s="66"/>
      <c r="DM569" s="66"/>
      <c r="DN569" s="66"/>
      <c r="DO569" s="66"/>
      <c r="DP569" s="66"/>
      <c r="DQ569" s="66"/>
      <c r="DR569" s="66"/>
      <c r="DS569" s="66"/>
      <c r="DT569" s="66"/>
      <c r="DU569" s="66"/>
      <c r="DV569" s="66"/>
      <c r="DW569" s="66"/>
      <c r="DX569" s="66"/>
      <c r="DY569" s="66"/>
      <c r="DZ569" s="66"/>
      <c r="EA569" s="66"/>
      <c r="EB569" s="66"/>
      <c r="EC569" s="66"/>
      <c r="ED569" s="66"/>
      <c r="EE569" s="66"/>
      <c r="EF569" s="66"/>
      <c r="EG569" s="66"/>
      <c r="EH569" s="66"/>
      <c r="EI569" s="66"/>
      <c r="EJ569" s="66"/>
      <c r="EK569" s="66"/>
      <c r="EL569" s="66"/>
      <c r="EM569" s="66"/>
      <c r="EN569" s="66"/>
      <c r="EO569" s="66"/>
      <c r="EP569" s="66"/>
    </row>
    <row r="570">
      <c r="A570" s="66"/>
      <c r="B570" s="66"/>
      <c r="C570" s="66"/>
      <c r="D570" s="66"/>
      <c r="E570" s="66"/>
      <c r="F570" s="66"/>
      <c r="G570" s="159"/>
      <c r="H570" s="159"/>
      <c r="I570" s="66"/>
      <c r="J570" s="160"/>
      <c r="K570" s="161"/>
      <c r="L570" s="161"/>
      <c r="M570" s="162"/>
      <c r="N570" s="162"/>
      <c r="O570" s="161"/>
      <c r="P570" s="161"/>
      <c r="Q570" s="161"/>
      <c r="R570" s="161"/>
      <c r="S570" s="163"/>
      <c r="T570" s="163"/>
      <c r="U570" s="163"/>
      <c r="V570" s="163"/>
      <c r="W570" s="164"/>
      <c r="X570" s="163"/>
      <c r="Y570" s="163"/>
      <c r="Z570" s="163"/>
      <c r="AA570" s="163"/>
      <c r="AB570" s="66"/>
      <c r="AC570" s="66"/>
      <c r="AD570" s="66"/>
      <c r="AE570" s="66"/>
      <c r="AF570" s="66"/>
      <c r="AG570" s="66"/>
      <c r="AH570" s="66"/>
      <c r="AI570" s="66"/>
      <c r="AJ570" s="66"/>
      <c r="AK570" s="66"/>
      <c r="AL570" s="66"/>
      <c r="AM570" s="66"/>
      <c r="AN570" s="66"/>
      <c r="AO570" s="66"/>
      <c r="AP570" s="66"/>
      <c r="AQ570" s="66"/>
      <c r="AR570" s="66"/>
      <c r="AS570" s="66"/>
      <c r="AT570" s="66"/>
      <c r="AU570" s="66"/>
      <c r="AV570" s="66"/>
      <c r="AW570" s="66"/>
      <c r="AX570" s="66"/>
      <c r="AY570" s="66"/>
      <c r="AZ570" s="66"/>
      <c r="BA570" s="66"/>
      <c r="BB570" s="66"/>
      <c r="BC570" s="66"/>
      <c r="BD570" s="66"/>
      <c r="BE570" s="66"/>
      <c r="BF570" s="66"/>
      <c r="BG570" s="66"/>
      <c r="BH570" s="66"/>
      <c r="BI570" s="66"/>
      <c r="BJ570" s="66"/>
      <c r="BK570" s="66"/>
      <c r="BL570" s="66"/>
      <c r="BM570" s="66"/>
      <c r="BN570" s="66"/>
      <c r="BO570" s="66"/>
      <c r="BP570" s="66"/>
      <c r="BQ570" s="66"/>
      <c r="BR570" s="66"/>
      <c r="BS570" s="66"/>
      <c r="BT570" s="66"/>
      <c r="BU570" s="66"/>
      <c r="BV570" s="66"/>
      <c r="BW570" s="66"/>
      <c r="BX570" s="66"/>
      <c r="BY570" s="66"/>
      <c r="BZ570" s="66"/>
      <c r="CA570" s="66"/>
      <c r="CB570" s="66"/>
      <c r="CC570" s="66"/>
      <c r="CD570" s="66"/>
      <c r="CE570" s="66"/>
      <c r="CF570" s="66"/>
      <c r="CG570" s="66"/>
      <c r="CH570" s="66"/>
      <c r="CI570" s="66"/>
      <c r="CJ570" s="66"/>
      <c r="CK570" s="66"/>
      <c r="CL570" s="66"/>
      <c r="CM570" s="66"/>
      <c r="CN570" s="66"/>
      <c r="CO570" s="66"/>
      <c r="CP570" s="66"/>
      <c r="CQ570" s="66"/>
      <c r="CR570" s="66"/>
      <c r="CS570" s="66"/>
      <c r="CT570" s="66"/>
      <c r="CU570" s="66"/>
      <c r="CV570" s="66"/>
      <c r="CW570" s="66"/>
      <c r="CX570" s="66"/>
      <c r="CY570" s="66"/>
      <c r="CZ570" s="66"/>
      <c r="DA570" s="66"/>
      <c r="DB570" s="66"/>
      <c r="DC570" s="66"/>
      <c r="DD570" s="66"/>
      <c r="DE570" s="66"/>
      <c r="DF570" s="66"/>
      <c r="DG570" s="66"/>
      <c r="DH570" s="66"/>
      <c r="DI570" s="66"/>
      <c r="DJ570" s="66"/>
      <c r="DK570" s="66"/>
      <c r="DL570" s="66"/>
      <c r="DM570" s="66"/>
      <c r="DN570" s="66"/>
      <c r="DO570" s="66"/>
      <c r="DP570" s="66"/>
      <c r="DQ570" s="66"/>
      <c r="DR570" s="66"/>
      <c r="DS570" s="66"/>
      <c r="DT570" s="66"/>
      <c r="DU570" s="66"/>
      <c r="DV570" s="66"/>
      <c r="DW570" s="66"/>
      <c r="DX570" s="66"/>
      <c r="DY570" s="66"/>
      <c r="DZ570" s="66"/>
      <c r="EA570" s="66"/>
      <c r="EB570" s="66"/>
      <c r="EC570" s="66"/>
      <c r="ED570" s="66"/>
      <c r="EE570" s="66"/>
      <c r="EF570" s="66"/>
      <c r="EG570" s="66"/>
      <c r="EH570" s="66"/>
      <c r="EI570" s="66"/>
      <c r="EJ570" s="66"/>
      <c r="EK570" s="66"/>
      <c r="EL570" s="66"/>
      <c r="EM570" s="66"/>
      <c r="EN570" s="66"/>
      <c r="EO570" s="66"/>
      <c r="EP570" s="66"/>
    </row>
    <row r="571">
      <c r="A571" s="66"/>
      <c r="B571" s="66"/>
      <c r="C571" s="66"/>
      <c r="D571" s="66"/>
      <c r="E571" s="66"/>
      <c r="F571" s="66"/>
      <c r="G571" s="159"/>
      <c r="H571" s="159"/>
      <c r="I571" s="66"/>
      <c r="J571" s="160"/>
      <c r="K571" s="161"/>
      <c r="L571" s="161"/>
      <c r="M571" s="162"/>
      <c r="N571" s="162"/>
      <c r="O571" s="161"/>
      <c r="P571" s="161"/>
      <c r="Q571" s="161"/>
      <c r="R571" s="161"/>
      <c r="S571" s="163"/>
      <c r="T571" s="163"/>
      <c r="U571" s="163"/>
      <c r="V571" s="163"/>
      <c r="W571" s="164"/>
      <c r="X571" s="163"/>
      <c r="Y571" s="163"/>
      <c r="Z571" s="163"/>
      <c r="AA571" s="163"/>
      <c r="AB571" s="66"/>
      <c r="AC571" s="66"/>
      <c r="AD571" s="66"/>
      <c r="AE571" s="66"/>
      <c r="AF571" s="66"/>
      <c r="AG571" s="66"/>
      <c r="AH571" s="66"/>
      <c r="AI571" s="66"/>
      <c r="AJ571" s="66"/>
      <c r="AK571" s="66"/>
      <c r="AL571" s="66"/>
      <c r="AM571" s="66"/>
      <c r="AN571" s="66"/>
      <c r="AO571" s="66"/>
      <c r="AP571" s="66"/>
      <c r="AQ571" s="66"/>
      <c r="AR571" s="66"/>
      <c r="AS571" s="66"/>
      <c r="AT571" s="66"/>
      <c r="AU571" s="66"/>
      <c r="AV571" s="66"/>
      <c r="AW571" s="66"/>
      <c r="AX571" s="66"/>
      <c r="AY571" s="66"/>
      <c r="AZ571" s="66"/>
      <c r="BA571" s="66"/>
      <c r="BB571" s="66"/>
      <c r="BC571" s="66"/>
      <c r="BD571" s="66"/>
      <c r="BE571" s="66"/>
      <c r="BF571" s="66"/>
      <c r="BG571" s="66"/>
      <c r="BH571" s="66"/>
      <c r="BI571" s="66"/>
      <c r="BJ571" s="66"/>
      <c r="BK571" s="66"/>
      <c r="BL571" s="66"/>
      <c r="BM571" s="66"/>
      <c r="BN571" s="66"/>
      <c r="BO571" s="66"/>
      <c r="BP571" s="66"/>
      <c r="BQ571" s="66"/>
      <c r="BR571" s="66"/>
      <c r="BS571" s="66"/>
      <c r="BT571" s="66"/>
      <c r="BU571" s="66"/>
      <c r="BV571" s="66"/>
      <c r="BW571" s="66"/>
      <c r="BX571" s="66"/>
      <c r="BY571" s="66"/>
      <c r="BZ571" s="66"/>
      <c r="CA571" s="66"/>
      <c r="CB571" s="66"/>
      <c r="CC571" s="66"/>
      <c r="CD571" s="66"/>
      <c r="CE571" s="66"/>
      <c r="CF571" s="66"/>
      <c r="CG571" s="66"/>
      <c r="CH571" s="66"/>
      <c r="CI571" s="66"/>
      <c r="CJ571" s="66"/>
      <c r="CK571" s="66"/>
      <c r="CL571" s="66"/>
      <c r="CM571" s="66"/>
      <c r="CN571" s="66"/>
      <c r="CO571" s="66"/>
      <c r="CP571" s="66"/>
      <c r="CQ571" s="66"/>
      <c r="CR571" s="66"/>
      <c r="CS571" s="66"/>
      <c r="CT571" s="66"/>
      <c r="CU571" s="66"/>
      <c r="CV571" s="66"/>
      <c r="CW571" s="66"/>
      <c r="CX571" s="66"/>
      <c r="CY571" s="66"/>
      <c r="CZ571" s="66"/>
      <c r="DA571" s="66"/>
      <c r="DB571" s="66"/>
      <c r="DC571" s="66"/>
      <c r="DD571" s="66"/>
      <c r="DE571" s="66"/>
      <c r="DF571" s="66"/>
      <c r="DG571" s="66"/>
      <c r="DH571" s="66"/>
      <c r="DI571" s="66"/>
      <c r="DJ571" s="66"/>
      <c r="DK571" s="66"/>
      <c r="DL571" s="66"/>
      <c r="DM571" s="66"/>
      <c r="DN571" s="66"/>
      <c r="DO571" s="66"/>
      <c r="DP571" s="66"/>
      <c r="DQ571" s="66"/>
      <c r="DR571" s="66"/>
      <c r="DS571" s="66"/>
      <c r="DT571" s="66"/>
      <c r="DU571" s="66"/>
      <c r="DV571" s="66"/>
      <c r="DW571" s="66"/>
      <c r="DX571" s="66"/>
      <c r="DY571" s="66"/>
      <c r="DZ571" s="66"/>
      <c r="EA571" s="66"/>
      <c r="EB571" s="66"/>
      <c r="EC571" s="66"/>
      <c r="ED571" s="66"/>
      <c r="EE571" s="66"/>
      <c r="EF571" s="66"/>
      <c r="EG571" s="66"/>
      <c r="EH571" s="66"/>
      <c r="EI571" s="66"/>
      <c r="EJ571" s="66"/>
      <c r="EK571" s="66"/>
      <c r="EL571" s="66"/>
      <c r="EM571" s="66"/>
      <c r="EN571" s="66"/>
      <c r="EO571" s="66"/>
      <c r="EP571" s="66"/>
    </row>
    <row r="572">
      <c r="A572" s="66"/>
      <c r="B572" s="66"/>
      <c r="C572" s="66"/>
      <c r="D572" s="66"/>
      <c r="E572" s="66"/>
      <c r="F572" s="66"/>
      <c r="G572" s="159"/>
      <c r="H572" s="159"/>
      <c r="I572" s="66"/>
      <c r="J572" s="160"/>
      <c r="K572" s="161"/>
      <c r="L572" s="161"/>
      <c r="M572" s="162"/>
      <c r="N572" s="162"/>
      <c r="O572" s="161"/>
      <c r="P572" s="161"/>
      <c r="Q572" s="161"/>
      <c r="R572" s="161"/>
      <c r="S572" s="163"/>
      <c r="T572" s="163"/>
      <c r="U572" s="163"/>
      <c r="V572" s="163"/>
      <c r="W572" s="164"/>
      <c r="X572" s="163"/>
      <c r="Y572" s="163"/>
      <c r="Z572" s="163"/>
      <c r="AA572" s="163"/>
      <c r="AB572" s="66"/>
      <c r="AC572" s="66"/>
      <c r="AD572" s="66"/>
      <c r="AE572" s="66"/>
      <c r="AF572" s="66"/>
      <c r="AG572" s="66"/>
      <c r="AH572" s="66"/>
      <c r="AI572" s="66"/>
      <c r="AJ572" s="66"/>
      <c r="AK572" s="66"/>
      <c r="AL572" s="66"/>
      <c r="AM572" s="66"/>
      <c r="AN572" s="66"/>
      <c r="AO572" s="66"/>
      <c r="AP572" s="66"/>
      <c r="AQ572" s="66"/>
      <c r="AR572" s="66"/>
      <c r="AS572" s="66"/>
      <c r="AT572" s="66"/>
      <c r="AU572" s="66"/>
      <c r="AV572" s="66"/>
      <c r="AW572" s="66"/>
      <c r="AX572" s="66"/>
      <c r="AY572" s="66"/>
      <c r="AZ572" s="66"/>
      <c r="BA572" s="66"/>
      <c r="BB572" s="66"/>
      <c r="BC572" s="66"/>
      <c r="BD572" s="66"/>
      <c r="BE572" s="66"/>
      <c r="BF572" s="66"/>
      <c r="BG572" s="66"/>
      <c r="BH572" s="66"/>
      <c r="BI572" s="66"/>
      <c r="BJ572" s="66"/>
      <c r="BK572" s="66"/>
      <c r="BL572" s="66"/>
      <c r="BM572" s="66"/>
      <c r="BN572" s="66"/>
      <c r="BO572" s="66"/>
      <c r="BP572" s="66"/>
      <c r="BQ572" s="66"/>
      <c r="BR572" s="66"/>
      <c r="BS572" s="66"/>
      <c r="BT572" s="66"/>
      <c r="BU572" s="66"/>
      <c r="BV572" s="66"/>
      <c r="BW572" s="66"/>
      <c r="BX572" s="66"/>
      <c r="BY572" s="66"/>
      <c r="BZ572" s="66"/>
      <c r="CA572" s="66"/>
      <c r="CB572" s="66"/>
      <c r="CC572" s="66"/>
      <c r="CD572" s="66"/>
      <c r="CE572" s="66"/>
      <c r="CF572" s="66"/>
      <c r="CG572" s="66"/>
      <c r="CH572" s="66"/>
      <c r="CI572" s="66"/>
      <c r="CJ572" s="66"/>
      <c r="CK572" s="66"/>
      <c r="CL572" s="66"/>
      <c r="CM572" s="66"/>
      <c r="CN572" s="66"/>
      <c r="CO572" s="66"/>
      <c r="CP572" s="66"/>
      <c r="CQ572" s="66"/>
      <c r="CR572" s="66"/>
      <c r="CS572" s="66"/>
      <c r="CT572" s="66"/>
      <c r="CU572" s="66"/>
      <c r="CV572" s="66"/>
      <c r="CW572" s="66"/>
      <c r="CX572" s="66"/>
      <c r="CY572" s="66"/>
      <c r="CZ572" s="66"/>
      <c r="DA572" s="66"/>
      <c r="DB572" s="66"/>
      <c r="DC572" s="66"/>
      <c r="DD572" s="66"/>
      <c r="DE572" s="66"/>
      <c r="DF572" s="66"/>
      <c r="DG572" s="66"/>
      <c r="DH572" s="66"/>
      <c r="DI572" s="66"/>
      <c r="DJ572" s="66"/>
      <c r="DK572" s="66"/>
      <c r="DL572" s="66"/>
      <c r="DM572" s="66"/>
      <c r="DN572" s="66"/>
      <c r="DO572" s="66"/>
      <c r="DP572" s="66"/>
      <c r="DQ572" s="66"/>
      <c r="DR572" s="66"/>
      <c r="DS572" s="66"/>
      <c r="DT572" s="66"/>
      <c r="DU572" s="66"/>
      <c r="DV572" s="66"/>
      <c r="DW572" s="66"/>
      <c r="DX572" s="66"/>
      <c r="DY572" s="66"/>
      <c r="DZ572" s="66"/>
      <c r="EA572" s="66"/>
      <c r="EB572" s="66"/>
      <c r="EC572" s="66"/>
      <c r="ED572" s="66"/>
      <c r="EE572" s="66"/>
      <c r="EF572" s="66"/>
      <c r="EG572" s="66"/>
      <c r="EH572" s="66"/>
      <c r="EI572" s="66"/>
      <c r="EJ572" s="66"/>
      <c r="EK572" s="66"/>
      <c r="EL572" s="66"/>
      <c r="EM572" s="66"/>
      <c r="EN572" s="66"/>
      <c r="EO572" s="66"/>
      <c r="EP572" s="66"/>
    </row>
    <row r="573">
      <c r="A573" s="66"/>
      <c r="B573" s="66"/>
      <c r="C573" s="66"/>
      <c r="D573" s="66"/>
      <c r="E573" s="66"/>
      <c r="F573" s="66"/>
      <c r="G573" s="159"/>
      <c r="H573" s="159"/>
      <c r="I573" s="66"/>
      <c r="J573" s="160"/>
      <c r="K573" s="161"/>
      <c r="L573" s="161"/>
      <c r="M573" s="162"/>
      <c r="N573" s="162"/>
      <c r="O573" s="161"/>
      <c r="P573" s="161"/>
      <c r="Q573" s="161"/>
      <c r="R573" s="161"/>
      <c r="S573" s="163"/>
      <c r="T573" s="163"/>
      <c r="U573" s="163"/>
      <c r="V573" s="163"/>
      <c r="W573" s="164"/>
      <c r="X573" s="163"/>
      <c r="Y573" s="163"/>
      <c r="Z573" s="163"/>
      <c r="AA573" s="163"/>
      <c r="AB573" s="66"/>
      <c r="AC573" s="66"/>
      <c r="AD573" s="66"/>
      <c r="AE573" s="66"/>
      <c r="AF573" s="66"/>
      <c r="AG573" s="66"/>
      <c r="AH573" s="66"/>
      <c r="AI573" s="66"/>
      <c r="AJ573" s="66"/>
      <c r="AK573" s="66"/>
      <c r="AL573" s="66"/>
      <c r="AM573" s="66"/>
      <c r="AN573" s="66"/>
      <c r="AO573" s="66"/>
      <c r="AP573" s="66"/>
      <c r="AQ573" s="66"/>
      <c r="AR573" s="66"/>
      <c r="AS573" s="66"/>
      <c r="AT573" s="66"/>
      <c r="AU573" s="66"/>
      <c r="AV573" s="66"/>
      <c r="AW573" s="66"/>
      <c r="AX573" s="66"/>
      <c r="AY573" s="66"/>
      <c r="AZ573" s="66"/>
      <c r="BA573" s="66"/>
      <c r="BB573" s="66"/>
      <c r="BC573" s="66"/>
      <c r="BD573" s="66"/>
      <c r="BE573" s="66"/>
      <c r="BF573" s="66"/>
      <c r="BG573" s="66"/>
      <c r="BH573" s="66"/>
      <c r="BI573" s="66"/>
      <c r="BJ573" s="66"/>
      <c r="BK573" s="66"/>
      <c r="BL573" s="66"/>
      <c r="BM573" s="66"/>
      <c r="BN573" s="66"/>
      <c r="BO573" s="66"/>
      <c r="BP573" s="66"/>
      <c r="BQ573" s="66"/>
      <c r="BR573" s="66"/>
      <c r="BS573" s="66"/>
      <c r="BT573" s="66"/>
      <c r="BU573" s="66"/>
      <c r="BV573" s="66"/>
      <c r="BW573" s="66"/>
      <c r="BX573" s="66"/>
      <c r="BY573" s="66"/>
      <c r="BZ573" s="66"/>
      <c r="CA573" s="66"/>
      <c r="CB573" s="66"/>
      <c r="CC573" s="66"/>
      <c r="CD573" s="66"/>
      <c r="CE573" s="66"/>
      <c r="CF573" s="66"/>
      <c r="CG573" s="66"/>
      <c r="CH573" s="66"/>
      <c r="CI573" s="66"/>
      <c r="CJ573" s="66"/>
      <c r="CK573" s="66"/>
      <c r="CL573" s="66"/>
      <c r="CM573" s="66"/>
      <c r="CN573" s="66"/>
      <c r="CO573" s="66"/>
      <c r="CP573" s="66"/>
      <c r="CQ573" s="66"/>
      <c r="CR573" s="66"/>
      <c r="CS573" s="66"/>
      <c r="CT573" s="66"/>
      <c r="CU573" s="66"/>
      <c r="CV573" s="66"/>
      <c r="CW573" s="66"/>
      <c r="CX573" s="66"/>
      <c r="CY573" s="66"/>
      <c r="CZ573" s="66"/>
      <c r="DA573" s="66"/>
      <c r="DB573" s="66"/>
      <c r="DC573" s="66"/>
      <c r="DD573" s="66"/>
      <c r="DE573" s="66"/>
      <c r="DF573" s="66"/>
      <c r="DG573" s="66"/>
      <c r="DH573" s="66"/>
      <c r="DI573" s="66"/>
      <c r="DJ573" s="66"/>
      <c r="DK573" s="66"/>
      <c r="DL573" s="66"/>
      <c r="DM573" s="66"/>
      <c r="DN573" s="66"/>
      <c r="DO573" s="66"/>
      <c r="DP573" s="66"/>
      <c r="DQ573" s="66"/>
      <c r="DR573" s="66"/>
      <c r="DS573" s="66"/>
      <c r="DT573" s="66"/>
      <c r="DU573" s="66"/>
      <c r="DV573" s="66"/>
      <c r="DW573" s="66"/>
      <c r="DX573" s="66"/>
      <c r="DY573" s="66"/>
      <c r="DZ573" s="66"/>
      <c r="EA573" s="66"/>
      <c r="EB573" s="66"/>
      <c r="EC573" s="66"/>
      <c r="ED573" s="66"/>
      <c r="EE573" s="66"/>
      <c r="EF573" s="66"/>
      <c r="EG573" s="66"/>
      <c r="EH573" s="66"/>
      <c r="EI573" s="66"/>
      <c r="EJ573" s="66"/>
      <c r="EK573" s="66"/>
      <c r="EL573" s="66"/>
      <c r="EM573" s="66"/>
      <c r="EN573" s="66"/>
      <c r="EO573" s="66"/>
      <c r="EP573" s="66"/>
    </row>
    <row r="574">
      <c r="A574" s="66"/>
      <c r="B574" s="66"/>
      <c r="C574" s="66"/>
      <c r="D574" s="66"/>
      <c r="E574" s="66"/>
      <c r="F574" s="66"/>
      <c r="G574" s="159"/>
      <c r="H574" s="159"/>
      <c r="I574" s="66"/>
      <c r="J574" s="160"/>
      <c r="K574" s="161"/>
      <c r="L574" s="161"/>
      <c r="M574" s="162"/>
      <c r="N574" s="162"/>
      <c r="O574" s="161"/>
      <c r="P574" s="161"/>
      <c r="Q574" s="161"/>
      <c r="R574" s="161"/>
      <c r="S574" s="163"/>
      <c r="T574" s="163"/>
      <c r="U574" s="163"/>
      <c r="V574" s="163"/>
      <c r="W574" s="164"/>
      <c r="X574" s="163"/>
      <c r="Y574" s="163"/>
      <c r="Z574" s="163"/>
      <c r="AA574" s="163"/>
      <c r="AB574" s="66"/>
      <c r="AC574" s="66"/>
      <c r="AD574" s="66"/>
      <c r="AE574" s="66"/>
      <c r="AF574" s="66"/>
      <c r="AG574" s="66"/>
      <c r="AH574" s="66"/>
      <c r="AI574" s="66"/>
      <c r="AJ574" s="66"/>
      <c r="AK574" s="66"/>
      <c r="AL574" s="66"/>
      <c r="AM574" s="66"/>
      <c r="AN574" s="66"/>
      <c r="AO574" s="66"/>
      <c r="AP574" s="66"/>
      <c r="AQ574" s="66"/>
      <c r="AR574" s="66"/>
      <c r="AS574" s="66"/>
      <c r="AT574" s="66"/>
      <c r="AU574" s="66"/>
      <c r="AV574" s="66"/>
      <c r="AW574" s="66"/>
      <c r="AX574" s="66"/>
      <c r="AY574" s="66"/>
      <c r="AZ574" s="66"/>
      <c r="BA574" s="66"/>
      <c r="BB574" s="66"/>
      <c r="BC574" s="66"/>
      <c r="BD574" s="66"/>
      <c r="BE574" s="66"/>
      <c r="BF574" s="66"/>
      <c r="BG574" s="66"/>
      <c r="BH574" s="66"/>
      <c r="BI574" s="66"/>
      <c r="BJ574" s="66"/>
      <c r="BK574" s="66"/>
      <c r="BL574" s="66"/>
      <c r="BM574" s="66"/>
      <c r="BN574" s="66"/>
      <c r="BO574" s="66"/>
      <c r="BP574" s="66"/>
      <c r="BQ574" s="66"/>
      <c r="BR574" s="66"/>
      <c r="BS574" s="66"/>
      <c r="BT574" s="66"/>
      <c r="BU574" s="66"/>
      <c r="BV574" s="66"/>
      <c r="BW574" s="66"/>
      <c r="BX574" s="66"/>
      <c r="BY574" s="66"/>
      <c r="BZ574" s="66"/>
      <c r="CA574" s="66"/>
      <c r="CB574" s="66"/>
      <c r="CC574" s="66"/>
      <c r="CD574" s="66"/>
      <c r="CE574" s="66"/>
      <c r="CF574" s="66"/>
      <c r="CG574" s="66"/>
      <c r="CH574" s="66"/>
      <c r="CI574" s="66"/>
      <c r="CJ574" s="66"/>
      <c r="CK574" s="66"/>
      <c r="CL574" s="66"/>
      <c r="CM574" s="66"/>
      <c r="CN574" s="66"/>
      <c r="CO574" s="66"/>
      <c r="CP574" s="66"/>
      <c r="CQ574" s="66"/>
      <c r="CR574" s="66"/>
      <c r="CS574" s="66"/>
      <c r="CT574" s="66"/>
      <c r="CU574" s="66"/>
      <c r="CV574" s="66"/>
      <c r="CW574" s="66"/>
      <c r="CX574" s="66"/>
      <c r="CY574" s="66"/>
      <c r="CZ574" s="66"/>
      <c r="DA574" s="66"/>
      <c r="DB574" s="66"/>
      <c r="DC574" s="66"/>
      <c r="DD574" s="66"/>
      <c r="DE574" s="66"/>
      <c r="DF574" s="66"/>
      <c r="DG574" s="66"/>
      <c r="DH574" s="66"/>
      <c r="DI574" s="66"/>
      <c r="DJ574" s="66"/>
      <c r="DK574" s="66"/>
      <c r="DL574" s="66"/>
      <c r="DM574" s="66"/>
      <c r="DN574" s="66"/>
      <c r="DO574" s="66"/>
      <c r="DP574" s="66"/>
      <c r="DQ574" s="66"/>
      <c r="DR574" s="66"/>
      <c r="DS574" s="66"/>
      <c r="DT574" s="66"/>
      <c r="DU574" s="66"/>
      <c r="DV574" s="66"/>
      <c r="DW574" s="66"/>
      <c r="DX574" s="66"/>
      <c r="DY574" s="66"/>
      <c r="DZ574" s="66"/>
      <c r="EA574" s="66"/>
      <c r="EB574" s="66"/>
      <c r="EC574" s="66"/>
      <c r="ED574" s="66"/>
      <c r="EE574" s="66"/>
      <c r="EF574" s="66"/>
      <c r="EG574" s="66"/>
      <c r="EH574" s="66"/>
      <c r="EI574" s="66"/>
      <c r="EJ574" s="66"/>
      <c r="EK574" s="66"/>
      <c r="EL574" s="66"/>
      <c r="EM574" s="66"/>
      <c r="EN574" s="66"/>
      <c r="EO574" s="66"/>
      <c r="EP574" s="66"/>
    </row>
    <row r="575">
      <c r="A575" s="66"/>
      <c r="B575" s="66"/>
      <c r="C575" s="66"/>
      <c r="D575" s="66"/>
      <c r="E575" s="66"/>
      <c r="F575" s="66"/>
      <c r="G575" s="159"/>
      <c r="H575" s="159"/>
      <c r="I575" s="66"/>
      <c r="J575" s="160"/>
      <c r="K575" s="161"/>
      <c r="L575" s="161"/>
      <c r="M575" s="162"/>
      <c r="N575" s="162"/>
      <c r="O575" s="161"/>
      <c r="P575" s="161"/>
      <c r="Q575" s="161"/>
      <c r="R575" s="161"/>
      <c r="S575" s="163"/>
      <c r="T575" s="163"/>
      <c r="U575" s="163"/>
      <c r="V575" s="163"/>
      <c r="W575" s="164"/>
      <c r="X575" s="163"/>
      <c r="Y575" s="163"/>
      <c r="Z575" s="163"/>
      <c r="AA575" s="163"/>
      <c r="AB575" s="66"/>
      <c r="AC575" s="66"/>
      <c r="AD575" s="66"/>
      <c r="AE575" s="66"/>
      <c r="AF575" s="66"/>
      <c r="AG575" s="66"/>
      <c r="AH575" s="66"/>
      <c r="AI575" s="66"/>
      <c r="AJ575" s="66"/>
      <c r="AK575" s="66"/>
      <c r="AL575" s="66"/>
      <c r="AM575" s="66"/>
      <c r="AN575" s="66"/>
      <c r="AO575" s="66"/>
      <c r="AP575" s="66"/>
      <c r="AQ575" s="66"/>
      <c r="AR575" s="66"/>
      <c r="AS575" s="66"/>
      <c r="AT575" s="66"/>
      <c r="AU575" s="66"/>
      <c r="AV575" s="66"/>
      <c r="AW575" s="66"/>
      <c r="AX575" s="66"/>
      <c r="AY575" s="66"/>
      <c r="AZ575" s="66"/>
      <c r="BA575" s="66"/>
      <c r="BB575" s="66"/>
      <c r="BC575" s="66"/>
      <c r="BD575" s="66"/>
      <c r="BE575" s="66"/>
      <c r="BF575" s="66"/>
      <c r="BG575" s="66"/>
      <c r="BH575" s="66"/>
      <c r="BI575" s="66"/>
      <c r="BJ575" s="66"/>
      <c r="BK575" s="66"/>
      <c r="BL575" s="66"/>
      <c r="BM575" s="66"/>
      <c r="BN575" s="66"/>
      <c r="BO575" s="66"/>
      <c r="BP575" s="66"/>
      <c r="BQ575" s="66"/>
      <c r="BR575" s="66"/>
      <c r="BS575" s="66"/>
      <c r="BT575" s="66"/>
      <c r="BU575" s="66"/>
      <c r="BV575" s="66"/>
      <c r="BW575" s="66"/>
      <c r="BX575" s="66"/>
      <c r="BY575" s="66"/>
      <c r="BZ575" s="66"/>
      <c r="CA575" s="66"/>
      <c r="CB575" s="66"/>
      <c r="CC575" s="66"/>
      <c r="CD575" s="66"/>
      <c r="CE575" s="66"/>
      <c r="CF575" s="66"/>
      <c r="CG575" s="66"/>
      <c r="CH575" s="66"/>
      <c r="CI575" s="66"/>
      <c r="CJ575" s="66"/>
      <c r="CK575" s="66"/>
      <c r="CL575" s="66"/>
      <c r="CM575" s="66"/>
      <c r="CN575" s="66"/>
      <c r="CO575" s="66"/>
      <c r="CP575" s="66"/>
      <c r="CQ575" s="66"/>
      <c r="CR575" s="66"/>
      <c r="CS575" s="66"/>
      <c r="CT575" s="66"/>
      <c r="CU575" s="66"/>
      <c r="CV575" s="66"/>
      <c r="CW575" s="66"/>
      <c r="CX575" s="66"/>
      <c r="CY575" s="66"/>
      <c r="CZ575" s="66"/>
      <c r="DA575" s="66"/>
      <c r="DB575" s="66"/>
      <c r="DC575" s="66"/>
      <c r="DD575" s="66"/>
      <c r="DE575" s="66"/>
      <c r="DF575" s="66"/>
      <c r="DG575" s="66"/>
      <c r="DH575" s="66"/>
      <c r="DI575" s="66"/>
      <c r="DJ575" s="66"/>
      <c r="DK575" s="66"/>
      <c r="DL575" s="66"/>
      <c r="DM575" s="66"/>
      <c r="DN575" s="66"/>
      <c r="DO575" s="66"/>
      <c r="DP575" s="66"/>
      <c r="DQ575" s="66"/>
      <c r="DR575" s="66"/>
      <c r="DS575" s="66"/>
      <c r="DT575" s="66"/>
      <c r="DU575" s="66"/>
      <c r="DV575" s="66"/>
      <c r="DW575" s="66"/>
      <c r="DX575" s="66"/>
      <c r="DY575" s="66"/>
      <c r="DZ575" s="66"/>
      <c r="EA575" s="66"/>
      <c r="EB575" s="66"/>
      <c r="EC575" s="66"/>
      <c r="ED575" s="66"/>
      <c r="EE575" s="66"/>
      <c r="EF575" s="66"/>
      <c r="EG575" s="66"/>
      <c r="EH575" s="66"/>
      <c r="EI575" s="66"/>
      <c r="EJ575" s="66"/>
      <c r="EK575" s="66"/>
      <c r="EL575" s="66"/>
      <c r="EM575" s="66"/>
      <c r="EN575" s="66"/>
      <c r="EO575" s="66"/>
      <c r="EP575" s="66"/>
    </row>
    <row r="576">
      <c r="A576" s="66"/>
      <c r="B576" s="66"/>
      <c r="C576" s="66"/>
      <c r="D576" s="66"/>
      <c r="E576" s="66"/>
      <c r="F576" s="66"/>
      <c r="G576" s="159"/>
      <c r="H576" s="159"/>
      <c r="I576" s="66"/>
      <c r="J576" s="160"/>
      <c r="K576" s="161"/>
      <c r="L576" s="161"/>
      <c r="M576" s="162"/>
      <c r="N576" s="162"/>
      <c r="O576" s="161"/>
      <c r="P576" s="161"/>
      <c r="Q576" s="161"/>
      <c r="R576" s="161"/>
      <c r="S576" s="163"/>
      <c r="T576" s="163"/>
      <c r="U576" s="163"/>
      <c r="V576" s="163"/>
      <c r="W576" s="164"/>
      <c r="X576" s="163"/>
      <c r="Y576" s="163"/>
      <c r="Z576" s="163"/>
      <c r="AA576" s="163"/>
      <c r="AB576" s="66"/>
      <c r="AC576" s="66"/>
      <c r="AD576" s="66"/>
      <c r="AE576" s="66"/>
      <c r="AF576" s="66"/>
      <c r="AG576" s="66"/>
      <c r="AH576" s="66"/>
      <c r="AI576" s="66"/>
      <c r="AJ576" s="66"/>
      <c r="AK576" s="66"/>
      <c r="AL576" s="66"/>
      <c r="AM576" s="66"/>
      <c r="AN576" s="66"/>
      <c r="AO576" s="66"/>
      <c r="AP576" s="66"/>
      <c r="AQ576" s="66"/>
      <c r="AR576" s="66"/>
      <c r="AS576" s="66"/>
      <c r="AT576" s="66"/>
      <c r="AU576" s="66"/>
      <c r="AV576" s="66"/>
      <c r="AW576" s="66"/>
      <c r="AX576" s="66"/>
      <c r="AY576" s="66"/>
      <c r="AZ576" s="66"/>
      <c r="BA576" s="66"/>
      <c r="BB576" s="66"/>
      <c r="BC576" s="66"/>
      <c r="BD576" s="66"/>
      <c r="BE576" s="66"/>
      <c r="BF576" s="66"/>
      <c r="BG576" s="66"/>
      <c r="BH576" s="66"/>
      <c r="BI576" s="66"/>
      <c r="BJ576" s="66"/>
      <c r="BK576" s="66"/>
      <c r="BL576" s="66"/>
      <c r="BM576" s="66"/>
      <c r="BN576" s="66"/>
      <c r="BO576" s="66"/>
      <c r="BP576" s="66"/>
      <c r="BQ576" s="66"/>
      <c r="BR576" s="66"/>
      <c r="BS576" s="66"/>
      <c r="BT576" s="66"/>
      <c r="BU576" s="66"/>
      <c r="BV576" s="66"/>
      <c r="BW576" s="66"/>
      <c r="BX576" s="66"/>
      <c r="BY576" s="66"/>
      <c r="BZ576" s="66"/>
      <c r="CA576" s="66"/>
      <c r="CB576" s="66"/>
      <c r="CC576" s="66"/>
      <c r="CD576" s="66"/>
      <c r="CE576" s="66"/>
      <c r="CF576" s="66"/>
      <c r="CG576" s="66"/>
      <c r="CH576" s="66"/>
      <c r="CI576" s="66"/>
      <c r="CJ576" s="66"/>
      <c r="CK576" s="66"/>
      <c r="CL576" s="66"/>
      <c r="CM576" s="66"/>
      <c r="CN576" s="66"/>
      <c r="CO576" s="66"/>
      <c r="CP576" s="66"/>
      <c r="CQ576" s="66"/>
      <c r="CR576" s="66"/>
      <c r="CS576" s="66"/>
      <c r="CT576" s="66"/>
      <c r="CU576" s="66"/>
      <c r="CV576" s="66"/>
      <c r="CW576" s="66"/>
      <c r="CX576" s="66"/>
      <c r="CY576" s="66"/>
      <c r="CZ576" s="66"/>
      <c r="DA576" s="66"/>
      <c r="DB576" s="66"/>
      <c r="DC576" s="66"/>
      <c r="DD576" s="66"/>
      <c r="DE576" s="66"/>
      <c r="DF576" s="66"/>
      <c r="DG576" s="66"/>
      <c r="DH576" s="66"/>
      <c r="DI576" s="66"/>
      <c r="DJ576" s="66"/>
      <c r="DK576" s="66"/>
      <c r="DL576" s="66"/>
      <c r="DM576" s="66"/>
      <c r="DN576" s="66"/>
      <c r="DO576" s="66"/>
      <c r="DP576" s="66"/>
      <c r="DQ576" s="66"/>
      <c r="DR576" s="66"/>
      <c r="DS576" s="66"/>
      <c r="DT576" s="66"/>
      <c r="DU576" s="66"/>
      <c r="DV576" s="66"/>
      <c r="DW576" s="66"/>
      <c r="DX576" s="66"/>
      <c r="DY576" s="66"/>
      <c r="DZ576" s="66"/>
      <c r="EA576" s="66"/>
      <c r="EB576" s="66"/>
      <c r="EC576" s="66"/>
      <c r="ED576" s="66"/>
      <c r="EE576" s="66"/>
      <c r="EF576" s="66"/>
      <c r="EG576" s="66"/>
      <c r="EH576" s="66"/>
      <c r="EI576" s="66"/>
      <c r="EJ576" s="66"/>
      <c r="EK576" s="66"/>
      <c r="EL576" s="66"/>
      <c r="EM576" s="66"/>
      <c r="EN576" s="66"/>
      <c r="EO576" s="66"/>
      <c r="EP576" s="66"/>
    </row>
    <row r="577">
      <c r="A577" s="66"/>
      <c r="B577" s="66"/>
      <c r="C577" s="66"/>
      <c r="D577" s="66"/>
      <c r="E577" s="66"/>
      <c r="F577" s="66"/>
      <c r="G577" s="159"/>
      <c r="H577" s="159"/>
      <c r="I577" s="66"/>
      <c r="J577" s="160"/>
      <c r="K577" s="161"/>
      <c r="L577" s="161"/>
      <c r="M577" s="162"/>
      <c r="N577" s="162"/>
      <c r="O577" s="161"/>
      <c r="P577" s="161"/>
      <c r="Q577" s="161"/>
      <c r="R577" s="161"/>
      <c r="S577" s="163"/>
      <c r="T577" s="163"/>
      <c r="U577" s="163"/>
      <c r="V577" s="163"/>
      <c r="W577" s="164"/>
      <c r="X577" s="163"/>
      <c r="Y577" s="163"/>
      <c r="Z577" s="163"/>
      <c r="AA577" s="163"/>
      <c r="AB577" s="66"/>
      <c r="AC577" s="66"/>
      <c r="AD577" s="66"/>
      <c r="AE577" s="66"/>
      <c r="AF577" s="66"/>
      <c r="AG577" s="66"/>
      <c r="AH577" s="66"/>
      <c r="AI577" s="66"/>
      <c r="AJ577" s="66"/>
      <c r="AK577" s="66"/>
      <c r="AL577" s="66"/>
      <c r="AM577" s="66"/>
      <c r="AN577" s="66"/>
      <c r="AO577" s="66"/>
      <c r="AP577" s="66"/>
      <c r="AQ577" s="66"/>
      <c r="AR577" s="66"/>
      <c r="AS577" s="66"/>
      <c r="AT577" s="66"/>
      <c r="AU577" s="66"/>
      <c r="AV577" s="66"/>
      <c r="AW577" s="66"/>
      <c r="AX577" s="66"/>
      <c r="AY577" s="66"/>
      <c r="AZ577" s="66"/>
      <c r="BA577" s="66"/>
      <c r="BB577" s="66"/>
      <c r="BC577" s="66"/>
      <c r="BD577" s="66"/>
      <c r="BE577" s="66"/>
      <c r="BF577" s="66"/>
      <c r="BG577" s="66"/>
      <c r="BH577" s="66"/>
      <c r="BI577" s="66"/>
      <c r="BJ577" s="66"/>
      <c r="BK577" s="66"/>
      <c r="BL577" s="66"/>
      <c r="BM577" s="66"/>
      <c r="BN577" s="66"/>
      <c r="BO577" s="66"/>
      <c r="BP577" s="66"/>
      <c r="BQ577" s="66"/>
      <c r="BR577" s="66"/>
      <c r="BS577" s="66"/>
      <c r="BT577" s="66"/>
      <c r="BU577" s="66"/>
      <c r="BV577" s="66"/>
      <c r="BW577" s="66"/>
      <c r="BX577" s="66"/>
      <c r="BY577" s="66"/>
      <c r="BZ577" s="66"/>
      <c r="CA577" s="66"/>
      <c r="CB577" s="66"/>
      <c r="CC577" s="66"/>
      <c r="CD577" s="66"/>
      <c r="CE577" s="66"/>
      <c r="CF577" s="66"/>
      <c r="CG577" s="66"/>
      <c r="CH577" s="66"/>
      <c r="CI577" s="66"/>
      <c r="CJ577" s="66"/>
      <c r="CK577" s="66"/>
      <c r="CL577" s="66"/>
      <c r="CM577" s="66"/>
      <c r="CN577" s="66"/>
      <c r="CO577" s="66"/>
      <c r="CP577" s="66"/>
      <c r="CQ577" s="66"/>
      <c r="CR577" s="66"/>
      <c r="CS577" s="66"/>
      <c r="CT577" s="66"/>
      <c r="CU577" s="66"/>
      <c r="CV577" s="66"/>
      <c r="CW577" s="66"/>
      <c r="CX577" s="66"/>
      <c r="CY577" s="66"/>
      <c r="CZ577" s="66"/>
      <c r="DA577" s="66"/>
      <c r="DB577" s="66"/>
      <c r="DC577" s="66"/>
      <c r="DD577" s="66"/>
      <c r="DE577" s="66"/>
      <c r="DF577" s="66"/>
      <c r="DG577" s="66"/>
      <c r="DH577" s="66"/>
      <c r="DI577" s="66"/>
      <c r="DJ577" s="66"/>
      <c r="DK577" s="66"/>
      <c r="DL577" s="66"/>
      <c r="DM577" s="66"/>
      <c r="DN577" s="66"/>
      <c r="DO577" s="66"/>
      <c r="DP577" s="66"/>
      <c r="DQ577" s="66"/>
      <c r="DR577" s="66"/>
      <c r="DS577" s="66"/>
      <c r="DT577" s="66"/>
      <c r="DU577" s="66"/>
      <c r="DV577" s="66"/>
      <c r="DW577" s="66"/>
      <c r="DX577" s="66"/>
      <c r="DY577" s="66"/>
      <c r="DZ577" s="66"/>
      <c r="EA577" s="66"/>
      <c r="EB577" s="66"/>
      <c r="EC577" s="66"/>
      <c r="ED577" s="66"/>
      <c r="EE577" s="66"/>
      <c r="EF577" s="66"/>
      <c r="EG577" s="66"/>
      <c r="EH577" s="66"/>
      <c r="EI577" s="66"/>
      <c r="EJ577" s="66"/>
      <c r="EK577" s="66"/>
      <c r="EL577" s="66"/>
      <c r="EM577" s="66"/>
      <c r="EN577" s="66"/>
      <c r="EO577" s="66"/>
      <c r="EP577" s="66"/>
    </row>
    <row r="578">
      <c r="A578" s="66"/>
      <c r="B578" s="66"/>
      <c r="C578" s="66"/>
      <c r="D578" s="66"/>
      <c r="E578" s="66"/>
      <c r="F578" s="66"/>
      <c r="G578" s="159"/>
      <c r="H578" s="159"/>
      <c r="I578" s="66"/>
      <c r="J578" s="160"/>
      <c r="K578" s="161"/>
      <c r="L578" s="161"/>
      <c r="M578" s="162"/>
      <c r="N578" s="162"/>
      <c r="O578" s="161"/>
      <c r="P578" s="161"/>
      <c r="Q578" s="161"/>
      <c r="R578" s="161"/>
      <c r="S578" s="163"/>
      <c r="T578" s="163"/>
      <c r="U578" s="163"/>
      <c r="V578" s="163"/>
      <c r="W578" s="164"/>
      <c r="X578" s="163"/>
      <c r="Y578" s="163"/>
      <c r="Z578" s="163"/>
      <c r="AA578" s="163"/>
      <c r="AB578" s="66"/>
      <c r="AC578" s="66"/>
      <c r="AD578" s="66"/>
      <c r="AE578" s="66"/>
      <c r="AF578" s="66"/>
      <c r="AG578" s="66"/>
      <c r="AH578" s="66"/>
      <c r="AI578" s="66"/>
      <c r="AJ578" s="66"/>
      <c r="AK578" s="66"/>
      <c r="AL578" s="66"/>
      <c r="AM578" s="66"/>
      <c r="AN578" s="66"/>
      <c r="AO578" s="66"/>
      <c r="AP578" s="66"/>
      <c r="AQ578" s="66"/>
      <c r="AR578" s="66"/>
      <c r="AS578" s="66"/>
      <c r="AT578" s="66"/>
      <c r="AU578" s="66"/>
      <c r="AV578" s="66"/>
      <c r="AW578" s="66"/>
      <c r="AX578" s="66"/>
      <c r="AY578" s="66"/>
      <c r="AZ578" s="66"/>
      <c r="BA578" s="66"/>
      <c r="BB578" s="66"/>
      <c r="BC578" s="66"/>
      <c r="BD578" s="66"/>
      <c r="BE578" s="66"/>
      <c r="BF578" s="66"/>
      <c r="BG578" s="66"/>
      <c r="BH578" s="66"/>
      <c r="BI578" s="66"/>
      <c r="BJ578" s="66"/>
      <c r="BK578" s="66"/>
      <c r="BL578" s="66"/>
      <c r="BM578" s="66"/>
      <c r="BN578" s="66"/>
      <c r="BO578" s="66"/>
      <c r="BP578" s="66"/>
      <c r="BQ578" s="66"/>
      <c r="BR578" s="66"/>
      <c r="BS578" s="66"/>
      <c r="BT578" s="66"/>
      <c r="BU578" s="66"/>
      <c r="BV578" s="66"/>
      <c r="BW578" s="66"/>
      <c r="BX578" s="66"/>
      <c r="BY578" s="66"/>
      <c r="BZ578" s="66"/>
      <c r="CA578" s="66"/>
      <c r="CB578" s="66"/>
      <c r="CC578" s="66"/>
      <c r="CD578" s="66"/>
      <c r="CE578" s="66"/>
      <c r="CF578" s="66"/>
      <c r="CG578" s="66"/>
      <c r="CH578" s="66"/>
      <c r="CI578" s="66"/>
      <c r="CJ578" s="66"/>
      <c r="CK578" s="66"/>
      <c r="CL578" s="66"/>
      <c r="CM578" s="66"/>
      <c r="CN578" s="66"/>
      <c r="CO578" s="66"/>
      <c r="CP578" s="66"/>
      <c r="CQ578" s="66"/>
      <c r="CR578" s="66"/>
      <c r="CS578" s="66"/>
      <c r="CT578" s="66"/>
      <c r="CU578" s="66"/>
      <c r="CV578" s="66"/>
      <c r="CW578" s="66"/>
      <c r="CX578" s="66"/>
      <c r="CY578" s="66"/>
      <c r="CZ578" s="66"/>
      <c r="DA578" s="66"/>
      <c r="DB578" s="66"/>
      <c r="DC578" s="66"/>
      <c r="DD578" s="66"/>
      <c r="DE578" s="66"/>
      <c r="DF578" s="66"/>
      <c r="DG578" s="66"/>
      <c r="DH578" s="66"/>
      <c r="DI578" s="66"/>
      <c r="DJ578" s="66"/>
      <c r="DK578" s="66"/>
      <c r="DL578" s="66"/>
      <c r="DM578" s="66"/>
      <c r="DN578" s="66"/>
      <c r="DO578" s="66"/>
      <c r="DP578" s="66"/>
      <c r="DQ578" s="66"/>
      <c r="DR578" s="66"/>
      <c r="DS578" s="66"/>
      <c r="DT578" s="66"/>
      <c r="DU578" s="66"/>
      <c r="DV578" s="66"/>
      <c r="DW578" s="66"/>
      <c r="DX578" s="66"/>
      <c r="DY578" s="66"/>
      <c r="DZ578" s="66"/>
      <c r="EA578" s="66"/>
      <c r="EB578" s="66"/>
      <c r="EC578" s="66"/>
      <c r="ED578" s="66"/>
      <c r="EE578" s="66"/>
      <c r="EF578" s="66"/>
      <c r="EG578" s="66"/>
      <c r="EH578" s="66"/>
      <c r="EI578" s="66"/>
      <c r="EJ578" s="66"/>
      <c r="EK578" s="66"/>
      <c r="EL578" s="66"/>
      <c r="EM578" s="66"/>
      <c r="EN578" s="66"/>
      <c r="EO578" s="66"/>
      <c r="EP578" s="66"/>
    </row>
    <row r="579">
      <c r="A579" s="66"/>
      <c r="B579" s="66"/>
      <c r="C579" s="66"/>
      <c r="D579" s="66"/>
      <c r="E579" s="66"/>
      <c r="F579" s="66"/>
      <c r="G579" s="159"/>
      <c r="H579" s="159"/>
      <c r="I579" s="66"/>
      <c r="J579" s="160"/>
      <c r="K579" s="161"/>
      <c r="L579" s="161"/>
      <c r="M579" s="162"/>
      <c r="N579" s="162"/>
      <c r="O579" s="161"/>
      <c r="P579" s="161"/>
      <c r="Q579" s="161"/>
      <c r="R579" s="161"/>
      <c r="S579" s="163"/>
      <c r="T579" s="163"/>
      <c r="U579" s="163"/>
      <c r="V579" s="163"/>
      <c r="W579" s="164"/>
      <c r="X579" s="163"/>
      <c r="Y579" s="163"/>
      <c r="Z579" s="163"/>
      <c r="AA579" s="163"/>
      <c r="AB579" s="66"/>
      <c r="AC579" s="66"/>
      <c r="AD579" s="66"/>
      <c r="AE579" s="66"/>
      <c r="AF579" s="66"/>
      <c r="AG579" s="66"/>
      <c r="AH579" s="66"/>
      <c r="AI579" s="66"/>
      <c r="AJ579" s="66"/>
      <c r="AK579" s="66"/>
      <c r="AL579" s="66"/>
      <c r="AM579" s="66"/>
      <c r="AN579" s="66"/>
      <c r="AO579" s="66"/>
      <c r="AP579" s="66"/>
      <c r="AQ579" s="66"/>
      <c r="AR579" s="66"/>
      <c r="AS579" s="66"/>
      <c r="AT579" s="66"/>
      <c r="AU579" s="66"/>
      <c r="AV579" s="66"/>
      <c r="AW579" s="66"/>
      <c r="AX579" s="66"/>
      <c r="AY579" s="66"/>
      <c r="AZ579" s="66"/>
      <c r="BA579" s="66"/>
      <c r="BB579" s="66"/>
      <c r="BC579" s="66"/>
      <c r="BD579" s="66"/>
      <c r="BE579" s="66"/>
      <c r="BF579" s="66"/>
      <c r="BG579" s="66"/>
      <c r="BH579" s="66"/>
      <c r="BI579" s="66"/>
      <c r="BJ579" s="66"/>
      <c r="BK579" s="66"/>
      <c r="BL579" s="66"/>
      <c r="BM579" s="66"/>
      <c r="BN579" s="66"/>
      <c r="BO579" s="66"/>
      <c r="BP579" s="66"/>
      <c r="BQ579" s="66"/>
      <c r="BR579" s="66"/>
      <c r="BS579" s="66"/>
      <c r="BT579" s="66"/>
      <c r="BU579" s="66"/>
      <c r="BV579" s="66"/>
      <c r="BW579" s="66"/>
      <c r="BX579" s="66"/>
      <c r="BY579" s="66"/>
      <c r="BZ579" s="66"/>
      <c r="CA579" s="66"/>
      <c r="CB579" s="66"/>
      <c r="CC579" s="66"/>
      <c r="CD579" s="66"/>
      <c r="CE579" s="66"/>
      <c r="CF579" s="66"/>
      <c r="CG579" s="66"/>
      <c r="CH579" s="66"/>
      <c r="CI579" s="66"/>
      <c r="CJ579" s="66"/>
      <c r="CK579" s="66"/>
      <c r="CL579" s="66"/>
      <c r="CM579" s="66"/>
      <c r="CN579" s="66"/>
      <c r="CO579" s="66"/>
      <c r="CP579" s="66"/>
      <c r="CQ579" s="66"/>
      <c r="CR579" s="66"/>
      <c r="CS579" s="66"/>
      <c r="CT579" s="66"/>
      <c r="CU579" s="66"/>
      <c r="CV579" s="66"/>
      <c r="CW579" s="66"/>
      <c r="CX579" s="66"/>
      <c r="CY579" s="66"/>
      <c r="CZ579" s="66"/>
      <c r="DA579" s="66"/>
      <c r="DB579" s="66"/>
      <c r="DC579" s="66"/>
      <c r="DD579" s="66"/>
      <c r="DE579" s="66"/>
      <c r="DF579" s="66"/>
      <c r="DG579" s="66"/>
      <c r="DH579" s="66"/>
      <c r="DI579" s="66"/>
      <c r="DJ579" s="66"/>
      <c r="DK579" s="66"/>
      <c r="DL579" s="66"/>
      <c r="DM579" s="66"/>
      <c r="DN579" s="66"/>
      <c r="DO579" s="66"/>
      <c r="DP579" s="66"/>
      <c r="DQ579" s="66"/>
      <c r="DR579" s="66"/>
      <c r="DS579" s="66"/>
      <c r="DT579" s="66"/>
      <c r="DU579" s="66"/>
      <c r="DV579" s="66"/>
      <c r="DW579" s="66"/>
      <c r="DX579" s="66"/>
      <c r="DY579" s="66"/>
      <c r="DZ579" s="66"/>
      <c r="EA579" s="66"/>
      <c r="EB579" s="66"/>
      <c r="EC579" s="66"/>
      <c r="ED579" s="66"/>
      <c r="EE579" s="66"/>
      <c r="EF579" s="66"/>
      <c r="EG579" s="66"/>
      <c r="EH579" s="66"/>
      <c r="EI579" s="66"/>
      <c r="EJ579" s="66"/>
      <c r="EK579" s="66"/>
      <c r="EL579" s="66"/>
      <c r="EM579" s="66"/>
      <c r="EN579" s="66"/>
      <c r="EO579" s="66"/>
      <c r="EP579" s="66"/>
    </row>
    <row r="580">
      <c r="A580" s="66"/>
      <c r="B580" s="66"/>
      <c r="C580" s="66"/>
      <c r="D580" s="66"/>
      <c r="E580" s="66"/>
      <c r="F580" s="66"/>
      <c r="G580" s="159"/>
      <c r="H580" s="159"/>
      <c r="I580" s="66"/>
      <c r="J580" s="160"/>
      <c r="K580" s="161"/>
      <c r="L580" s="161"/>
      <c r="M580" s="162"/>
      <c r="N580" s="162"/>
      <c r="O580" s="161"/>
      <c r="P580" s="161"/>
      <c r="Q580" s="161"/>
      <c r="R580" s="161"/>
      <c r="S580" s="163"/>
      <c r="T580" s="163"/>
      <c r="U580" s="163"/>
      <c r="V580" s="163"/>
      <c r="W580" s="164"/>
      <c r="X580" s="163"/>
      <c r="Y580" s="163"/>
      <c r="Z580" s="163"/>
      <c r="AA580" s="163"/>
      <c r="AB580" s="66"/>
      <c r="AC580" s="66"/>
      <c r="AD580" s="66"/>
      <c r="AE580" s="66"/>
      <c r="AF580" s="66"/>
      <c r="AG580" s="66"/>
      <c r="AH580" s="66"/>
      <c r="AI580" s="66"/>
      <c r="AJ580" s="66"/>
      <c r="AK580" s="66"/>
      <c r="AL580" s="66"/>
      <c r="AM580" s="66"/>
      <c r="AN580" s="66"/>
      <c r="AO580" s="66"/>
      <c r="AP580" s="66"/>
      <c r="AQ580" s="66"/>
      <c r="AR580" s="66"/>
      <c r="AS580" s="66"/>
      <c r="AT580" s="66"/>
      <c r="AU580" s="66"/>
      <c r="AV580" s="66"/>
      <c r="AW580" s="66"/>
      <c r="AX580" s="66"/>
      <c r="AY580" s="66"/>
      <c r="AZ580" s="66"/>
      <c r="BA580" s="66"/>
      <c r="BB580" s="66"/>
      <c r="BC580" s="66"/>
      <c r="BD580" s="66"/>
      <c r="BE580" s="66"/>
      <c r="BF580" s="66"/>
      <c r="BG580" s="66"/>
      <c r="BH580" s="66"/>
      <c r="BI580" s="66"/>
      <c r="BJ580" s="66"/>
      <c r="BK580" s="66"/>
      <c r="BL580" s="66"/>
      <c r="BM580" s="66"/>
      <c r="BN580" s="66"/>
      <c r="BO580" s="66"/>
      <c r="BP580" s="66"/>
      <c r="BQ580" s="66"/>
      <c r="BR580" s="66"/>
      <c r="BS580" s="66"/>
      <c r="BT580" s="66"/>
      <c r="BU580" s="66"/>
      <c r="BV580" s="66"/>
      <c r="BW580" s="66"/>
      <c r="BX580" s="66"/>
      <c r="BY580" s="66"/>
      <c r="BZ580" s="66"/>
      <c r="CA580" s="66"/>
      <c r="CB580" s="66"/>
      <c r="CC580" s="66"/>
      <c r="CD580" s="66"/>
      <c r="CE580" s="66"/>
      <c r="CF580" s="66"/>
      <c r="CG580" s="66"/>
      <c r="CH580" s="66"/>
      <c r="CI580" s="66"/>
      <c r="CJ580" s="66"/>
      <c r="CK580" s="66"/>
      <c r="CL580" s="66"/>
      <c r="CM580" s="66"/>
      <c r="CN580" s="66"/>
      <c r="CO580" s="66"/>
      <c r="CP580" s="66"/>
      <c r="CQ580" s="66"/>
      <c r="CR580" s="66"/>
      <c r="CS580" s="66"/>
      <c r="CT580" s="66"/>
      <c r="CU580" s="66"/>
      <c r="CV580" s="66"/>
      <c r="CW580" s="66"/>
      <c r="CX580" s="66"/>
      <c r="CY580" s="66"/>
      <c r="CZ580" s="66"/>
      <c r="DA580" s="66"/>
      <c r="DB580" s="66"/>
      <c r="DC580" s="66"/>
      <c r="DD580" s="66"/>
      <c r="DE580" s="66"/>
      <c r="DF580" s="66"/>
      <c r="DG580" s="66"/>
      <c r="DH580" s="66"/>
      <c r="DI580" s="66"/>
      <c r="DJ580" s="66"/>
      <c r="DK580" s="66"/>
      <c r="DL580" s="66"/>
      <c r="DM580" s="66"/>
      <c r="DN580" s="66"/>
      <c r="DO580" s="66"/>
      <c r="DP580" s="66"/>
      <c r="DQ580" s="66"/>
      <c r="DR580" s="66"/>
      <c r="DS580" s="66"/>
      <c r="DT580" s="66"/>
      <c r="DU580" s="66"/>
      <c r="DV580" s="66"/>
      <c r="DW580" s="66"/>
      <c r="DX580" s="66"/>
      <c r="DY580" s="66"/>
      <c r="DZ580" s="66"/>
      <c r="EA580" s="66"/>
      <c r="EB580" s="66"/>
      <c r="EC580" s="66"/>
      <c r="ED580" s="66"/>
      <c r="EE580" s="66"/>
      <c r="EF580" s="66"/>
      <c r="EG580" s="66"/>
      <c r="EH580" s="66"/>
      <c r="EI580" s="66"/>
      <c r="EJ580" s="66"/>
      <c r="EK580" s="66"/>
      <c r="EL580" s="66"/>
      <c r="EM580" s="66"/>
      <c r="EN580" s="66"/>
      <c r="EO580" s="66"/>
      <c r="EP580" s="66"/>
    </row>
    <row r="581">
      <c r="A581" s="66"/>
      <c r="B581" s="66"/>
      <c r="C581" s="66"/>
      <c r="D581" s="66"/>
      <c r="E581" s="66"/>
      <c r="F581" s="66"/>
      <c r="G581" s="159"/>
      <c r="H581" s="159"/>
      <c r="I581" s="66"/>
      <c r="J581" s="160"/>
      <c r="K581" s="161"/>
      <c r="L581" s="161"/>
      <c r="M581" s="162"/>
      <c r="N581" s="162"/>
      <c r="O581" s="161"/>
      <c r="P581" s="161"/>
      <c r="Q581" s="161"/>
      <c r="R581" s="161"/>
      <c r="S581" s="163"/>
      <c r="T581" s="163"/>
      <c r="U581" s="163"/>
      <c r="V581" s="163"/>
      <c r="W581" s="164"/>
      <c r="X581" s="163"/>
      <c r="Y581" s="163"/>
      <c r="Z581" s="163"/>
      <c r="AA581" s="163"/>
      <c r="AB581" s="66"/>
      <c r="AC581" s="66"/>
      <c r="AD581" s="66"/>
      <c r="AE581" s="66"/>
      <c r="AF581" s="66"/>
      <c r="AG581" s="66"/>
      <c r="AH581" s="66"/>
      <c r="AI581" s="66"/>
      <c r="AJ581" s="66"/>
      <c r="AK581" s="66"/>
      <c r="AL581" s="66"/>
      <c r="AM581" s="66"/>
      <c r="AN581" s="66"/>
      <c r="AO581" s="66"/>
      <c r="AP581" s="66"/>
      <c r="AQ581" s="66"/>
      <c r="AR581" s="66"/>
      <c r="AS581" s="66"/>
      <c r="AT581" s="66"/>
      <c r="AU581" s="66"/>
      <c r="AV581" s="66"/>
      <c r="AW581" s="66"/>
      <c r="AX581" s="66"/>
      <c r="AY581" s="66"/>
      <c r="AZ581" s="66"/>
      <c r="BA581" s="66"/>
      <c r="BB581" s="66"/>
      <c r="BC581" s="66"/>
      <c r="BD581" s="66"/>
      <c r="BE581" s="66"/>
      <c r="BF581" s="66"/>
      <c r="BG581" s="66"/>
      <c r="BH581" s="66"/>
      <c r="BI581" s="66"/>
      <c r="BJ581" s="66"/>
      <c r="BK581" s="66"/>
      <c r="BL581" s="66"/>
      <c r="BM581" s="66"/>
      <c r="BN581" s="66"/>
      <c r="BO581" s="66"/>
      <c r="BP581" s="66"/>
      <c r="BQ581" s="66"/>
      <c r="BR581" s="66"/>
      <c r="BS581" s="66"/>
      <c r="BT581" s="66"/>
      <c r="BU581" s="66"/>
      <c r="BV581" s="66"/>
      <c r="BW581" s="66"/>
      <c r="BX581" s="66"/>
      <c r="BY581" s="66"/>
      <c r="BZ581" s="66"/>
      <c r="CA581" s="66"/>
      <c r="CB581" s="66"/>
      <c r="CC581" s="66"/>
      <c r="CD581" s="66"/>
      <c r="CE581" s="66"/>
      <c r="CF581" s="66"/>
      <c r="CG581" s="66"/>
      <c r="CH581" s="66"/>
      <c r="CI581" s="66"/>
      <c r="CJ581" s="66"/>
      <c r="CK581" s="66"/>
      <c r="CL581" s="66"/>
      <c r="CM581" s="66"/>
      <c r="CN581" s="66"/>
      <c r="CO581" s="66"/>
      <c r="CP581" s="66"/>
      <c r="CQ581" s="66"/>
      <c r="CR581" s="66"/>
      <c r="CS581" s="66"/>
      <c r="CT581" s="66"/>
      <c r="CU581" s="66"/>
      <c r="CV581" s="66"/>
      <c r="CW581" s="66"/>
      <c r="CX581" s="66"/>
      <c r="CY581" s="66"/>
      <c r="CZ581" s="66"/>
      <c r="DA581" s="66"/>
      <c r="DB581" s="66"/>
      <c r="DC581" s="66"/>
      <c r="DD581" s="66"/>
      <c r="DE581" s="66"/>
      <c r="DF581" s="66"/>
      <c r="DG581" s="66"/>
      <c r="DH581" s="66"/>
      <c r="DI581" s="66"/>
      <c r="DJ581" s="66"/>
      <c r="DK581" s="66"/>
      <c r="DL581" s="66"/>
      <c r="DM581" s="66"/>
      <c r="DN581" s="66"/>
      <c r="DO581" s="66"/>
      <c r="DP581" s="66"/>
      <c r="DQ581" s="66"/>
      <c r="DR581" s="66"/>
      <c r="DS581" s="66"/>
      <c r="DT581" s="66"/>
      <c r="DU581" s="66"/>
      <c r="DV581" s="66"/>
      <c r="DW581" s="66"/>
      <c r="DX581" s="66"/>
      <c r="DY581" s="66"/>
      <c r="DZ581" s="66"/>
      <c r="EA581" s="66"/>
      <c r="EB581" s="66"/>
      <c r="EC581" s="66"/>
      <c r="ED581" s="66"/>
      <c r="EE581" s="66"/>
      <c r="EF581" s="66"/>
      <c r="EG581" s="66"/>
      <c r="EH581" s="66"/>
      <c r="EI581" s="66"/>
      <c r="EJ581" s="66"/>
      <c r="EK581" s="66"/>
      <c r="EL581" s="66"/>
      <c r="EM581" s="66"/>
      <c r="EN581" s="66"/>
      <c r="EO581" s="66"/>
      <c r="EP581" s="66"/>
    </row>
    <row r="582">
      <c r="A582" s="66"/>
      <c r="B582" s="66"/>
      <c r="C582" s="66"/>
      <c r="D582" s="66"/>
      <c r="E582" s="66"/>
      <c r="F582" s="66"/>
      <c r="G582" s="159"/>
      <c r="H582" s="159"/>
      <c r="I582" s="66"/>
      <c r="J582" s="160"/>
      <c r="K582" s="161"/>
      <c r="L582" s="161"/>
      <c r="M582" s="162"/>
      <c r="N582" s="162"/>
      <c r="O582" s="161"/>
      <c r="P582" s="161"/>
      <c r="Q582" s="161"/>
      <c r="R582" s="161"/>
      <c r="S582" s="163"/>
      <c r="T582" s="163"/>
      <c r="U582" s="163"/>
      <c r="V582" s="163"/>
      <c r="W582" s="164"/>
      <c r="X582" s="163"/>
      <c r="Y582" s="163"/>
      <c r="Z582" s="163"/>
      <c r="AA582" s="163"/>
      <c r="AB582" s="66"/>
      <c r="AC582" s="66"/>
      <c r="AD582" s="66"/>
      <c r="AE582" s="66"/>
      <c r="AF582" s="66"/>
      <c r="AG582" s="66"/>
      <c r="AH582" s="66"/>
      <c r="AI582" s="66"/>
      <c r="AJ582" s="66"/>
      <c r="AK582" s="66"/>
      <c r="AL582" s="66"/>
      <c r="AM582" s="66"/>
      <c r="AN582" s="66"/>
      <c r="AO582" s="66"/>
      <c r="AP582" s="66"/>
      <c r="AQ582" s="66"/>
      <c r="AR582" s="66"/>
      <c r="AS582" s="66"/>
      <c r="AT582" s="66"/>
      <c r="AU582" s="66"/>
      <c r="AV582" s="66"/>
      <c r="AW582" s="66"/>
      <c r="AX582" s="66"/>
      <c r="AY582" s="66"/>
      <c r="AZ582" s="66"/>
      <c r="BA582" s="66"/>
      <c r="BB582" s="66"/>
      <c r="BC582" s="66"/>
      <c r="BD582" s="66"/>
      <c r="BE582" s="66"/>
      <c r="BF582" s="66"/>
      <c r="BG582" s="66"/>
      <c r="BH582" s="66"/>
      <c r="BI582" s="66"/>
      <c r="BJ582" s="66"/>
      <c r="BK582" s="66"/>
      <c r="BL582" s="66"/>
      <c r="BM582" s="66"/>
      <c r="BN582" s="66"/>
      <c r="BO582" s="66"/>
      <c r="BP582" s="66"/>
      <c r="BQ582" s="66"/>
      <c r="BR582" s="66"/>
      <c r="BS582" s="66"/>
      <c r="BT582" s="66"/>
      <c r="BU582" s="66"/>
      <c r="BV582" s="66"/>
      <c r="BW582" s="66"/>
      <c r="BX582" s="66"/>
      <c r="BY582" s="66"/>
      <c r="BZ582" s="66"/>
      <c r="CA582" s="66"/>
      <c r="CB582" s="66"/>
      <c r="CC582" s="66"/>
      <c r="CD582" s="66"/>
      <c r="CE582" s="66"/>
      <c r="CF582" s="66"/>
      <c r="CG582" s="66"/>
      <c r="CH582" s="66"/>
      <c r="CI582" s="66"/>
      <c r="CJ582" s="66"/>
      <c r="CK582" s="66"/>
      <c r="CL582" s="66"/>
      <c r="CM582" s="66"/>
      <c r="CN582" s="66"/>
      <c r="CO582" s="66"/>
      <c r="CP582" s="66"/>
      <c r="CQ582" s="66"/>
      <c r="CR582" s="66"/>
      <c r="CS582" s="66"/>
      <c r="CT582" s="66"/>
      <c r="CU582" s="66"/>
      <c r="CV582" s="66"/>
      <c r="CW582" s="66"/>
      <c r="CX582" s="66"/>
      <c r="CY582" s="66"/>
      <c r="CZ582" s="66"/>
      <c r="DA582" s="66"/>
      <c r="DB582" s="66"/>
      <c r="DC582" s="66"/>
      <c r="DD582" s="66"/>
      <c r="DE582" s="66"/>
      <c r="DF582" s="66"/>
      <c r="DG582" s="66"/>
      <c r="DH582" s="66"/>
      <c r="DI582" s="66"/>
      <c r="DJ582" s="66"/>
      <c r="DK582" s="66"/>
      <c r="DL582" s="66"/>
      <c r="DM582" s="66"/>
      <c r="DN582" s="66"/>
      <c r="DO582" s="66"/>
      <c r="DP582" s="66"/>
      <c r="DQ582" s="66"/>
      <c r="DR582" s="66"/>
      <c r="DS582" s="66"/>
      <c r="DT582" s="66"/>
      <c r="DU582" s="66"/>
      <c r="DV582" s="66"/>
      <c r="DW582" s="66"/>
      <c r="DX582" s="66"/>
      <c r="DY582" s="66"/>
      <c r="DZ582" s="66"/>
      <c r="EA582" s="66"/>
      <c r="EB582" s="66"/>
      <c r="EC582" s="66"/>
      <c r="ED582" s="66"/>
      <c r="EE582" s="66"/>
      <c r="EF582" s="66"/>
      <c r="EG582" s="66"/>
      <c r="EH582" s="66"/>
      <c r="EI582" s="66"/>
      <c r="EJ582" s="66"/>
      <c r="EK582" s="66"/>
      <c r="EL582" s="66"/>
      <c r="EM582" s="66"/>
      <c r="EN582" s="66"/>
      <c r="EO582" s="66"/>
      <c r="EP582" s="66"/>
    </row>
    <row r="583">
      <c r="A583" s="66"/>
      <c r="B583" s="66"/>
      <c r="C583" s="66"/>
      <c r="D583" s="66"/>
      <c r="E583" s="66"/>
      <c r="F583" s="66"/>
      <c r="G583" s="159"/>
      <c r="H583" s="159"/>
      <c r="I583" s="66"/>
      <c r="J583" s="160"/>
      <c r="K583" s="161"/>
      <c r="L583" s="161"/>
      <c r="M583" s="162"/>
      <c r="N583" s="162"/>
      <c r="O583" s="161"/>
      <c r="P583" s="161"/>
      <c r="Q583" s="161"/>
      <c r="R583" s="161"/>
      <c r="S583" s="163"/>
      <c r="T583" s="163"/>
      <c r="U583" s="163"/>
      <c r="V583" s="163"/>
      <c r="W583" s="164"/>
      <c r="X583" s="163"/>
      <c r="Y583" s="163"/>
      <c r="Z583" s="163"/>
      <c r="AA583" s="163"/>
      <c r="AB583" s="66"/>
      <c r="AC583" s="66"/>
      <c r="AD583" s="66"/>
      <c r="AE583" s="66"/>
      <c r="AF583" s="66"/>
      <c r="AG583" s="66"/>
      <c r="AH583" s="66"/>
      <c r="AI583" s="66"/>
      <c r="AJ583" s="66"/>
      <c r="AK583" s="66"/>
      <c r="AL583" s="66"/>
      <c r="AM583" s="66"/>
      <c r="AN583" s="66"/>
      <c r="AO583" s="66"/>
      <c r="AP583" s="66"/>
      <c r="AQ583" s="66"/>
      <c r="AR583" s="66"/>
      <c r="AS583" s="66"/>
      <c r="AT583" s="66"/>
      <c r="AU583" s="66"/>
      <c r="AV583" s="66"/>
      <c r="AW583" s="66"/>
      <c r="AX583" s="66"/>
      <c r="AY583" s="66"/>
      <c r="AZ583" s="66"/>
      <c r="BA583" s="66"/>
      <c r="BB583" s="66"/>
      <c r="BC583" s="66"/>
      <c r="BD583" s="66"/>
      <c r="BE583" s="66"/>
      <c r="BF583" s="66"/>
      <c r="BG583" s="66"/>
      <c r="BH583" s="66"/>
      <c r="BI583" s="66"/>
      <c r="BJ583" s="66"/>
      <c r="BK583" s="66"/>
      <c r="BL583" s="66"/>
      <c r="BM583" s="66"/>
      <c r="BN583" s="66"/>
      <c r="BO583" s="66"/>
      <c r="BP583" s="66"/>
      <c r="BQ583" s="66"/>
      <c r="BR583" s="66"/>
      <c r="BS583" s="66"/>
      <c r="BT583" s="66"/>
      <c r="BU583" s="66"/>
      <c r="BV583" s="66"/>
      <c r="BW583" s="66"/>
      <c r="BX583" s="66"/>
      <c r="BY583" s="66"/>
      <c r="BZ583" s="66"/>
      <c r="CA583" s="66"/>
      <c r="CB583" s="66"/>
      <c r="CC583" s="66"/>
      <c r="CD583" s="66"/>
      <c r="CE583" s="66"/>
      <c r="CF583" s="66"/>
      <c r="CG583" s="66"/>
      <c r="CH583" s="66"/>
      <c r="CI583" s="66"/>
      <c r="CJ583" s="66"/>
      <c r="CK583" s="66"/>
      <c r="CL583" s="66"/>
      <c r="CM583" s="66"/>
      <c r="CN583" s="66"/>
      <c r="CO583" s="66"/>
      <c r="CP583" s="66"/>
      <c r="CQ583" s="66"/>
      <c r="CR583" s="66"/>
      <c r="CS583" s="66"/>
      <c r="CT583" s="66"/>
      <c r="CU583" s="66"/>
      <c r="CV583" s="66"/>
      <c r="CW583" s="66"/>
      <c r="CX583" s="66"/>
      <c r="CY583" s="66"/>
      <c r="CZ583" s="66"/>
      <c r="DA583" s="66"/>
      <c r="DB583" s="66"/>
      <c r="DC583" s="66"/>
      <c r="DD583" s="66"/>
      <c r="DE583" s="66"/>
      <c r="DF583" s="66"/>
      <c r="DG583" s="66"/>
      <c r="DH583" s="66"/>
      <c r="DI583" s="66"/>
      <c r="DJ583" s="66"/>
      <c r="DK583" s="66"/>
      <c r="DL583" s="66"/>
      <c r="DM583" s="66"/>
      <c r="DN583" s="66"/>
      <c r="DO583" s="66"/>
      <c r="DP583" s="66"/>
      <c r="DQ583" s="66"/>
      <c r="DR583" s="66"/>
      <c r="DS583" s="66"/>
      <c r="DT583" s="66"/>
      <c r="DU583" s="66"/>
      <c r="DV583" s="66"/>
      <c r="DW583" s="66"/>
      <c r="DX583" s="66"/>
      <c r="DY583" s="66"/>
      <c r="DZ583" s="66"/>
      <c r="EA583" s="66"/>
      <c r="EB583" s="66"/>
      <c r="EC583" s="66"/>
      <c r="ED583" s="66"/>
      <c r="EE583" s="66"/>
      <c r="EF583" s="66"/>
      <c r="EG583" s="66"/>
      <c r="EH583" s="66"/>
      <c r="EI583" s="66"/>
      <c r="EJ583" s="66"/>
      <c r="EK583" s="66"/>
      <c r="EL583" s="66"/>
      <c r="EM583" s="66"/>
      <c r="EN583" s="66"/>
      <c r="EO583" s="66"/>
      <c r="EP583" s="66"/>
    </row>
    <row r="584">
      <c r="A584" s="66"/>
      <c r="B584" s="66"/>
      <c r="C584" s="66"/>
      <c r="D584" s="66"/>
      <c r="E584" s="66"/>
      <c r="F584" s="66"/>
      <c r="G584" s="159"/>
      <c r="H584" s="159"/>
      <c r="I584" s="66"/>
      <c r="J584" s="160"/>
      <c r="K584" s="161"/>
      <c r="L584" s="161"/>
      <c r="M584" s="162"/>
      <c r="N584" s="162"/>
      <c r="O584" s="161"/>
      <c r="P584" s="161"/>
      <c r="Q584" s="161"/>
      <c r="R584" s="161"/>
      <c r="S584" s="163"/>
      <c r="T584" s="163"/>
      <c r="U584" s="163"/>
      <c r="V584" s="163"/>
      <c r="W584" s="164"/>
      <c r="X584" s="163"/>
      <c r="Y584" s="163"/>
      <c r="Z584" s="163"/>
      <c r="AA584" s="163"/>
      <c r="AB584" s="66"/>
      <c r="AC584" s="66"/>
      <c r="AD584" s="66"/>
      <c r="AE584" s="66"/>
      <c r="AF584" s="66"/>
      <c r="AG584" s="66"/>
      <c r="AH584" s="66"/>
      <c r="AI584" s="66"/>
      <c r="AJ584" s="66"/>
      <c r="AK584" s="66"/>
      <c r="AL584" s="66"/>
      <c r="AM584" s="66"/>
      <c r="AN584" s="66"/>
      <c r="AO584" s="66"/>
      <c r="AP584" s="66"/>
      <c r="AQ584" s="66"/>
      <c r="AR584" s="66"/>
      <c r="AS584" s="66"/>
      <c r="AT584" s="66"/>
      <c r="AU584" s="66"/>
      <c r="AV584" s="66"/>
      <c r="AW584" s="66"/>
      <c r="AX584" s="66"/>
      <c r="AY584" s="66"/>
      <c r="AZ584" s="66"/>
      <c r="BA584" s="66"/>
      <c r="BB584" s="66"/>
      <c r="BC584" s="66"/>
      <c r="BD584" s="66"/>
      <c r="BE584" s="66"/>
      <c r="BF584" s="66"/>
      <c r="BG584" s="66"/>
      <c r="BH584" s="66"/>
      <c r="BI584" s="66"/>
      <c r="BJ584" s="66"/>
      <c r="BK584" s="66"/>
      <c r="BL584" s="66"/>
      <c r="BM584" s="66"/>
      <c r="BN584" s="66"/>
      <c r="BO584" s="66"/>
      <c r="BP584" s="66"/>
      <c r="BQ584" s="66"/>
      <c r="BR584" s="66"/>
      <c r="BS584" s="66"/>
      <c r="BT584" s="66"/>
      <c r="BU584" s="66"/>
      <c r="BV584" s="66"/>
      <c r="BW584" s="66"/>
      <c r="BX584" s="66"/>
      <c r="BY584" s="66"/>
      <c r="BZ584" s="66"/>
      <c r="CA584" s="66"/>
      <c r="CB584" s="66"/>
      <c r="CC584" s="66"/>
      <c r="CD584" s="66"/>
      <c r="CE584" s="66"/>
      <c r="CF584" s="66"/>
      <c r="CG584" s="66"/>
      <c r="CH584" s="66"/>
      <c r="CI584" s="66"/>
      <c r="CJ584" s="66"/>
      <c r="CK584" s="66"/>
      <c r="CL584" s="66"/>
      <c r="CM584" s="66"/>
      <c r="CN584" s="66"/>
      <c r="CO584" s="66"/>
      <c r="CP584" s="66"/>
      <c r="CQ584" s="66"/>
      <c r="CR584" s="66"/>
      <c r="CS584" s="66"/>
      <c r="CT584" s="66"/>
      <c r="CU584" s="66"/>
      <c r="CV584" s="66"/>
      <c r="CW584" s="66"/>
      <c r="CX584" s="66"/>
      <c r="CY584" s="66"/>
      <c r="CZ584" s="66"/>
      <c r="DA584" s="66"/>
      <c r="DB584" s="66"/>
      <c r="DC584" s="66"/>
      <c r="DD584" s="66"/>
      <c r="DE584" s="66"/>
      <c r="DF584" s="66"/>
      <c r="DG584" s="66"/>
      <c r="DH584" s="66"/>
      <c r="DI584" s="66"/>
      <c r="DJ584" s="66"/>
      <c r="DK584" s="66"/>
      <c r="DL584" s="66"/>
      <c r="DM584" s="66"/>
      <c r="DN584" s="66"/>
      <c r="DO584" s="66"/>
      <c r="DP584" s="66"/>
      <c r="DQ584" s="66"/>
      <c r="DR584" s="66"/>
      <c r="DS584" s="66"/>
      <c r="DT584" s="66"/>
      <c r="DU584" s="66"/>
      <c r="DV584" s="66"/>
      <c r="DW584" s="66"/>
      <c r="DX584" s="66"/>
      <c r="DY584" s="66"/>
      <c r="DZ584" s="66"/>
      <c r="EA584" s="66"/>
      <c r="EB584" s="66"/>
      <c r="EC584" s="66"/>
      <c r="ED584" s="66"/>
      <c r="EE584" s="66"/>
      <c r="EF584" s="66"/>
      <c r="EG584" s="66"/>
      <c r="EH584" s="66"/>
      <c r="EI584" s="66"/>
      <c r="EJ584" s="66"/>
      <c r="EK584" s="66"/>
      <c r="EL584" s="66"/>
      <c r="EM584" s="66"/>
      <c r="EN584" s="66"/>
      <c r="EO584" s="66"/>
      <c r="EP584" s="66"/>
    </row>
    <row r="585">
      <c r="A585" s="66"/>
      <c r="B585" s="66"/>
      <c r="C585" s="66"/>
      <c r="D585" s="66"/>
      <c r="E585" s="66"/>
      <c r="F585" s="66"/>
      <c r="G585" s="159"/>
      <c r="H585" s="159"/>
      <c r="I585" s="66"/>
      <c r="J585" s="160"/>
      <c r="K585" s="161"/>
      <c r="L585" s="161"/>
      <c r="M585" s="162"/>
      <c r="N585" s="162"/>
      <c r="O585" s="161"/>
      <c r="P585" s="161"/>
      <c r="Q585" s="161"/>
      <c r="R585" s="161"/>
      <c r="S585" s="163"/>
      <c r="T585" s="163"/>
      <c r="U585" s="163"/>
      <c r="V585" s="163"/>
      <c r="W585" s="164"/>
      <c r="X585" s="163"/>
      <c r="Y585" s="163"/>
      <c r="Z585" s="163"/>
      <c r="AA585" s="163"/>
      <c r="AB585" s="66"/>
      <c r="AC585" s="66"/>
      <c r="AD585" s="66"/>
      <c r="AE585" s="66"/>
      <c r="AF585" s="66"/>
      <c r="AG585" s="66"/>
      <c r="AH585" s="66"/>
      <c r="AI585" s="66"/>
      <c r="AJ585" s="66"/>
      <c r="AK585" s="66"/>
      <c r="AL585" s="66"/>
      <c r="AM585" s="66"/>
      <c r="AN585" s="66"/>
      <c r="AO585" s="66"/>
      <c r="AP585" s="66"/>
      <c r="AQ585" s="66"/>
      <c r="AR585" s="66"/>
      <c r="AS585" s="66"/>
      <c r="AT585" s="66"/>
      <c r="AU585" s="66"/>
      <c r="AV585" s="66"/>
      <c r="AW585" s="66"/>
      <c r="AX585" s="66"/>
      <c r="AY585" s="66"/>
      <c r="AZ585" s="66"/>
      <c r="BA585" s="66"/>
      <c r="BB585" s="66"/>
      <c r="BC585" s="66"/>
      <c r="BD585" s="66"/>
      <c r="BE585" s="66"/>
      <c r="BF585" s="66"/>
      <c r="BG585" s="66"/>
      <c r="BH585" s="66"/>
      <c r="BI585" s="66"/>
      <c r="BJ585" s="66"/>
      <c r="BK585" s="66"/>
      <c r="BL585" s="66"/>
      <c r="BM585" s="66"/>
      <c r="BN585" s="66"/>
      <c r="BO585" s="66"/>
      <c r="BP585" s="66"/>
      <c r="BQ585" s="66"/>
      <c r="BR585" s="66"/>
      <c r="BS585" s="66"/>
      <c r="BT585" s="66"/>
      <c r="BU585" s="66"/>
      <c r="BV585" s="66"/>
      <c r="BW585" s="66"/>
      <c r="BX585" s="66"/>
      <c r="BY585" s="66"/>
      <c r="BZ585" s="66"/>
      <c r="CA585" s="66"/>
      <c r="CB585" s="66"/>
      <c r="CC585" s="66"/>
      <c r="CD585" s="66"/>
      <c r="CE585" s="66"/>
      <c r="CF585" s="66"/>
      <c r="CG585" s="66"/>
      <c r="CH585" s="66"/>
      <c r="CI585" s="66"/>
      <c r="CJ585" s="66"/>
      <c r="CK585" s="66"/>
      <c r="CL585" s="66"/>
      <c r="CM585" s="66"/>
      <c r="CN585" s="66"/>
      <c r="CO585" s="66"/>
      <c r="CP585" s="66"/>
      <c r="CQ585" s="66"/>
      <c r="CR585" s="66"/>
      <c r="CS585" s="66"/>
      <c r="CT585" s="66"/>
      <c r="CU585" s="66"/>
      <c r="CV585" s="66"/>
      <c r="CW585" s="66"/>
      <c r="CX585" s="66"/>
      <c r="CY585" s="66"/>
      <c r="CZ585" s="66"/>
      <c r="DA585" s="66"/>
      <c r="DB585" s="66"/>
      <c r="DC585" s="66"/>
      <c r="DD585" s="66"/>
      <c r="DE585" s="66"/>
      <c r="DF585" s="66"/>
      <c r="DG585" s="66"/>
      <c r="DH585" s="66"/>
      <c r="DI585" s="66"/>
      <c r="DJ585" s="66"/>
      <c r="DK585" s="66"/>
      <c r="DL585" s="66"/>
      <c r="DM585" s="66"/>
      <c r="DN585" s="66"/>
      <c r="DO585" s="66"/>
      <c r="DP585" s="66"/>
      <c r="DQ585" s="66"/>
      <c r="DR585" s="66"/>
      <c r="DS585" s="66"/>
      <c r="DT585" s="66"/>
      <c r="DU585" s="66"/>
      <c r="DV585" s="66"/>
      <c r="DW585" s="66"/>
      <c r="DX585" s="66"/>
      <c r="DY585" s="66"/>
      <c r="DZ585" s="66"/>
      <c r="EA585" s="66"/>
      <c r="EB585" s="66"/>
      <c r="EC585" s="66"/>
      <c r="ED585" s="66"/>
      <c r="EE585" s="66"/>
      <c r="EF585" s="66"/>
      <c r="EG585" s="66"/>
      <c r="EH585" s="66"/>
      <c r="EI585" s="66"/>
      <c r="EJ585" s="66"/>
      <c r="EK585" s="66"/>
      <c r="EL585" s="66"/>
      <c r="EM585" s="66"/>
      <c r="EN585" s="66"/>
      <c r="EO585" s="66"/>
      <c r="EP585" s="66"/>
    </row>
    <row r="586">
      <c r="A586" s="66"/>
      <c r="B586" s="66"/>
      <c r="C586" s="66"/>
      <c r="D586" s="66"/>
      <c r="E586" s="66"/>
      <c r="F586" s="66"/>
      <c r="G586" s="159"/>
      <c r="H586" s="159"/>
      <c r="I586" s="66"/>
      <c r="J586" s="160"/>
      <c r="K586" s="161"/>
      <c r="L586" s="161"/>
      <c r="M586" s="162"/>
      <c r="N586" s="162"/>
      <c r="O586" s="161"/>
      <c r="P586" s="161"/>
      <c r="Q586" s="161"/>
      <c r="R586" s="161"/>
      <c r="S586" s="163"/>
      <c r="T586" s="163"/>
      <c r="U586" s="163"/>
      <c r="V586" s="163"/>
      <c r="W586" s="164"/>
      <c r="X586" s="163"/>
      <c r="Y586" s="163"/>
      <c r="Z586" s="163"/>
      <c r="AA586" s="163"/>
      <c r="AB586" s="66"/>
      <c r="AC586" s="66"/>
      <c r="AD586" s="66"/>
      <c r="AE586" s="66"/>
      <c r="AF586" s="66"/>
      <c r="AG586" s="66"/>
      <c r="AH586" s="66"/>
      <c r="AI586" s="66"/>
      <c r="AJ586" s="66"/>
      <c r="AK586" s="66"/>
      <c r="AL586" s="66"/>
      <c r="AM586" s="66"/>
      <c r="AN586" s="66"/>
      <c r="AO586" s="66"/>
      <c r="AP586" s="66"/>
      <c r="AQ586" s="66"/>
      <c r="AR586" s="66"/>
      <c r="AS586" s="66"/>
      <c r="AT586" s="66"/>
      <c r="AU586" s="66"/>
      <c r="AV586" s="66"/>
      <c r="AW586" s="66"/>
      <c r="AX586" s="66"/>
      <c r="AY586" s="66"/>
      <c r="AZ586" s="66"/>
      <c r="BA586" s="66"/>
      <c r="BB586" s="66"/>
      <c r="BC586" s="66"/>
      <c r="BD586" s="66"/>
      <c r="BE586" s="66"/>
      <c r="BF586" s="66"/>
      <c r="BG586" s="66"/>
      <c r="BH586" s="66"/>
      <c r="BI586" s="66"/>
      <c r="BJ586" s="66"/>
      <c r="BK586" s="66"/>
      <c r="BL586" s="66"/>
      <c r="BM586" s="66"/>
      <c r="BN586" s="66"/>
      <c r="BO586" s="66"/>
      <c r="BP586" s="66"/>
      <c r="BQ586" s="66"/>
      <c r="BR586" s="66"/>
      <c r="BS586" s="66"/>
      <c r="BT586" s="66"/>
      <c r="BU586" s="66"/>
      <c r="BV586" s="66"/>
      <c r="BW586" s="66"/>
      <c r="BX586" s="66"/>
      <c r="BY586" s="66"/>
      <c r="BZ586" s="66"/>
      <c r="CA586" s="66"/>
      <c r="CB586" s="66"/>
      <c r="CC586" s="66"/>
      <c r="CD586" s="66"/>
      <c r="CE586" s="66"/>
      <c r="CF586" s="66"/>
      <c r="CG586" s="66"/>
      <c r="CH586" s="66"/>
      <c r="CI586" s="66"/>
      <c r="CJ586" s="66"/>
      <c r="CK586" s="66"/>
      <c r="CL586" s="66"/>
      <c r="CM586" s="66"/>
      <c r="CN586" s="66"/>
      <c r="CO586" s="66"/>
      <c r="CP586" s="66"/>
      <c r="CQ586" s="66"/>
      <c r="CR586" s="66"/>
      <c r="CS586" s="66"/>
      <c r="CT586" s="66"/>
      <c r="CU586" s="66"/>
      <c r="CV586" s="66"/>
      <c r="CW586" s="66"/>
      <c r="CX586" s="66"/>
      <c r="CY586" s="66"/>
      <c r="CZ586" s="66"/>
      <c r="DA586" s="66"/>
      <c r="DB586" s="66"/>
      <c r="DC586" s="66"/>
      <c r="DD586" s="66"/>
      <c r="DE586" s="66"/>
      <c r="DF586" s="66"/>
      <c r="DG586" s="66"/>
      <c r="DH586" s="66"/>
      <c r="DI586" s="66"/>
      <c r="DJ586" s="66"/>
      <c r="DK586" s="66"/>
      <c r="DL586" s="66"/>
      <c r="DM586" s="66"/>
      <c r="DN586" s="66"/>
      <c r="DO586" s="66"/>
      <c r="DP586" s="66"/>
      <c r="DQ586" s="66"/>
      <c r="DR586" s="66"/>
      <c r="DS586" s="66"/>
      <c r="DT586" s="66"/>
      <c r="DU586" s="66"/>
      <c r="DV586" s="66"/>
      <c r="DW586" s="66"/>
      <c r="DX586" s="66"/>
      <c r="DY586" s="66"/>
      <c r="DZ586" s="66"/>
      <c r="EA586" s="66"/>
      <c r="EB586" s="66"/>
      <c r="EC586" s="66"/>
      <c r="ED586" s="66"/>
      <c r="EE586" s="66"/>
      <c r="EF586" s="66"/>
      <c r="EG586" s="66"/>
      <c r="EH586" s="66"/>
      <c r="EI586" s="66"/>
      <c r="EJ586" s="66"/>
      <c r="EK586" s="66"/>
      <c r="EL586" s="66"/>
      <c r="EM586" s="66"/>
      <c r="EN586" s="66"/>
      <c r="EO586" s="66"/>
      <c r="EP586" s="66"/>
    </row>
    <row r="587">
      <c r="A587" s="66"/>
      <c r="B587" s="66"/>
      <c r="C587" s="66"/>
      <c r="D587" s="66"/>
      <c r="E587" s="66"/>
      <c r="F587" s="66"/>
      <c r="G587" s="159"/>
      <c r="H587" s="159"/>
      <c r="I587" s="66"/>
      <c r="J587" s="160"/>
      <c r="K587" s="161"/>
      <c r="L587" s="161"/>
      <c r="M587" s="162"/>
      <c r="N587" s="162"/>
      <c r="O587" s="161"/>
      <c r="P587" s="161"/>
      <c r="Q587" s="161"/>
      <c r="R587" s="161"/>
      <c r="S587" s="163"/>
      <c r="T587" s="163"/>
      <c r="U587" s="163"/>
      <c r="V587" s="163"/>
      <c r="W587" s="164"/>
      <c r="X587" s="163"/>
      <c r="Y587" s="163"/>
      <c r="Z587" s="163"/>
      <c r="AA587" s="163"/>
      <c r="AB587" s="66"/>
      <c r="AC587" s="66"/>
      <c r="AD587" s="66"/>
      <c r="AE587" s="66"/>
      <c r="AF587" s="66"/>
      <c r="AG587" s="66"/>
      <c r="AH587" s="66"/>
      <c r="AI587" s="66"/>
      <c r="AJ587" s="66"/>
      <c r="AK587" s="66"/>
      <c r="AL587" s="66"/>
      <c r="AM587" s="66"/>
      <c r="AN587" s="66"/>
      <c r="AO587" s="66"/>
      <c r="AP587" s="66"/>
      <c r="AQ587" s="66"/>
      <c r="AR587" s="66"/>
      <c r="AS587" s="66"/>
      <c r="AT587" s="66"/>
      <c r="AU587" s="66"/>
      <c r="AV587" s="66"/>
      <c r="AW587" s="66"/>
      <c r="AX587" s="66"/>
      <c r="AY587" s="66"/>
      <c r="AZ587" s="66"/>
      <c r="BA587" s="66"/>
      <c r="BB587" s="66"/>
      <c r="BC587" s="66"/>
      <c r="BD587" s="66"/>
      <c r="BE587" s="66"/>
      <c r="BF587" s="66"/>
      <c r="BG587" s="66"/>
      <c r="BH587" s="66"/>
      <c r="BI587" s="66"/>
      <c r="BJ587" s="66"/>
      <c r="BK587" s="66"/>
      <c r="BL587" s="66"/>
      <c r="BM587" s="66"/>
      <c r="BN587" s="66"/>
      <c r="BO587" s="66"/>
      <c r="BP587" s="66"/>
      <c r="BQ587" s="66"/>
      <c r="BR587" s="66"/>
      <c r="BS587" s="66"/>
      <c r="BT587" s="66"/>
      <c r="BU587" s="66"/>
      <c r="BV587" s="66"/>
      <c r="BW587" s="66"/>
      <c r="BX587" s="66"/>
      <c r="BY587" s="66"/>
      <c r="BZ587" s="66"/>
      <c r="CA587" s="66"/>
      <c r="CB587" s="66"/>
      <c r="CC587" s="66"/>
      <c r="CD587" s="66"/>
      <c r="CE587" s="66"/>
      <c r="CF587" s="66"/>
      <c r="CG587" s="66"/>
      <c r="CH587" s="66"/>
      <c r="CI587" s="66"/>
      <c r="CJ587" s="66"/>
      <c r="CK587" s="66"/>
      <c r="CL587" s="66"/>
      <c r="CM587" s="66"/>
      <c r="CN587" s="66"/>
      <c r="CO587" s="66"/>
      <c r="CP587" s="66"/>
      <c r="CQ587" s="66"/>
      <c r="CR587" s="66"/>
      <c r="CS587" s="66"/>
      <c r="CT587" s="66"/>
      <c r="CU587" s="66"/>
      <c r="CV587" s="66"/>
      <c r="CW587" s="66"/>
      <c r="CX587" s="66"/>
      <c r="CY587" s="66"/>
      <c r="CZ587" s="66"/>
      <c r="DA587" s="66"/>
      <c r="DB587" s="66"/>
      <c r="DC587" s="66"/>
      <c r="DD587" s="66"/>
      <c r="DE587" s="66"/>
      <c r="DF587" s="66"/>
      <c r="DG587" s="66"/>
      <c r="DH587" s="66"/>
      <c r="DI587" s="66"/>
      <c r="DJ587" s="66"/>
      <c r="DK587" s="66"/>
      <c r="DL587" s="66"/>
      <c r="DM587" s="66"/>
      <c r="DN587" s="66"/>
      <c r="DO587" s="66"/>
      <c r="DP587" s="66"/>
      <c r="DQ587" s="66"/>
      <c r="DR587" s="66"/>
      <c r="DS587" s="66"/>
      <c r="DT587" s="66"/>
      <c r="DU587" s="66"/>
      <c r="DV587" s="66"/>
      <c r="DW587" s="66"/>
      <c r="DX587" s="66"/>
      <c r="DY587" s="66"/>
      <c r="DZ587" s="66"/>
      <c r="EA587" s="66"/>
      <c r="EB587" s="66"/>
      <c r="EC587" s="66"/>
      <c r="ED587" s="66"/>
      <c r="EE587" s="66"/>
      <c r="EF587" s="66"/>
      <c r="EG587" s="66"/>
      <c r="EH587" s="66"/>
      <c r="EI587" s="66"/>
      <c r="EJ587" s="66"/>
      <c r="EK587" s="66"/>
      <c r="EL587" s="66"/>
      <c r="EM587" s="66"/>
      <c r="EN587" s="66"/>
      <c r="EO587" s="66"/>
      <c r="EP587" s="66"/>
    </row>
    <row r="588">
      <c r="A588" s="66"/>
      <c r="B588" s="66"/>
      <c r="C588" s="66"/>
      <c r="D588" s="66"/>
      <c r="E588" s="66"/>
      <c r="F588" s="66"/>
      <c r="G588" s="159"/>
      <c r="H588" s="159"/>
      <c r="I588" s="66"/>
      <c r="J588" s="160"/>
      <c r="K588" s="161"/>
      <c r="L588" s="161"/>
      <c r="M588" s="162"/>
      <c r="N588" s="162"/>
      <c r="O588" s="161"/>
      <c r="P588" s="161"/>
      <c r="Q588" s="161"/>
      <c r="R588" s="161"/>
      <c r="S588" s="163"/>
      <c r="T588" s="163"/>
      <c r="U588" s="163"/>
      <c r="V588" s="163"/>
      <c r="W588" s="164"/>
      <c r="X588" s="163"/>
      <c r="Y588" s="163"/>
      <c r="Z588" s="163"/>
      <c r="AA588" s="163"/>
      <c r="AB588" s="66"/>
      <c r="AC588" s="66"/>
      <c r="AD588" s="66"/>
      <c r="AE588" s="66"/>
      <c r="AF588" s="66"/>
      <c r="AG588" s="66"/>
      <c r="AH588" s="66"/>
      <c r="AI588" s="66"/>
      <c r="AJ588" s="66"/>
      <c r="AK588" s="66"/>
      <c r="AL588" s="66"/>
      <c r="AM588" s="66"/>
      <c r="AN588" s="66"/>
      <c r="AO588" s="66"/>
      <c r="AP588" s="66"/>
      <c r="AQ588" s="66"/>
      <c r="AR588" s="66"/>
      <c r="AS588" s="66"/>
      <c r="AT588" s="66"/>
      <c r="AU588" s="66"/>
      <c r="AV588" s="66"/>
      <c r="AW588" s="66"/>
      <c r="AX588" s="66"/>
      <c r="AY588" s="66"/>
      <c r="AZ588" s="66"/>
      <c r="BA588" s="66"/>
      <c r="BB588" s="66"/>
      <c r="BC588" s="66"/>
      <c r="BD588" s="66"/>
      <c r="BE588" s="66"/>
      <c r="BF588" s="66"/>
      <c r="BG588" s="66"/>
      <c r="BH588" s="66"/>
      <c r="BI588" s="66"/>
      <c r="BJ588" s="66"/>
      <c r="BK588" s="66"/>
      <c r="BL588" s="66"/>
      <c r="BM588" s="66"/>
      <c r="BN588" s="66"/>
      <c r="BO588" s="66"/>
      <c r="BP588" s="66"/>
      <c r="BQ588" s="66"/>
      <c r="BR588" s="66"/>
      <c r="BS588" s="66"/>
      <c r="BT588" s="66"/>
      <c r="BU588" s="66"/>
      <c r="BV588" s="66"/>
      <c r="BW588" s="66"/>
      <c r="BX588" s="66"/>
      <c r="BY588" s="66"/>
      <c r="BZ588" s="66"/>
      <c r="CA588" s="66"/>
      <c r="CB588" s="66"/>
      <c r="CC588" s="66"/>
      <c r="CD588" s="66"/>
      <c r="CE588" s="66"/>
      <c r="CF588" s="66"/>
      <c r="CG588" s="66"/>
      <c r="CH588" s="66"/>
      <c r="CI588" s="66"/>
      <c r="CJ588" s="66"/>
      <c r="CK588" s="66"/>
      <c r="CL588" s="66"/>
      <c r="CM588" s="66"/>
      <c r="CN588" s="66"/>
      <c r="CO588" s="66"/>
      <c r="CP588" s="66"/>
      <c r="CQ588" s="66"/>
      <c r="CR588" s="66"/>
      <c r="CS588" s="66"/>
      <c r="CT588" s="66"/>
      <c r="CU588" s="66"/>
      <c r="CV588" s="66"/>
      <c r="CW588" s="66"/>
      <c r="CX588" s="66"/>
      <c r="CY588" s="66"/>
      <c r="CZ588" s="66"/>
      <c r="DA588" s="66"/>
      <c r="DB588" s="66"/>
      <c r="DC588" s="66"/>
      <c r="DD588" s="66"/>
      <c r="DE588" s="66"/>
      <c r="DF588" s="66"/>
      <c r="DG588" s="66"/>
      <c r="DH588" s="66"/>
      <c r="DI588" s="66"/>
      <c r="DJ588" s="66"/>
      <c r="DK588" s="66"/>
      <c r="DL588" s="66"/>
      <c r="DM588" s="66"/>
      <c r="DN588" s="66"/>
      <c r="DO588" s="66"/>
      <c r="DP588" s="66"/>
      <c r="DQ588" s="66"/>
      <c r="DR588" s="66"/>
      <c r="DS588" s="66"/>
      <c r="DT588" s="66"/>
      <c r="DU588" s="66"/>
      <c r="DV588" s="66"/>
      <c r="DW588" s="66"/>
      <c r="DX588" s="66"/>
      <c r="DY588" s="66"/>
      <c r="DZ588" s="66"/>
      <c r="EA588" s="66"/>
      <c r="EB588" s="66"/>
      <c r="EC588" s="66"/>
      <c r="ED588" s="66"/>
      <c r="EE588" s="66"/>
      <c r="EF588" s="66"/>
      <c r="EG588" s="66"/>
      <c r="EH588" s="66"/>
      <c r="EI588" s="66"/>
      <c r="EJ588" s="66"/>
      <c r="EK588" s="66"/>
      <c r="EL588" s="66"/>
      <c r="EM588" s="66"/>
      <c r="EN588" s="66"/>
      <c r="EO588" s="66"/>
      <c r="EP588" s="66"/>
    </row>
    <row r="589">
      <c r="A589" s="66"/>
      <c r="B589" s="66"/>
      <c r="C589" s="66"/>
      <c r="D589" s="66"/>
      <c r="E589" s="66"/>
      <c r="F589" s="66"/>
      <c r="G589" s="159"/>
      <c r="H589" s="159"/>
      <c r="I589" s="66"/>
      <c r="J589" s="160"/>
      <c r="K589" s="161"/>
      <c r="L589" s="161"/>
      <c r="M589" s="162"/>
      <c r="N589" s="162"/>
      <c r="O589" s="161"/>
      <c r="P589" s="161"/>
      <c r="Q589" s="161"/>
      <c r="R589" s="161"/>
      <c r="S589" s="163"/>
      <c r="T589" s="163"/>
      <c r="U589" s="163"/>
      <c r="V589" s="163"/>
      <c r="W589" s="164"/>
      <c r="X589" s="163"/>
      <c r="Y589" s="163"/>
      <c r="Z589" s="163"/>
      <c r="AA589" s="163"/>
      <c r="AB589" s="66"/>
      <c r="AC589" s="66"/>
      <c r="AD589" s="66"/>
      <c r="AE589" s="66"/>
      <c r="AF589" s="66"/>
      <c r="AG589" s="66"/>
      <c r="AH589" s="66"/>
      <c r="AI589" s="66"/>
      <c r="AJ589" s="66"/>
      <c r="AK589" s="66"/>
      <c r="AL589" s="66"/>
      <c r="AM589" s="66"/>
      <c r="AN589" s="66"/>
      <c r="AO589" s="66"/>
      <c r="AP589" s="66"/>
      <c r="AQ589" s="66"/>
      <c r="AR589" s="66"/>
      <c r="AS589" s="66"/>
      <c r="AT589" s="66"/>
      <c r="AU589" s="66"/>
      <c r="AV589" s="66"/>
      <c r="AW589" s="66"/>
      <c r="AX589" s="66"/>
      <c r="AY589" s="66"/>
      <c r="AZ589" s="66"/>
      <c r="BA589" s="66"/>
      <c r="BB589" s="66"/>
      <c r="BC589" s="66"/>
      <c r="BD589" s="66"/>
      <c r="BE589" s="66"/>
      <c r="BF589" s="66"/>
      <c r="BG589" s="66"/>
      <c r="BH589" s="66"/>
      <c r="BI589" s="66"/>
      <c r="BJ589" s="66"/>
      <c r="BK589" s="66"/>
      <c r="BL589" s="66"/>
      <c r="BM589" s="66"/>
      <c r="BN589" s="66"/>
      <c r="BO589" s="66"/>
      <c r="BP589" s="66"/>
      <c r="BQ589" s="66"/>
      <c r="BR589" s="66"/>
      <c r="BS589" s="66"/>
      <c r="BT589" s="66"/>
      <c r="BU589" s="66"/>
      <c r="BV589" s="66"/>
      <c r="BW589" s="66"/>
      <c r="BX589" s="66"/>
      <c r="BY589" s="66"/>
      <c r="BZ589" s="66"/>
      <c r="CA589" s="66"/>
      <c r="CB589" s="66"/>
      <c r="CC589" s="66"/>
      <c r="CD589" s="66"/>
      <c r="CE589" s="66"/>
      <c r="CF589" s="66"/>
      <c r="CG589" s="66"/>
      <c r="CH589" s="66"/>
      <c r="CI589" s="66"/>
      <c r="CJ589" s="66"/>
      <c r="CK589" s="66"/>
      <c r="CL589" s="66"/>
      <c r="CM589" s="66"/>
      <c r="CN589" s="66"/>
      <c r="CO589" s="66"/>
      <c r="CP589" s="66"/>
      <c r="CQ589" s="66"/>
      <c r="CR589" s="66"/>
      <c r="CS589" s="66"/>
      <c r="CT589" s="66"/>
      <c r="CU589" s="66"/>
      <c r="CV589" s="66"/>
      <c r="CW589" s="66"/>
      <c r="CX589" s="66"/>
      <c r="CY589" s="66"/>
      <c r="CZ589" s="66"/>
      <c r="DA589" s="66"/>
      <c r="DB589" s="66"/>
      <c r="DC589" s="66"/>
      <c r="DD589" s="66"/>
      <c r="DE589" s="66"/>
      <c r="DF589" s="66"/>
      <c r="DG589" s="66"/>
      <c r="DH589" s="66"/>
      <c r="DI589" s="66"/>
      <c r="DJ589" s="66"/>
      <c r="DK589" s="66"/>
      <c r="DL589" s="66"/>
      <c r="DM589" s="66"/>
      <c r="DN589" s="66"/>
      <c r="DO589" s="66"/>
      <c r="DP589" s="66"/>
      <c r="DQ589" s="66"/>
      <c r="DR589" s="66"/>
      <c r="DS589" s="66"/>
      <c r="DT589" s="66"/>
      <c r="DU589" s="66"/>
      <c r="DV589" s="66"/>
      <c r="DW589" s="66"/>
      <c r="DX589" s="66"/>
      <c r="DY589" s="66"/>
      <c r="DZ589" s="66"/>
      <c r="EA589" s="66"/>
      <c r="EB589" s="66"/>
      <c r="EC589" s="66"/>
      <c r="ED589" s="66"/>
      <c r="EE589" s="66"/>
      <c r="EF589" s="66"/>
      <c r="EG589" s="66"/>
      <c r="EH589" s="66"/>
      <c r="EI589" s="66"/>
      <c r="EJ589" s="66"/>
      <c r="EK589" s="66"/>
      <c r="EL589" s="66"/>
      <c r="EM589" s="66"/>
      <c r="EN589" s="66"/>
      <c r="EO589" s="66"/>
      <c r="EP589" s="66"/>
    </row>
    <row r="590">
      <c r="A590" s="66"/>
      <c r="B590" s="66"/>
      <c r="C590" s="66"/>
      <c r="D590" s="66"/>
      <c r="E590" s="66"/>
      <c r="F590" s="66"/>
      <c r="G590" s="159"/>
      <c r="H590" s="159"/>
      <c r="I590" s="66"/>
      <c r="J590" s="160"/>
      <c r="K590" s="161"/>
      <c r="L590" s="161"/>
      <c r="M590" s="162"/>
      <c r="N590" s="162"/>
      <c r="O590" s="161"/>
      <c r="P590" s="161"/>
      <c r="Q590" s="161"/>
      <c r="R590" s="161"/>
      <c r="S590" s="163"/>
      <c r="T590" s="163"/>
      <c r="U590" s="163"/>
      <c r="V590" s="163"/>
      <c r="W590" s="164"/>
      <c r="X590" s="163"/>
      <c r="Y590" s="163"/>
      <c r="Z590" s="163"/>
      <c r="AA590" s="163"/>
      <c r="AB590" s="66"/>
      <c r="AC590" s="66"/>
      <c r="AD590" s="66"/>
      <c r="AE590" s="66"/>
      <c r="AF590" s="66"/>
      <c r="AG590" s="66"/>
      <c r="AH590" s="66"/>
      <c r="AI590" s="66"/>
      <c r="AJ590" s="66"/>
      <c r="AK590" s="66"/>
      <c r="AL590" s="66"/>
      <c r="AM590" s="66"/>
      <c r="AN590" s="66"/>
      <c r="AO590" s="66"/>
      <c r="AP590" s="66"/>
      <c r="AQ590" s="66"/>
      <c r="AR590" s="66"/>
      <c r="AS590" s="66"/>
      <c r="AT590" s="66"/>
      <c r="AU590" s="66"/>
      <c r="AV590" s="66"/>
      <c r="AW590" s="66"/>
      <c r="AX590" s="66"/>
      <c r="AY590" s="66"/>
      <c r="AZ590" s="66"/>
      <c r="BA590" s="66"/>
      <c r="BB590" s="66"/>
      <c r="BC590" s="66"/>
      <c r="BD590" s="66"/>
      <c r="BE590" s="66"/>
      <c r="BF590" s="66"/>
      <c r="BG590" s="66"/>
      <c r="BH590" s="66"/>
      <c r="BI590" s="66"/>
      <c r="BJ590" s="66"/>
      <c r="BK590" s="66"/>
      <c r="BL590" s="66"/>
      <c r="BM590" s="66"/>
      <c r="BN590" s="66"/>
      <c r="BO590" s="66"/>
      <c r="BP590" s="66"/>
      <c r="BQ590" s="66"/>
      <c r="BR590" s="66"/>
      <c r="BS590" s="66"/>
      <c r="BT590" s="66"/>
      <c r="BU590" s="66"/>
      <c r="BV590" s="66"/>
      <c r="BW590" s="66"/>
      <c r="BX590" s="66"/>
      <c r="BY590" s="66"/>
      <c r="BZ590" s="66"/>
      <c r="CA590" s="66"/>
      <c r="CB590" s="66"/>
      <c r="CC590" s="66"/>
      <c r="CD590" s="66"/>
      <c r="CE590" s="66"/>
      <c r="CF590" s="66"/>
      <c r="CG590" s="66"/>
      <c r="CH590" s="66"/>
      <c r="CI590" s="66"/>
      <c r="CJ590" s="66"/>
      <c r="CK590" s="66"/>
      <c r="CL590" s="66"/>
      <c r="CM590" s="66"/>
      <c r="CN590" s="66"/>
      <c r="CO590" s="66"/>
      <c r="CP590" s="66"/>
      <c r="CQ590" s="66"/>
      <c r="CR590" s="66"/>
      <c r="CS590" s="66"/>
      <c r="CT590" s="66"/>
      <c r="CU590" s="66"/>
      <c r="CV590" s="66"/>
      <c r="CW590" s="66"/>
      <c r="CX590" s="66"/>
      <c r="CY590" s="66"/>
      <c r="CZ590" s="66"/>
      <c r="DA590" s="66"/>
      <c r="DB590" s="66"/>
      <c r="DC590" s="66"/>
      <c r="DD590" s="66"/>
      <c r="DE590" s="66"/>
      <c r="DF590" s="66"/>
      <c r="DG590" s="66"/>
      <c r="DH590" s="66"/>
      <c r="DI590" s="66"/>
      <c r="DJ590" s="66"/>
      <c r="DK590" s="66"/>
      <c r="DL590" s="66"/>
      <c r="DM590" s="66"/>
      <c r="DN590" s="66"/>
      <c r="DO590" s="66"/>
      <c r="DP590" s="66"/>
      <c r="DQ590" s="66"/>
      <c r="DR590" s="66"/>
      <c r="DS590" s="66"/>
      <c r="DT590" s="66"/>
      <c r="DU590" s="66"/>
      <c r="DV590" s="66"/>
      <c r="DW590" s="66"/>
      <c r="DX590" s="66"/>
      <c r="DY590" s="66"/>
      <c r="DZ590" s="66"/>
      <c r="EA590" s="66"/>
      <c r="EB590" s="66"/>
      <c r="EC590" s="66"/>
      <c r="ED590" s="66"/>
      <c r="EE590" s="66"/>
      <c r="EF590" s="66"/>
      <c r="EG590" s="66"/>
      <c r="EH590" s="66"/>
      <c r="EI590" s="66"/>
      <c r="EJ590" s="66"/>
      <c r="EK590" s="66"/>
      <c r="EL590" s="66"/>
      <c r="EM590" s="66"/>
      <c r="EN590" s="66"/>
      <c r="EO590" s="66"/>
      <c r="EP590" s="66"/>
    </row>
    <row r="591">
      <c r="A591" s="66"/>
      <c r="B591" s="66"/>
      <c r="C591" s="66"/>
      <c r="D591" s="66"/>
      <c r="E591" s="66"/>
      <c r="F591" s="66"/>
      <c r="G591" s="159"/>
      <c r="H591" s="159"/>
      <c r="I591" s="66"/>
      <c r="J591" s="160"/>
      <c r="K591" s="161"/>
      <c r="L591" s="161"/>
      <c r="M591" s="162"/>
      <c r="N591" s="162"/>
      <c r="O591" s="161"/>
      <c r="P591" s="161"/>
      <c r="Q591" s="161"/>
      <c r="R591" s="161"/>
      <c r="S591" s="163"/>
      <c r="T591" s="163"/>
      <c r="U591" s="163"/>
      <c r="V591" s="163"/>
      <c r="W591" s="164"/>
      <c r="X591" s="163"/>
      <c r="Y591" s="163"/>
      <c r="Z591" s="163"/>
      <c r="AA591" s="163"/>
      <c r="AB591" s="66"/>
      <c r="AC591" s="66"/>
      <c r="AD591" s="66"/>
      <c r="AE591" s="66"/>
      <c r="AF591" s="66"/>
      <c r="AG591" s="66"/>
      <c r="AH591" s="66"/>
      <c r="AI591" s="66"/>
      <c r="AJ591" s="66"/>
      <c r="AK591" s="66"/>
      <c r="AL591" s="66"/>
      <c r="AM591" s="66"/>
      <c r="AN591" s="66"/>
      <c r="AO591" s="66"/>
      <c r="AP591" s="66"/>
      <c r="AQ591" s="66"/>
      <c r="AR591" s="66"/>
      <c r="AS591" s="66"/>
      <c r="AT591" s="66"/>
      <c r="AU591" s="66"/>
      <c r="AV591" s="66"/>
      <c r="AW591" s="66"/>
      <c r="AX591" s="66"/>
      <c r="AY591" s="66"/>
      <c r="AZ591" s="66"/>
      <c r="BA591" s="66"/>
      <c r="BB591" s="66"/>
      <c r="BC591" s="66"/>
      <c r="BD591" s="66"/>
      <c r="BE591" s="66"/>
      <c r="BF591" s="66"/>
      <c r="BG591" s="66"/>
      <c r="BH591" s="66"/>
      <c r="BI591" s="66"/>
      <c r="BJ591" s="66"/>
      <c r="BK591" s="66"/>
      <c r="BL591" s="66"/>
      <c r="BM591" s="66"/>
      <c r="BN591" s="66"/>
      <c r="BO591" s="66"/>
      <c r="BP591" s="66"/>
      <c r="BQ591" s="66"/>
      <c r="BR591" s="66"/>
      <c r="BS591" s="66"/>
      <c r="BT591" s="66"/>
      <c r="BU591" s="66"/>
      <c r="BV591" s="66"/>
      <c r="BW591" s="66"/>
      <c r="BX591" s="66"/>
      <c r="BY591" s="66"/>
      <c r="BZ591" s="66"/>
      <c r="CA591" s="66"/>
      <c r="CB591" s="66"/>
      <c r="CC591" s="66"/>
      <c r="CD591" s="66"/>
      <c r="CE591" s="66"/>
      <c r="CF591" s="66"/>
      <c r="CG591" s="66"/>
      <c r="CH591" s="66"/>
      <c r="CI591" s="66"/>
      <c r="CJ591" s="66"/>
      <c r="CK591" s="66"/>
      <c r="CL591" s="66"/>
      <c r="CM591" s="66"/>
      <c r="CN591" s="66"/>
      <c r="CO591" s="66"/>
      <c r="CP591" s="66"/>
      <c r="CQ591" s="66"/>
      <c r="CR591" s="66"/>
      <c r="CS591" s="66"/>
      <c r="CT591" s="66"/>
      <c r="CU591" s="66"/>
      <c r="CV591" s="66"/>
      <c r="CW591" s="66"/>
      <c r="CX591" s="66"/>
      <c r="CY591" s="66"/>
      <c r="CZ591" s="66"/>
      <c r="DA591" s="66"/>
      <c r="DB591" s="66"/>
      <c r="DC591" s="66"/>
      <c r="DD591" s="66"/>
      <c r="DE591" s="66"/>
      <c r="DF591" s="66"/>
      <c r="DG591" s="66"/>
      <c r="DH591" s="66"/>
      <c r="DI591" s="66"/>
      <c r="DJ591" s="66"/>
      <c r="DK591" s="66"/>
      <c r="DL591" s="66"/>
      <c r="DM591" s="66"/>
      <c r="DN591" s="66"/>
      <c r="DO591" s="66"/>
      <c r="DP591" s="66"/>
      <c r="DQ591" s="66"/>
      <c r="DR591" s="66"/>
      <c r="DS591" s="66"/>
      <c r="DT591" s="66"/>
      <c r="DU591" s="66"/>
      <c r="DV591" s="66"/>
      <c r="DW591" s="66"/>
      <c r="DX591" s="66"/>
      <c r="DY591" s="66"/>
      <c r="DZ591" s="66"/>
      <c r="EA591" s="66"/>
      <c r="EB591" s="66"/>
      <c r="EC591" s="66"/>
      <c r="ED591" s="66"/>
      <c r="EE591" s="66"/>
      <c r="EF591" s="66"/>
      <c r="EG591" s="66"/>
      <c r="EH591" s="66"/>
      <c r="EI591" s="66"/>
      <c r="EJ591" s="66"/>
      <c r="EK591" s="66"/>
      <c r="EL591" s="66"/>
      <c r="EM591" s="66"/>
      <c r="EN591" s="66"/>
      <c r="EO591" s="66"/>
      <c r="EP591" s="66"/>
    </row>
    <row r="592">
      <c r="A592" s="66"/>
      <c r="B592" s="66"/>
      <c r="C592" s="66"/>
      <c r="D592" s="66"/>
      <c r="E592" s="66"/>
      <c r="F592" s="66"/>
      <c r="G592" s="159"/>
      <c r="H592" s="159"/>
      <c r="I592" s="66"/>
      <c r="J592" s="160"/>
      <c r="K592" s="161"/>
      <c r="L592" s="161"/>
      <c r="M592" s="162"/>
      <c r="N592" s="162"/>
      <c r="O592" s="161"/>
      <c r="P592" s="161"/>
      <c r="Q592" s="161"/>
      <c r="R592" s="161"/>
      <c r="S592" s="163"/>
      <c r="T592" s="163"/>
      <c r="U592" s="163"/>
      <c r="V592" s="163"/>
      <c r="W592" s="164"/>
      <c r="X592" s="163"/>
      <c r="Y592" s="163"/>
      <c r="Z592" s="163"/>
      <c r="AA592" s="163"/>
      <c r="AB592" s="66"/>
      <c r="AC592" s="66"/>
      <c r="AD592" s="66"/>
      <c r="AE592" s="66"/>
      <c r="AF592" s="66"/>
      <c r="AG592" s="66"/>
      <c r="AH592" s="66"/>
      <c r="AI592" s="66"/>
      <c r="AJ592" s="66"/>
      <c r="AK592" s="66"/>
      <c r="AL592" s="66"/>
      <c r="AM592" s="66"/>
      <c r="AN592" s="66"/>
      <c r="AO592" s="66"/>
      <c r="AP592" s="66"/>
      <c r="AQ592" s="66"/>
      <c r="AR592" s="66"/>
      <c r="AS592" s="66"/>
      <c r="AT592" s="66"/>
      <c r="AU592" s="66"/>
      <c r="AV592" s="66"/>
      <c r="AW592" s="66"/>
      <c r="AX592" s="66"/>
      <c r="AY592" s="66"/>
      <c r="AZ592" s="66"/>
      <c r="BA592" s="66"/>
      <c r="BB592" s="66"/>
      <c r="BC592" s="66"/>
      <c r="BD592" s="66"/>
      <c r="BE592" s="66"/>
      <c r="BF592" s="66"/>
      <c r="BG592" s="66"/>
      <c r="BH592" s="66"/>
      <c r="BI592" s="66"/>
      <c r="BJ592" s="66"/>
      <c r="BK592" s="66"/>
      <c r="BL592" s="66"/>
      <c r="BM592" s="66"/>
      <c r="BN592" s="66"/>
      <c r="BO592" s="66"/>
      <c r="BP592" s="66"/>
      <c r="BQ592" s="66"/>
      <c r="BR592" s="66"/>
      <c r="BS592" s="66"/>
      <c r="BT592" s="66"/>
      <c r="BU592" s="66"/>
      <c r="BV592" s="66"/>
      <c r="BW592" s="66"/>
      <c r="BX592" s="66"/>
      <c r="BY592" s="66"/>
      <c r="BZ592" s="66"/>
      <c r="CA592" s="66"/>
      <c r="CB592" s="66"/>
      <c r="CC592" s="66"/>
      <c r="CD592" s="66"/>
      <c r="CE592" s="66"/>
      <c r="CF592" s="66"/>
      <c r="CG592" s="66"/>
      <c r="CH592" s="66"/>
      <c r="CI592" s="66"/>
      <c r="CJ592" s="66"/>
      <c r="CK592" s="66"/>
      <c r="CL592" s="66"/>
      <c r="CM592" s="66"/>
      <c r="CN592" s="66"/>
      <c r="CO592" s="66"/>
      <c r="CP592" s="66"/>
      <c r="CQ592" s="66"/>
      <c r="CR592" s="66"/>
      <c r="CS592" s="66"/>
      <c r="CT592" s="66"/>
      <c r="CU592" s="66"/>
      <c r="CV592" s="66"/>
      <c r="CW592" s="66"/>
      <c r="CX592" s="66"/>
      <c r="CY592" s="66"/>
      <c r="CZ592" s="66"/>
      <c r="DA592" s="66"/>
      <c r="DB592" s="66"/>
      <c r="DC592" s="66"/>
      <c r="DD592" s="66"/>
      <c r="DE592" s="66"/>
      <c r="DF592" s="66"/>
      <c r="DG592" s="66"/>
      <c r="DH592" s="66"/>
      <c r="DI592" s="66"/>
      <c r="DJ592" s="66"/>
      <c r="DK592" s="66"/>
      <c r="DL592" s="66"/>
      <c r="DM592" s="66"/>
      <c r="DN592" s="66"/>
      <c r="DO592" s="66"/>
      <c r="DP592" s="66"/>
      <c r="DQ592" s="66"/>
      <c r="DR592" s="66"/>
      <c r="DS592" s="66"/>
      <c r="DT592" s="66"/>
      <c r="DU592" s="66"/>
      <c r="DV592" s="66"/>
      <c r="DW592" s="66"/>
      <c r="DX592" s="66"/>
      <c r="DY592" s="66"/>
      <c r="DZ592" s="66"/>
      <c r="EA592" s="66"/>
      <c r="EB592" s="66"/>
      <c r="EC592" s="66"/>
      <c r="ED592" s="66"/>
      <c r="EE592" s="66"/>
      <c r="EF592" s="66"/>
      <c r="EG592" s="66"/>
      <c r="EH592" s="66"/>
      <c r="EI592" s="66"/>
      <c r="EJ592" s="66"/>
      <c r="EK592" s="66"/>
      <c r="EL592" s="66"/>
      <c r="EM592" s="66"/>
      <c r="EN592" s="66"/>
      <c r="EO592" s="66"/>
      <c r="EP592" s="66"/>
    </row>
    <row r="593">
      <c r="A593" s="66"/>
      <c r="B593" s="66"/>
      <c r="C593" s="66"/>
      <c r="D593" s="66"/>
      <c r="E593" s="66"/>
      <c r="F593" s="66"/>
      <c r="G593" s="159"/>
      <c r="H593" s="159"/>
      <c r="I593" s="66"/>
      <c r="J593" s="160"/>
      <c r="K593" s="161"/>
      <c r="L593" s="161"/>
      <c r="M593" s="162"/>
      <c r="N593" s="162"/>
      <c r="O593" s="161"/>
      <c r="P593" s="161"/>
      <c r="Q593" s="161"/>
      <c r="R593" s="161"/>
      <c r="S593" s="163"/>
      <c r="T593" s="163"/>
      <c r="U593" s="163"/>
      <c r="V593" s="163"/>
      <c r="W593" s="164"/>
      <c r="X593" s="163"/>
      <c r="Y593" s="163"/>
      <c r="Z593" s="163"/>
      <c r="AA593" s="163"/>
      <c r="AB593" s="66"/>
      <c r="AC593" s="66"/>
      <c r="AD593" s="66"/>
      <c r="AE593" s="66"/>
      <c r="AF593" s="66"/>
      <c r="AG593" s="66"/>
      <c r="AH593" s="66"/>
      <c r="AI593" s="66"/>
      <c r="AJ593" s="66"/>
      <c r="AK593" s="66"/>
      <c r="AL593" s="66"/>
      <c r="AM593" s="66"/>
      <c r="AN593" s="66"/>
      <c r="AO593" s="66"/>
      <c r="AP593" s="66"/>
      <c r="AQ593" s="66"/>
      <c r="AR593" s="66"/>
      <c r="AS593" s="66"/>
      <c r="AT593" s="66"/>
      <c r="AU593" s="66"/>
      <c r="AV593" s="66"/>
      <c r="AW593" s="66"/>
      <c r="AX593" s="66"/>
      <c r="AY593" s="66"/>
      <c r="AZ593" s="66"/>
      <c r="BA593" s="66"/>
      <c r="BB593" s="66"/>
      <c r="BC593" s="66"/>
      <c r="BD593" s="66"/>
      <c r="BE593" s="66"/>
      <c r="BF593" s="66"/>
      <c r="BG593" s="66"/>
      <c r="BH593" s="66"/>
      <c r="BI593" s="66"/>
      <c r="BJ593" s="66"/>
      <c r="BK593" s="66"/>
      <c r="BL593" s="66"/>
      <c r="BM593" s="66"/>
      <c r="BN593" s="66"/>
      <c r="BO593" s="66"/>
      <c r="BP593" s="66"/>
      <c r="BQ593" s="66"/>
      <c r="BR593" s="66"/>
      <c r="BS593" s="66"/>
      <c r="BT593" s="66"/>
      <c r="BU593" s="66"/>
      <c r="BV593" s="66"/>
      <c r="BW593" s="66"/>
      <c r="BX593" s="66"/>
      <c r="BY593" s="66"/>
      <c r="BZ593" s="66"/>
      <c r="CA593" s="66"/>
      <c r="CB593" s="66"/>
      <c r="CC593" s="66"/>
      <c r="CD593" s="66"/>
      <c r="CE593" s="66"/>
      <c r="CF593" s="66"/>
      <c r="CG593" s="66"/>
      <c r="CH593" s="66"/>
      <c r="CI593" s="66"/>
      <c r="CJ593" s="66"/>
      <c r="CK593" s="66"/>
      <c r="CL593" s="66"/>
      <c r="CM593" s="66"/>
      <c r="CN593" s="66"/>
      <c r="CO593" s="66"/>
      <c r="CP593" s="66"/>
      <c r="CQ593" s="66"/>
      <c r="CR593" s="66"/>
      <c r="CS593" s="66"/>
      <c r="CT593" s="66"/>
      <c r="CU593" s="66"/>
      <c r="CV593" s="66"/>
      <c r="CW593" s="66"/>
      <c r="CX593" s="66"/>
      <c r="CY593" s="66"/>
      <c r="CZ593" s="66"/>
      <c r="DA593" s="66"/>
      <c r="DB593" s="66"/>
      <c r="DC593" s="66"/>
      <c r="DD593" s="66"/>
      <c r="DE593" s="66"/>
      <c r="DF593" s="66"/>
      <c r="DG593" s="66"/>
      <c r="DH593" s="66"/>
      <c r="DI593" s="66"/>
      <c r="DJ593" s="66"/>
      <c r="DK593" s="66"/>
      <c r="DL593" s="66"/>
      <c r="DM593" s="66"/>
      <c r="DN593" s="66"/>
      <c r="DO593" s="66"/>
      <c r="DP593" s="66"/>
      <c r="DQ593" s="66"/>
      <c r="DR593" s="66"/>
      <c r="DS593" s="66"/>
      <c r="DT593" s="66"/>
      <c r="DU593" s="66"/>
      <c r="DV593" s="66"/>
      <c r="DW593" s="66"/>
      <c r="DX593" s="66"/>
      <c r="DY593" s="66"/>
      <c r="DZ593" s="66"/>
      <c r="EA593" s="66"/>
      <c r="EB593" s="66"/>
      <c r="EC593" s="66"/>
      <c r="ED593" s="66"/>
      <c r="EE593" s="66"/>
      <c r="EF593" s="66"/>
      <c r="EG593" s="66"/>
      <c r="EH593" s="66"/>
      <c r="EI593" s="66"/>
      <c r="EJ593" s="66"/>
      <c r="EK593" s="66"/>
      <c r="EL593" s="66"/>
      <c r="EM593" s="66"/>
      <c r="EN593" s="66"/>
      <c r="EO593" s="66"/>
      <c r="EP593" s="66"/>
    </row>
    <row r="594">
      <c r="A594" s="66"/>
      <c r="B594" s="66"/>
      <c r="C594" s="66"/>
      <c r="D594" s="66"/>
      <c r="E594" s="66"/>
      <c r="F594" s="66"/>
      <c r="G594" s="159"/>
      <c r="H594" s="159"/>
      <c r="I594" s="66"/>
      <c r="J594" s="160"/>
      <c r="K594" s="161"/>
      <c r="L594" s="161"/>
      <c r="M594" s="162"/>
      <c r="N594" s="162"/>
      <c r="O594" s="161"/>
      <c r="P594" s="161"/>
      <c r="Q594" s="161"/>
      <c r="R594" s="161"/>
      <c r="S594" s="163"/>
      <c r="T594" s="163"/>
      <c r="U594" s="163"/>
      <c r="V594" s="163"/>
      <c r="W594" s="164"/>
      <c r="X594" s="163"/>
      <c r="Y594" s="163"/>
      <c r="Z594" s="163"/>
      <c r="AA594" s="163"/>
      <c r="AB594" s="66"/>
      <c r="AC594" s="66"/>
      <c r="AD594" s="66"/>
      <c r="AE594" s="66"/>
      <c r="AF594" s="66"/>
      <c r="AG594" s="66"/>
      <c r="AH594" s="66"/>
      <c r="AI594" s="66"/>
      <c r="AJ594" s="66"/>
      <c r="AK594" s="66"/>
      <c r="AL594" s="66"/>
      <c r="AM594" s="66"/>
      <c r="AN594" s="66"/>
      <c r="AO594" s="66"/>
      <c r="AP594" s="66"/>
      <c r="AQ594" s="66"/>
      <c r="AR594" s="66"/>
      <c r="AS594" s="66"/>
      <c r="AT594" s="66"/>
      <c r="AU594" s="66"/>
      <c r="AV594" s="66"/>
      <c r="AW594" s="66"/>
      <c r="AX594" s="66"/>
      <c r="AY594" s="66"/>
      <c r="AZ594" s="66"/>
      <c r="BA594" s="66"/>
      <c r="BB594" s="66"/>
      <c r="BC594" s="66"/>
      <c r="BD594" s="66"/>
      <c r="BE594" s="66"/>
      <c r="BF594" s="66"/>
      <c r="BG594" s="66"/>
      <c r="BH594" s="66"/>
      <c r="BI594" s="66"/>
      <c r="BJ594" s="66"/>
      <c r="BK594" s="66"/>
      <c r="BL594" s="66"/>
      <c r="BM594" s="66"/>
      <c r="BN594" s="66"/>
      <c r="BO594" s="66"/>
      <c r="BP594" s="66"/>
      <c r="BQ594" s="66"/>
      <c r="BR594" s="66"/>
      <c r="BS594" s="66"/>
      <c r="BT594" s="66"/>
      <c r="BU594" s="66"/>
      <c r="BV594" s="66"/>
      <c r="BW594" s="66"/>
      <c r="BX594" s="66"/>
      <c r="BY594" s="66"/>
      <c r="BZ594" s="66"/>
      <c r="CA594" s="66"/>
      <c r="CB594" s="66"/>
      <c r="CC594" s="66"/>
      <c r="CD594" s="66"/>
      <c r="CE594" s="66"/>
      <c r="CF594" s="66"/>
      <c r="CG594" s="66"/>
      <c r="CH594" s="66"/>
      <c r="CI594" s="66"/>
      <c r="CJ594" s="66"/>
      <c r="CK594" s="66"/>
      <c r="CL594" s="66"/>
      <c r="CM594" s="66"/>
      <c r="CN594" s="66"/>
      <c r="CO594" s="66"/>
      <c r="CP594" s="66"/>
      <c r="CQ594" s="66"/>
      <c r="CR594" s="66"/>
      <c r="CS594" s="66"/>
      <c r="CT594" s="66"/>
      <c r="CU594" s="66"/>
      <c r="CV594" s="66"/>
      <c r="CW594" s="66"/>
      <c r="CX594" s="66"/>
      <c r="CY594" s="66"/>
      <c r="CZ594" s="66"/>
      <c r="DA594" s="66"/>
      <c r="DB594" s="66"/>
      <c r="DC594" s="66"/>
      <c r="DD594" s="66"/>
      <c r="DE594" s="66"/>
      <c r="DF594" s="66"/>
      <c r="DG594" s="66"/>
      <c r="DH594" s="66"/>
      <c r="DI594" s="66"/>
      <c r="DJ594" s="66"/>
      <c r="DK594" s="66"/>
      <c r="DL594" s="66"/>
      <c r="DM594" s="66"/>
      <c r="DN594" s="66"/>
      <c r="DO594" s="66"/>
      <c r="DP594" s="66"/>
      <c r="DQ594" s="66"/>
      <c r="DR594" s="66"/>
      <c r="DS594" s="66"/>
      <c r="DT594" s="66"/>
      <c r="DU594" s="66"/>
      <c r="DV594" s="66"/>
      <c r="DW594" s="66"/>
      <c r="DX594" s="66"/>
      <c r="DY594" s="66"/>
      <c r="DZ594" s="66"/>
      <c r="EA594" s="66"/>
      <c r="EB594" s="66"/>
      <c r="EC594" s="66"/>
      <c r="ED594" s="66"/>
      <c r="EE594" s="66"/>
      <c r="EF594" s="66"/>
      <c r="EG594" s="66"/>
      <c r="EH594" s="66"/>
      <c r="EI594" s="66"/>
      <c r="EJ594" s="66"/>
      <c r="EK594" s="66"/>
      <c r="EL594" s="66"/>
      <c r="EM594" s="66"/>
      <c r="EN594" s="66"/>
      <c r="EO594" s="66"/>
      <c r="EP594" s="66"/>
    </row>
    <row r="595">
      <c r="A595" s="66"/>
      <c r="B595" s="66"/>
      <c r="C595" s="66"/>
      <c r="D595" s="66"/>
      <c r="E595" s="66"/>
      <c r="F595" s="66"/>
      <c r="G595" s="159"/>
      <c r="H595" s="159"/>
      <c r="I595" s="66"/>
      <c r="J595" s="160"/>
      <c r="K595" s="161"/>
      <c r="L595" s="161"/>
      <c r="M595" s="162"/>
      <c r="N595" s="162"/>
      <c r="O595" s="161"/>
      <c r="P595" s="161"/>
      <c r="Q595" s="161"/>
      <c r="R595" s="161"/>
      <c r="S595" s="163"/>
      <c r="T595" s="163"/>
      <c r="U595" s="163"/>
      <c r="V595" s="163"/>
      <c r="W595" s="164"/>
      <c r="X595" s="163"/>
      <c r="Y595" s="163"/>
      <c r="Z595" s="163"/>
      <c r="AA595" s="163"/>
      <c r="AB595" s="66"/>
      <c r="AC595" s="66"/>
      <c r="AD595" s="66"/>
      <c r="AE595" s="66"/>
      <c r="AF595" s="66"/>
      <c r="AG595" s="66"/>
      <c r="AH595" s="66"/>
      <c r="AI595" s="66"/>
      <c r="AJ595" s="66"/>
      <c r="AK595" s="66"/>
      <c r="AL595" s="66"/>
      <c r="AM595" s="66"/>
      <c r="AN595" s="66"/>
      <c r="AO595" s="66"/>
      <c r="AP595" s="66"/>
      <c r="AQ595" s="66"/>
      <c r="AR595" s="66"/>
      <c r="AS595" s="66"/>
      <c r="AT595" s="66"/>
      <c r="AU595" s="66"/>
      <c r="AV595" s="66"/>
      <c r="AW595" s="66"/>
      <c r="AX595" s="66"/>
      <c r="AY595" s="66"/>
      <c r="AZ595" s="66"/>
      <c r="BA595" s="66"/>
      <c r="BB595" s="66"/>
      <c r="BC595" s="66"/>
      <c r="BD595" s="66"/>
      <c r="BE595" s="66"/>
      <c r="BF595" s="66"/>
      <c r="BG595" s="66"/>
      <c r="BH595" s="66"/>
      <c r="BI595" s="66"/>
      <c r="BJ595" s="66"/>
      <c r="BK595" s="66"/>
      <c r="BL595" s="66"/>
      <c r="BM595" s="66"/>
      <c r="BN595" s="66"/>
      <c r="BO595" s="66"/>
      <c r="BP595" s="66"/>
      <c r="BQ595" s="66"/>
      <c r="BR595" s="66"/>
      <c r="BS595" s="66"/>
      <c r="BT595" s="66"/>
      <c r="BU595" s="66"/>
      <c r="BV595" s="66"/>
      <c r="BW595" s="66"/>
      <c r="BX595" s="66"/>
      <c r="BY595" s="66"/>
      <c r="BZ595" s="66"/>
      <c r="CA595" s="66"/>
      <c r="CB595" s="66"/>
      <c r="CC595" s="66"/>
      <c r="CD595" s="66"/>
      <c r="CE595" s="66"/>
      <c r="CF595" s="66"/>
      <c r="CG595" s="66"/>
      <c r="CH595" s="66"/>
      <c r="CI595" s="66"/>
      <c r="CJ595" s="66"/>
      <c r="CK595" s="66"/>
      <c r="CL595" s="66"/>
      <c r="CM595" s="66"/>
      <c r="CN595" s="66"/>
      <c r="CO595" s="66"/>
      <c r="CP595" s="66"/>
      <c r="CQ595" s="66"/>
      <c r="CR595" s="66"/>
      <c r="CS595" s="66"/>
      <c r="CT595" s="66"/>
      <c r="CU595" s="66"/>
      <c r="CV595" s="66"/>
      <c r="CW595" s="66"/>
      <c r="CX595" s="66"/>
      <c r="CY595" s="66"/>
      <c r="CZ595" s="66"/>
      <c r="DA595" s="66"/>
      <c r="DB595" s="66"/>
      <c r="DC595" s="66"/>
      <c r="DD595" s="66"/>
      <c r="DE595" s="66"/>
      <c r="DF595" s="66"/>
      <c r="DG595" s="66"/>
      <c r="DH595" s="66"/>
      <c r="DI595" s="66"/>
      <c r="DJ595" s="66"/>
      <c r="DK595" s="66"/>
      <c r="DL595" s="66"/>
      <c r="DM595" s="66"/>
      <c r="DN595" s="66"/>
      <c r="DO595" s="66"/>
      <c r="DP595" s="66"/>
      <c r="DQ595" s="66"/>
      <c r="DR595" s="66"/>
      <c r="DS595" s="66"/>
      <c r="DT595" s="66"/>
      <c r="DU595" s="66"/>
      <c r="DV595" s="66"/>
      <c r="DW595" s="66"/>
      <c r="DX595" s="66"/>
      <c r="DY595" s="66"/>
      <c r="DZ595" s="66"/>
      <c r="EA595" s="66"/>
      <c r="EB595" s="66"/>
      <c r="EC595" s="66"/>
      <c r="ED595" s="66"/>
      <c r="EE595" s="66"/>
      <c r="EF595" s="66"/>
      <c r="EG595" s="66"/>
      <c r="EH595" s="66"/>
      <c r="EI595" s="66"/>
      <c r="EJ595" s="66"/>
      <c r="EK595" s="66"/>
      <c r="EL595" s="66"/>
      <c r="EM595" s="66"/>
      <c r="EN595" s="66"/>
      <c r="EO595" s="66"/>
      <c r="EP595" s="66"/>
    </row>
    <row r="596">
      <c r="A596" s="66"/>
      <c r="B596" s="66"/>
      <c r="C596" s="66"/>
      <c r="D596" s="66"/>
      <c r="E596" s="66"/>
      <c r="F596" s="66"/>
      <c r="G596" s="159"/>
      <c r="H596" s="159"/>
      <c r="I596" s="66"/>
      <c r="J596" s="160"/>
      <c r="K596" s="161"/>
      <c r="L596" s="161"/>
      <c r="M596" s="162"/>
      <c r="N596" s="162"/>
      <c r="O596" s="161"/>
      <c r="P596" s="161"/>
      <c r="Q596" s="161"/>
      <c r="R596" s="161"/>
      <c r="S596" s="163"/>
      <c r="T596" s="163"/>
      <c r="U596" s="163"/>
      <c r="V596" s="163"/>
      <c r="W596" s="164"/>
      <c r="X596" s="163"/>
      <c r="Y596" s="163"/>
      <c r="Z596" s="163"/>
      <c r="AA596" s="163"/>
      <c r="AB596" s="66"/>
      <c r="AC596" s="66"/>
      <c r="AD596" s="66"/>
      <c r="AE596" s="66"/>
      <c r="AF596" s="66"/>
      <c r="AG596" s="66"/>
      <c r="AH596" s="66"/>
      <c r="AI596" s="66"/>
      <c r="AJ596" s="66"/>
      <c r="AK596" s="66"/>
      <c r="AL596" s="66"/>
      <c r="AM596" s="66"/>
      <c r="AN596" s="66"/>
      <c r="AO596" s="66"/>
      <c r="AP596" s="66"/>
      <c r="AQ596" s="66"/>
      <c r="AR596" s="66"/>
      <c r="AS596" s="66"/>
      <c r="AT596" s="66"/>
      <c r="AU596" s="66"/>
      <c r="AV596" s="66"/>
      <c r="AW596" s="66"/>
      <c r="AX596" s="66"/>
      <c r="AY596" s="66"/>
      <c r="AZ596" s="66"/>
      <c r="BA596" s="66"/>
      <c r="BB596" s="66"/>
      <c r="BC596" s="66"/>
      <c r="BD596" s="66"/>
      <c r="BE596" s="66"/>
      <c r="BF596" s="66"/>
      <c r="BG596" s="66"/>
      <c r="BH596" s="66"/>
      <c r="BI596" s="66"/>
      <c r="BJ596" s="66"/>
      <c r="BK596" s="66"/>
      <c r="BL596" s="66"/>
      <c r="BM596" s="66"/>
      <c r="BN596" s="66"/>
      <c r="BO596" s="66"/>
      <c r="BP596" s="66"/>
      <c r="BQ596" s="66"/>
      <c r="BR596" s="66"/>
      <c r="BS596" s="66"/>
      <c r="BT596" s="66"/>
      <c r="BU596" s="66"/>
      <c r="BV596" s="66"/>
      <c r="BW596" s="66"/>
      <c r="BX596" s="66"/>
      <c r="BY596" s="66"/>
      <c r="BZ596" s="66"/>
      <c r="CA596" s="66"/>
      <c r="CB596" s="66"/>
      <c r="CC596" s="66"/>
      <c r="CD596" s="66"/>
      <c r="CE596" s="66"/>
      <c r="CF596" s="66"/>
      <c r="CG596" s="66"/>
      <c r="CH596" s="66"/>
      <c r="CI596" s="66"/>
      <c r="CJ596" s="66"/>
      <c r="CK596" s="66"/>
      <c r="CL596" s="66"/>
      <c r="CM596" s="66"/>
      <c r="CN596" s="66"/>
      <c r="CO596" s="66"/>
      <c r="CP596" s="66"/>
      <c r="CQ596" s="66"/>
      <c r="CR596" s="66"/>
      <c r="CS596" s="66"/>
      <c r="CT596" s="66"/>
      <c r="CU596" s="66"/>
      <c r="CV596" s="66"/>
      <c r="CW596" s="66"/>
      <c r="CX596" s="66"/>
      <c r="CY596" s="66"/>
      <c r="CZ596" s="66"/>
      <c r="DA596" s="66"/>
      <c r="DB596" s="66"/>
      <c r="DC596" s="66"/>
      <c r="DD596" s="66"/>
      <c r="DE596" s="66"/>
      <c r="DF596" s="66"/>
      <c r="DG596" s="66"/>
      <c r="DH596" s="66"/>
      <c r="DI596" s="66"/>
      <c r="DJ596" s="66"/>
      <c r="DK596" s="66"/>
      <c r="DL596" s="66"/>
      <c r="DM596" s="66"/>
      <c r="DN596" s="66"/>
      <c r="DO596" s="66"/>
      <c r="DP596" s="66"/>
      <c r="DQ596" s="66"/>
      <c r="DR596" s="66"/>
      <c r="DS596" s="66"/>
      <c r="DT596" s="66"/>
      <c r="DU596" s="66"/>
      <c r="DV596" s="66"/>
      <c r="DW596" s="66"/>
      <c r="DX596" s="66"/>
      <c r="DY596" s="66"/>
      <c r="DZ596" s="66"/>
      <c r="EA596" s="66"/>
      <c r="EB596" s="66"/>
      <c r="EC596" s="66"/>
      <c r="ED596" s="66"/>
      <c r="EE596" s="66"/>
      <c r="EF596" s="66"/>
      <c r="EG596" s="66"/>
      <c r="EH596" s="66"/>
      <c r="EI596" s="66"/>
      <c r="EJ596" s="66"/>
      <c r="EK596" s="66"/>
      <c r="EL596" s="66"/>
      <c r="EM596" s="66"/>
      <c r="EN596" s="66"/>
      <c r="EO596" s="66"/>
      <c r="EP596" s="66"/>
    </row>
    <row r="597">
      <c r="A597" s="66"/>
      <c r="B597" s="66"/>
      <c r="C597" s="66"/>
      <c r="D597" s="66"/>
      <c r="E597" s="66"/>
      <c r="F597" s="66"/>
      <c r="G597" s="159"/>
      <c r="H597" s="159"/>
      <c r="I597" s="66"/>
      <c r="J597" s="160"/>
      <c r="K597" s="161"/>
      <c r="L597" s="161"/>
      <c r="M597" s="162"/>
      <c r="N597" s="162"/>
      <c r="O597" s="161"/>
      <c r="P597" s="161"/>
      <c r="Q597" s="161"/>
      <c r="R597" s="161"/>
      <c r="S597" s="163"/>
      <c r="T597" s="163"/>
      <c r="U597" s="163"/>
      <c r="V597" s="163"/>
      <c r="W597" s="164"/>
      <c r="X597" s="163"/>
      <c r="Y597" s="163"/>
      <c r="Z597" s="163"/>
      <c r="AA597" s="163"/>
      <c r="AB597" s="66"/>
      <c r="AC597" s="66"/>
      <c r="AD597" s="66"/>
      <c r="AE597" s="66"/>
      <c r="AF597" s="66"/>
      <c r="AG597" s="66"/>
      <c r="AH597" s="66"/>
      <c r="AI597" s="66"/>
      <c r="AJ597" s="66"/>
      <c r="AK597" s="66"/>
      <c r="AL597" s="66"/>
      <c r="AM597" s="66"/>
      <c r="AN597" s="66"/>
      <c r="AO597" s="66"/>
      <c r="AP597" s="66"/>
      <c r="AQ597" s="66"/>
      <c r="AR597" s="66"/>
      <c r="AS597" s="66"/>
      <c r="AT597" s="66"/>
      <c r="AU597" s="66"/>
      <c r="AV597" s="66"/>
      <c r="AW597" s="66"/>
      <c r="AX597" s="66"/>
      <c r="AY597" s="66"/>
      <c r="AZ597" s="66"/>
      <c r="BA597" s="66"/>
      <c r="BB597" s="66"/>
      <c r="BC597" s="66"/>
      <c r="BD597" s="66"/>
      <c r="BE597" s="66"/>
      <c r="BF597" s="66"/>
      <c r="BG597" s="66"/>
      <c r="BH597" s="66"/>
      <c r="BI597" s="66"/>
      <c r="BJ597" s="66"/>
      <c r="BK597" s="66"/>
      <c r="BL597" s="66"/>
      <c r="BM597" s="66"/>
      <c r="BN597" s="66"/>
      <c r="BO597" s="66"/>
      <c r="BP597" s="66"/>
      <c r="BQ597" s="66"/>
      <c r="BR597" s="66"/>
      <c r="BS597" s="66"/>
      <c r="BT597" s="66"/>
      <c r="BU597" s="66"/>
      <c r="BV597" s="66"/>
      <c r="BW597" s="66"/>
      <c r="BX597" s="66"/>
      <c r="BY597" s="66"/>
      <c r="BZ597" s="66"/>
      <c r="CA597" s="66"/>
      <c r="CB597" s="66"/>
      <c r="CC597" s="66"/>
      <c r="CD597" s="66"/>
      <c r="CE597" s="66"/>
      <c r="CF597" s="66"/>
      <c r="CG597" s="66"/>
      <c r="CH597" s="66"/>
      <c r="CI597" s="66"/>
      <c r="CJ597" s="66"/>
      <c r="CK597" s="66"/>
      <c r="CL597" s="66"/>
      <c r="CM597" s="66"/>
      <c r="CN597" s="66"/>
      <c r="CO597" s="66"/>
      <c r="CP597" s="66"/>
      <c r="CQ597" s="66"/>
      <c r="CR597" s="66"/>
      <c r="CS597" s="66"/>
      <c r="CT597" s="66"/>
      <c r="CU597" s="66"/>
      <c r="CV597" s="66"/>
      <c r="CW597" s="66"/>
      <c r="CX597" s="66"/>
      <c r="CY597" s="66"/>
      <c r="CZ597" s="66"/>
      <c r="DA597" s="66"/>
      <c r="DB597" s="66"/>
      <c r="DC597" s="66"/>
      <c r="DD597" s="66"/>
      <c r="DE597" s="66"/>
      <c r="DF597" s="66"/>
      <c r="DG597" s="66"/>
      <c r="DH597" s="66"/>
      <c r="DI597" s="66"/>
      <c r="DJ597" s="66"/>
      <c r="DK597" s="66"/>
      <c r="DL597" s="66"/>
      <c r="DM597" s="66"/>
      <c r="DN597" s="66"/>
      <c r="DO597" s="66"/>
      <c r="DP597" s="66"/>
      <c r="DQ597" s="66"/>
      <c r="DR597" s="66"/>
      <c r="DS597" s="66"/>
      <c r="DT597" s="66"/>
      <c r="DU597" s="66"/>
      <c r="DV597" s="66"/>
      <c r="DW597" s="66"/>
      <c r="DX597" s="66"/>
      <c r="DY597" s="66"/>
      <c r="DZ597" s="66"/>
      <c r="EA597" s="66"/>
      <c r="EB597" s="66"/>
      <c r="EC597" s="66"/>
      <c r="ED597" s="66"/>
      <c r="EE597" s="66"/>
      <c r="EF597" s="66"/>
      <c r="EG597" s="66"/>
      <c r="EH597" s="66"/>
      <c r="EI597" s="66"/>
      <c r="EJ597" s="66"/>
      <c r="EK597" s="66"/>
      <c r="EL597" s="66"/>
      <c r="EM597" s="66"/>
      <c r="EN597" s="66"/>
      <c r="EO597" s="66"/>
      <c r="EP597" s="66"/>
    </row>
    <row r="598">
      <c r="A598" s="66"/>
      <c r="B598" s="66"/>
      <c r="C598" s="66"/>
      <c r="D598" s="66"/>
      <c r="E598" s="66"/>
      <c r="F598" s="66"/>
      <c r="G598" s="159"/>
      <c r="H598" s="159"/>
      <c r="I598" s="66"/>
      <c r="J598" s="160"/>
      <c r="K598" s="161"/>
      <c r="L598" s="161"/>
      <c r="M598" s="162"/>
      <c r="N598" s="162"/>
      <c r="O598" s="161"/>
      <c r="P598" s="161"/>
      <c r="Q598" s="161"/>
      <c r="R598" s="161"/>
      <c r="S598" s="163"/>
      <c r="T598" s="163"/>
      <c r="U598" s="163"/>
      <c r="V598" s="163"/>
      <c r="W598" s="164"/>
      <c r="X598" s="163"/>
      <c r="Y598" s="163"/>
      <c r="Z598" s="163"/>
      <c r="AA598" s="163"/>
      <c r="AB598" s="66"/>
      <c r="AC598" s="66"/>
      <c r="AD598" s="66"/>
      <c r="AE598" s="66"/>
      <c r="AF598" s="66"/>
      <c r="AG598" s="66"/>
      <c r="AH598" s="66"/>
      <c r="AI598" s="66"/>
      <c r="AJ598" s="66"/>
      <c r="AK598" s="66"/>
      <c r="AL598" s="66"/>
      <c r="AM598" s="66"/>
      <c r="AN598" s="66"/>
      <c r="AO598" s="66"/>
      <c r="AP598" s="66"/>
      <c r="AQ598" s="66"/>
      <c r="AR598" s="66"/>
      <c r="AS598" s="66"/>
      <c r="AT598" s="66"/>
      <c r="AU598" s="66"/>
      <c r="AV598" s="66"/>
      <c r="AW598" s="66"/>
      <c r="AX598" s="66"/>
      <c r="AY598" s="66"/>
      <c r="AZ598" s="66"/>
      <c r="BA598" s="66"/>
      <c r="BB598" s="66"/>
      <c r="BC598" s="66"/>
      <c r="BD598" s="66"/>
      <c r="BE598" s="66"/>
      <c r="BF598" s="66"/>
      <c r="BG598" s="66"/>
      <c r="BH598" s="66"/>
      <c r="BI598" s="66"/>
      <c r="BJ598" s="66"/>
      <c r="BK598" s="66"/>
      <c r="BL598" s="66"/>
      <c r="BM598" s="66"/>
      <c r="BN598" s="66"/>
      <c r="BO598" s="66"/>
      <c r="BP598" s="66"/>
      <c r="BQ598" s="66"/>
      <c r="BR598" s="66"/>
      <c r="BS598" s="66"/>
      <c r="BT598" s="66"/>
      <c r="BU598" s="66"/>
      <c r="BV598" s="66"/>
      <c r="BW598" s="66"/>
      <c r="BX598" s="66"/>
      <c r="BY598" s="66"/>
      <c r="BZ598" s="66"/>
      <c r="CA598" s="66"/>
      <c r="CB598" s="66"/>
      <c r="CC598" s="66"/>
      <c r="CD598" s="66"/>
      <c r="CE598" s="66"/>
      <c r="CF598" s="66"/>
      <c r="CG598" s="66"/>
      <c r="CH598" s="66"/>
      <c r="CI598" s="66"/>
      <c r="CJ598" s="66"/>
      <c r="CK598" s="66"/>
      <c r="CL598" s="66"/>
      <c r="CM598" s="66"/>
      <c r="CN598" s="66"/>
      <c r="CO598" s="66"/>
      <c r="CP598" s="66"/>
      <c r="CQ598" s="66"/>
      <c r="CR598" s="66"/>
      <c r="CS598" s="66"/>
      <c r="CT598" s="66"/>
      <c r="CU598" s="66"/>
      <c r="CV598" s="66"/>
      <c r="CW598" s="66"/>
      <c r="CX598" s="66"/>
      <c r="CY598" s="66"/>
      <c r="CZ598" s="66"/>
      <c r="DA598" s="66"/>
      <c r="DB598" s="66"/>
      <c r="DC598" s="66"/>
      <c r="DD598" s="66"/>
      <c r="DE598" s="66"/>
      <c r="DF598" s="66"/>
      <c r="DG598" s="66"/>
      <c r="DH598" s="66"/>
      <c r="DI598" s="66"/>
      <c r="DJ598" s="66"/>
      <c r="DK598" s="66"/>
      <c r="DL598" s="66"/>
      <c r="DM598" s="66"/>
      <c r="DN598" s="66"/>
      <c r="DO598" s="66"/>
      <c r="DP598" s="66"/>
      <c r="DQ598" s="66"/>
      <c r="DR598" s="66"/>
      <c r="DS598" s="66"/>
      <c r="DT598" s="66"/>
      <c r="DU598" s="66"/>
      <c r="DV598" s="66"/>
      <c r="DW598" s="66"/>
      <c r="DX598" s="66"/>
      <c r="DY598" s="66"/>
      <c r="DZ598" s="66"/>
      <c r="EA598" s="66"/>
      <c r="EB598" s="66"/>
      <c r="EC598" s="66"/>
      <c r="ED598" s="66"/>
      <c r="EE598" s="66"/>
      <c r="EF598" s="66"/>
      <c r="EG598" s="66"/>
      <c r="EH598" s="66"/>
      <c r="EI598" s="66"/>
      <c r="EJ598" s="66"/>
      <c r="EK598" s="66"/>
      <c r="EL598" s="66"/>
      <c r="EM598" s="66"/>
      <c r="EN598" s="66"/>
      <c r="EO598" s="66"/>
      <c r="EP598" s="66"/>
    </row>
    <row r="599">
      <c r="A599" s="66"/>
      <c r="B599" s="66"/>
      <c r="C599" s="66"/>
      <c r="D599" s="66"/>
      <c r="E599" s="66"/>
      <c r="F599" s="66"/>
      <c r="G599" s="159"/>
      <c r="H599" s="159"/>
      <c r="I599" s="66"/>
      <c r="J599" s="160"/>
      <c r="K599" s="161"/>
      <c r="L599" s="161"/>
      <c r="M599" s="162"/>
      <c r="N599" s="162"/>
      <c r="O599" s="161"/>
      <c r="P599" s="161"/>
      <c r="Q599" s="161"/>
      <c r="R599" s="161"/>
      <c r="S599" s="163"/>
      <c r="T599" s="163"/>
      <c r="U599" s="163"/>
      <c r="V599" s="163"/>
      <c r="W599" s="164"/>
      <c r="X599" s="163"/>
      <c r="Y599" s="163"/>
      <c r="Z599" s="163"/>
      <c r="AA599" s="163"/>
      <c r="AB599" s="66"/>
      <c r="AC599" s="66"/>
      <c r="AD599" s="66"/>
      <c r="AE599" s="66"/>
      <c r="AF599" s="66"/>
      <c r="AG599" s="66"/>
      <c r="AH599" s="66"/>
      <c r="AI599" s="66"/>
      <c r="AJ599" s="66"/>
      <c r="AK599" s="66"/>
      <c r="AL599" s="66"/>
      <c r="AM599" s="66"/>
      <c r="AN599" s="66"/>
      <c r="AO599" s="66"/>
      <c r="AP599" s="66"/>
      <c r="AQ599" s="66"/>
      <c r="AR599" s="66"/>
      <c r="AS599" s="66"/>
      <c r="AT599" s="66"/>
      <c r="AU599" s="66"/>
      <c r="AV599" s="66"/>
      <c r="AW599" s="66"/>
      <c r="AX599" s="66"/>
      <c r="AY599" s="66"/>
      <c r="AZ599" s="66"/>
      <c r="BA599" s="66"/>
      <c r="BB599" s="66"/>
      <c r="BC599" s="66"/>
      <c r="BD599" s="66"/>
      <c r="BE599" s="66"/>
      <c r="BF599" s="66"/>
      <c r="BG599" s="66"/>
      <c r="BH599" s="66"/>
      <c r="BI599" s="66"/>
      <c r="BJ599" s="66"/>
      <c r="BK599" s="66"/>
      <c r="BL599" s="66"/>
      <c r="BM599" s="66"/>
      <c r="BN599" s="66"/>
      <c r="BO599" s="66"/>
      <c r="BP599" s="66"/>
      <c r="BQ599" s="66"/>
      <c r="BR599" s="66"/>
      <c r="BS599" s="66"/>
      <c r="BT599" s="66"/>
      <c r="BU599" s="66"/>
      <c r="BV599" s="66"/>
      <c r="BW599" s="66"/>
      <c r="BX599" s="66"/>
      <c r="BY599" s="66"/>
      <c r="BZ599" s="66"/>
      <c r="CA599" s="66"/>
      <c r="CB599" s="66"/>
      <c r="CC599" s="66"/>
      <c r="CD599" s="66"/>
      <c r="CE599" s="66"/>
      <c r="CF599" s="66"/>
      <c r="CG599" s="66"/>
      <c r="CH599" s="66"/>
      <c r="CI599" s="66"/>
      <c r="CJ599" s="66"/>
      <c r="CK599" s="66"/>
      <c r="CL599" s="66"/>
      <c r="CM599" s="66"/>
      <c r="CN599" s="66"/>
      <c r="CO599" s="66"/>
      <c r="CP599" s="66"/>
      <c r="CQ599" s="66"/>
      <c r="CR599" s="66"/>
      <c r="CS599" s="66"/>
      <c r="CT599" s="66"/>
      <c r="CU599" s="66"/>
      <c r="CV599" s="66"/>
      <c r="CW599" s="66"/>
      <c r="CX599" s="66"/>
      <c r="CY599" s="66"/>
      <c r="CZ599" s="66"/>
      <c r="DA599" s="66"/>
      <c r="DB599" s="66"/>
      <c r="DC599" s="66"/>
      <c r="DD599" s="66"/>
      <c r="DE599" s="66"/>
      <c r="DF599" s="66"/>
      <c r="DG599" s="66"/>
      <c r="DH599" s="66"/>
      <c r="DI599" s="66"/>
      <c r="DJ599" s="66"/>
      <c r="DK599" s="66"/>
      <c r="DL599" s="66"/>
      <c r="DM599" s="66"/>
      <c r="DN599" s="66"/>
      <c r="DO599" s="66"/>
      <c r="DP599" s="66"/>
      <c r="DQ599" s="66"/>
      <c r="DR599" s="66"/>
      <c r="DS599" s="66"/>
      <c r="DT599" s="66"/>
      <c r="DU599" s="66"/>
      <c r="DV599" s="66"/>
      <c r="DW599" s="66"/>
      <c r="DX599" s="66"/>
      <c r="DY599" s="66"/>
      <c r="DZ599" s="66"/>
      <c r="EA599" s="66"/>
      <c r="EB599" s="66"/>
      <c r="EC599" s="66"/>
      <c r="ED599" s="66"/>
      <c r="EE599" s="66"/>
      <c r="EF599" s="66"/>
      <c r="EG599" s="66"/>
      <c r="EH599" s="66"/>
      <c r="EI599" s="66"/>
      <c r="EJ599" s="66"/>
      <c r="EK599" s="66"/>
      <c r="EL599" s="66"/>
      <c r="EM599" s="66"/>
      <c r="EN599" s="66"/>
      <c r="EO599" s="66"/>
      <c r="EP599" s="66"/>
    </row>
    <row r="600">
      <c r="A600" s="66"/>
      <c r="B600" s="66"/>
      <c r="C600" s="66"/>
      <c r="D600" s="66"/>
      <c r="E600" s="66"/>
      <c r="F600" s="66"/>
      <c r="G600" s="159"/>
      <c r="H600" s="159"/>
      <c r="I600" s="66"/>
      <c r="J600" s="160"/>
      <c r="K600" s="161"/>
      <c r="L600" s="161"/>
      <c r="M600" s="162"/>
      <c r="N600" s="162"/>
      <c r="O600" s="161"/>
      <c r="P600" s="161"/>
      <c r="Q600" s="161"/>
      <c r="R600" s="161"/>
      <c r="S600" s="163"/>
      <c r="T600" s="163"/>
      <c r="U600" s="163"/>
      <c r="V600" s="163"/>
      <c r="W600" s="164"/>
      <c r="X600" s="163"/>
      <c r="Y600" s="163"/>
      <c r="Z600" s="163"/>
      <c r="AA600" s="163"/>
      <c r="AB600" s="66"/>
      <c r="AC600" s="66"/>
      <c r="AD600" s="66"/>
      <c r="AE600" s="66"/>
      <c r="AF600" s="66"/>
      <c r="AG600" s="66"/>
      <c r="AH600" s="66"/>
      <c r="AI600" s="66"/>
      <c r="AJ600" s="66"/>
      <c r="AK600" s="66"/>
      <c r="AL600" s="66"/>
      <c r="AM600" s="66"/>
      <c r="AN600" s="66"/>
      <c r="AO600" s="66"/>
      <c r="AP600" s="66"/>
      <c r="AQ600" s="66"/>
      <c r="AR600" s="66"/>
      <c r="AS600" s="66"/>
      <c r="AT600" s="66"/>
      <c r="AU600" s="66"/>
      <c r="AV600" s="66"/>
      <c r="AW600" s="66"/>
      <c r="AX600" s="66"/>
      <c r="AY600" s="66"/>
      <c r="AZ600" s="66"/>
      <c r="BA600" s="66"/>
      <c r="BB600" s="66"/>
      <c r="BC600" s="66"/>
      <c r="BD600" s="66"/>
      <c r="BE600" s="66"/>
      <c r="BF600" s="66"/>
      <c r="BG600" s="66"/>
      <c r="BH600" s="66"/>
      <c r="BI600" s="66"/>
      <c r="BJ600" s="66"/>
      <c r="BK600" s="66"/>
      <c r="BL600" s="66"/>
      <c r="BM600" s="66"/>
      <c r="BN600" s="66"/>
      <c r="BO600" s="66"/>
      <c r="BP600" s="66"/>
      <c r="BQ600" s="66"/>
      <c r="BR600" s="66"/>
      <c r="BS600" s="66"/>
      <c r="BT600" s="66"/>
      <c r="BU600" s="66"/>
      <c r="BV600" s="66"/>
      <c r="BW600" s="66"/>
      <c r="BX600" s="66"/>
      <c r="BY600" s="66"/>
      <c r="BZ600" s="66"/>
      <c r="CA600" s="66"/>
      <c r="CB600" s="66"/>
      <c r="CC600" s="66"/>
      <c r="CD600" s="66"/>
      <c r="CE600" s="66"/>
      <c r="CF600" s="66"/>
      <c r="CG600" s="66"/>
      <c r="CH600" s="66"/>
      <c r="CI600" s="66"/>
      <c r="CJ600" s="66"/>
      <c r="CK600" s="66"/>
      <c r="CL600" s="66"/>
      <c r="CM600" s="66"/>
      <c r="CN600" s="66"/>
      <c r="CO600" s="66"/>
      <c r="CP600" s="66"/>
      <c r="CQ600" s="66"/>
      <c r="CR600" s="66"/>
      <c r="CS600" s="66"/>
      <c r="CT600" s="66"/>
      <c r="CU600" s="66"/>
      <c r="CV600" s="66"/>
      <c r="CW600" s="66"/>
      <c r="CX600" s="66"/>
      <c r="CY600" s="66"/>
      <c r="CZ600" s="66"/>
      <c r="DA600" s="66"/>
      <c r="DB600" s="66"/>
      <c r="DC600" s="66"/>
      <c r="DD600" s="66"/>
      <c r="DE600" s="66"/>
      <c r="DF600" s="66"/>
      <c r="DG600" s="66"/>
      <c r="DH600" s="66"/>
      <c r="DI600" s="66"/>
      <c r="DJ600" s="66"/>
      <c r="DK600" s="66"/>
      <c r="DL600" s="66"/>
      <c r="DM600" s="66"/>
      <c r="DN600" s="66"/>
      <c r="DO600" s="66"/>
      <c r="DP600" s="66"/>
      <c r="DQ600" s="66"/>
      <c r="DR600" s="66"/>
      <c r="DS600" s="66"/>
      <c r="DT600" s="66"/>
      <c r="DU600" s="66"/>
      <c r="DV600" s="66"/>
      <c r="DW600" s="66"/>
      <c r="DX600" s="66"/>
      <c r="DY600" s="66"/>
      <c r="DZ600" s="66"/>
      <c r="EA600" s="66"/>
      <c r="EB600" s="66"/>
      <c r="EC600" s="66"/>
      <c r="ED600" s="66"/>
      <c r="EE600" s="66"/>
      <c r="EF600" s="66"/>
      <c r="EG600" s="66"/>
      <c r="EH600" s="66"/>
      <c r="EI600" s="66"/>
      <c r="EJ600" s="66"/>
      <c r="EK600" s="66"/>
      <c r="EL600" s="66"/>
      <c r="EM600" s="66"/>
      <c r="EN600" s="66"/>
      <c r="EO600" s="66"/>
      <c r="EP600" s="66"/>
    </row>
    <row r="601">
      <c r="A601" s="66"/>
      <c r="B601" s="66"/>
      <c r="C601" s="66"/>
      <c r="D601" s="66"/>
      <c r="E601" s="66"/>
      <c r="F601" s="66"/>
      <c r="G601" s="159"/>
      <c r="H601" s="159"/>
      <c r="I601" s="66"/>
      <c r="J601" s="160"/>
      <c r="K601" s="161"/>
      <c r="L601" s="161"/>
      <c r="M601" s="162"/>
      <c r="N601" s="162"/>
      <c r="O601" s="161"/>
      <c r="P601" s="161"/>
      <c r="Q601" s="161"/>
      <c r="R601" s="161"/>
      <c r="S601" s="163"/>
      <c r="T601" s="163"/>
      <c r="U601" s="163"/>
      <c r="V601" s="163"/>
      <c r="W601" s="164"/>
      <c r="X601" s="163"/>
      <c r="Y601" s="163"/>
      <c r="Z601" s="163"/>
      <c r="AA601" s="163"/>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c r="AZ601" s="66"/>
      <c r="BA601" s="66"/>
      <c r="BB601" s="66"/>
      <c r="BC601" s="66"/>
      <c r="BD601" s="66"/>
      <c r="BE601" s="66"/>
      <c r="BF601" s="66"/>
      <c r="BG601" s="66"/>
      <c r="BH601" s="66"/>
      <c r="BI601" s="66"/>
      <c r="BJ601" s="66"/>
      <c r="BK601" s="66"/>
      <c r="BL601" s="66"/>
      <c r="BM601" s="66"/>
      <c r="BN601" s="66"/>
      <c r="BO601" s="66"/>
      <c r="BP601" s="66"/>
      <c r="BQ601" s="66"/>
      <c r="BR601" s="66"/>
      <c r="BS601" s="66"/>
      <c r="BT601" s="66"/>
      <c r="BU601" s="66"/>
      <c r="BV601" s="66"/>
      <c r="BW601" s="66"/>
      <c r="BX601" s="66"/>
      <c r="BY601" s="66"/>
      <c r="BZ601" s="66"/>
      <c r="CA601" s="66"/>
      <c r="CB601" s="66"/>
      <c r="CC601" s="66"/>
      <c r="CD601" s="66"/>
      <c r="CE601" s="66"/>
      <c r="CF601" s="66"/>
      <c r="CG601" s="66"/>
      <c r="CH601" s="66"/>
      <c r="CI601" s="66"/>
      <c r="CJ601" s="66"/>
      <c r="CK601" s="66"/>
      <c r="CL601" s="66"/>
      <c r="CM601" s="66"/>
      <c r="CN601" s="66"/>
      <c r="CO601" s="66"/>
      <c r="CP601" s="66"/>
      <c r="CQ601" s="66"/>
      <c r="CR601" s="66"/>
      <c r="CS601" s="66"/>
      <c r="CT601" s="66"/>
      <c r="CU601" s="66"/>
      <c r="CV601" s="66"/>
      <c r="CW601" s="66"/>
      <c r="CX601" s="66"/>
      <c r="CY601" s="66"/>
      <c r="CZ601" s="66"/>
      <c r="DA601" s="66"/>
      <c r="DB601" s="66"/>
      <c r="DC601" s="66"/>
      <c r="DD601" s="66"/>
      <c r="DE601" s="66"/>
      <c r="DF601" s="66"/>
      <c r="DG601" s="66"/>
      <c r="DH601" s="66"/>
      <c r="DI601" s="66"/>
      <c r="DJ601" s="66"/>
      <c r="DK601" s="66"/>
      <c r="DL601" s="66"/>
      <c r="DM601" s="66"/>
      <c r="DN601" s="66"/>
      <c r="DO601" s="66"/>
      <c r="DP601" s="66"/>
      <c r="DQ601" s="66"/>
      <c r="DR601" s="66"/>
      <c r="DS601" s="66"/>
      <c r="DT601" s="66"/>
      <c r="DU601" s="66"/>
      <c r="DV601" s="66"/>
      <c r="DW601" s="66"/>
      <c r="DX601" s="66"/>
      <c r="DY601" s="66"/>
      <c r="DZ601" s="66"/>
      <c r="EA601" s="66"/>
      <c r="EB601" s="66"/>
      <c r="EC601" s="66"/>
      <c r="ED601" s="66"/>
      <c r="EE601" s="66"/>
      <c r="EF601" s="66"/>
      <c r="EG601" s="66"/>
      <c r="EH601" s="66"/>
      <c r="EI601" s="66"/>
      <c r="EJ601" s="66"/>
      <c r="EK601" s="66"/>
      <c r="EL601" s="66"/>
      <c r="EM601" s="66"/>
      <c r="EN601" s="66"/>
      <c r="EO601" s="66"/>
      <c r="EP601" s="66"/>
    </row>
    <row r="602">
      <c r="A602" s="66"/>
      <c r="B602" s="66"/>
      <c r="C602" s="66"/>
      <c r="D602" s="66"/>
      <c r="E602" s="66"/>
      <c r="F602" s="66"/>
      <c r="G602" s="159"/>
      <c r="H602" s="159"/>
      <c r="I602" s="66"/>
      <c r="J602" s="160"/>
      <c r="K602" s="161"/>
      <c r="L602" s="161"/>
      <c r="M602" s="162"/>
      <c r="N602" s="162"/>
      <c r="O602" s="161"/>
      <c r="P602" s="161"/>
      <c r="Q602" s="161"/>
      <c r="R602" s="161"/>
      <c r="S602" s="163"/>
      <c r="T602" s="163"/>
      <c r="U602" s="163"/>
      <c r="V602" s="163"/>
      <c r="W602" s="164"/>
      <c r="X602" s="163"/>
      <c r="Y602" s="163"/>
      <c r="Z602" s="163"/>
      <c r="AA602" s="163"/>
      <c r="AB602" s="66"/>
      <c r="AC602" s="66"/>
      <c r="AD602" s="66"/>
      <c r="AE602" s="66"/>
      <c r="AF602" s="66"/>
      <c r="AG602" s="66"/>
      <c r="AH602" s="66"/>
      <c r="AI602" s="66"/>
      <c r="AJ602" s="66"/>
      <c r="AK602" s="66"/>
      <c r="AL602" s="66"/>
      <c r="AM602" s="66"/>
      <c r="AN602" s="66"/>
      <c r="AO602" s="66"/>
      <c r="AP602" s="66"/>
      <c r="AQ602" s="66"/>
      <c r="AR602" s="66"/>
      <c r="AS602" s="66"/>
      <c r="AT602" s="66"/>
      <c r="AU602" s="66"/>
      <c r="AV602" s="66"/>
      <c r="AW602" s="66"/>
      <c r="AX602" s="66"/>
      <c r="AY602" s="66"/>
      <c r="AZ602" s="66"/>
      <c r="BA602" s="66"/>
      <c r="BB602" s="66"/>
      <c r="BC602" s="66"/>
      <c r="BD602" s="66"/>
      <c r="BE602" s="66"/>
      <c r="BF602" s="66"/>
      <c r="BG602" s="66"/>
      <c r="BH602" s="66"/>
      <c r="BI602" s="66"/>
      <c r="BJ602" s="66"/>
      <c r="BK602" s="66"/>
      <c r="BL602" s="66"/>
      <c r="BM602" s="66"/>
      <c r="BN602" s="66"/>
      <c r="BO602" s="66"/>
      <c r="BP602" s="66"/>
      <c r="BQ602" s="66"/>
      <c r="BR602" s="66"/>
      <c r="BS602" s="66"/>
      <c r="BT602" s="66"/>
      <c r="BU602" s="66"/>
      <c r="BV602" s="66"/>
      <c r="BW602" s="66"/>
      <c r="BX602" s="66"/>
      <c r="BY602" s="66"/>
      <c r="BZ602" s="66"/>
      <c r="CA602" s="66"/>
      <c r="CB602" s="66"/>
      <c r="CC602" s="66"/>
      <c r="CD602" s="66"/>
      <c r="CE602" s="66"/>
      <c r="CF602" s="66"/>
      <c r="CG602" s="66"/>
      <c r="CH602" s="66"/>
      <c r="CI602" s="66"/>
      <c r="CJ602" s="66"/>
      <c r="CK602" s="66"/>
      <c r="CL602" s="66"/>
      <c r="CM602" s="66"/>
      <c r="CN602" s="66"/>
      <c r="CO602" s="66"/>
      <c r="CP602" s="66"/>
      <c r="CQ602" s="66"/>
      <c r="CR602" s="66"/>
      <c r="CS602" s="66"/>
      <c r="CT602" s="66"/>
      <c r="CU602" s="66"/>
      <c r="CV602" s="66"/>
      <c r="CW602" s="66"/>
      <c r="CX602" s="66"/>
      <c r="CY602" s="66"/>
      <c r="CZ602" s="66"/>
      <c r="DA602" s="66"/>
      <c r="DB602" s="66"/>
      <c r="DC602" s="66"/>
      <c r="DD602" s="66"/>
      <c r="DE602" s="66"/>
      <c r="DF602" s="66"/>
      <c r="DG602" s="66"/>
      <c r="DH602" s="66"/>
      <c r="DI602" s="66"/>
      <c r="DJ602" s="66"/>
      <c r="DK602" s="66"/>
      <c r="DL602" s="66"/>
      <c r="DM602" s="66"/>
      <c r="DN602" s="66"/>
      <c r="DO602" s="66"/>
      <c r="DP602" s="66"/>
      <c r="DQ602" s="66"/>
      <c r="DR602" s="66"/>
      <c r="DS602" s="66"/>
      <c r="DT602" s="66"/>
      <c r="DU602" s="66"/>
      <c r="DV602" s="66"/>
      <c r="DW602" s="66"/>
      <c r="DX602" s="66"/>
      <c r="DY602" s="66"/>
      <c r="DZ602" s="66"/>
      <c r="EA602" s="66"/>
      <c r="EB602" s="66"/>
      <c r="EC602" s="66"/>
      <c r="ED602" s="66"/>
      <c r="EE602" s="66"/>
      <c r="EF602" s="66"/>
      <c r="EG602" s="66"/>
      <c r="EH602" s="66"/>
      <c r="EI602" s="66"/>
      <c r="EJ602" s="66"/>
      <c r="EK602" s="66"/>
      <c r="EL602" s="66"/>
      <c r="EM602" s="66"/>
      <c r="EN602" s="66"/>
      <c r="EO602" s="66"/>
      <c r="EP602" s="66"/>
    </row>
    <row r="603">
      <c r="A603" s="66"/>
      <c r="B603" s="66"/>
      <c r="C603" s="66"/>
      <c r="D603" s="66"/>
      <c r="E603" s="66"/>
      <c r="F603" s="66"/>
      <c r="G603" s="159"/>
      <c r="H603" s="159"/>
      <c r="I603" s="66"/>
      <c r="J603" s="160"/>
      <c r="K603" s="161"/>
      <c r="L603" s="161"/>
      <c r="M603" s="162"/>
      <c r="N603" s="162"/>
      <c r="O603" s="161"/>
      <c r="P603" s="161"/>
      <c r="Q603" s="161"/>
      <c r="R603" s="161"/>
      <c r="S603" s="163"/>
      <c r="T603" s="163"/>
      <c r="U603" s="163"/>
      <c r="V603" s="163"/>
      <c r="W603" s="164"/>
      <c r="X603" s="163"/>
      <c r="Y603" s="163"/>
      <c r="Z603" s="163"/>
      <c r="AA603" s="163"/>
      <c r="AB603" s="66"/>
      <c r="AC603" s="66"/>
      <c r="AD603" s="66"/>
      <c r="AE603" s="66"/>
      <c r="AF603" s="66"/>
      <c r="AG603" s="66"/>
      <c r="AH603" s="66"/>
      <c r="AI603" s="66"/>
      <c r="AJ603" s="66"/>
      <c r="AK603" s="66"/>
      <c r="AL603" s="66"/>
      <c r="AM603" s="66"/>
      <c r="AN603" s="66"/>
      <c r="AO603" s="66"/>
      <c r="AP603" s="66"/>
      <c r="AQ603" s="66"/>
      <c r="AR603" s="66"/>
      <c r="AS603" s="66"/>
      <c r="AT603" s="66"/>
      <c r="AU603" s="66"/>
      <c r="AV603" s="66"/>
      <c r="AW603" s="66"/>
      <c r="AX603" s="66"/>
      <c r="AY603" s="66"/>
      <c r="AZ603" s="66"/>
      <c r="BA603" s="66"/>
      <c r="BB603" s="66"/>
      <c r="BC603" s="66"/>
      <c r="BD603" s="66"/>
      <c r="BE603" s="66"/>
      <c r="BF603" s="66"/>
      <c r="BG603" s="66"/>
      <c r="BH603" s="66"/>
      <c r="BI603" s="66"/>
      <c r="BJ603" s="66"/>
      <c r="BK603" s="66"/>
      <c r="BL603" s="66"/>
      <c r="BM603" s="66"/>
      <c r="BN603" s="66"/>
      <c r="BO603" s="66"/>
      <c r="BP603" s="66"/>
      <c r="BQ603" s="66"/>
      <c r="BR603" s="66"/>
      <c r="BS603" s="66"/>
      <c r="BT603" s="66"/>
      <c r="BU603" s="66"/>
      <c r="BV603" s="66"/>
      <c r="BW603" s="66"/>
      <c r="BX603" s="66"/>
      <c r="BY603" s="66"/>
      <c r="BZ603" s="66"/>
      <c r="CA603" s="66"/>
      <c r="CB603" s="66"/>
      <c r="CC603" s="66"/>
      <c r="CD603" s="66"/>
      <c r="CE603" s="66"/>
      <c r="CF603" s="66"/>
      <c r="CG603" s="66"/>
      <c r="CH603" s="66"/>
      <c r="CI603" s="66"/>
      <c r="CJ603" s="66"/>
      <c r="CK603" s="66"/>
      <c r="CL603" s="66"/>
      <c r="CM603" s="66"/>
      <c r="CN603" s="66"/>
      <c r="CO603" s="66"/>
      <c r="CP603" s="66"/>
      <c r="CQ603" s="66"/>
      <c r="CR603" s="66"/>
      <c r="CS603" s="66"/>
      <c r="CT603" s="66"/>
      <c r="CU603" s="66"/>
      <c r="CV603" s="66"/>
      <c r="CW603" s="66"/>
      <c r="CX603" s="66"/>
      <c r="CY603" s="66"/>
      <c r="CZ603" s="66"/>
      <c r="DA603" s="66"/>
      <c r="DB603" s="66"/>
      <c r="DC603" s="66"/>
      <c r="DD603" s="66"/>
      <c r="DE603" s="66"/>
      <c r="DF603" s="66"/>
      <c r="DG603" s="66"/>
      <c r="DH603" s="66"/>
      <c r="DI603" s="66"/>
      <c r="DJ603" s="66"/>
      <c r="DK603" s="66"/>
      <c r="DL603" s="66"/>
      <c r="DM603" s="66"/>
      <c r="DN603" s="66"/>
      <c r="DO603" s="66"/>
      <c r="DP603" s="66"/>
      <c r="DQ603" s="66"/>
      <c r="DR603" s="66"/>
      <c r="DS603" s="66"/>
      <c r="DT603" s="66"/>
      <c r="DU603" s="66"/>
      <c r="DV603" s="66"/>
      <c r="DW603" s="66"/>
      <c r="DX603" s="66"/>
      <c r="DY603" s="66"/>
      <c r="DZ603" s="66"/>
      <c r="EA603" s="66"/>
      <c r="EB603" s="66"/>
      <c r="EC603" s="66"/>
      <c r="ED603" s="66"/>
      <c r="EE603" s="66"/>
      <c r="EF603" s="66"/>
      <c r="EG603" s="66"/>
      <c r="EH603" s="66"/>
      <c r="EI603" s="66"/>
      <c r="EJ603" s="66"/>
      <c r="EK603" s="66"/>
      <c r="EL603" s="66"/>
      <c r="EM603" s="66"/>
      <c r="EN603" s="66"/>
      <c r="EO603" s="66"/>
      <c r="EP603" s="66"/>
    </row>
    <row r="604">
      <c r="A604" s="66"/>
      <c r="B604" s="66"/>
      <c r="C604" s="66"/>
      <c r="D604" s="66"/>
      <c r="E604" s="66"/>
      <c r="F604" s="66"/>
      <c r="G604" s="159"/>
      <c r="H604" s="159"/>
      <c r="I604" s="66"/>
      <c r="J604" s="160"/>
      <c r="K604" s="161"/>
      <c r="L604" s="161"/>
      <c r="M604" s="162"/>
      <c r="N604" s="162"/>
      <c r="O604" s="161"/>
      <c r="P604" s="161"/>
      <c r="Q604" s="161"/>
      <c r="R604" s="161"/>
      <c r="S604" s="163"/>
      <c r="T604" s="163"/>
      <c r="U604" s="163"/>
      <c r="V604" s="163"/>
      <c r="W604" s="164"/>
      <c r="X604" s="163"/>
      <c r="Y604" s="163"/>
      <c r="Z604" s="163"/>
      <c r="AA604" s="163"/>
      <c r="AB604" s="66"/>
      <c r="AC604" s="66"/>
      <c r="AD604" s="66"/>
      <c r="AE604" s="66"/>
      <c r="AF604" s="66"/>
      <c r="AG604" s="66"/>
      <c r="AH604" s="66"/>
      <c r="AI604" s="66"/>
      <c r="AJ604" s="66"/>
      <c r="AK604" s="66"/>
      <c r="AL604" s="66"/>
      <c r="AM604" s="66"/>
      <c r="AN604" s="66"/>
      <c r="AO604" s="66"/>
      <c r="AP604" s="66"/>
      <c r="AQ604" s="66"/>
      <c r="AR604" s="66"/>
      <c r="AS604" s="66"/>
      <c r="AT604" s="66"/>
      <c r="AU604" s="66"/>
      <c r="AV604" s="66"/>
      <c r="AW604" s="66"/>
      <c r="AX604" s="66"/>
      <c r="AY604" s="66"/>
      <c r="AZ604" s="66"/>
      <c r="BA604" s="66"/>
      <c r="BB604" s="66"/>
      <c r="BC604" s="66"/>
      <c r="BD604" s="66"/>
      <c r="BE604" s="66"/>
      <c r="BF604" s="66"/>
      <c r="BG604" s="66"/>
      <c r="BH604" s="66"/>
      <c r="BI604" s="66"/>
      <c r="BJ604" s="66"/>
      <c r="BK604" s="66"/>
      <c r="BL604" s="66"/>
      <c r="BM604" s="66"/>
      <c r="BN604" s="66"/>
      <c r="BO604" s="66"/>
      <c r="BP604" s="66"/>
      <c r="BQ604" s="66"/>
      <c r="BR604" s="66"/>
      <c r="BS604" s="66"/>
      <c r="BT604" s="66"/>
      <c r="BU604" s="66"/>
      <c r="BV604" s="66"/>
      <c r="BW604" s="66"/>
      <c r="BX604" s="66"/>
      <c r="BY604" s="66"/>
      <c r="BZ604" s="66"/>
      <c r="CA604" s="66"/>
      <c r="CB604" s="66"/>
      <c r="CC604" s="66"/>
      <c r="CD604" s="66"/>
      <c r="CE604" s="66"/>
      <c r="CF604" s="66"/>
      <c r="CG604" s="66"/>
      <c r="CH604" s="66"/>
      <c r="CI604" s="66"/>
      <c r="CJ604" s="66"/>
      <c r="CK604" s="66"/>
      <c r="CL604" s="66"/>
      <c r="CM604" s="66"/>
      <c r="CN604" s="66"/>
      <c r="CO604" s="66"/>
      <c r="CP604" s="66"/>
      <c r="CQ604" s="66"/>
      <c r="CR604" s="66"/>
      <c r="CS604" s="66"/>
      <c r="CT604" s="66"/>
      <c r="CU604" s="66"/>
      <c r="CV604" s="66"/>
      <c r="CW604" s="66"/>
      <c r="CX604" s="66"/>
      <c r="CY604" s="66"/>
      <c r="CZ604" s="66"/>
      <c r="DA604" s="66"/>
      <c r="DB604" s="66"/>
      <c r="DC604" s="66"/>
      <c r="DD604" s="66"/>
      <c r="DE604" s="66"/>
      <c r="DF604" s="66"/>
      <c r="DG604" s="66"/>
      <c r="DH604" s="66"/>
      <c r="DI604" s="66"/>
      <c r="DJ604" s="66"/>
      <c r="DK604" s="66"/>
      <c r="DL604" s="66"/>
      <c r="DM604" s="66"/>
      <c r="DN604" s="66"/>
      <c r="DO604" s="66"/>
      <c r="DP604" s="66"/>
      <c r="DQ604" s="66"/>
      <c r="DR604" s="66"/>
      <c r="DS604" s="66"/>
      <c r="DT604" s="66"/>
      <c r="DU604" s="66"/>
      <c r="DV604" s="66"/>
      <c r="DW604" s="66"/>
      <c r="DX604" s="66"/>
      <c r="DY604" s="66"/>
      <c r="DZ604" s="66"/>
      <c r="EA604" s="66"/>
      <c r="EB604" s="66"/>
      <c r="EC604" s="66"/>
      <c r="ED604" s="66"/>
      <c r="EE604" s="66"/>
      <c r="EF604" s="66"/>
      <c r="EG604" s="66"/>
      <c r="EH604" s="66"/>
      <c r="EI604" s="66"/>
      <c r="EJ604" s="66"/>
      <c r="EK604" s="66"/>
      <c r="EL604" s="66"/>
      <c r="EM604" s="66"/>
      <c r="EN604" s="66"/>
      <c r="EO604" s="66"/>
      <c r="EP604" s="66"/>
    </row>
    <row r="605">
      <c r="A605" s="66"/>
      <c r="B605" s="66"/>
      <c r="C605" s="66"/>
      <c r="D605" s="66"/>
      <c r="E605" s="66"/>
      <c r="F605" s="66"/>
      <c r="G605" s="159"/>
      <c r="H605" s="159"/>
      <c r="I605" s="66"/>
      <c r="J605" s="160"/>
      <c r="K605" s="161"/>
      <c r="L605" s="161"/>
      <c r="M605" s="162"/>
      <c r="N605" s="162"/>
      <c r="O605" s="161"/>
      <c r="P605" s="161"/>
      <c r="Q605" s="161"/>
      <c r="R605" s="161"/>
      <c r="S605" s="163"/>
      <c r="T605" s="163"/>
      <c r="U605" s="163"/>
      <c r="V605" s="163"/>
      <c r="W605" s="164"/>
      <c r="X605" s="163"/>
      <c r="Y605" s="163"/>
      <c r="Z605" s="163"/>
      <c r="AA605" s="163"/>
      <c r="AB605" s="66"/>
      <c r="AC605" s="66"/>
      <c r="AD605" s="66"/>
      <c r="AE605" s="66"/>
      <c r="AF605" s="66"/>
      <c r="AG605" s="66"/>
      <c r="AH605" s="66"/>
      <c r="AI605" s="66"/>
      <c r="AJ605" s="66"/>
      <c r="AK605" s="66"/>
      <c r="AL605" s="66"/>
      <c r="AM605" s="66"/>
      <c r="AN605" s="66"/>
      <c r="AO605" s="66"/>
      <c r="AP605" s="66"/>
      <c r="AQ605" s="66"/>
      <c r="AR605" s="66"/>
      <c r="AS605" s="66"/>
      <c r="AT605" s="66"/>
      <c r="AU605" s="66"/>
      <c r="AV605" s="66"/>
      <c r="AW605" s="66"/>
      <c r="AX605" s="66"/>
      <c r="AY605" s="66"/>
      <c r="AZ605" s="66"/>
      <c r="BA605" s="66"/>
      <c r="BB605" s="66"/>
      <c r="BC605" s="66"/>
      <c r="BD605" s="66"/>
      <c r="BE605" s="66"/>
      <c r="BF605" s="66"/>
      <c r="BG605" s="66"/>
      <c r="BH605" s="66"/>
      <c r="BI605" s="66"/>
      <c r="BJ605" s="66"/>
      <c r="BK605" s="66"/>
      <c r="BL605" s="66"/>
      <c r="BM605" s="66"/>
      <c r="BN605" s="66"/>
      <c r="BO605" s="66"/>
      <c r="BP605" s="66"/>
      <c r="BQ605" s="66"/>
      <c r="BR605" s="66"/>
      <c r="BS605" s="66"/>
      <c r="BT605" s="66"/>
      <c r="BU605" s="66"/>
      <c r="BV605" s="66"/>
      <c r="BW605" s="66"/>
      <c r="BX605" s="66"/>
      <c r="BY605" s="66"/>
      <c r="BZ605" s="66"/>
      <c r="CA605" s="66"/>
      <c r="CB605" s="66"/>
      <c r="CC605" s="66"/>
      <c r="CD605" s="66"/>
      <c r="CE605" s="66"/>
      <c r="CF605" s="66"/>
      <c r="CG605" s="66"/>
      <c r="CH605" s="66"/>
      <c r="CI605" s="66"/>
      <c r="CJ605" s="66"/>
      <c r="CK605" s="66"/>
      <c r="CL605" s="66"/>
      <c r="CM605" s="66"/>
      <c r="CN605" s="66"/>
      <c r="CO605" s="66"/>
      <c r="CP605" s="66"/>
      <c r="CQ605" s="66"/>
      <c r="CR605" s="66"/>
      <c r="CS605" s="66"/>
      <c r="CT605" s="66"/>
      <c r="CU605" s="66"/>
      <c r="CV605" s="66"/>
      <c r="CW605" s="66"/>
      <c r="CX605" s="66"/>
      <c r="CY605" s="66"/>
      <c r="CZ605" s="66"/>
      <c r="DA605" s="66"/>
      <c r="DB605" s="66"/>
      <c r="DC605" s="66"/>
      <c r="DD605" s="66"/>
      <c r="DE605" s="66"/>
      <c r="DF605" s="66"/>
      <c r="DG605" s="66"/>
      <c r="DH605" s="66"/>
      <c r="DI605" s="66"/>
      <c r="DJ605" s="66"/>
      <c r="DK605" s="66"/>
      <c r="DL605" s="66"/>
      <c r="DM605" s="66"/>
      <c r="DN605" s="66"/>
      <c r="DO605" s="66"/>
      <c r="DP605" s="66"/>
      <c r="DQ605" s="66"/>
      <c r="DR605" s="66"/>
      <c r="DS605" s="66"/>
      <c r="DT605" s="66"/>
      <c r="DU605" s="66"/>
      <c r="DV605" s="66"/>
      <c r="DW605" s="66"/>
      <c r="DX605" s="66"/>
      <c r="DY605" s="66"/>
      <c r="DZ605" s="66"/>
      <c r="EA605" s="66"/>
      <c r="EB605" s="66"/>
      <c r="EC605" s="66"/>
      <c r="ED605" s="66"/>
      <c r="EE605" s="66"/>
      <c r="EF605" s="66"/>
      <c r="EG605" s="66"/>
      <c r="EH605" s="66"/>
      <c r="EI605" s="66"/>
      <c r="EJ605" s="66"/>
      <c r="EK605" s="66"/>
      <c r="EL605" s="66"/>
      <c r="EM605" s="66"/>
      <c r="EN605" s="66"/>
      <c r="EO605" s="66"/>
      <c r="EP605" s="66"/>
    </row>
    <row r="606">
      <c r="A606" s="66"/>
      <c r="B606" s="66"/>
      <c r="C606" s="66"/>
      <c r="D606" s="66"/>
      <c r="E606" s="66"/>
      <c r="F606" s="66"/>
      <c r="G606" s="159"/>
      <c r="H606" s="159"/>
      <c r="I606" s="66"/>
      <c r="J606" s="160"/>
      <c r="K606" s="161"/>
      <c r="L606" s="161"/>
      <c r="M606" s="162"/>
      <c r="N606" s="162"/>
      <c r="O606" s="161"/>
      <c r="P606" s="161"/>
      <c r="Q606" s="161"/>
      <c r="R606" s="161"/>
      <c r="S606" s="163"/>
      <c r="T606" s="163"/>
      <c r="U606" s="163"/>
      <c r="V606" s="163"/>
      <c r="W606" s="164"/>
      <c r="X606" s="163"/>
      <c r="Y606" s="163"/>
      <c r="Z606" s="163"/>
      <c r="AA606" s="163"/>
      <c r="AB606" s="66"/>
      <c r="AC606" s="66"/>
      <c r="AD606" s="66"/>
      <c r="AE606" s="66"/>
      <c r="AF606" s="66"/>
      <c r="AG606" s="66"/>
      <c r="AH606" s="66"/>
      <c r="AI606" s="66"/>
      <c r="AJ606" s="66"/>
      <c r="AK606" s="66"/>
      <c r="AL606" s="66"/>
      <c r="AM606" s="66"/>
      <c r="AN606" s="66"/>
      <c r="AO606" s="66"/>
      <c r="AP606" s="66"/>
      <c r="AQ606" s="66"/>
      <c r="AR606" s="66"/>
      <c r="AS606" s="66"/>
      <c r="AT606" s="66"/>
      <c r="AU606" s="66"/>
      <c r="AV606" s="66"/>
      <c r="AW606" s="66"/>
      <c r="AX606" s="66"/>
      <c r="AY606" s="66"/>
      <c r="AZ606" s="66"/>
      <c r="BA606" s="66"/>
      <c r="BB606" s="66"/>
      <c r="BC606" s="66"/>
      <c r="BD606" s="66"/>
      <c r="BE606" s="66"/>
      <c r="BF606" s="66"/>
      <c r="BG606" s="66"/>
      <c r="BH606" s="66"/>
      <c r="BI606" s="66"/>
      <c r="BJ606" s="66"/>
      <c r="BK606" s="66"/>
      <c r="BL606" s="66"/>
      <c r="BM606" s="66"/>
      <c r="BN606" s="66"/>
      <c r="BO606" s="66"/>
      <c r="BP606" s="66"/>
      <c r="BQ606" s="66"/>
      <c r="BR606" s="66"/>
      <c r="BS606" s="66"/>
      <c r="BT606" s="66"/>
      <c r="BU606" s="66"/>
      <c r="BV606" s="66"/>
      <c r="BW606" s="66"/>
      <c r="BX606" s="66"/>
      <c r="BY606" s="66"/>
      <c r="BZ606" s="66"/>
      <c r="CA606" s="66"/>
      <c r="CB606" s="66"/>
      <c r="CC606" s="66"/>
      <c r="CD606" s="66"/>
      <c r="CE606" s="66"/>
      <c r="CF606" s="66"/>
      <c r="CG606" s="66"/>
      <c r="CH606" s="66"/>
      <c r="CI606" s="66"/>
      <c r="CJ606" s="66"/>
      <c r="CK606" s="66"/>
      <c r="CL606" s="66"/>
      <c r="CM606" s="66"/>
      <c r="CN606" s="66"/>
      <c r="CO606" s="66"/>
      <c r="CP606" s="66"/>
      <c r="CQ606" s="66"/>
      <c r="CR606" s="66"/>
      <c r="CS606" s="66"/>
      <c r="CT606" s="66"/>
      <c r="CU606" s="66"/>
      <c r="CV606" s="66"/>
      <c r="CW606" s="66"/>
      <c r="CX606" s="66"/>
      <c r="CY606" s="66"/>
      <c r="CZ606" s="66"/>
      <c r="DA606" s="66"/>
      <c r="DB606" s="66"/>
      <c r="DC606" s="66"/>
      <c r="DD606" s="66"/>
      <c r="DE606" s="66"/>
      <c r="DF606" s="66"/>
      <c r="DG606" s="66"/>
      <c r="DH606" s="66"/>
      <c r="DI606" s="66"/>
      <c r="DJ606" s="66"/>
      <c r="DK606" s="66"/>
      <c r="DL606" s="66"/>
      <c r="DM606" s="66"/>
      <c r="DN606" s="66"/>
      <c r="DO606" s="66"/>
      <c r="DP606" s="66"/>
      <c r="DQ606" s="66"/>
      <c r="DR606" s="66"/>
      <c r="DS606" s="66"/>
      <c r="DT606" s="66"/>
      <c r="DU606" s="66"/>
      <c r="DV606" s="66"/>
      <c r="DW606" s="66"/>
      <c r="DX606" s="66"/>
      <c r="DY606" s="66"/>
      <c r="DZ606" s="66"/>
      <c r="EA606" s="66"/>
      <c r="EB606" s="66"/>
      <c r="EC606" s="66"/>
      <c r="ED606" s="66"/>
      <c r="EE606" s="66"/>
      <c r="EF606" s="66"/>
      <c r="EG606" s="66"/>
      <c r="EH606" s="66"/>
      <c r="EI606" s="66"/>
      <c r="EJ606" s="66"/>
      <c r="EK606" s="66"/>
      <c r="EL606" s="66"/>
      <c r="EM606" s="66"/>
      <c r="EN606" s="66"/>
      <c r="EO606" s="66"/>
      <c r="EP606" s="66"/>
    </row>
    <row r="607">
      <c r="A607" s="66"/>
      <c r="B607" s="66"/>
      <c r="C607" s="66"/>
      <c r="D607" s="66"/>
      <c r="E607" s="66"/>
      <c r="F607" s="66"/>
      <c r="G607" s="159"/>
      <c r="H607" s="159"/>
      <c r="I607" s="66"/>
      <c r="J607" s="160"/>
      <c r="K607" s="161"/>
      <c r="L607" s="161"/>
      <c r="M607" s="162"/>
      <c r="N607" s="162"/>
      <c r="O607" s="161"/>
      <c r="P607" s="161"/>
      <c r="Q607" s="161"/>
      <c r="R607" s="161"/>
      <c r="S607" s="163"/>
      <c r="T607" s="163"/>
      <c r="U607" s="163"/>
      <c r="V607" s="163"/>
      <c r="W607" s="164"/>
      <c r="X607" s="163"/>
      <c r="Y607" s="163"/>
      <c r="Z607" s="163"/>
      <c r="AA607" s="163"/>
      <c r="AB607" s="66"/>
      <c r="AC607" s="66"/>
      <c r="AD607" s="66"/>
      <c r="AE607" s="66"/>
      <c r="AF607" s="66"/>
      <c r="AG607" s="66"/>
      <c r="AH607" s="66"/>
      <c r="AI607" s="66"/>
      <c r="AJ607" s="66"/>
      <c r="AK607" s="66"/>
      <c r="AL607" s="66"/>
      <c r="AM607" s="66"/>
      <c r="AN607" s="66"/>
      <c r="AO607" s="66"/>
      <c r="AP607" s="66"/>
      <c r="AQ607" s="66"/>
      <c r="AR607" s="66"/>
      <c r="AS607" s="66"/>
      <c r="AT607" s="66"/>
      <c r="AU607" s="66"/>
      <c r="AV607" s="66"/>
      <c r="AW607" s="66"/>
      <c r="AX607" s="66"/>
      <c r="AY607" s="66"/>
      <c r="AZ607" s="66"/>
      <c r="BA607" s="66"/>
      <c r="BB607" s="66"/>
      <c r="BC607" s="66"/>
      <c r="BD607" s="66"/>
      <c r="BE607" s="66"/>
      <c r="BF607" s="66"/>
      <c r="BG607" s="66"/>
      <c r="BH607" s="66"/>
      <c r="BI607" s="66"/>
      <c r="BJ607" s="66"/>
      <c r="BK607" s="66"/>
      <c r="BL607" s="66"/>
      <c r="BM607" s="66"/>
      <c r="BN607" s="66"/>
      <c r="BO607" s="66"/>
      <c r="BP607" s="66"/>
      <c r="BQ607" s="66"/>
      <c r="BR607" s="66"/>
      <c r="BS607" s="66"/>
      <c r="BT607" s="66"/>
      <c r="BU607" s="66"/>
      <c r="BV607" s="66"/>
      <c r="BW607" s="66"/>
      <c r="BX607" s="66"/>
      <c r="BY607" s="66"/>
      <c r="BZ607" s="66"/>
      <c r="CA607" s="66"/>
      <c r="CB607" s="66"/>
      <c r="CC607" s="66"/>
      <c r="CD607" s="66"/>
      <c r="CE607" s="66"/>
      <c r="CF607" s="66"/>
      <c r="CG607" s="66"/>
      <c r="CH607" s="66"/>
      <c r="CI607" s="66"/>
      <c r="CJ607" s="66"/>
      <c r="CK607" s="66"/>
      <c r="CL607" s="66"/>
      <c r="CM607" s="66"/>
      <c r="CN607" s="66"/>
      <c r="CO607" s="66"/>
      <c r="CP607" s="66"/>
      <c r="CQ607" s="66"/>
      <c r="CR607" s="66"/>
      <c r="CS607" s="66"/>
      <c r="CT607" s="66"/>
      <c r="CU607" s="66"/>
      <c r="CV607" s="66"/>
      <c r="CW607" s="66"/>
      <c r="CX607" s="66"/>
      <c r="CY607" s="66"/>
      <c r="CZ607" s="66"/>
      <c r="DA607" s="66"/>
      <c r="DB607" s="66"/>
      <c r="DC607" s="66"/>
      <c r="DD607" s="66"/>
      <c r="DE607" s="66"/>
      <c r="DF607" s="66"/>
      <c r="DG607" s="66"/>
      <c r="DH607" s="66"/>
      <c r="DI607" s="66"/>
      <c r="DJ607" s="66"/>
      <c r="DK607" s="66"/>
      <c r="DL607" s="66"/>
      <c r="DM607" s="66"/>
      <c r="DN607" s="66"/>
      <c r="DO607" s="66"/>
      <c r="DP607" s="66"/>
      <c r="DQ607" s="66"/>
      <c r="DR607" s="66"/>
      <c r="DS607" s="66"/>
      <c r="DT607" s="66"/>
      <c r="DU607" s="66"/>
      <c r="DV607" s="66"/>
      <c r="DW607" s="66"/>
      <c r="DX607" s="66"/>
      <c r="DY607" s="66"/>
      <c r="DZ607" s="66"/>
      <c r="EA607" s="66"/>
      <c r="EB607" s="66"/>
      <c r="EC607" s="66"/>
      <c r="ED607" s="66"/>
      <c r="EE607" s="66"/>
      <c r="EF607" s="66"/>
      <c r="EG607" s="66"/>
      <c r="EH607" s="66"/>
      <c r="EI607" s="66"/>
      <c r="EJ607" s="66"/>
      <c r="EK607" s="66"/>
      <c r="EL607" s="66"/>
      <c r="EM607" s="66"/>
      <c r="EN607" s="66"/>
      <c r="EO607" s="66"/>
      <c r="EP607" s="66"/>
    </row>
    <row r="608">
      <c r="A608" s="66"/>
      <c r="B608" s="66"/>
      <c r="C608" s="66"/>
      <c r="D608" s="66"/>
      <c r="E608" s="66"/>
      <c r="F608" s="66"/>
      <c r="G608" s="159"/>
      <c r="H608" s="159"/>
      <c r="I608" s="66"/>
      <c r="J608" s="160"/>
      <c r="K608" s="161"/>
      <c r="L608" s="161"/>
      <c r="M608" s="162"/>
      <c r="N608" s="162"/>
      <c r="O608" s="161"/>
      <c r="P608" s="161"/>
      <c r="Q608" s="161"/>
      <c r="R608" s="161"/>
      <c r="S608" s="163"/>
      <c r="T608" s="163"/>
      <c r="U608" s="163"/>
      <c r="V608" s="163"/>
      <c r="W608" s="164"/>
      <c r="X608" s="163"/>
      <c r="Y608" s="163"/>
      <c r="Z608" s="163"/>
      <c r="AA608" s="163"/>
      <c r="AB608" s="66"/>
      <c r="AC608" s="66"/>
      <c r="AD608" s="66"/>
      <c r="AE608" s="66"/>
      <c r="AF608" s="66"/>
      <c r="AG608" s="66"/>
      <c r="AH608" s="66"/>
      <c r="AI608" s="66"/>
      <c r="AJ608" s="66"/>
      <c r="AK608" s="66"/>
      <c r="AL608" s="66"/>
      <c r="AM608" s="66"/>
      <c r="AN608" s="66"/>
      <c r="AO608" s="66"/>
      <c r="AP608" s="66"/>
      <c r="AQ608" s="66"/>
      <c r="AR608" s="66"/>
      <c r="AS608" s="66"/>
      <c r="AT608" s="66"/>
      <c r="AU608" s="66"/>
      <c r="AV608" s="66"/>
      <c r="AW608" s="66"/>
      <c r="AX608" s="66"/>
      <c r="AY608" s="66"/>
      <c r="AZ608" s="66"/>
      <c r="BA608" s="66"/>
      <c r="BB608" s="66"/>
      <c r="BC608" s="66"/>
      <c r="BD608" s="66"/>
      <c r="BE608" s="66"/>
      <c r="BF608" s="66"/>
      <c r="BG608" s="66"/>
      <c r="BH608" s="66"/>
      <c r="BI608" s="66"/>
      <c r="BJ608" s="66"/>
      <c r="BK608" s="66"/>
      <c r="BL608" s="66"/>
      <c r="BM608" s="66"/>
      <c r="BN608" s="66"/>
      <c r="BO608" s="66"/>
      <c r="BP608" s="66"/>
      <c r="BQ608" s="66"/>
      <c r="BR608" s="66"/>
      <c r="BS608" s="66"/>
      <c r="BT608" s="66"/>
      <c r="BU608" s="66"/>
      <c r="BV608" s="66"/>
      <c r="BW608" s="66"/>
      <c r="BX608" s="66"/>
      <c r="BY608" s="66"/>
      <c r="BZ608" s="66"/>
      <c r="CA608" s="66"/>
      <c r="CB608" s="66"/>
      <c r="CC608" s="66"/>
      <c r="CD608" s="66"/>
      <c r="CE608" s="66"/>
      <c r="CF608" s="66"/>
      <c r="CG608" s="66"/>
      <c r="CH608" s="66"/>
      <c r="CI608" s="66"/>
      <c r="CJ608" s="66"/>
      <c r="CK608" s="66"/>
      <c r="CL608" s="66"/>
      <c r="CM608" s="66"/>
      <c r="CN608" s="66"/>
      <c r="CO608" s="66"/>
      <c r="CP608" s="66"/>
      <c r="CQ608" s="66"/>
      <c r="CR608" s="66"/>
      <c r="CS608" s="66"/>
      <c r="CT608" s="66"/>
      <c r="CU608" s="66"/>
      <c r="CV608" s="66"/>
      <c r="CW608" s="66"/>
      <c r="CX608" s="66"/>
      <c r="CY608" s="66"/>
      <c r="CZ608" s="66"/>
      <c r="DA608" s="66"/>
      <c r="DB608" s="66"/>
      <c r="DC608" s="66"/>
      <c r="DD608" s="66"/>
      <c r="DE608" s="66"/>
      <c r="DF608" s="66"/>
      <c r="DG608" s="66"/>
      <c r="DH608" s="66"/>
      <c r="DI608" s="66"/>
      <c r="DJ608" s="66"/>
      <c r="DK608" s="66"/>
      <c r="DL608" s="66"/>
      <c r="DM608" s="66"/>
      <c r="DN608" s="66"/>
      <c r="DO608" s="66"/>
      <c r="DP608" s="66"/>
      <c r="DQ608" s="66"/>
      <c r="DR608" s="66"/>
      <c r="DS608" s="66"/>
      <c r="DT608" s="66"/>
      <c r="DU608" s="66"/>
      <c r="DV608" s="66"/>
      <c r="DW608" s="66"/>
      <c r="DX608" s="66"/>
      <c r="DY608" s="66"/>
      <c r="DZ608" s="66"/>
      <c r="EA608" s="66"/>
      <c r="EB608" s="66"/>
      <c r="EC608" s="66"/>
      <c r="ED608" s="66"/>
      <c r="EE608" s="66"/>
      <c r="EF608" s="66"/>
      <c r="EG608" s="66"/>
      <c r="EH608" s="66"/>
      <c r="EI608" s="66"/>
      <c r="EJ608" s="66"/>
      <c r="EK608" s="66"/>
      <c r="EL608" s="66"/>
      <c r="EM608" s="66"/>
      <c r="EN608" s="66"/>
      <c r="EO608" s="66"/>
      <c r="EP608" s="66"/>
    </row>
    <row r="609">
      <c r="A609" s="66"/>
      <c r="B609" s="66"/>
      <c r="C609" s="66"/>
      <c r="D609" s="66"/>
      <c r="E609" s="66"/>
      <c r="F609" s="66"/>
      <c r="G609" s="159"/>
      <c r="H609" s="159"/>
      <c r="I609" s="66"/>
      <c r="J609" s="160"/>
      <c r="K609" s="161"/>
      <c r="L609" s="161"/>
      <c r="M609" s="162"/>
      <c r="N609" s="162"/>
      <c r="O609" s="161"/>
      <c r="P609" s="161"/>
      <c r="Q609" s="161"/>
      <c r="R609" s="161"/>
      <c r="S609" s="163"/>
      <c r="T609" s="163"/>
      <c r="U609" s="163"/>
      <c r="V609" s="163"/>
      <c r="W609" s="164"/>
      <c r="X609" s="163"/>
      <c r="Y609" s="163"/>
      <c r="Z609" s="163"/>
      <c r="AA609" s="163"/>
      <c r="AB609" s="66"/>
      <c r="AC609" s="66"/>
      <c r="AD609" s="66"/>
      <c r="AE609" s="66"/>
      <c r="AF609" s="66"/>
      <c r="AG609" s="66"/>
      <c r="AH609" s="66"/>
      <c r="AI609" s="66"/>
      <c r="AJ609" s="66"/>
      <c r="AK609" s="66"/>
      <c r="AL609" s="66"/>
      <c r="AM609" s="66"/>
      <c r="AN609" s="66"/>
      <c r="AO609" s="66"/>
      <c r="AP609" s="66"/>
      <c r="AQ609" s="66"/>
      <c r="AR609" s="66"/>
      <c r="AS609" s="66"/>
      <c r="AT609" s="66"/>
      <c r="AU609" s="66"/>
      <c r="AV609" s="66"/>
      <c r="AW609" s="66"/>
      <c r="AX609" s="66"/>
      <c r="AY609" s="66"/>
      <c r="AZ609" s="66"/>
      <c r="BA609" s="66"/>
      <c r="BB609" s="66"/>
      <c r="BC609" s="66"/>
      <c r="BD609" s="66"/>
      <c r="BE609" s="66"/>
      <c r="BF609" s="66"/>
      <c r="BG609" s="66"/>
      <c r="BH609" s="66"/>
      <c r="BI609" s="66"/>
      <c r="BJ609" s="66"/>
      <c r="BK609" s="66"/>
      <c r="BL609" s="66"/>
      <c r="BM609" s="66"/>
      <c r="BN609" s="66"/>
      <c r="BO609" s="66"/>
      <c r="BP609" s="66"/>
      <c r="BQ609" s="66"/>
      <c r="BR609" s="66"/>
      <c r="BS609" s="66"/>
      <c r="BT609" s="66"/>
      <c r="BU609" s="66"/>
      <c r="BV609" s="66"/>
      <c r="BW609" s="66"/>
      <c r="BX609" s="66"/>
      <c r="BY609" s="66"/>
      <c r="BZ609" s="66"/>
      <c r="CA609" s="66"/>
      <c r="CB609" s="66"/>
      <c r="CC609" s="66"/>
      <c r="CD609" s="66"/>
      <c r="CE609" s="66"/>
      <c r="CF609" s="66"/>
      <c r="CG609" s="66"/>
      <c r="CH609" s="66"/>
      <c r="CI609" s="66"/>
      <c r="CJ609" s="66"/>
      <c r="CK609" s="66"/>
      <c r="CL609" s="66"/>
      <c r="CM609" s="66"/>
      <c r="CN609" s="66"/>
      <c r="CO609" s="66"/>
      <c r="CP609" s="66"/>
      <c r="CQ609" s="66"/>
      <c r="CR609" s="66"/>
      <c r="CS609" s="66"/>
      <c r="CT609" s="66"/>
      <c r="CU609" s="66"/>
      <c r="CV609" s="66"/>
      <c r="CW609" s="66"/>
      <c r="CX609" s="66"/>
      <c r="CY609" s="66"/>
      <c r="CZ609" s="66"/>
      <c r="DA609" s="66"/>
      <c r="DB609" s="66"/>
      <c r="DC609" s="66"/>
      <c r="DD609" s="66"/>
      <c r="DE609" s="66"/>
      <c r="DF609" s="66"/>
      <c r="DG609" s="66"/>
      <c r="DH609" s="66"/>
      <c r="DI609" s="66"/>
      <c r="DJ609" s="66"/>
      <c r="DK609" s="66"/>
      <c r="DL609" s="66"/>
      <c r="DM609" s="66"/>
      <c r="DN609" s="66"/>
      <c r="DO609" s="66"/>
      <c r="DP609" s="66"/>
      <c r="DQ609" s="66"/>
      <c r="DR609" s="66"/>
      <c r="DS609" s="66"/>
      <c r="DT609" s="66"/>
      <c r="DU609" s="66"/>
      <c r="DV609" s="66"/>
      <c r="DW609" s="66"/>
      <c r="DX609" s="66"/>
      <c r="DY609" s="66"/>
      <c r="DZ609" s="66"/>
      <c r="EA609" s="66"/>
      <c r="EB609" s="66"/>
      <c r="EC609" s="66"/>
      <c r="ED609" s="66"/>
      <c r="EE609" s="66"/>
      <c r="EF609" s="66"/>
      <c r="EG609" s="66"/>
      <c r="EH609" s="66"/>
      <c r="EI609" s="66"/>
      <c r="EJ609" s="66"/>
      <c r="EK609" s="66"/>
      <c r="EL609" s="66"/>
      <c r="EM609" s="66"/>
      <c r="EN609" s="66"/>
      <c r="EO609" s="66"/>
      <c r="EP609" s="66"/>
    </row>
    <row r="610">
      <c r="A610" s="66"/>
      <c r="B610" s="66"/>
      <c r="C610" s="66"/>
      <c r="D610" s="66"/>
      <c r="E610" s="66"/>
      <c r="F610" s="66"/>
      <c r="G610" s="159"/>
      <c r="H610" s="159"/>
      <c r="I610" s="66"/>
      <c r="J610" s="160"/>
      <c r="K610" s="161"/>
      <c r="L610" s="161"/>
      <c r="M610" s="162"/>
      <c r="N610" s="162"/>
      <c r="O610" s="161"/>
      <c r="P610" s="161"/>
      <c r="Q610" s="161"/>
      <c r="R610" s="161"/>
      <c r="S610" s="163"/>
      <c r="T610" s="163"/>
      <c r="U610" s="163"/>
      <c r="V610" s="163"/>
      <c r="W610" s="164"/>
      <c r="X610" s="163"/>
      <c r="Y610" s="163"/>
      <c r="Z610" s="163"/>
      <c r="AA610" s="163"/>
      <c r="AB610" s="66"/>
      <c r="AC610" s="66"/>
      <c r="AD610" s="66"/>
      <c r="AE610" s="66"/>
      <c r="AF610" s="66"/>
      <c r="AG610" s="66"/>
      <c r="AH610" s="66"/>
      <c r="AI610" s="66"/>
      <c r="AJ610" s="66"/>
      <c r="AK610" s="66"/>
      <c r="AL610" s="66"/>
      <c r="AM610" s="66"/>
      <c r="AN610" s="66"/>
      <c r="AO610" s="66"/>
      <c r="AP610" s="66"/>
      <c r="AQ610" s="66"/>
      <c r="AR610" s="66"/>
      <c r="AS610" s="66"/>
      <c r="AT610" s="66"/>
      <c r="AU610" s="66"/>
      <c r="AV610" s="66"/>
      <c r="AW610" s="66"/>
      <c r="AX610" s="66"/>
      <c r="AY610" s="66"/>
      <c r="AZ610" s="66"/>
      <c r="BA610" s="66"/>
      <c r="BB610" s="66"/>
      <c r="BC610" s="66"/>
      <c r="BD610" s="66"/>
      <c r="BE610" s="66"/>
      <c r="BF610" s="66"/>
      <c r="BG610" s="66"/>
      <c r="BH610" s="66"/>
      <c r="BI610" s="66"/>
      <c r="BJ610" s="66"/>
      <c r="BK610" s="66"/>
      <c r="BL610" s="66"/>
      <c r="BM610" s="66"/>
      <c r="BN610" s="66"/>
      <c r="BO610" s="66"/>
      <c r="BP610" s="66"/>
      <c r="BQ610" s="66"/>
      <c r="BR610" s="66"/>
      <c r="BS610" s="66"/>
      <c r="BT610" s="66"/>
      <c r="BU610" s="66"/>
      <c r="BV610" s="66"/>
      <c r="BW610" s="66"/>
      <c r="BX610" s="66"/>
      <c r="BY610" s="66"/>
      <c r="BZ610" s="66"/>
      <c r="CA610" s="66"/>
      <c r="CB610" s="66"/>
      <c r="CC610" s="66"/>
      <c r="CD610" s="66"/>
      <c r="CE610" s="66"/>
      <c r="CF610" s="66"/>
      <c r="CG610" s="66"/>
      <c r="CH610" s="66"/>
      <c r="CI610" s="66"/>
      <c r="CJ610" s="66"/>
      <c r="CK610" s="66"/>
      <c r="CL610" s="66"/>
      <c r="CM610" s="66"/>
      <c r="CN610" s="66"/>
      <c r="CO610" s="66"/>
      <c r="CP610" s="66"/>
      <c r="CQ610" s="66"/>
      <c r="CR610" s="66"/>
      <c r="CS610" s="66"/>
      <c r="CT610" s="66"/>
      <c r="CU610" s="66"/>
      <c r="CV610" s="66"/>
      <c r="CW610" s="66"/>
      <c r="CX610" s="66"/>
      <c r="CY610" s="66"/>
      <c r="CZ610" s="66"/>
      <c r="DA610" s="66"/>
      <c r="DB610" s="66"/>
      <c r="DC610" s="66"/>
      <c r="DD610" s="66"/>
      <c r="DE610" s="66"/>
      <c r="DF610" s="66"/>
      <c r="DG610" s="66"/>
      <c r="DH610" s="66"/>
      <c r="DI610" s="66"/>
      <c r="DJ610" s="66"/>
      <c r="DK610" s="66"/>
      <c r="DL610" s="66"/>
      <c r="DM610" s="66"/>
      <c r="DN610" s="66"/>
      <c r="DO610" s="66"/>
      <c r="DP610" s="66"/>
      <c r="DQ610" s="66"/>
      <c r="DR610" s="66"/>
      <c r="DS610" s="66"/>
      <c r="DT610" s="66"/>
      <c r="DU610" s="66"/>
      <c r="DV610" s="66"/>
      <c r="DW610" s="66"/>
      <c r="DX610" s="66"/>
      <c r="DY610" s="66"/>
      <c r="DZ610" s="66"/>
      <c r="EA610" s="66"/>
      <c r="EB610" s="66"/>
      <c r="EC610" s="66"/>
      <c r="ED610" s="66"/>
      <c r="EE610" s="66"/>
      <c r="EF610" s="66"/>
      <c r="EG610" s="66"/>
      <c r="EH610" s="66"/>
      <c r="EI610" s="66"/>
      <c r="EJ610" s="66"/>
      <c r="EK610" s="66"/>
      <c r="EL610" s="66"/>
      <c r="EM610" s="66"/>
      <c r="EN610" s="66"/>
      <c r="EO610" s="66"/>
      <c r="EP610" s="66"/>
    </row>
    <row r="611">
      <c r="A611" s="66"/>
      <c r="B611" s="66"/>
      <c r="C611" s="66"/>
      <c r="D611" s="66"/>
      <c r="E611" s="66"/>
      <c r="F611" s="66"/>
      <c r="G611" s="159"/>
      <c r="H611" s="159"/>
      <c r="I611" s="66"/>
      <c r="J611" s="160"/>
      <c r="K611" s="161"/>
      <c r="L611" s="161"/>
      <c r="M611" s="162"/>
      <c r="N611" s="162"/>
      <c r="O611" s="161"/>
      <c r="P611" s="161"/>
      <c r="Q611" s="161"/>
      <c r="R611" s="161"/>
      <c r="S611" s="163"/>
      <c r="T611" s="163"/>
      <c r="U611" s="163"/>
      <c r="V611" s="163"/>
      <c r="W611" s="164"/>
      <c r="X611" s="163"/>
      <c r="Y611" s="163"/>
      <c r="Z611" s="163"/>
      <c r="AA611" s="163"/>
      <c r="AB611" s="66"/>
      <c r="AC611" s="66"/>
      <c r="AD611" s="66"/>
      <c r="AE611" s="66"/>
      <c r="AF611" s="66"/>
      <c r="AG611" s="66"/>
      <c r="AH611" s="66"/>
      <c r="AI611" s="66"/>
      <c r="AJ611" s="66"/>
      <c r="AK611" s="66"/>
      <c r="AL611" s="66"/>
      <c r="AM611" s="66"/>
      <c r="AN611" s="66"/>
      <c r="AO611" s="66"/>
      <c r="AP611" s="66"/>
      <c r="AQ611" s="66"/>
      <c r="AR611" s="66"/>
      <c r="AS611" s="66"/>
      <c r="AT611" s="66"/>
      <c r="AU611" s="66"/>
      <c r="AV611" s="66"/>
      <c r="AW611" s="66"/>
      <c r="AX611" s="66"/>
      <c r="AY611" s="66"/>
      <c r="AZ611" s="66"/>
      <c r="BA611" s="66"/>
      <c r="BB611" s="66"/>
      <c r="BC611" s="66"/>
      <c r="BD611" s="66"/>
      <c r="BE611" s="66"/>
      <c r="BF611" s="66"/>
      <c r="BG611" s="66"/>
      <c r="BH611" s="66"/>
      <c r="BI611" s="66"/>
      <c r="BJ611" s="66"/>
      <c r="BK611" s="66"/>
      <c r="BL611" s="66"/>
      <c r="BM611" s="66"/>
      <c r="BN611" s="66"/>
      <c r="BO611" s="66"/>
      <c r="BP611" s="66"/>
      <c r="BQ611" s="66"/>
      <c r="BR611" s="66"/>
      <c r="BS611" s="66"/>
      <c r="BT611" s="66"/>
      <c r="BU611" s="66"/>
      <c r="BV611" s="66"/>
      <c r="BW611" s="66"/>
      <c r="BX611" s="66"/>
      <c r="BY611" s="66"/>
      <c r="BZ611" s="66"/>
      <c r="CA611" s="66"/>
      <c r="CB611" s="66"/>
      <c r="CC611" s="66"/>
      <c r="CD611" s="66"/>
      <c r="CE611" s="66"/>
      <c r="CF611" s="66"/>
      <c r="CG611" s="66"/>
      <c r="CH611" s="66"/>
      <c r="CI611" s="66"/>
      <c r="CJ611" s="66"/>
      <c r="CK611" s="66"/>
      <c r="CL611" s="66"/>
      <c r="CM611" s="66"/>
      <c r="CN611" s="66"/>
      <c r="CO611" s="66"/>
      <c r="CP611" s="66"/>
      <c r="CQ611" s="66"/>
      <c r="CR611" s="66"/>
      <c r="CS611" s="66"/>
      <c r="CT611" s="66"/>
      <c r="CU611" s="66"/>
      <c r="CV611" s="66"/>
      <c r="CW611" s="66"/>
      <c r="CX611" s="66"/>
      <c r="CY611" s="66"/>
      <c r="CZ611" s="66"/>
      <c r="DA611" s="66"/>
      <c r="DB611" s="66"/>
      <c r="DC611" s="66"/>
      <c r="DD611" s="66"/>
      <c r="DE611" s="66"/>
      <c r="DF611" s="66"/>
      <c r="DG611" s="66"/>
      <c r="DH611" s="66"/>
      <c r="DI611" s="66"/>
      <c r="DJ611" s="66"/>
      <c r="DK611" s="66"/>
      <c r="DL611" s="66"/>
      <c r="DM611" s="66"/>
      <c r="DN611" s="66"/>
      <c r="DO611" s="66"/>
      <c r="DP611" s="66"/>
      <c r="DQ611" s="66"/>
      <c r="DR611" s="66"/>
      <c r="DS611" s="66"/>
      <c r="DT611" s="66"/>
      <c r="DU611" s="66"/>
      <c r="DV611" s="66"/>
      <c r="DW611" s="66"/>
      <c r="DX611" s="66"/>
      <c r="DY611" s="66"/>
      <c r="DZ611" s="66"/>
      <c r="EA611" s="66"/>
      <c r="EB611" s="66"/>
      <c r="EC611" s="66"/>
      <c r="ED611" s="66"/>
      <c r="EE611" s="66"/>
      <c r="EF611" s="66"/>
      <c r="EG611" s="66"/>
      <c r="EH611" s="66"/>
      <c r="EI611" s="66"/>
      <c r="EJ611" s="66"/>
      <c r="EK611" s="66"/>
      <c r="EL611" s="66"/>
      <c r="EM611" s="66"/>
      <c r="EN611" s="66"/>
      <c r="EO611" s="66"/>
      <c r="EP611" s="66"/>
    </row>
    <row r="612">
      <c r="A612" s="66"/>
      <c r="B612" s="66"/>
      <c r="C612" s="66"/>
      <c r="D612" s="66"/>
      <c r="E612" s="66"/>
      <c r="F612" s="66"/>
      <c r="G612" s="159"/>
      <c r="H612" s="159"/>
      <c r="I612" s="66"/>
      <c r="J612" s="160"/>
      <c r="K612" s="161"/>
      <c r="L612" s="161"/>
      <c r="M612" s="162"/>
      <c r="N612" s="162"/>
      <c r="O612" s="161"/>
      <c r="P612" s="161"/>
      <c r="Q612" s="161"/>
      <c r="R612" s="161"/>
      <c r="S612" s="163"/>
      <c r="T612" s="163"/>
      <c r="U612" s="163"/>
      <c r="V612" s="163"/>
      <c r="W612" s="164"/>
      <c r="X612" s="163"/>
      <c r="Y612" s="163"/>
      <c r="Z612" s="163"/>
      <c r="AA612" s="163"/>
      <c r="AB612" s="66"/>
      <c r="AC612" s="66"/>
      <c r="AD612" s="66"/>
      <c r="AE612" s="66"/>
      <c r="AF612" s="66"/>
      <c r="AG612" s="66"/>
      <c r="AH612" s="66"/>
      <c r="AI612" s="66"/>
      <c r="AJ612" s="66"/>
      <c r="AK612" s="66"/>
      <c r="AL612" s="66"/>
      <c r="AM612" s="66"/>
      <c r="AN612" s="66"/>
      <c r="AO612" s="66"/>
      <c r="AP612" s="66"/>
      <c r="AQ612" s="66"/>
      <c r="AR612" s="66"/>
      <c r="AS612" s="66"/>
      <c r="AT612" s="66"/>
      <c r="AU612" s="66"/>
      <c r="AV612" s="66"/>
      <c r="AW612" s="66"/>
      <c r="AX612" s="66"/>
      <c r="AY612" s="66"/>
      <c r="AZ612" s="66"/>
      <c r="BA612" s="66"/>
      <c r="BB612" s="66"/>
      <c r="BC612" s="66"/>
      <c r="BD612" s="66"/>
      <c r="BE612" s="66"/>
      <c r="BF612" s="66"/>
      <c r="BG612" s="66"/>
      <c r="BH612" s="66"/>
      <c r="BI612" s="66"/>
      <c r="BJ612" s="66"/>
      <c r="BK612" s="66"/>
      <c r="BL612" s="66"/>
      <c r="BM612" s="66"/>
      <c r="BN612" s="66"/>
      <c r="BO612" s="66"/>
      <c r="BP612" s="66"/>
      <c r="BQ612" s="66"/>
      <c r="BR612" s="66"/>
      <c r="BS612" s="66"/>
      <c r="BT612" s="66"/>
      <c r="BU612" s="66"/>
      <c r="BV612" s="66"/>
      <c r="BW612" s="66"/>
      <c r="BX612" s="66"/>
      <c r="BY612" s="66"/>
      <c r="BZ612" s="66"/>
      <c r="CA612" s="66"/>
      <c r="CB612" s="66"/>
      <c r="CC612" s="66"/>
      <c r="CD612" s="66"/>
      <c r="CE612" s="66"/>
      <c r="CF612" s="66"/>
      <c r="CG612" s="66"/>
      <c r="CH612" s="66"/>
      <c r="CI612" s="66"/>
      <c r="CJ612" s="66"/>
      <c r="CK612" s="66"/>
      <c r="CL612" s="66"/>
      <c r="CM612" s="66"/>
      <c r="CN612" s="66"/>
      <c r="CO612" s="66"/>
      <c r="CP612" s="66"/>
      <c r="CQ612" s="66"/>
      <c r="CR612" s="66"/>
      <c r="CS612" s="66"/>
      <c r="CT612" s="66"/>
      <c r="CU612" s="66"/>
      <c r="CV612" s="66"/>
      <c r="CW612" s="66"/>
      <c r="CX612" s="66"/>
      <c r="CY612" s="66"/>
      <c r="CZ612" s="66"/>
      <c r="DA612" s="66"/>
      <c r="DB612" s="66"/>
      <c r="DC612" s="66"/>
      <c r="DD612" s="66"/>
      <c r="DE612" s="66"/>
      <c r="DF612" s="66"/>
      <c r="DG612" s="66"/>
      <c r="DH612" s="66"/>
      <c r="DI612" s="66"/>
      <c r="DJ612" s="66"/>
      <c r="DK612" s="66"/>
      <c r="DL612" s="66"/>
      <c r="DM612" s="66"/>
      <c r="DN612" s="66"/>
      <c r="DO612" s="66"/>
      <c r="DP612" s="66"/>
      <c r="DQ612" s="66"/>
      <c r="DR612" s="66"/>
      <c r="DS612" s="66"/>
      <c r="DT612" s="66"/>
      <c r="DU612" s="66"/>
      <c r="DV612" s="66"/>
      <c r="DW612" s="66"/>
      <c r="DX612" s="66"/>
      <c r="DY612" s="66"/>
      <c r="DZ612" s="66"/>
      <c r="EA612" s="66"/>
      <c r="EB612" s="66"/>
      <c r="EC612" s="66"/>
      <c r="ED612" s="66"/>
      <c r="EE612" s="66"/>
      <c r="EF612" s="66"/>
      <c r="EG612" s="66"/>
      <c r="EH612" s="66"/>
      <c r="EI612" s="66"/>
      <c r="EJ612" s="66"/>
      <c r="EK612" s="66"/>
      <c r="EL612" s="66"/>
      <c r="EM612" s="66"/>
      <c r="EN612" s="66"/>
      <c r="EO612" s="66"/>
      <c r="EP612" s="66"/>
    </row>
    <row r="613">
      <c r="A613" s="66"/>
      <c r="B613" s="66"/>
      <c r="C613" s="66"/>
      <c r="D613" s="66"/>
      <c r="E613" s="66"/>
      <c r="F613" s="66"/>
      <c r="G613" s="159"/>
      <c r="H613" s="159"/>
      <c r="I613" s="66"/>
      <c r="J613" s="160"/>
      <c r="K613" s="161"/>
      <c r="L613" s="161"/>
      <c r="M613" s="162"/>
      <c r="N613" s="162"/>
      <c r="O613" s="161"/>
      <c r="P613" s="161"/>
      <c r="Q613" s="161"/>
      <c r="R613" s="161"/>
      <c r="S613" s="163"/>
      <c r="T613" s="163"/>
      <c r="U613" s="163"/>
      <c r="V613" s="163"/>
      <c r="W613" s="164"/>
      <c r="X613" s="163"/>
      <c r="Y613" s="163"/>
      <c r="Z613" s="163"/>
      <c r="AA613" s="163"/>
      <c r="AB613" s="66"/>
      <c r="AC613" s="66"/>
      <c r="AD613" s="66"/>
      <c r="AE613" s="66"/>
      <c r="AF613" s="66"/>
      <c r="AG613" s="66"/>
      <c r="AH613" s="66"/>
      <c r="AI613" s="66"/>
      <c r="AJ613" s="66"/>
      <c r="AK613" s="66"/>
      <c r="AL613" s="66"/>
      <c r="AM613" s="66"/>
      <c r="AN613" s="66"/>
      <c r="AO613" s="66"/>
      <c r="AP613" s="66"/>
      <c r="AQ613" s="66"/>
      <c r="AR613" s="66"/>
      <c r="AS613" s="66"/>
      <c r="AT613" s="66"/>
      <c r="AU613" s="66"/>
      <c r="AV613" s="66"/>
      <c r="AW613" s="66"/>
      <c r="AX613" s="66"/>
      <c r="AY613" s="66"/>
      <c r="AZ613" s="66"/>
      <c r="BA613" s="66"/>
      <c r="BB613" s="66"/>
      <c r="BC613" s="66"/>
      <c r="BD613" s="66"/>
      <c r="BE613" s="66"/>
      <c r="BF613" s="66"/>
      <c r="BG613" s="66"/>
      <c r="BH613" s="66"/>
      <c r="BI613" s="66"/>
      <c r="BJ613" s="66"/>
      <c r="BK613" s="66"/>
      <c r="BL613" s="66"/>
      <c r="BM613" s="66"/>
      <c r="BN613" s="66"/>
      <c r="BO613" s="66"/>
      <c r="BP613" s="66"/>
      <c r="BQ613" s="66"/>
      <c r="BR613" s="66"/>
      <c r="BS613" s="66"/>
      <c r="BT613" s="66"/>
      <c r="BU613" s="66"/>
      <c r="BV613" s="66"/>
      <c r="BW613" s="66"/>
      <c r="BX613" s="66"/>
      <c r="BY613" s="66"/>
      <c r="BZ613" s="66"/>
      <c r="CA613" s="66"/>
      <c r="CB613" s="66"/>
      <c r="CC613" s="66"/>
      <c r="CD613" s="66"/>
      <c r="CE613" s="66"/>
      <c r="CF613" s="66"/>
      <c r="CG613" s="66"/>
      <c r="CH613" s="66"/>
      <c r="CI613" s="66"/>
      <c r="CJ613" s="66"/>
      <c r="CK613" s="66"/>
      <c r="CL613" s="66"/>
      <c r="CM613" s="66"/>
      <c r="CN613" s="66"/>
      <c r="CO613" s="66"/>
      <c r="CP613" s="66"/>
      <c r="CQ613" s="66"/>
      <c r="CR613" s="66"/>
      <c r="CS613" s="66"/>
      <c r="CT613" s="66"/>
      <c r="CU613" s="66"/>
      <c r="CV613" s="66"/>
      <c r="CW613" s="66"/>
      <c r="CX613" s="66"/>
      <c r="CY613" s="66"/>
      <c r="CZ613" s="66"/>
      <c r="DA613" s="66"/>
      <c r="DB613" s="66"/>
      <c r="DC613" s="66"/>
      <c r="DD613" s="66"/>
      <c r="DE613" s="66"/>
      <c r="DF613" s="66"/>
      <c r="DG613" s="66"/>
      <c r="DH613" s="66"/>
      <c r="DI613" s="66"/>
      <c r="DJ613" s="66"/>
      <c r="DK613" s="66"/>
      <c r="DL613" s="66"/>
      <c r="DM613" s="66"/>
      <c r="DN613" s="66"/>
      <c r="DO613" s="66"/>
      <c r="DP613" s="66"/>
      <c r="DQ613" s="66"/>
      <c r="DR613" s="66"/>
      <c r="DS613" s="66"/>
      <c r="DT613" s="66"/>
      <c r="DU613" s="66"/>
      <c r="DV613" s="66"/>
      <c r="DW613" s="66"/>
      <c r="DX613" s="66"/>
      <c r="DY613" s="66"/>
      <c r="DZ613" s="66"/>
      <c r="EA613" s="66"/>
      <c r="EB613" s="66"/>
      <c r="EC613" s="66"/>
      <c r="ED613" s="66"/>
      <c r="EE613" s="66"/>
      <c r="EF613" s="66"/>
      <c r="EG613" s="66"/>
      <c r="EH613" s="66"/>
      <c r="EI613" s="66"/>
      <c r="EJ613" s="66"/>
      <c r="EK613" s="66"/>
      <c r="EL613" s="66"/>
      <c r="EM613" s="66"/>
      <c r="EN613" s="66"/>
      <c r="EO613" s="66"/>
      <c r="EP613" s="66"/>
    </row>
    <row r="614">
      <c r="A614" s="66"/>
      <c r="B614" s="66"/>
      <c r="C614" s="66"/>
      <c r="D614" s="66"/>
      <c r="E614" s="66"/>
      <c r="F614" s="66"/>
      <c r="G614" s="159"/>
      <c r="H614" s="159"/>
      <c r="I614" s="66"/>
      <c r="J614" s="160"/>
      <c r="K614" s="161"/>
      <c r="L614" s="161"/>
      <c r="M614" s="162"/>
      <c r="N614" s="162"/>
      <c r="O614" s="161"/>
      <c r="P614" s="161"/>
      <c r="Q614" s="161"/>
      <c r="R614" s="161"/>
      <c r="S614" s="163"/>
      <c r="T614" s="163"/>
      <c r="U614" s="163"/>
      <c r="V614" s="163"/>
      <c r="W614" s="164"/>
      <c r="X614" s="163"/>
      <c r="Y614" s="163"/>
      <c r="Z614" s="163"/>
      <c r="AA614" s="163"/>
      <c r="AB614" s="66"/>
      <c r="AC614" s="66"/>
      <c r="AD614" s="66"/>
      <c r="AE614" s="66"/>
      <c r="AF614" s="66"/>
      <c r="AG614" s="66"/>
      <c r="AH614" s="66"/>
      <c r="AI614" s="66"/>
      <c r="AJ614" s="66"/>
      <c r="AK614" s="66"/>
      <c r="AL614" s="66"/>
      <c r="AM614" s="66"/>
      <c r="AN614" s="66"/>
      <c r="AO614" s="66"/>
      <c r="AP614" s="66"/>
      <c r="AQ614" s="66"/>
      <c r="AR614" s="66"/>
      <c r="AS614" s="66"/>
      <c r="AT614" s="66"/>
      <c r="AU614" s="66"/>
      <c r="AV614" s="66"/>
      <c r="AW614" s="66"/>
      <c r="AX614" s="66"/>
      <c r="AY614" s="66"/>
      <c r="AZ614" s="66"/>
      <c r="BA614" s="66"/>
      <c r="BB614" s="66"/>
      <c r="BC614" s="66"/>
      <c r="BD614" s="66"/>
      <c r="BE614" s="66"/>
      <c r="BF614" s="66"/>
      <c r="BG614" s="66"/>
      <c r="BH614" s="66"/>
      <c r="BI614" s="66"/>
      <c r="BJ614" s="66"/>
      <c r="BK614" s="66"/>
      <c r="BL614" s="66"/>
      <c r="BM614" s="66"/>
      <c r="BN614" s="66"/>
      <c r="BO614" s="66"/>
      <c r="BP614" s="66"/>
      <c r="BQ614" s="66"/>
      <c r="BR614" s="66"/>
      <c r="BS614" s="66"/>
      <c r="BT614" s="66"/>
      <c r="BU614" s="66"/>
      <c r="BV614" s="66"/>
      <c r="BW614" s="66"/>
      <c r="BX614" s="66"/>
      <c r="BY614" s="66"/>
      <c r="BZ614" s="66"/>
      <c r="CA614" s="66"/>
      <c r="CB614" s="66"/>
      <c r="CC614" s="66"/>
      <c r="CD614" s="66"/>
      <c r="CE614" s="66"/>
      <c r="CF614" s="66"/>
      <c r="CG614" s="66"/>
      <c r="CH614" s="66"/>
      <c r="CI614" s="66"/>
      <c r="CJ614" s="66"/>
      <c r="CK614" s="66"/>
      <c r="CL614" s="66"/>
      <c r="CM614" s="66"/>
      <c r="CN614" s="66"/>
      <c r="CO614" s="66"/>
      <c r="CP614" s="66"/>
      <c r="CQ614" s="66"/>
      <c r="CR614" s="66"/>
      <c r="CS614" s="66"/>
      <c r="CT614" s="66"/>
      <c r="CU614" s="66"/>
      <c r="CV614" s="66"/>
      <c r="CW614" s="66"/>
      <c r="CX614" s="66"/>
      <c r="CY614" s="66"/>
      <c r="CZ614" s="66"/>
      <c r="DA614" s="66"/>
      <c r="DB614" s="66"/>
      <c r="DC614" s="66"/>
      <c r="DD614" s="66"/>
      <c r="DE614" s="66"/>
      <c r="DF614" s="66"/>
      <c r="DG614" s="66"/>
      <c r="DH614" s="66"/>
      <c r="DI614" s="66"/>
      <c r="DJ614" s="66"/>
      <c r="DK614" s="66"/>
      <c r="DL614" s="66"/>
      <c r="DM614" s="66"/>
      <c r="DN614" s="66"/>
      <c r="DO614" s="66"/>
      <c r="DP614" s="66"/>
      <c r="DQ614" s="66"/>
      <c r="DR614" s="66"/>
      <c r="DS614" s="66"/>
      <c r="DT614" s="66"/>
      <c r="DU614" s="66"/>
      <c r="DV614" s="66"/>
      <c r="DW614" s="66"/>
      <c r="DX614" s="66"/>
      <c r="DY614" s="66"/>
      <c r="DZ614" s="66"/>
      <c r="EA614" s="66"/>
      <c r="EB614" s="66"/>
      <c r="EC614" s="66"/>
      <c r="ED614" s="66"/>
      <c r="EE614" s="66"/>
      <c r="EF614" s="66"/>
      <c r="EG614" s="66"/>
      <c r="EH614" s="66"/>
      <c r="EI614" s="66"/>
      <c r="EJ614" s="66"/>
      <c r="EK614" s="66"/>
      <c r="EL614" s="66"/>
      <c r="EM614" s="66"/>
      <c r="EN614" s="66"/>
      <c r="EO614" s="66"/>
      <c r="EP614" s="66"/>
    </row>
    <row r="615">
      <c r="A615" s="66"/>
      <c r="B615" s="66"/>
      <c r="C615" s="66"/>
      <c r="D615" s="66"/>
      <c r="E615" s="66"/>
      <c r="F615" s="66"/>
      <c r="G615" s="159"/>
      <c r="H615" s="159"/>
      <c r="I615" s="66"/>
      <c r="J615" s="160"/>
      <c r="K615" s="161"/>
      <c r="L615" s="161"/>
      <c r="M615" s="162"/>
      <c r="N615" s="162"/>
      <c r="O615" s="161"/>
      <c r="P615" s="161"/>
      <c r="Q615" s="161"/>
      <c r="R615" s="161"/>
      <c r="S615" s="163"/>
      <c r="T615" s="163"/>
      <c r="U615" s="163"/>
      <c r="V615" s="163"/>
      <c r="W615" s="164"/>
      <c r="X615" s="163"/>
      <c r="Y615" s="163"/>
      <c r="Z615" s="163"/>
      <c r="AA615" s="163"/>
      <c r="AB615" s="66"/>
      <c r="AC615" s="66"/>
      <c r="AD615" s="66"/>
      <c r="AE615" s="66"/>
      <c r="AF615" s="66"/>
      <c r="AG615" s="66"/>
      <c r="AH615" s="66"/>
      <c r="AI615" s="66"/>
      <c r="AJ615" s="66"/>
      <c r="AK615" s="66"/>
      <c r="AL615" s="66"/>
      <c r="AM615" s="66"/>
      <c r="AN615" s="66"/>
      <c r="AO615" s="66"/>
      <c r="AP615" s="66"/>
      <c r="AQ615" s="66"/>
      <c r="AR615" s="66"/>
      <c r="AS615" s="66"/>
      <c r="AT615" s="66"/>
      <c r="AU615" s="66"/>
      <c r="AV615" s="66"/>
      <c r="AW615" s="66"/>
      <c r="AX615" s="66"/>
      <c r="AY615" s="66"/>
      <c r="AZ615" s="66"/>
      <c r="BA615" s="66"/>
      <c r="BB615" s="66"/>
      <c r="BC615" s="66"/>
      <c r="BD615" s="66"/>
      <c r="BE615" s="66"/>
      <c r="BF615" s="66"/>
      <c r="BG615" s="66"/>
      <c r="BH615" s="66"/>
      <c r="BI615" s="66"/>
      <c r="BJ615" s="66"/>
      <c r="BK615" s="66"/>
      <c r="BL615" s="66"/>
      <c r="BM615" s="66"/>
      <c r="BN615" s="66"/>
      <c r="BO615" s="66"/>
      <c r="BP615" s="66"/>
      <c r="BQ615" s="66"/>
      <c r="BR615" s="66"/>
      <c r="BS615" s="66"/>
      <c r="BT615" s="66"/>
      <c r="BU615" s="66"/>
      <c r="BV615" s="66"/>
      <c r="BW615" s="66"/>
      <c r="BX615" s="66"/>
      <c r="BY615" s="66"/>
      <c r="BZ615" s="66"/>
      <c r="CA615" s="66"/>
      <c r="CB615" s="66"/>
      <c r="CC615" s="66"/>
      <c r="CD615" s="66"/>
      <c r="CE615" s="66"/>
      <c r="CF615" s="66"/>
      <c r="CG615" s="66"/>
      <c r="CH615" s="66"/>
      <c r="CI615" s="66"/>
      <c r="CJ615" s="66"/>
      <c r="CK615" s="66"/>
      <c r="CL615" s="66"/>
      <c r="CM615" s="66"/>
      <c r="CN615" s="66"/>
      <c r="CO615" s="66"/>
      <c r="CP615" s="66"/>
      <c r="CQ615" s="66"/>
      <c r="CR615" s="66"/>
      <c r="CS615" s="66"/>
      <c r="CT615" s="66"/>
      <c r="CU615" s="66"/>
      <c r="CV615" s="66"/>
      <c r="CW615" s="66"/>
      <c r="CX615" s="66"/>
      <c r="CY615" s="66"/>
      <c r="CZ615" s="66"/>
      <c r="DA615" s="66"/>
      <c r="DB615" s="66"/>
      <c r="DC615" s="66"/>
      <c r="DD615" s="66"/>
      <c r="DE615" s="66"/>
      <c r="DF615" s="66"/>
      <c r="DG615" s="66"/>
      <c r="DH615" s="66"/>
      <c r="DI615" s="66"/>
      <c r="DJ615" s="66"/>
      <c r="DK615" s="66"/>
      <c r="DL615" s="66"/>
      <c r="DM615" s="66"/>
      <c r="DN615" s="66"/>
      <c r="DO615" s="66"/>
      <c r="DP615" s="66"/>
      <c r="DQ615" s="66"/>
      <c r="DR615" s="66"/>
      <c r="DS615" s="66"/>
      <c r="DT615" s="66"/>
      <c r="DU615" s="66"/>
      <c r="DV615" s="66"/>
      <c r="DW615" s="66"/>
      <c r="DX615" s="66"/>
      <c r="DY615" s="66"/>
      <c r="DZ615" s="66"/>
      <c r="EA615" s="66"/>
      <c r="EB615" s="66"/>
      <c r="EC615" s="66"/>
      <c r="ED615" s="66"/>
      <c r="EE615" s="66"/>
      <c r="EF615" s="66"/>
      <c r="EG615" s="66"/>
      <c r="EH615" s="66"/>
      <c r="EI615" s="66"/>
      <c r="EJ615" s="66"/>
      <c r="EK615" s="66"/>
      <c r="EL615" s="66"/>
      <c r="EM615" s="66"/>
      <c r="EN615" s="66"/>
      <c r="EO615" s="66"/>
      <c r="EP615" s="66"/>
    </row>
    <row r="616">
      <c r="A616" s="66"/>
      <c r="B616" s="66"/>
      <c r="C616" s="66"/>
      <c r="D616" s="66"/>
      <c r="E616" s="66"/>
      <c r="F616" s="66"/>
      <c r="G616" s="159"/>
      <c r="H616" s="159"/>
      <c r="I616" s="66"/>
      <c r="J616" s="160"/>
      <c r="K616" s="161"/>
      <c r="L616" s="161"/>
      <c r="M616" s="162"/>
      <c r="N616" s="162"/>
      <c r="O616" s="161"/>
      <c r="P616" s="161"/>
      <c r="Q616" s="161"/>
      <c r="R616" s="161"/>
      <c r="S616" s="163"/>
      <c r="T616" s="163"/>
      <c r="U616" s="163"/>
      <c r="V616" s="163"/>
      <c r="W616" s="164"/>
      <c r="X616" s="163"/>
      <c r="Y616" s="163"/>
      <c r="Z616" s="163"/>
      <c r="AA616" s="163"/>
      <c r="AB616" s="66"/>
      <c r="AC616" s="66"/>
      <c r="AD616" s="66"/>
      <c r="AE616" s="66"/>
      <c r="AF616" s="66"/>
      <c r="AG616" s="66"/>
      <c r="AH616" s="66"/>
      <c r="AI616" s="66"/>
      <c r="AJ616" s="66"/>
      <c r="AK616" s="66"/>
      <c r="AL616" s="66"/>
      <c r="AM616" s="66"/>
      <c r="AN616" s="66"/>
      <c r="AO616" s="66"/>
      <c r="AP616" s="66"/>
      <c r="AQ616" s="66"/>
      <c r="AR616" s="66"/>
      <c r="AS616" s="66"/>
      <c r="AT616" s="66"/>
      <c r="AU616" s="66"/>
      <c r="AV616" s="66"/>
      <c r="AW616" s="66"/>
      <c r="AX616" s="66"/>
      <c r="AY616" s="66"/>
      <c r="AZ616" s="66"/>
      <c r="BA616" s="66"/>
      <c r="BB616" s="66"/>
      <c r="BC616" s="66"/>
      <c r="BD616" s="66"/>
      <c r="BE616" s="66"/>
      <c r="BF616" s="66"/>
      <c r="BG616" s="66"/>
      <c r="BH616" s="66"/>
      <c r="BI616" s="66"/>
      <c r="BJ616" s="66"/>
      <c r="BK616" s="66"/>
      <c r="BL616" s="66"/>
      <c r="BM616" s="66"/>
      <c r="BN616" s="66"/>
      <c r="BO616" s="66"/>
      <c r="BP616" s="66"/>
      <c r="BQ616" s="66"/>
      <c r="BR616" s="66"/>
      <c r="BS616" s="66"/>
      <c r="BT616" s="66"/>
      <c r="BU616" s="66"/>
      <c r="BV616" s="66"/>
      <c r="BW616" s="66"/>
      <c r="BX616" s="66"/>
      <c r="BY616" s="66"/>
      <c r="BZ616" s="66"/>
      <c r="CA616" s="66"/>
      <c r="CB616" s="66"/>
      <c r="CC616" s="66"/>
      <c r="CD616" s="66"/>
      <c r="CE616" s="66"/>
      <c r="CF616" s="66"/>
      <c r="CG616" s="66"/>
      <c r="CH616" s="66"/>
      <c r="CI616" s="66"/>
      <c r="CJ616" s="66"/>
      <c r="CK616" s="66"/>
      <c r="CL616" s="66"/>
      <c r="CM616" s="66"/>
      <c r="CN616" s="66"/>
      <c r="CO616" s="66"/>
      <c r="CP616" s="66"/>
      <c r="CQ616" s="66"/>
      <c r="CR616" s="66"/>
      <c r="CS616" s="66"/>
      <c r="CT616" s="66"/>
      <c r="CU616" s="66"/>
      <c r="CV616" s="66"/>
      <c r="CW616" s="66"/>
      <c r="CX616" s="66"/>
      <c r="CY616" s="66"/>
      <c r="CZ616" s="66"/>
      <c r="DA616" s="66"/>
      <c r="DB616" s="66"/>
      <c r="DC616" s="66"/>
      <c r="DD616" s="66"/>
      <c r="DE616" s="66"/>
      <c r="DF616" s="66"/>
      <c r="DG616" s="66"/>
      <c r="DH616" s="66"/>
      <c r="DI616" s="66"/>
      <c r="DJ616" s="66"/>
      <c r="DK616" s="66"/>
      <c r="DL616" s="66"/>
      <c r="DM616" s="66"/>
      <c r="DN616" s="66"/>
      <c r="DO616" s="66"/>
      <c r="DP616" s="66"/>
      <c r="DQ616" s="66"/>
      <c r="DR616" s="66"/>
      <c r="DS616" s="66"/>
      <c r="DT616" s="66"/>
      <c r="DU616" s="66"/>
      <c r="DV616" s="66"/>
      <c r="DW616" s="66"/>
      <c r="DX616" s="66"/>
      <c r="DY616" s="66"/>
      <c r="DZ616" s="66"/>
      <c r="EA616" s="66"/>
      <c r="EB616" s="66"/>
      <c r="EC616" s="66"/>
      <c r="ED616" s="66"/>
      <c r="EE616" s="66"/>
      <c r="EF616" s="66"/>
      <c r="EG616" s="66"/>
      <c r="EH616" s="66"/>
      <c r="EI616" s="66"/>
      <c r="EJ616" s="66"/>
      <c r="EK616" s="66"/>
      <c r="EL616" s="66"/>
      <c r="EM616" s="66"/>
      <c r="EN616" s="66"/>
      <c r="EO616" s="66"/>
      <c r="EP616" s="66"/>
    </row>
    <row r="617">
      <c r="A617" s="66"/>
      <c r="B617" s="66"/>
      <c r="C617" s="66"/>
      <c r="D617" s="66"/>
      <c r="E617" s="66"/>
      <c r="F617" s="66"/>
      <c r="G617" s="159"/>
      <c r="H617" s="159"/>
      <c r="I617" s="66"/>
      <c r="J617" s="160"/>
      <c r="K617" s="161"/>
      <c r="L617" s="161"/>
      <c r="M617" s="162"/>
      <c r="N617" s="162"/>
      <c r="O617" s="161"/>
      <c r="P617" s="161"/>
      <c r="Q617" s="161"/>
      <c r="R617" s="161"/>
      <c r="S617" s="163"/>
      <c r="T617" s="163"/>
      <c r="U617" s="163"/>
      <c r="V617" s="163"/>
      <c r="W617" s="164"/>
      <c r="X617" s="163"/>
      <c r="Y617" s="163"/>
      <c r="Z617" s="163"/>
      <c r="AA617" s="163"/>
      <c r="AB617" s="66"/>
      <c r="AC617" s="66"/>
      <c r="AD617" s="66"/>
      <c r="AE617" s="66"/>
      <c r="AF617" s="66"/>
      <c r="AG617" s="66"/>
      <c r="AH617" s="66"/>
      <c r="AI617" s="66"/>
      <c r="AJ617" s="66"/>
      <c r="AK617" s="66"/>
      <c r="AL617" s="66"/>
      <c r="AM617" s="66"/>
      <c r="AN617" s="66"/>
      <c r="AO617" s="66"/>
      <c r="AP617" s="66"/>
      <c r="AQ617" s="66"/>
      <c r="AR617" s="66"/>
      <c r="AS617" s="66"/>
      <c r="AT617" s="66"/>
      <c r="AU617" s="66"/>
      <c r="AV617" s="66"/>
      <c r="AW617" s="66"/>
      <c r="AX617" s="66"/>
      <c r="AY617" s="66"/>
      <c r="AZ617" s="66"/>
      <c r="BA617" s="66"/>
      <c r="BB617" s="66"/>
      <c r="BC617" s="66"/>
      <c r="BD617" s="66"/>
      <c r="BE617" s="66"/>
      <c r="BF617" s="66"/>
      <c r="BG617" s="66"/>
      <c r="BH617" s="66"/>
      <c r="BI617" s="66"/>
      <c r="BJ617" s="66"/>
      <c r="BK617" s="66"/>
      <c r="BL617" s="66"/>
      <c r="BM617" s="66"/>
      <c r="BN617" s="66"/>
      <c r="BO617" s="66"/>
      <c r="BP617" s="66"/>
      <c r="BQ617" s="66"/>
      <c r="BR617" s="66"/>
      <c r="BS617" s="66"/>
      <c r="BT617" s="66"/>
      <c r="BU617" s="66"/>
      <c r="BV617" s="66"/>
      <c r="BW617" s="66"/>
      <c r="BX617" s="66"/>
      <c r="BY617" s="66"/>
      <c r="BZ617" s="66"/>
      <c r="CA617" s="66"/>
      <c r="CB617" s="66"/>
      <c r="CC617" s="66"/>
      <c r="CD617" s="66"/>
      <c r="CE617" s="66"/>
      <c r="CF617" s="66"/>
      <c r="CG617" s="66"/>
      <c r="CH617" s="66"/>
      <c r="CI617" s="66"/>
      <c r="CJ617" s="66"/>
      <c r="CK617" s="66"/>
      <c r="CL617" s="66"/>
      <c r="CM617" s="66"/>
      <c r="CN617" s="66"/>
      <c r="CO617" s="66"/>
      <c r="CP617" s="66"/>
      <c r="CQ617" s="66"/>
      <c r="CR617" s="66"/>
      <c r="CS617" s="66"/>
      <c r="CT617" s="66"/>
      <c r="CU617" s="66"/>
      <c r="CV617" s="66"/>
      <c r="CW617" s="66"/>
      <c r="CX617" s="66"/>
      <c r="CY617" s="66"/>
      <c r="CZ617" s="66"/>
      <c r="DA617" s="66"/>
      <c r="DB617" s="66"/>
      <c r="DC617" s="66"/>
      <c r="DD617" s="66"/>
      <c r="DE617" s="66"/>
      <c r="DF617" s="66"/>
      <c r="DG617" s="66"/>
      <c r="DH617" s="66"/>
      <c r="DI617" s="66"/>
      <c r="DJ617" s="66"/>
      <c r="DK617" s="66"/>
      <c r="DL617" s="66"/>
      <c r="DM617" s="66"/>
      <c r="DN617" s="66"/>
      <c r="DO617" s="66"/>
      <c r="DP617" s="66"/>
      <c r="DQ617" s="66"/>
      <c r="DR617" s="66"/>
      <c r="DS617" s="66"/>
      <c r="DT617" s="66"/>
      <c r="DU617" s="66"/>
      <c r="DV617" s="66"/>
      <c r="DW617" s="66"/>
      <c r="DX617" s="66"/>
      <c r="DY617" s="66"/>
      <c r="DZ617" s="66"/>
      <c r="EA617" s="66"/>
      <c r="EB617" s="66"/>
      <c r="EC617" s="66"/>
      <c r="ED617" s="66"/>
      <c r="EE617" s="66"/>
      <c r="EF617" s="66"/>
      <c r="EG617" s="66"/>
      <c r="EH617" s="66"/>
      <c r="EI617" s="66"/>
      <c r="EJ617" s="66"/>
      <c r="EK617" s="66"/>
      <c r="EL617" s="66"/>
      <c r="EM617" s="66"/>
      <c r="EN617" s="66"/>
      <c r="EO617" s="66"/>
      <c r="EP617" s="66"/>
    </row>
    <row r="618">
      <c r="A618" s="66"/>
      <c r="B618" s="66"/>
      <c r="C618" s="66"/>
      <c r="D618" s="66"/>
      <c r="E618" s="66"/>
      <c r="F618" s="66"/>
      <c r="G618" s="159"/>
      <c r="H618" s="159"/>
      <c r="I618" s="66"/>
      <c r="J618" s="160"/>
      <c r="K618" s="161"/>
      <c r="L618" s="161"/>
      <c r="M618" s="162"/>
      <c r="N618" s="162"/>
      <c r="O618" s="161"/>
      <c r="P618" s="161"/>
      <c r="Q618" s="161"/>
      <c r="R618" s="161"/>
      <c r="S618" s="163"/>
      <c r="T618" s="163"/>
      <c r="U618" s="163"/>
      <c r="V618" s="163"/>
      <c r="W618" s="164"/>
      <c r="X618" s="163"/>
      <c r="Y618" s="163"/>
      <c r="Z618" s="163"/>
      <c r="AA618" s="163"/>
      <c r="AB618" s="66"/>
      <c r="AC618" s="66"/>
      <c r="AD618" s="66"/>
      <c r="AE618" s="66"/>
      <c r="AF618" s="66"/>
      <c r="AG618" s="66"/>
      <c r="AH618" s="66"/>
      <c r="AI618" s="66"/>
      <c r="AJ618" s="66"/>
      <c r="AK618" s="66"/>
      <c r="AL618" s="66"/>
      <c r="AM618" s="66"/>
      <c r="AN618" s="66"/>
      <c r="AO618" s="66"/>
      <c r="AP618" s="66"/>
      <c r="AQ618" s="66"/>
      <c r="AR618" s="66"/>
      <c r="AS618" s="66"/>
      <c r="AT618" s="66"/>
      <c r="AU618" s="66"/>
      <c r="AV618" s="66"/>
      <c r="AW618" s="66"/>
      <c r="AX618" s="66"/>
      <c r="AY618" s="66"/>
      <c r="AZ618" s="66"/>
      <c r="BA618" s="66"/>
      <c r="BB618" s="66"/>
      <c r="BC618" s="66"/>
      <c r="BD618" s="66"/>
      <c r="BE618" s="66"/>
      <c r="BF618" s="66"/>
      <c r="BG618" s="66"/>
      <c r="BH618" s="66"/>
      <c r="BI618" s="66"/>
      <c r="BJ618" s="66"/>
      <c r="BK618" s="66"/>
      <c r="BL618" s="66"/>
      <c r="BM618" s="66"/>
      <c r="BN618" s="66"/>
      <c r="BO618" s="66"/>
      <c r="BP618" s="66"/>
      <c r="BQ618" s="66"/>
      <c r="BR618" s="66"/>
      <c r="BS618" s="66"/>
      <c r="BT618" s="66"/>
      <c r="BU618" s="66"/>
      <c r="BV618" s="66"/>
      <c r="BW618" s="66"/>
      <c r="BX618" s="66"/>
      <c r="BY618" s="66"/>
      <c r="BZ618" s="66"/>
      <c r="CA618" s="66"/>
      <c r="CB618" s="66"/>
      <c r="CC618" s="66"/>
      <c r="CD618" s="66"/>
      <c r="CE618" s="66"/>
      <c r="CF618" s="66"/>
      <c r="CG618" s="66"/>
      <c r="CH618" s="66"/>
      <c r="CI618" s="66"/>
      <c r="CJ618" s="66"/>
      <c r="CK618" s="66"/>
      <c r="CL618" s="66"/>
      <c r="CM618" s="66"/>
      <c r="CN618" s="66"/>
      <c r="CO618" s="66"/>
      <c r="CP618" s="66"/>
      <c r="CQ618" s="66"/>
      <c r="CR618" s="66"/>
      <c r="CS618" s="66"/>
      <c r="CT618" s="66"/>
      <c r="CU618" s="66"/>
      <c r="CV618" s="66"/>
      <c r="CW618" s="66"/>
      <c r="CX618" s="66"/>
      <c r="CY618" s="66"/>
      <c r="CZ618" s="66"/>
      <c r="DA618" s="66"/>
      <c r="DB618" s="66"/>
      <c r="DC618" s="66"/>
      <c r="DD618" s="66"/>
      <c r="DE618" s="66"/>
      <c r="DF618" s="66"/>
      <c r="DG618" s="66"/>
      <c r="DH618" s="66"/>
      <c r="DI618" s="66"/>
      <c r="DJ618" s="66"/>
      <c r="DK618" s="66"/>
      <c r="DL618" s="66"/>
      <c r="DM618" s="66"/>
      <c r="DN618" s="66"/>
      <c r="DO618" s="66"/>
      <c r="DP618" s="66"/>
      <c r="DQ618" s="66"/>
      <c r="DR618" s="66"/>
      <c r="DS618" s="66"/>
      <c r="DT618" s="66"/>
      <c r="DU618" s="66"/>
      <c r="DV618" s="66"/>
      <c r="DW618" s="66"/>
      <c r="DX618" s="66"/>
      <c r="DY618" s="66"/>
      <c r="DZ618" s="66"/>
      <c r="EA618" s="66"/>
      <c r="EB618" s="66"/>
      <c r="EC618" s="66"/>
      <c r="ED618" s="66"/>
      <c r="EE618" s="66"/>
      <c r="EF618" s="66"/>
      <c r="EG618" s="66"/>
      <c r="EH618" s="66"/>
      <c r="EI618" s="66"/>
      <c r="EJ618" s="66"/>
      <c r="EK618" s="66"/>
      <c r="EL618" s="66"/>
      <c r="EM618" s="66"/>
      <c r="EN618" s="66"/>
      <c r="EO618" s="66"/>
      <c r="EP618" s="66"/>
    </row>
    <row r="619">
      <c r="A619" s="66"/>
      <c r="B619" s="66"/>
      <c r="C619" s="66"/>
      <c r="D619" s="66"/>
      <c r="E619" s="66"/>
      <c r="F619" s="66"/>
      <c r="G619" s="159"/>
      <c r="H619" s="159"/>
      <c r="I619" s="66"/>
      <c r="J619" s="160"/>
      <c r="K619" s="161"/>
      <c r="L619" s="161"/>
      <c r="M619" s="162"/>
      <c r="N619" s="162"/>
      <c r="O619" s="161"/>
      <c r="P619" s="161"/>
      <c r="Q619" s="161"/>
      <c r="R619" s="161"/>
      <c r="S619" s="163"/>
      <c r="T619" s="163"/>
      <c r="U619" s="163"/>
      <c r="V619" s="163"/>
      <c r="W619" s="164"/>
      <c r="X619" s="163"/>
      <c r="Y619" s="163"/>
      <c r="Z619" s="163"/>
      <c r="AA619" s="163"/>
      <c r="AB619" s="66"/>
      <c r="AC619" s="66"/>
      <c r="AD619" s="66"/>
      <c r="AE619" s="66"/>
      <c r="AF619" s="66"/>
      <c r="AG619" s="66"/>
      <c r="AH619" s="66"/>
      <c r="AI619" s="66"/>
      <c r="AJ619" s="66"/>
      <c r="AK619" s="66"/>
      <c r="AL619" s="66"/>
      <c r="AM619" s="66"/>
      <c r="AN619" s="66"/>
      <c r="AO619" s="66"/>
      <c r="AP619" s="66"/>
      <c r="AQ619" s="66"/>
      <c r="AR619" s="66"/>
      <c r="AS619" s="66"/>
      <c r="AT619" s="66"/>
      <c r="AU619" s="66"/>
      <c r="AV619" s="66"/>
      <c r="AW619" s="66"/>
      <c r="AX619" s="66"/>
      <c r="AY619" s="66"/>
      <c r="AZ619" s="66"/>
      <c r="BA619" s="66"/>
      <c r="BB619" s="66"/>
      <c r="BC619" s="66"/>
      <c r="BD619" s="66"/>
      <c r="BE619" s="66"/>
      <c r="BF619" s="66"/>
      <c r="BG619" s="66"/>
      <c r="BH619" s="66"/>
      <c r="BI619" s="66"/>
      <c r="BJ619" s="66"/>
      <c r="BK619" s="66"/>
      <c r="BL619" s="66"/>
      <c r="BM619" s="66"/>
      <c r="BN619" s="66"/>
      <c r="BO619" s="66"/>
      <c r="BP619" s="66"/>
      <c r="BQ619" s="66"/>
      <c r="BR619" s="66"/>
      <c r="BS619" s="66"/>
      <c r="BT619" s="66"/>
      <c r="BU619" s="66"/>
      <c r="BV619" s="66"/>
      <c r="BW619" s="66"/>
      <c r="BX619" s="66"/>
      <c r="BY619" s="66"/>
      <c r="BZ619" s="66"/>
      <c r="CA619" s="66"/>
      <c r="CB619" s="66"/>
      <c r="CC619" s="66"/>
      <c r="CD619" s="66"/>
      <c r="CE619" s="66"/>
      <c r="CF619" s="66"/>
      <c r="CG619" s="66"/>
      <c r="CH619" s="66"/>
      <c r="CI619" s="66"/>
      <c r="CJ619" s="66"/>
      <c r="CK619" s="66"/>
      <c r="CL619" s="66"/>
      <c r="CM619" s="66"/>
      <c r="CN619" s="66"/>
      <c r="CO619" s="66"/>
      <c r="CP619" s="66"/>
      <c r="CQ619" s="66"/>
      <c r="CR619" s="66"/>
      <c r="CS619" s="66"/>
      <c r="CT619" s="66"/>
      <c r="CU619" s="66"/>
      <c r="CV619" s="66"/>
      <c r="CW619" s="66"/>
      <c r="CX619" s="66"/>
      <c r="CY619" s="66"/>
      <c r="CZ619" s="66"/>
      <c r="DA619" s="66"/>
      <c r="DB619" s="66"/>
      <c r="DC619" s="66"/>
      <c r="DD619" s="66"/>
      <c r="DE619" s="66"/>
      <c r="DF619" s="66"/>
      <c r="DG619" s="66"/>
      <c r="DH619" s="66"/>
      <c r="DI619" s="66"/>
      <c r="DJ619" s="66"/>
      <c r="DK619" s="66"/>
      <c r="DL619" s="66"/>
      <c r="DM619" s="66"/>
      <c r="DN619" s="66"/>
      <c r="DO619" s="66"/>
      <c r="DP619" s="66"/>
      <c r="DQ619" s="66"/>
      <c r="DR619" s="66"/>
      <c r="DS619" s="66"/>
      <c r="DT619" s="66"/>
      <c r="DU619" s="66"/>
      <c r="DV619" s="66"/>
      <c r="DW619" s="66"/>
      <c r="DX619" s="66"/>
      <c r="DY619" s="66"/>
      <c r="DZ619" s="66"/>
      <c r="EA619" s="66"/>
      <c r="EB619" s="66"/>
      <c r="EC619" s="66"/>
      <c r="ED619" s="66"/>
      <c r="EE619" s="66"/>
      <c r="EF619" s="66"/>
      <c r="EG619" s="66"/>
      <c r="EH619" s="66"/>
      <c r="EI619" s="66"/>
      <c r="EJ619" s="66"/>
      <c r="EK619" s="66"/>
      <c r="EL619" s="66"/>
      <c r="EM619" s="66"/>
      <c r="EN619" s="66"/>
      <c r="EO619" s="66"/>
      <c r="EP619" s="66"/>
    </row>
    <row r="620">
      <c r="A620" s="66"/>
      <c r="B620" s="66"/>
      <c r="C620" s="66"/>
      <c r="D620" s="66"/>
      <c r="E620" s="66"/>
      <c r="F620" s="66"/>
      <c r="G620" s="159"/>
      <c r="H620" s="159"/>
      <c r="I620" s="66"/>
      <c r="J620" s="160"/>
      <c r="K620" s="161"/>
      <c r="L620" s="161"/>
      <c r="M620" s="162"/>
      <c r="N620" s="162"/>
      <c r="O620" s="161"/>
      <c r="P620" s="161"/>
      <c r="Q620" s="161"/>
      <c r="R620" s="161"/>
      <c r="S620" s="163"/>
      <c r="T620" s="163"/>
      <c r="U620" s="163"/>
      <c r="V620" s="163"/>
      <c r="W620" s="164"/>
      <c r="X620" s="163"/>
      <c r="Y620" s="163"/>
      <c r="Z620" s="163"/>
      <c r="AA620" s="163"/>
      <c r="AB620" s="66"/>
      <c r="AC620" s="66"/>
      <c r="AD620" s="66"/>
      <c r="AE620" s="66"/>
      <c r="AF620" s="66"/>
      <c r="AG620" s="66"/>
      <c r="AH620" s="66"/>
      <c r="AI620" s="66"/>
      <c r="AJ620" s="66"/>
      <c r="AK620" s="66"/>
      <c r="AL620" s="66"/>
      <c r="AM620" s="66"/>
      <c r="AN620" s="66"/>
      <c r="AO620" s="66"/>
      <c r="AP620" s="66"/>
      <c r="AQ620" s="66"/>
      <c r="AR620" s="66"/>
      <c r="AS620" s="66"/>
      <c r="AT620" s="66"/>
      <c r="AU620" s="66"/>
      <c r="AV620" s="66"/>
      <c r="AW620" s="66"/>
      <c r="AX620" s="66"/>
      <c r="AY620" s="66"/>
      <c r="AZ620" s="66"/>
      <c r="BA620" s="66"/>
      <c r="BB620" s="66"/>
      <c r="BC620" s="66"/>
      <c r="BD620" s="66"/>
      <c r="BE620" s="66"/>
      <c r="BF620" s="66"/>
      <c r="BG620" s="66"/>
      <c r="BH620" s="66"/>
      <c r="BI620" s="66"/>
      <c r="BJ620" s="66"/>
      <c r="BK620" s="66"/>
      <c r="BL620" s="66"/>
      <c r="BM620" s="66"/>
      <c r="BN620" s="66"/>
      <c r="BO620" s="66"/>
      <c r="BP620" s="66"/>
      <c r="BQ620" s="66"/>
      <c r="BR620" s="66"/>
      <c r="BS620" s="66"/>
      <c r="BT620" s="66"/>
      <c r="BU620" s="66"/>
      <c r="BV620" s="66"/>
      <c r="BW620" s="66"/>
      <c r="BX620" s="66"/>
      <c r="BY620" s="66"/>
      <c r="BZ620" s="66"/>
      <c r="CA620" s="66"/>
      <c r="CB620" s="66"/>
      <c r="CC620" s="66"/>
      <c r="CD620" s="66"/>
      <c r="CE620" s="66"/>
      <c r="CF620" s="66"/>
      <c r="CG620" s="66"/>
      <c r="CH620" s="66"/>
      <c r="CI620" s="66"/>
      <c r="CJ620" s="66"/>
      <c r="CK620" s="66"/>
      <c r="CL620" s="66"/>
      <c r="CM620" s="66"/>
      <c r="CN620" s="66"/>
      <c r="CO620" s="66"/>
      <c r="CP620" s="66"/>
      <c r="CQ620" s="66"/>
      <c r="CR620" s="66"/>
      <c r="CS620" s="66"/>
      <c r="CT620" s="66"/>
      <c r="CU620" s="66"/>
      <c r="CV620" s="66"/>
      <c r="CW620" s="66"/>
      <c r="CX620" s="66"/>
      <c r="CY620" s="66"/>
      <c r="CZ620" s="66"/>
      <c r="DA620" s="66"/>
      <c r="DB620" s="66"/>
      <c r="DC620" s="66"/>
      <c r="DD620" s="66"/>
      <c r="DE620" s="66"/>
      <c r="DF620" s="66"/>
      <c r="DG620" s="66"/>
      <c r="DH620" s="66"/>
      <c r="DI620" s="66"/>
      <c r="DJ620" s="66"/>
      <c r="DK620" s="66"/>
      <c r="DL620" s="66"/>
      <c r="DM620" s="66"/>
      <c r="DN620" s="66"/>
      <c r="DO620" s="66"/>
      <c r="DP620" s="66"/>
      <c r="DQ620" s="66"/>
      <c r="DR620" s="66"/>
      <c r="DS620" s="66"/>
      <c r="DT620" s="66"/>
      <c r="DU620" s="66"/>
      <c r="DV620" s="66"/>
      <c r="DW620" s="66"/>
      <c r="DX620" s="66"/>
      <c r="DY620" s="66"/>
      <c r="DZ620" s="66"/>
      <c r="EA620" s="66"/>
      <c r="EB620" s="66"/>
      <c r="EC620" s="66"/>
      <c r="ED620" s="66"/>
      <c r="EE620" s="66"/>
      <c r="EF620" s="66"/>
      <c r="EG620" s="66"/>
      <c r="EH620" s="66"/>
      <c r="EI620" s="66"/>
      <c r="EJ620" s="66"/>
      <c r="EK620" s="66"/>
      <c r="EL620" s="66"/>
      <c r="EM620" s="66"/>
      <c r="EN620" s="66"/>
      <c r="EO620" s="66"/>
      <c r="EP620" s="66"/>
    </row>
    <row r="621">
      <c r="A621" s="66"/>
      <c r="B621" s="66"/>
      <c r="C621" s="66"/>
      <c r="D621" s="66"/>
      <c r="E621" s="66"/>
      <c r="F621" s="66"/>
      <c r="G621" s="159"/>
      <c r="H621" s="159"/>
      <c r="I621" s="66"/>
      <c r="J621" s="160"/>
      <c r="K621" s="161"/>
      <c r="L621" s="161"/>
      <c r="M621" s="162"/>
      <c r="N621" s="162"/>
      <c r="O621" s="161"/>
      <c r="P621" s="161"/>
      <c r="Q621" s="161"/>
      <c r="R621" s="161"/>
      <c r="S621" s="163"/>
      <c r="T621" s="163"/>
      <c r="U621" s="163"/>
      <c r="V621" s="163"/>
      <c r="W621" s="164"/>
      <c r="X621" s="163"/>
      <c r="Y621" s="163"/>
      <c r="Z621" s="163"/>
      <c r="AA621" s="163"/>
      <c r="AB621" s="66"/>
      <c r="AC621" s="66"/>
      <c r="AD621" s="66"/>
      <c r="AE621" s="66"/>
      <c r="AF621" s="66"/>
      <c r="AG621" s="66"/>
      <c r="AH621" s="66"/>
      <c r="AI621" s="66"/>
      <c r="AJ621" s="66"/>
      <c r="AK621" s="66"/>
      <c r="AL621" s="66"/>
      <c r="AM621" s="66"/>
      <c r="AN621" s="66"/>
      <c r="AO621" s="66"/>
      <c r="AP621" s="66"/>
      <c r="AQ621" s="66"/>
      <c r="AR621" s="66"/>
      <c r="AS621" s="66"/>
      <c r="AT621" s="66"/>
      <c r="AU621" s="66"/>
      <c r="AV621" s="66"/>
      <c r="AW621" s="66"/>
      <c r="AX621" s="66"/>
      <c r="AY621" s="66"/>
      <c r="AZ621" s="66"/>
      <c r="BA621" s="66"/>
      <c r="BB621" s="66"/>
      <c r="BC621" s="66"/>
      <c r="BD621" s="66"/>
      <c r="BE621" s="66"/>
      <c r="BF621" s="66"/>
      <c r="BG621" s="66"/>
      <c r="BH621" s="66"/>
      <c r="BI621" s="66"/>
      <c r="BJ621" s="66"/>
      <c r="BK621" s="66"/>
      <c r="BL621" s="66"/>
      <c r="BM621" s="66"/>
      <c r="BN621" s="66"/>
      <c r="BO621" s="66"/>
      <c r="BP621" s="66"/>
      <c r="BQ621" s="66"/>
      <c r="BR621" s="66"/>
      <c r="BS621" s="66"/>
      <c r="BT621" s="66"/>
      <c r="BU621" s="66"/>
      <c r="BV621" s="66"/>
      <c r="BW621" s="66"/>
      <c r="BX621" s="66"/>
      <c r="BY621" s="66"/>
      <c r="BZ621" s="66"/>
      <c r="CA621" s="66"/>
      <c r="CB621" s="66"/>
      <c r="CC621" s="66"/>
      <c r="CD621" s="66"/>
      <c r="CE621" s="66"/>
      <c r="CF621" s="66"/>
      <c r="CG621" s="66"/>
      <c r="CH621" s="66"/>
      <c r="CI621" s="66"/>
      <c r="CJ621" s="66"/>
      <c r="CK621" s="66"/>
      <c r="CL621" s="66"/>
      <c r="CM621" s="66"/>
      <c r="CN621" s="66"/>
      <c r="CO621" s="66"/>
      <c r="CP621" s="66"/>
      <c r="CQ621" s="66"/>
      <c r="CR621" s="66"/>
      <c r="CS621" s="66"/>
      <c r="CT621" s="66"/>
      <c r="CU621" s="66"/>
      <c r="CV621" s="66"/>
      <c r="CW621" s="66"/>
      <c r="CX621" s="66"/>
      <c r="CY621" s="66"/>
      <c r="CZ621" s="66"/>
      <c r="DA621" s="66"/>
      <c r="DB621" s="66"/>
      <c r="DC621" s="66"/>
      <c r="DD621" s="66"/>
      <c r="DE621" s="66"/>
      <c r="DF621" s="66"/>
      <c r="DG621" s="66"/>
      <c r="DH621" s="66"/>
      <c r="DI621" s="66"/>
      <c r="DJ621" s="66"/>
      <c r="DK621" s="66"/>
      <c r="DL621" s="66"/>
      <c r="DM621" s="66"/>
      <c r="DN621" s="66"/>
      <c r="DO621" s="66"/>
      <c r="DP621" s="66"/>
      <c r="DQ621" s="66"/>
      <c r="DR621" s="66"/>
      <c r="DS621" s="66"/>
      <c r="DT621" s="66"/>
      <c r="DU621" s="66"/>
      <c r="DV621" s="66"/>
      <c r="DW621" s="66"/>
      <c r="DX621" s="66"/>
      <c r="DY621" s="66"/>
      <c r="DZ621" s="66"/>
      <c r="EA621" s="66"/>
      <c r="EB621" s="66"/>
      <c r="EC621" s="66"/>
      <c r="ED621" s="66"/>
      <c r="EE621" s="66"/>
      <c r="EF621" s="66"/>
      <c r="EG621" s="66"/>
      <c r="EH621" s="66"/>
      <c r="EI621" s="66"/>
      <c r="EJ621" s="66"/>
      <c r="EK621" s="66"/>
      <c r="EL621" s="66"/>
      <c r="EM621" s="66"/>
      <c r="EN621" s="66"/>
      <c r="EO621" s="66"/>
      <c r="EP621" s="66"/>
    </row>
    <row r="622">
      <c r="A622" s="66"/>
      <c r="B622" s="66"/>
      <c r="C622" s="66"/>
      <c r="D622" s="66"/>
      <c r="E622" s="66"/>
      <c r="F622" s="66"/>
      <c r="G622" s="159"/>
      <c r="H622" s="159"/>
      <c r="I622" s="66"/>
      <c r="J622" s="160"/>
      <c r="K622" s="161"/>
      <c r="L622" s="161"/>
      <c r="M622" s="162"/>
      <c r="N622" s="162"/>
      <c r="O622" s="161"/>
      <c r="P622" s="161"/>
      <c r="Q622" s="161"/>
      <c r="R622" s="161"/>
      <c r="S622" s="163"/>
      <c r="T622" s="163"/>
      <c r="U622" s="163"/>
      <c r="V622" s="163"/>
      <c r="W622" s="164"/>
      <c r="X622" s="163"/>
      <c r="Y622" s="163"/>
      <c r="Z622" s="163"/>
      <c r="AA622" s="163"/>
      <c r="AB622" s="66"/>
      <c r="AC622" s="66"/>
      <c r="AD622" s="66"/>
      <c r="AE622" s="66"/>
      <c r="AF622" s="66"/>
      <c r="AG622" s="66"/>
      <c r="AH622" s="66"/>
      <c r="AI622" s="66"/>
      <c r="AJ622" s="66"/>
      <c r="AK622" s="66"/>
      <c r="AL622" s="66"/>
      <c r="AM622" s="66"/>
      <c r="AN622" s="66"/>
      <c r="AO622" s="66"/>
      <c r="AP622" s="66"/>
      <c r="AQ622" s="66"/>
      <c r="AR622" s="66"/>
      <c r="AS622" s="66"/>
      <c r="AT622" s="66"/>
      <c r="AU622" s="66"/>
      <c r="AV622" s="66"/>
      <c r="AW622" s="66"/>
      <c r="AX622" s="66"/>
      <c r="AY622" s="66"/>
      <c r="AZ622" s="66"/>
      <c r="BA622" s="66"/>
      <c r="BB622" s="66"/>
      <c r="BC622" s="66"/>
      <c r="BD622" s="66"/>
      <c r="BE622" s="66"/>
      <c r="BF622" s="66"/>
      <c r="BG622" s="66"/>
      <c r="BH622" s="66"/>
      <c r="BI622" s="66"/>
      <c r="BJ622" s="66"/>
      <c r="BK622" s="66"/>
      <c r="BL622" s="66"/>
      <c r="BM622" s="66"/>
      <c r="BN622" s="66"/>
      <c r="BO622" s="66"/>
      <c r="BP622" s="66"/>
      <c r="BQ622" s="66"/>
      <c r="BR622" s="66"/>
      <c r="BS622" s="66"/>
      <c r="BT622" s="66"/>
      <c r="BU622" s="66"/>
      <c r="BV622" s="66"/>
      <c r="BW622" s="66"/>
      <c r="BX622" s="66"/>
      <c r="BY622" s="66"/>
      <c r="BZ622" s="66"/>
      <c r="CA622" s="66"/>
      <c r="CB622" s="66"/>
      <c r="CC622" s="66"/>
      <c r="CD622" s="66"/>
      <c r="CE622" s="66"/>
      <c r="CF622" s="66"/>
      <c r="CG622" s="66"/>
      <c r="CH622" s="66"/>
      <c r="CI622" s="66"/>
      <c r="CJ622" s="66"/>
      <c r="CK622" s="66"/>
      <c r="CL622" s="66"/>
      <c r="CM622" s="66"/>
      <c r="CN622" s="66"/>
      <c r="CO622" s="66"/>
      <c r="CP622" s="66"/>
      <c r="CQ622" s="66"/>
      <c r="CR622" s="66"/>
      <c r="CS622" s="66"/>
      <c r="CT622" s="66"/>
      <c r="CU622" s="66"/>
      <c r="CV622" s="66"/>
      <c r="CW622" s="66"/>
      <c r="CX622" s="66"/>
      <c r="CY622" s="66"/>
      <c r="CZ622" s="66"/>
      <c r="DA622" s="66"/>
      <c r="DB622" s="66"/>
      <c r="DC622" s="66"/>
      <c r="DD622" s="66"/>
      <c r="DE622" s="66"/>
      <c r="DF622" s="66"/>
      <c r="DG622" s="66"/>
      <c r="DH622" s="66"/>
      <c r="DI622" s="66"/>
      <c r="DJ622" s="66"/>
      <c r="DK622" s="66"/>
      <c r="DL622" s="66"/>
      <c r="DM622" s="66"/>
      <c r="DN622" s="66"/>
      <c r="DO622" s="66"/>
      <c r="DP622" s="66"/>
      <c r="DQ622" s="66"/>
      <c r="DR622" s="66"/>
      <c r="DS622" s="66"/>
      <c r="DT622" s="66"/>
      <c r="DU622" s="66"/>
      <c r="DV622" s="66"/>
      <c r="DW622" s="66"/>
      <c r="DX622" s="66"/>
      <c r="DY622" s="66"/>
      <c r="DZ622" s="66"/>
      <c r="EA622" s="66"/>
      <c r="EB622" s="66"/>
      <c r="EC622" s="66"/>
      <c r="ED622" s="66"/>
      <c r="EE622" s="66"/>
      <c r="EF622" s="66"/>
      <c r="EG622" s="66"/>
      <c r="EH622" s="66"/>
      <c r="EI622" s="66"/>
      <c r="EJ622" s="66"/>
      <c r="EK622" s="66"/>
      <c r="EL622" s="66"/>
      <c r="EM622" s="66"/>
      <c r="EN622" s="66"/>
      <c r="EO622" s="66"/>
      <c r="EP622" s="66"/>
    </row>
    <row r="623">
      <c r="A623" s="66"/>
      <c r="B623" s="66"/>
      <c r="C623" s="66"/>
      <c r="D623" s="66"/>
      <c r="E623" s="66"/>
      <c r="F623" s="66"/>
      <c r="G623" s="159"/>
      <c r="H623" s="159"/>
      <c r="I623" s="66"/>
      <c r="J623" s="160"/>
      <c r="K623" s="161"/>
      <c r="L623" s="161"/>
      <c r="M623" s="162"/>
      <c r="N623" s="162"/>
      <c r="O623" s="161"/>
      <c r="P623" s="161"/>
      <c r="Q623" s="161"/>
      <c r="R623" s="161"/>
      <c r="S623" s="163"/>
      <c r="T623" s="163"/>
      <c r="U623" s="163"/>
      <c r="V623" s="163"/>
      <c r="W623" s="164"/>
      <c r="X623" s="163"/>
      <c r="Y623" s="163"/>
      <c r="Z623" s="163"/>
      <c r="AA623" s="163"/>
      <c r="AB623" s="66"/>
      <c r="AC623" s="66"/>
      <c r="AD623" s="66"/>
      <c r="AE623" s="66"/>
      <c r="AF623" s="66"/>
      <c r="AG623" s="66"/>
      <c r="AH623" s="66"/>
      <c r="AI623" s="66"/>
      <c r="AJ623" s="66"/>
      <c r="AK623" s="66"/>
      <c r="AL623" s="66"/>
      <c r="AM623" s="66"/>
      <c r="AN623" s="66"/>
      <c r="AO623" s="66"/>
      <c r="AP623" s="66"/>
      <c r="AQ623" s="66"/>
      <c r="AR623" s="66"/>
      <c r="AS623" s="66"/>
      <c r="AT623" s="66"/>
      <c r="AU623" s="66"/>
      <c r="AV623" s="66"/>
      <c r="AW623" s="66"/>
      <c r="AX623" s="66"/>
      <c r="AY623" s="66"/>
      <c r="AZ623" s="66"/>
      <c r="BA623" s="66"/>
      <c r="BB623" s="66"/>
      <c r="BC623" s="66"/>
      <c r="BD623" s="66"/>
      <c r="BE623" s="66"/>
      <c r="BF623" s="66"/>
      <c r="BG623" s="66"/>
      <c r="BH623" s="66"/>
      <c r="BI623" s="66"/>
      <c r="BJ623" s="66"/>
      <c r="BK623" s="66"/>
      <c r="BL623" s="66"/>
      <c r="BM623" s="66"/>
      <c r="BN623" s="66"/>
      <c r="BO623" s="66"/>
      <c r="BP623" s="66"/>
      <c r="BQ623" s="66"/>
      <c r="BR623" s="66"/>
      <c r="BS623" s="66"/>
      <c r="BT623" s="66"/>
      <c r="BU623" s="66"/>
      <c r="BV623" s="66"/>
      <c r="BW623" s="66"/>
      <c r="BX623" s="66"/>
      <c r="BY623" s="66"/>
      <c r="BZ623" s="66"/>
      <c r="CA623" s="66"/>
      <c r="CB623" s="66"/>
      <c r="CC623" s="66"/>
      <c r="CD623" s="66"/>
      <c r="CE623" s="66"/>
      <c r="CF623" s="66"/>
      <c r="CG623" s="66"/>
      <c r="CH623" s="66"/>
      <c r="CI623" s="66"/>
      <c r="CJ623" s="66"/>
      <c r="CK623" s="66"/>
      <c r="CL623" s="66"/>
      <c r="CM623" s="66"/>
      <c r="CN623" s="66"/>
      <c r="CO623" s="66"/>
      <c r="CP623" s="66"/>
      <c r="CQ623" s="66"/>
      <c r="CR623" s="66"/>
      <c r="CS623" s="66"/>
      <c r="CT623" s="66"/>
      <c r="CU623" s="66"/>
      <c r="CV623" s="66"/>
      <c r="CW623" s="66"/>
      <c r="CX623" s="66"/>
      <c r="CY623" s="66"/>
      <c r="CZ623" s="66"/>
      <c r="DA623" s="66"/>
      <c r="DB623" s="66"/>
      <c r="DC623" s="66"/>
      <c r="DD623" s="66"/>
      <c r="DE623" s="66"/>
      <c r="DF623" s="66"/>
      <c r="DG623" s="66"/>
      <c r="DH623" s="66"/>
      <c r="DI623" s="66"/>
      <c r="DJ623" s="66"/>
      <c r="DK623" s="66"/>
      <c r="DL623" s="66"/>
      <c r="DM623" s="66"/>
      <c r="DN623" s="66"/>
      <c r="DO623" s="66"/>
      <c r="DP623" s="66"/>
      <c r="DQ623" s="66"/>
      <c r="DR623" s="66"/>
      <c r="DS623" s="66"/>
      <c r="DT623" s="66"/>
      <c r="DU623" s="66"/>
      <c r="DV623" s="66"/>
      <c r="DW623" s="66"/>
      <c r="DX623" s="66"/>
      <c r="DY623" s="66"/>
      <c r="DZ623" s="66"/>
      <c r="EA623" s="66"/>
      <c r="EB623" s="66"/>
      <c r="EC623" s="66"/>
      <c r="ED623" s="66"/>
      <c r="EE623" s="66"/>
      <c r="EF623" s="66"/>
      <c r="EG623" s="66"/>
      <c r="EH623" s="66"/>
      <c r="EI623" s="66"/>
      <c r="EJ623" s="66"/>
      <c r="EK623" s="66"/>
      <c r="EL623" s="66"/>
      <c r="EM623" s="66"/>
      <c r="EN623" s="66"/>
      <c r="EO623" s="66"/>
      <c r="EP623" s="66"/>
    </row>
    <row r="624">
      <c r="A624" s="66"/>
      <c r="B624" s="66"/>
      <c r="C624" s="66"/>
      <c r="D624" s="66"/>
      <c r="E624" s="66"/>
      <c r="F624" s="66"/>
      <c r="G624" s="159"/>
      <c r="H624" s="159"/>
      <c r="I624" s="66"/>
      <c r="J624" s="160"/>
      <c r="K624" s="161"/>
      <c r="L624" s="161"/>
      <c r="M624" s="162"/>
      <c r="N624" s="162"/>
      <c r="O624" s="161"/>
      <c r="P624" s="161"/>
      <c r="Q624" s="161"/>
      <c r="R624" s="161"/>
      <c r="S624" s="163"/>
      <c r="T624" s="163"/>
      <c r="U624" s="163"/>
      <c r="V624" s="163"/>
      <c r="W624" s="164"/>
      <c r="X624" s="163"/>
      <c r="Y624" s="163"/>
      <c r="Z624" s="163"/>
      <c r="AA624" s="163"/>
      <c r="AB624" s="66"/>
      <c r="AC624" s="66"/>
      <c r="AD624" s="66"/>
      <c r="AE624" s="66"/>
      <c r="AF624" s="66"/>
      <c r="AG624" s="66"/>
      <c r="AH624" s="66"/>
      <c r="AI624" s="66"/>
      <c r="AJ624" s="66"/>
      <c r="AK624" s="66"/>
      <c r="AL624" s="66"/>
      <c r="AM624" s="66"/>
      <c r="AN624" s="66"/>
      <c r="AO624" s="66"/>
      <c r="AP624" s="66"/>
      <c r="AQ624" s="66"/>
      <c r="AR624" s="66"/>
      <c r="AS624" s="66"/>
      <c r="AT624" s="66"/>
      <c r="AU624" s="66"/>
      <c r="AV624" s="66"/>
      <c r="AW624" s="66"/>
      <c r="AX624" s="66"/>
      <c r="AY624" s="66"/>
      <c r="AZ624" s="66"/>
      <c r="BA624" s="66"/>
      <c r="BB624" s="66"/>
      <c r="BC624" s="66"/>
      <c r="BD624" s="66"/>
      <c r="BE624" s="66"/>
      <c r="BF624" s="66"/>
      <c r="BG624" s="66"/>
      <c r="BH624" s="66"/>
      <c r="BI624" s="66"/>
      <c r="BJ624" s="66"/>
      <c r="BK624" s="66"/>
      <c r="BL624" s="66"/>
      <c r="BM624" s="66"/>
      <c r="BN624" s="66"/>
      <c r="BO624" s="66"/>
      <c r="BP624" s="66"/>
      <c r="BQ624" s="66"/>
      <c r="BR624" s="66"/>
      <c r="BS624" s="66"/>
      <c r="BT624" s="66"/>
      <c r="BU624" s="66"/>
      <c r="BV624" s="66"/>
      <c r="BW624" s="66"/>
      <c r="BX624" s="66"/>
      <c r="BY624" s="66"/>
      <c r="BZ624" s="66"/>
      <c r="CA624" s="66"/>
      <c r="CB624" s="66"/>
      <c r="CC624" s="66"/>
      <c r="CD624" s="66"/>
      <c r="CE624" s="66"/>
      <c r="CF624" s="66"/>
      <c r="CG624" s="66"/>
      <c r="CH624" s="66"/>
      <c r="CI624" s="66"/>
      <c r="CJ624" s="66"/>
      <c r="CK624" s="66"/>
      <c r="CL624" s="66"/>
      <c r="CM624" s="66"/>
      <c r="CN624" s="66"/>
      <c r="CO624" s="66"/>
      <c r="CP624" s="66"/>
      <c r="CQ624" s="66"/>
      <c r="CR624" s="66"/>
      <c r="CS624" s="66"/>
      <c r="CT624" s="66"/>
      <c r="CU624" s="66"/>
      <c r="CV624" s="66"/>
      <c r="CW624" s="66"/>
      <c r="CX624" s="66"/>
      <c r="CY624" s="66"/>
      <c r="CZ624" s="66"/>
      <c r="DA624" s="66"/>
      <c r="DB624" s="66"/>
      <c r="DC624" s="66"/>
      <c r="DD624" s="66"/>
      <c r="DE624" s="66"/>
      <c r="DF624" s="66"/>
      <c r="DG624" s="66"/>
      <c r="DH624" s="66"/>
      <c r="DI624" s="66"/>
      <c r="DJ624" s="66"/>
      <c r="DK624" s="66"/>
      <c r="DL624" s="66"/>
      <c r="DM624" s="66"/>
      <c r="DN624" s="66"/>
      <c r="DO624" s="66"/>
      <c r="DP624" s="66"/>
      <c r="DQ624" s="66"/>
      <c r="DR624" s="66"/>
      <c r="DS624" s="66"/>
      <c r="DT624" s="66"/>
      <c r="DU624" s="66"/>
      <c r="DV624" s="66"/>
      <c r="DW624" s="66"/>
      <c r="DX624" s="66"/>
      <c r="DY624" s="66"/>
      <c r="DZ624" s="66"/>
      <c r="EA624" s="66"/>
      <c r="EB624" s="66"/>
      <c r="EC624" s="66"/>
      <c r="ED624" s="66"/>
      <c r="EE624" s="66"/>
      <c r="EF624" s="66"/>
      <c r="EG624" s="66"/>
      <c r="EH624" s="66"/>
      <c r="EI624" s="66"/>
      <c r="EJ624" s="66"/>
      <c r="EK624" s="66"/>
      <c r="EL624" s="66"/>
      <c r="EM624" s="66"/>
      <c r="EN624" s="66"/>
      <c r="EO624" s="66"/>
      <c r="EP624" s="66"/>
    </row>
    <row r="625">
      <c r="A625" s="66"/>
      <c r="B625" s="66"/>
      <c r="C625" s="66"/>
      <c r="D625" s="66"/>
      <c r="E625" s="66"/>
      <c r="F625" s="66"/>
      <c r="G625" s="159"/>
      <c r="H625" s="159"/>
      <c r="I625" s="66"/>
      <c r="J625" s="160"/>
      <c r="K625" s="161"/>
      <c r="L625" s="161"/>
      <c r="M625" s="162"/>
      <c r="N625" s="162"/>
      <c r="O625" s="161"/>
      <c r="P625" s="161"/>
      <c r="Q625" s="161"/>
      <c r="R625" s="161"/>
      <c r="S625" s="163"/>
      <c r="T625" s="163"/>
      <c r="U625" s="163"/>
      <c r="V625" s="163"/>
      <c r="W625" s="164"/>
      <c r="X625" s="163"/>
      <c r="Y625" s="163"/>
      <c r="Z625" s="163"/>
      <c r="AA625" s="163"/>
      <c r="AB625" s="66"/>
      <c r="AC625" s="66"/>
      <c r="AD625" s="66"/>
      <c r="AE625" s="66"/>
      <c r="AF625" s="66"/>
      <c r="AG625" s="66"/>
      <c r="AH625" s="66"/>
      <c r="AI625" s="66"/>
      <c r="AJ625" s="66"/>
      <c r="AK625" s="66"/>
      <c r="AL625" s="66"/>
      <c r="AM625" s="66"/>
      <c r="AN625" s="66"/>
      <c r="AO625" s="66"/>
      <c r="AP625" s="66"/>
      <c r="AQ625" s="66"/>
      <c r="AR625" s="66"/>
      <c r="AS625" s="66"/>
      <c r="AT625" s="66"/>
      <c r="AU625" s="66"/>
      <c r="AV625" s="66"/>
      <c r="AW625" s="66"/>
      <c r="AX625" s="66"/>
      <c r="AY625" s="66"/>
      <c r="AZ625" s="66"/>
      <c r="BA625" s="66"/>
      <c r="BB625" s="66"/>
      <c r="BC625" s="66"/>
      <c r="BD625" s="66"/>
      <c r="BE625" s="66"/>
      <c r="BF625" s="66"/>
      <c r="BG625" s="66"/>
      <c r="BH625" s="66"/>
      <c r="BI625" s="66"/>
      <c r="BJ625" s="66"/>
      <c r="BK625" s="66"/>
      <c r="BL625" s="66"/>
      <c r="BM625" s="66"/>
      <c r="BN625" s="66"/>
      <c r="BO625" s="66"/>
      <c r="BP625" s="66"/>
      <c r="BQ625" s="66"/>
      <c r="BR625" s="66"/>
      <c r="BS625" s="66"/>
      <c r="BT625" s="66"/>
      <c r="BU625" s="66"/>
      <c r="BV625" s="66"/>
      <c r="BW625" s="66"/>
      <c r="BX625" s="66"/>
      <c r="BY625" s="66"/>
      <c r="BZ625" s="66"/>
      <c r="CA625" s="66"/>
      <c r="CB625" s="66"/>
      <c r="CC625" s="66"/>
      <c r="CD625" s="66"/>
      <c r="CE625" s="66"/>
      <c r="CF625" s="66"/>
      <c r="CG625" s="66"/>
      <c r="CH625" s="66"/>
      <c r="CI625" s="66"/>
      <c r="CJ625" s="66"/>
      <c r="CK625" s="66"/>
      <c r="CL625" s="66"/>
      <c r="CM625" s="66"/>
      <c r="CN625" s="66"/>
      <c r="CO625" s="66"/>
      <c r="CP625" s="66"/>
      <c r="CQ625" s="66"/>
      <c r="CR625" s="66"/>
      <c r="CS625" s="66"/>
      <c r="CT625" s="66"/>
      <c r="CU625" s="66"/>
      <c r="CV625" s="66"/>
      <c r="CW625" s="66"/>
      <c r="CX625" s="66"/>
      <c r="CY625" s="66"/>
      <c r="CZ625" s="66"/>
      <c r="DA625" s="66"/>
      <c r="DB625" s="66"/>
      <c r="DC625" s="66"/>
      <c r="DD625" s="66"/>
      <c r="DE625" s="66"/>
      <c r="DF625" s="66"/>
      <c r="DG625" s="66"/>
      <c r="DH625" s="66"/>
      <c r="DI625" s="66"/>
      <c r="DJ625" s="66"/>
      <c r="DK625" s="66"/>
      <c r="DL625" s="66"/>
      <c r="DM625" s="66"/>
      <c r="DN625" s="66"/>
      <c r="DO625" s="66"/>
      <c r="DP625" s="66"/>
      <c r="DQ625" s="66"/>
      <c r="DR625" s="66"/>
      <c r="DS625" s="66"/>
      <c r="DT625" s="66"/>
      <c r="DU625" s="66"/>
      <c r="DV625" s="66"/>
      <c r="DW625" s="66"/>
      <c r="DX625" s="66"/>
      <c r="DY625" s="66"/>
      <c r="DZ625" s="66"/>
      <c r="EA625" s="66"/>
      <c r="EB625" s="66"/>
      <c r="EC625" s="66"/>
      <c r="ED625" s="66"/>
      <c r="EE625" s="66"/>
      <c r="EF625" s="66"/>
      <c r="EG625" s="66"/>
      <c r="EH625" s="66"/>
      <c r="EI625" s="66"/>
      <c r="EJ625" s="66"/>
      <c r="EK625" s="66"/>
      <c r="EL625" s="66"/>
      <c r="EM625" s="66"/>
      <c r="EN625" s="66"/>
      <c r="EO625" s="66"/>
      <c r="EP625" s="66"/>
    </row>
    <row r="626">
      <c r="A626" s="66"/>
      <c r="B626" s="66"/>
      <c r="C626" s="66"/>
      <c r="D626" s="66"/>
      <c r="E626" s="66"/>
      <c r="F626" s="66"/>
      <c r="G626" s="159"/>
      <c r="H626" s="159"/>
      <c r="I626" s="66"/>
      <c r="J626" s="160"/>
      <c r="K626" s="161"/>
      <c r="L626" s="161"/>
      <c r="M626" s="162"/>
      <c r="N626" s="162"/>
      <c r="O626" s="161"/>
      <c r="P626" s="161"/>
      <c r="Q626" s="161"/>
      <c r="R626" s="161"/>
      <c r="S626" s="163"/>
      <c r="T626" s="163"/>
      <c r="U626" s="163"/>
      <c r="V626" s="163"/>
      <c r="W626" s="164"/>
      <c r="X626" s="163"/>
      <c r="Y626" s="163"/>
      <c r="Z626" s="163"/>
      <c r="AA626" s="163"/>
      <c r="AB626" s="66"/>
      <c r="AC626" s="66"/>
      <c r="AD626" s="66"/>
      <c r="AE626" s="66"/>
      <c r="AF626" s="66"/>
      <c r="AG626" s="66"/>
      <c r="AH626" s="66"/>
      <c r="AI626" s="66"/>
      <c r="AJ626" s="66"/>
      <c r="AK626" s="66"/>
      <c r="AL626" s="66"/>
      <c r="AM626" s="66"/>
      <c r="AN626" s="66"/>
      <c r="AO626" s="66"/>
      <c r="AP626" s="66"/>
      <c r="AQ626" s="66"/>
      <c r="AR626" s="66"/>
      <c r="AS626" s="66"/>
      <c r="AT626" s="66"/>
      <c r="AU626" s="66"/>
      <c r="AV626" s="66"/>
      <c r="AW626" s="66"/>
      <c r="AX626" s="66"/>
      <c r="AY626" s="66"/>
      <c r="AZ626" s="66"/>
      <c r="BA626" s="66"/>
      <c r="BB626" s="66"/>
      <c r="BC626" s="66"/>
      <c r="BD626" s="66"/>
      <c r="BE626" s="66"/>
      <c r="BF626" s="66"/>
      <c r="BG626" s="66"/>
      <c r="BH626" s="66"/>
      <c r="BI626" s="66"/>
      <c r="BJ626" s="66"/>
      <c r="BK626" s="66"/>
      <c r="BL626" s="66"/>
      <c r="BM626" s="66"/>
      <c r="BN626" s="66"/>
      <c r="BO626" s="66"/>
      <c r="BP626" s="66"/>
      <c r="BQ626" s="66"/>
      <c r="BR626" s="66"/>
      <c r="BS626" s="66"/>
      <c r="BT626" s="66"/>
      <c r="BU626" s="66"/>
      <c r="BV626" s="66"/>
      <c r="BW626" s="66"/>
      <c r="BX626" s="66"/>
      <c r="BY626" s="66"/>
      <c r="BZ626" s="66"/>
      <c r="CA626" s="66"/>
      <c r="CB626" s="66"/>
      <c r="CC626" s="66"/>
      <c r="CD626" s="66"/>
      <c r="CE626" s="66"/>
      <c r="CF626" s="66"/>
      <c r="CG626" s="66"/>
      <c r="CH626" s="66"/>
      <c r="CI626" s="66"/>
      <c r="CJ626" s="66"/>
      <c r="CK626" s="66"/>
      <c r="CL626" s="66"/>
      <c r="CM626" s="66"/>
      <c r="CN626" s="66"/>
      <c r="CO626" s="66"/>
      <c r="CP626" s="66"/>
      <c r="CQ626" s="66"/>
      <c r="CR626" s="66"/>
      <c r="CS626" s="66"/>
      <c r="CT626" s="66"/>
      <c r="CU626" s="66"/>
      <c r="CV626" s="66"/>
      <c r="CW626" s="66"/>
      <c r="CX626" s="66"/>
      <c r="CY626" s="66"/>
      <c r="CZ626" s="66"/>
      <c r="DA626" s="66"/>
      <c r="DB626" s="66"/>
      <c r="DC626" s="66"/>
      <c r="DD626" s="66"/>
      <c r="DE626" s="66"/>
      <c r="DF626" s="66"/>
      <c r="DG626" s="66"/>
      <c r="DH626" s="66"/>
      <c r="DI626" s="66"/>
      <c r="DJ626" s="66"/>
      <c r="DK626" s="66"/>
      <c r="DL626" s="66"/>
      <c r="DM626" s="66"/>
      <c r="DN626" s="66"/>
      <c r="DO626" s="66"/>
      <c r="DP626" s="66"/>
      <c r="DQ626" s="66"/>
      <c r="DR626" s="66"/>
      <c r="DS626" s="66"/>
      <c r="DT626" s="66"/>
      <c r="DU626" s="66"/>
      <c r="DV626" s="66"/>
      <c r="DW626" s="66"/>
      <c r="DX626" s="66"/>
      <c r="DY626" s="66"/>
      <c r="DZ626" s="66"/>
      <c r="EA626" s="66"/>
      <c r="EB626" s="66"/>
      <c r="EC626" s="66"/>
      <c r="ED626" s="66"/>
      <c r="EE626" s="66"/>
      <c r="EF626" s="66"/>
      <c r="EG626" s="66"/>
      <c r="EH626" s="66"/>
      <c r="EI626" s="66"/>
      <c r="EJ626" s="66"/>
      <c r="EK626" s="66"/>
      <c r="EL626" s="66"/>
      <c r="EM626" s="66"/>
      <c r="EN626" s="66"/>
      <c r="EO626" s="66"/>
      <c r="EP626" s="66"/>
    </row>
    <row r="627">
      <c r="A627" s="66"/>
      <c r="B627" s="66"/>
      <c r="C627" s="66"/>
      <c r="D627" s="66"/>
      <c r="E627" s="66"/>
      <c r="F627" s="66"/>
      <c r="G627" s="159"/>
      <c r="H627" s="159"/>
      <c r="I627" s="66"/>
      <c r="J627" s="160"/>
      <c r="K627" s="161"/>
      <c r="L627" s="161"/>
      <c r="M627" s="162"/>
      <c r="N627" s="162"/>
      <c r="O627" s="161"/>
      <c r="P627" s="161"/>
      <c r="Q627" s="161"/>
      <c r="R627" s="161"/>
      <c r="S627" s="163"/>
      <c r="T627" s="163"/>
      <c r="U627" s="163"/>
      <c r="V627" s="163"/>
      <c r="W627" s="164"/>
      <c r="X627" s="163"/>
      <c r="Y627" s="163"/>
      <c r="Z627" s="163"/>
      <c r="AA627" s="163"/>
      <c r="AB627" s="66"/>
      <c r="AC627" s="66"/>
      <c r="AD627" s="66"/>
      <c r="AE627" s="66"/>
      <c r="AF627" s="66"/>
      <c r="AG627" s="66"/>
      <c r="AH627" s="66"/>
      <c r="AI627" s="66"/>
      <c r="AJ627" s="66"/>
      <c r="AK627" s="66"/>
      <c r="AL627" s="66"/>
      <c r="AM627" s="66"/>
      <c r="AN627" s="66"/>
      <c r="AO627" s="66"/>
      <c r="AP627" s="66"/>
      <c r="AQ627" s="66"/>
      <c r="AR627" s="66"/>
      <c r="AS627" s="66"/>
      <c r="AT627" s="66"/>
      <c r="AU627" s="66"/>
      <c r="AV627" s="66"/>
      <c r="AW627" s="66"/>
      <c r="AX627" s="66"/>
      <c r="AY627" s="66"/>
      <c r="AZ627" s="66"/>
      <c r="BA627" s="66"/>
      <c r="BB627" s="66"/>
      <c r="BC627" s="66"/>
      <c r="BD627" s="66"/>
      <c r="BE627" s="66"/>
      <c r="BF627" s="66"/>
      <c r="BG627" s="66"/>
      <c r="BH627" s="66"/>
      <c r="BI627" s="66"/>
      <c r="BJ627" s="66"/>
      <c r="BK627" s="66"/>
      <c r="BL627" s="66"/>
      <c r="BM627" s="66"/>
      <c r="BN627" s="66"/>
      <c r="BO627" s="66"/>
      <c r="BP627" s="66"/>
      <c r="BQ627" s="66"/>
      <c r="BR627" s="66"/>
      <c r="BS627" s="66"/>
      <c r="BT627" s="66"/>
      <c r="BU627" s="66"/>
      <c r="BV627" s="66"/>
      <c r="BW627" s="66"/>
      <c r="BX627" s="66"/>
      <c r="BY627" s="66"/>
      <c r="BZ627" s="66"/>
      <c r="CA627" s="66"/>
      <c r="CB627" s="66"/>
      <c r="CC627" s="66"/>
      <c r="CD627" s="66"/>
      <c r="CE627" s="66"/>
      <c r="CF627" s="66"/>
      <c r="CG627" s="66"/>
      <c r="CH627" s="66"/>
      <c r="CI627" s="66"/>
      <c r="CJ627" s="66"/>
      <c r="CK627" s="66"/>
      <c r="CL627" s="66"/>
      <c r="CM627" s="66"/>
      <c r="CN627" s="66"/>
      <c r="CO627" s="66"/>
      <c r="CP627" s="66"/>
      <c r="CQ627" s="66"/>
      <c r="CR627" s="66"/>
      <c r="CS627" s="66"/>
      <c r="CT627" s="66"/>
      <c r="CU627" s="66"/>
      <c r="CV627" s="66"/>
      <c r="CW627" s="66"/>
      <c r="CX627" s="66"/>
      <c r="CY627" s="66"/>
      <c r="CZ627" s="66"/>
      <c r="DA627" s="66"/>
      <c r="DB627" s="66"/>
      <c r="DC627" s="66"/>
      <c r="DD627" s="66"/>
      <c r="DE627" s="66"/>
      <c r="DF627" s="66"/>
      <c r="DG627" s="66"/>
      <c r="DH627" s="66"/>
      <c r="DI627" s="66"/>
      <c r="DJ627" s="66"/>
      <c r="DK627" s="66"/>
      <c r="DL627" s="66"/>
      <c r="DM627" s="66"/>
      <c r="DN627" s="66"/>
      <c r="DO627" s="66"/>
      <c r="DP627" s="66"/>
      <c r="DQ627" s="66"/>
      <c r="DR627" s="66"/>
      <c r="DS627" s="66"/>
      <c r="DT627" s="66"/>
      <c r="DU627" s="66"/>
      <c r="DV627" s="66"/>
      <c r="DW627" s="66"/>
      <c r="DX627" s="66"/>
      <c r="DY627" s="66"/>
      <c r="DZ627" s="66"/>
      <c r="EA627" s="66"/>
      <c r="EB627" s="66"/>
      <c r="EC627" s="66"/>
      <c r="ED627" s="66"/>
      <c r="EE627" s="66"/>
      <c r="EF627" s="66"/>
      <c r="EG627" s="66"/>
      <c r="EH627" s="66"/>
      <c r="EI627" s="66"/>
      <c r="EJ627" s="66"/>
      <c r="EK627" s="66"/>
      <c r="EL627" s="66"/>
      <c r="EM627" s="66"/>
      <c r="EN627" s="66"/>
      <c r="EO627" s="66"/>
      <c r="EP627" s="66"/>
    </row>
    <row r="628">
      <c r="A628" s="66"/>
      <c r="B628" s="66"/>
      <c r="C628" s="66"/>
      <c r="D628" s="66"/>
      <c r="E628" s="66"/>
      <c r="F628" s="66"/>
      <c r="G628" s="159"/>
      <c r="H628" s="159"/>
      <c r="I628" s="66"/>
      <c r="J628" s="160"/>
      <c r="K628" s="161"/>
      <c r="L628" s="161"/>
      <c r="M628" s="162"/>
      <c r="N628" s="162"/>
      <c r="O628" s="161"/>
      <c r="P628" s="161"/>
      <c r="Q628" s="161"/>
      <c r="R628" s="161"/>
      <c r="S628" s="163"/>
      <c r="T628" s="163"/>
      <c r="U628" s="163"/>
      <c r="V628" s="163"/>
      <c r="W628" s="164"/>
      <c r="X628" s="163"/>
      <c r="Y628" s="163"/>
      <c r="Z628" s="163"/>
      <c r="AA628" s="163"/>
      <c r="AB628" s="66"/>
      <c r="AC628" s="66"/>
      <c r="AD628" s="66"/>
      <c r="AE628" s="66"/>
      <c r="AF628" s="66"/>
      <c r="AG628" s="66"/>
      <c r="AH628" s="66"/>
      <c r="AI628" s="66"/>
      <c r="AJ628" s="66"/>
      <c r="AK628" s="66"/>
      <c r="AL628" s="66"/>
      <c r="AM628" s="66"/>
      <c r="AN628" s="66"/>
      <c r="AO628" s="66"/>
      <c r="AP628" s="66"/>
      <c r="AQ628" s="66"/>
      <c r="AR628" s="66"/>
      <c r="AS628" s="66"/>
      <c r="AT628" s="66"/>
      <c r="AU628" s="66"/>
      <c r="AV628" s="66"/>
      <c r="AW628" s="66"/>
      <c r="AX628" s="66"/>
      <c r="AY628" s="66"/>
      <c r="AZ628" s="66"/>
      <c r="BA628" s="66"/>
      <c r="BB628" s="66"/>
      <c r="BC628" s="66"/>
      <c r="BD628" s="66"/>
      <c r="BE628" s="66"/>
      <c r="BF628" s="66"/>
      <c r="BG628" s="66"/>
      <c r="BH628" s="66"/>
      <c r="BI628" s="66"/>
      <c r="BJ628" s="66"/>
      <c r="BK628" s="66"/>
      <c r="BL628" s="66"/>
      <c r="BM628" s="66"/>
      <c r="BN628" s="66"/>
      <c r="BO628" s="66"/>
      <c r="BP628" s="66"/>
      <c r="BQ628" s="66"/>
      <c r="BR628" s="66"/>
      <c r="BS628" s="66"/>
      <c r="BT628" s="66"/>
      <c r="BU628" s="66"/>
      <c r="BV628" s="66"/>
      <c r="BW628" s="66"/>
      <c r="BX628" s="66"/>
      <c r="BY628" s="66"/>
      <c r="BZ628" s="66"/>
      <c r="CA628" s="66"/>
      <c r="CB628" s="66"/>
      <c r="CC628" s="66"/>
      <c r="CD628" s="66"/>
      <c r="CE628" s="66"/>
      <c r="CF628" s="66"/>
      <c r="CG628" s="66"/>
      <c r="CH628" s="66"/>
      <c r="CI628" s="66"/>
      <c r="CJ628" s="66"/>
      <c r="CK628" s="66"/>
      <c r="CL628" s="66"/>
      <c r="CM628" s="66"/>
      <c r="CN628" s="66"/>
      <c r="CO628" s="66"/>
      <c r="CP628" s="66"/>
      <c r="CQ628" s="66"/>
      <c r="CR628" s="66"/>
      <c r="CS628" s="66"/>
      <c r="CT628" s="66"/>
      <c r="CU628" s="66"/>
      <c r="CV628" s="66"/>
      <c r="CW628" s="66"/>
      <c r="CX628" s="66"/>
      <c r="CY628" s="66"/>
      <c r="CZ628" s="66"/>
      <c r="DA628" s="66"/>
      <c r="DB628" s="66"/>
      <c r="DC628" s="66"/>
      <c r="DD628" s="66"/>
      <c r="DE628" s="66"/>
      <c r="DF628" s="66"/>
      <c r="DG628" s="66"/>
      <c r="DH628" s="66"/>
      <c r="DI628" s="66"/>
      <c r="DJ628" s="66"/>
      <c r="DK628" s="66"/>
      <c r="DL628" s="66"/>
      <c r="DM628" s="66"/>
      <c r="DN628" s="66"/>
      <c r="DO628" s="66"/>
      <c r="DP628" s="66"/>
      <c r="DQ628" s="66"/>
      <c r="DR628" s="66"/>
      <c r="DS628" s="66"/>
      <c r="DT628" s="66"/>
      <c r="DU628" s="66"/>
      <c r="DV628" s="66"/>
      <c r="DW628" s="66"/>
      <c r="DX628" s="66"/>
      <c r="DY628" s="66"/>
      <c r="DZ628" s="66"/>
      <c r="EA628" s="66"/>
      <c r="EB628" s="66"/>
      <c r="EC628" s="66"/>
      <c r="ED628" s="66"/>
      <c r="EE628" s="66"/>
      <c r="EF628" s="66"/>
      <c r="EG628" s="66"/>
      <c r="EH628" s="66"/>
      <c r="EI628" s="66"/>
      <c r="EJ628" s="66"/>
      <c r="EK628" s="66"/>
      <c r="EL628" s="66"/>
      <c r="EM628" s="66"/>
      <c r="EN628" s="66"/>
      <c r="EO628" s="66"/>
      <c r="EP628" s="66"/>
    </row>
    <row r="629">
      <c r="A629" s="66"/>
      <c r="B629" s="66"/>
      <c r="C629" s="66"/>
      <c r="D629" s="66"/>
      <c r="E629" s="66"/>
      <c r="F629" s="66"/>
      <c r="G629" s="159"/>
      <c r="H629" s="159"/>
      <c r="I629" s="66"/>
      <c r="J629" s="160"/>
      <c r="K629" s="161"/>
      <c r="L629" s="161"/>
      <c r="M629" s="162"/>
      <c r="N629" s="162"/>
      <c r="O629" s="161"/>
      <c r="P629" s="161"/>
      <c r="Q629" s="161"/>
      <c r="R629" s="161"/>
      <c r="S629" s="163"/>
      <c r="T629" s="163"/>
      <c r="U629" s="163"/>
      <c r="V629" s="163"/>
      <c r="W629" s="164"/>
      <c r="X629" s="163"/>
      <c r="Y629" s="163"/>
      <c r="Z629" s="163"/>
      <c r="AA629" s="163"/>
      <c r="AB629" s="66"/>
      <c r="AC629" s="66"/>
      <c r="AD629" s="66"/>
      <c r="AE629" s="66"/>
      <c r="AF629" s="66"/>
      <c r="AG629" s="66"/>
      <c r="AH629" s="66"/>
      <c r="AI629" s="66"/>
      <c r="AJ629" s="66"/>
      <c r="AK629" s="66"/>
      <c r="AL629" s="66"/>
      <c r="AM629" s="66"/>
      <c r="AN629" s="66"/>
      <c r="AO629" s="66"/>
      <c r="AP629" s="66"/>
      <c r="AQ629" s="66"/>
      <c r="AR629" s="66"/>
      <c r="AS629" s="66"/>
      <c r="AT629" s="66"/>
      <c r="AU629" s="66"/>
      <c r="AV629" s="66"/>
      <c r="AW629" s="66"/>
      <c r="AX629" s="66"/>
      <c r="AY629" s="66"/>
      <c r="AZ629" s="66"/>
      <c r="BA629" s="66"/>
      <c r="BB629" s="66"/>
      <c r="BC629" s="66"/>
      <c r="BD629" s="66"/>
      <c r="BE629" s="66"/>
      <c r="BF629" s="66"/>
      <c r="BG629" s="66"/>
      <c r="BH629" s="66"/>
      <c r="BI629" s="66"/>
      <c r="BJ629" s="66"/>
      <c r="BK629" s="66"/>
      <c r="BL629" s="66"/>
      <c r="BM629" s="66"/>
      <c r="BN629" s="66"/>
      <c r="BO629" s="66"/>
      <c r="BP629" s="66"/>
      <c r="BQ629" s="66"/>
      <c r="BR629" s="66"/>
      <c r="BS629" s="66"/>
      <c r="BT629" s="66"/>
      <c r="BU629" s="66"/>
      <c r="BV629" s="66"/>
      <c r="BW629" s="66"/>
      <c r="BX629" s="66"/>
      <c r="BY629" s="66"/>
      <c r="BZ629" s="66"/>
      <c r="CA629" s="66"/>
      <c r="CB629" s="66"/>
      <c r="CC629" s="66"/>
      <c r="CD629" s="66"/>
      <c r="CE629" s="66"/>
      <c r="CF629" s="66"/>
      <c r="CG629" s="66"/>
      <c r="CH629" s="66"/>
      <c r="CI629" s="66"/>
      <c r="CJ629" s="66"/>
      <c r="CK629" s="66"/>
      <c r="CL629" s="66"/>
      <c r="CM629" s="66"/>
      <c r="CN629" s="66"/>
      <c r="CO629" s="66"/>
      <c r="CP629" s="66"/>
      <c r="CQ629" s="66"/>
      <c r="CR629" s="66"/>
      <c r="CS629" s="66"/>
      <c r="CT629" s="66"/>
      <c r="CU629" s="66"/>
      <c r="CV629" s="66"/>
      <c r="CW629" s="66"/>
      <c r="CX629" s="66"/>
      <c r="CY629" s="66"/>
      <c r="CZ629" s="66"/>
      <c r="DA629" s="66"/>
      <c r="DB629" s="66"/>
      <c r="DC629" s="66"/>
      <c r="DD629" s="66"/>
      <c r="DE629" s="66"/>
      <c r="DF629" s="66"/>
      <c r="DG629" s="66"/>
      <c r="DH629" s="66"/>
      <c r="DI629" s="66"/>
      <c r="DJ629" s="66"/>
      <c r="DK629" s="66"/>
      <c r="DL629" s="66"/>
      <c r="DM629" s="66"/>
      <c r="DN629" s="66"/>
      <c r="DO629" s="66"/>
      <c r="DP629" s="66"/>
      <c r="DQ629" s="66"/>
      <c r="DR629" s="66"/>
      <c r="DS629" s="66"/>
      <c r="DT629" s="66"/>
      <c r="DU629" s="66"/>
      <c r="DV629" s="66"/>
      <c r="DW629" s="66"/>
      <c r="DX629" s="66"/>
      <c r="DY629" s="66"/>
      <c r="DZ629" s="66"/>
      <c r="EA629" s="66"/>
      <c r="EB629" s="66"/>
      <c r="EC629" s="66"/>
      <c r="ED629" s="66"/>
      <c r="EE629" s="66"/>
      <c r="EF629" s="66"/>
      <c r="EG629" s="66"/>
      <c r="EH629" s="66"/>
      <c r="EI629" s="66"/>
      <c r="EJ629" s="66"/>
      <c r="EK629" s="66"/>
      <c r="EL629" s="66"/>
      <c r="EM629" s="66"/>
      <c r="EN629" s="66"/>
      <c r="EO629" s="66"/>
      <c r="EP629" s="66"/>
    </row>
    <row r="630">
      <c r="A630" s="66"/>
      <c r="B630" s="66"/>
      <c r="C630" s="66"/>
      <c r="D630" s="66"/>
      <c r="E630" s="66"/>
      <c r="F630" s="66"/>
      <c r="G630" s="159"/>
      <c r="H630" s="159"/>
      <c r="I630" s="66"/>
      <c r="J630" s="160"/>
      <c r="K630" s="161"/>
      <c r="L630" s="161"/>
      <c r="M630" s="162"/>
      <c r="N630" s="162"/>
      <c r="O630" s="161"/>
      <c r="P630" s="161"/>
      <c r="Q630" s="161"/>
      <c r="R630" s="161"/>
      <c r="S630" s="163"/>
      <c r="T630" s="163"/>
      <c r="U630" s="163"/>
      <c r="V630" s="163"/>
      <c r="W630" s="164"/>
      <c r="X630" s="163"/>
      <c r="Y630" s="163"/>
      <c r="Z630" s="163"/>
      <c r="AA630" s="163"/>
      <c r="AB630" s="66"/>
      <c r="AC630" s="66"/>
      <c r="AD630" s="66"/>
      <c r="AE630" s="66"/>
      <c r="AF630" s="66"/>
      <c r="AG630" s="66"/>
      <c r="AH630" s="66"/>
      <c r="AI630" s="66"/>
      <c r="AJ630" s="66"/>
      <c r="AK630" s="66"/>
      <c r="AL630" s="66"/>
      <c r="AM630" s="66"/>
      <c r="AN630" s="66"/>
      <c r="AO630" s="66"/>
      <c r="AP630" s="66"/>
      <c r="AQ630" s="66"/>
      <c r="AR630" s="66"/>
      <c r="AS630" s="66"/>
      <c r="AT630" s="66"/>
      <c r="AU630" s="66"/>
      <c r="AV630" s="66"/>
      <c r="AW630" s="66"/>
      <c r="AX630" s="66"/>
      <c r="AY630" s="66"/>
      <c r="AZ630" s="66"/>
      <c r="BA630" s="66"/>
      <c r="BB630" s="66"/>
      <c r="BC630" s="66"/>
      <c r="BD630" s="66"/>
      <c r="BE630" s="66"/>
      <c r="BF630" s="66"/>
      <c r="BG630" s="66"/>
      <c r="BH630" s="66"/>
      <c r="BI630" s="66"/>
      <c r="BJ630" s="66"/>
      <c r="BK630" s="66"/>
      <c r="BL630" s="66"/>
      <c r="BM630" s="66"/>
      <c r="BN630" s="66"/>
      <c r="BO630" s="66"/>
      <c r="BP630" s="66"/>
      <c r="BQ630" s="66"/>
      <c r="BR630" s="66"/>
      <c r="BS630" s="66"/>
      <c r="BT630" s="66"/>
      <c r="BU630" s="66"/>
      <c r="BV630" s="66"/>
      <c r="BW630" s="66"/>
      <c r="BX630" s="66"/>
      <c r="BY630" s="66"/>
      <c r="BZ630" s="66"/>
      <c r="CA630" s="66"/>
      <c r="CB630" s="66"/>
      <c r="CC630" s="66"/>
      <c r="CD630" s="66"/>
      <c r="CE630" s="66"/>
      <c r="CF630" s="66"/>
      <c r="CG630" s="66"/>
      <c r="CH630" s="66"/>
      <c r="CI630" s="66"/>
      <c r="CJ630" s="66"/>
      <c r="CK630" s="66"/>
      <c r="CL630" s="66"/>
      <c r="CM630" s="66"/>
      <c r="CN630" s="66"/>
      <c r="CO630" s="66"/>
      <c r="CP630" s="66"/>
      <c r="CQ630" s="66"/>
      <c r="CR630" s="66"/>
      <c r="CS630" s="66"/>
      <c r="CT630" s="66"/>
      <c r="CU630" s="66"/>
      <c r="CV630" s="66"/>
      <c r="CW630" s="66"/>
      <c r="CX630" s="66"/>
      <c r="CY630" s="66"/>
      <c r="CZ630" s="66"/>
      <c r="DA630" s="66"/>
      <c r="DB630" s="66"/>
      <c r="DC630" s="66"/>
      <c r="DD630" s="66"/>
      <c r="DE630" s="66"/>
      <c r="DF630" s="66"/>
      <c r="DG630" s="66"/>
      <c r="DH630" s="66"/>
      <c r="DI630" s="66"/>
      <c r="DJ630" s="66"/>
      <c r="DK630" s="66"/>
      <c r="DL630" s="66"/>
      <c r="DM630" s="66"/>
      <c r="DN630" s="66"/>
      <c r="DO630" s="66"/>
      <c r="DP630" s="66"/>
      <c r="DQ630" s="66"/>
      <c r="DR630" s="66"/>
      <c r="DS630" s="66"/>
      <c r="DT630" s="66"/>
      <c r="DU630" s="66"/>
      <c r="DV630" s="66"/>
      <c r="DW630" s="66"/>
      <c r="DX630" s="66"/>
      <c r="DY630" s="66"/>
      <c r="DZ630" s="66"/>
      <c r="EA630" s="66"/>
      <c r="EB630" s="66"/>
      <c r="EC630" s="66"/>
      <c r="ED630" s="66"/>
      <c r="EE630" s="66"/>
      <c r="EF630" s="66"/>
      <c r="EG630" s="66"/>
      <c r="EH630" s="66"/>
      <c r="EI630" s="66"/>
      <c r="EJ630" s="66"/>
      <c r="EK630" s="66"/>
      <c r="EL630" s="66"/>
      <c r="EM630" s="66"/>
      <c r="EN630" s="66"/>
      <c r="EO630" s="66"/>
      <c r="EP630" s="66"/>
    </row>
    <row r="631">
      <c r="A631" s="66"/>
      <c r="B631" s="66"/>
      <c r="C631" s="66"/>
      <c r="D631" s="66"/>
      <c r="E631" s="66"/>
      <c r="F631" s="66"/>
      <c r="G631" s="159"/>
      <c r="H631" s="159"/>
      <c r="I631" s="66"/>
      <c r="J631" s="160"/>
      <c r="K631" s="161"/>
      <c r="L631" s="161"/>
      <c r="M631" s="162"/>
      <c r="N631" s="162"/>
      <c r="O631" s="161"/>
      <c r="P631" s="161"/>
      <c r="Q631" s="161"/>
      <c r="R631" s="161"/>
      <c r="S631" s="163"/>
      <c r="T631" s="163"/>
      <c r="U631" s="163"/>
      <c r="V631" s="163"/>
      <c r="W631" s="164"/>
      <c r="X631" s="163"/>
      <c r="Y631" s="163"/>
      <c r="Z631" s="163"/>
      <c r="AA631" s="163"/>
      <c r="AB631" s="66"/>
      <c r="AC631" s="66"/>
      <c r="AD631" s="66"/>
      <c r="AE631" s="66"/>
      <c r="AF631" s="66"/>
      <c r="AG631" s="66"/>
      <c r="AH631" s="66"/>
      <c r="AI631" s="66"/>
      <c r="AJ631" s="66"/>
      <c r="AK631" s="66"/>
      <c r="AL631" s="66"/>
      <c r="AM631" s="66"/>
      <c r="AN631" s="66"/>
      <c r="AO631" s="66"/>
      <c r="AP631" s="66"/>
      <c r="AQ631" s="66"/>
      <c r="AR631" s="66"/>
      <c r="AS631" s="66"/>
      <c r="AT631" s="66"/>
      <c r="AU631" s="66"/>
      <c r="AV631" s="66"/>
      <c r="AW631" s="66"/>
      <c r="AX631" s="66"/>
      <c r="AY631" s="66"/>
      <c r="AZ631" s="66"/>
      <c r="BA631" s="66"/>
      <c r="BB631" s="66"/>
      <c r="BC631" s="66"/>
      <c r="BD631" s="66"/>
      <c r="BE631" s="66"/>
      <c r="BF631" s="66"/>
      <c r="BG631" s="66"/>
      <c r="BH631" s="66"/>
      <c r="BI631" s="66"/>
      <c r="BJ631" s="66"/>
      <c r="BK631" s="66"/>
      <c r="BL631" s="66"/>
      <c r="BM631" s="66"/>
      <c r="BN631" s="66"/>
      <c r="BO631" s="66"/>
      <c r="BP631" s="66"/>
      <c r="BQ631" s="66"/>
      <c r="BR631" s="66"/>
      <c r="BS631" s="66"/>
      <c r="BT631" s="66"/>
      <c r="BU631" s="66"/>
      <c r="BV631" s="66"/>
      <c r="BW631" s="66"/>
      <c r="BX631" s="66"/>
      <c r="BY631" s="66"/>
      <c r="BZ631" s="66"/>
      <c r="CA631" s="66"/>
      <c r="CB631" s="66"/>
      <c r="CC631" s="66"/>
      <c r="CD631" s="66"/>
      <c r="CE631" s="66"/>
      <c r="CF631" s="66"/>
      <c r="CG631" s="66"/>
      <c r="CH631" s="66"/>
      <c r="CI631" s="66"/>
      <c r="CJ631" s="66"/>
      <c r="CK631" s="66"/>
      <c r="CL631" s="66"/>
      <c r="CM631" s="66"/>
      <c r="CN631" s="66"/>
      <c r="CO631" s="66"/>
      <c r="CP631" s="66"/>
      <c r="CQ631" s="66"/>
      <c r="CR631" s="66"/>
      <c r="CS631" s="66"/>
      <c r="CT631" s="66"/>
      <c r="CU631" s="66"/>
      <c r="CV631" s="66"/>
      <c r="CW631" s="66"/>
      <c r="CX631" s="66"/>
      <c r="CY631" s="66"/>
      <c r="CZ631" s="66"/>
      <c r="DA631" s="66"/>
      <c r="DB631" s="66"/>
      <c r="DC631" s="66"/>
      <c r="DD631" s="66"/>
      <c r="DE631" s="66"/>
      <c r="DF631" s="66"/>
      <c r="DG631" s="66"/>
      <c r="DH631" s="66"/>
      <c r="DI631" s="66"/>
      <c r="DJ631" s="66"/>
      <c r="DK631" s="66"/>
      <c r="DL631" s="66"/>
      <c r="DM631" s="66"/>
      <c r="DN631" s="66"/>
      <c r="DO631" s="66"/>
      <c r="DP631" s="66"/>
      <c r="DQ631" s="66"/>
      <c r="DR631" s="66"/>
      <c r="DS631" s="66"/>
      <c r="DT631" s="66"/>
      <c r="DU631" s="66"/>
      <c r="DV631" s="66"/>
      <c r="DW631" s="66"/>
      <c r="DX631" s="66"/>
      <c r="DY631" s="66"/>
      <c r="DZ631" s="66"/>
      <c r="EA631" s="66"/>
      <c r="EB631" s="66"/>
      <c r="EC631" s="66"/>
      <c r="ED631" s="66"/>
      <c r="EE631" s="66"/>
      <c r="EF631" s="66"/>
      <c r="EG631" s="66"/>
      <c r="EH631" s="66"/>
      <c r="EI631" s="66"/>
      <c r="EJ631" s="66"/>
      <c r="EK631" s="66"/>
      <c r="EL631" s="66"/>
      <c r="EM631" s="66"/>
      <c r="EN631" s="66"/>
      <c r="EO631" s="66"/>
      <c r="EP631" s="66"/>
    </row>
    <row r="632">
      <c r="A632" s="66"/>
      <c r="B632" s="66"/>
      <c r="C632" s="66"/>
      <c r="D632" s="66"/>
      <c r="E632" s="66"/>
      <c r="F632" s="66"/>
      <c r="G632" s="159"/>
      <c r="H632" s="159"/>
      <c r="I632" s="66"/>
      <c r="J632" s="160"/>
      <c r="K632" s="161"/>
      <c r="L632" s="161"/>
      <c r="M632" s="162"/>
      <c r="N632" s="162"/>
      <c r="O632" s="161"/>
      <c r="P632" s="161"/>
      <c r="Q632" s="161"/>
      <c r="R632" s="161"/>
      <c r="S632" s="163"/>
      <c r="T632" s="163"/>
      <c r="U632" s="163"/>
      <c r="V632" s="163"/>
      <c r="W632" s="164"/>
      <c r="X632" s="163"/>
      <c r="Y632" s="163"/>
      <c r="Z632" s="163"/>
      <c r="AA632" s="163"/>
      <c r="AB632" s="66"/>
      <c r="AC632" s="66"/>
      <c r="AD632" s="66"/>
      <c r="AE632" s="66"/>
      <c r="AF632" s="66"/>
      <c r="AG632" s="66"/>
      <c r="AH632" s="66"/>
      <c r="AI632" s="66"/>
      <c r="AJ632" s="66"/>
      <c r="AK632" s="66"/>
      <c r="AL632" s="66"/>
      <c r="AM632" s="66"/>
      <c r="AN632" s="66"/>
      <c r="AO632" s="66"/>
      <c r="AP632" s="66"/>
      <c r="AQ632" s="66"/>
      <c r="AR632" s="66"/>
      <c r="AS632" s="66"/>
      <c r="AT632" s="66"/>
      <c r="AU632" s="66"/>
      <c r="AV632" s="66"/>
      <c r="AW632" s="66"/>
      <c r="AX632" s="66"/>
      <c r="AY632" s="66"/>
      <c r="AZ632" s="66"/>
      <c r="BA632" s="66"/>
      <c r="BB632" s="66"/>
      <c r="BC632" s="66"/>
      <c r="BD632" s="66"/>
      <c r="BE632" s="66"/>
      <c r="BF632" s="66"/>
      <c r="BG632" s="66"/>
      <c r="BH632" s="66"/>
      <c r="BI632" s="66"/>
      <c r="BJ632" s="66"/>
      <c r="BK632" s="66"/>
      <c r="BL632" s="66"/>
      <c r="BM632" s="66"/>
      <c r="BN632" s="66"/>
      <c r="BO632" s="66"/>
      <c r="BP632" s="66"/>
      <c r="BQ632" s="66"/>
      <c r="BR632" s="66"/>
      <c r="BS632" s="66"/>
      <c r="BT632" s="66"/>
      <c r="BU632" s="66"/>
      <c r="BV632" s="66"/>
      <c r="BW632" s="66"/>
      <c r="BX632" s="66"/>
      <c r="BY632" s="66"/>
      <c r="BZ632" s="66"/>
      <c r="CA632" s="66"/>
      <c r="CB632" s="66"/>
      <c r="CC632" s="66"/>
      <c r="CD632" s="66"/>
      <c r="CE632" s="66"/>
      <c r="CF632" s="66"/>
      <c r="CG632" s="66"/>
      <c r="CH632" s="66"/>
      <c r="CI632" s="66"/>
      <c r="CJ632" s="66"/>
      <c r="CK632" s="66"/>
      <c r="CL632" s="66"/>
      <c r="CM632" s="66"/>
      <c r="CN632" s="66"/>
      <c r="CO632" s="66"/>
      <c r="CP632" s="66"/>
      <c r="CQ632" s="66"/>
      <c r="CR632" s="66"/>
      <c r="CS632" s="66"/>
      <c r="CT632" s="66"/>
      <c r="CU632" s="66"/>
      <c r="CV632" s="66"/>
      <c r="CW632" s="66"/>
      <c r="CX632" s="66"/>
      <c r="CY632" s="66"/>
      <c r="CZ632" s="66"/>
      <c r="DA632" s="66"/>
      <c r="DB632" s="66"/>
      <c r="DC632" s="66"/>
      <c r="DD632" s="66"/>
      <c r="DE632" s="66"/>
      <c r="DF632" s="66"/>
      <c r="DG632" s="66"/>
      <c r="DH632" s="66"/>
      <c r="DI632" s="66"/>
      <c r="DJ632" s="66"/>
      <c r="DK632" s="66"/>
      <c r="DL632" s="66"/>
      <c r="DM632" s="66"/>
      <c r="DN632" s="66"/>
      <c r="DO632" s="66"/>
      <c r="DP632" s="66"/>
      <c r="DQ632" s="66"/>
      <c r="DR632" s="66"/>
      <c r="DS632" s="66"/>
      <c r="DT632" s="66"/>
      <c r="DU632" s="66"/>
      <c r="DV632" s="66"/>
      <c r="DW632" s="66"/>
      <c r="DX632" s="66"/>
      <c r="DY632" s="66"/>
      <c r="DZ632" s="66"/>
      <c r="EA632" s="66"/>
      <c r="EB632" s="66"/>
      <c r="EC632" s="66"/>
      <c r="ED632" s="66"/>
      <c r="EE632" s="66"/>
      <c r="EF632" s="66"/>
      <c r="EG632" s="66"/>
      <c r="EH632" s="66"/>
      <c r="EI632" s="66"/>
      <c r="EJ632" s="66"/>
      <c r="EK632" s="66"/>
      <c r="EL632" s="66"/>
      <c r="EM632" s="66"/>
      <c r="EN632" s="66"/>
      <c r="EO632" s="66"/>
      <c r="EP632" s="66"/>
    </row>
    <row r="633">
      <c r="A633" s="66"/>
      <c r="B633" s="66"/>
      <c r="C633" s="66"/>
      <c r="D633" s="66"/>
      <c r="E633" s="66"/>
      <c r="F633" s="66"/>
      <c r="G633" s="159"/>
      <c r="H633" s="159"/>
      <c r="I633" s="66"/>
      <c r="J633" s="160"/>
      <c r="K633" s="161"/>
      <c r="L633" s="161"/>
      <c r="M633" s="162"/>
      <c r="N633" s="162"/>
      <c r="O633" s="161"/>
      <c r="P633" s="161"/>
      <c r="Q633" s="161"/>
      <c r="R633" s="161"/>
      <c r="S633" s="163"/>
      <c r="T633" s="163"/>
      <c r="U633" s="163"/>
      <c r="V633" s="163"/>
      <c r="W633" s="164"/>
      <c r="X633" s="163"/>
      <c r="Y633" s="163"/>
      <c r="Z633" s="163"/>
      <c r="AA633" s="163"/>
      <c r="AB633" s="66"/>
      <c r="AC633" s="66"/>
      <c r="AD633" s="66"/>
      <c r="AE633" s="66"/>
      <c r="AF633" s="66"/>
      <c r="AG633" s="66"/>
      <c r="AH633" s="66"/>
      <c r="AI633" s="66"/>
      <c r="AJ633" s="66"/>
      <c r="AK633" s="66"/>
      <c r="AL633" s="66"/>
      <c r="AM633" s="66"/>
      <c r="AN633" s="66"/>
      <c r="AO633" s="66"/>
      <c r="AP633" s="66"/>
      <c r="AQ633" s="66"/>
      <c r="AR633" s="66"/>
      <c r="AS633" s="66"/>
      <c r="AT633" s="66"/>
      <c r="AU633" s="66"/>
      <c r="AV633" s="66"/>
      <c r="AW633" s="66"/>
      <c r="AX633" s="66"/>
      <c r="AY633" s="66"/>
      <c r="AZ633" s="66"/>
      <c r="BA633" s="66"/>
      <c r="BB633" s="66"/>
      <c r="BC633" s="66"/>
      <c r="BD633" s="66"/>
      <c r="BE633" s="66"/>
      <c r="BF633" s="66"/>
      <c r="BG633" s="66"/>
      <c r="BH633" s="66"/>
      <c r="BI633" s="66"/>
      <c r="BJ633" s="66"/>
      <c r="BK633" s="66"/>
      <c r="BL633" s="66"/>
      <c r="BM633" s="66"/>
      <c r="BN633" s="66"/>
      <c r="BO633" s="66"/>
      <c r="BP633" s="66"/>
      <c r="BQ633" s="66"/>
      <c r="BR633" s="66"/>
      <c r="BS633" s="66"/>
      <c r="BT633" s="66"/>
      <c r="BU633" s="66"/>
      <c r="BV633" s="66"/>
      <c r="BW633" s="66"/>
      <c r="BX633" s="66"/>
      <c r="BY633" s="66"/>
      <c r="BZ633" s="66"/>
      <c r="CA633" s="66"/>
      <c r="CB633" s="66"/>
      <c r="CC633" s="66"/>
      <c r="CD633" s="66"/>
      <c r="CE633" s="66"/>
      <c r="CF633" s="66"/>
      <c r="CG633" s="66"/>
      <c r="CH633" s="66"/>
      <c r="CI633" s="66"/>
      <c r="CJ633" s="66"/>
      <c r="CK633" s="66"/>
      <c r="CL633" s="66"/>
      <c r="CM633" s="66"/>
      <c r="CN633" s="66"/>
      <c r="CO633" s="66"/>
      <c r="CP633" s="66"/>
      <c r="CQ633" s="66"/>
      <c r="CR633" s="66"/>
      <c r="CS633" s="66"/>
      <c r="CT633" s="66"/>
      <c r="CU633" s="66"/>
      <c r="CV633" s="66"/>
      <c r="CW633" s="66"/>
      <c r="CX633" s="66"/>
      <c r="CY633" s="66"/>
      <c r="CZ633" s="66"/>
      <c r="DA633" s="66"/>
      <c r="DB633" s="66"/>
      <c r="DC633" s="66"/>
      <c r="DD633" s="66"/>
      <c r="DE633" s="66"/>
      <c r="DF633" s="66"/>
      <c r="DG633" s="66"/>
      <c r="DH633" s="66"/>
      <c r="DI633" s="66"/>
      <c r="DJ633" s="66"/>
      <c r="DK633" s="66"/>
      <c r="DL633" s="66"/>
      <c r="DM633" s="66"/>
      <c r="DN633" s="66"/>
      <c r="DO633" s="66"/>
      <c r="DP633" s="66"/>
      <c r="DQ633" s="66"/>
      <c r="DR633" s="66"/>
      <c r="DS633" s="66"/>
      <c r="DT633" s="66"/>
      <c r="DU633" s="66"/>
      <c r="DV633" s="66"/>
      <c r="DW633" s="66"/>
      <c r="DX633" s="66"/>
      <c r="DY633" s="66"/>
      <c r="DZ633" s="66"/>
      <c r="EA633" s="66"/>
      <c r="EB633" s="66"/>
      <c r="EC633" s="66"/>
      <c r="ED633" s="66"/>
      <c r="EE633" s="66"/>
      <c r="EF633" s="66"/>
      <c r="EG633" s="66"/>
      <c r="EH633" s="66"/>
      <c r="EI633" s="66"/>
      <c r="EJ633" s="66"/>
      <c r="EK633" s="66"/>
      <c r="EL633" s="66"/>
      <c r="EM633" s="66"/>
      <c r="EN633" s="66"/>
      <c r="EO633" s="66"/>
      <c r="EP633" s="66"/>
    </row>
    <row r="634">
      <c r="A634" s="66"/>
      <c r="B634" s="66"/>
      <c r="C634" s="66"/>
      <c r="D634" s="66"/>
      <c r="E634" s="66"/>
      <c r="F634" s="66"/>
      <c r="G634" s="159"/>
      <c r="H634" s="159"/>
      <c r="I634" s="66"/>
      <c r="J634" s="160"/>
      <c r="K634" s="161"/>
      <c r="L634" s="161"/>
      <c r="M634" s="162"/>
      <c r="N634" s="162"/>
      <c r="O634" s="161"/>
      <c r="P634" s="161"/>
      <c r="Q634" s="161"/>
      <c r="R634" s="161"/>
      <c r="S634" s="163"/>
      <c r="T634" s="163"/>
      <c r="U634" s="163"/>
      <c r="V634" s="163"/>
      <c r="W634" s="164"/>
      <c r="X634" s="163"/>
      <c r="Y634" s="163"/>
      <c r="Z634" s="163"/>
      <c r="AA634" s="163"/>
      <c r="AB634" s="66"/>
      <c r="AC634" s="66"/>
      <c r="AD634" s="66"/>
      <c r="AE634" s="66"/>
      <c r="AF634" s="66"/>
      <c r="AG634" s="66"/>
      <c r="AH634" s="66"/>
      <c r="AI634" s="66"/>
      <c r="AJ634" s="66"/>
      <c r="AK634" s="66"/>
      <c r="AL634" s="66"/>
      <c r="AM634" s="66"/>
      <c r="AN634" s="66"/>
      <c r="AO634" s="66"/>
      <c r="AP634" s="66"/>
      <c r="AQ634" s="66"/>
      <c r="AR634" s="66"/>
      <c r="AS634" s="66"/>
      <c r="AT634" s="66"/>
      <c r="AU634" s="66"/>
      <c r="AV634" s="66"/>
      <c r="AW634" s="66"/>
      <c r="AX634" s="66"/>
      <c r="AY634" s="66"/>
      <c r="AZ634" s="66"/>
      <c r="BA634" s="66"/>
      <c r="BB634" s="66"/>
      <c r="BC634" s="66"/>
      <c r="BD634" s="66"/>
      <c r="BE634" s="66"/>
      <c r="BF634" s="66"/>
      <c r="BG634" s="66"/>
      <c r="BH634" s="66"/>
      <c r="BI634" s="66"/>
      <c r="BJ634" s="66"/>
      <c r="BK634" s="66"/>
      <c r="BL634" s="66"/>
      <c r="BM634" s="66"/>
      <c r="BN634" s="66"/>
      <c r="BO634" s="66"/>
      <c r="BP634" s="66"/>
      <c r="BQ634" s="66"/>
      <c r="BR634" s="66"/>
      <c r="BS634" s="66"/>
      <c r="BT634" s="66"/>
      <c r="BU634" s="66"/>
      <c r="BV634" s="66"/>
      <c r="BW634" s="66"/>
      <c r="BX634" s="66"/>
      <c r="BY634" s="66"/>
      <c r="BZ634" s="66"/>
      <c r="CA634" s="66"/>
      <c r="CB634" s="66"/>
      <c r="CC634" s="66"/>
      <c r="CD634" s="66"/>
      <c r="CE634" s="66"/>
      <c r="CF634" s="66"/>
      <c r="CG634" s="66"/>
      <c r="CH634" s="66"/>
      <c r="CI634" s="66"/>
      <c r="CJ634" s="66"/>
      <c r="CK634" s="66"/>
      <c r="CL634" s="66"/>
      <c r="CM634" s="66"/>
      <c r="CN634" s="66"/>
      <c r="CO634" s="66"/>
      <c r="CP634" s="66"/>
      <c r="CQ634" s="66"/>
      <c r="CR634" s="66"/>
      <c r="CS634" s="66"/>
      <c r="CT634" s="66"/>
      <c r="CU634" s="66"/>
      <c r="CV634" s="66"/>
      <c r="CW634" s="66"/>
      <c r="CX634" s="66"/>
      <c r="CY634" s="66"/>
      <c r="CZ634" s="66"/>
      <c r="DA634" s="66"/>
      <c r="DB634" s="66"/>
      <c r="DC634" s="66"/>
      <c r="DD634" s="66"/>
      <c r="DE634" s="66"/>
      <c r="DF634" s="66"/>
      <c r="DG634" s="66"/>
      <c r="DH634" s="66"/>
      <c r="DI634" s="66"/>
      <c r="DJ634" s="66"/>
      <c r="DK634" s="66"/>
      <c r="DL634" s="66"/>
      <c r="DM634" s="66"/>
      <c r="DN634" s="66"/>
      <c r="DO634" s="66"/>
      <c r="DP634" s="66"/>
      <c r="DQ634" s="66"/>
      <c r="DR634" s="66"/>
      <c r="DS634" s="66"/>
      <c r="DT634" s="66"/>
      <c r="DU634" s="66"/>
      <c r="DV634" s="66"/>
      <c r="DW634" s="66"/>
      <c r="DX634" s="66"/>
      <c r="DY634" s="66"/>
      <c r="DZ634" s="66"/>
      <c r="EA634" s="66"/>
      <c r="EB634" s="66"/>
      <c r="EC634" s="66"/>
      <c r="ED634" s="66"/>
      <c r="EE634" s="66"/>
      <c r="EF634" s="66"/>
      <c r="EG634" s="66"/>
      <c r="EH634" s="66"/>
      <c r="EI634" s="66"/>
      <c r="EJ634" s="66"/>
      <c r="EK634" s="66"/>
      <c r="EL634" s="66"/>
      <c r="EM634" s="66"/>
      <c r="EN634" s="66"/>
      <c r="EO634" s="66"/>
      <c r="EP634" s="66"/>
    </row>
    <row r="635">
      <c r="A635" s="66"/>
      <c r="B635" s="66"/>
      <c r="C635" s="66"/>
      <c r="D635" s="66"/>
      <c r="E635" s="66"/>
      <c r="F635" s="66"/>
      <c r="G635" s="159"/>
      <c r="H635" s="159"/>
      <c r="I635" s="66"/>
      <c r="J635" s="160"/>
      <c r="K635" s="161"/>
      <c r="L635" s="161"/>
      <c r="M635" s="162"/>
      <c r="N635" s="162"/>
      <c r="O635" s="161"/>
      <c r="P635" s="161"/>
      <c r="Q635" s="161"/>
      <c r="R635" s="161"/>
      <c r="S635" s="163"/>
      <c r="T635" s="163"/>
      <c r="U635" s="163"/>
      <c r="V635" s="163"/>
      <c r="W635" s="164"/>
      <c r="X635" s="163"/>
      <c r="Y635" s="163"/>
      <c r="Z635" s="163"/>
      <c r="AA635" s="163"/>
      <c r="AB635" s="66"/>
      <c r="AC635" s="66"/>
      <c r="AD635" s="66"/>
      <c r="AE635" s="66"/>
      <c r="AF635" s="66"/>
      <c r="AG635" s="66"/>
      <c r="AH635" s="66"/>
      <c r="AI635" s="66"/>
      <c r="AJ635" s="66"/>
      <c r="AK635" s="66"/>
      <c r="AL635" s="66"/>
      <c r="AM635" s="66"/>
      <c r="AN635" s="66"/>
      <c r="AO635" s="66"/>
      <c r="AP635" s="66"/>
      <c r="AQ635" s="66"/>
      <c r="AR635" s="66"/>
      <c r="AS635" s="66"/>
      <c r="AT635" s="66"/>
      <c r="AU635" s="66"/>
      <c r="AV635" s="66"/>
      <c r="AW635" s="66"/>
      <c r="AX635" s="66"/>
      <c r="AY635" s="66"/>
      <c r="AZ635" s="66"/>
      <c r="BA635" s="66"/>
      <c r="BB635" s="66"/>
      <c r="BC635" s="66"/>
      <c r="BD635" s="66"/>
      <c r="BE635" s="66"/>
      <c r="BF635" s="66"/>
      <c r="BG635" s="66"/>
      <c r="BH635" s="66"/>
      <c r="BI635" s="66"/>
      <c r="BJ635" s="66"/>
      <c r="BK635" s="66"/>
      <c r="BL635" s="66"/>
      <c r="BM635" s="66"/>
      <c r="BN635" s="66"/>
      <c r="BO635" s="66"/>
      <c r="BP635" s="66"/>
      <c r="BQ635" s="66"/>
      <c r="BR635" s="66"/>
      <c r="BS635" s="66"/>
      <c r="BT635" s="66"/>
      <c r="BU635" s="66"/>
      <c r="BV635" s="66"/>
      <c r="BW635" s="66"/>
      <c r="BX635" s="66"/>
      <c r="BY635" s="66"/>
      <c r="BZ635" s="66"/>
      <c r="CA635" s="66"/>
      <c r="CB635" s="66"/>
      <c r="CC635" s="66"/>
      <c r="CD635" s="66"/>
      <c r="CE635" s="66"/>
      <c r="CF635" s="66"/>
      <c r="CG635" s="66"/>
      <c r="CH635" s="66"/>
      <c r="CI635" s="66"/>
      <c r="CJ635" s="66"/>
      <c r="CK635" s="66"/>
      <c r="CL635" s="66"/>
      <c r="CM635" s="66"/>
      <c r="CN635" s="66"/>
      <c r="CO635" s="66"/>
      <c r="CP635" s="66"/>
      <c r="CQ635" s="66"/>
      <c r="CR635" s="66"/>
      <c r="CS635" s="66"/>
      <c r="CT635" s="66"/>
      <c r="CU635" s="66"/>
      <c r="CV635" s="66"/>
      <c r="CW635" s="66"/>
      <c r="CX635" s="66"/>
      <c r="CY635" s="66"/>
      <c r="CZ635" s="66"/>
      <c r="DA635" s="66"/>
      <c r="DB635" s="66"/>
      <c r="DC635" s="66"/>
      <c r="DD635" s="66"/>
      <c r="DE635" s="66"/>
      <c r="DF635" s="66"/>
      <c r="DG635" s="66"/>
      <c r="DH635" s="66"/>
      <c r="DI635" s="66"/>
      <c r="DJ635" s="66"/>
      <c r="DK635" s="66"/>
      <c r="DL635" s="66"/>
      <c r="DM635" s="66"/>
      <c r="DN635" s="66"/>
      <c r="DO635" s="66"/>
      <c r="DP635" s="66"/>
      <c r="DQ635" s="66"/>
      <c r="DR635" s="66"/>
      <c r="DS635" s="66"/>
      <c r="DT635" s="66"/>
      <c r="DU635" s="66"/>
      <c r="DV635" s="66"/>
      <c r="DW635" s="66"/>
      <c r="DX635" s="66"/>
      <c r="DY635" s="66"/>
      <c r="DZ635" s="66"/>
      <c r="EA635" s="66"/>
      <c r="EB635" s="66"/>
      <c r="EC635" s="66"/>
      <c r="ED635" s="66"/>
      <c r="EE635" s="66"/>
      <c r="EF635" s="66"/>
      <c r="EG635" s="66"/>
      <c r="EH635" s="66"/>
      <c r="EI635" s="66"/>
      <c r="EJ635" s="66"/>
      <c r="EK635" s="66"/>
      <c r="EL635" s="66"/>
      <c r="EM635" s="66"/>
      <c r="EN635" s="66"/>
      <c r="EO635" s="66"/>
      <c r="EP635" s="66"/>
    </row>
    <row r="636">
      <c r="A636" s="66"/>
      <c r="B636" s="66"/>
      <c r="C636" s="66"/>
      <c r="D636" s="66"/>
      <c r="E636" s="66"/>
      <c r="F636" s="66"/>
      <c r="G636" s="159"/>
      <c r="H636" s="159"/>
      <c r="I636" s="66"/>
      <c r="J636" s="160"/>
      <c r="K636" s="161"/>
      <c r="L636" s="161"/>
      <c r="M636" s="162"/>
      <c r="N636" s="162"/>
      <c r="O636" s="161"/>
      <c r="P636" s="161"/>
      <c r="Q636" s="161"/>
      <c r="R636" s="161"/>
      <c r="S636" s="163"/>
      <c r="T636" s="163"/>
      <c r="U636" s="163"/>
      <c r="V636" s="163"/>
      <c r="W636" s="164"/>
      <c r="X636" s="163"/>
      <c r="Y636" s="163"/>
      <c r="Z636" s="163"/>
      <c r="AA636" s="163"/>
      <c r="AB636" s="66"/>
      <c r="AC636" s="66"/>
      <c r="AD636" s="66"/>
      <c r="AE636" s="66"/>
      <c r="AF636" s="66"/>
      <c r="AG636" s="66"/>
      <c r="AH636" s="66"/>
      <c r="AI636" s="66"/>
      <c r="AJ636" s="66"/>
      <c r="AK636" s="66"/>
      <c r="AL636" s="66"/>
      <c r="AM636" s="66"/>
      <c r="AN636" s="66"/>
      <c r="AO636" s="66"/>
      <c r="AP636" s="66"/>
      <c r="AQ636" s="66"/>
      <c r="AR636" s="66"/>
      <c r="AS636" s="66"/>
      <c r="AT636" s="66"/>
      <c r="AU636" s="66"/>
      <c r="AV636" s="66"/>
      <c r="AW636" s="66"/>
      <c r="AX636" s="66"/>
      <c r="AY636" s="66"/>
      <c r="AZ636" s="66"/>
      <c r="BA636" s="66"/>
      <c r="BB636" s="66"/>
      <c r="BC636" s="66"/>
      <c r="BD636" s="66"/>
      <c r="BE636" s="66"/>
      <c r="BF636" s="66"/>
      <c r="BG636" s="66"/>
      <c r="BH636" s="66"/>
      <c r="BI636" s="66"/>
      <c r="BJ636" s="66"/>
      <c r="BK636" s="66"/>
      <c r="BL636" s="66"/>
      <c r="BM636" s="66"/>
      <c r="BN636" s="66"/>
      <c r="BO636" s="66"/>
      <c r="BP636" s="66"/>
      <c r="BQ636" s="66"/>
      <c r="BR636" s="66"/>
      <c r="BS636" s="66"/>
      <c r="BT636" s="66"/>
      <c r="BU636" s="66"/>
      <c r="BV636" s="66"/>
      <c r="BW636" s="66"/>
      <c r="BX636" s="66"/>
      <c r="BY636" s="66"/>
      <c r="BZ636" s="66"/>
      <c r="CA636" s="66"/>
      <c r="CB636" s="66"/>
      <c r="CC636" s="66"/>
      <c r="CD636" s="66"/>
      <c r="CE636" s="66"/>
      <c r="CF636" s="66"/>
      <c r="CG636" s="66"/>
      <c r="CH636" s="66"/>
      <c r="CI636" s="66"/>
      <c r="CJ636" s="66"/>
      <c r="CK636" s="66"/>
      <c r="CL636" s="66"/>
      <c r="CM636" s="66"/>
      <c r="CN636" s="66"/>
      <c r="CO636" s="66"/>
      <c r="CP636" s="66"/>
      <c r="CQ636" s="66"/>
      <c r="CR636" s="66"/>
      <c r="CS636" s="66"/>
      <c r="CT636" s="66"/>
      <c r="CU636" s="66"/>
      <c r="CV636" s="66"/>
      <c r="CW636" s="66"/>
      <c r="CX636" s="66"/>
      <c r="CY636" s="66"/>
      <c r="CZ636" s="66"/>
      <c r="DA636" s="66"/>
      <c r="DB636" s="66"/>
      <c r="DC636" s="66"/>
      <c r="DD636" s="66"/>
      <c r="DE636" s="66"/>
      <c r="DF636" s="66"/>
      <c r="DG636" s="66"/>
      <c r="DH636" s="66"/>
      <c r="DI636" s="66"/>
      <c r="DJ636" s="66"/>
      <c r="DK636" s="66"/>
      <c r="DL636" s="66"/>
      <c r="DM636" s="66"/>
      <c r="DN636" s="66"/>
      <c r="DO636" s="66"/>
      <c r="DP636" s="66"/>
      <c r="DQ636" s="66"/>
      <c r="DR636" s="66"/>
      <c r="DS636" s="66"/>
      <c r="DT636" s="66"/>
      <c r="DU636" s="66"/>
      <c r="DV636" s="66"/>
      <c r="DW636" s="66"/>
      <c r="DX636" s="66"/>
      <c r="DY636" s="66"/>
      <c r="DZ636" s="66"/>
      <c r="EA636" s="66"/>
      <c r="EB636" s="66"/>
      <c r="EC636" s="66"/>
      <c r="ED636" s="66"/>
      <c r="EE636" s="66"/>
      <c r="EF636" s="66"/>
      <c r="EG636" s="66"/>
      <c r="EH636" s="66"/>
      <c r="EI636" s="66"/>
      <c r="EJ636" s="66"/>
      <c r="EK636" s="66"/>
      <c r="EL636" s="66"/>
      <c r="EM636" s="66"/>
      <c r="EN636" s="66"/>
      <c r="EO636" s="66"/>
      <c r="EP636" s="66"/>
    </row>
    <row r="637">
      <c r="A637" s="66"/>
      <c r="B637" s="66"/>
      <c r="C637" s="66"/>
      <c r="D637" s="66"/>
      <c r="E637" s="66"/>
      <c r="F637" s="66"/>
      <c r="G637" s="159"/>
      <c r="H637" s="159"/>
      <c r="I637" s="66"/>
      <c r="J637" s="160"/>
      <c r="K637" s="161"/>
      <c r="L637" s="161"/>
      <c r="M637" s="162"/>
      <c r="N637" s="162"/>
      <c r="O637" s="161"/>
      <c r="P637" s="161"/>
      <c r="Q637" s="161"/>
      <c r="R637" s="161"/>
      <c r="S637" s="163"/>
      <c r="T637" s="163"/>
      <c r="U637" s="163"/>
      <c r="V637" s="163"/>
      <c r="W637" s="164"/>
      <c r="X637" s="163"/>
      <c r="Y637" s="163"/>
      <c r="Z637" s="163"/>
      <c r="AA637" s="163"/>
      <c r="AB637" s="66"/>
      <c r="AC637" s="66"/>
      <c r="AD637" s="66"/>
      <c r="AE637" s="66"/>
      <c r="AF637" s="66"/>
      <c r="AG637" s="66"/>
      <c r="AH637" s="66"/>
      <c r="AI637" s="66"/>
      <c r="AJ637" s="66"/>
      <c r="AK637" s="66"/>
      <c r="AL637" s="66"/>
      <c r="AM637" s="66"/>
      <c r="AN637" s="66"/>
      <c r="AO637" s="66"/>
      <c r="AP637" s="66"/>
      <c r="AQ637" s="66"/>
      <c r="AR637" s="66"/>
      <c r="AS637" s="66"/>
      <c r="AT637" s="66"/>
      <c r="AU637" s="66"/>
      <c r="AV637" s="66"/>
      <c r="AW637" s="66"/>
      <c r="AX637" s="66"/>
      <c r="AY637" s="66"/>
      <c r="AZ637" s="66"/>
      <c r="BA637" s="66"/>
      <c r="BB637" s="66"/>
      <c r="BC637" s="66"/>
      <c r="BD637" s="66"/>
      <c r="BE637" s="66"/>
      <c r="BF637" s="66"/>
      <c r="BG637" s="66"/>
      <c r="BH637" s="66"/>
      <c r="BI637" s="66"/>
      <c r="BJ637" s="66"/>
      <c r="BK637" s="66"/>
      <c r="BL637" s="66"/>
      <c r="BM637" s="66"/>
      <c r="BN637" s="66"/>
      <c r="BO637" s="66"/>
      <c r="BP637" s="66"/>
      <c r="BQ637" s="66"/>
      <c r="BR637" s="66"/>
      <c r="BS637" s="66"/>
      <c r="BT637" s="66"/>
      <c r="BU637" s="66"/>
      <c r="BV637" s="66"/>
      <c r="BW637" s="66"/>
      <c r="BX637" s="66"/>
      <c r="BY637" s="66"/>
      <c r="BZ637" s="66"/>
      <c r="CA637" s="66"/>
      <c r="CB637" s="66"/>
      <c r="CC637" s="66"/>
      <c r="CD637" s="66"/>
      <c r="CE637" s="66"/>
      <c r="CF637" s="66"/>
      <c r="CG637" s="66"/>
      <c r="CH637" s="66"/>
      <c r="CI637" s="66"/>
      <c r="CJ637" s="66"/>
      <c r="CK637" s="66"/>
      <c r="CL637" s="66"/>
      <c r="CM637" s="66"/>
      <c r="CN637" s="66"/>
      <c r="CO637" s="66"/>
      <c r="CP637" s="66"/>
      <c r="CQ637" s="66"/>
      <c r="CR637" s="66"/>
      <c r="CS637" s="66"/>
      <c r="CT637" s="66"/>
      <c r="CU637" s="66"/>
      <c r="CV637" s="66"/>
      <c r="CW637" s="66"/>
      <c r="CX637" s="66"/>
      <c r="CY637" s="66"/>
      <c r="CZ637" s="66"/>
      <c r="DA637" s="66"/>
      <c r="DB637" s="66"/>
      <c r="DC637" s="66"/>
      <c r="DD637" s="66"/>
      <c r="DE637" s="66"/>
      <c r="DF637" s="66"/>
      <c r="DG637" s="66"/>
      <c r="DH637" s="66"/>
      <c r="DI637" s="66"/>
      <c r="DJ637" s="66"/>
      <c r="DK637" s="66"/>
      <c r="DL637" s="66"/>
      <c r="DM637" s="66"/>
      <c r="DN637" s="66"/>
      <c r="DO637" s="66"/>
      <c r="DP637" s="66"/>
      <c r="DQ637" s="66"/>
      <c r="DR637" s="66"/>
      <c r="DS637" s="66"/>
      <c r="DT637" s="66"/>
      <c r="DU637" s="66"/>
      <c r="DV637" s="66"/>
      <c r="DW637" s="66"/>
      <c r="DX637" s="66"/>
      <c r="DY637" s="66"/>
      <c r="DZ637" s="66"/>
      <c r="EA637" s="66"/>
      <c r="EB637" s="66"/>
      <c r="EC637" s="66"/>
      <c r="ED637" s="66"/>
      <c r="EE637" s="66"/>
      <c r="EF637" s="66"/>
      <c r="EG637" s="66"/>
      <c r="EH637" s="66"/>
      <c r="EI637" s="66"/>
      <c r="EJ637" s="66"/>
      <c r="EK637" s="66"/>
      <c r="EL637" s="66"/>
      <c r="EM637" s="66"/>
      <c r="EN637" s="66"/>
      <c r="EO637" s="66"/>
      <c r="EP637" s="66"/>
    </row>
    <row r="638">
      <c r="A638" s="66"/>
      <c r="B638" s="66"/>
      <c r="C638" s="66"/>
      <c r="D638" s="66"/>
      <c r="E638" s="66"/>
      <c r="F638" s="66"/>
      <c r="G638" s="159"/>
      <c r="H638" s="159"/>
      <c r="I638" s="66"/>
      <c r="J638" s="160"/>
      <c r="K638" s="161"/>
      <c r="L638" s="161"/>
      <c r="M638" s="162"/>
      <c r="N638" s="162"/>
      <c r="O638" s="161"/>
      <c r="P638" s="161"/>
      <c r="Q638" s="161"/>
      <c r="R638" s="161"/>
      <c r="S638" s="163"/>
      <c r="T638" s="163"/>
      <c r="U638" s="163"/>
      <c r="V638" s="163"/>
      <c r="W638" s="164"/>
      <c r="X638" s="163"/>
      <c r="Y638" s="163"/>
      <c r="Z638" s="163"/>
      <c r="AA638" s="163"/>
      <c r="AB638" s="66"/>
      <c r="AC638" s="66"/>
      <c r="AD638" s="66"/>
      <c r="AE638" s="66"/>
      <c r="AF638" s="66"/>
      <c r="AG638" s="66"/>
      <c r="AH638" s="66"/>
      <c r="AI638" s="66"/>
      <c r="AJ638" s="66"/>
      <c r="AK638" s="66"/>
      <c r="AL638" s="66"/>
      <c r="AM638" s="66"/>
      <c r="AN638" s="66"/>
      <c r="AO638" s="66"/>
      <c r="AP638" s="66"/>
      <c r="AQ638" s="66"/>
      <c r="AR638" s="66"/>
      <c r="AS638" s="66"/>
      <c r="AT638" s="66"/>
      <c r="AU638" s="66"/>
      <c r="AV638" s="66"/>
      <c r="AW638" s="66"/>
      <c r="AX638" s="66"/>
      <c r="AY638" s="66"/>
      <c r="AZ638" s="66"/>
      <c r="BA638" s="66"/>
      <c r="BB638" s="66"/>
      <c r="BC638" s="66"/>
      <c r="BD638" s="66"/>
      <c r="BE638" s="66"/>
      <c r="BF638" s="66"/>
      <c r="BG638" s="66"/>
      <c r="BH638" s="66"/>
      <c r="BI638" s="66"/>
      <c r="BJ638" s="66"/>
      <c r="BK638" s="66"/>
      <c r="BL638" s="66"/>
      <c r="BM638" s="66"/>
      <c r="BN638" s="66"/>
      <c r="BO638" s="66"/>
      <c r="BP638" s="66"/>
      <c r="BQ638" s="66"/>
      <c r="BR638" s="66"/>
      <c r="BS638" s="66"/>
      <c r="BT638" s="66"/>
      <c r="BU638" s="66"/>
      <c r="BV638" s="66"/>
      <c r="BW638" s="66"/>
      <c r="BX638" s="66"/>
      <c r="BY638" s="66"/>
      <c r="BZ638" s="66"/>
      <c r="CA638" s="66"/>
      <c r="CB638" s="66"/>
      <c r="CC638" s="66"/>
      <c r="CD638" s="66"/>
      <c r="CE638" s="66"/>
      <c r="CF638" s="66"/>
      <c r="CG638" s="66"/>
      <c r="CH638" s="66"/>
      <c r="CI638" s="66"/>
      <c r="CJ638" s="66"/>
      <c r="CK638" s="66"/>
      <c r="CL638" s="66"/>
      <c r="CM638" s="66"/>
      <c r="CN638" s="66"/>
      <c r="CO638" s="66"/>
      <c r="CP638" s="66"/>
      <c r="CQ638" s="66"/>
      <c r="CR638" s="66"/>
      <c r="CS638" s="66"/>
      <c r="CT638" s="66"/>
      <c r="CU638" s="66"/>
      <c r="CV638" s="66"/>
      <c r="CW638" s="66"/>
      <c r="CX638" s="66"/>
      <c r="CY638" s="66"/>
      <c r="CZ638" s="66"/>
      <c r="DA638" s="66"/>
      <c r="DB638" s="66"/>
      <c r="DC638" s="66"/>
      <c r="DD638" s="66"/>
      <c r="DE638" s="66"/>
      <c r="DF638" s="66"/>
      <c r="DG638" s="66"/>
      <c r="DH638" s="66"/>
      <c r="DI638" s="66"/>
      <c r="DJ638" s="66"/>
      <c r="DK638" s="66"/>
      <c r="DL638" s="66"/>
      <c r="DM638" s="66"/>
      <c r="DN638" s="66"/>
      <c r="DO638" s="66"/>
      <c r="DP638" s="66"/>
      <c r="DQ638" s="66"/>
      <c r="DR638" s="66"/>
      <c r="DS638" s="66"/>
      <c r="DT638" s="66"/>
      <c r="DU638" s="66"/>
      <c r="DV638" s="66"/>
      <c r="DW638" s="66"/>
      <c r="DX638" s="66"/>
      <c r="DY638" s="66"/>
      <c r="DZ638" s="66"/>
      <c r="EA638" s="66"/>
      <c r="EB638" s="66"/>
      <c r="EC638" s="66"/>
      <c r="ED638" s="66"/>
      <c r="EE638" s="66"/>
      <c r="EF638" s="66"/>
      <c r="EG638" s="66"/>
      <c r="EH638" s="66"/>
      <c r="EI638" s="66"/>
      <c r="EJ638" s="66"/>
      <c r="EK638" s="66"/>
      <c r="EL638" s="66"/>
      <c r="EM638" s="66"/>
      <c r="EN638" s="66"/>
      <c r="EO638" s="66"/>
      <c r="EP638" s="66"/>
    </row>
    <row r="639">
      <c r="A639" s="66"/>
      <c r="B639" s="66"/>
      <c r="C639" s="66"/>
      <c r="D639" s="66"/>
      <c r="E639" s="66"/>
      <c r="F639" s="66"/>
      <c r="G639" s="159"/>
      <c r="H639" s="159"/>
      <c r="I639" s="66"/>
      <c r="J639" s="160"/>
      <c r="K639" s="161"/>
      <c r="L639" s="161"/>
      <c r="M639" s="162"/>
      <c r="N639" s="162"/>
      <c r="O639" s="161"/>
      <c r="P639" s="161"/>
      <c r="Q639" s="161"/>
      <c r="R639" s="161"/>
      <c r="S639" s="163"/>
      <c r="T639" s="163"/>
      <c r="U639" s="163"/>
      <c r="V639" s="163"/>
      <c r="W639" s="164"/>
      <c r="X639" s="163"/>
      <c r="Y639" s="163"/>
      <c r="Z639" s="163"/>
      <c r="AA639" s="163"/>
      <c r="AB639" s="66"/>
      <c r="AC639" s="66"/>
      <c r="AD639" s="66"/>
      <c r="AE639" s="66"/>
      <c r="AF639" s="66"/>
      <c r="AG639" s="66"/>
      <c r="AH639" s="66"/>
      <c r="AI639" s="66"/>
      <c r="AJ639" s="66"/>
      <c r="AK639" s="66"/>
      <c r="AL639" s="66"/>
      <c r="AM639" s="66"/>
      <c r="AN639" s="66"/>
      <c r="AO639" s="66"/>
      <c r="AP639" s="66"/>
      <c r="AQ639" s="66"/>
      <c r="AR639" s="66"/>
      <c r="AS639" s="66"/>
      <c r="AT639" s="66"/>
      <c r="AU639" s="66"/>
      <c r="AV639" s="66"/>
      <c r="AW639" s="66"/>
      <c r="AX639" s="66"/>
      <c r="AY639" s="66"/>
      <c r="AZ639" s="66"/>
      <c r="BA639" s="66"/>
      <c r="BB639" s="66"/>
      <c r="BC639" s="66"/>
      <c r="BD639" s="66"/>
      <c r="BE639" s="66"/>
      <c r="BF639" s="66"/>
      <c r="BG639" s="66"/>
      <c r="BH639" s="66"/>
      <c r="BI639" s="66"/>
      <c r="BJ639" s="66"/>
      <c r="BK639" s="66"/>
      <c r="BL639" s="66"/>
      <c r="BM639" s="66"/>
      <c r="BN639" s="66"/>
      <c r="BO639" s="66"/>
      <c r="BP639" s="66"/>
      <c r="BQ639" s="66"/>
      <c r="BR639" s="66"/>
      <c r="BS639" s="66"/>
      <c r="BT639" s="66"/>
      <c r="BU639" s="66"/>
      <c r="BV639" s="66"/>
      <c r="BW639" s="66"/>
      <c r="BX639" s="66"/>
      <c r="BY639" s="66"/>
      <c r="BZ639" s="66"/>
      <c r="CA639" s="66"/>
      <c r="CB639" s="66"/>
      <c r="CC639" s="66"/>
      <c r="CD639" s="66"/>
      <c r="CE639" s="66"/>
      <c r="CF639" s="66"/>
      <c r="CG639" s="66"/>
      <c r="CH639" s="66"/>
      <c r="CI639" s="66"/>
      <c r="CJ639" s="66"/>
      <c r="CK639" s="66"/>
      <c r="CL639" s="66"/>
      <c r="CM639" s="66"/>
      <c r="CN639" s="66"/>
      <c r="CO639" s="66"/>
      <c r="CP639" s="66"/>
      <c r="CQ639" s="66"/>
      <c r="CR639" s="66"/>
      <c r="CS639" s="66"/>
      <c r="CT639" s="66"/>
      <c r="CU639" s="66"/>
      <c r="CV639" s="66"/>
      <c r="CW639" s="66"/>
      <c r="CX639" s="66"/>
      <c r="CY639" s="66"/>
      <c r="CZ639" s="66"/>
      <c r="DA639" s="66"/>
      <c r="DB639" s="66"/>
      <c r="DC639" s="66"/>
      <c r="DD639" s="66"/>
      <c r="DE639" s="66"/>
      <c r="DF639" s="66"/>
      <c r="DG639" s="66"/>
      <c r="DH639" s="66"/>
      <c r="DI639" s="66"/>
      <c r="DJ639" s="66"/>
      <c r="DK639" s="66"/>
      <c r="DL639" s="66"/>
      <c r="DM639" s="66"/>
      <c r="DN639" s="66"/>
      <c r="DO639" s="66"/>
      <c r="DP639" s="66"/>
      <c r="DQ639" s="66"/>
      <c r="DR639" s="66"/>
      <c r="DS639" s="66"/>
      <c r="DT639" s="66"/>
      <c r="DU639" s="66"/>
      <c r="DV639" s="66"/>
      <c r="DW639" s="66"/>
      <c r="DX639" s="66"/>
      <c r="DY639" s="66"/>
      <c r="DZ639" s="66"/>
      <c r="EA639" s="66"/>
      <c r="EB639" s="66"/>
      <c r="EC639" s="66"/>
      <c r="ED639" s="66"/>
      <c r="EE639" s="66"/>
      <c r="EF639" s="66"/>
      <c r="EG639" s="66"/>
      <c r="EH639" s="66"/>
      <c r="EI639" s="66"/>
      <c r="EJ639" s="66"/>
      <c r="EK639" s="66"/>
      <c r="EL639" s="66"/>
      <c r="EM639" s="66"/>
      <c r="EN639" s="66"/>
      <c r="EO639" s="66"/>
      <c r="EP639" s="66"/>
    </row>
    <row r="640">
      <c r="A640" s="66"/>
      <c r="B640" s="66"/>
      <c r="C640" s="66"/>
      <c r="D640" s="66"/>
      <c r="E640" s="66"/>
      <c r="F640" s="66"/>
      <c r="G640" s="159"/>
      <c r="H640" s="159"/>
      <c r="I640" s="66"/>
      <c r="J640" s="160"/>
      <c r="K640" s="161"/>
      <c r="L640" s="161"/>
      <c r="M640" s="162"/>
      <c r="N640" s="162"/>
      <c r="O640" s="161"/>
      <c r="P640" s="161"/>
      <c r="Q640" s="161"/>
      <c r="R640" s="161"/>
      <c r="S640" s="163"/>
      <c r="T640" s="163"/>
      <c r="U640" s="163"/>
      <c r="V640" s="163"/>
      <c r="W640" s="164"/>
      <c r="X640" s="163"/>
      <c r="Y640" s="163"/>
      <c r="Z640" s="163"/>
      <c r="AA640" s="163"/>
      <c r="AB640" s="66"/>
      <c r="AC640" s="66"/>
      <c r="AD640" s="66"/>
      <c r="AE640" s="66"/>
      <c r="AF640" s="66"/>
      <c r="AG640" s="66"/>
      <c r="AH640" s="66"/>
      <c r="AI640" s="66"/>
      <c r="AJ640" s="66"/>
      <c r="AK640" s="66"/>
      <c r="AL640" s="66"/>
      <c r="AM640" s="66"/>
      <c r="AN640" s="66"/>
      <c r="AO640" s="66"/>
      <c r="AP640" s="66"/>
      <c r="AQ640" s="66"/>
      <c r="AR640" s="66"/>
      <c r="AS640" s="66"/>
      <c r="AT640" s="66"/>
      <c r="AU640" s="66"/>
      <c r="AV640" s="66"/>
      <c r="AW640" s="66"/>
      <c r="AX640" s="66"/>
      <c r="AY640" s="66"/>
      <c r="AZ640" s="66"/>
      <c r="BA640" s="66"/>
      <c r="BB640" s="66"/>
      <c r="BC640" s="66"/>
      <c r="BD640" s="66"/>
      <c r="BE640" s="66"/>
      <c r="BF640" s="66"/>
      <c r="BG640" s="66"/>
      <c r="BH640" s="66"/>
      <c r="BI640" s="66"/>
      <c r="BJ640" s="66"/>
      <c r="BK640" s="66"/>
      <c r="BL640" s="66"/>
      <c r="BM640" s="66"/>
      <c r="BN640" s="66"/>
      <c r="BO640" s="66"/>
      <c r="BP640" s="66"/>
      <c r="BQ640" s="66"/>
      <c r="BR640" s="66"/>
      <c r="BS640" s="66"/>
      <c r="BT640" s="66"/>
      <c r="BU640" s="66"/>
      <c r="BV640" s="66"/>
      <c r="BW640" s="66"/>
      <c r="BX640" s="66"/>
      <c r="BY640" s="66"/>
      <c r="BZ640" s="66"/>
      <c r="CA640" s="66"/>
      <c r="CB640" s="66"/>
      <c r="CC640" s="66"/>
      <c r="CD640" s="66"/>
      <c r="CE640" s="66"/>
      <c r="CF640" s="66"/>
      <c r="CG640" s="66"/>
      <c r="CH640" s="66"/>
      <c r="CI640" s="66"/>
      <c r="CJ640" s="66"/>
      <c r="CK640" s="66"/>
      <c r="CL640" s="66"/>
      <c r="CM640" s="66"/>
      <c r="CN640" s="66"/>
      <c r="CO640" s="66"/>
      <c r="CP640" s="66"/>
      <c r="CQ640" s="66"/>
      <c r="CR640" s="66"/>
      <c r="CS640" s="66"/>
      <c r="CT640" s="66"/>
      <c r="CU640" s="66"/>
      <c r="CV640" s="66"/>
      <c r="CW640" s="66"/>
      <c r="CX640" s="66"/>
      <c r="CY640" s="66"/>
      <c r="CZ640" s="66"/>
      <c r="DA640" s="66"/>
      <c r="DB640" s="66"/>
      <c r="DC640" s="66"/>
      <c r="DD640" s="66"/>
      <c r="DE640" s="66"/>
      <c r="DF640" s="66"/>
      <c r="DG640" s="66"/>
      <c r="DH640" s="66"/>
      <c r="DI640" s="66"/>
      <c r="DJ640" s="66"/>
      <c r="DK640" s="66"/>
      <c r="DL640" s="66"/>
      <c r="DM640" s="66"/>
      <c r="DN640" s="66"/>
      <c r="DO640" s="66"/>
      <c r="DP640" s="66"/>
      <c r="DQ640" s="66"/>
      <c r="DR640" s="66"/>
      <c r="DS640" s="66"/>
      <c r="DT640" s="66"/>
      <c r="DU640" s="66"/>
      <c r="DV640" s="66"/>
      <c r="DW640" s="66"/>
      <c r="DX640" s="66"/>
      <c r="DY640" s="66"/>
      <c r="DZ640" s="66"/>
      <c r="EA640" s="66"/>
      <c r="EB640" s="66"/>
      <c r="EC640" s="66"/>
      <c r="ED640" s="66"/>
      <c r="EE640" s="66"/>
      <c r="EF640" s="66"/>
      <c r="EG640" s="66"/>
      <c r="EH640" s="66"/>
      <c r="EI640" s="66"/>
      <c r="EJ640" s="66"/>
      <c r="EK640" s="66"/>
      <c r="EL640" s="66"/>
      <c r="EM640" s="66"/>
      <c r="EN640" s="66"/>
      <c r="EO640" s="66"/>
      <c r="EP640" s="66"/>
    </row>
    <row r="641">
      <c r="A641" s="66"/>
      <c r="B641" s="66"/>
      <c r="C641" s="66"/>
      <c r="D641" s="66"/>
      <c r="E641" s="66"/>
      <c r="F641" s="66"/>
      <c r="G641" s="159"/>
      <c r="H641" s="159"/>
      <c r="I641" s="66"/>
      <c r="J641" s="160"/>
      <c r="K641" s="161"/>
      <c r="L641" s="161"/>
      <c r="M641" s="162"/>
      <c r="N641" s="162"/>
      <c r="O641" s="161"/>
      <c r="P641" s="161"/>
      <c r="Q641" s="161"/>
      <c r="R641" s="161"/>
      <c r="S641" s="163"/>
      <c r="T641" s="163"/>
      <c r="U641" s="163"/>
      <c r="V641" s="163"/>
      <c r="W641" s="164"/>
      <c r="X641" s="163"/>
      <c r="Y641" s="163"/>
      <c r="Z641" s="163"/>
      <c r="AA641" s="163"/>
      <c r="AB641" s="66"/>
      <c r="AC641" s="66"/>
      <c r="AD641" s="66"/>
      <c r="AE641" s="66"/>
      <c r="AF641" s="66"/>
      <c r="AG641" s="66"/>
      <c r="AH641" s="66"/>
      <c r="AI641" s="66"/>
      <c r="AJ641" s="66"/>
      <c r="AK641" s="66"/>
      <c r="AL641" s="66"/>
      <c r="AM641" s="66"/>
      <c r="AN641" s="66"/>
      <c r="AO641" s="66"/>
      <c r="AP641" s="66"/>
      <c r="AQ641" s="66"/>
      <c r="AR641" s="66"/>
      <c r="AS641" s="66"/>
      <c r="AT641" s="66"/>
      <c r="AU641" s="66"/>
      <c r="AV641" s="66"/>
      <c r="AW641" s="66"/>
      <c r="AX641" s="66"/>
      <c r="AY641" s="66"/>
      <c r="AZ641" s="66"/>
      <c r="BA641" s="66"/>
      <c r="BB641" s="66"/>
      <c r="BC641" s="66"/>
      <c r="BD641" s="66"/>
      <c r="BE641" s="66"/>
      <c r="BF641" s="66"/>
      <c r="BG641" s="66"/>
      <c r="BH641" s="66"/>
      <c r="BI641" s="66"/>
      <c r="BJ641" s="66"/>
      <c r="BK641" s="66"/>
      <c r="BL641" s="66"/>
      <c r="BM641" s="66"/>
      <c r="BN641" s="66"/>
      <c r="BO641" s="66"/>
      <c r="BP641" s="66"/>
      <c r="BQ641" s="66"/>
      <c r="BR641" s="66"/>
      <c r="BS641" s="66"/>
      <c r="BT641" s="66"/>
      <c r="BU641" s="66"/>
      <c r="BV641" s="66"/>
      <c r="BW641" s="66"/>
      <c r="BX641" s="66"/>
      <c r="BY641" s="66"/>
      <c r="BZ641" s="66"/>
      <c r="CA641" s="66"/>
      <c r="CB641" s="66"/>
      <c r="CC641" s="66"/>
      <c r="CD641" s="66"/>
      <c r="CE641" s="66"/>
      <c r="CF641" s="66"/>
      <c r="CG641" s="66"/>
      <c r="CH641" s="66"/>
      <c r="CI641" s="66"/>
      <c r="CJ641" s="66"/>
      <c r="CK641" s="66"/>
      <c r="CL641" s="66"/>
      <c r="CM641" s="66"/>
      <c r="CN641" s="66"/>
      <c r="CO641" s="66"/>
      <c r="CP641" s="66"/>
      <c r="CQ641" s="66"/>
      <c r="CR641" s="66"/>
      <c r="CS641" s="66"/>
      <c r="CT641" s="66"/>
      <c r="CU641" s="66"/>
      <c r="CV641" s="66"/>
      <c r="CW641" s="66"/>
      <c r="CX641" s="66"/>
      <c r="CY641" s="66"/>
      <c r="CZ641" s="66"/>
      <c r="DA641" s="66"/>
      <c r="DB641" s="66"/>
      <c r="DC641" s="66"/>
      <c r="DD641" s="66"/>
      <c r="DE641" s="66"/>
      <c r="DF641" s="66"/>
      <c r="DG641" s="66"/>
      <c r="DH641" s="66"/>
      <c r="DI641" s="66"/>
      <c r="DJ641" s="66"/>
      <c r="DK641" s="66"/>
      <c r="DL641" s="66"/>
      <c r="DM641" s="66"/>
      <c r="DN641" s="66"/>
      <c r="DO641" s="66"/>
      <c r="DP641" s="66"/>
      <c r="DQ641" s="66"/>
      <c r="DR641" s="66"/>
      <c r="DS641" s="66"/>
      <c r="DT641" s="66"/>
      <c r="DU641" s="66"/>
      <c r="DV641" s="66"/>
      <c r="DW641" s="66"/>
      <c r="DX641" s="66"/>
      <c r="DY641" s="66"/>
      <c r="DZ641" s="66"/>
      <c r="EA641" s="66"/>
      <c r="EB641" s="66"/>
      <c r="EC641" s="66"/>
      <c r="ED641" s="66"/>
      <c r="EE641" s="66"/>
      <c r="EF641" s="66"/>
      <c r="EG641" s="66"/>
      <c r="EH641" s="66"/>
      <c r="EI641" s="66"/>
      <c r="EJ641" s="66"/>
      <c r="EK641" s="66"/>
      <c r="EL641" s="66"/>
      <c r="EM641" s="66"/>
      <c r="EN641" s="66"/>
      <c r="EO641" s="66"/>
      <c r="EP641" s="66"/>
    </row>
    <row r="642">
      <c r="A642" s="66"/>
      <c r="B642" s="66"/>
      <c r="C642" s="66"/>
      <c r="D642" s="66"/>
      <c r="E642" s="66"/>
      <c r="F642" s="66"/>
      <c r="G642" s="159"/>
      <c r="H642" s="159"/>
      <c r="I642" s="66"/>
      <c r="J642" s="160"/>
      <c r="K642" s="161"/>
      <c r="L642" s="161"/>
      <c r="M642" s="162"/>
      <c r="N642" s="162"/>
      <c r="O642" s="161"/>
      <c r="P642" s="161"/>
      <c r="Q642" s="161"/>
      <c r="R642" s="161"/>
      <c r="S642" s="163"/>
      <c r="T642" s="163"/>
      <c r="U642" s="163"/>
      <c r="V642" s="163"/>
      <c r="W642" s="164"/>
      <c r="X642" s="163"/>
      <c r="Y642" s="163"/>
      <c r="Z642" s="163"/>
      <c r="AA642" s="163"/>
      <c r="AB642" s="66"/>
      <c r="AC642" s="66"/>
      <c r="AD642" s="66"/>
      <c r="AE642" s="66"/>
      <c r="AF642" s="66"/>
      <c r="AG642" s="66"/>
      <c r="AH642" s="66"/>
      <c r="AI642" s="66"/>
      <c r="AJ642" s="66"/>
      <c r="AK642" s="66"/>
      <c r="AL642" s="66"/>
      <c r="AM642" s="66"/>
      <c r="AN642" s="66"/>
      <c r="AO642" s="66"/>
      <c r="AP642" s="66"/>
      <c r="AQ642" s="66"/>
      <c r="AR642" s="66"/>
      <c r="AS642" s="66"/>
      <c r="AT642" s="66"/>
      <c r="AU642" s="66"/>
      <c r="AV642" s="66"/>
      <c r="AW642" s="66"/>
      <c r="AX642" s="66"/>
      <c r="AY642" s="66"/>
      <c r="AZ642" s="66"/>
      <c r="BA642" s="66"/>
      <c r="BB642" s="66"/>
      <c r="BC642" s="66"/>
      <c r="BD642" s="66"/>
      <c r="BE642" s="66"/>
      <c r="BF642" s="66"/>
      <c r="BG642" s="66"/>
      <c r="BH642" s="66"/>
      <c r="BI642" s="66"/>
      <c r="BJ642" s="66"/>
      <c r="BK642" s="66"/>
      <c r="BL642" s="66"/>
      <c r="BM642" s="66"/>
      <c r="BN642" s="66"/>
      <c r="BO642" s="66"/>
      <c r="BP642" s="66"/>
      <c r="BQ642" s="66"/>
      <c r="BR642" s="66"/>
      <c r="BS642" s="66"/>
      <c r="BT642" s="66"/>
      <c r="BU642" s="66"/>
      <c r="BV642" s="66"/>
      <c r="BW642" s="66"/>
      <c r="BX642" s="66"/>
      <c r="BY642" s="66"/>
      <c r="BZ642" s="66"/>
      <c r="CA642" s="66"/>
      <c r="CB642" s="66"/>
      <c r="CC642" s="66"/>
      <c r="CD642" s="66"/>
      <c r="CE642" s="66"/>
      <c r="CF642" s="66"/>
      <c r="CG642" s="66"/>
      <c r="CH642" s="66"/>
      <c r="CI642" s="66"/>
      <c r="CJ642" s="66"/>
      <c r="CK642" s="66"/>
      <c r="CL642" s="66"/>
      <c r="CM642" s="66"/>
      <c r="CN642" s="66"/>
      <c r="CO642" s="66"/>
      <c r="CP642" s="66"/>
      <c r="CQ642" s="66"/>
      <c r="CR642" s="66"/>
      <c r="CS642" s="66"/>
      <c r="CT642" s="66"/>
      <c r="CU642" s="66"/>
      <c r="CV642" s="66"/>
      <c r="CW642" s="66"/>
      <c r="CX642" s="66"/>
      <c r="CY642" s="66"/>
      <c r="CZ642" s="66"/>
      <c r="DA642" s="66"/>
      <c r="DB642" s="66"/>
      <c r="DC642" s="66"/>
      <c r="DD642" s="66"/>
      <c r="DE642" s="66"/>
      <c r="DF642" s="66"/>
      <c r="DG642" s="66"/>
      <c r="DH642" s="66"/>
      <c r="DI642" s="66"/>
      <c r="DJ642" s="66"/>
      <c r="DK642" s="66"/>
      <c r="DL642" s="66"/>
      <c r="DM642" s="66"/>
      <c r="DN642" s="66"/>
      <c r="DO642" s="66"/>
      <c r="DP642" s="66"/>
      <c r="DQ642" s="66"/>
      <c r="DR642" s="66"/>
      <c r="DS642" s="66"/>
      <c r="DT642" s="66"/>
      <c r="DU642" s="66"/>
      <c r="DV642" s="66"/>
      <c r="DW642" s="66"/>
      <c r="DX642" s="66"/>
      <c r="DY642" s="66"/>
      <c r="DZ642" s="66"/>
      <c r="EA642" s="66"/>
      <c r="EB642" s="66"/>
      <c r="EC642" s="66"/>
      <c r="ED642" s="66"/>
      <c r="EE642" s="66"/>
      <c r="EF642" s="66"/>
      <c r="EG642" s="66"/>
      <c r="EH642" s="66"/>
      <c r="EI642" s="66"/>
      <c r="EJ642" s="66"/>
      <c r="EK642" s="66"/>
      <c r="EL642" s="66"/>
      <c r="EM642" s="66"/>
      <c r="EN642" s="66"/>
      <c r="EO642" s="66"/>
      <c r="EP642" s="66"/>
    </row>
    <row r="643">
      <c r="A643" s="66"/>
      <c r="B643" s="66"/>
      <c r="C643" s="66"/>
      <c r="D643" s="66"/>
      <c r="E643" s="66"/>
      <c r="F643" s="66"/>
      <c r="G643" s="159"/>
      <c r="H643" s="159"/>
      <c r="I643" s="66"/>
      <c r="J643" s="160"/>
      <c r="K643" s="161"/>
      <c r="L643" s="161"/>
      <c r="M643" s="162"/>
      <c r="N643" s="162"/>
      <c r="O643" s="161"/>
      <c r="P643" s="161"/>
      <c r="Q643" s="161"/>
      <c r="R643" s="161"/>
      <c r="S643" s="163"/>
      <c r="T643" s="163"/>
      <c r="U643" s="163"/>
      <c r="V643" s="163"/>
      <c r="W643" s="164"/>
      <c r="X643" s="163"/>
      <c r="Y643" s="163"/>
      <c r="Z643" s="163"/>
      <c r="AA643" s="163"/>
      <c r="AB643" s="66"/>
      <c r="AC643" s="66"/>
      <c r="AD643" s="66"/>
      <c r="AE643" s="66"/>
      <c r="AF643" s="66"/>
      <c r="AG643" s="66"/>
      <c r="AH643" s="66"/>
      <c r="AI643" s="66"/>
      <c r="AJ643" s="66"/>
      <c r="AK643" s="66"/>
      <c r="AL643" s="66"/>
      <c r="AM643" s="66"/>
      <c r="AN643" s="66"/>
      <c r="AO643" s="66"/>
      <c r="AP643" s="66"/>
      <c r="AQ643" s="66"/>
      <c r="AR643" s="66"/>
      <c r="AS643" s="66"/>
      <c r="AT643" s="66"/>
      <c r="AU643" s="66"/>
      <c r="AV643" s="66"/>
      <c r="AW643" s="66"/>
      <c r="AX643" s="66"/>
      <c r="AY643" s="66"/>
      <c r="AZ643" s="66"/>
      <c r="BA643" s="66"/>
      <c r="BB643" s="66"/>
      <c r="BC643" s="66"/>
      <c r="BD643" s="66"/>
      <c r="BE643" s="66"/>
      <c r="BF643" s="66"/>
      <c r="BG643" s="66"/>
      <c r="BH643" s="66"/>
      <c r="BI643" s="66"/>
      <c r="BJ643" s="66"/>
      <c r="BK643" s="66"/>
      <c r="BL643" s="66"/>
      <c r="BM643" s="66"/>
      <c r="BN643" s="66"/>
      <c r="BO643" s="66"/>
      <c r="BP643" s="66"/>
      <c r="BQ643" s="66"/>
      <c r="BR643" s="66"/>
      <c r="BS643" s="66"/>
      <c r="BT643" s="66"/>
      <c r="BU643" s="66"/>
      <c r="BV643" s="66"/>
      <c r="BW643" s="66"/>
      <c r="BX643" s="66"/>
      <c r="BY643" s="66"/>
      <c r="BZ643" s="66"/>
      <c r="CA643" s="66"/>
      <c r="CB643" s="66"/>
      <c r="CC643" s="66"/>
      <c r="CD643" s="66"/>
      <c r="CE643" s="66"/>
      <c r="CF643" s="66"/>
      <c r="CG643" s="66"/>
      <c r="CH643" s="66"/>
      <c r="CI643" s="66"/>
      <c r="CJ643" s="66"/>
      <c r="CK643" s="66"/>
      <c r="CL643" s="66"/>
      <c r="CM643" s="66"/>
      <c r="CN643" s="66"/>
      <c r="CO643" s="66"/>
      <c r="CP643" s="66"/>
      <c r="CQ643" s="66"/>
      <c r="CR643" s="66"/>
      <c r="CS643" s="66"/>
      <c r="CT643" s="66"/>
      <c r="CU643" s="66"/>
      <c r="CV643" s="66"/>
      <c r="CW643" s="66"/>
      <c r="CX643" s="66"/>
      <c r="CY643" s="66"/>
      <c r="CZ643" s="66"/>
      <c r="DA643" s="66"/>
      <c r="DB643" s="66"/>
      <c r="DC643" s="66"/>
      <c r="DD643" s="66"/>
      <c r="DE643" s="66"/>
      <c r="DF643" s="66"/>
      <c r="DG643" s="66"/>
      <c r="DH643" s="66"/>
      <c r="DI643" s="66"/>
      <c r="DJ643" s="66"/>
      <c r="DK643" s="66"/>
      <c r="DL643" s="66"/>
      <c r="DM643" s="66"/>
      <c r="DN643" s="66"/>
      <c r="DO643" s="66"/>
      <c r="DP643" s="66"/>
      <c r="DQ643" s="66"/>
      <c r="DR643" s="66"/>
      <c r="DS643" s="66"/>
      <c r="DT643" s="66"/>
      <c r="DU643" s="66"/>
      <c r="DV643" s="66"/>
      <c r="DW643" s="66"/>
      <c r="DX643" s="66"/>
      <c r="DY643" s="66"/>
      <c r="DZ643" s="66"/>
      <c r="EA643" s="66"/>
      <c r="EB643" s="66"/>
      <c r="EC643" s="66"/>
      <c r="ED643" s="66"/>
      <c r="EE643" s="66"/>
      <c r="EF643" s="66"/>
      <c r="EG643" s="66"/>
      <c r="EH643" s="66"/>
      <c r="EI643" s="66"/>
      <c r="EJ643" s="66"/>
      <c r="EK643" s="66"/>
      <c r="EL643" s="66"/>
      <c r="EM643" s="66"/>
      <c r="EN643" s="66"/>
      <c r="EO643" s="66"/>
      <c r="EP643" s="66"/>
    </row>
    <row r="644">
      <c r="A644" s="66"/>
      <c r="B644" s="66"/>
      <c r="C644" s="66"/>
      <c r="D644" s="66"/>
      <c r="E644" s="66"/>
      <c r="F644" s="66"/>
      <c r="G644" s="159"/>
      <c r="H644" s="159"/>
      <c r="I644" s="66"/>
      <c r="J644" s="160"/>
      <c r="K644" s="161"/>
      <c r="L644" s="161"/>
      <c r="M644" s="162"/>
      <c r="N644" s="162"/>
      <c r="O644" s="161"/>
      <c r="P644" s="161"/>
      <c r="Q644" s="161"/>
      <c r="R644" s="161"/>
      <c r="S644" s="163"/>
      <c r="T644" s="163"/>
      <c r="U644" s="163"/>
      <c r="V644" s="163"/>
      <c r="W644" s="164"/>
      <c r="X644" s="163"/>
      <c r="Y644" s="163"/>
      <c r="Z644" s="163"/>
      <c r="AA644" s="163"/>
      <c r="AB644" s="66"/>
      <c r="AC644" s="66"/>
      <c r="AD644" s="66"/>
      <c r="AE644" s="66"/>
      <c r="AF644" s="66"/>
      <c r="AG644" s="66"/>
      <c r="AH644" s="66"/>
      <c r="AI644" s="66"/>
      <c r="AJ644" s="66"/>
      <c r="AK644" s="66"/>
      <c r="AL644" s="66"/>
      <c r="AM644" s="66"/>
      <c r="AN644" s="66"/>
      <c r="AO644" s="66"/>
      <c r="AP644" s="66"/>
      <c r="AQ644" s="66"/>
      <c r="AR644" s="66"/>
      <c r="AS644" s="66"/>
      <c r="AT644" s="66"/>
      <c r="AU644" s="66"/>
      <c r="AV644" s="66"/>
      <c r="AW644" s="66"/>
      <c r="AX644" s="66"/>
      <c r="AY644" s="66"/>
      <c r="AZ644" s="66"/>
      <c r="BA644" s="66"/>
      <c r="BB644" s="66"/>
      <c r="BC644" s="66"/>
      <c r="BD644" s="66"/>
      <c r="BE644" s="66"/>
      <c r="BF644" s="66"/>
      <c r="BG644" s="66"/>
      <c r="BH644" s="66"/>
      <c r="BI644" s="66"/>
      <c r="BJ644" s="66"/>
      <c r="BK644" s="66"/>
      <c r="BL644" s="66"/>
      <c r="BM644" s="66"/>
      <c r="BN644" s="66"/>
      <c r="BO644" s="66"/>
      <c r="BP644" s="66"/>
      <c r="BQ644" s="66"/>
      <c r="BR644" s="66"/>
      <c r="BS644" s="66"/>
      <c r="BT644" s="66"/>
      <c r="BU644" s="66"/>
      <c r="BV644" s="66"/>
      <c r="BW644" s="66"/>
      <c r="BX644" s="66"/>
      <c r="BY644" s="66"/>
      <c r="BZ644" s="66"/>
      <c r="CA644" s="66"/>
      <c r="CB644" s="66"/>
      <c r="CC644" s="66"/>
      <c r="CD644" s="66"/>
      <c r="CE644" s="66"/>
      <c r="CF644" s="66"/>
      <c r="CG644" s="66"/>
      <c r="CH644" s="66"/>
      <c r="CI644" s="66"/>
      <c r="CJ644" s="66"/>
      <c r="CK644" s="66"/>
      <c r="CL644" s="66"/>
      <c r="CM644" s="66"/>
      <c r="CN644" s="66"/>
      <c r="CO644" s="66"/>
      <c r="CP644" s="66"/>
      <c r="CQ644" s="66"/>
      <c r="CR644" s="66"/>
      <c r="CS644" s="66"/>
      <c r="CT644" s="66"/>
      <c r="CU644" s="66"/>
      <c r="CV644" s="66"/>
      <c r="CW644" s="66"/>
      <c r="CX644" s="66"/>
      <c r="CY644" s="66"/>
      <c r="CZ644" s="66"/>
      <c r="DA644" s="66"/>
      <c r="DB644" s="66"/>
      <c r="DC644" s="66"/>
      <c r="DD644" s="66"/>
      <c r="DE644" s="66"/>
      <c r="DF644" s="66"/>
      <c r="DG644" s="66"/>
      <c r="DH644" s="66"/>
      <c r="DI644" s="66"/>
      <c r="DJ644" s="66"/>
      <c r="DK644" s="66"/>
      <c r="DL644" s="66"/>
      <c r="DM644" s="66"/>
      <c r="DN644" s="66"/>
      <c r="DO644" s="66"/>
      <c r="DP644" s="66"/>
      <c r="DQ644" s="66"/>
      <c r="DR644" s="66"/>
      <c r="DS644" s="66"/>
      <c r="DT644" s="66"/>
      <c r="DU644" s="66"/>
      <c r="DV644" s="66"/>
      <c r="DW644" s="66"/>
      <c r="DX644" s="66"/>
      <c r="DY644" s="66"/>
      <c r="DZ644" s="66"/>
      <c r="EA644" s="66"/>
      <c r="EB644" s="66"/>
      <c r="EC644" s="66"/>
      <c r="ED644" s="66"/>
      <c r="EE644" s="66"/>
      <c r="EF644" s="66"/>
      <c r="EG644" s="66"/>
      <c r="EH644" s="66"/>
      <c r="EI644" s="66"/>
      <c r="EJ644" s="66"/>
      <c r="EK644" s="66"/>
      <c r="EL644" s="66"/>
      <c r="EM644" s="66"/>
      <c r="EN644" s="66"/>
      <c r="EO644" s="66"/>
      <c r="EP644" s="66"/>
    </row>
    <row r="645">
      <c r="A645" s="66"/>
      <c r="B645" s="66"/>
      <c r="C645" s="66"/>
      <c r="D645" s="66"/>
      <c r="E645" s="66"/>
      <c r="F645" s="66"/>
      <c r="G645" s="159"/>
      <c r="H645" s="159"/>
      <c r="I645" s="66"/>
      <c r="J645" s="160"/>
      <c r="K645" s="161"/>
      <c r="L645" s="161"/>
      <c r="M645" s="162"/>
      <c r="N645" s="162"/>
      <c r="O645" s="161"/>
      <c r="P645" s="161"/>
      <c r="Q645" s="161"/>
      <c r="R645" s="161"/>
      <c r="S645" s="163"/>
      <c r="T645" s="163"/>
      <c r="U645" s="163"/>
      <c r="V645" s="163"/>
      <c r="W645" s="164"/>
      <c r="X645" s="163"/>
      <c r="Y645" s="163"/>
      <c r="Z645" s="163"/>
      <c r="AA645" s="163"/>
      <c r="AB645" s="66"/>
      <c r="AC645" s="66"/>
      <c r="AD645" s="66"/>
      <c r="AE645" s="66"/>
      <c r="AF645" s="66"/>
      <c r="AG645" s="66"/>
      <c r="AH645" s="66"/>
      <c r="AI645" s="66"/>
      <c r="AJ645" s="66"/>
      <c r="AK645" s="66"/>
      <c r="AL645" s="66"/>
      <c r="AM645" s="66"/>
      <c r="AN645" s="66"/>
      <c r="AO645" s="66"/>
      <c r="AP645" s="66"/>
      <c r="AQ645" s="66"/>
      <c r="AR645" s="66"/>
      <c r="AS645" s="66"/>
      <c r="AT645" s="66"/>
      <c r="AU645" s="66"/>
      <c r="AV645" s="66"/>
      <c r="AW645" s="66"/>
      <c r="AX645" s="66"/>
      <c r="AY645" s="66"/>
      <c r="AZ645" s="66"/>
      <c r="BA645" s="66"/>
      <c r="BB645" s="66"/>
      <c r="BC645" s="66"/>
      <c r="BD645" s="66"/>
      <c r="BE645" s="66"/>
      <c r="BF645" s="66"/>
      <c r="BG645" s="66"/>
      <c r="BH645" s="66"/>
      <c r="BI645" s="66"/>
      <c r="BJ645" s="66"/>
      <c r="BK645" s="66"/>
      <c r="BL645" s="66"/>
      <c r="BM645" s="66"/>
      <c r="BN645" s="66"/>
      <c r="BO645" s="66"/>
      <c r="BP645" s="66"/>
      <c r="BQ645" s="66"/>
      <c r="BR645" s="66"/>
      <c r="BS645" s="66"/>
      <c r="BT645" s="66"/>
      <c r="BU645" s="66"/>
      <c r="BV645" s="66"/>
      <c r="BW645" s="66"/>
      <c r="BX645" s="66"/>
      <c r="BY645" s="66"/>
      <c r="BZ645" s="66"/>
      <c r="CA645" s="66"/>
      <c r="CB645" s="66"/>
      <c r="CC645" s="66"/>
      <c r="CD645" s="66"/>
      <c r="CE645" s="66"/>
      <c r="CF645" s="66"/>
      <c r="CG645" s="66"/>
      <c r="CH645" s="66"/>
      <c r="CI645" s="66"/>
      <c r="CJ645" s="66"/>
      <c r="CK645" s="66"/>
      <c r="CL645" s="66"/>
      <c r="CM645" s="66"/>
      <c r="CN645" s="66"/>
      <c r="CO645" s="66"/>
      <c r="CP645" s="66"/>
      <c r="CQ645" s="66"/>
      <c r="CR645" s="66"/>
      <c r="CS645" s="66"/>
      <c r="CT645" s="66"/>
      <c r="CU645" s="66"/>
      <c r="CV645" s="66"/>
      <c r="CW645" s="66"/>
      <c r="CX645" s="66"/>
      <c r="CY645" s="66"/>
      <c r="CZ645" s="66"/>
      <c r="DA645" s="66"/>
      <c r="DB645" s="66"/>
      <c r="DC645" s="66"/>
      <c r="DD645" s="66"/>
      <c r="DE645" s="66"/>
      <c r="DF645" s="66"/>
      <c r="DG645" s="66"/>
      <c r="DH645" s="66"/>
      <c r="DI645" s="66"/>
      <c r="DJ645" s="66"/>
      <c r="DK645" s="66"/>
      <c r="DL645" s="66"/>
      <c r="DM645" s="66"/>
      <c r="DN645" s="66"/>
      <c r="DO645" s="66"/>
      <c r="DP645" s="66"/>
      <c r="DQ645" s="66"/>
      <c r="DR645" s="66"/>
      <c r="DS645" s="66"/>
      <c r="DT645" s="66"/>
      <c r="DU645" s="66"/>
      <c r="DV645" s="66"/>
      <c r="DW645" s="66"/>
      <c r="DX645" s="66"/>
      <c r="DY645" s="66"/>
      <c r="DZ645" s="66"/>
      <c r="EA645" s="66"/>
      <c r="EB645" s="66"/>
      <c r="EC645" s="66"/>
      <c r="ED645" s="66"/>
      <c r="EE645" s="66"/>
      <c r="EF645" s="66"/>
      <c r="EG645" s="66"/>
      <c r="EH645" s="66"/>
      <c r="EI645" s="66"/>
      <c r="EJ645" s="66"/>
      <c r="EK645" s="66"/>
      <c r="EL645" s="66"/>
      <c r="EM645" s="66"/>
      <c r="EN645" s="66"/>
      <c r="EO645" s="66"/>
      <c r="EP645" s="66"/>
    </row>
    <row r="646">
      <c r="A646" s="66"/>
      <c r="B646" s="66"/>
      <c r="C646" s="66"/>
      <c r="D646" s="66"/>
      <c r="E646" s="66"/>
      <c r="F646" s="66"/>
      <c r="G646" s="159"/>
      <c r="H646" s="159"/>
      <c r="I646" s="66"/>
      <c r="J646" s="160"/>
      <c r="K646" s="161"/>
      <c r="L646" s="161"/>
      <c r="M646" s="162"/>
      <c r="N646" s="162"/>
      <c r="O646" s="161"/>
      <c r="P646" s="161"/>
      <c r="Q646" s="161"/>
      <c r="R646" s="161"/>
      <c r="S646" s="163"/>
      <c r="T646" s="163"/>
      <c r="U646" s="163"/>
      <c r="V646" s="163"/>
      <c r="W646" s="164"/>
      <c r="X646" s="163"/>
      <c r="Y646" s="163"/>
      <c r="Z646" s="163"/>
      <c r="AA646" s="163"/>
      <c r="AB646" s="66"/>
      <c r="AC646" s="66"/>
      <c r="AD646" s="66"/>
      <c r="AE646" s="66"/>
      <c r="AF646" s="66"/>
      <c r="AG646" s="66"/>
      <c r="AH646" s="66"/>
      <c r="AI646" s="66"/>
      <c r="AJ646" s="66"/>
      <c r="AK646" s="66"/>
      <c r="AL646" s="66"/>
      <c r="AM646" s="66"/>
      <c r="AN646" s="66"/>
      <c r="AO646" s="66"/>
      <c r="AP646" s="66"/>
      <c r="AQ646" s="66"/>
      <c r="AR646" s="66"/>
      <c r="AS646" s="66"/>
      <c r="AT646" s="66"/>
      <c r="AU646" s="66"/>
      <c r="AV646" s="66"/>
      <c r="AW646" s="66"/>
      <c r="AX646" s="66"/>
      <c r="AY646" s="66"/>
      <c r="AZ646" s="66"/>
      <c r="BA646" s="66"/>
      <c r="BB646" s="66"/>
      <c r="BC646" s="66"/>
      <c r="BD646" s="66"/>
      <c r="BE646" s="66"/>
      <c r="BF646" s="66"/>
      <c r="BG646" s="66"/>
      <c r="BH646" s="66"/>
      <c r="BI646" s="66"/>
      <c r="BJ646" s="66"/>
      <c r="BK646" s="66"/>
      <c r="BL646" s="66"/>
      <c r="BM646" s="66"/>
      <c r="BN646" s="66"/>
      <c r="BO646" s="66"/>
      <c r="BP646" s="66"/>
      <c r="BQ646" s="66"/>
      <c r="BR646" s="66"/>
      <c r="BS646" s="66"/>
      <c r="BT646" s="66"/>
      <c r="BU646" s="66"/>
      <c r="BV646" s="66"/>
      <c r="BW646" s="66"/>
      <c r="BX646" s="66"/>
      <c r="BY646" s="66"/>
      <c r="BZ646" s="66"/>
      <c r="CA646" s="66"/>
      <c r="CB646" s="66"/>
      <c r="CC646" s="66"/>
      <c r="CD646" s="66"/>
      <c r="CE646" s="66"/>
      <c r="CF646" s="66"/>
      <c r="CG646" s="66"/>
      <c r="CH646" s="66"/>
      <c r="CI646" s="66"/>
      <c r="CJ646" s="66"/>
      <c r="CK646" s="66"/>
      <c r="CL646" s="66"/>
      <c r="CM646" s="66"/>
      <c r="CN646" s="66"/>
      <c r="CO646" s="66"/>
      <c r="CP646" s="66"/>
      <c r="CQ646" s="66"/>
      <c r="CR646" s="66"/>
      <c r="CS646" s="66"/>
      <c r="CT646" s="66"/>
      <c r="CU646" s="66"/>
      <c r="CV646" s="66"/>
      <c r="CW646" s="66"/>
      <c r="CX646" s="66"/>
      <c r="CY646" s="66"/>
      <c r="CZ646" s="66"/>
      <c r="DA646" s="66"/>
      <c r="DB646" s="66"/>
      <c r="DC646" s="66"/>
      <c r="DD646" s="66"/>
      <c r="DE646" s="66"/>
      <c r="DF646" s="66"/>
      <c r="DG646" s="66"/>
      <c r="DH646" s="66"/>
      <c r="DI646" s="66"/>
      <c r="DJ646" s="66"/>
      <c r="DK646" s="66"/>
      <c r="DL646" s="66"/>
      <c r="DM646" s="66"/>
      <c r="DN646" s="66"/>
      <c r="DO646" s="66"/>
      <c r="DP646" s="66"/>
      <c r="DQ646" s="66"/>
      <c r="DR646" s="66"/>
      <c r="DS646" s="66"/>
      <c r="DT646" s="66"/>
      <c r="DU646" s="66"/>
      <c r="DV646" s="66"/>
      <c r="DW646" s="66"/>
      <c r="DX646" s="66"/>
      <c r="DY646" s="66"/>
      <c r="DZ646" s="66"/>
      <c r="EA646" s="66"/>
      <c r="EB646" s="66"/>
      <c r="EC646" s="66"/>
      <c r="ED646" s="66"/>
      <c r="EE646" s="66"/>
      <c r="EF646" s="66"/>
      <c r="EG646" s="66"/>
      <c r="EH646" s="66"/>
      <c r="EI646" s="66"/>
      <c r="EJ646" s="66"/>
      <c r="EK646" s="66"/>
      <c r="EL646" s="66"/>
      <c r="EM646" s="66"/>
      <c r="EN646" s="66"/>
      <c r="EO646" s="66"/>
      <c r="EP646" s="66"/>
    </row>
    <row r="647">
      <c r="A647" s="66"/>
      <c r="B647" s="66"/>
      <c r="C647" s="66"/>
      <c r="D647" s="66"/>
      <c r="E647" s="66"/>
      <c r="F647" s="66"/>
      <c r="G647" s="159"/>
      <c r="H647" s="159"/>
      <c r="I647" s="66"/>
      <c r="J647" s="160"/>
      <c r="K647" s="161"/>
      <c r="L647" s="161"/>
      <c r="M647" s="162"/>
      <c r="N647" s="162"/>
      <c r="O647" s="161"/>
      <c r="P647" s="161"/>
      <c r="Q647" s="161"/>
      <c r="R647" s="161"/>
      <c r="S647" s="163"/>
      <c r="T647" s="163"/>
      <c r="U647" s="163"/>
      <c r="V647" s="163"/>
      <c r="W647" s="164"/>
      <c r="X647" s="163"/>
      <c r="Y647" s="163"/>
      <c r="Z647" s="163"/>
      <c r="AA647" s="163"/>
      <c r="AB647" s="66"/>
      <c r="AC647" s="66"/>
      <c r="AD647" s="66"/>
      <c r="AE647" s="66"/>
      <c r="AF647" s="66"/>
      <c r="AG647" s="66"/>
      <c r="AH647" s="66"/>
      <c r="AI647" s="66"/>
      <c r="AJ647" s="66"/>
      <c r="AK647" s="66"/>
      <c r="AL647" s="66"/>
      <c r="AM647" s="66"/>
      <c r="AN647" s="66"/>
      <c r="AO647" s="66"/>
      <c r="AP647" s="66"/>
      <c r="AQ647" s="66"/>
      <c r="AR647" s="66"/>
      <c r="AS647" s="66"/>
      <c r="AT647" s="66"/>
      <c r="AU647" s="66"/>
      <c r="AV647" s="66"/>
      <c r="AW647" s="66"/>
      <c r="AX647" s="66"/>
      <c r="AY647" s="66"/>
      <c r="AZ647" s="66"/>
      <c r="BA647" s="66"/>
      <c r="BB647" s="66"/>
      <c r="BC647" s="66"/>
      <c r="BD647" s="66"/>
      <c r="BE647" s="66"/>
      <c r="BF647" s="66"/>
      <c r="BG647" s="66"/>
      <c r="BH647" s="66"/>
      <c r="BI647" s="66"/>
      <c r="BJ647" s="66"/>
      <c r="BK647" s="66"/>
      <c r="BL647" s="66"/>
      <c r="BM647" s="66"/>
      <c r="BN647" s="66"/>
      <c r="BO647" s="66"/>
      <c r="BP647" s="66"/>
      <c r="BQ647" s="66"/>
      <c r="BR647" s="66"/>
      <c r="BS647" s="66"/>
      <c r="BT647" s="66"/>
      <c r="BU647" s="66"/>
      <c r="BV647" s="66"/>
      <c r="BW647" s="66"/>
      <c r="BX647" s="66"/>
      <c r="BY647" s="66"/>
      <c r="BZ647" s="66"/>
      <c r="CA647" s="66"/>
      <c r="CB647" s="66"/>
      <c r="CC647" s="66"/>
      <c r="CD647" s="66"/>
      <c r="CE647" s="66"/>
      <c r="CF647" s="66"/>
      <c r="CG647" s="66"/>
      <c r="CH647" s="66"/>
      <c r="CI647" s="66"/>
      <c r="CJ647" s="66"/>
      <c r="CK647" s="66"/>
      <c r="CL647" s="66"/>
      <c r="CM647" s="66"/>
      <c r="CN647" s="66"/>
      <c r="CO647" s="66"/>
      <c r="CP647" s="66"/>
      <c r="CQ647" s="66"/>
      <c r="CR647" s="66"/>
      <c r="CS647" s="66"/>
      <c r="CT647" s="66"/>
      <c r="CU647" s="66"/>
      <c r="CV647" s="66"/>
      <c r="CW647" s="66"/>
      <c r="CX647" s="66"/>
      <c r="CY647" s="66"/>
      <c r="CZ647" s="66"/>
      <c r="DA647" s="66"/>
      <c r="DB647" s="66"/>
      <c r="DC647" s="66"/>
      <c r="DD647" s="66"/>
      <c r="DE647" s="66"/>
      <c r="DF647" s="66"/>
      <c r="DG647" s="66"/>
      <c r="DH647" s="66"/>
      <c r="DI647" s="66"/>
      <c r="DJ647" s="66"/>
      <c r="DK647" s="66"/>
      <c r="DL647" s="66"/>
      <c r="DM647" s="66"/>
      <c r="DN647" s="66"/>
      <c r="DO647" s="66"/>
      <c r="DP647" s="66"/>
      <c r="DQ647" s="66"/>
      <c r="DR647" s="66"/>
      <c r="DS647" s="66"/>
      <c r="DT647" s="66"/>
      <c r="DU647" s="66"/>
      <c r="DV647" s="66"/>
      <c r="DW647" s="66"/>
      <c r="DX647" s="66"/>
      <c r="DY647" s="66"/>
      <c r="DZ647" s="66"/>
      <c r="EA647" s="66"/>
      <c r="EB647" s="66"/>
      <c r="EC647" s="66"/>
      <c r="ED647" s="66"/>
      <c r="EE647" s="66"/>
      <c r="EF647" s="66"/>
      <c r="EG647" s="66"/>
      <c r="EH647" s="66"/>
      <c r="EI647" s="66"/>
      <c r="EJ647" s="66"/>
      <c r="EK647" s="66"/>
      <c r="EL647" s="66"/>
      <c r="EM647" s="66"/>
      <c r="EN647" s="66"/>
      <c r="EO647" s="66"/>
      <c r="EP647" s="66"/>
    </row>
    <row r="648">
      <c r="A648" s="66"/>
      <c r="B648" s="66"/>
      <c r="C648" s="66"/>
      <c r="D648" s="66"/>
      <c r="E648" s="66"/>
      <c r="F648" s="66"/>
      <c r="G648" s="159"/>
      <c r="H648" s="159"/>
      <c r="I648" s="66"/>
      <c r="J648" s="160"/>
      <c r="K648" s="161"/>
      <c r="L648" s="161"/>
      <c r="M648" s="162"/>
      <c r="N648" s="162"/>
      <c r="O648" s="161"/>
      <c r="P648" s="161"/>
      <c r="Q648" s="161"/>
      <c r="R648" s="161"/>
      <c r="S648" s="163"/>
      <c r="T648" s="163"/>
      <c r="U648" s="163"/>
      <c r="V648" s="163"/>
      <c r="W648" s="164"/>
      <c r="X648" s="163"/>
      <c r="Y648" s="163"/>
      <c r="Z648" s="163"/>
      <c r="AA648" s="163"/>
      <c r="AB648" s="66"/>
      <c r="AC648" s="66"/>
      <c r="AD648" s="66"/>
      <c r="AE648" s="66"/>
      <c r="AF648" s="66"/>
      <c r="AG648" s="66"/>
      <c r="AH648" s="66"/>
      <c r="AI648" s="66"/>
      <c r="AJ648" s="66"/>
      <c r="AK648" s="66"/>
      <c r="AL648" s="66"/>
      <c r="AM648" s="66"/>
      <c r="AN648" s="66"/>
      <c r="AO648" s="66"/>
      <c r="AP648" s="66"/>
      <c r="AQ648" s="66"/>
      <c r="AR648" s="66"/>
      <c r="AS648" s="66"/>
      <c r="AT648" s="66"/>
      <c r="AU648" s="66"/>
      <c r="AV648" s="66"/>
      <c r="AW648" s="66"/>
      <c r="AX648" s="66"/>
      <c r="AY648" s="66"/>
      <c r="AZ648" s="66"/>
      <c r="BA648" s="66"/>
      <c r="BB648" s="66"/>
      <c r="BC648" s="66"/>
      <c r="BD648" s="66"/>
      <c r="BE648" s="66"/>
      <c r="BF648" s="66"/>
      <c r="BG648" s="66"/>
      <c r="BH648" s="66"/>
      <c r="BI648" s="66"/>
      <c r="BJ648" s="66"/>
      <c r="BK648" s="66"/>
      <c r="BL648" s="66"/>
      <c r="BM648" s="66"/>
      <c r="BN648" s="66"/>
      <c r="BO648" s="66"/>
      <c r="BP648" s="66"/>
      <c r="BQ648" s="66"/>
      <c r="BR648" s="66"/>
      <c r="BS648" s="66"/>
      <c r="BT648" s="66"/>
      <c r="BU648" s="66"/>
      <c r="BV648" s="66"/>
      <c r="BW648" s="66"/>
      <c r="BX648" s="66"/>
      <c r="BY648" s="66"/>
      <c r="BZ648" s="66"/>
      <c r="CA648" s="66"/>
      <c r="CB648" s="66"/>
      <c r="CC648" s="66"/>
      <c r="CD648" s="66"/>
      <c r="CE648" s="66"/>
      <c r="CF648" s="66"/>
      <c r="CG648" s="66"/>
      <c r="CH648" s="66"/>
      <c r="CI648" s="66"/>
      <c r="CJ648" s="66"/>
      <c r="CK648" s="66"/>
      <c r="CL648" s="66"/>
      <c r="CM648" s="66"/>
      <c r="CN648" s="66"/>
      <c r="CO648" s="66"/>
      <c r="CP648" s="66"/>
      <c r="CQ648" s="66"/>
      <c r="CR648" s="66"/>
      <c r="CS648" s="66"/>
      <c r="CT648" s="66"/>
      <c r="CU648" s="66"/>
      <c r="CV648" s="66"/>
      <c r="CW648" s="66"/>
      <c r="CX648" s="66"/>
      <c r="CY648" s="66"/>
      <c r="CZ648" s="66"/>
      <c r="DA648" s="66"/>
      <c r="DB648" s="66"/>
      <c r="DC648" s="66"/>
      <c r="DD648" s="66"/>
      <c r="DE648" s="66"/>
      <c r="DF648" s="66"/>
      <c r="DG648" s="66"/>
      <c r="DH648" s="66"/>
      <c r="DI648" s="66"/>
      <c r="DJ648" s="66"/>
      <c r="DK648" s="66"/>
      <c r="DL648" s="66"/>
      <c r="DM648" s="66"/>
      <c r="DN648" s="66"/>
      <c r="DO648" s="66"/>
      <c r="DP648" s="66"/>
      <c r="DQ648" s="66"/>
      <c r="DR648" s="66"/>
      <c r="DS648" s="66"/>
      <c r="DT648" s="66"/>
      <c r="DU648" s="66"/>
      <c r="DV648" s="66"/>
      <c r="DW648" s="66"/>
      <c r="DX648" s="66"/>
      <c r="DY648" s="66"/>
      <c r="DZ648" s="66"/>
      <c r="EA648" s="66"/>
      <c r="EB648" s="66"/>
      <c r="EC648" s="66"/>
      <c r="ED648" s="66"/>
      <c r="EE648" s="66"/>
      <c r="EF648" s="66"/>
      <c r="EG648" s="66"/>
      <c r="EH648" s="66"/>
      <c r="EI648" s="66"/>
      <c r="EJ648" s="66"/>
      <c r="EK648" s="66"/>
      <c r="EL648" s="66"/>
      <c r="EM648" s="66"/>
      <c r="EN648" s="66"/>
      <c r="EO648" s="66"/>
      <c r="EP648" s="66"/>
    </row>
    <row r="649">
      <c r="A649" s="66"/>
      <c r="B649" s="66"/>
      <c r="C649" s="66"/>
      <c r="D649" s="66"/>
      <c r="E649" s="66"/>
      <c r="F649" s="66"/>
      <c r="G649" s="159"/>
      <c r="H649" s="159"/>
      <c r="I649" s="66"/>
      <c r="J649" s="160"/>
      <c r="K649" s="161"/>
      <c r="L649" s="161"/>
      <c r="M649" s="162"/>
      <c r="N649" s="162"/>
      <c r="O649" s="161"/>
      <c r="P649" s="161"/>
      <c r="Q649" s="161"/>
      <c r="R649" s="161"/>
      <c r="S649" s="163"/>
      <c r="T649" s="163"/>
      <c r="U649" s="163"/>
      <c r="V649" s="163"/>
      <c r="W649" s="164"/>
      <c r="X649" s="163"/>
      <c r="Y649" s="163"/>
      <c r="Z649" s="163"/>
      <c r="AA649" s="163"/>
      <c r="AB649" s="66"/>
      <c r="AC649" s="66"/>
      <c r="AD649" s="66"/>
      <c r="AE649" s="66"/>
      <c r="AF649" s="66"/>
      <c r="AG649" s="66"/>
      <c r="AH649" s="66"/>
      <c r="AI649" s="66"/>
      <c r="AJ649" s="66"/>
      <c r="AK649" s="66"/>
      <c r="AL649" s="66"/>
      <c r="AM649" s="66"/>
      <c r="AN649" s="66"/>
      <c r="AO649" s="66"/>
      <c r="AP649" s="66"/>
      <c r="AQ649" s="66"/>
      <c r="AR649" s="66"/>
      <c r="AS649" s="66"/>
      <c r="AT649" s="66"/>
      <c r="AU649" s="66"/>
      <c r="AV649" s="66"/>
      <c r="AW649" s="66"/>
      <c r="AX649" s="66"/>
      <c r="AY649" s="66"/>
      <c r="AZ649" s="66"/>
      <c r="BA649" s="66"/>
      <c r="BB649" s="66"/>
      <c r="BC649" s="66"/>
      <c r="BD649" s="66"/>
      <c r="BE649" s="66"/>
      <c r="BF649" s="66"/>
      <c r="BG649" s="66"/>
      <c r="BH649" s="66"/>
      <c r="BI649" s="66"/>
      <c r="BJ649" s="66"/>
      <c r="BK649" s="66"/>
      <c r="BL649" s="66"/>
      <c r="BM649" s="66"/>
      <c r="BN649" s="66"/>
      <c r="BO649" s="66"/>
      <c r="BP649" s="66"/>
      <c r="BQ649" s="66"/>
      <c r="BR649" s="66"/>
      <c r="BS649" s="66"/>
      <c r="BT649" s="66"/>
      <c r="BU649" s="66"/>
      <c r="BV649" s="66"/>
      <c r="BW649" s="66"/>
      <c r="BX649" s="66"/>
      <c r="BY649" s="66"/>
      <c r="BZ649" s="66"/>
      <c r="CA649" s="66"/>
      <c r="CB649" s="66"/>
      <c r="CC649" s="66"/>
      <c r="CD649" s="66"/>
      <c r="CE649" s="66"/>
      <c r="CF649" s="66"/>
      <c r="CG649" s="66"/>
      <c r="CH649" s="66"/>
      <c r="CI649" s="66"/>
      <c r="CJ649" s="66"/>
      <c r="CK649" s="66"/>
      <c r="CL649" s="66"/>
      <c r="CM649" s="66"/>
      <c r="CN649" s="66"/>
      <c r="CO649" s="66"/>
      <c r="CP649" s="66"/>
      <c r="CQ649" s="66"/>
      <c r="CR649" s="66"/>
      <c r="CS649" s="66"/>
      <c r="CT649" s="66"/>
      <c r="CU649" s="66"/>
      <c r="CV649" s="66"/>
      <c r="CW649" s="66"/>
      <c r="CX649" s="66"/>
      <c r="CY649" s="66"/>
      <c r="CZ649" s="66"/>
      <c r="DA649" s="66"/>
      <c r="DB649" s="66"/>
      <c r="DC649" s="66"/>
      <c r="DD649" s="66"/>
      <c r="DE649" s="66"/>
      <c r="DF649" s="66"/>
      <c r="DG649" s="66"/>
      <c r="DH649" s="66"/>
      <c r="DI649" s="66"/>
      <c r="DJ649" s="66"/>
      <c r="DK649" s="66"/>
      <c r="DL649" s="66"/>
      <c r="DM649" s="66"/>
      <c r="DN649" s="66"/>
      <c r="DO649" s="66"/>
      <c r="DP649" s="66"/>
      <c r="DQ649" s="66"/>
      <c r="DR649" s="66"/>
      <c r="DS649" s="66"/>
      <c r="DT649" s="66"/>
      <c r="DU649" s="66"/>
      <c r="DV649" s="66"/>
      <c r="DW649" s="66"/>
      <c r="DX649" s="66"/>
      <c r="DY649" s="66"/>
      <c r="DZ649" s="66"/>
      <c r="EA649" s="66"/>
      <c r="EB649" s="66"/>
      <c r="EC649" s="66"/>
      <c r="ED649" s="66"/>
      <c r="EE649" s="66"/>
      <c r="EF649" s="66"/>
      <c r="EG649" s="66"/>
      <c r="EH649" s="66"/>
      <c r="EI649" s="66"/>
      <c r="EJ649" s="66"/>
      <c r="EK649" s="66"/>
      <c r="EL649" s="66"/>
      <c r="EM649" s="66"/>
      <c r="EN649" s="66"/>
      <c r="EO649" s="66"/>
      <c r="EP649" s="66"/>
    </row>
    <row r="650">
      <c r="A650" s="66"/>
      <c r="B650" s="66"/>
      <c r="C650" s="66"/>
      <c r="D650" s="66"/>
      <c r="E650" s="66"/>
      <c r="F650" s="66"/>
      <c r="G650" s="159"/>
      <c r="H650" s="159"/>
      <c r="I650" s="66"/>
      <c r="J650" s="160"/>
      <c r="K650" s="161"/>
      <c r="L650" s="161"/>
      <c r="M650" s="162"/>
      <c r="N650" s="162"/>
      <c r="O650" s="161"/>
      <c r="P650" s="161"/>
      <c r="Q650" s="161"/>
      <c r="R650" s="161"/>
      <c r="S650" s="163"/>
      <c r="T650" s="163"/>
      <c r="U650" s="163"/>
      <c r="V650" s="163"/>
      <c r="W650" s="164"/>
      <c r="X650" s="163"/>
      <c r="Y650" s="163"/>
      <c r="Z650" s="163"/>
      <c r="AA650" s="163"/>
      <c r="AB650" s="66"/>
      <c r="AC650" s="66"/>
      <c r="AD650" s="66"/>
      <c r="AE650" s="66"/>
      <c r="AF650" s="66"/>
      <c r="AG650" s="66"/>
      <c r="AH650" s="66"/>
      <c r="AI650" s="66"/>
      <c r="AJ650" s="66"/>
      <c r="AK650" s="66"/>
      <c r="AL650" s="66"/>
      <c r="AM650" s="66"/>
      <c r="AN650" s="66"/>
      <c r="AO650" s="66"/>
      <c r="AP650" s="66"/>
      <c r="AQ650" s="66"/>
      <c r="AR650" s="66"/>
      <c r="AS650" s="66"/>
      <c r="AT650" s="66"/>
      <c r="AU650" s="66"/>
      <c r="AV650" s="66"/>
      <c r="AW650" s="66"/>
      <c r="AX650" s="66"/>
      <c r="AY650" s="66"/>
      <c r="AZ650" s="66"/>
      <c r="BA650" s="66"/>
      <c r="BB650" s="66"/>
      <c r="BC650" s="66"/>
      <c r="BD650" s="66"/>
      <c r="BE650" s="66"/>
      <c r="BF650" s="66"/>
      <c r="BG650" s="66"/>
      <c r="BH650" s="66"/>
      <c r="BI650" s="66"/>
      <c r="BJ650" s="66"/>
      <c r="BK650" s="66"/>
      <c r="BL650" s="66"/>
      <c r="BM650" s="66"/>
      <c r="BN650" s="66"/>
      <c r="BO650" s="66"/>
      <c r="BP650" s="66"/>
      <c r="BQ650" s="66"/>
      <c r="BR650" s="66"/>
      <c r="BS650" s="66"/>
      <c r="BT650" s="66"/>
      <c r="BU650" s="66"/>
      <c r="BV650" s="66"/>
      <c r="BW650" s="66"/>
      <c r="BX650" s="66"/>
      <c r="BY650" s="66"/>
      <c r="BZ650" s="66"/>
      <c r="CA650" s="66"/>
      <c r="CB650" s="66"/>
      <c r="CC650" s="66"/>
      <c r="CD650" s="66"/>
      <c r="CE650" s="66"/>
      <c r="CF650" s="66"/>
      <c r="CG650" s="66"/>
      <c r="CH650" s="66"/>
      <c r="CI650" s="66"/>
      <c r="CJ650" s="66"/>
      <c r="CK650" s="66"/>
      <c r="CL650" s="66"/>
      <c r="CM650" s="66"/>
      <c r="CN650" s="66"/>
      <c r="CO650" s="66"/>
      <c r="CP650" s="66"/>
      <c r="CQ650" s="66"/>
      <c r="CR650" s="66"/>
      <c r="CS650" s="66"/>
      <c r="CT650" s="66"/>
      <c r="CU650" s="66"/>
      <c r="CV650" s="66"/>
      <c r="CW650" s="66"/>
      <c r="CX650" s="66"/>
      <c r="CY650" s="66"/>
      <c r="CZ650" s="66"/>
      <c r="DA650" s="66"/>
      <c r="DB650" s="66"/>
      <c r="DC650" s="66"/>
      <c r="DD650" s="66"/>
      <c r="DE650" s="66"/>
      <c r="DF650" s="66"/>
      <c r="DG650" s="66"/>
      <c r="DH650" s="66"/>
      <c r="DI650" s="66"/>
      <c r="DJ650" s="66"/>
      <c r="DK650" s="66"/>
      <c r="DL650" s="66"/>
      <c r="DM650" s="66"/>
      <c r="DN650" s="66"/>
      <c r="DO650" s="66"/>
      <c r="DP650" s="66"/>
      <c r="DQ650" s="66"/>
      <c r="DR650" s="66"/>
      <c r="DS650" s="66"/>
      <c r="DT650" s="66"/>
      <c r="DU650" s="66"/>
      <c r="DV650" s="66"/>
      <c r="DW650" s="66"/>
      <c r="DX650" s="66"/>
      <c r="DY650" s="66"/>
      <c r="DZ650" s="66"/>
      <c r="EA650" s="66"/>
      <c r="EB650" s="66"/>
      <c r="EC650" s="66"/>
      <c r="ED650" s="66"/>
      <c r="EE650" s="66"/>
      <c r="EF650" s="66"/>
      <c r="EG650" s="66"/>
      <c r="EH650" s="66"/>
      <c r="EI650" s="66"/>
      <c r="EJ650" s="66"/>
      <c r="EK650" s="66"/>
      <c r="EL650" s="66"/>
      <c r="EM650" s="66"/>
      <c r="EN650" s="66"/>
      <c r="EO650" s="66"/>
      <c r="EP650" s="66"/>
    </row>
    <row r="651">
      <c r="A651" s="66"/>
      <c r="B651" s="66"/>
      <c r="C651" s="66"/>
      <c r="D651" s="66"/>
      <c r="E651" s="66"/>
      <c r="F651" s="66"/>
      <c r="G651" s="159"/>
      <c r="H651" s="159"/>
      <c r="I651" s="66"/>
      <c r="J651" s="160"/>
      <c r="K651" s="161"/>
      <c r="L651" s="161"/>
      <c r="M651" s="162"/>
      <c r="N651" s="162"/>
      <c r="O651" s="161"/>
      <c r="P651" s="161"/>
      <c r="Q651" s="161"/>
      <c r="R651" s="161"/>
      <c r="S651" s="163"/>
      <c r="T651" s="163"/>
      <c r="U651" s="163"/>
      <c r="V651" s="163"/>
      <c r="W651" s="164"/>
      <c r="X651" s="163"/>
      <c r="Y651" s="163"/>
      <c r="Z651" s="163"/>
      <c r="AA651" s="163"/>
      <c r="AB651" s="66"/>
      <c r="AC651" s="66"/>
      <c r="AD651" s="66"/>
      <c r="AE651" s="66"/>
      <c r="AF651" s="66"/>
      <c r="AG651" s="66"/>
      <c r="AH651" s="66"/>
      <c r="AI651" s="66"/>
      <c r="AJ651" s="66"/>
      <c r="AK651" s="66"/>
      <c r="AL651" s="66"/>
      <c r="AM651" s="66"/>
      <c r="AN651" s="66"/>
      <c r="AO651" s="66"/>
      <c r="AP651" s="66"/>
      <c r="AQ651" s="66"/>
      <c r="AR651" s="66"/>
      <c r="AS651" s="66"/>
      <c r="AT651" s="66"/>
      <c r="AU651" s="66"/>
      <c r="AV651" s="66"/>
      <c r="AW651" s="66"/>
      <c r="AX651" s="66"/>
      <c r="AY651" s="66"/>
      <c r="AZ651" s="66"/>
      <c r="BA651" s="66"/>
      <c r="BB651" s="66"/>
      <c r="BC651" s="66"/>
      <c r="BD651" s="66"/>
      <c r="BE651" s="66"/>
      <c r="BF651" s="66"/>
      <c r="BG651" s="66"/>
      <c r="BH651" s="66"/>
      <c r="BI651" s="66"/>
      <c r="BJ651" s="66"/>
      <c r="BK651" s="66"/>
      <c r="BL651" s="66"/>
      <c r="BM651" s="66"/>
      <c r="BN651" s="66"/>
      <c r="BO651" s="66"/>
      <c r="BP651" s="66"/>
      <c r="BQ651" s="66"/>
      <c r="BR651" s="66"/>
      <c r="BS651" s="66"/>
      <c r="BT651" s="66"/>
      <c r="BU651" s="66"/>
      <c r="BV651" s="66"/>
      <c r="BW651" s="66"/>
      <c r="BX651" s="66"/>
      <c r="BY651" s="66"/>
      <c r="BZ651" s="66"/>
      <c r="CA651" s="66"/>
      <c r="CB651" s="66"/>
      <c r="CC651" s="66"/>
      <c r="CD651" s="66"/>
      <c r="CE651" s="66"/>
      <c r="CF651" s="66"/>
      <c r="CG651" s="66"/>
      <c r="CH651" s="66"/>
      <c r="CI651" s="66"/>
      <c r="CJ651" s="66"/>
      <c r="CK651" s="66"/>
      <c r="CL651" s="66"/>
      <c r="CM651" s="66"/>
      <c r="CN651" s="66"/>
      <c r="CO651" s="66"/>
      <c r="CP651" s="66"/>
      <c r="CQ651" s="66"/>
      <c r="CR651" s="66"/>
      <c r="CS651" s="66"/>
      <c r="CT651" s="66"/>
      <c r="CU651" s="66"/>
      <c r="CV651" s="66"/>
      <c r="CW651" s="66"/>
      <c r="CX651" s="66"/>
      <c r="CY651" s="66"/>
      <c r="CZ651" s="66"/>
      <c r="DA651" s="66"/>
      <c r="DB651" s="66"/>
      <c r="DC651" s="66"/>
      <c r="DD651" s="66"/>
      <c r="DE651" s="66"/>
      <c r="DF651" s="66"/>
      <c r="DG651" s="66"/>
      <c r="DH651" s="66"/>
      <c r="DI651" s="66"/>
      <c r="DJ651" s="66"/>
      <c r="DK651" s="66"/>
      <c r="DL651" s="66"/>
      <c r="DM651" s="66"/>
      <c r="DN651" s="66"/>
      <c r="DO651" s="66"/>
      <c r="DP651" s="66"/>
      <c r="DQ651" s="66"/>
      <c r="DR651" s="66"/>
      <c r="DS651" s="66"/>
      <c r="DT651" s="66"/>
      <c r="DU651" s="66"/>
      <c r="DV651" s="66"/>
      <c r="DW651" s="66"/>
      <c r="DX651" s="66"/>
      <c r="DY651" s="66"/>
      <c r="DZ651" s="66"/>
      <c r="EA651" s="66"/>
      <c r="EB651" s="66"/>
      <c r="EC651" s="66"/>
      <c r="ED651" s="66"/>
      <c r="EE651" s="66"/>
      <c r="EF651" s="66"/>
      <c r="EG651" s="66"/>
      <c r="EH651" s="66"/>
      <c r="EI651" s="66"/>
      <c r="EJ651" s="66"/>
      <c r="EK651" s="66"/>
      <c r="EL651" s="66"/>
      <c r="EM651" s="66"/>
      <c r="EN651" s="66"/>
      <c r="EO651" s="66"/>
      <c r="EP651" s="66"/>
    </row>
    <row r="652">
      <c r="A652" s="66"/>
      <c r="B652" s="66"/>
      <c r="C652" s="66"/>
      <c r="D652" s="66"/>
      <c r="E652" s="66"/>
      <c r="F652" s="66"/>
      <c r="G652" s="159"/>
      <c r="H652" s="159"/>
      <c r="I652" s="66"/>
      <c r="J652" s="160"/>
      <c r="K652" s="161"/>
      <c r="L652" s="161"/>
      <c r="M652" s="162"/>
      <c r="N652" s="162"/>
      <c r="O652" s="161"/>
      <c r="P652" s="161"/>
      <c r="Q652" s="161"/>
      <c r="R652" s="161"/>
      <c r="S652" s="163"/>
      <c r="T652" s="163"/>
      <c r="U652" s="163"/>
      <c r="V652" s="163"/>
      <c r="W652" s="164"/>
      <c r="X652" s="163"/>
      <c r="Y652" s="163"/>
      <c r="Z652" s="163"/>
      <c r="AA652" s="163"/>
      <c r="AB652" s="66"/>
      <c r="AC652" s="66"/>
      <c r="AD652" s="66"/>
      <c r="AE652" s="66"/>
      <c r="AF652" s="66"/>
      <c r="AG652" s="66"/>
      <c r="AH652" s="66"/>
      <c r="AI652" s="66"/>
      <c r="AJ652" s="66"/>
      <c r="AK652" s="66"/>
      <c r="AL652" s="66"/>
      <c r="AM652" s="66"/>
      <c r="AN652" s="66"/>
      <c r="AO652" s="66"/>
      <c r="AP652" s="66"/>
      <c r="AQ652" s="66"/>
      <c r="AR652" s="66"/>
      <c r="AS652" s="66"/>
      <c r="AT652" s="66"/>
      <c r="AU652" s="66"/>
      <c r="AV652" s="66"/>
      <c r="AW652" s="66"/>
      <c r="AX652" s="66"/>
      <c r="AY652" s="66"/>
      <c r="AZ652" s="66"/>
      <c r="BA652" s="66"/>
      <c r="BB652" s="66"/>
      <c r="BC652" s="66"/>
      <c r="BD652" s="66"/>
      <c r="BE652" s="66"/>
      <c r="BF652" s="66"/>
      <c r="BG652" s="66"/>
      <c r="BH652" s="66"/>
      <c r="BI652" s="66"/>
      <c r="BJ652" s="66"/>
      <c r="BK652" s="66"/>
      <c r="BL652" s="66"/>
      <c r="BM652" s="66"/>
      <c r="BN652" s="66"/>
      <c r="BO652" s="66"/>
      <c r="BP652" s="66"/>
      <c r="BQ652" s="66"/>
      <c r="BR652" s="66"/>
      <c r="BS652" s="66"/>
      <c r="BT652" s="66"/>
      <c r="BU652" s="66"/>
      <c r="BV652" s="66"/>
      <c r="BW652" s="66"/>
      <c r="BX652" s="66"/>
      <c r="BY652" s="66"/>
      <c r="BZ652" s="66"/>
      <c r="CA652" s="66"/>
      <c r="CB652" s="66"/>
      <c r="CC652" s="66"/>
      <c r="CD652" s="66"/>
      <c r="CE652" s="66"/>
      <c r="CF652" s="66"/>
      <c r="CG652" s="66"/>
      <c r="CH652" s="66"/>
      <c r="CI652" s="66"/>
      <c r="CJ652" s="66"/>
      <c r="CK652" s="66"/>
      <c r="CL652" s="66"/>
      <c r="CM652" s="66"/>
      <c r="CN652" s="66"/>
      <c r="CO652" s="66"/>
      <c r="CP652" s="66"/>
      <c r="CQ652" s="66"/>
      <c r="CR652" s="66"/>
      <c r="CS652" s="66"/>
      <c r="CT652" s="66"/>
      <c r="CU652" s="66"/>
      <c r="CV652" s="66"/>
      <c r="CW652" s="66"/>
      <c r="CX652" s="66"/>
      <c r="CY652" s="66"/>
      <c r="CZ652" s="66"/>
      <c r="DA652" s="66"/>
      <c r="DB652" s="66"/>
      <c r="DC652" s="66"/>
      <c r="DD652" s="66"/>
      <c r="DE652" s="66"/>
      <c r="DF652" s="66"/>
      <c r="DG652" s="66"/>
      <c r="DH652" s="66"/>
      <c r="DI652" s="66"/>
      <c r="DJ652" s="66"/>
      <c r="DK652" s="66"/>
      <c r="DL652" s="66"/>
      <c r="DM652" s="66"/>
      <c r="DN652" s="66"/>
      <c r="DO652" s="66"/>
      <c r="DP652" s="66"/>
      <c r="DQ652" s="66"/>
      <c r="DR652" s="66"/>
      <c r="DS652" s="66"/>
      <c r="DT652" s="66"/>
      <c r="DU652" s="66"/>
      <c r="DV652" s="66"/>
      <c r="DW652" s="66"/>
      <c r="DX652" s="66"/>
      <c r="DY652" s="66"/>
      <c r="DZ652" s="66"/>
      <c r="EA652" s="66"/>
      <c r="EB652" s="66"/>
      <c r="EC652" s="66"/>
      <c r="ED652" s="66"/>
      <c r="EE652" s="66"/>
      <c r="EF652" s="66"/>
      <c r="EG652" s="66"/>
      <c r="EH652" s="66"/>
      <c r="EI652" s="66"/>
      <c r="EJ652" s="66"/>
      <c r="EK652" s="66"/>
      <c r="EL652" s="66"/>
      <c r="EM652" s="66"/>
      <c r="EN652" s="66"/>
      <c r="EO652" s="66"/>
      <c r="EP652" s="66"/>
    </row>
    <row r="653">
      <c r="A653" s="66"/>
      <c r="B653" s="66"/>
      <c r="C653" s="66"/>
      <c r="D653" s="66"/>
      <c r="E653" s="66"/>
      <c r="F653" s="66"/>
      <c r="G653" s="159"/>
      <c r="H653" s="159"/>
      <c r="I653" s="66"/>
      <c r="J653" s="160"/>
      <c r="K653" s="161"/>
      <c r="L653" s="161"/>
      <c r="M653" s="162"/>
      <c r="N653" s="162"/>
      <c r="O653" s="161"/>
      <c r="P653" s="161"/>
      <c r="Q653" s="161"/>
      <c r="R653" s="161"/>
      <c r="S653" s="163"/>
      <c r="T653" s="163"/>
      <c r="U653" s="163"/>
      <c r="V653" s="163"/>
      <c r="W653" s="164"/>
      <c r="X653" s="163"/>
      <c r="Y653" s="163"/>
      <c r="Z653" s="163"/>
      <c r="AA653" s="163"/>
      <c r="AB653" s="66"/>
      <c r="AC653" s="66"/>
      <c r="AD653" s="66"/>
      <c r="AE653" s="66"/>
      <c r="AF653" s="66"/>
      <c r="AG653" s="66"/>
      <c r="AH653" s="66"/>
      <c r="AI653" s="66"/>
      <c r="AJ653" s="66"/>
      <c r="AK653" s="66"/>
      <c r="AL653" s="66"/>
      <c r="AM653" s="66"/>
      <c r="AN653" s="66"/>
      <c r="AO653" s="66"/>
      <c r="AP653" s="66"/>
      <c r="AQ653" s="66"/>
      <c r="AR653" s="66"/>
      <c r="AS653" s="66"/>
      <c r="AT653" s="66"/>
      <c r="AU653" s="66"/>
      <c r="AV653" s="66"/>
      <c r="AW653" s="66"/>
      <c r="AX653" s="66"/>
      <c r="AY653" s="66"/>
      <c r="AZ653" s="66"/>
      <c r="BA653" s="66"/>
      <c r="BB653" s="66"/>
      <c r="BC653" s="66"/>
      <c r="BD653" s="66"/>
      <c r="BE653" s="66"/>
      <c r="BF653" s="66"/>
      <c r="BG653" s="66"/>
      <c r="BH653" s="66"/>
      <c r="BI653" s="66"/>
      <c r="BJ653" s="66"/>
      <c r="BK653" s="66"/>
      <c r="BL653" s="66"/>
      <c r="BM653" s="66"/>
      <c r="BN653" s="66"/>
      <c r="BO653" s="66"/>
      <c r="BP653" s="66"/>
      <c r="BQ653" s="66"/>
      <c r="BR653" s="66"/>
      <c r="BS653" s="66"/>
      <c r="BT653" s="66"/>
      <c r="BU653" s="66"/>
      <c r="BV653" s="66"/>
      <c r="BW653" s="66"/>
      <c r="BX653" s="66"/>
      <c r="BY653" s="66"/>
      <c r="BZ653" s="66"/>
      <c r="CA653" s="66"/>
      <c r="CB653" s="66"/>
      <c r="CC653" s="66"/>
      <c r="CD653" s="66"/>
      <c r="CE653" s="66"/>
      <c r="CF653" s="66"/>
      <c r="CG653" s="66"/>
      <c r="CH653" s="66"/>
      <c r="CI653" s="66"/>
      <c r="CJ653" s="66"/>
      <c r="CK653" s="66"/>
      <c r="CL653" s="66"/>
      <c r="CM653" s="66"/>
      <c r="CN653" s="66"/>
      <c r="CO653" s="66"/>
      <c r="CP653" s="66"/>
      <c r="CQ653" s="66"/>
      <c r="CR653" s="66"/>
      <c r="CS653" s="66"/>
      <c r="CT653" s="66"/>
      <c r="CU653" s="66"/>
      <c r="CV653" s="66"/>
      <c r="CW653" s="66"/>
      <c r="CX653" s="66"/>
      <c r="CY653" s="66"/>
      <c r="CZ653" s="66"/>
      <c r="DA653" s="66"/>
      <c r="DB653" s="66"/>
      <c r="DC653" s="66"/>
      <c r="DD653" s="66"/>
      <c r="DE653" s="66"/>
      <c r="DF653" s="66"/>
      <c r="DG653" s="66"/>
      <c r="DH653" s="66"/>
      <c r="DI653" s="66"/>
      <c r="DJ653" s="66"/>
      <c r="DK653" s="66"/>
      <c r="DL653" s="66"/>
      <c r="DM653" s="66"/>
      <c r="DN653" s="66"/>
      <c r="DO653" s="66"/>
      <c r="DP653" s="66"/>
      <c r="DQ653" s="66"/>
      <c r="DR653" s="66"/>
      <c r="DS653" s="66"/>
      <c r="DT653" s="66"/>
      <c r="DU653" s="66"/>
      <c r="DV653" s="66"/>
      <c r="DW653" s="66"/>
      <c r="DX653" s="66"/>
      <c r="DY653" s="66"/>
      <c r="DZ653" s="66"/>
      <c r="EA653" s="66"/>
      <c r="EB653" s="66"/>
      <c r="EC653" s="66"/>
      <c r="ED653" s="66"/>
      <c r="EE653" s="66"/>
      <c r="EF653" s="66"/>
      <c r="EG653" s="66"/>
      <c r="EH653" s="66"/>
      <c r="EI653" s="66"/>
      <c r="EJ653" s="66"/>
      <c r="EK653" s="66"/>
      <c r="EL653" s="66"/>
      <c r="EM653" s="66"/>
      <c r="EN653" s="66"/>
      <c r="EO653" s="66"/>
      <c r="EP653" s="66"/>
    </row>
    <row r="654">
      <c r="A654" s="66"/>
      <c r="B654" s="66"/>
      <c r="C654" s="66"/>
      <c r="D654" s="66"/>
      <c r="E654" s="66"/>
      <c r="F654" s="66"/>
      <c r="G654" s="159"/>
      <c r="H654" s="159"/>
      <c r="I654" s="66"/>
      <c r="J654" s="160"/>
      <c r="K654" s="161"/>
      <c r="L654" s="161"/>
      <c r="M654" s="162"/>
      <c r="N654" s="162"/>
      <c r="O654" s="161"/>
      <c r="P654" s="161"/>
      <c r="Q654" s="161"/>
      <c r="R654" s="161"/>
      <c r="S654" s="163"/>
      <c r="T654" s="163"/>
      <c r="U654" s="163"/>
      <c r="V654" s="163"/>
      <c r="W654" s="164"/>
      <c r="X654" s="163"/>
      <c r="Y654" s="163"/>
      <c r="Z654" s="163"/>
      <c r="AA654" s="163"/>
      <c r="AB654" s="66"/>
      <c r="AC654" s="66"/>
      <c r="AD654" s="66"/>
      <c r="AE654" s="66"/>
      <c r="AF654" s="66"/>
      <c r="AG654" s="66"/>
      <c r="AH654" s="66"/>
      <c r="AI654" s="66"/>
      <c r="AJ654" s="66"/>
      <c r="AK654" s="66"/>
      <c r="AL654" s="66"/>
      <c r="AM654" s="66"/>
      <c r="AN654" s="66"/>
      <c r="AO654" s="66"/>
      <c r="AP654" s="66"/>
      <c r="AQ654" s="66"/>
      <c r="AR654" s="66"/>
      <c r="AS654" s="66"/>
      <c r="AT654" s="66"/>
      <c r="AU654" s="66"/>
      <c r="AV654" s="66"/>
      <c r="AW654" s="66"/>
      <c r="AX654" s="66"/>
      <c r="AY654" s="66"/>
      <c r="AZ654" s="66"/>
      <c r="BA654" s="66"/>
      <c r="BB654" s="66"/>
      <c r="BC654" s="66"/>
      <c r="BD654" s="66"/>
      <c r="BE654" s="66"/>
      <c r="BF654" s="66"/>
      <c r="BG654" s="66"/>
      <c r="BH654" s="66"/>
      <c r="BI654" s="66"/>
      <c r="BJ654" s="66"/>
      <c r="BK654" s="66"/>
      <c r="BL654" s="66"/>
      <c r="BM654" s="66"/>
      <c r="BN654" s="66"/>
      <c r="BO654" s="66"/>
      <c r="BP654" s="66"/>
      <c r="BQ654" s="66"/>
      <c r="BR654" s="66"/>
      <c r="BS654" s="66"/>
      <c r="BT654" s="66"/>
      <c r="BU654" s="66"/>
      <c r="BV654" s="66"/>
      <c r="BW654" s="66"/>
      <c r="BX654" s="66"/>
      <c r="BY654" s="66"/>
      <c r="BZ654" s="66"/>
      <c r="CA654" s="66"/>
      <c r="CB654" s="66"/>
      <c r="CC654" s="66"/>
      <c r="CD654" s="66"/>
      <c r="CE654" s="66"/>
      <c r="CF654" s="66"/>
      <c r="CG654" s="66"/>
      <c r="CH654" s="66"/>
      <c r="CI654" s="66"/>
      <c r="CJ654" s="66"/>
      <c r="CK654" s="66"/>
      <c r="CL654" s="66"/>
      <c r="CM654" s="66"/>
      <c r="CN654" s="66"/>
      <c r="CO654" s="66"/>
      <c r="CP654" s="66"/>
      <c r="CQ654" s="66"/>
      <c r="CR654" s="66"/>
      <c r="CS654" s="66"/>
      <c r="CT654" s="66"/>
      <c r="CU654" s="66"/>
      <c r="CV654" s="66"/>
      <c r="CW654" s="66"/>
      <c r="CX654" s="66"/>
      <c r="CY654" s="66"/>
      <c r="CZ654" s="66"/>
      <c r="DA654" s="66"/>
      <c r="DB654" s="66"/>
      <c r="DC654" s="66"/>
      <c r="DD654" s="66"/>
      <c r="DE654" s="66"/>
      <c r="DF654" s="66"/>
      <c r="DG654" s="66"/>
      <c r="DH654" s="66"/>
      <c r="DI654" s="66"/>
      <c r="DJ654" s="66"/>
      <c r="DK654" s="66"/>
      <c r="DL654" s="66"/>
      <c r="DM654" s="66"/>
      <c r="DN654" s="66"/>
      <c r="DO654" s="66"/>
      <c r="DP654" s="66"/>
      <c r="DQ654" s="66"/>
      <c r="DR654" s="66"/>
      <c r="DS654" s="66"/>
      <c r="DT654" s="66"/>
      <c r="DU654" s="66"/>
      <c r="DV654" s="66"/>
      <c r="DW654" s="66"/>
      <c r="DX654" s="66"/>
      <c r="DY654" s="66"/>
      <c r="DZ654" s="66"/>
      <c r="EA654" s="66"/>
      <c r="EB654" s="66"/>
      <c r="EC654" s="66"/>
      <c r="ED654" s="66"/>
      <c r="EE654" s="66"/>
      <c r="EF654" s="66"/>
      <c r="EG654" s="66"/>
      <c r="EH654" s="66"/>
      <c r="EI654" s="66"/>
      <c r="EJ654" s="66"/>
      <c r="EK654" s="66"/>
      <c r="EL654" s="66"/>
      <c r="EM654" s="66"/>
      <c r="EN654" s="66"/>
      <c r="EO654" s="66"/>
      <c r="EP654" s="66"/>
    </row>
    <row r="655">
      <c r="A655" s="66"/>
      <c r="B655" s="66"/>
      <c r="C655" s="66"/>
      <c r="D655" s="66"/>
      <c r="E655" s="66"/>
      <c r="F655" s="66"/>
      <c r="G655" s="159"/>
      <c r="H655" s="159"/>
      <c r="I655" s="66"/>
      <c r="J655" s="160"/>
      <c r="K655" s="161"/>
      <c r="L655" s="161"/>
      <c r="M655" s="162"/>
      <c r="N655" s="162"/>
      <c r="O655" s="161"/>
      <c r="P655" s="161"/>
      <c r="Q655" s="161"/>
      <c r="R655" s="161"/>
      <c r="S655" s="163"/>
      <c r="T655" s="163"/>
      <c r="U655" s="163"/>
      <c r="V655" s="163"/>
      <c r="W655" s="164"/>
      <c r="X655" s="163"/>
      <c r="Y655" s="163"/>
      <c r="Z655" s="163"/>
      <c r="AA655" s="163"/>
      <c r="AB655" s="66"/>
      <c r="AC655" s="66"/>
      <c r="AD655" s="66"/>
      <c r="AE655" s="66"/>
      <c r="AF655" s="66"/>
      <c r="AG655" s="66"/>
      <c r="AH655" s="66"/>
      <c r="AI655" s="66"/>
      <c r="AJ655" s="66"/>
      <c r="AK655" s="66"/>
      <c r="AL655" s="66"/>
      <c r="AM655" s="66"/>
      <c r="AN655" s="66"/>
      <c r="AO655" s="66"/>
      <c r="AP655" s="66"/>
      <c r="AQ655" s="66"/>
      <c r="AR655" s="66"/>
      <c r="AS655" s="66"/>
      <c r="AT655" s="66"/>
      <c r="AU655" s="66"/>
      <c r="AV655" s="66"/>
      <c r="AW655" s="66"/>
      <c r="AX655" s="66"/>
      <c r="AY655" s="66"/>
      <c r="AZ655" s="66"/>
      <c r="BA655" s="66"/>
      <c r="BB655" s="66"/>
      <c r="BC655" s="66"/>
      <c r="BD655" s="66"/>
      <c r="BE655" s="66"/>
      <c r="BF655" s="66"/>
      <c r="BG655" s="66"/>
      <c r="BH655" s="66"/>
      <c r="BI655" s="66"/>
      <c r="BJ655" s="66"/>
      <c r="BK655" s="66"/>
      <c r="BL655" s="66"/>
      <c r="BM655" s="66"/>
      <c r="BN655" s="66"/>
      <c r="BO655" s="66"/>
      <c r="BP655" s="66"/>
      <c r="BQ655" s="66"/>
      <c r="BR655" s="66"/>
      <c r="BS655" s="66"/>
      <c r="BT655" s="66"/>
      <c r="BU655" s="66"/>
      <c r="BV655" s="66"/>
      <c r="BW655" s="66"/>
      <c r="BX655" s="66"/>
      <c r="BY655" s="66"/>
      <c r="BZ655" s="66"/>
      <c r="CA655" s="66"/>
      <c r="CB655" s="66"/>
      <c r="CC655" s="66"/>
      <c r="CD655" s="66"/>
      <c r="CE655" s="66"/>
      <c r="CF655" s="66"/>
      <c r="CG655" s="66"/>
      <c r="CH655" s="66"/>
      <c r="CI655" s="66"/>
      <c r="CJ655" s="66"/>
      <c r="CK655" s="66"/>
      <c r="CL655" s="66"/>
      <c r="CM655" s="66"/>
      <c r="CN655" s="66"/>
      <c r="CO655" s="66"/>
      <c r="CP655" s="66"/>
      <c r="CQ655" s="66"/>
      <c r="CR655" s="66"/>
      <c r="CS655" s="66"/>
      <c r="CT655" s="66"/>
      <c r="CU655" s="66"/>
      <c r="CV655" s="66"/>
      <c r="CW655" s="66"/>
      <c r="CX655" s="66"/>
      <c r="CY655" s="66"/>
      <c r="CZ655" s="66"/>
      <c r="DA655" s="66"/>
      <c r="DB655" s="66"/>
      <c r="DC655" s="66"/>
      <c r="DD655" s="66"/>
      <c r="DE655" s="66"/>
      <c r="DF655" s="66"/>
      <c r="DG655" s="66"/>
      <c r="DH655" s="66"/>
      <c r="DI655" s="66"/>
      <c r="DJ655" s="66"/>
      <c r="DK655" s="66"/>
      <c r="DL655" s="66"/>
      <c r="DM655" s="66"/>
      <c r="DN655" s="66"/>
      <c r="DO655" s="66"/>
      <c r="DP655" s="66"/>
      <c r="DQ655" s="66"/>
      <c r="DR655" s="66"/>
      <c r="DS655" s="66"/>
      <c r="DT655" s="66"/>
      <c r="DU655" s="66"/>
      <c r="DV655" s="66"/>
      <c r="DW655" s="66"/>
      <c r="DX655" s="66"/>
      <c r="DY655" s="66"/>
      <c r="DZ655" s="66"/>
      <c r="EA655" s="66"/>
      <c r="EB655" s="66"/>
      <c r="EC655" s="66"/>
      <c r="ED655" s="66"/>
      <c r="EE655" s="66"/>
      <c r="EF655" s="66"/>
      <c r="EG655" s="66"/>
      <c r="EH655" s="66"/>
      <c r="EI655" s="66"/>
      <c r="EJ655" s="66"/>
      <c r="EK655" s="66"/>
      <c r="EL655" s="66"/>
      <c r="EM655" s="66"/>
      <c r="EN655" s="66"/>
      <c r="EO655" s="66"/>
      <c r="EP655" s="66"/>
    </row>
    <row r="656">
      <c r="A656" s="66"/>
      <c r="B656" s="66"/>
      <c r="C656" s="66"/>
      <c r="D656" s="66"/>
      <c r="E656" s="66"/>
      <c r="F656" s="66"/>
      <c r="G656" s="159"/>
      <c r="H656" s="159"/>
      <c r="I656" s="66"/>
      <c r="J656" s="160"/>
      <c r="K656" s="161"/>
      <c r="L656" s="161"/>
      <c r="M656" s="162"/>
      <c r="N656" s="162"/>
      <c r="O656" s="161"/>
      <c r="P656" s="161"/>
      <c r="Q656" s="161"/>
      <c r="R656" s="161"/>
      <c r="S656" s="163"/>
      <c r="T656" s="163"/>
      <c r="U656" s="163"/>
      <c r="V656" s="163"/>
      <c r="W656" s="164"/>
      <c r="X656" s="163"/>
      <c r="Y656" s="163"/>
      <c r="Z656" s="163"/>
      <c r="AA656" s="163"/>
      <c r="AB656" s="66"/>
      <c r="AC656" s="66"/>
      <c r="AD656" s="66"/>
      <c r="AE656" s="66"/>
      <c r="AF656" s="66"/>
      <c r="AG656" s="66"/>
      <c r="AH656" s="66"/>
      <c r="AI656" s="66"/>
      <c r="AJ656" s="66"/>
      <c r="AK656" s="66"/>
      <c r="AL656" s="66"/>
      <c r="AM656" s="66"/>
      <c r="AN656" s="66"/>
      <c r="AO656" s="66"/>
      <c r="AP656" s="66"/>
      <c r="AQ656" s="66"/>
      <c r="AR656" s="66"/>
      <c r="AS656" s="66"/>
      <c r="AT656" s="66"/>
      <c r="AU656" s="66"/>
      <c r="AV656" s="66"/>
      <c r="AW656" s="66"/>
      <c r="AX656" s="66"/>
      <c r="AY656" s="66"/>
      <c r="AZ656" s="66"/>
      <c r="BA656" s="66"/>
      <c r="BB656" s="66"/>
      <c r="BC656" s="66"/>
      <c r="BD656" s="66"/>
      <c r="BE656" s="66"/>
      <c r="BF656" s="66"/>
      <c r="BG656" s="66"/>
      <c r="BH656" s="66"/>
      <c r="BI656" s="66"/>
      <c r="BJ656" s="66"/>
      <c r="BK656" s="66"/>
      <c r="BL656" s="66"/>
      <c r="BM656" s="66"/>
      <c r="BN656" s="66"/>
      <c r="BO656" s="66"/>
      <c r="BP656" s="66"/>
      <c r="BQ656" s="66"/>
      <c r="BR656" s="66"/>
      <c r="BS656" s="66"/>
      <c r="BT656" s="66"/>
      <c r="BU656" s="66"/>
      <c r="BV656" s="66"/>
      <c r="BW656" s="66"/>
      <c r="BX656" s="66"/>
      <c r="BY656" s="66"/>
      <c r="BZ656" s="66"/>
      <c r="CA656" s="66"/>
      <c r="CB656" s="66"/>
      <c r="CC656" s="66"/>
      <c r="CD656" s="66"/>
      <c r="CE656" s="66"/>
      <c r="CF656" s="66"/>
      <c r="CG656" s="66"/>
      <c r="CH656" s="66"/>
      <c r="CI656" s="66"/>
      <c r="CJ656" s="66"/>
      <c r="CK656" s="66"/>
      <c r="CL656" s="66"/>
      <c r="CM656" s="66"/>
      <c r="CN656" s="66"/>
      <c r="CO656" s="66"/>
      <c r="CP656" s="66"/>
      <c r="CQ656" s="66"/>
      <c r="CR656" s="66"/>
      <c r="CS656" s="66"/>
      <c r="CT656" s="66"/>
      <c r="CU656" s="66"/>
      <c r="CV656" s="66"/>
      <c r="CW656" s="66"/>
      <c r="CX656" s="66"/>
      <c r="CY656" s="66"/>
      <c r="CZ656" s="66"/>
      <c r="DA656" s="66"/>
      <c r="DB656" s="66"/>
      <c r="DC656" s="66"/>
      <c r="DD656" s="66"/>
      <c r="DE656" s="66"/>
      <c r="DF656" s="66"/>
      <c r="DG656" s="66"/>
      <c r="DH656" s="66"/>
      <c r="DI656" s="66"/>
      <c r="DJ656" s="66"/>
      <c r="DK656" s="66"/>
      <c r="DL656" s="66"/>
      <c r="DM656" s="66"/>
      <c r="DN656" s="66"/>
      <c r="DO656" s="66"/>
      <c r="DP656" s="66"/>
      <c r="DQ656" s="66"/>
      <c r="DR656" s="66"/>
      <c r="DS656" s="66"/>
      <c r="DT656" s="66"/>
      <c r="DU656" s="66"/>
      <c r="DV656" s="66"/>
      <c r="DW656" s="66"/>
      <c r="DX656" s="66"/>
      <c r="DY656" s="66"/>
      <c r="DZ656" s="66"/>
      <c r="EA656" s="66"/>
      <c r="EB656" s="66"/>
      <c r="EC656" s="66"/>
      <c r="ED656" s="66"/>
      <c r="EE656" s="66"/>
      <c r="EF656" s="66"/>
      <c r="EG656" s="66"/>
      <c r="EH656" s="66"/>
      <c r="EI656" s="66"/>
      <c r="EJ656" s="66"/>
      <c r="EK656" s="66"/>
      <c r="EL656" s="66"/>
      <c r="EM656" s="66"/>
      <c r="EN656" s="66"/>
      <c r="EO656" s="66"/>
      <c r="EP656" s="66"/>
    </row>
    <row r="657">
      <c r="A657" s="66"/>
      <c r="B657" s="66"/>
      <c r="C657" s="66"/>
      <c r="D657" s="66"/>
      <c r="E657" s="66"/>
      <c r="F657" s="66"/>
      <c r="G657" s="159"/>
      <c r="H657" s="159"/>
      <c r="I657" s="66"/>
      <c r="J657" s="160"/>
      <c r="K657" s="161"/>
      <c r="L657" s="161"/>
      <c r="M657" s="162"/>
      <c r="N657" s="162"/>
      <c r="O657" s="161"/>
      <c r="P657" s="161"/>
      <c r="Q657" s="161"/>
      <c r="R657" s="161"/>
      <c r="S657" s="163"/>
      <c r="T657" s="163"/>
      <c r="U657" s="163"/>
      <c r="V657" s="163"/>
      <c r="W657" s="164"/>
      <c r="X657" s="163"/>
      <c r="Y657" s="163"/>
      <c r="Z657" s="163"/>
      <c r="AA657" s="163"/>
      <c r="AB657" s="66"/>
      <c r="AC657" s="66"/>
      <c r="AD657" s="66"/>
      <c r="AE657" s="66"/>
      <c r="AF657" s="66"/>
      <c r="AG657" s="66"/>
      <c r="AH657" s="66"/>
      <c r="AI657" s="66"/>
      <c r="AJ657" s="66"/>
      <c r="AK657" s="66"/>
      <c r="AL657" s="66"/>
      <c r="AM657" s="66"/>
      <c r="AN657" s="66"/>
      <c r="AO657" s="66"/>
      <c r="AP657" s="66"/>
      <c r="AQ657" s="66"/>
      <c r="AR657" s="66"/>
      <c r="AS657" s="66"/>
      <c r="AT657" s="66"/>
      <c r="AU657" s="66"/>
      <c r="AV657" s="66"/>
      <c r="AW657" s="66"/>
      <c r="AX657" s="66"/>
      <c r="AY657" s="66"/>
      <c r="AZ657" s="66"/>
      <c r="BA657" s="66"/>
      <c r="BB657" s="66"/>
      <c r="BC657" s="66"/>
      <c r="BD657" s="66"/>
      <c r="BE657" s="66"/>
      <c r="BF657" s="66"/>
      <c r="BG657" s="66"/>
      <c r="BH657" s="66"/>
      <c r="BI657" s="66"/>
      <c r="BJ657" s="66"/>
      <c r="BK657" s="66"/>
      <c r="BL657" s="66"/>
      <c r="BM657" s="66"/>
      <c r="BN657" s="66"/>
      <c r="BO657" s="66"/>
      <c r="BP657" s="66"/>
      <c r="BQ657" s="66"/>
      <c r="BR657" s="66"/>
      <c r="BS657" s="66"/>
      <c r="BT657" s="66"/>
      <c r="BU657" s="66"/>
      <c r="BV657" s="66"/>
      <c r="BW657" s="66"/>
      <c r="BX657" s="66"/>
      <c r="BY657" s="66"/>
      <c r="BZ657" s="66"/>
      <c r="CA657" s="66"/>
      <c r="CB657" s="66"/>
      <c r="CC657" s="66"/>
      <c r="CD657" s="66"/>
      <c r="CE657" s="66"/>
      <c r="CF657" s="66"/>
      <c r="CG657" s="66"/>
      <c r="CH657" s="66"/>
      <c r="CI657" s="66"/>
      <c r="CJ657" s="66"/>
      <c r="CK657" s="66"/>
      <c r="CL657" s="66"/>
      <c r="CM657" s="66"/>
      <c r="CN657" s="66"/>
      <c r="CO657" s="66"/>
      <c r="CP657" s="66"/>
      <c r="CQ657" s="66"/>
      <c r="CR657" s="66"/>
      <c r="CS657" s="66"/>
      <c r="CT657" s="66"/>
      <c r="CU657" s="66"/>
      <c r="CV657" s="66"/>
      <c r="CW657" s="66"/>
      <c r="CX657" s="66"/>
      <c r="CY657" s="66"/>
      <c r="CZ657" s="66"/>
      <c r="DA657" s="66"/>
      <c r="DB657" s="66"/>
      <c r="DC657" s="66"/>
      <c r="DD657" s="66"/>
      <c r="DE657" s="66"/>
      <c r="DF657" s="66"/>
      <c r="DG657" s="66"/>
      <c r="DH657" s="66"/>
      <c r="DI657" s="66"/>
      <c r="DJ657" s="66"/>
      <c r="DK657" s="66"/>
      <c r="DL657" s="66"/>
      <c r="DM657" s="66"/>
      <c r="DN657" s="66"/>
      <c r="DO657" s="66"/>
      <c r="DP657" s="66"/>
      <c r="DQ657" s="66"/>
      <c r="DR657" s="66"/>
      <c r="DS657" s="66"/>
      <c r="DT657" s="66"/>
      <c r="DU657" s="66"/>
      <c r="DV657" s="66"/>
      <c r="DW657" s="66"/>
      <c r="DX657" s="66"/>
      <c r="DY657" s="66"/>
      <c r="DZ657" s="66"/>
      <c r="EA657" s="66"/>
      <c r="EB657" s="66"/>
      <c r="EC657" s="66"/>
      <c r="ED657" s="66"/>
      <c r="EE657" s="66"/>
      <c r="EF657" s="66"/>
      <c r="EG657" s="66"/>
      <c r="EH657" s="66"/>
      <c r="EI657" s="66"/>
      <c r="EJ657" s="66"/>
      <c r="EK657" s="66"/>
      <c r="EL657" s="66"/>
      <c r="EM657" s="66"/>
      <c r="EN657" s="66"/>
      <c r="EO657" s="66"/>
      <c r="EP657" s="66"/>
    </row>
    <row r="658">
      <c r="A658" s="66"/>
      <c r="B658" s="66"/>
      <c r="C658" s="66"/>
      <c r="D658" s="66"/>
      <c r="E658" s="66"/>
      <c r="F658" s="66"/>
      <c r="G658" s="159"/>
      <c r="H658" s="159"/>
      <c r="I658" s="66"/>
      <c r="J658" s="160"/>
      <c r="K658" s="161"/>
      <c r="L658" s="161"/>
      <c r="M658" s="162"/>
      <c r="N658" s="162"/>
      <c r="O658" s="161"/>
      <c r="P658" s="161"/>
      <c r="Q658" s="161"/>
      <c r="R658" s="161"/>
      <c r="S658" s="163"/>
      <c r="T658" s="163"/>
      <c r="U658" s="163"/>
      <c r="V658" s="163"/>
      <c r="W658" s="164"/>
      <c r="X658" s="163"/>
      <c r="Y658" s="163"/>
      <c r="Z658" s="163"/>
      <c r="AA658" s="163"/>
      <c r="AB658" s="66"/>
      <c r="AC658" s="66"/>
      <c r="AD658" s="66"/>
      <c r="AE658" s="66"/>
      <c r="AF658" s="66"/>
      <c r="AG658" s="66"/>
      <c r="AH658" s="66"/>
      <c r="AI658" s="66"/>
      <c r="AJ658" s="66"/>
      <c r="AK658" s="66"/>
      <c r="AL658" s="66"/>
      <c r="AM658" s="66"/>
      <c r="AN658" s="66"/>
      <c r="AO658" s="66"/>
      <c r="AP658" s="66"/>
      <c r="AQ658" s="66"/>
      <c r="AR658" s="66"/>
      <c r="AS658" s="66"/>
      <c r="AT658" s="66"/>
      <c r="AU658" s="66"/>
      <c r="AV658" s="66"/>
      <c r="AW658" s="66"/>
      <c r="AX658" s="66"/>
      <c r="AY658" s="66"/>
      <c r="AZ658" s="66"/>
      <c r="BA658" s="66"/>
      <c r="BB658" s="66"/>
      <c r="BC658" s="66"/>
      <c r="BD658" s="66"/>
      <c r="BE658" s="66"/>
      <c r="BF658" s="66"/>
      <c r="BG658" s="66"/>
      <c r="BH658" s="66"/>
      <c r="BI658" s="66"/>
      <c r="BJ658" s="66"/>
      <c r="BK658" s="66"/>
      <c r="BL658" s="66"/>
      <c r="BM658" s="66"/>
      <c r="BN658" s="66"/>
      <c r="BO658" s="66"/>
      <c r="BP658" s="66"/>
      <c r="BQ658" s="66"/>
      <c r="BR658" s="66"/>
      <c r="BS658" s="66"/>
      <c r="BT658" s="66"/>
      <c r="BU658" s="66"/>
      <c r="BV658" s="66"/>
      <c r="BW658" s="66"/>
      <c r="BX658" s="66"/>
      <c r="BY658" s="66"/>
      <c r="BZ658" s="66"/>
      <c r="CA658" s="66"/>
      <c r="CB658" s="66"/>
      <c r="CC658" s="66"/>
      <c r="CD658" s="66"/>
      <c r="CE658" s="66"/>
      <c r="CF658" s="66"/>
      <c r="CG658" s="66"/>
      <c r="CH658" s="66"/>
      <c r="CI658" s="66"/>
      <c r="CJ658" s="66"/>
      <c r="CK658" s="66"/>
      <c r="CL658" s="66"/>
      <c r="CM658" s="66"/>
      <c r="CN658" s="66"/>
      <c r="CO658" s="66"/>
      <c r="CP658" s="66"/>
      <c r="CQ658" s="66"/>
      <c r="CR658" s="66"/>
      <c r="CS658" s="66"/>
      <c r="CT658" s="66"/>
      <c r="CU658" s="66"/>
      <c r="CV658" s="66"/>
      <c r="CW658" s="66"/>
      <c r="CX658" s="66"/>
      <c r="CY658" s="66"/>
      <c r="CZ658" s="66"/>
      <c r="DA658" s="66"/>
      <c r="DB658" s="66"/>
      <c r="DC658" s="66"/>
      <c r="DD658" s="66"/>
      <c r="DE658" s="66"/>
      <c r="DF658" s="66"/>
      <c r="DG658" s="66"/>
      <c r="DH658" s="66"/>
      <c r="DI658" s="66"/>
      <c r="DJ658" s="66"/>
      <c r="DK658" s="66"/>
      <c r="DL658" s="66"/>
      <c r="DM658" s="66"/>
      <c r="DN658" s="66"/>
      <c r="DO658" s="66"/>
      <c r="DP658" s="66"/>
      <c r="DQ658" s="66"/>
      <c r="DR658" s="66"/>
      <c r="DS658" s="66"/>
      <c r="DT658" s="66"/>
      <c r="DU658" s="66"/>
      <c r="DV658" s="66"/>
      <c r="DW658" s="66"/>
      <c r="DX658" s="66"/>
      <c r="DY658" s="66"/>
      <c r="DZ658" s="66"/>
      <c r="EA658" s="66"/>
      <c r="EB658" s="66"/>
      <c r="EC658" s="66"/>
      <c r="ED658" s="66"/>
      <c r="EE658" s="66"/>
      <c r="EF658" s="66"/>
      <c r="EG658" s="66"/>
      <c r="EH658" s="66"/>
      <c r="EI658" s="66"/>
      <c r="EJ658" s="66"/>
      <c r="EK658" s="66"/>
      <c r="EL658" s="66"/>
      <c r="EM658" s="66"/>
      <c r="EN658" s="66"/>
      <c r="EO658" s="66"/>
      <c r="EP658" s="66"/>
    </row>
    <row r="659">
      <c r="A659" s="66"/>
      <c r="B659" s="66"/>
      <c r="C659" s="66"/>
      <c r="D659" s="66"/>
      <c r="E659" s="66"/>
      <c r="F659" s="66"/>
      <c r="G659" s="159"/>
      <c r="H659" s="159"/>
      <c r="I659" s="66"/>
      <c r="J659" s="160"/>
      <c r="K659" s="161"/>
      <c r="L659" s="161"/>
      <c r="M659" s="162"/>
      <c r="N659" s="162"/>
      <c r="O659" s="161"/>
      <c r="P659" s="161"/>
      <c r="Q659" s="161"/>
      <c r="R659" s="161"/>
      <c r="S659" s="163"/>
      <c r="T659" s="163"/>
      <c r="U659" s="163"/>
      <c r="V659" s="163"/>
      <c r="W659" s="164"/>
      <c r="X659" s="163"/>
      <c r="Y659" s="163"/>
      <c r="Z659" s="163"/>
      <c r="AA659" s="163"/>
      <c r="AB659" s="66"/>
      <c r="AC659" s="66"/>
      <c r="AD659" s="66"/>
      <c r="AE659" s="66"/>
      <c r="AF659" s="66"/>
      <c r="AG659" s="66"/>
      <c r="AH659" s="66"/>
      <c r="AI659" s="66"/>
      <c r="AJ659" s="66"/>
      <c r="AK659" s="66"/>
      <c r="AL659" s="66"/>
      <c r="AM659" s="66"/>
      <c r="AN659" s="66"/>
      <c r="AO659" s="66"/>
      <c r="AP659" s="66"/>
      <c r="AQ659" s="66"/>
      <c r="AR659" s="66"/>
      <c r="AS659" s="66"/>
      <c r="AT659" s="66"/>
      <c r="AU659" s="66"/>
      <c r="AV659" s="66"/>
      <c r="AW659" s="66"/>
      <c r="AX659" s="66"/>
      <c r="AY659" s="66"/>
      <c r="AZ659" s="66"/>
      <c r="BA659" s="66"/>
      <c r="BB659" s="66"/>
      <c r="BC659" s="66"/>
      <c r="BD659" s="66"/>
      <c r="BE659" s="66"/>
      <c r="BF659" s="66"/>
      <c r="BG659" s="66"/>
      <c r="BH659" s="66"/>
      <c r="BI659" s="66"/>
      <c r="BJ659" s="66"/>
      <c r="BK659" s="66"/>
      <c r="BL659" s="66"/>
      <c r="BM659" s="66"/>
      <c r="BN659" s="66"/>
      <c r="BO659" s="66"/>
      <c r="BP659" s="66"/>
      <c r="BQ659" s="66"/>
      <c r="BR659" s="66"/>
      <c r="BS659" s="66"/>
      <c r="BT659" s="66"/>
      <c r="BU659" s="66"/>
      <c r="BV659" s="66"/>
      <c r="BW659" s="66"/>
      <c r="BX659" s="66"/>
      <c r="BY659" s="66"/>
      <c r="BZ659" s="66"/>
      <c r="CA659" s="66"/>
      <c r="CB659" s="66"/>
      <c r="CC659" s="66"/>
      <c r="CD659" s="66"/>
      <c r="CE659" s="66"/>
      <c r="CF659" s="66"/>
      <c r="CG659" s="66"/>
      <c r="CH659" s="66"/>
      <c r="CI659" s="66"/>
      <c r="CJ659" s="66"/>
      <c r="CK659" s="66"/>
      <c r="CL659" s="66"/>
      <c r="CM659" s="66"/>
      <c r="CN659" s="66"/>
      <c r="CO659" s="66"/>
      <c r="CP659" s="66"/>
      <c r="CQ659" s="66"/>
      <c r="CR659" s="66"/>
      <c r="CS659" s="66"/>
      <c r="CT659" s="66"/>
      <c r="CU659" s="66"/>
      <c r="CV659" s="66"/>
      <c r="CW659" s="66"/>
      <c r="CX659" s="66"/>
      <c r="CY659" s="66"/>
      <c r="CZ659" s="66"/>
      <c r="DA659" s="66"/>
      <c r="DB659" s="66"/>
      <c r="DC659" s="66"/>
      <c r="DD659" s="66"/>
      <c r="DE659" s="66"/>
      <c r="DF659" s="66"/>
      <c r="DG659" s="66"/>
      <c r="DH659" s="66"/>
      <c r="DI659" s="66"/>
      <c r="DJ659" s="66"/>
      <c r="DK659" s="66"/>
      <c r="DL659" s="66"/>
      <c r="DM659" s="66"/>
      <c r="DN659" s="66"/>
      <c r="DO659" s="66"/>
      <c r="DP659" s="66"/>
      <c r="DQ659" s="66"/>
      <c r="DR659" s="66"/>
      <c r="DS659" s="66"/>
      <c r="DT659" s="66"/>
      <c r="DU659" s="66"/>
      <c r="DV659" s="66"/>
      <c r="DW659" s="66"/>
      <c r="DX659" s="66"/>
      <c r="DY659" s="66"/>
      <c r="DZ659" s="66"/>
      <c r="EA659" s="66"/>
      <c r="EB659" s="66"/>
      <c r="EC659" s="66"/>
      <c r="ED659" s="66"/>
      <c r="EE659" s="66"/>
      <c r="EF659" s="66"/>
      <c r="EG659" s="66"/>
      <c r="EH659" s="66"/>
      <c r="EI659" s="66"/>
      <c r="EJ659" s="66"/>
      <c r="EK659" s="66"/>
      <c r="EL659" s="66"/>
      <c r="EM659" s="66"/>
      <c r="EN659" s="66"/>
      <c r="EO659" s="66"/>
      <c r="EP659" s="66"/>
    </row>
    <row r="660">
      <c r="A660" s="66"/>
      <c r="B660" s="66"/>
      <c r="C660" s="66"/>
      <c r="D660" s="66"/>
      <c r="E660" s="66"/>
      <c r="F660" s="66"/>
      <c r="G660" s="159"/>
      <c r="H660" s="159"/>
      <c r="I660" s="66"/>
      <c r="J660" s="160"/>
      <c r="K660" s="161"/>
      <c r="L660" s="161"/>
      <c r="M660" s="162"/>
      <c r="N660" s="162"/>
      <c r="O660" s="161"/>
      <c r="P660" s="161"/>
      <c r="Q660" s="161"/>
      <c r="R660" s="161"/>
      <c r="S660" s="163"/>
      <c r="T660" s="163"/>
      <c r="U660" s="163"/>
      <c r="V660" s="163"/>
      <c r="W660" s="164"/>
      <c r="X660" s="163"/>
      <c r="Y660" s="163"/>
      <c r="Z660" s="163"/>
      <c r="AA660" s="163"/>
      <c r="AB660" s="66"/>
      <c r="AC660" s="66"/>
      <c r="AD660" s="66"/>
      <c r="AE660" s="66"/>
      <c r="AF660" s="66"/>
      <c r="AG660" s="66"/>
      <c r="AH660" s="66"/>
      <c r="AI660" s="66"/>
      <c r="AJ660" s="66"/>
      <c r="AK660" s="66"/>
      <c r="AL660" s="66"/>
      <c r="AM660" s="66"/>
      <c r="AN660" s="66"/>
      <c r="AO660" s="66"/>
      <c r="AP660" s="66"/>
      <c r="AQ660" s="66"/>
      <c r="AR660" s="66"/>
      <c r="AS660" s="66"/>
      <c r="AT660" s="66"/>
      <c r="AU660" s="66"/>
      <c r="AV660" s="66"/>
      <c r="AW660" s="66"/>
      <c r="AX660" s="66"/>
      <c r="AY660" s="66"/>
      <c r="AZ660" s="66"/>
      <c r="BA660" s="66"/>
      <c r="BB660" s="66"/>
      <c r="BC660" s="66"/>
      <c r="BD660" s="66"/>
      <c r="BE660" s="66"/>
      <c r="BF660" s="66"/>
      <c r="BG660" s="66"/>
      <c r="BH660" s="66"/>
      <c r="BI660" s="66"/>
      <c r="BJ660" s="66"/>
      <c r="BK660" s="66"/>
      <c r="BL660" s="66"/>
      <c r="BM660" s="66"/>
      <c r="BN660" s="66"/>
      <c r="BO660" s="66"/>
      <c r="BP660" s="66"/>
      <c r="BQ660" s="66"/>
      <c r="BR660" s="66"/>
      <c r="BS660" s="66"/>
      <c r="BT660" s="66"/>
      <c r="BU660" s="66"/>
      <c r="BV660" s="66"/>
      <c r="BW660" s="66"/>
      <c r="BX660" s="66"/>
      <c r="BY660" s="66"/>
      <c r="BZ660" s="66"/>
      <c r="CA660" s="66"/>
      <c r="CB660" s="66"/>
      <c r="CC660" s="66"/>
      <c r="CD660" s="66"/>
      <c r="CE660" s="66"/>
      <c r="CF660" s="66"/>
      <c r="CG660" s="66"/>
      <c r="CH660" s="66"/>
      <c r="CI660" s="66"/>
      <c r="CJ660" s="66"/>
      <c r="CK660" s="66"/>
      <c r="CL660" s="66"/>
      <c r="CM660" s="66"/>
      <c r="CN660" s="66"/>
      <c r="CO660" s="66"/>
      <c r="CP660" s="66"/>
      <c r="CQ660" s="66"/>
      <c r="CR660" s="66"/>
      <c r="CS660" s="66"/>
      <c r="CT660" s="66"/>
      <c r="CU660" s="66"/>
      <c r="CV660" s="66"/>
      <c r="CW660" s="66"/>
      <c r="CX660" s="66"/>
      <c r="CY660" s="66"/>
      <c r="CZ660" s="66"/>
      <c r="DA660" s="66"/>
      <c r="DB660" s="66"/>
      <c r="DC660" s="66"/>
      <c r="DD660" s="66"/>
      <c r="DE660" s="66"/>
      <c r="DF660" s="66"/>
      <c r="DG660" s="66"/>
      <c r="DH660" s="66"/>
      <c r="DI660" s="66"/>
      <c r="DJ660" s="66"/>
      <c r="DK660" s="66"/>
      <c r="DL660" s="66"/>
      <c r="DM660" s="66"/>
      <c r="DN660" s="66"/>
      <c r="DO660" s="66"/>
      <c r="DP660" s="66"/>
      <c r="DQ660" s="66"/>
      <c r="DR660" s="66"/>
      <c r="DS660" s="66"/>
      <c r="DT660" s="66"/>
      <c r="DU660" s="66"/>
      <c r="DV660" s="66"/>
      <c r="DW660" s="66"/>
      <c r="DX660" s="66"/>
      <c r="DY660" s="66"/>
      <c r="DZ660" s="66"/>
      <c r="EA660" s="66"/>
      <c r="EB660" s="66"/>
      <c r="EC660" s="66"/>
      <c r="ED660" s="66"/>
      <c r="EE660" s="66"/>
      <c r="EF660" s="66"/>
      <c r="EG660" s="66"/>
      <c r="EH660" s="66"/>
      <c r="EI660" s="66"/>
      <c r="EJ660" s="66"/>
      <c r="EK660" s="66"/>
      <c r="EL660" s="66"/>
      <c r="EM660" s="66"/>
      <c r="EN660" s="66"/>
      <c r="EO660" s="66"/>
      <c r="EP660" s="66"/>
    </row>
    <row r="661">
      <c r="A661" s="66"/>
      <c r="B661" s="66"/>
      <c r="C661" s="66"/>
      <c r="D661" s="66"/>
      <c r="E661" s="66"/>
      <c r="F661" s="66"/>
      <c r="G661" s="159"/>
      <c r="H661" s="159"/>
      <c r="I661" s="66"/>
      <c r="J661" s="160"/>
      <c r="K661" s="161"/>
      <c r="L661" s="161"/>
      <c r="M661" s="162"/>
      <c r="N661" s="162"/>
      <c r="O661" s="161"/>
      <c r="P661" s="161"/>
      <c r="Q661" s="161"/>
      <c r="R661" s="161"/>
      <c r="S661" s="163"/>
      <c r="T661" s="163"/>
      <c r="U661" s="163"/>
      <c r="V661" s="163"/>
      <c r="W661" s="164"/>
      <c r="X661" s="163"/>
      <c r="Y661" s="163"/>
      <c r="Z661" s="163"/>
      <c r="AA661" s="163"/>
      <c r="AB661" s="66"/>
      <c r="AC661" s="66"/>
      <c r="AD661" s="66"/>
      <c r="AE661" s="66"/>
      <c r="AF661" s="66"/>
      <c r="AG661" s="66"/>
      <c r="AH661" s="66"/>
      <c r="AI661" s="66"/>
      <c r="AJ661" s="66"/>
      <c r="AK661" s="66"/>
      <c r="AL661" s="66"/>
      <c r="AM661" s="66"/>
      <c r="AN661" s="66"/>
      <c r="AO661" s="66"/>
      <c r="AP661" s="66"/>
      <c r="AQ661" s="66"/>
      <c r="AR661" s="66"/>
      <c r="AS661" s="66"/>
      <c r="AT661" s="66"/>
      <c r="AU661" s="66"/>
      <c r="AV661" s="66"/>
      <c r="AW661" s="66"/>
      <c r="AX661" s="66"/>
      <c r="AY661" s="66"/>
      <c r="AZ661" s="66"/>
      <c r="BA661" s="66"/>
      <c r="BB661" s="66"/>
      <c r="BC661" s="66"/>
      <c r="BD661" s="66"/>
      <c r="BE661" s="66"/>
      <c r="BF661" s="66"/>
      <c r="BG661" s="66"/>
      <c r="BH661" s="66"/>
      <c r="BI661" s="66"/>
      <c r="BJ661" s="66"/>
      <c r="BK661" s="66"/>
      <c r="BL661" s="66"/>
      <c r="BM661" s="66"/>
      <c r="BN661" s="66"/>
      <c r="BO661" s="66"/>
      <c r="BP661" s="66"/>
      <c r="BQ661" s="66"/>
      <c r="BR661" s="66"/>
      <c r="BS661" s="66"/>
      <c r="BT661" s="66"/>
      <c r="BU661" s="66"/>
      <c r="BV661" s="66"/>
      <c r="BW661" s="66"/>
      <c r="BX661" s="66"/>
      <c r="BY661" s="66"/>
      <c r="BZ661" s="66"/>
      <c r="CA661" s="66"/>
      <c r="CB661" s="66"/>
      <c r="CC661" s="66"/>
      <c r="CD661" s="66"/>
      <c r="CE661" s="66"/>
      <c r="CF661" s="66"/>
      <c r="CG661" s="66"/>
      <c r="CH661" s="66"/>
      <c r="CI661" s="66"/>
      <c r="CJ661" s="66"/>
      <c r="CK661" s="66"/>
      <c r="CL661" s="66"/>
      <c r="CM661" s="66"/>
      <c r="CN661" s="66"/>
      <c r="CO661" s="66"/>
      <c r="CP661" s="66"/>
      <c r="CQ661" s="66"/>
      <c r="CR661" s="66"/>
      <c r="CS661" s="66"/>
      <c r="CT661" s="66"/>
      <c r="CU661" s="66"/>
      <c r="CV661" s="66"/>
      <c r="CW661" s="66"/>
      <c r="CX661" s="66"/>
      <c r="CY661" s="66"/>
      <c r="CZ661" s="66"/>
      <c r="DA661" s="66"/>
      <c r="DB661" s="66"/>
      <c r="DC661" s="66"/>
      <c r="DD661" s="66"/>
      <c r="DE661" s="66"/>
      <c r="DF661" s="66"/>
      <c r="DG661" s="66"/>
      <c r="DH661" s="66"/>
      <c r="DI661" s="66"/>
      <c r="DJ661" s="66"/>
      <c r="DK661" s="66"/>
      <c r="DL661" s="66"/>
      <c r="DM661" s="66"/>
      <c r="DN661" s="66"/>
      <c r="DO661" s="66"/>
      <c r="DP661" s="66"/>
      <c r="DQ661" s="66"/>
      <c r="DR661" s="66"/>
      <c r="DS661" s="66"/>
      <c r="DT661" s="66"/>
      <c r="DU661" s="66"/>
      <c r="DV661" s="66"/>
      <c r="DW661" s="66"/>
      <c r="DX661" s="66"/>
      <c r="DY661" s="66"/>
      <c r="DZ661" s="66"/>
      <c r="EA661" s="66"/>
      <c r="EB661" s="66"/>
      <c r="EC661" s="66"/>
      <c r="ED661" s="66"/>
      <c r="EE661" s="66"/>
      <c r="EF661" s="66"/>
      <c r="EG661" s="66"/>
      <c r="EH661" s="66"/>
      <c r="EI661" s="66"/>
      <c r="EJ661" s="66"/>
      <c r="EK661" s="66"/>
      <c r="EL661" s="66"/>
      <c r="EM661" s="66"/>
      <c r="EN661" s="66"/>
      <c r="EO661" s="66"/>
      <c r="EP661" s="66"/>
    </row>
    <row r="662">
      <c r="A662" s="66"/>
      <c r="B662" s="66"/>
      <c r="C662" s="66"/>
      <c r="D662" s="66"/>
      <c r="E662" s="66"/>
      <c r="F662" s="66"/>
      <c r="G662" s="159"/>
      <c r="H662" s="159"/>
      <c r="I662" s="66"/>
      <c r="J662" s="160"/>
      <c r="K662" s="161"/>
      <c r="L662" s="161"/>
      <c r="M662" s="162"/>
      <c r="N662" s="162"/>
      <c r="O662" s="161"/>
      <c r="P662" s="161"/>
      <c r="Q662" s="161"/>
      <c r="R662" s="161"/>
      <c r="S662" s="163"/>
      <c r="T662" s="163"/>
      <c r="U662" s="163"/>
      <c r="V662" s="163"/>
      <c r="W662" s="164"/>
      <c r="X662" s="163"/>
      <c r="Y662" s="163"/>
      <c r="Z662" s="163"/>
      <c r="AA662" s="163"/>
      <c r="AB662" s="66"/>
      <c r="AC662" s="66"/>
      <c r="AD662" s="66"/>
      <c r="AE662" s="66"/>
      <c r="AF662" s="66"/>
      <c r="AG662" s="66"/>
      <c r="AH662" s="66"/>
      <c r="AI662" s="66"/>
      <c r="AJ662" s="66"/>
      <c r="AK662" s="66"/>
      <c r="AL662" s="66"/>
      <c r="AM662" s="66"/>
      <c r="AN662" s="66"/>
      <c r="AO662" s="66"/>
      <c r="AP662" s="66"/>
      <c r="AQ662" s="66"/>
      <c r="AR662" s="66"/>
      <c r="AS662" s="66"/>
      <c r="AT662" s="66"/>
      <c r="AU662" s="66"/>
      <c r="AV662" s="66"/>
      <c r="AW662" s="66"/>
      <c r="AX662" s="66"/>
      <c r="AY662" s="66"/>
      <c r="AZ662" s="66"/>
      <c r="BA662" s="66"/>
      <c r="BB662" s="66"/>
      <c r="BC662" s="66"/>
      <c r="BD662" s="66"/>
      <c r="BE662" s="66"/>
      <c r="BF662" s="66"/>
      <c r="BG662" s="66"/>
      <c r="BH662" s="66"/>
      <c r="BI662" s="66"/>
      <c r="BJ662" s="66"/>
      <c r="BK662" s="66"/>
      <c r="BL662" s="66"/>
      <c r="BM662" s="66"/>
      <c r="BN662" s="66"/>
      <c r="BO662" s="66"/>
      <c r="BP662" s="66"/>
      <c r="BQ662" s="66"/>
      <c r="BR662" s="66"/>
      <c r="BS662" s="66"/>
      <c r="BT662" s="66"/>
      <c r="BU662" s="66"/>
      <c r="BV662" s="66"/>
      <c r="BW662" s="66"/>
      <c r="BX662" s="66"/>
      <c r="BY662" s="66"/>
      <c r="BZ662" s="66"/>
      <c r="CA662" s="66"/>
      <c r="CB662" s="66"/>
      <c r="CC662" s="66"/>
      <c r="CD662" s="66"/>
      <c r="CE662" s="66"/>
      <c r="CF662" s="66"/>
      <c r="CG662" s="66"/>
      <c r="CH662" s="66"/>
      <c r="CI662" s="66"/>
      <c r="CJ662" s="66"/>
      <c r="CK662" s="66"/>
      <c r="CL662" s="66"/>
      <c r="CM662" s="66"/>
      <c r="CN662" s="66"/>
      <c r="CO662" s="66"/>
      <c r="CP662" s="66"/>
      <c r="CQ662" s="66"/>
      <c r="CR662" s="66"/>
      <c r="CS662" s="66"/>
      <c r="CT662" s="66"/>
      <c r="CU662" s="66"/>
      <c r="CV662" s="66"/>
      <c r="CW662" s="66"/>
      <c r="CX662" s="66"/>
      <c r="CY662" s="66"/>
      <c r="CZ662" s="66"/>
      <c r="DA662" s="66"/>
      <c r="DB662" s="66"/>
      <c r="DC662" s="66"/>
      <c r="DD662" s="66"/>
      <c r="DE662" s="66"/>
      <c r="DF662" s="66"/>
      <c r="DG662" s="66"/>
      <c r="DH662" s="66"/>
      <c r="DI662" s="66"/>
      <c r="DJ662" s="66"/>
      <c r="DK662" s="66"/>
      <c r="DL662" s="66"/>
      <c r="DM662" s="66"/>
      <c r="DN662" s="66"/>
      <c r="DO662" s="66"/>
      <c r="DP662" s="66"/>
      <c r="DQ662" s="66"/>
      <c r="DR662" s="66"/>
      <c r="DS662" s="66"/>
      <c r="DT662" s="66"/>
      <c r="DU662" s="66"/>
      <c r="DV662" s="66"/>
      <c r="DW662" s="66"/>
      <c r="DX662" s="66"/>
      <c r="DY662" s="66"/>
      <c r="DZ662" s="66"/>
      <c r="EA662" s="66"/>
      <c r="EB662" s="66"/>
      <c r="EC662" s="66"/>
      <c r="ED662" s="66"/>
      <c r="EE662" s="66"/>
      <c r="EF662" s="66"/>
      <c r="EG662" s="66"/>
      <c r="EH662" s="66"/>
      <c r="EI662" s="66"/>
      <c r="EJ662" s="66"/>
      <c r="EK662" s="66"/>
      <c r="EL662" s="66"/>
      <c r="EM662" s="66"/>
      <c r="EN662" s="66"/>
      <c r="EO662" s="66"/>
      <c r="EP662" s="66"/>
    </row>
    <row r="663">
      <c r="A663" s="66"/>
      <c r="B663" s="66"/>
      <c r="C663" s="66"/>
      <c r="D663" s="66"/>
      <c r="E663" s="66"/>
      <c r="F663" s="66"/>
      <c r="G663" s="159"/>
      <c r="H663" s="159"/>
      <c r="I663" s="66"/>
      <c r="J663" s="160"/>
      <c r="K663" s="161"/>
      <c r="L663" s="161"/>
      <c r="M663" s="162"/>
      <c r="N663" s="162"/>
      <c r="O663" s="161"/>
      <c r="P663" s="161"/>
      <c r="Q663" s="161"/>
      <c r="R663" s="161"/>
      <c r="S663" s="163"/>
      <c r="T663" s="163"/>
      <c r="U663" s="163"/>
      <c r="V663" s="163"/>
      <c r="W663" s="164"/>
      <c r="X663" s="163"/>
      <c r="Y663" s="163"/>
      <c r="Z663" s="163"/>
      <c r="AA663" s="163"/>
      <c r="AB663" s="66"/>
      <c r="AC663" s="66"/>
      <c r="AD663" s="66"/>
      <c r="AE663" s="66"/>
      <c r="AF663" s="66"/>
      <c r="AG663" s="66"/>
      <c r="AH663" s="66"/>
      <c r="AI663" s="66"/>
      <c r="AJ663" s="66"/>
      <c r="AK663" s="66"/>
      <c r="AL663" s="66"/>
      <c r="AM663" s="66"/>
      <c r="AN663" s="66"/>
      <c r="AO663" s="66"/>
      <c r="AP663" s="66"/>
      <c r="AQ663" s="66"/>
      <c r="AR663" s="66"/>
      <c r="AS663" s="66"/>
      <c r="AT663" s="66"/>
      <c r="AU663" s="66"/>
      <c r="AV663" s="66"/>
      <c r="AW663" s="66"/>
      <c r="AX663" s="66"/>
      <c r="AY663" s="66"/>
      <c r="AZ663" s="66"/>
      <c r="BA663" s="66"/>
      <c r="BB663" s="66"/>
      <c r="BC663" s="66"/>
      <c r="BD663" s="66"/>
      <c r="BE663" s="66"/>
      <c r="BF663" s="66"/>
      <c r="BG663" s="66"/>
      <c r="BH663" s="66"/>
      <c r="BI663" s="66"/>
      <c r="BJ663" s="66"/>
      <c r="BK663" s="66"/>
      <c r="BL663" s="66"/>
      <c r="BM663" s="66"/>
      <c r="BN663" s="66"/>
      <c r="BO663" s="66"/>
      <c r="BP663" s="66"/>
      <c r="BQ663" s="66"/>
      <c r="BR663" s="66"/>
      <c r="BS663" s="66"/>
      <c r="BT663" s="66"/>
      <c r="BU663" s="66"/>
      <c r="BV663" s="66"/>
      <c r="BW663" s="66"/>
      <c r="BX663" s="66"/>
      <c r="BY663" s="66"/>
      <c r="BZ663" s="66"/>
      <c r="CA663" s="66"/>
      <c r="CB663" s="66"/>
      <c r="CC663" s="66"/>
      <c r="CD663" s="66"/>
      <c r="CE663" s="66"/>
      <c r="CF663" s="66"/>
      <c r="CG663" s="66"/>
      <c r="CH663" s="66"/>
      <c r="CI663" s="66"/>
      <c r="CJ663" s="66"/>
      <c r="CK663" s="66"/>
      <c r="CL663" s="66"/>
      <c r="CM663" s="66"/>
      <c r="CN663" s="66"/>
      <c r="CO663" s="66"/>
      <c r="CP663" s="66"/>
      <c r="CQ663" s="66"/>
      <c r="CR663" s="66"/>
      <c r="CS663" s="66"/>
      <c r="CT663" s="66"/>
      <c r="CU663" s="66"/>
      <c r="CV663" s="66"/>
      <c r="CW663" s="66"/>
      <c r="CX663" s="66"/>
      <c r="CY663" s="66"/>
      <c r="CZ663" s="66"/>
      <c r="DA663" s="66"/>
      <c r="DB663" s="66"/>
      <c r="DC663" s="66"/>
      <c r="DD663" s="66"/>
      <c r="DE663" s="66"/>
      <c r="DF663" s="66"/>
      <c r="DG663" s="66"/>
      <c r="DH663" s="66"/>
      <c r="DI663" s="66"/>
      <c r="DJ663" s="66"/>
      <c r="DK663" s="66"/>
      <c r="DL663" s="66"/>
      <c r="DM663" s="66"/>
      <c r="DN663" s="66"/>
      <c r="DO663" s="66"/>
      <c r="DP663" s="66"/>
      <c r="DQ663" s="66"/>
      <c r="DR663" s="66"/>
      <c r="DS663" s="66"/>
      <c r="DT663" s="66"/>
      <c r="DU663" s="66"/>
      <c r="DV663" s="66"/>
      <c r="DW663" s="66"/>
      <c r="DX663" s="66"/>
      <c r="DY663" s="66"/>
      <c r="DZ663" s="66"/>
      <c r="EA663" s="66"/>
      <c r="EB663" s="66"/>
      <c r="EC663" s="66"/>
      <c r="ED663" s="66"/>
      <c r="EE663" s="66"/>
      <c r="EF663" s="66"/>
      <c r="EG663" s="66"/>
      <c r="EH663" s="66"/>
      <c r="EI663" s="66"/>
      <c r="EJ663" s="66"/>
      <c r="EK663" s="66"/>
      <c r="EL663" s="66"/>
      <c r="EM663" s="66"/>
      <c r="EN663" s="66"/>
      <c r="EO663" s="66"/>
      <c r="EP663" s="66"/>
    </row>
    <row r="664">
      <c r="A664" s="66"/>
      <c r="B664" s="66"/>
      <c r="C664" s="66"/>
      <c r="D664" s="66"/>
      <c r="E664" s="66"/>
      <c r="F664" s="66"/>
      <c r="G664" s="159"/>
      <c r="H664" s="159"/>
      <c r="I664" s="66"/>
      <c r="J664" s="160"/>
      <c r="K664" s="161"/>
      <c r="L664" s="161"/>
      <c r="M664" s="162"/>
      <c r="N664" s="162"/>
      <c r="O664" s="161"/>
      <c r="P664" s="161"/>
      <c r="Q664" s="161"/>
      <c r="R664" s="161"/>
      <c r="S664" s="163"/>
      <c r="T664" s="163"/>
      <c r="U664" s="163"/>
      <c r="V664" s="163"/>
      <c r="W664" s="164"/>
      <c r="X664" s="163"/>
      <c r="Y664" s="163"/>
      <c r="Z664" s="163"/>
      <c r="AA664" s="163"/>
      <c r="AB664" s="66"/>
      <c r="AC664" s="66"/>
      <c r="AD664" s="66"/>
      <c r="AE664" s="66"/>
      <c r="AF664" s="66"/>
      <c r="AG664" s="66"/>
      <c r="AH664" s="66"/>
      <c r="AI664" s="66"/>
      <c r="AJ664" s="66"/>
      <c r="AK664" s="66"/>
      <c r="AL664" s="66"/>
      <c r="AM664" s="66"/>
      <c r="AN664" s="66"/>
      <c r="AO664" s="66"/>
      <c r="AP664" s="66"/>
      <c r="AQ664" s="66"/>
      <c r="AR664" s="66"/>
      <c r="AS664" s="66"/>
      <c r="AT664" s="66"/>
      <c r="AU664" s="66"/>
      <c r="AV664" s="66"/>
      <c r="AW664" s="66"/>
      <c r="AX664" s="66"/>
      <c r="AY664" s="66"/>
      <c r="AZ664" s="66"/>
      <c r="BA664" s="66"/>
      <c r="BB664" s="66"/>
      <c r="BC664" s="66"/>
      <c r="BD664" s="66"/>
      <c r="BE664" s="66"/>
      <c r="BF664" s="66"/>
      <c r="BG664" s="66"/>
      <c r="BH664" s="66"/>
      <c r="BI664" s="66"/>
      <c r="BJ664" s="66"/>
      <c r="BK664" s="66"/>
      <c r="BL664" s="66"/>
      <c r="BM664" s="66"/>
      <c r="BN664" s="66"/>
      <c r="BO664" s="66"/>
      <c r="BP664" s="66"/>
      <c r="BQ664" s="66"/>
      <c r="BR664" s="66"/>
      <c r="BS664" s="66"/>
      <c r="BT664" s="66"/>
      <c r="BU664" s="66"/>
      <c r="BV664" s="66"/>
      <c r="BW664" s="66"/>
      <c r="BX664" s="66"/>
      <c r="BY664" s="66"/>
      <c r="BZ664" s="66"/>
      <c r="CA664" s="66"/>
      <c r="CB664" s="66"/>
      <c r="CC664" s="66"/>
      <c r="CD664" s="66"/>
      <c r="CE664" s="66"/>
      <c r="CF664" s="66"/>
      <c r="CG664" s="66"/>
      <c r="CH664" s="66"/>
      <c r="CI664" s="66"/>
      <c r="CJ664" s="66"/>
      <c r="CK664" s="66"/>
      <c r="CL664" s="66"/>
      <c r="CM664" s="66"/>
      <c r="CN664" s="66"/>
      <c r="CO664" s="66"/>
      <c r="CP664" s="66"/>
      <c r="CQ664" s="66"/>
      <c r="CR664" s="66"/>
      <c r="CS664" s="66"/>
      <c r="CT664" s="66"/>
      <c r="CU664" s="66"/>
      <c r="CV664" s="66"/>
      <c r="CW664" s="66"/>
      <c r="CX664" s="66"/>
      <c r="CY664" s="66"/>
      <c r="CZ664" s="66"/>
      <c r="DA664" s="66"/>
      <c r="DB664" s="66"/>
      <c r="DC664" s="66"/>
      <c r="DD664" s="66"/>
      <c r="DE664" s="66"/>
      <c r="DF664" s="66"/>
      <c r="DG664" s="66"/>
      <c r="DH664" s="66"/>
      <c r="DI664" s="66"/>
      <c r="DJ664" s="66"/>
      <c r="DK664" s="66"/>
      <c r="DL664" s="66"/>
      <c r="DM664" s="66"/>
      <c r="DN664" s="66"/>
      <c r="DO664" s="66"/>
      <c r="DP664" s="66"/>
      <c r="DQ664" s="66"/>
      <c r="DR664" s="66"/>
      <c r="DS664" s="66"/>
      <c r="DT664" s="66"/>
      <c r="DU664" s="66"/>
      <c r="DV664" s="66"/>
      <c r="DW664" s="66"/>
      <c r="DX664" s="66"/>
      <c r="DY664" s="66"/>
      <c r="DZ664" s="66"/>
      <c r="EA664" s="66"/>
      <c r="EB664" s="66"/>
      <c r="EC664" s="66"/>
      <c r="ED664" s="66"/>
      <c r="EE664" s="66"/>
      <c r="EF664" s="66"/>
      <c r="EG664" s="66"/>
      <c r="EH664" s="66"/>
      <c r="EI664" s="66"/>
      <c r="EJ664" s="66"/>
      <c r="EK664" s="66"/>
      <c r="EL664" s="66"/>
      <c r="EM664" s="66"/>
      <c r="EN664" s="66"/>
      <c r="EO664" s="66"/>
      <c r="EP664" s="66"/>
    </row>
    <row r="665">
      <c r="A665" s="66"/>
      <c r="B665" s="66"/>
      <c r="C665" s="66"/>
      <c r="D665" s="66"/>
      <c r="E665" s="66"/>
      <c r="F665" s="66"/>
      <c r="G665" s="159"/>
      <c r="H665" s="159"/>
      <c r="I665" s="66"/>
      <c r="J665" s="160"/>
      <c r="K665" s="161"/>
      <c r="L665" s="161"/>
      <c r="M665" s="162"/>
      <c r="N665" s="162"/>
      <c r="O665" s="161"/>
      <c r="P665" s="161"/>
      <c r="Q665" s="161"/>
      <c r="R665" s="161"/>
      <c r="S665" s="163"/>
      <c r="T665" s="163"/>
      <c r="U665" s="163"/>
      <c r="V665" s="163"/>
      <c r="W665" s="164"/>
      <c r="X665" s="163"/>
      <c r="Y665" s="163"/>
      <c r="Z665" s="163"/>
      <c r="AA665" s="163"/>
      <c r="AB665" s="66"/>
      <c r="AC665" s="66"/>
      <c r="AD665" s="66"/>
      <c r="AE665" s="66"/>
      <c r="AF665" s="66"/>
      <c r="AG665" s="66"/>
      <c r="AH665" s="66"/>
      <c r="AI665" s="66"/>
      <c r="AJ665" s="66"/>
      <c r="AK665" s="66"/>
      <c r="AL665" s="66"/>
      <c r="AM665" s="66"/>
      <c r="AN665" s="66"/>
      <c r="AO665" s="66"/>
      <c r="AP665" s="66"/>
      <c r="AQ665" s="66"/>
      <c r="AR665" s="66"/>
      <c r="AS665" s="66"/>
      <c r="AT665" s="66"/>
      <c r="AU665" s="66"/>
      <c r="AV665" s="66"/>
      <c r="AW665" s="66"/>
      <c r="AX665" s="66"/>
      <c r="AY665" s="66"/>
      <c r="AZ665" s="66"/>
      <c r="BA665" s="66"/>
      <c r="BB665" s="66"/>
      <c r="BC665" s="66"/>
      <c r="BD665" s="66"/>
      <c r="BE665" s="66"/>
      <c r="BF665" s="66"/>
      <c r="BG665" s="66"/>
      <c r="BH665" s="66"/>
      <c r="BI665" s="66"/>
      <c r="BJ665" s="66"/>
      <c r="BK665" s="66"/>
      <c r="BL665" s="66"/>
      <c r="BM665" s="66"/>
      <c r="BN665" s="66"/>
      <c r="BO665" s="66"/>
      <c r="BP665" s="66"/>
      <c r="BQ665" s="66"/>
      <c r="BR665" s="66"/>
      <c r="BS665" s="66"/>
      <c r="BT665" s="66"/>
      <c r="BU665" s="66"/>
      <c r="BV665" s="66"/>
      <c r="BW665" s="66"/>
      <c r="BX665" s="66"/>
      <c r="BY665" s="66"/>
      <c r="BZ665" s="66"/>
      <c r="CA665" s="66"/>
      <c r="CB665" s="66"/>
      <c r="CC665" s="66"/>
      <c r="CD665" s="66"/>
      <c r="CE665" s="66"/>
      <c r="CF665" s="66"/>
      <c r="CG665" s="66"/>
      <c r="CH665" s="66"/>
      <c r="CI665" s="66"/>
      <c r="CJ665" s="66"/>
      <c r="CK665" s="66"/>
      <c r="CL665" s="66"/>
      <c r="CM665" s="66"/>
      <c r="CN665" s="66"/>
      <c r="CO665" s="66"/>
      <c r="CP665" s="66"/>
      <c r="CQ665" s="66"/>
      <c r="CR665" s="66"/>
      <c r="CS665" s="66"/>
      <c r="CT665" s="66"/>
      <c r="CU665" s="66"/>
      <c r="CV665" s="66"/>
      <c r="CW665" s="66"/>
      <c r="CX665" s="66"/>
      <c r="CY665" s="66"/>
      <c r="CZ665" s="66"/>
      <c r="DA665" s="66"/>
      <c r="DB665" s="66"/>
      <c r="DC665" s="66"/>
      <c r="DD665" s="66"/>
      <c r="DE665" s="66"/>
      <c r="DF665" s="66"/>
      <c r="DG665" s="66"/>
      <c r="DH665" s="66"/>
      <c r="DI665" s="66"/>
      <c r="DJ665" s="66"/>
      <c r="DK665" s="66"/>
      <c r="DL665" s="66"/>
      <c r="DM665" s="66"/>
      <c r="DN665" s="66"/>
      <c r="DO665" s="66"/>
      <c r="DP665" s="66"/>
      <c r="DQ665" s="66"/>
      <c r="DR665" s="66"/>
      <c r="DS665" s="66"/>
      <c r="DT665" s="66"/>
      <c r="DU665" s="66"/>
      <c r="DV665" s="66"/>
      <c r="DW665" s="66"/>
      <c r="DX665" s="66"/>
      <c r="DY665" s="66"/>
      <c r="DZ665" s="66"/>
      <c r="EA665" s="66"/>
      <c r="EB665" s="66"/>
      <c r="EC665" s="66"/>
      <c r="ED665" s="66"/>
      <c r="EE665" s="66"/>
      <c r="EF665" s="66"/>
      <c r="EG665" s="66"/>
      <c r="EH665" s="66"/>
      <c r="EI665" s="66"/>
      <c r="EJ665" s="66"/>
      <c r="EK665" s="66"/>
      <c r="EL665" s="66"/>
      <c r="EM665" s="66"/>
      <c r="EN665" s="66"/>
      <c r="EO665" s="66"/>
      <c r="EP665" s="66"/>
    </row>
    <row r="666">
      <c r="A666" s="66"/>
      <c r="B666" s="66"/>
      <c r="C666" s="66"/>
      <c r="D666" s="66"/>
      <c r="E666" s="66"/>
      <c r="F666" s="66"/>
      <c r="G666" s="159"/>
      <c r="H666" s="159"/>
      <c r="I666" s="66"/>
      <c r="J666" s="160"/>
      <c r="K666" s="161"/>
      <c r="L666" s="161"/>
      <c r="M666" s="162"/>
      <c r="N666" s="162"/>
      <c r="O666" s="161"/>
      <c r="P666" s="161"/>
      <c r="Q666" s="161"/>
      <c r="R666" s="161"/>
      <c r="S666" s="163"/>
      <c r="T666" s="163"/>
      <c r="U666" s="163"/>
      <c r="V666" s="163"/>
      <c r="W666" s="164"/>
      <c r="X666" s="163"/>
      <c r="Y666" s="163"/>
      <c r="Z666" s="163"/>
      <c r="AA666" s="163"/>
      <c r="AB666" s="66"/>
      <c r="AC666" s="66"/>
      <c r="AD666" s="66"/>
      <c r="AE666" s="66"/>
      <c r="AF666" s="66"/>
      <c r="AG666" s="66"/>
      <c r="AH666" s="66"/>
      <c r="AI666" s="66"/>
      <c r="AJ666" s="66"/>
      <c r="AK666" s="66"/>
      <c r="AL666" s="66"/>
      <c r="AM666" s="66"/>
      <c r="AN666" s="66"/>
      <c r="AO666" s="66"/>
      <c r="AP666" s="66"/>
      <c r="AQ666" s="66"/>
      <c r="AR666" s="66"/>
      <c r="AS666" s="66"/>
      <c r="AT666" s="66"/>
      <c r="AU666" s="66"/>
      <c r="AV666" s="66"/>
      <c r="AW666" s="66"/>
      <c r="AX666" s="66"/>
      <c r="AY666" s="66"/>
      <c r="AZ666" s="66"/>
      <c r="BA666" s="66"/>
      <c r="BB666" s="66"/>
      <c r="BC666" s="66"/>
      <c r="BD666" s="66"/>
      <c r="BE666" s="66"/>
      <c r="BF666" s="66"/>
      <c r="BG666" s="66"/>
      <c r="BH666" s="66"/>
      <c r="BI666" s="66"/>
      <c r="BJ666" s="66"/>
      <c r="BK666" s="66"/>
      <c r="BL666" s="66"/>
      <c r="BM666" s="66"/>
      <c r="BN666" s="66"/>
      <c r="BO666" s="66"/>
      <c r="BP666" s="66"/>
      <c r="BQ666" s="66"/>
      <c r="BR666" s="66"/>
      <c r="BS666" s="66"/>
      <c r="BT666" s="66"/>
      <c r="BU666" s="66"/>
      <c r="BV666" s="66"/>
      <c r="BW666" s="66"/>
      <c r="BX666" s="66"/>
      <c r="BY666" s="66"/>
      <c r="BZ666" s="66"/>
      <c r="CA666" s="66"/>
      <c r="CB666" s="66"/>
      <c r="CC666" s="66"/>
      <c r="CD666" s="66"/>
      <c r="CE666" s="66"/>
      <c r="CF666" s="66"/>
      <c r="CG666" s="66"/>
      <c r="CH666" s="66"/>
      <c r="CI666" s="66"/>
      <c r="CJ666" s="66"/>
      <c r="CK666" s="66"/>
      <c r="CL666" s="66"/>
      <c r="CM666" s="66"/>
      <c r="CN666" s="66"/>
      <c r="CO666" s="66"/>
      <c r="CP666" s="66"/>
      <c r="CQ666" s="66"/>
      <c r="CR666" s="66"/>
      <c r="CS666" s="66"/>
      <c r="CT666" s="66"/>
      <c r="CU666" s="66"/>
      <c r="CV666" s="66"/>
      <c r="CW666" s="66"/>
      <c r="CX666" s="66"/>
      <c r="CY666" s="66"/>
      <c r="CZ666" s="66"/>
      <c r="DA666" s="66"/>
      <c r="DB666" s="66"/>
      <c r="DC666" s="66"/>
      <c r="DD666" s="66"/>
      <c r="DE666" s="66"/>
      <c r="DF666" s="66"/>
      <c r="DG666" s="66"/>
      <c r="DH666" s="66"/>
      <c r="DI666" s="66"/>
      <c r="DJ666" s="66"/>
      <c r="DK666" s="66"/>
      <c r="DL666" s="66"/>
      <c r="DM666" s="66"/>
      <c r="DN666" s="66"/>
      <c r="DO666" s="66"/>
      <c r="DP666" s="66"/>
      <c r="DQ666" s="66"/>
      <c r="DR666" s="66"/>
      <c r="DS666" s="66"/>
      <c r="DT666" s="66"/>
      <c r="DU666" s="66"/>
      <c r="DV666" s="66"/>
      <c r="DW666" s="66"/>
      <c r="DX666" s="66"/>
      <c r="DY666" s="66"/>
      <c r="DZ666" s="66"/>
      <c r="EA666" s="66"/>
      <c r="EB666" s="66"/>
      <c r="EC666" s="66"/>
      <c r="ED666" s="66"/>
      <c r="EE666" s="66"/>
      <c r="EF666" s="66"/>
      <c r="EG666" s="66"/>
      <c r="EH666" s="66"/>
      <c r="EI666" s="66"/>
      <c r="EJ666" s="66"/>
      <c r="EK666" s="66"/>
      <c r="EL666" s="66"/>
      <c r="EM666" s="66"/>
      <c r="EN666" s="66"/>
      <c r="EO666" s="66"/>
      <c r="EP666" s="66"/>
    </row>
    <row r="667">
      <c r="A667" s="66"/>
      <c r="B667" s="66"/>
      <c r="C667" s="66"/>
      <c r="D667" s="66"/>
      <c r="E667" s="66"/>
      <c r="F667" s="66"/>
      <c r="G667" s="159"/>
      <c r="H667" s="159"/>
      <c r="I667" s="66"/>
      <c r="J667" s="160"/>
      <c r="K667" s="161"/>
      <c r="L667" s="161"/>
      <c r="M667" s="162"/>
      <c r="N667" s="162"/>
      <c r="O667" s="161"/>
      <c r="P667" s="161"/>
      <c r="Q667" s="161"/>
      <c r="R667" s="161"/>
      <c r="S667" s="163"/>
      <c r="T667" s="163"/>
      <c r="U667" s="163"/>
      <c r="V667" s="163"/>
      <c r="W667" s="164"/>
      <c r="X667" s="163"/>
      <c r="Y667" s="163"/>
      <c r="Z667" s="163"/>
      <c r="AA667" s="163"/>
      <c r="AB667" s="66"/>
      <c r="AC667" s="66"/>
      <c r="AD667" s="66"/>
      <c r="AE667" s="66"/>
      <c r="AF667" s="66"/>
      <c r="AG667" s="66"/>
      <c r="AH667" s="66"/>
      <c r="AI667" s="66"/>
      <c r="AJ667" s="66"/>
      <c r="AK667" s="66"/>
      <c r="AL667" s="66"/>
      <c r="AM667" s="66"/>
      <c r="AN667" s="66"/>
      <c r="AO667" s="66"/>
      <c r="AP667" s="66"/>
      <c r="AQ667" s="66"/>
      <c r="AR667" s="66"/>
      <c r="AS667" s="66"/>
      <c r="AT667" s="66"/>
      <c r="AU667" s="66"/>
      <c r="AV667" s="66"/>
      <c r="AW667" s="66"/>
      <c r="AX667" s="66"/>
      <c r="AY667" s="66"/>
      <c r="AZ667" s="66"/>
      <c r="BA667" s="66"/>
      <c r="BB667" s="66"/>
      <c r="BC667" s="66"/>
      <c r="BD667" s="66"/>
      <c r="BE667" s="66"/>
      <c r="BF667" s="66"/>
      <c r="BG667" s="66"/>
      <c r="BH667" s="66"/>
      <c r="BI667" s="66"/>
      <c r="BJ667" s="66"/>
      <c r="BK667" s="66"/>
      <c r="BL667" s="66"/>
      <c r="BM667" s="66"/>
      <c r="BN667" s="66"/>
      <c r="BO667" s="66"/>
      <c r="BP667" s="66"/>
      <c r="BQ667" s="66"/>
      <c r="BR667" s="66"/>
      <c r="BS667" s="66"/>
      <c r="BT667" s="66"/>
      <c r="BU667" s="66"/>
      <c r="BV667" s="66"/>
      <c r="BW667" s="66"/>
      <c r="BX667" s="66"/>
      <c r="BY667" s="66"/>
      <c r="BZ667" s="66"/>
      <c r="CA667" s="66"/>
      <c r="CB667" s="66"/>
      <c r="CC667" s="66"/>
      <c r="CD667" s="66"/>
      <c r="CE667" s="66"/>
      <c r="CF667" s="66"/>
      <c r="CG667" s="66"/>
      <c r="CH667" s="66"/>
      <c r="CI667" s="66"/>
      <c r="CJ667" s="66"/>
      <c r="CK667" s="66"/>
      <c r="CL667" s="66"/>
      <c r="CM667" s="66"/>
      <c r="CN667" s="66"/>
      <c r="CO667" s="66"/>
      <c r="CP667" s="66"/>
      <c r="CQ667" s="66"/>
      <c r="CR667" s="66"/>
      <c r="CS667" s="66"/>
      <c r="CT667" s="66"/>
      <c r="CU667" s="66"/>
      <c r="CV667" s="66"/>
      <c r="CW667" s="66"/>
      <c r="CX667" s="66"/>
      <c r="CY667" s="66"/>
      <c r="CZ667" s="66"/>
      <c r="DA667" s="66"/>
      <c r="DB667" s="66"/>
      <c r="DC667" s="66"/>
      <c r="DD667" s="66"/>
      <c r="DE667" s="66"/>
      <c r="DF667" s="66"/>
      <c r="DG667" s="66"/>
      <c r="DH667" s="66"/>
      <c r="DI667" s="66"/>
      <c r="DJ667" s="66"/>
      <c r="DK667" s="66"/>
      <c r="DL667" s="66"/>
      <c r="DM667" s="66"/>
      <c r="DN667" s="66"/>
      <c r="DO667" s="66"/>
      <c r="DP667" s="66"/>
      <c r="DQ667" s="66"/>
      <c r="DR667" s="66"/>
      <c r="DS667" s="66"/>
      <c r="DT667" s="66"/>
      <c r="DU667" s="66"/>
      <c r="DV667" s="66"/>
      <c r="DW667" s="66"/>
      <c r="DX667" s="66"/>
      <c r="DY667" s="66"/>
      <c r="DZ667" s="66"/>
      <c r="EA667" s="66"/>
      <c r="EB667" s="66"/>
      <c r="EC667" s="66"/>
      <c r="ED667" s="66"/>
      <c r="EE667" s="66"/>
      <c r="EF667" s="66"/>
      <c r="EG667" s="66"/>
      <c r="EH667" s="66"/>
      <c r="EI667" s="66"/>
      <c r="EJ667" s="66"/>
      <c r="EK667" s="66"/>
      <c r="EL667" s="66"/>
      <c r="EM667" s="66"/>
      <c r="EN667" s="66"/>
      <c r="EO667" s="66"/>
      <c r="EP667" s="66"/>
    </row>
    <row r="668">
      <c r="A668" s="66"/>
      <c r="B668" s="66"/>
      <c r="C668" s="66"/>
      <c r="D668" s="66"/>
      <c r="E668" s="66"/>
      <c r="F668" s="66"/>
      <c r="G668" s="159"/>
      <c r="H668" s="159"/>
      <c r="I668" s="66"/>
      <c r="J668" s="160"/>
      <c r="K668" s="161"/>
      <c r="L668" s="161"/>
      <c r="M668" s="162"/>
      <c r="N668" s="162"/>
      <c r="O668" s="161"/>
      <c r="P668" s="161"/>
      <c r="Q668" s="161"/>
      <c r="R668" s="161"/>
      <c r="S668" s="163"/>
      <c r="T668" s="163"/>
      <c r="U668" s="163"/>
      <c r="V668" s="163"/>
      <c r="W668" s="164"/>
      <c r="X668" s="163"/>
      <c r="Y668" s="163"/>
      <c r="Z668" s="163"/>
      <c r="AA668" s="163"/>
      <c r="AB668" s="66"/>
      <c r="AC668" s="66"/>
      <c r="AD668" s="66"/>
      <c r="AE668" s="66"/>
      <c r="AF668" s="66"/>
      <c r="AG668" s="66"/>
      <c r="AH668" s="66"/>
      <c r="AI668" s="66"/>
      <c r="AJ668" s="66"/>
      <c r="AK668" s="66"/>
      <c r="AL668" s="66"/>
      <c r="AM668" s="66"/>
      <c r="AN668" s="66"/>
      <c r="AO668" s="66"/>
      <c r="AP668" s="66"/>
      <c r="AQ668" s="66"/>
      <c r="AR668" s="66"/>
      <c r="AS668" s="66"/>
      <c r="AT668" s="66"/>
      <c r="AU668" s="66"/>
      <c r="AV668" s="66"/>
      <c r="AW668" s="66"/>
      <c r="AX668" s="66"/>
      <c r="AY668" s="66"/>
      <c r="AZ668" s="66"/>
      <c r="BA668" s="66"/>
      <c r="BB668" s="66"/>
      <c r="BC668" s="66"/>
      <c r="BD668" s="66"/>
      <c r="BE668" s="66"/>
      <c r="BF668" s="66"/>
      <c r="BG668" s="66"/>
      <c r="BH668" s="66"/>
      <c r="BI668" s="66"/>
      <c r="BJ668" s="66"/>
      <c r="BK668" s="66"/>
      <c r="BL668" s="66"/>
      <c r="BM668" s="66"/>
      <c r="BN668" s="66"/>
      <c r="BO668" s="66"/>
      <c r="BP668" s="66"/>
      <c r="BQ668" s="66"/>
      <c r="BR668" s="66"/>
      <c r="BS668" s="66"/>
      <c r="BT668" s="66"/>
      <c r="BU668" s="66"/>
      <c r="BV668" s="66"/>
      <c r="BW668" s="66"/>
      <c r="BX668" s="66"/>
      <c r="BY668" s="66"/>
      <c r="BZ668" s="66"/>
      <c r="CA668" s="66"/>
      <c r="CB668" s="66"/>
      <c r="CC668" s="66"/>
      <c r="CD668" s="66"/>
      <c r="CE668" s="66"/>
      <c r="CF668" s="66"/>
      <c r="CG668" s="66"/>
      <c r="CH668" s="66"/>
      <c r="CI668" s="66"/>
      <c r="CJ668" s="66"/>
      <c r="CK668" s="66"/>
      <c r="CL668" s="66"/>
      <c r="CM668" s="66"/>
      <c r="CN668" s="66"/>
      <c r="CO668" s="66"/>
      <c r="CP668" s="66"/>
      <c r="CQ668" s="66"/>
      <c r="CR668" s="66"/>
      <c r="CS668" s="66"/>
      <c r="CT668" s="66"/>
      <c r="CU668" s="66"/>
      <c r="CV668" s="66"/>
      <c r="CW668" s="66"/>
      <c r="CX668" s="66"/>
      <c r="CY668" s="66"/>
      <c r="CZ668" s="66"/>
      <c r="DA668" s="66"/>
      <c r="DB668" s="66"/>
      <c r="DC668" s="66"/>
      <c r="DD668" s="66"/>
      <c r="DE668" s="66"/>
      <c r="DF668" s="66"/>
      <c r="DG668" s="66"/>
      <c r="DH668" s="66"/>
      <c r="DI668" s="66"/>
      <c r="DJ668" s="66"/>
      <c r="DK668" s="66"/>
      <c r="DL668" s="66"/>
      <c r="DM668" s="66"/>
      <c r="DN668" s="66"/>
      <c r="DO668" s="66"/>
      <c r="DP668" s="66"/>
      <c r="DQ668" s="66"/>
      <c r="DR668" s="66"/>
      <c r="DS668" s="66"/>
      <c r="DT668" s="66"/>
      <c r="DU668" s="66"/>
      <c r="DV668" s="66"/>
      <c r="DW668" s="66"/>
      <c r="DX668" s="66"/>
      <c r="DY668" s="66"/>
      <c r="DZ668" s="66"/>
      <c r="EA668" s="66"/>
      <c r="EB668" s="66"/>
      <c r="EC668" s="66"/>
      <c r="ED668" s="66"/>
      <c r="EE668" s="66"/>
      <c r="EF668" s="66"/>
      <c r="EG668" s="66"/>
      <c r="EH668" s="66"/>
      <c r="EI668" s="66"/>
      <c r="EJ668" s="66"/>
      <c r="EK668" s="66"/>
      <c r="EL668" s="66"/>
      <c r="EM668" s="66"/>
      <c r="EN668" s="66"/>
      <c r="EO668" s="66"/>
      <c r="EP668" s="66"/>
    </row>
    <row r="669">
      <c r="A669" s="66"/>
      <c r="B669" s="66"/>
      <c r="C669" s="66"/>
      <c r="D669" s="66"/>
      <c r="E669" s="66"/>
      <c r="F669" s="66"/>
      <c r="G669" s="159"/>
      <c r="H669" s="159"/>
      <c r="I669" s="66"/>
      <c r="J669" s="160"/>
      <c r="K669" s="161"/>
      <c r="L669" s="161"/>
      <c r="M669" s="162"/>
      <c r="N669" s="162"/>
      <c r="O669" s="161"/>
      <c r="P669" s="161"/>
      <c r="Q669" s="161"/>
      <c r="R669" s="161"/>
      <c r="S669" s="163"/>
      <c r="T669" s="163"/>
      <c r="U669" s="163"/>
      <c r="V669" s="163"/>
      <c r="W669" s="164"/>
      <c r="X669" s="163"/>
      <c r="Y669" s="163"/>
      <c r="Z669" s="163"/>
      <c r="AA669" s="163"/>
      <c r="AB669" s="66"/>
      <c r="AC669" s="66"/>
      <c r="AD669" s="66"/>
      <c r="AE669" s="66"/>
      <c r="AF669" s="66"/>
      <c r="AG669" s="66"/>
      <c r="AH669" s="66"/>
      <c r="AI669" s="66"/>
      <c r="AJ669" s="66"/>
      <c r="AK669" s="66"/>
      <c r="AL669" s="66"/>
      <c r="AM669" s="66"/>
      <c r="AN669" s="66"/>
      <c r="AO669" s="66"/>
      <c r="AP669" s="66"/>
      <c r="AQ669" s="66"/>
      <c r="AR669" s="66"/>
      <c r="AS669" s="66"/>
      <c r="AT669" s="66"/>
      <c r="AU669" s="66"/>
      <c r="AV669" s="66"/>
      <c r="AW669" s="66"/>
      <c r="AX669" s="66"/>
      <c r="AY669" s="66"/>
      <c r="AZ669" s="66"/>
      <c r="BA669" s="66"/>
      <c r="BB669" s="66"/>
      <c r="BC669" s="66"/>
      <c r="BD669" s="66"/>
      <c r="BE669" s="66"/>
      <c r="BF669" s="66"/>
      <c r="BG669" s="66"/>
      <c r="BH669" s="66"/>
      <c r="BI669" s="66"/>
      <c r="BJ669" s="66"/>
      <c r="BK669" s="66"/>
      <c r="BL669" s="66"/>
      <c r="BM669" s="66"/>
      <c r="BN669" s="66"/>
      <c r="BO669" s="66"/>
      <c r="BP669" s="66"/>
      <c r="BQ669" s="66"/>
      <c r="BR669" s="66"/>
      <c r="BS669" s="66"/>
      <c r="BT669" s="66"/>
      <c r="BU669" s="66"/>
      <c r="BV669" s="66"/>
      <c r="BW669" s="66"/>
      <c r="BX669" s="66"/>
      <c r="BY669" s="66"/>
      <c r="BZ669" s="66"/>
      <c r="CA669" s="66"/>
      <c r="CB669" s="66"/>
      <c r="CC669" s="66"/>
      <c r="CD669" s="66"/>
      <c r="CE669" s="66"/>
      <c r="CF669" s="66"/>
      <c r="CG669" s="66"/>
      <c r="CH669" s="66"/>
      <c r="CI669" s="66"/>
      <c r="CJ669" s="66"/>
      <c r="CK669" s="66"/>
      <c r="CL669" s="66"/>
      <c r="CM669" s="66"/>
      <c r="CN669" s="66"/>
      <c r="CO669" s="66"/>
      <c r="CP669" s="66"/>
      <c r="CQ669" s="66"/>
      <c r="CR669" s="66"/>
      <c r="CS669" s="66"/>
      <c r="CT669" s="66"/>
      <c r="CU669" s="66"/>
      <c r="CV669" s="66"/>
      <c r="CW669" s="66"/>
      <c r="CX669" s="66"/>
      <c r="CY669" s="66"/>
      <c r="CZ669" s="66"/>
      <c r="DA669" s="66"/>
      <c r="DB669" s="66"/>
      <c r="DC669" s="66"/>
      <c r="DD669" s="66"/>
      <c r="DE669" s="66"/>
      <c r="DF669" s="66"/>
      <c r="DG669" s="66"/>
      <c r="DH669" s="66"/>
      <c r="DI669" s="66"/>
      <c r="DJ669" s="66"/>
      <c r="DK669" s="66"/>
      <c r="DL669" s="66"/>
      <c r="DM669" s="66"/>
      <c r="DN669" s="66"/>
      <c r="DO669" s="66"/>
      <c r="DP669" s="66"/>
      <c r="DQ669" s="66"/>
      <c r="DR669" s="66"/>
      <c r="DS669" s="66"/>
      <c r="DT669" s="66"/>
      <c r="DU669" s="66"/>
      <c r="DV669" s="66"/>
      <c r="DW669" s="66"/>
      <c r="DX669" s="66"/>
      <c r="DY669" s="66"/>
      <c r="DZ669" s="66"/>
      <c r="EA669" s="66"/>
      <c r="EB669" s="66"/>
      <c r="EC669" s="66"/>
      <c r="ED669" s="66"/>
      <c r="EE669" s="66"/>
      <c r="EF669" s="66"/>
      <c r="EG669" s="66"/>
      <c r="EH669" s="66"/>
      <c r="EI669" s="66"/>
      <c r="EJ669" s="66"/>
      <c r="EK669" s="66"/>
      <c r="EL669" s="66"/>
      <c r="EM669" s="66"/>
      <c r="EN669" s="66"/>
      <c r="EO669" s="66"/>
      <c r="EP669" s="66"/>
    </row>
    <row r="670">
      <c r="A670" s="66"/>
      <c r="B670" s="66"/>
      <c r="C670" s="66"/>
      <c r="D670" s="66"/>
      <c r="E670" s="66"/>
      <c r="F670" s="66"/>
      <c r="G670" s="159"/>
      <c r="H670" s="159"/>
      <c r="I670" s="66"/>
      <c r="J670" s="160"/>
      <c r="K670" s="161"/>
      <c r="L670" s="161"/>
      <c r="M670" s="162"/>
      <c r="N670" s="162"/>
      <c r="O670" s="161"/>
      <c r="P670" s="161"/>
      <c r="Q670" s="161"/>
      <c r="R670" s="161"/>
      <c r="S670" s="163"/>
      <c r="T670" s="163"/>
      <c r="U670" s="163"/>
      <c r="V670" s="163"/>
      <c r="W670" s="164"/>
      <c r="X670" s="163"/>
      <c r="Y670" s="163"/>
      <c r="Z670" s="163"/>
      <c r="AA670" s="163"/>
      <c r="AB670" s="66"/>
      <c r="AC670" s="66"/>
      <c r="AD670" s="66"/>
      <c r="AE670" s="66"/>
      <c r="AF670" s="66"/>
      <c r="AG670" s="66"/>
      <c r="AH670" s="66"/>
      <c r="AI670" s="66"/>
      <c r="AJ670" s="66"/>
      <c r="AK670" s="66"/>
      <c r="AL670" s="66"/>
      <c r="AM670" s="66"/>
      <c r="AN670" s="66"/>
      <c r="AO670" s="66"/>
      <c r="AP670" s="66"/>
      <c r="AQ670" s="66"/>
      <c r="AR670" s="66"/>
      <c r="AS670" s="66"/>
      <c r="AT670" s="66"/>
      <c r="AU670" s="66"/>
      <c r="AV670" s="66"/>
      <c r="AW670" s="66"/>
      <c r="AX670" s="66"/>
      <c r="AY670" s="66"/>
      <c r="AZ670" s="66"/>
      <c r="BA670" s="66"/>
      <c r="BB670" s="66"/>
      <c r="BC670" s="66"/>
      <c r="BD670" s="66"/>
      <c r="BE670" s="66"/>
      <c r="BF670" s="66"/>
      <c r="BG670" s="66"/>
      <c r="BH670" s="66"/>
      <c r="BI670" s="66"/>
      <c r="BJ670" s="66"/>
      <c r="BK670" s="66"/>
      <c r="BL670" s="66"/>
      <c r="BM670" s="66"/>
      <c r="BN670" s="66"/>
      <c r="BO670" s="66"/>
      <c r="BP670" s="66"/>
      <c r="BQ670" s="66"/>
      <c r="BR670" s="66"/>
      <c r="BS670" s="66"/>
      <c r="BT670" s="66"/>
      <c r="BU670" s="66"/>
      <c r="BV670" s="66"/>
      <c r="BW670" s="66"/>
      <c r="BX670" s="66"/>
      <c r="BY670" s="66"/>
      <c r="BZ670" s="66"/>
      <c r="CA670" s="66"/>
      <c r="CB670" s="66"/>
      <c r="CC670" s="66"/>
      <c r="CD670" s="66"/>
      <c r="CE670" s="66"/>
      <c r="CF670" s="66"/>
      <c r="CG670" s="66"/>
      <c r="CH670" s="66"/>
      <c r="CI670" s="66"/>
      <c r="CJ670" s="66"/>
      <c r="CK670" s="66"/>
      <c r="CL670" s="66"/>
      <c r="CM670" s="66"/>
      <c r="CN670" s="66"/>
      <c r="CO670" s="66"/>
      <c r="CP670" s="66"/>
      <c r="CQ670" s="66"/>
      <c r="CR670" s="66"/>
      <c r="CS670" s="66"/>
      <c r="CT670" s="66"/>
      <c r="CU670" s="66"/>
      <c r="CV670" s="66"/>
      <c r="CW670" s="66"/>
      <c r="CX670" s="66"/>
      <c r="CY670" s="66"/>
      <c r="CZ670" s="66"/>
      <c r="DA670" s="66"/>
      <c r="DB670" s="66"/>
      <c r="DC670" s="66"/>
      <c r="DD670" s="66"/>
      <c r="DE670" s="66"/>
      <c r="DF670" s="66"/>
      <c r="DG670" s="66"/>
      <c r="DH670" s="66"/>
      <c r="DI670" s="66"/>
      <c r="DJ670" s="66"/>
      <c r="DK670" s="66"/>
      <c r="DL670" s="66"/>
      <c r="DM670" s="66"/>
      <c r="DN670" s="66"/>
      <c r="DO670" s="66"/>
      <c r="DP670" s="66"/>
      <c r="DQ670" s="66"/>
      <c r="DR670" s="66"/>
      <c r="DS670" s="66"/>
      <c r="DT670" s="66"/>
      <c r="DU670" s="66"/>
      <c r="DV670" s="66"/>
      <c r="DW670" s="66"/>
      <c r="DX670" s="66"/>
      <c r="DY670" s="66"/>
      <c r="DZ670" s="66"/>
      <c r="EA670" s="66"/>
      <c r="EB670" s="66"/>
      <c r="EC670" s="66"/>
      <c r="ED670" s="66"/>
      <c r="EE670" s="66"/>
      <c r="EF670" s="66"/>
      <c r="EG670" s="66"/>
      <c r="EH670" s="66"/>
      <c r="EI670" s="66"/>
      <c r="EJ670" s="66"/>
      <c r="EK670" s="66"/>
      <c r="EL670" s="66"/>
      <c r="EM670" s="66"/>
      <c r="EN670" s="66"/>
      <c r="EO670" s="66"/>
      <c r="EP670" s="66"/>
    </row>
    <row r="671">
      <c r="A671" s="66"/>
      <c r="B671" s="66"/>
      <c r="C671" s="66"/>
      <c r="D671" s="66"/>
      <c r="E671" s="66"/>
      <c r="F671" s="66"/>
      <c r="G671" s="159"/>
      <c r="H671" s="159"/>
      <c r="I671" s="66"/>
      <c r="J671" s="160"/>
      <c r="K671" s="161"/>
      <c r="L671" s="161"/>
      <c r="M671" s="162"/>
      <c r="N671" s="162"/>
      <c r="O671" s="161"/>
      <c r="P671" s="161"/>
      <c r="Q671" s="161"/>
      <c r="R671" s="161"/>
      <c r="S671" s="163"/>
      <c r="T671" s="163"/>
      <c r="U671" s="163"/>
      <c r="V671" s="163"/>
      <c r="W671" s="164"/>
      <c r="X671" s="163"/>
      <c r="Y671" s="163"/>
      <c r="Z671" s="163"/>
      <c r="AA671" s="163"/>
      <c r="AB671" s="66"/>
      <c r="AC671" s="66"/>
      <c r="AD671" s="66"/>
      <c r="AE671" s="66"/>
      <c r="AF671" s="66"/>
      <c r="AG671" s="66"/>
      <c r="AH671" s="66"/>
      <c r="AI671" s="66"/>
      <c r="AJ671" s="66"/>
      <c r="AK671" s="66"/>
      <c r="AL671" s="66"/>
      <c r="AM671" s="66"/>
      <c r="AN671" s="66"/>
      <c r="AO671" s="66"/>
      <c r="AP671" s="66"/>
      <c r="AQ671" s="66"/>
      <c r="AR671" s="66"/>
      <c r="AS671" s="66"/>
      <c r="AT671" s="66"/>
      <c r="AU671" s="66"/>
      <c r="AV671" s="66"/>
      <c r="AW671" s="66"/>
      <c r="AX671" s="66"/>
      <c r="AY671" s="66"/>
      <c r="AZ671" s="66"/>
      <c r="BA671" s="66"/>
      <c r="BB671" s="66"/>
      <c r="BC671" s="66"/>
      <c r="BD671" s="66"/>
      <c r="BE671" s="66"/>
      <c r="BF671" s="66"/>
      <c r="BG671" s="66"/>
      <c r="BH671" s="66"/>
      <c r="BI671" s="66"/>
      <c r="BJ671" s="66"/>
      <c r="BK671" s="66"/>
      <c r="BL671" s="66"/>
      <c r="BM671" s="66"/>
      <c r="BN671" s="66"/>
      <c r="BO671" s="66"/>
      <c r="BP671" s="66"/>
      <c r="BQ671" s="66"/>
      <c r="BR671" s="66"/>
      <c r="BS671" s="66"/>
      <c r="BT671" s="66"/>
      <c r="BU671" s="66"/>
      <c r="BV671" s="66"/>
      <c r="BW671" s="66"/>
      <c r="BX671" s="66"/>
      <c r="BY671" s="66"/>
      <c r="BZ671" s="66"/>
      <c r="CA671" s="66"/>
      <c r="CB671" s="66"/>
      <c r="CC671" s="66"/>
      <c r="CD671" s="66"/>
      <c r="CE671" s="66"/>
      <c r="CF671" s="66"/>
      <c r="CG671" s="66"/>
      <c r="CH671" s="66"/>
      <c r="CI671" s="66"/>
      <c r="CJ671" s="66"/>
      <c r="CK671" s="66"/>
      <c r="CL671" s="66"/>
      <c r="CM671" s="66"/>
      <c r="CN671" s="66"/>
      <c r="CO671" s="66"/>
      <c r="CP671" s="66"/>
      <c r="CQ671" s="66"/>
      <c r="CR671" s="66"/>
      <c r="CS671" s="66"/>
      <c r="CT671" s="66"/>
      <c r="CU671" s="66"/>
      <c r="CV671" s="66"/>
      <c r="CW671" s="66"/>
      <c r="CX671" s="66"/>
      <c r="CY671" s="66"/>
      <c r="CZ671" s="66"/>
      <c r="DA671" s="66"/>
      <c r="DB671" s="66"/>
      <c r="DC671" s="66"/>
      <c r="DD671" s="66"/>
      <c r="DE671" s="66"/>
      <c r="DF671" s="66"/>
      <c r="DG671" s="66"/>
      <c r="DH671" s="66"/>
      <c r="DI671" s="66"/>
      <c r="DJ671" s="66"/>
      <c r="DK671" s="66"/>
      <c r="DL671" s="66"/>
      <c r="DM671" s="66"/>
      <c r="DN671" s="66"/>
      <c r="DO671" s="66"/>
      <c r="DP671" s="66"/>
      <c r="DQ671" s="66"/>
      <c r="DR671" s="66"/>
      <c r="DS671" s="66"/>
      <c r="DT671" s="66"/>
      <c r="DU671" s="66"/>
      <c r="DV671" s="66"/>
      <c r="DW671" s="66"/>
      <c r="DX671" s="66"/>
      <c r="DY671" s="66"/>
      <c r="DZ671" s="66"/>
      <c r="EA671" s="66"/>
      <c r="EB671" s="66"/>
      <c r="EC671" s="66"/>
      <c r="ED671" s="66"/>
      <c r="EE671" s="66"/>
      <c r="EF671" s="66"/>
      <c r="EG671" s="66"/>
      <c r="EH671" s="66"/>
      <c r="EI671" s="66"/>
      <c r="EJ671" s="66"/>
      <c r="EK671" s="66"/>
      <c r="EL671" s="66"/>
      <c r="EM671" s="66"/>
      <c r="EN671" s="66"/>
      <c r="EO671" s="66"/>
      <c r="EP671" s="66"/>
    </row>
    <row r="672">
      <c r="A672" s="66"/>
      <c r="B672" s="66"/>
      <c r="C672" s="66"/>
      <c r="D672" s="66"/>
      <c r="E672" s="66"/>
      <c r="F672" s="66"/>
      <c r="G672" s="159"/>
      <c r="H672" s="159"/>
      <c r="I672" s="66"/>
      <c r="J672" s="160"/>
      <c r="K672" s="161"/>
      <c r="L672" s="161"/>
      <c r="M672" s="162"/>
      <c r="N672" s="162"/>
      <c r="O672" s="161"/>
      <c r="P672" s="161"/>
      <c r="Q672" s="161"/>
      <c r="R672" s="161"/>
      <c r="S672" s="163"/>
      <c r="T672" s="163"/>
      <c r="U672" s="163"/>
      <c r="V672" s="163"/>
      <c r="W672" s="164"/>
      <c r="X672" s="163"/>
      <c r="Y672" s="163"/>
      <c r="Z672" s="163"/>
      <c r="AA672" s="163"/>
      <c r="AB672" s="66"/>
      <c r="AC672" s="66"/>
      <c r="AD672" s="66"/>
      <c r="AE672" s="66"/>
      <c r="AF672" s="66"/>
      <c r="AG672" s="66"/>
      <c r="AH672" s="66"/>
      <c r="AI672" s="66"/>
      <c r="AJ672" s="66"/>
      <c r="AK672" s="66"/>
      <c r="AL672" s="66"/>
      <c r="AM672" s="66"/>
      <c r="AN672" s="66"/>
      <c r="AO672" s="66"/>
      <c r="AP672" s="66"/>
      <c r="AQ672" s="66"/>
      <c r="AR672" s="66"/>
      <c r="AS672" s="66"/>
      <c r="AT672" s="66"/>
      <c r="AU672" s="66"/>
      <c r="AV672" s="66"/>
      <c r="AW672" s="66"/>
      <c r="AX672" s="66"/>
      <c r="AY672" s="66"/>
      <c r="AZ672" s="66"/>
      <c r="BA672" s="66"/>
      <c r="BB672" s="66"/>
      <c r="BC672" s="66"/>
      <c r="BD672" s="66"/>
      <c r="BE672" s="66"/>
      <c r="BF672" s="66"/>
      <c r="BG672" s="66"/>
      <c r="BH672" s="66"/>
      <c r="BI672" s="66"/>
      <c r="BJ672" s="66"/>
      <c r="BK672" s="66"/>
      <c r="BL672" s="66"/>
      <c r="BM672" s="66"/>
      <c r="BN672" s="66"/>
      <c r="BO672" s="66"/>
      <c r="BP672" s="66"/>
      <c r="BQ672" s="66"/>
      <c r="BR672" s="66"/>
      <c r="BS672" s="66"/>
      <c r="BT672" s="66"/>
      <c r="BU672" s="66"/>
      <c r="BV672" s="66"/>
      <c r="BW672" s="66"/>
      <c r="BX672" s="66"/>
      <c r="BY672" s="66"/>
      <c r="BZ672" s="66"/>
      <c r="CA672" s="66"/>
      <c r="CB672" s="66"/>
      <c r="CC672" s="66"/>
      <c r="CD672" s="66"/>
      <c r="CE672" s="66"/>
      <c r="CF672" s="66"/>
      <c r="CG672" s="66"/>
      <c r="CH672" s="66"/>
      <c r="CI672" s="66"/>
      <c r="CJ672" s="66"/>
      <c r="CK672" s="66"/>
      <c r="CL672" s="66"/>
      <c r="CM672" s="66"/>
      <c r="CN672" s="66"/>
      <c r="CO672" s="66"/>
      <c r="CP672" s="66"/>
      <c r="CQ672" s="66"/>
      <c r="CR672" s="66"/>
      <c r="CS672" s="66"/>
      <c r="CT672" s="66"/>
      <c r="CU672" s="66"/>
      <c r="CV672" s="66"/>
      <c r="CW672" s="66"/>
      <c r="CX672" s="66"/>
      <c r="CY672" s="66"/>
      <c r="CZ672" s="66"/>
      <c r="DA672" s="66"/>
      <c r="DB672" s="66"/>
      <c r="DC672" s="66"/>
      <c r="DD672" s="66"/>
      <c r="DE672" s="66"/>
      <c r="DF672" s="66"/>
      <c r="DG672" s="66"/>
      <c r="DH672" s="66"/>
      <c r="DI672" s="66"/>
      <c r="DJ672" s="66"/>
      <c r="DK672" s="66"/>
      <c r="DL672" s="66"/>
      <c r="DM672" s="66"/>
      <c r="DN672" s="66"/>
      <c r="DO672" s="66"/>
      <c r="DP672" s="66"/>
      <c r="DQ672" s="66"/>
      <c r="DR672" s="66"/>
      <c r="DS672" s="66"/>
      <c r="DT672" s="66"/>
      <c r="DU672" s="66"/>
      <c r="DV672" s="66"/>
      <c r="DW672" s="66"/>
      <c r="DX672" s="66"/>
      <c r="DY672" s="66"/>
      <c r="DZ672" s="66"/>
      <c r="EA672" s="66"/>
      <c r="EB672" s="66"/>
      <c r="EC672" s="66"/>
      <c r="ED672" s="66"/>
      <c r="EE672" s="66"/>
      <c r="EF672" s="66"/>
      <c r="EG672" s="66"/>
      <c r="EH672" s="66"/>
      <c r="EI672" s="66"/>
      <c r="EJ672" s="66"/>
      <c r="EK672" s="66"/>
      <c r="EL672" s="66"/>
      <c r="EM672" s="66"/>
      <c r="EN672" s="66"/>
      <c r="EO672" s="66"/>
      <c r="EP672" s="66"/>
    </row>
    <row r="673">
      <c r="A673" s="66"/>
      <c r="B673" s="66"/>
      <c r="C673" s="66"/>
      <c r="D673" s="66"/>
      <c r="E673" s="66"/>
      <c r="F673" s="66"/>
      <c r="G673" s="159"/>
      <c r="H673" s="159"/>
      <c r="I673" s="66"/>
      <c r="J673" s="160"/>
      <c r="K673" s="161"/>
      <c r="L673" s="161"/>
      <c r="M673" s="162"/>
      <c r="N673" s="162"/>
      <c r="O673" s="161"/>
      <c r="P673" s="161"/>
      <c r="Q673" s="161"/>
      <c r="R673" s="161"/>
      <c r="S673" s="163"/>
      <c r="T673" s="163"/>
      <c r="U673" s="163"/>
      <c r="V673" s="163"/>
      <c r="W673" s="164"/>
      <c r="X673" s="163"/>
      <c r="Y673" s="163"/>
      <c r="Z673" s="163"/>
      <c r="AA673" s="163"/>
      <c r="AB673" s="66"/>
      <c r="AC673" s="66"/>
      <c r="AD673" s="66"/>
      <c r="AE673" s="66"/>
      <c r="AF673" s="66"/>
      <c r="AG673" s="66"/>
      <c r="AH673" s="66"/>
      <c r="AI673" s="66"/>
      <c r="AJ673" s="66"/>
      <c r="AK673" s="66"/>
      <c r="AL673" s="66"/>
      <c r="AM673" s="66"/>
      <c r="AN673" s="66"/>
      <c r="AO673" s="66"/>
      <c r="AP673" s="66"/>
      <c r="AQ673" s="66"/>
      <c r="AR673" s="66"/>
      <c r="AS673" s="66"/>
      <c r="AT673" s="66"/>
      <c r="AU673" s="66"/>
      <c r="AV673" s="66"/>
      <c r="AW673" s="66"/>
      <c r="AX673" s="66"/>
      <c r="AY673" s="66"/>
      <c r="AZ673" s="66"/>
      <c r="BA673" s="66"/>
      <c r="BB673" s="66"/>
      <c r="BC673" s="66"/>
      <c r="BD673" s="66"/>
      <c r="BE673" s="66"/>
      <c r="BF673" s="66"/>
      <c r="BG673" s="66"/>
      <c r="BH673" s="66"/>
      <c r="BI673" s="66"/>
      <c r="BJ673" s="66"/>
      <c r="BK673" s="66"/>
      <c r="BL673" s="66"/>
      <c r="BM673" s="66"/>
      <c r="BN673" s="66"/>
      <c r="BO673" s="66"/>
      <c r="BP673" s="66"/>
      <c r="BQ673" s="66"/>
      <c r="BR673" s="66"/>
      <c r="BS673" s="66"/>
      <c r="BT673" s="66"/>
      <c r="BU673" s="66"/>
      <c r="BV673" s="66"/>
      <c r="BW673" s="66"/>
      <c r="BX673" s="66"/>
      <c r="BY673" s="66"/>
      <c r="BZ673" s="66"/>
      <c r="CA673" s="66"/>
      <c r="CB673" s="66"/>
      <c r="CC673" s="66"/>
      <c r="CD673" s="66"/>
      <c r="CE673" s="66"/>
      <c r="CF673" s="66"/>
      <c r="CG673" s="66"/>
      <c r="CH673" s="66"/>
      <c r="CI673" s="66"/>
      <c r="CJ673" s="66"/>
      <c r="CK673" s="66"/>
      <c r="CL673" s="66"/>
      <c r="CM673" s="66"/>
      <c r="CN673" s="66"/>
      <c r="CO673" s="66"/>
      <c r="CP673" s="66"/>
      <c r="CQ673" s="66"/>
      <c r="CR673" s="66"/>
      <c r="CS673" s="66"/>
      <c r="CT673" s="66"/>
      <c r="CU673" s="66"/>
      <c r="CV673" s="66"/>
      <c r="CW673" s="66"/>
      <c r="CX673" s="66"/>
      <c r="CY673" s="66"/>
      <c r="CZ673" s="66"/>
      <c r="DA673" s="66"/>
      <c r="DB673" s="66"/>
      <c r="DC673" s="66"/>
      <c r="DD673" s="66"/>
      <c r="DE673" s="66"/>
      <c r="DF673" s="66"/>
      <c r="DG673" s="66"/>
      <c r="DH673" s="66"/>
      <c r="DI673" s="66"/>
      <c r="DJ673" s="66"/>
      <c r="DK673" s="66"/>
      <c r="DL673" s="66"/>
      <c r="DM673" s="66"/>
      <c r="DN673" s="66"/>
      <c r="DO673" s="66"/>
      <c r="DP673" s="66"/>
      <c r="DQ673" s="66"/>
      <c r="DR673" s="66"/>
      <c r="DS673" s="66"/>
      <c r="DT673" s="66"/>
      <c r="DU673" s="66"/>
      <c r="DV673" s="66"/>
      <c r="DW673" s="66"/>
      <c r="DX673" s="66"/>
      <c r="DY673" s="66"/>
      <c r="DZ673" s="66"/>
      <c r="EA673" s="66"/>
      <c r="EB673" s="66"/>
      <c r="EC673" s="66"/>
      <c r="ED673" s="66"/>
      <c r="EE673" s="66"/>
      <c r="EF673" s="66"/>
      <c r="EG673" s="66"/>
      <c r="EH673" s="66"/>
      <c r="EI673" s="66"/>
      <c r="EJ673" s="66"/>
      <c r="EK673" s="66"/>
      <c r="EL673" s="66"/>
      <c r="EM673" s="66"/>
      <c r="EN673" s="66"/>
      <c r="EO673" s="66"/>
      <c r="EP673" s="66"/>
    </row>
    <row r="674">
      <c r="A674" s="66"/>
      <c r="B674" s="66"/>
      <c r="C674" s="66"/>
      <c r="D674" s="66"/>
      <c r="E674" s="66"/>
      <c r="F674" s="66"/>
      <c r="G674" s="159"/>
      <c r="H674" s="159"/>
      <c r="I674" s="66"/>
      <c r="J674" s="160"/>
      <c r="K674" s="161"/>
      <c r="L674" s="161"/>
      <c r="M674" s="162"/>
      <c r="N674" s="162"/>
      <c r="O674" s="161"/>
      <c r="P674" s="161"/>
      <c r="Q674" s="161"/>
      <c r="R674" s="161"/>
      <c r="S674" s="163"/>
      <c r="T674" s="163"/>
      <c r="U674" s="163"/>
      <c r="V674" s="163"/>
      <c r="W674" s="164"/>
      <c r="X674" s="163"/>
      <c r="Y674" s="163"/>
      <c r="Z674" s="163"/>
      <c r="AA674" s="163"/>
      <c r="AB674" s="66"/>
      <c r="AC674" s="66"/>
      <c r="AD674" s="66"/>
      <c r="AE674" s="66"/>
      <c r="AF674" s="66"/>
      <c r="AG674" s="66"/>
      <c r="AH674" s="66"/>
      <c r="AI674" s="66"/>
      <c r="AJ674" s="66"/>
      <c r="AK674" s="66"/>
      <c r="AL674" s="66"/>
      <c r="AM674" s="66"/>
      <c r="AN674" s="66"/>
      <c r="AO674" s="66"/>
      <c r="AP674" s="66"/>
      <c r="AQ674" s="66"/>
      <c r="AR674" s="66"/>
      <c r="AS674" s="66"/>
      <c r="AT674" s="66"/>
      <c r="AU674" s="66"/>
      <c r="AV674" s="66"/>
      <c r="AW674" s="66"/>
      <c r="AX674" s="66"/>
      <c r="AY674" s="66"/>
      <c r="AZ674" s="66"/>
      <c r="BA674" s="66"/>
      <c r="BB674" s="66"/>
      <c r="BC674" s="66"/>
      <c r="BD674" s="66"/>
      <c r="BE674" s="66"/>
      <c r="BF674" s="66"/>
      <c r="BG674" s="66"/>
      <c r="BH674" s="66"/>
      <c r="BI674" s="66"/>
      <c r="BJ674" s="66"/>
      <c r="BK674" s="66"/>
      <c r="BL674" s="66"/>
      <c r="BM674" s="66"/>
      <c r="BN674" s="66"/>
      <c r="BO674" s="66"/>
      <c r="BP674" s="66"/>
      <c r="BQ674" s="66"/>
      <c r="BR674" s="66"/>
      <c r="BS674" s="66"/>
      <c r="BT674" s="66"/>
      <c r="BU674" s="66"/>
      <c r="BV674" s="66"/>
      <c r="BW674" s="66"/>
      <c r="BX674" s="66"/>
      <c r="BY674" s="66"/>
      <c r="BZ674" s="66"/>
      <c r="CA674" s="66"/>
      <c r="CB674" s="66"/>
      <c r="CC674" s="66"/>
      <c r="CD674" s="66"/>
      <c r="CE674" s="66"/>
      <c r="CF674" s="66"/>
      <c r="CG674" s="66"/>
      <c r="CH674" s="66"/>
      <c r="CI674" s="66"/>
      <c r="CJ674" s="66"/>
      <c r="CK674" s="66"/>
      <c r="CL674" s="66"/>
      <c r="CM674" s="66"/>
      <c r="CN674" s="66"/>
      <c r="CO674" s="66"/>
      <c r="CP674" s="66"/>
      <c r="CQ674" s="66"/>
      <c r="CR674" s="66"/>
      <c r="CS674" s="66"/>
      <c r="CT674" s="66"/>
      <c r="CU674" s="66"/>
      <c r="CV674" s="66"/>
      <c r="CW674" s="66"/>
      <c r="CX674" s="66"/>
      <c r="CY674" s="66"/>
      <c r="CZ674" s="66"/>
      <c r="DA674" s="66"/>
      <c r="DB674" s="66"/>
      <c r="DC674" s="66"/>
      <c r="DD674" s="66"/>
      <c r="DE674" s="66"/>
      <c r="DF674" s="66"/>
      <c r="DG674" s="66"/>
      <c r="DH674" s="66"/>
      <c r="DI674" s="66"/>
      <c r="DJ674" s="66"/>
      <c r="DK674" s="66"/>
      <c r="DL674" s="66"/>
      <c r="DM674" s="66"/>
      <c r="DN674" s="66"/>
      <c r="DO674" s="66"/>
      <c r="DP674" s="66"/>
      <c r="DQ674" s="66"/>
      <c r="DR674" s="66"/>
      <c r="DS674" s="66"/>
      <c r="DT674" s="66"/>
      <c r="DU674" s="66"/>
      <c r="DV674" s="66"/>
      <c r="DW674" s="66"/>
      <c r="DX674" s="66"/>
      <c r="DY674" s="66"/>
      <c r="DZ674" s="66"/>
      <c r="EA674" s="66"/>
      <c r="EB674" s="66"/>
      <c r="EC674" s="66"/>
      <c r="ED674" s="66"/>
      <c r="EE674" s="66"/>
      <c r="EF674" s="66"/>
      <c r="EG674" s="66"/>
      <c r="EH674" s="66"/>
      <c r="EI674" s="66"/>
      <c r="EJ674" s="66"/>
      <c r="EK674" s="66"/>
      <c r="EL674" s="66"/>
      <c r="EM674" s="66"/>
      <c r="EN674" s="66"/>
      <c r="EO674" s="66"/>
      <c r="EP674" s="66"/>
    </row>
    <row r="675">
      <c r="A675" s="66"/>
      <c r="B675" s="66"/>
      <c r="C675" s="66"/>
      <c r="D675" s="66"/>
      <c r="E675" s="66"/>
      <c r="F675" s="66"/>
      <c r="G675" s="159"/>
      <c r="H675" s="159"/>
      <c r="I675" s="66"/>
      <c r="J675" s="160"/>
      <c r="K675" s="161"/>
      <c r="L675" s="161"/>
      <c r="M675" s="162"/>
      <c r="N675" s="162"/>
      <c r="O675" s="161"/>
      <c r="P675" s="161"/>
      <c r="Q675" s="161"/>
      <c r="R675" s="161"/>
      <c r="S675" s="163"/>
      <c r="T675" s="163"/>
      <c r="U675" s="163"/>
      <c r="V675" s="163"/>
      <c r="W675" s="164"/>
      <c r="X675" s="163"/>
      <c r="Y675" s="163"/>
      <c r="Z675" s="163"/>
      <c r="AA675" s="163"/>
      <c r="AB675" s="66"/>
      <c r="AC675" s="66"/>
      <c r="AD675" s="66"/>
      <c r="AE675" s="66"/>
      <c r="AF675" s="66"/>
      <c r="AG675" s="66"/>
      <c r="AH675" s="66"/>
      <c r="AI675" s="66"/>
      <c r="AJ675" s="66"/>
      <c r="AK675" s="66"/>
      <c r="AL675" s="66"/>
      <c r="AM675" s="66"/>
      <c r="AN675" s="66"/>
      <c r="AO675" s="66"/>
      <c r="AP675" s="66"/>
      <c r="AQ675" s="66"/>
      <c r="AR675" s="66"/>
      <c r="AS675" s="66"/>
      <c r="AT675" s="66"/>
      <c r="AU675" s="66"/>
      <c r="AV675" s="66"/>
      <c r="AW675" s="66"/>
      <c r="AX675" s="66"/>
      <c r="AY675" s="66"/>
      <c r="AZ675" s="66"/>
      <c r="BA675" s="66"/>
      <c r="BB675" s="66"/>
      <c r="BC675" s="66"/>
      <c r="BD675" s="66"/>
      <c r="BE675" s="66"/>
      <c r="BF675" s="66"/>
      <c r="BG675" s="66"/>
      <c r="BH675" s="66"/>
      <c r="BI675" s="66"/>
      <c r="BJ675" s="66"/>
      <c r="BK675" s="66"/>
      <c r="BL675" s="66"/>
      <c r="BM675" s="66"/>
      <c r="BN675" s="66"/>
      <c r="BO675" s="66"/>
      <c r="BP675" s="66"/>
      <c r="BQ675" s="66"/>
      <c r="BR675" s="66"/>
      <c r="BS675" s="66"/>
      <c r="BT675" s="66"/>
      <c r="BU675" s="66"/>
      <c r="BV675" s="66"/>
      <c r="BW675" s="66"/>
      <c r="BX675" s="66"/>
      <c r="BY675" s="66"/>
      <c r="BZ675" s="66"/>
      <c r="CA675" s="66"/>
      <c r="CB675" s="66"/>
      <c r="CC675" s="66"/>
      <c r="CD675" s="66"/>
      <c r="CE675" s="66"/>
      <c r="CF675" s="66"/>
      <c r="CG675" s="66"/>
      <c r="CH675" s="66"/>
      <c r="CI675" s="66"/>
      <c r="CJ675" s="66"/>
      <c r="CK675" s="66"/>
      <c r="CL675" s="66"/>
      <c r="CM675" s="66"/>
      <c r="CN675" s="66"/>
      <c r="CO675" s="66"/>
      <c r="CP675" s="66"/>
      <c r="CQ675" s="66"/>
      <c r="CR675" s="66"/>
      <c r="CS675" s="66"/>
      <c r="CT675" s="66"/>
      <c r="CU675" s="66"/>
      <c r="CV675" s="66"/>
      <c r="CW675" s="66"/>
      <c r="CX675" s="66"/>
      <c r="CY675" s="66"/>
      <c r="CZ675" s="66"/>
      <c r="DA675" s="66"/>
      <c r="DB675" s="66"/>
      <c r="DC675" s="66"/>
      <c r="DD675" s="66"/>
      <c r="DE675" s="66"/>
      <c r="DF675" s="66"/>
      <c r="DG675" s="66"/>
      <c r="DH675" s="66"/>
      <c r="DI675" s="66"/>
      <c r="DJ675" s="66"/>
      <c r="DK675" s="66"/>
      <c r="DL675" s="66"/>
      <c r="DM675" s="66"/>
      <c r="DN675" s="66"/>
      <c r="DO675" s="66"/>
      <c r="DP675" s="66"/>
      <c r="DQ675" s="66"/>
      <c r="DR675" s="66"/>
      <c r="DS675" s="66"/>
      <c r="DT675" s="66"/>
      <c r="DU675" s="66"/>
      <c r="DV675" s="66"/>
      <c r="DW675" s="66"/>
      <c r="DX675" s="66"/>
      <c r="DY675" s="66"/>
      <c r="DZ675" s="66"/>
      <c r="EA675" s="66"/>
      <c r="EB675" s="66"/>
      <c r="EC675" s="66"/>
      <c r="ED675" s="66"/>
      <c r="EE675" s="66"/>
      <c r="EF675" s="66"/>
      <c r="EG675" s="66"/>
      <c r="EH675" s="66"/>
      <c r="EI675" s="66"/>
      <c r="EJ675" s="66"/>
      <c r="EK675" s="66"/>
      <c r="EL675" s="66"/>
      <c r="EM675" s="66"/>
      <c r="EN675" s="66"/>
      <c r="EO675" s="66"/>
      <c r="EP675" s="66"/>
    </row>
    <row r="676">
      <c r="A676" s="66"/>
      <c r="B676" s="66"/>
      <c r="C676" s="66"/>
      <c r="D676" s="66"/>
      <c r="E676" s="66"/>
      <c r="F676" s="66"/>
      <c r="G676" s="159"/>
      <c r="H676" s="159"/>
      <c r="I676" s="66"/>
      <c r="J676" s="160"/>
      <c r="K676" s="161"/>
      <c r="L676" s="161"/>
      <c r="M676" s="162"/>
      <c r="N676" s="162"/>
      <c r="O676" s="161"/>
      <c r="P676" s="161"/>
      <c r="Q676" s="161"/>
      <c r="R676" s="161"/>
      <c r="S676" s="163"/>
      <c r="T676" s="163"/>
      <c r="U676" s="163"/>
      <c r="V676" s="163"/>
      <c r="W676" s="164"/>
      <c r="X676" s="163"/>
      <c r="Y676" s="163"/>
      <c r="Z676" s="163"/>
      <c r="AA676" s="163"/>
      <c r="AB676" s="66"/>
      <c r="AC676" s="66"/>
      <c r="AD676" s="66"/>
      <c r="AE676" s="66"/>
      <c r="AF676" s="66"/>
      <c r="AG676" s="66"/>
      <c r="AH676" s="66"/>
      <c r="AI676" s="66"/>
      <c r="AJ676" s="66"/>
      <c r="AK676" s="66"/>
      <c r="AL676" s="66"/>
      <c r="AM676" s="66"/>
      <c r="AN676" s="66"/>
      <c r="AO676" s="66"/>
      <c r="AP676" s="66"/>
      <c r="AQ676" s="66"/>
      <c r="AR676" s="66"/>
      <c r="AS676" s="66"/>
      <c r="AT676" s="66"/>
      <c r="AU676" s="66"/>
      <c r="AV676" s="66"/>
      <c r="AW676" s="66"/>
      <c r="AX676" s="66"/>
      <c r="AY676" s="66"/>
      <c r="AZ676" s="66"/>
      <c r="BA676" s="66"/>
      <c r="BB676" s="66"/>
      <c r="BC676" s="66"/>
      <c r="BD676" s="66"/>
      <c r="BE676" s="66"/>
      <c r="BF676" s="66"/>
      <c r="BG676" s="66"/>
      <c r="BH676" s="66"/>
      <c r="BI676" s="66"/>
      <c r="BJ676" s="66"/>
      <c r="BK676" s="66"/>
      <c r="BL676" s="66"/>
      <c r="BM676" s="66"/>
      <c r="BN676" s="66"/>
      <c r="BO676" s="66"/>
      <c r="BP676" s="66"/>
      <c r="BQ676" s="66"/>
      <c r="BR676" s="66"/>
      <c r="BS676" s="66"/>
      <c r="BT676" s="66"/>
      <c r="BU676" s="66"/>
      <c r="BV676" s="66"/>
      <c r="BW676" s="66"/>
      <c r="BX676" s="66"/>
      <c r="BY676" s="66"/>
      <c r="BZ676" s="66"/>
      <c r="CA676" s="66"/>
      <c r="CB676" s="66"/>
      <c r="CC676" s="66"/>
      <c r="CD676" s="66"/>
      <c r="CE676" s="66"/>
      <c r="CF676" s="66"/>
      <c r="CG676" s="66"/>
      <c r="CH676" s="66"/>
      <c r="CI676" s="66"/>
      <c r="CJ676" s="66"/>
      <c r="CK676" s="66"/>
      <c r="CL676" s="66"/>
      <c r="CM676" s="66"/>
      <c r="CN676" s="66"/>
      <c r="CO676" s="66"/>
      <c r="CP676" s="66"/>
      <c r="CQ676" s="66"/>
      <c r="CR676" s="66"/>
      <c r="CS676" s="66"/>
      <c r="CT676" s="66"/>
      <c r="CU676" s="66"/>
      <c r="CV676" s="66"/>
      <c r="CW676" s="66"/>
      <c r="CX676" s="66"/>
      <c r="CY676" s="66"/>
      <c r="CZ676" s="66"/>
      <c r="DA676" s="66"/>
      <c r="DB676" s="66"/>
      <c r="DC676" s="66"/>
      <c r="DD676" s="66"/>
      <c r="DE676" s="66"/>
      <c r="DF676" s="66"/>
      <c r="DG676" s="66"/>
      <c r="DH676" s="66"/>
      <c r="DI676" s="66"/>
      <c r="DJ676" s="66"/>
      <c r="DK676" s="66"/>
      <c r="DL676" s="66"/>
      <c r="DM676" s="66"/>
      <c r="DN676" s="66"/>
      <c r="DO676" s="66"/>
      <c r="DP676" s="66"/>
      <c r="DQ676" s="66"/>
      <c r="DR676" s="66"/>
      <c r="DS676" s="66"/>
      <c r="DT676" s="66"/>
      <c r="DU676" s="66"/>
      <c r="DV676" s="66"/>
      <c r="DW676" s="66"/>
      <c r="DX676" s="66"/>
      <c r="DY676" s="66"/>
      <c r="DZ676" s="66"/>
      <c r="EA676" s="66"/>
      <c r="EB676" s="66"/>
      <c r="EC676" s="66"/>
      <c r="ED676" s="66"/>
      <c r="EE676" s="66"/>
      <c r="EF676" s="66"/>
      <c r="EG676" s="66"/>
      <c r="EH676" s="66"/>
      <c r="EI676" s="66"/>
      <c r="EJ676" s="66"/>
      <c r="EK676" s="66"/>
      <c r="EL676" s="66"/>
      <c r="EM676" s="66"/>
      <c r="EN676" s="66"/>
      <c r="EO676" s="66"/>
      <c r="EP676" s="66"/>
    </row>
    <row r="677">
      <c r="A677" s="66"/>
      <c r="B677" s="66"/>
      <c r="C677" s="66"/>
      <c r="D677" s="66"/>
      <c r="E677" s="66"/>
      <c r="F677" s="66"/>
      <c r="G677" s="159"/>
      <c r="H677" s="159"/>
      <c r="I677" s="66"/>
      <c r="J677" s="160"/>
      <c r="K677" s="161"/>
      <c r="L677" s="161"/>
      <c r="M677" s="162"/>
      <c r="N677" s="162"/>
      <c r="O677" s="161"/>
      <c r="P677" s="161"/>
      <c r="Q677" s="161"/>
      <c r="R677" s="161"/>
      <c r="S677" s="163"/>
      <c r="T677" s="163"/>
      <c r="U677" s="163"/>
      <c r="V677" s="163"/>
      <c r="W677" s="164"/>
      <c r="X677" s="163"/>
      <c r="Y677" s="163"/>
      <c r="Z677" s="163"/>
      <c r="AA677" s="163"/>
      <c r="AB677" s="66"/>
      <c r="AC677" s="66"/>
      <c r="AD677" s="66"/>
      <c r="AE677" s="66"/>
      <c r="AF677" s="66"/>
      <c r="AG677" s="66"/>
      <c r="AH677" s="66"/>
      <c r="AI677" s="66"/>
      <c r="AJ677" s="66"/>
      <c r="AK677" s="66"/>
      <c r="AL677" s="66"/>
      <c r="AM677" s="66"/>
      <c r="AN677" s="66"/>
      <c r="AO677" s="66"/>
      <c r="AP677" s="66"/>
      <c r="AQ677" s="66"/>
      <c r="AR677" s="66"/>
      <c r="AS677" s="66"/>
      <c r="AT677" s="66"/>
      <c r="AU677" s="66"/>
      <c r="AV677" s="66"/>
      <c r="AW677" s="66"/>
      <c r="AX677" s="66"/>
      <c r="AY677" s="66"/>
      <c r="AZ677" s="66"/>
      <c r="BA677" s="66"/>
      <c r="BB677" s="66"/>
      <c r="BC677" s="66"/>
      <c r="BD677" s="66"/>
      <c r="BE677" s="66"/>
      <c r="BF677" s="66"/>
      <c r="BG677" s="66"/>
      <c r="BH677" s="66"/>
      <c r="BI677" s="66"/>
      <c r="BJ677" s="66"/>
      <c r="BK677" s="66"/>
      <c r="BL677" s="66"/>
      <c r="BM677" s="66"/>
      <c r="BN677" s="66"/>
      <c r="BO677" s="66"/>
      <c r="BP677" s="66"/>
      <c r="BQ677" s="66"/>
      <c r="BR677" s="66"/>
      <c r="BS677" s="66"/>
      <c r="BT677" s="66"/>
      <c r="BU677" s="66"/>
      <c r="BV677" s="66"/>
      <c r="BW677" s="66"/>
      <c r="BX677" s="66"/>
      <c r="BY677" s="66"/>
      <c r="BZ677" s="66"/>
      <c r="CA677" s="66"/>
      <c r="CB677" s="66"/>
      <c r="CC677" s="66"/>
      <c r="CD677" s="66"/>
      <c r="CE677" s="66"/>
      <c r="CF677" s="66"/>
      <c r="CG677" s="66"/>
      <c r="CH677" s="66"/>
      <c r="CI677" s="66"/>
      <c r="CJ677" s="66"/>
      <c r="CK677" s="66"/>
      <c r="CL677" s="66"/>
      <c r="CM677" s="66"/>
      <c r="CN677" s="66"/>
      <c r="CO677" s="66"/>
      <c r="CP677" s="66"/>
      <c r="CQ677" s="66"/>
      <c r="CR677" s="66"/>
      <c r="CS677" s="66"/>
      <c r="CT677" s="66"/>
      <c r="CU677" s="66"/>
      <c r="CV677" s="66"/>
      <c r="CW677" s="66"/>
      <c r="CX677" s="66"/>
      <c r="CY677" s="66"/>
      <c r="CZ677" s="66"/>
      <c r="DA677" s="66"/>
      <c r="DB677" s="66"/>
      <c r="DC677" s="66"/>
      <c r="DD677" s="66"/>
      <c r="DE677" s="66"/>
      <c r="DF677" s="66"/>
      <c r="DG677" s="66"/>
      <c r="DH677" s="66"/>
      <c r="DI677" s="66"/>
      <c r="DJ677" s="66"/>
      <c r="DK677" s="66"/>
      <c r="DL677" s="66"/>
      <c r="DM677" s="66"/>
      <c r="DN677" s="66"/>
      <c r="DO677" s="66"/>
      <c r="DP677" s="66"/>
      <c r="DQ677" s="66"/>
      <c r="DR677" s="66"/>
      <c r="DS677" s="66"/>
      <c r="DT677" s="66"/>
      <c r="DU677" s="66"/>
      <c r="DV677" s="66"/>
      <c r="DW677" s="66"/>
      <c r="DX677" s="66"/>
      <c r="DY677" s="66"/>
      <c r="DZ677" s="66"/>
      <c r="EA677" s="66"/>
      <c r="EB677" s="66"/>
      <c r="EC677" s="66"/>
      <c r="ED677" s="66"/>
      <c r="EE677" s="66"/>
      <c r="EF677" s="66"/>
      <c r="EG677" s="66"/>
      <c r="EH677" s="66"/>
      <c r="EI677" s="66"/>
      <c r="EJ677" s="66"/>
      <c r="EK677" s="66"/>
      <c r="EL677" s="66"/>
      <c r="EM677" s="66"/>
      <c r="EN677" s="66"/>
      <c r="EO677" s="66"/>
      <c r="EP677" s="66"/>
    </row>
    <row r="678">
      <c r="A678" s="66"/>
      <c r="B678" s="66"/>
      <c r="C678" s="66"/>
      <c r="D678" s="66"/>
      <c r="E678" s="66"/>
      <c r="F678" s="66"/>
      <c r="G678" s="159"/>
      <c r="H678" s="159"/>
      <c r="I678" s="66"/>
      <c r="J678" s="160"/>
      <c r="K678" s="161"/>
      <c r="L678" s="161"/>
      <c r="M678" s="162"/>
      <c r="N678" s="162"/>
      <c r="O678" s="161"/>
      <c r="P678" s="161"/>
      <c r="Q678" s="161"/>
      <c r="R678" s="161"/>
      <c r="S678" s="163"/>
      <c r="T678" s="163"/>
      <c r="U678" s="163"/>
      <c r="V678" s="163"/>
      <c r="W678" s="164"/>
      <c r="X678" s="163"/>
      <c r="Y678" s="163"/>
      <c r="Z678" s="163"/>
      <c r="AA678" s="163"/>
      <c r="AB678" s="66"/>
      <c r="AC678" s="66"/>
      <c r="AD678" s="66"/>
      <c r="AE678" s="66"/>
      <c r="AF678" s="66"/>
      <c r="AG678" s="66"/>
      <c r="AH678" s="66"/>
      <c r="AI678" s="66"/>
      <c r="AJ678" s="66"/>
      <c r="AK678" s="66"/>
      <c r="AL678" s="66"/>
      <c r="AM678" s="66"/>
      <c r="AN678" s="66"/>
      <c r="AO678" s="66"/>
      <c r="AP678" s="66"/>
      <c r="AQ678" s="66"/>
      <c r="AR678" s="66"/>
      <c r="AS678" s="66"/>
      <c r="AT678" s="66"/>
      <c r="AU678" s="66"/>
      <c r="AV678" s="66"/>
      <c r="AW678" s="66"/>
      <c r="AX678" s="66"/>
      <c r="AY678" s="66"/>
      <c r="AZ678" s="66"/>
      <c r="BA678" s="66"/>
      <c r="BB678" s="66"/>
      <c r="BC678" s="66"/>
      <c r="BD678" s="66"/>
      <c r="BE678" s="66"/>
      <c r="BF678" s="66"/>
      <c r="BG678" s="66"/>
      <c r="BH678" s="66"/>
      <c r="BI678" s="66"/>
      <c r="BJ678" s="66"/>
      <c r="BK678" s="66"/>
      <c r="BL678" s="66"/>
      <c r="BM678" s="66"/>
      <c r="BN678" s="66"/>
      <c r="BO678" s="66"/>
      <c r="BP678" s="66"/>
      <c r="BQ678" s="66"/>
      <c r="BR678" s="66"/>
      <c r="BS678" s="66"/>
      <c r="BT678" s="66"/>
      <c r="BU678" s="66"/>
      <c r="BV678" s="66"/>
      <c r="BW678" s="66"/>
      <c r="BX678" s="66"/>
      <c r="BY678" s="66"/>
      <c r="BZ678" s="66"/>
      <c r="CA678" s="66"/>
      <c r="CB678" s="66"/>
      <c r="CC678" s="66"/>
      <c r="CD678" s="66"/>
      <c r="CE678" s="66"/>
      <c r="CF678" s="66"/>
      <c r="CG678" s="66"/>
      <c r="CH678" s="66"/>
      <c r="CI678" s="66"/>
      <c r="CJ678" s="66"/>
      <c r="CK678" s="66"/>
      <c r="CL678" s="66"/>
      <c r="CM678" s="66"/>
      <c r="CN678" s="66"/>
      <c r="CO678" s="66"/>
      <c r="CP678" s="66"/>
      <c r="CQ678" s="66"/>
      <c r="CR678" s="66"/>
      <c r="CS678" s="66"/>
      <c r="CT678" s="66"/>
      <c r="CU678" s="66"/>
      <c r="CV678" s="66"/>
      <c r="CW678" s="66"/>
      <c r="CX678" s="66"/>
      <c r="CY678" s="66"/>
      <c r="CZ678" s="66"/>
      <c r="DA678" s="66"/>
      <c r="DB678" s="66"/>
      <c r="DC678" s="66"/>
      <c r="DD678" s="66"/>
      <c r="DE678" s="66"/>
      <c r="DF678" s="66"/>
      <c r="DG678" s="66"/>
      <c r="DH678" s="66"/>
      <c r="DI678" s="66"/>
      <c r="DJ678" s="66"/>
      <c r="DK678" s="66"/>
      <c r="DL678" s="66"/>
      <c r="DM678" s="66"/>
      <c r="DN678" s="66"/>
      <c r="DO678" s="66"/>
      <c r="DP678" s="66"/>
      <c r="DQ678" s="66"/>
      <c r="DR678" s="66"/>
      <c r="DS678" s="66"/>
      <c r="DT678" s="66"/>
      <c r="DU678" s="66"/>
      <c r="DV678" s="66"/>
      <c r="DW678" s="66"/>
      <c r="DX678" s="66"/>
      <c r="DY678" s="66"/>
      <c r="DZ678" s="66"/>
      <c r="EA678" s="66"/>
      <c r="EB678" s="66"/>
      <c r="EC678" s="66"/>
      <c r="ED678" s="66"/>
      <c r="EE678" s="66"/>
      <c r="EF678" s="66"/>
      <c r="EG678" s="66"/>
      <c r="EH678" s="66"/>
      <c r="EI678" s="66"/>
      <c r="EJ678" s="66"/>
      <c r="EK678" s="66"/>
      <c r="EL678" s="66"/>
      <c r="EM678" s="66"/>
      <c r="EN678" s="66"/>
      <c r="EO678" s="66"/>
      <c r="EP678" s="66"/>
    </row>
    <row r="679">
      <c r="A679" s="66"/>
      <c r="B679" s="66"/>
      <c r="C679" s="66"/>
      <c r="D679" s="66"/>
      <c r="E679" s="66"/>
      <c r="F679" s="66"/>
      <c r="G679" s="159"/>
      <c r="H679" s="159"/>
      <c r="I679" s="66"/>
      <c r="J679" s="160"/>
      <c r="K679" s="161"/>
      <c r="L679" s="161"/>
      <c r="M679" s="162"/>
      <c r="N679" s="162"/>
      <c r="O679" s="161"/>
      <c r="P679" s="161"/>
      <c r="Q679" s="161"/>
      <c r="R679" s="161"/>
      <c r="S679" s="163"/>
      <c r="T679" s="163"/>
      <c r="U679" s="163"/>
      <c r="V679" s="163"/>
      <c r="W679" s="164"/>
      <c r="X679" s="163"/>
      <c r="Y679" s="163"/>
      <c r="Z679" s="163"/>
      <c r="AA679" s="163"/>
      <c r="AB679" s="66"/>
      <c r="AC679" s="66"/>
      <c r="AD679" s="66"/>
      <c r="AE679" s="66"/>
      <c r="AF679" s="66"/>
      <c r="AG679" s="66"/>
      <c r="AH679" s="66"/>
      <c r="AI679" s="66"/>
      <c r="AJ679" s="66"/>
      <c r="AK679" s="66"/>
      <c r="AL679" s="66"/>
      <c r="AM679" s="66"/>
      <c r="AN679" s="66"/>
      <c r="AO679" s="66"/>
      <c r="AP679" s="66"/>
      <c r="AQ679" s="66"/>
      <c r="AR679" s="66"/>
      <c r="AS679" s="66"/>
      <c r="AT679" s="66"/>
      <c r="AU679" s="66"/>
      <c r="AV679" s="66"/>
      <c r="AW679" s="66"/>
      <c r="AX679" s="66"/>
      <c r="AY679" s="66"/>
      <c r="AZ679" s="66"/>
      <c r="BA679" s="66"/>
      <c r="BB679" s="66"/>
      <c r="BC679" s="66"/>
      <c r="BD679" s="66"/>
      <c r="BE679" s="66"/>
      <c r="BF679" s="66"/>
      <c r="BG679" s="66"/>
      <c r="BH679" s="66"/>
      <c r="BI679" s="66"/>
      <c r="BJ679" s="66"/>
      <c r="BK679" s="66"/>
      <c r="BL679" s="66"/>
      <c r="BM679" s="66"/>
      <c r="BN679" s="66"/>
      <c r="BO679" s="66"/>
      <c r="BP679" s="66"/>
      <c r="BQ679" s="66"/>
      <c r="BR679" s="66"/>
      <c r="BS679" s="66"/>
      <c r="BT679" s="66"/>
      <c r="BU679" s="66"/>
      <c r="BV679" s="66"/>
      <c r="BW679" s="66"/>
      <c r="BX679" s="66"/>
      <c r="BY679" s="66"/>
      <c r="BZ679" s="66"/>
      <c r="CA679" s="66"/>
      <c r="CB679" s="66"/>
      <c r="CC679" s="66"/>
      <c r="CD679" s="66"/>
      <c r="CE679" s="66"/>
      <c r="CF679" s="66"/>
      <c r="CG679" s="66"/>
      <c r="CH679" s="66"/>
      <c r="CI679" s="66"/>
      <c r="CJ679" s="66"/>
      <c r="CK679" s="66"/>
      <c r="CL679" s="66"/>
      <c r="CM679" s="66"/>
      <c r="CN679" s="66"/>
      <c r="CO679" s="66"/>
      <c r="CP679" s="66"/>
      <c r="CQ679" s="66"/>
      <c r="CR679" s="66"/>
      <c r="CS679" s="66"/>
      <c r="CT679" s="66"/>
      <c r="CU679" s="66"/>
      <c r="CV679" s="66"/>
      <c r="CW679" s="66"/>
      <c r="CX679" s="66"/>
      <c r="CY679" s="66"/>
      <c r="CZ679" s="66"/>
      <c r="DA679" s="66"/>
      <c r="DB679" s="66"/>
      <c r="DC679" s="66"/>
      <c r="DD679" s="66"/>
      <c r="DE679" s="66"/>
      <c r="DF679" s="66"/>
      <c r="DG679" s="66"/>
      <c r="DH679" s="66"/>
      <c r="DI679" s="66"/>
      <c r="DJ679" s="66"/>
      <c r="DK679" s="66"/>
      <c r="DL679" s="66"/>
      <c r="DM679" s="66"/>
      <c r="DN679" s="66"/>
      <c r="DO679" s="66"/>
      <c r="DP679" s="66"/>
      <c r="DQ679" s="66"/>
      <c r="DR679" s="66"/>
      <c r="DS679" s="66"/>
      <c r="DT679" s="66"/>
      <c r="DU679" s="66"/>
      <c r="DV679" s="66"/>
      <c r="DW679" s="66"/>
      <c r="DX679" s="66"/>
      <c r="DY679" s="66"/>
      <c r="DZ679" s="66"/>
      <c r="EA679" s="66"/>
      <c r="EB679" s="66"/>
      <c r="EC679" s="66"/>
      <c r="ED679" s="66"/>
      <c r="EE679" s="66"/>
      <c r="EF679" s="66"/>
      <c r="EG679" s="66"/>
      <c r="EH679" s="66"/>
      <c r="EI679" s="66"/>
      <c r="EJ679" s="66"/>
      <c r="EK679" s="66"/>
      <c r="EL679" s="66"/>
      <c r="EM679" s="66"/>
      <c r="EN679" s="66"/>
      <c r="EO679" s="66"/>
      <c r="EP679" s="66"/>
    </row>
    <row r="680">
      <c r="A680" s="66"/>
      <c r="B680" s="66"/>
      <c r="C680" s="66"/>
      <c r="D680" s="66"/>
      <c r="E680" s="66"/>
      <c r="F680" s="66"/>
      <c r="G680" s="159"/>
      <c r="H680" s="159"/>
      <c r="I680" s="66"/>
      <c r="J680" s="160"/>
      <c r="K680" s="161"/>
      <c r="L680" s="161"/>
      <c r="M680" s="162"/>
      <c r="N680" s="162"/>
      <c r="O680" s="161"/>
      <c r="P680" s="161"/>
      <c r="Q680" s="161"/>
      <c r="R680" s="161"/>
      <c r="S680" s="163"/>
      <c r="T680" s="163"/>
      <c r="U680" s="163"/>
      <c r="V680" s="163"/>
      <c r="W680" s="164"/>
      <c r="X680" s="163"/>
      <c r="Y680" s="163"/>
      <c r="Z680" s="163"/>
      <c r="AA680" s="163"/>
      <c r="AB680" s="66"/>
      <c r="AC680" s="66"/>
      <c r="AD680" s="66"/>
      <c r="AE680" s="66"/>
      <c r="AF680" s="66"/>
      <c r="AG680" s="66"/>
      <c r="AH680" s="66"/>
      <c r="AI680" s="66"/>
      <c r="AJ680" s="66"/>
      <c r="AK680" s="66"/>
      <c r="AL680" s="66"/>
      <c r="AM680" s="66"/>
      <c r="AN680" s="66"/>
      <c r="AO680" s="66"/>
      <c r="AP680" s="66"/>
      <c r="AQ680" s="66"/>
      <c r="AR680" s="66"/>
      <c r="AS680" s="66"/>
      <c r="AT680" s="66"/>
      <c r="AU680" s="66"/>
      <c r="AV680" s="66"/>
      <c r="AW680" s="66"/>
      <c r="AX680" s="66"/>
      <c r="AY680" s="66"/>
      <c r="AZ680" s="66"/>
      <c r="BA680" s="66"/>
      <c r="BB680" s="66"/>
      <c r="BC680" s="66"/>
      <c r="BD680" s="66"/>
      <c r="BE680" s="66"/>
      <c r="BF680" s="66"/>
      <c r="BG680" s="66"/>
      <c r="BH680" s="66"/>
      <c r="BI680" s="66"/>
      <c r="BJ680" s="66"/>
      <c r="BK680" s="66"/>
      <c r="BL680" s="66"/>
      <c r="BM680" s="66"/>
      <c r="BN680" s="66"/>
      <c r="BO680" s="66"/>
      <c r="BP680" s="66"/>
      <c r="BQ680" s="66"/>
      <c r="BR680" s="66"/>
      <c r="BS680" s="66"/>
      <c r="BT680" s="66"/>
      <c r="BU680" s="66"/>
      <c r="BV680" s="66"/>
      <c r="BW680" s="66"/>
      <c r="BX680" s="66"/>
      <c r="BY680" s="66"/>
      <c r="BZ680" s="66"/>
      <c r="CA680" s="66"/>
      <c r="CB680" s="66"/>
      <c r="CC680" s="66"/>
      <c r="CD680" s="66"/>
      <c r="CE680" s="66"/>
      <c r="CF680" s="66"/>
      <c r="CG680" s="66"/>
      <c r="CH680" s="66"/>
      <c r="CI680" s="66"/>
      <c r="CJ680" s="66"/>
      <c r="CK680" s="66"/>
      <c r="CL680" s="66"/>
      <c r="CM680" s="66"/>
      <c r="CN680" s="66"/>
      <c r="CO680" s="66"/>
      <c r="CP680" s="66"/>
      <c r="CQ680" s="66"/>
      <c r="CR680" s="66"/>
      <c r="CS680" s="66"/>
      <c r="CT680" s="66"/>
      <c r="CU680" s="66"/>
      <c r="CV680" s="66"/>
      <c r="CW680" s="66"/>
      <c r="CX680" s="66"/>
      <c r="CY680" s="66"/>
      <c r="CZ680" s="66"/>
      <c r="DA680" s="66"/>
      <c r="DB680" s="66"/>
      <c r="DC680" s="66"/>
      <c r="DD680" s="66"/>
      <c r="DE680" s="66"/>
      <c r="DF680" s="66"/>
      <c r="DG680" s="66"/>
      <c r="DH680" s="66"/>
      <c r="DI680" s="66"/>
      <c r="DJ680" s="66"/>
      <c r="DK680" s="66"/>
      <c r="DL680" s="66"/>
      <c r="DM680" s="66"/>
      <c r="DN680" s="66"/>
      <c r="DO680" s="66"/>
      <c r="DP680" s="66"/>
      <c r="DQ680" s="66"/>
      <c r="DR680" s="66"/>
      <c r="DS680" s="66"/>
      <c r="DT680" s="66"/>
      <c r="DU680" s="66"/>
      <c r="DV680" s="66"/>
      <c r="DW680" s="66"/>
      <c r="DX680" s="66"/>
      <c r="DY680" s="66"/>
      <c r="DZ680" s="66"/>
      <c r="EA680" s="66"/>
      <c r="EB680" s="66"/>
      <c r="EC680" s="66"/>
      <c r="ED680" s="66"/>
      <c r="EE680" s="66"/>
      <c r="EF680" s="66"/>
      <c r="EG680" s="66"/>
      <c r="EH680" s="66"/>
      <c r="EI680" s="66"/>
      <c r="EJ680" s="66"/>
      <c r="EK680" s="66"/>
      <c r="EL680" s="66"/>
      <c r="EM680" s="66"/>
      <c r="EN680" s="66"/>
      <c r="EO680" s="66"/>
      <c r="EP680" s="66"/>
    </row>
    <row r="681">
      <c r="A681" s="66"/>
      <c r="B681" s="66"/>
      <c r="C681" s="66"/>
      <c r="D681" s="66"/>
      <c r="E681" s="66"/>
      <c r="F681" s="66"/>
      <c r="G681" s="159"/>
      <c r="H681" s="159"/>
      <c r="I681" s="66"/>
      <c r="J681" s="160"/>
      <c r="K681" s="161"/>
      <c r="L681" s="161"/>
      <c r="M681" s="162"/>
      <c r="N681" s="162"/>
      <c r="O681" s="161"/>
      <c r="P681" s="161"/>
      <c r="Q681" s="161"/>
      <c r="R681" s="161"/>
      <c r="S681" s="163"/>
      <c r="T681" s="163"/>
      <c r="U681" s="163"/>
      <c r="V681" s="163"/>
      <c r="W681" s="164"/>
      <c r="X681" s="163"/>
      <c r="Y681" s="163"/>
      <c r="Z681" s="163"/>
      <c r="AA681" s="163"/>
      <c r="AB681" s="66"/>
      <c r="AC681" s="66"/>
      <c r="AD681" s="66"/>
      <c r="AE681" s="66"/>
      <c r="AF681" s="66"/>
      <c r="AG681" s="66"/>
      <c r="AH681" s="66"/>
      <c r="AI681" s="66"/>
      <c r="AJ681" s="66"/>
      <c r="AK681" s="66"/>
      <c r="AL681" s="66"/>
      <c r="AM681" s="66"/>
      <c r="AN681" s="66"/>
      <c r="AO681" s="66"/>
      <c r="AP681" s="66"/>
      <c r="AQ681" s="66"/>
      <c r="AR681" s="66"/>
      <c r="AS681" s="66"/>
      <c r="AT681" s="66"/>
      <c r="AU681" s="66"/>
      <c r="AV681" s="66"/>
      <c r="AW681" s="66"/>
      <c r="AX681" s="66"/>
      <c r="AY681" s="66"/>
      <c r="AZ681" s="66"/>
      <c r="BA681" s="66"/>
      <c r="BB681" s="66"/>
      <c r="BC681" s="66"/>
      <c r="BD681" s="66"/>
      <c r="BE681" s="66"/>
      <c r="BF681" s="66"/>
      <c r="BG681" s="66"/>
      <c r="BH681" s="66"/>
      <c r="BI681" s="66"/>
      <c r="BJ681" s="66"/>
      <c r="BK681" s="66"/>
      <c r="BL681" s="66"/>
      <c r="BM681" s="66"/>
      <c r="BN681" s="66"/>
      <c r="BO681" s="66"/>
      <c r="BP681" s="66"/>
      <c r="BQ681" s="66"/>
      <c r="BR681" s="66"/>
      <c r="BS681" s="66"/>
      <c r="BT681" s="66"/>
      <c r="BU681" s="66"/>
      <c r="BV681" s="66"/>
      <c r="BW681" s="66"/>
      <c r="BX681" s="66"/>
      <c r="BY681" s="66"/>
      <c r="BZ681" s="66"/>
      <c r="CA681" s="66"/>
      <c r="CB681" s="66"/>
      <c r="CC681" s="66"/>
      <c r="CD681" s="66"/>
      <c r="CE681" s="66"/>
      <c r="CF681" s="66"/>
      <c r="CG681" s="66"/>
      <c r="CH681" s="66"/>
      <c r="CI681" s="66"/>
      <c r="CJ681" s="66"/>
      <c r="CK681" s="66"/>
      <c r="CL681" s="66"/>
      <c r="CM681" s="66"/>
      <c r="CN681" s="66"/>
      <c r="CO681" s="66"/>
      <c r="CP681" s="66"/>
      <c r="CQ681" s="66"/>
      <c r="CR681" s="66"/>
      <c r="CS681" s="66"/>
      <c r="CT681" s="66"/>
      <c r="CU681" s="66"/>
      <c r="CV681" s="66"/>
      <c r="CW681" s="66"/>
      <c r="CX681" s="66"/>
      <c r="CY681" s="66"/>
      <c r="CZ681" s="66"/>
      <c r="DA681" s="66"/>
      <c r="DB681" s="66"/>
      <c r="DC681" s="66"/>
      <c r="DD681" s="66"/>
      <c r="DE681" s="66"/>
      <c r="DF681" s="66"/>
      <c r="DG681" s="66"/>
      <c r="DH681" s="66"/>
      <c r="DI681" s="66"/>
      <c r="DJ681" s="66"/>
      <c r="DK681" s="66"/>
      <c r="DL681" s="66"/>
      <c r="DM681" s="66"/>
      <c r="DN681" s="66"/>
      <c r="DO681" s="66"/>
      <c r="DP681" s="66"/>
      <c r="DQ681" s="66"/>
      <c r="DR681" s="66"/>
      <c r="DS681" s="66"/>
      <c r="DT681" s="66"/>
      <c r="DU681" s="66"/>
      <c r="DV681" s="66"/>
      <c r="DW681" s="66"/>
      <c r="DX681" s="66"/>
      <c r="DY681" s="66"/>
      <c r="DZ681" s="66"/>
      <c r="EA681" s="66"/>
      <c r="EB681" s="66"/>
      <c r="EC681" s="66"/>
      <c r="ED681" s="66"/>
      <c r="EE681" s="66"/>
      <c r="EF681" s="66"/>
      <c r="EG681" s="66"/>
      <c r="EH681" s="66"/>
      <c r="EI681" s="66"/>
      <c r="EJ681" s="66"/>
      <c r="EK681" s="66"/>
      <c r="EL681" s="66"/>
      <c r="EM681" s="66"/>
      <c r="EN681" s="66"/>
      <c r="EO681" s="66"/>
      <c r="EP681" s="66"/>
    </row>
    <row r="682">
      <c r="A682" s="66"/>
      <c r="B682" s="66"/>
      <c r="C682" s="66"/>
      <c r="D682" s="66"/>
      <c r="E682" s="66"/>
      <c r="F682" s="66"/>
      <c r="G682" s="159"/>
      <c r="H682" s="159"/>
      <c r="I682" s="66"/>
      <c r="J682" s="160"/>
      <c r="K682" s="161"/>
      <c r="L682" s="161"/>
      <c r="M682" s="162"/>
      <c r="N682" s="162"/>
      <c r="O682" s="161"/>
      <c r="P682" s="161"/>
      <c r="Q682" s="161"/>
      <c r="R682" s="161"/>
      <c r="S682" s="163"/>
      <c r="T682" s="163"/>
      <c r="U682" s="163"/>
      <c r="V682" s="163"/>
      <c r="W682" s="164"/>
      <c r="X682" s="163"/>
      <c r="Y682" s="163"/>
      <c r="Z682" s="163"/>
      <c r="AA682" s="163"/>
      <c r="AB682" s="66"/>
      <c r="AC682" s="66"/>
      <c r="AD682" s="66"/>
      <c r="AE682" s="66"/>
      <c r="AF682" s="66"/>
      <c r="AG682" s="66"/>
      <c r="AH682" s="66"/>
      <c r="AI682" s="66"/>
      <c r="AJ682" s="66"/>
      <c r="AK682" s="66"/>
      <c r="AL682" s="66"/>
      <c r="AM682" s="66"/>
      <c r="AN682" s="66"/>
      <c r="AO682" s="66"/>
      <c r="AP682" s="66"/>
      <c r="AQ682" s="66"/>
      <c r="AR682" s="66"/>
      <c r="AS682" s="66"/>
      <c r="AT682" s="66"/>
      <c r="AU682" s="66"/>
      <c r="AV682" s="66"/>
      <c r="AW682" s="66"/>
      <c r="AX682" s="66"/>
      <c r="AY682" s="66"/>
      <c r="AZ682" s="66"/>
      <c r="BA682" s="66"/>
      <c r="BB682" s="66"/>
      <c r="BC682" s="66"/>
      <c r="BD682" s="66"/>
      <c r="BE682" s="66"/>
      <c r="BF682" s="66"/>
      <c r="BG682" s="66"/>
      <c r="BH682" s="66"/>
      <c r="BI682" s="66"/>
      <c r="BJ682" s="66"/>
      <c r="BK682" s="66"/>
      <c r="BL682" s="66"/>
      <c r="BM682" s="66"/>
      <c r="BN682" s="66"/>
      <c r="BO682" s="66"/>
      <c r="BP682" s="66"/>
      <c r="BQ682" s="66"/>
      <c r="BR682" s="66"/>
      <c r="BS682" s="66"/>
      <c r="BT682" s="66"/>
      <c r="BU682" s="66"/>
      <c r="BV682" s="66"/>
      <c r="BW682" s="66"/>
      <c r="BX682" s="66"/>
      <c r="BY682" s="66"/>
      <c r="BZ682" s="66"/>
      <c r="CA682" s="66"/>
      <c r="CB682" s="66"/>
      <c r="CC682" s="66"/>
      <c r="CD682" s="66"/>
      <c r="CE682" s="66"/>
      <c r="CF682" s="66"/>
      <c r="CG682" s="66"/>
      <c r="CH682" s="66"/>
      <c r="CI682" s="66"/>
      <c r="CJ682" s="66"/>
      <c r="CK682" s="66"/>
      <c r="CL682" s="66"/>
      <c r="CM682" s="66"/>
      <c r="CN682" s="66"/>
      <c r="CO682" s="66"/>
      <c r="CP682" s="66"/>
      <c r="CQ682" s="66"/>
      <c r="CR682" s="66"/>
      <c r="CS682" s="66"/>
      <c r="CT682" s="66"/>
      <c r="CU682" s="66"/>
      <c r="CV682" s="66"/>
      <c r="CW682" s="66"/>
      <c r="CX682" s="66"/>
      <c r="CY682" s="66"/>
      <c r="CZ682" s="66"/>
      <c r="DA682" s="66"/>
      <c r="DB682" s="66"/>
      <c r="DC682" s="66"/>
      <c r="DD682" s="66"/>
      <c r="DE682" s="66"/>
      <c r="DF682" s="66"/>
      <c r="DG682" s="66"/>
      <c r="DH682" s="66"/>
      <c r="DI682" s="66"/>
      <c r="DJ682" s="66"/>
      <c r="DK682" s="66"/>
      <c r="DL682" s="66"/>
      <c r="DM682" s="66"/>
      <c r="DN682" s="66"/>
      <c r="DO682" s="66"/>
      <c r="DP682" s="66"/>
      <c r="DQ682" s="66"/>
      <c r="DR682" s="66"/>
      <c r="DS682" s="66"/>
      <c r="DT682" s="66"/>
      <c r="DU682" s="66"/>
      <c r="DV682" s="66"/>
      <c r="DW682" s="66"/>
      <c r="DX682" s="66"/>
      <c r="DY682" s="66"/>
      <c r="DZ682" s="66"/>
      <c r="EA682" s="66"/>
      <c r="EB682" s="66"/>
      <c r="EC682" s="66"/>
      <c r="ED682" s="66"/>
      <c r="EE682" s="66"/>
      <c r="EF682" s="66"/>
      <c r="EG682" s="66"/>
      <c r="EH682" s="66"/>
      <c r="EI682" s="66"/>
      <c r="EJ682" s="66"/>
      <c r="EK682" s="66"/>
      <c r="EL682" s="66"/>
      <c r="EM682" s="66"/>
      <c r="EN682" s="66"/>
      <c r="EO682" s="66"/>
      <c r="EP682" s="66"/>
    </row>
    <row r="683">
      <c r="A683" s="66"/>
      <c r="B683" s="66"/>
      <c r="C683" s="66"/>
      <c r="D683" s="66"/>
      <c r="E683" s="66"/>
      <c r="F683" s="66"/>
      <c r="G683" s="159"/>
      <c r="H683" s="159"/>
      <c r="I683" s="66"/>
      <c r="J683" s="160"/>
      <c r="K683" s="161"/>
      <c r="L683" s="161"/>
      <c r="M683" s="162"/>
      <c r="N683" s="162"/>
      <c r="O683" s="161"/>
      <c r="P683" s="161"/>
      <c r="Q683" s="161"/>
      <c r="R683" s="161"/>
      <c r="S683" s="163"/>
      <c r="T683" s="163"/>
      <c r="U683" s="163"/>
      <c r="V683" s="163"/>
      <c r="W683" s="164"/>
      <c r="X683" s="163"/>
      <c r="Y683" s="163"/>
      <c r="Z683" s="163"/>
      <c r="AA683" s="163"/>
      <c r="AB683" s="66"/>
      <c r="AC683" s="66"/>
      <c r="AD683" s="66"/>
      <c r="AE683" s="66"/>
      <c r="AF683" s="66"/>
      <c r="AG683" s="66"/>
      <c r="AH683" s="66"/>
      <c r="AI683" s="66"/>
      <c r="AJ683" s="66"/>
      <c r="AK683" s="66"/>
      <c r="AL683" s="66"/>
      <c r="AM683" s="66"/>
      <c r="AN683" s="66"/>
      <c r="AO683" s="66"/>
      <c r="AP683" s="66"/>
      <c r="AQ683" s="66"/>
      <c r="AR683" s="66"/>
      <c r="AS683" s="66"/>
      <c r="AT683" s="66"/>
      <c r="AU683" s="66"/>
      <c r="AV683" s="66"/>
      <c r="AW683" s="66"/>
      <c r="AX683" s="66"/>
      <c r="AY683" s="66"/>
      <c r="AZ683" s="66"/>
      <c r="BA683" s="66"/>
      <c r="BB683" s="66"/>
      <c r="BC683" s="66"/>
      <c r="BD683" s="66"/>
      <c r="BE683" s="66"/>
      <c r="BF683" s="66"/>
      <c r="BG683" s="66"/>
      <c r="BH683" s="66"/>
      <c r="BI683" s="66"/>
      <c r="BJ683" s="66"/>
      <c r="BK683" s="66"/>
      <c r="BL683" s="66"/>
      <c r="BM683" s="66"/>
      <c r="BN683" s="66"/>
      <c r="BO683" s="66"/>
      <c r="BP683" s="66"/>
      <c r="BQ683" s="66"/>
      <c r="BR683" s="66"/>
      <c r="BS683" s="66"/>
      <c r="BT683" s="66"/>
      <c r="BU683" s="66"/>
      <c r="BV683" s="66"/>
      <c r="BW683" s="66"/>
      <c r="BX683" s="66"/>
      <c r="BY683" s="66"/>
      <c r="BZ683" s="66"/>
      <c r="CA683" s="66"/>
      <c r="CB683" s="66"/>
      <c r="CC683" s="66"/>
      <c r="CD683" s="66"/>
      <c r="CE683" s="66"/>
      <c r="CF683" s="66"/>
      <c r="CG683" s="66"/>
      <c r="CH683" s="66"/>
      <c r="CI683" s="66"/>
      <c r="CJ683" s="66"/>
      <c r="CK683" s="66"/>
      <c r="CL683" s="66"/>
      <c r="CM683" s="66"/>
      <c r="CN683" s="66"/>
      <c r="CO683" s="66"/>
      <c r="CP683" s="66"/>
      <c r="CQ683" s="66"/>
      <c r="CR683" s="66"/>
      <c r="CS683" s="66"/>
      <c r="CT683" s="66"/>
      <c r="CU683" s="66"/>
      <c r="CV683" s="66"/>
      <c r="CW683" s="66"/>
      <c r="CX683" s="66"/>
      <c r="CY683" s="66"/>
      <c r="CZ683" s="66"/>
      <c r="DA683" s="66"/>
      <c r="DB683" s="66"/>
      <c r="DC683" s="66"/>
      <c r="DD683" s="66"/>
      <c r="DE683" s="66"/>
      <c r="DF683" s="66"/>
      <c r="DG683" s="66"/>
      <c r="DH683" s="66"/>
      <c r="DI683" s="66"/>
      <c r="DJ683" s="66"/>
      <c r="DK683" s="66"/>
      <c r="DL683" s="66"/>
      <c r="DM683" s="66"/>
      <c r="DN683" s="66"/>
      <c r="DO683" s="66"/>
      <c r="DP683" s="66"/>
      <c r="DQ683" s="66"/>
      <c r="DR683" s="66"/>
      <c r="DS683" s="66"/>
      <c r="DT683" s="66"/>
      <c r="DU683" s="66"/>
      <c r="DV683" s="66"/>
      <c r="DW683" s="66"/>
      <c r="DX683" s="66"/>
      <c r="DY683" s="66"/>
      <c r="DZ683" s="66"/>
      <c r="EA683" s="66"/>
      <c r="EB683" s="66"/>
      <c r="EC683" s="66"/>
      <c r="ED683" s="66"/>
      <c r="EE683" s="66"/>
      <c r="EF683" s="66"/>
      <c r="EG683" s="66"/>
      <c r="EH683" s="66"/>
      <c r="EI683" s="66"/>
      <c r="EJ683" s="66"/>
      <c r="EK683" s="66"/>
      <c r="EL683" s="66"/>
      <c r="EM683" s="66"/>
      <c r="EN683" s="66"/>
      <c r="EO683" s="66"/>
      <c r="EP683" s="66"/>
    </row>
    <row r="684">
      <c r="A684" s="66"/>
      <c r="B684" s="66"/>
      <c r="C684" s="66"/>
      <c r="D684" s="66"/>
      <c r="E684" s="66"/>
      <c r="F684" s="66"/>
      <c r="G684" s="159"/>
      <c r="H684" s="159"/>
      <c r="I684" s="66"/>
      <c r="J684" s="160"/>
      <c r="K684" s="161"/>
      <c r="L684" s="161"/>
      <c r="M684" s="162"/>
      <c r="N684" s="162"/>
      <c r="O684" s="161"/>
      <c r="P684" s="161"/>
      <c r="Q684" s="161"/>
      <c r="R684" s="161"/>
      <c r="S684" s="163"/>
      <c r="T684" s="163"/>
      <c r="U684" s="163"/>
      <c r="V684" s="163"/>
      <c r="W684" s="164"/>
      <c r="X684" s="163"/>
      <c r="Y684" s="163"/>
      <c r="Z684" s="163"/>
      <c r="AA684" s="163"/>
      <c r="AB684" s="66"/>
      <c r="AC684" s="66"/>
      <c r="AD684" s="66"/>
      <c r="AE684" s="66"/>
      <c r="AF684" s="66"/>
      <c r="AG684" s="66"/>
      <c r="AH684" s="66"/>
      <c r="AI684" s="66"/>
      <c r="AJ684" s="66"/>
      <c r="AK684" s="66"/>
      <c r="AL684" s="66"/>
      <c r="AM684" s="66"/>
      <c r="AN684" s="66"/>
      <c r="AO684" s="66"/>
      <c r="AP684" s="66"/>
      <c r="AQ684" s="66"/>
      <c r="AR684" s="66"/>
      <c r="AS684" s="66"/>
      <c r="AT684" s="66"/>
      <c r="AU684" s="66"/>
      <c r="AV684" s="66"/>
      <c r="AW684" s="66"/>
      <c r="AX684" s="66"/>
      <c r="AY684" s="66"/>
      <c r="AZ684" s="66"/>
      <c r="BA684" s="66"/>
      <c r="BB684" s="66"/>
      <c r="BC684" s="66"/>
      <c r="BD684" s="66"/>
      <c r="BE684" s="66"/>
      <c r="BF684" s="66"/>
      <c r="BG684" s="66"/>
      <c r="BH684" s="66"/>
      <c r="BI684" s="66"/>
      <c r="BJ684" s="66"/>
      <c r="BK684" s="66"/>
      <c r="BL684" s="66"/>
      <c r="BM684" s="66"/>
      <c r="BN684" s="66"/>
      <c r="BO684" s="66"/>
      <c r="BP684" s="66"/>
      <c r="BQ684" s="66"/>
      <c r="BR684" s="66"/>
      <c r="BS684" s="66"/>
      <c r="BT684" s="66"/>
      <c r="BU684" s="66"/>
      <c r="BV684" s="66"/>
      <c r="BW684" s="66"/>
      <c r="BX684" s="66"/>
      <c r="BY684" s="66"/>
      <c r="BZ684" s="66"/>
      <c r="CA684" s="66"/>
      <c r="CB684" s="66"/>
      <c r="CC684" s="66"/>
      <c r="CD684" s="66"/>
      <c r="CE684" s="66"/>
      <c r="CF684" s="66"/>
      <c r="CG684" s="66"/>
      <c r="CH684" s="66"/>
      <c r="CI684" s="66"/>
      <c r="CJ684" s="66"/>
      <c r="CK684" s="66"/>
      <c r="CL684" s="66"/>
      <c r="CM684" s="66"/>
      <c r="CN684" s="66"/>
      <c r="CO684" s="66"/>
      <c r="CP684" s="66"/>
      <c r="CQ684" s="66"/>
      <c r="CR684" s="66"/>
      <c r="CS684" s="66"/>
      <c r="CT684" s="66"/>
      <c r="CU684" s="66"/>
      <c r="CV684" s="66"/>
      <c r="CW684" s="66"/>
      <c r="CX684" s="66"/>
      <c r="CY684" s="66"/>
      <c r="CZ684" s="66"/>
      <c r="DA684" s="66"/>
      <c r="DB684" s="66"/>
      <c r="DC684" s="66"/>
      <c r="DD684" s="66"/>
      <c r="DE684" s="66"/>
      <c r="DF684" s="66"/>
      <c r="DG684" s="66"/>
      <c r="DH684" s="66"/>
      <c r="DI684" s="66"/>
      <c r="DJ684" s="66"/>
      <c r="DK684" s="66"/>
      <c r="DL684" s="66"/>
      <c r="DM684" s="66"/>
      <c r="DN684" s="66"/>
      <c r="DO684" s="66"/>
      <c r="DP684" s="66"/>
      <c r="DQ684" s="66"/>
      <c r="DR684" s="66"/>
      <c r="DS684" s="66"/>
      <c r="DT684" s="66"/>
      <c r="DU684" s="66"/>
      <c r="DV684" s="66"/>
      <c r="DW684" s="66"/>
      <c r="DX684" s="66"/>
      <c r="DY684" s="66"/>
      <c r="DZ684" s="66"/>
      <c r="EA684" s="66"/>
      <c r="EB684" s="66"/>
      <c r="EC684" s="66"/>
      <c r="ED684" s="66"/>
      <c r="EE684" s="66"/>
      <c r="EF684" s="66"/>
      <c r="EG684" s="66"/>
      <c r="EH684" s="66"/>
      <c r="EI684" s="66"/>
      <c r="EJ684" s="66"/>
      <c r="EK684" s="66"/>
      <c r="EL684" s="66"/>
      <c r="EM684" s="66"/>
      <c r="EN684" s="66"/>
      <c r="EO684" s="66"/>
      <c r="EP684" s="66"/>
    </row>
    <row r="685">
      <c r="A685" s="66"/>
      <c r="B685" s="66"/>
      <c r="C685" s="66"/>
      <c r="D685" s="66"/>
      <c r="E685" s="66"/>
      <c r="F685" s="66"/>
      <c r="G685" s="159"/>
      <c r="H685" s="159"/>
      <c r="I685" s="66"/>
      <c r="J685" s="160"/>
      <c r="K685" s="161"/>
      <c r="L685" s="161"/>
      <c r="M685" s="162"/>
      <c r="N685" s="162"/>
      <c r="O685" s="161"/>
      <c r="P685" s="161"/>
      <c r="Q685" s="161"/>
      <c r="R685" s="161"/>
      <c r="S685" s="163"/>
      <c r="T685" s="163"/>
      <c r="U685" s="163"/>
      <c r="V685" s="163"/>
      <c r="W685" s="164"/>
      <c r="X685" s="163"/>
      <c r="Y685" s="163"/>
      <c r="Z685" s="163"/>
      <c r="AA685" s="163"/>
      <c r="AB685" s="66"/>
      <c r="AC685" s="66"/>
      <c r="AD685" s="66"/>
      <c r="AE685" s="66"/>
      <c r="AF685" s="66"/>
      <c r="AG685" s="66"/>
      <c r="AH685" s="66"/>
      <c r="AI685" s="66"/>
      <c r="AJ685" s="66"/>
      <c r="AK685" s="66"/>
      <c r="AL685" s="66"/>
      <c r="AM685" s="66"/>
      <c r="AN685" s="66"/>
      <c r="AO685" s="66"/>
      <c r="AP685" s="66"/>
      <c r="AQ685" s="66"/>
      <c r="AR685" s="66"/>
      <c r="AS685" s="66"/>
      <c r="AT685" s="66"/>
      <c r="AU685" s="66"/>
      <c r="AV685" s="66"/>
      <c r="AW685" s="66"/>
      <c r="AX685" s="66"/>
      <c r="AY685" s="66"/>
      <c r="AZ685" s="66"/>
      <c r="BA685" s="66"/>
      <c r="BB685" s="66"/>
      <c r="BC685" s="66"/>
      <c r="BD685" s="66"/>
      <c r="BE685" s="66"/>
      <c r="BF685" s="66"/>
      <c r="BG685" s="66"/>
      <c r="BH685" s="66"/>
      <c r="BI685" s="66"/>
      <c r="BJ685" s="66"/>
      <c r="BK685" s="66"/>
      <c r="BL685" s="66"/>
      <c r="BM685" s="66"/>
      <c r="BN685" s="66"/>
      <c r="BO685" s="66"/>
      <c r="BP685" s="66"/>
      <c r="BQ685" s="66"/>
      <c r="BR685" s="66"/>
      <c r="BS685" s="66"/>
      <c r="BT685" s="66"/>
      <c r="BU685" s="66"/>
      <c r="BV685" s="66"/>
      <c r="BW685" s="66"/>
      <c r="BX685" s="66"/>
      <c r="BY685" s="66"/>
      <c r="BZ685" s="66"/>
      <c r="CA685" s="66"/>
      <c r="CB685" s="66"/>
      <c r="CC685" s="66"/>
      <c r="CD685" s="66"/>
      <c r="CE685" s="66"/>
      <c r="CF685" s="66"/>
      <c r="CG685" s="66"/>
      <c r="CH685" s="66"/>
      <c r="CI685" s="66"/>
      <c r="CJ685" s="66"/>
      <c r="CK685" s="66"/>
      <c r="CL685" s="66"/>
      <c r="CM685" s="66"/>
      <c r="CN685" s="66"/>
      <c r="CO685" s="66"/>
      <c r="CP685" s="66"/>
      <c r="CQ685" s="66"/>
      <c r="CR685" s="66"/>
      <c r="CS685" s="66"/>
      <c r="CT685" s="66"/>
      <c r="CU685" s="66"/>
      <c r="CV685" s="66"/>
      <c r="CW685" s="66"/>
      <c r="CX685" s="66"/>
      <c r="CY685" s="66"/>
      <c r="CZ685" s="66"/>
      <c r="DA685" s="66"/>
      <c r="DB685" s="66"/>
      <c r="DC685" s="66"/>
      <c r="DD685" s="66"/>
      <c r="DE685" s="66"/>
      <c r="DF685" s="66"/>
      <c r="DG685" s="66"/>
      <c r="DH685" s="66"/>
      <c r="DI685" s="66"/>
      <c r="DJ685" s="66"/>
      <c r="DK685" s="66"/>
      <c r="DL685" s="66"/>
      <c r="DM685" s="66"/>
      <c r="DN685" s="66"/>
      <c r="DO685" s="66"/>
      <c r="DP685" s="66"/>
      <c r="DQ685" s="66"/>
      <c r="DR685" s="66"/>
      <c r="DS685" s="66"/>
      <c r="DT685" s="66"/>
      <c r="DU685" s="66"/>
      <c r="DV685" s="66"/>
      <c r="DW685" s="66"/>
      <c r="DX685" s="66"/>
      <c r="DY685" s="66"/>
      <c r="DZ685" s="66"/>
      <c r="EA685" s="66"/>
      <c r="EB685" s="66"/>
      <c r="EC685" s="66"/>
      <c r="ED685" s="66"/>
      <c r="EE685" s="66"/>
      <c r="EF685" s="66"/>
      <c r="EG685" s="66"/>
      <c r="EH685" s="66"/>
      <c r="EI685" s="66"/>
      <c r="EJ685" s="66"/>
      <c r="EK685" s="66"/>
      <c r="EL685" s="66"/>
      <c r="EM685" s="66"/>
      <c r="EN685" s="66"/>
      <c r="EO685" s="66"/>
      <c r="EP685" s="66"/>
    </row>
    <row r="686">
      <c r="A686" s="66"/>
      <c r="B686" s="66"/>
      <c r="C686" s="66"/>
      <c r="D686" s="66"/>
      <c r="E686" s="66"/>
      <c r="F686" s="66"/>
      <c r="G686" s="159"/>
      <c r="H686" s="159"/>
      <c r="I686" s="66"/>
      <c r="J686" s="160"/>
      <c r="K686" s="161"/>
      <c r="L686" s="161"/>
      <c r="M686" s="162"/>
      <c r="N686" s="162"/>
      <c r="O686" s="161"/>
      <c r="P686" s="161"/>
      <c r="Q686" s="161"/>
      <c r="R686" s="161"/>
      <c r="S686" s="163"/>
      <c r="T686" s="163"/>
      <c r="U686" s="163"/>
      <c r="V686" s="163"/>
      <c r="W686" s="164"/>
      <c r="X686" s="163"/>
      <c r="Y686" s="163"/>
      <c r="Z686" s="163"/>
      <c r="AA686" s="163"/>
      <c r="AB686" s="66"/>
      <c r="AC686" s="66"/>
      <c r="AD686" s="66"/>
      <c r="AE686" s="66"/>
      <c r="AF686" s="66"/>
      <c r="AG686" s="66"/>
      <c r="AH686" s="66"/>
      <c r="AI686" s="66"/>
      <c r="AJ686" s="66"/>
      <c r="AK686" s="66"/>
      <c r="AL686" s="66"/>
      <c r="AM686" s="66"/>
      <c r="AN686" s="66"/>
      <c r="AO686" s="66"/>
      <c r="AP686" s="66"/>
      <c r="AQ686" s="66"/>
      <c r="AR686" s="66"/>
      <c r="AS686" s="66"/>
      <c r="AT686" s="66"/>
      <c r="AU686" s="66"/>
      <c r="AV686" s="66"/>
      <c r="AW686" s="66"/>
      <c r="AX686" s="66"/>
      <c r="AY686" s="66"/>
      <c r="AZ686" s="66"/>
      <c r="BA686" s="66"/>
      <c r="BB686" s="66"/>
      <c r="BC686" s="66"/>
      <c r="BD686" s="66"/>
      <c r="BE686" s="66"/>
      <c r="BF686" s="66"/>
      <c r="BG686" s="66"/>
      <c r="BH686" s="66"/>
      <c r="BI686" s="66"/>
      <c r="BJ686" s="66"/>
      <c r="BK686" s="66"/>
      <c r="BL686" s="66"/>
      <c r="BM686" s="66"/>
      <c r="BN686" s="66"/>
      <c r="BO686" s="66"/>
      <c r="BP686" s="66"/>
      <c r="BQ686" s="66"/>
      <c r="BR686" s="66"/>
      <c r="BS686" s="66"/>
      <c r="BT686" s="66"/>
      <c r="BU686" s="66"/>
      <c r="BV686" s="66"/>
      <c r="BW686" s="66"/>
      <c r="BX686" s="66"/>
      <c r="BY686" s="66"/>
      <c r="BZ686" s="66"/>
      <c r="CA686" s="66"/>
      <c r="CB686" s="66"/>
      <c r="CC686" s="66"/>
      <c r="CD686" s="66"/>
      <c r="CE686" s="66"/>
      <c r="CF686" s="66"/>
      <c r="CG686" s="66"/>
      <c r="CH686" s="66"/>
      <c r="CI686" s="66"/>
      <c r="CJ686" s="66"/>
      <c r="CK686" s="66"/>
      <c r="CL686" s="66"/>
      <c r="CM686" s="66"/>
      <c r="CN686" s="66"/>
      <c r="CO686" s="66"/>
      <c r="CP686" s="66"/>
      <c r="CQ686" s="66"/>
      <c r="CR686" s="66"/>
      <c r="CS686" s="66"/>
      <c r="CT686" s="66"/>
      <c r="CU686" s="66"/>
      <c r="CV686" s="66"/>
      <c r="CW686" s="66"/>
      <c r="CX686" s="66"/>
      <c r="CY686" s="66"/>
      <c r="CZ686" s="66"/>
      <c r="DA686" s="66"/>
      <c r="DB686" s="66"/>
      <c r="DC686" s="66"/>
      <c r="DD686" s="66"/>
      <c r="DE686" s="66"/>
      <c r="DF686" s="66"/>
      <c r="DG686" s="66"/>
      <c r="DH686" s="66"/>
      <c r="DI686" s="66"/>
      <c r="DJ686" s="66"/>
      <c r="DK686" s="66"/>
      <c r="DL686" s="66"/>
      <c r="DM686" s="66"/>
      <c r="DN686" s="66"/>
      <c r="DO686" s="66"/>
      <c r="DP686" s="66"/>
      <c r="DQ686" s="66"/>
      <c r="DR686" s="66"/>
      <c r="DS686" s="66"/>
      <c r="DT686" s="66"/>
      <c r="DU686" s="66"/>
      <c r="DV686" s="66"/>
      <c r="DW686" s="66"/>
      <c r="DX686" s="66"/>
      <c r="DY686" s="66"/>
      <c r="DZ686" s="66"/>
      <c r="EA686" s="66"/>
      <c r="EB686" s="66"/>
      <c r="EC686" s="66"/>
      <c r="ED686" s="66"/>
      <c r="EE686" s="66"/>
      <c r="EF686" s="66"/>
      <c r="EG686" s="66"/>
      <c r="EH686" s="66"/>
      <c r="EI686" s="66"/>
      <c r="EJ686" s="66"/>
      <c r="EK686" s="66"/>
      <c r="EL686" s="66"/>
      <c r="EM686" s="66"/>
      <c r="EN686" s="66"/>
      <c r="EO686" s="66"/>
      <c r="EP686" s="66"/>
    </row>
    <row r="687">
      <c r="A687" s="66"/>
      <c r="B687" s="66"/>
      <c r="C687" s="66"/>
      <c r="D687" s="66"/>
      <c r="E687" s="66"/>
      <c r="F687" s="66"/>
      <c r="G687" s="159"/>
      <c r="H687" s="159"/>
      <c r="I687" s="66"/>
      <c r="J687" s="160"/>
      <c r="K687" s="161"/>
      <c r="L687" s="161"/>
      <c r="M687" s="162"/>
      <c r="N687" s="162"/>
      <c r="O687" s="161"/>
      <c r="P687" s="161"/>
      <c r="Q687" s="161"/>
      <c r="R687" s="161"/>
      <c r="S687" s="163"/>
      <c r="T687" s="163"/>
      <c r="U687" s="163"/>
      <c r="V687" s="163"/>
      <c r="W687" s="164"/>
      <c r="X687" s="163"/>
      <c r="Y687" s="163"/>
      <c r="Z687" s="163"/>
      <c r="AA687" s="163"/>
      <c r="AB687" s="66"/>
      <c r="AC687" s="66"/>
      <c r="AD687" s="66"/>
      <c r="AE687" s="66"/>
      <c r="AF687" s="66"/>
      <c r="AG687" s="66"/>
      <c r="AH687" s="66"/>
      <c r="AI687" s="66"/>
      <c r="AJ687" s="66"/>
      <c r="AK687" s="66"/>
      <c r="AL687" s="66"/>
      <c r="AM687" s="66"/>
      <c r="AN687" s="66"/>
      <c r="AO687" s="66"/>
      <c r="AP687" s="66"/>
      <c r="AQ687" s="66"/>
      <c r="AR687" s="66"/>
      <c r="AS687" s="66"/>
      <c r="AT687" s="66"/>
      <c r="AU687" s="66"/>
      <c r="AV687" s="66"/>
      <c r="AW687" s="66"/>
      <c r="AX687" s="66"/>
      <c r="AY687" s="66"/>
      <c r="AZ687" s="66"/>
      <c r="BA687" s="66"/>
      <c r="BB687" s="66"/>
      <c r="BC687" s="66"/>
      <c r="BD687" s="66"/>
      <c r="BE687" s="66"/>
      <c r="BF687" s="66"/>
      <c r="BG687" s="66"/>
      <c r="BH687" s="66"/>
      <c r="BI687" s="66"/>
      <c r="BJ687" s="66"/>
      <c r="BK687" s="66"/>
      <c r="BL687" s="66"/>
      <c r="BM687" s="66"/>
      <c r="BN687" s="66"/>
      <c r="BO687" s="66"/>
      <c r="BP687" s="66"/>
      <c r="BQ687" s="66"/>
      <c r="BR687" s="66"/>
      <c r="BS687" s="66"/>
      <c r="BT687" s="66"/>
      <c r="BU687" s="66"/>
      <c r="BV687" s="66"/>
      <c r="BW687" s="66"/>
      <c r="BX687" s="66"/>
      <c r="BY687" s="66"/>
      <c r="BZ687" s="66"/>
      <c r="CA687" s="66"/>
      <c r="CB687" s="66"/>
      <c r="CC687" s="66"/>
      <c r="CD687" s="66"/>
      <c r="CE687" s="66"/>
      <c r="CF687" s="66"/>
      <c r="CG687" s="66"/>
      <c r="CH687" s="66"/>
      <c r="CI687" s="66"/>
      <c r="CJ687" s="66"/>
      <c r="CK687" s="66"/>
      <c r="CL687" s="66"/>
      <c r="CM687" s="66"/>
      <c r="CN687" s="66"/>
      <c r="CO687" s="66"/>
      <c r="CP687" s="66"/>
      <c r="CQ687" s="66"/>
      <c r="CR687" s="66"/>
      <c r="CS687" s="66"/>
      <c r="CT687" s="66"/>
      <c r="CU687" s="66"/>
      <c r="CV687" s="66"/>
      <c r="CW687" s="66"/>
      <c r="CX687" s="66"/>
      <c r="CY687" s="66"/>
      <c r="CZ687" s="66"/>
      <c r="DA687" s="66"/>
      <c r="DB687" s="66"/>
      <c r="DC687" s="66"/>
      <c r="DD687" s="66"/>
      <c r="DE687" s="66"/>
      <c r="DF687" s="66"/>
      <c r="DG687" s="66"/>
      <c r="DH687" s="66"/>
      <c r="DI687" s="66"/>
      <c r="DJ687" s="66"/>
      <c r="DK687" s="66"/>
      <c r="DL687" s="66"/>
      <c r="DM687" s="66"/>
      <c r="DN687" s="66"/>
      <c r="DO687" s="66"/>
      <c r="DP687" s="66"/>
      <c r="DQ687" s="66"/>
      <c r="DR687" s="66"/>
      <c r="DS687" s="66"/>
      <c r="DT687" s="66"/>
      <c r="DU687" s="66"/>
      <c r="DV687" s="66"/>
      <c r="DW687" s="66"/>
      <c r="DX687" s="66"/>
      <c r="DY687" s="66"/>
      <c r="DZ687" s="66"/>
      <c r="EA687" s="66"/>
      <c r="EB687" s="66"/>
      <c r="EC687" s="66"/>
      <c r="ED687" s="66"/>
      <c r="EE687" s="66"/>
      <c r="EF687" s="66"/>
      <c r="EG687" s="66"/>
      <c r="EH687" s="66"/>
      <c r="EI687" s="66"/>
      <c r="EJ687" s="66"/>
      <c r="EK687" s="66"/>
      <c r="EL687" s="66"/>
      <c r="EM687" s="66"/>
      <c r="EN687" s="66"/>
      <c r="EO687" s="66"/>
      <c r="EP687" s="66"/>
    </row>
    <row r="688">
      <c r="A688" s="66"/>
      <c r="B688" s="66"/>
      <c r="C688" s="66"/>
      <c r="D688" s="66"/>
      <c r="E688" s="66"/>
      <c r="F688" s="66"/>
      <c r="G688" s="159"/>
      <c r="H688" s="159"/>
      <c r="I688" s="66"/>
      <c r="J688" s="160"/>
      <c r="K688" s="161"/>
      <c r="L688" s="161"/>
      <c r="M688" s="162"/>
      <c r="N688" s="162"/>
      <c r="O688" s="161"/>
      <c r="P688" s="161"/>
      <c r="Q688" s="161"/>
      <c r="R688" s="161"/>
      <c r="S688" s="163"/>
      <c r="T688" s="163"/>
      <c r="U688" s="163"/>
      <c r="V688" s="163"/>
      <c r="W688" s="164"/>
      <c r="X688" s="163"/>
      <c r="Y688" s="163"/>
      <c r="Z688" s="163"/>
      <c r="AA688" s="163"/>
      <c r="AB688" s="66"/>
      <c r="AC688" s="66"/>
      <c r="AD688" s="66"/>
      <c r="AE688" s="66"/>
      <c r="AF688" s="66"/>
      <c r="AG688" s="66"/>
      <c r="AH688" s="66"/>
      <c r="AI688" s="66"/>
      <c r="AJ688" s="66"/>
      <c r="AK688" s="66"/>
      <c r="AL688" s="66"/>
      <c r="AM688" s="66"/>
      <c r="AN688" s="66"/>
      <c r="AO688" s="66"/>
      <c r="AP688" s="66"/>
      <c r="AQ688" s="66"/>
      <c r="AR688" s="66"/>
      <c r="AS688" s="66"/>
      <c r="AT688" s="66"/>
      <c r="AU688" s="66"/>
      <c r="AV688" s="66"/>
      <c r="AW688" s="66"/>
      <c r="AX688" s="66"/>
      <c r="AY688" s="66"/>
      <c r="AZ688" s="66"/>
      <c r="BA688" s="66"/>
      <c r="BB688" s="66"/>
      <c r="BC688" s="66"/>
      <c r="BD688" s="66"/>
      <c r="BE688" s="66"/>
      <c r="BF688" s="66"/>
      <c r="BG688" s="66"/>
      <c r="BH688" s="66"/>
      <c r="BI688" s="66"/>
      <c r="BJ688" s="66"/>
      <c r="BK688" s="66"/>
      <c r="BL688" s="66"/>
      <c r="BM688" s="66"/>
      <c r="BN688" s="66"/>
      <c r="BO688" s="66"/>
      <c r="BP688" s="66"/>
      <c r="BQ688" s="66"/>
      <c r="BR688" s="66"/>
      <c r="BS688" s="66"/>
      <c r="BT688" s="66"/>
      <c r="BU688" s="66"/>
      <c r="BV688" s="66"/>
      <c r="BW688" s="66"/>
      <c r="BX688" s="66"/>
      <c r="BY688" s="66"/>
      <c r="BZ688" s="66"/>
      <c r="CA688" s="66"/>
      <c r="CB688" s="66"/>
      <c r="CC688" s="66"/>
      <c r="CD688" s="66"/>
      <c r="CE688" s="66"/>
      <c r="CF688" s="66"/>
      <c r="CG688" s="66"/>
      <c r="CH688" s="66"/>
      <c r="CI688" s="66"/>
      <c r="CJ688" s="66"/>
      <c r="CK688" s="66"/>
      <c r="CL688" s="66"/>
      <c r="CM688" s="66"/>
      <c r="CN688" s="66"/>
      <c r="CO688" s="66"/>
      <c r="CP688" s="66"/>
      <c r="CQ688" s="66"/>
      <c r="CR688" s="66"/>
      <c r="CS688" s="66"/>
      <c r="CT688" s="66"/>
      <c r="CU688" s="66"/>
      <c r="CV688" s="66"/>
      <c r="CW688" s="66"/>
      <c r="CX688" s="66"/>
      <c r="CY688" s="66"/>
      <c r="CZ688" s="66"/>
      <c r="DA688" s="66"/>
      <c r="DB688" s="66"/>
      <c r="DC688" s="66"/>
      <c r="DD688" s="66"/>
      <c r="DE688" s="66"/>
      <c r="DF688" s="66"/>
      <c r="DG688" s="66"/>
      <c r="DH688" s="66"/>
      <c r="DI688" s="66"/>
      <c r="DJ688" s="66"/>
      <c r="DK688" s="66"/>
      <c r="DL688" s="66"/>
      <c r="DM688" s="66"/>
      <c r="DN688" s="66"/>
      <c r="DO688" s="66"/>
      <c r="DP688" s="66"/>
      <c r="DQ688" s="66"/>
      <c r="DR688" s="66"/>
      <c r="DS688" s="66"/>
      <c r="DT688" s="66"/>
      <c r="DU688" s="66"/>
      <c r="DV688" s="66"/>
      <c r="DW688" s="66"/>
      <c r="DX688" s="66"/>
      <c r="DY688" s="66"/>
      <c r="DZ688" s="66"/>
      <c r="EA688" s="66"/>
      <c r="EB688" s="66"/>
      <c r="EC688" s="66"/>
      <c r="ED688" s="66"/>
      <c r="EE688" s="66"/>
      <c r="EF688" s="66"/>
      <c r="EG688" s="66"/>
      <c r="EH688" s="66"/>
      <c r="EI688" s="66"/>
      <c r="EJ688" s="66"/>
      <c r="EK688" s="66"/>
      <c r="EL688" s="66"/>
      <c r="EM688" s="66"/>
      <c r="EN688" s="66"/>
      <c r="EO688" s="66"/>
      <c r="EP688" s="66"/>
    </row>
    <row r="689">
      <c r="A689" s="66"/>
      <c r="B689" s="66"/>
      <c r="C689" s="66"/>
      <c r="D689" s="66"/>
      <c r="E689" s="66"/>
      <c r="F689" s="66"/>
      <c r="G689" s="159"/>
      <c r="H689" s="159"/>
      <c r="I689" s="66"/>
      <c r="J689" s="160"/>
      <c r="K689" s="161"/>
      <c r="L689" s="161"/>
      <c r="M689" s="162"/>
      <c r="N689" s="162"/>
      <c r="O689" s="161"/>
      <c r="P689" s="161"/>
      <c r="Q689" s="161"/>
      <c r="R689" s="161"/>
      <c r="S689" s="163"/>
      <c r="T689" s="163"/>
      <c r="U689" s="163"/>
      <c r="V689" s="163"/>
      <c r="W689" s="164"/>
      <c r="X689" s="163"/>
      <c r="Y689" s="163"/>
      <c r="Z689" s="163"/>
      <c r="AA689" s="163"/>
      <c r="AB689" s="66"/>
      <c r="AC689" s="66"/>
      <c r="AD689" s="66"/>
      <c r="AE689" s="66"/>
      <c r="AF689" s="66"/>
      <c r="AG689" s="66"/>
      <c r="AH689" s="66"/>
      <c r="AI689" s="66"/>
      <c r="AJ689" s="66"/>
      <c r="AK689" s="66"/>
      <c r="AL689" s="66"/>
      <c r="AM689" s="66"/>
      <c r="AN689" s="66"/>
      <c r="AO689" s="66"/>
      <c r="AP689" s="66"/>
      <c r="AQ689" s="66"/>
      <c r="AR689" s="66"/>
      <c r="AS689" s="66"/>
      <c r="AT689" s="66"/>
      <c r="AU689" s="66"/>
      <c r="AV689" s="66"/>
      <c r="AW689" s="66"/>
      <c r="AX689" s="66"/>
      <c r="AY689" s="66"/>
      <c r="AZ689" s="66"/>
      <c r="BA689" s="66"/>
      <c r="BB689" s="66"/>
      <c r="BC689" s="66"/>
      <c r="BD689" s="66"/>
      <c r="BE689" s="66"/>
      <c r="BF689" s="66"/>
      <c r="BG689" s="66"/>
      <c r="BH689" s="66"/>
      <c r="BI689" s="66"/>
      <c r="BJ689" s="66"/>
      <c r="BK689" s="66"/>
      <c r="BL689" s="66"/>
      <c r="BM689" s="66"/>
      <c r="BN689" s="66"/>
      <c r="BO689" s="66"/>
      <c r="BP689" s="66"/>
      <c r="BQ689" s="66"/>
      <c r="BR689" s="66"/>
      <c r="BS689" s="66"/>
      <c r="BT689" s="66"/>
      <c r="BU689" s="66"/>
      <c r="BV689" s="66"/>
      <c r="BW689" s="66"/>
      <c r="BX689" s="66"/>
      <c r="BY689" s="66"/>
      <c r="BZ689" s="66"/>
      <c r="CA689" s="66"/>
      <c r="CB689" s="66"/>
      <c r="CC689" s="66"/>
      <c r="CD689" s="66"/>
      <c r="CE689" s="66"/>
      <c r="CF689" s="66"/>
      <c r="CG689" s="66"/>
      <c r="CH689" s="66"/>
      <c r="CI689" s="66"/>
      <c r="CJ689" s="66"/>
      <c r="CK689" s="66"/>
      <c r="CL689" s="66"/>
      <c r="CM689" s="66"/>
      <c r="CN689" s="66"/>
      <c r="CO689" s="66"/>
      <c r="CP689" s="66"/>
      <c r="CQ689" s="66"/>
      <c r="CR689" s="66"/>
      <c r="CS689" s="66"/>
      <c r="CT689" s="66"/>
      <c r="CU689" s="66"/>
      <c r="CV689" s="66"/>
      <c r="CW689" s="66"/>
      <c r="CX689" s="66"/>
      <c r="CY689" s="66"/>
      <c r="CZ689" s="66"/>
      <c r="DA689" s="66"/>
      <c r="DB689" s="66"/>
      <c r="DC689" s="66"/>
      <c r="DD689" s="66"/>
      <c r="DE689" s="66"/>
      <c r="DF689" s="66"/>
      <c r="DG689" s="66"/>
      <c r="DH689" s="66"/>
      <c r="DI689" s="66"/>
      <c r="DJ689" s="66"/>
      <c r="DK689" s="66"/>
      <c r="DL689" s="66"/>
      <c r="DM689" s="66"/>
      <c r="DN689" s="66"/>
      <c r="DO689" s="66"/>
      <c r="DP689" s="66"/>
      <c r="DQ689" s="66"/>
      <c r="DR689" s="66"/>
      <c r="DS689" s="66"/>
      <c r="DT689" s="66"/>
      <c r="DU689" s="66"/>
      <c r="DV689" s="66"/>
      <c r="DW689" s="66"/>
      <c r="DX689" s="66"/>
      <c r="DY689" s="66"/>
      <c r="DZ689" s="66"/>
      <c r="EA689" s="66"/>
      <c r="EB689" s="66"/>
      <c r="EC689" s="66"/>
      <c r="ED689" s="66"/>
      <c r="EE689" s="66"/>
      <c r="EF689" s="66"/>
      <c r="EG689" s="66"/>
      <c r="EH689" s="66"/>
      <c r="EI689" s="66"/>
      <c r="EJ689" s="66"/>
      <c r="EK689" s="66"/>
      <c r="EL689" s="66"/>
      <c r="EM689" s="66"/>
      <c r="EN689" s="66"/>
      <c r="EO689" s="66"/>
      <c r="EP689" s="66"/>
    </row>
    <row r="690">
      <c r="A690" s="66"/>
      <c r="B690" s="66"/>
      <c r="C690" s="66"/>
      <c r="D690" s="66"/>
      <c r="E690" s="66"/>
      <c r="F690" s="66"/>
      <c r="G690" s="159"/>
      <c r="H690" s="159"/>
      <c r="I690" s="66"/>
      <c r="J690" s="160"/>
      <c r="K690" s="161"/>
      <c r="L690" s="161"/>
      <c r="M690" s="162"/>
      <c r="N690" s="162"/>
      <c r="O690" s="161"/>
      <c r="P690" s="161"/>
      <c r="Q690" s="161"/>
      <c r="R690" s="161"/>
      <c r="S690" s="163"/>
      <c r="T690" s="163"/>
      <c r="U690" s="163"/>
      <c r="V690" s="163"/>
      <c r="W690" s="164"/>
      <c r="X690" s="163"/>
      <c r="Y690" s="163"/>
      <c r="Z690" s="163"/>
      <c r="AA690" s="163"/>
      <c r="AB690" s="66"/>
      <c r="AC690" s="66"/>
      <c r="AD690" s="66"/>
      <c r="AE690" s="66"/>
      <c r="AF690" s="66"/>
      <c r="AG690" s="66"/>
      <c r="AH690" s="66"/>
      <c r="AI690" s="66"/>
      <c r="AJ690" s="66"/>
      <c r="AK690" s="66"/>
      <c r="AL690" s="66"/>
      <c r="AM690" s="66"/>
      <c r="AN690" s="66"/>
      <c r="AO690" s="66"/>
      <c r="AP690" s="66"/>
      <c r="AQ690" s="66"/>
      <c r="AR690" s="66"/>
      <c r="AS690" s="66"/>
      <c r="AT690" s="66"/>
      <c r="AU690" s="66"/>
      <c r="AV690" s="66"/>
      <c r="AW690" s="66"/>
      <c r="AX690" s="66"/>
      <c r="AY690" s="66"/>
      <c r="AZ690" s="66"/>
      <c r="BA690" s="66"/>
      <c r="BB690" s="66"/>
      <c r="BC690" s="66"/>
      <c r="BD690" s="66"/>
      <c r="BE690" s="66"/>
      <c r="BF690" s="66"/>
      <c r="BG690" s="66"/>
      <c r="BH690" s="66"/>
      <c r="BI690" s="66"/>
      <c r="BJ690" s="66"/>
      <c r="BK690" s="66"/>
      <c r="BL690" s="66"/>
      <c r="BM690" s="66"/>
      <c r="BN690" s="66"/>
      <c r="BO690" s="66"/>
      <c r="BP690" s="66"/>
      <c r="BQ690" s="66"/>
      <c r="BR690" s="66"/>
      <c r="BS690" s="66"/>
      <c r="BT690" s="66"/>
      <c r="BU690" s="66"/>
      <c r="BV690" s="66"/>
      <c r="BW690" s="66"/>
      <c r="BX690" s="66"/>
      <c r="BY690" s="66"/>
      <c r="BZ690" s="66"/>
      <c r="CA690" s="66"/>
      <c r="CB690" s="66"/>
      <c r="CC690" s="66"/>
      <c r="CD690" s="66"/>
      <c r="CE690" s="66"/>
      <c r="CF690" s="66"/>
      <c r="CG690" s="66"/>
      <c r="CH690" s="66"/>
      <c r="CI690" s="66"/>
      <c r="CJ690" s="66"/>
      <c r="CK690" s="66"/>
      <c r="CL690" s="66"/>
      <c r="CM690" s="66"/>
      <c r="CN690" s="66"/>
      <c r="CO690" s="66"/>
      <c r="CP690" s="66"/>
      <c r="CQ690" s="66"/>
      <c r="CR690" s="66"/>
      <c r="CS690" s="66"/>
      <c r="CT690" s="66"/>
      <c r="CU690" s="66"/>
      <c r="CV690" s="66"/>
      <c r="CW690" s="66"/>
      <c r="CX690" s="66"/>
      <c r="CY690" s="66"/>
      <c r="CZ690" s="66"/>
      <c r="DA690" s="66"/>
      <c r="DB690" s="66"/>
      <c r="DC690" s="66"/>
      <c r="DD690" s="66"/>
      <c r="DE690" s="66"/>
      <c r="DF690" s="66"/>
      <c r="DG690" s="66"/>
      <c r="DH690" s="66"/>
      <c r="DI690" s="66"/>
      <c r="DJ690" s="66"/>
      <c r="DK690" s="66"/>
      <c r="DL690" s="66"/>
      <c r="DM690" s="66"/>
      <c r="DN690" s="66"/>
      <c r="DO690" s="66"/>
      <c r="DP690" s="66"/>
      <c r="DQ690" s="66"/>
      <c r="DR690" s="66"/>
      <c r="DS690" s="66"/>
      <c r="DT690" s="66"/>
      <c r="DU690" s="66"/>
      <c r="DV690" s="66"/>
      <c r="DW690" s="66"/>
      <c r="DX690" s="66"/>
      <c r="DY690" s="66"/>
      <c r="DZ690" s="66"/>
      <c r="EA690" s="66"/>
      <c r="EB690" s="66"/>
      <c r="EC690" s="66"/>
      <c r="ED690" s="66"/>
      <c r="EE690" s="66"/>
      <c r="EF690" s="66"/>
      <c r="EG690" s="66"/>
      <c r="EH690" s="66"/>
      <c r="EI690" s="66"/>
      <c r="EJ690" s="66"/>
      <c r="EK690" s="66"/>
      <c r="EL690" s="66"/>
      <c r="EM690" s="66"/>
      <c r="EN690" s="66"/>
      <c r="EO690" s="66"/>
      <c r="EP690" s="66"/>
    </row>
    <row r="691">
      <c r="A691" s="66"/>
      <c r="B691" s="66"/>
      <c r="C691" s="66"/>
      <c r="D691" s="66"/>
      <c r="E691" s="66"/>
      <c r="F691" s="66"/>
      <c r="G691" s="159"/>
      <c r="H691" s="159"/>
      <c r="I691" s="66"/>
      <c r="J691" s="160"/>
      <c r="K691" s="161"/>
      <c r="L691" s="161"/>
      <c r="M691" s="162"/>
      <c r="N691" s="162"/>
      <c r="O691" s="161"/>
      <c r="P691" s="161"/>
      <c r="Q691" s="161"/>
      <c r="R691" s="161"/>
      <c r="S691" s="163"/>
      <c r="T691" s="163"/>
      <c r="U691" s="163"/>
      <c r="V691" s="163"/>
      <c r="W691" s="164"/>
      <c r="X691" s="163"/>
      <c r="Y691" s="163"/>
      <c r="Z691" s="163"/>
      <c r="AA691" s="163"/>
      <c r="AB691" s="66"/>
      <c r="AC691" s="66"/>
      <c r="AD691" s="66"/>
      <c r="AE691" s="66"/>
      <c r="AF691" s="66"/>
      <c r="AG691" s="66"/>
      <c r="AH691" s="66"/>
      <c r="AI691" s="66"/>
      <c r="AJ691" s="66"/>
      <c r="AK691" s="66"/>
      <c r="AL691" s="66"/>
      <c r="AM691" s="66"/>
      <c r="AN691" s="66"/>
      <c r="AO691" s="66"/>
      <c r="AP691" s="66"/>
      <c r="AQ691" s="66"/>
      <c r="AR691" s="66"/>
      <c r="AS691" s="66"/>
      <c r="AT691" s="66"/>
      <c r="AU691" s="66"/>
      <c r="AV691" s="66"/>
      <c r="AW691" s="66"/>
      <c r="AX691" s="66"/>
      <c r="AY691" s="66"/>
      <c r="AZ691" s="66"/>
      <c r="BA691" s="66"/>
      <c r="BB691" s="66"/>
      <c r="BC691" s="66"/>
      <c r="BD691" s="66"/>
      <c r="BE691" s="66"/>
      <c r="BF691" s="66"/>
      <c r="BG691" s="66"/>
      <c r="BH691" s="66"/>
      <c r="BI691" s="66"/>
      <c r="BJ691" s="66"/>
      <c r="BK691" s="66"/>
      <c r="BL691" s="66"/>
      <c r="BM691" s="66"/>
      <c r="BN691" s="66"/>
      <c r="BO691" s="66"/>
      <c r="BP691" s="66"/>
      <c r="BQ691" s="66"/>
      <c r="BR691" s="66"/>
      <c r="BS691" s="66"/>
      <c r="BT691" s="66"/>
      <c r="BU691" s="66"/>
      <c r="BV691" s="66"/>
      <c r="BW691" s="66"/>
      <c r="BX691" s="66"/>
      <c r="BY691" s="66"/>
      <c r="BZ691" s="66"/>
      <c r="CA691" s="66"/>
      <c r="CB691" s="66"/>
      <c r="CC691" s="66"/>
      <c r="CD691" s="66"/>
      <c r="CE691" s="66"/>
      <c r="CF691" s="66"/>
      <c r="CG691" s="66"/>
      <c r="CH691" s="66"/>
      <c r="CI691" s="66"/>
      <c r="CJ691" s="66"/>
      <c r="CK691" s="66"/>
      <c r="CL691" s="66"/>
      <c r="CM691" s="66"/>
      <c r="CN691" s="66"/>
      <c r="CO691" s="66"/>
      <c r="CP691" s="66"/>
      <c r="CQ691" s="66"/>
      <c r="CR691" s="66"/>
      <c r="CS691" s="66"/>
      <c r="CT691" s="66"/>
      <c r="CU691" s="66"/>
      <c r="CV691" s="66"/>
      <c r="CW691" s="66"/>
      <c r="CX691" s="66"/>
      <c r="CY691" s="66"/>
      <c r="CZ691" s="66"/>
      <c r="DA691" s="66"/>
      <c r="DB691" s="66"/>
      <c r="DC691" s="66"/>
      <c r="DD691" s="66"/>
      <c r="DE691" s="66"/>
      <c r="DF691" s="66"/>
      <c r="DG691" s="66"/>
      <c r="DH691" s="66"/>
      <c r="DI691" s="66"/>
      <c r="DJ691" s="66"/>
      <c r="DK691" s="66"/>
      <c r="DL691" s="66"/>
      <c r="DM691" s="66"/>
      <c r="DN691" s="66"/>
      <c r="DO691" s="66"/>
      <c r="DP691" s="66"/>
      <c r="DQ691" s="66"/>
      <c r="DR691" s="66"/>
      <c r="DS691" s="66"/>
      <c r="DT691" s="66"/>
      <c r="DU691" s="66"/>
      <c r="DV691" s="66"/>
      <c r="DW691" s="66"/>
      <c r="DX691" s="66"/>
      <c r="DY691" s="66"/>
      <c r="DZ691" s="66"/>
      <c r="EA691" s="66"/>
      <c r="EB691" s="66"/>
      <c r="EC691" s="66"/>
      <c r="ED691" s="66"/>
      <c r="EE691" s="66"/>
      <c r="EF691" s="66"/>
      <c r="EG691" s="66"/>
      <c r="EH691" s="66"/>
      <c r="EI691" s="66"/>
      <c r="EJ691" s="66"/>
      <c r="EK691" s="66"/>
      <c r="EL691" s="66"/>
      <c r="EM691" s="66"/>
      <c r="EN691" s="66"/>
      <c r="EO691" s="66"/>
      <c r="EP691" s="66"/>
    </row>
    <row r="692">
      <c r="A692" s="66"/>
      <c r="B692" s="66"/>
      <c r="C692" s="66"/>
      <c r="D692" s="66"/>
      <c r="E692" s="66"/>
      <c r="F692" s="66"/>
      <c r="G692" s="159"/>
      <c r="H692" s="159"/>
      <c r="I692" s="66"/>
      <c r="J692" s="160"/>
      <c r="K692" s="161"/>
      <c r="L692" s="161"/>
      <c r="M692" s="162"/>
      <c r="N692" s="162"/>
      <c r="O692" s="161"/>
      <c r="P692" s="161"/>
      <c r="Q692" s="161"/>
      <c r="R692" s="161"/>
      <c r="S692" s="163"/>
      <c r="T692" s="163"/>
      <c r="U692" s="163"/>
      <c r="V692" s="163"/>
      <c r="W692" s="164"/>
      <c r="X692" s="163"/>
      <c r="Y692" s="163"/>
      <c r="Z692" s="163"/>
      <c r="AA692" s="163"/>
      <c r="AB692" s="66"/>
      <c r="AC692" s="66"/>
      <c r="AD692" s="66"/>
      <c r="AE692" s="66"/>
      <c r="AF692" s="66"/>
      <c r="AG692" s="66"/>
      <c r="AH692" s="66"/>
      <c r="AI692" s="66"/>
      <c r="AJ692" s="66"/>
      <c r="AK692" s="66"/>
      <c r="AL692" s="66"/>
      <c r="AM692" s="66"/>
      <c r="AN692" s="66"/>
      <c r="AO692" s="66"/>
      <c r="AP692" s="66"/>
      <c r="AQ692" s="66"/>
      <c r="AR692" s="66"/>
      <c r="AS692" s="66"/>
      <c r="AT692" s="66"/>
      <c r="AU692" s="66"/>
      <c r="AV692" s="66"/>
      <c r="AW692" s="66"/>
      <c r="AX692" s="66"/>
      <c r="AY692" s="66"/>
      <c r="AZ692" s="66"/>
      <c r="BA692" s="66"/>
      <c r="BB692" s="66"/>
      <c r="BC692" s="66"/>
      <c r="BD692" s="66"/>
      <c r="BE692" s="66"/>
      <c r="BF692" s="66"/>
      <c r="BG692" s="66"/>
      <c r="BH692" s="66"/>
      <c r="BI692" s="66"/>
      <c r="BJ692" s="66"/>
      <c r="BK692" s="66"/>
      <c r="BL692" s="66"/>
      <c r="BM692" s="66"/>
      <c r="BN692" s="66"/>
      <c r="BO692" s="66"/>
      <c r="BP692" s="66"/>
      <c r="BQ692" s="66"/>
      <c r="BR692" s="66"/>
      <c r="BS692" s="66"/>
      <c r="BT692" s="66"/>
      <c r="BU692" s="66"/>
      <c r="BV692" s="66"/>
      <c r="BW692" s="66"/>
      <c r="BX692" s="66"/>
      <c r="BY692" s="66"/>
      <c r="BZ692" s="66"/>
      <c r="CA692" s="66"/>
      <c r="CB692" s="66"/>
      <c r="CC692" s="66"/>
      <c r="CD692" s="66"/>
      <c r="CE692" s="66"/>
      <c r="CF692" s="66"/>
      <c r="CG692" s="66"/>
      <c r="CH692" s="66"/>
      <c r="CI692" s="66"/>
      <c r="CJ692" s="66"/>
      <c r="CK692" s="66"/>
      <c r="CL692" s="66"/>
      <c r="CM692" s="66"/>
      <c r="CN692" s="66"/>
      <c r="CO692" s="66"/>
      <c r="CP692" s="66"/>
      <c r="CQ692" s="66"/>
      <c r="CR692" s="66"/>
      <c r="CS692" s="66"/>
      <c r="CT692" s="66"/>
      <c r="CU692" s="66"/>
      <c r="CV692" s="66"/>
      <c r="CW692" s="66"/>
      <c r="CX692" s="66"/>
      <c r="CY692" s="66"/>
      <c r="CZ692" s="66"/>
      <c r="DA692" s="66"/>
      <c r="DB692" s="66"/>
      <c r="DC692" s="66"/>
      <c r="DD692" s="66"/>
      <c r="DE692" s="66"/>
      <c r="DF692" s="66"/>
      <c r="DG692" s="66"/>
      <c r="DH692" s="66"/>
      <c r="DI692" s="66"/>
      <c r="DJ692" s="66"/>
      <c r="DK692" s="66"/>
      <c r="DL692" s="66"/>
      <c r="DM692" s="66"/>
      <c r="DN692" s="66"/>
      <c r="DO692" s="66"/>
      <c r="DP692" s="66"/>
      <c r="DQ692" s="66"/>
      <c r="DR692" s="66"/>
      <c r="DS692" s="66"/>
      <c r="DT692" s="66"/>
      <c r="DU692" s="66"/>
      <c r="DV692" s="66"/>
      <c r="DW692" s="66"/>
      <c r="DX692" s="66"/>
      <c r="DY692" s="66"/>
      <c r="DZ692" s="66"/>
      <c r="EA692" s="66"/>
      <c r="EB692" s="66"/>
      <c r="EC692" s="66"/>
      <c r="ED692" s="66"/>
      <c r="EE692" s="66"/>
      <c r="EF692" s="66"/>
      <c r="EG692" s="66"/>
      <c r="EH692" s="66"/>
      <c r="EI692" s="66"/>
      <c r="EJ692" s="66"/>
      <c r="EK692" s="66"/>
      <c r="EL692" s="66"/>
      <c r="EM692" s="66"/>
      <c r="EN692" s="66"/>
      <c r="EO692" s="66"/>
      <c r="EP692" s="66"/>
    </row>
    <row r="693">
      <c r="A693" s="66"/>
      <c r="B693" s="66"/>
      <c r="C693" s="66"/>
      <c r="D693" s="66"/>
      <c r="E693" s="66"/>
      <c r="F693" s="66"/>
      <c r="G693" s="159"/>
      <c r="H693" s="159"/>
      <c r="I693" s="66"/>
      <c r="J693" s="160"/>
      <c r="K693" s="161"/>
      <c r="L693" s="161"/>
      <c r="M693" s="162"/>
      <c r="N693" s="162"/>
      <c r="O693" s="161"/>
      <c r="P693" s="161"/>
      <c r="Q693" s="161"/>
      <c r="R693" s="161"/>
      <c r="S693" s="163"/>
      <c r="T693" s="163"/>
      <c r="U693" s="163"/>
      <c r="V693" s="163"/>
      <c r="W693" s="164"/>
      <c r="X693" s="163"/>
      <c r="Y693" s="163"/>
      <c r="Z693" s="163"/>
      <c r="AA693" s="163"/>
      <c r="AB693" s="66"/>
      <c r="AC693" s="66"/>
      <c r="AD693" s="66"/>
      <c r="AE693" s="66"/>
      <c r="AF693" s="66"/>
      <c r="AG693" s="66"/>
      <c r="AH693" s="66"/>
      <c r="AI693" s="66"/>
      <c r="AJ693" s="66"/>
      <c r="AK693" s="66"/>
      <c r="AL693" s="66"/>
      <c r="AM693" s="66"/>
      <c r="AN693" s="66"/>
      <c r="AO693" s="66"/>
      <c r="AP693" s="66"/>
      <c r="AQ693" s="66"/>
      <c r="AR693" s="66"/>
      <c r="AS693" s="66"/>
      <c r="AT693" s="66"/>
      <c r="AU693" s="66"/>
      <c r="AV693" s="66"/>
      <c r="AW693" s="66"/>
      <c r="AX693" s="66"/>
      <c r="AY693" s="66"/>
      <c r="AZ693" s="66"/>
      <c r="BA693" s="66"/>
      <c r="BB693" s="66"/>
      <c r="BC693" s="66"/>
      <c r="BD693" s="66"/>
      <c r="BE693" s="66"/>
      <c r="BF693" s="66"/>
      <c r="BG693" s="66"/>
      <c r="BH693" s="66"/>
      <c r="BI693" s="66"/>
      <c r="BJ693" s="66"/>
      <c r="BK693" s="66"/>
      <c r="BL693" s="66"/>
      <c r="BM693" s="66"/>
      <c r="BN693" s="66"/>
      <c r="BO693" s="66"/>
      <c r="BP693" s="66"/>
      <c r="BQ693" s="66"/>
      <c r="BR693" s="66"/>
      <c r="BS693" s="66"/>
      <c r="BT693" s="66"/>
      <c r="BU693" s="66"/>
      <c r="BV693" s="66"/>
      <c r="BW693" s="66"/>
      <c r="BX693" s="66"/>
      <c r="BY693" s="66"/>
      <c r="BZ693" s="66"/>
      <c r="CA693" s="66"/>
      <c r="CB693" s="66"/>
      <c r="CC693" s="66"/>
      <c r="CD693" s="66"/>
      <c r="CE693" s="66"/>
      <c r="CF693" s="66"/>
      <c r="CG693" s="66"/>
      <c r="CH693" s="66"/>
      <c r="CI693" s="66"/>
      <c r="CJ693" s="66"/>
      <c r="CK693" s="66"/>
      <c r="CL693" s="66"/>
      <c r="CM693" s="66"/>
      <c r="CN693" s="66"/>
      <c r="CO693" s="66"/>
      <c r="CP693" s="66"/>
      <c r="CQ693" s="66"/>
      <c r="CR693" s="66"/>
      <c r="CS693" s="66"/>
      <c r="CT693" s="66"/>
      <c r="CU693" s="66"/>
      <c r="CV693" s="66"/>
      <c r="CW693" s="66"/>
      <c r="CX693" s="66"/>
      <c r="CY693" s="66"/>
      <c r="CZ693" s="66"/>
      <c r="DA693" s="66"/>
      <c r="DB693" s="66"/>
      <c r="DC693" s="66"/>
      <c r="DD693" s="66"/>
      <c r="DE693" s="66"/>
      <c r="DF693" s="66"/>
      <c r="DG693" s="66"/>
      <c r="DH693" s="66"/>
      <c r="DI693" s="66"/>
      <c r="DJ693" s="66"/>
      <c r="DK693" s="66"/>
      <c r="DL693" s="66"/>
      <c r="DM693" s="66"/>
      <c r="DN693" s="66"/>
      <c r="DO693" s="66"/>
      <c r="DP693" s="66"/>
      <c r="DQ693" s="66"/>
      <c r="DR693" s="66"/>
      <c r="DS693" s="66"/>
      <c r="DT693" s="66"/>
      <c r="DU693" s="66"/>
      <c r="DV693" s="66"/>
      <c r="DW693" s="66"/>
      <c r="DX693" s="66"/>
      <c r="DY693" s="66"/>
      <c r="DZ693" s="66"/>
      <c r="EA693" s="66"/>
      <c r="EB693" s="66"/>
      <c r="EC693" s="66"/>
      <c r="ED693" s="66"/>
      <c r="EE693" s="66"/>
      <c r="EF693" s="66"/>
      <c r="EG693" s="66"/>
      <c r="EH693" s="66"/>
      <c r="EI693" s="66"/>
      <c r="EJ693" s="66"/>
      <c r="EK693" s="66"/>
      <c r="EL693" s="66"/>
      <c r="EM693" s="66"/>
      <c r="EN693" s="66"/>
      <c r="EO693" s="66"/>
      <c r="EP693" s="66"/>
    </row>
    <row r="694">
      <c r="A694" s="66"/>
      <c r="B694" s="66"/>
      <c r="C694" s="66"/>
      <c r="D694" s="66"/>
      <c r="E694" s="66"/>
      <c r="F694" s="66"/>
      <c r="G694" s="159"/>
      <c r="H694" s="159"/>
      <c r="I694" s="66"/>
      <c r="J694" s="160"/>
      <c r="K694" s="161"/>
      <c r="L694" s="161"/>
      <c r="M694" s="162"/>
      <c r="N694" s="162"/>
      <c r="O694" s="161"/>
      <c r="P694" s="161"/>
      <c r="Q694" s="161"/>
      <c r="R694" s="161"/>
      <c r="S694" s="163"/>
      <c r="T694" s="163"/>
      <c r="U694" s="163"/>
      <c r="V694" s="163"/>
      <c r="W694" s="164"/>
      <c r="X694" s="163"/>
      <c r="Y694" s="163"/>
      <c r="Z694" s="163"/>
      <c r="AA694" s="163"/>
      <c r="AB694" s="66"/>
      <c r="AC694" s="66"/>
      <c r="AD694" s="66"/>
      <c r="AE694" s="66"/>
      <c r="AF694" s="66"/>
      <c r="AG694" s="66"/>
      <c r="AH694" s="66"/>
      <c r="AI694" s="66"/>
      <c r="AJ694" s="66"/>
      <c r="AK694" s="66"/>
      <c r="AL694" s="66"/>
      <c r="AM694" s="66"/>
      <c r="AN694" s="66"/>
      <c r="AO694" s="66"/>
      <c r="AP694" s="66"/>
      <c r="AQ694" s="66"/>
      <c r="AR694" s="66"/>
      <c r="AS694" s="66"/>
      <c r="AT694" s="66"/>
      <c r="AU694" s="66"/>
      <c r="AV694" s="66"/>
      <c r="AW694" s="66"/>
      <c r="AX694" s="66"/>
      <c r="AY694" s="66"/>
      <c r="AZ694" s="66"/>
      <c r="BA694" s="66"/>
      <c r="BB694" s="66"/>
      <c r="BC694" s="66"/>
      <c r="BD694" s="66"/>
      <c r="BE694" s="66"/>
      <c r="BF694" s="66"/>
      <c r="BG694" s="66"/>
      <c r="BH694" s="66"/>
      <c r="BI694" s="66"/>
      <c r="BJ694" s="66"/>
      <c r="BK694" s="66"/>
      <c r="BL694" s="66"/>
      <c r="BM694" s="66"/>
      <c r="BN694" s="66"/>
      <c r="BO694" s="66"/>
      <c r="BP694" s="66"/>
      <c r="BQ694" s="66"/>
      <c r="BR694" s="66"/>
      <c r="BS694" s="66"/>
      <c r="BT694" s="66"/>
      <c r="BU694" s="66"/>
      <c r="BV694" s="66"/>
      <c r="BW694" s="66"/>
      <c r="BX694" s="66"/>
      <c r="BY694" s="66"/>
      <c r="BZ694" s="66"/>
      <c r="CA694" s="66"/>
      <c r="CB694" s="66"/>
      <c r="CC694" s="66"/>
      <c r="CD694" s="66"/>
      <c r="CE694" s="66"/>
      <c r="CF694" s="66"/>
      <c r="CG694" s="66"/>
      <c r="CH694" s="66"/>
      <c r="CI694" s="66"/>
      <c r="CJ694" s="66"/>
      <c r="CK694" s="66"/>
      <c r="CL694" s="66"/>
      <c r="CM694" s="66"/>
      <c r="CN694" s="66"/>
      <c r="CO694" s="66"/>
      <c r="CP694" s="66"/>
      <c r="CQ694" s="66"/>
      <c r="CR694" s="66"/>
      <c r="CS694" s="66"/>
      <c r="CT694" s="66"/>
      <c r="CU694" s="66"/>
      <c r="CV694" s="66"/>
      <c r="CW694" s="66"/>
      <c r="CX694" s="66"/>
      <c r="CY694" s="66"/>
      <c r="CZ694" s="66"/>
      <c r="DA694" s="66"/>
      <c r="DB694" s="66"/>
      <c r="DC694" s="66"/>
      <c r="DD694" s="66"/>
      <c r="DE694" s="66"/>
      <c r="DF694" s="66"/>
      <c r="DG694" s="66"/>
      <c r="DH694" s="66"/>
      <c r="DI694" s="66"/>
      <c r="DJ694" s="66"/>
      <c r="DK694" s="66"/>
      <c r="DL694" s="66"/>
      <c r="DM694" s="66"/>
      <c r="DN694" s="66"/>
      <c r="DO694" s="66"/>
      <c r="DP694" s="66"/>
      <c r="DQ694" s="66"/>
      <c r="DR694" s="66"/>
      <c r="DS694" s="66"/>
      <c r="DT694" s="66"/>
      <c r="DU694" s="66"/>
      <c r="DV694" s="66"/>
      <c r="DW694" s="66"/>
      <c r="DX694" s="66"/>
      <c r="DY694" s="66"/>
      <c r="DZ694" s="66"/>
      <c r="EA694" s="66"/>
      <c r="EB694" s="66"/>
      <c r="EC694" s="66"/>
      <c r="ED694" s="66"/>
      <c r="EE694" s="66"/>
      <c r="EF694" s="66"/>
      <c r="EG694" s="66"/>
      <c r="EH694" s="66"/>
      <c r="EI694" s="66"/>
      <c r="EJ694" s="66"/>
      <c r="EK694" s="66"/>
      <c r="EL694" s="66"/>
      <c r="EM694" s="66"/>
      <c r="EN694" s="66"/>
      <c r="EO694" s="66"/>
      <c r="EP694" s="66"/>
    </row>
    <row r="695">
      <c r="A695" s="66"/>
      <c r="B695" s="66"/>
      <c r="C695" s="66"/>
      <c r="D695" s="66"/>
      <c r="E695" s="66"/>
      <c r="F695" s="66"/>
      <c r="G695" s="159"/>
      <c r="H695" s="159"/>
      <c r="I695" s="66"/>
      <c r="J695" s="160"/>
      <c r="K695" s="161"/>
      <c r="L695" s="161"/>
      <c r="M695" s="162"/>
      <c r="N695" s="162"/>
      <c r="O695" s="161"/>
      <c r="P695" s="161"/>
      <c r="Q695" s="161"/>
      <c r="R695" s="161"/>
      <c r="S695" s="163"/>
      <c r="T695" s="163"/>
      <c r="U695" s="163"/>
      <c r="V695" s="163"/>
      <c r="W695" s="164"/>
      <c r="X695" s="163"/>
      <c r="Y695" s="163"/>
      <c r="Z695" s="163"/>
      <c r="AA695" s="163"/>
      <c r="AB695" s="66"/>
      <c r="AC695" s="66"/>
      <c r="AD695" s="66"/>
      <c r="AE695" s="66"/>
      <c r="AF695" s="66"/>
      <c r="AG695" s="66"/>
      <c r="AH695" s="66"/>
      <c r="AI695" s="66"/>
      <c r="AJ695" s="66"/>
      <c r="AK695" s="66"/>
      <c r="AL695" s="66"/>
      <c r="AM695" s="66"/>
      <c r="AN695" s="66"/>
      <c r="AO695" s="66"/>
      <c r="AP695" s="66"/>
      <c r="AQ695" s="66"/>
      <c r="AR695" s="66"/>
      <c r="AS695" s="66"/>
      <c r="AT695" s="66"/>
      <c r="AU695" s="66"/>
      <c r="AV695" s="66"/>
      <c r="AW695" s="66"/>
      <c r="AX695" s="66"/>
      <c r="AY695" s="66"/>
      <c r="AZ695" s="66"/>
      <c r="BA695" s="66"/>
      <c r="BB695" s="66"/>
      <c r="BC695" s="66"/>
      <c r="BD695" s="66"/>
      <c r="BE695" s="66"/>
      <c r="BF695" s="66"/>
      <c r="BG695" s="66"/>
      <c r="BH695" s="66"/>
      <c r="BI695" s="66"/>
      <c r="BJ695" s="66"/>
      <c r="BK695" s="66"/>
      <c r="BL695" s="66"/>
      <c r="BM695" s="66"/>
      <c r="BN695" s="66"/>
      <c r="BO695" s="66"/>
      <c r="BP695" s="66"/>
      <c r="BQ695" s="66"/>
      <c r="BR695" s="66"/>
      <c r="BS695" s="66"/>
      <c r="BT695" s="66"/>
      <c r="BU695" s="66"/>
      <c r="BV695" s="66"/>
      <c r="BW695" s="66"/>
      <c r="BX695" s="66"/>
      <c r="BY695" s="66"/>
      <c r="BZ695" s="66"/>
      <c r="CA695" s="66"/>
      <c r="CB695" s="66"/>
      <c r="CC695" s="66"/>
      <c r="CD695" s="66"/>
      <c r="CE695" s="66"/>
      <c r="CF695" s="66"/>
      <c r="CG695" s="66"/>
      <c r="CH695" s="66"/>
      <c r="CI695" s="66"/>
      <c r="CJ695" s="66"/>
      <c r="CK695" s="66"/>
      <c r="CL695" s="66"/>
      <c r="CM695" s="66"/>
      <c r="CN695" s="66"/>
      <c r="CO695" s="66"/>
      <c r="CP695" s="66"/>
      <c r="CQ695" s="66"/>
      <c r="CR695" s="66"/>
      <c r="CS695" s="66"/>
      <c r="CT695" s="66"/>
      <c r="CU695" s="66"/>
      <c r="CV695" s="66"/>
      <c r="CW695" s="66"/>
      <c r="CX695" s="66"/>
      <c r="CY695" s="66"/>
      <c r="CZ695" s="66"/>
      <c r="DA695" s="66"/>
      <c r="DB695" s="66"/>
      <c r="DC695" s="66"/>
      <c r="DD695" s="66"/>
      <c r="DE695" s="66"/>
      <c r="DF695" s="66"/>
      <c r="DG695" s="66"/>
      <c r="DH695" s="66"/>
      <c r="DI695" s="66"/>
      <c r="DJ695" s="66"/>
      <c r="DK695" s="66"/>
      <c r="DL695" s="66"/>
      <c r="DM695" s="66"/>
      <c r="DN695" s="66"/>
      <c r="DO695" s="66"/>
      <c r="DP695" s="66"/>
      <c r="DQ695" s="66"/>
      <c r="DR695" s="66"/>
      <c r="DS695" s="66"/>
      <c r="DT695" s="66"/>
      <c r="DU695" s="66"/>
      <c r="DV695" s="66"/>
      <c r="DW695" s="66"/>
      <c r="DX695" s="66"/>
      <c r="DY695" s="66"/>
      <c r="DZ695" s="66"/>
      <c r="EA695" s="66"/>
      <c r="EB695" s="66"/>
      <c r="EC695" s="66"/>
      <c r="ED695" s="66"/>
      <c r="EE695" s="66"/>
      <c r="EF695" s="66"/>
      <c r="EG695" s="66"/>
      <c r="EH695" s="66"/>
      <c r="EI695" s="66"/>
      <c r="EJ695" s="66"/>
      <c r="EK695" s="66"/>
      <c r="EL695" s="66"/>
      <c r="EM695" s="66"/>
      <c r="EN695" s="66"/>
      <c r="EO695" s="66"/>
      <c r="EP695" s="66"/>
    </row>
    <row r="696">
      <c r="A696" s="66"/>
      <c r="B696" s="66"/>
      <c r="C696" s="66"/>
      <c r="D696" s="66"/>
      <c r="E696" s="66"/>
      <c r="F696" s="66"/>
      <c r="G696" s="159"/>
      <c r="H696" s="159"/>
      <c r="I696" s="66"/>
      <c r="J696" s="160"/>
      <c r="K696" s="161"/>
      <c r="L696" s="161"/>
      <c r="M696" s="162"/>
      <c r="N696" s="162"/>
      <c r="O696" s="161"/>
      <c r="P696" s="161"/>
      <c r="Q696" s="161"/>
      <c r="R696" s="161"/>
      <c r="S696" s="163"/>
      <c r="T696" s="163"/>
      <c r="U696" s="163"/>
      <c r="V696" s="163"/>
      <c r="W696" s="164"/>
      <c r="X696" s="163"/>
      <c r="Y696" s="163"/>
      <c r="Z696" s="163"/>
      <c r="AA696" s="163"/>
      <c r="AB696" s="66"/>
      <c r="AC696" s="66"/>
      <c r="AD696" s="66"/>
      <c r="AE696" s="66"/>
      <c r="AF696" s="66"/>
      <c r="AG696" s="66"/>
      <c r="AH696" s="66"/>
      <c r="AI696" s="66"/>
      <c r="AJ696" s="66"/>
      <c r="AK696" s="66"/>
      <c r="AL696" s="66"/>
      <c r="AM696" s="66"/>
      <c r="AN696" s="66"/>
      <c r="AO696" s="66"/>
      <c r="AP696" s="66"/>
      <c r="AQ696" s="66"/>
      <c r="AR696" s="66"/>
      <c r="AS696" s="66"/>
      <c r="AT696" s="66"/>
      <c r="AU696" s="66"/>
      <c r="AV696" s="66"/>
      <c r="AW696" s="66"/>
      <c r="AX696" s="66"/>
      <c r="AY696" s="66"/>
      <c r="AZ696" s="66"/>
      <c r="BA696" s="66"/>
      <c r="BB696" s="66"/>
      <c r="BC696" s="66"/>
      <c r="BD696" s="66"/>
      <c r="BE696" s="66"/>
      <c r="BF696" s="66"/>
      <c r="BG696" s="66"/>
      <c r="BH696" s="66"/>
      <c r="BI696" s="66"/>
      <c r="BJ696" s="66"/>
      <c r="BK696" s="66"/>
      <c r="BL696" s="66"/>
      <c r="BM696" s="66"/>
      <c r="BN696" s="66"/>
      <c r="BO696" s="66"/>
      <c r="BP696" s="66"/>
      <c r="BQ696" s="66"/>
      <c r="BR696" s="66"/>
      <c r="BS696" s="66"/>
      <c r="BT696" s="66"/>
      <c r="BU696" s="66"/>
      <c r="BV696" s="66"/>
      <c r="BW696" s="66"/>
      <c r="BX696" s="66"/>
      <c r="BY696" s="66"/>
      <c r="BZ696" s="66"/>
      <c r="CA696" s="66"/>
      <c r="CB696" s="66"/>
      <c r="CC696" s="66"/>
      <c r="CD696" s="66"/>
      <c r="CE696" s="66"/>
      <c r="CF696" s="66"/>
      <c r="CG696" s="66"/>
      <c r="CH696" s="66"/>
      <c r="CI696" s="66"/>
      <c r="CJ696" s="66"/>
      <c r="CK696" s="66"/>
      <c r="CL696" s="66"/>
      <c r="CM696" s="66"/>
      <c r="CN696" s="66"/>
      <c r="CO696" s="66"/>
      <c r="CP696" s="66"/>
      <c r="CQ696" s="66"/>
      <c r="CR696" s="66"/>
      <c r="CS696" s="66"/>
      <c r="CT696" s="66"/>
      <c r="CU696" s="66"/>
      <c r="CV696" s="66"/>
      <c r="CW696" s="66"/>
      <c r="CX696" s="66"/>
      <c r="CY696" s="66"/>
      <c r="CZ696" s="66"/>
      <c r="DA696" s="66"/>
      <c r="DB696" s="66"/>
      <c r="DC696" s="66"/>
      <c r="DD696" s="66"/>
      <c r="DE696" s="66"/>
      <c r="DF696" s="66"/>
      <c r="DG696" s="66"/>
      <c r="DH696" s="66"/>
      <c r="DI696" s="66"/>
      <c r="DJ696" s="66"/>
      <c r="DK696" s="66"/>
      <c r="DL696" s="66"/>
      <c r="DM696" s="66"/>
      <c r="DN696" s="66"/>
      <c r="DO696" s="66"/>
      <c r="DP696" s="66"/>
      <c r="DQ696" s="66"/>
      <c r="DR696" s="66"/>
      <c r="DS696" s="66"/>
      <c r="DT696" s="66"/>
      <c r="DU696" s="66"/>
      <c r="DV696" s="66"/>
      <c r="DW696" s="66"/>
      <c r="DX696" s="66"/>
      <c r="DY696" s="66"/>
      <c r="DZ696" s="66"/>
      <c r="EA696" s="66"/>
      <c r="EB696" s="66"/>
      <c r="EC696" s="66"/>
      <c r="ED696" s="66"/>
      <c r="EE696" s="66"/>
      <c r="EF696" s="66"/>
      <c r="EG696" s="66"/>
      <c r="EH696" s="66"/>
      <c r="EI696" s="66"/>
      <c r="EJ696" s="66"/>
      <c r="EK696" s="66"/>
      <c r="EL696" s="66"/>
      <c r="EM696" s="66"/>
      <c r="EN696" s="66"/>
      <c r="EO696" s="66"/>
      <c r="EP696" s="66"/>
    </row>
    <row r="697">
      <c r="A697" s="66"/>
      <c r="B697" s="66"/>
      <c r="C697" s="66"/>
      <c r="D697" s="66"/>
      <c r="E697" s="66"/>
      <c r="F697" s="66"/>
      <c r="G697" s="159"/>
      <c r="H697" s="159"/>
      <c r="I697" s="66"/>
      <c r="J697" s="160"/>
      <c r="K697" s="161"/>
      <c r="L697" s="161"/>
      <c r="M697" s="162"/>
      <c r="N697" s="162"/>
      <c r="O697" s="161"/>
      <c r="P697" s="161"/>
      <c r="Q697" s="161"/>
      <c r="R697" s="161"/>
      <c r="S697" s="163"/>
      <c r="T697" s="163"/>
      <c r="U697" s="163"/>
      <c r="V697" s="163"/>
      <c r="W697" s="164"/>
      <c r="X697" s="163"/>
      <c r="Y697" s="163"/>
      <c r="Z697" s="163"/>
      <c r="AA697" s="163"/>
      <c r="AB697" s="66"/>
      <c r="AC697" s="66"/>
      <c r="AD697" s="66"/>
      <c r="AE697" s="66"/>
      <c r="AF697" s="66"/>
      <c r="AG697" s="66"/>
      <c r="AH697" s="66"/>
      <c r="AI697" s="66"/>
      <c r="AJ697" s="66"/>
      <c r="AK697" s="66"/>
      <c r="AL697" s="66"/>
      <c r="AM697" s="66"/>
      <c r="AN697" s="66"/>
      <c r="AO697" s="66"/>
      <c r="AP697" s="66"/>
      <c r="AQ697" s="66"/>
      <c r="AR697" s="66"/>
      <c r="AS697" s="66"/>
      <c r="AT697" s="66"/>
      <c r="AU697" s="66"/>
      <c r="AV697" s="66"/>
      <c r="AW697" s="66"/>
      <c r="AX697" s="66"/>
      <c r="AY697" s="66"/>
      <c r="AZ697" s="66"/>
      <c r="BA697" s="66"/>
      <c r="BB697" s="66"/>
      <c r="BC697" s="66"/>
      <c r="BD697" s="66"/>
      <c r="BE697" s="66"/>
      <c r="BF697" s="66"/>
      <c r="BG697" s="66"/>
      <c r="BH697" s="66"/>
      <c r="BI697" s="66"/>
      <c r="BJ697" s="66"/>
      <c r="BK697" s="66"/>
      <c r="BL697" s="66"/>
      <c r="BM697" s="66"/>
      <c r="BN697" s="66"/>
      <c r="BO697" s="66"/>
      <c r="BP697" s="66"/>
      <c r="BQ697" s="66"/>
      <c r="BR697" s="66"/>
      <c r="BS697" s="66"/>
      <c r="BT697" s="66"/>
      <c r="BU697" s="66"/>
      <c r="BV697" s="66"/>
      <c r="BW697" s="66"/>
      <c r="BX697" s="66"/>
      <c r="BY697" s="66"/>
      <c r="BZ697" s="66"/>
      <c r="CA697" s="66"/>
      <c r="CB697" s="66"/>
      <c r="CC697" s="66"/>
      <c r="CD697" s="66"/>
      <c r="CE697" s="66"/>
      <c r="CF697" s="66"/>
      <c r="CG697" s="66"/>
      <c r="CH697" s="66"/>
      <c r="CI697" s="66"/>
      <c r="CJ697" s="66"/>
      <c r="CK697" s="66"/>
      <c r="CL697" s="66"/>
      <c r="CM697" s="66"/>
      <c r="CN697" s="66"/>
      <c r="CO697" s="66"/>
      <c r="CP697" s="66"/>
      <c r="CQ697" s="66"/>
      <c r="CR697" s="66"/>
      <c r="CS697" s="66"/>
      <c r="CT697" s="66"/>
      <c r="CU697" s="66"/>
      <c r="CV697" s="66"/>
      <c r="CW697" s="66"/>
      <c r="CX697" s="66"/>
      <c r="CY697" s="66"/>
      <c r="CZ697" s="66"/>
      <c r="DA697" s="66"/>
      <c r="DB697" s="66"/>
      <c r="DC697" s="66"/>
      <c r="DD697" s="66"/>
      <c r="DE697" s="66"/>
      <c r="DF697" s="66"/>
      <c r="DG697" s="66"/>
      <c r="DH697" s="66"/>
      <c r="DI697" s="66"/>
      <c r="DJ697" s="66"/>
      <c r="DK697" s="66"/>
      <c r="DL697" s="66"/>
      <c r="DM697" s="66"/>
      <c r="DN697" s="66"/>
      <c r="DO697" s="66"/>
      <c r="DP697" s="66"/>
      <c r="DQ697" s="66"/>
      <c r="DR697" s="66"/>
      <c r="DS697" s="66"/>
      <c r="DT697" s="66"/>
      <c r="DU697" s="66"/>
      <c r="DV697" s="66"/>
      <c r="DW697" s="66"/>
      <c r="DX697" s="66"/>
      <c r="DY697" s="66"/>
      <c r="DZ697" s="66"/>
      <c r="EA697" s="66"/>
      <c r="EB697" s="66"/>
      <c r="EC697" s="66"/>
      <c r="ED697" s="66"/>
      <c r="EE697" s="66"/>
      <c r="EF697" s="66"/>
      <c r="EG697" s="66"/>
      <c r="EH697" s="66"/>
      <c r="EI697" s="66"/>
      <c r="EJ697" s="66"/>
      <c r="EK697" s="66"/>
      <c r="EL697" s="66"/>
      <c r="EM697" s="66"/>
      <c r="EN697" s="66"/>
      <c r="EO697" s="66"/>
      <c r="EP697" s="66"/>
    </row>
    <row r="698">
      <c r="A698" s="66"/>
      <c r="B698" s="66"/>
      <c r="C698" s="66"/>
      <c r="D698" s="66"/>
      <c r="E698" s="66"/>
      <c r="F698" s="66"/>
      <c r="G698" s="159"/>
      <c r="H698" s="159"/>
      <c r="I698" s="66"/>
      <c r="J698" s="160"/>
      <c r="K698" s="161"/>
      <c r="L698" s="161"/>
      <c r="M698" s="162"/>
      <c r="N698" s="162"/>
      <c r="O698" s="161"/>
      <c r="P698" s="161"/>
      <c r="Q698" s="161"/>
      <c r="R698" s="161"/>
      <c r="S698" s="163"/>
      <c r="T698" s="163"/>
      <c r="U698" s="163"/>
      <c r="V698" s="163"/>
      <c r="W698" s="164"/>
      <c r="X698" s="163"/>
      <c r="Y698" s="163"/>
      <c r="Z698" s="163"/>
      <c r="AA698" s="163"/>
      <c r="AB698" s="66"/>
      <c r="AC698" s="66"/>
      <c r="AD698" s="66"/>
      <c r="AE698" s="66"/>
      <c r="AF698" s="66"/>
      <c r="AG698" s="66"/>
      <c r="AH698" s="66"/>
      <c r="AI698" s="66"/>
      <c r="AJ698" s="66"/>
      <c r="AK698" s="66"/>
      <c r="AL698" s="66"/>
      <c r="AM698" s="66"/>
      <c r="AN698" s="66"/>
      <c r="AO698" s="66"/>
      <c r="AP698" s="66"/>
      <c r="AQ698" s="66"/>
      <c r="AR698" s="66"/>
      <c r="AS698" s="66"/>
      <c r="AT698" s="66"/>
      <c r="AU698" s="66"/>
      <c r="AV698" s="66"/>
      <c r="AW698" s="66"/>
      <c r="AX698" s="66"/>
      <c r="AY698" s="66"/>
      <c r="AZ698" s="66"/>
      <c r="BA698" s="66"/>
      <c r="BB698" s="66"/>
      <c r="BC698" s="66"/>
      <c r="BD698" s="66"/>
      <c r="BE698" s="66"/>
      <c r="BF698" s="66"/>
      <c r="BG698" s="66"/>
      <c r="BH698" s="66"/>
      <c r="BI698" s="66"/>
      <c r="BJ698" s="66"/>
      <c r="BK698" s="66"/>
      <c r="BL698" s="66"/>
      <c r="BM698" s="66"/>
      <c r="BN698" s="66"/>
      <c r="BO698" s="66"/>
      <c r="BP698" s="66"/>
      <c r="BQ698" s="66"/>
      <c r="BR698" s="66"/>
      <c r="BS698" s="66"/>
      <c r="BT698" s="66"/>
      <c r="BU698" s="66"/>
      <c r="BV698" s="66"/>
      <c r="BW698" s="66"/>
      <c r="BX698" s="66"/>
      <c r="BY698" s="66"/>
      <c r="BZ698" s="66"/>
      <c r="CA698" s="66"/>
      <c r="CB698" s="66"/>
      <c r="CC698" s="66"/>
      <c r="CD698" s="66"/>
      <c r="CE698" s="66"/>
      <c r="CF698" s="66"/>
      <c r="CG698" s="66"/>
      <c r="CH698" s="66"/>
      <c r="CI698" s="66"/>
      <c r="CJ698" s="66"/>
      <c r="CK698" s="66"/>
      <c r="CL698" s="66"/>
      <c r="CM698" s="66"/>
      <c r="CN698" s="66"/>
      <c r="CO698" s="66"/>
      <c r="CP698" s="66"/>
      <c r="CQ698" s="66"/>
      <c r="CR698" s="66"/>
      <c r="CS698" s="66"/>
      <c r="CT698" s="66"/>
      <c r="CU698" s="66"/>
      <c r="CV698" s="66"/>
      <c r="CW698" s="66"/>
      <c r="CX698" s="66"/>
      <c r="CY698" s="66"/>
      <c r="CZ698" s="66"/>
      <c r="DA698" s="66"/>
      <c r="DB698" s="66"/>
      <c r="DC698" s="66"/>
      <c r="DD698" s="66"/>
      <c r="DE698" s="66"/>
      <c r="DF698" s="66"/>
      <c r="DG698" s="66"/>
      <c r="DH698" s="66"/>
      <c r="DI698" s="66"/>
      <c r="DJ698" s="66"/>
      <c r="DK698" s="66"/>
      <c r="DL698" s="66"/>
      <c r="DM698" s="66"/>
      <c r="DN698" s="66"/>
      <c r="DO698" s="66"/>
      <c r="DP698" s="66"/>
      <c r="DQ698" s="66"/>
      <c r="DR698" s="66"/>
      <c r="DS698" s="66"/>
      <c r="DT698" s="66"/>
      <c r="DU698" s="66"/>
      <c r="DV698" s="66"/>
      <c r="DW698" s="66"/>
      <c r="DX698" s="66"/>
      <c r="DY698" s="66"/>
      <c r="DZ698" s="66"/>
      <c r="EA698" s="66"/>
      <c r="EB698" s="66"/>
      <c r="EC698" s="66"/>
      <c r="ED698" s="66"/>
      <c r="EE698" s="66"/>
      <c r="EF698" s="66"/>
      <c r="EG698" s="66"/>
      <c r="EH698" s="66"/>
      <c r="EI698" s="66"/>
      <c r="EJ698" s="66"/>
      <c r="EK698" s="66"/>
      <c r="EL698" s="66"/>
      <c r="EM698" s="66"/>
      <c r="EN698" s="66"/>
      <c r="EO698" s="66"/>
      <c r="EP698" s="66"/>
    </row>
    <row r="699">
      <c r="A699" s="66"/>
      <c r="B699" s="66"/>
      <c r="C699" s="66"/>
      <c r="D699" s="66"/>
      <c r="E699" s="66"/>
      <c r="F699" s="66"/>
      <c r="G699" s="159"/>
      <c r="H699" s="159"/>
      <c r="I699" s="66"/>
      <c r="J699" s="160"/>
      <c r="K699" s="161"/>
      <c r="L699" s="161"/>
      <c r="M699" s="162"/>
      <c r="N699" s="162"/>
      <c r="O699" s="161"/>
      <c r="P699" s="161"/>
      <c r="Q699" s="161"/>
      <c r="R699" s="161"/>
      <c r="S699" s="163"/>
      <c r="T699" s="163"/>
      <c r="U699" s="163"/>
      <c r="V699" s="163"/>
      <c r="W699" s="164"/>
      <c r="X699" s="163"/>
      <c r="Y699" s="163"/>
      <c r="Z699" s="163"/>
      <c r="AA699" s="163"/>
      <c r="AB699" s="66"/>
      <c r="AC699" s="66"/>
      <c r="AD699" s="66"/>
      <c r="AE699" s="66"/>
      <c r="AF699" s="66"/>
      <c r="AG699" s="66"/>
      <c r="AH699" s="66"/>
      <c r="AI699" s="66"/>
      <c r="AJ699" s="66"/>
      <c r="AK699" s="66"/>
      <c r="AL699" s="66"/>
      <c r="AM699" s="66"/>
      <c r="AN699" s="66"/>
      <c r="AO699" s="66"/>
      <c r="AP699" s="66"/>
      <c r="AQ699" s="66"/>
      <c r="AR699" s="66"/>
      <c r="AS699" s="66"/>
      <c r="AT699" s="66"/>
      <c r="AU699" s="66"/>
      <c r="AV699" s="66"/>
      <c r="AW699" s="66"/>
      <c r="AX699" s="66"/>
      <c r="AY699" s="66"/>
      <c r="AZ699" s="66"/>
      <c r="BA699" s="66"/>
      <c r="BB699" s="66"/>
      <c r="BC699" s="66"/>
      <c r="BD699" s="66"/>
      <c r="BE699" s="66"/>
      <c r="BF699" s="66"/>
      <c r="BG699" s="66"/>
      <c r="BH699" s="66"/>
      <c r="BI699" s="66"/>
      <c r="BJ699" s="66"/>
      <c r="BK699" s="66"/>
      <c r="BL699" s="66"/>
      <c r="BM699" s="66"/>
      <c r="BN699" s="66"/>
      <c r="BO699" s="66"/>
      <c r="BP699" s="66"/>
      <c r="BQ699" s="66"/>
      <c r="BR699" s="66"/>
      <c r="BS699" s="66"/>
      <c r="BT699" s="66"/>
      <c r="BU699" s="66"/>
      <c r="BV699" s="66"/>
      <c r="BW699" s="66"/>
      <c r="BX699" s="66"/>
      <c r="BY699" s="66"/>
      <c r="BZ699" s="66"/>
      <c r="CA699" s="66"/>
      <c r="CB699" s="66"/>
      <c r="CC699" s="66"/>
      <c r="CD699" s="66"/>
      <c r="CE699" s="66"/>
      <c r="CF699" s="66"/>
      <c r="CG699" s="66"/>
      <c r="CH699" s="66"/>
      <c r="CI699" s="66"/>
      <c r="CJ699" s="66"/>
      <c r="CK699" s="66"/>
      <c r="CL699" s="66"/>
      <c r="CM699" s="66"/>
      <c r="CN699" s="66"/>
      <c r="CO699" s="66"/>
      <c r="CP699" s="66"/>
      <c r="CQ699" s="66"/>
      <c r="CR699" s="66"/>
      <c r="CS699" s="66"/>
      <c r="CT699" s="66"/>
      <c r="CU699" s="66"/>
      <c r="CV699" s="66"/>
      <c r="CW699" s="66"/>
      <c r="CX699" s="66"/>
      <c r="CY699" s="66"/>
      <c r="CZ699" s="66"/>
      <c r="DA699" s="66"/>
      <c r="DB699" s="66"/>
      <c r="DC699" s="66"/>
      <c r="DD699" s="66"/>
      <c r="DE699" s="66"/>
      <c r="DF699" s="66"/>
      <c r="DG699" s="66"/>
      <c r="DH699" s="66"/>
      <c r="DI699" s="66"/>
      <c r="DJ699" s="66"/>
      <c r="DK699" s="66"/>
      <c r="DL699" s="66"/>
      <c r="DM699" s="66"/>
      <c r="DN699" s="66"/>
      <c r="DO699" s="66"/>
      <c r="DP699" s="66"/>
      <c r="DQ699" s="66"/>
      <c r="DR699" s="66"/>
      <c r="DS699" s="66"/>
      <c r="DT699" s="66"/>
      <c r="DU699" s="66"/>
      <c r="DV699" s="66"/>
      <c r="DW699" s="66"/>
      <c r="DX699" s="66"/>
      <c r="DY699" s="66"/>
      <c r="DZ699" s="66"/>
      <c r="EA699" s="66"/>
      <c r="EB699" s="66"/>
      <c r="EC699" s="66"/>
      <c r="ED699" s="66"/>
      <c r="EE699" s="66"/>
      <c r="EF699" s="66"/>
      <c r="EG699" s="66"/>
      <c r="EH699" s="66"/>
      <c r="EI699" s="66"/>
      <c r="EJ699" s="66"/>
      <c r="EK699" s="66"/>
      <c r="EL699" s="66"/>
      <c r="EM699" s="66"/>
      <c r="EN699" s="66"/>
      <c r="EO699" s="66"/>
      <c r="EP699" s="66"/>
    </row>
    <row r="700">
      <c r="A700" s="66"/>
      <c r="B700" s="66"/>
      <c r="C700" s="66"/>
      <c r="D700" s="66"/>
      <c r="E700" s="66"/>
      <c r="F700" s="66"/>
      <c r="G700" s="159"/>
      <c r="H700" s="159"/>
      <c r="I700" s="66"/>
      <c r="J700" s="160"/>
      <c r="K700" s="161"/>
      <c r="L700" s="161"/>
      <c r="M700" s="162"/>
      <c r="N700" s="162"/>
      <c r="O700" s="161"/>
      <c r="P700" s="161"/>
      <c r="Q700" s="161"/>
      <c r="R700" s="161"/>
      <c r="S700" s="163"/>
      <c r="T700" s="163"/>
      <c r="U700" s="163"/>
      <c r="V700" s="163"/>
      <c r="W700" s="164"/>
      <c r="X700" s="163"/>
      <c r="Y700" s="163"/>
      <c r="Z700" s="163"/>
      <c r="AA700" s="163"/>
      <c r="AB700" s="66"/>
      <c r="AC700" s="66"/>
      <c r="AD700" s="66"/>
      <c r="AE700" s="66"/>
      <c r="AF700" s="66"/>
      <c r="AG700" s="66"/>
      <c r="AH700" s="66"/>
      <c r="AI700" s="66"/>
      <c r="AJ700" s="66"/>
      <c r="AK700" s="66"/>
      <c r="AL700" s="66"/>
      <c r="AM700" s="66"/>
      <c r="AN700" s="66"/>
      <c r="AO700" s="66"/>
      <c r="AP700" s="66"/>
      <c r="AQ700" s="66"/>
      <c r="AR700" s="66"/>
      <c r="AS700" s="66"/>
      <c r="AT700" s="66"/>
      <c r="AU700" s="66"/>
      <c r="AV700" s="66"/>
      <c r="AW700" s="66"/>
      <c r="AX700" s="66"/>
      <c r="AY700" s="66"/>
      <c r="AZ700" s="66"/>
      <c r="BA700" s="66"/>
      <c r="BB700" s="66"/>
      <c r="BC700" s="66"/>
      <c r="BD700" s="66"/>
      <c r="BE700" s="66"/>
      <c r="BF700" s="66"/>
      <c r="BG700" s="66"/>
      <c r="BH700" s="66"/>
      <c r="BI700" s="66"/>
      <c r="BJ700" s="66"/>
      <c r="BK700" s="66"/>
      <c r="BL700" s="66"/>
      <c r="BM700" s="66"/>
      <c r="BN700" s="66"/>
      <c r="BO700" s="66"/>
      <c r="BP700" s="66"/>
      <c r="BQ700" s="66"/>
      <c r="BR700" s="66"/>
      <c r="BS700" s="66"/>
      <c r="BT700" s="66"/>
      <c r="BU700" s="66"/>
      <c r="BV700" s="66"/>
      <c r="BW700" s="66"/>
      <c r="BX700" s="66"/>
      <c r="BY700" s="66"/>
      <c r="BZ700" s="66"/>
      <c r="CA700" s="66"/>
      <c r="CB700" s="66"/>
      <c r="CC700" s="66"/>
      <c r="CD700" s="66"/>
      <c r="CE700" s="66"/>
      <c r="CF700" s="66"/>
      <c r="CG700" s="66"/>
      <c r="CH700" s="66"/>
      <c r="CI700" s="66"/>
      <c r="CJ700" s="66"/>
      <c r="CK700" s="66"/>
      <c r="CL700" s="66"/>
      <c r="CM700" s="66"/>
      <c r="CN700" s="66"/>
      <c r="CO700" s="66"/>
      <c r="CP700" s="66"/>
      <c r="CQ700" s="66"/>
      <c r="CR700" s="66"/>
      <c r="CS700" s="66"/>
      <c r="CT700" s="66"/>
      <c r="CU700" s="66"/>
      <c r="CV700" s="66"/>
      <c r="CW700" s="66"/>
      <c r="CX700" s="66"/>
      <c r="CY700" s="66"/>
      <c r="CZ700" s="66"/>
      <c r="DA700" s="66"/>
      <c r="DB700" s="66"/>
      <c r="DC700" s="66"/>
      <c r="DD700" s="66"/>
      <c r="DE700" s="66"/>
      <c r="DF700" s="66"/>
      <c r="DG700" s="66"/>
      <c r="DH700" s="66"/>
      <c r="DI700" s="66"/>
      <c r="DJ700" s="66"/>
      <c r="DK700" s="66"/>
      <c r="DL700" s="66"/>
      <c r="DM700" s="66"/>
      <c r="DN700" s="66"/>
      <c r="DO700" s="66"/>
      <c r="DP700" s="66"/>
      <c r="DQ700" s="66"/>
      <c r="DR700" s="66"/>
      <c r="DS700" s="66"/>
      <c r="DT700" s="66"/>
      <c r="DU700" s="66"/>
      <c r="DV700" s="66"/>
      <c r="DW700" s="66"/>
      <c r="DX700" s="66"/>
      <c r="DY700" s="66"/>
      <c r="DZ700" s="66"/>
      <c r="EA700" s="66"/>
      <c r="EB700" s="66"/>
      <c r="EC700" s="66"/>
      <c r="ED700" s="66"/>
      <c r="EE700" s="66"/>
      <c r="EF700" s="66"/>
      <c r="EG700" s="66"/>
      <c r="EH700" s="66"/>
      <c r="EI700" s="66"/>
      <c r="EJ700" s="66"/>
      <c r="EK700" s="66"/>
      <c r="EL700" s="66"/>
      <c r="EM700" s="66"/>
      <c r="EN700" s="66"/>
      <c r="EO700" s="66"/>
      <c r="EP700" s="66"/>
    </row>
    <row r="701">
      <c r="A701" s="66"/>
      <c r="B701" s="66"/>
      <c r="C701" s="66"/>
      <c r="D701" s="66"/>
      <c r="E701" s="66"/>
      <c r="F701" s="66"/>
      <c r="G701" s="159"/>
      <c r="H701" s="159"/>
      <c r="I701" s="66"/>
      <c r="J701" s="160"/>
      <c r="K701" s="161"/>
      <c r="L701" s="161"/>
      <c r="M701" s="162"/>
      <c r="N701" s="162"/>
      <c r="O701" s="161"/>
      <c r="P701" s="161"/>
      <c r="Q701" s="161"/>
      <c r="R701" s="161"/>
      <c r="S701" s="163"/>
      <c r="T701" s="163"/>
      <c r="U701" s="163"/>
      <c r="V701" s="163"/>
      <c r="W701" s="164"/>
      <c r="X701" s="163"/>
      <c r="Y701" s="163"/>
      <c r="Z701" s="163"/>
      <c r="AA701" s="163"/>
      <c r="AB701" s="66"/>
      <c r="AC701" s="66"/>
      <c r="AD701" s="66"/>
      <c r="AE701" s="66"/>
      <c r="AF701" s="66"/>
      <c r="AG701" s="66"/>
      <c r="AH701" s="66"/>
      <c r="AI701" s="66"/>
      <c r="AJ701" s="66"/>
      <c r="AK701" s="66"/>
      <c r="AL701" s="66"/>
      <c r="AM701" s="66"/>
      <c r="AN701" s="66"/>
      <c r="AO701" s="66"/>
      <c r="AP701" s="66"/>
      <c r="AQ701" s="66"/>
      <c r="AR701" s="66"/>
      <c r="AS701" s="66"/>
      <c r="AT701" s="66"/>
      <c r="AU701" s="66"/>
      <c r="AV701" s="66"/>
      <c r="AW701" s="66"/>
      <c r="AX701" s="66"/>
      <c r="AY701" s="66"/>
      <c r="AZ701" s="66"/>
      <c r="BA701" s="66"/>
      <c r="BB701" s="66"/>
      <c r="BC701" s="66"/>
      <c r="BD701" s="66"/>
      <c r="BE701" s="66"/>
      <c r="BF701" s="66"/>
      <c r="BG701" s="66"/>
      <c r="BH701" s="66"/>
      <c r="BI701" s="66"/>
      <c r="BJ701" s="66"/>
      <c r="BK701" s="66"/>
      <c r="BL701" s="66"/>
      <c r="BM701" s="66"/>
      <c r="BN701" s="66"/>
      <c r="BO701" s="66"/>
      <c r="BP701" s="66"/>
      <c r="BQ701" s="66"/>
      <c r="BR701" s="66"/>
      <c r="BS701" s="66"/>
      <c r="BT701" s="66"/>
      <c r="BU701" s="66"/>
      <c r="BV701" s="66"/>
      <c r="BW701" s="66"/>
      <c r="BX701" s="66"/>
      <c r="BY701" s="66"/>
      <c r="BZ701" s="66"/>
      <c r="CA701" s="66"/>
      <c r="CB701" s="66"/>
      <c r="CC701" s="66"/>
      <c r="CD701" s="66"/>
      <c r="CE701" s="66"/>
      <c r="CF701" s="66"/>
      <c r="CG701" s="66"/>
      <c r="CH701" s="66"/>
      <c r="CI701" s="66"/>
      <c r="CJ701" s="66"/>
      <c r="CK701" s="66"/>
      <c r="CL701" s="66"/>
      <c r="CM701" s="66"/>
      <c r="CN701" s="66"/>
      <c r="CO701" s="66"/>
      <c r="CP701" s="66"/>
      <c r="CQ701" s="66"/>
      <c r="CR701" s="66"/>
      <c r="CS701" s="66"/>
      <c r="CT701" s="66"/>
      <c r="CU701" s="66"/>
      <c r="CV701" s="66"/>
      <c r="CW701" s="66"/>
      <c r="CX701" s="66"/>
      <c r="CY701" s="66"/>
      <c r="CZ701" s="66"/>
      <c r="DA701" s="66"/>
      <c r="DB701" s="66"/>
      <c r="DC701" s="66"/>
      <c r="DD701" s="66"/>
      <c r="DE701" s="66"/>
      <c r="DF701" s="66"/>
      <c r="DG701" s="66"/>
      <c r="DH701" s="66"/>
      <c r="DI701" s="66"/>
      <c r="DJ701" s="66"/>
      <c r="DK701" s="66"/>
      <c r="DL701" s="66"/>
      <c r="DM701" s="66"/>
      <c r="DN701" s="66"/>
      <c r="DO701" s="66"/>
      <c r="DP701" s="66"/>
      <c r="DQ701" s="66"/>
      <c r="DR701" s="66"/>
      <c r="DS701" s="66"/>
      <c r="DT701" s="66"/>
      <c r="DU701" s="66"/>
      <c r="DV701" s="66"/>
      <c r="DW701" s="66"/>
      <c r="DX701" s="66"/>
      <c r="DY701" s="66"/>
      <c r="DZ701" s="66"/>
      <c r="EA701" s="66"/>
      <c r="EB701" s="66"/>
      <c r="EC701" s="66"/>
      <c r="ED701" s="66"/>
      <c r="EE701" s="66"/>
      <c r="EF701" s="66"/>
      <c r="EG701" s="66"/>
      <c r="EH701" s="66"/>
      <c r="EI701" s="66"/>
      <c r="EJ701" s="66"/>
      <c r="EK701" s="66"/>
      <c r="EL701" s="66"/>
      <c r="EM701" s="66"/>
      <c r="EN701" s="66"/>
      <c r="EO701" s="66"/>
      <c r="EP701" s="66"/>
    </row>
    <row r="702">
      <c r="A702" s="66"/>
      <c r="B702" s="66"/>
      <c r="C702" s="66"/>
      <c r="D702" s="66"/>
      <c r="E702" s="66"/>
      <c r="F702" s="66"/>
      <c r="G702" s="159"/>
      <c r="H702" s="159"/>
      <c r="I702" s="66"/>
      <c r="J702" s="160"/>
      <c r="K702" s="161"/>
      <c r="L702" s="161"/>
      <c r="M702" s="162"/>
      <c r="N702" s="162"/>
      <c r="O702" s="161"/>
      <c r="P702" s="161"/>
      <c r="Q702" s="161"/>
      <c r="R702" s="161"/>
      <c r="S702" s="163"/>
      <c r="T702" s="163"/>
      <c r="U702" s="163"/>
      <c r="V702" s="163"/>
      <c r="W702" s="164"/>
      <c r="X702" s="163"/>
      <c r="Y702" s="163"/>
      <c r="Z702" s="163"/>
      <c r="AA702" s="163"/>
      <c r="AB702" s="66"/>
      <c r="AC702" s="66"/>
      <c r="AD702" s="66"/>
      <c r="AE702" s="66"/>
      <c r="AF702" s="66"/>
      <c r="AG702" s="66"/>
      <c r="AH702" s="66"/>
      <c r="AI702" s="66"/>
      <c r="AJ702" s="66"/>
      <c r="AK702" s="66"/>
      <c r="AL702" s="66"/>
      <c r="AM702" s="66"/>
      <c r="AN702" s="66"/>
      <c r="AO702" s="66"/>
      <c r="AP702" s="66"/>
      <c r="AQ702" s="66"/>
      <c r="AR702" s="66"/>
      <c r="AS702" s="66"/>
      <c r="AT702" s="66"/>
      <c r="AU702" s="66"/>
      <c r="AV702" s="66"/>
      <c r="AW702" s="66"/>
      <c r="AX702" s="66"/>
      <c r="AY702" s="66"/>
      <c r="AZ702" s="66"/>
      <c r="BA702" s="66"/>
      <c r="BB702" s="66"/>
      <c r="BC702" s="66"/>
      <c r="BD702" s="66"/>
      <c r="BE702" s="66"/>
      <c r="BF702" s="66"/>
      <c r="BG702" s="66"/>
      <c r="BH702" s="66"/>
      <c r="BI702" s="66"/>
      <c r="BJ702" s="66"/>
      <c r="BK702" s="66"/>
      <c r="BL702" s="66"/>
      <c r="BM702" s="66"/>
      <c r="BN702" s="66"/>
      <c r="BO702" s="66"/>
      <c r="BP702" s="66"/>
      <c r="BQ702" s="66"/>
      <c r="BR702" s="66"/>
      <c r="BS702" s="66"/>
      <c r="BT702" s="66"/>
      <c r="BU702" s="66"/>
      <c r="BV702" s="66"/>
      <c r="BW702" s="66"/>
      <c r="BX702" s="66"/>
      <c r="BY702" s="66"/>
      <c r="BZ702" s="66"/>
      <c r="CA702" s="66"/>
      <c r="CB702" s="66"/>
      <c r="CC702" s="66"/>
      <c r="CD702" s="66"/>
      <c r="CE702" s="66"/>
      <c r="CF702" s="66"/>
      <c r="CG702" s="66"/>
      <c r="CH702" s="66"/>
      <c r="CI702" s="66"/>
      <c r="CJ702" s="66"/>
      <c r="CK702" s="66"/>
      <c r="CL702" s="66"/>
      <c r="CM702" s="66"/>
      <c r="CN702" s="66"/>
      <c r="CO702" s="66"/>
      <c r="CP702" s="66"/>
      <c r="CQ702" s="66"/>
      <c r="CR702" s="66"/>
      <c r="CS702" s="66"/>
      <c r="CT702" s="66"/>
      <c r="CU702" s="66"/>
      <c r="CV702" s="66"/>
      <c r="CW702" s="66"/>
      <c r="CX702" s="66"/>
      <c r="CY702" s="66"/>
      <c r="CZ702" s="66"/>
      <c r="DA702" s="66"/>
      <c r="DB702" s="66"/>
      <c r="DC702" s="66"/>
      <c r="DD702" s="66"/>
      <c r="DE702" s="66"/>
      <c r="DF702" s="66"/>
      <c r="DG702" s="66"/>
      <c r="DH702" s="66"/>
      <c r="DI702" s="66"/>
      <c r="DJ702" s="66"/>
      <c r="DK702" s="66"/>
      <c r="DL702" s="66"/>
      <c r="DM702" s="66"/>
      <c r="DN702" s="66"/>
      <c r="DO702" s="66"/>
      <c r="DP702" s="66"/>
      <c r="DQ702" s="66"/>
      <c r="DR702" s="66"/>
      <c r="DS702" s="66"/>
      <c r="DT702" s="66"/>
      <c r="DU702" s="66"/>
      <c r="DV702" s="66"/>
      <c r="DW702" s="66"/>
      <c r="DX702" s="66"/>
      <c r="DY702" s="66"/>
      <c r="DZ702" s="66"/>
      <c r="EA702" s="66"/>
      <c r="EB702" s="66"/>
      <c r="EC702" s="66"/>
      <c r="ED702" s="66"/>
      <c r="EE702" s="66"/>
      <c r="EF702" s="66"/>
      <c r="EG702" s="66"/>
      <c r="EH702" s="66"/>
      <c r="EI702" s="66"/>
      <c r="EJ702" s="66"/>
      <c r="EK702" s="66"/>
      <c r="EL702" s="66"/>
      <c r="EM702" s="66"/>
      <c r="EN702" s="66"/>
      <c r="EO702" s="66"/>
      <c r="EP702" s="66"/>
    </row>
    <row r="703">
      <c r="A703" s="66"/>
      <c r="B703" s="66"/>
      <c r="C703" s="66"/>
      <c r="D703" s="66"/>
      <c r="E703" s="66"/>
      <c r="F703" s="66"/>
      <c r="G703" s="159"/>
      <c r="H703" s="159"/>
      <c r="I703" s="66"/>
      <c r="J703" s="160"/>
      <c r="K703" s="161"/>
      <c r="L703" s="161"/>
      <c r="M703" s="162"/>
      <c r="N703" s="162"/>
      <c r="O703" s="161"/>
      <c r="P703" s="161"/>
      <c r="Q703" s="161"/>
      <c r="R703" s="161"/>
      <c r="S703" s="163"/>
      <c r="T703" s="163"/>
      <c r="U703" s="163"/>
      <c r="V703" s="163"/>
      <c r="W703" s="164"/>
      <c r="X703" s="163"/>
      <c r="Y703" s="163"/>
      <c r="Z703" s="163"/>
      <c r="AA703" s="163"/>
      <c r="AB703" s="66"/>
      <c r="AC703" s="66"/>
      <c r="AD703" s="66"/>
      <c r="AE703" s="66"/>
      <c r="AF703" s="66"/>
      <c r="AG703" s="66"/>
      <c r="AH703" s="66"/>
      <c r="AI703" s="66"/>
      <c r="AJ703" s="66"/>
      <c r="AK703" s="66"/>
      <c r="AL703" s="66"/>
      <c r="AM703" s="66"/>
      <c r="AN703" s="66"/>
      <c r="AO703" s="66"/>
      <c r="AP703" s="66"/>
      <c r="AQ703" s="66"/>
      <c r="AR703" s="66"/>
      <c r="AS703" s="66"/>
      <c r="AT703" s="66"/>
      <c r="AU703" s="66"/>
      <c r="AV703" s="66"/>
      <c r="AW703" s="66"/>
      <c r="AX703" s="66"/>
      <c r="AY703" s="66"/>
      <c r="AZ703" s="66"/>
      <c r="BA703" s="66"/>
      <c r="BB703" s="66"/>
      <c r="BC703" s="66"/>
      <c r="BD703" s="66"/>
      <c r="BE703" s="66"/>
      <c r="BF703" s="66"/>
      <c r="BG703" s="66"/>
      <c r="BH703" s="66"/>
      <c r="BI703" s="66"/>
      <c r="BJ703" s="66"/>
      <c r="BK703" s="66"/>
      <c r="BL703" s="66"/>
      <c r="BM703" s="66"/>
      <c r="BN703" s="66"/>
      <c r="BO703" s="66"/>
      <c r="BP703" s="66"/>
      <c r="BQ703" s="66"/>
      <c r="BR703" s="66"/>
      <c r="BS703" s="66"/>
      <c r="BT703" s="66"/>
      <c r="BU703" s="66"/>
      <c r="BV703" s="66"/>
      <c r="BW703" s="66"/>
      <c r="BX703" s="66"/>
      <c r="BY703" s="66"/>
      <c r="BZ703" s="66"/>
      <c r="CA703" s="66"/>
      <c r="CB703" s="66"/>
      <c r="CC703" s="66"/>
      <c r="CD703" s="66"/>
      <c r="CE703" s="66"/>
      <c r="CF703" s="66"/>
      <c r="CG703" s="66"/>
      <c r="CH703" s="66"/>
      <c r="CI703" s="66"/>
      <c r="CJ703" s="66"/>
      <c r="CK703" s="66"/>
      <c r="CL703" s="66"/>
      <c r="CM703" s="66"/>
      <c r="CN703" s="66"/>
      <c r="CO703" s="66"/>
      <c r="CP703" s="66"/>
      <c r="CQ703" s="66"/>
      <c r="CR703" s="66"/>
      <c r="CS703" s="66"/>
      <c r="CT703" s="66"/>
      <c r="CU703" s="66"/>
      <c r="CV703" s="66"/>
      <c r="CW703" s="66"/>
      <c r="CX703" s="66"/>
      <c r="CY703" s="66"/>
      <c r="CZ703" s="66"/>
      <c r="DA703" s="66"/>
      <c r="DB703" s="66"/>
      <c r="DC703" s="66"/>
      <c r="DD703" s="66"/>
      <c r="DE703" s="66"/>
      <c r="DF703" s="66"/>
      <c r="DG703" s="66"/>
      <c r="DH703" s="66"/>
      <c r="DI703" s="66"/>
      <c r="DJ703" s="66"/>
      <c r="DK703" s="66"/>
      <c r="DL703" s="66"/>
      <c r="DM703" s="66"/>
      <c r="DN703" s="66"/>
      <c r="DO703" s="66"/>
      <c r="DP703" s="66"/>
      <c r="DQ703" s="66"/>
      <c r="DR703" s="66"/>
      <c r="DS703" s="66"/>
      <c r="DT703" s="66"/>
      <c r="DU703" s="66"/>
      <c r="DV703" s="66"/>
      <c r="DW703" s="66"/>
      <c r="DX703" s="66"/>
      <c r="DY703" s="66"/>
      <c r="DZ703" s="66"/>
      <c r="EA703" s="66"/>
      <c r="EB703" s="66"/>
      <c r="EC703" s="66"/>
      <c r="ED703" s="66"/>
      <c r="EE703" s="66"/>
      <c r="EF703" s="66"/>
      <c r="EG703" s="66"/>
      <c r="EH703" s="66"/>
      <c r="EI703" s="66"/>
      <c r="EJ703" s="66"/>
      <c r="EK703" s="66"/>
      <c r="EL703" s="66"/>
      <c r="EM703" s="66"/>
      <c r="EN703" s="66"/>
      <c r="EO703" s="66"/>
      <c r="EP703" s="66"/>
    </row>
    <row r="704">
      <c r="A704" s="66"/>
      <c r="B704" s="66"/>
      <c r="C704" s="66"/>
      <c r="D704" s="66"/>
      <c r="E704" s="66"/>
      <c r="F704" s="66"/>
      <c r="G704" s="159"/>
      <c r="H704" s="159"/>
      <c r="I704" s="66"/>
      <c r="J704" s="160"/>
      <c r="K704" s="161"/>
      <c r="L704" s="161"/>
      <c r="M704" s="162"/>
      <c r="N704" s="162"/>
      <c r="O704" s="161"/>
      <c r="P704" s="161"/>
      <c r="Q704" s="161"/>
      <c r="R704" s="161"/>
      <c r="S704" s="163"/>
      <c r="T704" s="163"/>
      <c r="U704" s="163"/>
      <c r="V704" s="163"/>
      <c r="W704" s="164"/>
      <c r="X704" s="163"/>
      <c r="Y704" s="163"/>
      <c r="Z704" s="163"/>
      <c r="AA704" s="163"/>
      <c r="AB704" s="66"/>
      <c r="AC704" s="66"/>
      <c r="AD704" s="66"/>
      <c r="AE704" s="66"/>
      <c r="AF704" s="66"/>
      <c r="AG704" s="66"/>
      <c r="AH704" s="66"/>
      <c r="AI704" s="66"/>
      <c r="AJ704" s="66"/>
      <c r="AK704" s="66"/>
      <c r="AL704" s="66"/>
      <c r="AM704" s="66"/>
      <c r="AN704" s="66"/>
      <c r="AO704" s="66"/>
      <c r="AP704" s="66"/>
      <c r="AQ704" s="66"/>
      <c r="AR704" s="66"/>
      <c r="AS704" s="66"/>
      <c r="AT704" s="66"/>
      <c r="AU704" s="66"/>
      <c r="AV704" s="66"/>
      <c r="AW704" s="66"/>
      <c r="AX704" s="66"/>
      <c r="AY704" s="66"/>
      <c r="AZ704" s="66"/>
      <c r="BA704" s="66"/>
      <c r="BB704" s="66"/>
      <c r="BC704" s="66"/>
      <c r="BD704" s="66"/>
      <c r="BE704" s="66"/>
      <c r="BF704" s="66"/>
      <c r="BG704" s="66"/>
      <c r="BH704" s="66"/>
      <c r="BI704" s="66"/>
      <c r="BJ704" s="66"/>
      <c r="BK704" s="66"/>
      <c r="BL704" s="66"/>
      <c r="BM704" s="66"/>
      <c r="BN704" s="66"/>
      <c r="BO704" s="66"/>
      <c r="BP704" s="66"/>
      <c r="BQ704" s="66"/>
      <c r="BR704" s="66"/>
      <c r="BS704" s="66"/>
      <c r="BT704" s="66"/>
      <c r="BU704" s="66"/>
      <c r="BV704" s="66"/>
      <c r="BW704" s="66"/>
      <c r="BX704" s="66"/>
      <c r="BY704" s="66"/>
      <c r="BZ704" s="66"/>
      <c r="CA704" s="66"/>
      <c r="CB704" s="66"/>
      <c r="CC704" s="66"/>
      <c r="CD704" s="66"/>
      <c r="CE704" s="66"/>
      <c r="CF704" s="66"/>
      <c r="CG704" s="66"/>
      <c r="CH704" s="66"/>
      <c r="CI704" s="66"/>
      <c r="CJ704" s="66"/>
      <c r="CK704" s="66"/>
      <c r="CL704" s="66"/>
      <c r="CM704" s="66"/>
      <c r="CN704" s="66"/>
      <c r="CO704" s="66"/>
      <c r="CP704" s="66"/>
      <c r="CQ704" s="66"/>
      <c r="CR704" s="66"/>
      <c r="CS704" s="66"/>
      <c r="CT704" s="66"/>
      <c r="CU704" s="66"/>
      <c r="CV704" s="66"/>
      <c r="CW704" s="66"/>
      <c r="CX704" s="66"/>
      <c r="CY704" s="66"/>
      <c r="CZ704" s="66"/>
      <c r="DA704" s="66"/>
      <c r="DB704" s="66"/>
      <c r="DC704" s="66"/>
      <c r="DD704" s="66"/>
      <c r="DE704" s="66"/>
      <c r="DF704" s="66"/>
      <c r="DG704" s="66"/>
      <c r="DH704" s="66"/>
      <c r="DI704" s="66"/>
      <c r="DJ704" s="66"/>
      <c r="DK704" s="66"/>
      <c r="DL704" s="66"/>
      <c r="DM704" s="66"/>
      <c r="DN704" s="66"/>
      <c r="DO704" s="66"/>
      <c r="DP704" s="66"/>
      <c r="DQ704" s="66"/>
      <c r="DR704" s="66"/>
      <c r="DS704" s="66"/>
      <c r="DT704" s="66"/>
      <c r="DU704" s="66"/>
      <c r="DV704" s="66"/>
      <c r="DW704" s="66"/>
      <c r="DX704" s="66"/>
      <c r="DY704" s="66"/>
      <c r="DZ704" s="66"/>
      <c r="EA704" s="66"/>
      <c r="EB704" s="66"/>
      <c r="EC704" s="66"/>
      <c r="ED704" s="66"/>
      <c r="EE704" s="66"/>
      <c r="EF704" s="66"/>
      <c r="EG704" s="66"/>
      <c r="EH704" s="66"/>
      <c r="EI704" s="66"/>
      <c r="EJ704" s="66"/>
      <c r="EK704" s="66"/>
      <c r="EL704" s="66"/>
      <c r="EM704" s="66"/>
      <c r="EN704" s="66"/>
      <c r="EO704" s="66"/>
      <c r="EP704" s="66"/>
    </row>
    <row r="705">
      <c r="A705" s="66"/>
      <c r="B705" s="66"/>
      <c r="C705" s="66"/>
      <c r="D705" s="66"/>
      <c r="E705" s="66"/>
      <c r="F705" s="66"/>
      <c r="G705" s="159"/>
      <c r="H705" s="159"/>
      <c r="I705" s="66"/>
      <c r="J705" s="160"/>
      <c r="K705" s="161"/>
      <c r="L705" s="161"/>
      <c r="M705" s="162"/>
      <c r="N705" s="162"/>
      <c r="O705" s="161"/>
      <c r="P705" s="161"/>
      <c r="Q705" s="161"/>
      <c r="R705" s="161"/>
      <c r="S705" s="163"/>
      <c r="T705" s="163"/>
      <c r="U705" s="163"/>
      <c r="V705" s="163"/>
      <c r="W705" s="164"/>
      <c r="X705" s="163"/>
      <c r="Y705" s="163"/>
      <c r="Z705" s="163"/>
      <c r="AA705" s="163"/>
      <c r="AB705" s="66"/>
      <c r="AC705" s="66"/>
      <c r="AD705" s="66"/>
      <c r="AE705" s="66"/>
      <c r="AF705" s="66"/>
      <c r="AG705" s="66"/>
      <c r="AH705" s="66"/>
      <c r="AI705" s="66"/>
      <c r="AJ705" s="66"/>
      <c r="AK705" s="66"/>
      <c r="AL705" s="66"/>
      <c r="AM705" s="66"/>
      <c r="AN705" s="66"/>
      <c r="AO705" s="66"/>
      <c r="AP705" s="66"/>
      <c r="AQ705" s="66"/>
      <c r="AR705" s="66"/>
      <c r="AS705" s="66"/>
      <c r="AT705" s="66"/>
      <c r="AU705" s="66"/>
      <c r="AV705" s="66"/>
      <c r="AW705" s="66"/>
      <c r="AX705" s="66"/>
      <c r="AY705" s="66"/>
      <c r="AZ705" s="66"/>
      <c r="BA705" s="66"/>
      <c r="BB705" s="66"/>
      <c r="BC705" s="66"/>
      <c r="BD705" s="66"/>
      <c r="BE705" s="66"/>
      <c r="BF705" s="66"/>
      <c r="BG705" s="66"/>
      <c r="BH705" s="66"/>
      <c r="BI705" s="66"/>
      <c r="BJ705" s="66"/>
      <c r="BK705" s="66"/>
      <c r="BL705" s="66"/>
      <c r="BM705" s="66"/>
      <c r="BN705" s="66"/>
      <c r="BO705" s="66"/>
      <c r="BP705" s="66"/>
      <c r="BQ705" s="66"/>
      <c r="BR705" s="66"/>
      <c r="BS705" s="66"/>
      <c r="BT705" s="66"/>
      <c r="BU705" s="66"/>
      <c r="BV705" s="66"/>
      <c r="BW705" s="66"/>
      <c r="BX705" s="66"/>
      <c r="BY705" s="66"/>
      <c r="BZ705" s="66"/>
      <c r="CA705" s="66"/>
      <c r="CB705" s="66"/>
      <c r="CC705" s="66"/>
      <c r="CD705" s="66"/>
      <c r="CE705" s="66"/>
      <c r="CF705" s="66"/>
      <c r="CG705" s="66"/>
      <c r="CH705" s="66"/>
      <c r="CI705" s="66"/>
      <c r="CJ705" s="66"/>
      <c r="CK705" s="66"/>
      <c r="CL705" s="66"/>
      <c r="CM705" s="66"/>
      <c r="CN705" s="66"/>
      <c r="CO705" s="66"/>
      <c r="CP705" s="66"/>
      <c r="CQ705" s="66"/>
      <c r="CR705" s="66"/>
      <c r="CS705" s="66"/>
      <c r="CT705" s="66"/>
      <c r="CU705" s="66"/>
      <c r="CV705" s="66"/>
      <c r="CW705" s="66"/>
      <c r="CX705" s="66"/>
      <c r="CY705" s="66"/>
      <c r="CZ705" s="66"/>
      <c r="DA705" s="66"/>
      <c r="DB705" s="66"/>
      <c r="DC705" s="66"/>
      <c r="DD705" s="66"/>
      <c r="DE705" s="66"/>
      <c r="DF705" s="66"/>
      <c r="DG705" s="66"/>
      <c r="DH705" s="66"/>
      <c r="DI705" s="66"/>
      <c r="DJ705" s="66"/>
      <c r="DK705" s="66"/>
      <c r="DL705" s="66"/>
      <c r="DM705" s="66"/>
      <c r="DN705" s="66"/>
      <c r="DO705" s="66"/>
      <c r="DP705" s="66"/>
      <c r="DQ705" s="66"/>
      <c r="DR705" s="66"/>
      <c r="DS705" s="66"/>
      <c r="DT705" s="66"/>
      <c r="DU705" s="66"/>
      <c r="DV705" s="66"/>
      <c r="DW705" s="66"/>
      <c r="DX705" s="66"/>
      <c r="DY705" s="66"/>
      <c r="DZ705" s="66"/>
      <c r="EA705" s="66"/>
      <c r="EB705" s="66"/>
      <c r="EC705" s="66"/>
      <c r="ED705" s="66"/>
      <c r="EE705" s="66"/>
      <c r="EF705" s="66"/>
      <c r="EG705" s="66"/>
      <c r="EH705" s="66"/>
      <c r="EI705" s="66"/>
      <c r="EJ705" s="66"/>
      <c r="EK705" s="66"/>
      <c r="EL705" s="66"/>
      <c r="EM705" s="66"/>
      <c r="EN705" s="66"/>
      <c r="EO705" s="66"/>
      <c r="EP705" s="66"/>
    </row>
    <row r="706">
      <c r="A706" s="66"/>
      <c r="B706" s="66"/>
      <c r="C706" s="66"/>
      <c r="D706" s="66"/>
      <c r="E706" s="66"/>
      <c r="F706" s="66"/>
      <c r="G706" s="159"/>
      <c r="H706" s="159"/>
      <c r="I706" s="66"/>
      <c r="J706" s="160"/>
      <c r="K706" s="161"/>
      <c r="L706" s="161"/>
      <c r="M706" s="162"/>
      <c r="N706" s="162"/>
      <c r="O706" s="161"/>
      <c r="P706" s="161"/>
      <c r="Q706" s="161"/>
      <c r="R706" s="161"/>
      <c r="S706" s="163"/>
      <c r="T706" s="163"/>
      <c r="U706" s="163"/>
      <c r="V706" s="163"/>
      <c r="W706" s="164"/>
      <c r="X706" s="163"/>
      <c r="Y706" s="163"/>
      <c r="Z706" s="163"/>
      <c r="AA706" s="163"/>
      <c r="AB706" s="66"/>
      <c r="AC706" s="66"/>
      <c r="AD706" s="66"/>
      <c r="AE706" s="66"/>
      <c r="AF706" s="66"/>
      <c r="AG706" s="66"/>
      <c r="AH706" s="66"/>
      <c r="AI706" s="66"/>
      <c r="AJ706" s="66"/>
      <c r="AK706" s="66"/>
      <c r="AL706" s="66"/>
      <c r="AM706" s="66"/>
      <c r="AN706" s="66"/>
      <c r="AO706" s="66"/>
      <c r="AP706" s="66"/>
      <c r="AQ706" s="66"/>
      <c r="AR706" s="66"/>
      <c r="AS706" s="66"/>
      <c r="AT706" s="66"/>
      <c r="AU706" s="66"/>
      <c r="AV706" s="66"/>
      <c r="AW706" s="66"/>
      <c r="AX706" s="66"/>
      <c r="AY706" s="66"/>
      <c r="AZ706" s="66"/>
      <c r="BA706" s="66"/>
      <c r="BB706" s="66"/>
      <c r="BC706" s="66"/>
      <c r="BD706" s="66"/>
      <c r="BE706" s="66"/>
      <c r="BF706" s="66"/>
      <c r="BG706" s="66"/>
      <c r="BH706" s="66"/>
      <c r="BI706" s="66"/>
      <c r="BJ706" s="66"/>
      <c r="BK706" s="66"/>
      <c r="BL706" s="66"/>
      <c r="BM706" s="66"/>
      <c r="BN706" s="66"/>
      <c r="BO706" s="66"/>
      <c r="BP706" s="66"/>
      <c r="BQ706" s="66"/>
      <c r="BR706" s="66"/>
      <c r="BS706" s="66"/>
      <c r="BT706" s="66"/>
      <c r="BU706" s="66"/>
      <c r="BV706" s="66"/>
      <c r="BW706" s="66"/>
      <c r="BX706" s="66"/>
      <c r="BY706" s="66"/>
      <c r="BZ706" s="66"/>
      <c r="CA706" s="66"/>
      <c r="CB706" s="66"/>
      <c r="CC706" s="66"/>
      <c r="CD706" s="66"/>
      <c r="CE706" s="66"/>
      <c r="CF706" s="66"/>
      <c r="CG706" s="66"/>
      <c r="CH706" s="66"/>
      <c r="CI706" s="66"/>
      <c r="CJ706" s="66"/>
      <c r="CK706" s="66"/>
      <c r="CL706" s="66"/>
      <c r="CM706" s="66"/>
      <c r="CN706" s="66"/>
      <c r="CO706" s="66"/>
      <c r="CP706" s="66"/>
      <c r="CQ706" s="66"/>
      <c r="CR706" s="66"/>
      <c r="CS706" s="66"/>
      <c r="CT706" s="66"/>
      <c r="CU706" s="66"/>
      <c r="CV706" s="66"/>
      <c r="CW706" s="66"/>
      <c r="CX706" s="66"/>
      <c r="CY706" s="66"/>
      <c r="CZ706" s="66"/>
      <c r="DA706" s="66"/>
      <c r="DB706" s="66"/>
      <c r="DC706" s="66"/>
      <c r="DD706" s="66"/>
      <c r="DE706" s="66"/>
      <c r="DF706" s="66"/>
      <c r="DG706" s="66"/>
      <c r="DH706" s="66"/>
      <c r="DI706" s="66"/>
      <c r="DJ706" s="66"/>
      <c r="DK706" s="66"/>
      <c r="DL706" s="66"/>
      <c r="DM706" s="66"/>
      <c r="DN706" s="66"/>
      <c r="DO706" s="66"/>
      <c r="DP706" s="66"/>
      <c r="DQ706" s="66"/>
      <c r="DR706" s="66"/>
      <c r="DS706" s="66"/>
      <c r="DT706" s="66"/>
      <c r="DU706" s="66"/>
      <c r="DV706" s="66"/>
      <c r="DW706" s="66"/>
      <c r="DX706" s="66"/>
      <c r="DY706" s="66"/>
      <c r="DZ706" s="66"/>
      <c r="EA706" s="66"/>
      <c r="EB706" s="66"/>
      <c r="EC706" s="66"/>
      <c r="ED706" s="66"/>
      <c r="EE706" s="66"/>
      <c r="EF706" s="66"/>
      <c r="EG706" s="66"/>
      <c r="EH706" s="66"/>
      <c r="EI706" s="66"/>
      <c r="EJ706" s="66"/>
      <c r="EK706" s="66"/>
      <c r="EL706" s="66"/>
      <c r="EM706" s="66"/>
      <c r="EN706" s="66"/>
      <c r="EO706" s="66"/>
      <c r="EP706" s="66"/>
    </row>
    <row r="707">
      <c r="A707" s="66"/>
      <c r="B707" s="66"/>
      <c r="C707" s="66"/>
      <c r="D707" s="66"/>
      <c r="E707" s="66"/>
      <c r="F707" s="66"/>
      <c r="G707" s="159"/>
      <c r="H707" s="159"/>
      <c r="I707" s="66"/>
      <c r="J707" s="160"/>
      <c r="K707" s="161"/>
      <c r="L707" s="161"/>
      <c r="M707" s="162"/>
      <c r="N707" s="162"/>
      <c r="O707" s="161"/>
      <c r="P707" s="161"/>
      <c r="Q707" s="161"/>
      <c r="R707" s="161"/>
      <c r="S707" s="163"/>
      <c r="T707" s="163"/>
      <c r="U707" s="163"/>
      <c r="V707" s="163"/>
      <c r="W707" s="164"/>
      <c r="X707" s="163"/>
      <c r="Y707" s="163"/>
      <c r="Z707" s="163"/>
      <c r="AA707" s="163"/>
      <c r="AB707" s="66"/>
      <c r="AC707" s="66"/>
      <c r="AD707" s="66"/>
      <c r="AE707" s="66"/>
      <c r="AF707" s="66"/>
      <c r="AG707" s="66"/>
      <c r="AH707" s="66"/>
      <c r="AI707" s="66"/>
      <c r="AJ707" s="66"/>
      <c r="AK707" s="66"/>
      <c r="AL707" s="66"/>
      <c r="AM707" s="66"/>
      <c r="AN707" s="66"/>
      <c r="AO707" s="66"/>
      <c r="AP707" s="66"/>
      <c r="AQ707" s="66"/>
      <c r="AR707" s="66"/>
      <c r="AS707" s="66"/>
      <c r="AT707" s="66"/>
      <c r="AU707" s="66"/>
      <c r="AV707" s="66"/>
      <c r="AW707" s="66"/>
      <c r="AX707" s="66"/>
      <c r="AY707" s="66"/>
      <c r="AZ707" s="66"/>
      <c r="BA707" s="66"/>
      <c r="BB707" s="66"/>
      <c r="BC707" s="66"/>
      <c r="BD707" s="66"/>
      <c r="BE707" s="66"/>
      <c r="BF707" s="66"/>
      <c r="BG707" s="66"/>
      <c r="BH707" s="66"/>
      <c r="BI707" s="66"/>
      <c r="BJ707" s="66"/>
      <c r="BK707" s="66"/>
      <c r="BL707" s="66"/>
      <c r="BM707" s="66"/>
      <c r="BN707" s="66"/>
      <c r="BO707" s="66"/>
      <c r="BP707" s="66"/>
      <c r="BQ707" s="66"/>
      <c r="BR707" s="66"/>
      <c r="BS707" s="66"/>
      <c r="BT707" s="66"/>
      <c r="BU707" s="66"/>
      <c r="BV707" s="66"/>
      <c r="BW707" s="66"/>
      <c r="BX707" s="66"/>
      <c r="BY707" s="66"/>
      <c r="BZ707" s="66"/>
      <c r="CA707" s="66"/>
      <c r="CB707" s="66"/>
      <c r="CC707" s="66"/>
      <c r="CD707" s="66"/>
      <c r="CE707" s="66"/>
      <c r="CF707" s="66"/>
      <c r="CG707" s="66"/>
      <c r="CH707" s="66"/>
      <c r="CI707" s="66"/>
      <c r="CJ707" s="66"/>
      <c r="CK707" s="66"/>
      <c r="CL707" s="66"/>
      <c r="CM707" s="66"/>
      <c r="CN707" s="66"/>
      <c r="CO707" s="66"/>
      <c r="CP707" s="66"/>
      <c r="CQ707" s="66"/>
      <c r="CR707" s="66"/>
      <c r="CS707" s="66"/>
      <c r="CT707" s="66"/>
      <c r="CU707" s="66"/>
      <c r="CV707" s="66"/>
      <c r="CW707" s="66"/>
      <c r="CX707" s="66"/>
      <c r="CY707" s="66"/>
      <c r="CZ707" s="66"/>
      <c r="DA707" s="66"/>
      <c r="DB707" s="66"/>
      <c r="DC707" s="66"/>
      <c r="DD707" s="66"/>
      <c r="DE707" s="66"/>
      <c r="DF707" s="66"/>
      <c r="DG707" s="66"/>
      <c r="DH707" s="66"/>
      <c r="DI707" s="66"/>
      <c r="DJ707" s="66"/>
      <c r="DK707" s="66"/>
      <c r="DL707" s="66"/>
      <c r="DM707" s="66"/>
      <c r="DN707" s="66"/>
      <c r="DO707" s="66"/>
      <c r="DP707" s="66"/>
      <c r="DQ707" s="66"/>
      <c r="DR707" s="66"/>
      <c r="DS707" s="66"/>
      <c r="DT707" s="66"/>
      <c r="DU707" s="66"/>
      <c r="DV707" s="66"/>
      <c r="DW707" s="66"/>
      <c r="DX707" s="66"/>
      <c r="DY707" s="66"/>
      <c r="DZ707" s="66"/>
      <c r="EA707" s="66"/>
      <c r="EB707" s="66"/>
      <c r="EC707" s="66"/>
      <c r="ED707" s="66"/>
      <c r="EE707" s="66"/>
      <c r="EF707" s="66"/>
      <c r="EG707" s="66"/>
      <c r="EH707" s="66"/>
      <c r="EI707" s="66"/>
      <c r="EJ707" s="66"/>
      <c r="EK707" s="66"/>
      <c r="EL707" s="66"/>
      <c r="EM707" s="66"/>
      <c r="EN707" s="66"/>
      <c r="EO707" s="66"/>
      <c r="EP707" s="66"/>
    </row>
    <row r="708">
      <c r="A708" s="66"/>
      <c r="B708" s="66"/>
      <c r="C708" s="66"/>
      <c r="D708" s="66"/>
      <c r="E708" s="66"/>
      <c r="F708" s="66"/>
      <c r="G708" s="159"/>
      <c r="H708" s="159"/>
      <c r="I708" s="66"/>
      <c r="J708" s="160"/>
      <c r="K708" s="161"/>
      <c r="L708" s="161"/>
      <c r="M708" s="162"/>
      <c r="N708" s="162"/>
      <c r="O708" s="161"/>
      <c r="P708" s="161"/>
      <c r="Q708" s="161"/>
      <c r="R708" s="161"/>
      <c r="S708" s="163"/>
      <c r="T708" s="163"/>
      <c r="U708" s="163"/>
      <c r="V708" s="163"/>
      <c r="W708" s="164"/>
      <c r="X708" s="163"/>
      <c r="Y708" s="163"/>
      <c r="Z708" s="163"/>
      <c r="AA708" s="163"/>
      <c r="AB708" s="66"/>
      <c r="AC708" s="66"/>
      <c r="AD708" s="66"/>
      <c r="AE708" s="66"/>
      <c r="AF708" s="66"/>
      <c r="AG708" s="66"/>
      <c r="AH708" s="66"/>
      <c r="AI708" s="66"/>
      <c r="AJ708" s="66"/>
      <c r="AK708" s="66"/>
      <c r="AL708" s="66"/>
      <c r="AM708" s="66"/>
      <c r="AN708" s="66"/>
      <c r="AO708" s="66"/>
      <c r="AP708" s="66"/>
      <c r="AQ708" s="66"/>
      <c r="AR708" s="66"/>
      <c r="AS708" s="66"/>
      <c r="AT708" s="66"/>
      <c r="AU708" s="66"/>
      <c r="AV708" s="66"/>
      <c r="AW708" s="66"/>
      <c r="AX708" s="66"/>
      <c r="AY708" s="66"/>
      <c r="AZ708" s="66"/>
      <c r="BA708" s="66"/>
      <c r="BB708" s="66"/>
      <c r="BC708" s="66"/>
      <c r="BD708" s="66"/>
      <c r="BE708" s="66"/>
      <c r="BF708" s="66"/>
      <c r="BG708" s="66"/>
      <c r="BH708" s="66"/>
      <c r="BI708" s="66"/>
      <c r="BJ708" s="66"/>
      <c r="BK708" s="66"/>
      <c r="BL708" s="66"/>
      <c r="BM708" s="66"/>
      <c r="BN708" s="66"/>
      <c r="BO708" s="66"/>
      <c r="BP708" s="66"/>
      <c r="BQ708" s="66"/>
      <c r="BR708" s="66"/>
      <c r="BS708" s="66"/>
      <c r="BT708" s="66"/>
      <c r="BU708" s="66"/>
      <c r="BV708" s="66"/>
      <c r="BW708" s="66"/>
      <c r="BX708" s="66"/>
      <c r="BY708" s="66"/>
      <c r="BZ708" s="66"/>
      <c r="CA708" s="66"/>
      <c r="CB708" s="66"/>
      <c r="CC708" s="66"/>
      <c r="CD708" s="66"/>
      <c r="CE708" s="66"/>
      <c r="CF708" s="66"/>
      <c r="CG708" s="66"/>
      <c r="CH708" s="66"/>
      <c r="CI708" s="66"/>
      <c r="CJ708" s="66"/>
      <c r="CK708" s="66"/>
      <c r="CL708" s="66"/>
      <c r="CM708" s="66"/>
      <c r="CN708" s="66"/>
      <c r="CO708" s="66"/>
      <c r="CP708" s="66"/>
      <c r="CQ708" s="66"/>
      <c r="CR708" s="66"/>
      <c r="CS708" s="66"/>
      <c r="CT708" s="66"/>
      <c r="CU708" s="66"/>
      <c r="CV708" s="66"/>
      <c r="CW708" s="66"/>
      <c r="CX708" s="66"/>
      <c r="CY708" s="66"/>
      <c r="CZ708" s="66"/>
      <c r="DA708" s="66"/>
      <c r="DB708" s="66"/>
      <c r="DC708" s="66"/>
      <c r="DD708" s="66"/>
      <c r="DE708" s="66"/>
      <c r="DF708" s="66"/>
      <c r="DG708" s="66"/>
      <c r="DH708" s="66"/>
      <c r="DI708" s="66"/>
      <c r="DJ708" s="66"/>
      <c r="DK708" s="66"/>
      <c r="DL708" s="66"/>
      <c r="DM708" s="66"/>
      <c r="DN708" s="66"/>
      <c r="DO708" s="66"/>
      <c r="DP708" s="66"/>
      <c r="DQ708" s="66"/>
      <c r="DR708" s="66"/>
      <c r="DS708" s="66"/>
      <c r="DT708" s="66"/>
      <c r="DU708" s="66"/>
      <c r="DV708" s="66"/>
      <c r="DW708" s="66"/>
      <c r="DX708" s="66"/>
      <c r="DY708" s="66"/>
      <c r="DZ708" s="66"/>
      <c r="EA708" s="66"/>
      <c r="EB708" s="66"/>
      <c r="EC708" s="66"/>
      <c r="ED708" s="66"/>
      <c r="EE708" s="66"/>
      <c r="EF708" s="66"/>
      <c r="EG708" s="66"/>
      <c r="EH708" s="66"/>
      <c r="EI708" s="66"/>
      <c r="EJ708" s="66"/>
      <c r="EK708" s="66"/>
      <c r="EL708" s="66"/>
      <c r="EM708" s="66"/>
      <c r="EN708" s="66"/>
      <c r="EO708" s="66"/>
      <c r="EP708" s="66"/>
    </row>
    <row r="709">
      <c r="A709" s="66"/>
      <c r="B709" s="66"/>
      <c r="C709" s="66"/>
      <c r="D709" s="66"/>
      <c r="E709" s="66"/>
      <c r="F709" s="66"/>
      <c r="G709" s="159"/>
      <c r="H709" s="159"/>
      <c r="I709" s="66"/>
      <c r="J709" s="160"/>
      <c r="K709" s="161"/>
      <c r="L709" s="161"/>
      <c r="M709" s="162"/>
      <c r="N709" s="162"/>
      <c r="O709" s="161"/>
      <c r="P709" s="161"/>
      <c r="Q709" s="161"/>
      <c r="R709" s="161"/>
      <c r="S709" s="163"/>
      <c r="T709" s="163"/>
      <c r="U709" s="163"/>
      <c r="V709" s="163"/>
      <c r="W709" s="164"/>
      <c r="X709" s="163"/>
      <c r="Y709" s="163"/>
      <c r="Z709" s="163"/>
      <c r="AA709" s="163"/>
      <c r="AB709" s="66"/>
      <c r="AC709" s="66"/>
      <c r="AD709" s="66"/>
      <c r="AE709" s="66"/>
      <c r="AF709" s="66"/>
      <c r="AG709" s="66"/>
      <c r="AH709" s="66"/>
      <c r="AI709" s="66"/>
      <c r="AJ709" s="66"/>
      <c r="AK709" s="66"/>
      <c r="AL709" s="66"/>
      <c r="AM709" s="66"/>
      <c r="AN709" s="66"/>
      <c r="AO709" s="66"/>
      <c r="AP709" s="66"/>
      <c r="AQ709" s="66"/>
      <c r="AR709" s="66"/>
      <c r="AS709" s="66"/>
      <c r="AT709" s="66"/>
      <c r="AU709" s="66"/>
      <c r="AV709" s="66"/>
      <c r="AW709" s="66"/>
      <c r="AX709" s="66"/>
      <c r="AY709" s="66"/>
      <c r="AZ709" s="66"/>
      <c r="BA709" s="66"/>
      <c r="BB709" s="66"/>
      <c r="BC709" s="66"/>
      <c r="BD709" s="66"/>
      <c r="BE709" s="66"/>
      <c r="BF709" s="66"/>
      <c r="BG709" s="66"/>
      <c r="BH709" s="66"/>
      <c r="BI709" s="66"/>
      <c r="BJ709" s="66"/>
      <c r="BK709" s="66"/>
      <c r="BL709" s="66"/>
      <c r="BM709" s="66"/>
      <c r="BN709" s="66"/>
      <c r="BO709" s="66"/>
      <c r="BP709" s="66"/>
      <c r="BQ709" s="66"/>
      <c r="BR709" s="66"/>
      <c r="BS709" s="66"/>
      <c r="BT709" s="66"/>
      <c r="BU709" s="66"/>
      <c r="BV709" s="66"/>
      <c r="BW709" s="66"/>
      <c r="BX709" s="66"/>
      <c r="BY709" s="66"/>
      <c r="BZ709" s="66"/>
      <c r="CA709" s="66"/>
      <c r="CB709" s="66"/>
      <c r="CC709" s="66"/>
      <c r="CD709" s="66"/>
      <c r="CE709" s="66"/>
      <c r="CF709" s="66"/>
      <c r="CG709" s="66"/>
      <c r="CH709" s="66"/>
      <c r="CI709" s="66"/>
      <c r="CJ709" s="66"/>
      <c r="CK709" s="66"/>
      <c r="CL709" s="66"/>
      <c r="CM709" s="66"/>
      <c r="CN709" s="66"/>
      <c r="CO709" s="66"/>
      <c r="CP709" s="66"/>
      <c r="CQ709" s="66"/>
      <c r="CR709" s="66"/>
      <c r="CS709" s="66"/>
      <c r="CT709" s="66"/>
      <c r="CU709" s="66"/>
      <c r="CV709" s="66"/>
      <c r="CW709" s="66"/>
      <c r="CX709" s="66"/>
      <c r="CY709" s="66"/>
      <c r="CZ709" s="66"/>
      <c r="DA709" s="66"/>
      <c r="DB709" s="66"/>
      <c r="DC709" s="66"/>
      <c r="DD709" s="66"/>
      <c r="DE709" s="66"/>
      <c r="DF709" s="66"/>
      <c r="DG709" s="66"/>
      <c r="DH709" s="66"/>
      <c r="DI709" s="66"/>
      <c r="DJ709" s="66"/>
      <c r="DK709" s="66"/>
      <c r="DL709" s="66"/>
      <c r="DM709" s="66"/>
      <c r="DN709" s="66"/>
      <c r="DO709" s="66"/>
      <c r="DP709" s="66"/>
      <c r="DQ709" s="66"/>
      <c r="DR709" s="66"/>
      <c r="DS709" s="66"/>
      <c r="DT709" s="66"/>
      <c r="DU709" s="66"/>
      <c r="DV709" s="66"/>
      <c r="DW709" s="66"/>
      <c r="DX709" s="66"/>
      <c r="DY709" s="66"/>
      <c r="DZ709" s="66"/>
      <c r="EA709" s="66"/>
      <c r="EB709" s="66"/>
      <c r="EC709" s="66"/>
      <c r="ED709" s="66"/>
      <c r="EE709" s="66"/>
      <c r="EF709" s="66"/>
      <c r="EG709" s="66"/>
      <c r="EH709" s="66"/>
      <c r="EI709" s="66"/>
      <c r="EJ709" s="66"/>
      <c r="EK709" s="66"/>
      <c r="EL709" s="66"/>
      <c r="EM709" s="66"/>
      <c r="EN709" s="66"/>
      <c r="EO709" s="66"/>
      <c r="EP709" s="66"/>
    </row>
    <row r="710">
      <c r="A710" s="66"/>
      <c r="B710" s="66"/>
      <c r="C710" s="66"/>
      <c r="D710" s="66"/>
      <c r="E710" s="66"/>
      <c r="F710" s="66"/>
      <c r="G710" s="159"/>
      <c r="H710" s="159"/>
      <c r="I710" s="66"/>
      <c r="J710" s="160"/>
      <c r="K710" s="161"/>
      <c r="L710" s="161"/>
      <c r="M710" s="162"/>
      <c r="N710" s="162"/>
      <c r="O710" s="161"/>
      <c r="P710" s="161"/>
      <c r="Q710" s="161"/>
      <c r="R710" s="161"/>
      <c r="S710" s="163"/>
      <c r="T710" s="163"/>
      <c r="U710" s="163"/>
      <c r="V710" s="163"/>
      <c r="W710" s="164"/>
      <c r="X710" s="163"/>
      <c r="Y710" s="163"/>
      <c r="Z710" s="163"/>
      <c r="AA710" s="163"/>
      <c r="AB710" s="66"/>
      <c r="AC710" s="66"/>
      <c r="AD710" s="66"/>
      <c r="AE710" s="66"/>
      <c r="AF710" s="66"/>
      <c r="AG710" s="66"/>
      <c r="AH710" s="66"/>
      <c r="AI710" s="66"/>
      <c r="AJ710" s="66"/>
      <c r="AK710" s="66"/>
      <c r="AL710" s="66"/>
      <c r="AM710" s="66"/>
      <c r="AN710" s="66"/>
      <c r="AO710" s="66"/>
      <c r="AP710" s="66"/>
      <c r="AQ710" s="66"/>
      <c r="AR710" s="66"/>
      <c r="AS710" s="66"/>
      <c r="AT710" s="66"/>
      <c r="AU710" s="66"/>
      <c r="AV710" s="66"/>
      <c r="AW710" s="66"/>
      <c r="AX710" s="66"/>
      <c r="AY710" s="66"/>
      <c r="AZ710" s="66"/>
      <c r="BA710" s="66"/>
      <c r="BB710" s="66"/>
      <c r="BC710" s="66"/>
      <c r="BD710" s="66"/>
      <c r="BE710" s="66"/>
      <c r="BF710" s="66"/>
      <c r="BG710" s="66"/>
      <c r="BH710" s="66"/>
      <c r="BI710" s="66"/>
      <c r="BJ710" s="66"/>
      <c r="BK710" s="66"/>
      <c r="BL710" s="66"/>
      <c r="BM710" s="66"/>
      <c r="BN710" s="66"/>
      <c r="BO710" s="66"/>
      <c r="BP710" s="66"/>
      <c r="BQ710" s="66"/>
      <c r="BR710" s="66"/>
      <c r="BS710" s="66"/>
      <c r="BT710" s="66"/>
      <c r="BU710" s="66"/>
      <c r="BV710" s="66"/>
      <c r="BW710" s="66"/>
      <c r="BX710" s="66"/>
      <c r="BY710" s="66"/>
      <c r="BZ710" s="66"/>
      <c r="CA710" s="66"/>
      <c r="CB710" s="66"/>
      <c r="CC710" s="66"/>
      <c r="CD710" s="66"/>
      <c r="CE710" s="66"/>
      <c r="CF710" s="66"/>
      <c r="CG710" s="66"/>
      <c r="CH710" s="66"/>
      <c r="CI710" s="66"/>
      <c r="CJ710" s="66"/>
      <c r="CK710" s="66"/>
      <c r="CL710" s="66"/>
      <c r="CM710" s="66"/>
      <c r="CN710" s="66"/>
      <c r="CO710" s="66"/>
      <c r="CP710" s="66"/>
      <c r="CQ710" s="66"/>
      <c r="CR710" s="66"/>
      <c r="CS710" s="66"/>
      <c r="CT710" s="66"/>
      <c r="CU710" s="66"/>
      <c r="CV710" s="66"/>
      <c r="CW710" s="66"/>
      <c r="CX710" s="66"/>
      <c r="CY710" s="66"/>
      <c r="CZ710" s="66"/>
      <c r="DA710" s="66"/>
      <c r="DB710" s="66"/>
      <c r="DC710" s="66"/>
      <c r="DD710" s="66"/>
      <c r="DE710" s="66"/>
      <c r="DF710" s="66"/>
      <c r="DG710" s="66"/>
      <c r="DH710" s="66"/>
      <c r="DI710" s="66"/>
      <c r="DJ710" s="66"/>
      <c r="DK710" s="66"/>
      <c r="DL710" s="66"/>
      <c r="DM710" s="66"/>
      <c r="DN710" s="66"/>
      <c r="DO710" s="66"/>
      <c r="DP710" s="66"/>
      <c r="DQ710" s="66"/>
      <c r="DR710" s="66"/>
      <c r="DS710" s="66"/>
      <c r="DT710" s="66"/>
      <c r="DU710" s="66"/>
      <c r="DV710" s="66"/>
      <c r="DW710" s="66"/>
      <c r="DX710" s="66"/>
      <c r="DY710" s="66"/>
      <c r="DZ710" s="66"/>
      <c r="EA710" s="66"/>
      <c r="EB710" s="66"/>
      <c r="EC710" s="66"/>
      <c r="ED710" s="66"/>
      <c r="EE710" s="66"/>
      <c r="EF710" s="66"/>
      <c r="EG710" s="66"/>
      <c r="EH710" s="66"/>
      <c r="EI710" s="66"/>
      <c r="EJ710" s="66"/>
      <c r="EK710" s="66"/>
      <c r="EL710" s="66"/>
      <c r="EM710" s="66"/>
      <c r="EN710" s="66"/>
      <c r="EO710" s="66"/>
      <c r="EP710" s="66"/>
    </row>
    <row r="711">
      <c r="A711" s="66"/>
      <c r="B711" s="66"/>
      <c r="C711" s="66"/>
      <c r="D711" s="66"/>
      <c r="E711" s="66"/>
      <c r="F711" s="66"/>
      <c r="G711" s="159"/>
      <c r="H711" s="159"/>
      <c r="I711" s="66"/>
      <c r="J711" s="160"/>
      <c r="K711" s="161"/>
      <c r="L711" s="161"/>
      <c r="M711" s="162"/>
      <c r="N711" s="162"/>
      <c r="O711" s="161"/>
      <c r="P711" s="161"/>
      <c r="Q711" s="161"/>
      <c r="R711" s="161"/>
      <c r="S711" s="163"/>
      <c r="T711" s="163"/>
      <c r="U711" s="163"/>
      <c r="V711" s="163"/>
      <c r="W711" s="164"/>
      <c r="X711" s="163"/>
      <c r="Y711" s="163"/>
      <c r="Z711" s="163"/>
      <c r="AA711" s="163"/>
      <c r="AB711" s="66"/>
      <c r="AC711" s="66"/>
      <c r="AD711" s="66"/>
      <c r="AE711" s="66"/>
      <c r="AF711" s="66"/>
      <c r="AG711" s="66"/>
      <c r="AH711" s="66"/>
      <c r="AI711" s="66"/>
      <c r="AJ711" s="66"/>
      <c r="AK711" s="66"/>
      <c r="AL711" s="66"/>
      <c r="AM711" s="66"/>
      <c r="AN711" s="66"/>
      <c r="AO711" s="66"/>
      <c r="AP711" s="66"/>
      <c r="AQ711" s="66"/>
      <c r="AR711" s="66"/>
      <c r="AS711" s="66"/>
      <c r="AT711" s="66"/>
      <c r="AU711" s="66"/>
      <c r="AV711" s="66"/>
      <c r="AW711" s="66"/>
      <c r="AX711" s="66"/>
      <c r="AY711" s="66"/>
      <c r="AZ711" s="66"/>
      <c r="BA711" s="66"/>
      <c r="BB711" s="66"/>
      <c r="BC711" s="66"/>
      <c r="BD711" s="66"/>
      <c r="BE711" s="66"/>
      <c r="BF711" s="66"/>
      <c r="BG711" s="66"/>
      <c r="BH711" s="66"/>
      <c r="BI711" s="66"/>
      <c r="BJ711" s="66"/>
      <c r="BK711" s="66"/>
      <c r="BL711" s="66"/>
      <c r="BM711" s="66"/>
      <c r="BN711" s="66"/>
      <c r="BO711" s="66"/>
      <c r="BP711" s="66"/>
      <c r="BQ711" s="66"/>
      <c r="BR711" s="66"/>
      <c r="BS711" s="66"/>
      <c r="BT711" s="66"/>
      <c r="BU711" s="66"/>
      <c r="BV711" s="66"/>
      <c r="BW711" s="66"/>
      <c r="BX711" s="66"/>
      <c r="BY711" s="66"/>
      <c r="BZ711" s="66"/>
      <c r="CA711" s="66"/>
      <c r="CB711" s="66"/>
      <c r="CC711" s="66"/>
      <c r="CD711" s="66"/>
      <c r="CE711" s="66"/>
      <c r="CF711" s="66"/>
      <c r="CG711" s="66"/>
      <c r="CH711" s="66"/>
      <c r="CI711" s="66"/>
      <c r="CJ711" s="66"/>
      <c r="CK711" s="66"/>
      <c r="CL711" s="66"/>
      <c r="CM711" s="66"/>
      <c r="CN711" s="66"/>
      <c r="CO711" s="66"/>
      <c r="CP711" s="66"/>
      <c r="CQ711" s="66"/>
      <c r="CR711" s="66"/>
      <c r="CS711" s="66"/>
      <c r="CT711" s="66"/>
      <c r="CU711" s="66"/>
      <c r="CV711" s="66"/>
      <c r="CW711" s="66"/>
      <c r="CX711" s="66"/>
      <c r="CY711" s="66"/>
      <c r="CZ711" s="66"/>
      <c r="DA711" s="66"/>
      <c r="DB711" s="66"/>
      <c r="DC711" s="66"/>
      <c r="DD711" s="66"/>
      <c r="DE711" s="66"/>
      <c r="DF711" s="66"/>
      <c r="DG711" s="66"/>
      <c r="DH711" s="66"/>
      <c r="DI711" s="66"/>
      <c r="DJ711" s="66"/>
      <c r="DK711" s="66"/>
      <c r="DL711" s="66"/>
      <c r="DM711" s="66"/>
      <c r="DN711" s="66"/>
      <c r="DO711" s="66"/>
      <c r="DP711" s="66"/>
      <c r="DQ711" s="66"/>
      <c r="DR711" s="66"/>
      <c r="DS711" s="66"/>
      <c r="DT711" s="66"/>
      <c r="DU711" s="66"/>
      <c r="DV711" s="66"/>
      <c r="DW711" s="66"/>
      <c r="DX711" s="66"/>
      <c r="DY711" s="66"/>
      <c r="DZ711" s="66"/>
      <c r="EA711" s="66"/>
      <c r="EB711" s="66"/>
      <c r="EC711" s="66"/>
      <c r="ED711" s="66"/>
      <c r="EE711" s="66"/>
      <c r="EF711" s="66"/>
      <c r="EG711" s="66"/>
      <c r="EH711" s="66"/>
      <c r="EI711" s="66"/>
      <c r="EJ711" s="66"/>
      <c r="EK711" s="66"/>
      <c r="EL711" s="66"/>
      <c r="EM711" s="66"/>
      <c r="EN711" s="66"/>
      <c r="EO711" s="66"/>
      <c r="EP711" s="66"/>
    </row>
    <row r="712">
      <c r="A712" s="66"/>
      <c r="B712" s="66"/>
      <c r="C712" s="66"/>
      <c r="D712" s="66"/>
      <c r="E712" s="66"/>
      <c r="F712" s="66"/>
      <c r="G712" s="159"/>
      <c r="H712" s="159"/>
      <c r="I712" s="66"/>
      <c r="J712" s="160"/>
      <c r="K712" s="161"/>
      <c r="L712" s="161"/>
      <c r="M712" s="162"/>
      <c r="N712" s="162"/>
      <c r="O712" s="161"/>
      <c r="P712" s="161"/>
      <c r="Q712" s="161"/>
      <c r="R712" s="161"/>
      <c r="S712" s="163"/>
      <c r="T712" s="163"/>
      <c r="U712" s="163"/>
      <c r="V712" s="163"/>
      <c r="W712" s="164"/>
      <c r="X712" s="163"/>
      <c r="Y712" s="163"/>
      <c r="Z712" s="163"/>
      <c r="AA712" s="163"/>
      <c r="AB712" s="66"/>
      <c r="AC712" s="66"/>
      <c r="AD712" s="66"/>
      <c r="AE712" s="66"/>
      <c r="AF712" s="66"/>
      <c r="AG712" s="66"/>
      <c r="AH712" s="66"/>
      <c r="AI712" s="66"/>
      <c r="AJ712" s="66"/>
      <c r="AK712" s="66"/>
      <c r="AL712" s="66"/>
      <c r="AM712" s="66"/>
      <c r="AN712" s="66"/>
      <c r="AO712" s="66"/>
      <c r="AP712" s="66"/>
      <c r="AQ712" s="66"/>
      <c r="AR712" s="66"/>
      <c r="AS712" s="66"/>
      <c r="AT712" s="66"/>
      <c r="AU712" s="66"/>
      <c r="AV712" s="66"/>
      <c r="AW712" s="66"/>
      <c r="AX712" s="66"/>
      <c r="AY712" s="66"/>
      <c r="AZ712" s="66"/>
      <c r="BA712" s="66"/>
      <c r="BB712" s="66"/>
      <c r="BC712" s="66"/>
      <c r="BD712" s="66"/>
      <c r="BE712" s="66"/>
      <c r="BF712" s="66"/>
      <c r="BG712" s="66"/>
      <c r="BH712" s="66"/>
      <c r="BI712" s="66"/>
      <c r="BJ712" s="66"/>
      <c r="BK712" s="66"/>
      <c r="BL712" s="66"/>
      <c r="BM712" s="66"/>
      <c r="BN712" s="66"/>
      <c r="BO712" s="66"/>
      <c r="BP712" s="66"/>
      <c r="BQ712" s="66"/>
      <c r="BR712" s="66"/>
      <c r="BS712" s="66"/>
      <c r="BT712" s="66"/>
      <c r="BU712" s="66"/>
      <c r="BV712" s="66"/>
      <c r="BW712" s="66"/>
      <c r="BX712" s="66"/>
      <c r="BY712" s="66"/>
      <c r="BZ712" s="66"/>
      <c r="CA712" s="66"/>
      <c r="CB712" s="66"/>
      <c r="CC712" s="66"/>
      <c r="CD712" s="66"/>
      <c r="CE712" s="66"/>
      <c r="CF712" s="66"/>
      <c r="CG712" s="66"/>
      <c r="CH712" s="66"/>
      <c r="CI712" s="66"/>
      <c r="CJ712" s="66"/>
      <c r="CK712" s="66"/>
      <c r="CL712" s="66"/>
      <c r="CM712" s="66"/>
      <c r="CN712" s="66"/>
      <c r="CO712" s="66"/>
      <c r="CP712" s="66"/>
      <c r="CQ712" s="66"/>
      <c r="CR712" s="66"/>
      <c r="CS712" s="66"/>
      <c r="CT712" s="66"/>
      <c r="CU712" s="66"/>
      <c r="CV712" s="66"/>
      <c r="CW712" s="66"/>
      <c r="CX712" s="66"/>
      <c r="CY712" s="66"/>
      <c r="CZ712" s="66"/>
      <c r="DA712" s="66"/>
      <c r="DB712" s="66"/>
      <c r="DC712" s="66"/>
      <c r="DD712" s="66"/>
      <c r="DE712" s="66"/>
      <c r="DF712" s="66"/>
      <c r="DG712" s="66"/>
      <c r="DH712" s="66"/>
      <c r="DI712" s="66"/>
      <c r="DJ712" s="66"/>
      <c r="DK712" s="66"/>
      <c r="DL712" s="66"/>
      <c r="DM712" s="66"/>
      <c r="DN712" s="66"/>
      <c r="DO712" s="66"/>
      <c r="DP712" s="66"/>
      <c r="DQ712" s="66"/>
      <c r="DR712" s="66"/>
      <c r="DS712" s="66"/>
      <c r="DT712" s="66"/>
      <c r="DU712" s="66"/>
      <c r="DV712" s="66"/>
      <c r="DW712" s="66"/>
      <c r="DX712" s="66"/>
      <c r="DY712" s="66"/>
      <c r="DZ712" s="66"/>
      <c r="EA712" s="66"/>
      <c r="EB712" s="66"/>
      <c r="EC712" s="66"/>
      <c r="ED712" s="66"/>
      <c r="EE712" s="66"/>
      <c r="EF712" s="66"/>
      <c r="EG712" s="66"/>
      <c r="EH712" s="66"/>
      <c r="EI712" s="66"/>
      <c r="EJ712" s="66"/>
      <c r="EK712" s="66"/>
      <c r="EL712" s="66"/>
      <c r="EM712" s="66"/>
      <c r="EN712" s="66"/>
      <c r="EO712" s="66"/>
      <c r="EP712" s="66"/>
    </row>
    <row r="713">
      <c r="A713" s="66"/>
      <c r="B713" s="66"/>
      <c r="C713" s="66"/>
      <c r="D713" s="66"/>
      <c r="E713" s="66"/>
      <c r="F713" s="66"/>
      <c r="G713" s="159"/>
      <c r="H713" s="159"/>
      <c r="I713" s="66"/>
      <c r="J713" s="160"/>
      <c r="K713" s="161"/>
      <c r="L713" s="161"/>
      <c r="M713" s="162"/>
      <c r="N713" s="162"/>
      <c r="O713" s="161"/>
      <c r="P713" s="161"/>
      <c r="Q713" s="161"/>
      <c r="R713" s="161"/>
      <c r="S713" s="163"/>
      <c r="T713" s="163"/>
      <c r="U713" s="163"/>
      <c r="V713" s="163"/>
      <c r="W713" s="164"/>
      <c r="X713" s="163"/>
      <c r="Y713" s="163"/>
      <c r="Z713" s="163"/>
      <c r="AA713" s="163"/>
      <c r="AB713" s="66"/>
      <c r="AC713" s="66"/>
      <c r="AD713" s="66"/>
      <c r="AE713" s="66"/>
      <c r="AF713" s="66"/>
      <c r="AG713" s="66"/>
      <c r="AH713" s="66"/>
      <c r="AI713" s="66"/>
      <c r="AJ713" s="66"/>
      <c r="AK713" s="66"/>
      <c r="AL713" s="66"/>
      <c r="AM713" s="66"/>
      <c r="AN713" s="66"/>
      <c r="AO713" s="66"/>
      <c r="AP713" s="66"/>
      <c r="AQ713" s="66"/>
      <c r="AR713" s="66"/>
      <c r="AS713" s="66"/>
      <c r="AT713" s="66"/>
      <c r="AU713" s="66"/>
      <c r="AV713" s="66"/>
      <c r="AW713" s="66"/>
      <c r="AX713" s="66"/>
      <c r="AY713" s="66"/>
      <c r="AZ713" s="66"/>
      <c r="BA713" s="66"/>
      <c r="BB713" s="66"/>
      <c r="BC713" s="66"/>
      <c r="BD713" s="66"/>
      <c r="BE713" s="66"/>
      <c r="BF713" s="66"/>
      <c r="BG713" s="66"/>
      <c r="BH713" s="66"/>
      <c r="BI713" s="66"/>
      <c r="BJ713" s="66"/>
      <c r="BK713" s="66"/>
      <c r="BL713" s="66"/>
      <c r="BM713" s="66"/>
      <c r="BN713" s="66"/>
      <c r="BO713" s="66"/>
      <c r="BP713" s="66"/>
      <c r="BQ713" s="66"/>
      <c r="BR713" s="66"/>
      <c r="BS713" s="66"/>
      <c r="BT713" s="66"/>
      <c r="BU713" s="66"/>
      <c r="BV713" s="66"/>
      <c r="BW713" s="66"/>
      <c r="BX713" s="66"/>
      <c r="BY713" s="66"/>
      <c r="BZ713" s="66"/>
      <c r="CA713" s="66"/>
      <c r="CB713" s="66"/>
      <c r="CC713" s="66"/>
      <c r="CD713" s="66"/>
      <c r="CE713" s="66"/>
      <c r="CF713" s="66"/>
      <c r="CG713" s="66"/>
      <c r="CH713" s="66"/>
      <c r="CI713" s="66"/>
      <c r="CJ713" s="66"/>
      <c r="CK713" s="66"/>
      <c r="CL713" s="66"/>
      <c r="CM713" s="66"/>
      <c r="CN713" s="66"/>
      <c r="CO713" s="66"/>
      <c r="CP713" s="66"/>
      <c r="CQ713" s="66"/>
      <c r="CR713" s="66"/>
      <c r="CS713" s="66"/>
      <c r="CT713" s="66"/>
      <c r="CU713" s="66"/>
      <c r="CV713" s="66"/>
      <c r="CW713" s="66"/>
      <c r="CX713" s="66"/>
      <c r="CY713" s="66"/>
      <c r="CZ713" s="66"/>
      <c r="DA713" s="66"/>
      <c r="DB713" s="66"/>
      <c r="DC713" s="66"/>
      <c r="DD713" s="66"/>
      <c r="DE713" s="66"/>
      <c r="DF713" s="66"/>
      <c r="DG713" s="66"/>
      <c r="DH713" s="66"/>
      <c r="DI713" s="66"/>
      <c r="DJ713" s="66"/>
      <c r="DK713" s="66"/>
      <c r="DL713" s="66"/>
      <c r="DM713" s="66"/>
      <c r="DN713" s="66"/>
      <c r="DO713" s="66"/>
      <c r="DP713" s="66"/>
      <c r="DQ713" s="66"/>
      <c r="DR713" s="66"/>
      <c r="DS713" s="66"/>
      <c r="DT713" s="66"/>
      <c r="DU713" s="66"/>
      <c r="DV713" s="66"/>
      <c r="DW713" s="66"/>
      <c r="DX713" s="66"/>
      <c r="DY713" s="66"/>
      <c r="DZ713" s="66"/>
      <c r="EA713" s="66"/>
      <c r="EB713" s="66"/>
      <c r="EC713" s="66"/>
      <c r="ED713" s="66"/>
      <c r="EE713" s="66"/>
      <c r="EF713" s="66"/>
      <c r="EG713" s="66"/>
      <c r="EH713" s="66"/>
      <c r="EI713" s="66"/>
      <c r="EJ713" s="66"/>
      <c r="EK713" s="66"/>
      <c r="EL713" s="66"/>
      <c r="EM713" s="66"/>
      <c r="EN713" s="66"/>
      <c r="EO713" s="66"/>
      <c r="EP713" s="66"/>
    </row>
    <row r="714">
      <c r="A714" s="66"/>
      <c r="B714" s="66"/>
      <c r="C714" s="66"/>
      <c r="D714" s="66"/>
      <c r="E714" s="66"/>
      <c r="F714" s="66"/>
      <c r="G714" s="159"/>
      <c r="H714" s="159"/>
      <c r="I714" s="66"/>
      <c r="J714" s="160"/>
      <c r="K714" s="161"/>
      <c r="L714" s="161"/>
      <c r="M714" s="162"/>
      <c r="N714" s="162"/>
      <c r="O714" s="161"/>
      <c r="P714" s="161"/>
      <c r="Q714" s="161"/>
      <c r="R714" s="161"/>
      <c r="S714" s="163"/>
      <c r="T714" s="163"/>
      <c r="U714" s="163"/>
      <c r="V714" s="163"/>
      <c r="W714" s="164"/>
      <c r="X714" s="163"/>
      <c r="Y714" s="163"/>
      <c r="Z714" s="163"/>
      <c r="AA714" s="163"/>
      <c r="AB714" s="66"/>
      <c r="AC714" s="66"/>
      <c r="AD714" s="66"/>
      <c r="AE714" s="66"/>
      <c r="AF714" s="66"/>
      <c r="AG714" s="66"/>
      <c r="AH714" s="66"/>
      <c r="AI714" s="66"/>
      <c r="AJ714" s="66"/>
      <c r="AK714" s="66"/>
      <c r="AL714" s="66"/>
      <c r="AM714" s="66"/>
      <c r="AN714" s="66"/>
      <c r="AO714" s="66"/>
      <c r="AP714" s="66"/>
      <c r="AQ714" s="66"/>
      <c r="AR714" s="66"/>
      <c r="AS714" s="66"/>
      <c r="AT714" s="66"/>
      <c r="AU714" s="66"/>
      <c r="AV714" s="66"/>
      <c r="AW714" s="66"/>
      <c r="AX714" s="66"/>
      <c r="AY714" s="66"/>
      <c r="AZ714" s="66"/>
      <c r="BA714" s="66"/>
      <c r="BB714" s="66"/>
      <c r="BC714" s="66"/>
      <c r="BD714" s="66"/>
      <c r="BE714" s="66"/>
      <c r="BF714" s="66"/>
      <c r="BG714" s="66"/>
      <c r="BH714" s="66"/>
      <c r="BI714" s="66"/>
      <c r="BJ714" s="66"/>
      <c r="BK714" s="66"/>
      <c r="BL714" s="66"/>
      <c r="BM714" s="66"/>
      <c r="BN714" s="66"/>
      <c r="BO714" s="66"/>
      <c r="BP714" s="66"/>
      <c r="BQ714" s="66"/>
      <c r="BR714" s="66"/>
      <c r="BS714" s="66"/>
      <c r="BT714" s="66"/>
      <c r="BU714" s="66"/>
      <c r="BV714" s="66"/>
      <c r="BW714" s="66"/>
      <c r="BX714" s="66"/>
      <c r="BY714" s="66"/>
      <c r="BZ714" s="66"/>
      <c r="CA714" s="66"/>
      <c r="CB714" s="66"/>
      <c r="CC714" s="66"/>
      <c r="CD714" s="66"/>
      <c r="CE714" s="66"/>
      <c r="CF714" s="66"/>
      <c r="CG714" s="66"/>
      <c r="CH714" s="66"/>
      <c r="CI714" s="66"/>
      <c r="CJ714" s="66"/>
      <c r="CK714" s="66"/>
      <c r="CL714" s="66"/>
      <c r="CM714" s="66"/>
      <c r="CN714" s="66"/>
      <c r="CO714" s="66"/>
      <c r="CP714" s="66"/>
      <c r="CQ714" s="66"/>
      <c r="CR714" s="66"/>
      <c r="CS714" s="66"/>
      <c r="CT714" s="66"/>
      <c r="CU714" s="66"/>
      <c r="CV714" s="66"/>
      <c r="CW714" s="66"/>
      <c r="CX714" s="66"/>
      <c r="CY714" s="66"/>
      <c r="CZ714" s="66"/>
      <c r="DA714" s="66"/>
      <c r="DB714" s="66"/>
      <c r="DC714" s="66"/>
      <c r="DD714" s="66"/>
      <c r="DE714" s="66"/>
      <c r="DF714" s="66"/>
      <c r="DG714" s="66"/>
      <c r="DH714" s="66"/>
      <c r="DI714" s="66"/>
      <c r="DJ714" s="66"/>
      <c r="DK714" s="66"/>
      <c r="DL714" s="66"/>
      <c r="DM714" s="66"/>
      <c r="DN714" s="66"/>
      <c r="DO714" s="66"/>
      <c r="DP714" s="66"/>
      <c r="DQ714" s="66"/>
      <c r="DR714" s="66"/>
      <c r="DS714" s="66"/>
      <c r="DT714" s="66"/>
      <c r="DU714" s="66"/>
      <c r="DV714" s="66"/>
      <c r="DW714" s="66"/>
      <c r="DX714" s="66"/>
      <c r="DY714" s="66"/>
      <c r="DZ714" s="66"/>
      <c r="EA714" s="66"/>
      <c r="EB714" s="66"/>
      <c r="EC714" s="66"/>
      <c r="ED714" s="66"/>
      <c r="EE714" s="66"/>
      <c r="EF714" s="66"/>
      <c r="EG714" s="66"/>
      <c r="EH714" s="66"/>
      <c r="EI714" s="66"/>
      <c r="EJ714" s="66"/>
      <c r="EK714" s="66"/>
      <c r="EL714" s="66"/>
      <c r="EM714" s="66"/>
      <c r="EN714" s="66"/>
      <c r="EO714" s="66"/>
      <c r="EP714" s="66"/>
    </row>
    <row r="715">
      <c r="A715" s="66"/>
      <c r="B715" s="66"/>
      <c r="C715" s="66"/>
      <c r="D715" s="66"/>
      <c r="E715" s="66"/>
      <c r="F715" s="66"/>
      <c r="G715" s="159"/>
      <c r="H715" s="159"/>
      <c r="I715" s="66"/>
      <c r="J715" s="160"/>
      <c r="K715" s="161"/>
      <c r="L715" s="161"/>
      <c r="M715" s="162"/>
      <c r="N715" s="162"/>
      <c r="O715" s="161"/>
      <c r="P715" s="161"/>
      <c r="Q715" s="161"/>
      <c r="R715" s="161"/>
      <c r="S715" s="163"/>
      <c r="T715" s="163"/>
      <c r="U715" s="163"/>
      <c r="V715" s="163"/>
      <c r="W715" s="164"/>
      <c r="X715" s="163"/>
      <c r="Y715" s="163"/>
      <c r="Z715" s="163"/>
      <c r="AA715" s="163"/>
      <c r="AB715" s="66"/>
      <c r="AC715" s="66"/>
      <c r="AD715" s="66"/>
      <c r="AE715" s="66"/>
      <c r="AF715" s="66"/>
      <c r="AG715" s="66"/>
      <c r="AH715" s="66"/>
      <c r="AI715" s="66"/>
      <c r="AJ715" s="66"/>
      <c r="AK715" s="66"/>
      <c r="AL715" s="66"/>
      <c r="AM715" s="66"/>
      <c r="AN715" s="66"/>
      <c r="AO715" s="66"/>
      <c r="AP715" s="66"/>
      <c r="AQ715" s="66"/>
      <c r="AR715" s="66"/>
      <c r="AS715" s="66"/>
      <c r="AT715" s="66"/>
      <c r="AU715" s="66"/>
      <c r="AV715" s="66"/>
      <c r="AW715" s="66"/>
      <c r="AX715" s="66"/>
      <c r="AY715" s="66"/>
      <c r="AZ715" s="66"/>
      <c r="BA715" s="66"/>
      <c r="BB715" s="66"/>
      <c r="BC715" s="66"/>
      <c r="BD715" s="66"/>
      <c r="BE715" s="66"/>
      <c r="BF715" s="66"/>
      <c r="BG715" s="66"/>
      <c r="BH715" s="66"/>
      <c r="BI715" s="66"/>
      <c r="BJ715" s="66"/>
      <c r="BK715" s="66"/>
      <c r="BL715" s="66"/>
      <c r="BM715" s="66"/>
      <c r="BN715" s="66"/>
      <c r="BO715" s="66"/>
      <c r="BP715" s="66"/>
      <c r="BQ715" s="66"/>
      <c r="BR715" s="66"/>
      <c r="BS715" s="66"/>
      <c r="BT715" s="66"/>
      <c r="BU715" s="66"/>
      <c r="BV715" s="66"/>
      <c r="BW715" s="66"/>
      <c r="BX715" s="66"/>
      <c r="BY715" s="66"/>
      <c r="BZ715" s="66"/>
      <c r="CA715" s="66"/>
      <c r="CB715" s="66"/>
      <c r="CC715" s="66"/>
      <c r="CD715" s="66"/>
      <c r="CE715" s="66"/>
      <c r="CF715" s="66"/>
      <c r="CG715" s="66"/>
      <c r="CH715" s="66"/>
      <c r="CI715" s="66"/>
      <c r="CJ715" s="66"/>
      <c r="CK715" s="66"/>
      <c r="CL715" s="66"/>
      <c r="CM715" s="66"/>
      <c r="CN715" s="66"/>
      <c r="CO715" s="66"/>
      <c r="CP715" s="66"/>
      <c r="CQ715" s="66"/>
      <c r="CR715" s="66"/>
      <c r="CS715" s="66"/>
      <c r="CT715" s="66"/>
      <c r="CU715" s="66"/>
      <c r="CV715" s="66"/>
      <c r="CW715" s="66"/>
      <c r="CX715" s="66"/>
      <c r="CY715" s="66"/>
      <c r="CZ715" s="66"/>
      <c r="DA715" s="66"/>
      <c r="DB715" s="66"/>
      <c r="DC715" s="66"/>
      <c r="DD715" s="66"/>
      <c r="DE715" s="66"/>
      <c r="DF715" s="66"/>
      <c r="DG715" s="66"/>
      <c r="DH715" s="66"/>
      <c r="DI715" s="66"/>
      <c r="DJ715" s="66"/>
      <c r="DK715" s="66"/>
      <c r="DL715" s="66"/>
      <c r="DM715" s="66"/>
      <c r="DN715" s="66"/>
      <c r="DO715" s="66"/>
      <c r="DP715" s="66"/>
      <c r="DQ715" s="66"/>
      <c r="DR715" s="66"/>
      <c r="DS715" s="66"/>
      <c r="DT715" s="66"/>
      <c r="DU715" s="66"/>
      <c r="DV715" s="66"/>
      <c r="DW715" s="66"/>
      <c r="DX715" s="66"/>
      <c r="DY715" s="66"/>
      <c r="DZ715" s="66"/>
      <c r="EA715" s="66"/>
      <c r="EB715" s="66"/>
      <c r="EC715" s="66"/>
      <c r="ED715" s="66"/>
      <c r="EE715" s="66"/>
      <c r="EF715" s="66"/>
      <c r="EG715" s="66"/>
      <c r="EH715" s="66"/>
      <c r="EI715" s="66"/>
      <c r="EJ715" s="66"/>
      <c r="EK715" s="66"/>
      <c r="EL715" s="66"/>
      <c r="EM715" s="66"/>
      <c r="EN715" s="66"/>
      <c r="EO715" s="66"/>
      <c r="EP715" s="66"/>
    </row>
    <row r="716">
      <c r="A716" s="66"/>
      <c r="B716" s="66"/>
      <c r="C716" s="66"/>
      <c r="D716" s="66"/>
      <c r="E716" s="66"/>
      <c r="F716" s="66"/>
      <c r="G716" s="159"/>
      <c r="H716" s="159"/>
      <c r="I716" s="66"/>
      <c r="J716" s="160"/>
      <c r="K716" s="161"/>
      <c r="L716" s="161"/>
      <c r="M716" s="162"/>
      <c r="N716" s="162"/>
      <c r="O716" s="161"/>
      <c r="P716" s="161"/>
      <c r="Q716" s="161"/>
      <c r="R716" s="161"/>
      <c r="S716" s="163"/>
      <c r="T716" s="163"/>
      <c r="U716" s="163"/>
      <c r="V716" s="163"/>
      <c r="W716" s="164"/>
      <c r="X716" s="163"/>
      <c r="Y716" s="163"/>
      <c r="Z716" s="163"/>
      <c r="AA716" s="163"/>
      <c r="AB716" s="66"/>
      <c r="AC716" s="66"/>
      <c r="AD716" s="66"/>
      <c r="AE716" s="66"/>
      <c r="AF716" s="66"/>
      <c r="AG716" s="66"/>
      <c r="AH716" s="66"/>
      <c r="AI716" s="66"/>
      <c r="AJ716" s="66"/>
      <c r="AK716" s="66"/>
      <c r="AL716" s="66"/>
      <c r="AM716" s="66"/>
      <c r="AN716" s="66"/>
      <c r="AO716" s="66"/>
      <c r="AP716" s="66"/>
      <c r="AQ716" s="66"/>
      <c r="AR716" s="66"/>
      <c r="AS716" s="66"/>
      <c r="AT716" s="66"/>
      <c r="AU716" s="66"/>
      <c r="AV716" s="66"/>
      <c r="AW716" s="66"/>
      <c r="AX716" s="66"/>
      <c r="AY716" s="66"/>
      <c r="AZ716" s="66"/>
      <c r="BA716" s="66"/>
      <c r="BB716" s="66"/>
      <c r="BC716" s="66"/>
      <c r="BD716" s="66"/>
      <c r="BE716" s="66"/>
      <c r="BF716" s="66"/>
      <c r="BG716" s="66"/>
      <c r="BH716" s="66"/>
      <c r="BI716" s="66"/>
      <c r="BJ716" s="66"/>
      <c r="BK716" s="66"/>
      <c r="BL716" s="66"/>
      <c r="BM716" s="66"/>
      <c r="BN716" s="66"/>
      <c r="BO716" s="66"/>
      <c r="BP716" s="66"/>
      <c r="BQ716" s="66"/>
      <c r="BR716" s="66"/>
      <c r="BS716" s="66"/>
      <c r="BT716" s="66"/>
      <c r="BU716" s="66"/>
      <c r="BV716" s="66"/>
      <c r="BW716" s="66"/>
      <c r="BX716" s="66"/>
      <c r="BY716" s="66"/>
      <c r="BZ716" s="66"/>
      <c r="CA716" s="66"/>
      <c r="CB716" s="66"/>
      <c r="CC716" s="66"/>
      <c r="CD716" s="66"/>
      <c r="CE716" s="66"/>
      <c r="CF716" s="66"/>
      <c r="CG716" s="66"/>
      <c r="CH716" s="66"/>
      <c r="CI716" s="66"/>
      <c r="CJ716" s="66"/>
      <c r="CK716" s="66"/>
      <c r="CL716" s="66"/>
      <c r="CM716" s="66"/>
      <c r="CN716" s="66"/>
      <c r="CO716" s="66"/>
      <c r="CP716" s="66"/>
      <c r="CQ716" s="66"/>
      <c r="CR716" s="66"/>
      <c r="CS716" s="66"/>
      <c r="CT716" s="66"/>
      <c r="CU716" s="66"/>
      <c r="CV716" s="66"/>
      <c r="CW716" s="66"/>
      <c r="CX716" s="66"/>
      <c r="CY716" s="66"/>
      <c r="CZ716" s="66"/>
      <c r="DA716" s="66"/>
      <c r="DB716" s="66"/>
      <c r="DC716" s="66"/>
      <c r="DD716" s="66"/>
      <c r="DE716" s="66"/>
      <c r="DF716" s="66"/>
      <c r="DG716" s="66"/>
      <c r="DH716" s="66"/>
      <c r="DI716" s="66"/>
      <c r="DJ716" s="66"/>
      <c r="DK716" s="66"/>
      <c r="DL716" s="66"/>
      <c r="DM716" s="66"/>
      <c r="DN716" s="66"/>
      <c r="DO716" s="66"/>
      <c r="DP716" s="66"/>
      <c r="DQ716" s="66"/>
      <c r="DR716" s="66"/>
      <c r="DS716" s="66"/>
      <c r="DT716" s="66"/>
      <c r="DU716" s="66"/>
      <c r="DV716" s="66"/>
      <c r="DW716" s="66"/>
      <c r="DX716" s="66"/>
      <c r="DY716" s="66"/>
      <c r="DZ716" s="66"/>
      <c r="EA716" s="66"/>
      <c r="EB716" s="66"/>
      <c r="EC716" s="66"/>
      <c r="ED716" s="66"/>
      <c r="EE716" s="66"/>
      <c r="EF716" s="66"/>
      <c r="EG716" s="66"/>
      <c r="EH716" s="66"/>
      <c r="EI716" s="66"/>
      <c r="EJ716" s="66"/>
      <c r="EK716" s="66"/>
      <c r="EL716" s="66"/>
      <c r="EM716" s="66"/>
      <c r="EN716" s="66"/>
      <c r="EO716" s="66"/>
      <c r="EP716" s="66"/>
    </row>
    <row r="717">
      <c r="A717" s="66"/>
      <c r="B717" s="66"/>
      <c r="C717" s="66"/>
      <c r="D717" s="66"/>
      <c r="E717" s="66"/>
      <c r="F717" s="66"/>
      <c r="G717" s="159"/>
      <c r="H717" s="159"/>
      <c r="I717" s="66"/>
      <c r="J717" s="160"/>
      <c r="K717" s="161"/>
      <c r="L717" s="161"/>
      <c r="M717" s="162"/>
      <c r="N717" s="162"/>
      <c r="O717" s="161"/>
      <c r="P717" s="161"/>
      <c r="Q717" s="161"/>
      <c r="R717" s="161"/>
      <c r="S717" s="163"/>
      <c r="T717" s="163"/>
      <c r="U717" s="163"/>
      <c r="V717" s="163"/>
      <c r="W717" s="164"/>
      <c r="X717" s="163"/>
      <c r="Y717" s="163"/>
      <c r="Z717" s="163"/>
      <c r="AA717" s="163"/>
      <c r="AB717" s="66"/>
      <c r="AC717" s="66"/>
      <c r="AD717" s="66"/>
      <c r="AE717" s="66"/>
      <c r="AF717" s="66"/>
      <c r="AG717" s="66"/>
      <c r="AH717" s="66"/>
      <c r="AI717" s="66"/>
      <c r="AJ717" s="66"/>
      <c r="AK717" s="66"/>
      <c r="AL717" s="66"/>
      <c r="AM717" s="66"/>
      <c r="AN717" s="66"/>
      <c r="AO717" s="66"/>
      <c r="AP717" s="66"/>
      <c r="AQ717" s="66"/>
      <c r="AR717" s="66"/>
      <c r="AS717" s="66"/>
      <c r="AT717" s="66"/>
      <c r="AU717" s="66"/>
      <c r="AV717" s="66"/>
      <c r="AW717" s="66"/>
      <c r="AX717" s="66"/>
      <c r="AY717" s="66"/>
      <c r="AZ717" s="66"/>
      <c r="BA717" s="66"/>
      <c r="BB717" s="66"/>
      <c r="BC717" s="66"/>
      <c r="BD717" s="66"/>
      <c r="BE717" s="66"/>
      <c r="BF717" s="66"/>
      <c r="BG717" s="66"/>
      <c r="BH717" s="66"/>
      <c r="BI717" s="66"/>
      <c r="BJ717" s="66"/>
      <c r="BK717" s="66"/>
      <c r="BL717" s="66"/>
      <c r="BM717" s="66"/>
      <c r="BN717" s="66"/>
      <c r="BO717" s="66"/>
      <c r="BP717" s="66"/>
      <c r="BQ717" s="66"/>
      <c r="BR717" s="66"/>
      <c r="BS717" s="66"/>
      <c r="BT717" s="66"/>
      <c r="BU717" s="66"/>
      <c r="BV717" s="66"/>
      <c r="BW717" s="66"/>
      <c r="BX717" s="66"/>
      <c r="BY717" s="66"/>
      <c r="BZ717" s="66"/>
      <c r="CA717" s="66"/>
      <c r="CB717" s="66"/>
      <c r="CC717" s="66"/>
      <c r="CD717" s="66"/>
      <c r="CE717" s="66"/>
      <c r="CF717" s="66"/>
      <c r="CG717" s="66"/>
      <c r="CH717" s="66"/>
      <c r="CI717" s="66"/>
      <c r="CJ717" s="66"/>
      <c r="CK717" s="66"/>
      <c r="CL717" s="66"/>
      <c r="CM717" s="66"/>
      <c r="CN717" s="66"/>
      <c r="CO717" s="66"/>
      <c r="CP717" s="66"/>
      <c r="CQ717" s="66"/>
      <c r="CR717" s="66"/>
      <c r="CS717" s="66"/>
      <c r="CT717" s="66"/>
      <c r="CU717" s="66"/>
      <c r="CV717" s="66"/>
      <c r="CW717" s="66"/>
      <c r="CX717" s="66"/>
      <c r="CY717" s="66"/>
      <c r="CZ717" s="66"/>
      <c r="DA717" s="66"/>
      <c r="DB717" s="66"/>
      <c r="DC717" s="66"/>
      <c r="DD717" s="66"/>
      <c r="DE717" s="66"/>
      <c r="DF717" s="66"/>
      <c r="DG717" s="66"/>
      <c r="DH717" s="66"/>
      <c r="DI717" s="66"/>
      <c r="DJ717" s="66"/>
      <c r="DK717" s="66"/>
      <c r="DL717" s="66"/>
      <c r="DM717" s="66"/>
      <c r="DN717" s="66"/>
      <c r="DO717" s="66"/>
      <c r="DP717" s="66"/>
      <c r="DQ717" s="66"/>
      <c r="DR717" s="66"/>
      <c r="DS717" s="66"/>
      <c r="DT717" s="66"/>
      <c r="DU717" s="66"/>
      <c r="DV717" s="66"/>
      <c r="DW717" s="66"/>
      <c r="DX717" s="66"/>
      <c r="DY717" s="66"/>
      <c r="DZ717" s="66"/>
      <c r="EA717" s="66"/>
      <c r="EB717" s="66"/>
      <c r="EC717" s="66"/>
      <c r="ED717" s="66"/>
      <c r="EE717" s="66"/>
      <c r="EF717" s="66"/>
      <c r="EG717" s="66"/>
      <c r="EH717" s="66"/>
      <c r="EI717" s="66"/>
      <c r="EJ717" s="66"/>
      <c r="EK717" s="66"/>
      <c r="EL717" s="66"/>
      <c r="EM717" s="66"/>
      <c r="EN717" s="66"/>
      <c r="EO717" s="66"/>
      <c r="EP717" s="66"/>
    </row>
    <row r="718">
      <c r="A718" s="66"/>
      <c r="B718" s="66"/>
      <c r="C718" s="66"/>
      <c r="D718" s="66"/>
      <c r="E718" s="66"/>
      <c r="F718" s="66"/>
      <c r="G718" s="159"/>
      <c r="H718" s="159"/>
      <c r="I718" s="66"/>
      <c r="J718" s="160"/>
      <c r="K718" s="161"/>
      <c r="L718" s="161"/>
      <c r="M718" s="162"/>
      <c r="N718" s="162"/>
      <c r="O718" s="161"/>
      <c r="P718" s="161"/>
      <c r="Q718" s="161"/>
      <c r="R718" s="161"/>
      <c r="S718" s="163"/>
      <c r="T718" s="163"/>
      <c r="U718" s="163"/>
      <c r="V718" s="163"/>
      <c r="W718" s="164"/>
      <c r="X718" s="163"/>
      <c r="Y718" s="163"/>
      <c r="Z718" s="163"/>
      <c r="AA718" s="163"/>
      <c r="AB718" s="66"/>
      <c r="AC718" s="66"/>
      <c r="AD718" s="66"/>
      <c r="AE718" s="66"/>
      <c r="AF718" s="66"/>
      <c r="AG718" s="66"/>
      <c r="AH718" s="66"/>
      <c r="AI718" s="66"/>
      <c r="AJ718" s="66"/>
      <c r="AK718" s="66"/>
      <c r="AL718" s="66"/>
      <c r="AM718" s="66"/>
      <c r="AN718" s="66"/>
      <c r="AO718" s="66"/>
      <c r="AP718" s="66"/>
      <c r="AQ718" s="66"/>
      <c r="AR718" s="66"/>
      <c r="AS718" s="66"/>
      <c r="AT718" s="66"/>
      <c r="AU718" s="66"/>
      <c r="AV718" s="66"/>
      <c r="AW718" s="66"/>
      <c r="AX718" s="66"/>
      <c r="AY718" s="66"/>
      <c r="AZ718" s="66"/>
      <c r="BA718" s="66"/>
      <c r="BB718" s="66"/>
      <c r="BC718" s="66"/>
      <c r="BD718" s="66"/>
      <c r="BE718" s="66"/>
      <c r="BF718" s="66"/>
      <c r="BG718" s="66"/>
      <c r="BH718" s="66"/>
      <c r="BI718" s="66"/>
      <c r="BJ718" s="66"/>
      <c r="BK718" s="66"/>
      <c r="BL718" s="66"/>
      <c r="BM718" s="66"/>
      <c r="BN718" s="66"/>
      <c r="BO718" s="66"/>
      <c r="BP718" s="66"/>
      <c r="BQ718" s="66"/>
      <c r="BR718" s="66"/>
      <c r="BS718" s="66"/>
      <c r="BT718" s="66"/>
      <c r="BU718" s="66"/>
      <c r="BV718" s="66"/>
      <c r="BW718" s="66"/>
      <c r="BX718" s="66"/>
      <c r="BY718" s="66"/>
      <c r="BZ718" s="66"/>
      <c r="CA718" s="66"/>
      <c r="CB718" s="66"/>
      <c r="CC718" s="66"/>
      <c r="CD718" s="66"/>
      <c r="CE718" s="66"/>
      <c r="CF718" s="66"/>
      <c r="CG718" s="66"/>
      <c r="CH718" s="66"/>
      <c r="CI718" s="66"/>
      <c r="CJ718" s="66"/>
      <c r="CK718" s="66"/>
      <c r="CL718" s="66"/>
      <c r="CM718" s="66"/>
      <c r="CN718" s="66"/>
      <c r="CO718" s="66"/>
      <c r="CP718" s="66"/>
      <c r="CQ718" s="66"/>
      <c r="CR718" s="66"/>
      <c r="CS718" s="66"/>
      <c r="CT718" s="66"/>
      <c r="CU718" s="66"/>
      <c r="CV718" s="66"/>
      <c r="CW718" s="66"/>
      <c r="CX718" s="66"/>
      <c r="CY718" s="66"/>
      <c r="CZ718" s="66"/>
      <c r="DA718" s="66"/>
      <c r="DB718" s="66"/>
      <c r="DC718" s="66"/>
      <c r="DD718" s="66"/>
      <c r="DE718" s="66"/>
      <c r="DF718" s="66"/>
      <c r="DG718" s="66"/>
      <c r="DH718" s="66"/>
      <c r="DI718" s="66"/>
      <c r="DJ718" s="66"/>
      <c r="DK718" s="66"/>
      <c r="DL718" s="66"/>
      <c r="DM718" s="66"/>
      <c r="DN718" s="66"/>
      <c r="DO718" s="66"/>
      <c r="DP718" s="66"/>
      <c r="DQ718" s="66"/>
      <c r="DR718" s="66"/>
      <c r="DS718" s="66"/>
      <c r="DT718" s="66"/>
      <c r="DU718" s="66"/>
      <c r="DV718" s="66"/>
      <c r="DW718" s="66"/>
      <c r="DX718" s="66"/>
      <c r="DY718" s="66"/>
      <c r="DZ718" s="66"/>
      <c r="EA718" s="66"/>
      <c r="EB718" s="66"/>
      <c r="EC718" s="66"/>
      <c r="ED718" s="66"/>
      <c r="EE718" s="66"/>
      <c r="EF718" s="66"/>
      <c r="EG718" s="66"/>
      <c r="EH718" s="66"/>
      <c r="EI718" s="66"/>
      <c r="EJ718" s="66"/>
      <c r="EK718" s="66"/>
      <c r="EL718" s="66"/>
      <c r="EM718" s="66"/>
      <c r="EN718" s="66"/>
      <c r="EO718" s="66"/>
      <c r="EP718" s="66"/>
    </row>
    <row r="719">
      <c r="A719" s="66"/>
      <c r="B719" s="66"/>
      <c r="C719" s="66"/>
      <c r="D719" s="66"/>
      <c r="E719" s="66"/>
      <c r="F719" s="66"/>
      <c r="G719" s="159"/>
      <c r="H719" s="159"/>
      <c r="I719" s="66"/>
      <c r="J719" s="160"/>
      <c r="K719" s="161"/>
      <c r="L719" s="161"/>
      <c r="M719" s="162"/>
      <c r="N719" s="162"/>
      <c r="O719" s="161"/>
      <c r="P719" s="161"/>
      <c r="Q719" s="161"/>
      <c r="R719" s="161"/>
      <c r="S719" s="163"/>
      <c r="T719" s="163"/>
      <c r="U719" s="163"/>
      <c r="V719" s="163"/>
      <c r="W719" s="164"/>
      <c r="X719" s="163"/>
      <c r="Y719" s="163"/>
      <c r="Z719" s="163"/>
      <c r="AA719" s="163"/>
      <c r="AB719" s="66"/>
      <c r="AC719" s="66"/>
      <c r="AD719" s="66"/>
      <c r="AE719" s="66"/>
      <c r="AF719" s="66"/>
      <c r="AG719" s="66"/>
      <c r="AH719" s="66"/>
      <c r="AI719" s="66"/>
      <c r="AJ719" s="66"/>
      <c r="AK719" s="66"/>
      <c r="AL719" s="66"/>
      <c r="AM719" s="66"/>
      <c r="AN719" s="66"/>
      <c r="AO719" s="66"/>
      <c r="AP719" s="66"/>
      <c r="AQ719" s="66"/>
      <c r="AR719" s="66"/>
      <c r="AS719" s="66"/>
      <c r="AT719" s="66"/>
      <c r="AU719" s="66"/>
      <c r="AV719" s="66"/>
      <c r="AW719" s="66"/>
      <c r="AX719" s="66"/>
      <c r="AY719" s="66"/>
      <c r="AZ719" s="66"/>
      <c r="BA719" s="66"/>
      <c r="BB719" s="66"/>
      <c r="BC719" s="66"/>
      <c r="BD719" s="66"/>
      <c r="BE719" s="66"/>
      <c r="BF719" s="66"/>
      <c r="BG719" s="66"/>
      <c r="BH719" s="66"/>
      <c r="BI719" s="66"/>
      <c r="BJ719" s="66"/>
      <c r="BK719" s="66"/>
      <c r="BL719" s="66"/>
      <c r="BM719" s="66"/>
      <c r="BN719" s="66"/>
      <c r="BO719" s="66"/>
      <c r="BP719" s="66"/>
      <c r="BQ719" s="66"/>
      <c r="BR719" s="66"/>
      <c r="BS719" s="66"/>
      <c r="BT719" s="66"/>
      <c r="BU719" s="66"/>
      <c r="BV719" s="66"/>
      <c r="BW719" s="66"/>
      <c r="BX719" s="66"/>
      <c r="BY719" s="66"/>
      <c r="BZ719" s="66"/>
      <c r="CA719" s="66"/>
      <c r="CB719" s="66"/>
      <c r="CC719" s="66"/>
      <c r="CD719" s="66"/>
      <c r="CE719" s="66"/>
      <c r="CF719" s="66"/>
      <c r="CG719" s="66"/>
      <c r="CH719" s="66"/>
      <c r="CI719" s="66"/>
      <c r="CJ719" s="66"/>
      <c r="CK719" s="66"/>
      <c r="CL719" s="66"/>
      <c r="CM719" s="66"/>
      <c r="CN719" s="66"/>
      <c r="CO719" s="66"/>
      <c r="CP719" s="66"/>
      <c r="CQ719" s="66"/>
      <c r="CR719" s="66"/>
      <c r="CS719" s="66"/>
      <c r="CT719" s="66"/>
      <c r="CU719" s="66"/>
      <c r="CV719" s="66"/>
      <c r="CW719" s="66"/>
      <c r="CX719" s="66"/>
      <c r="CY719" s="66"/>
      <c r="CZ719" s="66"/>
      <c r="DA719" s="66"/>
      <c r="DB719" s="66"/>
      <c r="DC719" s="66"/>
      <c r="DD719" s="66"/>
      <c r="DE719" s="66"/>
      <c r="DF719" s="66"/>
      <c r="DG719" s="66"/>
      <c r="DH719" s="66"/>
      <c r="DI719" s="66"/>
      <c r="DJ719" s="66"/>
      <c r="DK719" s="66"/>
      <c r="DL719" s="66"/>
      <c r="DM719" s="66"/>
      <c r="DN719" s="66"/>
      <c r="DO719" s="66"/>
      <c r="DP719" s="66"/>
      <c r="DQ719" s="66"/>
      <c r="DR719" s="66"/>
      <c r="DS719" s="66"/>
      <c r="DT719" s="66"/>
      <c r="DU719" s="66"/>
      <c r="DV719" s="66"/>
      <c r="DW719" s="66"/>
      <c r="DX719" s="66"/>
      <c r="DY719" s="66"/>
      <c r="DZ719" s="66"/>
      <c r="EA719" s="66"/>
      <c r="EB719" s="66"/>
      <c r="EC719" s="66"/>
      <c r="ED719" s="66"/>
      <c r="EE719" s="66"/>
      <c r="EF719" s="66"/>
      <c r="EG719" s="66"/>
      <c r="EH719" s="66"/>
      <c r="EI719" s="66"/>
      <c r="EJ719" s="66"/>
      <c r="EK719" s="66"/>
      <c r="EL719" s="66"/>
      <c r="EM719" s="66"/>
      <c r="EN719" s="66"/>
      <c r="EO719" s="66"/>
      <c r="EP719" s="66"/>
    </row>
    <row r="720">
      <c r="A720" s="66"/>
      <c r="B720" s="66"/>
      <c r="C720" s="66"/>
      <c r="D720" s="66"/>
      <c r="E720" s="66"/>
      <c r="F720" s="66"/>
      <c r="G720" s="159"/>
      <c r="H720" s="159"/>
      <c r="I720" s="66"/>
      <c r="J720" s="160"/>
      <c r="K720" s="161"/>
      <c r="L720" s="161"/>
      <c r="M720" s="162"/>
      <c r="N720" s="162"/>
      <c r="O720" s="161"/>
      <c r="P720" s="161"/>
      <c r="Q720" s="161"/>
      <c r="R720" s="161"/>
      <c r="S720" s="163"/>
      <c r="T720" s="163"/>
      <c r="U720" s="163"/>
      <c r="V720" s="163"/>
      <c r="W720" s="164"/>
      <c r="X720" s="163"/>
      <c r="Y720" s="163"/>
      <c r="Z720" s="163"/>
      <c r="AA720" s="163"/>
      <c r="AB720" s="66"/>
      <c r="AC720" s="66"/>
      <c r="AD720" s="66"/>
      <c r="AE720" s="66"/>
      <c r="AF720" s="66"/>
      <c r="AG720" s="66"/>
      <c r="AH720" s="66"/>
      <c r="AI720" s="66"/>
      <c r="AJ720" s="66"/>
      <c r="AK720" s="66"/>
      <c r="AL720" s="66"/>
      <c r="AM720" s="66"/>
      <c r="AN720" s="66"/>
      <c r="AO720" s="66"/>
      <c r="AP720" s="66"/>
      <c r="AQ720" s="66"/>
      <c r="AR720" s="66"/>
      <c r="AS720" s="66"/>
      <c r="AT720" s="66"/>
      <c r="AU720" s="66"/>
      <c r="AV720" s="66"/>
      <c r="AW720" s="66"/>
      <c r="AX720" s="66"/>
      <c r="AY720" s="66"/>
      <c r="AZ720" s="66"/>
      <c r="BA720" s="66"/>
      <c r="BB720" s="66"/>
      <c r="BC720" s="66"/>
      <c r="BD720" s="66"/>
      <c r="BE720" s="66"/>
      <c r="BF720" s="66"/>
      <c r="BG720" s="66"/>
      <c r="BH720" s="66"/>
      <c r="BI720" s="66"/>
      <c r="BJ720" s="66"/>
      <c r="BK720" s="66"/>
      <c r="BL720" s="66"/>
      <c r="BM720" s="66"/>
      <c r="BN720" s="66"/>
      <c r="BO720" s="66"/>
      <c r="BP720" s="66"/>
      <c r="BQ720" s="66"/>
      <c r="BR720" s="66"/>
      <c r="BS720" s="66"/>
      <c r="BT720" s="66"/>
      <c r="BU720" s="66"/>
      <c r="BV720" s="66"/>
      <c r="BW720" s="66"/>
      <c r="BX720" s="66"/>
      <c r="BY720" s="66"/>
      <c r="BZ720" s="66"/>
      <c r="CA720" s="66"/>
      <c r="CB720" s="66"/>
      <c r="CC720" s="66"/>
      <c r="CD720" s="66"/>
      <c r="CE720" s="66"/>
      <c r="CF720" s="66"/>
      <c r="CG720" s="66"/>
      <c r="CH720" s="66"/>
      <c r="CI720" s="66"/>
      <c r="CJ720" s="66"/>
      <c r="CK720" s="66"/>
      <c r="CL720" s="66"/>
      <c r="CM720" s="66"/>
      <c r="CN720" s="66"/>
      <c r="CO720" s="66"/>
      <c r="CP720" s="66"/>
      <c r="CQ720" s="66"/>
      <c r="CR720" s="66"/>
      <c r="CS720" s="66"/>
      <c r="CT720" s="66"/>
      <c r="CU720" s="66"/>
      <c r="CV720" s="66"/>
      <c r="CW720" s="66"/>
      <c r="CX720" s="66"/>
      <c r="CY720" s="66"/>
      <c r="CZ720" s="66"/>
      <c r="DA720" s="66"/>
      <c r="DB720" s="66"/>
      <c r="DC720" s="66"/>
      <c r="DD720" s="66"/>
      <c r="DE720" s="66"/>
      <c r="DF720" s="66"/>
      <c r="DG720" s="66"/>
      <c r="DH720" s="66"/>
      <c r="DI720" s="66"/>
      <c r="DJ720" s="66"/>
      <c r="DK720" s="66"/>
      <c r="DL720" s="66"/>
      <c r="DM720" s="66"/>
      <c r="DN720" s="66"/>
      <c r="DO720" s="66"/>
      <c r="DP720" s="66"/>
      <c r="DQ720" s="66"/>
      <c r="DR720" s="66"/>
      <c r="DS720" s="66"/>
      <c r="DT720" s="66"/>
      <c r="DU720" s="66"/>
      <c r="DV720" s="66"/>
      <c r="DW720" s="66"/>
      <c r="DX720" s="66"/>
      <c r="DY720" s="66"/>
      <c r="DZ720" s="66"/>
      <c r="EA720" s="66"/>
      <c r="EB720" s="66"/>
      <c r="EC720" s="66"/>
      <c r="ED720" s="66"/>
      <c r="EE720" s="66"/>
      <c r="EF720" s="66"/>
      <c r="EG720" s="66"/>
      <c r="EH720" s="66"/>
      <c r="EI720" s="66"/>
      <c r="EJ720" s="66"/>
      <c r="EK720" s="66"/>
      <c r="EL720" s="66"/>
      <c r="EM720" s="66"/>
      <c r="EN720" s="66"/>
      <c r="EO720" s="66"/>
      <c r="EP720" s="66"/>
    </row>
    <row r="721">
      <c r="A721" s="66"/>
      <c r="B721" s="66"/>
      <c r="C721" s="66"/>
      <c r="D721" s="66"/>
      <c r="E721" s="66"/>
      <c r="F721" s="66"/>
      <c r="G721" s="159"/>
      <c r="H721" s="159"/>
      <c r="I721" s="66"/>
      <c r="J721" s="160"/>
      <c r="K721" s="161"/>
      <c r="L721" s="161"/>
      <c r="M721" s="162"/>
      <c r="N721" s="162"/>
      <c r="O721" s="161"/>
      <c r="P721" s="161"/>
      <c r="Q721" s="161"/>
      <c r="R721" s="161"/>
      <c r="S721" s="163"/>
      <c r="T721" s="163"/>
      <c r="U721" s="163"/>
      <c r="V721" s="163"/>
      <c r="W721" s="164"/>
      <c r="X721" s="163"/>
      <c r="Y721" s="163"/>
      <c r="Z721" s="163"/>
      <c r="AA721" s="163"/>
      <c r="AB721" s="66"/>
      <c r="AC721" s="66"/>
      <c r="AD721" s="66"/>
      <c r="AE721" s="66"/>
      <c r="AF721" s="66"/>
      <c r="AG721" s="66"/>
      <c r="AH721" s="66"/>
      <c r="AI721" s="66"/>
      <c r="AJ721" s="66"/>
      <c r="AK721" s="66"/>
      <c r="AL721" s="66"/>
      <c r="AM721" s="66"/>
      <c r="AN721" s="66"/>
      <c r="AO721" s="66"/>
      <c r="AP721" s="66"/>
      <c r="AQ721" s="66"/>
      <c r="AR721" s="66"/>
      <c r="AS721" s="66"/>
      <c r="AT721" s="66"/>
      <c r="AU721" s="66"/>
      <c r="AV721" s="66"/>
      <c r="AW721" s="66"/>
      <c r="AX721" s="66"/>
      <c r="AY721" s="66"/>
      <c r="AZ721" s="66"/>
      <c r="BA721" s="66"/>
      <c r="BB721" s="66"/>
      <c r="BC721" s="66"/>
      <c r="BD721" s="66"/>
      <c r="BE721" s="66"/>
      <c r="BF721" s="66"/>
      <c r="BG721" s="66"/>
      <c r="BH721" s="66"/>
      <c r="BI721" s="66"/>
      <c r="BJ721" s="66"/>
      <c r="BK721" s="66"/>
      <c r="BL721" s="66"/>
      <c r="BM721" s="66"/>
      <c r="BN721" s="66"/>
      <c r="BO721" s="66"/>
      <c r="BP721" s="66"/>
      <c r="BQ721" s="66"/>
      <c r="BR721" s="66"/>
      <c r="BS721" s="66"/>
      <c r="BT721" s="66"/>
      <c r="BU721" s="66"/>
      <c r="BV721" s="66"/>
      <c r="BW721" s="66"/>
      <c r="BX721" s="66"/>
      <c r="BY721" s="66"/>
      <c r="BZ721" s="66"/>
      <c r="CA721" s="66"/>
      <c r="CB721" s="66"/>
      <c r="CC721" s="66"/>
      <c r="CD721" s="66"/>
      <c r="CE721" s="66"/>
      <c r="CF721" s="66"/>
      <c r="CG721" s="66"/>
      <c r="CH721" s="66"/>
      <c r="CI721" s="66"/>
      <c r="CJ721" s="66"/>
      <c r="CK721" s="66"/>
      <c r="CL721" s="66"/>
      <c r="CM721" s="66"/>
      <c r="CN721" s="66"/>
      <c r="CO721" s="66"/>
      <c r="CP721" s="66"/>
      <c r="CQ721" s="66"/>
      <c r="CR721" s="66"/>
      <c r="CS721" s="66"/>
      <c r="CT721" s="66"/>
      <c r="CU721" s="66"/>
      <c r="CV721" s="66"/>
      <c r="CW721" s="66"/>
      <c r="CX721" s="66"/>
      <c r="CY721" s="66"/>
      <c r="CZ721" s="66"/>
      <c r="DA721" s="66"/>
      <c r="DB721" s="66"/>
      <c r="DC721" s="66"/>
      <c r="DD721" s="66"/>
      <c r="DE721" s="66"/>
      <c r="DF721" s="66"/>
      <c r="DG721" s="66"/>
      <c r="DH721" s="66"/>
      <c r="DI721" s="66"/>
      <c r="DJ721" s="66"/>
      <c r="DK721" s="66"/>
      <c r="DL721" s="66"/>
      <c r="DM721" s="66"/>
      <c r="DN721" s="66"/>
      <c r="DO721" s="66"/>
      <c r="DP721" s="66"/>
      <c r="DQ721" s="66"/>
      <c r="DR721" s="66"/>
      <c r="DS721" s="66"/>
      <c r="DT721" s="66"/>
      <c r="DU721" s="66"/>
      <c r="DV721" s="66"/>
      <c r="DW721" s="66"/>
      <c r="DX721" s="66"/>
      <c r="DY721" s="66"/>
      <c r="DZ721" s="66"/>
      <c r="EA721" s="66"/>
      <c r="EB721" s="66"/>
      <c r="EC721" s="66"/>
      <c r="ED721" s="66"/>
      <c r="EE721" s="66"/>
      <c r="EF721" s="66"/>
      <c r="EG721" s="66"/>
      <c r="EH721" s="66"/>
      <c r="EI721" s="66"/>
      <c r="EJ721" s="66"/>
      <c r="EK721" s="66"/>
      <c r="EL721" s="66"/>
      <c r="EM721" s="66"/>
      <c r="EN721" s="66"/>
      <c r="EO721" s="66"/>
      <c r="EP721" s="66"/>
    </row>
    <row r="722">
      <c r="A722" s="66"/>
      <c r="B722" s="66"/>
      <c r="C722" s="66"/>
      <c r="D722" s="66"/>
      <c r="E722" s="66"/>
      <c r="F722" s="66"/>
      <c r="G722" s="159"/>
      <c r="H722" s="159"/>
      <c r="I722" s="66"/>
      <c r="J722" s="160"/>
      <c r="K722" s="161"/>
      <c r="L722" s="161"/>
      <c r="M722" s="162"/>
      <c r="N722" s="162"/>
      <c r="O722" s="161"/>
      <c r="P722" s="161"/>
      <c r="Q722" s="161"/>
      <c r="R722" s="161"/>
      <c r="S722" s="163"/>
      <c r="T722" s="163"/>
      <c r="U722" s="163"/>
      <c r="V722" s="163"/>
      <c r="W722" s="164"/>
      <c r="X722" s="163"/>
      <c r="Y722" s="163"/>
      <c r="Z722" s="163"/>
      <c r="AA722" s="163"/>
      <c r="AB722" s="66"/>
      <c r="AC722" s="66"/>
      <c r="AD722" s="66"/>
      <c r="AE722" s="66"/>
      <c r="AF722" s="66"/>
      <c r="AG722" s="66"/>
      <c r="AH722" s="66"/>
      <c r="AI722" s="66"/>
      <c r="AJ722" s="66"/>
      <c r="AK722" s="66"/>
      <c r="AL722" s="66"/>
      <c r="AM722" s="66"/>
      <c r="AN722" s="66"/>
      <c r="AO722" s="66"/>
      <c r="AP722" s="66"/>
      <c r="AQ722" s="66"/>
      <c r="AR722" s="66"/>
      <c r="AS722" s="66"/>
      <c r="AT722" s="66"/>
      <c r="AU722" s="66"/>
      <c r="AV722" s="66"/>
      <c r="AW722" s="66"/>
      <c r="AX722" s="66"/>
      <c r="AY722" s="66"/>
      <c r="AZ722" s="66"/>
      <c r="BA722" s="66"/>
      <c r="BB722" s="66"/>
      <c r="BC722" s="66"/>
      <c r="BD722" s="66"/>
      <c r="BE722" s="66"/>
      <c r="BF722" s="66"/>
      <c r="BG722" s="66"/>
      <c r="BH722" s="66"/>
      <c r="BI722" s="66"/>
      <c r="BJ722" s="66"/>
      <c r="BK722" s="66"/>
      <c r="BL722" s="66"/>
      <c r="BM722" s="66"/>
      <c r="BN722" s="66"/>
      <c r="BO722" s="66"/>
      <c r="BP722" s="66"/>
      <c r="BQ722" s="66"/>
      <c r="BR722" s="66"/>
      <c r="BS722" s="66"/>
      <c r="BT722" s="66"/>
      <c r="BU722" s="66"/>
      <c r="BV722" s="66"/>
      <c r="BW722" s="66"/>
      <c r="BX722" s="66"/>
      <c r="BY722" s="66"/>
      <c r="BZ722" s="66"/>
      <c r="CA722" s="66"/>
      <c r="CB722" s="66"/>
      <c r="CC722" s="66"/>
      <c r="CD722" s="66"/>
      <c r="CE722" s="66"/>
      <c r="CF722" s="66"/>
      <c r="CG722" s="66"/>
      <c r="CH722" s="66"/>
      <c r="CI722" s="66"/>
      <c r="CJ722" s="66"/>
      <c r="CK722" s="66"/>
      <c r="CL722" s="66"/>
      <c r="CM722" s="66"/>
      <c r="CN722" s="66"/>
      <c r="CO722" s="66"/>
      <c r="CP722" s="66"/>
      <c r="CQ722" s="66"/>
      <c r="CR722" s="66"/>
      <c r="CS722" s="66"/>
      <c r="CT722" s="66"/>
      <c r="CU722" s="66"/>
      <c r="CV722" s="66"/>
      <c r="CW722" s="66"/>
      <c r="CX722" s="66"/>
      <c r="CY722" s="66"/>
      <c r="CZ722" s="66"/>
      <c r="DA722" s="66"/>
      <c r="DB722" s="66"/>
      <c r="DC722" s="66"/>
      <c r="DD722" s="66"/>
      <c r="DE722" s="66"/>
      <c r="DF722" s="66"/>
      <c r="DG722" s="66"/>
      <c r="DH722" s="66"/>
      <c r="DI722" s="66"/>
      <c r="DJ722" s="66"/>
      <c r="DK722" s="66"/>
      <c r="DL722" s="66"/>
      <c r="DM722" s="66"/>
      <c r="DN722" s="66"/>
      <c r="DO722" s="66"/>
      <c r="DP722" s="66"/>
      <c r="DQ722" s="66"/>
      <c r="DR722" s="66"/>
      <c r="DS722" s="66"/>
      <c r="DT722" s="66"/>
      <c r="DU722" s="66"/>
      <c r="DV722" s="66"/>
      <c r="DW722" s="66"/>
      <c r="DX722" s="66"/>
      <c r="DY722" s="66"/>
      <c r="DZ722" s="66"/>
      <c r="EA722" s="66"/>
      <c r="EB722" s="66"/>
      <c r="EC722" s="66"/>
      <c r="ED722" s="66"/>
      <c r="EE722" s="66"/>
      <c r="EF722" s="66"/>
      <c r="EG722" s="66"/>
      <c r="EH722" s="66"/>
      <c r="EI722" s="66"/>
      <c r="EJ722" s="66"/>
      <c r="EK722" s="66"/>
      <c r="EL722" s="66"/>
      <c r="EM722" s="66"/>
      <c r="EN722" s="66"/>
      <c r="EO722" s="66"/>
      <c r="EP722" s="66"/>
    </row>
    <row r="723">
      <c r="A723" s="66"/>
      <c r="B723" s="66"/>
      <c r="C723" s="66"/>
      <c r="D723" s="66"/>
      <c r="E723" s="66"/>
      <c r="F723" s="66"/>
      <c r="G723" s="159"/>
      <c r="H723" s="159"/>
      <c r="I723" s="66"/>
      <c r="J723" s="160"/>
      <c r="K723" s="161"/>
      <c r="L723" s="161"/>
      <c r="M723" s="162"/>
      <c r="N723" s="162"/>
      <c r="O723" s="161"/>
      <c r="P723" s="161"/>
      <c r="Q723" s="161"/>
      <c r="R723" s="161"/>
      <c r="S723" s="163"/>
      <c r="T723" s="163"/>
      <c r="U723" s="163"/>
      <c r="V723" s="163"/>
      <c r="W723" s="164"/>
      <c r="X723" s="163"/>
      <c r="Y723" s="163"/>
      <c r="Z723" s="163"/>
      <c r="AA723" s="163"/>
      <c r="AB723" s="66"/>
      <c r="AC723" s="66"/>
      <c r="AD723" s="66"/>
      <c r="AE723" s="66"/>
      <c r="AF723" s="66"/>
      <c r="AG723" s="66"/>
      <c r="AH723" s="66"/>
      <c r="AI723" s="66"/>
      <c r="AJ723" s="66"/>
      <c r="AK723" s="66"/>
      <c r="AL723" s="66"/>
      <c r="AM723" s="66"/>
      <c r="AN723" s="66"/>
      <c r="AO723" s="66"/>
      <c r="AP723" s="66"/>
      <c r="AQ723" s="66"/>
      <c r="AR723" s="66"/>
      <c r="AS723" s="66"/>
      <c r="AT723" s="66"/>
      <c r="AU723" s="66"/>
      <c r="AV723" s="66"/>
      <c r="AW723" s="66"/>
      <c r="AX723" s="66"/>
      <c r="AY723" s="66"/>
      <c r="AZ723" s="66"/>
      <c r="BA723" s="66"/>
      <c r="BB723" s="66"/>
      <c r="BC723" s="66"/>
      <c r="BD723" s="66"/>
      <c r="BE723" s="66"/>
      <c r="BF723" s="66"/>
      <c r="BG723" s="66"/>
      <c r="BH723" s="66"/>
      <c r="BI723" s="66"/>
      <c r="BJ723" s="66"/>
      <c r="BK723" s="66"/>
      <c r="BL723" s="66"/>
      <c r="BM723" s="66"/>
      <c r="BN723" s="66"/>
      <c r="BO723" s="66"/>
      <c r="BP723" s="66"/>
      <c r="BQ723" s="66"/>
      <c r="BR723" s="66"/>
      <c r="BS723" s="66"/>
      <c r="BT723" s="66"/>
      <c r="BU723" s="66"/>
      <c r="BV723" s="66"/>
      <c r="BW723" s="66"/>
      <c r="BX723" s="66"/>
      <c r="BY723" s="66"/>
      <c r="BZ723" s="66"/>
      <c r="CA723" s="66"/>
      <c r="CB723" s="66"/>
      <c r="CC723" s="66"/>
      <c r="CD723" s="66"/>
      <c r="CE723" s="66"/>
      <c r="CF723" s="66"/>
      <c r="CG723" s="66"/>
      <c r="CH723" s="66"/>
      <c r="CI723" s="66"/>
      <c r="CJ723" s="66"/>
      <c r="CK723" s="66"/>
      <c r="CL723" s="66"/>
      <c r="CM723" s="66"/>
      <c r="CN723" s="66"/>
      <c r="CO723" s="66"/>
      <c r="CP723" s="66"/>
      <c r="CQ723" s="66"/>
      <c r="CR723" s="66"/>
      <c r="CS723" s="66"/>
      <c r="CT723" s="66"/>
      <c r="CU723" s="66"/>
      <c r="CV723" s="66"/>
      <c r="CW723" s="66"/>
      <c r="CX723" s="66"/>
      <c r="CY723" s="66"/>
      <c r="CZ723" s="66"/>
      <c r="DA723" s="66"/>
      <c r="DB723" s="66"/>
      <c r="DC723" s="66"/>
      <c r="DD723" s="66"/>
      <c r="DE723" s="66"/>
      <c r="DF723" s="66"/>
      <c r="DG723" s="66"/>
      <c r="DH723" s="66"/>
      <c r="DI723" s="66"/>
      <c r="DJ723" s="66"/>
      <c r="DK723" s="66"/>
      <c r="DL723" s="66"/>
      <c r="DM723" s="66"/>
      <c r="DN723" s="66"/>
      <c r="DO723" s="66"/>
      <c r="DP723" s="66"/>
      <c r="DQ723" s="66"/>
      <c r="DR723" s="66"/>
      <c r="DS723" s="66"/>
      <c r="DT723" s="66"/>
      <c r="DU723" s="66"/>
      <c r="DV723" s="66"/>
      <c r="DW723" s="66"/>
      <c r="DX723" s="66"/>
      <c r="DY723" s="66"/>
      <c r="DZ723" s="66"/>
      <c r="EA723" s="66"/>
      <c r="EB723" s="66"/>
      <c r="EC723" s="66"/>
      <c r="ED723" s="66"/>
      <c r="EE723" s="66"/>
      <c r="EF723" s="66"/>
      <c r="EG723" s="66"/>
      <c r="EH723" s="66"/>
      <c r="EI723" s="66"/>
      <c r="EJ723" s="66"/>
      <c r="EK723" s="66"/>
      <c r="EL723" s="66"/>
      <c r="EM723" s="66"/>
      <c r="EN723" s="66"/>
      <c r="EO723" s="66"/>
      <c r="EP723" s="66"/>
    </row>
    <row r="724">
      <c r="A724" s="66"/>
      <c r="B724" s="66"/>
      <c r="C724" s="66"/>
      <c r="D724" s="66"/>
      <c r="E724" s="66"/>
      <c r="F724" s="66"/>
      <c r="G724" s="159"/>
      <c r="H724" s="159"/>
      <c r="I724" s="66"/>
      <c r="J724" s="160"/>
      <c r="K724" s="161"/>
      <c r="L724" s="161"/>
      <c r="M724" s="162"/>
      <c r="N724" s="162"/>
      <c r="O724" s="161"/>
      <c r="P724" s="161"/>
      <c r="Q724" s="161"/>
      <c r="R724" s="161"/>
      <c r="S724" s="163"/>
      <c r="T724" s="163"/>
      <c r="U724" s="163"/>
      <c r="V724" s="163"/>
      <c r="W724" s="164"/>
      <c r="X724" s="163"/>
      <c r="Y724" s="163"/>
      <c r="Z724" s="163"/>
      <c r="AA724" s="163"/>
      <c r="AB724" s="66"/>
      <c r="AC724" s="66"/>
      <c r="AD724" s="66"/>
      <c r="AE724" s="66"/>
      <c r="AF724" s="66"/>
      <c r="AG724" s="66"/>
      <c r="AH724" s="66"/>
      <c r="AI724" s="66"/>
      <c r="AJ724" s="66"/>
      <c r="AK724" s="66"/>
      <c r="AL724" s="66"/>
      <c r="AM724" s="66"/>
      <c r="AN724" s="66"/>
      <c r="AO724" s="66"/>
      <c r="AP724" s="66"/>
      <c r="AQ724" s="66"/>
      <c r="AR724" s="66"/>
      <c r="AS724" s="66"/>
      <c r="AT724" s="66"/>
      <c r="AU724" s="66"/>
      <c r="AV724" s="66"/>
      <c r="AW724" s="66"/>
      <c r="AX724" s="66"/>
      <c r="AY724" s="66"/>
      <c r="AZ724" s="66"/>
      <c r="BA724" s="66"/>
      <c r="BB724" s="66"/>
      <c r="BC724" s="66"/>
      <c r="BD724" s="66"/>
      <c r="BE724" s="66"/>
      <c r="BF724" s="66"/>
      <c r="BG724" s="66"/>
      <c r="BH724" s="66"/>
      <c r="BI724" s="66"/>
      <c r="BJ724" s="66"/>
      <c r="BK724" s="66"/>
      <c r="BL724" s="66"/>
      <c r="BM724" s="66"/>
      <c r="BN724" s="66"/>
      <c r="BO724" s="66"/>
      <c r="BP724" s="66"/>
      <c r="BQ724" s="66"/>
      <c r="BR724" s="66"/>
      <c r="BS724" s="66"/>
      <c r="BT724" s="66"/>
      <c r="BU724" s="66"/>
      <c r="BV724" s="66"/>
      <c r="BW724" s="66"/>
      <c r="BX724" s="66"/>
      <c r="BY724" s="66"/>
      <c r="BZ724" s="66"/>
      <c r="CA724" s="66"/>
      <c r="CB724" s="66"/>
      <c r="CC724" s="66"/>
      <c r="CD724" s="66"/>
      <c r="CE724" s="66"/>
      <c r="CF724" s="66"/>
      <c r="CG724" s="66"/>
      <c r="CH724" s="66"/>
      <c r="CI724" s="66"/>
      <c r="CJ724" s="66"/>
      <c r="CK724" s="66"/>
      <c r="CL724" s="66"/>
      <c r="CM724" s="66"/>
      <c r="CN724" s="66"/>
      <c r="CO724" s="66"/>
      <c r="CP724" s="66"/>
      <c r="CQ724" s="66"/>
      <c r="CR724" s="66"/>
      <c r="CS724" s="66"/>
      <c r="CT724" s="66"/>
      <c r="CU724" s="66"/>
      <c r="CV724" s="66"/>
      <c r="CW724" s="66"/>
      <c r="CX724" s="66"/>
      <c r="CY724" s="66"/>
      <c r="CZ724" s="66"/>
      <c r="DA724" s="66"/>
      <c r="DB724" s="66"/>
      <c r="DC724" s="66"/>
      <c r="DD724" s="66"/>
      <c r="DE724" s="66"/>
      <c r="DF724" s="66"/>
      <c r="DG724" s="66"/>
      <c r="DH724" s="66"/>
      <c r="DI724" s="66"/>
      <c r="DJ724" s="66"/>
      <c r="DK724" s="66"/>
      <c r="DL724" s="66"/>
      <c r="DM724" s="66"/>
      <c r="DN724" s="66"/>
      <c r="DO724" s="66"/>
      <c r="DP724" s="66"/>
      <c r="DQ724" s="66"/>
      <c r="DR724" s="66"/>
      <c r="DS724" s="66"/>
      <c r="DT724" s="66"/>
      <c r="DU724" s="66"/>
      <c r="DV724" s="66"/>
      <c r="DW724" s="66"/>
      <c r="DX724" s="66"/>
      <c r="DY724" s="66"/>
      <c r="DZ724" s="66"/>
      <c r="EA724" s="66"/>
      <c r="EB724" s="66"/>
      <c r="EC724" s="66"/>
      <c r="ED724" s="66"/>
      <c r="EE724" s="66"/>
      <c r="EF724" s="66"/>
      <c r="EG724" s="66"/>
      <c r="EH724" s="66"/>
      <c r="EI724" s="66"/>
      <c r="EJ724" s="66"/>
      <c r="EK724" s="66"/>
      <c r="EL724" s="66"/>
      <c r="EM724" s="66"/>
      <c r="EN724" s="66"/>
      <c r="EO724" s="66"/>
      <c r="EP724" s="66"/>
    </row>
    <row r="725">
      <c r="A725" s="66"/>
      <c r="B725" s="66"/>
      <c r="C725" s="66"/>
      <c r="D725" s="66"/>
      <c r="E725" s="66"/>
      <c r="F725" s="66"/>
      <c r="G725" s="159"/>
      <c r="H725" s="159"/>
      <c r="I725" s="66"/>
      <c r="J725" s="160"/>
      <c r="K725" s="161"/>
      <c r="L725" s="161"/>
      <c r="M725" s="162"/>
      <c r="N725" s="162"/>
      <c r="O725" s="161"/>
      <c r="P725" s="161"/>
      <c r="Q725" s="161"/>
      <c r="R725" s="161"/>
      <c r="S725" s="163"/>
      <c r="T725" s="163"/>
      <c r="U725" s="163"/>
      <c r="V725" s="163"/>
      <c r="W725" s="164"/>
      <c r="X725" s="163"/>
      <c r="Y725" s="163"/>
      <c r="Z725" s="163"/>
      <c r="AA725" s="163"/>
      <c r="AB725" s="66"/>
      <c r="AC725" s="66"/>
      <c r="AD725" s="66"/>
      <c r="AE725" s="66"/>
      <c r="AF725" s="66"/>
      <c r="AG725" s="66"/>
      <c r="AH725" s="66"/>
      <c r="AI725" s="66"/>
      <c r="AJ725" s="66"/>
      <c r="AK725" s="66"/>
      <c r="AL725" s="66"/>
      <c r="AM725" s="66"/>
      <c r="AN725" s="66"/>
      <c r="AO725" s="66"/>
      <c r="AP725" s="66"/>
      <c r="AQ725" s="66"/>
      <c r="AR725" s="66"/>
      <c r="AS725" s="66"/>
      <c r="AT725" s="66"/>
      <c r="AU725" s="66"/>
      <c r="AV725" s="66"/>
      <c r="AW725" s="66"/>
      <c r="AX725" s="66"/>
      <c r="AY725" s="66"/>
      <c r="AZ725" s="66"/>
      <c r="BA725" s="66"/>
      <c r="BB725" s="66"/>
      <c r="BC725" s="66"/>
      <c r="BD725" s="66"/>
      <c r="BE725" s="66"/>
      <c r="BF725" s="66"/>
      <c r="BG725" s="66"/>
      <c r="BH725" s="66"/>
      <c r="BI725" s="66"/>
      <c r="BJ725" s="66"/>
      <c r="BK725" s="66"/>
      <c r="BL725" s="66"/>
      <c r="BM725" s="66"/>
      <c r="BN725" s="66"/>
      <c r="BO725" s="66"/>
      <c r="BP725" s="66"/>
      <c r="BQ725" s="66"/>
      <c r="BR725" s="66"/>
      <c r="BS725" s="66"/>
      <c r="BT725" s="66"/>
      <c r="BU725" s="66"/>
      <c r="BV725" s="66"/>
      <c r="BW725" s="66"/>
      <c r="BX725" s="66"/>
      <c r="BY725" s="66"/>
      <c r="BZ725" s="66"/>
      <c r="CA725" s="66"/>
      <c r="CB725" s="66"/>
      <c r="CC725" s="66"/>
      <c r="CD725" s="66"/>
      <c r="CE725" s="66"/>
      <c r="CF725" s="66"/>
      <c r="CG725" s="66"/>
      <c r="CH725" s="66"/>
      <c r="CI725" s="66"/>
      <c r="CJ725" s="66"/>
      <c r="CK725" s="66"/>
      <c r="CL725" s="66"/>
      <c r="CM725" s="66"/>
      <c r="CN725" s="66"/>
      <c r="CO725" s="66"/>
      <c r="CP725" s="66"/>
      <c r="CQ725" s="66"/>
      <c r="CR725" s="66"/>
      <c r="CS725" s="66"/>
      <c r="CT725" s="66"/>
      <c r="CU725" s="66"/>
      <c r="CV725" s="66"/>
      <c r="CW725" s="66"/>
      <c r="CX725" s="66"/>
      <c r="CY725" s="66"/>
      <c r="CZ725" s="66"/>
      <c r="DA725" s="66"/>
      <c r="DB725" s="66"/>
      <c r="DC725" s="66"/>
      <c r="DD725" s="66"/>
      <c r="DE725" s="66"/>
      <c r="DF725" s="66"/>
      <c r="DG725" s="66"/>
      <c r="DH725" s="66"/>
      <c r="DI725" s="66"/>
      <c r="DJ725" s="66"/>
      <c r="DK725" s="66"/>
      <c r="DL725" s="66"/>
      <c r="DM725" s="66"/>
      <c r="DN725" s="66"/>
      <c r="DO725" s="66"/>
      <c r="DP725" s="66"/>
      <c r="DQ725" s="66"/>
      <c r="DR725" s="66"/>
      <c r="DS725" s="66"/>
      <c r="DT725" s="66"/>
      <c r="DU725" s="66"/>
      <c r="DV725" s="66"/>
      <c r="DW725" s="66"/>
      <c r="DX725" s="66"/>
      <c r="DY725" s="66"/>
      <c r="DZ725" s="66"/>
      <c r="EA725" s="66"/>
      <c r="EB725" s="66"/>
      <c r="EC725" s="66"/>
      <c r="ED725" s="66"/>
      <c r="EE725" s="66"/>
      <c r="EF725" s="66"/>
      <c r="EG725" s="66"/>
      <c r="EH725" s="66"/>
      <c r="EI725" s="66"/>
      <c r="EJ725" s="66"/>
      <c r="EK725" s="66"/>
      <c r="EL725" s="66"/>
      <c r="EM725" s="66"/>
      <c r="EN725" s="66"/>
      <c r="EO725" s="66"/>
      <c r="EP725" s="66"/>
    </row>
    <row r="726">
      <c r="A726" s="66"/>
      <c r="B726" s="66"/>
      <c r="C726" s="66"/>
      <c r="D726" s="66"/>
      <c r="E726" s="66"/>
      <c r="F726" s="66"/>
      <c r="G726" s="159"/>
      <c r="H726" s="159"/>
      <c r="I726" s="66"/>
      <c r="J726" s="160"/>
      <c r="K726" s="161"/>
      <c r="L726" s="161"/>
      <c r="M726" s="162"/>
      <c r="N726" s="162"/>
      <c r="O726" s="161"/>
      <c r="P726" s="161"/>
      <c r="Q726" s="161"/>
      <c r="R726" s="161"/>
      <c r="S726" s="163"/>
      <c r="T726" s="163"/>
      <c r="U726" s="163"/>
      <c r="V726" s="163"/>
      <c r="W726" s="164"/>
      <c r="X726" s="163"/>
      <c r="Y726" s="163"/>
      <c r="Z726" s="163"/>
      <c r="AA726" s="163"/>
      <c r="AB726" s="66"/>
      <c r="AC726" s="66"/>
      <c r="AD726" s="66"/>
      <c r="AE726" s="66"/>
      <c r="AF726" s="66"/>
      <c r="AG726" s="66"/>
      <c r="AH726" s="66"/>
      <c r="AI726" s="66"/>
      <c r="AJ726" s="66"/>
      <c r="AK726" s="66"/>
      <c r="AL726" s="66"/>
      <c r="AM726" s="66"/>
      <c r="AN726" s="66"/>
      <c r="AO726" s="66"/>
      <c r="AP726" s="66"/>
      <c r="AQ726" s="66"/>
      <c r="AR726" s="66"/>
      <c r="AS726" s="66"/>
      <c r="AT726" s="66"/>
      <c r="AU726" s="66"/>
      <c r="AV726" s="66"/>
      <c r="AW726" s="66"/>
      <c r="AX726" s="66"/>
      <c r="AY726" s="66"/>
      <c r="AZ726" s="66"/>
      <c r="BA726" s="66"/>
      <c r="BB726" s="66"/>
      <c r="BC726" s="66"/>
      <c r="BD726" s="66"/>
      <c r="BE726" s="66"/>
      <c r="BF726" s="66"/>
      <c r="BG726" s="66"/>
      <c r="BH726" s="66"/>
      <c r="BI726" s="66"/>
      <c r="BJ726" s="66"/>
      <c r="BK726" s="66"/>
      <c r="BL726" s="66"/>
      <c r="BM726" s="66"/>
      <c r="BN726" s="66"/>
      <c r="BO726" s="66"/>
      <c r="BP726" s="66"/>
      <c r="BQ726" s="66"/>
      <c r="BR726" s="66"/>
      <c r="BS726" s="66"/>
      <c r="BT726" s="66"/>
      <c r="BU726" s="66"/>
      <c r="BV726" s="66"/>
      <c r="BW726" s="66"/>
      <c r="BX726" s="66"/>
      <c r="BY726" s="66"/>
      <c r="BZ726" s="66"/>
      <c r="CA726" s="66"/>
      <c r="CB726" s="66"/>
      <c r="CC726" s="66"/>
      <c r="CD726" s="66"/>
      <c r="CE726" s="66"/>
      <c r="CF726" s="66"/>
      <c r="CG726" s="66"/>
      <c r="CH726" s="66"/>
      <c r="CI726" s="66"/>
      <c r="CJ726" s="66"/>
      <c r="CK726" s="66"/>
      <c r="CL726" s="66"/>
      <c r="CM726" s="66"/>
      <c r="CN726" s="66"/>
      <c r="CO726" s="66"/>
      <c r="CP726" s="66"/>
      <c r="CQ726" s="66"/>
      <c r="CR726" s="66"/>
      <c r="CS726" s="66"/>
      <c r="CT726" s="66"/>
      <c r="CU726" s="66"/>
      <c r="CV726" s="66"/>
      <c r="CW726" s="66"/>
      <c r="CX726" s="66"/>
      <c r="CY726" s="66"/>
      <c r="CZ726" s="66"/>
      <c r="DA726" s="66"/>
      <c r="DB726" s="66"/>
      <c r="DC726" s="66"/>
      <c r="DD726" s="66"/>
      <c r="DE726" s="66"/>
      <c r="DF726" s="66"/>
      <c r="DG726" s="66"/>
      <c r="DH726" s="66"/>
      <c r="DI726" s="66"/>
      <c r="DJ726" s="66"/>
      <c r="DK726" s="66"/>
      <c r="DL726" s="66"/>
      <c r="DM726" s="66"/>
      <c r="DN726" s="66"/>
      <c r="DO726" s="66"/>
      <c r="DP726" s="66"/>
      <c r="DQ726" s="66"/>
      <c r="DR726" s="66"/>
      <c r="DS726" s="66"/>
      <c r="DT726" s="66"/>
      <c r="DU726" s="66"/>
      <c r="DV726" s="66"/>
      <c r="DW726" s="66"/>
      <c r="DX726" s="66"/>
      <c r="DY726" s="66"/>
      <c r="DZ726" s="66"/>
      <c r="EA726" s="66"/>
      <c r="EB726" s="66"/>
      <c r="EC726" s="66"/>
      <c r="ED726" s="66"/>
      <c r="EE726" s="66"/>
      <c r="EF726" s="66"/>
      <c r="EG726" s="66"/>
      <c r="EH726" s="66"/>
      <c r="EI726" s="66"/>
      <c r="EJ726" s="66"/>
      <c r="EK726" s="66"/>
      <c r="EL726" s="66"/>
      <c r="EM726" s="66"/>
      <c r="EN726" s="66"/>
      <c r="EO726" s="66"/>
      <c r="EP726" s="66"/>
    </row>
    <row r="727">
      <c r="A727" s="66"/>
      <c r="B727" s="66"/>
      <c r="C727" s="66"/>
      <c r="D727" s="66"/>
      <c r="E727" s="66"/>
      <c r="F727" s="66"/>
      <c r="G727" s="159"/>
      <c r="H727" s="159"/>
      <c r="I727" s="66"/>
      <c r="J727" s="160"/>
      <c r="K727" s="161"/>
      <c r="L727" s="161"/>
      <c r="M727" s="162"/>
      <c r="N727" s="162"/>
      <c r="O727" s="161"/>
      <c r="P727" s="161"/>
      <c r="Q727" s="161"/>
      <c r="R727" s="161"/>
      <c r="S727" s="163"/>
      <c r="T727" s="163"/>
      <c r="U727" s="163"/>
      <c r="V727" s="163"/>
      <c r="W727" s="164"/>
      <c r="X727" s="163"/>
      <c r="Y727" s="163"/>
      <c r="Z727" s="163"/>
      <c r="AA727" s="163"/>
      <c r="AB727" s="66"/>
      <c r="AC727" s="66"/>
      <c r="AD727" s="66"/>
      <c r="AE727" s="66"/>
      <c r="AF727" s="66"/>
      <c r="AG727" s="66"/>
      <c r="AH727" s="66"/>
      <c r="AI727" s="66"/>
      <c r="AJ727" s="66"/>
      <c r="AK727" s="66"/>
      <c r="AL727" s="66"/>
      <c r="AM727" s="66"/>
      <c r="AN727" s="66"/>
      <c r="AO727" s="66"/>
      <c r="AP727" s="66"/>
      <c r="AQ727" s="66"/>
      <c r="AR727" s="66"/>
      <c r="AS727" s="66"/>
      <c r="AT727" s="66"/>
      <c r="AU727" s="66"/>
      <c r="AV727" s="66"/>
      <c r="AW727" s="66"/>
      <c r="AX727" s="66"/>
      <c r="AY727" s="66"/>
      <c r="AZ727" s="66"/>
      <c r="BA727" s="66"/>
      <c r="BB727" s="66"/>
      <c r="BC727" s="66"/>
      <c r="BD727" s="66"/>
      <c r="BE727" s="66"/>
      <c r="BF727" s="66"/>
      <c r="BG727" s="66"/>
      <c r="BH727" s="66"/>
      <c r="BI727" s="66"/>
      <c r="BJ727" s="66"/>
      <c r="BK727" s="66"/>
      <c r="BL727" s="66"/>
      <c r="BM727" s="66"/>
      <c r="BN727" s="66"/>
      <c r="BO727" s="66"/>
      <c r="BP727" s="66"/>
      <c r="BQ727" s="66"/>
      <c r="BR727" s="66"/>
      <c r="BS727" s="66"/>
      <c r="BT727" s="66"/>
      <c r="BU727" s="66"/>
      <c r="BV727" s="66"/>
      <c r="BW727" s="66"/>
      <c r="BX727" s="66"/>
      <c r="BY727" s="66"/>
      <c r="BZ727" s="66"/>
      <c r="CA727" s="66"/>
      <c r="CB727" s="66"/>
      <c r="CC727" s="66"/>
      <c r="CD727" s="66"/>
      <c r="CE727" s="66"/>
      <c r="CF727" s="66"/>
      <c r="CG727" s="66"/>
      <c r="CH727" s="66"/>
      <c r="CI727" s="66"/>
      <c r="CJ727" s="66"/>
      <c r="CK727" s="66"/>
      <c r="CL727" s="66"/>
      <c r="CM727" s="66"/>
      <c r="CN727" s="66"/>
      <c r="CO727" s="66"/>
      <c r="CP727" s="66"/>
      <c r="CQ727" s="66"/>
      <c r="CR727" s="66"/>
      <c r="CS727" s="66"/>
      <c r="CT727" s="66"/>
      <c r="CU727" s="66"/>
      <c r="CV727" s="66"/>
      <c r="CW727" s="66"/>
      <c r="CX727" s="66"/>
      <c r="CY727" s="66"/>
      <c r="CZ727" s="66"/>
      <c r="DA727" s="66"/>
      <c r="DB727" s="66"/>
      <c r="DC727" s="66"/>
      <c r="DD727" s="66"/>
      <c r="DE727" s="66"/>
      <c r="DF727" s="66"/>
      <c r="DG727" s="66"/>
      <c r="DH727" s="66"/>
      <c r="DI727" s="66"/>
      <c r="DJ727" s="66"/>
      <c r="DK727" s="66"/>
      <c r="DL727" s="66"/>
      <c r="DM727" s="66"/>
      <c r="DN727" s="66"/>
      <c r="DO727" s="66"/>
      <c r="DP727" s="66"/>
      <c r="DQ727" s="66"/>
      <c r="DR727" s="66"/>
      <c r="DS727" s="66"/>
      <c r="DT727" s="66"/>
      <c r="DU727" s="66"/>
      <c r="DV727" s="66"/>
      <c r="DW727" s="66"/>
      <c r="DX727" s="66"/>
      <c r="DY727" s="66"/>
      <c r="DZ727" s="66"/>
      <c r="EA727" s="66"/>
      <c r="EB727" s="66"/>
      <c r="EC727" s="66"/>
      <c r="ED727" s="66"/>
      <c r="EE727" s="66"/>
      <c r="EF727" s="66"/>
      <c r="EG727" s="66"/>
      <c r="EH727" s="66"/>
      <c r="EI727" s="66"/>
      <c r="EJ727" s="66"/>
      <c r="EK727" s="66"/>
      <c r="EL727" s="66"/>
      <c r="EM727" s="66"/>
      <c r="EN727" s="66"/>
      <c r="EO727" s="66"/>
      <c r="EP727" s="66"/>
    </row>
    <row r="728">
      <c r="A728" s="66"/>
      <c r="B728" s="66"/>
      <c r="C728" s="66"/>
      <c r="D728" s="66"/>
      <c r="E728" s="66"/>
      <c r="F728" s="66"/>
      <c r="G728" s="159"/>
      <c r="H728" s="159"/>
      <c r="I728" s="66"/>
      <c r="J728" s="160"/>
      <c r="K728" s="161"/>
      <c r="L728" s="161"/>
      <c r="M728" s="162"/>
      <c r="N728" s="162"/>
      <c r="O728" s="161"/>
      <c r="P728" s="161"/>
      <c r="Q728" s="161"/>
      <c r="R728" s="161"/>
      <c r="S728" s="163"/>
      <c r="T728" s="163"/>
      <c r="U728" s="163"/>
      <c r="V728" s="163"/>
      <c r="W728" s="164"/>
      <c r="X728" s="163"/>
      <c r="Y728" s="163"/>
      <c r="Z728" s="163"/>
      <c r="AA728" s="163"/>
      <c r="AB728" s="66"/>
      <c r="AC728" s="66"/>
      <c r="AD728" s="66"/>
      <c r="AE728" s="66"/>
      <c r="AF728" s="66"/>
      <c r="AG728" s="66"/>
      <c r="AH728" s="66"/>
      <c r="AI728" s="66"/>
      <c r="AJ728" s="66"/>
      <c r="AK728" s="66"/>
      <c r="AL728" s="66"/>
      <c r="AM728" s="66"/>
      <c r="AN728" s="66"/>
      <c r="AO728" s="66"/>
      <c r="AP728" s="66"/>
      <c r="AQ728" s="66"/>
      <c r="AR728" s="66"/>
      <c r="AS728" s="66"/>
      <c r="AT728" s="66"/>
      <c r="AU728" s="66"/>
      <c r="AV728" s="66"/>
      <c r="AW728" s="66"/>
      <c r="AX728" s="66"/>
      <c r="AY728" s="66"/>
      <c r="AZ728" s="66"/>
      <c r="BA728" s="66"/>
      <c r="BB728" s="66"/>
      <c r="BC728" s="66"/>
      <c r="BD728" s="66"/>
      <c r="BE728" s="66"/>
      <c r="BF728" s="66"/>
      <c r="BG728" s="66"/>
      <c r="BH728" s="66"/>
      <c r="BI728" s="66"/>
      <c r="BJ728" s="66"/>
      <c r="BK728" s="66"/>
      <c r="BL728" s="66"/>
      <c r="BM728" s="66"/>
      <c r="BN728" s="66"/>
      <c r="BO728" s="66"/>
      <c r="BP728" s="66"/>
      <c r="BQ728" s="66"/>
      <c r="BR728" s="66"/>
      <c r="BS728" s="66"/>
      <c r="BT728" s="66"/>
      <c r="BU728" s="66"/>
      <c r="BV728" s="66"/>
      <c r="BW728" s="66"/>
      <c r="BX728" s="66"/>
      <c r="BY728" s="66"/>
      <c r="BZ728" s="66"/>
      <c r="CA728" s="66"/>
      <c r="CB728" s="66"/>
      <c r="CC728" s="66"/>
      <c r="CD728" s="66"/>
      <c r="CE728" s="66"/>
      <c r="CF728" s="66"/>
      <c r="CG728" s="66"/>
      <c r="CH728" s="66"/>
      <c r="CI728" s="66"/>
      <c r="CJ728" s="66"/>
      <c r="CK728" s="66"/>
      <c r="CL728" s="66"/>
      <c r="CM728" s="66"/>
      <c r="CN728" s="66"/>
      <c r="CO728" s="66"/>
      <c r="CP728" s="66"/>
      <c r="CQ728" s="66"/>
      <c r="CR728" s="66"/>
      <c r="CS728" s="66"/>
      <c r="CT728" s="66"/>
      <c r="CU728" s="66"/>
      <c r="CV728" s="66"/>
      <c r="CW728" s="66"/>
      <c r="CX728" s="66"/>
      <c r="CY728" s="66"/>
      <c r="CZ728" s="66"/>
      <c r="DA728" s="66"/>
      <c r="DB728" s="66"/>
      <c r="DC728" s="66"/>
      <c r="DD728" s="66"/>
      <c r="DE728" s="66"/>
      <c r="DF728" s="66"/>
      <c r="DG728" s="66"/>
      <c r="DH728" s="66"/>
      <c r="DI728" s="66"/>
      <c r="DJ728" s="66"/>
      <c r="DK728" s="66"/>
      <c r="DL728" s="66"/>
      <c r="DM728" s="66"/>
      <c r="DN728" s="66"/>
      <c r="DO728" s="66"/>
      <c r="DP728" s="66"/>
      <c r="DQ728" s="66"/>
      <c r="DR728" s="66"/>
      <c r="DS728" s="66"/>
      <c r="DT728" s="66"/>
      <c r="DU728" s="66"/>
      <c r="DV728" s="66"/>
      <c r="DW728" s="66"/>
      <c r="DX728" s="66"/>
      <c r="DY728" s="66"/>
      <c r="DZ728" s="66"/>
      <c r="EA728" s="66"/>
      <c r="EB728" s="66"/>
      <c r="EC728" s="66"/>
      <c r="ED728" s="66"/>
      <c r="EE728" s="66"/>
      <c r="EF728" s="66"/>
      <c r="EG728" s="66"/>
      <c r="EH728" s="66"/>
      <c r="EI728" s="66"/>
      <c r="EJ728" s="66"/>
      <c r="EK728" s="66"/>
      <c r="EL728" s="66"/>
      <c r="EM728" s="66"/>
      <c r="EN728" s="66"/>
      <c r="EO728" s="66"/>
      <c r="EP728" s="66"/>
    </row>
    <row r="729">
      <c r="A729" s="66"/>
      <c r="B729" s="66"/>
      <c r="C729" s="66"/>
      <c r="D729" s="66"/>
      <c r="E729" s="66"/>
      <c r="F729" s="66"/>
      <c r="G729" s="159"/>
      <c r="H729" s="159"/>
      <c r="I729" s="66"/>
      <c r="J729" s="160"/>
      <c r="K729" s="161"/>
      <c r="L729" s="161"/>
      <c r="M729" s="162"/>
      <c r="N729" s="162"/>
      <c r="O729" s="161"/>
      <c r="P729" s="161"/>
      <c r="Q729" s="161"/>
      <c r="R729" s="161"/>
      <c r="S729" s="163"/>
      <c r="T729" s="163"/>
      <c r="U729" s="163"/>
      <c r="V729" s="163"/>
      <c r="W729" s="164"/>
      <c r="X729" s="163"/>
      <c r="Y729" s="163"/>
      <c r="Z729" s="163"/>
      <c r="AA729" s="163"/>
      <c r="AB729" s="66"/>
      <c r="AC729" s="66"/>
      <c r="AD729" s="66"/>
      <c r="AE729" s="66"/>
      <c r="AF729" s="66"/>
      <c r="AG729" s="66"/>
      <c r="AH729" s="66"/>
      <c r="AI729" s="66"/>
      <c r="AJ729" s="66"/>
      <c r="AK729" s="66"/>
      <c r="AL729" s="66"/>
      <c r="AM729" s="66"/>
      <c r="AN729" s="66"/>
      <c r="AO729" s="66"/>
      <c r="AP729" s="66"/>
      <c r="AQ729" s="66"/>
      <c r="AR729" s="66"/>
      <c r="AS729" s="66"/>
      <c r="AT729" s="66"/>
      <c r="AU729" s="66"/>
      <c r="AV729" s="66"/>
      <c r="AW729" s="66"/>
      <c r="AX729" s="66"/>
      <c r="AY729" s="66"/>
      <c r="AZ729" s="66"/>
      <c r="BA729" s="66"/>
      <c r="BB729" s="66"/>
      <c r="BC729" s="66"/>
      <c r="BD729" s="66"/>
      <c r="BE729" s="66"/>
      <c r="BF729" s="66"/>
      <c r="BG729" s="66"/>
      <c r="BH729" s="66"/>
      <c r="BI729" s="66"/>
      <c r="BJ729" s="66"/>
      <c r="BK729" s="66"/>
      <c r="BL729" s="66"/>
      <c r="BM729" s="66"/>
      <c r="BN729" s="66"/>
      <c r="BO729" s="66"/>
      <c r="BP729" s="66"/>
      <c r="BQ729" s="66"/>
      <c r="BR729" s="66"/>
      <c r="BS729" s="66"/>
      <c r="BT729" s="66"/>
      <c r="BU729" s="66"/>
      <c r="BV729" s="66"/>
      <c r="BW729" s="66"/>
      <c r="BX729" s="66"/>
      <c r="BY729" s="66"/>
      <c r="BZ729" s="66"/>
      <c r="CA729" s="66"/>
      <c r="CB729" s="66"/>
      <c r="CC729" s="66"/>
      <c r="CD729" s="66"/>
      <c r="CE729" s="66"/>
      <c r="CF729" s="66"/>
      <c r="CG729" s="66"/>
      <c r="CH729" s="66"/>
      <c r="CI729" s="66"/>
      <c r="CJ729" s="66"/>
      <c r="CK729" s="66"/>
      <c r="CL729" s="66"/>
      <c r="CM729" s="66"/>
      <c r="CN729" s="66"/>
      <c r="CO729" s="66"/>
      <c r="CP729" s="66"/>
      <c r="CQ729" s="66"/>
      <c r="CR729" s="66"/>
      <c r="CS729" s="66"/>
      <c r="CT729" s="66"/>
      <c r="CU729" s="66"/>
      <c r="CV729" s="66"/>
      <c r="CW729" s="66"/>
      <c r="CX729" s="66"/>
      <c r="CY729" s="66"/>
      <c r="CZ729" s="66"/>
      <c r="DA729" s="66"/>
      <c r="DB729" s="66"/>
      <c r="DC729" s="66"/>
      <c r="DD729" s="66"/>
      <c r="DE729" s="66"/>
      <c r="DF729" s="66"/>
      <c r="DG729" s="66"/>
      <c r="DH729" s="66"/>
      <c r="DI729" s="66"/>
      <c r="DJ729" s="66"/>
      <c r="DK729" s="66"/>
      <c r="DL729" s="66"/>
      <c r="DM729" s="66"/>
      <c r="DN729" s="66"/>
      <c r="DO729" s="66"/>
      <c r="DP729" s="66"/>
      <c r="DQ729" s="66"/>
      <c r="DR729" s="66"/>
      <c r="DS729" s="66"/>
      <c r="DT729" s="66"/>
      <c r="DU729" s="66"/>
      <c r="DV729" s="66"/>
      <c r="DW729" s="66"/>
      <c r="DX729" s="66"/>
      <c r="DY729" s="66"/>
      <c r="DZ729" s="66"/>
      <c r="EA729" s="66"/>
      <c r="EB729" s="66"/>
      <c r="EC729" s="66"/>
      <c r="ED729" s="66"/>
      <c r="EE729" s="66"/>
      <c r="EF729" s="66"/>
      <c r="EG729" s="66"/>
      <c r="EH729" s="66"/>
      <c r="EI729" s="66"/>
      <c r="EJ729" s="66"/>
      <c r="EK729" s="66"/>
      <c r="EL729" s="66"/>
      <c r="EM729" s="66"/>
      <c r="EN729" s="66"/>
      <c r="EO729" s="66"/>
      <c r="EP729" s="66"/>
    </row>
    <row r="730">
      <c r="A730" s="66"/>
      <c r="B730" s="66"/>
      <c r="C730" s="66"/>
      <c r="D730" s="66"/>
      <c r="E730" s="66"/>
      <c r="F730" s="66"/>
      <c r="G730" s="159"/>
      <c r="H730" s="159"/>
      <c r="I730" s="66"/>
      <c r="J730" s="160"/>
      <c r="K730" s="161"/>
      <c r="L730" s="161"/>
      <c r="M730" s="162"/>
      <c r="N730" s="162"/>
      <c r="O730" s="161"/>
      <c r="P730" s="161"/>
      <c r="Q730" s="161"/>
      <c r="R730" s="161"/>
      <c r="S730" s="163"/>
      <c r="T730" s="163"/>
      <c r="U730" s="163"/>
      <c r="V730" s="163"/>
      <c r="W730" s="164"/>
      <c r="X730" s="163"/>
      <c r="Y730" s="163"/>
      <c r="Z730" s="163"/>
      <c r="AA730" s="163"/>
      <c r="AB730" s="66"/>
      <c r="AC730" s="66"/>
      <c r="AD730" s="66"/>
      <c r="AE730" s="66"/>
      <c r="AF730" s="66"/>
      <c r="AG730" s="66"/>
      <c r="AH730" s="66"/>
      <c r="AI730" s="66"/>
      <c r="AJ730" s="66"/>
      <c r="AK730" s="66"/>
      <c r="AL730" s="66"/>
      <c r="AM730" s="66"/>
      <c r="AN730" s="66"/>
      <c r="AO730" s="66"/>
      <c r="AP730" s="66"/>
      <c r="AQ730" s="66"/>
      <c r="AR730" s="66"/>
      <c r="AS730" s="66"/>
      <c r="AT730" s="66"/>
      <c r="AU730" s="66"/>
      <c r="AV730" s="66"/>
      <c r="AW730" s="66"/>
      <c r="AX730" s="66"/>
      <c r="AY730" s="66"/>
      <c r="AZ730" s="66"/>
      <c r="BA730" s="66"/>
      <c r="BB730" s="66"/>
      <c r="BC730" s="66"/>
      <c r="BD730" s="66"/>
      <c r="BE730" s="66"/>
      <c r="BF730" s="66"/>
      <c r="BG730" s="66"/>
      <c r="BH730" s="66"/>
      <c r="BI730" s="66"/>
      <c r="BJ730" s="66"/>
      <c r="BK730" s="66"/>
      <c r="BL730" s="66"/>
      <c r="BM730" s="66"/>
      <c r="BN730" s="66"/>
      <c r="BO730" s="66"/>
      <c r="BP730" s="66"/>
      <c r="BQ730" s="66"/>
      <c r="BR730" s="66"/>
      <c r="BS730" s="66"/>
      <c r="BT730" s="66"/>
      <c r="BU730" s="66"/>
      <c r="BV730" s="66"/>
      <c r="BW730" s="66"/>
      <c r="BX730" s="66"/>
      <c r="BY730" s="66"/>
      <c r="BZ730" s="66"/>
      <c r="CA730" s="66"/>
      <c r="CB730" s="66"/>
      <c r="CC730" s="66"/>
      <c r="CD730" s="66"/>
      <c r="CE730" s="66"/>
      <c r="CF730" s="66"/>
      <c r="CG730" s="66"/>
      <c r="CH730" s="66"/>
      <c r="CI730" s="66"/>
      <c r="CJ730" s="66"/>
      <c r="CK730" s="66"/>
      <c r="CL730" s="66"/>
      <c r="CM730" s="66"/>
      <c r="CN730" s="66"/>
      <c r="CO730" s="66"/>
      <c r="CP730" s="66"/>
      <c r="CQ730" s="66"/>
      <c r="CR730" s="66"/>
      <c r="CS730" s="66"/>
      <c r="CT730" s="66"/>
      <c r="CU730" s="66"/>
      <c r="CV730" s="66"/>
      <c r="CW730" s="66"/>
      <c r="CX730" s="66"/>
      <c r="CY730" s="66"/>
      <c r="CZ730" s="66"/>
      <c r="DA730" s="66"/>
      <c r="DB730" s="66"/>
      <c r="DC730" s="66"/>
      <c r="DD730" s="66"/>
      <c r="DE730" s="66"/>
      <c r="DF730" s="66"/>
      <c r="DG730" s="66"/>
      <c r="DH730" s="66"/>
      <c r="DI730" s="66"/>
      <c r="DJ730" s="66"/>
      <c r="DK730" s="66"/>
      <c r="DL730" s="66"/>
      <c r="DM730" s="66"/>
      <c r="DN730" s="66"/>
      <c r="DO730" s="66"/>
      <c r="DP730" s="66"/>
      <c r="DQ730" s="66"/>
      <c r="DR730" s="66"/>
      <c r="DS730" s="66"/>
      <c r="DT730" s="66"/>
      <c r="DU730" s="66"/>
      <c r="DV730" s="66"/>
      <c r="DW730" s="66"/>
      <c r="DX730" s="66"/>
      <c r="DY730" s="66"/>
      <c r="DZ730" s="66"/>
      <c r="EA730" s="66"/>
      <c r="EB730" s="66"/>
      <c r="EC730" s="66"/>
      <c r="ED730" s="66"/>
      <c r="EE730" s="66"/>
      <c r="EF730" s="66"/>
      <c r="EG730" s="66"/>
      <c r="EH730" s="66"/>
      <c r="EI730" s="66"/>
      <c r="EJ730" s="66"/>
      <c r="EK730" s="66"/>
      <c r="EL730" s="66"/>
      <c r="EM730" s="66"/>
      <c r="EN730" s="66"/>
      <c r="EO730" s="66"/>
      <c r="EP730" s="66"/>
    </row>
    <row r="731">
      <c r="A731" s="66"/>
      <c r="B731" s="66"/>
      <c r="C731" s="66"/>
      <c r="D731" s="66"/>
      <c r="E731" s="66"/>
      <c r="F731" s="66"/>
      <c r="G731" s="159"/>
      <c r="H731" s="159"/>
      <c r="I731" s="66"/>
      <c r="J731" s="160"/>
      <c r="K731" s="161"/>
      <c r="L731" s="161"/>
      <c r="M731" s="162"/>
      <c r="N731" s="162"/>
      <c r="O731" s="161"/>
      <c r="P731" s="161"/>
      <c r="Q731" s="161"/>
      <c r="R731" s="161"/>
      <c r="S731" s="163"/>
      <c r="T731" s="163"/>
      <c r="U731" s="163"/>
      <c r="V731" s="163"/>
      <c r="W731" s="164"/>
      <c r="X731" s="163"/>
      <c r="Y731" s="163"/>
      <c r="Z731" s="163"/>
      <c r="AA731" s="163"/>
      <c r="AB731" s="66"/>
      <c r="AC731" s="66"/>
      <c r="AD731" s="66"/>
      <c r="AE731" s="66"/>
      <c r="AF731" s="66"/>
      <c r="AG731" s="66"/>
      <c r="AH731" s="66"/>
      <c r="AI731" s="66"/>
      <c r="AJ731" s="66"/>
      <c r="AK731" s="66"/>
      <c r="AL731" s="66"/>
      <c r="AM731" s="66"/>
      <c r="AN731" s="66"/>
      <c r="AO731" s="66"/>
      <c r="AP731" s="66"/>
      <c r="AQ731" s="66"/>
      <c r="AR731" s="66"/>
      <c r="AS731" s="66"/>
      <c r="AT731" s="66"/>
      <c r="AU731" s="66"/>
      <c r="AV731" s="66"/>
      <c r="AW731" s="66"/>
      <c r="AX731" s="66"/>
      <c r="AY731" s="66"/>
      <c r="AZ731" s="66"/>
      <c r="BA731" s="66"/>
      <c r="BB731" s="66"/>
      <c r="BC731" s="66"/>
      <c r="BD731" s="66"/>
      <c r="BE731" s="66"/>
      <c r="BF731" s="66"/>
      <c r="BG731" s="66"/>
      <c r="BH731" s="66"/>
      <c r="BI731" s="66"/>
      <c r="BJ731" s="66"/>
      <c r="BK731" s="66"/>
      <c r="BL731" s="66"/>
      <c r="BM731" s="66"/>
      <c r="BN731" s="66"/>
      <c r="BO731" s="66"/>
      <c r="BP731" s="66"/>
      <c r="BQ731" s="66"/>
      <c r="BR731" s="66"/>
      <c r="BS731" s="66"/>
      <c r="BT731" s="66"/>
      <c r="BU731" s="66"/>
      <c r="BV731" s="66"/>
      <c r="BW731" s="66"/>
      <c r="BX731" s="66"/>
      <c r="BY731" s="66"/>
      <c r="BZ731" s="66"/>
      <c r="CA731" s="66"/>
      <c r="CB731" s="66"/>
      <c r="CC731" s="66"/>
      <c r="CD731" s="66"/>
      <c r="CE731" s="66"/>
      <c r="CF731" s="66"/>
      <c r="CG731" s="66"/>
      <c r="CH731" s="66"/>
      <c r="CI731" s="66"/>
      <c r="CJ731" s="66"/>
      <c r="CK731" s="66"/>
      <c r="CL731" s="66"/>
      <c r="CM731" s="66"/>
      <c r="CN731" s="66"/>
      <c r="CO731" s="66"/>
      <c r="CP731" s="66"/>
      <c r="CQ731" s="66"/>
      <c r="CR731" s="66"/>
      <c r="CS731" s="66"/>
      <c r="CT731" s="66"/>
      <c r="CU731" s="66"/>
      <c r="CV731" s="66"/>
      <c r="CW731" s="66"/>
      <c r="CX731" s="66"/>
      <c r="CY731" s="66"/>
      <c r="CZ731" s="66"/>
      <c r="DA731" s="66"/>
      <c r="DB731" s="66"/>
      <c r="DC731" s="66"/>
      <c r="DD731" s="66"/>
      <c r="DE731" s="66"/>
      <c r="DF731" s="66"/>
      <c r="DG731" s="66"/>
      <c r="DH731" s="66"/>
      <c r="DI731" s="66"/>
      <c r="DJ731" s="66"/>
      <c r="DK731" s="66"/>
      <c r="DL731" s="66"/>
      <c r="DM731" s="66"/>
      <c r="DN731" s="66"/>
      <c r="DO731" s="66"/>
      <c r="DP731" s="66"/>
      <c r="DQ731" s="66"/>
      <c r="DR731" s="66"/>
      <c r="DS731" s="66"/>
      <c r="DT731" s="66"/>
      <c r="DU731" s="66"/>
      <c r="DV731" s="66"/>
      <c r="DW731" s="66"/>
      <c r="DX731" s="66"/>
      <c r="DY731" s="66"/>
      <c r="DZ731" s="66"/>
      <c r="EA731" s="66"/>
      <c r="EB731" s="66"/>
      <c r="EC731" s="66"/>
      <c r="ED731" s="66"/>
      <c r="EE731" s="66"/>
      <c r="EF731" s="66"/>
      <c r="EG731" s="66"/>
      <c r="EH731" s="66"/>
      <c r="EI731" s="66"/>
      <c r="EJ731" s="66"/>
      <c r="EK731" s="66"/>
      <c r="EL731" s="66"/>
      <c r="EM731" s="66"/>
      <c r="EN731" s="66"/>
      <c r="EO731" s="66"/>
      <c r="EP731" s="66"/>
    </row>
    <row r="732">
      <c r="A732" s="66"/>
      <c r="B732" s="66"/>
      <c r="C732" s="66"/>
      <c r="D732" s="66"/>
      <c r="E732" s="66"/>
      <c r="F732" s="66"/>
      <c r="G732" s="159"/>
      <c r="H732" s="159"/>
      <c r="I732" s="66"/>
      <c r="J732" s="160"/>
      <c r="K732" s="161"/>
      <c r="L732" s="161"/>
      <c r="M732" s="162"/>
      <c r="N732" s="162"/>
      <c r="O732" s="161"/>
      <c r="P732" s="161"/>
      <c r="Q732" s="161"/>
      <c r="R732" s="161"/>
      <c r="S732" s="163"/>
      <c r="T732" s="163"/>
      <c r="U732" s="163"/>
      <c r="V732" s="163"/>
      <c r="W732" s="164"/>
      <c r="X732" s="163"/>
      <c r="Y732" s="163"/>
      <c r="Z732" s="163"/>
      <c r="AA732" s="163"/>
      <c r="AB732" s="66"/>
      <c r="AC732" s="66"/>
      <c r="AD732" s="66"/>
      <c r="AE732" s="66"/>
      <c r="AF732" s="66"/>
      <c r="AG732" s="66"/>
      <c r="AH732" s="66"/>
      <c r="AI732" s="66"/>
      <c r="AJ732" s="66"/>
      <c r="AK732" s="66"/>
      <c r="AL732" s="66"/>
      <c r="AM732" s="66"/>
      <c r="AN732" s="66"/>
      <c r="AO732" s="66"/>
      <c r="AP732" s="66"/>
      <c r="AQ732" s="66"/>
      <c r="AR732" s="66"/>
      <c r="AS732" s="66"/>
      <c r="AT732" s="66"/>
      <c r="AU732" s="66"/>
      <c r="AV732" s="66"/>
      <c r="AW732" s="66"/>
      <c r="AX732" s="66"/>
      <c r="AY732" s="66"/>
      <c r="AZ732" s="66"/>
      <c r="BA732" s="66"/>
      <c r="BB732" s="66"/>
      <c r="BC732" s="66"/>
      <c r="BD732" s="66"/>
      <c r="BE732" s="66"/>
      <c r="BF732" s="66"/>
      <c r="BG732" s="66"/>
      <c r="BH732" s="66"/>
      <c r="BI732" s="66"/>
      <c r="BJ732" s="66"/>
      <c r="BK732" s="66"/>
      <c r="BL732" s="66"/>
      <c r="BM732" s="66"/>
      <c r="BN732" s="66"/>
      <c r="BO732" s="66"/>
      <c r="BP732" s="66"/>
      <c r="BQ732" s="66"/>
      <c r="BR732" s="66"/>
      <c r="BS732" s="66"/>
      <c r="BT732" s="66"/>
      <c r="BU732" s="66"/>
      <c r="BV732" s="66"/>
      <c r="BW732" s="66"/>
      <c r="BX732" s="66"/>
      <c r="BY732" s="66"/>
      <c r="BZ732" s="66"/>
      <c r="CA732" s="66"/>
      <c r="CB732" s="66"/>
      <c r="CC732" s="66"/>
      <c r="CD732" s="66"/>
      <c r="CE732" s="66"/>
      <c r="CF732" s="66"/>
      <c r="CG732" s="66"/>
      <c r="CH732" s="66"/>
      <c r="CI732" s="66"/>
      <c r="CJ732" s="66"/>
      <c r="CK732" s="66"/>
      <c r="CL732" s="66"/>
      <c r="CM732" s="66"/>
      <c r="CN732" s="66"/>
      <c r="CO732" s="66"/>
      <c r="CP732" s="66"/>
      <c r="CQ732" s="66"/>
      <c r="CR732" s="66"/>
      <c r="CS732" s="66"/>
      <c r="CT732" s="66"/>
      <c r="CU732" s="66"/>
      <c r="CV732" s="66"/>
      <c r="CW732" s="66"/>
      <c r="CX732" s="66"/>
      <c r="CY732" s="66"/>
      <c r="CZ732" s="66"/>
      <c r="DA732" s="66"/>
      <c r="DB732" s="66"/>
      <c r="DC732" s="66"/>
      <c r="DD732" s="66"/>
      <c r="DE732" s="66"/>
      <c r="DF732" s="66"/>
      <c r="DG732" s="66"/>
      <c r="DH732" s="66"/>
      <c r="DI732" s="66"/>
      <c r="DJ732" s="66"/>
      <c r="DK732" s="66"/>
      <c r="DL732" s="66"/>
      <c r="DM732" s="66"/>
      <c r="DN732" s="66"/>
      <c r="DO732" s="66"/>
      <c r="DP732" s="66"/>
      <c r="DQ732" s="66"/>
      <c r="DR732" s="66"/>
      <c r="DS732" s="66"/>
      <c r="DT732" s="66"/>
      <c r="DU732" s="66"/>
      <c r="DV732" s="66"/>
      <c r="DW732" s="66"/>
      <c r="DX732" s="66"/>
      <c r="DY732" s="66"/>
      <c r="DZ732" s="66"/>
      <c r="EA732" s="66"/>
      <c r="EB732" s="66"/>
      <c r="EC732" s="66"/>
      <c r="ED732" s="66"/>
      <c r="EE732" s="66"/>
      <c r="EF732" s="66"/>
      <c r="EG732" s="66"/>
      <c r="EH732" s="66"/>
      <c r="EI732" s="66"/>
      <c r="EJ732" s="66"/>
      <c r="EK732" s="66"/>
      <c r="EL732" s="66"/>
      <c r="EM732" s="66"/>
      <c r="EN732" s="66"/>
      <c r="EO732" s="66"/>
      <c r="EP732" s="66"/>
    </row>
    <row r="733">
      <c r="A733" s="66"/>
      <c r="B733" s="66"/>
      <c r="C733" s="66"/>
      <c r="D733" s="66"/>
      <c r="E733" s="66"/>
      <c r="F733" s="66"/>
      <c r="G733" s="159"/>
      <c r="H733" s="159"/>
      <c r="I733" s="66"/>
      <c r="J733" s="160"/>
      <c r="K733" s="161"/>
      <c r="L733" s="161"/>
      <c r="M733" s="162"/>
      <c r="N733" s="162"/>
      <c r="O733" s="161"/>
      <c r="P733" s="161"/>
      <c r="Q733" s="161"/>
      <c r="R733" s="161"/>
      <c r="S733" s="163"/>
      <c r="T733" s="163"/>
      <c r="U733" s="163"/>
      <c r="V733" s="163"/>
      <c r="W733" s="164"/>
      <c r="X733" s="163"/>
      <c r="Y733" s="163"/>
      <c r="Z733" s="163"/>
      <c r="AA733" s="163"/>
      <c r="AB733" s="66"/>
      <c r="AC733" s="66"/>
      <c r="AD733" s="66"/>
      <c r="AE733" s="66"/>
      <c r="AF733" s="66"/>
      <c r="AG733" s="66"/>
      <c r="AH733" s="66"/>
      <c r="AI733" s="66"/>
      <c r="AJ733" s="66"/>
      <c r="AK733" s="66"/>
      <c r="AL733" s="66"/>
      <c r="AM733" s="66"/>
      <c r="AN733" s="66"/>
      <c r="AO733" s="66"/>
      <c r="AP733" s="66"/>
      <c r="AQ733" s="66"/>
      <c r="AR733" s="66"/>
      <c r="AS733" s="66"/>
      <c r="AT733" s="66"/>
      <c r="AU733" s="66"/>
      <c r="AV733" s="66"/>
      <c r="AW733" s="66"/>
      <c r="AX733" s="66"/>
      <c r="AY733" s="66"/>
      <c r="AZ733" s="66"/>
      <c r="BA733" s="66"/>
      <c r="BB733" s="66"/>
      <c r="BC733" s="66"/>
      <c r="BD733" s="66"/>
      <c r="BE733" s="66"/>
      <c r="BF733" s="66"/>
      <c r="BG733" s="66"/>
      <c r="BH733" s="66"/>
      <c r="BI733" s="66"/>
      <c r="BJ733" s="66"/>
      <c r="BK733" s="66"/>
      <c r="BL733" s="66"/>
      <c r="BM733" s="66"/>
      <c r="BN733" s="66"/>
      <c r="BO733" s="66"/>
      <c r="BP733" s="66"/>
      <c r="BQ733" s="66"/>
      <c r="BR733" s="66"/>
      <c r="BS733" s="66"/>
      <c r="BT733" s="66"/>
      <c r="BU733" s="66"/>
      <c r="BV733" s="66"/>
      <c r="BW733" s="66"/>
      <c r="BX733" s="66"/>
      <c r="BY733" s="66"/>
      <c r="BZ733" s="66"/>
      <c r="CA733" s="66"/>
      <c r="CB733" s="66"/>
      <c r="CC733" s="66"/>
      <c r="CD733" s="66"/>
      <c r="CE733" s="66"/>
      <c r="CF733" s="66"/>
      <c r="CG733" s="66"/>
      <c r="CH733" s="66"/>
      <c r="CI733" s="66"/>
      <c r="CJ733" s="66"/>
      <c r="CK733" s="66"/>
      <c r="CL733" s="66"/>
      <c r="CM733" s="66"/>
      <c r="CN733" s="66"/>
      <c r="CO733" s="66"/>
      <c r="CP733" s="66"/>
      <c r="CQ733" s="66"/>
      <c r="CR733" s="66"/>
      <c r="CS733" s="66"/>
      <c r="CT733" s="66"/>
      <c r="CU733" s="66"/>
      <c r="CV733" s="66"/>
      <c r="CW733" s="66"/>
      <c r="CX733" s="66"/>
      <c r="CY733" s="66"/>
      <c r="CZ733" s="66"/>
      <c r="DA733" s="66"/>
      <c r="DB733" s="66"/>
      <c r="DC733" s="66"/>
      <c r="DD733" s="66"/>
      <c r="DE733" s="66"/>
      <c r="DF733" s="66"/>
      <c r="DG733" s="66"/>
      <c r="DH733" s="66"/>
      <c r="DI733" s="66"/>
      <c r="DJ733" s="66"/>
      <c r="DK733" s="66"/>
      <c r="DL733" s="66"/>
      <c r="DM733" s="66"/>
      <c r="DN733" s="66"/>
      <c r="DO733" s="66"/>
      <c r="DP733" s="66"/>
      <c r="DQ733" s="66"/>
      <c r="DR733" s="66"/>
      <c r="DS733" s="66"/>
      <c r="DT733" s="66"/>
      <c r="DU733" s="66"/>
      <c r="DV733" s="66"/>
      <c r="DW733" s="66"/>
      <c r="DX733" s="66"/>
      <c r="DY733" s="66"/>
      <c r="DZ733" s="66"/>
      <c r="EA733" s="66"/>
      <c r="EB733" s="66"/>
      <c r="EC733" s="66"/>
      <c r="ED733" s="66"/>
      <c r="EE733" s="66"/>
      <c r="EF733" s="66"/>
      <c r="EG733" s="66"/>
      <c r="EH733" s="66"/>
      <c r="EI733" s="66"/>
      <c r="EJ733" s="66"/>
      <c r="EK733" s="66"/>
      <c r="EL733" s="66"/>
      <c r="EM733" s="66"/>
      <c r="EN733" s="66"/>
      <c r="EO733" s="66"/>
      <c r="EP733" s="66"/>
    </row>
    <row r="734">
      <c r="A734" s="66"/>
      <c r="B734" s="66"/>
      <c r="C734" s="66"/>
      <c r="D734" s="66"/>
      <c r="E734" s="66"/>
      <c r="F734" s="66"/>
      <c r="G734" s="159"/>
      <c r="H734" s="159"/>
      <c r="I734" s="66"/>
      <c r="J734" s="160"/>
      <c r="K734" s="161"/>
      <c r="L734" s="161"/>
      <c r="M734" s="162"/>
      <c r="N734" s="162"/>
      <c r="O734" s="161"/>
      <c r="P734" s="161"/>
      <c r="Q734" s="161"/>
      <c r="R734" s="161"/>
      <c r="S734" s="163"/>
      <c r="T734" s="163"/>
      <c r="U734" s="163"/>
      <c r="V734" s="163"/>
      <c r="W734" s="164"/>
      <c r="X734" s="163"/>
      <c r="Y734" s="163"/>
      <c r="Z734" s="163"/>
      <c r="AA734" s="163"/>
      <c r="AB734" s="66"/>
      <c r="AC734" s="66"/>
      <c r="AD734" s="66"/>
      <c r="AE734" s="66"/>
      <c r="AF734" s="66"/>
      <c r="AG734" s="66"/>
      <c r="AH734" s="66"/>
      <c r="AI734" s="66"/>
      <c r="AJ734" s="66"/>
      <c r="AK734" s="66"/>
      <c r="AL734" s="66"/>
      <c r="AM734" s="66"/>
      <c r="AN734" s="66"/>
      <c r="AO734" s="66"/>
      <c r="AP734" s="66"/>
      <c r="AQ734" s="66"/>
      <c r="AR734" s="66"/>
      <c r="AS734" s="66"/>
      <c r="AT734" s="66"/>
      <c r="AU734" s="66"/>
      <c r="AV734" s="66"/>
      <c r="AW734" s="66"/>
      <c r="AX734" s="66"/>
      <c r="AY734" s="66"/>
      <c r="AZ734" s="66"/>
      <c r="BA734" s="66"/>
      <c r="BB734" s="66"/>
      <c r="BC734" s="66"/>
      <c r="BD734" s="66"/>
      <c r="BE734" s="66"/>
      <c r="BF734" s="66"/>
      <c r="BG734" s="66"/>
      <c r="BH734" s="66"/>
      <c r="BI734" s="66"/>
      <c r="BJ734" s="66"/>
      <c r="BK734" s="66"/>
      <c r="BL734" s="66"/>
      <c r="BM734" s="66"/>
      <c r="BN734" s="66"/>
      <c r="BO734" s="66"/>
      <c r="BP734" s="66"/>
      <c r="BQ734" s="66"/>
      <c r="BR734" s="66"/>
      <c r="BS734" s="66"/>
      <c r="BT734" s="66"/>
      <c r="BU734" s="66"/>
      <c r="BV734" s="66"/>
      <c r="BW734" s="66"/>
      <c r="BX734" s="66"/>
      <c r="BY734" s="66"/>
      <c r="BZ734" s="66"/>
      <c r="CA734" s="66"/>
      <c r="CB734" s="66"/>
      <c r="CC734" s="66"/>
      <c r="CD734" s="66"/>
      <c r="CE734" s="66"/>
      <c r="CF734" s="66"/>
      <c r="CG734" s="66"/>
      <c r="CH734" s="66"/>
      <c r="CI734" s="66"/>
      <c r="CJ734" s="66"/>
      <c r="CK734" s="66"/>
      <c r="CL734" s="66"/>
      <c r="CM734" s="66"/>
      <c r="CN734" s="66"/>
      <c r="CO734" s="66"/>
      <c r="CP734" s="66"/>
      <c r="CQ734" s="66"/>
      <c r="CR734" s="66"/>
      <c r="CS734" s="66"/>
      <c r="CT734" s="66"/>
      <c r="CU734" s="66"/>
      <c r="CV734" s="66"/>
      <c r="CW734" s="66"/>
      <c r="CX734" s="66"/>
      <c r="CY734" s="66"/>
      <c r="CZ734" s="66"/>
      <c r="DA734" s="66"/>
      <c r="DB734" s="66"/>
      <c r="DC734" s="66"/>
      <c r="DD734" s="66"/>
      <c r="DE734" s="66"/>
      <c r="DF734" s="66"/>
      <c r="DG734" s="66"/>
      <c r="DH734" s="66"/>
      <c r="DI734" s="66"/>
      <c r="DJ734" s="66"/>
      <c r="DK734" s="66"/>
      <c r="DL734" s="66"/>
      <c r="DM734" s="66"/>
      <c r="DN734" s="66"/>
      <c r="DO734" s="66"/>
      <c r="DP734" s="66"/>
      <c r="DQ734" s="66"/>
      <c r="DR734" s="66"/>
      <c r="DS734" s="66"/>
      <c r="DT734" s="66"/>
      <c r="DU734" s="66"/>
      <c r="DV734" s="66"/>
      <c r="DW734" s="66"/>
      <c r="DX734" s="66"/>
      <c r="DY734" s="66"/>
      <c r="DZ734" s="66"/>
      <c r="EA734" s="66"/>
      <c r="EB734" s="66"/>
      <c r="EC734" s="66"/>
      <c r="ED734" s="66"/>
      <c r="EE734" s="66"/>
      <c r="EF734" s="66"/>
      <c r="EG734" s="66"/>
      <c r="EH734" s="66"/>
      <c r="EI734" s="66"/>
      <c r="EJ734" s="66"/>
      <c r="EK734" s="66"/>
      <c r="EL734" s="66"/>
      <c r="EM734" s="66"/>
      <c r="EN734" s="66"/>
      <c r="EO734" s="66"/>
      <c r="EP734" s="66"/>
    </row>
    <row r="735">
      <c r="A735" s="66"/>
      <c r="B735" s="66"/>
      <c r="C735" s="66"/>
      <c r="D735" s="66"/>
      <c r="E735" s="66"/>
      <c r="F735" s="66"/>
      <c r="G735" s="159"/>
      <c r="H735" s="159"/>
      <c r="I735" s="66"/>
      <c r="J735" s="160"/>
      <c r="K735" s="161"/>
      <c r="L735" s="161"/>
      <c r="M735" s="162"/>
      <c r="N735" s="162"/>
      <c r="O735" s="161"/>
      <c r="P735" s="161"/>
      <c r="Q735" s="161"/>
      <c r="R735" s="161"/>
      <c r="S735" s="163"/>
      <c r="T735" s="163"/>
      <c r="U735" s="163"/>
      <c r="V735" s="163"/>
      <c r="W735" s="164"/>
      <c r="X735" s="163"/>
      <c r="Y735" s="163"/>
      <c r="Z735" s="163"/>
      <c r="AA735" s="163"/>
      <c r="AB735" s="66"/>
      <c r="AC735" s="66"/>
      <c r="AD735" s="66"/>
      <c r="AE735" s="66"/>
      <c r="AF735" s="66"/>
      <c r="AG735" s="66"/>
      <c r="AH735" s="66"/>
      <c r="AI735" s="66"/>
      <c r="AJ735" s="66"/>
      <c r="AK735" s="66"/>
      <c r="AL735" s="66"/>
      <c r="AM735" s="66"/>
      <c r="AN735" s="66"/>
      <c r="AO735" s="66"/>
      <c r="AP735" s="66"/>
      <c r="AQ735" s="66"/>
      <c r="AR735" s="66"/>
      <c r="AS735" s="66"/>
      <c r="AT735" s="66"/>
      <c r="AU735" s="66"/>
      <c r="AV735" s="66"/>
      <c r="AW735" s="66"/>
      <c r="AX735" s="66"/>
      <c r="AY735" s="66"/>
      <c r="AZ735" s="66"/>
      <c r="BA735" s="66"/>
      <c r="BB735" s="66"/>
      <c r="BC735" s="66"/>
      <c r="BD735" s="66"/>
      <c r="BE735" s="66"/>
      <c r="BF735" s="66"/>
      <c r="BG735" s="66"/>
      <c r="BH735" s="66"/>
      <c r="BI735" s="66"/>
      <c r="BJ735" s="66"/>
      <c r="BK735" s="66"/>
      <c r="BL735" s="66"/>
      <c r="BM735" s="66"/>
      <c r="BN735" s="66"/>
      <c r="BO735" s="66"/>
      <c r="BP735" s="66"/>
      <c r="BQ735" s="66"/>
      <c r="BR735" s="66"/>
      <c r="BS735" s="66"/>
      <c r="BT735" s="66"/>
      <c r="BU735" s="66"/>
      <c r="BV735" s="66"/>
      <c r="BW735" s="66"/>
      <c r="BX735" s="66"/>
      <c r="BY735" s="66"/>
      <c r="BZ735" s="66"/>
      <c r="CA735" s="66"/>
      <c r="CB735" s="66"/>
      <c r="CC735" s="66"/>
      <c r="CD735" s="66"/>
      <c r="CE735" s="66"/>
      <c r="CF735" s="66"/>
      <c r="CG735" s="66"/>
      <c r="CH735" s="66"/>
      <c r="CI735" s="66"/>
      <c r="CJ735" s="66"/>
      <c r="CK735" s="66"/>
      <c r="CL735" s="66"/>
      <c r="CM735" s="66"/>
      <c r="CN735" s="66"/>
      <c r="CO735" s="66"/>
      <c r="CP735" s="66"/>
      <c r="CQ735" s="66"/>
      <c r="CR735" s="66"/>
      <c r="CS735" s="66"/>
      <c r="CT735" s="66"/>
      <c r="CU735" s="66"/>
      <c r="CV735" s="66"/>
      <c r="CW735" s="66"/>
      <c r="CX735" s="66"/>
      <c r="CY735" s="66"/>
      <c r="CZ735" s="66"/>
      <c r="DA735" s="66"/>
      <c r="DB735" s="66"/>
      <c r="DC735" s="66"/>
      <c r="DD735" s="66"/>
      <c r="DE735" s="66"/>
      <c r="DF735" s="66"/>
      <c r="DG735" s="66"/>
      <c r="DH735" s="66"/>
      <c r="DI735" s="66"/>
      <c r="DJ735" s="66"/>
      <c r="DK735" s="66"/>
      <c r="DL735" s="66"/>
      <c r="DM735" s="66"/>
      <c r="DN735" s="66"/>
      <c r="DO735" s="66"/>
      <c r="DP735" s="66"/>
      <c r="DQ735" s="66"/>
      <c r="DR735" s="66"/>
      <c r="DS735" s="66"/>
      <c r="DT735" s="66"/>
      <c r="DU735" s="66"/>
      <c r="DV735" s="66"/>
      <c r="DW735" s="66"/>
      <c r="DX735" s="66"/>
      <c r="DY735" s="66"/>
      <c r="DZ735" s="66"/>
      <c r="EA735" s="66"/>
      <c r="EB735" s="66"/>
      <c r="EC735" s="66"/>
      <c r="ED735" s="66"/>
      <c r="EE735" s="66"/>
      <c r="EF735" s="66"/>
      <c r="EG735" s="66"/>
      <c r="EH735" s="66"/>
      <c r="EI735" s="66"/>
      <c r="EJ735" s="66"/>
      <c r="EK735" s="66"/>
      <c r="EL735" s="66"/>
      <c r="EM735" s="66"/>
      <c r="EN735" s="66"/>
      <c r="EO735" s="66"/>
      <c r="EP735" s="66"/>
    </row>
    <row r="736">
      <c r="A736" s="66"/>
      <c r="B736" s="66"/>
      <c r="C736" s="66"/>
      <c r="D736" s="66"/>
      <c r="E736" s="66"/>
      <c r="F736" s="66"/>
      <c r="G736" s="159"/>
      <c r="H736" s="159"/>
      <c r="I736" s="66"/>
      <c r="J736" s="160"/>
      <c r="K736" s="161"/>
      <c r="L736" s="161"/>
      <c r="M736" s="162"/>
      <c r="N736" s="162"/>
      <c r="O736" s="161"/>
      <c r="P736" s="161"/>
      <c r="Q736" s="161"/>
      <c r="R736" s="161"/>
      <c r="S736" s="163"/>
      <c r="T736" s="163"/>
      <c r="U736" s="163"/>
      <c r="V736" s="163"/>
      <c r="W736" s="164"/>
      <c r="X736" s="163"/>
      <c r="Y736" s="163"/>
      <c r="Z736" s="163"/>
      <c r="AA736" s="163"/>
      <c r="AB736" s="66"/>
      <c r="AC736" s="66"/>
      <c r="AD736" s="66"/>
      <c r="AE736" s="66"/>
      <c r="AF736" s="66"/>
      <c r="AG736" s="66"/>
      <c r="AH736" s="66"/>
      <c r="AI736" s="66"/>
      <c r="AJ736" s="66"/>
      <c r="AK736" s="66"/>
      <c r="AL736" s="66"/>
      <c r="AM736" s="66"/>
      <c r="AN736" s="66"/>
      <c r="AO736" s="66"/>
      <c r="AP736" s="66"/>
      <c r="AQ736" s="66"/>
      <c r="AR736" s="66"/>
      <c r="AS736" s="66"/>
      <c r="AT736" s="66"/>
      <c r="AU736" s="66"/>
      <c r="AV736" s="66"/>
      <c r="AW736" s="66"/>
      <c r="AX736" s="66"/>
      <c r="AY736" s="66"/>
      <c r="AZ736" s="66"/>
      <c r="BA736" s="66"/>
      <c r="BB736" s="66"/>
      <c r="BC736" s="66"/>
      <c r="BD736" s="66"/>
      <c r="BE736" s="66"/>
      <c r="BF736" s="66"/>
      <c r="BG736" s="66"/>
      <c r="BH736" s="66"/>
      <c r="BI736" s="66"/>
      <c r="BJ736" s="66"/>
      <c r="BK736" s="66"/>
      <c r="BL736" s="66"/>
      <c r="BM736" s="66"/>
      <c r="BN736" s="66"/>
      <c r="BO736" s="66"/>
      <c r="BP736" s="66"/>
      <c r="BQ736" s="66"/>
      <c r="BR736" s="66"/>
      <c r="BS736" s="66"/>
      <c r="BT736" s="66"/>
      <c r="BU736" s="66"/>
      <c r="BV736" s="66"/>
      <c r="BW736" s="66"/>
      <c r="BX736" s="66"/>
      <c r="BY736" s="66"/>
      <c r="BZ736" s="66"/>
      <c r="CA736" s="66"/>
      <c r="CB736" s="66"/>
      <c r="CC736" s="66"/>
      <c r="CD736" s="66"/>
      <c r="CE736" s="66"/>
      <c r="CF736" s="66"/>
      <c r="CG736" s="66"/>
      <c r="CH736" s="66"/>
      <c r="CI736" s="66"/>
      <c r="CJ736" s="66"/>
      <c r="CK736" s="66"/>
      <c r="CL736" s="66"/>
      <c r="CM736" s="66"/>
      <c r="CN736" s="66"/>
      <c r="CO736" s="66"/>
      <c r="CP736" s="66"/>
      <c r="CQ736" s="66"/>
      <c r="CR736" s="66"/>
      <c r="CS736" s="66"/>
      <c r="CT736" s="66"/>
      <c r="CU736" s="66"/>
      <c r="CV736" s="66"/>
      <c r="CW736" s="66"/>
      <c r="CX736" s="66"/>
      <c r="CY736" s="66"/>
      <c r="CZ736" s="66"/>
      <c r="DA736" s="66"/>
      <c r="DB736" s="66"/>
      <c r="DC736" s="66"/>
      <c r="DD736" s="66"/>
      <c r="DE736" s="66"/>
      <c r="DF736" s="66"/>
      <c r="DG736" s="66"/>
      <c r="DH736" s="66"/>
      <c r="DI736" s="66"/>
      <c r="DJ736" s="66"/>
      <c r="DK736" s="66"/>
      <c r="DL736" s="66"/>
      <c r="DM736" s="66"/>
      <c r="DN736" s="66"/>
      <c r="DO736" s="66"/>
      <c r="DP736" s="66"/>
      <c r="DQ736" s="66"/>
      <c r="DR736" s="66"/>
      <c r="DS736" s="66"/>
      <c r="DT736" s="66"/>
      <c r="DU736" s="66"/>
      <c r="DV736" s="66"/>
      <c r="DW736" s="66"/>
      <c r="DX736" s="66"/>
      <c r="DY736" s="66"/>
      <c r="DZ736" s="66"/>
      <c r="EA736" s="66"/>
      <c r="EB736" s="66"/>
      <c r="EC736" s="66"/>
      <c r="ED736" s="66"/>
      <c r="EE736" s="66"/>
      <c r="EF736" s="66"/>
      <c r="EG736" s="66"/>
      <c r="EH736" s="66"/>
      <c r="EI736" s="66"/>
      <c r="EJ736" s="66"/>
      <c r="EK736" s="66"/>
      <c r="EL736" s="66"/>
      <c r="EM736" s="66"/>
      <c r="EN736" s="66"/>
      <c r="EO736" s="66"/>
      <c r="EP736" s="66"/>
    </row>
    <row r="737">
      <c r="A737" s="66"/>
      <c r="B737" s="66"/>
      <c r="C737" s="66"/>
      <c r="D737" s="66"/>
      <c r="E737" s="66"/>
      <c r="F737" s="66"/>
      <c r="G737" s="159"/>
      <c r="H737" s="159"/>
      <c r="I737" s="66"/>
      <c r="J737" s="160"/>
      <c r="K737" s="161"/>
      <c r="L737" s="161"/>
      <c r="M737" s="162"/>
      <c r="N737" s="162"/>
      <c r="O737" s="161"/>
      <c r="P737" s="161"/>
      <c r="Q737" s="161"/>
      <c r="R737" s="161"/>
      <c r="S737" s="163"/>
      <c r="T737" s="163"/>
      <c r="U737" s="163"/>
      <c r="V737" s="163"/>
      <c r="W737" s="164"/>
      <c r="X737" s="163"/>
      <c r="Y737" s="163"/>
      <c r="Z737" s="163"/>
      <c r="AA737" s="163"/>
      <c r="AB737" s="66"/>
      <c r="AC737" s="66"/>
      <c r="AD737" s="66"/>
      <c r="AE737" s="66"/>
      <c r="AF737" s="66"/>
      <c r="AG737" s="66"/>
      <c r="AH737" s="66"/>
      <c r="AI737" s="66"/>
      <c r="AJ737" s="66"/>
      <c r="AK737" s="66"/>
      <c r="AL737" s="66"/>
      <c r="AM737" s="66"/>
      <c r="AN737" s="66"/>
      <c r="AO737" s="66"/>
      <c r="AP737" s="66"/>
      <c r="AQ737" s="66"/>
      <c r="AR737" s="66"/>
      <c r="AS737" s="66"/>
      <c r="AT737" s="66"/>
      <c r="AU737" s="66"/>
      <c r="AV737" s="66"/>
      <c r="AW737" s="66"/>
      <c r="AX737" s="66"/>
      <c r="AY737" s="66"/>
      <c r="AZ737" s="66"/>
      <c r="BA737" s="66"/>
      <c r="BB737" s="66"/>
      <c r="BC737" s="66"/>
      <c r="BD737" s="66"/>
      <c r="BE737" s="66"/>
      <c r="BF737" s="66"/>
      <c r="BG737" s="66"/>
      <c r="BH737" s="66"/>
      <c r="BI737" s="66"/>
      <c r="BJ737" s="66"/>
      <c r="BK737" s="66"/>
      <c r="BL737" s="66"/>
      <c r="BM737" s="66"/>
      <c r="BN737" s="66"/>
      <c r="BO737" s="66"/>
      <c r="BP737" s="66"/>
      <c r="BQ737" s="66"/>
      <c r="BR737" s="66"/>
      <c r="BS737" s="66"/>
      <c r="BT737" s="66"/>
      <c r="BU737" s="66"/>
      <c r="BV737" s="66"/>
      <c r="BW737" s="66"/>
      <c r="BX737" s="66"/>
      <c r="BY737" s="66"/>
      <c r="BZ737" s="66"/>
      <c r="CA737" s="66"/>
      <c r="CB737" s="66"/>
      <c r="CC737" s="66"/>
      <c r="CD737" s="66"/>
      <c r="CE737" s="66"/>
      <c r="CF737" s="66"/>
      <c r="CG737" s="66"/>
      <c r="CH737" s="66"/>
      <c r="CI737" s="66"/>
      <c r="CJ737" s="66"/>
      <c r="CK737" s="66"/>
      <c r="CL737" s="66"/>
      <c r="CM737" s="66"/>
      <c r="CN737" s="66"/>
      <c r="CO737" s="66"/>
      <c r="CP737" s="66"/>
      <c r="CQ737" s="66"/>
      <c r="CR737" s="66"/>
      <c r="CS737" s="66"/>
      <c r="CT737" s="66"/>
      <c r="CU737" s="66"/>
      <c r="CV737" s="66"/>
      <c r="CW737" s="66"/>
      <c r="CX737" s="66"/>
      <c r="CY737" s="66"/>
      <c r="CZ737" s="66"/>
      <c r="DA737" s="66"/>
      <c r="DB737" s="66"/>
      <c r="DC737" s="66"/>
      <c r="DD737" s="66"/>
      <c r="DE737" s="66"/>
      <c r="DF737" s="66"/>
      <c r="DG737" s="66"/>
      <c r="DH737" s="66"/>
      <c r="DI737" s="66"/>
      <c r="DJ737" s="66"/>
      <c r="DK737" s="66"/>
      <c r="DL737" s="66"/>
      <c r="DM737" s="66"/>
      <c r="DN737" s="66"/>
      <c r="DO737" s="66"/>
      <c r="DP737" s="66"/>
      <c r="DQ737" s="66"/>
      <c r="DR737" s="66"/>
      <c r="DS737" s="66"/>
      <c r="DT737" s="66"/>
      <c r="DU737" s="66"/>
      <c r="DV737" s="66"/>
      <c r="DW737" s="66"/>
      <c r="DX737" s="66"/>
      <c r="DY737" s="66"/>
      <c r="DZ737" s="66"/>
      <c r="EA737" s="66"/>
      <c r="EB737" s="66"/>
      <c r="EC737" s="66"/>
      <c r="ED737" s="66"/>
      <c r="EE737" s="66"/>
      <c r="EF737" s="66"/>
      <c r="EG737" s="66"/>
      <c r="EH737" s="66"/>
      <c r="EI737" s="66"/>
      <c r="EJ737" s="66"/>
      <c r="EK737" s="66"/>
      <c r="EL737" s="66"/>
      <c r="EM737" s="66"/>
      <c r="EN737" s="66"/>
      <c r="EO737" s="66"/>
      <c r="EP737" s="66"/>
    </row>
    <row r="738">
      <c r="A738" s="66"/>
      <c r="B738" s="66"/>
      <c r="C738" s="66"/>
      <c r="D738" s="66"/>
      <c r="E738" s="66"/>
      <c r="F738" s="66"/>
      <c r="G738" s="159"/>
      <c r="H738" s="159"/>
      <c r="I738" s="66"/>
      <c r="J738" s="160"/>
      <c r="K738" s="161"/>
      <c r="L738" s="161"/>
      <c r="M738" s="162"/>
      <c r="N738" s="162"/>
      <c r="O738" s="161"/>
      <c r="P738" s="161"/>
      <c r="Q738" s="161"/>
      <c r="R738" s="161"/>
      <c r="S738" s="163"/>
      <c r="T738" s="163"/>
      <c r="U738" s="163"/>
      <c r="V738" s="163"/>
      <c r="W738" s="164"/>
      <c r="X738" s="163"/>
      <c r="Y738" s="163"/>
      <c r="Z738" s="163"/>
      <c r="AA738" s="163"/>
      <c r="AB738" s="66"/>
      <c r="AC738" s="66"/>
      <c r="AD738" s="66"/>
      <c r="AE738" s="66"/>
      <c r="AF738" s="66"/>
      <c r="AG738" s="66"/>
      <c r="AH738" s="66"/>
      <c r="AI738" s="66"/>
      <c r="AJ738" s="66"/>
      <c r="AK738" s="66"/>
      <c r="AL738" s="66"/>
      <c r="AM738" s="66"/>
      <c r="AN738" s="66"/>
      <c r="AO738" s="66"/>
      <c r="AP738" s="66"/>
      <c r="AQ738" s="66"/>
      <c r="AR738" s="66"/>
      <c r="AS738" s="66"/>
      <c r="AT738" s="66"/>
      <c r="AU738" s="66"/>
      <c r="AV738" s="66"/>
      <c r="AW738" s="66"/>
      <c r="AX738" s="66"/>
      <c r="AY738" s="66"/>
      <c r="AZ738" s="66"/>
      <c r="BA738" s="66"/>
      <c r="BB738" s="66"/>
      <c r="BC738" s="66"/>
      <c r="BD738" s="66"/>
      <c r="BE738" s="66"/>
      <c r="BF738" s="66"/>
      <c r="BG738" s="66"/>
      <c r="BH738" s="66"/>
      <c r="BI738" s="66"/>
      <c r="BJ738" s="66"/>
      <c r="BK738" s="66"/>
      <c r="BL738" s="66"/>
      <c r="BM738" s="66"/>
      <c r="BN738" s="66"/>
      <c r="BO738" s="66"/>
      <c r="BP738" s="66"/>
      <c r="BQ738" s="66"/>
      <c r="BR738" s="66"/>
      <c r="BS738" s="66"/>
      <c r="BT738" s="66"/>
      <c r="BU738" s="66"/>
      <c r="BV738" s="66"/>
      <c r="BW738" s="66"/>
      <c r="BX738" s="66"/>
      <c r="BY738" s="66"/>
      <c r="BZ738" s="66"/>
      <c r="CA738" s="66"/>
      <c r="CB738" s="66"/>
      <c r="CC738" s="66"/>
      <c r="CD738" s="66"/>
      <c r="CE738" s="66"/>
      <c r="CF738" s="66"/>
      <c r="CG738" s="66"/>
      <c r="CH738" s="66"/>
      <c r="CI738" s="66"/>
      <c r="CJ738" s="66"/>
      <c r="CK738" s="66"/>
      <c r="CL738" s="66"/>
      <c r="CM738" s="66"/>
      <c r="CN738" s="66"/>
      <c r="CO738" s="66"/>
      <c r="CP738" s="66"/>
      <c r="CQ738" s="66"/>
      <c r="CR738" s="66"/>
      <c r="CS738" s="66"/>
      <c r="CT738" s="66"/>
      <c r="CU738" s="66"/>
      <c r="CV738" s="66"/>
      <c r="CW738" s="66"/>
      <c r="CX738" s="66"/>
      <c r="CY738" s="66"/>
      <c r="CZ738" s="66"/>
      <c r="DA738" s="66"/>
      <c r="DB738" s="66"/>
      <c r="DC738" s="66"/>
      <c r="DD738" s="66"/>
      <c r="DE738" s="66"/>
      <c r="DF738" s="66"/>
      <c r="DG738" s="66"/>
      <c r="DH738" s="66"/>
      <c r="DI738" s="66"/>
      <c r="DJ738" s="66"/>
      <c r="DK738" s="66"/>
      <c r="DL738" s="66"/>
      <c r="DM738" s="66"/>
      <c r="DN738" s="66"/>
      <c r="DO738" s="66"/>
      <c r="DP738" s="66"/>
      <c r="DQ738" s="66"/>
      <c r="DR738" s="66"/>
      <c r="DS738" s="66"/>
      <c r="DT738" s="66"/>
      <c r="DU738" s="66"/>
      <c r="DV738" s="66"/>
      <c r="DW738" s="66"/>
      <c r="DX738" s="66"/>
      <c r="DY738" s="66"/>
      <c r="DZ738" s="66"/>
      <c r="EA738" s="66"/>
      <c r="EB738" s="66"/>
      <c r="EC738" s="66"/>
      <c r="ED738" s="66"/>
      <c r="EE738" s="66"/>
      <c r="EF738" s="66"/>
      <c r="EG738" s="66"/>
      <c r="EH738" s="66"/>
      <c r="EI738" s="66"/>
      <c r="EJ738" s="66"/>
      <c r="EK738" s="66"/>
      <c r="EL738" s="66"/>
      <c r="EM738" s="66"/>
      <c r="EN738" s="66"/>
      <c r="EO738" s="66"/>
      <c r="EP738" s="66"/>
    </row>
    <row r="739">
      <c r="A739" s="66"/>
      <c r="B739" s="66"/>
      <c r="C739" s="66"/>
      <c r="D739" s="66"/>
      <c r="E739" s="66"/>
      <c r="F739" s="66"/>
      <c r="G739" s="159"/>
      <c r="H739" s="159"/>
      <c r="I739" s="66"/>
      <c r="J739" s="160"/>
      <c r="K739" s="161"/>
      <c r="L739" s="161"/>
      <c r="M739" s="162"/>
      <c r="N739" s="162"/>
      <c r="O739" s="161"/>
      <c r="P739" s="161"/>
      <c r="Q739" s="161"/>
      <c r="R739" s="161"/>
      <c r="S739" s="163"/>
      <c r="T739" s="163"/>
      <c r="U739" s="163"/>
      <c r="V739" s="163"/>
      <c r="W739" s="164"/>
      <c r="X739" s="163"/>
      <c r="Y739" s="163"/>
      <c r="Z739" s="163"/>
      <c r="AA739" s="163"/>
      <c r="AB739" s="66"/>
      <c r="AC739" s="66"/>
      <c r="AD739" s="66"/>
      <c r="AE739" s="66"/>
      <c r="AF739" s="66"/>
      <c r="AG739" s="66"/>
      <c r="AH739" s="66"/>
      <c r="AI739" s="66"/>
      <c r="AJ739" s="66"/>
      <c r="AK739" s="66"/>
      <c r="AL739" s="66"/>
      <c r="AM739" s="66"/>
      <c r="AN739" s="66"/>
      <c r="AO739" s="66"/>
      <c r="AP739" s="66"/>
      <c r="AQ739" s="66"/>
      <c r="AR739" s="66"/>
      <c r="AS739" s="66"/>
      <c r="AT739" s="66"/>
      <c r="AU739" s="66"/>
      <c r="AV739" s="66"/>
      <c r="AW739" s="66"/>
      <c r="AX739" s="66"/>
      <c r="AY739" s="66"/>
      <c r="AZ739" s="66"/>
      <c r="BA739" s="66"/>
      <c r="BB739" s="66"/>
      <c r="BC739" s="66"/>
      <c r="BD739" s="66"/>
      <c r="BE739" s="66"/>
      <c r="BF739" s="66"/>
      <c r="BG739" s="66"/>
      <c r="BH739" s="66"/>
      <c r="BI739" s="66"/>
      <c r="BJ739" s="66"/>
      <c r="BK739" s="66"/>
      <c r="BL739" s="66"/>
      <c r="BM739" s="66"/>
      <c r="BN739" s="66"/>
      <c r="BO739" s="66"/>
      <c r="BP739" s="66"/>
      <c r="BQ739" s="66"/>
      <c r="BR739" s="66"/>
      <c r="BS739" s="66"/>
      <c r="BT739" s="66"/>
      <c r="BU739" s="66"/>
      <c r="BV739" s="66"/>
      <c r="BW739" s="66"/>
      <c r="BX739" s="66"/>
      <c r="BY739" s="66"/>
      <c r="BZ739" s="66"/>
      <c r="CA739" s="66"/>
      <c r="CB739" s="66"/>
      <c r="CC739" s="66"/>
      <c r="CD739" s="66"/>
      <c r="CE739" s="66"/>
      <c r="CF739" s="66"/>
      <c r="CG739" s="66"/>
      <c r="CH739" s="66"/>
      <c r="CI739" s="66"/>
      <c r="CJ739" s="66"/>
      <c r="CK739" s="66"/>
      <c r="CL739" s="66"/>
      <c r="CM739" s="66"/>
      <c r="CN739" s="66"/>
      <c r="CO739" s="66"/>
      <c r="CP739" s="66"/>
      <c r="CQ739" s="66"/>
      <c r="CR739" s="66"/>
      <c r="CS739" s="66"/>
      <c r="CT739" s="66"/>
      <c r="CU739" s="66"/>
      <c r="CV739" s="66"/>
      <c r="CW739" s="66"/>
      <c r="CX739" s="66"/>
      <c r="CY739" s="66"/>
      <c r="CZ739" s="66"/>
      <c r="DA739" s="66"/>
      <c r="DB739" s="66"/>
      <c r="DC739" s="66"/>
      <c r="DD739" s="66"/>
      <c r="DE739" s="66"/>
      <c r="DF739" s="66"/>
      <c r="DG739" s="66"/>
      <c r="DH739" s="66"/>
      <c r="DI739" s="66"/>
      <c r="DJ739" s="66"/>
      <c r="DK739" s="66"/>
      <c r="DL739" s="66"/>
      <c r="DM739" s="66"/>
      <c r="DN739" s="66"/>
      <c r="DO739" s="66"/>
      <c r="DP739" s="66"/>
      <c r="DQ739" s="66"/>
      <c r="DR739" s="66"/>
      <c r="DS739" s="66"/>
      <c r="DT739" s="66"/>
      <c r="DU739" s="66"/>
      <c r="DV739" s="66"/>
      <c r="DW739" s="66"/>
      <c r="DX739" s="66"/>
      <c r="DY739" s="66"/>
      <c r="DZ739" s="66"/>
      <c r="EA739" s="66"/>
      <c r="EB739" s="66"/>
      <c r="EC739" s="66"/>
      <c r="ED739" s="66"/>
      <c r="EE739" s="66"/>
      <c r="EF739" s="66"/>
      <c r="EG739" s="66"/>
      <c r="EH739" s="66"/>
      <c r="EI739" s="66"/>
      <c r="EJ739" s="66"/>
      <c r="EK739" s="66"/>
      <c r="EL739" s="66"/>
      <c r="EM739" s="66"/>
      <c r="EN739" s="66"/>
      <c r="EO739" s="66"/>
      <c r="EP739" s="66"/>
    </row>
    <row r="740">
      <c r="A740" s="66"/>
      <c r="B740" s="66"/>
      <c r="C740" s="66"/>
      <c r="D740" s="66"/>
      <c r="E740" s="66"/>
      <c r="F740" s="66"/>
      <c r="G740" s="159"/>
      <c r="H740" s="159"/>
      <c r="I740" s="66"/>
      <c r="J740" s="160"/>
      <c r="K740" s="161"/>
      <c r="L740" s="161"/>
      <c r="M740" s="162"/>
      <c r="N740" s="162"/>
      <c r="O740" s="161"/>
      <c r="P740" s="161"/>
      <c r="Q740" s="161"/>
      <c r="R740" s="161"/>
      <c r="S740" s="163"/>
      <c r="T740" s="163"/>
      <c r="U740" s="163"/>
      <c r="V740" s="163"/>
      <c r="W740" s="164"/>
      <c r="X740" s="163"/>
      <c r="Y740" s="163"/>
      <c r="Z740" s="163"/>
      <c r="AA740" s="163"/>
      <c r="AB740" s="66"/>
      <c r="AC740" s="66"/>
      <c r="AD740" s="66"/>
      <c r="AE740" s="66"/>
      <c r="AF740" s="66"/>
      <c r="AG740" s="66"/>
      <c r="AH740" s="66"/>
      <c r="AI740" s="66"/>
      <c r="AJ740" s="66"/>
      <c r="AK740" s="66"/>
      <c r="AL740" s="66"/>
      <c r="AM740" s="66"/>
      <c r="AN740" s="66"/>
      <c r="AO740" s="66"/>
      <c r="AP740" s="66"/>
      <c r="AQ740" s="66"/>
      <c r="AR740" s="66"/>
      <c r="AS740" s="66"/>
      <c r="AT740" s="66"/>
      <c r="AU740" s="66"/>
      <c r="AV740" s="66"/>
      <c r="AW740" s="66"/>
      <c r="AX740" s="66"/>
      <c r="AY740" s="66"/>
      <c r="AZ740" s="66"/>
      <c r="BA740" s="66"/>
      <c r="BB740" s="66"/>
      <c r="BC740" s="66"/>
      <c r="BD740" s="66"/>
      <c r="BE740" s="66"/>
      <c r="BF740" s="66"/>
      <c r="BG740" s="66"/>
      <c r="BH740" s="66"/>
      <c r="BI740" s="66"/>
      <c r="BJ740" s="66"/>
      <c r="BK740" s="66"/>
      <c r="BL740" s="66"/>
      <c r="BM740" s="66"/>
      <c r="BN740" s="66"/>
      <c r="BO740" s="66"/>
      <c r="BP740" s="66"/>
      <c r="BQ740" s="66"/>
      <c r="BR740" s="66"/>
      <c r="BS740" s="66"/>
      <c r="BT740" s="66"/>
      <c r="BU740" s="66"/>
      <c r="BV740" s="66"/>
      <c r="BW740" s="66"/>
      <c r="BX740" s="66"/>
      <c r="BY740" s="66"/>
      <c r="BZ740" s="66"/>
      <c r="CA740" s="66"/>
      <c r="CB740" s="66"/>
      <c r="CC740" s="66"/>
      <c r="CD740" s="66"/>
      <c r="CE740" s="66"/>
      <c r="CF740" s="66"/>
      <c r="CG740" s="66"/>
      <c r="CH740" s="66"/>
      <c r="CI740" s="66"/>
      <c r="CJ740" s="66"/>
      <c r="CK740" s="66"/>
      <c r="CL740" s="66"/>
      <c r="CM740" s="66"/>
      <c r="CN740" s="66"/>
      <c r="CO740" s="66"/>
      <c r="CP740" s="66"/>
      <c r="CQ740" s="66"/>
      <c r="CR740" s="66"/>
      <c r="CS740" s="66"/>
      <c r="CT740" s="66"/>
      <c r="CU740" s="66"/>
      <c r="CV740" s="66"/>
      <c r="CW740" s="66"/>
      <c r="CX740" s="66"/>
      <c r="CY740" s="66"/>
      <c r="CZ740" s="66"/>
      <c r="DA740" s="66"/>
      <c r="DB740" s="66"/>
      <c r="DC740" s="66"/>
      <c r="DD740" s="66"/>
      <c r="DE740" s="66"/>
      <c r="DF740" s="66"/>
      <c r="DG740" s="66"/>
      <c r="DH740" s="66"/>
      <c r="DI740" s="66"/>
      <c r="DJ740" s="66"/>
      <c r="DK740" s="66"/>
      <c r="DL740" s="66"/>
      <c r="DM740" s="66"/>
      <c r="DN740" s="66"/>
      <c r="DO740" s="66"/>
      <c r="DP740" s="66"/>
      <c r="DQ740" s="66"/>
      <c r="DR740" s="66"/>
      <c r="DS740" s="66"/>
      <c r="DT740" s="66"/>
      <c r="DU740" s="66"/>
      <c r="DV740" s="66"/>
      <c r="DW740" s="66"/>
      <c r="DX740" s="66"/>
      <c r="DY740" s="66"/>
      <c r="DZ740" s="66"/>
      <c r="EA740" s="66"/>
      <c r="EB740" s="66"/>
      <c r="EC740" s="66"/>
      <c r="ED740" s="66"/>
      <c r="EE740" s="66"/>
      <c r="EF740" s="66"/>
      <c r="EG740" s="66"/>
      <c r="EH740" s="66"/>
      <c r="EI740" s="66"/>
      <c r="EJ740" s="66"/>
      <c r="EK740" s="66"/>
      <c r="EL740" s="66"/>
      <c r="EM740" s="66"/>
      <c r="EN740" s="66"/>
      <c r="EO740" s="66"/>
      <c r="EP740" s="66"/>
    </row>
    <row r="741">
      <c r="A741" s="66"/>
      <c r="B741" s="66"/>
      <c r="C741" s="66"/>
      <c r="D741" s="66"/>
      <c r="E741" s="66"/>
      <c r="F741" s="66"/>
      <c r="G741" s="159"/>
      <c r="H741" s="159"/>
      <c r="I741" s="66"/>
      <c r="J741" s="160"/>
      <c r="K741" s="161"/>
      <c r="L741" s="161"/>
      <c r="M741" s="162"/>
      <c r="N741" s="162"/>
      <c r="O741" s="161"/>
      <c r="P741" s="161"/>
      <c r="Q741" s="161"/>
      <c r="R741" s="161"/>
      <c r="S741" s="163"/>
      <c r="T741" s="163"/>
      <c r="U741" s="163"/>
      <c r="V741" s="163"/>
      <c r="W741" s="164"/>
      <c r="X741" s="163"/>
      <c r="Y741" s="163"/>
      <c r="Z741" s="163"/>
      <c r="AA741" s="163"/>
      <c r="AB741" s="66"/>
      <c r="AC741" s="66"/>
      <c r="AD741" s="66"/>
      <c r="AE741" s="66"/>
      <c r="AF741" s="66"/>
      <c r="AG741" s="66"/>
      <c r="AH741" s="66"/>
      <c r="AI741" s="66"/>
      <c r="AJ741" s="66"/>
      <c r="AK741" s="66"/>
      <c r="AL741" s="66"/>
      <c r="AM741" s="66"/>
      <c r="AN741" s="66"/>
      <c r="AO741" s="66"/>
      <c r="AP741" s="66"/>
      <c r="AQ741" s="66"/>
      <c r="AR741" s="66"/>
      <c r="AS741" s="66"/>
      <c r="AT741" s="66"/>
      <c r="AU741" s="66"/>
      <c r="AV741" s="66"/>
      <c r="AW741" s="66"/>
      <c r="AX741" s="66"/>
      <c r="AY741" s="66"/>
      <c r="AZ741" s="66"/>
      <c r="BA741" s="66"/>
      <c r="BB741" s="66"/>
      <c r="BC741" s="66"/>
      <c r="BD741" s="66"/>
      <c r="BE741" s="66"/>
      <c r="BF741" s="66"/>
      <c r="BG741" s="66"/>
      <c r="BH741" s="66"/>
      <c r="BI741" s="66"/>
      <c r="BJ741" s="66"/>
      <c r="BK741" s="66"/>
      <c r="BL741" s="66"/>
      <c r="BM741" s="66"/>
      <c r="BN741" s="66"/>
      <c r="BO741" s="66"/>
      <c r="BP741" s="66"/>
      <c r="BQ741" s="66"/>
      <c r="BR741" s="66"/>
      <c r="BS741" s="66"/>
      <c r="BT741" s="66"/>
      <c r="BU741" s="66"/>
      <c r="BV741" s="66"/>
      <c r="BW741" s="66"/>
      <c r="BX741" s="66"/>
      <c r="BY741" s="66"/>
      <c r="BZ741" s="66"/>
      <c r="CA741" s="66"/>
      <c r="CB741" s="66"/>
      <c r="CC741" s="66"/>
      <c r="CD741" s="66"/>
      <c r="CE741" s="66"/>
      <c r="CF741" s="66"/>
      <c r="CG741" s="66"/>
      <c r="CH741" s="66"/>
      <c r="CI741" s="66"/>
      <c r="CJ741" s="66"/>
      <c r="CK741" s="66"/>
      <c r="CL741" s="66"/>
      <c r="CM741" s="66"/>
      <c r="CN741" s="66"/>
      <c r="CO741" s="66"/>
      <c r="CP741" s="66"/>
      <c r="CQ741" s="66"/>
      <c r="CR741" s="66"/>
      <c r="CS741" s="66"/>
      <c r="CT741" s="66"/>
      <c r="CU741" s="66"/>
      <c r="CV741" s="66"/>
      <c r="CW741" s="66"/>
      <c r="CX741" s="66"/>
      <c r="CY741" s="66"/>
      <c r="CZ741" s="66"/>
      <c r="DA741" s="66"/>
      <c r="DB741" s="66"/>
      <c r="DC741" s="66"/>
      <c r="DD741" s="66"/>
      <c r="DE741" s="66"/>
      <c r="DF741" s="66"/>
      <c r="DG741" s="66"/>
      <c r="DH741" s="66"/>
      <c r="DI741" s="66"/>
      <c r="DJ741" s="66"/>
      <c r="DK741" s="66"/>
      <c r="DL741" s="66"/>
      <c r="DM741" s="66"/>
      <c r="DN741" s="66"/>
      <c r="DO741" s="66"/>
      <c r="DP741" s="66"/>
      <c r="DQ741" s="66"/>
      <c r="DR741" s="66"/>
      <c r="DS741" s="66"/>
      <c r="DT741" s="66"/>
      <c r="DU741" s="66"/>
      <c r="DV741" s="66"/>
      <c r="DW741" s="66"/>
      <c r="DX741" s="66"/>
      <c r="DY741" s="66"/>
      <c r="DZ741" s="66"/>
      <c r="EA741" s="66"/>
      <c r="EB741" s="66"/>
      <c r="EC741" s="66"/>
      <c r="ED741" s="66"/>
      <c r="EE741" s="66"/>
      <c r="EF741" s="66"/>
      <c r="EG741" s="66"/>
      <c r="EH741" s="66"/>
      <c r="EI741" s="66"/>
      <c r="EJ741" s="66"/>
      <c r="EK741" s="66"/>
      <c r="EL741" s="66"/>
      <c r="EM741" s="66"/>
      <c r="EN741" s="66"/>
      <c r="EO741" s="66"/>
      <c r="EP741" s="66"/>
    </row>
    <row r="742">
      <c r="A742" s="66"/>
      <c r="B742" s="66"/>
      <c r="C742" s="66"/>
      <c r="D742" s="66"/>
      <c r="E742" s="66"/>
      <c r="F742" s="66"/>
      <c r="G742" s="159"/>
      <c r="H742" s="159"/>
      <c r="I742" s="66"/>
      <c r="J742" s="160"/>
      <c r="K742" s="161"/>
      <c r="L742" s="161"/>
      <c r="M742" s="162"/>
      <c r="N742" s="162"/>
      <c r="O742" s="161"/>
      <c r="P742" s="161"/>
      <c r="Q742" s="161"/>
      <c r="R742" s="161"/>
      <c r="S742" s="163"/>
      <c r="T742" s="163"/>
      <c r="U742" s="163"/>
      <c r="V742" s="163"/>
      <c r="W742" s="164"/>
      <c r="X742" s="163"/>
      <c r="Y742" s="163"/>
      <c r="Z742" s="163"/>
      <c r="AA742" s="163"/>
      <c r="AB742" s="66"/>
      <c r="AC742" s="66"/>
      <c r="AD742" s="66"/>
      <c r="AE742" s="66"/>
      <c r="AF742" s="66"/>
      <c r="AG742" s="66"/>
      <c r="AH742" s="66"/>
      <c r="AI742" s="66"/>
      <c r="AJ742" s="66"/>
      <c r="AK742" s="66"/>
      <c r="AL742" s="66"/>
      <c r="AM742" s="66"/>
      <c r="AN742" s="66"/>
      <c r="AO742" s="66"/>
      <c r="AP742" s="66"/>
      <c r="AQ742" s="66"/>
      <c r="AR742" s="66"/>
      <c r="AS742" s="66"/>
      <c r="AT742" s="66"/>
      <c r="AU742" s="66"/>
      <c r="AV742" s="66"/>
      <c r="AW742" s="66"/>
      <c r="AX742" s="66"/>
      <c r="AY742" s="66"/>
      <c r="AZ742" s="66"/>
      <c r="BA742" s="66"/>
      <c r="BB742" s="66"/>
      <c r="BC742" s="66"/>
      <c r="BD742" s="66"/>
      <c r="BE742" s="66"/>
      <c r="BF742" s="66"/>
      <c r="BG742" s="66"/>
      <c r="BH742" s="66"/>
      <c r="BI742" s="66"/>
      <c r="BJ742" s="66"/>
      <c r="BK742" s="66"/>
      <c r="BL742" s="66"/>
      <c r="BM742" s="66"/>
      <c r="BN742" s="66"/>
      <c r="BO742" s="66"/>
      <c r="BP742" s="66"/>
      <c r="BQ742" s="66"/>
      <c r="BR742" s="66"/>
      <c r="BS742" s="66"/>
      <c r="BT742" s="66"/>
      <c r="BU742" s="66"/>
      <c r="BV742" s="66"/>
      <c r="BW742" s="66"/>
      <c r="BX742" s="66"/>
      <c r="BY742" s="66"/>
      <c r="BZ742" s="66"/>
      <c r="CA742" s="66"/>
      <c r="CB742" s="66"/>
      <c r="CC742" s="66"/>
      <c r="CD742" s="66"/>
      <c r="CE742" s="66"/>
      <c r="CF742" s="66"/>
      <c r="CG742" s="66"/>
      <c r="CH742" s="66"/>
      <c r="CI742" s="66"/>
      <c r="CJ742" s="66"/>
      <c r="CK742" s="66"/>
      <c r="CL742" s="66"/>
      <c r="CM742" s="66"/>
      <c r="CN742" s="66"/>
      <c r="CO742" s="66"/>
      <c r="CP742" s="66"/>
      <c r="CQ742" s="66"/>
      <c r="CR742" s="66"/>
      <c r="CS742" s="66"/>
      <c r="CT742" s="66"/>
      <c r="CU742" s="66"/>
      <c r="CV742" s="66"/>
      <c r="CW742" s="66"/>
      <c r="CX742" s="66"/>
      <c r="CY742" s="66"/>
      <c r="CZ742" s="66"/>
      <c r="DA742" s="66"/>
      <c r="DB742" s="66"/>
      <c r="DC742" s="66"/>
      <c r="DD742" s="66"/>
      <c r="DE742" s="66"/>
      <c r="DF742" s="66"/>
      <c r="DG742" s="66"/>
      <c r="DH742" s="66"/>
      <c r="DI742" s="66"/>
      <c r="DJ742" s="66"/>
      <c r="DK742" s="66"/>
      <c r="DL742" s="66"/>
      <c r="DM742" s="66"/>
      <c r="DN742" s="66"/>
      <c r="DO742" s="66"/>
      <c r="DP742" s="66"/>
      <c r="DQ742" s="66"/>
      <c r="DR742" s="66"/>
      <c r="DS742" s="66"/>
      <c r="DT742" s="66"/>
      <c r="DU742" s="66"/>
      <c r="DV742" s="66"/>
      <c r="DW742" s="66"/>
      <c r="DX742" s="66"/>
      <c r="DY742" s="66"/>
      <c r="DZ742" s="66"/>
      <c r="EA742" s="66"/>
      <c r="EB742" s="66"/>
      <c r="EC742" s="66"/>
      <c r="ED742" s="66"/>
      <c r="EE742" s="66"/>
      <c r="EF742" s="66"/>
      <c r="EG742" s="66"/>
      <c r="EH742" s="66"/>
      <c r="EI742" s="66"/>
      <c r="EJ742" s="66"/>
      <c r="EK742" s="66"/>
      <c r="EL742" s="66"/>
      <c r="EM742" s="66"/>
      <c r="EN742" s="66"/>
      <c r="EO742" s="66"/>
      <c r="EP742" s="66"/>
    </row>
    <row r="743">
      <c r="A743" s="66"/>
      <c r="B743" s="66"/>
      <c r="C743" s="66"/>
      <c r="D743" s="66"/>
      <c r="E743" s="66"/>
      <c r="F743" s="66"/>
      <c r="G743" s="159"/>
      <c r="H743" s="159"/>
      <c r="I743" s="66"/>
      <c r="J743" s="160"/>
      <c r="K743" s="161"/>
      <c r="L743" s="161"/>
      <c r="M743" s="162"/>
      <c r="N743" s="162"/>
      <c r="O743" s="161"/>
      <c r="P743" s="161"/>
      <c r="Q743" s="161"/>
      <c r="R743" s="161"/>
      <c r="S743" s="163"/>
      <c r="T743" s="163"/>
      <c r="U743" s="163"/>
      <c r="V743" s="163"/>
      <c r="W743" s="164"/>
      <c r="X743" s="163"/>
      <c r="Y743" s="163"/>
      <c r="Z743" s="163"/>
      <c r="AA743" s="163"/>
      <c r="AB743" s="66"/>
      <c r="AC743" s="66"/>
      <c r="AD743" s="66"/>
      <c r="AE743" s="66"/>
      <c r="AF743" s="66"/>
      <c r="AG743" s="66"/>
      <c r="AH743" s="66"/>
      <c r="AI743" s="66"/>
      <c r="AJ743" s="66"/>
      <c r="AK743" s="66"/>
      <c r="AL743" s="66"/>
      <c r="AM743" s="66"/>
      <c r="AN743" s="66"/>
      <c r="AO743" s="66"/>
      <c r="AP743" s="66"/>
      <c r="AQ743" s="66"/>
      <c r="AR743" s="66"/>
      <c r="AS743" s="66"/>
      <c r="AT743" s="66"/>
      <c r="AU743" s="66"/>
      <c r="AV743" s="66"/>
      <c r="AW743" s="66"/>
      <c r="AX743" s="66"/>
      <c r="AY743" s="66"/>
      <c r="AZ743" s="66"/>
      <c r="BA743" s="66"/>
      <c r="BB743" s="66"/>
      <c r="BC743" s="66"/>
      <c r="BD743" s="66"/>
      <c r="BE743" s="66"/>
      <c r="BF743" s="66"/>
      <c r="BG743" s="66"/>
      <c r="BH743" s="66"/>
      <c r="BI743" s="66"/>
      <c r="BJ743" s="66"/>
      <c r="BK743" s="66"/>
      <c r="BL743" s="66"/>
      <c r="BM743" s="66"/>
      <c r="BN743" s="66"/>
      <c r="BO743" s="66"/>
      <c r="BP743" s="66"/>
      <c r="BQ743" s="66"/>
      <c r="BR743" s="66"/>
      <c r="BS743" s="66"/>
      <c r="BT743" s="66"/>
      <c r="BU743" s="66"/>
      <c r="BV743" s="66"/>
      <c r="BW743" s="66"/>
      <c r="BX743" s="66"/>
      <c r="BY743" s="66"/>
      <c r="BZ743" s="66"/>
      <c r="CA743" s="66"/>
      <c r="CB743" s="66"/>
      <c r="CC743" s="66"/>
      <c r="CD743" s="66"/>
      <c r="CE743" s="66"/>
      <c r="CF743" s="66"/>
      <c r="CG743" s="66"/>
      <c r="CH743" s="66"/>
      <c r="CI743" s="66"/>
      <c r="CJ743" s="66"/>
      <c r="CK743" s="66"/>
      <c r="CL743" s="66"/>
      <c r="CM743" s="66"/>
      <c r="CN743" s="66"/>
      <c r="CO743" s="66"/>
      <c r="CP743" s="66"/>
      <c r="CQ743" s="66"/>
      <c r="CR743" s="66"/>
      <c r="CS743" s="66"/>
      <c r="CT743" s="66"/>
      <c r="CU743" s="66"/>
      <c r="CV743" s="66"/>
      <c r="CW743" s="66"/>
      <c r="CX743" s="66"/>
      <c r="CY743" s="66"/>
      <c r="CZ743" s="66"/>
      <c r="DA743" s="66"/>
      <c r="DB743" s="66"/>
      <c r="DC743" s="66"/>
      <c r="DD743" s="66"/>
      <c r="DE743" s="66"/>
      <c r="DF743" s="66"/>
      <c r="DG743" s="66"/>
      <c r="DH743" s="66"/>
      <c r="DI743" s="66"/>
      <c r="DJ743" s="66"/>
      <c r="DK743" s="66"/>
      <c r="DL743" s="66"/>
      <c r="DM743" s="66"/>
      <c r="DN743" s="66"/>
      <c r="DO743" s="66"/>
      <c r="DP743" s="66"/>
      <c r="DQ743" s="66"/>
      <c r="DR743" s="66"/>
      <c r="DS743" s="66"/>
      <c r="DT743" s="66"/>
      <c r="DU743" s="66"/>
      <c r="DV743" s="66"/>
      <c r="DW743" s="66"/>
      <c r="DX743" s="66"/>
      <c r="DY743" s="66"/>
      <c r="DZ743" s="66"/>
      <c r="EA743" s="66"/>
      <c r="EB743" s="66"/>
      <c r="EC743" s="66"/>
      <c r="ED743" s="66"/>
      <c r="EE743" s="66"/>
      <c r="EF743" s="66"/>
      <c r="EG743" s="66"/>
      <c r="EH743" s="66"/>
      <c r="EI743" s="66"/>
      <c r="EJ743" s="66"/>
      <c r="EK743" s="66"/>
      <c r="EL743" s="66"/>
      <c r="EM743" s="66"/>
      <c r="EN743" s="66"/>
      <c r="EO743" s="66"/>
      <c r="EP743" s="66"/>
    </row>
    <row r="744">
      <c r="A744" s="66"/>
      <c r="B744" s="66"/>
      <c r="C744" s="66"/>
      <c r="D744" s="66"/>
      <c r="E744" s="66"/>
      <c r="F744" s="66"/>
      <c r="G744" s="159"/>
      <c r="H744" s="159"/>
      <c r="I744" s="66"/>
      <c r="J744" s="160"/>
      <c r="K744" s="161"/>
      <c r="L744" s="161"/>
      <c r="M744" s="162"/>
      <c r="N744" s="162"/>
      <c r="O744" s="161"/>
      <c r="P744" s="161"/>
      <c r="Q744" s="161"/>
      <c r="R744" s="161"/>
      <c r="S744" s="163"/>
      <c r="T744" s="163"/>
      <c r="U744" s="163"/>
      <c r="V744" s="163"/>
      <c r="W744" s="164"/>
      <c r="X744" s="163"/>
      <c r="Y744" s="163"/>
      <c r="Z744" s="163"/>
      <c r="AA744" s="163"/>
      <c r="AB744" s="66"/>
      <c r="AC744" s="66"/>
      <c r="AD744" s="66"/>
      <c r="AE744" s="66"/>
      <c r="AF744" s="66"/>
      <c r="AG744" s="66"/>
      <c r="AH744" s="66"/>
      <c r="AI744" s="66"/>
      <c r="AJ744" s="66"/>
      <c r="AK744" s="66"/>
      <c r="AL744" s="66"/>
      <c r="AM744" s="66"/>
      <c r="AN744" s="66"/>
      <c r="AO744" s="66"/>
      <c r="AP744" s="66"/>
      <c r="AQ744" s="66"/>
      <c r="AR744" s="66"/>
      <c r="AS744" s="66"/>
      <c r="AT744" s="66"/>
      <c r="AU744" s="66"/>
      <c r="AV744" s="66"/>
      <c r="AW744" s="66"/>
      <c r="AX744" s="66"/>
      <c r="AY744" s="66"/>
      <c r="AZ744" s="66"/>
      <c r="BA744" s="66"/>
      <c r="BB744" s="66"/>
      <c r="BC744" s="66"/>
      <c r="BD744" s="66"/>
      <c r="BE744" s="66"/>
      <c r="BF744" s="66"/>
      <c r="BG744" s="66"/>
      <c r="BH744" s="66"/>
      <c r="BI744" s="66"/>
      <c r="BJ744" s="66"/>
      <c r="BK744" s="66"/>
      <c r="BL744" s="66"/>
      <c r="BM744" s="66"/>
      <c r="BN744" s="66"/>
      <c r="BO744" s="66"/>
      <c r="BP744" s="66"/>
      <c r="BQ744" s="66"/>
      <c r="BR744" s="66"/>
      <c r="BS744" s="66"/>
      <c r="BT744" s="66"/>
      <c r="BU744" s="66"/>
      <c r="BV744" s="66"/>
      <c r="BW744" s="66"/>
      <c r="BX744" s="66"/>
      <c r="BY744" s="66"/>
      <c r="BZ744" s="66"/>
      <c r="CA744" s="66"/>
      <c r="CB744" s="66"/>
      <c r="CC744" s="66"/>
      <c r="CD744" s="66"/>
      <c r="CE744" s="66"/>
      <c r="CF744" s="66"/>
      <c r="CG744" s="66"/>
      <c r="CH744" s="66"/>
      <c r="CI744" s="66"/>
      <c r="CJ744" s="66"/>
      <c r="CK744" s="66"/>
      <c r="CL744" s="66"/>
      <c r="CM744" s="66"/>
      <c r="CN744" s="66"/>
      <c r="CO744" s="66"/>
      <c r="CP744" s="66"/>
      <c r="CQ744" s="66"/>
      <c r="CR744" s="66"/>
      <c r="CS744" s="66"/>
      <c r="CT744" s="66"/>
      <c r="CU744" s="66"/>
      <c r="CV744" s="66"/>
      <c r="CW744" s="66"/>
      <c r="CX744" s="66"/>
      <c r="CY744" s="66"/>
      <c r="CZ744" s="66"/>
      <c r="DA744" s="66"/>
      <c r="DB744" s="66"/>
      <c r="DC744" s="66"/>
      <c r="DD744" s="66"/>
      <c r="DE744" s="66"/>
      <c r="DF744" s="66"/>
      <c r="DG744" s="66"/>
      <c r="DH744" s="66"/>
      <c r="DI744" s="66"/>
      <c r="DJ744" s="66"/>
      <c r="DK744" s="66"/>
      <c r="DL744" s="66"/>
      <c r="DM744" s="66"/>
      <c r="DN744" s="66"/>
      <c r="DO744" s="66"/>
      <c r="DP744" s="66"/>
      <c r="DQ744" s="66"/>
      <c r="DR744" s="66"/>
      <c r="DS744" s="66"/>
      <c r="DT744" s="66"/>
      <c r="DU744" s="66"/>
      <c r="DV744" s="66"/>
      <c r="DW744" s="66"/>
      <c r="DX744" s="66"/>
      <c r="DY744" s="66"/>
      <c r="DZ744" s="66"/>
      <c r="EA744" s="66"/>
      <c r="EB744" s="66"/>
      <c r="EC744" s="66"/>
      <c r="ED744" s="66"/>
      <c r="EE744" s="66"/>
      <c r="EF744" s="66"/>
      <c r="EG744" s="66"/>
      <c r="EH744" s="66"/>
      <c r="EI744" s="66"/>
      <c r="EJ744" s="66"/>
      <c r="EK744" s="66"/>
      <c r="EL744" s="66"/>
      <c r="EM744" s="66"/>
      <c r="EN744" s="66"/>
      <c r="EO744" s="66"/>
      <c r="EP744" s="66"/>
    </row>
    <row r="745">
      <c r="A745" s="66"/>
      <c r="B745" s="66"/>
      <c r="C745" s="66"/>
      <c r="D745" s="66"/>
      <c r="E745" s="66"/>
      <c r="F745" s="66"/>
      <c r="G745" s="159"/>
      <c r="H745" s="159"/>
      <c r="I745" s="66"/>
      <c r="J745" s="160"/>
      <c r="K745" s="161"/>
      <c r="L745" s="161"/>
      <c r="M745" s="162"/>
      <c r="N745" s="162"/>
      <c r="O745" s="161"/>
      <c r="P745" s="161"/>
      <c r="Q745" s="161"/>
      <c r="R745" s="161"/>
      <c r="S745" s="163"/>
      <c r="T745" s="163"/>
      <c r="U745" s="163"/>
      <c r="V745" s="163"/>
      <c r="W745" s="164"/>
      <c r="X745" s="163"/>
      <c r="Y745" s="163"/>
      <c r="Z745" s="163"/>
      <c r="AA745" s="163"/>
      <c r="AB745" s="66"/>
      <c r="AC745" s="66"/>
      <c r="AD745" s="66"/>
      <c r="AE745" s="66"/>
      <c r="AF745" s="66"/>
      <c r="AG745" s="66"/>
      <c r="AH745" s="66"/>
      <c r="AI745" s="66"/>
      <c r="AJ745" s="66"/>
      <c r="AK745" s="66"/>
      <c r="AL745" s="66"/>
      <c r="AM745" s="66"/>
      <c r="AN745" s="66"/>
      <c r="AO745" s="66"/>
      <c r="AP745" s="66"/>
      <c r="AQ745" s="66"/>
      <c r="AR745" s="66"/>
      <c r="AS745" s="66"/>
      <c r="AT745" s="66"/>
      <c r="AU745" s="66"/>
      <c r="AV745" s="66"/>
      <c r="AW745" s="66"/>
      <c r="AX745" s="66"/>
      <c r="AY745" s="66"/>
      <c r="AZ745" s="66"/>
      <c r="BA745" s="66"/>
      <c r="BB745" s="66"/>
      <c r="BC745" s="66"/>
      <c r="BD745" s="66"/>
      <c r="BE745" s="66"/>
      <c r="BF745" s="66"/>
      <c r="BG745" s="66"/>
      <c r="BH745" s="66"/>
      <c r="BI745" s="66"/>
      <c r="BJ745" s="66"/>
      <c r="BK745" s="66"/>
      <c r="BL745" s="66"/>
      <c r="BM745" s="66"/>
      <c r="BN745" s="66"/>
      <c r="BO745" s="66"/>
      <c r="BP745" s="66"/>
      <c r="BQ745" s="66"/>
      <c r="BR745" s="66"/>
      <c r="BS745" s="66"/>
      <c r="BT745" s="66"/>
      <c r="BU745" s="66"/>
      <c r="BV745" s="66"/>
      <c r="BW745" s="66"/>
      <c r="BX745" s="66"/>
      <c r="BY745" s="66"/>
      <c r="BZ745" s="66"/>
      <c r="CA745" s="66"/>
      <c r="CB745" s="66"/>
      <c r="CC745" s="66"/>
      <c r="CD745" s="66"/>
      <c r="CE745" s="66"/>
      <c r="CF745" s="66"/>
      <c r="CG745" s="66"/>
      <c r="CH745" s="66"/>
      <c r="CI745" s="66"/>
      <c r="CJ745" s="66"/>
      <c r="CK745" s="66"/>
      <c r="CL745" s="66"/>
      <c r="CM745" s="66"/>
      <c r="CN745" s="66"/>
      <c r="CO745" s="66"/>
      <c r="CP745" s="66"/>
      <c r="CQ745" s="66"/>
      <c r="CR745" s="66"/>
      <c r="CS745" s="66"/>
      <c r="CT745" s="66"/>
      <c r="CU745" s="66"/>
      <c r="CV745" s="66"/>
      <c r="CW745" s="66"/>
      <c r="CX745" s="66"/>
      <c r="CY745" s="66"/>
      <c r="CZ745" s="66"/>
      <c r="DA745" s="66"/>
      <c r="DB745" s="66"/>
      <c r="DC745" s="66"/>
      <c r="DD745" s="66"/>
      <c r="DE745" s="66"/>
      <c r="DF745" s="66"/>
      <c r="DG745" s="66"/>
      <c r="DH745" s="66"/>
      <c r="DI745" s="66"/>
      <c r="DJ745" s="66"/>
      <c r="DK745" s="66"/>
      <c r="DL745" s="66"/>
      <c r="DM745" s="66"/>
      <c r="DN745" s="66"/>
      <c r="DO745" s="66"/>
      <c r="DP745" s="66"/>
      <c r="DQ745" s="66"/>
      <c r="DR745" s="66"/>
      <c r="DS745" s="66"/>
      <c r="DT745" s="66"/>
      <c r="DU745" s="66"/>
      <c r="DV745" s="66"/>
      <c r="DW745" s="66"/>
      <c r="DX745" s="66"/>
      <c r="DY745" s="66"/>
      <c r="DZ745" s="66"/>
      <c r="EA745" s="66"/>
      <c r="EB745" s="66"/>
      <c r="EC745" s="66"/>
      <c r="ED745" s="66"/>
      <c r="EE745" s="66"/>
      <c r="EF745" s="66"/>
      <c r="EG745" s="66"/>
      <c r="EH745" s="66"/>
      <c r="EI745" s="66"/>
      <c r="EJ745" s="66"/>
      <c r="EK745" s="66"/>
      <c r="EL745" s="66"/>
      <c r="EM745" s="66"/>
      <c r="EN745" s="66"/>
      <c r="EO745" s="66"/>
      <c r="EP745" s="66"/>
    </row>
    <row r="746">
      <c r="A746" s="66"/>
      <c r="B746" s="66"/>
      <c r="C746" s="66"/>
      <c r="D746" s="66"/>
      <c r="E746" s="66"/>
      <c r="F746" s="66"/>
      <c r="G746" s="159"/>
      <c r="H746" s="159"/>
      <c r="I746" s="66"/>
      <c r="J746" s="160"/>
      <c r="K746" s="161"/>
      <c r="L746" s="161"/>
      <c r="M746" s="162"/>
      <c r="N746" s="162"/>
      <c r="O746" s="161"/>
      <c r="P746" s="161"/>
      <c r="Q746" s="161"/>
      <c r="R746" s="161"/>
      <c r="S746" s="163"/>
      <c r="T746" s="163"/>
      <c r="U746" s="163"/>
      <c r="V746" s="163"/>
      <c r="W746" s="164"/>
      <c r="X746" s="163"/>
      <c r="Y746" s="163"/>
      <c r="Z746" s="163"/>
      <c r="AA746" s="163"/>
      <c r="AB746" s="66"/>
      <c r="AC746" s="66"/>
      <c r="AD746" s="66"/>
      <c r="AE746" s="66"/>
      <c r="AF746" s="66"/>
      <c r="AG746" s="66"/>
      <c r="AH746" s="66"/>
      <c r="AI746" s="66"/>
      <c r="AJ746" s="66"/>
      <c r="AK746" s="66"/>
      <c r="AL746" s="66"/>
      <c r="AM746" s="66"/>
      <c r="AN746" s="66"/>
      <c r="AO746" s="66"/>
      <c r="AP746" s="66"/>
      <c r="AQ746" s="66"/>
      <c r="AR746" s="66"/>
      <c r="AS746" s="66"/>
      <c r="AT746" s="66"/>
      <c r="AU746" s="66"/>
      <c r="AV746" s="66"/>
      <c r="AW746" s="66"/>
      <c r="AX746" s="66"/>
      <c r="AY746" s="66"/>
      <c r="AZ746" s="66"/>
      <c r="BA746" s="66"/>
      <c r="BB746" s="66"/>
      <c r="BC746" s="66"/>
      <c r="BD746" s="66"/>
      <c r="BE746" s="66"/>
      <c r="BF746" s="66"/>
      <c r="BG746" s="66"/>
      <c r="BH746" s="66"/>
      <c r="BI746" s="66"/>
      <c r="BJ746" s="66"/>
      <c r="BK746" s="66"/>
      <c r="BL746" s="66"/>
      <c r="BM746" s="66"/>
      <c r="BN746" s="66"/>
      <c r="BO746" s="66"/>
      <c r="BP746" s="66"/>
      <c r="BQ746" s="66"/>
      <c r="BR746" s="66"/>
      <c r="BS746" s="66"/>
      <c r="BT746" s="66"/>
      <c r="BU746" s="66"/>
      <c r="BV746" s="66"/>
      <c r="BW746" s="66"/>
      <c r="BX746" s="66"/>
      <c r="BY746" s="66"/>
      <c r="BZ746" s="66"/>
      <c r="CA746" s="66"/>
      <c r="CB746" s="66"/>
      <c r="CC746" s="66"/>
      <c r="CD746" s="66"/>
      <c r="CE746" s="66"/>
      <c r="CF746" s="66"/>
      <c r="CG746" s="66"/>
      <c r="CH746" s="66"/>
      <c r="CI746" s="66"/>
      <c r="CJ746" s="66"/>
      <c r="CK746" s="66"/>
      <c r="CL746" s="66"/>
      <c r="CM746" s="66"/>
      <c r="CN746" s="66"/>
      <c r="CO746" s="66"/>
      <c r="CP746" s="66"/>
      <c r="CQ746" s="66"/>
      <c r="CR746" s="66"/>
      <c r="CS746" s="66"/>
      <c r="CT746" s="66"/>
      <c r="CU746" s="66"/>
      <c r="CV746" s="66"/>
      <c r="CW746" s="66"/>
      <c r="CX746" s="66"/>
      <c r="CY746" s="66"/>
      <c r="CZ746" s="66"/>
      <c r="DA746" s="66"/>
      <c r="DB746" s="66"/>
      <c r="DC746" s="66"/>
      <c r="DD746" s="66"/>
      <c r="DE746" s="66"/>
      <c r="DF746" s="66"/>
      <c r="DG746" s="66"/>
      <c r="DH746" s="66"/>
      <c r="DI746" s="66"/>
      <c r="DJ746" s="66"/>
      <c r="DK746" s="66"/>
      <c r="DL746" s="66"/>
      <c r="DM746" s="66"/>
      <c r="DN746" s="66"/>
      <c r="DO746" s="66"/>
      <c r="DP746" s="66"/>
      <c r="DQ746" s="66"/>
      <c r="DR746" s="66"/>
      <c r="DS746" s="66"/>
      <c r="DT746" s="66"/>
      <c r="DU746" s="66"/>
      <c r="DV746" s="66"/>
      <c r="DW746" s="66"/>
      <c r="DX746" s="66"/>
      <c r="DY746" s="66"/>
      <c r="DZ746" s="66"/>
      <c r="EA746" s="66"/>
      <c r="EB746" s="66"/>
      <c r="EC746" s="66"/>
      <c r="ED746" s="66"/>
      <c r="EE746" s="66"/>
      <c r="EF746" s="66"/>
      <c r="EG746" s="66"/>
      <c r="EH746" s="66"/>
      <c r="EI746" s="66"/>
      <c r="EJ746" s="66"/>
      <c r="EK746" s="66"/>
      <c r="EL746" s="66"/>
      <c r="EM746" s="66"/>
      <c r="EN746" s="66"/>
      <c r="EO746" s="66"/>
      <c r="EP746" s="66"/>
    </row>
    <row r="747">
      <c r="A747" s="66"/>
      <c r="B747" s="66"/>
      <c r="C747" s="66"/>
      <c r="D747" s="66"/>
      <c r="E747" s="66"/>
      <c r="F747" s="66"/>
      <c r="G747" s="159"/>
      <c r="H747" s="159"/>
      <c r="I747" s="66"/>
      <c r="J747" s="160"/>
      <c r="K747" s="161"/>
      <c r="L747" s="161"/>
      <c r="M747" s="162"/>
      <c r="N747" s="162"/>
      <c r="O747" s="161"/>
      <c r="P747" s="161"/>
      <c r="Q747" s="161"/>
      <c r="R747" s="161"/>
      <c r="S747" s="163"/>
      <c r="T747" s="163"/>
      <c r="U747" s="163"/>
      <c r="V747" s="163"/>
      <c r="W747" s="164"/>
      <c r="X747" s="163"/>
      <c r="Y747" s="163"/>
      <c r="Z747" s="163"/>
      <c r="AA747" s="163"/>
      <c r="AB747" s="66"/>
      <c r="AC747" s="66"/>
      <c r="AD747" s="66"/>
      <c r="AE747" s="66"/>
      <c r="AF747" s="66"/>
      <c r="AG747" s="66"/>
      <c r="AH747" s="66"/>
      <c r="AI747" s="66"/>
      <c r="AJ747" s="66"/>
      <c r="AK747" s="66"/>
      <c r="AL747" s="66"/>
      <c r="AM747" s="66"/>
      <c r="AN747" s="66"/>
      <c r="AO747" s="66"/>
      <c r="AP747" s="66"/>
      <c r="AQ747" s="66"/>
      <c r="AR747" s="66"/>
      <c r="AS747" s="66"/>
      <c r="AT747" s="66"/>
      <c r="AU747" s="66"/>
      <c r="AV747" s="66"/>
      <c r="AW747" s="66"/>
      <c r="AX747" s="66"/>
      <c r="AY747" s="66"/>
      <c r="AZ747" s="66"/>
      <c r="BA747" s="66"/>
      <c r="BB747" s="66"/>
      <c r="BC747" s="66"/>
      <c r="BD747" s="66"/>
      <c r="BE747" s="66"/>
      <c r="BF747" s="66"/>
      <c r="BG747" s="66"/>
      <c r="BH747" s="66"/>
      <c r="BI747" s="66"/>
      <c r="BJ747" s="66"/>
      <c r="BK747" s="66"/>
      <c r="BL747" s="66"/>
      <c r="BM747" s="66"/>
      <c r="BN747" s="66"/>
      <c r="BO747" s="66"/>
      <c r="BP747" s="66"/>
      <c r="BQ747" s="66"/>
      <c r="BR747" s="66"/>
      <c r="BS747" s="66"/>
      <c r="BT747" s="66"/>
      <c r="BU747" s="66"/>
      <c r="BV747" s="66"/>
      <c r="BW747" s="66"/>
      <c r="BX747" s="66"/>
      <c r="BY747" s="66"/>
      <c r="BZ747" s="66"/>
      <c r="CA747" s="66"/>
      <c r="CB747" s="66"/>
      <c r="CC747" s="66"/>
      <c r="CD747" s="66"/>
      <c r="CE747" s="66"/>
      <c r="CF747" s="66"/>
      <c r="CG747" s="66"/>
      <c r="CH747" s="66"/>
      <c r="CI747" s="66"/>
      <c r="CJ747" s="66"/>
      <c r="CK747" s="66"/>
      <c r="CL747" s="66"/>
      <c r="CM747" s="66"/>
      <c r="CN747" s="66"/>
      <c r="CO747" s="66"/>
      <c r="CP747" s="66"/>
      <c r="CQ747" s="66"/>
      <c r="CR747" s="66"/>
      <c r="CS747" s="66"/>
      <c r="CT747" s="66"/>
      <c r="CU747" s="66"/>
      <c r="CV747" s="66"/>
      <c r="CW747" s="66"/>
      <c r="CX747" s="66"/>
      <c r="CY747" s="66"/>
      <c r="CZ747" s="66"/>
      <c r="DA747" s="66"/>
      <c r="DB747" s="66"/>
      <c r="DC747" s="66"/>
      <c r="DD747" s="66"/>
      <c r="DE747" s="66"/>
      <c r="DF747" s="66"/>
      <c r="DG747" s="66"/>
      <c r="DH747" s="66"/>
      <c r="DI747" s="66"/>
      <c r="DJ747" s="66"/>
      <c r="DK747" s="66"/>
      <c r="DL747" s="66"/>
      <c r="DM747" s="66"/>
      <c r="DN747" s="66"/>
      <c r="DO747" s="66"/>
      <c r="DP747" s="66"/>
      <c r="DQ747" s="66"/>
      <c r="DR747" s="66"/>
      <c r="DS747" s="66"/>
      <c r="DT747" s="66"/>
      <c r="DU747" s="66"/>
      <c r="DV747" s="66"/>
      <c r="DW747" s="66"/>
      <c r="DX747" s="66"/>
      <c r="DY747" s="66"/>
      <c r="DZ747" s="66"/>
      <c r="EA747" s="66"/>
      <c r="EB747" s="66"/>
      <c r="EC747" s="66"/>
      <c r="ED747" s="66"/>
      <c r="EE747" s="66"/>
      <c r="EF747" s="66"/>
      <c r="EG747" s="66"/>
      <c r="EH747" s="66"/>
      <c r="EI747" s="66"/>
      <c r="EJ747" s="66"/>
      <c r="EK747" s="66"/>
      <c r="EL747" s="66"/>
      <c r="EM747" s="66"/>
      <c r="EN747" s="66"/>
      <c r="EO747" s="66"/>
      <c r="EP747" s="66"/>
    </row>
    <row r="748">
      <c r="A748" s="66"/>
      <c r="B748" s="66"/>
      <c r="C748" s="66"/>
      <c r="D748" s="66"/>
      <c r="E748" s="66"/>
      <c r="F748" s="66"/>
      <c r="G748" s="159"/>
      <c r="H748" s="159"/>
      <c r="I748" s="66"/>
      <c r="J748" s="160"/>
      <c r="K748" s="161"/>
      <c r="L748" s="161"/>
      <c r="M748" s="162"/>
      <c r="N748" s="162"/>
      <c r="O748" s="161"/>
      <c r="P748" s="161"/>
      <c r="Q748" s="161"/>
      <c r="R748" s="161"/>
      <c r="S748" s="163"/>
      <c r="T748" s="163"/>
      <c r="U748" s="163"/>
      <c r="V748" s="163"/>
      <c r="W748" s="164"/>
      <c r="X748" s="163"/>
      <c r="Y748" s="163"/>
      <c r="Z748" s="163"/>
      <c r="AA748" s="163"/>
      <c r="AB748" s="66"/>
      <c r="AC748" s="66"/>
      <c r="AD748" s="66"/>
      <c r="AE748" s="66"/>
      <c r="AF748" s="66"/>
      <c r="AG748" s="66"/>
      <c r="AH748" s="66"/>
      <c r="AI748" s="66"/>
      <c r="AJ748" s="66"/>
      <c r="AK748" s="66"/>
      <c r="AL748" s="66"/>
      <c r="AM748" s="66"/>
      <c r="AN748" s="66"/>
      <c r="AO748" s="66"/>
      <c r="AP748" s="66"/>
      <c r="AQ748" s="66"/>
      <c r="AR748" s="66"/>
      <c r="AS748" s="66"/>
      <c r="AT748" s="66"/>
      <c r="AU748" s="66"/>
      <c r="AV748" s="66"/>
      <c r="AW748" s="66"/>
      <c r="AX748" s="66"/>
      <c r="AY748" s="66"/>
      <c r="AZ748" s="66"/>
      <c r="BA748" s="66"/>
      <c r="BB748" s="66"/>
      <c r="BC748" s="66"/>
      <c r="BD748" s="66"/>
      <c r="BE748" s="66"/>
      <c r="BF748" s="66"/>
      <c r="BG748" s="66"/>
      <c r="BH748" s="66"/>
      <c r="BI748" s="66"/>
      <c r="BJ748" s="66"/>
      <c r="BK748" s="66"/>
      <c r="BL748" s="66"/>
      <c r="BM748" s="66"/>
      <c r="BN748" s="66"/>
      <c r="BO748" s="66"/>
      <c r="BP748" s="66"/>
      <c r="BQ748" s="66"/>
      <c r="BR748" s="66"/>
      <c r="BS748" s="66"/>
      <c r="BT748" s="66"/>
      <c r="BU748" s="66"/>
      <c r="BV748" s="66"/>
      <c r="BW748" s="66"/>
      <c r="BX748" s="66"/>
      <c r="BY748" s="66"/>
      <c r="BZ748" s="66"/>
      <c r="CA748" s="66"/>
      <c r="CB748" s="66"/>
      <c r="CC748" s="66"/>
      <c r="CD748" s="66"/>
      <c r="CE748" s="66"/>
      <c r="CF748" s="66"/>
      <c r="CG748" s="66"/>
      <c r="CH748" s="66"/>
      <c r="CI748" s="66"/>
      <c r="CJ748" s="66"/>
      <c r="CK748" s="66"/>
      <c r="CL748" s="66"/>
      <c r="CM748" s="66"/>
      <c r="CN748" s="66"/>
      <c r="CO748" s="66"/>
      <c r="CP748" s="66"/>
      <c r="CQ748" s="66"/>
      <c r="CR748" s="66"/>
      <c r="CS748" s="66"/>
      <c r="CT748" s="66"/>
      <c r="CU748" s="66"/>
      <c r="CV748" s="66"/>
      <c r="CW748" s="66"/>
      <c r="CX748" s="66"/>
      <c r="CY748" s="66"/>
      <c r="CZ748" s="66"/>
      <c r="DA748" s="66"/>
      <c r="DB748" s="66"/>
      <c r="DC748" s="66"/>
      <c r="DD748" s="66"/>
      <c r="DE748" s="66"/>
      <c r="DF748" s="66"/>
      <c r="DG748" s="66"/>
      <c r="DH748" s="66"/>
      <c r="DI748" s="66"/>
      <c r="DJ748" s="66"/>
      <c r="DK748" s="66"/>
      <c r="DL748" s="66"/>
      <c r="DM748" s="66"/>
      <c r="DN748" s="66"/>
      <c r="DO748" s="66"/>
      <c r="DP748" s="66"/>
      <c r="DQ748" s="66"/>
      <c r="DR748" s="66"/>
      <c r="DS748" s="66"/>
      <c r="DT748" s="66"/>
      <c r="DU748" s="66"/>
      <c r="DV748" s="66"/>
      <c r="DW748" s="66"/>
      <c r="DX748" s="66"/>
      <c r="DY748" s="66"/>
      <c r="DZ748" s="66"/>
      <c r="EA748" s="66"/>
      <c r="EB748" s="66"/>
      <c r="EC748" s="66"/>
      <c r="ED748" s="66"/>
      <c r="EE748" s="66"/>
      <c r="EF748" s="66"/>
      <c r="EG748" s="66"/>
      <c r="EH748" s="66"/>
      <c r="EI748" s="66"/>
      <c r="EJ748" s="66"/>
      <c r="EK748" s="66"/>
      <c r="EL748" s="66"/>
      <c r="EM748" s="66"/>
      <c r="EN748" s="66"/>
      <c r="EO748" s="66"/>
      <c r="EP748" s="66"/>
    </row>
    <row r="749">
      <c r="A749" s="66"/>
      <c r="B749" s="66"/>
      <c r="C749" s="66"/>
      <c r="D749" s="66"/>
      <c r="E749" s="66"/>
      <c r="F749" s="66"/>
      <c r="G749" s="159"/>
      <c r="H749" s="159"/>
      <c r="I749" s="66"/>
      <c r="J749" s="160"/>
      <c r="K749" s="161"/>
      <c r="L749" s="161"/>
      <c r="M749" s="162"/>
      <c r="N749" s="162"/>
      <c r="O749" s="161"/>
      <c r="P749" s="161"/>
      <c r="Q749" s="161"/>
      <c r="R749" s="161"/>
      <c r="S749" s="163"/>
      <c r="T749" s="163"/>
      <c r="U749" s="163"/>
      <c r="V749" s="163"/>
      <c r="W749" s="164"/>
      <c r="X749" s="163"/>
      <c r="Y749" s="163"/>
      <c r="Z749" s="163"/>
      <c r="AA749" s="163"/>
      <c r="AB749" s="66"/>
      <c r="AC749" s="66"/>
      <c r="AD749" s="66"/>
      <c r="AE749" s="66"/>
      <c r="AF749" s="66"/>
      <c r="AG749" s="66"/>
      <c r="AH749" s="66"/>
      <c r="AI749" s="66"/>
      <c r="AJ749" s="66"/>
      <c r="AK749" s="66"/>
      <c r="AL749" s="66"/>
      <c r="AM749" s="66"/>
      <c r="AN749" s="66"/>
      <c r="AO749" s="66"/>
      <c r="AP749" s="66"/>
      <c r="AQ749" s="66"/>
      <c r="AR749" s="66"/>
      <c r="AS749" s="66"/>
      <c r="AT749" s="66"/>
      <c r="AU749" s="66"/>
      <c r="AV749" s="66"/>
      <c r="AW749" s="66"/>
      <c r="AX749" s="66"/>
      <c r="AY749" s="66"/>
      <c r="AZ749" s="66"/>
      <c r="BA749" s="66"/>
      <c r="BB749" s="66"/>
      <c r="BC749" s="66"/>
      <c r="BD749" s="66"/>
      <c r="BE749" s="66"/>
      <c r="BF749" s="66"/>
      <c r="BG749" s="66"/>
      <c r="BH749" s="66"/>
      <c r="BI749" s="66"/>
      <c r="BJ749" s="66"/>
      <c r="BK749" s="66"/>
      <c r="BL749" s="66"/>
      <c r="BM749" s="66"/>
      <c r="BN749" s="66"/>
      <c r="BO749" s="66"/>
      <c r="BP749" s="66"/>
      <c r="BQ749" s="66"/>
      <c r="BR749" s="66"/>
      <c r="BS749" s="66"/>
      <c r="BT749" s="66"/>
      <c r="BU749" s="66"/>
      <c r="BV749" s="66"/>
      <c r="BW749" s="66"/>
      <c r="BX749" s="66"/>
      <c r="BY749" s="66"/>
      <c r="BZ749" s="66"/>
      <c r="CA749" s="66"/>
      <c r="CB749" s="66"/>
      <c r="CC749" s="66"/>
      <c r="CD749" s="66"/>
      <c r="CE749" s="66"/>
      <c r="CF749" s="66"/>
      <c r="CG749" s="66"/>
      <c r="CH749" s="66"/>
      <c r="CI749" s="66"/>
      <c r="CJ749" s="66"/>
      <c r="CK749" s="66"/>
      <c r="CL749" s="66"/>
      <c r="CM749" s="66"/>
      <c r="CN749" s="66"/>
      <c r="CO749" s="66"/>
      <c r="CP749" s="66"/>
      <c r="CQ749" s="66"/>
      <c r="CR749" s="66"/>
      <c r="CS749" s="66"/>
      <c r="CT749" s="66"/>
      <c r="CU749" s="66"/>
      <c r="CV749" s="66"/>
      <c r="CW749" s="66"/>
      <c r="CX749" s="66"/>
      <c r="CY749" s="66"/>
      <c r="CZ749" s="66"/>
      <c r="DA749" s="66"/>
      <c r="DB749" s="66"/>
      <c r="DC749" s="66"/>
      <c r="DD749" s="66"/>
      <c r="DE749" s="66"/>
      <c r="DF749" s="66"/>
      <c r="DG749" s="66"/>
      <c r="DH749" s="66"/>
      <c r="DI749" s="66"/>
      <c r="DJ749" s="66"/>
      <c r="DK749" s="66"/>
      <c r="DL749" s="66"/>
      <c r="DM749" s="66"/>
      <c r="DN749" s="66"/>
      <c r="DO749" s="66"/>
      <c r="DP749" s="66"/>
      <c r="DQ749" s="66"/>
      <c r="DR749" s="66"/>
      <c r="DS749" s="66"/>
      <c r="DT749" s="66"/>
      <c r="DU749" s="66"/>
      <c r="DV749" s="66"/>
      <c r="DW749" s="66"/>
      <c r="DX749" s="66"/>
      <c r="DY749" s="66"/>
      <c r="DZ749" s="66"/>
      <c r="EA749" s="66"/>
      <c r="EB749" s="66"/>
      <c r="EC749" s="66"/>
      <c r="ED749" s="66"/>
      <c r="EE749" s="66"/>
      <c r="EF749" s="66"/>
      <c r="EG749" s="66"/>
      <c r="EH749" s="66"/>
      <c r="EI749" s="66"/>
      <c r="EJ749" s="66"/>
      <c r="EK749" s="66"/>
      <c r="EL749" s="66"/>
      <c r="EM749" s="66"/>
      <c r="EN749" s="66"/>
      <c r="EO749" s="66"/>
      <c r="EP749" s="66"/>
    </row>
    <row r="750">
      <c r="A750" s="66"/>
      <c r="B750" s="66"/>
      <c r="C750" s="66"/>
      <c r="D750" s="66"/>
      <c r="E750" s="66"/>
      <c r="F750" s="66"/>
      <c r="G750" s="159"/>
      <c r="H750" s="159"/>
      <c r="I750" s="66"/>
      <c r="J750" s="160"/>
      <c r="K750" s="161"/>
      <c r="L750" s="161"/>
      <c r="M750" s="162"/>
      <c r="N750" s="162"/>
      <c r="O750" s="161"/>
      <c r="P750" s="161"/>
      <c r="Q750" s="161"/>
      <c r="R750" s="161"/>
      <c r="S750" s="163"/>
      <c r="T750" s="163"/>
      <c r="U750" s="163"/>
      <c r="V750" s="163"/>
      <c r="W750" s="164"/>
      <c r="X750" s="163"/>
      <c r="Y750" s="163"/>
      <c r="Z750" s="163"/>
      <c r="AA750" s="163"/>
      <c r="AB750" s="66"/>
      <c r="AC750" s="66"/>
      <c r="AD750" s="66"/>
      <c r="AE750" s="66"/>
      <c r="AF750" s="66"/>
      <c r="AG750" s="66"/>
      <c r="AH750" s="66"/>
      <c r="AI750" s="66"/>
      <c r="AJ750" s="66"/>
      <c r="AK750" s="66"/>
      <c r="AL750" s="66"/>
      <c r="AM750" s="66"/>
      <c r="AN750" s="66"/>
      <c r="AO750" s="66"/>
      <c r="AP750" s="66"/>
      <c r="AQ750" s="66"/>
      <c r="AR750" s="66"/>
      <c r="AS750" s="66"/>
      <c r="AT750" s="66"/>
      <c r="AU750" s="66"/>
      <c r="AV750" s="66"/>
      <c r="AW750" s="66"/>
      <c r="AX750" s="66"/>
      <c r="AY750" s="66"/>
      <c r="AZ750" s="66"/>
      <c r="BA750" s="66"/>
      <c r="BB750" s="66"/>
      <c r="BC750" s="66"/>
      <c r="BD750" s="66"/>
      <c r="BE750" s="66"/>
      <c r="BF750" s="66"/>
      <c r="BG750" s="66"/>
      <c r="BH750" s="66"/>
      <c r="BI750" s="66"/>
      <c r="BJ750" s="66"/>
      <c r="BK750" s="66"/>
      <c r="BL750" s="66"/>
      <c r="BM750" s="66"/>
      <c r="BN750" s="66"/>
      <c r="BO750" s="66"/>
      <c r="BP750" s="66"/>
      <c r="BQ750" s="66"/>
      <c r="BR750" s="66"/>
      <c r="BS750" s="66"/>
      <c r="BT750" s="66"/>
      <c r="BU750" s="66"/>
      <c r="BV750" s="66"/>
      <c r="BW750" s="66"/>
      <c r="BX750" s="66"/>
      <c r="BY750" s="66"/>
      <c r="BZ750" s="66"/>
      <c r="CA750" s="66"/>
      <c r="CB750" s="66"/>
      <c r="CC750" s="66"/>
      <c r="CD750" s="66"/>
      <c r="CE750" s="66"/>
      <c r="CF750" s="66"/>
      <c r="CG750" s="66"/>
      <c r="CH750" s="66"/>
      <c r="CI750" s="66"/>
      <c r="CJ750" s="66"/>
      <c r="CK750" s="66"/>
      <c r="CL750" s="66"/>
      <c r="CM750" s="66"/>
      <c r="CN750" s="66"/>
      <c r="CO750" s="66"/>
      <c r="CP750" s="66"/>
      <c r="CQ750" s="66"/>
      <c r="CR750" s="66"/>
      <c r="CS750" s="66"/>
      <c r="CT750" s="66"/>
      <c r="CU750" s="66"/>
      <c r="CV750" s="66"/>
      <c r="CW750" s="66"/>
      <c r="CX750" s="66"/>
      <c r="CY750" s="66"/>
      <c r="CZ750" s="66"/>
      <c r="DA750" s="66"/>
      <c r="DB750" s="66"/>
      <c r="DC750" s="66"/>
      <c r="DD750" s="66"/>
      <c r="DE750" s="66"/>
      <c r="DF750" s="66"/>
      <c r="DG750" s="66"/>
      <c r="DH750" s="66"/>
      <c r="DI750" s="66"/>
      <c r="DJ750" s="66"/>
      <c r="DK750" s="66"/>
      <c r="DL750" s="66"/>
      <c r="DM750" s="66"/>
      <c r="DN750" s="66"/>
      <c r="DO750" s="66"/>
      <c r="DP750" s="66"/>
      <c r="DQ750" s="66"/>
      <c r="DR750" s="66"/>
      <c r="DS750" s="66"/>
      <c r="DT750" s="66"/>
      <c r="DU750" s="66"/>
      <c r="DV750" s="66"/>
      <c r="DW750" s="66"/>
      <c r="DX750" s="66"/>
      <c r="DY750" s="66"/>
      <c r="DZ750" s="66"/>
      <c r="EA750" s="66"/>
      <c r="EB750" s="66"/>
      <c r="EC750" s="66"/>
      <c r="ED750" s="66"/>
      <c r="EE750" s="66"/>
      <c r="EF750" s="66"/>
      <c r="EG750" s="66"/>
      <c r="EH750" s="66"/>
      <c r="EI750" s="66"/>
      <c r="EJ750" s="66"/>
      <c r="EK750" s="66"/>
      <c r="EL750" s="66"/>
      <c r="EM750" s="66"/>
      <c r="EN750" s="66"/>
      <c r="EO750" s="66"/>
      <c r="EP750" s="66"/>
    </row>
    <row r="751">
      <c r="A751" s="66"/>
      <c r="B751" s="66"/>
      <c r="C751" s="66"/>
      <c r="D751" s="66"/>
      <c r="E751" s="66"/>
      <c r="F751" s="66"/>
      <c r="G751" s="159"/>
      <c r="H751" s="159"/>
      <c r="I751" s="66"/>
      <c r="J751" s="160"/>
      <c r="K751" s="161"/>
      <c r="L751" s="161"/>
      <c r="M751" s="162"/>
      <c r="N751" s="162"/>
      <c r="O751" s="161"/>
      <c r="P751" s="161"/>
      <c r="Q751" s="161"/>
      <c r="R751" s="161"/>
      <c r="S751" s="163"/>
      <c r="T751" s="163"/>
      <c r="U751" s="163"/>
      <c r="V751" s="163"/>
      <c r="W751" s="164"/>
      <c r="X751" s="163"/>
      <c r="Y751" s="163"/>
      <c r="Z751" s="163"/>
      <c r="AA751" s="163"/>
      <c r="AB751" s="66"/>
      <c r="AC751" s="66"/>
      <c r="AD751" s="66"/>
      <c r="AE751" s="66"/>
      <c r="AF751" s="66"/>
      <c r="AG751" s="66"/>
      <c r="AH751" s="66"/>
      <c r="AI751" s="66"/>
      <c r="AJ751" s="66"/>
      <c r="AK751" s="66"/>
      <c r="AL751" s="66"/>
      <c r="AM751" s="66"/>
      <c r="AN751" s="66"/>
      <c r="AO751" s="66"/>
      <c r="AP751" s="66"/>
      <c r="AQ751" s="66"/>
      <c r="AR751" s="66"/>
      <c r="AS751" s="66"/>
      <c r="AT751" s="66"/>
      <c r="AU751" s="66"/>
      <c r="AV751" s="66"/>
      <c r="AW751" s="66"/>
      <c r="AX751" s="66"/>
      <c r="AY751" s="66"/>
      <c r="AZ751" s="66"/>
      <c r="BA751" s="66"/>
      <c r="BB751" s="66"/>
      <c r="BC751" s="66"/>
      <c r="BD751" s="66"/>
      <c r="BE751" s="66"/>
      <c r="BF751" s="66"/>
      <c r="BG751" s="66"/>
      <c r="BH751" s="66"/>
      <c r="BI751" s="66"/>
      <c r="BJ751" s="66"/>
      <c r="BK751" s="66"/>
      <c r="BL751" s="66"/>
      <c r="BM751" s="66"/>
      <c r="BN751" s="66"/>
      <c r="BO751" s="66"/>
      <c r="BP751" s="66"/>
      <c r="BQ751" s="66"/>
      <c r="BR751" s="66"/>
      <c r="BS751" s="66"/>
      <c r="BT751" s="66"/>
      <c r="BU751" s="66"/>
      <c r="BV751" s="66"/>
      <c r="BW751" s="66"/>
      <c r="BX751" s="66"/>
      <c r="BY751" s="66"/>
      <c r="BZ751" s="66"/>
      <c r="CA751" s="66"/>
      <c r="CB751" s="66"/>
      <c r="CC751" s="66"/>
      <c r="CD751" s="66"/>
      <c r="CE751" s="66"/>
      <c r="CF751" s="66"/>
      <c r="CG751" s="66"/>
      <c r="CH751" s="66"/>
      <c r="CI751" s="66"/>
      <c r="CJ751" s="66"/>
      <c r="CK751" s="66"/>
      <c r="CL751" s="66"/>
      <c r="CM751" s="66"/>
      <c r="CN751" s="66"/>
      <c r="CO751" s="66"/>
      <c r="CP751" s="66"/>
      <c r="CQ751" s="66"/>
      <c r="CR751" s="66"/>
      <c r="CS751" s="66"/>
      <c r="CT751" s="66"/>
      <c r="CU751" s="66"/>
      <c r="CV751" s="66"/>
      <c r="CW751" s="66"/>
      <c r="CX751" s="66"/>
      <c r="CY751" s="66"/>
      <c r="CZ751" s="66"/>
      <c r="DA751" s="66"/>
      <c r="DB751" s="66"/>
      <c r="DC751" s="66"/>
      <c r="DD751" s="66"/>
      <c r="DE751" s="66"/>
      <c r="DF751" s="66"/>
      <c r="DG751" s="66"/>
      <c r="DH751" s="66"/>
      <c r="DI751" s="66"/>
      <c r="DJ751" s="66"/>
      <c r="DK751" s="66"/>
      <c r="DL751" s="66"/>
      <c r="DM751" s="66"/>
      <c r="DN751" s="66"/>
      <c r="DO751" s="66"/>
      <c r="DP751" s="66"/>
      <c r="DQ751" s="66"/>
      <c r="DR751" s="66"/>
      <c r="DS751" s="66"/>
      <c r="DT751" s="66"/>
      <c r="DU751" s="66"/>
      <c r="DV751" s="66"/>
      <c r="DW751" s="66"/>
      <c r="DX751" s="66"/>
      <c r="DY751" s="66"/>
      <c r="DZ751" s="66"/>
      <c r="EA751" s="66"/>
      <c r="EB751" s="66"/>
      <c r="EC751" s="66"/>
      <c r="ED751" s="66"/>
      <c r="EE751" s="66"/>
      <c r="EF751" s="66"/>
      <c r="EG751" s="66"/>
      <c r="EH751" s="66"/>
      <c r="EI751" s="66"/>
      <c r="EJ751" s="66"/>
      <c r="EK751" s="66"/>
      <c r="EL751" s="66"/>
      <c r="EM751" s="66"/>
      <c r="EN751" s="66"/>
      <c r="EO751" s="66"/>
      <c r="EP751" s="66"/>
    </row>
    <row r="752">
      <c r="A752" s="66"/>
      <c r="B752" s="66"/>
      <c r="C752" s="66"/>
      <c r="D752" s="66"/>
      <c r="E752" s="66"/>
      <c r="F752" s="66"/>
      <c r="G752" s="159"/>
      <c r="H752" s="159"/>
      <c r="I752" s="66"/>
      <c r="J752" s="160"/>
      <c r="K752" s="161"/>
      <c r="L752" s="161"/>
      <c r="M752" s="162"/>
      <c r="N752" s="162"/>
      <c r="O752" s="161"/>
      <c r="P752" s="161"/>
      <c r="Q752" s="161"/>
      <c r="R752" s="161"/>
      <c r="S752" s="163"/>
      <c r="T752" s="163"/>
      <c r="U752" s="163"/>
      <c r="V752" s="163"/>
      <c r="W752" s="164"/>
      <c r="X752" s="163"/>
      <c r="Y752" s="163"/>
      <c r="Z752" s="163"/>
      <c r="AA752" s="163"/>
      <c r="AB752" s="66"/>
      <c r="AC752" s="66"/>
      <c r="AD752" s="66"/>
      <c r="AE752" s="66"/>
      <c r="AF752" s="66"/>
      <c r="AG752" s="66"/>
      <c r="AH752" s="66"/>
      <c r="AI752" s="66"/>
      <c r="AJ752" s="66"/>
      <c r="AK752" s="66"/>
      <c r="AL752" s="66"/>
      <c r="AM752" s="66"/>
      <c r="AN752" s="66"/>
      <c r="AO752" s="66"/>
      <c r="AP752" s="66"/>
      <c r="AQ752" s="66"/>
      <c r="AR752" s="66"/>
      <c r="AS752" s="66"/>
      <c r="AT752" s="66"/>
      <c r="AU752" s="66"/>
      <c r="AV752" s="66"/>
      <c r="AW752" s="66"/>
      <c r="AX752" s="66"/>
      <c r="AY752" s="66"/>
      <c r="AZ752" s="66"/>
      <c r="BA752" s="66"/>
      <c r="BB752" s="66"/>
      <c r="BC752" s="66"/>
      <c r="BD752" s="66"/>
      <c r="BE752" s="66"/>
      <c r="BF752" s="66"/>
      <c r="BG752" s="66"/>
      <c r="BH752" s="66"/>
      <c r="BI752" s="66"/>
      <c r="BJ752" s="66"/>
      <c r="BK752" s="66"/>
      <c r="BL752" s="66"/>
      <c r="BM752" s="66"/>
      <c r="BN752" s="66"/>
      <c r="BO752" s="66"/>
      <c r="BP752" s="66"/>
      <c r="BQ752" s="66"/>
      <c r="BR752" s="66"/>
      <c r="BS752" s="66"/>
      <c r="BT752" s="66"/>
      <c r="BU752" s="66"/>
      <c r="BV752" s="66"/>
      <c r="BW752" s="66"/>
      <c r="BX752" s="66"/>
      <c r="BY752" s="66"/>
      <c r="BZ752" s="66"/>
      <c r="CA752" s="66"/>
      <c r="CB752" s="66"/>
      <c r="CC752" s="66"/>
      <c r="CD752" s="66"/>
      <c r="CE752" s="66"/>
      <c r="CF752" s="66"/>
      <c r="CG752" s="66"/>
      <c r="CH752" s="66"/>
      <c r="CI752" s="66"/>
      <c r="CJ752" s="66"/>
      <c r="CK752" s="66"/>
      <c r="CL752" s="66"/>
      <c r="CM752" s="66"/>
      <c r="CN752" s="66"/>
      <c r="CO752" s="66"/>
      <c r="CP752" s="66"/>
      <c r="CQ752" s="66"/>
      <c r="CR752" s="66"/>
      <c r="CS752" s="66"/>
      <c r="CT752" s="66"/>
      <c r="CU752" s="66"/>
      <c r="CV752" s="66"/>
      <c r="CW752" s="66"/>
      <c r="CX752" s="66"/>
      <c r="CY752" s="66"/>
      <c r="CZ752" s="66"/>
      <c r="DA752" s="66"/>
      <c r="DB752" s="66"/>
      <c r="DC752" s="66"/>
      <c r="DD752" s="66"/>
      <c r="DE752" s="66"/>
      <c r="DF752" s="66"/>
      <c r="DG752" s="66"/>
      <c r="DH752" s="66"/>
      <c r="DI752" s="66"/>
      <c r="DJ752" s="66"/>
      <c r="DK752" s="66"/>
      <c r="DL752" s="66"/>
      <c r="DM752" s="66"/>
      <c r="DN752" s="66"/>
      <c r="DO752" s="66"/>
      <c r="DP752" s="66"/>
      <c r="DQ752" s="66"/>
      <c r="DR752" s="66"/>
      <c r="DS752" s="66"/>
      <c r="DT752" s="66"/>
      <c r="DU752" s="66"/>
      <c r="DV752" s="66"/>
      <c r="DW752" s="66"/>
      <c r="DX752" s="66"/>
      <c r="DY752" s="66"/>
      <c r="DZ752" s="66"/>
      <c r="EA752" s="66"/>
      <c r="EB752" s="66"/>
      <c r="EC752" s="66"/>
      <c r="ED752" s="66"/>
      <c r="EE752" s="66"/>
      <c r="EF752" s="66"/>
      <c r="EG752" s="66"/>
      <c r="EH752" s="66"/>
      <c r="EI752" s="66"/>
      <c r="EJ752" s="66"/>
      <c r="EK752" s="66"/>
      <c r="EL752" s="66"/>
      <c r="EM752" s="66"/>
      <c r="EN752" s="66"/>
      <c r="EO752" s="66"/>
      <c r="EP752" s="66"/>
    </row>
    <row r="753">
      <c r="A753" s="66"/>
      <c r="B753" s="66"/>
      <c r="C753" s="66"/>
      <c r="D753" s="66"/>
      <c r="E753" s="66"/>
      <c r="F753" s="66"/>
      <c r="G753" s="159"/>
      <c r="H753" s="159"/>
      <c r="I753" s="66"/>
      <c r="J753" s="160"/>
      <c r="K753" s="161"/>
      <c r="L753" s="161"/>
      <c r="M753" s="162"/>
      <c r="N753" s="162"/>
      <c r="O753" s="161"/>
      <c r="P753" s="161"/>
      <c r="Q753" s="161"/>
      <c r="R753" s="161"/>
      <c r="S753" s="163"/>
      <c r="T753" s="163"/>
      <c r="U753" s="163"/>
      <c r="V753" s="163"/>
      <c r="W753" s="164"/>
      <c r="X753" s="163"/>
      <c r="Y753" s="163"/>
      <c r="Z753" s="163"/>
      <c r="AA753" s="163"/>
      <c r="AB753" s="66"/>
      <c r="AC753" s="66"/>
      <c r="AD753" s="66"/>
      <c r="AE753" s="66"/>
      <c r="AF753" s="66"/>
      <c r="AG753" s="66"/>
      <c r="AH753" s="66"/>
      <c r="AI753" s="66"/>
      <c r="AJ753" s="66"/>
      <c r="AK753" s="66"/>
      <c r="AL753" s="66"/>
      <c r="AM753" s="66"/>
      <c r="AN753" s="66"/>
      <c r="AO753" s="66"/>
      <c r="AP753" s="66"/>
      <c r="AQ753" s="66"/>
      <c r="AR753" s="66"/>
      <c r="AS753" s="66"/>
      <c r="AT753" s="66"/>
      <c r="AU753" s="66"/>
      <c r="AV753" s="66"/>
      <c r="AW753" s="66"/>
      <c r="AX753" s="66"/>
      <c r="AY753" s="66"/>
      <c r="AZ753" s="66"/>
      <c r="BA753" s="66"/>
      <c r="BB753" s="66"/>
      <c r="BC753" s="66"/>
      <c r="BD753" s="66"/>
      <c r="BE753" s="66"/>
      <c r="BF753" s="66"/>
      <c r="BG753" s="66"/>
      <c r="BH753" s="66"/>
      <c r="BI753" s="66"/>
      <c r="BJ753" s="66"/>
      <c r="BK753" s="66"/>
      <c r="BL753" s="66"/>
      <c r="BM753" s="66"/>
      <c r="BN753" s="66"/>
      <c r="BO753" s="66"/>
      <c r="BP753" s="66"/>
      <c r="BQ753" s="66"/>
      <c r="BR753" s="66"/>
      <c r="BS753" s="66"/>
      <c r="BT753" s="66"/>
      <c r="BU753" s="66"/>
      <c r="BV753" s="66"/>
      <c r="BW753" s="66"/>
      <c r="BX753" s="66"/>
      <c r="BY753" s="66"/>
      <c r="BZ753" s="66"/>
      <c r="CA753" s="66"/>
      <c r="CB753" s="66"/>
      <c r="CC753" s="66"/>
      <c r="CD753" s="66"/>
      <c r="CE753" s="66"/>
      <c r="CF753" s="66"/>
      <c r="CG753" s="66"/>
      <c r="CH753" s="66"/>
      <c r="CI753" s="66"/>
      <c r="CJ753" s="66"/>
      <c r="CK753" s="66"/>
      <c r="CL753" s="66"/>
      <c r="CM753" s="66"/>
      <c r="CN753" s="66"/>
      <c r="CO753" s="66"/>
      <c r="CP753" s="66"/>
      <c r="CQ753" s="66"/>
      <c r="CR753" s="66"/>
      <c r="CS753" s="66"/>
      <c r="CT753" s="66"/>
      <c r="CU753" s="66"/>
      <c r="CV753" s="66"/>
      <c r="CW753" s="66"/>
      <c r="CX753" s="66"/>
      <c r="CY753" s="66"/>
      <c r="CZ753" s="66"/>
      <c r="DA753" s="66"/>
      <c r="DB753" s="66"/>
      <c r="DC753" s="66"/>
      <c r="DD753" s="66"/>
      <c r="DE753" s="66"/>
      <c r="DF753" s="66"/>
      <c r="DG753" s="66"/>
      <c r="DH753" s="66"/>
      <c r="DI753" s="66"/>
      <c r="DJ753" s="66"/>
      <c r="DK753" s="66"/>
      <c r="DL753" s="66"/>
      <c r="DM753" s="66"/>
      <c r="DN753" s="66"/>
      <c r="DO753" s="66"/>
      <c r="DP753" s="66"/>
      <c r="DQ753" s="66"/>
      <c r="DR753" s="66"/>
      <c r="DS753" s="66"/>
      <c r="DT753" s="66"/>
      <c r="DU753" s="66"/>
      <c r="DV753" s="66"/>
      <c r="DW753" s="66"/>
      <c r="DX753" s="66"/>
      <c r="DY753" s="66"/>
      <c r="DZ753" s="66"/>
      <c r="EA753" s="66"/>
      <c r="EB753" s="66"/>
      <c r="EC753" s="66"/>
      <c r="ED753" s="66"/>
      <c r="EE753" s="66"/>
      <c r="EF753" s="66"/>
      <c r="EG753" s="66"/>
      <c r="EH753" s="66"/>
      <c r="EI753" s="66"/>
      <c r="EJ753" s="66"/>
      <c r="EK753" s="66"/>
      <c r="EL753" s="66"/>
      <c r="EM753" s="66"/>
      <c r="EN753" s="66"/>
      <c r="EO753" s="66"/>
      <c r="EP753" s="66"/>
    </row>
    <row r="754">
      <c r="A754" s="66"/>
      <c r="B754" s="66"/>
      <c r="C754" s="66"/>
      <c r="D754" s="66"/>
      <c r="E754" s="66"/>
      <c r="F754" s="66"/>
      <c r="G754" s="159"/>
      <c r="H754" s="159"/>
      <c r="I754" s="66"/>
      <c r="J754" s="160"/>
      <c r="K754" s="161"/>
      <c r="L754" s="161"/>
      <c r="M754" s="162"/>
      <c r="N754" s="162"/>
      <c r="O754" s="161"/>
      <c r="P754" s="161"/>
      <c r="Q754" s="161"/>
      <c r="R754" s="161"/>
      <c r="S754" s="163"/>
      <c r="T754" s="163"/>
      <c r="U754" s="163"/>
      <c r="V754" s="163"/>
      <c r="W754" s="164"/>
      <c r="X754" s="163"/>
      <c r="Y754" s="163"/>
      <c r="Z754" s="163"/>
      <c r="AA754" s="163"/>
      <c r="AB754" s="66"/>
      <c r="AC754" s="66"/>
      <c r="AD754" s="66"/>
      <c r="AE754" s="66"/>
      <c r="AF754" s="66"/>
      <c r="AG754" s="66"/>
      <c r="AH754" s="66"/>
      <c r="AI754" s="66"/>
      <c r="AJ754" s="66"/>
      <c r="AK754" s="66"/>
      <c r="AL754" s="66"/>
      <c r="AM754" s="66"/>
      <c r="AN754" s="66"/>
      <c r="AO754" s="66"/>
      <c r="AP754" s="66"/>
      <c r="AQ754" s="66"/>
      <c r="AR754" s="66"/>
      <c r="AS754" s="66"/>
      <c r="AT754" s="66"/>
      <c r="AU754" s="66"/>
      <c r="AV754" s="66"/>
      <c r="AW754" s="66"/>
      <c r="AX754" s="66"/>
      <c r="AY754" s="66"/>
      <c r="AZ754" s="66"/>
      <c r="BA754" s="66"/>
      <c r="BB754" s="66"/>
      <c r="BC754" s="66"/>
      <c r="BD754" s="66"/>
      <c r="BE754" s="66"/>
      <c r="BF754" s="66"/>
      <c r="BG754" s="66"/>
      <c r="BH754" s="66"/>
      <c r="BI754" s="66"/>
      <c r="BJ754" s="66"/>
      <c r="BK754" s="66"/>
      <c r="BL754" s="66"/>
      <c r="BM754" s="66"/>
      <c r="BN754" s="66"/>
      <c r="BO754" s="66"/>
      <c r="BP754" s="66"/>
      <c r="BQ754" s="66"/>
      <c r="BR754" s="66"/>
      <c r="BS754" s="66"/>
      <c r="BT754" s="66"/>
      <c r="BU754" s="66"/>
      <c r="BV754" s="66"/>
      <c r="BW754" s="66"/>
      <c r="BX754" s="66"/>
      <c r="BY754" s="66"/>
      <c r="BZ754" s="66"/>
      <c r="CA754" s="66"/>
      <c r="CB754" s="66"/>
      <c r="CC754" s="66"/>
      <c r="CD754" s="66"/>
      <c r="CE754" s="66"/>
      <c r="CF754" s="66"/>
      <c r="CG754" s="66"/>
      <c r="CH754" s="66"/>
      <c r="CI754" s="66"/>
      <c r="CJ754" s="66"/>
      <c r="CK754" s="66"/>
      <c r="CL754" s="66"/>
      <c r="CM754" s="66"/>
      <c r="CN754" s="66"/>
      <c r="CO754" s="66"/>
      <c r="CP754" s="66"/>
      <c r="CQ754" s="66"/>
      <c r="CR754" s="66"/>
      <c r="CS754" s="66"/>
      <c r="CT754" s="66"/>
      <c r="CU754" s="66"/>
      <c r="CV754" s="66"/>
      <c r="CW754" s="66"/>
      <c r="CX754" s="66"/>
      <c r="CY754" s="66"/>
      <c r="CZ754" s="66"/>
      <c r="DA754" s="66"/>
      <c r="DB754" s="66"/>
      <c r="DC754" s="66"/>
      <c r="DD754" s="66"/>
      <c r="DE754" s="66"/>
      <c r="DF754" s="66"/>
      <c r="DG754" s="66"/>
      <c r="DH754" s="66"/>
      <c r="DI754" s="66"/>
      <c r="DJ754" s="66"/>
      <c r="DK754" s="66"/>
      <c r="DL754" s="66"/>
      <c r="DM754" s="66"/>
      <c r="DN754" s="66"/>
      <c r="DO754" s="66"/>
      <c r="DP754" s="66"/>
      <c r="DQ754" s="66"/>
      <c r="DR754" s="66"/>
      <c r="DS754" s="66"/>
      <c r="DT754" s="66"/>
      <c r="DU754" s="66"/>
      <c r="DV754" s="66"/>
      <c r="DW754" s="66"/>
      <c r="DX754" s="66"/>
      <c r="DY754" s="66"/>
      <c r="DZ754" s="66"/>
      <c r="EA754" s="66"/>
      <c r="EB754" s="66"/>
      <c r="EC754" s="66"/>
      <c r="ED754" s="66"/>
      <c r="EE754" s="66"/>
      <c r="EF754" s="66"/>
      <c r="EG754" s="66"/>
      <c r="EH754" s="66"/>
      <c r="EI754" s="66"/>
      <c r="EJ754" s="66"/>
      <c r="EK754" s="66"/>
      <c r="EL754" s="66"/>
      <c r="EM754" s="66"/>
      <c r="EN754" s="66"/>
      <c r="EO754" s="66"/>
      <c r="EP754" s="66"/>
    </row>
    <row r="755">
      <c r="A755" s="66"/>
      <c r="B755" s="66"/>
      <c r="C755" s="66"/>
      <c r="D755" s="66"/>
      <c r="E755" s="66"/>
      <c r="F755" s="66"/>
      <c r="G755" s="159"/>
      <c r="H755" s="159"/>
      <c r="I755" s="66"/>
      <c r="J755" s="160"/>
      <c r="K755" s="161"/>
      <c r="L755" s="161"/>
      <c r="M755" s="162"/>
      <c r="N755" s="162"/>
      <c r="O755" s="161"/>
      <c r="P755" s="161"/>
      <c r="Q755" s="161"/>
      <c r="R755" s="161"/>
      <c r="S755" s="163"/>
      <c r="T755" s="163"/>
      <c r="U755" s="163"/>
      <c r="V755" s="163"/>
      <c r="W755" s="164"/>
      <c r="X755" s="163"/>
      <c r="Y755" s="163"/>
      <c r="Z755" s="163"/>
      <c r="AA755" s="163"/>
      <c r="AB755" s="66"/>
      <c r="AC755" s="66"/>
      <c r="AD755" s="66"/>
      <c r="AE755" s="66"/>
      <c r="AF755" s="66"/>
      <c r="AG755" s="66"/>
      <c r="AH755" s="66"/>
      <c r="AI755" s="66"/>
      <c r="AJ755" s="66"/>
      <c r="AK755" s="66"/>
      <c r="AL755" s="66"/>
      <c r="AM755" s="66"/>
      <c r="AN755" s="66"/>
      <c r="AO755" s="66"/>
      <c r="AP755" s="66"/>
      <c r="AQ755" s="66"/>
      <c r="AR755" s="66"/>
      <c r="AS755" s="66"/>
      <c r="AT755" s="66"/>
      <c r="AU755" s="66"/>
      <c r="AV755" s="66"/>
      <c r="AW755" s="66"/>
      <c r="AX755" s="66"/>
      <c r="AY755" s="66"/>
      <c r="AZ755" s="66"/>
      <c r="BA755" s="66"/>
      <c r="BB755" s="66"/>
      <c r="BC755" s="66"/>
      <c r="BD755" s="66"/>
      <c r="BE755" s="66"/>
      <c r="BF755" s="66"/>
      <c r="BG755" s="66"/>
      <c r="BH755" s="66"/>
      <c r="BI755" s="66"/>
      <c r="BJ755" s="66"/>
      <c r="BK755" s="66"/>
      <c r="BL755" s="66"/>
      <c r="BM755" s="66"/>
      <c r="BN755" s="66"/>
      <c r="BO755" s="66"/>
      <c r="BP755" s="66"/>
      <c r="BQ755" s="66"/>
      <c r="BR755" s="66"/>
      <c r="BS755" s="66"/>
      <c r="BT755" s="66"/>
      <c r="BU755" s="66"/>
      <c r="BV755" s="66"/>
      <c r="BW755" s="66"/>
      <c r="BX755" s="66"/>
      <c r="BY755" s="66"/>
      <c r="BZ755" s="66"/>
      <c r="CA755" s="66"/>
      <c r="CB755" s="66"/>
      <c r="CC755" s="66"/>
      <c r="CD755" s="66"/>
      <c r="CE755" s="66"/>
      <c r="CF755" s="66"/>
      <c r="CG755" s="66"/>
      <c r="CH755" s="66"/>
      <c r="CI755" s="66"/>
      <c r="CJ755" s="66"/>
      <c r="CK755" s="66"/>
      <c r="CL755" s="66"/>
      <c r="CM755" s="66"/>
      <c r="CN755" s="66"/>
      <c r="CO755" s="66"/>
      <c r="CP755" s="66"/>
      <c r="CQ755" s="66"/>
      <c r="CR755" s="66"/>
      <c r="CS755" s="66"/>
      <c r="CT755" s="66"/>
      <c r="CU755" s="66"/>
      <c r="CV755" s="66"/>
      <c r="CW755" s="66"/>
      <c r="CX755" s="66"/>
      <c r="CY755" s="66"/>
      <c r="CZ755" s="66"/>
      <c r="DA755" s="66"/>
      <c r="DB755" s="66"/>
      <c r="DC755" s="66"/>
      <c r="DD755" s="66"/>
      <c r="DE755" s="66"/>
      <c r="DF755" s="66"/>
      <c r="DG755" s="66"/>
      <c r="DH755" s="66"/>
      <c r="DI755" s="66"/>
      <c r="DJ755" s="66"/>
      <c r="DK755" s="66"/>
      <c r="DL755" s="66"/>
      <c r="DM755" s="66"/>
      <c r="DN755" s="66"/>
      <c r="DO755" s="66"/>
      <c r="DP755" s="66"/>
      <c r="DQ755" s="66"/>
      <c r="DR755" s="66"/>
      <c r="DS755" s="66"/>
      <c r="DT755" s="66"/>
      <c r="DU755" s="66"/>
      <c r="DV755" s="66"/>
      <c r="DW755" s="66"/>
      <c r="DX755" s="66"/>
      <c r="DY755" s="66"/>
      <c r="DZ755" s="66"/>
      <c r="EA755" s="66"/>
      <c r="EB755" s="66"/>
      <c r="EC755" s="66"/>
      <c r="ED755" s="66"/>
      <c r="EE755" s="66"/>
      <c r="EF755" s="66"/>
      <c r="EG755" s="66"/>
      <c r="EH755" s="66"/>
      <c r="EI755" s="66"/>
      <c r="EJ755" s="66"/>
      <c r="EK755" s="66"/>
      <c r="EL755" s="66"/>
      <c r="EM755" s="66"/>
      <c r="EN755" s="66"/>
      <c r="EO755" s="66"/>
      <c r="EP755" s="66"/>
    </row>
    <row r="756">
      <c r="A756" s="66"/>
      <c r="B756" s="66"/>
      <c r="C756" s="66"/>
      <c r="D756" s="66"/>
      <c r="E756" s="66"/>
      <c r="F756" s="66"/>
      <c r="G756" s="159"/>
      <c r="H756" s="159"/>
      <c r="I756" s="66"/>
      <c r="J756" s="160"/>
      <c r="K756" s="161"/>
      <c r="L756" s="161"/>
      <c r="M756" s="162"/>
      <c r="N756" s="162"/>
      <c r="O756" s="161"/>
      <c r="P756" s="161"/>
      <c r="Q756" s="161"/>
      <c r="R756" s="161"/>
      <c r="S756" s="163"/>
      <c r="T756" s="163"/>
      <c r="U756" s="163"/>
      <c r="V756" s="163"/>
      <c r="W756" s="164"/>
      <c r="X756" s="163"/>
      <c r="Y756" s="163"/>
      <c r="Z756" s="163"/>
      <c r="AA756" s="163"/>
      <c r="AB756" s="66"/>
      <c r="AC756" s="66"/>
      <c r="AD756" s="66"/>
      <c r="AE756" s="66"/>
      <c r="AF756" s="66"/>
      <c r="AG756" s="66"/>
      <c r="AH756" s="66"/>
      <c r="AI756" s="66"/>
      <c r="AJ756" s="66"/>
      <c r="AK756" s="66"/>
      <c r="AL756" s="66"/>
      <c r="AM756" s="66"/>
      <c r="AN756" s="66"/>
      <c r="AO756" s="66"/>
      <c r="AP756" s="66"/>
      <c r="AQ756" s="66"/>
      <c r="AR756" s="66"/>
      <c r="AS756" s="66"/>
      <c r="AT756" s="66"/>
      <c r="AU756" s="66"/>
      <c r="AV756" s="66"/>
      <c r="AW756" s="66"/>
      <c r="AX756" s="66"/>
      <c r="AY756" s="66"/>
      <c r="AZ756" s="66"/>
      <c r="BA756" s="66"/>
      <c r="BB756" s="66"/>
      <c r="BC756" s="66"/>
      <c r="BD756" s="66"/>
      <c r="BE756" s="66"/>
      <c r="BF756" s="66"/>
      <c r="BG756" s="66"/>
      <c r="BH756" s="66"/>
      <c r="BI756" s="66"/>
      <c r="BJ756" s="66"/>
      <c r="BK756" s="66"/>
      <c r="BL756" s="66"/>
      <c r="BM756" s="66"/>
      <c r="BN756" s="66"/>
      <c r="BO756" s="66"/>
      <c r="BP756" s="66"/>
      <c r="BQ756" s="66"/>
      <c r="BR756" s="66"/>
      <c r="BS756" s="66"/>
      <c r="BT756" s="66"/>
      <c r="BU756" s="66"/>
      <c r="BV756" s="66"/>
      <c r="BW756" s="66"/>
      <c r="BX756" s="66"/>
      <c r="BY756" s="66"/>
      <c r="BZ756" s="66"/>
      <c r="CA756" s="66"/>
      <c r="CB756" s="66"/>
      <c r="CC756" s="66"/>
      <c r="CD756" s="66"/>
      <c r="CE756" s="66"/>
      <c r="CF756" s="66"/>
      <c r="CG756" s="66"/>
      <c r="CH756" s="66"/>
      <c r="CI756" s="66"/>
      <c r="CJ756" s="66"/>
      <c r="CK756" s="66"/>
      <c r="CL756" s="66"/>
      <c r="CM756" s="66"/>
      <c r="CN756" s="66"/>
      <c r="CO756" s="66"/>
      <c r="CP756" s="66"/>
      <c r="CQ756" s="66"/>
      <c r="CR756" s="66"/>
      <c r="CS756" s="66"/>
      <c r="CT756" s="66"/>
      <c r="CU756" s="66"/>
      <c r="CV756" s="66"/>
      <c r="CW756" s="66"/>
      <c r="CX756" s="66"/>
      <c r="CY756" s="66"/>
      <c r="CZ756" s="66"/>
      <c r="DA756" s="66"/>
      <c r="DB756" s="66"/>
      <c r="DC756" s="66"/>
      <c r="DD756" s="66"/>
      <c r="DE756" s="66"/>
      <c r="DF756" s="66"/>
      <c r="DG756" s="66"/>
      <c r="DH756" s="66"/>
      <c r="DI756" s="66"/>
      <c r="DJ756" s="66"/>
      <c r="DK756" s="66"/>
      <c r="DL756" s="66"/>
      <c r="DM756" s="66"/>
      <c r="DN756" s="66"/>
      <c r="DO756" s="66"/>
      <c r="DP756" s="66"/>
      <c r="DQ756" s="66"/>
      <c r="DR756" s="66"/>
      <c r="DS756" s="66"/>
      <c r="DT756" s="66"/>
      <c r="DU756" s="66"/>
      <c r="DV756" s="66"/>
      <c r="DW756" s="66"/>
      <c r="DX756" s="66"/>
      <c r="DY756" s="66"/>
      <c r="DZ756" s="66"/>
      <c r="EA756" s="66"/>
      <c r="EB756" s="66"/>
      <c r="EC756" s="66"/>
      <c r="ED756" s="66"/>
      <c r="EE756" s="66"/>
      <c r="EF756" s="66"/>
      <c r="EG756" s="66"/>
      <c r="EH756" s="66"/>
      <c r="EI756" s="66"/>
      <c r="EJ756" s="66"/>
      <c r="EK756" s="66"/>
      <c r="EL756" s="66"/>
      <c r="EM756" s="66"/>
      <c r="EN756" s="66"/>
      <c r="EO756" s="66"/>
      <c r="EP756" s="66"/>
    </row>
    <row r="757">
      <c r="A757" s="66"/>
      <c r="B757" s="66"/>
      <c r="C757" s="66"/>
      <c r="D757" s="66"/>
      <c r="E757" s="66"/>
      <c r="F757" s="66"/>
      <c r="G757" s="159"/>
      <c r="H757" s="159"/>
      <c r="I757" s="66"/>
      <c r="J757" s="160"/>
      <c r="K757" s="161"/>
      <c r="L757" s="161"/>
      <c r="M757" s="162"/>
      <c r="N757" s="162"/>
      <c r="O757" s="161"/>
      <c r="P757" s="161"/>
      <c r="Q757" s="161"/>
      <c r="R757" s="161"/>
      <c r="S757" s="163"/>
      <c r="T757" s="163"/>
      <c r="U757" s="163"/>
      <c r="V757" s="163"/>
      <c r="W757" s="164"/>
      <c r="X757" s="163"/>
      <c r="Y757" s="163"/>
      <c r="Z757" s="163"/>
      <c r="AA757" s="163"/>
      <c r="AB757" s="66"/>
      <c r="AC757" s="66"/>
      <c r="AD757" s="66"/>
      <c r="AE757" s="66"/>
      <c r="AF757" s="66"/>
      <c r="AG757" s="66"/>
      <c r="AH757" s="66"/>
      <c r="AI757" s="66"/>
      <c r="AJ757" s="66"/>
      <c r="AK757" s="66"/>
      <c r="AL757" s="66"/>
      <c r="AM757" s="66"/>
      <c r="AN757" s="66"/>
      <c r="AO757" s="66"/>
      <c r="AP757" s="66"/>
      <c r="AQ757" s="66"/>
      <c r="AR757" s="66"/>
      <c r="AS757" s="66"/>
      <c r="AT757" s="66"/>
      <c r="AU757" s="66"/>
      <c r="AV757" s="66"/>
      <c r="AW757" s="66"/>
      <c r="AX757" s="66"/>
      <c r="AY757" s="66"/>
      <c r="AZ757" s="66"/>
      <c r="BA757" s="66"/>
      <c r="BB757" s="66"/>
      <c r="BC757" s="66"/>
      <c r="BD757" s="66"/>
      <c r="BE757" s="66"/>
      <c r="BF757" s="66"/>
      <c r="BG757" s="66"/>
      <c r="BH757" s="66"/>
      <c r="BI757" s="66"/>
      <c r="BJ757" s="66"/>
      <c r="BK757" s="66"/>
      <c r="BL757" s="66"/>
      <c r="BM757" s="66"/>
      <c r="BN757" s="66"/>
      <c r="BO757" s="66"/>
      <c r="BP757" s="66"/>
      <c r="BQ757" s="66"/>
      <c r="BR757" s="66"/>
      <c r="BS757" s="66"/>
      <c r="BT757" s="66"/>
      <c r="BU757" s="66"/>
      <c r="BV757" s="66"/>
      <c r="BW757" s="66"/>
      <c r="BX757" s="66"/>
      <c r="BY757" s="66"/>
      <c r="BZ757" s="66"/>
      <c r="CA757" s="66"/>
      <c r="CB757" s="66"/>
      <c r="CC757" s="66"/>
      <c r="CD757" s="66"/>
      <c r="CE757" s="66"/>
      <c r="CF757" s="66"/>
      <c r="CG757" s="66"/>
      <c r="CH757" s="66"/>
      <c r="CI757" s="66"/>
      <c r="CJ757" s="66"/>
      <c r="CK757" s="66"/>
      <c r="CL757" s="66"/>
      <c r="CM757" s="66"/>
      <c r="CN757" s="66"/>
      <c r="CO757" s="66"/>
      <c r="CP757" s="66"/>
      <c r="CQ757" s="66"/>
      <c r="CR757" s="66"/>
      <c r="CS757" s="66"/>
      <c r="CT757" s="66"/>
      <c r="CU757" s="66"/>
      <c r="CV757" s="66"/>
      <c r="CW757" s="66"/>
      <c r="CX757" s="66"/>
      <c r="CY757" s="66"/>
      <c r="CZ757" s="66"/>
      <c r="DA757" s="66"/>
      <c r="DB757" s="66"/>
      <c r="DC757" s="66"/>
      <c r="DD757" s="66"/>
      <c r="DE757" s="66"/>
      <c r="DF757" s="66"/>
      <c r="DG757" s="66"/>
      <c r="DH757" s="66"/>
      <c r="DI757" s="66"/>
      <c r="DJ757" s="66"/>
      <c r="DK757" s="66"/>
      <c r="DL757" s="66"/>
      <c r="DM757" s="66"/>
      <c r="DN757" s="66"/>
      <c r="DO757" s="66"/>
      <c r="DP757" s="66"/>
      <c r="DQ757" s="66"/>
      <c r="DR757" s="66"/>
      <c r="DS757" s="66"/>
      <c r="DT757" s="66"/>
      <c r="DU757" s="66"/>
      <c r="DV757" s="66"/>
      <c r="DW757" s="66"/>
      <c r="DX757" s="66"/>
      <c r="DY757" s="66"/>
      <c r="DZ757" s="66"/>
      <c r="EA757" s="66"/>
      <c r="EB757" s="66"/>
      <c r="EC757" s="66"/>
      <c r="ED757" s="66"/>
      <c r="EE757" s="66"/>
      <c r="EF757" s="66"/>
      <c r="EG757" s="66"/>
      <c r="EH757" s="66"/>
      <c r="EI757" s="66"/>
      <c r="EJ757" s="66"/>
      <c r="EK757" s="66"/>
      <c r="EL757" s="66"/>
      <c r="EM757" s="66"/>
      <c r="EN757" s="66"/>
      <c r="EO757" s="66"/>
      <c r="EP757" s="66"/>
    </row>
    <row r="758">
      <c r="A758" s="66"/>
      <c r="B758" s="66"/>
      <c r="C758" s="66"/>
      <c r="D758" s="66"/>
      <c r="E758" s="66"/>
      <c r="F758" s="66"/>
      <c r="G758" s="159"/>
      <c r="H758" s="159"/>
      <c r="I758" s="66"/>
      <c r="J758" s="160"/>
      <c r="K758" s="161"/>
      <c r="L758" s="161"/>
      <c r="M758" s="162"/>
      <c r="N758" s="162"/>
      <c r="O758" s="161"/>
      <c r="P758" s="161"/>
      <c r="Q758" s="161"/>
      <c r="R758" s="161"/>
      <c r="S758" s="163"/>
      <c r="T758" s="163"/>
      <c r="U758" s="163"/>
      <c r="V758" s="163"/>
      <c r="W758" s="164"/>
      <c r="X758" s="163"/>
      <c r="Y758" s="163"/>
      <c r="Z758" s="163"/>
      <c r="AA758" s="163"/>
      <c r="AB758" s="66"/>
      <c r="AC758" s="66"/>
      <c r="AD758" s="66"/>
      <c r="AE758" s="66"/>
      <c r="AF758" s="66"/>
      <c r="AG758" s="66"/>
      <c r="AH758" s="66"/>
      <c r="AI758" s="66"/>
      <c r="AJ758" s="66"/>
      <c r="AK758" s="66"/>
      <c r="AL758" s="66"/>
      <c r="AM758" s="66"/>
      <c r="AN758" s="66"/>
      <c r="AO758" s="66"/>
      <c r="AP758" s="66"/>
      <c r="AQ758" s="66"/>
      <c r="AR758" s="66"/>
      <c r="AS758" s="66"/>
      <c r="AT758" s="66"/>
      <c r="AU758" s="66"/>
      <c r="AV758" s="66"/>
      <c r="AW758" s="66"/>
      <c r="AX758" s="66"/>
      <c r="AY758" s="66"/>
      <c r="AZ758" s="66"/>
      <c r="BA758" s="66"/>
      <c r="BB758" s="66"/>
      <c r="BC758" s="66"/>
      <c r="BD758" s="66"/>
      <c r="BE758" s="66"/>
      <c r="BF758" s="66"/>
      <c r="BG758" s="66"/>
      <c r="BH758" s="66"/>
      <c r="BI758" s="66"/>
      <c r="BJ758" s="66"/>
      <c r="BK758" s="66"/>
      <c r="BL758" s="66"/>
      <c r="BM758" s="66"/>
      <c r="BN758" s="66"/>
      <c r="BO758" s="66"/>
      <c r="BP758" s="66"/>
      <c r="BQ758" s="66"/>
      <c r="BR758" s="66"/>
      <c r="BS758" s="66"/>
      <c r="BT758" s="66"/>
      <c r="BU758" s="66"/>
      <c r="BV758" s="66"/>
      <c r="BW758" s="66"/>
      <c r="BX758" s="66"/>
      <c r="BY758" s="66"/>
      <c r="BZ758" s="66"/>
      <c r="CA758" s="66"/>
      <c r="CB758" s="66"/>
      <c r="CC758" s="66"/>
      <c r="CD758" s="66"/>
      <c r="CE758" s="66"/>
      <c r="CF758" s="66"/>
      <c r="CG758" s="66"/>
      <c r="CH758" s="66"/>
      <c r="CI758" s="66"/>
      <c r="CJ758" s="66"/>
      <c r="CK758" s="66"/>
      <c r="CL758" s="66"/>
      <c r="CM758" s="66"/>
      <c r="CN758" s="66"/>
      <c r="CO758" s="66"/>
      <c r="CP758" s="66"/>
      <c r="CQ758" s="66"/>
      <c r="CR758" s="66"/>
      <c r="CS758" s="66"/>
      <c r="CT758" s="66"/>
      <c r="CU758" s="66"/>
      <c r="CV758" s="66"/>
      <c r="CW758" s="66"/>
      <c r="CX758" s="66"/>
      <c r="CY758" s="66"/>
      <c r="CZ758" s="66"/>
      <c r="DA758" s="66"/>
      <c r="DB758" s="66"/>
      <c r="DC758" s="66"/>
      <c r="DD758" s="66"/>
      <c r="DE758" s="66"/>
      <c r="DF758" s="66"/>
      <c r="DG758" s="66"/>
      <c r="DH758" s="66"/>
      <c r="DI758" s="66"/>
      <c r="DJ758" s="66"/>
      <c r="DK758" s="66"/>
      <c r="DL758" s="66"/>
      <c r="DM758" s="66"/>
      <c r="DN758" s="66"/>
      <c r="DO758" s="66"/>
      <c r="DP758" s="66"/>
      <c r="DQ758" s="66"/>
      <c r="DR758" s="66"/>
      <c r="DS758" s="66"/>
      <c r="DT758" s="66"/>
      <c r="DU758" s="66"/>
      <c r="DV758" s="66"/>
      <c r="DW758" s="66"/>
      <c r="DX758" s="66"/>
      <c r="DY758" s="66"/>
      <c r="DZ758" s="66"/>
      <c r="EA758" s="66"/>
      <c r="EB758" s="66"/>
      <c r="EC758" s="66"/>
      <c r="ED758" s="66"/>
      <c r="EE758" s="66"/>
      <c r="EF758" s="66"/>
      <c r="EG758" s="66"/>
      <c r="EH758" s="66"/>
      <c r="EI758" s="66"/>
      <c r="EJ758" s="66"/>
      <c r="EK758" s="66"/>
      <c r="EL758" s="66"/>
      <c r="EM758" s="66"/>
      <c r="EN758" s="66"/>
      <c r="EO758" s="66"/>
      <c r="EP758" s="66"/>
    </row>
    <row r="759">
      <c r="A759" s="66"/>
      <c r="B759" s="66"/>
      <c r="C759" s="66"/>
      <c r="D759" s="66"/>
      <c r="E759" s="66"/>
      <c r="F759" s="66"/>
      <c r="G759" s="159"/>
      <c r="H759" s="159"/>
      <c r="I759" s="66"/>
      <c r="J759" s="160"/>
      <c r="K759" s="161"/>
      <c r="L759" s="161"/>
      <c r="M759" s="162"/>
      <c r="N759" s="162"/>
      <c r="O759" s="161"/>
      <c r="P759" s="161"/>
      <c r="Q759" s="161"/>
      <c r="R759" s="161"/>
      <c r="S759" s="163"/>
      <c r="T759" s="163"/>
      <c r="U759" s="163"/>
      <c r="V759" s="163"/>
      <c r="W759" s="164"/>
      <c r="X759" s="163"/>
      <c r="Y759" s="163"/>
      <c r="Z759" s="163"/>
      <c r="AA759" s="163"/>
      <c r="AB759" s="66"/>
      <c r="AC759" s="66"/>
      <c r="AD759" s="66"/>
      <c r="AE759" s="66"/>
      <c r="AF759" s="66"/>
      <c r="AG759" s="66"/>
      <c r="AH759" s="66"/>
      <c r="AI759" s="66"/>
      <c r="AJ759" s="66"/>
      <c r="AK759" s="66"/>
      <c r="AL759" s="66"/>
      <c r="AM759" s="66"/>
      <c r="AN759" s="66"/>
      <c r="AO759" s="66"/>
      <c r="AP759" s="66"/>
      <c r="AQ759" s="66"/>
      <c r="AR759" s="66"/>
      <c r="AS759" s="66"/>
      <c r="AT759" s="66"/>
      <c r="AU759" s="66"/>
      <c r="AV759" s="66"/>
      <c r="AW759" s="66"/>
      <c r="AX759" s="66"/>
      <c r="AY759" s="66"/>
      <c r="AZ759" s="66"/>
      <c r="BA759" s="66"/>
      <c r="BB759" s="66"/>
      <c r="BC759" s="66"/>
      <c r="BD759" s="66"/>
      <c r="BE759" s="66"/>
      <c r="BF759" s="66"/>
      <c r="BG759" s="66"/>
      <c r="BH759" s="66"/>
      <c r="BI759" s="66"/>
      <c r="BJ759" s="66"/>
      <c r="BK759" s="66"/>
      <c r="BL759" s="66"/>
      <c r="BM759" s="66"/>
      <c r="BN759" s="66"/>
      <c r="BO759" s="66"/>
      <c r="BP759" s="66"/>
      <c r="BQ759" s="66"/>
      <c r="BR759" s="66"/>
      <c r="BS759" s="66"/>
      <c r="BT759" s="66"/>
      <c r="BU759" s="66"/>
      <c r="BV759" s="66"/>
      <c r="BW759" s="66"/>
      <c r="BX759" s="66"/>
      <c r="BY759" s="66"/>
      <c r="BZ759" s="66"/>
      <c r="CA759" s="66"/>
      <c r="CB759" s="66"/>
      <c r="CC759" s="66"/>
      <c r="CD759" s="66"/>
      <c r="CE759" s="66"/>
      <c r="CF759" s="66"/>
      <c r="CG759" s="66"/>
      <c r="CH759" s="66"/>
      <c r="CI759" s="66"/>
      <c r="CJ759" s="66"/>
      <c r="CK759" s="66"/>
      <c r="CL759" s="66"/>
      <c r="CM759" s="66"/>
      <c r="CN759" s="66"/>
      <c r="CO759" s="66"/>
      <c r="CP759" s="66"/>
      <c r="CQ759" s="66"/>
      <c r="CR759" s="66"/>
      <c r="CS759" s="66"/>
      <c r="CT759" s="66"/>
      <c r="CU759" s="66"/>
      <c r="CV759" s="66"/>
      <c r="CW759" s="66"/>
      <c r="CX759" s="66"/>
      <c r="CY759" s="66"/>
      <c r="CZ759" s="66"/>
      <c r="DA759" s="66"/>
      <c r="DB759" s="66"/>
      <c r="DC759" s="66"/>
      <c r="DD759" s="66"/>
      <c r="DE759" s="66"/>
      <c r="DF759" s="66"/>
      <c r="DG759" s="66"/>
      <c r="DH759" s="66"/>
      <c r="DI759" s="66"/>
      <c r="DJ759" s="66"/>
      <c r="DK759" s="66"/>
      <c r="DL759" s="66"/>
      <c r="DM759" s="66"/>
      <c r="DN759" s="66"/>
      <c r="DO759" s="66"/>
      <c r="DP759" s="66"/>
      <c r="DQ759" s="66"/>
      <c r="DR759" s="66"/>
      <c r="DS759" s="66"/>
      <c r="DT759" s="66"/>
      <c r="DU759" s="66"/>
      <c r="DV759" s="66"/>
      <c r="DW759" s="66"/>
      <c r="DX759" s="66"/>
      <c r="DY759" s="66"/>
      <c r="DZ759" s="66"/>
      <c r="EA759" s="66"/>
      <c r="EB759" s="66"/>
      <c r="EC759" s="66"/>
      <c r="ED759" s="66"/>
      <c r="EE759" s="66"/>
      <c r="EF759" s="66"/>
      <c r="EG759" s="66"/>
      <c r="EH759" s="66"/>
      <c r="EI759" s="66"/>
      <c r="EJ759" s="66"/>
      <c r="EK759" s="66"/>
      <c r="EL759" s="66"/>
      <c r="EM759" s="66"/>
      <c r="EN759" s="66"/>
      <c r="EO759" s="66"/>
      <c r="EP759" s="66"/>
    </row>
    <row r="760">
      <c r="A760" s="66"/>
      <c r="B760" s="66"/>
      <c r="C760" s="66"/>
      <c r="D760" s="66"/>
      <c r="E760" s="66"/>
      <c r="F760" s="66"/>
      <c r="G760" s="159"/>
      <c r="H760" s="159"/>
      <c r="I760" s="66"/>
      <c r="J760" s="160"/>
      <c r="K760" s="161"/>
      <c r="L760" s="161"/>
      <c r="M760" s="162"/>
      <c r="N760" s="162"/>
      <c r="O760" s="161"/>
      <c r="P760" s="161"/>
      <c r="Q760" s="161"/>
      <c r="R760" s="161"/>
      <c r="S760" s="163"/>
      <c r="T760" s="163"/>
      <c r="U760" s="163"/>
      <c r="V760" s="163"/>
      <c r="W760" s="164"/>
      <c r="X760" s="163"/>
      <c r="Y760" s="163"/>
      <c r="Z760" s="163"/>
      <c r="AA760" s="163"/>
      <c r="AB760" s="66"/>
      <c r="AC760" s="66"/>
      <c r="AD760" s="66"/>
      <c r="AE760" s="66"/>
      <c r="AF760" s="66"/>
      <c r="AG760" s="66"/>
      <c r="AH760" s="66"/>
      <c r="AI760" s="66"/>
      <c r="AJ760" s="66"/>
      <c r="AK760" s="66"/>
      <c r="AL760" s="66"/>
      <c r="AM760" s="66"/>
      <c r="AN760" s="66"/>
      <c r="AO760" s="66"/>
      <c r="AP760" s="66"/>
      <c r="AQ760" s="66"/>
      <c r="AR760" s="66"/>
      <c r="AS760" s="66"/>
      <c r="AT760" s="66"/>
      <c r="AU760" s="66"/>
      <c r="AV760" s="66"/>
      <c r="AW760" s="66"/>
      <c r="AX760" s="66"/>
      <c r="AY760" s="66"/>
      <c r="AZ760" s="66"/>
      <c r="BA760" s="66"/>
      <c r="BB760" s="66"/>
      <c r="BC760" s="66"/>
      <c r="BD760" s="66"/>
      <c r="BE760" s="66"/>
      <c r="BF760" s="66"/>
      <c r="BG760" s="66"/>
      <c r="BH760" s="66"/>
      <c r="BI760" s="66"/>
      <c r="BJ760" s="66"/>
      <c r="BK760" s="66"/>
      <c r="BL760" s="66"/>
      <c r="BM760" s="66"/>
      <c r="BN760" s="66"/>
      <c r="BO760" s="66"/>
      <c r="BP760" s="66"/>
      <c r="BQ760" s="66"/>
      <c r="BR760" s="66"/>
      <c r="BS760" s="66"/>
      <c r="BT760" s="66"/>
      <c r="BU760" s="66"/>
      <c r="BV760" s="66"/>
      <c r="BW760" s="66"/>
      <c r="BX760" s="66"/>
      <c r="BY760" s="66"/>
      <c r="BZ760" s="66"/>
      <c r="CA760" s="66"/>
      <c r="CB760" s="66"/>
      <c r="CC760" s="66"/>
      <c r="CD760" s="66"/>
      <c r="CE760" s="66"/>
      <c r="CF760" s="66"/>
      <c r="CG760" s="66"/>
      <c r="CH760" s="66"/>
      <c r="CI760" s="66"/>
      <c r="CJ760" s="66"/>
      <c r="CK760" s="66"/>
      <c r="CL760" s="66"/>
      <c r="CM760" s="66"/>
      <c r="CN760" s="66"/>
      <c r="CO760" s="66"/>
      <c r="CP760" s="66"/>
      <c r="CQ760" s="66"/>
      <c r="CR760" s="66"/>
      <c r="CS760" s="66"/>
      <c r="CT760" s="66"/>
      <c r="CU760" s="66"/>
      <c r="CV760" s="66"/>
      <c r="CW760" s="66"/>
      <c r="CX760" s="66"/>
      <c r="CY760" s="66"/>
      <c r="CZ760" s="66"/>
      <c r="DA760" s="66"/>
      <c r="DB760" s="66"/>
      <c r="DC760" s="66"/>
      <c r="DD760" s="66"/>
      <c r="DE760" s="66"/>
      <c r="DF760" s="66"/>
      <c r="DG760" s="66"/>
      <c r="DH760" s="66"/>
      <c r="DI760" s="66"/>
      <c r="DJ760" s="66"/>
      <c r="DK760" s="66"/>
      <c r="DL760" s="66"/>
      <c r="DM760" s="66"/>
      <c r="DN760" s="66"/>
      <c r="DO760" s="66"/>
      <c r="DP760" s="66"/>
      <c r="DQ760" s="66"/>
      <c r="DR760" s="66"/>
      <c r="DS760" s="66"/>
      <c r="DT760" s="66"/>
      <c r="DU760" s="66"/>
      <c r="DV760" s="66"/>
      <c r="DW760" s="66"/>
      <c r="DX760" s="66"/>
      <c r="DY760" s="66"/>
      <c r="DZ760" s="66"/>
      <c r="EA760" s="66"/>
      <c r="EB760" s="66"/>
      <c r="EC760" s="66"/>
      <c r="ED760" s="66"/>
      <c r="EE760" s="66"/>
      <c r="EF760" s="66"/>
      <c r="EG760" s="66"/>
      <c r="EH760" s="66"/>
      <c r="EI760" s="66"/>
      <c r="EJ760" s="66"/>
      <c r="EK760" s="66"/>
      <c r="EL760" s="66"/>
      <c r="EM760" s="66"/>
      <c r="EN760" s="66"/>
      <c r="EO760" s="66"/>
      <c r="EP760" s="66"/>
    </row>
    <row r="761">
      <c r="A761" s="66"/>
      <c r="B761" s="66"/>
      <c r="C761" s="66"/>
      <c r="D761" s="66"/>
      <c r="E761" s="66"/>
      <c r="F761" s="66"/>
      <c r="G761" s="159"/>
      <c r="H761" s="159"/>
      <c r="I761" s="66"/>
      <c r="J761" s="160"/>
      <c r="K761" s="161"/>
      <c r="L761" s="161"/>
      <c r="M761" s="162"/>
      <c r="N761" s="162"/>
      <c r="O761" s="161"/>
      <c r="P761" s="161"/>
      <c r="Q761" s="161"/>
      <c r="R761" s="161"/>
      <c r="S761" s="163"/>
      <c r="T761" s="163"/>
      <c r="U761" s="163"/>
      <c r="V761" s="163"/>
      <c r="W761" s="164"/>
      <c r="X761" s="163"/>
      <c r="Y761" s="163"/>
      <c r="Z761" s="163"/>
      <c r="AA761" s="163"/>
      <c r="AB761" s="66"/>
      <c r="AC761" s="66"/>
      <c r="AD761" s="66"/>
      <c r="AE761" s="66"/>
      <c r="AF761" s="66"/>
      <c r="AG761" s="66"/>
      <c r="AH761" s="66"/>
      <c r="AI761" s="66"/>
      <c r="AJ761" s="66"/>
      <c r="AK761" s="66"/>
      <c r="AL761" s="66"/>
      <c r="AM761" s="66"/>
      <c r="AN761" s="66"/>
      <c r="AO761" s="66"/>
      <c r="AP761" s="66"/>
      <c r="AQ761" s="66"/>
      <c r="AR761" s="66"/>
      <c r="AS761" s="66"/>
      <c r="AT761" s="66"/>
      <c r="AU761" s="66"/>
      <c r="AV761" s="66"/>
      <c r="AW761" s="66"/>
      <c r="AX761" s="66"/>
      <c r="AY761" s="66"/>
      <c r="AZ761" s="66"/>
      <c r="BA761" s="66"/>
      <c r="BB761" s="66"/>
      <c r="BC761" s="66"/>
      <c r="BD761" s="66"/>
      <c r="BE761" s="66"/>
      <c r="BF761" s="66"/>
      <c r="BG761" s="66"/>
      <c r="BH761" s="66"/>
      <c r="BI761" s="66"/>
      <c r="BJ761" s="66"/>
      <c r="BK761" s="66"/>
      <c r="BL761" s="66"/>
      <c r="BM761" s="66"/>
      <c r="BN761" s="66"/>
      <c r="BO761" s="66"/>
      <c r="BP761" s="66"/>
      <c r="BQ761" s="66"/>
      <c r="BR761" s="66"/>
      <c r="BS761" s="66"/>
      <c r="BT761" s="66"/>
      <c r="BU761" s="66"/>
      <c r="BV761" s="66"/>
      <c r="BW761" s="66"/>
      <c r="BX761" s="66"/>
      <c r="BY761" s="66"/>
      <c r="BZ761" s="66"/>
      <c r="CA761" s="66"/>
      <c r="CB761" s="66"/>
      <c r="CC761" s="66"/>
      <c r="CD761" s="66"/>
      <c r="CE761" s="66"/>
      <c r="CF761" s="66"/>
      <c r="CG761" s="66"/>
      <c r="CH761" s="66"/>
      <c r="CI761" s="66"/>
      <c r="CJ761" s="66"/>
      <c r="CK761" s="66"/>
      <c r="CL761" s="66"/>
      <c r="CM761" s="66"/>
      <c r="CN761" s="66"/>
      <c r="CO761" s="66"/>
      <c r="CP761" s="66"/>
      <c r="CQ761" s="66"/>
      <c r="CR761" s="66"/>
      <c r="CS761" s="66"/>
      <c r="CT761" s="66"/>
      <c r="CU761" s="66"/>
      <c r="CV761" s="66"/>
      <c r="CW761" s="66"/>
      <c r="CX761" s="66"/>
      <c r="CY761" s="66"/>
      <c r="CZ761" s="66"/>
      <c r="DA761" s="66"/>
      <c r="DB761" s="66"/>
      <c r="DC761" s="66"/>
      <c r="DD761" s="66"/>
      <c r="DE761" s="66"/>
      <c r="DF761" s="66"/>
      <c r="DG761" s="66"/>
      <c r="DH761" s="66"/>
      <c r="DI761" s="66"/>
      <c r="DJ761" s="66"/>
      <c r="DK761" s="66"/>
      <c r="DL761" s="66"/>
      <c r="DM761" s="66"/>
      <c r="DN761" s="66"/>
      <c r="DO761" s="66"/>
      <c r="DP761" s="66"/>
      <c r="DQ761" s="66"/>
      <c r="DR761" s="66"/>
      <c r="DS761" s="66"/>
      <c r="DT761" s="66"/>
      <c r="DU761" s="66"/>
      <c r="DV761" s="66"/>
      <c r="DW761" s="66"/>
      <c r="DX761" s="66"/>
      <c r="DY761" s="66"/>
      <c r="DZ761" s="66"/>
      <c r="EA761" s="66"/>
      <c r="EB761" s="66"/>
      <c r="EC761" s="66"/>
      <c r="ED761" s="66"/>
      <c r="EE761" s="66"/>
      <c r="EF761" s="66"/>
      <c r="EG761" s="66"/>
      <c r="EH761" s="66"/>
      <c r="EI761" s="66"/>
      <c r="EJ761" s="66"/>
      <c r="EK761" s="66"/>
      <c r="EL761" s="66"/>
      <c r="EM761" s="66"/>
      <c r="EN761" s="66"/>
      <c r="EO761" s="66"/>
      <c r="EP761" s="66"/>
    </row>
    <row r="762">
      <c r="A762" s="66"/>
      <c r="B762" s="66"/>
      <c r="C762" s="66"/>
      <c r="D762" s="66"/>
      <c r="E762" s="66"/>
      <c r="F762" s="66"/>
      <c r="G762" s="159"/>
      <c r="H762" s="159"/>
      <c r="I762" s="66"/>
      <c r="J762" s="160"/>
      <c r="K762" s="161"/>
      <c r="L762" s="161"/>
      <c r="M762" s="162"/>
      <c r="N762" s="162"/>
      <c r="O762" s="161"/>
      <c r="P762" s="161"/>
      <c r="Q762" s="161"/>
      <c r="R762" s="161"/>
      <c r="S762" s="163"/>
      <c r="T762" s="163"/>
      <c r="U762" s="163"/>
      <c r="V762" s="163"/>
      <c r="W762" s="164"/>
      <c r="X762" s="163"/>
      <c r="Y762" s="163"/>
      <c r="Z762" s="163"/>
      <c r="AA762" s="163"/>
      <c r="AB762" s="66"/>
      <c r="AC762" s="66"/>
      <c r="AD762" s="66"/>
      <c r="AE762" s="66"/>
      <c r="AF762" s="66"/>
      <c r="AG762" s="66"/>
      <c r="AH762" s="66"/>
      <c r="AI762" s="66"/>
      <c r="AJ762" s="66"/>
      <c r="AK762" s="66"/>
      <c r="AL762" s="66"/>
      <c r="AM762" s="66"/>
      <c r="AN762" s="66"/>
      <c r="AO762" s="66"/>
      <c r="AP762" s="66"/>
      <c r="AQ762" s="66"/>
      <c r="AR762" s="66"/>
      <c r="AS762" s="66"/>
      <c r="AT762" s="66"/>
      <c r="AU762" s="66"/>
      <c r="AV762" s="66"/>
      <c r="AW762" s="66"/>
      <c r="AX762" s="66"/>
      <c r="AY762" s="66"/>
      <c r="AZ762" s="66"/>
      <c r="BA762" s="66"/>
      <c r="BB762" s="66"/>
      <c r="BC762" s="66"/>
      <c r="BD762" s="66"/>
      <c r="BE762" s="66"/>
      <c r="BF762" s="66"/>
      <c r="BG762" s="66"/>
      <c r="BH762" s="66"/>
      <c r="BI762" s="66"/>
      <c r="BJ762" s="66"/>
      <c r="BK762" s="66"/>
      <c r="BL762" s="66"/>
      <c r="BM762" s="66"/>
      <c r="BN762" s="66"/>
      <c r="BO762" s="66"/>
      <c r="BP762" s="66"/>
      <c r="BQ762" s="66"/>
      <c r="BR762" s="66"/>
      <c r="BS762" s="66"/>
      <c r="BT762" s="66"/>
      <c r="BU762" s="66"/>
      <c r="BV762" s="66"/>
      <c r="BW762" s="66"/>
      <c r="BX762" s="66"/>
      <c r="BY762" s="66"/>
      <c r="BZ762" s="66"/>
      <c r="CA762" s="66"/>
      <c r="CB762" s="66"/>
      <c r="CC762" s="66"/>
      <c r="CD762" s="66"/>
      <c r="CE762" s="66"/>
      <c r="CF762" s="66"/>
      <c r="CG762" s="66"/>
      <c r="CH762" s="66"/>
      <c r="CI762" s="66"/>
      <c r="CJ762" s="66"/>
      <c r="CK762" s="66"/>
      <c r="CL762" s="66"/>
      <c r="CM762" s="66"/>
      <c r="CN762" s="66"/>
      <c r="CO762" s="66"/>
      <c r="CP762" s="66"/>
      <c r="CQ762" s="66"/>
      <c r="CR762" s="66"/>
      <c r="CS762" s="66"/>
      <c r="CT762" s="66"/>
      <c r="CU762" s="66"/>
      <c r="CV762" s="66"/>
      <c r="CW762" s="66"/>
      <c r="CX762" s="66"/>
      <c r="CY762" s="66"/>
      <c r="CZ762" s="66"/>
      <c r="DA762" s="66"/>
      <c r="DB762" s="66"/>
      <c r="DC762" s="66"/>
      <c r="DD762" s="66"/>
      <c r="DE762" s="66"/>
      <c r="DF762" s="66"/>
      <c r="DG762" s="66"/>
      <c r="DH762" s="66"/>
      <c r="DI762" s="66"/>
      <c r="DJ762" s="66"/>
      <c r="DK762" s="66"/>
      <c r="DL762" s="66"/>
      <c r="DM762" s="66"/>
      <c r="DN762" s="66"/>
      <c r="DO762" s="66"/>
      <c r="DP762" s="66"/>
      <c r="DQ762" s="66"/>
      <c r="DR762" s="66"/>
      <c r="DS762" s="66"/>
      <c r="DT762" s="66"/>
      <c r="DU762" s="66"/>
      <c r="DV762" s="66"/>
      <c r="DW762" s="66"/>
      <c r="DX762" s="66"/>
      <c r="DY762" s="66"/>
      <c r="DZ762" s="66"/>
      <c r="EA762" s="66"/>
      <c r="EB762" s="66"/>
      <c r="EC762" s="66"/>
      <c r="ED762" s="66"/>
      <c r="EE762" s="66"/>
      <c r="EF762" s="66"/>
      <c r="EG762" s="66"/>
      <c r="EH762" s="66"/>
      <c r="EI762" s="66"/>
      <c r="EJ762" s="66"/>
      <c r="EK762" s="66"/>
      <c r="EL762" s="66"/>
      <c r="EM762" s="66"/>
      <c r="EN762" s="66"/>
      <c r="EO762" s="66"/>
      <c r="EP762" s="66"/>
    </row>
    <row r="763">
      <c r="A763" s="66"/>
      <c r="B763" s="66"/>
      <c r="C763" s="66"/>
      <c r="D763" s="66"/>
      <c r="E763" s="66"/>
      <c r="F763" s="66"/>
      <c r="G763" s="159"/>
      <c r="H763" s="159"/>
      <c r="I763" s="66"/>
      <c r="J763" s="160"/>
      <c r="K763" s="161"/>
      <c r="L763" s="161"/>
      <c r="M763" s="162"/>
      <c r="N763" s="162"/>
      <c r="O763" s="161"/>
      <c r="P763" s="161"/>
      <c r="Q763" s="161"/>
      <c r="R763" s="161"/>
      <c r="S763" s="163"/>
      <c r="T763" s="163"/>
      <c r="U763" s="163"/>
      <c r="V763" s="163"/>
      <c r="W763" s="164"/>
      <c r="X763" s="163"/>
      <c r="Y763" s="163"/>
      <c r="Z763" s="163"/>
      <c r="AA763" s="163"/>
      <c r="AB763" s="66"/>
      <c r="AC763" s="66"/>
      <c r="AD763" s="66"/>
      <c r="AE763" s="66"/>
      <c r="AF763" s="66"/>
      <c r="AG763" s="66"/>
      <c r="AH763" s="66"/>
      <c r="AI763" s="66"/>
      <c r="AJ763" s="66"/>
      <c r="AK763" s="66"/>
      <c r="AL763" s="66"/>
      <c r="AM763" s="66"/>
      <c r="AN763" s="66"/>
      <c r="AO763" s="66"/>
      <c r="AP763" s="66"/>
      <c r="AQ763" s="66"/>
      <c r="AR763" s="66"/>
      <c r="AS763" s="66"/>
      <c r="AT763" s="66"/>
      <c r="AU763" s="66"/>
      <c r="AV763" s="66"/>
      <c r="AW763" s="66"/>
      <c r="AX763" s="66"/>
      <c r="AY763" s="66"/>
      <c r="AZ763" s="66"/>
      <c r="BA763" s="66"/>
      <c r="BB763" s="66"/>
      <c r="BC763" s="66"/>
      <c r="BD763" s="66"/>
      <c r="BE763" s="66"/>
      <c r="BF763" s="66"/>
      <c r="BG763" s="66"/>
      <c r="BH763" s="66"/>
      <c r="BI763" s="66"/>
      <c r="BJ763" s="66"/>
      <c r="BK763" s="66"/>
      <c r="BL763" s="66"/>
      <c r="BM763" s="66"/>
      <c r="BN763" s="66"/>
      <c r="BO763" s="66"/>
      <c r="BP763" s="66"/>
      <c r="BQ763" s="66"/>
      <c r="BR763" s="66"/>
      <c r="BS763" s="66"/>
      <c r="BT763" s="66"/>
      <c r="BU763" s="66"/>
      <c r="BV763" s="66"/>
      <c r="BW763" s="66"/>
      <c r="BX763" s="66"/>
      <c r="BY763" s="66"/>
      <c r="BZ763" s="66"/>
      <c r="CA763" s="66"/>
      <c r="CB763" s="66"/>
      <c r="CC763" s="66"/>
      <c r="CD763" s="66"/>
      <c r="CE763" s="66"/>
      <c r="CF763" s="66"/>
      <c r="CG763" s="66"/>
      <c r="CH763" s="66"/>
      <c r="CI763" s="66"/>
      <c r="CJ763" s="66"/>
      <c r="CK763" s="66"/>
      <c r="CL763" s="66"/>
      <c r="CM763" s="66"/>
      <c r="CN763" s="66"/>
      <c r="CO763" s="66"/>
      <c r="CP763" s="66"/>
      <c r="CQ763" s="66"/>
      <c r="CR763" s="66"/>
      <c r="CS763" s="66"/>
      <c r="CT763" s="66"/>
      <c r="CU763" s="66"/>
      <c r="CV763" s="66"/>
      <c r="CW763" s="66"/>
      <c r="CX763" s="66"/>
      <c r="CY763" s="66"/>
      <c r="CZ763" s="66"/>
      <c r="DA763" s="66"/>
      <c r="DB763" s="66"/>
      <c r="DC763" s="66"/>
      <c r="DD763" s="66"/>
      <c r="DE763" s="66"/>
      <c r="DF763" s="66"/>
      <c r="DG763" s="66"/>
      <c r="DH763" s="66"/>
      <c r="DI763" s="66"/>
      <c r="DJ763" s="66"/>
      <c r="DK763" s="66"/>
      <c r="DL763" s="66"/>
      <c r="DM763" s="66"/>
      <c r="DN763" s="66"/>
      <c r="DO763" s="66"/>
      <c r="DP763" s="66"/>
      <c r="DQ763" s="66"/>
      <c r="DR763" s="66"/>
      <c r="DS763" s="66"/>
      <c r="DT763" s="66"/>
      <c r="DU763" s="66"/>
      <c r="DV763" s="66"/>
      <c r="DW763" s="66"/>
      <c r="DX763" s="66"/>
      <c r="DY763" s="66"/>
      <c r="DZ763" s="66"/>
      <c r="EA763" s="66"/>
      <c r="EB763" s="66"/>
      <c r="EC763" s="66"/>
      <c r="ED763" s="66"/>
      <c r="EE763" s="66"/>
      <c r="EF763" s="66"/>
      <c r="EG763" s="66"/>
      <c r="EH763" s="66"/>
      <c r="EI763" s="66"/>
      <c r="EJ763" s="66"/>
      <c r="EK763" s="66"/>
      <c r="EL763" s="66"/>
      <c r="EM763" s="66"/>
      <c r="EN763" s="66"/>
      <c r="EO763" s="66"/>
      <c r="EP763" s="66"/>
    </row>
    <row r="764">
      <c r="A764" s="66"/>
      <c r="B764" s="66"/>
      <c r="C764" s="66"/>
      <c r="D764" s="66"/>
      <c r="E764" s="66"/>
      <c r="F764" s="66"/>
      <c r="G764" s="159"/>
      <c r="H764" s="159"/>
      <c r="I764" s="66"/>
      <c r="J764" s="160"/>
      <c r="K764" s="161"/>
      <c r="L764" s="161"/>
      <c r="M764" s="162"/>
      <c r="N764" s="162"/>
      <c r="O764" s="161"/>
      <c r="P764" s="161"/>
      <c r="Q764" s="161"/>
      <c r="R764" s="161"/>
      <c r="S764" s="163"/>
      <c r="T764" s="163"/>
      <c r="U764" s="163"/>
      <c r="V764" s="163"/>
      <c r="W764" s="164"/>
      <c r="X764" s="163"/>
      <c r="Y764" s="163"/>
      <c r="Z764" s="163"/>
      <c r="AA764" s="163"/>
      <c r="AB764" s="66"/>
      <c r="AC764" s="66"/>
      <c r="AD764" s="66"/>
      <c r="AE764" s="66"/>
      <c r="AF764" s="66"/>
      <c r="AG764" s="66"/>
      <c r="AH764" s="66"/>
      <c r="AI764" s="66"/>
      <c r="AJ764" s="66"/>
      <c r="AK764" s="66"/>
      <c r="AL764" s="66"/>
      <c r="AM764" s="66"/>
      <c r="AN764" s="66"/>
      <c r="AO764" s="66"/>
      <c r="AP764" s="66"/>
      <c r="AQ764" s="66"/>
      <c r="AR764" s="66"/>
      <c r="AS764" s="66"/>
      <c r="AT764" s="66"/>
      <c r="AU764" s="66"/>
      <c r="AV764" s="66"/>
      <c r="AW764" s="66"/>
      <c r="AX764" s="66"/>
      <c r="AY764" s="66"/>
      <c r="AZ764" s="66"/>
      <c r="BA764" s="66"/>
      <c r="BB764" s="66"/>
      <c r="BC764" s="66"/>
      <c r="BD764" s="66"/>
      <c r="BE764" s="66"/>
      <c r="BF764" s="66"/>
      <c r="BG764" s="66"/>
      <c r="BH764" s="66"/>
      <c r="BI764" s="66"/>
      <c r="BJ764" s="66"/>
      <c r="BK764" s="66"/>
      <c r="BL764" s="66"/>
      <c r="BM764" s="66"/>
      <c r="BN764" s="66"/>
      <c r="BO764" s="66"/>
      <c r="BP764" s="66"/>
      <c r="BQ764" s="66"/>
      <c r="BR764" s="66"/>
      <c r="BS764" s="66"/>
      <c r="BT764" s="66"/>
      <c r="BU764" s="66"/>
      <c r="BV764" s="66"/>
      <c r="BW764" s="66"/>
      <c r="BX764" s="66"/>
      <c r="BY764" s="66"/>
      <c r="BZ764" s="66"/>
      <c r="CA764" s="66"/>
      <c r="CB764" s="66"/>
      <c r="CC764" s="66"/>
      <c r="CD764" s="66"/>
      <c r="CE764" s="66"/>
      <c r="CF764" s="66"/>
      <c r="CG764" s="66"/>
      <c r="CH764" s="66"/>
      <c r="CI764" s="66"/>
      <c r="CJ764" s="66"/>
      <c r="CK764" s="66"/>
      <c r="CL764" s="66"/>
      <c r="CM764" s="66"/>
      <c r="CN764" s="66"/>
      <c r="CO764" s="66"/>
      <c r="CP764" s="66"/>
      <c r="CQ764" s="66"/>
      <c r="CR764" s="66"/>
      <c r="CS764" s="66"/>
      <c r="CT764" s="66"/>
      <c r="CU764" s="66"/>
      <c r="CV764" s="66"/>
      <c r="CW764" s="66"/>
      <c r="CX764" s="66"/>
      <c r="CY764" s="66"/>
      <c r="CZ764" s="66"/>
      <c r="DA764" s="66"/>
      <c r="DB764" s="66"/>
      <c r="DC764" s="66"/>
      <c r="DD764" s="66"/>
      <c r="DE764" s="66"/>
      <c r="DF764" s="66"/>
      <c r="DG764" s="66"/>
      <c r="DH764" s="66"/>
      <c r="DI764" s="66"/>
      <c r="DJ764" s="66"/>
      <c r="DK764" s="66"/>
      <c r="DL764" s="66"/>
      <c r="DM764" s="66"/>
      <c r="DN764" s="66"/>
      <c r="DO764" s="66"/>
      <c r="DP764" s="66"/>
      <c r="DQ764" s="66"/>
      <c r="DR764" s="66"/>
      <c r="DS764" s="66"/>
      <c r="DT764" s="66"/>
      <c r="DU764" s="66"/>
      <c r="DV764" s="66"/>
      <c r="DW764" s="66"/>
      <c r="DX764" s="66"/>
      <c r="DY764" s="66"/>
      <c r="DZ764" s="66"/>
      <c r="EA764" s="66"/>
      <c r="EB764" s="66"/>
      <c r="EC764" s="66"/>
      <c r="ED764" s="66"/>
      <c r="EE764" s="66"/>
      <c r="EF764" s="66"/>
      <c r="EG764" s="66"/>
      <c r="EH764" s="66"/>
      <c r="EI764" s="66"/>
      <c r="EJ764" s="66"/>
      <c r="EK764" s="66"/>
      <c r="EL764" s="66"/>
      <c r="EM764" s="66"/>
      <c r="EN764" s="66"/>
      <c r="EO764" s="66"/>
      <c r="EP764" s="66"/>
    </row>
    <row r="765">
      <c r="A765" s="66"/>
      <c r="B765" s="66"/>
      <c r="C765" s="66"/>
      <c r="D765" s="66"/>
      <c r="E765" s="66"/>
      <c r="F765" s="66"/>
      <c r="G765" s="159"/>
      <c r="H765" s="159"/>
      <c r="I765" s="66"/>
      <c r="J765" s="160"/>
      <c r="K765" s="161"/>
      <c r="L765" s="161"/>
      <c r="M765" s="162"/>
      <c r="N765" s="162"/>
      <c r="O765" s="161"/>
      <c r="P765" s="161"/>
      <c r="Q765" s="161"/>
      <c r="R765" s="161"/>
      <c r="S765" s="163"/>
      <c r="T765" s="163"/>
      <c r="U765" s="163"/>
      <c r="V765" s="163"/>
      <c r="W765" s="164"/>
      <c r="X765" s="163"/>
      <c r="Y765" s="163"/>
      <c r="Z765" s="163"/>
      <c r="AA765" s="163"/>
      <c r="AB765" s="66"/>
      <c r="AC765" s="66"/>
      <c r="AD765" s="66"/>
      <c r="AE765" s="66"/>
      <c r="AF765" s="66"/>
      <c r="AG765" s="66"/>
      <c r="AH765" s="66"/>
      <c r="AI765" s="66"/>
      <c r="AJ765" s="66"/>
      <c r="AK765" s="66"/>
      <c r="AL765" s="66"/>
      <c r="AM765" s="66"/>
      <c r="AN765" s="66"/>
      <c r="AO765" s="66"/>
      <c r="AP765" s="66"/>
      <c r="AQ765" s="66"/>
      <c r="AR765" s="66"/>
      <c r="AS765" s="66"/>
      <c r="AT765" s="66"/>
      <c r="AU765" s="66"/>
      <c r="AV765" s="66"/>
      <c r="AW765" s="66"/>
      <c r="AX765" s="66"/>
      <c r="AY765" s="66"/>
      <c r="AZ765" s="66"/>
      <c r="BA765" s="66"/>
      <c r="BB765" s="66"/>
      <c r="BC765" s="66"/>
      <c r="BD765" s="66"/>
      <c r="BE765" s="66"/>
      <c r="BF765" s="66"/>
      <c r="BG765" s="66"/>
      <c r="BH765" s="66"/>
      <c r="BI765" s="66"/>
      <c r="BJ765" s="66"/>
      <c r="BK765" s="66"/>
      <c r="BL765" s="66"/>
      <c r="BM765" s="66"/>
      <c r="BN765" s="66"/>
      <c r="BO765" s="66"/>
      <c r="BP765" s="66"/>
      <c r="BQ765" s="66"/>
      <c r="BR765" s="66"/>
      <c r="BS765" s="66"/>
      <c r="BT765" s="66"/>
      <c r="BU765" s="66"/>
      <c r="BV765" s="66"/>
      <c r="BW765" s="66"/>
      <c r="BX765" s="66"/>
      <c r="BY765" s="66"/>
      <c r="BZ765" s="66"/>
      <c r="CA765" s="66"/>
      <c r="CB765" s="66"/>
      <c r="CC765" s="66"/>
      <c r="CD765" s="66"/>
      <c r="CE765" s="66"/>
      <c r="CF765" s="66"/>
      <c r="CG765" s="66"/>
      <c r="CH765" s="66"/>
      <c r="CI765" s="66"/>
      <c r="CJ765" s="66"/>
      <c r="CK765" s="66"/>
      <c r="CL765" s="66"/>
      <c r="CM765" s="66"/>
      <c r="CN765" s="66"/>
      <c r="CO765" s="66"/>
      <c r="CP765" s="66"/>
      <c r="CQ765" s="66"/>
      <c r="CR765" s="66"/>
      <c r="CS765" s="66"/>
      <c r="CT765" s="66"/>
      <c r="CU765" s="66"/>
      <c r="CV765" s="66"/>
      <c r="CW765" s="66"/>
      <c r="CX765" s="66"/>
      <c r="CY765" s="66"/>
      <c r="CZ765" s="66"/>
      <c r="DA765" s="66"/>
      <c r="DB765" s="66"/>
      <c r="DC765" s="66"/>
      <c r="DD765" s="66"/>
      <c r="DE765" s="66"/>
      <c r="DF765" s="66"/>
      <c r="DG765" s="66"/>
      <c r="DH765" s="66"/>
      <c r="DI765" s="66"/>
      <c r="DJ765" s="66"/>
      <c r="DK765" s="66"/>
      <c r="DL765" s="66"/>
      <c r="DM765" s="66"/>
      <c r="DN765" s="66"/>
      <c r="DO765" s="66"/>
      <c r="DP765" s="66"/>
      <c r="DQ765" s="66"/>
      <c r="DR765" s="66"/>
      <c r="DS765" s="66"/>
      <c r="DT765" s="66"/>
      <c r="DU765" s="66"/>
      <c r="DV765" s="66"/>
      <c r="DW765" s="66"/>
      <c r="DX765" s="66"/>
      <c r="DY765" s="66"/>
      <c r="DZ765" s="66"/>
      <c r="EA765" s="66"/>
      <c r="EB765" s="66"/>
      <c r="EC765" s="66"/>
      <c r="ED765" s="66"/>
      <c r="EE765" s="66"/>
      <c r="EF765" s="66"/>
      <c r="EG765" s="66"/>
      <c r="EH765" s="66"/>
      <c r="EI765" s="66"/>
      <c r="EJ765" s="66"/>
      <c r="EK765" s="66"/>
      <c r="EL765" s="66"/>
      <c r="EM765" s="66"/>
      <c r="EN765" s="66"/>
      <c r="EO765" s="66"/>
      <c r="EP765" s="66"/>
    </row>
    <row r="766">
      <c r="A766" s="66"/>
      <c r="B766" s="66"/>
      <c r="C766" s="66"/>
      <c r="D766" s="66"/>
      <c r="E766" s="66"/>
      <c r="F766" s="66"/>
      <c r="G766" s="159"/>
      <c r="H766" s="159"/>
      <c r="I766" s="66"/>
      <c r="J766" s="160"/>
      <c r="K766" s="161"/>
      <c r="L766" s="161"/>
      <c r="M766" s="162"/>
      <c r="N766" s="162"/>
      <c r="O766" s="161"/>
      <c r="P766" s="161"/>
      <c r="Q766" s="161"/>
      <c r="R766" s="161"/>
      <c r="S766" s="163"/>
      <c r="T766" s="163"/>
      <c r="U766" s="163"/>
      <c r="V766" s="163"/>
      <c r="W766" s="164"/>
      <c r="X766" s="163"/>
      <c r="Y766" s="163"/>
      <c r="Z766" s="163"/>
      <c r="AA766" s="163"/>
      <c r="AB766" s="66"/>
      <c r="AC766" s="66"/>
      <c r="AD766" s="66"/>
      <c r="AE766" s="66"/>
      <c r="AF766" s="66"/>
      <c r="AG766" s="66"/>
      <c r="AH766" s="66"/>
      <c r="AI766" s="66"/>
      <c r="AJ766" s="66"/>
      <c r="AK766" s="66"/>
      <c r="AL766" s="66"/>
      <c r="AM766" s="66"/>
      <c r="AN766" s="66"/>
      <c r="AO766" s="66"/>
      <c r="AP766" s="66"/>
      <c r="AQ766" s="66"/>
      <c r="AR766" s="66"/>
      <c r="AS766" s="66"/>
      <c r="AT766" s="66"/>
      <c r="AU766" s="66"/>
      <c r="AV766" s="66"/>
      <c r="AW766" s="66"/>
      <c r="AX766" s="66"/>
      <c r="AY766" s="66"/>
      <c r="AZ766" s="66"/>
      <c r="BA766" s="66"/>
      <c r="BB766" s="66"/>
      <c r="BC766" s="66"/>
      <c r="BD766" s="66"/>
      <c r="BE766" s="66"/>
      <c r="BF766" s="66"/>
      <c r="BG766" s="66"/>
      <c r="BH766" s="66"/>
      <c r="BI766" s="66"/>
      <c r="BJ766" s="66"/>
      <c r="BK766" s="66"/>
      <c r="BL766" s="66"/>
      <c r="BM766" s="66"/>
      <c r="BN766" s="66"/>
      <c r="BO766" s="66"/>
      <c r="BP766" s="66"/>
      <c r="BQ766" s="66"/>
      <c r="BR766" s="66"/>
      <c r="BS766" s="66"/>
      <c r="BT766" s="66"/>
      <c r="BU766" s="66"/>
      <c r="BV766" s="66"/>
      <c r="BW766" s="66"/>
      <c r="BX766" s="66"/>
      <c r="BY766" s="66"/>
      <c r="BZ766" s="66"/>
      <c r="CA766" s="66"/>
      <c r="CB766" s="66"/>
      <c r="CC766" s="66"/>
      <c r="CD766" s="66"/>
      <c r="CE766" s="66"/>
      <c r="CF766" s="66"/>
      <c r="CG766" s="66"/>
      <c r="CH766" s="66"/>
      <c r="CI766" s="66"/>
      <c r="CJ766" s="66"/>
      <c r="CK766" s="66"/>
      <c r="CL766" s="66"/>
      <c r="CM766" s="66"/>
      <c r="CN766" s="66"/>
      <c r="CO766" s="66"/>
      <c r="CP766" s="66"/>
      <c r="CQ766" s="66"/>
      <c r="CR766" s="66"/>
      <c r="CS766" s="66"/>
      <c r="CT766" s="66"/>
      <c r="CU766" s="66"/>
      <c r="CV766" s="66"/>
      <c r="CW766" s="66"/>
      <c r="CX766" s="66"/>
      <c r="CY766" s="66"/>
      <c r="CZ766" s="66"/>
      <c r="DA766" s="66"/>
      <c r="DB766" s="66"/>
      <c r="DC766" s="66"/>
      <c r="DD766" s="66"/>
      <c r="DE766" s="66"/>
      <c r="DF766" s="66"/>
      <c r="DG766" s="66"/>
      <c r="DH766" s="66"/>
      <c r="DI766" s="66"/>
      <c r="DJ766" s="66"/>
      <c r="DK766" s="66"/>
      <c r="DL766" s="66"/>
      <c r="DM766" s="66"/>
      <c r="DN766" s="66"/>
      <c r="DO766" s="66"/>
      <c r="DP766" s="66"/>
      <c r="DQ766" s="66"/>
      <c r="DR766" s="66"/>
      <c r="DS766" s="66"/>
      <c r="DT766" s="66"/>
      <c r="DU766" s="66"/>
      <c r="DV766" s="66"/>
      <c r="DW766" s="66"/>
      <c r="DX766" s="66"/>
      <c r="DY766" s="66"/>
      <c r="DZ766" s="66"/>
      <c r="EA766" s="66"/>
      <c r="EB766" s="66"/>
      <c r="EC766" s="66"/>
      <c r="ED766" s="66"/>
      <c r="EE766" s="66"/>
      <c r="EF766" s="66"/>
      <c r="EG766" s="66"/>
      <c r="EH766" s="66"/>
      <c r="EI766" s="66"/>
      <c r="EJ766" s="66"/>
      <c r="EK766" s="66"/>
      <c r="EL766" s="66"/>
      <c r="EM766" s="66"/>
      <c r="EN766" s="66"/>
      <c r="EO766" s="66"/>
      <c r="EP766" s="66"/>
    </row>
    <row r="767">
      <c r="A767" s="66"/>
      <c r="B767" s="66"/>
      <c r="C767" s="66"/>
      <c r="D767" s="66"/>
      <c r="E767" s="66"/>
      <c r="F767" s="66"/>
      <c r="G767" s="159"/>
      <c r="H767" s="159"/>
      <c r="I767" s="66"/>
      <c r="J767" s="160"/>
      <c r="K767" s="161"/>
      <c r="L767" s="161"/>
      <c r="M767" s="162"/>
      <c r="N767" s="162"/>
      <c r="O767" s="161"/>
      <c r="P767" s="161"/>
      <c r="Q767" s="161"/>
      <c r="R767" s="161"/>
      <c r="S767" s="163"/>
      <c r="T767" s="163"/>
      <c r="U767" s="163"/>
      <c r="V767" s="163"/>
      <c r="W767" s="164"/>
      <c r="X767" s="163"/>
      <c r="Y767" s="163"/>
      <c r="Z767" s="163"/>
      <c r="AA767" s="163"/>
      <c r="AB767" s="66"/>
      <c r="AC767" s="66"/>
      <c r="AD767" s="66"/>
      <c r="AE767" s="66"/>
      <c r="AF767" s="66"/>
      <c r="AG767" s="66"/>
      <c r="AH767" s="66"/>
      <c r="AI767" s="66"/>
      <c r="AJ767" s="66"/>
      <c r="AK767" s="66"/>
      <c r="AL767" s="66"/>
      <c r="AM767" s="66"/>
      <c r="AN767" s="66"/>
      <c r="AO767" s="66"/>
      <c r="AP767" s="66"/>
      <c r="AQ767" s="66"/>
      <c r="AR767" s="66"/>
      <c r="AS767" s="66"/>
      <c r="AT767" s="66"/>
      <c r="AU767" s="66"/>
      <c r="AV767" s="66"/>
      <c r="AW767" s="66"/>
      <c r="AX767" s="66"/>
      <c r="AY767" s="66"/>
      <c r="AZ767" s="66"/>
      <c r="BA767" s="66"/>
      <c r="BB767" s="66"/>
      <c r="BC767" s="66"/>
      <c r="BD767" s="66"/>
      <c r="BE767" s="66"/>
      <c r="BF767" s="66"/>
      <c r="BG767" s="66"/>
      <c r="BH767" s="66"/>
      <c r="BI767" s="66"/>
      <c r="BJ767" s="66"/>
      <c r="BK767" s="66"/>
      <c r="BL767" s="66"/>
      <c r="BM767" s="66"/>
      <c r="BN767" s="66"/>
      <c r="BO767" s="66"/>
      <c r="BP767" s="66"/>
      <c r="BQ767" s="66"/>
      <c r="BR767" s="66"/>
      <c r="BS767" s="66"/>
      <c r="BT767" s="66"/>
      <c r="BU767" s="66"/>
      <c r="BV767" s="66"/>
      <c r="BW767" s="66"/>
      <c r="BX767" s="66"/>
      <c r="BY767" s="66"/>
      <c r="BZ767" s="66"/>
      <c r="CA767" s="66"/>
      <c r="CB767" s="66"/>
      <c r="CC767" s="66"/>
      <c r="CD767" s="66"/>
      <c r="CE767" s="66"/>
      <c r="CF767" s="66"/>
      <c r="CG767" s="66"/>
      <c r="CH767" s="66"/>
      <c r="CI767" s="66"/>
      <c r="CJ767" s="66"/>
      <c r="CK767" s="66"/>
      <c r="CL767" s="66"/>
      <c r="CM767" s="66"/>
      <c r="CN767" s="66"/>
      <c r="CO767" s="66"/>
      <c r="CP767" s="66"/>
      <c r="CQ767" s="66"/>
      <c r="CR767" s="66"/>
      <c r="CS767" s="66"/>
      <c r="CT767" s="66"/>
      <c r="CU767" s="66"/>
      <c r="CV767" s="66"/>
      <c r="CW767" s="66"/>
      <c r="CX767" s="66"/>
      <c r="CY767" s="66"/>
      <c r="CZ767" s="66"/>
      <c r="DA767" s="66"/>
      <c r="DB767" s="66"/>
      <c r="DC767" s="66"/>
      <c r="DD767" s="66"/>
      <c r="DE767" s="66"/>
      <c r="DF767" s="66"/>
      <c r="DG767" s="66"/>
      <c r="DH767" s="66"/>
      <c r="DI767" s="66"/>
      <c r="DJ767" s="66"/>
      <c r="DK767" s="66"/>
      <c r="DL767" s="66"/>
      <c r="DM767" s="66"/>
      <c r="DN767" s="66"/>
      <c r="DO767" s="66"/>
      <c r="DP767" s="66"/>
      <c r="DQ767" s="66"/>
      <c r="DR767" s="66"/>
      <c r="DS767" s="66"/>
      <c r="DT767" s="66"/>
      <c r="DU767" s="66"/>
      <c r="DV767" s="66"/>
      <c r="DW767" s="66"/>
      <c r="DX767" s="66"/>
      <c r="DY767" s="66"/>
      <c r="DZ767" s="66"/>
      <c r="EA767" s="66"/>
      <c r="EB767" s="66"/>
      <c r="EC767" s="66"/>
      <c r="ED767" s="66"/>
      <c r="EE767" s="66"/>
      <c r="EF767" s="66"/>
      <c r="EG767" s="66"/>
      <c r="EH767" s="66"/>
      <c r="EI767" s="66"/>
      <c r="EJ767" s="66"/>
      <c r="EK767" s="66"/>
      <c r="EL767" s="66"/>
      <c r="EM767" s="66"/>
      <c r="EN767" s="66"/>
      <c r="EO767" s="66"/>
      <c r="EP767" s="66"/>
    </row>
    <row r="768">
      <c r="A768" s="66"/>
      <c r="B768" s="66"/>
      <c r="C768" s="66"/>
      <c r="D768" s="66"/>
      <c r="E768" s="66"/>
      <c r="F768" s="66"/>
      <c r="G768" s="159"/>
      <c r="H768" s="159"/>
      <c r="I768" s="66"/>
      <c r="J768" s="160"/>
      <c r="K768" s="161"/>
      <c r="L768" s="161"/>
      <c r="M768" s="162"/>
      <c r="N768" s="162"/>
      <c r="O768" s="161"/>
      <c r="P768" s="161"/>
      <c r="Q768" s="161"/>
      <c r="R768" s="161"/>
      <c r="S768" s="163"/>
      <c r="T768" s="163"/>
      <c r="U768" s="163"/>
      <c r="V768" s="163"/>
      <c r="W768" s="164"/>
      <c r="X768" s="163"/>
      <c r="Y768" s="163"/>
      <c r="Z768" s="163"/>
      <c r="AA768" s="163"/>
      <c r="AB768" s="66"/>
      <c r="AC768" s="66"/>
      <c r="AD768" s="66"/>
      <c r="AE768" s="66"/>
      <c r="AF768" s="66"/>
      <c r="AG768" s="66"/>
      <c r="AH768" s="66"/>
      <c r="AI768" s="66"/>
      <c r="AJ768" s="66"/>
      <c r="AK768" s="66"/>
      <c r="AL768" s="66"/>
      <c r="AM768" s="66"/>
      <c r="AN768" s="66"/>
      <c r="AO768" s="66"/>
      <c r="AP768" s="66"/>
      <c r="AQ768" s="66"/>
      <c r="AR768" s="66"/>
      <c r="AS768" s="66"/>
      <c r="AT768" s="66"/>
      <c r="AU768" s="66"/>
      <c r="AV768" s="66"/>
      <c r="AW768" s="66"/>
      <c r="AX768" s="66"/>
      <c r="AY768" s="66"/>
      <c r="AZ768" s="66"/>
      <c r="BA768" s="66"/>
      <c r="BB768" s="66"/>
      <c r="BC768" s="66"/>
      <c r="BD768" s="66"/>
      <c r="BE768" s="66"/>
      <c r="BF768" s="66"/>
      <c r="BG768" s="66"/>
      <c r="BH768" s="66"/>
      <c r="BI768" s="66"/>
      <c r="BJ768" s="66"/>
      <c r="BK768" s="66"/>
      <c r="BL768" s="66"/>
      <c r="BM768" s="66"/>
      <c r="BN768" s="66"/>
      <c r="BO768" s="66"/>
      <c r="BP768" s="66"/>
      <c r="BQ768" s="66"/>
      <c r="BR768" s="66"/>
      <c r="BS768" s="66"/>
      <c r="BT768" s="66"/>
      <c r="BU768" s="66"/>
      <c r="BV768" s="66"/>
      <c r="BW768" s="66"/>
      <c r="BX768" s="66"/>
      <c r="BY768" s="66"/>
      <c r="BZ768" s="66"/>
      <c r="CA768" s="66"/>
      <c r="CB768" s="66"/>
      <c r="CC768" s="66"/>
      <c r="CD768" s="66"/>
      <c r="CE768" s="66"/>
      <c r="CF768" s="66"/>
      <c r="CG768" s="66"/>
      <c r="CH768" s="66"/>
      <c r="CI768" s="66"/>
      <c r="CJ768" s="66"/>
      <c r="CK768" s="66"/>
      <c r="CL768" s="66"/>
      <c r="CM768" s="66"/>
      <c r="CN768" s="66"/>
      <c r="CO768" s="66"/>
      <c r="CP768" s="66"/>
      <c r="CQ768" s="66"/>
      <c r="CR768" s="66"/>
      <c r="CS768" s="66"/>
      <c r="CT768" s="66"/>
      <c r="CU768" s="66"/>
      <c r="CV768" s="66"/>
      <c r="CW768" s="66"/>
      <c r="CX768" s="66"/>
      <c r="CY768" s="66"/>
      <c r="CZ768" s="66"/>
      <c r="DA768" s="66"/>
      <c r="DB768" s="66"/>
      <c r="DC768" s="66"/>
      <c r="DD768" s="66"/>
      <c r="DE768" s="66"/>
      <c r="DF768" s="66"/>
      <c r="DG768" s="66"/>
      <c r="DH768" s="66"/>
      <c r="DI768" s="66"/>
      <c r="DJ768" s="66"/>
      <c r="DK768" s="66"/>
      <c r="DL768" s="66"/>
      <c r="DM768" s="66"/>
      <c r="DN768" s="66"/>
      <c r="DO768" s="66"/>
      <c r="DP768" s="66"/>
      <c r="DQ768" s="66"/>
      <c r="DR768" s="66"/>
      <c r="DS768" s="66"/>
      <c r="DT768" s="66"/>
      <c r="DU768" s="66"/>
      <c r="DV768" s="66"/>
      <c r="DW768" s="66"/>
      <c r="DX768" s="66"/>
      <c r="DY768" s="66"/>
      <c r="DZ768" s="66"/>
      <c r="EA768" s="66"/>
      <c r="EB768" s="66"/>
      <c r="EC768" s="66"/>
      <c r="ED768" s="66"/>
      <c r="EE768" s="66"/>
      <c r="EF768" s="66"/>
      <c r="EG768" s="66"/>
      <c r="EH768" s="66"/>
      <c r="EI768" s="66"/>
      <c r="EJ768" s="66"/>
      <c r="EK768" s="66"/>
      <c r="EL768" s="66"/>
      <c r="EM768" s="66"/>
      <c r="EN768" s="66"/>
      <c r="EO768" s="66"/>
      <c r="EP768" s="66"/>
    </row>
    <row r="769">
      <c r="A769" s="66"/>
      <c r="B769" s="66"/>
      <c r="C769" s="66"/>
      <c r="D769" s="66"/>
      <c r="E769" s="66"/>
      <c r="F769" s="66"/>
      <c r="G769" s="159"/>
      <c r="H769" s="159"/>
      <c r="I769" s="66"/>
      <c r="J769" s="160"/>
      <c r="K769" s="161"/>
      <c r="L769" s="161"/>
      <c r="M769" s="162"/>
      <c r="N769" s="162"/>
      <c r="O769" s="161"/>
      <c r="P769" s="161"/>
      <c r="Q769" s="161"/>
      <c r="R769" s="161"/>
      <c r="S769" s="163"/>
      <c r="T769" s="163"/>
      <c r="U769" s="163"/>
      <c r="V769" s="163"/>
      <c r="W769" s="164"/>
      <c r="X769" s="163"/>
      <c r="Y769" s="163"/>
      <c r="Z769" s="163"/>
      <c r="AA769" s="163"/>
      <c r="AB769" s="66"/>
      <c r="AC769" s="66"/>
      <c r="AD769" s="66"/>
      <c r="AE769" s="66"/>
      <c r="AF769" s="66"/>
      <c r="AG769" s="66"/>
      <c r="AH769" s="66"/>
      <c r="AI769" s="66"/>
      <c r="AJ769" s="66"/>
      <c r="AK769" s="66"/>
      <c r="AL769" s="66"/>
      <c r="AM769" s="66"/>
      <c r="AN769" s="66"/>
      <c r="AO769" s="66"/>
      <c r="AP769" s="66"/>
      <c r="AQ769" s="66"/>
      <c r="AR769" s="66"/>
      <c r="AS769" s="66"/>
      <c r="AT769" s="66"/>
      <c r="AU769" s="66"/>
      <c r="AV769" s="66"/>
      <c r="AW769" s="66"/>
      <c r="AX769" s="66"/>
      <c r="AY769" s="66"/>
      <c r="AZ769" s="66"/>
      <c r="BA769" s="66"/>
      <c r="BB769" s="66"/>
      <c r="BC769" s="66"/>
      <c r="BD769" s="66"/>
      <c r="BE769" s="66"/>
      <c r="BF769" s="66"/>
      <c r="BG769" s="66"/>
      <c r="BH769" s="66"/>
      <c r="BI769" s="66"/>
      <c r="BJ769" s="66"/>
      <c r="BK769" s="66"/>
      <c r="BL769" s="66"/>
      <c r="BM769" s="66"/>
      <c r="BN769" s="66"/>
      <c r="BO769" s="66"/>
      <c r="BP769" s="66"/>
      <c r="BQ769" s="66"/>
      <c r="BR769" s="66"/>
      <c r="BS769" s="66"/>
      <c r="BT769" s="66"/>
      <c r="BU769" s="66"/>
      <c r="BV769" s="66"/>
      <c r="BW769" s="66"/>
      <c r="BX769" s="66"/>
      <c r="BY769" s="66"/>
      <c r="BZ769" s="66"/>
      <c r="CA769" s="66"/>
      <c r="CB769" s="66"/>
      <c r="CC769" s="66"/>
      <c r="CD769" s="66"/>
      <c r="CE769" s="66"/>
      <c r="CF769" s="66"/>
      <c r="CG769" s="66"/>
      <c r="CH769" s="66"/>
      <c r="CI769" s="66"/>
      <c r="CJ769" s="66"/>
      <c r="CK769" s="66"/>
      <c r="CL769" s="66"/>
      <c r="CM769" s="66"/>
      <c r="CN769" s="66"/>
      <c r="CO769" s="66"/>
      <c r="CP769" s="66"/>
      <c r="CQ769" s="66"/>
      <c r="CR769" s="66"/>
      <c r="CS769" s="66"/>
      <c r="CT769" s="66"/>
      <c r="CU769" s="66"/>
      <c r="CV769" s="66"/>
      <c r="CW769" s="66"/>
      <c r="CX769" s="66"/>
      <c r="CY769" s="66"/>
      <c r="CZ769" s="66"/>
      <c r="DA769" s="66"/>
      <c r="DB769" s="66"/>
      <c r="DC769" s="66"/>
      <c r="DD769" s="66"/>
      <c r="DE769" s="66"/>
      <c r="DF769" s="66"/>
      <c r="DG769" s="66"/>
      <c r="DH769" s="66"/>
      <c r="DI769" s="66"/>
      <c r="DJ769" s="66"/>
      <c r="DK769" s="66"/>
      <c r="DL769" s="66"/>
      <c r="DM769" s="66"/>
      <c r="DN769" s="66"/>
      <c r="DO769" s="66"/>
      <c r="DP769" s="66"/>
      <c r="DQ769" s="66"/>
      <c r="DR769" s="66"/>
      <c r="DS769" s="66"/>
      <c r="DT769" s="66"/>
      <c r="DU769" s="66"/>
      <c r="DV769" s="66"/>
      <c r="DW769" s="66"/>
      <c r="DX769" s="66"/>
      <c r="DY769" s="66"/>
      <c r="DZ769" s="66"/>
      <c r="EA769" s="66"/>
      <c r="EB769" s="66"/>
      <c r="EC769" s="66"/>
      <c r="ED769" s="66"/>
      <c r="EE769" s="66"/>
      <c r="EF769" s="66"/>
      <c r="EG769" s="66"/>
      <c r="EH769" s="66"/>
      <c r="EI769" s="66"/>
      <c r="EJ769" s="66"/>
      <c r="EK769" s="66"/>
      <c r="EL769" s="66"/>
      <c r="EM769" s="66"/>
      <c r="EN769" s="66"/>
      <c r="EO769" s="66"/>
      <c r="EP769" s="66"/>
    </row>
    <row r="770">
      <c r="A770" s="66"/>
      <c r="B770" s="66"/>
      <c r="C770" s="66"/>
      <c r="D770" s="66"/>
      <c r="E770" s="66"/>
      <c r="F770" s="66"/>
      <c r="G770" s="159"/>
      <c r="H770" s="159"/>
      <c r="I770" s="66"/>
      <c r="J770" s="160"/>
      <c r="K770" s="161"/>
      <c r="L770" s="161"/>
      <c r="M770" s="162"/>
      <c r="N770" s="162"/>
      <c r="O770" s="161"/>
      <c r="P770" s="161"/>
      <c r="Q770" s="161"/>
      <c r="R770" s="161"/>
      <c r="S770" s="163"/>
      <c r="T770" s="163"/>
      <c r="U770" s="163"/>
      <c r="V770" s="163"/>
      <c r="W770" s="164"/>
      <c r="X770" s="163"/>
      <c r="Y770" s="163"/>
      <c r="Z770" s="163"/>
      <c r="AA770" s="163"/>
      <c r="AB770" s="66"/>
      <c r="AC770" s="66"/>
      <c r="AD770" s="66"/>
      <c r="AE770" s="66"/>
      <c r="AF770" s="66"/>
      <c r="AG770" s="66"/>
      <c r="AH770" s="66"/>
      <c r="AI770" s="66"/>
      <c r="AJ770" s="66"/>
      <c r="AK770" s="66"/>
      <c r="AL770" s="66"/>
      <c r="AM770" s="66"/>
      <c r="AN770" s="66"/>
      <c r="AO770" s="66"/>
      <c r="AP770" s="66"/>
      <c r="AQ770" s="66"/>
      <c r="AR770" s="66"/>
      <c r="AS770" s="66"/>
      <c r="AT770" s="66"/>
      <c r="AU770" s="66"/>
      <c r="AV770" s="66"/>
      <c r="AW770" s="66"/>
      <c r="AX770" s="66"/>
      <c r="AY770" s="66"/>
      <c r="AZ770" s="66"/>
      <c r="BA770" s="66"/>
      <c r="BB770" s="66"/>
      <c r="BC770" s="66"/>
      <c r="BD770" s="66"/>
      <c r="BE770" s="66"/>
      <c r="BF770" s="66"/>
      <c r="BG770" s="66"/>
      <c r="BH770" s="66"/>
      <c r="BI770" s="66"/>
      <c r="BJ770" s="66"/>
      <c r="BK770" s="66"/>
      <c r="BL770" s="66"/>
      <c r="BM770" s="66"/>
      <c r="BN770" s="66"/>
      <c r="BO770" s="66"/>
      <c r="BP770" s="66"/>
      <c r="BQ770" s="66"/>
      <c r="BR770" s="66"/>
      <c r="BS770" s="66"/>
      <c r="BT770" s="66"/>
      <c r="BU770" s="66"/>
      <c r="BV770" s="66"/>
      <c r="BW770" s="66"/>
      <c r="BX770" s="66"/>
      <c r="BY770" s="66"/>
      <c r="BZ770" s="66"/>
      <c r="CA770" s="66"/>
      <c r="CB770" s="66"/>
      <c r="CC770" s="66"/>
      <c r="CD770" s="66"/>
      <c r="CE770" s="66"/>
      <c r="CF770" s="66"/>
      <c r="CG770" s="66"/>
      <c r="CH770" s="66"/>
      <c r="CI770" s="66"/>
      <c r="CJ770" s="66"/>
      <c r="CK770" s="66"/>
      <c r="CL770" s="66"/>
      <c r="CM770" s="66"/>
      <c r="CN770" s="66"/>
      <c r="CO770" s="66"/>
      <c r="CP770" s="66"/>
      <c r="CQ770" s="66"/>
      <c r="CR770" s="66"/>
      <c r="CS770" s="66"/>
      <c r="CT770" s="66"/>
      <c r="CU770" s="66"/>
      <c r="CV770" s="66"/>
      <c r="CW770" s="66"/>
      <c r="CX770" s="66"/>
      <c r="CY770" s="66"/>
      <c r="CZ770" s="66"/>
      <c r="DA770" s="66"/>
      <c r="DB770" s="66"/>
      <c r="DC770" s="66"/>
      <c r="DD770" s="66"/>
      <c r="DE770" s="66"/>
      <c r="DF770" s="66"/>
      <c r="DG770" s="66"/>
      <c r="DH770" s="66"/>
      <c r="DI770" s="66"/>
      <c r="DJ770" s="66"/>
      <c r="DK770" s="66"/>
      <c r="DL770" s="66"/>
      <c r="DM770" s="66"/>
      <c r="DN770" s="66"/>
      <c r="DO770" s="66"/>
      <c r="DP770" s="66"/>
      <c r="DQ770" s="66"/>
      <c r="DR770" s="66"/>
      <c r="DS770" s="66"/>
      <c r="DT770" s="66"/>
      <c r="DU770" s="66"/>
      <c r="DV770" s="66"/>
      <c r="DW770" s="66"/>
      <c r="DX770" s="66"/>
      <c r="DY770" s="66"/>
      <c r="DZ770" s="66"/>
      <c r="EA770" s="66"/>
      <c r="EB770" s="66"/>
      <c r="EC770" s="66"/>
      <c r="ED770" s="66"/>
      <c r="EE770" s="66"/>
      <c r="EF770" s="66"/>
      <c r="EG770" s="66"/>
      <c r="EH770" s="66"/>
      <c r="EI770" s="66"/>
      <c r="EJ770" s="66"/>
      <c r="EK770" s="66"/>
      <c r="EL770" s="66"/>
      <c r="EM770" s="66"/>
      <c r="EN770" s="66"/>
      <c r="EO770" s="66"/>
      <c r="EP770" s="66"/>
    </row>
    <row r="771">
      <c r="A771" s="66"/>
      <c r="B771" s="66"/>
      <c r="C771" s="66"/>
      <c r="D771" s="66"/>
      <c r="E771" s="66"/>
      <c r="F771" s="66"/>
      <c r="G771" s="159"/>
      <c r="H771" s="159"/>
      <c r="I771" s="66"/>
      <c r="J771" s="160"/>
      <c r="K771" s="161"/>
      <c r="L771" s="161"/>
      <c r="M771" s="162"/>
      <c r="N771" s="162"/>
      <c r="O771" s="161"/>
      <c r="P771" s="161"/>
      <c r="Q771" s="161"/>
      <c r="R771" s="161"/>
      <c r="S771" s="163"/>
      <c r="T771" s="163"/>
      <c r="U771" s="163"/>
      <c r="V771" s="163"/>
      <c r="W771" s="164"/>
      <c r="X771" s="163"/>
      <c r="Y771" s="163"/>
      <c r="Z771" s="163"/>
      <c r="AA771" s="163"/>
      <c r="AB771" s="66"/>
      <c r="AC771" s="66"/>
      <c r="AD771" s="66"/>
      <c r="AE771" s="66"/>
      <c r="AF771" s="66"/>
      <c r="AG771" s="66"/>
      <c r="AH771" s="66"/>
      <c r="AI771" s="66"/>
      <c r="AJ771" s="66"/>
      <c r="AK771" s="66"/>
      <c r="AL771" s="66"/>
      <c r="AM771" s="66"/>
      <c r="AN771" s="66"/>
      <c r="AO771" s="66"/>
      <c r="AP771" s="66"/>
      <c r="AQ771" s="66"/>
      <c r="AR771" s="66"/>
      <c r="AS771" s="66"/>
      <c r="AT771" s="66"/>
      <c r="AU771" s="66"/>
      <c r="AV771" s="66"/>
      <c r="AW771" s="66"/>
      <c r="AX771" s="66"/>
      <c r="AY771" s="66"/>
      <c r="AZ771" s="66"/>
      <c r="BA771" s="66"/>
      <c r="BB771" s="66"/>
      <c r="BC771" s="66"/>
      <c r="BD771" s="66"/>
      <c r="BE771" s="66"/>
      <c r="BF771" s="66"/>
      <c r="BG771" s="66"/>
      <c r="BH771" s="66"/>
      <c r="BI771" s="66"/>
      <c r="BJ771" s="66"/>
      <c r="BK771" s="66"/>
      <c r="BL771" s="66"/>
      <c r="BM771" s="66"/>
      <c r="BN771" s="66"/>
      <c r="BO771" s="66"/>
      <c r="BP771" s="66"/>
      <c r="BQ771" s="66"/>
      <c r="BR771" s="66"/>
      <c r="BS771" s="66"/>
      <c r="BT771" s="66"/>
      <c r="BU771" s="66"/>
      <c r="BV771" s="66"/>
      <c r="BW771" s="66"/>
      <c r="BX771" s="66"/>
      <c r="BY771" s="66"/>
      <c r="BZ771" s="66"/>
      <c r="CA771" s="66"/>
      <c r="CB771" s="66"/>
      <c r="CC771" s="66"/>
      <c r="CD771" s="66"/>
      <c r="CE771" s="66"/>
      <c r="CF771" s="66"/>
      <c r="CG771" s="66"/>
      <c r="CH771" s="66"/>
      <c r="CI771" s="66"/>
      <c r="CJ771" s="66"/>
      <c r="CK771" s="66"/>
      <c r="CL771" s="66"/>
      <c r="CM771" s="66"/>
      <c r="CN771" s="66"/>
      <c r="CO771" s="66"/>
      <c r="CP771" s="66"/>
      <c r="CQ771" s="66"/>
      <c r="CR771" s="66"/>
      <c r="CS771" s="66"/>
      <c r="CT771" s="66"/>
      <c r="CU771" s="66"/>
      <c r="CV771" s="66"/>
      <c r="CW771" s="66"/>
      <c r="CX771" s="66"/>
      <c r="CY771" s="66"/>
      <c r="CZ771" s="66"/>
      <c r="DA771" s="66"/>
      <c r="DB771" s="66"/>
      <c r="DC771" s="66"/>
      <c r="DD771" s="66"/>
      <c r="DE771" s="66"/>
      <c r="DF771" s="66"/>
      <c r="DG771" s="66"/>
      <c r="DH771" s="66"/>
      <c r="DI771" s="66"/>
      <c r="DJ771" s="66"/>
      <c r="DK771" s="66"/>
      <c r="DL771" s="66"/>
      <c r="DM771" s="66"/>
      <c r="DN771" s="66"/>
      <c r="DO771" s="66"/>
      <c r="DP771" s="66"/>
      <c r="DQ771" s="66"/>
      <c r="DR771" s="66"/>
      <c r="DS771" s="66"/>
      <c r="DT771" s="66"/>
      <c r="DU771" s="66"/>
      <c r="DV771" s="66"/>
      <c r="DW771" s="66"/>
      <c r="DX771" s="66"/>
      <c r="DY771" s="66"/>
      <c r="DZ771" s="66"/>
      <c r="EA771" s="66"/>
      <c r="EB771" s="66"/>
      <c r="EC771" s="66"/>
      <c r="ED771" s="66"/>
      <c r="EE771" s="66"/>
      <c r="EF771" s="66"/>
      <c r="EG771" s="66"/>
      <c r="EH771" s="66"/>
      <c r="EI771" s="66"/>
      <c r="EJ771" s="66"/>
      <c r="EK771" s="66"/>
      <c r="EL771" s="66"/>
      <c r="EM771" s="66"/>
      <c r="EN771" s="66"/>
      <c r="EO771" s="66"/>
      <c r="EP771" s="66"/>
    </row>
    <row r="772">
      <c r="A772" s="66"/>
      <c r="B772" s="66"/>
      <c r="C772" s="66"/>
      <c r="D772" s="66"/>
      <c r="E772" s="66"/>
      <c r="F772" s="66"/>
      <c r="G772" s="159"/>
      <c r="H772" s="159"/>
      <c r="I772" s="66"/>
      <c r="J772" s="160"/>
      <c r="K772" s="161"/>
      <c r="L772" s="161"/>
      <c r="M772" s="162"/>
      <c r="N772" s="162"/>
      <c r="O772" s="161"/>
      <c r="P772" s="161"/>
      <c r="Q772" s="161"/>
      <c r="R772" s="161"/>
      <c r="S772" s="163"/>
      <c r="T772" s="163"/>
      <c r="U772" s="163"/>
      <c r="V772" s="163"/>
      <c r="W772" s="164"/>
      <c r="X772" s="163"/>
      <c r="Y772" s="163"/>
      <c r="Z772" s="163"/>
      <c r="AA772" s="163"/>
      <c r="AB772" s="66"/>
      <c r="AC772" s="66"/>
      <c r="AD772" s="66"/>
      <c r="AE772" s="66"/>
      <c r="AF772" s="66"/>
      <c r="AG772" s="66"/>
      <c r="AH772" s="66"/>
      <c r="AI772" s="66"/>
      <c r="AJ772" s="66"/>
      <c r="AK772" s="66"/>
      <c r="AL772" s="66"/>
      <c r="AM772" s="66"/>
      <c r="AN772" s="66"/>
      <c r="AO772" s="66"/>
      <c r="AP772" s="66"/>
      <c r="AQ772" s="66"/>
      <c r="AR772" s="66"/>
      <c r="AS772" s="66"/>
      <c r="AT772" s="66"/>
      <c r="AU772" s="66"/>
      <c r="AV772" s="66"/>
      <c r="AW772" s="66"/>
      <c r="AX772" s="66"/>
      <c r="AY772" s="66"/>
      <c r="AZ772" s="66"/>
      <c r="BA772" s="66"/>
      <c r="BB772" s="66"/>
      <c r="BC772" s="66"/>
      <c r="BD772" s="66"/>
      <c r="BE772" s="66"/>
      <c r="BF772" s="66"/>
      <c r="BG772" s="66"/>
      <c r="BH772" s="66"/>
      <c r="BI772" s="66"/>
      <c r="BJ772" s="66"/>
      <c r="BK772" s="66"/>
      <c r="BL772" s="66"/>
      <c r="BM772" s="66"/>
      <c r="BN772" s="66"/>
      <c r="BO772" s="66"/>
      <c r="BP772" s="66"/>
      <c r="BQ772" s="66"/>
      <c r="BR772" s="66"/>
      <c r="BS772" s="66"/>
      <c r="BT772" s="66"/>
      <c r="BU772" s="66"/>
      <c r="BV772" s="66"/>
      <c r="BW772" s="66"/>
      <c r="BX772" s="66"/>
      <c r="BY772" s="66"/>
      <c r="BZ772" s="66"/>
      <c r="CA772" s="66"/>
      <c r="CB772" s="66"/>
      <c r="CC772" s="66"/>
      <c r="CD772" s="66"/>
      <c r="CE772" s="66"/>
      <c r="CF772" s="66"/>
      <c r="CG772" s="66"/>
      <c r="CH772" s="66"/>
      <c r="CI772" s="66"/>
      <c r="CJ772" s="66"/>
      <c r="CK772" s="66"/>
      <c r="CL772" s="66"/>
      <c r="CM772" s="66"/>
      <c r="CN772" s="66"/>
      <c r="CO772" s="66"/>
      <c r="CP772" s="66"/>
      <c r="CQ772" s="66"/>
      <c r="CR772" s="66"/>
      <c r="CS772" s="66"/>
      <c r="CT772" s="66"/>
      <c r="CU772" s="66"/>
      <c r="CV772" s="66"/>
      <c r="CW772" s="66"/>
      <c r="CX772" s="66"/>
      <c r="CY772" s="66"/>
      <c r="CZ772" s="66"/>
      <c r="DA772" s="66"/>
      <c r="DB772" s="66"/>
      <c r="DC772" s="66"/>
      <c r="DD772" s="66"/>
      <c r="DE772" s="66"/>
      <c r="DF772" s="66"/>
      <c r="DG772" s="66"/>
      <c r="DH772" s="66"/>
      <c r="DI772" s="66"/>
      <c r="DJ772" s="66"/>
      <c r="DK772" s="66"/>
      <c r="DL772" s="66"/>
      <c r="DM772" s="66"/>
      <c r="DN772" s="66"/>
      <c r="DO772" s="66"/>
      <c r="DP772" s="66"/>
      <c r="DQ772" s="66"/>
      <c r="DR772" s="66"/>
      <c r="DS772" s="66"/>
      <c r="DT772" s="66"/>
      <c r="DU772" s="66"/>
      <c r="DV772" s="66"/>
      <c r="DW772" s="66"/>
      <c r="DX772" s="66"/>
      <c r="DY772" s="66"/>
      <c r="DZ772" s="66"/>
      <c r="EA772" s="66"/>
      <c r="EB772" s="66"/>
      <c r="EC772" s="66"/>
      <c r="ED772" s="66"/>
      <c r="EE772" s="66"/>
      <c r="EF772" s="66"/>
      <c r="EG772" s="66"/>
      <c r="EH772" s="66"/>
      <c r="EI772" s="66"/>
      <c r="EJ772" s="66"/>
      <c r="EK772" s="66"/>
      <c r="EL772" s="66"/>
      <c r="EM772" s="66"/>
      <c r="EN772" s="66"/>
      <c r="EO772" s="66"/>
      <c r="EP772" s="66"/>
    </row>
    <row r="773">
      <c r="A773" s="66"/>
      <c r="B773" s="66"/>
      <c r="C773" s="66"/>
      <c r="D773" s="66"/>
      <c r="E773" s="66"/>
      <c r="F773" s="66"/>
      <c r="G773" s="159"/>
      <c r="H773" s="159"/>
      <c r="I773" s="66"/>
      <c r="J773" s="160"/>
      <c r="K773" s="161"/>
      <c r="L773" s="161"/>
      <c r="M773" s="162"/>
      <c r="N773" s="162"/>
      <c r="O773" s="161"/>
      <c r="P773" s="161"/>
      <c r="Q773" s="161"/>
      <c r="R773" s="161"/>
      <c r="S773" s="163"/>
      <c r="T773" s="163"/>
      <c r="U773" s="163"/>
      <c r="V773" s="163"/>
      <c r="W773" s="164"/>
      <c r="X773" s="163"/>
      <c r="Y773" s="163"/>
      <c r="Z773" s="163"/>
      <c r="AA773" s="163"/>
      <c r="AB773" s="66"/>
      <c r="AC773" s="66"/>
      <c r="AD773" s="66"/>
      <c r="AE773" s="66"/>
      <c r="AF773" s="66"/>
      <c r="AG773" s="66"/>
      <c r="AH773" s="66"/>
      <c r="AI773" s="66"/>
      <c r="AJ773" s="66"/>
      <c r="AK773" s="66"/>
      <c r="AL773" s="66"/>
      <c r="AM773" s="66"/>
      <c r="AN773" s="66"/>
      <c r="AO773" s="66"/>
      <c r="AP773" s="66"/>
      <c r="AQ773" s="66"/>
      <c r="AR773" s="66"/>
      <c r="AS773" s="66"/>
      <c r="AT773" s="66"/>
      <c r="AU773" s="66"/>
      <c r="AV773" s="66"/>
      <c r="AW773" s="66"/>
      <c r="AX773" s="66"/>
      <c r="AY773" s="66"/>
      <c r="AZ773" s="66"/>
      <c r="BA773" s="66"/>
      <c r="BB773" s="66"/>
      <c r="BC773" s="66"/>
      <c r="BD773" s="66"/>
      <c r="BE773" s="66"/>
      <c r="BF773" s="66"/>
      <c r="BG773" s="66"/>
      <c r="BH773" s="66"/>
      <c r="BI773" s="66"/>
      <c r="BJ773" s="66"/>
      <c r="BK773" s="66"/>
      <c r="BL773" s="66"/>
      <c r="BM773" s="66"/>
      <c r="BN773" s="66"/>
      <c r="BO773" s="66"/>
      <c r="BP773" s="66"/>
      <c r="BQ773" s="66"/>
      <c r="BR773" s="66"/>
      <c r="BS773" s="66"/>
      <c r="BT773" s="66"/>
      <c r="BU773" s="66"/>
      <c r="BV773" s="66"/>
      <c r="BW773" s="66"/>
      <c r="BX773" s="66"/>
      <c r="BY773" s="66"/>
      <c r="BZ773" s="66"/>
      <c r="CA773" s="66"/>
      <c r="CB773" s="66"/>
      <c r="CC773" s="66"/>
      <c r="CD773" s="66"/>
      <c r="CE773" s="66"/>
      <c r="CF773" s="66"/>
      <c r="CG773" s="66"/>
      <c r="CH773" s="66"/>
      <c r="CI773" s="66"/>
      <c r="CJ773" s="66"/>
      <c r="CK773" s="66"/>
      <c r="CL773" s="66"/>
      <c r="CM773" s="66"/>
      <c r="CN773" s="66"/>
      <c r="CO773" s="66"/>
      <c r="CP773" s="66"/>
      <c r="CQ773" s="66"/>
      <c r="CR773" s="66"/>
      <c r="CS773" s="66"/>
      <c r="CT773" s="66"/>
      <c r="CU773" s="66"/>
      <c r="CV773" s="66"/>
      <c r="CW773" s="66"/>
      <c r="CX773" s="66"/>
      <c r="CY773" s="66"/>
      <c r="CZ773" s="66"/>
      <c r="DA773" s="66"/>
      <c r="DB773" s="66"/>
      <c r="DC773" s="66"/>
      <c r="DD773" s="66"/>
      <c r="DE773" s="66"/>
      <c r="DF773" s="66"/>
      <c r="DG773" s="66"/>
      <c r="DH773" s="66"/>
      <c r="DI773" s="66"/>
      <c r="DJ773" s="66"/>
      <c r="DK773" s="66"/>
      <c r="DL773" s="66"/>
      <c r="DM773" s="66"/>
      <c r="DN773" s="66"/>
      <c r="DO773" s="66"/>
      <c r="DP773" s="66"/>
      <c r="DQ773" s="66"/>
      <c r="DR773" s="66"/>
      <c r="DS773" s="66"/>
      <c r="DT773" s="66"/>
      <c r="DU773" s="66"/>
      <c r="DV773" s="66"/>
      <c r="DW773" s="66"/>
      <c r="DX773" s="66"/>
      <c r="DY773" s="66"/>
      <c r="DZ773" s="66"/>
      <c r="EA773" s="66"/>
      <c r="EB773" s="66"/>
      <c r="EC773" s="66"/>
      <c r="ED773" s="66"/>
      <c r="EE773" s="66"/>
      <c r="EF773" s="66"/>
      <c r="EG773" s="66"/>
      <c r="EH773" s="66"/>
      <c r="EI773" s="66"/>
      <c r="EJ773" s="66"/>
      <c r="EK773" s="66"/>
      <c r="EL773" s="66"/>
      <c r="EM773" s="66"/>
      <c r="EN773" s="66"/>
      <c r="EO773" s="66"/>
      <c r="EP773" s="66"/>
    </row>
    <row r="774">
      <c r="A774" s="66"/>
      <c r="B774" s="66"/>
      <c r="C774" s="66"/>
      <c r="D774" s="66"/>
      <c r="E774" s="66"/>
      <c r="F774" s="66"/>
      <c r="G774" s="159"/>
      <c r="H774" s="159"/>
      <c r="I774" s="66"/>
      <c r="J774" s="160"/>
      <c r="K774" s="161"/>
      <c r="L774" s="161"/>
      <c r="M774" s="162"/>
      <c r="N774" s="162"/>
      <c r="O774" s="161"/>
      <c r="P774" s="161"/>
      <c r="Q774" s="161"/>
      <c r="R774" s="161"/>
      <c r="S774" s="163"/>
      <c r="T774" s="163"/>
      <c r="U774" s="163"/>
      <c r="V774" s="163"/>
      <c r="W774" s="164"/>
      <c r="X774" s="163"/>
      <c r="Y774" s="163"/>
      <c r="Z774" s="163"/>
      <c r="AA774" s="163"/>
      <c r="AB774" s="66"/>
      <c r="AC774" s="66"/>
      <c r="AD774" s="66"/>
      <c r="AE774" s="66"/>
      <c r="AF774" s="66"/>
      <c r="AG774" s="66"/>
      <c r="AH774" s="66"/>
      <c r="AI774" s="66"/>
      <c r="AJ774" s="66"/>
      <c r="AK774" s="66"/>
      <c r="AL774" s="66"/>
      <c r="AM774" s="66"/>
      <c r="AN774" s="66"/>
      <c r="AO774" s="66"/>
      <c r="AP774" s="66"/>
      <c r="AQ774" s="66"/>
      <c r="AR774" s="66"/>
      <c r="AS774" s="66"/>
      <c r="AT774" s="66"/>
      <c r="AU774" s="66"/>
      <c r="AV774" s="66"/>
      <c r="AW774" s="66"/>
      <c r="AX774" s="66"/>
      <c r="AY774" s="66"/>
      <c r="AZ774" s="66"/>
      <c r="BA774" s="66"/>
      <c r="BB774" s="66"/>
      <c r="BC774" s="66"/>
      <c r="BD774" s="66"/>
      <c r="BE774" s="66"/>
      <c r="BF774" s="66"/>
      <c r="BG774" s="66"/>
      <c r="BH774" s="66"/>
      <c r="BI774" s="66"/>
      <c r="BJ774" s="66"/>
      <c r="BK774" s="66"/>
      <c r="BL774" s="66"/>
      <c r="BM774" s="66"/>
      <c r="BN774" s="66"/>
      <c r="BO774" s="66"/>
      <c r="BP774" s="66"/>
      <c r="BQ774" s="66"/>
      <c r="BR774" s="66"/>
      <c r="BS774" s="66"/>
      <c r="BT774" s="66"/>
      <c r="BU774" s="66"/>
      <c r="BV774" s="66"/>
      <c r="BW774" s="66"/>
      <c r="BX774" s="66"/>
      <c r="BY774" s="66"/>
      <c r="BZ774" s="66"/>
      <c r="CA774" s="66"/>
      <c r="CB774" s="66"/>
      <c r="CC774" s="66"/>
      <c r="CD774" s="66"/>
      <c r="CE774" s="66"/>
      <c r="CF774" s="66"/>
      <c r="CG774" s="66"/>
      <c r="CH774" s="66"/>
      <c r="CI774" s="66"/>
      <c r="CJ774" s="66"/>
      <c r="CK774" s="66"/>
      <c r="CL774" s="66"/>
      <c r="CM774" s="66"/>
      <c r="CN774" s="66"/>
      <c r="CO774" s="66"/>
      <c r="CP774" s="66"/>
      <c r="CQ774" s="66"/>
      <c r="CR774" s="66"/>
      <c r="CS774" s="66"/>
      <c r="CT774" s="66"/>
      <c r="CU774" s="66"/>
      <c r="CV774" s="66"/>
      <c r="CW774" s="66"/>
      <c r="CX774" s="66"/>
      <c r="CY774" s="66"/>
      <c r="CZ774" s="66"/>
      <c r="DA774" s="66"/>
      <c r="DB774" s="66"/>
      <c r="DC774" s="66"/>
      <c r="DD774" s="66"/>
      <c r="DE774" s="66"/>
      <c r="DF774" s="66"/>
      <c r="DG774" s="66"/>
      <c r="DH774" s="66"/>
      <c r="DI774" s="66"/>
      <c r="DJ774" s="66"/>
      <c r="DK774" s="66"/>
      <c r="DL774" s="66"/>
      <c r="DM774" s="66"/>
      <c r="DN774" s="66"/>
      <c r="DO774" s="66"/>
      <c r="DP774" s="66"/>
      <c r="DQ774" s="66"/>
      <c r="DR774" s="66"/>
      <c r="DS774" s="66"/>
      <c r="DT774" s="66"/>
      <c r="DU774" s="66"/>
      <c r="DV774" s="66"/>
      <c r="DW774" s="66"/>
      <c r="DX774" s="66"/>
      <c r="DY774" s="66"/>
      <c r="DZ774" s="66"/>
      <c r="EA774" s="66"/>
      <c r="EB774" s="66"/>
      <c r="EC774" s="66"/>
      <c r="ED774" s="66"/>
      <c r="EE774" s="66"/>
      <c r="EF774" s="66"/>
      <c r="EG774" s="66"/>
      <c r="EH774" s="66"/>
      <c r="EI774" s="66"/>
      <c r="EJ774" s="66"/>
      <c r="EK774" s="66"/>
      <c r="EL774" s="66"/>
      <c r="EM774" s="66"/>
      <c r="EN774" s="66"/>
      <c r="EO774" s="66"/>
      <c r="EP774" s="66"/>
    </row>
    <row r="775">
      <c r="A775" s="66"/>
      <c r="B775" s="66"/>
      <c r="C775" s="66"/>
      <c r="D775" s="66"/>
      <c r="E775" s="66"/>
      <c r="F775" s="66"/>
      <c r="G775" s="159"/>
      <c r="H775" s="159"/>
      <c r="I775" s="66"/>
      <c r="J775" s="160"/>
      <c r="K775" s="161"/>
      <c r="L775" s="161"/>
      <c r="M775" s="162"/>
      <c r="N775" s="162"/>
      <c r="O775" s="161"/>
      <c r="P775" s="161"/>
      <c r="Q775" s="161"/>
      <c r="R775" s="161"/>
      <c r="S775" s="163"/>
      <c r="T775" s="163"/>
      <c r="U775" s="163"/>
      <c r="V775" s="163"/>
      <c r="W775" s="164"/>
      <c r="X775" s="163"/>
      <c r="Y775" s="163"/>
      <c r="Z775" s="163"/>
      <c r="AA775" s="163"/>
      <c r="AB775" s="66"/>
      <c r="AC775" s="66"/>
      <c r="AD775" s="66"/>
      <c r="AE775" s="66"/>
      <c r="AF775" s="66"/>
      <c r="AG775" s="66"/>
      <c r="AH775" s="66"/>
      <c r="AI775" s="66"/>
      <c r="AJ775" s="66"/>
      <c r="AK775" s="66"/>
      <c r="AL775" s="66"/>
      <c r="AM775" s="66"/>
      <c r="AN775" s="66"/>
      <c r="AO775" s="66"/>
      <c r="AP775" s="66"/>
      <c r="AQ775" s="66"/>
      <c r="AR775" s="66"/>
      <c r="AS775" s="66"/>
      <c r="AT775" s="66"/>
      <c r="AU775" s="66"/>
      <c r="AV775" s="66"/>
      <c r="AW775" s="66"/>
      <c r="AX775" s="66"/>
      <c r="AY775" s="66"/>
      <c r="AZ775" s="66"/>
      <c r="BA775" s="66"/>
      <c r="BB775" s="66"/>
      <c r="BC775" s="66"/>
      <c r="BD775" s="66"/>
      <c r="BE775" s="66"/>
      <c r="BF775" s="66"/>
      <c r="BG775" s="66"/>
      <c r="BH775" s="66"/>
      <c r="BI775" s="66"/>
      <c r="BJ775" s="66"/>
      <c r="BK775" s="66"/>
      <c r="BL775" s="66"/>
      <c r="BM775" s="66"/>
      <c r="BN775" s="66"/>
      <c r="BO775" s="66"/>
      <c r="BP775" s="66"/>
      <c r="BQ775" s="66"/>
      <c r="BR775" s="66"/>
      <c r="BS775" s="66"/>
      <c r="BT775" s="66"/>
      <c r="BU775" s="66"/>
      <c r="BV775" s="66"/>
      <c r="BW775" s="66"/>
      <c r="BX775" s="66"/>
      <c r="BY775" s="66"/>
      <c r="BZ775" s="66"/>
      <c r="CA775" s="66"/>
      <c r="CB775" s="66"/>
      <c r="CC775" s="66"/>
      <c r="CD775" s="66"/>
      <c r="CE775" s="66"/>
      <c r="CF775" s="66"/>
      <c r="CG775" s="66"/>
      <c r="CH775" s="66"/>
      <c r="CI775" s="66"/>
      <c r="CJ775" s="66"/>
      <c r="CK775" s="66"/>
      <c r="CL775" s="66"/>
      <c r="CM775" s="66"/>
      <c r="CN775" s="66"/>
      <c r="CO775" s="66"/>
      <c r="CP775" s="66"/>
      <c r="CQ775" s="66"/>
      <c r="CR775" s="66"/>
      <c r="CS775" s="66"/>
      <c r="CT775" s="66"/>
      <c r="CU775" s="66"/>
      <c r="CV775" s="66"/>
      <c r="CW775" s="66"/>
      <c r="CX775" s="66"/>
      <c r="CY775" s="66"/>
      <c r="CZ775" s="66"/>
      <c r="DA775" s="66"/>
      <c r="DB775" s="66"/>
      <c r="DC775" s="66"/>
      <c r="DD775" s="66"/>
      <c r="DE775" s="66"/>
      <c r="DF775" s="66"/>
      <c r="DG775" s="66"/>
      <c r="DH775" s="66"/>
      <c r="DI775" s="66"/>
      <c r="DJ775" s="66"/>
      <c r="DK775" s="66"/>
      <c r="DL775" s="66"/>
      <c r="DM775" s="66"/>
      <c r="DN775" s="66"/>
      <c r="DO775" s="66"/>
      <c r="DP775" s="66"/>
      <c r="DQ775" s="66"/>
      <c r="DR775" s="66"/>
      <c r="DS775" s="66"/>
      <c r="DT775" s="66"/>
      <c r="DU775" s="66"/>
      <c r="DV775" s="66"/>
      <c r="DW775" s="66"/>
      <c r="DX775" s="66"/>
      <c r="DY775" s="66"/>
      <c r="DZ775" s="66"/>
      <c r="EA775" s="66"/>
      <c r="EB775" s="66"/>
      <c r="EC775" s="66"/>
      <c r="ED775" s="66"/>
      <c r="EE775" s="66"/>
      <c r="EF775" s="66"/>
      <c r="EG775" s="66"/>
      <c r="EH775" s="66"/>
      <c r="EI775" s="66"/>
      <c r="EJ775" s="66"/>
      <c r="EK775" s="66"/>
      <c r="EL775" s="66"/>
      <c r="EM775" s="66"/>
      <c r="EN775" s="66"/>
      <c r="EO775" s="66"/>
      <c r="EP775" s="66"/>
    </row>
    <row r="776">
      <c r="A776" s="66"/>
      <c r="B776" s="66"/>
      <c r="C776" s="66"/>
      <c r="D776" s="66"/>
      <c r="E776" s="66"/>
      <c r="F776" s="66"/>
      <c r="G776" s="159"/>
      <c r="H776" s="159"/>
      <c r="I776" s="66"/>
      <c r="J776" s="160"/>
      <c r="K776" s="161"/>
      <c r="L776" s="161"/>
      <c r="M776" s="162"/>
      <c r="N776" s="162"/>
      <c r="O776" s="161"/>
      <c r="P776" s="161"/>
      <c r="Q776" s="161"/>
      <c r="R776" s="161"/>
      <c r="S776" s="163"/>
      <c r="T776" s="163"/>
      <c r="U776" s="163"/>
      <c r="V776" s="163"/>
      <c r="W776" s="164"/>
      <c r="X776" s="163"/>
      <c r="Y776" s="163"/>
      <c r="Z776" s="163"/>
      <c r="AA776" s="163"/>
      <c r="AB776" s="66"/>
      <c r="AC776" s="66"/>
      <c r="AD776" s="66"/>
      <c r="AE776" s="66"/>
      <c r="AF776" s="66"/>
      <c r="AG776" s="66"/>
      <c r="AH776" s="66"/>
      <c r="AI776" s="66"/>
      <c r="AJ776" s="66"/>
      <c r="AK776" s="66"/>
      <c r="AL776" s="66"/>
      <c r="AM776" s="66"/>
      <c r="AN776" s="66"/>
      <c r="AO776" s="66"/>
      <c r="AP776" s="66"/>
      <c r="AQ776" s="66"/>
      <c r="AR776" s="66"/>
      <c r="AS776" s="66"/>
      <c r="AT776" s="66"/>
      <c r="AU776" s="66"/>
      <c r="AV776" s="66"/>
      <c r="AW776" s="66"/>
      <c r="AX776" s="66"/>
      <c r="AY776" s="66"/>
      <c r="AZ776" s="66"/>
      <c r="BA776" s="66"/>
      <c r="BB776" s="66"/>
      <c r="BC776" s="66"/>
      <c r="BD776" s="66"/>
      <c r="BE776" s="66"/>
      <c r="BF776" s="66"/>
      <c r="BG776" s="66"/>
      <c r="BH776" s="66"/>
      <c r="BI776" s="66"/>
      <c r="BJ776" s="66"/>
      <c r="BK776" s="66"/>
      <c r="BL776" s="66"/>
      <c r="BM776" s="66"/>
      <c r="BN776" s="66"/>
      <c r="BO776" s="66"/>
      <c r="BP776" s="66"/>
      <c r="BQ776" s="66"/>
      <c r="BR776" s="66"/>
      <c r="BS776" s="66"/>
      <c r="BT776" s="66"/>
      <c r="BU776" s="66"/>
      <c r="BV776" s="66"/>
      <c r="BW776" s="66"/>
      <c r="BX776" s="66"/>
      <c r="BY776" s="66"/>
      <c r="BZ776" s="66"/>
      <c r="CA776" s="66"/>
      <c r="CB776" s="66"/>
      <c r="CC776" s="66"/>
      <c r="CD776" s="66"/>
      <c r="CE776" s="66"/>
      <c r="CF776" s="66"/>
      <c r="CG776" s="66"/>
      <c r="CH776" s="66"/>
      <c r="CI776" s="66"/>
      <c r="CJ776" s="66"/>
      <c r="CK776" s="66"/>
      <c r="CL776" s="66"/>
      <c r="CM776" s="66"/>
      <c r="CN776" s="66"/>
      <c r="CO776" s="66"/>
      <c r="CP776" s="66"/>
      <c r="CQ776" s="66"/>
      <c r="CR776" s="66"/>
      <c r="CS776" s="66"/>
      <c r="CT776" s="66"/>
      <c r="CU776" s="66"/>
      <c r="CV776" s="66"/>
      <c r="CW776" s="66"/>
      <c r="CX776" s="66"/>
      <c r="CY776" s="66"/>
      <c r="CZ776" s="66"/>
      <c r="DA776" s="66"/>
      <c r="DB776" s="66"/>
      <c r="DC776" s="66"/>
      <c r="DD776" s="66"/>
      <c r="DE776" s="66"/>
      <c r="DF776" s="66"/>
      <c r="DG776" s="66"/>
      <c r="DH776" s="66"/>
      <c r="DI776" s="66"/>
      <c r="DJ776" s="66"/>
      <c r="DK776" s="66"/>
      <c r="DL776" s="66"/>
      <c r="DM776" s="66"/>
      <c r="DN776" s="66"/>
      <c r="DO776" s="66"/>
      <c r="DP776" s="66"/>
      <c r="DQ776" s="66"/>
      <c r="DR776" s="66"/>
      <c r="DS776" s="66"/>
      <c r="DT776" s="66"/>
      <c r="DU776" s="66"/>
      <c r="DV776" s="66"/>
      <c r="DW776" s="66"/>
      <c r="DX776" s="66"/>
      <c r="DY776" s="66"/>
      <c r="DZ776" s="66"/>
      <c r="EA776" s="66"/>
      <c r="EB776" s="66"/>
      <c r="EC776" s="66"/>
      <c r="ED776" s="66"/>
      <c r="EE776" s="66"/>
      <c r="EF776" s="66"/>
      <c r="EG776" s="66"/>
      <c r="EH776" s="66"/>
      <c r="EI776" s="66"/>
      <c r="EJ776" s="66"/>
      <c r="EK776" s="66"/>
      <c r="EL776" s="66"/>
      <c r="EM776" s="66"/>
      <c r="EN776" s="66"/>
      <c r="EO776" s="66"/>
      <c r="EP776" s="66"/>
    </row>
    <row r="777">
      <c r="A777" s="66"/>
      <c r="B777" s="66"/>
      <c r="C777" s="66"/>
      <c r="D777" s="66"/>
      <c r="E777" s="66"/>
      <c r="F777" s="66"/>
      <c r="G777" s="159"/>
      <c r="H777" s="159"/>
      <c r="I777" s="66"/>
      <c r="J777" s="160"/>
      <c r="K777" s="161"/>
      <c r="L777" s="161"/>
      <c r="M777" s="162"/>
      <c r="N777" s="162"/>
      <c r="O777" s="161"/>
      <c r="P777" s="161"/>
      <c r="Q777" s="161"/>
      <c r="R777" s="161"/>
      <c r="S777" s="163"/>
      <c r="T777" s="163"/>
      <c r="U777" s="163"/>
      <c r="V777" s="163"/>
      <c r="W777" s="164"/>
      <c r="X777" s="163"/>
      <c r="Y777" s="163"/>
      <c r="Z777" s="163"/>
      <c r="AA777" s="163"/>
      <c r="AB777" s="66"/>
      <c r="AC777" s="66"/>
      <c r="AD777" s="66"/>
      <c r="AE777" s="66"/>
      <c r="AF777" s="66"/>
      <c r="AG777" s="66"/>
      <c r="AH777" s="66"/>
      <c r="AI777" s="66"/>
      <c r="AJ777" s="66"/>
      <c r="AK777" s="66"/>
      <c r="AL777" s="66"/>
      <c r="AM777" s="66"/>
      <c r="AN777" s="66"/>
      <c r="AO777" s="66"/>
      <c r="AP777" s="66"/>
      <c r="AQ777" s="66"/>
      <c r="AR777" s="66"/>
      <c r="AS777" s="66"/>
      <c r="AT777" s="66"/>
      <c r="AU777" s="66"/>
      <c r="AV777" s="66"/>
      <c r="AW777" s="66"/>
      <c r="AX777" s="66"/>
      <c r="AY777" s="66"/>
      <c r="AZ777" s="66"/>
      <c r="BA777" s="66"/>
      <c r="BB777" s="66"/>
      <c r="BC777" s="66"/>
      <c r="BD777" s="66"/>
      <c r="BE777" s="66"/>
      <c r="BF777" s="66"/>
      <c r="BG777" s="66"/>
      <c r="BH777" s="66"/>
      <c r="BI777" s="66"/>
      <c r="BJ777" s="66"/>
      <c r="BK777" s="66"/>
      <c r="BL777" s="66"/>
      <c r="BM777" s="66"/>
      <c r="BN777" s="66"/>
      <c r="BO777" s="66"/>
      <c r="BP777" s="66"/>
      <c r="BQ777" s="66"/>
      <c r="BR777" s="66"/>
      <c r="BS777" s="66"/>
      <c r="BT777" s="66"/>
      <c r="BU777" s="66"/>
      <c r="BV777" s="66"/>
      <c r="BW777" s="66"/>
      <c r="BX777" s="66"/>
      <c r="BY777" s="66"/>
      <c r="BZ777" s="66"/>
      <c r="CA777" s="66"/>
      <c r="CB777" s="66"/>
      <c r="CC777" s="66"/>
      <c r="CD777" s="66"/>
      <c r="CE777" s="66"/>
      <c r="CF777" s="66"/>
      <c r="CG777" s="66"/>
      <c r="CH777" s="66"/>
      <c r="CI777" s="66"/>
      <c r="CJ777" s="66"/>
      <c r="CK777" s="66"/>
      <c r="CL777" s="66"/>
      <c r="CM777" s="66"/>
      <c r="CN777" s="66"/>
      <c r="CO777" s="66"/>
      <c r="CP777" s="66"/>
      <c r="CQ777" s="66"/>
      <c r="CR777" s="66"/>
      <c r="CS777" s="66"/>
      <c r="CT777" s="66"/>
      <c r="CU777" s="66"/>
      <c r="CV777" s="66"/>
      <c r="CW777" s="66"/>
      <c r="CX777" s="66"/>
      <c r="CY777" s="66"/>
      <c r="CZ777" s="66"/>
      <c r="DA777" s="66"/>
      <c r="DB777" s="66"/>
      <c r="DC777" s="66"/>
      <c r="DD777" s="66"/>
      <c r="DE777" s="66"/>
      <c r="DF777" s="66"/>
      <c r="DG777" s="66"/>
      <c r="DH777" s="66"/>
      <c r="DI777" s="66"/>
      <c r="DJ777" s="66"/>
      <c r="DK777" s="66"/>
      <c r="DL777" s="66"/>
      <c r="DM777" s="66"/>
      <c r="DN777" s="66"/>
      <c r="DO777" s="66"/>
      <c r="DP777" s="66"/>
      <c r="DQ777" s="66"/>
      <c r="DR777" s="66"/>
      <c r="DS777" s="66"/>
      <c r="DT777" s="66"/>
      <c r="DU777" s="66"/>
      <c r="DV777" s="66"/>
      <c r="DW777" s="66"/>
      <c r="DX777" s="66"/>
      <c r="DY777" s="66"/>
      <c r="DZ777" s="66"/>
      <c r="EA777" s="66"/>
      <c r="EB777" s="66"/>
      <c r="EC777" s="66"/>
      <c r="ED777" s="66"/>
      <c r="EE777" s="66"/>
      <c r="EF777" s="66"/>
      <c r="EG777" s="66"/>
      <c r="EH777" s="66"/>
      <c r="EI777" s="66"/>
      <c r="EJ777" s="66"/>
      <c r="EK777" s="66"/>
      <c r="EL777" s="66"/>
      <c r="EM777" s="66"/>
      <c r="EN777" s="66"/>
      <c r="EO777" s="66"/>
      <c r="EP777" s="66"/>
    </row>
    <row r="778">
      <c r="A778" s="66"/>
      <c r="B778" s="66"/>
      <c r="C778" s="66"/>
      <c r="D778" s="66"/>
      <c r="E778" s="66"/>
      <c r="F778" s="66"/>
      <c r="G778" s="159"/>
      <c r="H778" s="159"/>
      <c r="I778" s="66"/>
      <c r="J778" s="160"/>
      <c r="K778" s="161"/>
      <c r="L778" s="161"/>
      <c r="M778" s="162"/>
      <c r="N778" s="162"/>
      <c r="O778" s="161"/>
      <c r="P778" s="161"/>
      <c r="Q778" s="161"/>
      <c r="R778" s="161"/>
      <c r="S778" s="163"/>
      <c r="T778" s="163"/>
      <c r="U778" s="163"/>
      <c r="V778" s="163"/>
      <c r="W778" s="164"/>
      <c r="X778" s="163"/>
      <c r="Y778" s="163"/>
      <c r="Z778" s="163"/>
      <c r="AA778" s="163"/>
      <c r="AB778" s="66"/>
      <c r="AC778" s="66"/>
      <c r="AD778" s="66"/>
      <c r="AE778" s="66"/>
      <c r="AF778" s="66"/>
      <c r="AG778" s="66"/>
      <c r="AH778" s="66"/>
      <c r="AI778" s="66"/>
      <c r="AJ778" s="66"/>
      <c r="AK778" s="66"/>
      <c r="AL778" s="66"/>
      <c r="AM778" s="66"/>
      <c r="AN778" s="66"/>
      <c r="AO778" s="66"/>
      <c r="AP778" s="66"/>
      <c r="AQ778" s="66"/>
      <c r="AR778" s="66"/>
      <c r="AS778" s="66"/>
      <c r="AT778" s="66"/>
      <c r="AU778" s="66"/>
      <c r="AV778" s="66"/>
      <c r="AW778" s="66"/>
      <c r="AX778" s="66"/>
      <c r="AY778" s="66"/>
      <c r="AZ778" s="66"/>
      <c r="BA778" s="66"/>
      <c r="BB778" s="66"/>
      <c r="BC778" s="66"/>
      <c r="BD778" s="66"/>
      <c r="BE778" s="66"/>
      <c r="BF778" s="66"/>
      <c r="BG778" s="66"/>
      <c r="BH778" s="66"/>
      <c r="BI778" s="66"/>
      <c r="BJ778" s="66"/>
      <c r="BK778" s="66"/>
      <c r="BL778" s="66"/>
      <c r="BM778" s="66"/>
      <c r="BN778" s="66"/>
      <c r="BO778" s="66"/>
      <c r="BP778" s="66"/>
      <c r="BQ778" s="66"/>
      <c r="BR778" s="66"/>
      <c r="BS778" s="66"/>
      <c r="BT778" s="66"/>
      <c r="BU778" s="66"/>
      <c r="BV778" s="66"/>
      <c r="BW778" s="66"/>
      <c r="BX778" s="66"/>
      <c r="BY778" s="66"/>
      <c r="BZ778" s="66"/>
      <c r="CA778" s="66"/>
      <c r="CB778" s="66"/>
      <c r="CC778" s="66"/>
      <c r="CD778" s="66"/>
      <c r="CE778" s="66"/>
      <c r="CF778" s="66"/>
      <c r="CG778" s="66"/>
      <c r="CH778" s="66"/>
      <c r="CI778" s="66"/>
      <c r="CJ778" s="66"/>
      <c r="CK778" s="66"/>
      <c r="CL778" s="66"/>
      <c r="CM778" s="66"/>
      <c r="CN778" s="66"/>
      <c r="CO778" s="66"/>
      <c r="CP778" s="66"/>
      <c r="CQ778" s="66"/>
      <c r="CR778" s="66"/>
      <c r="CS778" s="66"/>
      <c r="CT778" s="66"/>
      <c r="CU778" s="66"/>
      <c r="CV778" s="66"/>
      <c r="CW778" s="66"/>
      <c r="CX778" s="66"/>
      <c r="CY778" s="66"/>
      <c r="CZ778" s="66"/>
      <c r="DA778" s="66"/>
      <c r="DB778" s="66"/>
      <c r="DC778" s="66"/>
      <c r="DD778" s="66"/>
      <c r="DE778" s="66"/>
      <c r="DF778" s="66"/>
      <c r="DG778" s="66"/>
      <c r="DH778" s="66"/>
      <c r="DI778" s="66"/>
      <c r="DJ778" s="66"/>
      <c r="DK778" s="66"/>
      <c r="DL778" s="66"/>
      <c r="DM778" s="66"/>
      <c r="DN778" s="66"/>
      <c r="DO778" s="66"/>
      <c r="DP778" s="66"/>
      <c r="DQ778" s="66"/>
      <c r="DR778" s="66"/>
      <c r="DS778" s="66"/>
      <c r="DT778" s="66"/>
      <c r="DU778" s="66"/>
      <c r="DV778" s="66"/>
      <c r="DW778" s="66"/>
      <c r="DX778" s="66"/>
      <c r="DY778" s="66"/>
      <c r="DZ778" s="66"/>
      <c r="EA778" s="66"/>
      <c r="EB778" s="66"/>
      <c r="EC778" s="66"/>
      <c r="ED778" s="66"/>
      <c r="EE778" s="66"/>
      <c r="EF778" s="66"/>
      <c r="EG778" s="66"/>
      <c r="EH778" s="66"/>
      <c r="EI778" s="66"/>
      <c r="EJ778" s="66"/>
      <c r="EK778" s="66"/>
      <c r="EL778" s="66"/>
      <c r="EM778" s="66"/>
      <c r="EN778" s="66"/>
      <c r="EO778" s="66"/>
      <c r="EP778" s="66"/>
    </row>
    <row r="779">
      <c r="A779" s="66"/>
      <c r="B779" s="66"/>
      <c r="C779" s="66"/>
      <c r="D779" s="66"/>
      <c r="E779" s="66"/>
      <c r="F779" s="66"/>
      <c r="G779" s="159"/>
      <c r="H779" s="159"/>
      <c r="I779" s="66"/>
      <c r="J779" s="160"/>
      <c r="K779" s="161"/>
      <c r="L779" s="161"/>
      <c r="M779" s="162"/>
      <c r="N779" s="162"/>
      <c r="O779" s="161"/>
      <c r="P779" s="161"/>
      <c r="Q779" s="161"/>
      <c r="R779" s="161"/>
      <c r="S779" s="163"/>
      <c r="T779" s="163"/>
      <c r="U779" s="163"/>
      <c r="V779" s="163"/>
      <c r="W779" s="164"/>
      <c r="X779" s="163"/>
      <c r="Y779" s="163"/>
      <c r="Z779" s="163"/>
      <c r="AA779" s="163"/>
      <c r="AB779" s="66"/>
      <c r="AC779" s="66"/>
      <c r="AD779" s="66"/>
      <c r="AE779" s="66"/>
      <c r="AF779" s="66"/>
      <c r="AG779" s="66"/>
      <c r="AH779" s="66"/>
      <c r="AI779" s="66"/>
      <c r="AJ779" s="66"/>
      <c r="AK779" s="66"/>
      <c r="AL779" s="66"/>
      <c r="AM779" s="66"/>
      <c r="AN779" s="66"/>
      <c r="AO779" s="66"/>
      <c r="AP779" s="66"/>
      <c r="AQ779" s="66"/>
      <c r="AR779" s="66"/>
      <c r="AS779" s="66"/>
      <c r="AT779" s="66"/>
      <c r="AU779" s="66"/>
      <c r="AV779" s="66"/>
      <c r="AW779" s="66"/>
      <c r="AX779" s="66"/>
      <c r="AY779" s="66"/>
      <c r="AZ779" s="66"/>
      <c r="BA779" s="66"/>
      <c r="BB779" s="66"/>
      <c r="BC779" s="66"/>
      <c r="BD779" s="66"/>
      <c r="BE779" s="66"/>
      <c r="BF779" s="66"/>
      <c r="BG779" s="66"/>
      <c r="BH779" s="66"/>
      <c r="BI779" s="66"/>
      <c r="BJ779" s="66"/>
      <c r="BK779" s="66"/>
      <c r="BL779" s="66"/>
      <c r="BM779" s="66"/>
      <c r="BN779" s="66"/>
      <c r="BO779" s="66"/>
      <c r="BP779" s="66"/>
      <c r="BQ779" s="66"/>
      <c r="BR779" s="66"/>
      <c r="BS779" s="66"/>
      <c r="BT779" s="66"/>
      <c r="BU779" s="66"/>
      <c r="BV779" s="66"/>
      <c r="BW779" s="66"/>
      <c r="BX779" s="66"/>
      <c r="BY779" s="66"/>
      <c r="BZ779" s="66"/>
      <c r="CA779" s="66"/>
      <c r="CB779" s="66"/>
      <c r="CC779" s="66"/>
      <c r="CD779" s="66"/>
      <c r="CE779" s="66"/>
      <c r="CF779" s="66"/>
      <c r="CG779" s="66"/>
      <c r="CH779" s="66"/>
      <c r="CI779" s="66"/>
      <c r="CJ779" s="66"/>
      <c r="CK779" s="66"/>
      <c r="CL779" s="66"/>
      <c r="CM779" s="66"/>
      <c r="CN779" s="66"/>
      <c r="CO779" s="66"/>
      <c r="CP779" s="66"/>
      <c r="CQ779" s="66"/>
      <c r="CR779" s="66"/>
      <c r="CS779" s="66"/>
      <c r="CT779" s="66"/>
      <c r="CU779" s="66"/>
      <c r="CV779" s="66"/>
      <c r="CW779" s="66"/>
      <c r="CX779" s="66"/>
      <c r="CY779" s="66"/>
      <c r="CZ779" s="66"/>
      <c r="DA779" s="66"/>
      <c r="DB779" s="66"/>
      <c r="DC779" s="66"/>
      <c r="DD779" s="66"/>
      <c r="DE779" s="66"/>
      <c r="DF779" s="66"/>
      <c r="DG779" s="66"/>
      <c r="DH779" s="66"/>
      <c r="DI779" s="66"/>
      <c r="DJ779" s="66"/>
      <c r="DK779" s="66"/>
      <c r="DL779" s="66"/>
      <c r="DM779" s="66"/>
      <c r="DN779" s="66"/>
      <c r="DO779" s="66"/>
      <c r="DP779" s="66"/>
      <c r="DQ779" s="66"/>
      <c r="DR779" s="66"/>
      <c r="DS779" s="66"/>
      <c r="DT779" s="66"/>
      <c r="DU779" s="66"/>
      <c r="DV779" s="66"/>
      <c r="DW779" s="66"/>
      <c r="DX779" s="66"/>
      <c r="DY779" s="66"/>
      <c r="DZ779" s="66"/>
      <c r="EA779" s="66"/>
      <c r="EB779" s="66"/>
      <c r="EC779" s="66"/>
      <c r="ED779" s="66"/>
      <c r="EE779" s="66"/>
      <c r="EF779" s="66"/>
      <c r="EG779" s="66"/>
      <c r="EH779" s="66"/>
      <c r="EI779" s="66"/>
      <c r="EJ779" s="66"/>
      <c r="EK779" s="66"/>
      <c r="EL779" s="66"/>
      <c r="EM779" s="66"/>
      <c r="EN779" s="66"/>
      <c r="EO779" s="66"/>
      <c r="EP779" s="66"/>
    </row>
    <row r="780">
      <c r="A780" s="66"/>
      <c r="B780" s="66"/>
      <c r="C780" s="66"/>
      <c r="D780" s="66"/>
      <c r="E780" s="66"/>
      <c r="F780" s="66"/>
      <c r="G780" s="159"/>
      <c r="H780" s="159"/>
      <c r="I780" s="66"/>
      <c r="J780" s="160"/>
      <c r="K780" s="161"/>
      <c r="L780" s="161"/>
      <c r="M780" s="162"/>
      <c r="N780" s="162"/>
      <c r="O780" s="161"/>
      <c r="P780" s="161"/>
      <c r="Q780" s="161"/>
      <c r="R780" s="161"/>
      <c r="S780" s="163"/>
      <c r="T780" s="163"/>
      <c r="U780" s="163"/>
      <c r="V780" s="163"/>
      <c r="W780" s="164"/>
      <c r="X780" s="163"/>
      <c r="Y780" s="163"/>
      <c r="Z780" s="163"/>
      <c r="AA780" s="163"/>
      <c r="AB780" s="66"/>
      <c r="AC780" s="66"/>
      <c r="AD780" s="66"/>
      <c r="AE780" s="66"/>
      <c r="AF780" s="66"/>
      <c r="AG780" s="66"/>
      <c r="AH780" s="66"/>
      <c r="AI780" s="66"/>
      <c r="AJ780" s="66"/>
      <c r="AK780" s="66"/>
      <c r="AL780" s="66"/>
      <c r="AM780" s="66"/>
      <c r="AN780" s="66"/>
      <c r="AO780" s="66"/>
      <c r="AP780" s="66"/>
      <c r="AQ780" s="66"/>
      <c r="AR780" s="66"/>
      <c r="AS780" s="66"/>
      <c r="AT780" s="66"/>
      <c r="AU780" s="66"/>
      <c r="AV780" s="66"/>
      <c r="AW780" s="66"/>
      <c r="AX780" s="66"/>
      <c r="AY780" s="66"/>
      <c r="AZ780" s="66"/>
      <c r="BA780" s="66"/>
      <c r="BB780" s="66"/>
      <c r="BC780" s="66"/>
      <c r="BD780" s="66"/>
      <c r="BE780" s="66"/>
      <c r="BF780" s="66"/>
      <c r="BG780" s="66"/>
      <c r="BH780" s="66"/>
      <c r="BI780" s="66"/>
      <c r="BJ780" s="66"/>
      <c r="BK780" s="66"/>
      <c r="BL780" s="66"/>
      <c r="BM780" s="66"/>
      <c r="BN780" s="66"/>
      <c r="BO780" s="66"/>
      <c r="BP780" s="66"/>
      <c r="BQ780" s="66"/>
      <c r="BR780" s="66"/>
      <c r="BS780" s="66"/>
      <c r="BT780" s="66"/>
      <c r="BU780" s="66"/>
      <c r="BV780" s="66"/>
      <c r="BW780" s="66"/>
      <c r="BX780" s="66"/>
      <c r="BY780" s="66"/>
      <c r="BZ780" s="66"/>
      <c r="CA780" s="66"/>
      <c r="CB780" s="66"/>
      <c r="CC780" s="66"/>
      <c r="CD780" s="66"/>
      <c r="CE780" s="66"/>
      <c r="CF780" s="66"/>
      <c r="CG780" s="66"/>
      <c r="CH780" s="66"/>
      <c r="CI780" s="66"/>
      <c r="CJ780" s="66"/>
      <c r="CK780" s="66"/>
      <c r="CL780" s="66"/>
      <c r="CM780" s="66"/>
      <c r="CN780" s="66"/>
      <c r="CO780" s="66"/>
      <c r="CP780" s="66"/>
      <c r="CQ780" s="66"/>
      <c r="CR780" s="66"/>
      <c r="CS780" s="66"/>
      <c r="CT780" s="66"/>
      <c r="CU780" s="66"/>
      <c r="CV780" s="66"/>
      <c r="CW780" s="66"/>
      <c r="CX780" s="66"/>
      <c r="CY780" s="66"/>
      <c r="CZ780" s="66"/>
      <c r="DA780" s="66"/>
      <c r="DB780" s="66"/>
      <c r="DC780" s="66"/>
      <c r="DD780" s="66"/>
      <c r="DE780" s="66"/>
      <c r="DF780" s="66"/>
      <c r="DG780" s="66"/>
      <c r="DH780" s="66"/>
      <c r="DI780" s="66"/>
      <c r="DJ780" s="66"/>
      <c r="DK780" s="66"/>
      <c r="DL780" s="66"/>
      <c r="DM780" s="66"/>
      <c r="DN780" s="66"/>
      <c r="DO780" s="66"/>
      <c r="DP780" s="66"/>
      <c r="DQ780" s="66"/>
      <c r="DR780" s="66"/>
      <c r="DS780" s="66"/>
      <c r="DT780" s="66"/>
      <c r="DU780" s="66"/>
      <c r="DV780" s="66"/>
      <c r="DW780" s="66"/>
      <c r="DX780" s="66"/>
      <c r="DY780" s="66"/>
      <c r="DZ780" s="66"/>
      <c r="EA780" s="66"/>
      <c r="EB780" s="66"/>
      <c r="EC780" s="66"/>
      <c r="ED780" s="66"/>
      <c r="EE780" s="66"/>
      <c r="EF780" s="66"/>
      <c r="EG780" s="66"/>
      <c r="EH780" s="66"/>
      <c r="EI780" s="66"/>
      <c r="EJ780" s="66"/>
      <c r="EK780" s="66"/>
      <c r="EL780" s="66"/>
      <c r="EM780" s="66"/>
      <c r="EN780" s="66"/>
      <c r="EO780" s="66"/>
      <c r="EP780" s="66"/>
    </row>
    <row r="781">
      <c r="A781" s="66"/>
      <c r="B781" s="66"/>
      <c r="C781" s="66"/>
      <c r="D781" s="66"/>
      <c r="E781" s="66"/>
      <c r="F781" s="66"/>
      <c r="G781" s="159"/>
      <c r="H781" s="159"/>
      <c r="I781" s="66"/>
      <c r="J781" s="160"/>
      <c r="K781" s="161"/>
      <c r="L781" s="161"/>
      <c r="M781" s="162"/>
      <c r="N781" s="162"/>
      <c r="O781" s="161"/>
      <c r="P781" s="161"/>
      <c r="Q781" s="161"/>
      <c r="R781" s="161"/>
      <c r="S781" s="163"/>
      <c r="T781" s="163"/>
      <c r="U781" s="163"/>
      <c r="V781" s="163"/>
      <c r="W781" s="164"/>
      <c r="X781" s="163"/>
      <c r="Y781" s="163"/>
      <c r="Z781" s="163"/>
      <c r="AA781" s="163"/>
      <c r="AB781" s="66"/>
      <c r="AC781" s="66"/>
      <c r="AD781" s="66"/>
      <c r="AE781" s="66"/>
      <c r="AF781" s="66"/>
      <c r="AG781" s="66"/>
      <c r="AH781" s="66"/>
      <c r="AI781" s="66"/>
      <c r="AJ781" s="66"/>
      <c r="AK781" s="66"/>
      <c r="AL781" s="66"/>
      <c r="AM781" s="66"/>
      <c r="AN781" s="66"/>
      <c r="AO781" s="66"/>
      <c r="AP781" s="66"/>
      <c r="AQ781" s="66"/>
      <c r="AR781" s="66"/>
      <c r="AS781" s="66"/>
      <c r="AT781" s="66"/>
      <c r="AU781" s="66"/>
      <c r="AV781" s="66"/>
      <c r="AW781" s="66"/>
      <c r="AX781" s="66"/>
      <c r="AY781" s="66"/>
      <c r="AZ781" s="66"/>
      <c r="BA781" s="66"/>
      <c r="BB781" s="66"/>
      <c r="BC781" s="66"/>
      <c r="BD781" s="66"/>
      <c r="BE781" s="66"/>
      <c r="BF781" s="66"/>
      <c r="BG781" s="66"/>
      <c r="BH781" s="66"/>
      <c r="BI781" s="66"/>
      <c r="BJ781" s="66"/>
      <c r="BK781" s="66"/>
      <c r="BL781" s="66"/>
      <c r="BM781" s="66"/>
      <c r="BN781" s="66"/>
      <c r="BO781" s="66"/>
      <c r="BP781" s="66"/>
      <c r="BQ781" s="66"/>
      <c r="BR781" s="66"/>
      <c r="BS781" s="66"/>
      <c r="BT781" s="66"/>
      <c r="BU781" s="66"/>
      <c r="BV781" s="66"/>
      <c r="BW781" s="66"/>
      <c r="BX781" s="66"/>
      <c r="BY781" s="66"/>
      <c r="BZ781" s="66"/>
      <c r="CA781" s="66"/>
      <c r="CB781" s="66"/>
      <c r="CC781" s="66"/>
      <c r="CD781" s="66"/>
      <c r="CE781" s="66"/>
      <c r="CF781" s="66"/>
      <c r="CG781" s="66"/>
      <c r="CH781" s="66"/>
      <c r="CI781" s="66"/>
      <c r="CJ781" s="66"/>
      <c r="CK781" s="66"/>
      <c r="CL781" s="66"/>
      <c r="CM781" s="66"/>
      <c r="CN781" s="66"/>
      <c r="CO781" s="66"/>
      <c r="CP781" s="66"/>
      <c r="CQ781" s="66"/>
      <c r="CR781" s="66"/>
      <c r="CS781" s="66"/>
      <c r="CT781" s="66"/>
      <c r="CU781" s="66"/>
      <c r="CV781" s="66"/>
      <c r="CW781" s="66"/>
      <c r="CX781" s="66"/>
      <c r="CY781" s="66"/>
      <c r="CZ781" s="66"/>
      <c r="DA781" s="66"/>
      <c r="DB781" s="66"/>
      <c r="DC781" s="66"/>
      <c r="DD781" s="66"/>
      <c r="DE781" s="66"/>
      <c r="DF781" s="66"/>
      <c r="DG781" s="66"/>
      <c r="DH781" s="66"/>
      <c r="DI781" s="66"/>
      <c r="DJ781" s="66"/>
      <c r="DK781" s="66"/>
      <c r="DL781" s="66"/>
      <c r="DM781" s="66"/>
      <c r="DN781" s="66"/>
      <c r="DO781" s="66"/>
      <c r="DP781" s="66"/>
      <c r="DQ781" s="66"/>
      <c r="DR781" s="66"/>
      <c r="DS781" s="66"/>
      <c r="DT781" s="66"/>
      <c r="DU781" s="66"/>
      <c r="DV781" s="66"/>
      <c r="DW781" s="66"/>
      <c r="DX781" s="66"/>
      <c r="DY781" s="66"/>
      <c r="DZ781" s="66"/>
      <c r="EA781" s="66"/>
      <c r="EB781" s="66"/>
      <c r="EC781" s="66"/>
      <c r="ED781" s="66"/>
      <c r="EE781" s="66"/>
      <c r="EF781" s="66"/>
      <c r="EG781" s="66"/>
      <c r="EH781" s="66"/>
      <c r="EI781" s="66"/>
      <c r="EJ781" s="66"/>
      <c r="EK781" s="66"/>
      <c r="EL781" s="66"/>
      <c r="EM781" s="66"/>
      <c r="EN781" s="66"/>
      <c r="EO781" s="66"/>
      <c r="EP781" s="66"/>
    </row>
    <row r="782">
      <c r="A782" s="66"/>
      <c r="B782" s="66"/>
      <c r="C782" s="66"/>
      <c r="D782" s="66"/>
      <c r="E782" s="66"/>
      <c r="F782" s="66"/>
      <c r="G782" s="159"/>
      <c r="H782" s="159"/>
      <c r="I782" s="66"/>
      <c r="J782" s="160"/>
      <c r="K782" s="161"/>
      <c r="L782" s="161"/>
      <c r="M782" s="162"/>
      <c r="N782" s="162"/>
      <c r="O782" s="161"/>
      <c r="P782" s="161"/>
      <c r="Q782" s="161"/>
      <c r="R782" s="161"/>
      <c r="S782" s="163"/>
      <c r="T782" s="163"/>
      <c r="U782" s="163"/>
      <c r="V782" s="163"/>
      <c r="W782" s="164"/>
      <c r="X782" s="163"/>
      <c r="Y782" s="163"/>
      <c r="Z782" s="163"/>
      <c r="AA782" s="163"/>
      <c r="AB782" s="66"/>
      <c r="AC782" s="66"/>
      <c r="AD782" s="66"/>
      <c r="AE782" s="66"/>
      <c r="AF782" s="66"/>
      <c r="AG782" s="66"/>
      <c r="AH782" s="66"/>
      <c r="AI782" s="66"/>
      <c r="AJ782" s="66"/>
      <c r="AK782" s="66"/>
      <c r="AL782" s="66"/>
      <c r="AM782" s="66"/>
      <c r="AN782" s="66"/>
      <c r="AO782" s="66"/>
      <c r="AP782" s="66"/>
      <c r="AQ782" s="66"/>
      <c r="AR782" s="66"/>
      <c r="AS782" s="66"/>
      <c r="AT782" s="66"/>
      <c r="AU782" s="66"/>
      <c r="AV782" s="66"/>
      <c r="AW782" s="66"/>
      <c r="AX782" s="66"/>
      <c r="AY782" s="66"/>
      <c r="AZ782" s="66"/>
      <c r="BA782" s="66"/>
      <c r="BB782" s="66"/>
      <c r="BC782" s="66"/>
      <c r="BD782" s="66"/>
      <c r="BE782" s="66"/>
      <c r="BF782" s="66"/>
      <c r="BG782" s="66"/>
      <c r="BH782" s="66"/>
      <c r="BI782" s="66"/>
      <c r="BJ782" s="66"/>
      <c r="BK782" s="66"/>
      <c r="BL782" s="66"/>
      <c r="BM782" s="66"/>
      <c r="BN782" s="66"/>
      <c r="BO782" s="66"/>
      <c r="BP782" s="66"/>
      <c r="BQ782" s="66"/>
      <c r="BR782" s="66"/>
      <c r="BS782" s="66"/>
      <c r="BT782" s="66"/>
      <c r="BU782" s="66"/>
      <c r="BV782" s="66"/>
      <c r="BW782" s="66"/>
      <c r="BX782" s="66"/>
      <c r="BY782" s="66"/>
      <c r="BZ782" s="66"/>
      <c r="CA782" s="66"/>
      <c r="CB782" s="66"/>
      <c r="CC782" s="66"/>
      <c r="CD782" s="66"/>
      <c r="CE782" s="66"/>
      <c r="CF782" s="66"/>
      <c r="CG782" s="66"/>
      <c r="CH782" s="66"/>
      <c r="CI782" s="66"/>
      <c r="CJ782" s="66"/>
      <c r="CK782" s="66"/>
      <c r="CL782" s="66"/>
      <c r="CM782" s="66"/>
      <c r="CN782" s="66"/>
      <c r="CO782" s="66"/>
      <c r="CP782" s="66"/>
      <c r="CQ782" s="66"/>
      <c r="CR782" s="66"/>
      <c r="CS782" s="66"/>
      <c r="CT782" s="66"/>
      <c r="CU782" s="66"/>
      <c r="CV782" s="66"/>
      <c r="CW782" s="66"/>
      <c r="CX782" s="66"/>
      <c r="CY782" s="66"/>
      <c r="CZ782" s="66"/>
      <c r="DA782" s="66"/>
      <c r="DB782" s="66"/>
      <c r="DC782" s="66"/>
      <c r="DD782" s="66"/>
      <c r="DE782" s="66"/>
      <c r="DF782" s="66"/>
      <c r="DG782" s="66"/>
      <c r="DH782" s="66"/>
      <c r="DI782" s="66"/>
      <c r="DJ782" s="66"/>
      <c r="DK782" s="66"/>
      <c r="DL782" s="66"/>
      <c r="DM782" s="66"/>
      <c r="DN782" s="66"/>
      <c r="DO782" s="66"/>
      <c r="DP782" s="66"/>
      <c r="DQ782" s="66"/>
      <c r="DR782" s="66"/>
      <c r="DS782" s="66"/>
      <c r="DT782" s="66"/>
      <c r="DU782" s="66"/>
      <c r="DV782" s="66"/>
      <c r="DW782" s="66"/>
      <c r="DX782" s="66"/>
      <c r="DY782" s="66"/>
      <c r="DZ782" s="66"/>
      <c r="EA782" s="66"/>
      <c r="EB782" s="66"/>
      <c r="EC782" s="66"/>
      <c r="ED782" s="66"/>
      <c r="EE782" s="66"/>
      <c r="EF782" s="66"/>
      <c r="EG782" s="66"/>
      <c r="EH782" s="66"/>
      <c r="EI782" s="66"/>
      <c r="EJ782" s="66"/>
      <c r="EK782" s="66"/>
      <c r="EL782" s="66"/>
      <c r="EM782" s="66"/>
      <c r="EN782" s="66"/>
      <c r="EO782" s="66"/>
      <c r="EP782" s="66"/>
    </row>
    <row r="783">
      <c r="A783" s="66"/>
      <c r="B783" s="66"/>
      <c r="C783" s="66"/>
      <c r="D783" s="66"/>
      <c r="E783" s="66"/>
      <c r="F783" s="66"/>
      <c r="G783" s="159"/>
      <c r="H783" s="159"/>
      <c r="I783" s="66"/>
      <c r="J783" s="160"/>
      <c r="K783" s="161"/>
      <c r="L783" s="161"/>
      <c r="M783" s="162"/>
      <c r="N783" s="162"/>
      <c r="O783" s="161"/>
      <c r="P783" s="161"/>
      <c r="Q783" s="161"/>
      <c r="R783" s="161"/>
      <c r="S783" s="163"/>
      <c r="T783" s="163"/>
      <c r="U783" s="163"/>
      <c r="V783" s="163"/>
      <c r="W783" s="164"/>
      <c r="X783" s="163"/>
      <c r="Y783" s="163"/>
      <c r="Z783" s="163"/>
      <c r="AA783" s="163"/>
      <c r="AB783" s="66"/>
      <c r="AC783" s="66"/>
      <c r="AD783" s="66"/>
      <c r="AE783" s="66"/>
      <c r="AF783" s="66"/>
      <c r="AG783" s="66"/>
      <c r="AH783" s="66"/>
      <c r="AI783" s="66"/>
      <c r="AJ783" s="66"/>
      <c r="AK783" s="66"/>
      <c r="AL783" s="66"/>
      <c r="AM783" s="66"/>
      <c r="AN783" s="66"/>
      <c r="AO783" s="66"/>
      <c r="AP783" s="66"/>
      <c r="AQ783" s="66"/>
      <c r="AR783" s="66"/>
      <c r="AS783" s="66"/>
      <c r="AT783" s="66"/>
      <c r="AU783" s="66"/>
      <c r="AV783" s="66"/>
      <c r="AW783" s="66"/>
      <c r="AX783" s="66"/>
      <c r="AY783" s="66"/>
      <c r="AZ783" s="66"/>
      <c r="BA783" s="66"/>
      <c r="BB783" s="66"/>
      <c r="BC783" s="66"/>
      <c r="BD783" s="66"/>
      <c r="BE783" s="66"/>
      <c r="BF783" s="66"/>
      <c r="BG783" s="66"/>
      <c r="BH783" s="66"/>
      <c r="BI783" s="66"/>
      <c r="BJ783" s="66"/>
      <c r="BK783" s="66"/>
      <c r="BL783" s="66"/>
      <c r="BM783" s="66"/>
      <c r="BN783" s="66"/>
      <c r="BO783" s="66"/>
      <c r="BP783" s="66"/>
      <c r="BQ783" s="66"/>
      <c r="BR783" s="66"/>
      <c r="BS783" s="66"/>
      <c r="BT783" s="66"/>
      <c r="BU783" s="66"/>
      <c r="BV783" s="66"/>
      <c r="BW783" s="66"/>
      <c r="BX783" s="66"/>
      <c r="BY783" s="66"/>
      <c r="BZ783" s="66"/>
      <c r="CA783" s="66"/>
      <c r="CB783" s="66"/>
      <c r="CC783" s="66"/>
      <c r="CD783" s="66"/>
      <c r="CE783" s="66"/>
      <c r="CF783" s="66"/>
      <c r="CG783" s="66"/>
      <c r="CH783" s="66"/>
      <c r="CI783" s="66"/>
      <c r="CJ783" s="66"/>
      <c r="CK783" s="66"/>
      <c r="CL783" s="66"/>
      <c r="CM783" s="66"/>
      <c r="CN783" s="66"/>
      <c r="CO783" s="66"/>
      <c r="CP783" s="66"/>
      <c r="CQ783" s="66"/>
      <c r="CR783" s="66"/>
      <c r="CS783" s="66"/>
      <c r="CT783" s="66"/>
      <c r="CU783" s="66"/>
      <c r="CV783" s="66"/>
      <c r="CW783" s="66"/>
      <c r="CX783" s="66"/>
      <c r="CY783" s="66"/>
      <c r="CZ783" s="66"/>
      <c r="DA783" s="66"/>
      <c r="DB783" s="66"/>
      <c r="DC783" s="66"/>
      <c r="DD783" s="66"/>
      <c r="DE783" s="66"/>
      <c r="DF783" s="66"/>
      <c r="DG783" s="66"/>
      <c r="DH783" s="66"/>
      <c r="DI783" s="66"/>
      <c r="DJ783" s="66"/>
      <c r="DK783" s="66"/>
      <c r="DL783" s="66"/>
      <c r="DM783" s="66"/>
      <c r="DN783" s="66"/>
      <c r="DO783" s="66"/>
      <c r="DP783" s="66"/>
      <c r="DQ783" s="66"/>
      <c r="DR783" s="66"/>
      <c r="DS783" s="66"/>
      <c r="DT783" s="66"/>
      <c r="DU783" s="66"/>
      <c r="DV783" s="66"/>
      <c r="DW783" s="66"/>
      <c r="DX783" s="66"/>
      <c r="DY783" s="66"/>
      <c r="DZ783" s="66"/>
      <c r="EA783" s="66"/>
      <c r="EB783" s="66"/>
      <c r="EC783" s="66"/>
      <c r="ED783" s="66"/>
      <c r="EE783" s="66"/>
      <c r="EF783" s="66"/>
      <c r="EG783" s="66"/>
      <c r="EH783" s="66"/>
      <c r="EI783" s="66"/>
      <c r="EJ783" s="66"/>
      <c r="EK783" s="66"/>
      <c r="EL783" s="66"/>
      <c r="EM783" s="66"/>
      <c r="EN783" s="66"/>
      <c r="EO783" s="66"/>
      <c r="EP783" s="66"/>
    </row>
    <row r="784">
      <c r="A784" s="66"/>
      <c r="B784" s="66"/>
      <c r="C784" s="66"/>
      <c r="D784" s="66"/>
      <c r="E784" s="66"/>
      <c r="F784" s="66"/>
      <c r="G784" s="159"/>
      <c r="H784" s="159"/>
      <c r="I784" s="66"/>
      <c r="J784" s="160"/>
      <c r="K784" s="161"/>
      <c r="L784" s="161"/>
      <c r="M784" s="162"/>
      <c r="N784" s="162"/>
      <c r="O784" s="161"/>
      <c r="P784" s="161"/>
      <c r="Q784" s="161"/>
      <c r="R784" s="161"/>
      <c r="S784" s="163"/>
      <c r="T784" s="163"/>
      <c r="U784" s="163"/>
      <c r="V784" s="163"/>
      <c r="W784" s="164"/>
      <c r="X784" s="163"/>
      <c r="Y784" s="163"/>
      <c r="Z784" s="163"/>
      <c r="AA784" s="163"/>
      <c r="AB784" s="66"/>
      <c r="AC784" s="66"/>
      <c r="AD784" s="66"/>
      <c r="AE784" s="66"/>
      <c r="AF784" s="66"/>
      <c r="AG784" s="66"/>
      <c r="AH784" s="66"/>
      <c r="AI784" s="66"/>
      <c r="AJ784" s="66"/>
      <c r="AK784" s="66"/>
      <c r="AL784" s="66"/>
      <c r="AM784" s="66"/>
      <c r="AN784" s="66"/>
      <c r="AO784" s="66"/>
      <c r="AP784" s="66"/>
      <c r="AQ784" s="66"/>
      <c r="AR784" s="66"/>
      <c r="AS784" s="66"/>
      <c r="AT784" s="66"/>
      <c r="AU784" s="66"/>
      <c r="AV784" s="66"/>
      <c r="AW784" s="66"/>
      <c r="AX784" s="66"/>
      <c r="AY784" s="66"/>
      <c r="AZ784" s="66"/>
      <c r="BA784" s="66"/>
      <c r="BB784" s="66"/>
      <c r="BC784" s="66"/>
      <c r="BD784" s="66"/>
      <c r="BE784" s="66"/>
      <c r="BF784" s="66"/>
      <c r="BG784" s="66"/>
      <c r="BH784" s="66"/>
      <c r="BI784" s="66"/>
      <c r="BJ784" s="66"/>
      <c r="BK784" s="66"/>
      <c r="BL784" s="66"/>
      <c r="BM784" s="66"/>
      <c r="BN784" s="66"/>
      <c r="BO784" s="66"/>
      <c r="BP784" s="66"/>
      <c r="BQ784" s="66"/>
      <c r="BR784" s="66"/>
      <c r="BS784" s="66"/>
      <c r="BT784" s="66"/>
      <c r="BU784" s="66"/>
      <c r="BV784" s="66"/>
      <c r="BW784" s="66"/>
      <c r="BX784" s="66"/>
      <c r="BY784" s="66"/>
      <c r="BZ784" s="66"/>
      <c r="CA784" s="66"/>
      <c r="CB784" s="66"/>
      <c r="CC784" s="66"/>
      <c r="CD784" s="66"/>
      <c r="CE784" s="66"/>
      <c r="CF784" s="66"/>
      <c r="CG784" s="66"/>
      <c r="CH784" s="66"/>
      <c r="CI784" s="66"/>
      <c r="CJ784" s="66"/>
      <c r="CK784" s="66"/>
      <c r="CL784" s="66"/>
      <c r="CM784" s="66"/>
      <c r="CN784" s="66"/>
      <c r="CO784" s="66"/>
      <c r="CP784" s="66"/>
      <c r="CQ784" s="66"/>
      <c r="CR784" s="66"/>
      <c r="CS784" s="66"/>
      <c r="CT784" s="66"/>
      <c r="CU784" s="66"/>
      <c r="CV784" s="66"/>
      <c r="CW784" s="66"/>
      <c r="CX784" s="66"/>
      <c r="CY784" s="66"/>
      <c r="CZ784" s="66"/>
      <c r="DA784" s="66"/>
      <c r="DB784" s="66"/>
      <c r="DC784" s="66"/>
      <c r="DD784" s="66"/>
      <c r="DE784" s="66"/>
      <c r="DF784" s="66"/>
      <c r="DG784" s="66"/>
      <c r="DH784" s="66"/>
      <c r="DI784" s="66"/>
      <c r="DJ784" s="66"/>
      <c r="DK784" s="66"/>
      <c r="DL784" s="66"/>
      <c r="DM784" s="66"/>
      <c r="DN784" s="66"/>
      <c r="DO784" s="66"/>
      <c r="DP784" s="66"/>
      <c r="DQ784" s="66"/>
      <c r="DR784" s="66"/>
      <c r="DS784" s="66"/>
      <c r="DT784" s="66"/>
      <c r="DU784" s="66"/>
      <c r="DV784" s="66"/>
      <c r="DW784" s="66"/>
      <c r="DX784" s="66"/>
      <c r="DY784" s="66"/>
      <c r="DZ784" s="66"/>
      <c r="EA784" s="66"/>
      <c r="EB784" s="66"/>
      <c r="EC784" s="66"/>
      <c r="ED784" s="66"/>
      <c r="EE784" s="66"/>
      <c r="EF784" s="66"/>
      <c r="EG784" s="66"/>
      <c r="EH784" s="66"/>
      <c r="EI784" s="66"/>
      <c r="EJ784" s="66"/>
      <c r="EK784" s="66"/>
      <c r="EL784" s="66"/>
      <c r="EM784" s="66"/>
      <c r="EN784" s="66"/>
      <c r="EO784" s="66"/>
      <c r="EP784" s="66"/>
    </row>
    <row r="785">
      <c r="A785" s="66"/>
      <c r="B785" s="66"/>
      <c r="C785" s="66"/>
      <c r="D785" s="66"/>
      <c r="E785" s="66"/>
      <c r="F785" s="66"/>
      <c r="G785" s="159"/>
      <c r="H785" s="159"/>
      <c r="I785" s="66"/>
      <c r="J785" s="160"/>
      <c r="K785" s="161"/>
      <c r="L785" s="161"/>
      <c r="M785" s="162"/>
      <c r="N785" s="162"/>
      <c r="O785" s="161"/>
      <c r="P785" s="161"/>
      <c r="Q785" s="161"/>
      <c r="R785" s="161"/>
      <c r="S785" s="163"/>
      <c r="T785" s="163"/>
      <c r="U785" s="163"/>
      <c r="V785" s="163"/>
      <c r="W785" s="164"/>
      <c r="X785" s="163"/>
      <c r="Y785" s="163"/>
      <c r="Z785" s="163"/>
      <c r="AA785" s="163"/>
      <c r="AB785" s="66"/>
      <c r="AC785" s="66"/>
      <c r="AD785" s="66"/>
      <c r="AE785" s="66"/>
      <c r="AF785" s="66"/>
      <c r="AG785" s="66"/>
      <c r="AH785" s="66"/>
      <c r="AI785" s="66"/>
      <c r="AJ785" s="66"/>
      <c r="AK785" s="66"/>
      <c r="AL785" s="66"/>
      <c r="AM785" s="66"/>
      <c r="AN785" s="66"/>
      <c r="AO785" s="66"/>
      <c r="AP785" s="66"/>
      <c r="AQ785" s="66"/>
      <c r="AR785" s="66"/>
      <c r="AS785" s="66"/>
      <c r="AT785" s="66"/>
      <c r="AU785" s="66"/>
      <c r="AV785" s="66"/>
      <c r="AW785" s="66"/>
      <c r="AX785" s="66"/>
      <c r="AY785" s="66"/>
      <c r="AZ785" s="66"/>
      <c r="BA785" s="66"/>
      <c r="BB785" s="66"/>
      <c r="BC785" s="66"/>
      <c r="BD785" s="66"/>
      <c r="BE785" s="66"/>
      <c r="BF785" s="66"/>
      <c r="BG785" s="66"/>
      <c r="BH785" s="66"/>
      <c r="BI785" s="66"/>
      <c r="BJ785" s="66"/>
      <c r="BK785" s="66"/>
      <c r="BL785" s="66"/>
      <c r="BM785" s="66"/>
      <c r="BN785" s="66"/>
      <c r="BO785" s="66"/>
      <c r="BP785" s="66"/>
      <c r="BQ785" s="66"/>
      <c r="BR785" s="66"/>
      <c r="BS785" s="66"/>
      <c r="BT785" s="66"/>
      <c r="BU785" s="66"/>
      <c r="BV785" s="66"/>
      <c r="BW785" s="66"/>
      <c r="BX785" s="66"/>
      <c r="BY785" s="66"/>
      <c r="BZ785" s="66"/>
      <c r="CA785" s="66"/>
      <c r="CB785" s="66"/>
      <c r="CC785" s="66"/>
      <c r="CD785" s="66"/>
      <c r="CE785" s="66"/>
      <c r="CF785" s="66"/>
      <c r="CG785" s="66"/>
      <c r="CH785" s="66"/>
      <c r="CI785" s="66"/>
      <c r="CJ785" s="66"/>
      <c r="CK785" s="66"/>
      <c r="CL785" s="66"/>
      <c r="CM785" s="66"/>
      <c r="CN785" s="66"/>
      <c r="CO785" s="66"/>
      <c r="CP785" s="66"/>
      <c r="CQ785" s="66"/>
      <c r="CR785" s="66"/>
      <c r="CS785" s="66"/>
      <c r="CT785" s="66"/>
      <c r="CU785" s="66"/>
      <c r="CV785" s="66"/>
      <c r="CW785" s="66"/>
      <c r="CX785" s="66"/>
      <c r="CY785" s="66"/>
      <c r="CZ785" s="66"/>
      <c r="DA785" s="66"/>
      <c r="DB785" s="66"/>
      <c r="DC785" s="66"/>
      <c r="DD785" s="66"/>
      <c r="DE785" s="66"/>
      <c r="DF785" s="66"/>
      <c r="DG785" s="66"/>
      <c r="DH785" s="66"/>
      <c r="DI785" s="66"/>
      <c r="DJ785" s="66"/>
      <c r="DK785" s="66"/>
      <c r="DL785" s="66"/>
      <c r="DM785" s="66"/>
      <c r="DN785" s="66"/>
      <c r="DO785" s="66"/>
      <c r="DP785" s="66"/>
      <c r="DQ785" s="66"/>
      <c r="DR785" s="66"/>
      <c r="DS785" s="66"/>
      <c r="DT785" s="66"/>
      <c r="DU785" s="66"/>
      <c r="DV785" s="66"/>
      <c r="DW785" s="66"/>
      <c r="DX785" s="66"/>
      <c r="DY785" s="66"/>
      <c r="DZ785" s="66"/>
      <c r="EA785" s="66"/>
      <c r="EB785" s="66"/>
      <c r="EC785" s="66"/>
      <c r="ED785" s="66"/>
      <c r="EE785" s="66"/>
      <c r="EF785" s="66"/>
      <c r="EG785" s="66"/>
      <c r="EH785" s="66"/>
      <c r="EI785" s="66"/>
      <c r="EJ785" s="66"/>
      <c r="EK785" s="66"/>
      <c r="EL785" s="66"/>
      <c r="EM785" s="66"/>
      <c r="EN785" s="66"/>
      <c r="EO785" s="66"/>
      <c r="EP785" s="66"/>
    </row>
    <row r="786">
      <c r="A786" s="66"/>
      <c r="B786" s="66"/>
      <c r="C786" s="66"/>
      <c r="D786" s="66"/>
      <c r="E786" s="66"/>
      <c r="F786" s="66"/>
      <c r="G786" s="159"/>
      <c r="H786" s="159"/>
      <c r="I786" s="66"/>
      <c r="J786" s="160"/>
      <c r="K786" s="161"/>
      <c r="L786" s="161"/>
      <c r="M786" s="162"/>
      <c r="N786" s="162"/>
      <c r="O786" s="161"/>
      <c r="P786" s="161"/>
      <c r="Q786" s="161"/>
      <c r="R786" s="161"/>
      <c r="S786" s="163"/>
      <c r="T786" s="163"/>
      <c r="U786" s="163"/>
      <c r="V786" s="163"/>
      <c r="W786" s="164"/>
      <c r="X786" s="163"/>
      <c r="Y786" s="163"/>
      <c r="Z786" s="163"/>
      <c r="AA786" s="163"/>
      <c r="AB786" s="66"/>
      <c r="AC786" s="66"/>
      <c r="AD786" s="66"/>
      <c r="AE786" s="66"/>
      <c r="AF786" s="66"/>
      <c r="AG786" s="66"/>
      <c r="AH786" s="66"/>
      <c r="AI786" s="66"/>
      <c r="AJ786" s="66"/>
      <c r="AK786" s="66"/>
      <c r="AL786" s="66"/>
      <c r="AM786" s="66"/>
      <c r="AN786" s="66"/>
      <c r="AO786" s="66"/>
      <c r="AP786" s="66"/>
      <c r="AQ786" s="66"/>
      <c r="AR786" s="66"/>
      <c r="AS786" s="66"/>
      <c r="AT786" s="66"/>
      <c r="AU786" s="66"/>
      <c r="AV786" s="66"/>
      <c r="AW786" s="66"/>
      <c r="AX786" s="66"/>
      <c r="AY786" s="66"/>
      <c r="AZ786" s="66"/>
      <c r="BA786" s="66"/>
      <c r="BB786" s="66"/>
      <c r="BC786" s="66"/>
      <c r="BD786" s="66"/>
      <c r="BE786" s="66"/>
      <c r="BF786" s="66"/>
      <c r="BG786" s="66"/>
      <c r="BH786" s="66"/>
      <c r="BI786" s="66"/>
      <c r="BJ786" s="66"/>
      <c r="BK786" s="66"/>
      <c r="BL786" s="66"/>
      <c r="BM786" s="66"/>
      <c r="BN786" s="66"/>
      <c r="BO786" s="66"/>
      <c r="BP786" s="66"/>
      <c r="BQ786" s="66"/>
      <c r="BR786" s="66"/>
      <c r="BS786" s="66"/>
      <c r="BT786" s="66"/>
      <c r="BU786" s="66"/>
      <c r="BV786" s="66"/>
      <c r="BW786" s="66"/>
      <c r="BX786" s="66"/>
      <c r="BY786" s="66"/>
      <c r="BZ786" s="66"/>
      <c r="CA786" s="66"/>
      <c r="CB786" s="66"/>
      <c r="CC786" s="66"/>
      <c r="CD786" s="66"/>
      <c r="CE786" s="66"/>
      <c r="CF786" s="66"/>
      <c r="CG786" s="66"/>
      <c r="CH786" s="66"/>
      <c r="CI786" s="66"/>
      <c r="CJ786" s="66"/>
      <c r="CK786" s="66"/>
      <c r="CL786" s="66"/>
      <c r="CM786" s="66"/>
      <c r="CN786" s="66"/>
      <c r="CO786" s="66"/>
      <c r="CP786" s="66"/>
      <c r="CQ786" s="66"/>
      <c r="CR786" s="66"/>
      <c r="CS786" s="66"/>
      <c r="CT786" s="66"/>
      <c r="CU786" s="66"/>
      <c r="CV786" s="66"/>
      <c r="CW786" s="66"/>
      <c r="CX786" s="66"/>
      <c r="CY786" s="66"/>
      <c r="CZ786" s="66"/>
      <c r="DA786" s="66"/>
      <c r="DB786" s="66"/>
      <c r="DC786" s="66"/>
      <c r="DD786" s="66"/>
      <c r="DE786" s="66"/>
      <c r="DF786" s="66"/>
      <c r="DG786" s="66"/>
      <c r="DH786" s="66"/>
      <c r="DI786" s="66"/>
      <c r="DJ786" s="66"/>
      <c r="DK786" s="66"/>
      <c r="DL786" s="66"/>
      <c r="DM786" s="66"/>
      <c r="DN786" s="66"/>
      <c r="DO786" s="66"/>
      <c r="DP786" s="66"/>
      <c r="DQ786" s="66"/>
      <c r="DR786" s="66"/>
      <c r="DS786" s="66"/>
      <c r="DT786" s="66"/>
      <c r="DU786" s="66"/>
      <c r="DV786" s="66"/>
      <c r="DW786" s="66"/>
      <c r="DX786" s="66"/>
      <c r="DY786" s="66"/>
      <c r="DZ786" s="66"/>
      <c r="EA786" s="66"/>
      <c r="EB786" s="66"/>
      <c r="EC786" s="66"/>
      <c r="ED786" s="66"/>
      <c r="EE786" s="66"/>
      <c r="EF786" s="66"/>
      <c r="EG786" s="66"/>
      <c r="EH786" s="66"/>
      <c r="EI786" s="66"/>
      <c r="EJ786" s="66"/>
      <c r="EK786" s="66"/>
      <c r="EL786" s="66"/>
      <c r="EM786" s="66"/>
      <c r="EN786" s="66"/>
      <c r="EO786" s="66"/>
      <c r="EP786" s="66"/>
    </row>
    <row r="787">
      <c r="A787" s="66"/>
      <c r="B787" s="66"/>
      <c r="C787" s="66"/>
      <c r="D787" s="66"/>
      <c r="E787" s="66"/>
      <c r="F787" s="66"/>
      <c r="G787" s="159"/>
      <c r="H787" s="159"/>
      <c r="I787" s="66"/>
      <c r="J787" s="160"/>
      <c r="K787" s="161"/>
      <c r="L787" s="161"/>
      <c r="M787" s="162"/>
      <c r="N787" s="162"/>
      <c r="O787" s="161"/>
      <c r="P787" s="161"/>
      <c r="Q787" s="161"/>
      <c r="R787" s="161"/>
      <c r="S787" s="163"/>
      <c r="T787" s="163"/>
      <c r="U787" s="163"/>
      <c r="V787" s="163"/>
      <c r="W787" s="164"/>
      <c r="X787" s="163"/>
      <c r="Y787" s="163"/>
      <c r="Z787" s="163"/>
      <c r="AA787" s="163"/>
      <c r="AB787" s="66"/>
      <c r="AC787" s="66"/>
      <c r="AD787" s="66"/>
      <c r="AE787" s="66"/>
      <c r="AF787" s="66"/>
      <c r="AG787" s="66"/>
      <c r="AH787" s="66"/>
      <c r="AI787" s="66"/>
      <c r="AJ787" s="66"/>
      <c r="AK787" s="66"/>
      <c r="AL787" s="66"/>
      <c r="AM787" s="66"/>
      <c r="AN787" s="66"/>
      <c r="AO787" s="66"/>
      <c r="AP787" s="66"/>
      <c r="AQ787" s="66"/>
      <c r="AR787" s="66"/>
      <c r="AS787" s="66"/>
      <c r="AT787" s="66"/>
      <c r="AU787" s="66"/>
      <c r="AV787" s="66"/>
      <c r="AW787" s="66"/>
      <c r="AX787" s="66"/>
      <c r="AY787" s="66"/>
      <c r="AZ787" s="66"/>
      <c r="BA787" s="66"/>
      <c r="BB787" s="66"/>
      <c r="BC787" s="66"/>
      <c r="BD787" s="66"/>
      <c r="BE787" s="66"/>
      <c r="BF787" s="66"/>
      <c r="BG787" s="66"/>
      <c r="BH787" s="66"/>
      <c r="BI787" s="66"/>
      <c r="BJ787" s="66"/>
      <c r="BK787" s="66"/>
      <c r="BL787" s="66"/>
      <c r="BM787" s="66"/>
      <c r="BN787" s="66"/>
      <c r="BO787" s="66"/>
      <c r="BP787" s="66"/>
      <c r="BQ787" s="66"/>
      <c r="BR787" s="66"/>
      <c r="BS787" s="66"/>
      <c r="BT787" s="66"/>
      <c r="BU787" s="66"/>
      <c r="BV787" s="66"/>
      <c r="BW787" s="66"/>
      <c r="BX787" s="66"/>
      <c r="BY787" s="66"/>
      <c r="BZ787" s="66"/>
      <c r="CA787" s="66"/>
      <c r="CB787" s="66"/>
      <c r="CC787" s="66"/>
      <c r="CD787" s="66"/>
      <c r="CE787" s="66"/>
      <c r="CF787" s="66"/>
      <c r="CG787" s="66"/>
      <c r="CH787" s="66"/>
      <c r="CI787" s="66"/>
      <c r="CJ787" s="66"/>
      <c r="CK787" s="66"/>
      <c r="CL787" s="66"/>
      <c r="CM787" s="66"/>
      <c r="CN787" s="66"/>
      <c r="CO787" s="66"/>
      <c r="CP787" s="66"/>
      <c r="CQ787" s="66"/>
      <c r="CR787" s="66"/>
      <c r="CS787" s="66"/>
      <c r="CT787" s="66"/>
      <c r="CU787" s="66"/>
      <c r="CV787" s="66"/>
      <c r="CW787" s="66"/>
      <c r="CX787" s="66"/>
      <c r="CY787" s="66"/>
      <c r="CZ787" s="66"/>
      <c r="DA787" s="66"/>
      <c r="DB787" s="66"/>
      <c r="DC787" s="66"/>
      <c r="DD787" s="66"/>
      <c r="DE787" s="66"/>
      <c r="DF787" s="66"/>
      <c r="DG787" s="66"/>
      <c r="DH787" s="66"/>
      <c r="DI787" s="66"/>
      <c r="DJ787" s="66"/>
      <c r="DK787" s="66"/>
      <c r="DL787" s="66"/>
      <c r="DM787" s="66"/>
      <c r="DN787" s="66"/>
      <c r="DO787" s="66"/>
      <c r="DP787" s="66"/>
      <c r="DQ787" s="66"/>
      <c r="DR787" s="66"/>
      <c r="DS787" s="66"/>
      <c r="DT787" s="66"/>
      <c r="DU787" s="66"/>
      <c r="DV787" s="66"/>
      <c r="DW787" s="66"/>
      <c r="DX787" s="66"/>
      <c r="DY787" s="66"/>
      <c r="DZ787" s="66"/>
      <c r="EA787" s="66"/>
      <c r="EB787" s="66"/>
      <c r="EC787" s="66"/>
      <c r="ED787" s="66"/>
      <c r="EE787" s="66"/>
      <c r="EF787" s="66"/>
      <c r="EG787" s="66"/>
      <c r="EH787" s="66"/>
      <c r="EI787" s="66"/>
      <c r="EJ787" s="66"/>
      <c r="EK787" s="66"/>
      <c r="EL787" s="66"/>
      <c r="EM787" s="66"/>
      <c r="EN787" s="66"/>
      <c r="EO787" s="66"/>
      <c r="EP787" s="66"/>
    </row>
    <row r="788">
      <c r="A788" s="66"/>
      <c r="B788" s="66"/>
      <c r="C788" s="66"/>
      <c r="D788" s="66"/>
      <c r="E788" s="66"/>
      <c r="F788" s="66"/>
      <c r="G788" s="159"/>
      <c r="H788" s="159"/>
      <c r="I788" s="66"/>
      <c r="J788" s="160"/>
      <c r="K788" s="161"/>
      <c r="L788" s="161"/>
      <c r="M788" s="162"/>
      <c r="N788" s="162"/>
      <c r="O788" s="161"/>
      <c r="P788" s="161"/>
      <c r="Q788" s="161"/>
      <c r="R788" s="161"/>
      <c r="S788" s="163"/>
      <c r="T788" s="163"/>
      <c r="U788" s="163"/>
      <c r="V788" s="163"/>
      <c r="W788" s="164"/>
      <c r="X788" s="163"/>
      <c r="Y788" s="163"/>
      <c r="Z788" s="163"/>
      <c r="AA788" s="163"/>
      <c r="AB788" s="66"/>
      <c r="AC788" s="66"/>
      <c r="AD788" s="66"/>
      <c r="AE788" s="66"/>
      <c r="AF788" s="66"/>
      <c r="AG788" s="66"/>
      <c r="AH788" s="66"/>
      <c r="AI788" s="66"/>
      <c r="AJ788" s="66"/>
      <c r="AK788" s="66"/>
      <c r="AL788" s="66"/>
      <c r="AM788" s="66"/>
      <c r="AN788" s="66"/>
      <c r="AO788" s="66"/>
      <c r="AP788" s="66"/>
      <c r="AQ788" s="66"/>
      <c r="AR788" s="66"/>
      <c r="AS788" s="66"/>
      <c r="AT788" s="66"/>
      <c r="AU788" s="66"/>
      <c r="AV788" s="66"/>
      <c r="AW788" s="66"/>
      <c r="AX788" s="66"/>
      <c r="AY788" s="66"/>
      <c r="AZ788" s="66"/>
      <c r="BA788" s="66"/>
      <c r="BB788" s="66"/>
      <c r="BC788" s="66"/>
      <c r="BD788" s="66"/>
      <c r="BE788" s="66"/>
      <c r="BF788" s="66"/>
      <c r="BG788" s="66"/>
      <c r="BH788" s="66"/>
      <c r="BI788" s="66"/>
      <c r="BJ788" s="66"/>
      <c r="BK788" s="66"/>
      <c r="BL788" s="66"/>
      <c r="BM788" s="66"/>
      <c r="BN788" s="66"/>
      <c r="BO788" s="66"/>
      <c r="BP788" s="66"/>
      <c r="BQ788" s="66"/>
      <c r="BR788" s="66"/>
      <c r="BS788" s="66"/>
      <c r="BT788" s="66"/>
      <c r="BU788" s="66"/>
      <c r="BV788" s="66"/>
      <c r="BW788" s="66"/>
      <c r="BX788" s="66"/>
      <c r="BY788" s="66"/>
      <c r="BZ788" s="66"/>
      <c r="CA788" s="66"/>
      <c r="CB788" s="66"/>
      <c r="CC788" s="66"/>
      <c r="CD788" s="66"/>
      <c r="CE788" s="66"/>
      <c r="CF788" s="66"/>
      <c r="CG788" s="66"/>
      <c r="CH788" s="66"/>
      <c r="CI788" s="66"/>
      <c r="CJ788" s="66"/>
      <c r="CK788" s="66"/>
      <c r="CL788" s="66"/>
      <c r="CM788" s="66"/>
      <c r="CN788" s="66"/>
      <c r="CO788" s="66"/>
      <c r="CP788" s="66"/>
      <c r="CQ788" s="66"/>
      <c r="CR788" s="66"/>
      <c r="CS788" s="66"/>
      <c r="CT788" s="66"/>
      <c r="CU788" s="66"/>
      <c r="CV788" s="66"/>
      <c r="CW788" s="66"/>
      <c r="CX788" s="66"/>
      <c r="CY788" s="66"/>
      <c r="CZ788" s="66"/>
      <c r="DA788" s="66"/>
      <c r="DB788" s="66"/>
      <c r="DC788" s="66"/>
      <c r="DD788" s="66"/>
      <c r="DE788" s="66"/>
      <c r="DF788" s="66"/>
      <c r="DG788" s="66"/>
      <c r="DH788" s="66"/>
      <c r="DI788" s="66"/>
      <c r="DJ788" s="66"/>
      <c r="DK788" s="66"/>
      <c r="DL788" s="66"/>
      <c r="DM788" s="66"/>
      <c r="DN788" s="66"/>
      <c r="DO788" s="66"/>
      <c r="DP788" s="66"/>
      <c r="DQ788" s="66"/>
      <c r="DR788" s="66"/>
      <c r="DS788" s="66"/>
      <c r="DT788" s="66"/>
      <c r="DU788" s="66"/>
      <c r="DV788" s="66"/>
      <c r="DW788" s="66"/>
      <c r="DX788" s="66"/>
      <c r="DY788" s="66"/>
      <c r="DZ788" s="66"/>
      <c r="EA788" s="66"/>
      <c r="EB788" s="66"/>
      <c r="EC788" s="66"/>
      <c r="ED788" s="66"/>
      <c r="EE788" s="66"/>
      <c r="EF788" s="66"/>
      <c r="EG788" s="66"/>
      <c r="EH788" s="66"/>
      <c r="EI788" s="66"/>
      <c r="EJ788" s="66"/>
      <c r="EK788" s="66"/>
      <c r="EL788" s="66"/>
      <c r="EM788" s="66"/>
      <c r="EN788" s="66"/>
      <c r="EO788" s="66"/>
      <c r="EP788" s="66"/>
    </row>
    <row r="789">
      <c r="A789" s="66"/>
      <c r="B789" s="66"/>
      <c r="C789" s="66"/>
      <c r="D789" s="66"/>
      <c r="E789" s="66"/>
      <c r="F789" s="66"/>
      <c r="G789" s="159"/>
      <c r="H789" s="159"/>
      <c r="I789" s="66"/>
      <c r="J789" s="160"/>
      <c r="K789" s="161"/>
      <c r="L789" s="161"/>
      <c r="M789" s="162"/>
      <c r="N789" s="162"/>
      <c r="O789" s="161"/>
      <c r="P789" s="161"/>
      <c r="Q789" s="161"/>
      <c r="R789" s="161"/>
      <c r="S789" s="163"/>
      <c r="T789" s="163"/>
      <c r="U789" s="163"/>
      <c r="V789" s="163"/>
      <c r="W789" s="164"/>
      <c r="X789" s="163"/>
      <c r="Y789" s="163"/>
      <c r="Z789" s="163"/>
      <c r="AA789" s="163"/>
      <c r="AB789" s="66"/>
      <c r="AC789" s="66"/>
      <c r="AD789" s="66"/>
      <c r="AE789" s="66"/>
      <c r="AF789" s="66"/>
      <c r="AG789" s="66"/>
      <c r="AH789" s="66"/>
      <c r="AI789" s="66"/>
      <c r="AJ789" s="66"/>
      <c r="AK789" s="66"/>
      <c r="AL789" s="66"/>
      <c r="AM789" s="66"/>
      <c r="AN789" s="66"/>
      <c r="AO789" s="66"/>
      <c r="AP789" s="66"/>
      <c r="AQ789" s="66"/>
      <c r="AR789" s="66"/>
      <c r="AS789" s="66"/>
      <c r="AT789" s="66"/>
      <c r="AU789" s="66"/>
      <c r="AV789" s="66"/>
      <c r="AW789" s="66"/>
      <c r="AX789" s="66"/>
      <c r="AY789" s="66"/>
      <c r="AZ789" s="66"/>
      <c r="BA789" s="66"/>
      <c r="BB789" s="66"/>
      <c r="BC789" s="66"/>
      <c r="BD789" s="66"/>
      <c r="BE789" s="66"/>
      <c r="BF789" s="66"/>
      <c r="BG789" s="66"/>
      <c r="BH789" s="66"/>
      <c r="BI789" s="66"/>
      <c r="BJ789" s="66"/>
      <c r="BK789" s="66"/>
      <c r="BL789" s="66"/>
      <c r="BM789" s="66"/>
      <c r="BN789" s="66"/>
      <c r="BO789" s="66"/>
      <c r="BP789" s="66"/>
      <c r="BQ789" s="66"/>
      <c r="BR789" s="66"/>
      <c r="BS789" s="66"/>
      <c r="BT789" s="66"/>
      <c r="BU789" s="66"/>
      <c r="BV789" s="66"/>
      <c r="BW789" s="66"/>
      <c r="BX789" s="66"/>
      <c r="BY789" s="66"/>
      <c r="BZ789" s="66"/>
      <c r="CA789" s="66"/>
      <c r="CB789" s="66"/>
      <c r="CC789" s="66"/>
      <c r="CD789" s="66"/>
      <c r="CE789" s="66"/>
      <c r="CF789" s="66"/>
      <c r="CG789" s="66"/>
      <c r="CH789" s="66"/>
      <c r="CI789" s="66"/>
      <c r="CJ789" s="66"/>
      <c r="CK789" s="66"/>
      <c r="CL789" s="66"/>
      <c r="CM789" s="66"/>
      <c r="CN789" s="66"/>
      <c r="CO789" s="66"/>
      <c r="CP789" s="66"/>
      <c r="CQ789" s="66"/>
      <c r="CR789" s="66"/>
      <c r="CS789" s="66"/>
      <c r="CT789" s="66"/>
      <c r="CU789" s="66"/>
      <c r="CV789" s="66"/>
      <c r="CW789" s="66"/>
      <c r="CX789" s="66"/>
      <c r="CY789" s="66"/>
      <c r="CZ789" s="66"/>
      <c r="DA789" s="66"/>
      <c r="DB789" s="66"/>
      <c r="DC789" s="66"/>
      <c r="DD789" s="66"/>
      <c r="DE789" s="66"/>
      <c r="DF789" s="66"/>
      <c r="DG789" s="66"/>
      <c r="DH789" s="66"/>
      <c r="DI789" s="66"/>
      <c r="DJ789" s="66"/>
      <c r="DK789" s="66"/>
      <c r="DL789" s="66"/>
      <c r="DM789" s="66"/>
      <c r="DN789" s="66"/>
      <c r="DO789" s="66"/>
      <c r="DP789" s="66"/>
      <c r="DQ789" s="66"/>
      <c r="DR789" s="66"/>
      <c r="DS789" s="66"/>
      <c r="DT789" s="66"/>
      <c r="DU789" s="66"/>
      <c r="DV789" s="66"/>
      <c r="DW789" s="66"/>
      <c r="DX789" s="66"/>
      <c r="DY789" s="66"/>
      <c r="DZ789" s="66"/>
      <c r="EA789" s="66"/>
      <c r="EB789" s="66"/>
      <c r="EC789" s="66"/>
      <c r="ED789" s="66"/>
      <c r="EE789" s="66"/>
      <c r="EF789" s="66"/>
      <c r="EG789" s="66"/>
      <c r="EH789" s="66"/>
      <c r="EI789" s="66"/>
      <c r="EJ789" s="66"/>
      <c r="EK789" s="66"/>
      <c r="EL789" s="66"/>
      <c r="EM789" s="66"/>
      <c r="EN789" s="66"/>
      <c r="EO789" s="66"/>
      <c r="EP789" s="66"/>
    </row>
    <row r="790">
      <c r="A790" s="66"/>
      <c r="B790" s="66"/>
      <c r="C790" s="66"/>
      <c r="D790" s="66"/>
      <c r="E790" s="66"/>
      <c r="F790" s="66"/>
      <c r="G790" s="159"/>
      <c r="H790" s="159"/>
      <c r="I790" s="66"/>
      <c r="J790" s="160"/>
      <c r="K790" s="161"/>
      <c r="L790" s="161"/>
      <c r="M790" s="162"/>
      <c r="N790" s="162"/>
      <c r="O790" s="161"/>
      <c r="P790" s="161"/>
      <c r="Q790" s="161"/>
      <c r="R790" s="161"/>
      <c r="S790" s="163"/>
      <c r="T790" s="163"/>
      <c r="U790" s="163"/>
      <c r="V790" s="163"/>
      <c r="W790" s="164"/>
      <c r="X790" s="163"/>
      <c r="Y790" s="163"/>
      <c r="Z790" s="163"/>
      <c r="AA790" s="163"/>
      <c r="AB790" s="66"/>
      <c r="AC790" s="66"/>
      <c r="AD790" s="66"/>
      <c r="AE790" s="66"/>
      <c r="AF790" s="66"/>
      <c r="AG790" s="66"/>
      <c r="AH790" s="66"/>
      <c r="AI790" s="66"/>
      <c r="AJ790" s="66"/>
      <c r="AK790" s="66"/>
      <c r="AL790" s="66"/>
      <c r="AM790" s="66"/>
      <c r="AN790" s="66"/>
      <c r="AO790" s="66"/>
      <c r="AP790" s="66"/>
      <c r="AQ790" s="66"/>
      <c r="AR790" s="66"/>
      <c r="AS790" s="66"/>
      <c r="AT790" s="66"/>
      <c r="AU790" s="66"/>
      <c r="AV790" s="66"/>
      <c r="AW790" s="66"/>
      <c r="AX790" s="66"/>
      <c r="AY790" s="66"/>
      <c r="AZ790" s="66"/>
      <c r="BA790" s="66"/>
      <c r="BB790" s="66"/>
      <c r="BC790" s="66"/>
      <c r="BD790" s="66"/>
      <c r="BE790" s="66"/>
      <c r="BF790" s="66"/>
      <c r="BG790" s="66"/>
      <c r="BH790" s="66"/>
      <c r="BI790" s="66"/>
      <c r="BJ790" s="66"/>
      <c r="BK790" s="66"/>
      <c r="BL790" s="66"/>
      <c r="BM790" s="66"/>
      <c r="BN790" s="66"/>
      <c r="BO790" s="66"/>
      <c r="BP790" s="66"/>
      <c r="BQ790" s="66"/>
      <c r="BR790" s="66"/>
      <c r="BS790" s="66"/>
      <c r="BT790" s="66"/>
      <c r="BU790" s="66"/>
      <c r="BV790" s="66"/>
      <c r="BW790" s="66"/>
      <c r="BX790" s="66"/>
      <c r="BY790" s="66"/>
      <c r="BZ790" s="66"/>
      <c r="CA790" s="66"/>
      <c r="CB790" s="66"/>
      <c r="CC790" s="66"/>
      <c r="CD790" s="66"/>
      <c r="CE790" s="66"/>
      <c r="CF790" s="66"/>
      <c r="CG790" s="66"/>
      <c r="CH790" s="66"/>
      <c r="CI790" s="66"/>
      <c r="CJ790" s="66"/>
      <c r="CK790" s="66"/>
      <c r="CL790" s="66"/>
      <c r="CM790" s="66"/>
      <c r="CN790" s="66"/>
      <c r="CO790" s="66"/>
      <c r="CP790" s="66"/>
      <c r="CQ790" s="66"/>
      <c r="CR790" s="66"/>
      <c r="CS790" s="66"/>
      <c r="CT790" s="66"/>
      <c r="CU790" s="66"/>
      <c r="CV790" s="66"/>
      <c r="CW790" s="66"/>
      <c r="CX790" s="66"/>
      <c r="CY790" s="66"/>
      <c r="CZ790" s="66"/>
      <c r="DA790" s="66"/>
      <c r="DB790" s="66"/>
      <c r="DC790" s="66"/>
      <c r="DD790" s="66"/>
      <c r="DE790" s="66"/>
      <c r="DF790" s="66"/>
      <c r="DG790" s="66"/>
      <c r="DH790" s="66"/>
      <c r="DI790" s="66"/>
      <c r="DJ790" s="66"/>
      <c r="DK790" s="66"/>
      <c r="DL790" s="66"/>
      <c r="DM790" s="66"/>
      <c r="DN790" s="66"/>
      <c r="DO790" s="66"/>
      <c r="DP790" s="66"/>
      <c r="DQ790" s="66"/>
      <c r="DR790" s="66"/>
      <c r="DS790" s="66"/>
      <c r="DT790" s="66"/>
      <c r="DU790" s="66"/>
      <c r="DV790" s="66"/>
      <c r="DW790" s="66"/>
      <c r="DX790" s="66"/>
      <c r="DY790" s="66"/>
      <c r="DZ790" s="66"/>
      <c r="EA790" s="66"/>
      <c r="EB790" s="66"/>
      <c r="EC790" s="66"/>
      <c r="ED790" s="66"/>
      <c r="EE790" s="66"/>
      <c r="EF790" s="66"/>
      <c r="EG790" s="66"/>
      <c r="EH790" s="66"/>
      <c r="EI790" s="66"/>
      <c r="EJ790" s="66"/>
      <c r="EK790" s="66"/>
      <c r="EL790" s="66"/>
      <c r="EM790" s="66"/>
      <c r="EN790" s="66"/>
      <c r="EO790" s="66"/>
      <c r="EP790" s="66"/>
    </row>
    <row r="791">
      <c r="A791" s="66"/>
      <c r="B791" s="66"/>
      <c r="C791" s="66"/>
      <c r="D791" s="66"/>
      <c r="E791" s="66"/>
      <c r="F791" s="66"/>
      <c r="G791" s="159"/>
      <c r="H791" s="159"/>
      <c r="I791" s="66"/>
      <c r="J791" s="160"/>
      <c r="K791" s="161"/>
      <c r="L791" s="161"/>
      <c r="M791" s="162"/>
      <c r="N791" s="162"/>
      <c r="O791" s="161"/>
      <c r="P791" s="161"/>
      <c r="Q791" s="161"/>
      <c r="R791" s="161"/>
      <c r="S791" s="163"/>
      <c r="T791" s="163"/>
      <c r="U791" s="163"/>
      <c r="V791" s="163"/>
      <c r="W791" s="164"/>
      <c r="X791" s="163"/>
      <c r="Y791" s="163"/>
      <c r="Z791" s="163"/>
      <c r="AA791" s="163"/>
      <c r="AB791" s="66"/>
      <c r="AC791" s="66"/>
      <c r="AD791" s="66"/>
      <c r="AE791" s="66"/>
      <c r="AF791" s="66"/>
      <c r="AG791" s="66"/>
      <c r="AH791" s="66"/>
      <c r="AI791" s="66"/>
      <c r="AJ791" s="66"/>
      <c r="AK791" s="66"/>
      <c r="AL791" s="66"/>
      <c r="AM791" s="66"/>
      <c r="AN791" s="66"/>
      <c r="AO791" s="66"/>
      <c r="AP791" s="66"/>
      <c r="AQ791" s="66"/>
      <c r="AR791" s="66"/>
      <c r="AS791" s="66"/>
      <c r="AT791" s="66"/>
      <c r="AU791" s="66"/>
      <c r="AV791" s="66"/>
      <c r="AW791" s="66"/>
      <c r="AX791" s="66"/>
      <c r="AY791" s="66"/>
      <c r="AZ791" s="66"/>
      <c r="BA791" s="66"/>
      <c r="BB791" s="66"/>
      <c r="BC791" s="66"/>
      <c r="BD791" s="66"/>
      <c r="BE791" s="66"/>
      <c r="BF791" s="66"/>
      <c r="BG791" s="66"/>
      <c r="BH791" s="66"/>
      <c r="BI791" s="66"/>
      <c r="BJ791" s="66"/>
      <c r="BK791" s="66"/>
      <c r="BL791" s="66"/>
      <c r="BM791" s="66"/>
      <c r="BN791" s="66"/>
      <c r="BO791" s="66"/>
      <c r="BP791" s="66"/>
      <c r="BQ791" s="66"/>
      <c r="BR791" s="66"/>
      <c r="BS791" s="66"/>
      <c r="BT791" s="66"/>
      <c r="BU791" s="66"/>
      <c r="BV791" s="66"/>
      <c r="BW791" s="66"/>
      <c r="BX791" s="66"/>
      <c r="BY791" s="66"/>
      <c r="BZ791" s="66"/>
      <c r="CA791" s="66"/>
      <c r="CB791" s="66"/>
      <c r="CC791" s="66"/>
      <c r="CD791" s="66"/>
      <c r="CE791" s="66"/>
      <c r="CF791" s="66"/>
      <c r="CG791" s="66"/>
      <c r="CH791" s="66"/>
      <c r="CI791" s="66"/>
      <c r="CJ791" s="66"/>
      <c r="CK791" s="66"/>
      <c r="CL791" s="66"/>
      <c r="CM791" s="66"/>
      <c r="CN791" s="66"/>
      <c r="CO791" s="66"/>
      <c r="CP791" s="66"/>
      <c r="CQ791" s="66"/>
      <c r="CR791" s="66"/>
      <c r="CS791" s="66"/>
      <c r="CT791" s="66"/>
      <c r="CU791" s="66"/>
      <c r="CV791" s="66"/>
      <c r="CW791" s="66"/>
      <c r="CX791" s="66"/>
      <c r="CY791" s="66"/>
      <c r="CZ791" s="66"/>
      <c r="DA791" s="66"/>
      <c r="DB791" s="66"/>
      <c r="DC791" s="66"/>
      <c r="DD791" s="66"/>
      <c r="DE791" s="66"/>
      <c r="DF791" s="66"/>
      <c r="DG791" s="66"/>
      <c r="DH791" s="66"/>
      <c r="DI791" s="66"/>
      <c r="DJ791" s="66"/>
      <c r="DK791" s="66"/>
      <c r="DL791" s="66"/>
      <c r="DM791" s="66"/>
      <c r="DN791" s="66"/>
      <c r="DO791" s="66"/>
      <c r="DP791" s="66"/>
      <c r="DQ791" s="66"/>
      <c r="DR791" s="66"/>
      <c r="DS791" s="66"/>
      <c r="DT791" s="66"/>
      <c r="DU791" s="66"/>
      <c r="DV791" s="66"/>
      <c r="DW791" s="66"/>
      <c r="DX791" s="66"/>
      <c r="DY791" s="66"/>
      <c r="DZ791" s="66"/>
      <c r="EA791" s="66"/>
      <c r="EB791" s="66"/>
      <c r="EC791" s="66"/>
      <c r="ED791" s="66"/>
      <c r="EE791" s="66"/>
      <c r="EF791" s="66"/>
      <c r="EG791" s="66"/>
      <c r="EH791" s="66"/>
      <c r="EI791" s="66"/>
      <c r="EJ791" s="66"/>
      <c r="EK791" s="66"/>
      <c r="EL791" s="66"/>
      <c r="EM791" s="66"/>
      <c r="EN791" s="66"/>
      <c r="EO791" s="66"/>
      <c r="EP791" s="66"/>
    </row>
    <row r="792">
      <c r="A792" s="66"/>
      <c r="B792" s="66"/>
      <c r="C792" s="66"/>
      <c r="D792" s="66"/>
      <c r="E792" s="66"/>
      <c r="F792" s="66"/>
      <c r="G792" s="159"/>
      <c r="H792" s="159"/>
      <c r="I792" s="66"/>
      <c r="J792" s="160"/>
      <c r="K792" s="161"/>
      <c r="L792" s="161"/>
      <c r="M792" s="162"/>
      <c r="N792" s="162"/>
      <c r="O792" s="161"/>
      <c r="P792" s="161"/>
      <c r="Q792" s="161"/>
      <c r="R792" s="161"/>
      <c r="S792" s="163"/>
      <c r="T792" s="163"/>
      <c r="U792" s="163"/>
      <c r="V792" s="163"/>
      <c r="W792" s="164"/>
      <c r="X792" s="163"/>
      <c r="Y792" s="163"/>
      <c r="Z792" s="163"/>
      <c r="AA792" s="163"/>
      <c r="AB792" s="66"/>
      <c r="AC792" s="66"/>
      <c r="AD792" s="66"/>
      <c r="AE792" s="66"/>
      <c r="AF792" s="66"/>
      <c r="AG792" s="66"/>
      <c r="AH792" s="66"/>
      <c r="AI792" s="66"/>
      <c r="AJ792" s="66"/>
      <c r="AK792" s="66"/>
      <c r="AL792" s="66"/>
      <c r="AM792" s="66"/>
      <c r="AN792" s="66"/>
      <c r="AO792" s="66"/>
      <c r="AP792" s="66"/>
      <c r="AQ792" s="66"/>
      <c r="AR792" s="66"/>
      <c r="AS792" s="66"/>
      <c r="AT792" s="66"/>
      <c r="AU792" s="66"/>
      <c r="AV792" s="66"/>
      <c r="AW792" s="66"/>
      <c r="AX792" s="66"/>
      <c r="AY792" s="66"/>
      <c r="AZ792" s="66"/>
      <c r="BA792" s="66"/>
      <c r="BB792" s="66"/>
      <c r="BC792" s="66"/>
      <c r="BD792" s="66"/>
      <c r="BE792" s="66"/>
      <c r="BF792" s="66"/>
      <c r="BG792" s="66"/>
      <c r="BH792" s="66"/>
      <c r="BI792" s="66"/>
      <c r="BJ792" s="66"/>
      <c r="BK792" s="66"/>
      <c r="BL792" s="66"/>
      <c r="BM792" s="66"/>
      <c r="BN792" s="66"/>
      <c r="BO792" s="66"/>
      <c r="BP792" s="66"/>
      <c r="BQ792" s="66"/>
      <c r="BR792" s="66"/>
      <c r="BS792" s="66"/>
      <c r="BT792" s="66"/>
      <c r="BU792" s="66"/>
      <c r="BV792" s="66"/>
      <c r="BW792" s="66"/>
      <c r="BX792" s="66"/>
      <c r="BY792" s="66"/>
      <c r="BZ792" s="66"/>
      <c r="CA792" s="66"/>
      <c r="CB792" s="66"/>
      <c r="CC792" s="66"/>
      <c r="CD792" s="66"/>
      <c r="CE792" s="66"/>
      <c r="CF792" s="66"/>
      <c r="CG792" s="66"/>
      <c r="CH792" s="66"/>
      <c r="CI792" s="66"/>
      <c r="CJ792" s="66"/>
      <c r="CK792" s="66"/>
      <c r="CL792" s="66"/>
      <c r="CM792" s="66"/>
      <c r="CN792" s="66"/>
      <c r="CO792" s="66"/>
      <c r="CP792" s="66"/>
      <c r="CQ792" s="66"/>
      <c r="CR792" s="66"/>
      <c r="CS792" s="66"/>
      <c r="CT792" s="66"/>
      <c r="CU792" s="66"/>
      <c r="CV792" s="66"/>
      <c r="CW792" s="66"/>
      <c r="CX792" s="66"/>
      <c r="CY792" s="66"/>
      <c r="CZ792" s="66"/>
      <c r="DA792" s="66"/>
      <c r="DB792" s="66"/>
      <c r="DC792" s="66"/>
      <c r="DD792" s="66"/>
      <c r="DE792" s="66"/>
      <c r="DF792" s="66"/>
      <c r="DG792" s="66"/>
      <c r="DH792" s="66"/>
      <c r="DI792" s="66"/>
      <c r="DJ792" s="66"/>
      <c r="DK792" s="66"/>
      <c r="DL792" s="66"/>
      <c r="DM792" s="66"/>
      <c r="DN792" s="66"/>
      <c r="DO792" s="66"/>
      <c r="DP792" s="66"/>
      <c r="DQ792" s="66"/>
      <c r="DR792" s="66"/>
      <c r="DS792" s="66"/>
      <c r="DT792" s="66"/>
      <c r="DU792" s="66"/>
      <c r="DV792" s="66"/>
      <c r="DW792" s="66"/>
      <c r="DX792" s="66"/>
      <c r="DY792" s="66"/>
      <c r="DZ792" s="66"/>
      <c r="EA792" s="66"/>
      <c r="EB792" s="66"/>
      <c r="EC792" s="66"/>
      <c r="ED792" s="66"/>
      <c r="EE792" s="66"/>
      <c r="EF792" s="66"/>
      <c r="EG792" s="66"/>
      <c r="EH792" s="66"/>
      <c r="EI792" s="66"/>
      <c r="EJ792" s="66"/>
      <c r="EK792" s="66"/>
      <c r="EL792" s="66"/>
      <c r="EM792" s="66"/>
      <c r="EN792" s="66"/>
      <c r="EO792" s="66"/>
      <c r="EP792" s="66"/>
    </row>
    <row r="793">
      <c r="A793" s="66"/>
      <c r="B793" s="66"/>
      <c r="C793" s="66"/>
      <c r="D793" s="66"/>
      <c r="E793" s="66"/>
      <c r="F793" s="66"/>
      <c r="G793" s="159"/>
      <c r="H793" s="159"/>
      <c r="I793" s="66"/>
      <c r="J793" s="160"/>
      <c r="K793" s="161"/>
      <c r="L793" s="161"/>
      <c r="M793" s="162"/>
      <c r="N793" s="162"/>
      <c r="O793" s="161"/>
      <c r="P793" s="161"/>
      <c r="Q793" s="161"/>
      <c r="R793" s="161"/>
      <c r="S793" s="163"/>
      <c r="T793" s="163"/>
      <c r="U793" s="163"/>
      <c r="V793" s="163"/>
      <c r="W793" s="164"/>
      <c r="X793" s="163"/>
      <c r="Y793" s="163"/>
      <c r="Z793" s="163"/>
      <c r="AA793" s="163"/>
      <c r="AB793" s="66"/>
      <c r="AC793" s="66"/>
      <c r="AD793" s="66"/>
      <c r="AE793" s="66"/>
      <c r="AF793" s="66"/>
      <c r="AG793" s="66"/>
      <c r="AH793" s="66"/>
      <c r="AI793" s="66"/>
      <c r="AJ793" s="66"/>
      <c r="AK793" s="66"/>
      <c r="AL793" s="66"/>
      <c r="AM793" s="66"/>
      <c r="AN793" s="66"/>
      <c r="AO793" s="66"/>
      <c r="AP793" s="66"/>
      <c r="AQ793" s="66"/>
      <c r="AR793" s="66"/>
      <c r="AS793" s="66"/>
      <c r="AT793" s="66"/>
      <c r="AU793" s="66"/>
      <c r="AV793" s="66"/>
      <c r="AW793" s="66"/>
      <c r="AX793" s="66"/>
      <c r="AY793" s="66"/>
      <c r="AZ793" s="66"/>
      <c r="BA793" s="66"/>
      <c r="BB793" s="66"/>
      <c r="BC793" s="66"/>
      <c r="BD793" s="66"/>
      <c r="BE793" s="66"/>
      <c r="BF793" s="66"/>
      <c r="BG793" s="66"/>
      <c r="BH793" s="66"/>
      <c r="BI793" s="66"/>
      <c r="BJ793" s="66"/>
      <c r="BK793" s="66"/>
      <c r="BL793" s="66"/>
      <c r="BM793" s="66"/>
      <c r="BN793" s="66"/>
      <c r="BO793" s="66"/>
      <c r="BP793" s="66"/>
      <c r="BQ793" s="66"/>
      <c r="BR793" s="66"/>
      <c r="BS793" s="66"/>
      <c r="BT793" s="66"/>
      <c r="BU793" s="66"/>
      <c r="BV793" s="66"/>
      <c r="BW793" s="66"/>
      <c r="BX793" s="66"/>
      <c r="BY793" s="66"/>
      <c r="BZ793" s="66"/>
      <c r="CA793" s="66"/>
      <c r="CB793" s="66"/>
      <c r="CC793" s="66"/>
      <c r="CD793" s="66"/>
      <c r="CE793" s="66"/>
      <c r="CF793" s="66"/>
      <c r="CG793" s="66"/>
      <c r="CH793" s="66"/>
      <c r="CI793" s="66"/>
      <c r="CJ793" s="66"/>
      <c r="CK793" s="66"/>
      <c r="CL793" s="66"/>
      <c r="CM793" s="66"/>
      <c r="CN793" s="66"/>
      <c r="CO793" s="66"/>
      <c r="CP793" s="66"/>
      <c r="CQ793" s="66"/>
      <c r="CR793" s="66"/>
      <c r="CS793" s="66"/>
      <c r="CT793" s="66"/>
      <c r="CU793" s="66"/>
      <c r="CV793" s="66"/>
      <c r="CW793" s="66"/>
      <c r="CX793" s="66"/>
      <c r="CY793" s="66"/>
      <c r="CZ793" s="66"/>
      <c r="DA793" s="66"/>
      <c r="DB793" s="66"/>
      <c r="DC793" s="66"/>
      <c r="DD793" s="66"/>
      <c r="DE793" s="66"/>
      <c r="DF793" s="66"/>
      <c r="DG793" s="66"/>
      <c r="DH793" s="66"/>
      <c r="DI793" s="66"/>
      <c r="DJ793" s="66"/>
      <c r="DK793" s="66"/>
      <c r="DL793" s="66"/>
      <c r="DM793" s="66"/>
      <c r="DN793" s="66"/>
      <c r="DO793" s="66"/>
      <c r="DP793" s="66"/>
      <c r="DQ793" s="66"/>
      <c r="DR793" s="66"/>
      <c r="DS793" s="66"/>
      <c r="DT793" s="66"/>
      <c r="DU793" s="66"/>
      <c r="DV793" s="66"/>
      <c r="DW793" s="66"/>
      <c r="DX793" s="66"/>
      <c r="DY793" s="66"/>
      <c r="DZ793" s="66"/>
      <c r="EA793" s="66"/>
      <c r="EB793" s="66"/>
      <c r="EC793" s="66"/>
      <c r="ED793" s="66"/>
      <c r="EE793" s="66"/>
      <c r="EF793" s="66"/>
      <c r="EG793" s="66"/>
      <c r="EH793" s="66"/>
      <c r="EI793" s="66"/>
      <c r="EJ793" s="66"/>
      <c r="EK793" s="66"/>
      <c r="EL793" s="66"/>
      <c r="EM793" s="66"/>
      <c r="EN793" s="66"/>
      <c r="EO793" s="66"/>
      <c r="EP793" s="66"/>
    </row>
    <row r="794">
      <c r="A794" s="66"/>
      <c r="B794" s="66"/>
      <c r="C794" s="66"/>
      <c r="D794" s="66"/>
      <c r="E794" s="66"/>
      <c r="F794" s="66"/>
      <c r="G794" s="159"/>
      <c r="H794" s="159"/>
      <c r="I794" s="66"/>
      <c r="J794" s="160"/>
      <c r="K794" s="161"/>
      <c r="L794" s="161"/>
      <c r="M794" s="162"/>
      <c r="N794" s="162"/>
      <c r="O794" s="161"/>
      <c r="P794" s="161"/>
      <c r="Q794" s="161"/>
      <c r="R794" s="161"/>
      <c r="S794" s="163"/>
      <c r="T794" s="163"/>
      <c r="U794" s="163"/>
      <c r="V794" s="163"/>
      <c r="W794" s="164"/>
      <c r="X794" s="163"/>
      <c r="Y794" s="163"/>
      <c r="Z794" s="163"/>
      <c r="AA794" s="163"/>
      <c r="AB794" s="66"/>
      <c r="AC794" s="66"/>
      <c r="AD794" s="66"/>
      <c r="AE794" s="66"/>
      <c r="AF794" s="66"/>
      <c r="AG794" s="66"/>
      <c r="AH794" s="66"/>
      <c r="AI794" s="66"/>
      <c r="AJ794" s="66"/>
      <c r="AK794" s="66"/>
      <c r="AL794" s="66"/>
      <c r="AM794" s="66"/>
      <c r="AN794" s="66"/>
      <c r="AO794" s="66"/>
      <c r="AP794" s="66"/>
      <c r="AQ794" s="66"/>
      <c r="AR794" s="66"/>
      <c r="AS794" s="66"/>
      <c r="AT794" s="66"/>
      <c r="AU794" s="66"/>
      <c r="AV794" s="66"/>
      <c r="AW794" s="66"/>
      <c r="AX794" s="66"/>
      <c r="AY794" s="66"/>
      <c r="AZ794" s="66"/>
      <c r="BA794" s="66"/>
      <c r="BB794" s="66"/>
      <c r="BC794" s="66"/>
      <c r="BD794" s="66"/>
      <c r="BE794" s="66"/>
      <c r="BF794" s="66"/>
      <c r="BG794" s="66"/>
      <c r="BH794" s="66"/>
      <c r="BI794" s="66"/>
      <c r="BJ794" s="66"/>
      <c r="BK794" s="66"/>
      <c r="BL794" s="66"/>
      <c r="BM794" s="66"/>
      <c r="BN794" s="66"/>
      <c r="BO794" s="66"/>
      <c r="BP794" s="66"/>
      <c r="BQ794" s="66"/>
      <c r="BR794" s="66"/>
      <c r="BS794" s="66"/>
      <c r="BT794" s="66"/>
      <c r="BU794" s="66"/>
      <c r="BV794" s="66"/>
      <c r="BW794" s="66"/>
      <c r="BX794" s="66"/>
      <c r="BY794" s="66"/>
      <c r="BZ794" s="66"/>
      <c r="CA794" s="66"/>
      <c r="CB794" s="66"/>
      <c r="CC794" s="66"/>
      <c r="CD794" s="66"/>
      <c r="CE794" s="66"/>
      <c r="CF794" s="66"/>
      <c r="CG794" s="66"/>
      <c r="CH794" s="66"/>
      <c r="CI794" s="66"/>
      <c r="CJ794" s="66"/>
      <c r="CK794" s="66"/>
      <c r="CL794" s="66"/>
      <c r="CM794" s="66"/>
      <c r="CN794" s="66"/>
      <c r="CO794" s="66"/>
      <c r="CP794" s="66"/>
      <c r="CQ794" s="66"/>
      <c r="CR794" s="66"/>
      <c r="CS794" s="66"/>
      <c r="CT794" s="66"/>
      <c r="CU794" s="66"/>
      <c r="CV794" s="66"/>
      <c r="CW794" s="66"/>
      <c r="CX794" s="66"/>
      <c r="CY794" s="66"/>
      <c r="CZ794" s="66"/>
      <c r="DA794" s="66"/>
      <c r="DB794" s="66"/>
      <c r="DC794" s="66"/>
      <c r="DD794" s="66"/>
      <c r="DE794" s="66"/>
      <c r="DF794" s="66"/>
      <c r="DG794" s="66"/>
      <c r="DH794" s="66"/>
      <c r="DI794" s="66"/>
      <c r="DJ794" s="66"/>
      <c r="DK794" s="66"/>
      <c r="DL794" s="66"/>
      <c r="DM794" s="66"/>
      <c r="DN794" s="66"/>
      <c r="DO794" s="66"/>
      <c r="DP794" s="66"/>
      <c r="DQ794" s="66"/>
      <c r="DR794" s="66"/>
      <c r="DS794" s="66"/>
      <c r="DT794" s="66"/>
      <c r="DU794" s="66"/>
      <c r="DV794" s="66"/>
      <c r="DW794" s="66"/>
      <c r="DX794" s="66"/>
      <c r="DY794" s="66"/>
      <c r="DZ794" s="66"/>
      <c r="EA794" s="66"/>
      <c r="EB794" s="66"/>
      <c r="EC794" s="66"/>
      <c r="ED794" s="66"/>
      <c r="EE794" s="66"/>
      <c r="EF794" s="66"/>
      <c r="EG794" s="66"/>
      <c r="EH794" s="66"/>
      <c r="EI794" s="66"/>
      <c r="EJ794" s="66"/>
      <c r="EK794" s="66"/>
      <c r="EL794" s="66"/>
      <c r="EM794" s="66"/>
      <c r="EN794" s="66"/>
      <c r="EO794" s="66"/>
      <c r="EP794" s="66"/>
    </row>
    <row r="795">
      <c r="A795" s="66"/>
      <c r="B795" s="66"/>
      <c r="C795" s="66"/>
      <c r="D795" s="66"/>
      <c r="E795" s="66"/>
      <c r="F795" s="66"/>
      <c r="G795" s="159"/>
      <c r="H795" s="159"/>
      <c r="I795" s="66"/>
      <c r="J795" s="160"/>
      <c r="K795" s="161"/>
      <c r="L795" s="161"/>
      <c r="M795" s="162"/>
      <c r="N795" s="162"/>
      <c r="O795" s="161"/>
      <c r="P795" s="161"/>
      <c r="Q795" s="161"/>
      <c r="R795" s="161"/>
      <c r="S795" s="163"/>
      <c r="T795" s="163"/>
      <c r="U795" s="163"/>
      <c r="V795" s="163"/>
      <c r="W795" s="164"/>
      <c r="X795" s="163"/>
      <c r="Y795" s="163"/>
      <c r="Z795" s="163"/>
      <c r="AA795" s="163"/>
      <c r="AB795" s="66"/>
      <c r="AC795" s="66"/>
      <c r="AD795" s="66"/>
      <c r="AE795" s="66"/>
      <c r="AF795" s="66"/>
      <c r="AG795" s="66"/>
      <c r="AH795" s="66"/>
      <c r="AI795" s="66"/>
      <c r="AJ795" s="66"/>
      <c r="AK795" s="66"/>
      <c r="AL795" s="66"/>
      <c r="AM795" s="66"/>
      <c r="AN795" s="66"/>
      <c r="AO795" s="66"/>
      <c r="AP795" s="66"/>
      <c r="AQ795" s="66"/>
      <c r="AR795" s="66"/>
      <c r="AS795" s="66"/>
      <c r="AT795" s="66"/>
      <c r="AU795" s="66"/>
      <c r="AV795" s="66"/>
      <c r="AW795" s="66"/>
      <c r="AX795" s="66"/>
      <c r="AY795" s="66"/>
      <c r="AZ795" s="66"/>
      <c r="BA795" s="66"/>
      <c r="BB795" s="66"/>
      <c r="BC795" s="66"/>
      <c r="BD795" s="66"/>
      <c r="BE795" s="66"/>
      <c r="BF795" s="66"/>
      <c r="BG795" s="66"/>
      <c r="BH795" s="66"/>
      <c r="BI795" s="66"/>
      <c r="BJ795" s="66"/>
      <c r="BK795" s="66"/>
      <c r="BL795" s="66"/>
      <c r="BM795" s="66"/>
      <c r="BN795" s="66"/>
      <c r="BO795" s="66"/>
      <c r="BP795" s="66"/>
      <c r="BQ795" s="66"/>
      <c r="BR795" s="66"/>
      <c r="BS795" s="66"/>
      <c r="BT795" s="66"/>
      <c r="BU795" s="66"/>
      <c r="BV795" s="66"/>
      <c r="BW795" s="66"/>
      <c r="BX795" s="66"/>
      <c r="BY795" s="66"/>
      <c r="BZ795" s="66"/>
      <c r="CA795" s="66"/>
      <c r="CB795" s="66"/>
      <c r="CC795" s="66"/>
      <c r="CD795" s="66"/>
      <c r="CE795" s="66"/>
      <c r="CF795" s="66"/>
      <c r="CG795" s="66"/>
      <c r="CH795" s="66"/>
      <c r="CI795" s="66"/>
      <c r="CJ795" s="66"/>
      <c r="CK795" s="66"/>
      <c r="CL795" s="66"/>
      <c r="CM795" s="66"/>
      <c r="CN795" s="66"/>
      <c r="CO795" s="66"/>
      <c r="CP795" s="66"/>
      <c r="CQ795" s="66"/>
      <c r="CR795" s="66"/>
      <c r="CS795" s="66"/>
      <c r="CT795" s="66"/>
      <c r="CU795" s="66"/>
      <c r="CV795" s="66"/>
      <c r="CW795" s="66"/>
      <c r="CX795" s="66"/>
      <c r="CY795" s="66"/>
      <c r="CZ795" s="66"/>
      <c r="DA795" s="66"/>
      <c r="DB795" s="66"/>
      <c r="DC795" s="66"/>
      <c r="DD795" s="66"/>
      <c r="DE795" s="66"/>
      <c r="DF795" s="66"/>
      <c r="DG795" s="66"/>
      <c r="DH795" s="66"/>
      <c r="DI795" s="66"/>
      <c r="DJ795" s="66"/>
      <c r="DK795" s="66"/>
      <c r="DL795" s="66"/>
      <c r="DM795" s="66"/>
      <c r="DN795" s="66"/>
      <c r="DO795" s="66"/>
      <c r="DP795" s="66"/>
      <c r="DQ795" s="66"/>
      <c r="DR795" s="66"/>
      <c r="DS795" s="66"/>
      <c r="DT795" s="66"/>
      <c r="DU795" s="66"/>
      <c r="DV795" s="66"/>
      <c r="DW795" s="66"/>
      <c r="DX795" s="66"/>
      <c r="DY795" s="66"/>
      <c r="DZ795" s="66"/>
      <c r="EA795" s="66"/>
      <c r="EB795" s="66"/>
      <c r="EC795" s="66"/>
      <c r="ED795" s="66"/>
      <c r="EE795" s="66"/>
      <c r="EF795" s="66"/>
      <c r="EG795" s="66"/>
      <c r="EH795" s="66"/>
      <c r="EI795" s="66"/>
      <c r="EJ795" s="66"/>
      <c r="EK795" s="66"/>
      <c r="EL795" s="66"/>
      <c r="EM795" s="66"/>
      <c r="EN795" s="66"/>
      <c r="EO795" s="66"/>
      <c r="EP795" s="66"/>
    </row>
    <row r="796">
      <c r="A796" s="66"/>
      <c r="B796" s="66"/>
      <c r="C796" s="66"/>
      <c r="D796" s="66"/>
      <c r="E796" s="66"/>
      <c r="F796" s="66"/>
      <c r="G796" s="159"/>
      <c r="H796" s="159"/>
      <c r="I796" s="66"/>
      <c r="J796" s="160"/>
      <c r="K796" s="161"/>
      <c r="L796" s="161"/>
      <c r="M796" s="162"/>
      <c r="N796" s="162"/>
      <c r="O796" s="161"/>
      <c r="P796" s="161"/>
      <c r="Q796" s="161"/>
      <c r="R796" s="161"/>
      <c r="S796" s="163"/>
      <c r="T796" s="163"/>
      <c r="U796" s="163"/>
      <c r="V796" s="163"/>
      <c r="W796" s="164"/>
      <c r="X796" s="163"/>
      <c r="Y796" s="163"/>
      <c r="Z796" s="163"/>
      <c r="AA796" s="163"/>
      <c r="AB796" s="66"/>
      <c r="AC796" s="66"/>
      <c r="AD796" s="66"/>
      <c r="AE796" s="66"/>
      <c r="AF796" s="66"/>
      <c r="AG796" s="66"/>
      <c r="AH796" s="66"/>
      <c r="AI796" s="66"/>
      <c r="AJ796" s="66"/>
      <c r="AK796" s="66"/>
      <c r="AL796" s="66"/>
      <c r="AM796" s="66"/>
      <c r="AN796" s="66"/>
      <c r="AO796" s="66"/>
      <c r="AP796" s="66"/>
      <c r="AQ796" s="66"/>
      <c r="AR796" s="66"/>
      <c r="AS796" s="66"/>
      <c r="AT796" s="66"/>
      <c r="AU796" s="66"/>
      <c r="AV796" s="66"/>
      <c r="AW796" s="66"/>
      <c r="AX796" s="66"/>
      <c r="AY796" s="66"/>
      <c r="AZ796" s="66"/>
      <c r="BA796" s="66"/>
      <c r="BB796" s="66"/>
      <c r="BC796" s="66"/>
      <c r="BD796" s="66"/>
      <c r="BE796" s="66"/>
      <c r="BF796" s="66"/>
      <c r="BG796" s="66"/>
      <c r="BH796" s="66"/>
      <c r="BI796" s="66"/>
      <c r="BJ796" s="66"/>
      <c r="BK796" s="66"/>
      <c r="BL796" s="66"/>
      <c r="BM796" s="66"/>
      <c r="BN796" s="66"/>
      <c r="BO796" s="66"/>
      <c r="BP796" s="66"/>
      <c r="BQ796" s="66"/>
      <c r="BR796" s="66"/>
      <c r="BS796" s="66"/>
      <c r="BT796" s="66"/>
      <c r="BU796" s="66"/>
      <c r="BV796" s="66"/>
      <c r="BW796" s="66"/>
      <c r="BX796" s="66"/>
      <c r="BY796" s="66"/>
      <c r="BZ796" s="66"/>
      <c r="CA796" s="66"/>
      <c r="CB796" s="66"/>
      <c r="CC796" s="66"/>
      <c r="CD796" s="66"/>
      <c r="CE796" s="66"/>
      <c r="CF796" s="66"/>
      <c r="CG796" s="66"/>
      <c r="CH796" s="66"/>
      <c r="CI796" s="66"/>
      <c r="CJ796" s="66"/>
      <c r="CK796" s="66"/>
      <c r="CL796" s="66"/>
      <c r="CM796" s="66"/>
      <c r="CN796" s="66"/>
      <c r="CO796" s="66"/>
      <c r="CP796" s="66"/>
      <c r="CQ796" s="66"/>
      <c r="CR796" s="66"/>
      <c r="CS796" s="66"/>
      <c r="CT796" s="66"/>
      <c r="CU796" s="66"/>
      <c r="CV796" s="66"/>
      <c r="CW796" s="66"/>
      <c r="CX796" s="66"/>
      <c r="CY796" s="66"/>
      <c r="CZ796" s="66"/>
      <c r="DA796" s="66"/>
      <c r="DB796" s="66"/>
      <c r="DC796" s="66"/>
      <c r="DD796" s="66"/>
      <c r="DE796" s="66"/>
      <c r="DF796" s="66"/>
      <c r="DG796" s="66"/>
      <c r="DH796" s="66"/>
      <c r="DI796" s="66"/>
      <c r="DJ796" s="66"/>
      <c r="DK796" s="66"/>
      <c r="DL796" s="66"/>
      <c r="DM796" s="66"/>
      <c r="DN796" s="66"/>
      <c r="DO796" s="66"/>
      <c r="DP796" s="66"/>
      <c r="DQ796" s="66"/>
      <c r="DR796" s="66"/>
      <c r="DS796" s="66"/>
      <c r="DT796" s="66"/>
      <c r="DU796" s="66"/>
      <c r="DV796" s="66"/>
      <c r="DW796" s="66"/>
      <c r="DX796" s="66"/>
      <c r="DY796" s="66"/>
      <c r="DZ796" s="66"/>
      <c r="EA796" s="66"/>
      <c r="EB796" s="66"/>
      <c r="EC796" s="66"/>
      <c r="ED796" s="66"/>
      <c r="EE796" s="66"/>
      <c r="EF796" s="66"/>
      <c r="EG796" s="66"/>
      <c r="EH796" s="66"/>
      <c r="EI796" s="66"/>
      <c r="EJ796" s="66"/>
      <c r="EK796" s="66"/>
      <c r="EL796" s="66"/>
      <c r="EM796" s="66"/>
      <c r="EN796" s="66"/>
      <c r="EO796" s="66"/>
      <c r="EP796" s="66"/>
    </row>
    <row r="797">
      <c r="A797" s="66"/>
      <c r="B797" s="66"/>
      <c r="C797" s="66"/>
      <c r="D797" s="66"/>
      <c r="E797" s="66"/>
      <c r="F797" s="66"/>
      <c r="G797" s="159"/>
      <c r="H797" s="159"/>
      <c r="I797" s="66"/>
      <c r="J797" s="160"/>
      <c r="K797" s="161"/>
      <c r="L797" s="161"/>
      <c r="M797" s="162"/>
      <c r="N797" s="162"/>
      <c r="O797" s="161"/>
      <c r="P797" s="161"/>
      <c r="Q797" s="161"/>
      <c r="R797" s="161"/>
      <c r="S797" s="163"/>
      <c r="T797" s="163"/>
      <c r="U797" s="163"/>
      <c r="V797" s="163"/>
      <c r="W797" s="164"/>
      <c r="X797" s="163"/>
      <c r="Y797" s="163"/>
      <c r="Z797" s="163"/>
      <c r="AA797" s="163"/>
      <c r="AB797" s="66"/>
      <c r="AC797" s="66"/>
      <c r="AD797" s="66"/>
      <c r="AE797" s="66"/>
      <c r="AF797" s="66"/>
      <c r="AG797" s="66"/>
      <c r="AH797" s="66"/>
      <c r="AI797" s="66"/>
      <c r="AJ797" s="66"/>
      <c r="AK797" s="66"/>
      <c r="AL797" s="66"/>
      <c r="AM797" s="66"/>
      <c r="AN797" s="66"/>
      <c r="AO797" s="66"/>
      <c r="AP797" s="66"/>
      <c r="AQ797" s="66"/>
      <c r="AR797" s="66"/>
      <c r="AS797" s="66"/>
      <c r="AT797" s="66"/>
      <c r="AU797" s="66"/>
      <c r="AV797" s="66"/>
      <c r="AW797" s="66"/>
      <c r="AX797" s="66"/>
      <c r="AY797" s="66"/>
      <c r="AZ797" s="66"/>
      <c r="BA797" s="66"/>
      <c r="BB797" s="66"/>
      <c r="BC797" s="66"/>
      <c r="BD797" s="66"/>
      <c r="BE797" s="66"/>
      <c r="BF797" s="66"/>
      <c r="BG797" s="66"/>
      <c r="BH797" s="66"/>
      <c r="BI797" s="66"/>
      <c r="BJ797" s="66"/>
      <c r="BK797" s="66"/>
      <c r="BL797" s="66"/>
      <c r="BM797" s="66"/>
      <c r="BN797" s="66"/>
      <c r="BO797" s="66"/>
      <c r="BP797" s="66"/>
      <c r="BQ797" s="66"/>
      <c r="BR797" s="66"/>
      <c r="BS797" s="66"/>
      <c r="BT797" s="66"/>
      <c r="BU797" s="66"/>
      <c r="BV797" s="66"/>
      <c r="BW797" s="66"/>
      <c r="BX797" s="66"/>
      <c r="BY797" s="66"/>
      <c r="BZ797" s="66"/>
      <c r="CA797" s="66"/>
      <c r="CB797" s="66"/>
      <c r="CC797" s="66"/>
      <c r="CD797" s="66"/>
      <c r="CE797" s="66"/>
      <c r="CF797" s="66"/>
      <c r="CG797" s="66"/>
      <c r="CH797" s="66"/>
      <c r="CI797" s="66"/>
      <c r="CJ797" s="66"/>
      <c r="CK797" s="66"/>
      <c r="CL797" s="66"/>
      <c r="CM797" s="66"/>
      <c r="CN797" s="66"/>
      <c r="CO797" s="66"/>
      <c r="CP797" s="66"/>
      <c r="CQ797" s="66"/>
      <c r="CR797" s="66"/>
      <c r="CS797" s="66"/>
      <c r="CT797" s="66"/>
      <c r="CU797" s="66"/>
      <c r="CV797" s="66"/>
      <c r="CW797" s="66"/>
      <c r="CX797" s="66"/>
      <c r="CY797" s="66"/>
      <c r="CZ797" s="66"/>
      <c r="DA797" s="66"/>
      <c r="DB797" s="66"/>
      <c r="DC797" s="66"/>
      <c r="DD797" s="66"/>
      <c r="DE797" s="66"/>
      <c r="DF797" s="66"/>
      <c r="DG797" s="66"/>
      <c r="DH797" s="66"/>
      <c r="DI797" s="66"/>
      <c r="DJ797" s="66"/>
      <c r="DK797" s="66"/>
      <c r="DL797" s="66"/>
      <c r="DM797" s="66"/>
      <c r="DN797" s="66"/>
      <c r="DO797" s="66"/>
      <c r="DP797" s="66"/>
      <c r="DQ797" s="66"/>
      <c r="DR797" s="66"/>
      <c r="DS797" s="66"/>
      <c r="DT797" s="66"/>
      <c r="DU797" s="66"/>
      <c r="DV797" s="66"/>
      <c r="DW797" s="66"/>
      <c r="DX797" s="66"/>
      <c r="DY797" s="66"/>
      <c r="DZ797" s="66"/>
      <c r="EA797" s="66"/>
      <c r="EB797" s="66"/>
      <c r="EC797" s="66"/>
      <c r="ED797" s="66"/>
      <c r="EE797" s="66"/>
      <c r="EF797" s="66"/>
      <c r="EG797" s="66"/>
      <c r="EH797" s="66"/>
      <c r="EI797" s="66"/>
      <c r="EJ797" s="66"/>
      <c r="EK797" s="66"/>
      <c r="EL797" s="66"/>
      <c r="EM797" s="66"/>
      <c r="EN797" s="66"/>
      <c r="EO797" s="66"/>
      <c r="EP797" s="66"/>
    </row>
    <row r="798">
      <c r="A798" s="66"/>
      <c r="B798" s="66"/>
      <c r="C798" s="66"/>
      <c r="D798" s="66"/>
      <c r="E798" s="66"/>
      <c r="F798" s="66"/>
      <c r="G798" s="159"/>
      <c r="H798" s="159"/>
      <c r="I798" s="66"/>
      <c r="J798" s="160"/>
      <c r="K798" s="161"/>
      <c r="L798" s="161"/>
      <c r="M798" s="162"/>
      <c r="N798" s="162"/>
      <c r="O798" s="161"/>
      <c r="P798" s="161"/>
      <c r="Q798" s="161"/>
      <c r="R798" s="161"/>
      <c r="S798" s="163"/>
      <c r="T798" s="163"/>
      <c r="U798" s="163"/>
      <c r="V798" s="163"/>
      <c r="W798" s="164"/>
      <c r="X798" s="163"/>
      <c r="Y798" s="163"/>
      <c r="Z798" s="163"/>
      <c r="AA798" s="163"/>
      <c r="AB798" s="66"/>
      <c r="AC798" s="66"/>
      <c r="AD798" s="66"/>
      <c r="AE798" s="66"/>
      <c r="AF798" s="66"/>
      <c r="AG798" s="66"/>
      <c r="AH798" s="66"/>
      <c r="AI798" s="66"/>
      <c r="AJ798" s="66"/>
      <c r="AK798" s="66"/>
      <c r="AL798" s="66"/>
      <c r="AM798" s="66"/>
      <c r="AN798" s="66"/>
      <c r="AO798" s="66"/>
      <c r="AP798" s="66"/>
      <c r="AQ798" s="66"/>
      <c r="AR798" s="66"/>
      <c r="AS798" s="66"/>
      <c r="AT798" s="66"/>
      <c r="AU798" s="66"/>
      <c r="AV798" s="66"/>
      <c r="AW798" s="66"/>
      <c r="AX798" s="66"/>
      <c r="AY798" s="66"/>
      <c r="AZ798" s="66"/>
      <c r="BA798" s="66"/>
      <c r="BB798" s="66"/>
      <c r="BC798" s="66"/>
      <c r="BD798" s="66"/>
      <c r="BE798" s="66"/>
      <c r="BF798" s="66"/>
      <c r="BG798" s="66"/>
      <c r="BH798" s="66"/>
      <c r="BI798" s="66"/>
      <c r="BJ798" s="66"/>
      <c r="BK798" s="66"/>
      <c r="BL798" s="66"/>
      <c r="BM798" s="66"/>
      <c r="BN798" s="66"/>
      <c r="BO798" s="66"/>
      <c r="BP798" s="66"/>
      <c r="BQ798" s="66"/>
      <c r="BR798" s="66"/>
      <c r="BS798" s="66"/>
      <c r="BT798" s="66"/>
      <c r="BU798" s="66"/>
      <c r="BV798" s="66"/>
      <c r="BW798" s="66"/>
      <c r="BX798" s="66"/>
      <c r="BY798" s="66"/>
      <c r="BZ798" s="66"/>
      <c r="CA798" s="66"/>
      <c r="CB798" s="66"/>
      <c r="CC798" s="66"/>
      <c r="CD798" s="66"/>
      <c r="CE798" s="66"/>
      <c r="CF798" s="66"/>
      <c r="CG798" s="66"/>
      <c r="CH798" s="66"/>
      <c r="CI798" s="66"/>
      <c r="CJ798" s="66"/>
      <c r="CK798" s="66"/>
      <c r="CL798" s="66"/>
      <c r="CM798" s="66"/>
      <c r="CN798" s="66"/>
      <c r="CO798" s="66"/>
      <c r="CP798" s="66"/>
      <c r="CQ798" s="66"/>
      <c r="CR798" s="66"/>
      <c r="CS798" s="66"/>
      <c r="CT798" s="66"/>
      <c r="CU798" s="66"/>
      <c r="CV798" s="66"/>
      <c r="CW798" s="66"/>
      <c r="CX798" s="66"/>
      <c r="CY798" s="66"/>
      <c r="CZ798" s="66"/>
      <c r="DA798" s="66"/>
      <c r="DB798" s="66"/>
      <c r="DC798" s="66"/>
      <c r="DD798" s="66"/>
      <c r="DE798" s="66"/>
      <c r="DF798" s="66"/>
      <c r="DG798" s="66"/>
      <c r="DH798" s="66"/>
      <c r="DI798" s="66"/>
      <c r="DJ798" s="66"/>
      <c r="DK798" s="66"/>
      <c r="DL798" s="66"/>
      <c r="DM798" s="66"/>
      <c r="DN798" s="66"/>
      <c r="DO798" s="66"/>
      <c r="DP798" s="66"/>
      <c r="DQ798" s="66"/>
      <c r="DR798" s="66"/>
      <c r="DS798" s="66"/>
      <c r="DT798" s="66"/>
      <c r="DU798" s="66"/>
      <c r="DV798" s="66"/>
      <c r="DW798" s="66"/>
      <c r="DX798" s="66"/>
      <c r="DY798" s="66"/>
      <c r="DZ798" s="66"/>
      <c r="EA798" s="66"/>
      <c r="EB798" s="66"/>
      <c r="EC798" s="66"/>
      <c r="ED798" s="66"/>
      <c r="EE798" s="66"/>
      <c r="EF798" s="66"/>
      <c r="EG798" s="66"/>
      <c r="EH798" s="66"/>
      <c r="EI798" s="66"/>
      <c r="EJ798" s="66"/>
      <c r="EK798" s="66"/>
      <c r="EL798" s="66"/>
      <c r="EM798" s="66"/>
      <c r="EN798" s="66"/>
      <c r="EO798" s="66"/>
      <c r="EP798" s="66"/>
    </row>
    <row r="799">
      <c r="A799" s="66"/>
      <c r="B799" s="66"/>
      <c r="C799" s="66"/>
      <c r="D799" s="66"/>
      <c r="E799" s="66"/>
      <c r="F799" s="66"/>
      <c r="G799" s="159"/>
      <c r="H799" s="159"/>
      <c r="I799" s="66"/>
      <c r="J799" s="160"/>
      <c r="K799" s="161"/>
      <c r="L799" s="161"/>
      <c r="M799" s="162"/>
      <c r="N799" s="162"/>
      <c r="O799" s="161"/>
      <c r="P799" s="161"/>
      <c r="Q799" s="161"/>
      <c r="R799" s="161"/>
      <c r="S799" s="163"/>
      <c r="T799" s="163"/>
      <c r="U799" s="163"/>
      <c r="V799" s="163"/>
      <c r="W799" s="164"/>
      <c r="X799" s="163"/>
      <c r="Y799" s="163"/>
      <c r="Z799" s="163"/>
      <c r="AA799" s="163"/>
      <c r="AB799" s="66"/>
      <c r="AC799" s="66"/>
      <c r="AD799" s="66"/>
      <c r="AE799" s="66"/>
      <c r="AF799" s="66"/>
      <c r="AG799" s="66"/>
      <c r="AH799" s="66"/>
      <c r="AI799" s="66"/>
      <c r="AJ799" s="66"/>
      <c r="AK799" s="66"/>
      <c r="AL799" s="66"/>
      <c r="AM799" s="66"/>
      <c r="AN799" s="66"/>
      <c r="AO799" s="66"/>
      <c r="AP799" s="66"/>
      <c r="AQ799" s="66"/>
      <c r="AR799" s="66"/>
      <c r="AS799" s="66"/>
      <c r="AT799" s="66"/>
      <c r="AU799" s="66"/>
      <c r="AV799" s="66"/>
      <c r="AW799" s="66"/>
      <c r="AX799" s="66"/>
      <c r="AY799" s="66"/>
      <c r="AZ799" s="66"/>
      <c r="BA799" s="66"/>
      <c r="BB799" s="66"/>
      <c r="BC799" s="66"/>
      <c r="BD799" s="66"/>
      <c r="BE799" s="66"/>
      <c r="BF799" s="66"/>
      <c r="BG799" s="66"/>
      <c r="BH799" s="66"/>
      <c r="BI799" s="66"/>
      <c r="BJ799" s="66"/>
      <c r="BK799" s="66"/>
      <c r="BL799" s="66"/>
      <c r="BM799" s="66"/>
      <c r="BN799" s="66"/>
      <c r="BO799" s="66"/>
      <c r="BP799" s="66"/>
      <c r="BQ799" s="66"/>
      <c r="BR799" s="66"/>
      <c r="BS799" s="66"/>
      <c r="BT799" s="66"/>
      <c r="BU799" s="66"/>
      <c r="BV799" s="66"/>
      <c r="BW799" s="66"/>
      <c r="BX799" s="66"/>
      <c r="BY799" s="66"/>
      <c r="BZ799" s="66"/>
      <c r="CA799" s="66"/>
      <c r="CB799" s="66"/>
      <c r="CC799" s="66"/>
      <c r="CD799" s="66"/>
      <c r="CE799" s="66"/>
      <c r="CF799" s="66"/>
      <c r="CG799" s="66"/>
      <c r="CH799" s="66"/>
      <c r="CI799" s="66"/>
      <c r="CJ799" s="66"/>
      <c r="CK799" s="66"/>
      <c r="CL799" s="66"/>
      <c r="CM799" s="66"/>
      <c r="CN799" s="66"/>
      <c r="CO799" s="66"/>
      <c r="CP799" s="66"/>
      <c r="CQ799" s="66"/>
      <c r="CR799" s="66"/>
      <c r="CS799" s="66"/>
      <c r="CT799" s="66"/>
      <c r="CU799" s="66"/>
      <c r="CV799" s="66"/>
      <c r="CW799" s="66"/>
      <c r="CX799" s="66"/>
      <c r="CY799" s="66"/>
      <c r="CZ799" s="66"/>
      <c r="DA799" s="66"/>
      <c r="DB799" s="66"/>
      <c r="DC799" s="66"/>
      <c r="DD799" s="66"/>
      <c r="DE799" s="66"/>
      <c r="DF799" s="66"/>
      <c r="DG799" s="66"/>
      <c r="DH799" s="66"/>
      <c r="DI799" s="66"/>
      <c r="DJ799" s="66"/>
      <c r="DK799" s="66"/>
      <c r="DL799" s="66"/>
      <c r="DM799" s="66"/>
      <c r="DN799" s="66"/>
      <c r="DO799" s="66"/>
      <c r="DP799" s="66"/>
      <c r="DQ799" s="66"/>
      <c r="DR799" s="66"/>
      <c r="DS799" s="66"/>
      <c r="DT799" s="66"/>
      <c r="DU799" s="66"/>
      <c r="DV799" s="66"/>
      <c r="DW799" s="66"/>
      <c r="DX799" s="66"/>
      <c r="DY799" s="66"/>
      <c r="DZ799" s="66"/>
      <c r="EA799" s="66"/>
      <c r="EB799" s="66"/>
      <c r="EC799" s="66"/>
      <c r="ED799" s="66"/>
      <c r="EE799" s="66"/>
      <c r="EF799" s="66"/>
      <c r="EG799" s="66"/>
      <c r="EH799" s="66"/>
      <c r="EI799" s="66"/>
      <c r="EJ799" s="66"/>
      <c r="EK799" s="66"/>
      <c r="EL799" s="66"/>
      <c r="EM799" s="66"/>
      <c r="EN799" s="66"/>
      <c r="EO799" s="66"/>
      <c r="EP799" s="66"/>
    </row>
    <row r="800">
      <c r="A800" s="66"/>
      <c r="B800" s="66"/>
      <c r="C800" s="66"/>
      <c r="D800" s="66"/>
      <c r="E800" s="66"/>
      <c r="F800" s="66"/>
      <c r="G800" s="159"/>
      <c r="H800" s="159"/>
      <c r="I800" s="66"/>
      <c r="J800" s="160"/>
      <c r="K800" s="161"/>
      <c r="L800" s="161"/>
      <c r="M800" s="162"/>
      <c r="N800" s="162"/>
      <c r="O800" s="161"/>
      <c r="P800" s="161"/>
      <c r="Q800" s="161"/>
      <c r="R800" s="161"/>
      <c r="S800" s="163"/>
      <c r="T800" s="163"/>
      <c r="U800" s="163"/>
      <c r="V800" s="163"/>
      <c r="W800" s="164"/>
      <c r="X800" s="163"/>
      <c r="Y800" s="163"/>
      <c r="Z800" s="163"/>
      <c r="AA800" s="163"/>
      <c r="AB800" s="66"/>
      <c r="AC800" s="66"/>
      <c r="AD800" s="66"/>
      <c r="AE800" s="66"/>
      <c r="AF800" s="66"/>
      <c r="AG800" s="66"/>
      <c r="AH800" s="66"/>
      <c r="AI800" s="66"/>
      <c r="AJ800" s="66"/>
      <c r="AK800" s="66"/>
      <c r="AL800" s="66"/>
      <c r="AM800" s="66"/>
      <c r="AN800" s="66"/>
      <c r="AO800" s="66"/>
      <c r="AP800" s="66"/>
      <c r="AQ800" s="66"/>
      <c r="AR800" s="66"/>
      <c r="AS800" s="66"/>
      <c r="AT800" s="66"/>
      <c r="AU800" s="66"/>
      <c r="AV800" s="66"/>
      <c r="AW800" s="66"/>
      <c r="AX800" s="66"/>
      <c r="AY800" s="66"/>
      <c r="AZ800" s="66"/>
      <c r="BA800" s="66"/>
      <c r="BB800" s="66"/>
      <c r="BC800" s="66"/>
      <c r="BD800" s="66"/>
      <c r="BE800" s="66"/>
      <c r="BF800" s="66"/>
      <c r="BG800" s="66"/>
      <c r="BH800" s="66"/>
      <c r="BI800" s="66"/>
      <c r="BJ800" s="66"/>
      <c r="BK800" s="66"/>
      <c r="BL800" s="66"/>
      <c r="BM800" s="66"/>
      <c r="BN800" s="66"/>
      <c r="BO800" s="66"/>
      <c r="BP800" s="66"/>
      <c r="BQ800" s="66"/>
      <c r="BR800" s="66"/>
      <c r="BS800" s="66"/>
      <c r="BT800" s="66"/>
      <c r="BU800" s="66"/>
      <c r="BV800" s="66"/>
      <c r="BW800" s="66"/>
      <c r="BX800" s="66"/>
      <c r="BY800" s="66"/>
      <c r="BZ800" s="66"/>
      <c r="CA800" s="66"/>
      <c r="CB800" s="66"/>
      <c r="CC800" s="66"/>
      <c r="CD800" s="66"/>
      <c r="CE800" s="66"/>
      <c r="CF800" s="66"/>
      <c r="CG800" s="66"/>
      <c r="CH800" s="66"/>
      <c r="CI800" s="66"/>
      <c r="CJ800" s="66"/>
      <c r="CK800" s="66"/>
      <c r="CL800" s="66"/>
      <c r="CM800" s="66"/>
      <c r="CN800" s="66"/>
      <c r="CO800" s="66"/>
      <c r="CP800" s="66"/>
      <c r="CQ800" s="66"/>
      <c r="CR800" s="66"/>
      <c r="CS800" s="66"/>
      <c r="CT800" s="66"/>
      <c r="CU800" s="66"/>
      <c r="CV800" s="66"/>
      <c r="CW800" s="66"/>
      <c r="CX800" s="66"/>
      <c r="CY800" s="66"/>
      <c r="CZ800" s="66"/>
      <c r="DA800" s="66"/>
      <c r="DB800" s="66"/>
      <c r="DC800" s="66"/>
      <c r="DD800" s="66"/>
      <c r="DE800" s="66"/>
      <c r="DF800" s="66"/>
      <c r="DG800" s="66"/>
      <c r="DH800" s="66"/>
      <c r="DI800" s="66"/>
      <c r="DJ800" s="66"/>
      <c r="DK800" s="66"/>
      <c r="DL800" s="66"/>
      <c r="DM800" s="66"/>
      <c r="DN800" s="66"/>
      <c r="DO800" s="66"/>
      <c r="DP800" s="66"/>
      <c r="DQ800" s="66"/>
      <c r="DR800" s="66"/>
      <c r="DS800" s="66"/>
      <c r="DT800" s="66"/>
      <c r="DU800" s="66"/>
      <c r="DV800" s="66"/>
      <c r="DW800" s="66"/>
      <c r="DX800" s="66"/>
      <c r="DY800" s="66"/>
      <c r="DZ800" s="66"/>
      <c r="EA800" s="66"/>
      <c r="EB800" s="66"/>
      <c r="EC800" s="66"/>
      <c r="ED800" s="66"/>
      <c r="EE800" s="66"/>
      <c r="EF800" s="66"/>
      <c r="EG800" s="66"/>
      <c r="EH800" s="66"/>
      <c r="EI800" s="66"/>
      <c r="EJ800" s="66"/>
      <c r="EK800" s="66"/>
      <c r="EL800" s="66"/>
      <c r="EM800" s="66"/>
      <c r="EN800" s="66"/>
      <c r="EO800" s="66"/>
      <c r="EP800" s="66"/>
    </row>
    <row r="801">
      <c r="A801" s="66"/>
      <c r="B801" s="66"/>
      <c r="C801" s="66"/>
      <c r="D801" s="66"/>
      <c r="E801" s="66"/>
      <c r="F801" s="66"/>
      <c r="G801" s="159"/>
      <c r="H801" s="159"/>
      <c r="I801" s="66"/>
      <c r="J801" s="160"/>
      <c r="K801" s="161"/>
      <c r="L801" s="161"/>
      <c r="M801" s="162"/>
      <c r="N801" s="162"/>
      <c r="O801" s="161"/>
      <c r="P801" s="161"/>
      <c r="Q801" s="161"/>
      <c r="R801" s="161"/>
      <c r="S801" s="163"/>
      <c r="T801" s="163"/>
      <c r="U801" s="163"/>
      <c r="V801" s="163"/>
      <c r="W801" s="164"/>
      <c r="X801" s="163"/>
      <c r="Y801" s="163"/>
      <c r="Z801" s="163"/>
      <c r="AA801" s="163"/>
      <c r="AB801" s="66"/>
      <c r="AC801" s="66"/>
      <c r="AD801" s="66"/>
      <c r="AE801" s="66"/>
      <c r="AF801" s="66"/>
      <c r="AG801" s="66"/>
      <c r="AH801" s="66"/>
      <c r="AI801" s="66"/>
      <c r="AJ801" s="66"/>
      <c r="AK801" s="66"/>
      <c r="AL801" s="66"/>
      <c r="AM801" s="66"/>
      <c r="AN801" s="66"/>
      <c r="AO801" s="66"/>
      <c r="AP801" s="66"/>
      <c r="AQ801" s="66"/>
      <c r="AR801" s="66"/>
      <c r="AS801" s="66"/>
      <c r="AT801" s="66"/>
      <c r="AU801" s="66"/>
      <c r="AV801" s="66"/>
      <c r="AW801" s="66"/>
      <c r="AX801" s="66"/>
      <c r="AY801" s="66"/>
      <c r="AZ801" s="66"/>
      <c r="BA801" s="66"/>
      <c r="BB801" s="66"/>
      <c r="BC801" s="66"/>
      <c r="BD801" s="66"/>
      <c r="BE801" s="66"/>
      <c r="BF801" s="66"/>
      <c r="BG801" s="66"/>
      <c r="BH801" s="66"/>
      <c r="BI801" s="66"/>
      <c r="BJ801" s="66"/>
      <c r="BK801" s="66"/>
      <c r="BL801" s="66"/>
      <c r="BM801" s="66"/>
      <c r="BN801" s="66"/>
      <c r="BO801" s="66"/>
      <c r="BP801" s="66"/>
      <c r="BQ801" s="66"/>
      <c r="BR801" s="66"/>
      <c r="BS801" s="66"/>
      <c r="BT801" s="66"/>
      <c r="BU801" s="66"/>
      <c r="BV801" s="66"/>
      <c r="BW801" s="66"/>
      <c r="BX801" s="66"/>
      <c r="BY801" s="66"/>
      <c r="BZ801" s="66"/>
      <c r="CA801" s="66"/>
      <c r="CB801" s="66"/>
      <c r="CC801" s="66"/>
      <c r="CD801" s="66"/>
      <c r="CE801" s="66"/>
      <c r="CF801" s="66"/>
      <c r="CG801" s="66"/>
      <c r="CH801" s="66"/>
      <c r="CI801" s="66"/>
      <c r="CJ801" s="66"/>
      <c r="CK801" s="66"/>
      <c r="CL801" s="66"/>
      <c r="CM801" s="66"/>
      <c r="CN801" s="66"/>
      <c r="CO801" s="66"/>
      <c r="CP801" s="66"/>
      <c r="CQ801" s="66"/>
      <c r="CR801" s="66"/>
      <c r="CS801" s="66"/>
      <c r="CT801" s="66"/>
      <c r="CU801" s="66"/>
      <c r="CV801" s="66"/>
      <c r="CW801" s="66"/>
      <c r="CX801" s="66"/>
      <c r="CY801" s="66"/>
      <c r="CZ801" s="66"/>
      <c r="DA801" s="66"/>
      <c r="DB801" s="66"/>
      <c r="DC801" s="66"/>
      <c r="DD801" s="66"/>
      <c r="DE801" s="66"/>
      <c r="DF801" s="66"/>
      <c r="DG801" s="66"/>
      <c r="DH801" s="66"/>
      <c r="DI801" s="66"/>
      <c r="DJ801" s="66"/>
      <c r="DK801" s="66"/>
      <c r="DL801" s="66"/>
      <c r="DM801" s="66"/>
      <c r="DN801" s="66"/>
      <c r="DO801" s="66"/>
      <c r="DP801" s="66"/>
      <c r="DQ801" s="66"/>
      <c r="DR801" s="66"/>
      <c r="DS801" s="66"/>
      <c r="DT801" s="66"/>
      <c r="DU801" s="66"/>
      <c r="DV801" s="66"/>
      <c r="DW801" s="66"/>
      <c r="DX801" s="66"/>
      <c r="DY801" s="66"/>
      <c r="DZ801" s="66"/>
      <c r="EA801" s="66"/>
      <c r="EB801" s="66"/>
      <c r="EC801" s="66"/>
      <c r="ED801" s="66"/>
      <c r="EE801" s="66"/>
      <c r="EF801" s="66"/>
      <c r="EG801" s="66"/>
      <c r="EH801" s="66"/>
      <c r="EI801" s="66"/>
      <c r="EJ801" s="66"/>
      <c r="EK801" s="66"/>
      <c r="EL801" s="66"/>
      <c r="EM801" s="66"/>
      <c r="EN801" s="66"/>
      <c r="EO801" s="66"/>
      <c r="EP801" s="66"/>
    </row>
    <row r="802">
      <c r="A802" s="66"/>
      <c r="B802" s="66"/>
      <c r="C802" s="66"/>
      <c r="D802" s="66"/>
      <c r="E802" s="66"/>
      <c r="F802" s="66"/>
      <c r="G802" s="159"/>
      <c r="H802" s="159"/>
      <c r="I802" s="66"/>
      <c r="J802" s="160"/>
      <c r="K802" s="161"/>
      <c r="L802" s="161"/>
      <c r="M802" s="162"/>
      <c r="N802" s="162"/>
      <c r="O802" s="161"/>
      <c r="P802" s="161"/>
      <c r="Q802" s="161"/>
      <c r="R802" s="161"/>
      <c r="S802" s="163"/>
      <c r="T802" s="163"/>
      <c r="U802" s="163"/>
      <c r="V802" s="163"/>
      <c r="W802" s="164"/>
      <c r="X802" s="163"/>
      <c r="Y802" s="163"/>
      <c r="Z802" s="163"/>
      <c r="AA802" s="163"/>
      <c r="AB802" s="66"/>
      <c r="AC802" s="66"/>
      <c r="AD802" s="66"/>
      <c r="AE802" s="66"/>
      <c r="AF802" s="66"/>
      <c r="AG802" s="66"/>
      <c r="AH802" s="66"/>
      <c r="AI802" s="66"/>
      <c r="AJ802" s="66"/>
      <c r="AK802" s="66"/>
      <c r="AL802" s="66"/>
      <c r="AM802" s="66"/>
      <c r="AN802" s="66"/>
      <c r="AO802" s="66"/>
      <c r="AP802" s="66"/>
      <c r="AQ802" s="66"/>
      <c r="AR802" s="66"/>
      <c r="AS802" s="66"/>
      <c r="AT802" s="66"/>
      <c r="AU802" s="66"/>
      <c r="AV802" s="66"/>
      <c r="AW802" s="66"/>
      <c r="AX802" s="66"/>
      <c r="AY802" s="66"/>
      <c r="AZ802" s="66"/>
      <c r="BA802" s="66"/>
      <c r="BB802" s="66"/>
      <c r="BC802" s="66"/>
      <c r="BD802" s="66"/>
      <c r="BE802" s="66"/>
      <c r="BF802" s="66"/>
      <c r="BG802" s="66"/>
      <c r="BH802" s="66"/>
      <c r="BI802" s="66"/>
      <c r="BJ802" s="66"/>
      <c r="BK802" s="66"/>
      <c r="BL802" s="66"/>
      <c r="BM802" s="66"/>
      <c r="BN802" s="66"/>
      <c r="BO802" s="66"/>
      <c r="BP802" s="66"/>
      <c r="BQ802" s="66"/>
      <c r="BR802" s="66"/>
      <c r="BS802" s="66"/>
      <c r="BT802" s="66"/>
      <c r="BU802" s="66"/>
      <c r="BV802" s="66"/>
      <c r="BW802" s="66"/>
      <c r="BX802" s="66"/>
      <c r="BY802" s="66"/>
      <c r="BZ802" s="66"/>
      <c r="CA802" s="66"/>
      <c r="CB802" s="66"/>
      <c r="CC802" s="66"/>
      <c r="CD802" s="66"/>
      <c r="CE802" s="66"/>
      <c r="CF802" s="66"/>
      <c r="CG802" s="66"/>
      <c r="CH802" s="66"/>
      <c r="CI802" s="66"/>
      <c r="CJ802" s="66"/>
      <c r="CK802" s="66"/>
      <c r="CL802" s="66"/>
      <c r="CM802" s="66"/>
      <c r="CN802" s="66"/>
      <c r="CO802" s="66"/>
      <c r="CP802" s="66"/>
      <c r="CQ802" s="66"/>
      <c r="CR802" s="66"/>
      <c r="CS802" s="66"/>
      <c r="CT802" s="66"/>
      <c r="CU802" s="66"/>
      <c r="CV802" s="66"/>
      <c r="CW802" s="66"/>
      <c r="CX802" s="66"/>
      <c r="CY802" s="66"/>
      <c r="CZ802" s="66"/>
      <c r="DA802" s="66"/>
      <c r="DB802" s="66"/>
      <c r="DC802" s="66"/>
      <c r="DD802" s="66"/>
      <c r="DE802" s="66"/>
      <c r="DF802" s="66"/>
      <c r="DG802" s="66"/>
      <c r="DH802" s="66"/>
      <c r="DI802" s="66"/>
      <c r="DJ802" s="66"/>
      <c r="DK802" s="66"/>
      <c r="DL802" s="66"/>
      <c r="DM802" s="66"/>
      <c r="DN802" s="66"/>
      <c r="DO802" s="66"/>
      <c r="DP802" s="66"/>
      <c r="DQ802" s="66"/>
      <c r="DR802" s="66"/>
      <c r="DS802" s="66"/>
      <c r="DT802" s="66"/>
      <c r="DU802" s="66"/>
      <c r="DV802" s="66"/>
      <c r="DW802" s="66"/>
      <c r="DX802" s="66"/>
      <c r="DY802" s="66"/>
      <c r="DZ802" s="66"/>
      <c r="EA802" s="66"/>
      <c r="EB802" s="66"/>
      <c r="EC802" s="66"/>
      <c r="ED802" s="66"/>
      <c r="EE802" s="66"/>
      <c r="EF802" s="66"/>
      <c r="EG802" s="66"/>
      <c r="EH802" s="66"/>
      <c r="EI802" s="66"/>
      <c r="EJ802" s="66"/>
      <c r="EK802" s="66"/>
      <c r="EL802" s="66"/>
      <c r="EM802" s="66"/>
      <c r="EN802" s="66"/>
      <c r="EO802" s="66"/>
      <c r="EP802" s="66"/>
    </row>
    <row r="803">
      <c r="A803" s="66"/>
      <c r="B803" s="66"/>
      <c r="C803" s="66"/>
      <c r="D803" s="66"/>
      <c r="E803" s="66"/>
      <c r="F803" s="66"/>
      <c r="G803" s="159"/>
      <c r="H803" s="159"/>
      <c r="I803" s="66"/>
      <c r="J803" s="160"/>
      <c r="K803" s="161"/>
      <c r="L803" s="161"/>
      <c r="M803" s="162"/>
      <c r="N803" s="162"/>
      <c r="O803" s="161"/>
      <c r="P803" s="161"/>
      <c r="Q803" s="161"/>
      <c r="R803" s="161"/>
      <c r="S803" s="163"/>
      <c r="T803" s="163"/>
      <c r="U803" s="163"/>
      <c r="V803" s="163"/>
      <c r="W803" s="164"/>
      <c r="X803" s="163"/>
      <c r="Y803" s="163"/>
      <c r="Z803" s="163"/>
      <c r="AA803" s="163"/>
      <c r="AB803" s="66"/>
      <c r="AC803" s="66"/>
      <c r="AD803" s="66"/>
      <c r="AE803" s="66"/>
      <c r="AF803" s="66"/>
      <c r="AG803" s="66"/>
      <c r="AH803" s="66"/>
      <c r="AI803" s="66"/>
      <c r="AJ803" s="66"/>
      <c r="AK803" s="66"/>
      <c r="AL803" s="66"/>
      <c r="AM803" s="66"/>
      <c r="AN803" s="66"/>
      <c r="AO803" s="66"/>
      <c r="AP803" s="66"/>
      <c r="AQ803" s="66"/>
      <c r="AR803" s="66"/>
      <c r="AS803" s="66"/>
      <c r="AT803" s="66"/>
      <c r="AU803" s="66"/>
      <c r="AV803" s="66"/>
      <c r="AW803" s="66"/>
      <c r="AX803" s="66"/>
      <c r="AY803" s="66"/>
      <c r="AZ803" s="66"/>
      <c r="BA803" s="66"/>
      <c r="BB803" s="66"/>
      <c r="BC803" s="66"/>
      <c r="BD803" s="66"/>
      <c r="BE803" s="66"/>
      <c r="BF803" s="66"/>
      <c r="BG803" s="66"/>
      <c r="BH803" s="66"/>
      <c r="BI803" s="66"/>
      <c r="BJ803" s="66"/>
      <c r="BK803" s="66"/>
      <c r="BL803" s="66"/>
      <c r="BM803" s="66"/>
      <c r="BN803" s="66"/>
      <c r="BO803" s="66"/>
      <c r="BP803" s="66"/>
      <c r="BQ803" s="66"/>
      <c r="BR803" s="66"/>
      <c r="BS803" s="66"/>
      <c r="BT803" s="66"/>
      <c r="BU803" s="66"/>
      <c r="BV803" s="66"/>
      <c r="BW803" s="66"/>
      <c r="BX803" s="66"/>
      <c r="BY803" s="66"/>
      <c r="BZ803" s="66"/>
      <c r="CA803" s="66"/>
      <c r="CB803" s="66"/>
      <c r="CC803" s="66"/>
      <c r="CD803" s="66"/>
      <c r="CE803" s="66"/>
      <c r="CF803" s="66"/>
      <c r="CG803" s="66"/>
      <c r="CH803" s="66"/>
      <c r="CI803" s="66"/>
      <c r="CJ803" s="66"/>
      <c r="CK803" s="66"/>
      <c r="CL803" s="66"/>
      <c r="CM803" s="66"/>
      <c r="CN803" s="66"/>
      <c r="CO803" s="66"/>
      <c r="CP803" s="66"/>
      <c r="CQ803" s="66"/>
      <c r="CR803" s="66"/>
      <c r="CS803" s="66"/>
      <c r="CT803" s="66"/>
      <c r="CU803" s="66"/>
      <c r="CV803" s="66"/>
      <c r="CW803" s="66"/>
      <c r="CX803" s="66"/>
      <c r="CY803" s="66"/>
      <c r="CZ803" s="66"/>
      <c r="DA803" s="66"/>
      <c r="DB803" s="66"/>
      <c r="DC803" s="66"/>
      <c r="DD803" s="66"/>
      <c r="DE803" s="66"/>
      <c r="DF803" s="66"/>
      <c r="DG803" s="66"/>
      <c r="DH803" s="66"/>
      <c r="DI803" s="66"/>
      <c r="DJ803" s="66"/>
      <c r="DK803" s="66"/>
      <c r="DL803" s="66"/>
      <c r="DM803" s="66"/>
      <c r="DN803" s="66"/>
      <c r="DO803" s="66"/>
      <c r="DP803" s="66"/>
      <c r="DQ803" s="66"/>
      <c r="DR803" s="66"/>
      <c r="DS803" s="66"/>
      <c r="DT803" s="66"/>
      <c r="DU803" s="66"/>
      <c r="DV803" s="66"/>
      <c r="DW803" s="66"/>
      <c r="DX803" s="66"/>
      <c r="DY803" s="66"/>
      <c r="DZ803" s="66"/>
      <c r="EA803" s="66"/>
      <c r="EB803" s="66"/>
      <c r="EC803" s="66"/>
      <c r="ED803" s="66"/>
      <c r="EE803" s="66"/>
      <c r="EF803" s="66"/>
      <c r="EG803" s="66"/>
      <c r="EH803" s="66"/>
      <c r="EI803" s="66"/>
      <c r="EJ803" s="66"/>
      <c r="EK803" s="66"/>
      <c r="EL803" s="66"/>
      <c r="EM803" s="66"/>
      <c r="EN803" s="66"/>
      <c r="EO803" s="66"/>
      <c r="EP803" s="66"/>
    </row>
    <row r="804">
      <c r="A804" s="66"/>
      <c r="B804" s="66"/>
      <c r="C804" s="66"/>
      <c r="D804" s="66"/>
      <c r="E804" s="66"/>
      <c r="F804" s="66"/>
      <c r="G804" s="159"/>
      <c r="H804" s="159"/>
      <c r="I804" s="66"/>
      <c r="J804" s="160"/>
      <c r="K804" s="161"/>
      <c r="L804" s="161"/>
      <c r="M804" s="162"/>
      <c r="N804" s="162"/>
      <c r="O804" s="161"/>
      <c r="P804" s="161"/>
      <c r="Q804" s="161"/>
      <c r="R804" s="161"/>
      <c r="S804" s="163"/>
      <c r="T804" s="163"/>
      <c r="U804" s="163"/>
      <c r="V804" s="163"/>
      <c r="W804" s="164"/>
      <c r="X804" s="163"/>
      <c r="Y804" s="163"/>
      <c r="Z804" s="163"/>
      <c r="AA804" s="163"/>
      <c r="AB804" s="66"/>
      <c r="AC804" s="66"/>
      <c r="AD804" s="66"/>
      <c r="AE804" s="66"/>
      <c r="AF804" s="66"/>
      <c r="AG804" s="66"/>
      <c r="AH804" s="66"/>
      <c r="AI804" s="66"/>
      <c r="AJ804" s="66"/>
      <c r="AK804" s="66"/>
      <c r="AL804" s="66"/>
      <c r="AM804" s="66"/>
      <c r="AN804" s="66"/>
      <c r="AO804" s="66"/>
      <c r="AP804" s="66"/>
      <c r="AQ804" s="66"/>
      <c r="AR804" s="66"/>
      <c r="AS804" s="66"/>
      <c r="AT804" s="66"/>
      <c r="AU804" s="66"/>
      <c r="AV804" s="66"/>
      <c r="AW804" s="66"/>
      <c r="AX804" s="66"/>
      <c r="AY804" s="66"/>
      <c r="AZ804" s="66"/>
      <c r="BA804" s="66"/>
      <c r="BB804" s="66"/>
      <c r="BC804" s="66"/>
      <c r="BD804" s="66"/>
      <c r="BE804" s="66"/>
      <c r="BF804" s="66"/>
      <c r="BG804" s="66"/>
      <c r="BH804" s="66"/>
      <c r="BI804" s="66"/>
      <c r="BJ804" s="66"/>
      <c r="BK804" s="66"/>
      <c r="BL804" s="66"/>
      <c r="BM804" s="66"/>
      <c r="BN804" s="66"/>
      <c r="BO804" s="66"/>
      <c r="BP804" s="66"/>
      <c r="BQ804" s="66"/>
      <c r="BR804" s="66"/>
      <c r="BS804" s="66"/>
      <c r="BT804" s="66"/>
      <c r="BU804" s="66"/>
      <c r="BV804" s="66"/>
      <c r="BW804" s="66"/>
      <c r="BX804" s="66"/>
      <c r="BY804" s="66"/>
      <c r="BZ804" s="66"/>
      <c r="CA804" s="66"/>
      <c r="CB804" s="66"/>
      <c r="CC804" s="66"/>
      <c r="CD804" s="66"/>
      <c r="CE804" s="66"/>
      <c r="CF804" s="66"/>
      <c r="CG804" s="66"/>
      <c r="CH804" s="66"/>
      <c r="CI804" s="66"/>
      <c r="CJ804" s="66"/>
      <c r="CK804" s="66"/>
      <c r="CL804" s="66"/>
      <c r="CM804" s="66"/>
      <c r="CN804" s="66"/>
      <c r="CO804" s="66"/>
      <c r="CP804" s="66"/>
      <c r="CQ804" s="66"/>
      <c r="CR804" s="66"/>
      <c r="CS804" s="66"/>
      <c r="CT804" s="66"/>
      <c r="CU804" s="66"/>
      <c r="CV804" s="66"/>
      <c r="CW804" s="66"/>
      <c r="CX804" s="66"/>
      <c r="CY804" s="66"/>
      <c r="CZ804" s="66"/>
      <c r="DA804" s="66"/>
      <c r="DB804" s="66"/>
      <c r="DC804" s="66"/>
      <c r="DD804" s="66"/>
      <c r="DE804" s="66"/>
      <c r="DF804" s="66"/>
      <c r="DG804" s="66"/>
      <c r="DH804" s="66"/>
      <c r="DI804" s="66"/>
      <c r="DJ804" s="66"/>
      <c r="DK804" s="66"/>
      <c r="DL804" s="66"/>
      <c r="DM804" s="66"/>
      <c r="DN804" s="66"/>
      <c r="DO804" s="66"/>
      <c r="DP804" s="66"/>
      <c r="DQ804" s="66"/>
      <c r="DR804" s="66"/>
      <c r="DS804" s="66"/>
      <c r="DT804" s="66"/>
      <c r="DU804" s="66"/>
      <c r="DV804" s="66"/>
      <c r="DW804" s="66"/>
      <c r="DX804" s="66"/>
      <c r="DY804" s="66"/>
      <c r="DZ804" s="66"/>
      <c r="EA804" s="66"/>
      <c r="EB804" s="66"/>
      <c r="EC804" s="66"/>
      <c r="ED804" s="66"/>
      <c r="EE804" s="66"/>
      <c r="EF804" s="66"/>
      <c r="EG804" s="66"/>
      <c r="EH804" s="66"/>
      <c r="EI804" s="66"/>
      <c r="EJ804" s="66"/>
      <c r="EK804" s="66"/>
      <c r="EL804" s="66"/>
      <c r="EM804" s="66"/>
      <c r="EN804" s="66"/>
      <c r="EO804" s="66"/>
      <c r="EP804" s="66"/>
    </row>
    <row r="805">
      <c r="A805" s="66"/>
      <c r="B805" s="66"/>
      <c r="C805" s="66"/>
      <c r="D805" s="66"/>
      <c r="E805" s="66"/>
      <c r="F805" s="66"/>
      <c r="G805" s="159"/>
      <c r="H805" s="159"/>
      <c r="I805" s="66"/>
      <c r="J805" s="160"/>
      <c r="K805" s="161"/>
      <c r="L805" s="161"/>
      <c r="M805" s="162"/>
      <c r="N805" s="162"/>
      <c r="O805" s="161"/>
      <c r="P805" s="161"/>
      <c r="Q805" s="161"/>
      <c r="R805" s="161"/>
      <c r="S805" s="163"/>
      <c r="T805" s="163"/>
      <c r="U805" s="163"/>
      <c r="V805" s="163"/>
      <c r="W805" s="164"/>
      <c r="X805" s="163"/>
      <c r="Y805" s="163"/>
      <c r="Z805" s="163"/>
      <c r="AA805" s="163"/>
      <c r="AB805" s="66"/>
      <c r="AC805" s="66"/>
      <c r="AD805" s="66"/>
      <c r="AE805" s="66"/>
      <c r="AF805" s="66"/>
      <c r="AG805" s="66"/>
      <c r="AH805" s="66"/>
      <c r="AI805" s="66"/>
      <c r="AJ805" s="66"/>
      <c r="AK805" s="66"/>
      <c r="AL805" s="66"/>
      <c r="AM805" s="66"/>
      <c r="AN805" s="66"/>
      <c r="AO805" s="66"/>
      <c r="AP805" s="66"/>
      <c r="AQ805" s="66"/>
      <c r="AR805" s="66"/>
      <c r="AS805" s="66"/>
      <c r="AT805" s="66"/>
      <c r="AU805" s="66"/>
      <c r="AV805" s="66"/>
      <c r="AW805" s="66"/>
      <c r="AX805" s="66"/>
      <c r="AY805" s="66"/>
      <c r="AZ805" s="66"/>
      <c r="BA805" s="66"/>
      <c r="BB805" s="66"/>
      <c r="BC805" s="66"/>
      <c r="BD805" s="66"/>
      <c r="BE805" s="66"/>
      <c r="BF805" s="66"/>
      <c r="BG805" s="66"/>
      <c r="BH805" s="66"/>
      <c r="BI805" s="66"/>
      <c r="BJ805" s="66"/>
      <c r="BK805" s="66"/>
      <c r="BL805" s="66"/>
      <c r="BM805" s="66"/>
      <c r="BN805" s="66"/>
      <c r="BO805" s="66"/>
      <c r="BP805" s="66"/>
      <c r="BQ805" s="66"/>
      <c r="BR805" s="66"/>
      <c r="BS805" s="66"/>
      <c r="BT805" s="66"/>
      <c r="BU805" s="66"/>
      <c r="BV805" s="66"/>
      <c r="BW805" s="66"/>
      <c r="BX805" s="66"/>
      <c r="BY805" s="66"/>
      <c r="BZ805" s="66"/>
      <c r="CA805" s="66"/>
      <c r="CB805" s="66"/>
      <c r="CC805" s="66"/>
      <c r="CD805" s="66"/>
      <c r="CE805" s="66"/>
      <c r="CF805" s="66"/>
      <c r="CG805" s="66"/>
      <c r="CH805" s="66"/>
      <c r="CI805" s="66"/>
      <c r="CJ805" s="66"/>
      <c r="CK805" s="66"/>
      <c r="CL805" s="66"/>
      <c r="CM805" s="66"/>
      <c r="CN805" s="66"/>
      <c r="CO805" s="66"/>
      <c r="CP805" s="66"/>
      <c r="CQ805" s="66"/>
      <c r="CR805" s="66"/>
      <c r="CS805" s="66"/>
      <c r="CT805" s="66"/>
      <c r="CU805" s="66"/>
      <c r="CV805" s="66"/>
      <c r="CW805" s="66"/>
      <c r="CX805" s="66"/>
      <c r="CY805" s="66"/>
      <c r="CZ805" s="66"/>
      <c r="DA805" s="66"/>
      <c r="DB805" s="66"/>
      <c r="DC805" s="66"/>
      <c r="DD805" s="66"/>
      <c r="DE805" s="66"/>
      <c r="DF805" s="66"/>
      <c r="DG805" s="66"/>
      <c r="DH805" s="66"/>
      <c r="DI805" s="66"/>
      <c r="DJ805" s="66"/>
      <c r="DK805" s="66"/>
      <c r="DL805" s="66"/>
      <c r="DM805" s="66"/>
      <c r="DN805" s="66"/>
      <c r="DO805" s="66"/>
      <c r="DP805" s="66"/>
      <c r="DQ805" s="66"/>
      <c r="DR805" s="66"/>
      <c r="DS805" s="66"/>
      <c r="DT805" s="66"/>
      <c r="DU805" s="66"/>
      <c r="DV805" s="66"/>
      <c r="DW805" s="66"/>
      <c r="DX805" s="66"/>
      <c r="DY805" s="66"/>
      <c r="DZ805" s="66"/>
      <c r="EA805" s="66"/>
      <c r="EB805" s="66"/>
      <c r="EC805" s="66"/>
      <c r="ED805" s="66"/>
      <c r="EE805" s="66"/>
      <c r="EF805" s="66"/>
      <c r="EG805" s="66"/>
      <c r="EH805" s="66"/>
      <c r="EI805" s="66"/>
      <c r="EJ805" s="66"/>
      <c r="EK805" s="66"/>
      <c r="EL805" s="66"/>
      <c r="EM805" s="66"/>
      <c r="EN805" s="66"/>
      <c r="EO805" s="66"/>
      <c r="EP805" s="66"/>
    </row>
    <row r="806">
      <c r="A806" s="66"/>
      <c r="B806" s="66"/>
      <c r="C806" s="66"/>
      <c r="D806" s="66"/>
      <c r="E806" s="66"/>
      <c r="F806" s="66"/>
      <c r="G806" s="159"/>
      <c r="H806" s="159"/>
      <c r="I806" s="66"/>
      <c r="J806" s="160"/>
      <c r="K806" s="161"/>
      <c r="L806" s="161"/>
      <c r="M806" s="162"/>
      <c r="N806" s="162"/>
      <c r="O806" s="161"/>
      <c r="P806" s="161"/>
      <c r="Q806" s="161"/>
      <c r="R806" s="161"/>
      <c r="S806" s="163"/>
      <c r="T806" s="163"/>
      <c r="U806" s="163"/>
      <c r="V806" s="163"/>
      <c r="W806" s="164"/>
      <c r="X806" s="163"/>
      <c r="Y806" s="163"/>
      <c r="Z806" s="163"/>
      <c r="AA806" s="163"/>
      <c r="AB806" s="66"/>
      <c r="AC806" s="66"/>
      <c r="AD806" s="66"/>
      <c r="AE806" s="66"/>
      <c r="AF806" s="66"/>
      <c r="AG806" s="66"/>
      <c r="AH806" s="66"/>
      <c r="AI806" s="66"/>
      <c r="AJ806" s="66"/>
      <c r="AK806" s="66"/>
      <c r="AL806" s="66"/>
      <c r="AM806" s="66"/>
      <c r="AN806" s="66"/>
      <c r="AO806" s="66"/>
      <c r="AP806" s="66"/>
      <c r="AQ806" s="66"/>
      <c r="AR806" s="66"/>
      <c r="AS806" s="66"/>
      <c r="AT806" s="66"/>
      <c r="AU806" s="66"/>
      <c r="AV806" s="66"/>
      <c r="AW806" s="66"/>
      <c r="AX806" s="66"/>
      <c r="AY806" s="66"/>
      <c r="AZ806" s="66"/>
      <c r="BA806" s="66"/>
      <c r="BB806" s="66"/>
      <c r="BC806" s="66"/>
      <c r="BD806" s="66"/>
      <c r="BE806" s="66"/>
      <c r="BF806" s="66"/>
      <c r="BG806" s="66"/>
      <c r="BH806" s="66"/>
      <c r="BI806" s="66"/>
      <c r="BJ806" s="66"/>
      <c r="BK806" s="66"/>
      <c r="BL806" s="66"/>
      <c r="BM806" s="66"/>
      <c r="BN806" s="66"/>
      <c r="BO806" s="66"/>
      <c r="BP806" s="66"/>
      <c r="BQ806" s="66"/>
      <c r="BR806" s="66"/>
      <c r="BS806" s="66"/>
      <c r="BT806" s="66"/>
      <c r="BU806" s="66"/>
      <c r="BV806" s="66"/>
      <c r="BW806" s="66"/>
      <c r="BX806" s="66"/>
      <c r="BY806" s="66"/>
      <c r="BZ806" s="66"/>
      <c r="CA806" s="66"/>
      <c r="CB806" s="66"/>
      <c r="CC806" s="66"/>
      <c r="CD806" s="66"/>
      <c r="CE806" s="66"/>
      <c r="CF806" s="66"/>
      <c r="CG806" s="66"/>
      <c r="CH806" s="66"/>
      <c r="CI806" s="66"/>
      <c r="CJ806" s="66"/>
      <c r="CK806" s="66"/>
      <c r="CL806" s="66"/>
      <c r="CM806" s="66"/>
      <c r="CN806" s="66"/>
      <c r="CO806" s="66"/>
      <c r="CP806" s="66"/>
      <c r="CQ806" s="66"/>
      <c r="CR806" s="66"/>
      <c r="CS806" s="66"/>
      <c r="CT806" s="66"/>
      <c r="CU806" s="66"/>
      <c r="CV806" s="66"/>
      <c r="CW806" s="66"/>
      <c r="CX806" s="66"/>
      <c r="CY806" s="66"/>
      <c r="CZ806" s="66"/>
      <c r="DA806" s="66"/>
      <c r="DB806" s="66"/>
      <c r="DC806" s="66"/>
      <c r="DD806" s="66"/>
      <c r="DE806" s="66"/>
      <c r="DF806" s="66"/>
      <c r="DG806" s="66"/>
      <c r="DH806" s="66"/>
      <c r="DI806" s="66"/>
      <c r="DJ806" s="66"/>
      <c r="DK806" s="66"/>
      <c r="DL806" s="66"/>
      <c r="DM806" s="66"/>
      <c r="DN806" s="66"/>
      <c r="DO806" s="66"/>
      <c r="DP806" s="66"/>
      <c r="DQ806" s="66"/>
      <c r="DR806" s="66"/>
      <c r="DS806" s="66"/>
      <c r="DT806" s="66"/>
      <c r="DU806" s="66"/>
      <c r="DV806" s="66"/>
      <c r="DW806" s="66"/>
      <c r="DX806" s="66"/>
      <c r="DY806" s="66"/>
      <c r="DZ806" s="66"/>
      <c r="EA806" s="66"/>
      <c r="EB806" s="66"/>
      <c r="EC806" s="66"/>
      <c r="ED806" s="66"/>
      <c r="EE806" s="66"/>
      <c r="EF806" s="66"/>
      <c r="EG806" s="66"/>
      <c r="EH806" s="66"/>
      <c r="EI806" s="66"/>
      <c r="EJ806" s="66"/>
      <c r="EK806" s="66"/>
      <c r="EL806" s="66"/>
      <c r="EM806" s="66"/>
      <c r="EN806" s="66"/>
      <c r="EO806" s="66"/>
      <c r="EP806" s="66"/>
    </row>
    <row r="807">
      <c r="A807" s="66"/>
      <c r="B807" s="66"/>
      <c r="C807" s="66"/>
      <c r="D807" s="66"/>
      <c r="E807" s="66"/>
      <c r="F807" s="66"/>
      <c r="G807" s="159"/>
      <c r="H807" s="159"/>
      <c r="I807" s="66"/>
      <c r="J807" s="160"/>
      <c r="K807" s="161"/>
      <c r="L807" s="161"/>
      <c r="M807" s="162"/>
      <c r="N807" s="162"/>
      <c r="O807" s="161"/>
      <c r="P807" s="161"/>
      <c r="Q807" s="161"/>
      <c r="R807" s="161"/>
      <c r="S807" s="163"/>
      <c r="T807" s="163"/>
      <c r="U807" s="163"/>
      <c r="V807" s="163"/>
      <c r="W807" s="164"/>
      <c r="X807" s="163"/>
      <c r="Y807" s="163"/>
      <c r="Z807" s="163"/>
      <c r="AA807" s="163"/>
      <c r="AB807" s="66"/>
      <c r="AC807" s="66"/>
      <c r="AD807" s="66"/>
      <c r="AE807" s="66"/>
      <c r="AF807" s="66"/>
      <c r="AG807" s="66"/>
      <c r="AH807" s="66"/>
      <c r="AI807" s="66"/>
      <c r="AJ807" s="66"/>
      <c r="AK807" s="66"/>
      <c r="AL807" s="66"/>
      <c r="AM807" s="66"/>
      <c r="AN807" s="66"/>
      <c r="AO807" s="66"/>
      <c r="AP807" s="66"/>
      <c r="AQ807" s="66"/>
      <c r="AR807" s="66"/>
      <c r="AS807" s="66"/>
      <c r="AT807" s="66"/>
      <c r="AU807" s="66"/>
      <c r="AV807" s="66"/>
      <c r="AW807" s="66"/>
      <c r="AX807" s="66"/>
      <c r="AY807" s="66"/>
      <c r="AZ807" s="66"/>
      <c r="BA807" s="66"/>
      <c r="BB807" s="66"/>
      <c r="BC807" s="66"/>
      <c r="BD807" s="66"/>
      <c r="BE807" s="66"/>
      <c r="BF807" s="66"/>
      <c r="BG807" s="66"/>
      <c r="BH807" s="66"/>
      <c r="BI807" s="66"/>
      <c r="BJ807" s="66"/>
      <c r="BK807" s="66"/>
      <c r="BL807" s="66"/>
      <c r="BM807" s="66"/>
      <c r="BN807" s="66"/>
      <c r="BO807" s="66"/>
      <c r="BP807" s="66"/>
      <c r="BQ807" s="66"/>
      <c r="BR807" s="66"/>
      <c r="BS807" s="66"/>
      <c r="BT807" s="66"/>
      <c r="BU807" s="66"/>
      <c r="BV807" s="66"/>
      <c r="BW807" s="66"/>
      <c r="BX807" s="66"/>
      <c r="BY807" s="66"/>
      <c r="BZ807" s="66"/>
      <c r="CA807" s="66"/>
      <c r="CB807" s="66"/>
      <c r="CC807" s="66"/>
      <c r="CD807" s="66"/>
      <c r="CE807" s="66"/>
      <c r="CF807" s="66"/>
      <c r="CG807" s="66"/>
      <c r="CH807" s="66"/>
      <c r="CI807" s="66"/>
      <c r="CJ807" s="66"/>
      <c r="CK807" s="66"/>
      <c r="CL807" s="66"/>
      <c r="CM807" s="66"/>
      <c r="CN807" s="66"/>
      <c r="CO807" s="66"/>
      <c r="CP807" s="66"/>
      <c r="CQ807" s="66"/>
      <c r="CR807" s="66"/>
      <c r="CS807" s="66"/>
      <c r="CT807" s="66"/>
      <c r="CU807" s="66"/>
      <c r="CV807" s="66"/>
      <c r="CW807" s="66"/>
      <c r="CX807" s="66"/>
      <c r="CY807" s="66"/>
      <c r="CZ807" s="66"/>
      <c r="DA807" s="66"/>
      <c r="DB807" s="66"/>
      <c r="DC807" s="66"/>
      <c r="DD807" s="66"/>
      <c r="DE807" s="66"/>
      <c r="DF807" s="66"/>
      <c r="DG807" s="66"/>
      <c r="DH807" s="66"/>
      <c r="DI807" s="66"/>
      <c r="DJ807" s="66"/>
      <c r="DK807" s="66"/>
      <c r="DL807" s="66"/>
      <c r="DM807" s="66"/>
      <c r="DN807" s="66"/>
      <c r="DO807" s="66"/>
      <c r="DP807" s="66"/>
      <c r="DQ807" s="66"/>
      <c r="DR807" s="66"/>
      <c r="DS807" s="66"/>
      <c r="DT807" s="66"/>
      <c r="DU807" s="66"/>
      <c r="DV807" s="66"/>
      <c r="DW807" s="66"/>
      <c r="DX807" s="66"/>
      <c r="DY807" s="66"/>
      <c r="DZ807" s="66"/>
      <c r="EA807" s="66"/>
      <c r="EB807" s="66"/>
      <c r="EC807" s="66"/>
      <c r="ED807" s="66"/>
      <c r="EE807" s="66"/>
      <c r="EF807" s="66"/>
      <c r="EG807" s="66"/>
      <c r="EH807" s="66"/>
      <c r="EI807" s="66"/>
      <c r="EJ807" s="66"/>
      <c r="EK807" s="66"/>
      <c r="EL807" s="66"/>
      <c r="EM807" s="66"/>
      <c r="EN807" s="66"/>
      <c r="EO807" s="66"/>
      <c r="EP807" s="66"/>
    </row>
    <row r="808">
      <c r="A808" s="66"/>
      <c r="B808" s="66"/>
      <c r="C808" s="66"/>
      <c r="D808" s="66"/>
      <c r="E808" s="66"/>
      <c r="F808" s="66"/>
      <c r="G808" s="159"/>
      <c r="H808" s="159"/>
      <c r="I808" s="66"/>
      <c r="J808" s="160"/>
      <c r="K808" s="161"/>
      <c r="L808" s="161"/>
      <c r="M808" s="162"/>
      <c r="N808" s="162"/>
      <c r="O808" s="161"/>
      <c r="P808" s="161"/>
      <c r="Q808" s="161"/>
      <c r="R808" s="161"/>
      <c r="S808" s="163"/>
      <c r="T808" s="163"/>
      <c r="U808" s="163"/>
      <c r="V808" s="163"/>
      <c r="W808" s="164"/>
      <c r="X808" s="163"/>
      <c r="Y808" s="163"/>
      <c r="Z808" s="163"/>
      <c r="AA808" s="163"/>
      <c r="AB808" s="66"/>
      <c r="AC808" s="66"/>
      <c r="AD808" s="66"/>
      <c r="AE808" s="66"/>
      <c r="AF808" s="66"/>
      <c r="AG808" s="66"/>
      <c r="AH808" s="66"/>
      <c r="AI808" s="66"/>
      <c r="AJ808" s="66"/>
      <c r="AK808" s="66"/>
      <c r="AL808" s="66"/>
      <c r="AM808" s="66"/>
      <c r="AN808" s="66"/>
      <c r="AO808" s="66"/>
      <c r="AP808" s="66"/>
      <c r="AQ808" s="66"/>
      <c r="AR808" s="66"/>
      <c r="AS808" s="66"/>
      <c r="AT808" s="66"/>
      <c r="AU808" s="66"/>
      <c r="AV808" s="66"/>
      <c r="AW808" s="66"/>
      <c r="AX808" s="66"/>
      <c r="AY808" s="66"/>
      <c r="AZ808" s="66"/>
      <c r="BA808" s="66"/>
      <c r="BB808" s="66"/>
      <c r="BC808" s="66"/>
      <c r="BD808" s="66"/>
      <c r="BE808" s="66"/>
      <c r="BF808" s="66"/>
      <c r="BG808" s="66"/>
      <c r="BH808" s="66"/>
      <c r="BI808" s="66"/>
      <c r="BJ808" s="66"/>
      <c r="BK808" s="66"/>
      <c r="BL808" s="66"/>
      <c r="BM808" s="66"/>
      <c r="BN808" s="66"/>
      <c r="BO808" s="66"/>
      <c r="BP808" s="66"/>
      <c r="BQ808" s="66"/>
      <c r="BR808" s="66"/>
      <c r="BS808" s="66"/>
      <c r="BT808" s="66"/>
      <c r="BU808" s="66"/>
      <c r="BV808" s="66"/>
      <c r="BW808" s="66"/>
      <c r="BX808" s="66"/>
      <c r="BY808" s="66"/>
      <c r="BZ808" s="66"/>
      <c r="CA808" s="66"/>
      <c r="CB808" s="66"/>
      <c r="CC808" s="66"/>
      <c r="CD808" s="66"/>
      <c r="CE808" s="66"/>
      <c r="CF808" s="66"/>
      <c r="CG808" s="66"/>
      <c r="CH808" s="66"/>
      <c r="CI808" s="66"/>
      <c r="CJ808" s="66"/>
      <c r="CK808" s="66"/>
      <c r="CL808" s="66"/>
      <c r="CM808" s="66"/>
      <c r="CN808" s="66"/>
      <c r="CO808" s="66"/>
      <c r="CP808" s="66"/>
      <c r="CQ808" s="66"/>
      <c r="CR808" s="66"/>
      <c r="CS808" s="66"/>
      <c r="CT808" s="66"/>
      <c r="CU808" s="66"/>
      <c r="CV808" s="66"/>
      <c r="CW808" s="66"/>
      <c r="CX808" s="66"/>
      <c r="CY808" s="66"/>
      <c r="CZ808" s="66"/>
      <c r="DA808" s="66"/>
      <c r="DB808" s="66"/>
      <c r="DC808" s="66"/>
      <c r="DD808" s="66"/>
      <c r="DE808" s="66"/>
      <c r="DF808" s="66"/>
      <c r="DG808" s="66"/>
      <c r="DH808" s="66"/>
      <c r="DI808" s="66"/>
      <c r="DJ808" s="66"/>
      <c r="DK808" s="66"/>
      <c r="DL808" s="66"/>
      <c r="DM808" s="66"/>
      <c r="DN808" s="66"/>
      <c r="DO808" s="66"/>
      <c r="DP808" s="66"/>
      <c r="DQ808" s="66"/>
      <c r="DR808" s="66"/>
      <c r="DS808" s="66"/>
      <c r="DT808" s="66"/>
      <c r="DU808" s="66"/>
      <c r="DV808" s="66"/>
      <c r="DW808" s="66"/>
      <c r="DX808" s="66"/>
      <c r="DY808" s="66"/>
      <c r="DZ808" s="66"/>
      <c r="EA808" s="66"/>
      <c r="EB808" s="66"/>
      <c r="EC808" s="66"/>
      <c r="ED808" s="66"/>
      <c r="EE808" s="66"/>
      <c r="EF808" s="66"/>
      <c r="EG808" s="66"/>
      <c r="EH808" s="66"/>
      <c r="EI808" s="66"/>
      <c r="EJ808" s="66"/>
      <c r="EK808" s="66"/>
      <c r="EL808" s="66"/>
      <c r="EM808" s="66"/>
      <c r="EN808" s="66"/>
      <c r="EO808" s="66"/>
      <c r="EP808" s="66"/>
    </row>
    <row r="809">
      <c r="A809" s="66"/>
      <c r="B809" s="66"/>
      <c r="C809" s="66"/>
      <c r="D809" s="66"/>
      <c r="E809" s="66"/>
      <c r="F809" s="66"/>
      <c r="G809" s="159"/>
      <c r="H809" s="159"/>
      <c r="I809" s="66"/>
      <c r="J809" s="160"/>
      <c r="K809" s="161"/>
      <c r="L809" s="161"/>
      <c r="M809" s="162"/>
      <c r="N809" s="162"/>
      <c r="O809" s="161"/>
      <c r="P809" s="161"/>
      <c r="Q809" s="161"/>
      <c r="R809" s="161"/>
      <c r="S809" s="163"/>
      <c r="T809" s="163"/>
      <c r="U809" s="163"/>
      <c r="V809" s="163"/>
      <c r="W809" s="164"/>
      <c r="X809" s="163"/>
      <c r="Y809" s="163"/>
      <c r="Z809" s="163"/>
      <c r="AA809" s="163"/>
      <c r="AB809" s="66"/>
      <c r="AC809" s="66"/>
      <c r="AD809" s="66"/>
      <c r="AE809" s="66"/>
      <c r="AF809" s="66"/>
      <c r="AG809" s="66"/>
      <c r="AH809" s="66"/>
      <c r="AI809" s="66"/>
      <c r="AJ809" s="66"/>
      <c r="AK809" s="66"/>
      <c r="AL809" s="66"/>
      <c r="AM809" s="66"/>
      <c r="AN809" s="66"/>
      <c r="AO809" s="66"/>
      <c r="AP809" s="66"/>
      <c r="AQ809" s="66"/>
      <c r="AR809" s="66"/>
      <c r="AS809" s="66"/>
      <c r="AT809" s="66"/>
      <c r="AU809" s="66"/>
      <c r="AV809" s="66"/>
      <c r="AW809" s="66"/>
      <c r="AX809" s="66"/>
      <c r="AY809" s="66"/>
      <c r="AZ809" s="66"/>
      <c r="BA809" s="66"/>
      <c r="BB809" s="66"/>
      <c r="BC809" s="66"/>
      <c r="BD809" s="66"/>
      <c r="BE809" s="66"/>
      <c r="BF809" s="66"/>
      <c r="BG809" s="66"/>
      <c r="BH809" s="66"/>
      <c r="BI809" s="66"/>
      <c r="BJ809" s="66"/>
      <c r="BK809" s="66"/>
      <c r="BL809" s="66"/>
      <c r="BM809" s="66"/>
      <c r="BN809" s="66"/>
      <c r="BO809" s="66"/>
      <c r="BP809" s="66"/>
      <c r="BQ809" s="66"/>
      <c r="BR809" s="66"/>
      <c r="BS809" s="66"/>
      <c r="BT809" s="66"/>
      <c r="BU809" s="66"/>
      <c r="BV809" s="66"/>
      <c r="BW809" s="66"/>
      <c r="BX809" s="66"/>
      <c r="BY809" s="66"/>
      <c r="BZ809" s="66"/>
      <c r="CA809" s="66"/>
      <c r="CB809" s="66"/>
      <c r="CC809" s="66"/>
      <c r="CD809" s="66"/>
      <c r="CE809" s="66"/>
      <c r="CF809" s="66"/>
      <c r="CG809" s="66"/>
      <c r="CH809" s="66"/>
      <c r="CI809" s="66"/>
      <c r="CJ809" s="66"/>
      <c r="CK809" s="66"/>
      <c r="CL809" s="66"/>
      <c r="CM809" s="66"/>
      <c r="CN809" s="66"/>
      <c r="CO809" s="66"/>
      <c r="CP809" s="66"/>
      <c r="CQ809" s="66"/>
      <c r="CR809" s="66"/>
      <c r="CS809" s="66"/>
      <c r="CT809" s="66"/>
      <c r="CU809" s="66"/>
      <c r="CV809" s="66"/>
      <c r="CW809" s="66"/>
      <c r="CX809" s="66"/>
      <c r="CY809" s="66"/>
      <c r="CZ809" s="66"/>
      <c r="DA809" s="66"/>
      <c r="DB809" s="66"/>
      <c r="DC809" s="66"/>
      <c r="DD809" s="66"/>
      <c r="DE809" s="66"/>
      <c r="DF809" s="66"/>
      <c r="DG809" s="66"/>
      <c r="DH809" s="66"/>
      <c r="DI809" s="66"/>
      <c r="DJ809" s="66"/>
      <c r="DK809" s="66"/>
      <c r="DL809" s="66"/>
      <c r="DM809" s="66"/>
      <c r="DN809" s="66"/>
      <c r="DO809" s="66"/>
      <c r="DP809" s="66"/>
      <c r="DQ809" s="66"/>
      <c r="DR809" s="66"/>
      <c r="DS809" s="66"/>
      <c r="DT809" s="66"/>
      <c r="DU809" s="66"/>
      <c r="DV809" s="66"/>
      <c r="DW809" s="66"/>
      <c r="DX809" s="66"/>
      <c r="DY809" s="66"/>
      <c r="DZ809" s="66"/>
      <c r="EA809" s="66"/>
      <c r="EB809" s="66"/>
      <c r="EC809" s="66"/>
      <c r="ED809" s="66"/>
      <c r="EE809" s="66"/>
      <c r="EF809" s="66"/>
      <c r="EG809" s="66"/>
      <c r="EH809" s="66"/>
      <c r="EI809" s="66"/>
      <c r="EJ809" s="66"/>
      <c r="EK809" s="66"/>
      <c r="EL809" s="66"/>
      <c r="EM809" s="66"/>
      <c r="EN809" s="66"/>
      <c r="EO809" s="66"/>
      <c r="EP809" s="66"/>
    </row>
    <row r="810">
      <c r="A810" s="66"/>
      <c r="B810" s="66"/>
      <c r="C810" s="66"/>
      <c r="D810" s="66"/>
      <c r="E810" s="66"/>
      <c r="F810" s="66"/>
      <c r="G810" s="159"/>
      <c r="H810" s="159"/>
      <c r="I810" s="66"/>
      <c r="J810" s="160"/>
      <c r="K810" s="161"/>
      <c r="L810" s="161"/>
      <c r="M810" s="162"/>
      <c r="N810" s="162"/>
      <c r="O810" s="161"/>
      <c r="P810" s="161"/>
      <c r="Q810" s="161"/>
      <c r="R810" s="161"/>
      <c r="S810" s="163"/>
      <c r="T810" s="163"/>
      <c r="U810" s="163"/>
      <c r="V810" s="163"/>
      <c r="W810" s="164"/>
      <c r="X810" s="163"/>
      <c r="Y810" s="163"/>
      <c r="Z810" s="163"/>
      <c r="AA810" s="163"/>
      <c r="AB810" s="66"/>
      <c r="AC810" s="66"/>
      <c r="AD810" s="66"/>
      <c r="AE810" s="66"/>
      <c r="AF810" s="66"/>
      <c r="AG810" s="66"/>
      <c r="AH810" s="66"/>
      <c r="AI810" s="66"/>
      <c r="AJ810" s="66"/>
      <c r="AK810" s="66"/>
      <c r="AL810" s="66"/>
      <c r="AM810" s="66"/>
      <c r="AN810" s="66"/>
      <c r="AO810" s="66"/>
      <c r="AP810" s="66"/>
      <c r="AQ810" s="66"/>
      <c r="AR810" s="66"/>
      <c r="AS810" s="66"/>
      <c r="AT810" s="66"/>
      <c r="AU810" s="66"/>
      <c r="AV810" s="66"/>
      <c r="AW810" s="66"/>
      <c r="AX810" s="66"/>
      <c r="AY810" s="66"/>
      <c r="AZ810" s="66"/>
      <c r="BA810" s="66"/>
      <c r="BB810" s="66"/>
      <c r="BC810" s="66"/>
      <c r="BD810" s="66"/>
      <c r="BE810" s="66"/>
      <c r="BF810" s="66"/>
      <c r="BG810" s="66"/>
      <c r="BH810" s="66"/>
      <c r="BI810" s="66"/>
      <c r="BJ810" s="66"/>
      <c r="BK810" s="66"/>
      <c r="BL810" s="66"/>
      <c r="BM810" s="66"/>
      <c r="BN810" s="66"/>
      <c r="BO810" s="66"/>
      <c r="BP810" s="66"/>
      <c r="BQ810" s="66"/>
      <c r="BR810" s="66"/>
      <c r="BS810" s="66"/>
      <c r="BT810" s="66"/>
      <c r="BU810" s="66"/>
      <c r="BV810" s="66"/>
      <c r="BW810" s="66"/>
      <c r="BX810" s="66"/>
      <c r="BY810" s="66"/>
      <c r="BZ810" s="66"/>
      <c r="CA810" s="66"/>
      <c r="CB810" s="66"/>
      <c r="CC810" s="66"/>
      <c r="CD810" s="66"/>
      <c r="CE810" s="66"/>
      <c r="CF810" s="66"/>
      <c r="CG810" s="66"/>
      <c r="CH810" s="66"/>
      <c r="CI810" s="66"/>
      <c r="CJ810" s="66"/>
      <c r="CK810" s="66"/>
      <c r="CL810" s="66"/>
      <c r="CM810" s="66"/>
      <c r="CN810" s="66"/>
      <c r="CO810" s="66"/>
      <c r="CP810" s="66"/>
      <c r="CQ810" s="66"/>
      <c r="CR810" s="66"/>
      <c r="CS810" s="66"/>
      <c r="CT810" s="66"/>
      <c r="CU810" s="66"/>
      <c r="CV810" s="66"/>
      <c r="CW810" s="66"/>
      <c r="CX810" s="66"/>
      <c r="CY810" s="66"/>
      <c r="CZ810" s="66"/>
      <c r="DA810" s="66"/>
      <c r="DB810" s="66"/>
      <c r="DC810" s="66"/>
      <c r="DD810" s="66"/>
      <c r="DE810" s="66"/>
      <c r="DF810" s="66"/>
      <c r="DG810" s="66"/>
      <c r="DH810" s="66"/>
      <c r="DI810" s="66"/>
      <c r="DJ810" s="66"/>
      <c r="DK810" s="66"/>
      <c r="DL810" s="66"/>
      <c r="DM810" s="66"/>
      <c r="DN810" s="66"/>
      <c r="DO810" s="66"/>
      <c r="DP810" s="66"/>
      <c r="DQ810" s="66"/>
      <c r="DR810" s="66"/>
      <c r="DS810" s="66"/>
      <c r="DT810" s="66"/>
      <c r="DU810" s="66"/>
      <c r="DV810" s="66"/>
      <c r="DW810" s="66"/>
      <c r="DX810" s="66"/>
      <c r="DY810" s="66"/>
      <c r="DZ810" s="66"/>
      <c r="EA810" s="66"/>
      <c r="EB810" s="66"/>
      <c r="EC810" s="66"/>
      <c r="ED810" s="66"/>
      <c r="EE810" s="66"/>
      <c r="EF810" s="66"/>
      <c r="EG810" s="66"/>
      <c r="EH810" s="66"/>
      <c r="EI810" s="66"/>
      <c r="EJ810" s="66"/>
      <c r="EK810" s="66"/>
      <c r="EL810" s="66"/>
      <c r="EM810" s="66"/>
      <c r="EN810" s="66"/>
      <c r="EO810" s="66"/>
      <c r="EP810" s="66"/>
    </row>
    <row r="811">
      <c r="A811" s="66"/>
      <c r="B811" s="66"/>
      <c r="C811" s="66"/>
      <c r="D811" s="66"/>
      <c r="E811" s="66"/>
      <c r="F811" s="66"/>
      <c r="G811" s="159"/>
      <c r="H811" s="159"/>
      <c r="I811" s="66"/>
      <c r="J811" s="160"/>
      <c r="K811" s="161"/>
      <c r="L811" s="161"/>
      <c r="M811" s="162"/>
      <c r="N811" s="162"/>
      <c r="O811" s="161"/>
      <c r="P811" s="161"/>
      <c r="Q811" s="161"/>
      <c r="R811" s="161"/>
      <c r="S811" s="163"/>
      <c r="T811" s="163"/>
      <c r="U811" s="163"/>
      <c r="V811" s="163"/>
      <c r="W811" s="164"/>
      <c r="X811" s="163"/>
      <c r="Y811" s="163"/>
      <c r="Z811" s="163"/>
      <c r="AA811" s="163"/>
      <c r="AB811" s="66"/>
      <c r="AC811" s="66"/>
      <c r="AD811" s="66"/>
      <c r="AE811" s="66"/>
      <c r="AF811" s="66"/>
      <c r="AG811" s="66"/>
      <c r="AH811" s="66"/>
      <c r="AI811" s="66"/>
      <c r="AJ811" s="66"/>
      <c r="AK811" s="66"/>
      <c r="AL811" s="66"/>
      <c r="AM811" s="66"/>
      <c r="AN811" s="66"/>
      <c r="AO811" s="66"/>
      <c r="AP811" s="66"/>
      <c r="AQ811" s="66"/>
      <c r="AR811" s="66"/>
      <c r="AS811" s="66"/>
      <c r="AT811" s="66"/>
      <c r="AU811" s="66"/>
      <c r="AV811" s="66"/>
      <c r="AW811" s="66"/>
      <c r="AX811" s="66"/>
      <c r="AY811" s="66"/>
      <c r="AZ811" s="66"/>
      <c r="BA811" s="66"/>
      <c r="BB811" s="66"/>
      <c r="BC811" s="66"/>
      <c r="BD811" s="66"/>
      <c r="BE811" s="66"/>
      <c r="BF811" s="66"/>
      <c r="BG811" s="66"/>
      <c r="BH811" s="66"/>
      <c r="BI811" s="66"/>
      <c r="BJ811" s="66"/>
      <c r="BK811" s="66"/>
      <c r="BL811" s="66"/>
      <c r="BM811" s="66"/>
      <c r="BN811" s="66"/>
      <c r="BO811" s="66"/>
      <c r="BP811" s="66"/>
      <c r="BQ811" s="66"/>
      <c r="BR811" s="66"/>
      <c r="BS811" s="66"/>
      <c r="BT811" s="66"/>
      <c r="BU811" s="66"/>
      <c r="BV811" s="66"/>
      <c r="BW811" s="66"/>
      <c r="BX811" s="66"/>
      <c r="BY811" s="66"/>
      <c r="BZ811" s="66"/>
      <c r="CA811" s="66"/>
      <c r="CB811" s="66"/>
      <c r="CC811" s="66"/>
      <c r="CD811" s="66"/>
      <c r="CE811" s="66"/>
      <c r="CF811" s="66"/>
      <c r="CG811" s="66"/>
      <c r="CH811" s="66"/>
      <c r="CI811" s="66"/>
      <c r="CJ811" s="66"/>
      <c r="CK811" s="66"/>
      <c r="CL811" s="66"/>
      <c r="CM811" s="66"/>
      <c r="CN811" s="66"/>
      <c r="CO811" s="66"/>
      <c r="CP811" s="66"/>
      <c r="CQ811" s="66"/>
      <c r="CR811" s="66"/>
      <c r="CS811" s="66"/>
      <c r="CT811" s="66"/>
      <c r="CU811" s="66"/>
      <c r="CV811" s="66"/>
      <c r="CW811" s="66"/>
      <c r="CX811" s="66"/>
      <c r="CY811" s="66"/>
      <c r="CZ811" s="66"/>
      <c r="DA811" s="66"/>
      <c r="DB811" s="66"/>
      <c r="DC811" s="66"/>
      <c r="DD811" s="66"/>
      <c r="DE811" s="66"/>
      <c r="DF811" s="66"/>
      <c r="DG811" s="66"/>
      <c r="DH811" s="66"/>
      <c r="DI811" s="66"/>
      <c r="DJ811" s="66"/>
      <c r="DK811" s="66"/>
      <c r="DL811" s="66"/>
      <c r="DM811" s="66"/>
      <c r="DN811" s="66"/>
      <c r="DO811" s="66"/>
      <c r="DP811" s="66"/>
      <c r="DQ811" s="66"/>
      <c r="DR811" s="66"/>
      <c r="DS811" s="66"/>
      <c r="DT811" s="66"/>
      <c r="DU811" s="66"/>
      <c r="DV811" s="66"/>
      <c r="DW811" s="66"/>
      <c r="DX811" s="66"/>
      <c r="DY811" s="66"/>
      <c r="DZ811" s="66"/>
      <c r="EA811" s="66"/>
      <c r="EB811" s="66"/>
      <c r="EC811" s="66"/>
      <c r="ED811" s="66"/>
      <c r="EE811" s="66"/>
      <c r="EF811" s="66"/>
      <c r="EG811" s="66"/>
      <c r="EH811" s="66"/>
      <c r="EI811" s="66"/>
      <c r="EJ811" s="66"/>
      <c r="EK811" s="66"/>
      <c r="EL811" s="66"/>
      <c r="EM811" s="66"/>
      <c r="EN811" s="66"/>
      <c r="EO811" s="66"/>
      <c r="EP811" s="66"/>
    </row>
    <row r="812">
      <c r="A812" s="66"/>
      <c r="B812" s="66"/>
      <c r="C812" s="66"/>
      <c r="D812" s="66"/>
      <c r="E812" s="66"/>
      <c r="F812" s="66"/>
      <c r="G812" s="159"/>
      <c r="H812" s="159"/>
      <c r="I812" s="66"/>
      <c r="J812" s="160"/>
      <c r="K812" s="161"/>
      <c r="L812" s="161"/>
      <c r="M812" s="162"/>
      <c r="N812" s="162"/>
      <c r="O812" s="161"/>
      <c r="P812" s="161"/>
      <c r="Q812" s="161"/>
      <c r="R812" s="161"/>
      <c r="S812" s="163"/>
      <c r="T812" s="163"/>
      <c r="U812" s="163"/>
      <c r="V812" s="163"/>
      <c r="W812" s="164"/>
      <c r="X812" s="163"/>
      <c r="Y812" s="163"/>
      <c r="Z812" s="163"/>
      <c r="AA812" s="163"/>
      <c r="AB812" s="66"/>
      <c r="AC812" s="66"/>
      <c r="AD812" s="66"/>
      <c r="AE812" s="66"/>
      <c r="AF812" s="66"/>
      <c r="AG812" s="66"/>
      <c r="AH812" s="66"/>
      <c r="AI812" s="66"/>
      <c r="AJ812" s="66"/>
      <c r="AK812" s="66"/>
      <c r="AL812" s="66"/>
      <c r="AM812" s="66"/>
      <c r="AN812" s="66"/>
      <c r="AO812" s="66"/>
      <c r="AP812" s="66"/>
      <c r="AQ812" s="66"/>
      <c r="AR812" s="66"/>
      <c r="AS812" s="66"/>
      <c r="AT812" s="66"/>
      <c r="AU812" s="66"/>
      <c r="AV812" s="66"/>
      <c r="AW812" s="66"/>
      <c r="AX812" s="66"/>
      <c r="AY812" s="66"/>
      <c r="AZ812" s="66"/>
      <c r="BA812" s="66"/>
      <c r="BB812" s="66"/>
      <c r="BC812" s="66"/>
      <c r="BD812" s="66"/>
      <c r="BE812" s="66"/>
      <c r="BF812" s="66"/>
      <c r="BG812" s="66"/>
      <c r="BH812" s="66"/>
      <c r="BI812" s="66"/>
      <c r="BJ812" s="66"/>
      <c r="BK812" s="66"/>
      <c r="BL812" s="66"/>
      <c r="BM812" s="66"/>
      <c r="BN812" s="66"/>
      <c r="BO812" s="66"/>
      <c r="BP812" s="66"/>
      <c r="BQ812" s="66"/>
      <c r="BR812" s="66"/>
      <c r="BS812" s="66"/>
      <c r="BT812" s="66"/>
      <c r="BU812" s="66"/>
      <c r="BV812" s="66"/>
      <c r="BW812" s="66"/>
      <c r="BX812" s="66"/>
      <c r="BY812" s="66"/>
      <c r="BZ812" s="66"/>
      <c r="CA812" s="66"/>
      <c r="CB812" s="66"/>
      <c r="CC812" s="66"/>
      <c r="CD812" s="66"/>
      <c r="CE812" s="66"/>
      <c r="CF812" s="66"/>
      <c r="CG812" s="66"/>
      <c r="CH812" s="66"/>
      <c r="CI812" s="66"/>
      <c r="CJ812" s="66"/>
      <c r="CK812" s="66"/>
      <c r="CL812" s="66"/>
      <c r="CM812" s="66"/>
      <c r="CN812" s="66"/>
      <c r="CO812" s="66"/>
      <c r="CP812" s="66"/>
      <c r="CQ812" s="66"/>
      <c r="CR812" s="66"/>
      <c r="CS812" s="66"/>
      <c r="CT812" s="66"/>
      <c r="CU812" s="66"/>
      <c r="CV812" s="66"/>
      <c r="CW812" s="66"/>
      <c r="CX812" s="66"/>
      <c r="CY812" s="66"/>
      <c r="CZ812" s="66"/>
      <c r="DA812" s="66"/>
      <c r="DB812" s="66"/>
      <c r="DC812" s="66"/>
      <c r="DD812" s="66"/>
      <c r="DE812" s="66"/>
      <c r="DF812" s="66"/>
      <c r="DG812" s="66"/>
      <c r="DH812" s="66"/>
      <c r="DI812" s="66"/>
      <c r="DJ812" s="66"/>
      <c r="DK812" s="66"/>
      <c r="DL812" s="66"/>
      <c r="DM812" s="66"/>
      <c r="DN812" s="66"/>
      <c r="DO812" s="66"/>
      <c r="DP812" s="66"/>
      <c r="DQ812" s="66"/>
      <c r="DR812" s="66"/>
      <c r="DS812" s="66"/>
      <c r="DT812" s="66"/>
      <c r="DU812" s="66"/>
      <c r="DV812" s="66"/>
      <c r="DW812" s="66"/>
      <c r="DX812" s="66"/>
      <c r="DY812" s="66"/>
      <c r="DZ812" s="66"/>
      <c r="EA812" s="66"/>
      <c r="EB812" s="66"/>
      <c r="EC812" s="66"/>
      <c r="ED812" s="66"/>
      <c r="EE812" s="66"/>
      <c r="EF812" s="66"/>
      <c r="EG812" s="66"/>
      <c r="EH812" s="66"/>
      <c r="EI812" s="66"/>
      <c r="EJ812" s="66"/>
      <c r="EK812" s="66"/>
      <c r="EL812" s="66"/>
      <c r="EM812" s="66"/>
      <c r="EN812" s="66"/>
      <c r="EO812" s="66"/>
      <c r="EP812" s="66"/>
    </row>
    <row r="813">
      <c r="A813" s="66"/>
      <c r="B813" s="66"/>
      <c r="C813" s="66"/>
      <c r="D813" s="66"/>
      <c r="E813" s="66"/>
      <c r="F813" s="66"/>
      <c r="G813" s="159"/>
      <c r="H813" s="159"/>
      <c r="I813" s="66"/>
      <c r="J813" s="160"/>
      <c r="K813" s="161"/>
      <c r="L813" s="161"/>
      <c r="M813" s="162"/>
      <c r="N813" s="162"/>
      <c r="O813" s="161"/>
      <c r="P813" s="161"/>
      <c r="Q813" s="161"/>
      <c r="R813" s="161"/>
      <c r="S813" s="163"/>
      <c r="T813" s="163"/>
      <c r="U813" s="163"/>
      <c r="V813" s="163"/>
      <c r="W813" s="164"/>
      <c r="X813" s="163"/>
      <c r="Y813" s="163"/>
      <c r="Z813" s="163"/>
      <c r="AA813" s="163"/>
      <c r="AB813" s="66"/>
      <c r="AC813" s="66"/>
      <c r="AD813" s="66"/>
      <c r="AE813" s="66"/>
      <c r="AF813" s="66"/>
      <c r="AG813" s="66"/>
      <c r="AH813" s="66"/>
      <c r="AI813" s="66"/>
      <c r="AJ813" s="66"/>
      <c r="AK813" s="66"/>
      <c r="AL813" s="66"/>
      <c r="AM813" s="66"/>
      <c r="AN813" s="66"/>
      <c r="AO813" s="66"/>
      <c r="AP813" s="66"/>
      <c r="AQ813" s="66"/>
      <c r="AR813" s="66"/>
      <c r="AS813" s="66"/>
      <c r="AT813" s="66"/>
      <c r="AU813" s="66"/>
      <c r="AV813" s="66"/>
      <c r="AW813" s="66"/>
      <c r="AX813" s="66"/>
      <c r="AY813" s="66"/>
      <c r="AZ813" s="66"/>
      <c r="BA813" s="66"/>
      <c r="BB813" s="66"/>
      <c r="BC813" s="66"/>
      <c r="BD813" s="66"/>
      <c r="BE813" s="66"/>
      <c r="BF813" s="66"/>
      <c r="BG813" s="66"/>
      <c r="BH813" s="66"/>
      <c r="BI813" s="66"/>
      <c r="BJ813" s="66"/>
      <c r="BK813" s="66"/>
      <c r="BL813" s="66"/>
      <c r="BM813" s="66"/>
      <c r="BN813" s="66"/>
      <c r="BO813" s="66"/>
      <c r="BP813" s="66"/>
      <c r="BQ813" s="66"/>
      <c r="BR813" s="66"/>
      <c r="BS813" s="66"/>
      <c r="BT813" s="66"/>
      <c r="BU813" s="66"/>
      <c r="BV813" s="66"/>
      <c r="BW813" s="66"/>
      <c r="BX813" s="66"/>
      <c r="BY813" s="66"/>
      <c r="BZ813" s="66"/>
      <c r="CA813" s="66"/>
      <c r="CB813" s="66"/>
      <c r="CC813" s="66"/>
      <c r="CD813" s="66"/>
      <c r="CE813" s="66"/>
      <c r="CF813" s="66"/>
      <c r="CG813" s="66"/>
      <c r="CH813" s="66"/>
      <c r="CI813" s="66"/>
      <c r="CJ813" s="66"/>
      <c r="CK813" s="66"/>
      <c r="CL813" s="66"/>
      <c r="CM813" s="66"/>
      <c r="CN813" s="66"/>
      <c r="CO813" s="66"/>
      <c r="CP813" s="66"/>
      <c r="CQ813" s="66"/>
      <c r="CR813" s="66"/>
      <c r="CS813" s="66"/>
      <c r="CT813" s="66"/>
      <c r="CU813" s="66"/>
      <c r="CV813" s="66"/>
      <c r="CW813" s="66"/>
      <c r="CX813" s="66"/>
      <c r="CY813" s="66"/>
      <c r="CZ813" s="66"/>
      <c r="DA813" s="66"/>
      <c r="DB813" s="66"/>
      <c r="DC813" s="66"/>
      <c r="DD813" s="66"/>
      <c r="DE813" s="66"/>
      <c r="DF813" s="66"/>
      <c r="DG813" s="66"/>
      <c r="DH813" s="66"/>
      <c r="DI813" s="66"/>
      <c r="DJ813" s="66"/>
      <c r="DK813" s="66"/>
      <c r="DL813" s="66"/>
      <c r="DM813" s="66"/>
      <c r="DN813" s="66"/>
      <c r="DO813" s="66"/>
      <c r="DP813" s="66"/>
      <c r="DQ813" s="66"/>
      <c r="DR813" s="66"/>
      <c r="DS813" s="66"/>
      <c r="DT813" s="66"/>
      <c r="DU813" s="66"/>
      <c r="DV813" s="66"/>
      <c r="DW813" s="66"/>
      <c r="DX813" s="66"/>
      <c r="DY813" s="66"/>
      <c r="DZ813" s="66"/>
      <c r="EA813" s="66"/>
      <c r="EB813" s="66"/>
      <c r="EC813" s="66"/>
      <c r="ED813" s="66"/>
      <c r="EE813" s="66"/>
      <c r="EF813" s="66"/>
      <c r="EG813" s="66"/>
      <c r="EH813" s="66"/>
      <c r="EI813" s="66"/>
      <c r="EJ813" s="66"/>
      <c r="EK813" s="66"/>
      <c r="EL813" s="66"/>
      <c r="EM813" s="66"/>
      <c r="EN813" s="66"/>
      <c r="EO813" s="66"/>
      <c r="EP813" s="66"/>
    </row>
    <row r="814">
      <c r="A814" s="66"/>
      <c r="B814" s="66"/>
      <c r="C814" s="66"/>
      <c r="D814" s="66"/>
      <c r="E814" s="66"/>
      <c r="F814" s="66"/>
      <c r="G814" s="159"/>
      <c r="H814" s="159"/>
      <c r="I814" s="66"/>
      <c r="J814" s="160"/>
      <c r="K814" s="161"/>
      <c r="L814" s="161"/>
      <c r="M814" s="162"/>
      <c r="N814" s="162"/>
      <c r="O814" s="161"/>
      <c r="P814" s="161"/>
      <c r="Q814" s="161"/>
      <c r="R814" s="161"/>
      <c r="S814" s="163"/>
      <c r="T814" s="163"/>
      <c r="U814" s="163"/>
      <c r="V814" s="163"/>
      <c r="W814" s="164"/>
      <c r="X814" s="163"/>
      <c r="Y814" s="163"/>
      <c r="Z814" s="163"/>
      <c r="AA814" s="163"/>
      <c r="AB814" s="66"/>
      <c r="AC814" s="66"/>
      <c r="AD814" s="66"/>
      <c r="AE814" s="66"/>
      <c r="AF814" s="66"/>
      <c r="AG814" s="66"/>
      <c r="AH814" s="66"/>
      <c r="AI814" s="66"/>
      <c r="AJ814" s="66"/>
      <c r="AK814" s="66"/>
      <c r="AL814" s="66"/>
      <c r="AM814" s="66"/>
      <c r="AN814" s="66"/>
      <c r="AO814" s="66"/>
      <c r="AP814" s="66"/>
      <c r="AQ814" s="66"/>
      <c r="AR814" s="66"/>
      <c r="AS814" s="66"/>
      <c r="AT814" s="66"/>
      <c r="AU814" s="66"/>
      <c r="AV814" s="66"/>
      <c r="AW814" s="66"/>
      <c r="AX814" s="66"/>
      <c r="AY814" s="66"/>
      <c r="AZ814" s="66"/>
      <c r="BA814" s="66"/>
      <c r="BB814" s="66"/>
      <c r="BC814" s="66"/>
      <c r="BD814" s="66"/>
      <c r="BE814" s="66"/>
      <c r="BF814" s="66"/>
      <c r="BG814" s="66"/>
      <c r="BH814" s="66"/>
      <c r="BI814" s="66"/>
      <c r="BJ814" s="66"/>
      <c r="BK814" s="66"/>
      <c r="BL814" s="66"/>
      <c r="BM814" s="66"/>
      <c r="BN814" s="66"/>
      <c r="BO814" s="66"/>
      <c r="BP814" s="66"/>
      <c r="BQ814" s="66"/>
      <c r="BR814" s="66"/>
      <c r="BS814" s="66"/>
      <c r="BT814" s="66"/>
      <c r="BU814" s="66"/>
      <c r="BV814" s="66"/>
      <c r="BW814" s="66"/>
      <c r="BX814" s="66"/>
      <c r="BY814" s="66"/>
      <c r="BZ814" s="66"/>
      <c r="CA814" s="66"/>
      <c r="CB814" s="66"/>
      <c r="CC814" s="66"/>
      <c r="CD814" s="66"/>
      <c r="CE814" s="66"/>
      <c r="CF814" s="66"/>
      <c r="CG814" s="66"/>
      <c r="CH814" s="66"/>
      <c r="CI814" s="66"/>
      <c r="CJ814" s="66"/>
      <c r="CK814" s="66"/>
      <c r="CL814" s="66"/>
      <c r="CM814" s="66"/>
      <c r="CN814" s="66"/>
      <c r="CO814" s="66"/>
      <c r="CP814" s="66"/>
      <c r="CQ814" s="66"/>
      <c r="CR814" s="66"/>
      <c r="CS814" s="66"/>
      <c r="CT814" s="66"/>
      <c r="CU814" s="66"/>
      <c r="CV814" s="66"/>
      <c r="CW814" s="66"/>
      <c r="CX814" s="66"/>
      <c r="CY814" s="66"/>
      <c r="CZ814" s="66"/>
      <c r="DA814" s="66"/>
      <c r="DB814" s="66"/>
      <c r="DC814" s="66"/>
      <c r="DD814" s="66"/>
      <c r="DE814" s="66"/>
      <c r="DF814" s="66"/>
      <c r="DG814" s="66"/>
      <c r="DH814" s="66"/>
      <c r="DI814" s="66"/>
      <c r="DJ814" s="66"/>
      <c r="DK814" s="66"/>
      <c r="DL814" s="66"/>
      <c r="DM814" s="66"/>
      <c r="DN814" s="66"/>
      <c r="DO814" s="66"/>
      <c r="DP814" s="66"/>
      <c r="DQ814" s="66"/>
      <c r="DR814" s="66"/>
      <c r="DS814" s="66"/>
      <c r="DT814" s="66"/>
      <c r="DU814" s="66"/>
      <c r="DV814" s="66"/>
      <c r="DW814" s="66"/>
      <c r="DX814" s="66"/>
      <c r="DY814" s="66"/>
      <c r="DZ814" s="66"/>
      <c r="EA814" s="66"/>
      <c r="EB814" s="66"/>
      <c r="EC814" s="66"/>
      <c r="ED814" s="66"/>
      <c r="EE814" s="66"/>
      <c r="EF814" s="66"/>
      <c r="EG814" s="66"/>
      <c r="EH814" s="66"/>
      <c r="EI814" s="66"/>
      <c r="EJ814" s="66"/>
      <c r="EK814" s="66"/>
      <c r="EL814" s="66"/>
      <c r="EM814" s="66"/>
      <c r="EN814" s="66"/>
      <c r="EO814" s="66"/>
      <c r="EP814" s="66"/>
    </row>
    <row r="815">
      <c r="A815" s="66"/>
      <c r="B815" s="66"/>
      <c r="C815" s="66"/>
      <c r="D815" s="66"/>
      <c r="E815" s="66"/>
      <c r="F815" s="66"/>
      <c r="G815" s="159"/>
      <c r="H815" s="159"/>
      <c r="I815" s="66"/>
      <c r="J815" s="160"/>
      <c r="K815" s="161"/>
      <c r="L815" s="161"/>
      <c r="M815" s="162"/>
      <c r="N815" s="162"/>
      <c r="O815" s="161"/>
      <c r="P815" s="161"/>
      <c r="Q815" s="161"/>
      <c r="R815" s="161"/>
      <c r="S815" s="163"/>
      <c r="T815" s="163"/>
      <c r="U815" s="163"/>
      <c r="V815" s="163"/>
      <c r="W815" s="164"/>
      <c r="X815" s="163"/>
      <c r="Y815" s="163"/>
      <c r="Z815" s="163"/>
      <c r="AA815" s="163"/>
      <c r="AB815" s="66"/>
      <c r="AC815" s="66"/>
      <c r="AD815" s="66"/>
      <c r="AE815" s="66"/>
      <c r="AF815" s="66"/>
      <c r="AG815" s="66"/>
      <c r="AH815" s="66"/>
      <c r="AI815" s="66"/>
      <c r="AJ815" s="66"/>
      <c r="AK815" s="66"/>
      <c r="AL815" s="66"/>
      <c r="AM815" s="66"/>
      <c r="AN815" s="66"/>
      <c r="AO815" s="66"/>
      <c r="AP815" s="66"/>
      <c r="AQ815" s="66"/>
      <c r="AR815" s="66"/>
      <c r="AS815" s="66"/>
      <c r="AT815" s="66"/>
      <c r="AU815" s="66"/>
      <c r="AV815" s="66"/>
      <c r="AW815" s="66"/>
      <c r="AX815" s="66"/>
      <c r="AY815" s="66"/>
      <c r="AZ815" s="66"/>
      <c r="BA815" s="66"/>
      <c r="BB815" s="66"/>
      <c r="BC815" s="66"/>
      <c r="BD815" s="66"/>
      <c r="BE815" s="66"/>
      <c r="BF815" s="66"/>
      <c r="BG815" s="66"/>
      <c r="BH815" s="66"/>
      <c r="BI815" s="66"/>
      <c r="BJ815" s="66"/>
      <c r="BK815" s="66"/>
      <c r="BL815" s="66"/>
      <c r="BM815" s="66"/>
      <c r="BN815" s="66"/>
      <c r="BO815" s="66"/>
      <c r="BP815" s="66"/>
      <c r="BQ815" s="66"/>
      <c r="BR815" s="66"/>
      <c r="BS815" s="66"/>
      <c r="BT815" s="66"/>
      <c r="BU815" s="66"/>
      <c r="BV815" s="66"/>
      <c r="BW815" s="66"/>
      <c r="BX815" s="66"/>
      <c r="BY815" s="66"/>
      <c r="BZ815" s="66"/>
      <c r="CA815" s="66"/>
      <c r="CB815" s="66"/>
      <c r="CC815" s="66"/>
      <c r="CD815" s="66"/>
      <c r="CE815" s="66"/>
      <c r="CF815" s="66"/>
      <c r="CG815" s="66"/>
      <c r="CH815" s="66"/>
      <c r="CI815" s="66"/>
      <c r="CJ815" s="66"/>
      <c r="CK815" s="66"/>
      <c r="CL815" s="66"/>
      <c r="CM815" s="66"/>
      <c r="CN815" s="66"/>
      <c r="CO815" s="66"/>
      <c r="CP815" s="66"/>
      <c r="CQ815" s="66"/>
      <c r="CR815" s="66"/>
      <c r="CS815" s="66"/>
      <c r="CT815" s="66"/>
      <c r="CU815" s="66"/>
      <c r="CV815" s="66"/>
      <c r="CW815" s="66"/>
      <c r="CX815" s="66"/>
      <c r="CY815" s="66"/>
      <c r="CZ815" s="66"/>
      <c r="DA815" s="66"/>
      <c r="DB815" s="66"/>
      <c r="DC815" s="66"/>
      <c r="DD815" s="66"/>
      <c r="DE815" s="66"/>
      <c r="DF815" s="66"/>
      <c r="DG815" s="66"/>
      <c r="DH815" s="66"/>
      <c r="DI815" s="66"/>
      <c r="DJ815" s="66"/>
      <c r="DK815" s="66"/>
      <c r="DL815" s="66"/>
      <c r="DM815" s="66"/>
      <c r="DN815" s="66"/>
      <c r="DO815" s="66"/>
      <c r="DP815" s="66"/>
      <c r="DQ815" s="66"/>
      <c r="DR815" s="66"/>
      <c r="DS815" s="66"/>
      <c r="DT815" s="66"/>
      <c r="DU815" s="66"/>
      <c r="DV815" s="66"/>
      <c r="DW815" s="66"/>
      <c r="DX815" s="66"/>
      <c r="DY815" s="66"/>
      <c r="DZ815" s="66"/>
      <c r="EA815" s="66"/>
      <c r="EB815" s="66"/>
      <c r="EC815" s="66"/>
      <c r="ED815" s="66"/>
      <c r="EE815" s="66"/>
      <c r="EF815" s="66"/>
      <c r="EG815" s="66"/>
      <c r="EH815" s="66"/>
      <c r="EI815" s="66"/>
      <c r="EJ815" s="66"/>
      <c r="EK815" s="66"/>
      <c r="EL815" s="66"/>
      <c r="EM815" s="66"/>
      <c r="EN815" s="66"/>
      <c r="EO815" s="66"/>
      <c r="EP815" s="66"/>
    </row>
    <row r="816">
      <c r="A816" s="66"/>
      <c r="B816" s="66"/>
      <c r="C816" s="66"/>
      <c r="D816" s="66"/>
      <c r="E816" s="66"/>
      <c r="F816" s="66"/>
      <c r="G816" s="159"/>
      <c r="H816" s="159"/>
      <c r="I816" s="66"/>
      <c r="J816" s="160"/>
      <c r="K816" s="161"/>
      <c r="L816" s="161"/>
      <c r="M816" s="162"/>
      <c r="N816" s="162"/>
      <c r="O816" s="161"/>
      <c r="P816" s="161"/>
      <c r="Q816" s="161"/>
      <c r="R816" s="161"/>
      <c r="S816" s="163"/>
      <c r="T816" s="163"/>
      <c r="U816" s="163"/>
      <c r="V816" s="163"/>
      <c r="W816" s="164"/>
      <c r="X816" s="163"/>
      <c r="Y816" s="163"/>
      <c r="Z816" s="163"/>
      <c r="AA816" s="163"/>
      <c r="AB816" s="66"/>
      <c r="AC816" s="66"/>
      <c r="AD816" s="66"/>
      <c r="AE816" s="66"/>
      <c r="AF816" s="66"/>
      <c r="AG816" s="66"/>
      <c r="AH816" s="66"/>
      <c r="AI816" s="66"/>
      <c r="AJ816" s="66"/>
      <c r="AK816" s="66"/>
      <c r="AL816" s="66"/>
      <c r="AM816" s="66"/>
      <c r="AN816" s="66"/>
      <c r="AO816" s="66"/>
      <c r="AP816" s="66"/>
      <c r="AQ816" s="66"/>
      <c r="AR816" s="66"/>
      <c r="AS816" s="66"/>
      <c r="AT816" s="66"/>
      <c r="AU816" s="66"/>
      <c r="AV816" s="66"/>
      <c r="AW816" s="66"/>
      <c r="AX816" s="66"/>
      <c r="AY816" s="66"/>
      <c r="AZ816" s="66"/>
      <c r="BA816" s="66"/>
      <c r="BB816" s="66"/>
      <c r="BC816" s="66"/>
      <c r="BD816" s="66"/>
      <c r="BE816" s="66"/>
      <c r="BF816" s="66"/>
      <c r="BG816" s="66"/>
      <c r="BH816" s="66"/>
      <c r="BI816" s="66"/>
      <c r="BJ816" s="66"/>
      <c r="BK816" s="66"/>
      <c r="BL816" s="66"/>
      <c r="BM816" s="66"/>
      <c r="BN816" s="66"/>
      <c r="BO816" s="66"/>
      <c r="BP816" s="66"/>
      <c r="BQ816" s="66"/>
      <c r="BR816" s="66"/>
      <c r="BS816" s="66"/>
      <c r="BT816" s="66"/>
      <c r="BU816" s="66"/>
      <c r="BV816" s="66"/>
      <c r="BW816" s="66"/>
      <c r="BX816" s="66"/>
      <c r="BY816" s="66"/>
      <c r="BZ816" s="66"/>
      <c r="CA816" s="66"/>
      <c r="CB816" s="66"/>
      <c r="CC816" s="66"/>
      <c r="CD816" s="66"/>
      <c r="CE816" s="66"/>
      <c r="CF816" s="66"/>
      <c r="CG816" s="66"/>
      <c r="CH816" s="66"/>
      <c r="CI816" s="66"/>
      <c r="CJ816" s="66"/>
      <c r="CK816" s="66"/>
      <c r="CL816" s="66"/>
      <c r="CM816" s="66"/>
      <c r="CN816" s="66"/>
      <c r="CO816" s="66"/>
      <c r="CP816" s="66"/>
      <c r="CQ816" s="66"/>
      <c r="CR816" s="66"/>
      <c r="CS816" s="66"/>
      <c r="CT816" s="66"/>
      <c r="CU816" s="66"/>
      <c r="CV816" s="66"/>
      <c r="CW816" s="66"/>
      <c r="CX816" s="66"/>
      <c r="CY816" s="66"/>
      <c r="CZ816" s="66"/>
      <c r="DA816" s="66"/>
      <c r="DB816" s="66"/>
      <c r="DC816" s="66"/>
      <c r="DD816" s="66"/>
      <c r="DE816" s="66"/>
      <c r="DF816" s="66"/>
      <c r="DG816" s="66"/>
      <c r="DH816" s="66"/>
      <c r="DI816" s="66"/>
      <c r="DJ816" s="66"/>
      <c r="DK816" s="66"/>
      <c r="DL816" s="66"/>
      <c r="DM816" s="66"/>
      <c r="DN816" s="66"/>
      <c r="DO816" s="66"/>
      <c r="DP816" s="66"/>
      <c r="DQ816" s="66"/>
      <c r="DR816" s="66"/>
      <c r="DS816" s="66"/>
      <c r="DT816" s="66"/>
      <c r="DU816" s="66"/>
      <c r="DV816" s="66"/>
      <c r="DW816" s="66"/>
      <c r="DX816" s="66"/>
      <c r="DY816" s="66"/>
      <c r="DZ816" s="66"/>
      <c r="EA816" s="66"/>
      <c r="EB816" s="66"/>
      <c r="EC816" s="66"/>
      <c r="ED816" s="66"/>
      <c r="EE816" s="66"/>
      <c r="EF816" s="66"/>
      <c r="EG816" s="66"/>
      <c r="EH816" s="66"/>
      <c r="EI816" s="66"/>
      <c r="EJ816" s="66"/>
      <c r="EK816" s="66"/>
      <c r="EL816" s="66"/>
      <c r="EM816" s="66"/>
      <c r="EN816" s="66"/>
      <c r="EO816" s="66"/>
      <c r="EP816" s="66"/>
    </row>
    <row r="817">
      <c r="A817" s="66"/>
      <c r="B817" s="66"/>
      <c r="C817" s="66"/>
      <c r="D817" s="66"/>
      <c r="E817" s="66"/>
      <c r="F817" s="66"/>
      <c r="G817" s="159"/>
      <c r="H817" s="159"/>
      <c r="I817" s="66"/>
      <c r="J817" s="160"/>
      <c r="K817" s="161"/>
      <c r="L817" s="161"/>
      <c r="M817" s="162"/>
      <c r="N817" s="162"/>
      <c r="O817" s="161"/>
      <c r="P817" s="161"/>
      <c r="Q817" s="161"/>
      <c r="R817" s="161"/>
      <c r="S817" s="163"/>
      <c r="T817" s="163"/>
      <c r="U817" s="163"/>
      <c r="V817" s="163"/>
      <c r="W817" s="164"/>
      <c r="X817" s="163"/>
      <c r="Y817" s="163"/>
      <c r="Z817" s="163"/>
      <c r="AA817" s="163"/>
      <c r="AB817" s="66"/>
      <c r="AC817" s="66"/>
      <c r="AD817" s="66"/>
      <c r="AE817" s="66"/>
      <c r="AF817" s="66"/>
      <c r="AG817" s="66"/>
      <c r="AH817" s="66"/>
      <c r="AI817" s="66"/>
      <c r="AJ817" s="66"/>
      <c r="AK817" s="66"/>
      <c r="AL817" s="66"/>
      <c r="AM817" s="66"/>
      <c r="AN817" s="66"/>
      <c r="AO817" s="66"/>
      <c r="AP817" s="66"/>
      <c r="AQ817" s="66"/>
      <c r="AR817" s="66"/>
      <c r="AS817" s="66"/>
      <c r="AT817" s="66"/>
      <c r="AU817" s="66"/>
      <c r="AV817" s="66"/>
      <c r="AW817" s="66"/>
      <c r="AX817" s="66"/>
      <c r="AY817" s="66"/>
      <c r="AZ817" s="66"/>
      <c r="BA817" s="66"/>
      <c r="BB817" s="66"/>
      <c r="BC817" s="66"/>
      <c r="BD817" s="66"/>
      <c r="BE817" s="66"/>
      <c r="BF817" s="66"/>
      <c r="BG817" s="66"/>
      <c r="BH817" s="66"/>
      <c r="BI817" s="66"/>
      <c r="BJ817" s="66"/>
      <c r="BK817" s="66"/>
      <c r="BL817" s="66"/>
      <c r="BM817" s="66"/>
      <c r="BN817" s="66"/>
      <c r="BO817" s="66"/>
      <c r="BP817" s="66"/>
      <c r="BQ817" s="66"/>
      <c r="BR817" s="66"/>
      <c r="BS817" s="66"/>
      <c r="BT817" s="66"/>
      <c r="BU817" s="66"/>
      <c r="BV817" s="66"/>
      <c r="BW817" s="66"/>
      <c r="BX817" s="66"/>
      <c r="BY817" s="66"/>
      <c r="BZ817" s="66"/>
      <c r="CA817" s="66"/>
      <c r="CB817" s="66"/>
      <c r="CC817" s="66"/>
      <c r="CD817" s="66"/>
      <c r="CE817" s="66"/>
      <c r="CF817" s="66"/>
      <c r="CG817" s="66"/>
      <c r="CH817" s="66"/>
      <c r="CI817" s="66"/>
      <c r="CJ817" s="66"/>
      <c r="CK817" s="66"/>
      <c r="CL817" s="66"/>
      <c r="CM817" s="66"/>
      <c r="CN817" s="66"/>
      <c r="CO817" s="66"/>
      <c r="CP817" s="66"/>
      <c r="CQ817" s="66"/>
      <c r="CR817" s="66"/>
      <c r="CS817" s="66"/>
      <c r="CT817" s="66"/>
      <c r="CU817" s="66"/>
      <c r="CV817" s="66"/>
      <c r="CW817" s="66"/>
      <c r="CX817" s="66"/>
      <c r="CY817" s="66"/>
      <c r="CZ817" s="66"/>
      <c r="DA817" s="66"/>
      <c r="DB817" s="66"/>
      <c r="DC817" s="66"/>
      <c r="DD817" s="66"/>
      <c r="DE817" s="66"/>
      <c r="DF817" s="66"/>
      <c r="DG817" s="66"/>
      <c r="DH817" s="66"/>
      <c r="DI817" s="66"/>
      <c r="DJ817" s="66"/>
      <c r="DK817" s="66"/>
      <c r="DL817" s="66"/>
      <c r="DM817" s="66"/>
      <c r="DN817" s="66"/>
      <c r="DO817" s="66"/>
      <c r="DP817" s="66"/>
      <c r="DQ817" s="66"/>
      <c r="DR817" s="66"/>
      <c r="DS817" s="66"/>
      <c r="DT817" s="66"/>
      <c r="DU817" s="66"/>
      <c r="DV817" s="66"/>
      <c r="DW817" s="66"/>
      <c r="DX817" s="66"/>
      <c r="DY817" s="66"/>
      <c r="DZ817" s="66"/>
      <c r="EA817" s="66"/>
      <c r="EB817" s="66"/>
      <c r="EC817" s="66"/>
      <c r="ED817" s="66"/>
      <c r="EE817" s="66"/>
      <c r="EF817" s="66"/>
      <c r="EG817" s="66"/>
      <c r="EH817" s="66"/>
      <c r="EI817" s="66"/>
      <c r="EJ817" s="66"/>
      <c r="EK817" s="66"/>
      <c r="EL817" s="66"/>
      <c r="EM817" s="66"/>
      <c r="EN817" s="66"/>
      <c r="EO817" s="66"/>
      <c r="EP817" s="66"/>
    </row>
    <row r="818">
      <c r="A818" s="66"/>
      <c r="B818" s="66"/>
      <c r="C818" s="66"/>
      <c r="D818" s="66"/>
      <c r="E818" s="66"/>
      <c r="F818" s="66"/>
      <c r="G818" s="159"/>
      <c r="H818" s="159"/>
      <c r="I818" s="66"/>
      <c r="J818" s="160"/>
      <c r="K818" s="161"/>
      <c r="L818" s="161"/>
      <c r="M818" s="162"/>
      <c r="N818" s="162"/>
      <c r="O818" s="161"/>
      <c r="P818" s="161"/>
      <c r="Q818" s="161"/>
      <c r="R818" s="161"/>
      <c r="S818" s="163"/>
      <c r="T818" s="163"/>
      <c r="U818" s="163"/>
      <c r="V818" s="163"/>
      <c r="W818" s="164"/>
      <c r="X818" s="163"/>
      <c r="Y818" s="163"/>
      <c r="Z818" s="163"/>
      <c r="AA818" s="163"/>
      <c r="AB818" s="66"/>
      <c r="AC818" s="66"/>
      <c r="AD818" s="66"/>
      <c r="AE818" s="66"/>
      <c r="AF818" s="66"/>
      <c r="AG818" s="66"/>
      <c r="AH818" s="66"/>
      <c r="AI818" s="66"/>
      <c r="AJ818" s="66"/>
      <c r="AK818" s="66"/>
      <c r="AL818" s="66"/>
      <c r="AM818" s="66"/>
      <c r="AN818" s="66"/>
      <c r="AO818" s="66"/>
      <c r="AP818" s="66"/>
      <c r="AQ818" s="66"/>
      <c r="AR818" s="66"/>
      <c r="AS818" s="66"/>
      <c r="AT818" s="66"/>
      <c r="AU818" s="66"/>
      <c r="AV818" s="66"/>
      <c r="AW818" s="66"/>
      <c r="AX818" s="66"/>
      <c r="AY818" s="66"/>
      <c r="AZ818" s="66"/>
      <c r="BA818" s="66"/>
      <c r="BB818" s="66"/>
      <c r="BC818" s="66"/>
      <c r="BD818" s="66"/>
      <c r="BE818" s="66"/>
      <c r="BF818" s="66"/>
      <c r="BG818" s="66"/>
      <c r="BH818" s="66"/>
      <c r="BI818" s="66"/>
      <c r="BJ818" s="66"/>
      <c r="BK818" s="66"/>
      <c r="BL818" s="66"/>
      <c r="BM818" s="66"/>
      <c r="BN818" s="66"/>
      <c r="BO818" s="66"/>
      <c r="BP818" s="66"/>
      <c r="BQ818" s="66"/>
      <c r="BR818" s="66"/>
      <c r="BS818" s="66"/>
      <c r="BT818" s="66"/>
      <c r="BU818" s="66"/>
      <c r="BV818" s="66"/>
      <c r="BW818" s="66"/>
      <c r="BX818" s="66"/>
      <c r="BY818" s="66"/>
      <c r="BZ818" s="66"/>
      <c r="CA818" s="66"/>
      <c r="CB818" s="66"/>
      <c r="CC818" s="66"/>
      <c r="CD818" s="66"/>
      <c r="CE818" s="66"/>
      <c r="CF818" s="66"/>
      <c r="CG818" s="66"/>
      <c r="CH818" s="66"/>
      <c r="CI818" s="66"/>
      <c r="CJ818" s="66"/>
      <c r="CK818" s="66"/>
      <c r="CL818" s="66"/>
      <c r="CM818" s="66"/>
      <c r="CN818" s="66"/>
      <c r="CO818" s="66"/>
      <c r="CP818" s="66"/>
      <c r="CQ818" s="66"/>
      <c r="CR818" s="66"/>
      <c r="CS818" s="66"/>
      <c r="CT818" s="66"/>
      <c r="CU818" s="66"/>
      <c r="CV818" s="66"/>
      <c r="CW818" s="66"/>
      <c r="CX818" s="66"/>
      <c r="CY818" s="66"/>
      <c r="CZ818" s="66"/>
      <c r="DA818" s="66"/>
      <c r="DB818" s="66"/>
      <c r="DC818" s="66"/>
      <c r="DD818" s="66"/>
      <c r="DE818" s="66"/>
      <c r="DF818" s="66"/>
      <c r="DG818" s="66"/>
      <c r="DH818" s="66"/>
      <c r="DI818" s="66"/>
      <c r="DJ818" s="66"/>
      <c r="DK818" s="66"/>
      <c r="DL818" s="66"/>
      <c r="DM818" s="66"/>
      <c r="DN818" s="66"/>
      <c r="DO818" s="66"/>
      <c r="DP818" s="66"/>
      <c r="DQ818" s="66"/>
      <c r="DR818" s="66"/>
      <c r="DS818" s="66"/>
      <c r="DT818" s="66"/>
      <c r="DU818" s="66"/>
      <c r="DV818" s="66"/>
      <c r="DW818" s="66"/>
      <c r="DX818" s="66"/>
      <c r="DY818" s="66"/>
      <c r="DZ818" s="66"/>
      <c r="EA818" s="66"/>
      <c r="EB818" s="66"/>
      <c r="EC818" s="66"/>
      <c r="ED818" s="66"/>
      <c r="EE818" s="66"/>
      <c r="EF818" s="66"/>
      <c r="EG818" s="66"/>
      <c r="EH818" s="66"/>
      <c r="EI818" s="66"/>
      <c r="EJ818" s="66"/>
      <c r="EK818" s="66"/>
      <c r="EL818" s="66"/>
      <c r="EM818" s="66"/>
      <c r="EN818" s="66"/>
      <c r="EO818" s="66"/>
      <c r="EP818" s="66"/>
    </row>
    <row r="819">
      <c r="A819" s="66"/>
      <c r="B819" s="66"/>
      <c r="C819" s="66"/>
      <c r="D819" s="66"/>
      <c r="E819" s="66"/>
      <c r="F819" s="66"/>
      <c r="G819" s="159"/>
      <c r="H819" s="159"/>
      <c r="I819" s="66"/>
      <c r="J819" s="160"/>
      <c r="K819" s="161"/>
      <c r="L819" s="161"/>
      <c r="M819" s="162"/>
      <c r="N819" s="162"/>
      <c r="O819" s="161"/>
      <c r="P819" s="161"/>
      <c r="Q819" s="161"/>
      <c r="R819" s="161"/>
      <c r="S819" s="163"/>
      <c r="T819" s="163"/>
      <c r="U819" s="163"/>
      <c r="V819" s="163"/>
      <c r="W819" s="164"/>
      <c r="X819" s="163"/>
      <c r="Y819" s="163"/>
      <c r="Z819" s="163"/>
      <c r="AA819" s="163"/>
      <c r="AB819" s="66"/>
      <c r="AC819" s="66"/>
      <c r="AD819" s="66"/>
      <c r="AE819" s="66"/>
      <c r="AF819" s="66"/>
      <c r="AG819" s="66"/>
      <c r="AH819" s="66"/>
      <c r="AI819" s="66"/>
      <c r="AJ819" s="66"/>
      <c r="AK819" s="66"/>
      <c r="AL819" s="66"/>
      <c r="AM819" s="66"/>
      <c r="AN819" s="66"/>
      <c r="AO819" s="66"/>
      <c r="AP819" s="66"/>
      <c r="AQ819" s="66"/>
      <c r="AR819" s="66"/>
      <c r="AS819" s="66"/>
      <c r="AT819" s="66"/>
      <c r="AU819" s="66"/>
      <c r="AV819" s="66"/>
      <c r="AW819" s="66"/>
      <c r="AX819" s="66"/>
      <c r="AY819" s="66"/>
      <c r="AZ819" s="66"/>
      <c r="BA819" s="66"/>
      <c r="BB819" s="66"/>
      <c r="BC819" s="66"/>
      <c r="BD819" s="66"/>
      <c r="BE819" s="66"/>
      <c r="BF819" s="66"/>
      <c r="BG819" s="66"/>
      <c r="BH819" s="66"/>
      <c r="BI819" s="66"/>
      <c r="BJ819" s="66"/>
      <c r="BK819" s="66"/>
      <c r="BL819" s="66"/>
      <c r="BM819" s="66"/>
      <c r="BN819" s="66"/>
      <c r="BO819" s="66"/>
      <c r="BP819" s="66"/>
      <c r="BQ819" s="66"/>
      <c r="BR819" s="66"/>
      <c r="BS819" s="66"/>
      <c r="BT819" s="66"/>
      <c r="BU819" s="66"/>
      <c r="BV819" s="66"/>
      <c r="BW819" s="66"/>
      <c r="BX819" s="66"/>
      <c r="BY819" s="66"/>
      <c r="BZ819" s="66"/>
      <c r="CA819" s="66"/>
      <c r="CB819" s="66"/>
      <c r="CC819" s="66"/>
      <c r="CD819" s="66"/>
      <c r="CE819" s="66"/>
      <c r="CF819" s="66"/>
      <c r="CG819" s="66"/>
      <c r="CH819" s="66"/>
      <c r="CI819" s="66"/>
      <c r="CJ819" s="66"/>
      <c r="CK819" s="66"/>
      <c r="CL819" s="66"/>
      <c r="CM819" s="66"/>
      <c r="CN819" s="66"/>
      <c r="CO819" s="66"/>
      <c r="CP819" s="66"/>
      <c r="CQ819" s="66"/>
      <c r="CR819" s="66"/>
      <c r="CS819" s="66"/>
      <c r="CT819" s="66"/>
      <c r="CU819" s="66"/>
      <c r="CV819" s="66"/>
      <c r="CW819" s="66"/>
      <c r="CX819" s="66"/>
      <c r="CY819" s="66"/>
      <c r="CZ819" s="66"/>
      <c r="DA819" s="66"/>
      <c r="DB819" s="66"/>
      <c r="DC819" s="66"/>
      <c r="DD819" s="66"/>
      <c r="DE819" s="66"/>
      <c r="DF819" s="66"/>
      <c r="DG819" s="66"/>
      <c r="DH819" s="66"/>
      <c r="DI819" s="66"/>
      <c r="DJ819" s="66"/>
      <c r="DK819" s="66"/>
      <c r="DL819" s="66"/>
      <c r="DM819" s="66"/>
      <c r="DN819" s="66"/>
      <c r="DO819" s="66"/>
      <c r="DP819" s="66"/>
      <c r="DQ819" s="66"/>
      <c r="DR819" s="66"/>
      <c r="DS819" s="66"/>
      <c r="DT819" s="66"/>
      <c r="DU819" s="66"/>
      <c r="DV819" s="66"/>
      <c r="DW819" s="66"/>
      <c r="DX819" s="66"/>
      <c r="DY819" s="66"/>
      <c r="DZ819" s="66"/>
      <c r="EA819" s="66"/>
      <c r="EB819" s="66"/>
      <c r="EC819" s="66"/>
      <c r="ED819" s="66"/>
      <c r="EE819" s="66"/>
      <c r="EF819" s="66"/>
      <c r="EG819" s="66"/>
      <c r="EH819" s="66"/>
      <c r="EI819" s="66"/>
      <c r="EJ819" s="66"/>
      <c r="EK819" s="66"/>
      <c r="EL819" s="66"/>
      <c r="EM819" s="66"/>
      <c r="EN819" s="66"/>
      <c r="EO819" s="66"/>
      <c r="EP819" s="66"/>
    </row>
    <row r="820">
      <c r="A820" s="66"/>
      <c r="B820" s="66"/>
      <c r="C820" s="66"/>
      <c r="D820" s="66"/>
      <c r="E820" s="66"/>
      <c r="F820" s="66"/>
      <c r="G820" s="159"/>
      <c r="H820" s="159"/>
      <c r="I820" s="66"/>
      <c r="J820" s="160"/>
      <c r="K820" s="161"/>
      <c r="L820" s="161"/>
      <c r="M820" s="162"/>
      <c r="N820" s="162"/>
      <c r="O820" s="161"/>
      <c r="P820" s="161"/>
      <c r="Q820" s="161"/>
      <c r="R820" s="161"/>
      <c r="S820" s="163"/>
      <c r="T820" s="163"/>
      <c r="U820" s="163"/>
      <c r="V820" s="163"/>
      <c r="W820" s="164"/>
      <c r="X820" s="163"/>
      <c r="Y820" s="163"/>
      <c r="Z820" s="163"/>
      <c r="AA820" s="163"/>
      <c r="AB820" s="66"/>
      <c r="AC820" s="66"/>
      <c r="AD820" s="66"/>
      <c r="AE820" s="66"/>
      <c r="AF820" s="66"/>
      <c r="AG820" s="66"/>
      <c r="AH820" s="66"/>
      <c r="AI820" s="66"/>
      <c r="AJ820" s="66"/>
      <c r="AK820" s="66"/>
      <c r="AL820" s="66"/>
      <c r="AM820" s="66"/>
      <c r="AN820" s="66"/>
      <c r="AO820" s="66"/>
      <c r="AP820" s="66"/>
      <c r="AQ820" s="66"/>
      <c r="AR820" s="66"/>
      <c r="AS820" s="66"/>
      <c r="AT820" s="66"/>
      <c r="AU820" s="66"/>
      <c r="AV820" s="66"/>
      <c r="AW820" s="66"/>
      <c r="AX820" s="66"/>
      <c r="AY820" s="66"/>
      <c r="AZ820" s="66"/>
      <c r="BA820" s="66"/>
      <c r="BB820" s="66"/>
      <c r="BC820" s="66"/>
      <c r="BD820" s="66"/>
      <c r="BE820" s="66"/>
      <c r="BF820" s="66"/>
      <c r="BG820" s="66"/>
      <c r="BH820" s="66"/>
      <c r="BI820" s="66"/>
      <c r="BJ820" s="66"/>
      <c r="BK820" s="66"/>
      <c r="BL820" s="66"/>
      <c r="BM820" s="66"/>
      <c r="BN820" s="66"/>
      <c r="BO820" s="66"/>
      <c r="BP820" s="66"/>
      <c r="BQ820" s="66"/>
      <c r="BR820" s="66"/>
      <c r="BS820" s="66"/>
      <c r="BT820" s="66"/>
      <c r="BU820" s="66"/>
      <c r="BV820" s="66"/>
      <c r="BW820" s="66"/>
      <c r="BX820" s="66"/>
      <c r="BY820" s="66"/>
      <c r="BZ820" s="66"/>
      <c r="CA820" s="66"/>
      <c r="CB820" s="66"/>
      <c r="CC820" s="66"/>
      <c r="CD820" s="66"/>
      <c r="CE820" s="66"/>
      <c r="CF820" s="66"/>
      <c r="CG820" s="66"/>
      <c r="CH820" s="66"/>
      <c r="CI820" s="66"/>
      <c r="CJ820" s="66"/>
      <c r="CK820" s="66"/>
      <c r="CL820" s="66"/>
      <c r="CM820" s="66"/>
      <c r="CN820" s="66"/>
      <c r="CO820" s="66"/>
      <c r="CP820" s="66"/>
      <c r="CQ820" s="66"/>
      <c r="CR820" s="66"/>
      <c r="CS820" s="66"/>
      <c r="CT820" s="66"/>
      <c r="CU820" s="66"/>
      <c r="CV820" s="66"/>
      <c r="CW820" s="66"/>
      <c r="CX820" s="66"/>
      <c r="CY820" s="66"/>
      <c r="CZ820" s="66"/>
      <c r="DA820" s="66"/>
      <c r="DB820" s="66"/>
      <c r="DC820" s="66"/>
      <c r="DD820" s="66"/>
      <c r="DE820" s="66"/>
      <c r="DF820" s="66"/>
      <c r="DG820" s="66"/>
      <c r="DH820" s="66"/>
      <c r="DI820" s="66"/>
      <c r="DJ820" s="66"/>
      <c r="DK820" s="66"/>
      <c r="DL820" s="66"/>
      <c r="DM820" s="66"/>
      <c r="DN820" s="66"/>
      <c r="DO820" s="66"/>
      <c r="DP820" s="66"/>
      <c r="DQ820" s="66"/>
      <c r="DR820" s="66"/>
      <c r="DS820" s="66"/>
      <c r="DT820" s="66"/>
      <c r="DU820" s="66"/>
      <c r="DV820" s="66"/>
      <c r="DW820" s="66"/>
      <c r="DX820" s="66"/>
      <c r="DY820" s="66"/>
      <c r="DZ820" s="66"/>
      <c r="EA820" s="66"/>
      <c r="EB820" s="66"/>
      <c r="EC820" s="66"/>
      <c r="ED820" s="66"/>
      <c r="EE820" s="66"/>
      <c r="EF820" s="66"/>
      <c r="EG820" s="66"/>
      <c r="EH820" s="66"/>
      <c r="EI820" s="66"/>
      <c r="EJ820" s="66"/>
      <c r="EK820" s="66"/>
      <c r="EL820" s="66"/>
      <c r="EM820" s="66"/>
      <c r="EN820" s="66"/>
      <c r="EO820" s="66"/>
      <c r="EP820" s="66"/>
    </row>
    <row r="821">
      <c r="A821" s="66"/>
      <c r="B821" s="66"/>
      <c r="C821" s="66"/>
      <c r="D821" s="66"/>
      <c r="E821" s="66"/>
      <c r="F821" s="66"/>
      <c r="G821" s="159"/>
      <c r="H821" s="159"/>
      <c r="I821" s="66"/>
      <c r="J821" s="160"/>
      <c r="K821" s="161"/>
      <c r="L821" s="161"/>
      <c r="M821" s="162"/>
      <c r="N821" s="162"/>
      <c r="O821" s="161"/>
      <c r="P821" s="161"/>
      <c r="Q821" s="161"/>
      <c r="R821" s="161"/>
      <c r="S821" s="163"/>
      <c r="T821" s="163"/>
      <c r="U821" s="163"/>
      <c r="V821" s="163"/>
      <c r="W821" s="164"/>
      <c r="X821" s="163"/>
      <c r="Y821" s="163"/>
      <c r="Z821" s="163"/>
      <c r="AA821" s="163"/>
      <c r="AB821" s="66"/>
      <c r="AC821" s="66"/>
      <c r="AD821" s="66"/>
      <c r="AE821" s="66"/>
      <c r="AF821" s="66"/>
      <c r="AG821" s="66"/>
      <c r="AH821" s="66"/>
      <c r="AI821" s="66"/>
      <c r="AJ821" s="66"/>
      <c r="AK821" s="66"/>
      <c r="AL821" s="66"/>
      <c r="AM821" s="66"/>
      <c r="AN821" s="66"/>
      <c r="AO821" s="66"/>
      <c r="AP821" s="66"/>
      <c r="AQ821" s="66"/>
      <c r="AR821" s="66"/>
      <c r="AS821" s="66"/>
      <c r="AT821" s="66"/>
      <c r="AU821" s="66"/>
      <c r="AV821" s="66"/>
      <c r="AW821" s="66"/>
      <c r="AX821" s="66"/>
      <c r="AY821" s="66"/>
      <c r="AZ821" s="66"/>
      <c r="BA821" s="66"/>
      <c r="BB821" s="66"/>
      <c r="BC821" s="66"/>
      <c r="BD821" s="66"/>
      <c r="BE821" s="66"/>
      <c r="BF821" s="66"/>
      <c r="BG821" s="66"/>
      <c r="BH821" s="66"/>
      <c r="BI821" s="66"/>
      <c r="BJ821" s="66"/>
      <c r="BK821" s="66"/>
      <c r="BL821" s="66"/>
      <c r="BM821" s="66"/>
      <c r="BN821" s="66"/>
      <c r="BO821" s="66"/>
      <c r="BP821" s="66"/>
      <c r="BQ821" s="66"/>
      <c r="BR821" s="66"/>
      <c r="BS821" s="66"/>
      <c r="BT821" s="66"/>
      <c r="BU821" s="66"/>
      <c r="BV821" s="66"/>
      <c r="BW821" s="66"/>
      <c r="BX821" s="66"/>
      <c r="BY821" s="66"/>
      <c r="BZ821" s="66"/>
      <c r="CA821" s="66"/>
      <c r="CB821" s="66"/>
      <c r="CC821" s="66"/>
      <c r="CD821" s="66"/>
      <c r="CE821" s="66"/>
      <c r="CF821" s="66"/>
      <c r="CG821" s="66"/>
      <c r="CH821" s="66"/>
      <c r="CI821" s="66"/>
      <c r="CJ821" s="66"/>
      <c r="CK821" s="66"/>
      <c r="CL821" s="66"/>
      <c r="CM821" s="66"/>
      <c r="CN821" s="66"/>
      <c r="CO821" s="66"/>
      <c r="CP821" s="66"/>
      <c r="CQ821" s="66"/>
      <c r="CR821" s="66"/>
      <c r="CS821" s="66"/>
      <c r="CT821" s="66"/>
      <c r="CU821" s="66"/>
      <c r="CV821" s="66"/>
      <c r="CW821" s="66"/>
      <c r="CX821" s="66"/>
      <c r="CY821" s="66"/>
      <c r="CZ821" s="66"/>
      <c r="DA821" s="66"/>
      <c r="DB821" s="66"/>
      <c r="DC821" s="66"/>
      <c r="DD821" s="66"/>
      <c r="DE821" s="66"/>
      <c r="DF821" s="66"/>
      <c r="DG821" s="66"/>
      <c r="DH821" s="66"/>
      <c r="DI821" s="66"/>
      <c r="DJ821" s="66"/>
      <c r="DK821" s="66"/>
      <c r="DL821" s="66"/>
      <c r="DM821" s="66"/>
      <c r="DN821" s="66"/>
      <c r="DO821" s="66"/>
      <c r="DP821" s="66"/>
      <c r="DQ821" s="66"/>
      <c r="DR821" s="66"/>
      <c r="DS821" s="66"/>
      <c r="DT821" s="66"/>
      <c r="DU821" s="66"/>
      <c r="DV821" s="66"/>
      <c r="DW821" s="66"/>
      <c r="DX821" s="66"/>
      <c r="DY821" s="66"/>
      <c r="DZ821" s="66"/>
      <c r="EA821" s="66"/>
      <c r="EB821" s="66"/>
      <c r="EC821" s="66"/>
      <c r="ED821" s="66"/>
      <c r="EE821" s="66"/>
      <c r="EF821" s="66"/>
      <c r="EG821" s="66"/>
      <c r="EH821" s="66"/>
      <c r="EI821" s="66"/>
      <c r="EJ821" s="66"/>
      <c r="EK821" s="66"/>
      <c r="EL821" s="66"/>
      <c r="EM821" s="66"/>
      <c r="EN821" s="66"/>
      <c r="EO821" s="66"/>
      <c r="EP821" s="66"/>
    </row>
    <row r="822">
      <c r="A822" s="66"/>
      <c r="B822" s="66"/>
      <c r="C822" s="66"/>
      <c r="D822" s="66"/>
      <c r="E822" s="66"/>
      <c r="F822" s="66"/>
      <c r="G822" s="159"/>
      <c r="H822" s="159"/>
      <c r="I822" s="66"/>
      <c r="J822" s="160"/>
      <c r="K822" s="161"/>
      <c r="L822" s="161"/>
      <c r="M822" s="162"/>
      <c r="N822" s="162"/>
      <c r="O822" s="161"/>
      <c r="P822" s="161"/>
      <c r="Q822" s="161"/>
      <c r="R822" s="161"/>
      <c r="S822" s="163"/>
      <c r="T822" s="163"/>
      <c r="U822" s="163"/>
      <c r="V822" s="163"/>
      <c r="W822" s="164"/>
      <c r="X822" s="163"/>
      <c r="Y822" s="163"/>
      <c r="Z822" s="163"/>
      <c r="AA822" s="163"/>
      <c r="AB822" s="66"/>
      <c r="AC822" s="66"/>
      <c r="AD822" s="66"/>
      <c r="AE822" s="66"/>
      <c r="AF822" s="66"/>
      <c r="AG822" s="66"/>
      <c r="AH822" s="66"/>
      <c r="AI822" s="66"/>
      <c r="AJ822" s="66"/>
      <c r="AK822" s="66"/>
      <c r="AL822" s="66"/>
      <c r="AM822" s="66"/>
      <c r="AN822" s="66"/>
      <c r="AO822" s="66"/>
      <c r="AP822" s="66"/>
      <c r="AQ822" s="66"/>
      <c r="AR822" s="66"/>
      <c r="AS822" s="66"/>
      <c r="AT822" s="66"/>
      <c r="AU822" s="66"/>
      <c r="AV822" s="66"/>
      <c r="AW822" s="66"/>
      <c r="AX822" s="66"/>
      <c r="AY822" s="66"/>
      <c r="AZ822" s="66"/>
      <c r="BA822" s="66"/>
      <c r="BB822" s="66"/>
      <c r="BC822" s="66"/>
      <c r="BD822" s="66"/>
      <c r="BE822" s="66"/>
      <c r="BF822" s="66"/>
      <c r="BG822" s="66"/>
      <c r="BH822" s="66"/>
      <c r="BI822" s="66"/>
      <c r="BJ822" s="66"/>
      <c r="BK822" s="66"/>
      <c r="BL822" s="66"/>
      <c r="BM822" s="66"/>
      <c r="BN822" s="66"/>
      <c r="BO822" s="66"/>
      <c r="BP822" s="66"/>
      <c r="BQ822" s="66"/>
      <c r="BR822" s="66"/>
      <c r="BS822" s="66"/>
      <c r="BT822" s="66"/>
      <c r="BU822" s="66"/>
      <c r="BV822" s="66"/>
      <c r="BW822" s="66"/>
      <c r="BX822" s="66"/>
      <c r="BY822" s="66"/>
      <c r="BZ822" s="66"/>
      <c r="CA822" s="66"/>
      <c r="CB822" s="66"/>
      <c r="CC822" s="66"/>
      <c r="CD822" s="66"/>
      <c r="CE822" s="66"/>
      <c r="CF822" s="66"/>
      <c r="CG822" s="66"/>
      <c r="CH822" s="66"/>
      <c r="CI822" s="66"/>
      <c r="CJ822" s="66"/>
      <c r="CK822" s="66"/>
      <c r="CL822" s="66"/>
      <c r="CM822" s="66"/>
      <c r="CN822" s="66"/>
      <c r="CO822" s="66"/>
      <c r="CP822" s="66"/>
      <c r="CQ822" s="66"/>
      <c r="CR822" s="66"/>
      <c r="CS822" s="66"/>
      <c r="CT822" s="66"/>
      <c r="CU822" s="66"/>
      <c r="CV822" s="66"/>
      <c r="CW822" s="66"/>
      <c r="CX822" s="66"/>
      <c r="CY822" s="66"/>
      <c r="CZ822" s="66"/>
      <c r="DA822" s="66"/>
      <c r="DB822" s="66"/>
      <c r="DC822" s="66"/>
      <c r="DD822" s="66"/>
      <c r="DE822" s="66"/>
      <c r="DF822" s="66"/>
      <c r="DG822" s="66"/>
      <c r="DH822" s="66"/>
      <c r="DI822" s="66"/>
      <c r="DJ822" s="66"/>
      <c r="DK822" s="66"/>
      <c r="DL822" s="66"/>
      <c r="DM822" s="66"/>
      <c r="DN822" s="66"/>
      <c r="DO822" s="66"/>
      <c r="DP822" s="66"/>
      <c r="DQ822" s="66"/>
      <c r="DR822" s="66"/>
      <c r="DS822" s="66"/>
      <c r="DT822" s="66"/>
      <c r="DU822" s="66"/>
      <c r="DV822" s="66"/>
      <c r="DW822" s="66"/>
      <c r="DX822" s="66"/>
      <c r="DY822" s="66"/>
      <c r="DZ822" s="66"/>
      <c r="EA822" s="66"/>
      <c r="EB822" s="66"/>
      <c r="EC822" s="66"/>
      <c r="ED822" s="66"/>
      <c r="EE822" s="66"/>
      <c r="EF822" s="66"/>
      <c r="EG822" s="66"/>
      <c r="EH822" s="66"/>
      <c r="EI822" s="66"/>
      <c r="EJ822" s="66"/>
      <c r="EK822" s="66"/>
      <c r="EL822" s="66"/>
      <c r="EM822" s="66"/>
      <c r="EN822" s="66"/>
      <c r="EO822" s="66"/>
      <c r="EP822" s="66"/>
    </row>
    <row r="823">
      <c r="A823" s="66"/>
      <c r="B823" s="66"/>
      <c r="C823" s="66"/>
      <c r="D823" s="66"/>
      <c r="E823" s="66"/>
      <c r="F823" s="66"/>
      <c r="G823" s="159"/>
      <c r="H823" s="159"/>
      <c r="I823" s="66"/>
      <c r="J823" s="160"/>
      <c r="K823" s="161"/>
      <c r="L823" s="161"/>
      <c r="M823" s="162"/>
      <c r="N823" s="162"/>
      <c r="O823" s="161"/>
      <c r="P823" s="161"/>
      <c r="Q823" s="161"/>
      <c r="R823" s="161"/>
      <c r="S823" s="163"/>
      <c r="T823" s="163"/>
      <c r="U823" s="163"/>
      <c r="V823" s="163"/>
      <c r="W823" s="164"/>
      <c r="X823" s="163"/>
      <c r="Y823" s="163"/>
      <c r="Z823" s="163"/>
      <c r="AA823" s="163"/>
      <c r="AB823" s="66"/>
      <c r="AC823" s="66"/>
      <c r="AD823" s="66"/>
      <c r="AE823" s="66"/>
      <c r="AF823" s="66"/>
      <c r="AG823" s="66"/>
      <c r="AH823" s="66"/>
      <c r="AI823" s="66"/>
      <c r="AJ823" s="66"/>
      <c r="AK823" s="66"/>
      <c r="AL823" s="66"/>
      <c r="AM823" s="66"/>
      <c r="AN823" s="66"/>
      <c r="AO823" s="66"/>
      <c r="AP823" s="66"/>
      <c r="AQ823" s="66"/>
      <c r="AR823" s="66"/>
      <c r="AS823" s="66"/>
      <c r="AT823" s="66"/>
      <c r="AU823" s="66"/>
      <c r="AV823" s="66"/>
      <c r="AW823" s="66"/>
      <c r="AX823" s="66"/>
      <c r="AY823" s="66"/>
      <c r="AZ823" s="66"/>
      <c r="BA823" s="66"/>
      <c r="BB823" s="66"/>
      <c r="BC823" s="66"/>
      <c r="BD823" s="66"/>
      <c r="BE823" s="66"/>
      <c r="BF823" s="66"/>
      <c r="BG823" s="66"/>
      <c r="BH823" s="66"/>
      <c r="BI823" s="66"/>
      <c r="BJ823" s="66"/>
      <c r="BK823" s="66"/>
      <c r="BL823" s="66"/>
      <c r="BM823" s="66"/>
      <c r="BN823" s="66"/>
      <c r="BO823" s="66"/>
      <c r="BP823" s="66"/>
      <c r="BQ823" s="66"/>
      <c r="BR823" s="66"/>
      <c r="BS823" s="66"/>
      <c r="BT823" s="66"/>
      <c r="BU823" s="66"/>
      <c r="BV823" s="66"/>
      <c r="BW823" s="66"/>
      <c r="BX823" s="66"/>
      <c r="BY823" s="66"/>
      <c r="BZ823" s="66"/>
      <c r="CA823" s="66"/>
      <c r="CB823" s="66"/>
      <c r="CC823" s="66"/>
      <c r="CD823" s="66"/>
      <c r="CE823" s="66"/>
      <c r="CF823" s="66"/>
      <c r="CG823" s="66"/>
      <c r="CH823" s="66"/>
      <c r="CI823" s="66"/>
      <c r="CJ823" s="66"/>
      <c r="CK823" s="66"/>
      <c r="CL823" s="66"/>
      <c r="CM823" s="66"/>
      <c r="CN823" s="66"/>
      <c r="CO823" s="66"/>
      <c r="CP823" s="66"/>
      <c r="CQ823" s="66"/>
      <c r="CR823" s="66"/>
      <c r="CS823" s="66"/>
      <c r="CT823" s="66"/>
      <c r="CU823" s="66"/>
      <c r="CV823" s="66"/>
      <c r="CW823" s="66"/>
      <c r="CX823" s="66"/>
      <c r="CY823" s="66"/>
      <c r="CZ823" s="66"/>
      <c r="DA823" s="66"/>
      <c r="DB823" s="66"/>
      <c r="DC823" s="66"/>
      <c r="DD823" s="66"/>
      <c r="DE823" s="66"/>
      <c r="DF823" s="66"/>
      <c r="DG823" s="66"/>
      <c r="DH823" s="66"/>
      <c r="DI823" s="66"/>
      <c r="DJ823" s="66"/>
      <c r="DK823" s="66"/>
      <c r="DL823" s="66"/>
      <c r="DM823" s="66"/>
      <c r="DN823" s="66"/>
      <c r="DO823" s="66"/>
      <c r="DP823" s="66"/>
      <c r="DQ823" s="66"/>
      <c r="DR823" s="66"/>
      <c r="DS823" s="66"/>
      <c r="DT823" s="66"/>
      <c r="DU823" s="66"/>
      <c r="DV823" s="66"/>
      <c r="DW823" s="66"/>
      <c r="DX823" s="66"/>
      <c r="DY823" s="66"/>
      <c r="DZ823" s="66"/>
      <c r="EA823" s="66"/>
      <c r="EB823" s="66"/>
      <c r="EC823" s="66"/>
      <c r="ED823" s="66"/>
      <c r="EE823" s="66"/>
      <c r="EF823" s="66"/>
      <c r="EG823" s="66"/>
      <c r="EH823" s="66"/>
      <c r="EI823" s="66"/>
      <c r="EJ823" s="66"/>
      <c r="EK823" s="66"/>
      <c r="EL823" s="66"/>
      <c r="EM823" s="66"/>
      <c r="EN823" s="66"/>
      <c r="EO823" s="66"/>
      <c r="EP823" s="66"/>
    </row>
    <row r="824">
      <c r="A824" s="66"/>
      <c r="B824" s="66"/>
      <c r="C824" s="66"/>
      <c r="D824" s="66"/>
      <c r="E824" s="66"/>
      <c r="F824" s="66"/>
      <c r="G824" s="159"/>
      <c r="H824" s="159"/>
      <c r="I824" s="66"/>
      <c r="J824" s="160"/>
      <c r="K824" s="161"/>
      <c r="L824" s="161"/>
      <c r="M824" s="162"/>
      <c r="N824" s="162"/>
      <c r="O824" s="161"/>
      <c r="P824" s="161"/>
      <c r="Q824" s="161"/>
      <c r="R824" s="161"/>
      <c r="S824" s="163"/>
      <c r="T824" s="163"/>
      <c r="U824" s="163"/>
      <c r="V824" s="163"/>
      <c r="W824" s="164"/>
      <c r="X824" s="163"/>
      <c r="Y824" s="163"/>
      <c r="Z824" s="163"/>
      <c r="AA824" s="163"/>
      <c r="AB824" s="66"/>
      <c r="AC824" s="66"/>
      <c r="AD824" s="66"/>
      <c r="AE824" s="66"/>
      <c r="AF824" s="66"/>
      <c r="AG824" s="66"/>
      <c r="AH824" s="66"/>
      <c r="AI824" s="66"/>
      <c r="AJ824" s="66"/>
      <c r="AK824" s="66"/>
      <c r="AL824" s="66"/>
      <c r="AM824" s="66"/>
      <c r="AN824" s="66"/>
      <c r="AO824" s="66"/>
      <c r="AP824" s="66"/>
      <c r="AQ824" s="66"/>
      <c r="AR824" s="66"/>
      <c r="AS824" s="66"/>
      <c r="AT824" s="66"/>
      <c r="AU824" s="66"/>
      <c r="AV824" s="66"/>
      <c r="AW824" s="66"/>
      <c r="AX824" s="66"/>
      <c r="AY824" s="66"/>
      <c r="AZ824" s="66"/>
      <c r="BA824" s="66"/>
      <c r="BB824" s="66"/>
      <c r="BC824" s="66"/>
      <c r="BD824" s="66"/>
      <c r="BE824" s="66"/>
      <c r="BF824" s="66"/>
      <c r="BG824" s="66"/>
      <c r="BH824" s="66"/>
      <c r="BI824" s="66"/>
      <c r="BJ824" s="66"/>
      <c r="BK824" s="66"/>
      <c r="BL824" s="66"/>
      <c r="BM824" s="66"/>
      <c r="BN824" s="66"/>
      <c r="BO824" s="66"/>
      <c r="BP824" s="66"/>
      <c r="BQ824" s="66"/>
      <c r="BR824" s="66"/>
      <c r="BS824" s="66"/>
      <c r="BT824" s="66"/>
      <c r="BU824" s="66"/>
      <c r="BV824" s="66"/>
      <c r="BW824" s="66"/>
      <c r="BX824" s="66"/>
      <c r="BY824" s="66"/>
      <c r="BZ824" s="66"/>
      <c r="CA824" s="66"/>
      <c r="CB824" s="66"/>
      <c r="CC824" s="66"/>
      <c r="CD824" s="66"/>
      <c r="CE824" s="66"/>
      <c r="CF824" s="66"/>
      <c r="CG824" s="66"/>
      <c r="CH824" s="66"/>
      <c r="CI824" s="66"/>
      <c r="CJ824" s="66"/>
      <c r="CK824" s="66"/>
      <c r="CL824" s="66"/>
      <c r="CM824" s="66"/>
      <c r="CN824" s="66"/>
      <c r="CO824" s="66"/>
      <c r="CP824" s="66"/>
      <c r="CQ824" s="66"/>
      <c r="CR824" s="66"/>
      <c r="CS824" s="66"/>
      <c r="CT824" s="66"/>
      <c r="CU824" s="66"/>
      <c r="CV824" s="66"/>
      <c r="CW824" s="66"/>
      <c r="CX824" s="66"/>
      <c r="CY824" s="66"/>
      <c r="CZ824" s="66"/>
      <c r="DA824" s="66"/>
      <c r="DB824" s="66"/>
      <c r="DC824" s="66"/>
      <c r="DD824" s="66"/>
      <c r="DE824" s="66"/>
      <c r="DF824" s="66"/>
      <c r="DG824" s="66"/>
      <c r="DH824" s="66"/>
      <c r="DI824" s="66"/>
      <c r="DJ824" s="66"/>
      <c r="DK824" s="66"/>
      <c r="DL824" s="66"/>
      <c r="DM824" s="66"/>
      <c r="DN824" s="66"/>
      <c r="DO824" s="66"/>
      <c r="DP824" s="66"/>
      <c r="DQ824" s="66"/>
      <c r="DR824" s="66"/>
      <c r="DS824" s="66"/>
      <c r="DT824" s="66"/>
      <c r="DU824" s="66"/>
      <c r="DV824" s="66"/>
      <c r="DW824" s="66"/>
      <c r="DX824" s="66"/>
      <c r="DY824" s="66"/>
      <c r="DZ824" s="66"/>
      <c r="EA824" s="66"/>
      <c r="EB824" s="66"/>
      <c r="EC824" s="66"/>
      <c r="ED824" s="66"/>
      <c r="EE824" s="66"/>
      <c r="EF824" s="66"/>
      <c r="EG824" s="66"/>
      <c r="EH824" s="66"/>
      <c r="EI824" s="66"/>
      <c r="EJ824" s="66"/>
      <c r="EK824" s="66"/>
      <c r="EL824" s="66"/>
      <c r="EM824" s="66"/>
      <c r="EN824" s="66"/>
      <c r="EO824" s="66"/>
      <c r="EP824" s="66"/>
    </row>
    <row r="825">
      <c r="A825" s="66"/>
      <c r="B825" s="66"/>
      <c r="C825" s="66"/>
      <c r="D825" s="66"/>
      <c r="E825" s="66"/>
      <c r="F825" s="66"/>
      <c r="G825" s="159"/>
      <c r="H825" s="159"/>
      <c r="I825" s="66"/>
      <c r="J825" s="160"/>
      <c r="K825" s="161"/>
      <c r="L825" s="161"/>
      <c r="M825" s="162"/>
      <c r="N825" s="162"/>
      <c r="O825" s="161"/>
      <c r="P825" s="161"/>
      <c r="Q825" s="161"/>
      <c r="R825" s="161"/>
      <c r="S825" s="163"/>
      <c r="T825" s="163"/>
      <c r="U825" s="163"/>
      <c r="V825" s="163"/>
      <c r="W825" s="164"/>
      <c r="X825" s="163"/>
      <c r="Y825" s="163"/>
      <c r="Z825" s="163"/>
      <c r="AA825" s="163"/>
      <c r="AB825" s="66"/>
      <c r="AC825" s="66"/>
      <c r="AD825" s="66"/>
      <c r="AE825" s="66"/>
      <c r="AF825" s="66"/>
      <c r="AG825" s="66"/>
      <c r="AH825" s="66"/>
      <c r="AI825" s="66"/>
      <c r="AJ825" s="66"/>
      <c r="AK825" s="66"/>
      <c r="AL825" s="66"/>
      <c r="AM825" s="66"/>
      <c r="AN825" s="66"/>
      <c r="AO825" s="66"/>
      <c r="AP825" s="66"/>
      <c r="AQ825" s="66"/>
      <c r="AR825" s="66"/>
      <c r="AS825" s="66"/>
      <c r="AT825" s="66"/>
      <c r="AU825" s="66"/>
      <c r="AV825" s="66"/>
      <c r="AW825" s="66"/>
      <c r="AX825" s="66"/>
      <c r="AY825" s="66"/>
      <c r="AZ825" s="66"/>
      <c r="BA825" s="66"/>
      <c r="BB825" s="66"/>
      <c r="BC825" s="66"/>
      <c r="BD825" s="66"/>
      <c r="BE825" s="66"/>
      <c r="BF825" s="66"/>
      <c r="BG825" s="66"/>
      <c r="BH825" s="66"/>
      <c r="BI825" s="66"/>
      <c r="BJ825" s="66"/>
      <c r="BK825" s="66"/>
      <c r="BL825" s="66"/>
      <c r="BM825" s="66"/>
      <c r="BN825" s="66"/>
      <c r="BO825" s="66"/>
      <c r="BP825" s="66"/>
      <c r="BQ825" s="66"/>
      <c r="BR825" s="66"/>
      <c r="BS825" s="66"/>
      <c r="BT825" s="66"/>
      <c r="BU825" s="66"/>
      <c r="BV825" s="66"/>
      <c r="BW825" s="66"/>
      <c r="BX825" s="66"/>
      <c r="BY825" s="66"/>
      <c r="BZ825" s="66"/>
      <c r="CA825" s="66"/>
      <c r="CB825" s="66"/>
      <c r="CC825" s="66"/>
      <c r="CD825" s="66"/>
      <c r="CE825" s="66"/>
      <c r="CF825" s="66"/>
      <c r="CG825" s="66"/>
      <c r="CH825" s="66"/>
      <c r="CI825" s="66"/>
      <c r="CJ825" s="66"/>
      <c r="CK825" s="66"/>
      <c r="CL825" s="66"/>
      <c r="CM825" s="66"/>
      <c r="CN825" s="66"/>
      <c r="CO825" s="66"/>
      <c r="CP825" s="66"/>
      <c r="CQ825" s="66"/>
      <c r="CR825" s="66"/>
      <c r="CS825" s="66"/>
      <c r="CT825" s="66"/>
      <c r="CU825" s="66"/>
      <c r="CV825" s="66"/>
      <c r="CW825" s="66"/>
      <c r="CX825" s="66"/>
      <c r="CY825" s="66"/>
      <c r="CZ825" s="66"/>
      <c r="DA825" s="66"/>
      <c r="DB825" s="66"/>
      <c r="DC825" s="66"/>
      <c r="DD825" s="66"/>
      <c r="DE825" s="66"/>
      <c r="DF825" s="66"/>
      <c r="DG825" s="66"/>
      <c r="DH825" s="66"/>
      <c r="DI825" s="66"/>
      <c r="DJ825" s="66"/>
      <c r="DK825" s="66"/>
      <c r="DL825" s="66"/>
      <c r="DM825" s="66"/>
      <c r="DN825" s="66"/>
      <c r="DO825" s="66"/>
      <c r="DP825" s="66"/>
      <c r="DQ825" s="66"/>
      <c r="DR825" s="66"/>
      <c r="DS825" s="66"/>
      <c r="DT825" s="66"/>
      <c r="DU825" s="66"/>
      <c r="DV825" s="66"/>
      <c r="DW825" s="66"/>
      <c r="DX825" s="66"/>
      <c r="DY825" s="66"/>
      <c r="DZ825" s="66"/>
      <c r="EA825" s="66"/>
      <c r="EB825" s="66"/>
      <c r="EC825" s="66"/>
      <c r="ED825" s="66"/>
      <c r="EE825" s="66"/>
      <c r="EF825" s="66"/>
      <c r="EG825" s="66"/>
      <c r="EH825" s="66"/>
      <c r="EI825" s="66"/>
      <c r="EJ825" s="66"/>
      <c r="EK825" s="66"/>
      <c r="EL825" s="66"/>
      <c r="EM825" s="66"/>
      <c r="EN825" s="66"/>
      <c r="EO825" s="66"/>
      <c r="EP825" s="66"/>
    </row>
    <row r="826">
      <c r="A826" s="66"/>
      <c r="B826" s="66"/>
      <c r="C826" s="66"/>
      <c r="D826" s="66"/>
      <c r="E826" s="66"/>
      <c r="F826" s="66"/>
      <c r="G826" s="159"/>
      <c r="H826" s="159"/>
      <c r="I826" s="66"/>
      <c r="J826" s="160"/>
      <c r="K826" s="161"/>
      <c r="L826" s="161"/>
      <c r="M826" s="162"/>
      <c r="N826" s="162"/>
      <c r="O826" s="161"/>
      <c r="P826" s="161"/>
      <c r="Q826" s="161"/>
      <c r="R826" s="161"/>
      <c r="S826" s="163"/>
      <c r="T826" s="163"/>
      <c r="U826" s="163"/>
      <c r="V826" s="163"/>
      <c r="W826" s="164"/>
      <c r="X826" s="163"/>
      <c r="Y826" s="163"/>
      <c r="Z826" s="163"/>
      <c r="AA826" s="163"/>
      <c r="AB826" s="66"/>
      <c r="AC826" s="66"/>
      <c r="AD826" s="66"/>
      <c r="AE826" s="66"/>
      <c r="AF826" s="66"/>
      <c r="AG826" s="66"/>
      <c r="AH826" s="66"/>
      <c r="AI826" s="66"/>
      <c r="AJ826" s="66"/>
      <c r="AK826" s="66"/>
      <c r="AL826" s="66"/>
      <c r="AM826" s="66"/>
      <c r="AN826" s="66"/>
      <c r="AO826" s="66"/>
      <c r="AP826" s="66"/>
      <c r="AQ826" s="66"/>
      <c r="AR826" s="66"/>
      <c r="AS826" s="66"/>
      <c r="AT826" s="66"/>
      <c r="AU826" s="66"/>
      <c r="AV826" s="66"/>
      <c r="AW826" s="66"/>
      <c r="AX826" s="66"/>
      <c r="AY826" s="66"/>
      <c r="AZ826" s="66"/>
      <c r="BA826" s="66"/>
      <c r="BB826" s="66"/>
      <c r="BC826" s="66"/>
      <c r="BD826" s="66"/>
      <c r="BE826" s="66"/>
      <c r="BF826" s="66"/>
      <c r="BG826" s="66"/>
      <c r="BH826" s="66"/>
      <c r="BI826" s="66"/>
      <c r="BJ826" s="66"/>
      <c r="BK826" s="66"/>
      <c r="BL826" s="66"/>
      <c r="BM826" s="66"/>
      <c r="BN826" s="66"/>
      <c r="BO826" s="66"/>
      <c r="BP826" s="66"/>
      <c r="BQ826" s="66"/>
      <c r="BR826" s="66"/>
      <c r="BS826" s="66"/>
      <c r="BT826" s="66"/>
      <c r="BU826" s="66"/>
      <c r="BV826" s="66"/>
      <c r="BW826" s="66"/>
      <c r="BX826" s="66"/>
      <c r="BY826" s="66"/>
      <c r="BZ826" s="66"/>
      <c r="CA826" s="66"/>
      <c r="CB826" s="66"/>
      <c r="CC826" s="66"/>
      <c r="CD826" s="66"/>
      <c r="CE826" s="66"/>
      <c r="CF826" s="66"/>
      <c r="CG826" s="66"/>
      <c r="CH826" s="66"/>
      <c r="CI826" s="66"/>
      <c r="CJ826" s="66"/>
      <c r="CK826" s="66"/>
      <c r="CL826" s="66"/>
      <c r="CM826" s="66"/>
      <c r="CN826" s="66"/>
      <c r="CO826" s="66"/>
      <c r="CP826" s="66"/>
      <c r="CQ826" s="66"/>
      <c r="CR826" s="66"/>
      <c r="CS826" s="66"/>
      <c r="CT826" s="66"/>
      <c r="CU826" s="66"/>
      <c r="CV826" s="66"/>
      <c r="CW826" s="66"/>
      <c r="CX826" s="66"/>
      <c r="CY826" s="66"/>
      <c r="CZ826" s="66"/>
      <c r="DA826" s="66"/>
      <c r="DB826" s="66"/>
      <c r="DC826" s="66"/>
      <c r="DD826" s="66"/>
      <c r="DE826" s="66"/>
      <c r="DF826" s="66"/>
      <c r="DG826" s="66"/>
      <c r="DH826" s="66"/>
      <c r="DI826" s="66"/>
      <c r="DJ826" s="66"/>
      <c r="DK826" s="66"/>
      <c r="DL826" s="66"/>
      <c r="DM826" s="66"/>
      <c r="DN826" s="66"/>
      <c r="DO826" s="66"/>
      <c r="DP826" s="66"/>
      <c r="DQ826" s="66"/>
      <c r="DR826" s="66"/>
      <c r="DS826" s="66"/>
      <c r="DT826" s="66"/>
      <c r="DU826" s="66"/>
      <c r="DV826" s="66"/>
      <c r="DW826" s="66"/>
      <c r="DX826" s="66"/>
      <c r="DY826" s="66"/>
      <c r="DZ826" s="66"/>
      <c r="EA826" s="66"/>
      <c r="EB826" s="66"/>
      <c r="EC826" s="66"/>
      <c r="ED826" s="66"/>
      <c r="EE826" s="66"/>
      <c r="EF826" s="66"/>
      <c r="EG826" s="66"/>
      <c r="EH826" s="66"/>
      <c r="EI826" s="66"/>
      <c r="EJ826" s="66"/>
      <c r="EK826" s="66"/>
      <c r="EL826" s="66"/>
      <c r="EM826" s="66"/>
      <c r="EN826" s="66"/>
      <c r="EO826" s="66"/>
      <c r="EP826" s="66"/>
    </row>
    <row r="827">
      <c r="A827" s="66"/>
      <c r="B827" s="66"/>
      <c r="C827" s="66"/>
      <c r="D827" s="66"/>
      <c r="E827" s="66"/>
      <c r="F827" s="66"/>
      <c r="G827" s="159"/>
      <c r="H827" s="159"/>
      <c r="I827" s="66"/>
      <c r="J827" s="160"/>
      <c r="K827" s="161"/>
      <c r="L827" s="161"/>
      <c r="M827" s="162"/>
      <c r="N827" s="162"/>
      <c r="O827" s="161"/>
      <c r="P827" s="161"/>
      <c r="Q827" s="161"/>
      <c r="R827" s="161"/>
      <c r="S827" s="163"/>
      <c r="T827" s="163"/>
      <c r="U827" s="163"/>
      <c r="V827" s="163"/>
      <c r="W827" s="164"/>
      <c r="X827" s="163"/>
      <c r="Y827" s="163"/>
      <c r="Z827" s="163"/>
      <c r="AA827" s="163"/>
      <c r="AB827" s="66"/>
      <c r="AC827" s="66"/>
      <c r="AD827" s="66"/>
      <c r="AE827" s="66"/>
      <c r="AF827" s="66"/>
      <c r="AG827" s="66"/>
      <c r="AH827" s="66"/>
      <c r="AI827" s="66"/>
      <c r="AJ827" s="66"/>
      <c r="AK827" s="66"/>
      <c r="AL827" s="66"/>
      <c r="AM827" s="66"/>
      <c r="AN827" s="66"/>
      <c r="AO827" s="66"/>
      <c r="AP827" s="66"/>
      <c r="AQ827" s="66"/>
      <c r="AR827" s="66"/>
      <c r="AS827" s="66"/>
      <c r="AT827" s="66"/>
      <c r="AU827" s="66"/>
      <c r="AV827" s="66"/>
      <c r="AW827" s="66"/>
      <c r="AX827" s="66"/>
      <c r="AY827" s="66"/>
      <c r="AZ827" s="66"/>
      <c r="BA827" s="66"/>
      <c r="BB827" s="66"/>
      <c r="BC827" s="66"/>
      <c r="BD827" s="66"/>
      <c r="BE827" s="66"/>
      <c r="BF827" s="66"/>
      <c r="BG827" s="66"/>
      <c r="BH827" s="66"/>
      <c r="BI827" s="66"/>
      <c r="BJ827" s="66"/>
      <c r="BK827" s="66"/>
      <c r="BL827" s="66"/>
      <c r="BM827" s="66"/>
      <c r="BN827" s="66"/>
      <c r="BO827" s="66"/>
      <c r="BP827" s="66"/>
      <c r="BQ827" s="66"/>
      <c r="BR827" s="66"/>
      <c r="BS827" s="66"/>
      <c r="BT827" s="66"/>
      <c r="BU827" s="66"/>
      <c r="BV827" s="66"/>
      <c r="BW827" s="66"/>
      <c r="BX827" s="66"/>
      <c r="BY827" s="66"/>
      <c r="BZ827" s="66"/>
      <c r="CA827" s="66"/>
      <c r="CB827" s="66"/>
      <c r="CC827" s="66"/>
      <c r="CD827" s="66"/>
      <c r="CE827" s="66"/>
      <c r="CF827" s="66"/>
      <c r="CG827" s="66"/>
      <c r="CH827" s="66"/>
      <c r="CI827" s="66"/>
      <c r="CJ827" s="66"/>
      <c r="CK827" s="66"/>
      <c r="CL827" s="66"/>
      <c r="CM827" s="66"/>
      <c r="CN827" s="66"/>
      <c r="CO827" s="66"/>
      <c r="CP827" s="66"/>
      <c r="CQ827" s="66"/>
      <c r="CR827" s="66"/>
      <c r="CS827" s="66"/>
      <c r="CT827" s="66"/>
      <c r="CU827" s="66"/>
      <c r="CV827" s="66"/>
      <c r="CW827" s="66"/>
      <c r="CX827" s="66"/>
      <c r="CY827" s="66"/>
      <c r="CZ827" s="66"/>
      <c r="DA827" s="66"/>
      <c r="DB827" s="66"/>
      <c r="DC827" s="66"/>
      <c r="DD827" s="66"/>
      <c r="DE827" s="66"/>
      <c r="DF827" s="66"/>
      <c r="DG827" s="66"/>
      <c r="DH827" s="66"/>
      <c r="DI827" s="66"/>
      <c r="DJ827" s="66"/>
      <c r="DK827" s="66"/>
      <c r="DL827" s="66"/>
      <c r="DM827" s="66"/>
      <c r="DN827" s="66"/>
      <c r="DO827" s="66"/>
      <c r="DP827" s="66"/>
      <c r="DQ827" s="66"/>
      <c r="DR827" s="66"/>
      <c r="DS827" s="66"/>
      <c r="DT827" s="66"/>
      <c r="DU827" s="66"/>
      <c r="DV827" s="66"/>
      <c r="DW827" s="66"/>
      <c r="DX827" s="66"/>
      <c r="DY827" s="66"/>
      <c r="DZ827" s="66"/>
      <c r="EA827" s="66"/>
      <c r="EB827" s="66"/>
      <c r="EC827" s="66"/>
      <c r="ED827" s="66"/>
      <c r="EE827" s="66"/>
      <c r="EF827" s="66"/>
      <c r="EG827" s="66"/>
      <c r="EH827" s="66"/>
      <c r="EI827" s="66"/>
      <c r="EJ827" s="66"/>
      <c r="EK827" s="66"/>
      <c r="EL827" s="66"/>
      <c r="EM827" s="66"/>
      <c r="EN827" s="66"/>
      <c r="EO827" s="66"/>
      <c r="EP827" s="66"/>
    </row>
    <row r="828">
      <c r="A828" s="66"/>
      <c r="B828" s="66"/>
      <c r="C828" s="66"/>
      <c r="D828" s="66"/>
      <c r="E828" s="66"/>
      <c r="F828" s="66"/>
      <c r="G828" s="159"/>
      <c r="H828" s="159"/>
      <c r="I828" s="66"/>
      <c r="J828" s="160"/>
      <c r="K828" s="161"/>
      <c r="L828" s="161"/>
      <c r="M828" s="162"/>
      <c r="N828" s="162"/>
      <c r="O828" s="161"/>
      <c r="P828" s="161"/>
      <c r="Q828" s="161"/>
      <c r="R828" s="161"/>
      <c r="S828" s="163"/>
      <c r="T828" s="163"/>
      <c r="U828" s="163"/>
      <c r="V828" s="163"/>
      <c r="W828" s="164"/>
      <c r="X828" s="163"/>
      <c r="Y828" s="163"/>
      <c r="Z828" s="163"/>
      <c r="AA828" s="163"/>
      <c r="AB828" s="66"/>
      <c r="AC828" s="66"/>
      <c r="AD828" s="66"/>
      <c r="AE828" s="66"/>
      <c r="AF828" s="66"/>
      <c r="AG828" s="66"/>
      <c r="AH828" s="66"/>
      <c r="AI828" s="66"/>
      <c r="AJ828" s="66"/>
      <c r="AK828" s="66"/>
      <c r="AL828" s="66"/>
      <c r="AM828" s="66"/>
      <c r="AN828" s="66"/>
      <c r="AO828" s="66"/>
      <c r="AP828" s="66"/>
      <c r="AQ828" s="66"/>
      <c r="AR828" s="66"/>
      <c r="AS828" s="66"/>
      <c r="AT828" s="66"/>
      <c r="AU828" s="66"/>
      <c r="AV828" s="66"/>
      <c r="AW828" s="66"/>
      <c r="AX828" s="66"/>
      <c r="AY828" s="66"/>
      <c r="AZ828" s="66"/>
      <c r="BA828" s="66"/>
      <c r="BB828" s="66"/>
      <c r="BC828" s="66"/>
      <c r="BD828" s="66"/>
      <c r="BE828" s="66"/>
      <c r="BF828" s="66"/>
      <c r="BG828" s="66"/>
      <c r="BH828" s="66"/>
      <c r="BI828" s="66"/>
      <c r="BJ828" s="66"/>
      <c r="BK828" s="66"/>
      <c r="BL828" s="66"/>
      <c r="BM828" s="66"/>
      <c r="BN828" s="66"/>
      <c r="BO828" s="66"/>
      <c r="BP828" s="66"/>
      <c r="BQ828" s="66"/>
      <c r="BR828" s="66"/>
      <c r="BS828" s="66"/>
      <c r="BT828" s="66"/>
      <c r="BU828" s="66"/>
      <c r="BV828" s="66"/>
      <c r="BW828" s="66"/>
      <c r="BX828" s="66"/>
      <c r="BY828" s="66"/>
      <c r="BZ828" s="66"/>
      <c r="CA828" s="66"/>
      <c r="CB828" s="66"/>
      <c r="CC828" s="66"/>
      <c r="CD828" s="66"/>
      <c r="CE828" s="66"/>
      <c r="CF828" s="66"/>
      <c r="CG828" s="66"/>
      <c r="CH828" s="66"/>
      <c r="CI828" s="66"/>
      <c r="CJ828" s="66"/>
      <c r="CK828" s="66"/>
      <c r="CL828" s="66"/>
      <c r="CM828" s="66"/>
      <c r="CN828" s="66"/>
      <c r="CO828" s="66"/>
      <c r="CP828" s="66"/>
      <c r="CQ828" s="66"/>
      <c r="CR828" s="66"/>
      <c r="CS828" s="66"/>
      <c r="CT828" s="66"/>
      <c r="CU828" s="66"/>
      <c r="CV828" s="66"/>
      <c r="CW828" s="66"/>
      <c r="CX828" s="66"/>
      <c r="CY828" s="66"/>
      <c r="CZ828" s="66"/>
      <c r="DA828" s="66"/>
      <c r="DB828" s="66"/>
      <c r="DC828" s="66"/>
      <c r="DD828" s="66"/>
      <c r="DE828" s="66"/>
      <c r="DF828" s="66"/>
      <c r="DG828" s="66"/>
      <c r="DH828" s="66"/>
      <c r="DI828" s="66"/>
      <c r="DJ828" s="66"/>
      <c r="DK828" s="66"/>
      <c r="DL828" s="66"/>
      <c r="DM828" s="66"/>
      <c r="DN828" s="66"/>
      <c r="DO828" s="66"/>
      <c r="DP828" s="66"/>
      <c r="DQ828" s="66"/>
      <c r="DR828" s="66"/>
      <c r="DS828" s="66"/>
      <c r="DT828" s="66"/>
      <c r="DU828" s="66"/>
      <c r="DV828" s="66"/>
      <c r="DW828" s="66"/>
      <c r="DX828" s="66"/>
      <c r="DY828" s="66"/>
      <c r="DZ828" s="66"/>
      <c r="EA828" s="66"/>
      <c r="EB828" s="66"/>
      <c r="EC828" s="66"/>
      <c r="ED828" s="66"/>
      <c r="EE828" s="66"/>
      <c r="EF828" s="66"/>
      <c r="EG828" s="66"/>
      <c r="EH828" s="66"/>
      <c r="EI828" s="66"/>
      <c r="EJ828" s="66"/>
      <c r="EK828" s="66"/>
      <c r="EL828" s="66"/>
      <c r="EM828" s="66"/>
      <c r="EN828" s="66"/>
      <c r="EO828" s="66"/>
      <c r="EP828" s="66"/>
    </row>
    <row r="829">
      <c r="A829" s="66"/>
      <c r="B829" s="66"/>
      <c r="C829" s="66"/>
      <c r="D829" s="66"/>
      <c r="E829" s="66"/>
      <c r="F829" s="66"/>
      <c r="G829" s="159"/>
      <c r="H829" s="159"/>
      <c r="I829" s="66"/>
      <c r="J829" s="160"/>
      <c r="K829" s="161"/>
      <c r="L829" s="161"/>
      <c r="M829" s="162"/>
      <c r="N829" s="162"/>
      <c r="O829" s="161"/>
      <c r="P829" s="161"/>
      <c r="Q829" s="161"/>
      <c r="R829" s="161"/>
      <c r="S829" s="163"/>
      <c r="T829" s="163"/>
      <c r="U829" s="163"/>
      <c r="V829" s="163"/>
      <c r="W829" s="164"/>
      <c r="X829" s="163"/>
      <c r="Y829" s="163"/>
      <c r="Z829" s="163"/>
      <c r="AA829" s="163"/>
      <c r="AB829" s="66"/>
      <c r="AC829" s="66"/>
      <c r="AD829" s="66"/>
      <c r="AE829" s="66"/>
      <c r="AF829" s="66"/>
      <c r="AG829" s="66"/>
      <c r="AH829" s="66"/>
      <c r="AI829" s="66"/>
      <c r="AJ829" s="66"/>
      <c r="AK829" s="66"/>
      <c r="AL829" s="66"/>
      <c r="AM829" s="66"/>
      <c r="AN829" s="66"/>
      <c r="AO829" s="66"/>
      <c r="AP829" s="66"/>
      <c r="AQ829" s="66"/>
      <c r="AR829" s="66"/>
      <c r="AS829" s="66"/>
      <c r="AT829" s="66"/>
      <c r="AU829" s="66"/>
      <c r="AV829" s="66"/>
      <c r="AW829" s="66"/>
      <c r="AX829" s="66"/>
      <c r="AY829" s="66"/>
      <c r="AZ829" s="66"/>
      <c r="BA829" s="66"/>
      <c r="BB829" s="66"/>
      <c r="BC829" s="66"/>
      <c r="BD829" s="66"/>
      <c r="BE829" s="66"/>
      <c r="BF829" s="66"/>
      <c r="BG829" s="66"/>
      <c r="BH829" s="66"/>
      <c r="BI829" s="66"/>
      <c r="BJ829" s="66"/>
      <c r="BK829" s="66"/>
      <c r="BL829" s="66"/>
      <c r="BM829" s="66"/>
      <c r="BN829" s="66"/>
      <c r="BO829" s="66"/>
      <c r="BP829" s="66"/>
      <c r="BQ829" s="66"/>
      <c r="BR829" s="66"/>
      <c r="BS829" s="66"/>
      <c r="BT829" s="66"/>
      <c r="BU829" s="66"/>
      <c r="BV829" s="66"/>
      <c r="BW829" s="66"/>
      <c r="BX829" s="66"/>
      <c r="BY829" s="66"/>
      <c r="BZ829" s="66"/>
      <c r="CA829" s="66"/>
      <c r="CB829" s="66"/>
      <c r="CC829" s="66"/>
      <c r="CD829" s="66"/>
      <c r="CE829" s="66"/>
      <c r="CF829" s="66"/>
      <c r="CG829" s="66"/>
      <c r="CH829" s="66"/>
      <c r="CI829" s="66"/>
      <c r="CJ829" s="66"/>
      <c r="CK829" s="66"/>
      <c r="CL829" s="66"/>
      <c r="CM829" s="66"/>
      <c r="CN829" s="66"/>
      <c r="CO829" s="66"/>
      <c r="CP829" s="66"/>
      <c r="CQ829" s="66"/>
      <c r="CR829" s="66"/>
      <c r="CS829" s="66"/>
      <c r="CT829" s="66"/>
      <c r="CU829" s="66"/>
      <c r="CV829" s="66"/>
      <c r="CW829" s="66"/>
      <c r="CX829" s="66"/>
      <c r="CY829" s="66"/>
      <c r="CZ829" s="66"/>
      <c r="DA829" s="66"/>
      <c r="DB829" s="66"/>
      <c r="DC829" s="66"/>
      <c r="DD829" s="66"/>
      <c r="DE829" s="66"/>
      <c r="DF829" s="66"/>
      <c r="DG829" s="66"/>
      <c r="DH829" s="66"/>
      <c r="DI829" s="66"/>
      <c r="DJ829" s="66"/>
      <c r="DK829" s="66"/>
      <c r="DL829" s="66"/>
      <c r="DM829" s="66"/>
      <c r="DN829" s="66"/>
      <c r="DO829" s="66"/>
      <c r="DP829" s="66"/>
      <c r="DQ829" s="66"/>
      <c r="DR829" s="66"/>
      <c r="DS829" s="66"/>
      <c r="DT829" s="66"/>
      <c r="DU829" s="66"/>
      <c r="DV829" s="66"/>
      <c r="DW829" s="66"/>
      <c r="DX829" s="66"/>
      <c r="DY829" s="66"/>
      <c r="DZ829" s="66"/>
      <c r="EA829" s="66"/>
      <c r="EB829" s="66"/>
      <c r="EC829" s="66"/>
      <c r="ED829" s="66"/>
      <c r="EE829" s="66"/>
      <c r="EF829" s="66"/>
      <c r="EG829" s="66"/>
      <c r="EH829" s="66"/>
      <c r="EI829" s="66"/>
      <c r="EJ829" s="66"/>
      <c r="EK829" s="66"/>
      <c r="EL829" s="66"/>
      <c r="EM829" s="66"/>
      <c r="EN829" s="66"/>
      <c r="EO829" s="66"/>
      <c r="EP829" s="66"/>
    </row>
    <row r="830">
      <c r="A830" s="66"/>
      <c r="B830" s="66"/>
      <c r="C830" s="66"/>
      <c r="D830" s="66"/>
      <c r="E830" s="66"/>
      <c r="F830" s="66"/>
      <c r="G830" s="159"/>
      <c r="H830" s="159"/>
      <c r="I830" s="66"/>
      <c r="J830" s="160"/>
      <c r="K830" s="161"/>
      <c r="L830" s="161"/>
      <c r="M830" s="162"/>
      <c r="N830" s="162"/>
      <c r="O830" s="161"/>
      <c r="P830" s="161"/>
      <c r="Q830" s="161"/>
      <c r="R830" s="161"/>
      <c r="S830" s="163"/>
      <c r="T830" s="163"/>
      <c r="U830" s="163"/>
      <c r="V830" s="163"/>
      <c r="W830" s="164"/>
      <c r="X830" s="163"/>
      <c r="Y830" s="163"/>
      <c r="Z830" s="163"/>
      <c r="AA830" s="163"/>
      <c r="AB830" s="66"/>
      <c r="AC830" s="66"/>
      <c r="AD830" s="66"/>
      <c r="AE830" s="66"/>
      <c r="AF830" s="66"/>
      <c r="AG830" s="66"/>
      <c r="AH830" s="66"/>
      <c r="AI830" s="66"/>
      <c r="AJ830" s="66"/>
      <c r="AK830" s="66"/>
      <c r="AL830" s="66"/>
      <c r="AM830" s="66"/>
      <c r="AN830" s="66"/>
      <c r="AO830" s="66"/>
      <c r="AP830" s="66"/>
      <c r="AQ830" s="66"/>
      <c r="AR830" s="66"/>
      <c r="AS830" s="66"/>
      <c r="AT830" s="66"/>
      <c r="AU830" s="66"/>
      <c r="AV830" s="66"/>
      <c r="AW830" s="66"/>
      <c r="AX830" s="66"/>
      <c r="AY830" s="66"/>
      <c r="AZ830" s="66"/>
      <c r="BA830" s="66"/>
      <c r="BB830" s="66"/>
      <c r="BC830" s="66"/>
      <c r="BD830" s="66"/>
      <c r="BE830" s="66"/>
      <c r="BF830" s="66"/>
      <c r="BG830" s="66"/>
      <c r="BH830" s="66"/>
      <c r="BI830" s="66"/>
      <c r="BJ830" s="66"/>
      <c r="BK830" s="66"/>
      <c r="BL830" s="66"/>
      <c r="BM830" s="66"/>
      <c r="BN830" s="66"/>
      <c r="BO830" s="66"/>
      <c r="BP830" s="66"/>
      <c r="BQ830" s="66"/>
      <c r="BR830" s="66"/>
      <c r="BS830" s="66"/>
      <c r="BT830" s="66"/>
      <c r="BU830" s="66"/>
      <c r="BV830" s="66"/>
      <c r="BW830" s="66"/>
      <c r="BX830" s="66"/>
      <c r="BY830" s="66"/>
      <c r="BZ830" s="66"/>
      <c r="CA830" s="66"/>
      <c r="CB830" s="66"/>
      <c r="CC830" s="66"/>
      <c r="CD830" s="66"/>
      <c r="CE830" s="66"/>
      <c r="CF830" s="66"/>
      <c r="CG830" s="66"/>
      <c r="CH830" s="66"/>
      <c r="CI830" s="66"/>
      <c r="CJ830" s="66"/>
      <c r="CK830" s="66"/>
      <c r="CL830" s="66"/>
      <c r="CM830" s="66"/>
      <c r="CN830" s="66"/>
      <c r="CO830" s="66"/>
      <c r="CP830" s="66"/>
      <c r="CQ830" s="66"/>
      <c r="CR830" s="66"/>
      <c r="CS830" s="66"/>
      <c r="CT830" s="66"/>
      <c r="CU830" s="66"/>
      <c r="CV830" s="66"/>
      <c r="CW830" s="66"/>
      <c r="CX830" s="66"/>
      <c r="CY830" s="66"/>
      <c r="CZ830" s="66"/>
      <c r="DA830" s="66"/>
      <c r="DB830" s="66"/>
      <c r="DC830" s="66"/>
      <c r="DD830" s="66"/>
      <c r="DE830" s="66"/>
      <c r="DF830" s="66"/>
      <c r="DG830" s="66"/>
      <c r="DH830" s="66"/>
      <c r="DI830" s="66"/>
      <c r="DJ830" s="66"/>
      <c r="DK830" s="66"/>
      <c r="DL830" s="66"/>
      <c r="DM830" s="66"/>
      <c r="DN830" s="66"/>
      <c r="DO830" s="66"/>
      <c r="DP830" s="66"/>
      <c r="DQ830" s="66"/>
      <c r="DR830" s="66"/>
      <c r="DS830" s="66"/>
      <c r="DT830" s="66"/>
      <c r="DU830" s="66"/>
      <c r="DV830" s="66"/>
      <c r="DW830" s="66"/>
      <c r="DX830" s="66"/>
      <c r="DY830" s="66"/>
      <c r="DZ830" s="66"/>
      <c r="EA830" s="66"/>
      <c r="EB830" s="66"/>
      <c r="EC830" s="66"/>
      <c r="ED830" s="66"/>
      <c r="EE830" s="66"/>
      <c r="EF830" s="66"/>
      <c r="EG830" s="66"/>
      <c r="EH830" s="66"/>
      <c r="EI830" s="66"/>
      <c r="EJ830" s="66"/>
      <c r="EK830" s="66"/>
      <c r="EL830" s="66"/>
      <c r="EM830" s="66"/>
      <c r="EN830" s="66"/>
      <c r="EO830" s="66"/>
      <c r="EP830" s="66"/>
    </row>
    <row r="831">
      <c r="A831" s="66"/>
      <c r="B831" s="66"/>
      <c r="C831" s="66"/>
      <c r="D831" s="66"/>
      <c r="E831" s="66"/>
      <c r="F831" s="66"/>
      <c r="G831" s="159"/>
      <c r="H831" s="159"/>
      <c r="I831" s="66"/>
      <c r="J831" s="160"/>
      <c r="K831" s="161"/>
      <c r="L831" s="161"/>
      <c r="M831" s="162"/>
      <c r="N831" s="162"/>
      <c r="O831" s="161"/>
      <c r="P831" s="161"/>
      <c r="Q831" s="161"/>
      <c r="R831" s="161"/>
      <c r="S831" s="163"/>
      <c r="T831" s="163"/>
      <c r="U831" s="163"/>
      <c r="V831" s="163"/>
      <c r="W831" s="164"/>
      <c r="X831" s="163"/>
      <c r="Y831" s="163"/>
      <c r="Z831" s="163"/>
      <c r="AA831" s="163"/>
      <c r="AB831" s="66"/>
      <c r="AC831" s="66"/>
      <c r="AD831" s="66"/>
      <c r="AE831" s="66"/>
      <c r="AF831" s="66"/>
      <c r="AG831" s="66"/>
      <c r="AH831" s="66"/>
      <c r="AI831" s="66"/>
      <c r="AJ831" s="66"/>
      <c r="AK831" s="66"/>
      <c r="AL831" s="66"/>
      <c r="AM831" s="66"/>
      <c r="AN831" s="66"/>
      <c r="AO831" s="66"/>
      <c r="AP831" s="66"/>
      <c r="AQ831" s="66"/>
      <c r="AR831" s="66"/>
      <c r="AS831" s="66"/>
      <c r="AT831" s="66"/>
      <c r="AU831" s="66"/>
      <c r="AV831" s="66"/>
      <c r="AW831" s="66"/>
      <c r="AX831" s="66"/>
      <c r="AY831" s="66"/>
      <c r="AZ831" s="66"/>
      <c r="BA831" s="66"/>
      <c r="BB831" s="66"/>
      <c r="BC831" s="66"/>
      <c r="BD831" s="66"/>
      <c r="BE831" s="66"/>
      <c r="BF831" s="66"/>
      <c r="BG831" s="66"/>
      <c r="BH831" s="66"/>
      <c r="BI831" s="66"/>
      <c r="BJ831" s="66"/>
      <c r="BK831" s="66"/>
      <c r="BL831" s="66"/>
      <c r="BM831" s="66"/>
      <c r="BN831" s="66"/>
      <c r="BO831" s="66"/>
      <c r="BP831" s="66"/>
      <c r="BQ831" s="66"/>
      <c r="BR831" s="66"/>
      <c r="BS831" s="66"/>
      <c r="BT831" s="66"/>
      <c r="BU831" s="66"/>
      <c r="BV831" s="66"/>
      <c r="BW831" s="66"/>
      <c r="BX831" s="66"/>
      <c r="BY831" s="66"/>
      <c r="BZ831" s="66"/>
      <c r="CA831" s="66"/>
      <c r="CB831" s="66"/>
      <c r="CC831" s="66"/>
      <c r="CD831" s="66"/>
      <c r="CE831" s="66"/>
      <c r="CF831" s="66"/>
      <c r="CG831" s="66"/>
      <c r="CH831" s="66"/>
      <c r="CI831" s="66"/>
      <c r="CJ831" s="66"/>
      <c r="CK831" s="66"/>
      <c r="CL831" s="66"/>
      <c r="CM831" s="66"/>
      <c r="CN831" s="66"/>
      <c r="CO831" s="66"/>
      <c r="CP831" s="66"/>
      <c r="CQ831" s="66"/>
      <c r="CR831" s="66"/>
      <c r="CS831" s="66"/>
      <c r="CT831" s="66"/>
      <c r="CU831" s="66"/>
      <c r="CV831" s="66"/>
      <c r="CW831" s="66"/>
      <c r="CX831" s="66"/>
      <c r="CY831" s="66"/>
      <c r="CZ831" s="66"/>
      <c r="DA831" s="66"/>
      <c r="DB831" s="66"/>
      <c r="DC831" s="66"/>
      <c r="DD831" s="66"/>
      <c r="DE831" s="66"/>
      <c r="DF831" s="66"/>
      <c r="DG831" s="66"/>
      <c r="DH831" s="66"/>
      <c r="DI831" s="66"/>
      <c r="DJ831" s="66"/>
      <c r="DK831" s="66"/>
      <c r="DL831" s="66"/>
      <c r="DM831" s="66"/>
      <c r="DN831" s="66"/>
      <c r="DO831" s="66"/>
      <c r="DP831" s="66"/>
      <c r="DQ831" s="66"/>
      <c r="DR831" s="66"/>
      <c r="DS831" s="66"/>
      <c r="DT831" s="66"/>
      <c r="DU831" s="66"/>
      <c r="DV831" s="66"/>
      <c r="DW831" s="66"/>
      <c r="DX831" s="66"/>
      <c r="DY831" s="66"/>
      <c r="DZ831" s="66"/>
      <c r="EA831" s="66"/>
      <c r="EB831" s="66"/>
      <c r="EC831" s="66"/>
      <c r="ED831" s="66"/>
      <c r="EE831" s="66"/>
      <c r="EF831" s="66"/>
      <c r="EG831" s="66"/>
      <c r="EH831" s="66"/>
      <c r="EI831" s="66"/>
      <c r="EJ831" s="66"/>
      <c r="EK831" s="66"/>
      <c r="EL831" s="66"/>
      <c r="EM831" s="66"/>
      <c r="EN831" s="66"/>
      <c r="EO831" s="66"/>
      <c r="EP831" s="66"/>
    </row>
    <row r="832">
      <c r="A832" s="66"/>
      <c r="B832" s="66"/>
      <c r="C832" s="66"/>
      <c r="D832" s="66"/>
      <c r="E832" s="66"/>
      <c r="F832" s="66"/>
      <c r="G832" s="159"/>
      <c r="H832" s="159"/>
      <c r="I832" s="66"/>
      <c r="J832" s="160"/>
      <c r="K832" s="161"/>
      <c r="L832" s="161"/>
      <c r="M832" s="162"/>
      <c r="N832" s="162"/>
      <c r="O832" s="161"/>
      <c r="P832" s="161"/>
      <c r="Q832" s="161"/>
      <c r="R832" s="161"/>
      <c r="S832" s="163"/>
      <c r="T832" s="163"/>
      <c r="U832" s="163"/>
      <c r="V832" s="163"/>
      <c r="W832" s="164"/>
      <c r="X832" s="163"/>
      <c r="Y832" s="163"/>
      <c r="Z832" s="163"/>
      <c r="AA832" s="163"/>
      <c r="AB832" s="66"/>
      <c r="AC832" s="66"/>
      <c r="AD832" s="66"/>
      <c r="AE832" s="66"/>
      <c r="AF832" s="66"/>
      <c r="AG832" s="66"/>
      <c r="AH832" s="66"/>
      <c r="AI832" s="66"/>
      <c r="AJ832" s="66"/>
      <c r="AK832" s="66"/>
      <c r="AL832" s="66"/>
      <c r="AM832" s="66"/>
      <c r="AN832" s="66"/>
      <c r="AO832" s="66"/>
      <c r="AP832" s="66"/>
      <c r="AQ832" s="66"/>
      <c r="AR832" s="66"/>
      <c r="AS832" s="66"/>
      <c r="AT832" s="66"/>
      <c r="AU832" s="66"/>
      <c r="AV832" s="66"/>
      <c r="AW832" s="66"/>
      <c r="AX832" s="66"/>
      <c r="AY832" s="66"/>
      <c r="AZ832" s="66"/>
      <c r="BA832" s="66"/>
      <c r="BB832" s="66"/>
      <c r="BC832" s="66"/>
      <c r="BD832" s="66"/>
      <c r="BE832" s="66"/>
      <c r="BF832" s="66"/>
      <c r="BG832" s="66"/>
      <c r="BH832" s="66"/>
      <c r="BI832" s="66"/>
      <c r="BJ832" s="66"/>
      <c r="BK832" s="66"/>
      <c r="BL832" s="66"/>
      <c r="BM832" s="66"/>
      <c r="BN832" s="66"/>
      <c r="BO832" s="66"/>
      <c r="BP832" s="66"/>
      <c r="BQ832" s="66"/>
      <c r="BR832" s="66"/>
      <c r="BS832" s="66"/>
      <c r="BT832" s="66"/>
      <c r="BU832" s="66"/>
      <c r="BV832" s="66"/>
      <c r="BW832" s="66"/>
      <c r="BX832" s="66"/>
      <c r="BY832" s="66"/>
      <c r="BZ832" s="66"/>
      <c r="CA832" s="66"/>
      <c r="CB832" s="66"/>
      <c r="CC832" s="66"/>
      <c r="CD832" s="66"/>
      <c r="CE832" s="66"/>
      <c r="CF832" s="66"/>
      <c r="CG832" s="66"/>
      <c r="CH832" s="66"/>
      <c r="CI832" s="66"/>
      <c r="CJ832" s="66"/>
      <c r="CK832" s="66"/>
      <c r="CL832" s="66"/>
      <c r="CM832" s="66"/>
      <c r="CN832" s="66"/>
      <c r="CO832" s="66"/>
      <c r="CP832" s="66"/>
      <c r="CQ832" s="66"/>
      <c r="CR832" s="66"/>
      <c r="CS832" s="66"/>
      <c r="CT832" s="66"/>
      <c r="CU832" s="66"/>
      <c r="CV832" s="66"/>
      <c r="CW832" s="66"/>
      <c r="CX832" s="66"/>
      <c r="CY832" s="66"/>
      <c r="CZ832" s="66"/>
      <c r="DA832" s="66"/>
      <c r="DB832" s="66"/>
      <c r="DC832" s="66"/>
      <c r="DD832" s="66"/>
      <c r="DE832" s="66"/>
      <c r="DF832" s="66"/>
      <c r="DG832" s="66"/>
      <c r="DH832" s="66"/>
      <c r="DI832" s="66"/>
      <c r="DJ832" s="66"/>
      <c r="DK832" s="66"/>
      <c r="DL832" s="66"/>
      <c r="DM832" s="66"/>
      <c r="DN832" s="66"/>
      <c r="DO832" s="66"/>
      <c r="DP832" s="66"/>
      <c r="DQ832" s="66"/>
      <c r="DR832" s="66"/>
      <c r="DS832" s="66"/>
      <c r="DT832" s="66"/>
      <c r="DU832" s="66"/>
      <c r="DV832" s="66"/>
      <c r="DW832" s="66"/>
      <c r="DX832" s="66"/>
      <c r="DY832" s="66"/>
      <c r="DZ832" s="66"/>
      <c r="EA832" s="66"/>
      <c r="EB832" s="66"/>
      <c r="EC832" s="66"/>
      <c r="ED832" s="66"/>
      <c r="EE832" s="66"/>
      <c r="EF832" s="66"/>
      <c r="EG832" s="66"/>
      <c r="EH832" s="66"/>
      <c r="EI832" s="66"/>
      <c r="EJ832" s="66"/>
      <c r="EK832" s="66"/>
      <c r="EL832" s="66"/>
      <c r="EM832" s="66"/>
      <c r="EN832" s="66"/>
      <c r="EO832" s="66"/>
      <c r="EP832" s="66"/>
    </row>
    <row r="833">
      <c r="A833" s="66"/>
      <c r="B833" s="66"/>
      <c r="C833" s="66"/>
      <c r="D833" s="66"/>
      <c r="E833" s="66"/>
      <c r="F833" s="66"/>
      <c r="G833" s="159"/>
      <c r="H833" s="159"/>
      <c r="I833" s="66"/>
      <c r="J833" s="160"/>
      <c r="K833" s="161"/>
      <c r="L833" s="161"/>
      <c r="M833" s="162"/>
      <c r="N833" s="162"/>
      <c r="O833" s="161"/>
      <c r="P833" s="161"/>
      <c r="Q833" s="161"/>
      <c r="R833" s="161"/>
      <c r="S833" s="163"/>
      <c r="T833" s="163"/>
      <c r="U833" s="163"/>
      <c r="V833" s="163"/>
      <c r="W833" s="164"/>
      <c r="X833" s="163"/>
      <c r="Y833" s="163"/>
      <c r="Z833" s="163"/>
      <c r="AA833" s="163"/>
      <c r="AB833" s="66"/>
      <c r="AC833" s="66"/>
      <c r="AD833" s="66"/>
      <c r="AE833" s="66"/>
      <c r="AF833" s="66"/>
      <c r="AG833" s="66"/>
      <c r="AH833" s="66"/>
      <c r="AI833" s="66"/>
      <c r="AJ833" s="66"/>
      <c r="AK833" s="66"/>
      <c r="AL833" s="66"/>
      <c r="AM833" s="66"/>
      <c r="AN833" s="66"/>
      <c r="AO833" s="66"/>
      <c r="AP833" s="66"/>
      <c r="AQ833" s="66"/>
      <c r="AR833" s="66"/>
      <c r="AS833" s="66"/>
      <c r="AT833" s="66"/>
      <c r="AU833" s="66"/>
      <c r="AV833" s="66"/>
      <c r="AW833" s="66"/>
      <c r="AX833" s="66"/>
      <c r="AY833" s="66"/>
      <c r="AZ833" s="66"/>
      <c r="BA833" s="66"/>
      <c r="BB833" s="66"/>
      <c r="BC833" s="66"/>
      <c r="BD833" s="66"/>
      <c r="BE833" s="66"/>
      <c r="BF833" s="66"/>
      <c r="BG833" s="66"/>
      <c r="BH833" s="66"/>
      <c r="BI833" s="66"/>
      <c r="BJ833" s="66"/>
      <c r="BK833" s="66"/>
      <c r="BL833" s="66"/>
      <c r="BM833" s="66"/>
      <c r="BN833" s="66"/>
      <c r="BO833" s="66"/>
      <c r="BP833" s="66"/>
      <c r="BQ833" s="66"/>
      <c r="BR833" s="66"/>
      <c r="BS833" s="66"/>
      <c r="BT833" s="66"/>
      <c r="BU833" s="66"/>
      <c r="BV833" s="66"/>
      <c r="BW833" s="66"/>
      <c r="BX833" s="66"/>
      <c r="BY833" s="66"/>
      <c r="BZ833" s="66"/>
      <c r="CA833" s="66"/>
      <c r="CB833" s="66"/>
      <c r="CC833" s="66"/>
      <c r="CD833" s="66"/>
      <c r="CE833" s="66"/>
      <c r="CF833" s="66"/>
      <c r="CG833" s="66"/>
      <c r="CH833" s="66"/>
      <c r="CI833" s="66"/>
      <c r="CJ833" s="66"/>
      <c r="CK833" s="66"/>
      <c r="CL833" s="66"/>
      <c r="CM833" s="66"/>
      <c r="CN833" s="66"/>
      <c r="CO833" s="66"/>
      <c r="CP833" s="66"/>
      <c r="CQ833" s="66"/>
      <c r="CR833" s="66"/>
      <c r="CS833" s="66"/>
      <c r="CT833" s="66"/>
      <c r="CU833" s="66"/>
      <c r="CV833" s="66"/>
      <c r="CW833" s="66"/>
      <c r="CX833" s="66"/>
      <c r="CY833" s="66"/>
      <c r="CZ833" s="66"/>
      <c r="DA833" s="66"/>
      <c r="DB833" s="66"/>
      <c r="DC833" s="66"/>
      <c r="DD833" s="66"/>
      <c r="DE833" s="66"/>
      <c r="DF833" s="66"/>
      <c r="DG833" s="66"/>
      <c r="DH833" s="66"/>
      <c r="DI833" s="66"/>
      <c r="DJ833" s="66"/>
      <c r="DK833" s="66"/>
      <c r="DL833" s="66"/>
      <c r="DM833" s="66"/>
      <c r="DN833" s="66"/>
      <c r="DO833" s="66"/>
      <c r="DP833" s="66"/>
      <c r="DQ833" s="66"/>
      <c r="DR833" s="66"/>
      <c r="DS833" s="66"/>
      <c r="DT833" s="66"/>
      <c r="DU833" s="66"/>
      <c r="DV833" s="66"/>
      <c r="DW833" s="66"/>
      <c r="DX833" s="66"/>
      <c r="DY833" s="66"/>
      <c r="DZ833" s="66"/>
      <c r="EA833" s="66"/>
      <c r="EB833" s="66"/>
      <c r="EC833" s="66"/>
      <c r="ED833" s="66"/>
      <c r="EE833" s="66"/>
      <c r="EF833" s="66"/>
      <c r="EG833" s="66"/>
      <c r="EH833" s="66"/>
      <c r="EI833" s="66"/>
      <c r="EJ833" s="66"/>
      <c r="EK833" s="66"/>
      <c r="EL833" s="66"/>
      <c r="EM833" s="66"/>
      <c r="EN833" s="66"/>
      <c r="EO833" s="66"/>
      <c r="EP833" s="66"/>
    </row>
    <row r="834">
      <c r="A834" s="66"/>
      <c r="B834" s="66"/>
      <c r="C834" s="66"/>
      <c r="D834" s="66"/>
      <c r="E834" s="66"/>
      <c r="F834" s="66"/>
      <c r="G834" s="159"/>
      <c r="H834" s="159"/>
      <c r="I834" s="66"/>
      <c r="J834" s="160"/>
      <c r="K834" s="161"/>
      <c r="L834" s="161"/>
      <c r="M834" s="162"/>
      <c r="N834" s="162"/>
      <c r="O834" s="161"/>
      <c r="P834" s="161"/>
      <c r="Q834" s="161"/>
      <c r="R834" s="161"/>
      <c r="S834" s="163"/>
      <c r="T834" s="163"/>
      <c r="U834" s="163"/>
      <c r="V834" s="163"/>
      <c r="W834" s="164"/>
      <c r="X834" s="163"/>
      <c r="Y834" s="163"/>
      <c r="Z834" s="163"/>
      <c r="AA834" s="163"/>
      <c r="AB834" s="66"/>
      <c r="AC834" s="66"/>
      <c r="AD834" s="66"/>
      <c r="AE834" s="66"/>
      <c r="AF834" s="66"/>
      <c r="AG834" s="66"/>
      <c r="AH834" s="66"/>
      <c r="AI834" s="66"/>
      <c r="AJ834" s="66"/>
      <c r="AK834" s="66"/>
      <c r="AL834" s="66"/>
      <c r="AM834" s="66"/>
      <c r="AN834" s="66"/>
      <c r="AO834" s="66"/>
      <c r="AP834" s="66"/>
      <c r="AQ834" s="66"/>
      <c r="AR834" s="66"/>
      <c r="AS834" s="66"/>
      <c r="AT834" s="66"/>
      <c r="AU834" s="66"/>
      <c r="AV834" s="66"/>
      <c r="AW834" s="66"/>
      <c r="AX834" s="66"/>
      <c r="AY834" s="66"/>
      <c r="AZ834" s="66"/>
      <c r="BA834" s="66"/>
      <c r="BB834" s="66"/>
      <c r="BC834" s="66"/>
      <c r="BD834" s="66"/>
      <c r="BE834" s="66"/>
      <c r="BF834" s="66"/>
      <c r="BG834" s="66"/>
      <c r="BH834" s="66"/>
      <c r="BI834" s="66"/>
      <c r="BJ834" s="66"/>
      <c r="BK834" s="66"/>
      <c r="BL834" s="66"/>
      <c r="BM834" s="66"/>
      <c r="BN834" s="66"/>
      <c r="BO834" s="66"/>
      <c r="BP834" s="66"/>
      <c r="BQ834" s="66"/>
      <c r="BR834" s="66"/>
      <c r="BS834" s="66"/>
      <c r="BT834" s="66"/>
      <c r="BU834" s="66"/>
      <c r="BV834" s="66"/>
      <c r="BW834" s="66"/>
      <c r="BX834" s="66"/>
      <c r="BY834" s="66"/>
      <c r="BZ834" s="66"/>
      <c r="CA834" s="66"/>
      <c r="CB834" s="66"/>
      <c r="CC834" s="66"/>
      <c r="CD834" s="66"/>
      <c r="CE834" s="66"/>
      <c r="CF834" s="66"/>
      <c r="CG834" s="66"/>
      <c r="CH834" s="66"/>
      <c r="CI834" s="66"/>
      <c r="CJ834" s="66"/>
      <c r="CK834" s="66"/>
      <c r="CL834" s="66"/>
      <c r="CM834" s="66"/>
      <c r="CN834" s="66"/>
      <c r="CO834" s="66"/>
      <c r="CP834" s="66"/>
      <c r="CQ834" s="66"/>
      <c r="CR834" s="66"/>
      <c r="CS834" s="66"/>
      <c r="CT834" s="66"/>
      <c r="CU834" s="66"/>
      <c r="CV834" s="66"/>
      <c r="CW834" s="66"/>
      <c r="CX834" s="66"/>
      <c r="CY834" s="66"/>
      <c r="CZ834" s="66"/>
      <c r="DA834" s="66"/>
      <c r="DB834" s="66"/>
      <c r="DC834" s="66"/>
      <c r="DD834" s="66"/>
      <c r="DE834" s="66"/>
      <c r="DF834" s="66"/>
      <c r="DG834" s="66"/>
      <c r="DH834" s="66"/>
      <c r="DI834" s="66"/>
      <c r="DJ834" s="66"/>
      <c r="DK834" s="66"/>
      <c r="DL834" s="66"/>
      <c r="DM834" s="66"/>
      <c r="DN834" s="66"/>
      <c r="DO834" s="66"/>
      <c r="DP834" s="66"/>
      <c r="DQ834" s="66"/>
      <c r="DR834" s="66"/>
      <c r="DS834" s="66"/>
      <c r="DT834" s="66"/>
      <c r="DU834" s="66"/>
      <c r="DV834" s="66"/>
      <c r="DW834" s="66"/>
      <c r="DX834" s="66"/>
      <c r="DY834" s="66"/>
      <c r="DZ834" s="66"/>
      <c r="EA834" s="66"/>
      <c r="EB834" s="66"/>
      <c r="EC834" s="66"/>
      <c r="ED834" s="66"/>
      <c r="EE834" s="66"/>
      <c r="EF834" s="66"/>
      <c r="EG834" s="66"/>
      <c r="EH834" s="66"/>
      <c r="EI834" s="66"/>
      <c r="EJ834" s="66"/>
      <c r="EK834" s="66"/>
      <c r="EL834" s="66"/>
      <c r="EM834" s="66"/>
      <c r="EN834" s="66"/>
      <c r="EO834" s="66"/>
      <c r="EP834" s="66"/>
    </row>
    <row r="835">
      <c r="A835" s="66"/>
      <c r="B835" s="66"/>
      <c r="C835" s="66"/>
      <c r="D835" s="66"/>
      <c r="E835" s="66"/>
      <c r="F835" s="66"/>
      <c r="G835" s="159"/>
      <c r="H835" s="159"/>
      <c r="I835" s="66"/>
      <c r="J835" s="160"/>
      <c r="K835" s="161"/>
      <c r="L835" s="161"/>
      <c r="M835" s="162"/>
      <c r="N835" s="162"/>
      <c r="O835" s="161"/>
      <c r="P835" s="161"/>
      <c r="Q835" s="161"/>
      <c r="R835" s="161"/>
      <c r="S835" s="163"/>
      <c r="T835" s="163"/>
      <c r="U835" s="163"/>
      <c r="V835" s="163"/>
      <c r="W835" s="164"/>
      <c r="X835" s="163"/>
      <c r="Y835" s="163"/>
      <c r="Z835" s="163"/>
      <c r="AA835" s="163"/>
      <c r="AB835" s="66"/>
      <c r="AC835" s="66"/>
      <c r="AD835" s="66"/>
      <c r="AE835" s="66"/>
      <c r="AF835" s="66"/>
      <c r="AG835" s="66"/>
      <c r="AH835" s="66"/>
      <c r="AI835" s="66"/>
      <c r="AJ835" s="66"/>
      <c r="AK835" s="66"/>
      <c r="AL835" s="66"/>
      <c r="AM835" s="66"/>
      <c r="AN835" s="66"/>
      <c r="AO835" s="66"/>
      <c r="AP835" s="66"/>
      <c r="AQ835" s="66"/>
      <c r="AR835" s="66"/>
      <c r="AS835" s="66"/>
      <c r="AT835" s="66"/>
      <c r="AU835" s="66"/>
      <c r="AV835" s="66"/>
      <c r="AW835" s="66"/>
      <c r="AX835" s="66"/>
      <c r="AY835" s="66"/>
      <c r="AZ835" s="66"/>
      <c r="BA835" s="66"/>
      <c r="BB835" s="66"/>
      <c r="BC835" s="66"/>
      <c r="BD835" s="66"/>
      <c r="BE835" s="66"/>
      <c r="BF835" s="66"/>
      <c r="BG835" s="66"/>
      <c r="BH835" s="66"/>
      <c r="BI835" s="66"/>
      <c r="BJ835" s="66"/>
      <c r="BK835" s="66"/>
      <c r="BL835" s="66"/>
      <c r="BM835" s="66"/>
      <c r="BN835" s="66"/>
      <c r="BO835" s="66"/>
      <c r="BP835" s="66"/>
      <c r="BQ835" s="66"/>
      <c r="BR835" s="66"/>
      <c r="BS835" s="66"/>
      <c r="BT835" s="66"/>
      <c r="BU835" s="66"/>
      <c r="BV835" s="66"/>
      <c r="BW835" s="66"/>
      <c r="BX835" s="66"/>
      <c r="BY835" s="66"/>
      <c r="BZ835" s="66"/>
      <c r="CA835" s="66"/>
      <c r="CB835" s="66"/>
      <c r="CC835" s="66"/>
      <c r="CD835" s="66"/>
      <c r="CE835" s="66"/>
      <c r="CF835" s="66"/>
      <c r="CG835" s="66"/>
      <c r="CH835" s="66"/>
      <c r="CI835" s="66"/>
      <c r="CJ835" s="66"/>
      <c r="CK835" s="66"/>
      <c r="CL835" s="66"/>
      <c r="CM835" s="66"/>
      <c r="CN835" s="66"/>
      <c r="CO835" s="66"/>
      <c r="CP835" s="66"/>
      <c r="CQ835" s="66"/>
      <c r="CR835" s="66"/>
      <c r="CS835" s="66"/>
      <c r="CT835" s="66"/>
      <c r="CU835" s="66"/>
      <c r="CV835" s="66"/>
      <c r="CW835" s="66"/>
      <c r="CX835" s="66"/>
      <c r="CY835" s="66"/>
      <c r="CZ835" s="66"/>
      <c r="DA835" s="66"/>
      <c r="DB835" s="66"/>
      <c r="DC835" s="66"/>
      <c r="DD835" s="66"/>
      <c r="DE835" s="66"/>
      <c r="DF835" s="66"/>
      <c r="DG835" s="66"/>
      <c r="DH835" s="66"/>
      <c r="DI835" s="66"/>
      <c r="DJ835" s="66"/>
      <c r="DK835" s="66"/>
      <c r="DL835" s="66"/>
      <c r="DM835" s="66"/>
      <c r="DN835" s="66"/>
      <c r="DO835" s="66"/>
      <c r="DP835" s="66"/>
      <c r="DQ835" s="66"/>
      <c r="DR835" s="66"/>
      <c r="DS835" s="66"/>
      <c r="DT835" s="66"/>
      <c r="DU835" s="66"/>
      <c r="DV835" s="66"/>
      <c r="DW835" s="66"/>
      <c r="DX835" s="66"/>
      <c r="DY835" s="66"/>
      <c r="DZ835" s="66"/>
      <c r="EA835" s="66"/>
      <c r="EB835" s="66"/>
      <c r="EC835" s="66"/>
      <c r="ED835" s="66"/>
      <c r="EE835" s="66"/>
      <c r="EF835" s="66"/>
      <c r="EG835" s="66"/>
      <c r="EH835" s="66"/>
      <c r="EI835" s="66"/>
      <c r="EJ835" s="66"/>
      <c r="EK835" s="66"/>
      <c r="EL835" s="66"/>
      <c r="EM835" s="66"/>
      <c r="EN835" s="66"/>
      <c r="EO835" s="66"/>
      <c r="EP835" s="66"/>
    </row>
    <row r="836">
      <c r="A836" s="66"/>
      <c r="B836" s="66"/>
      <c r="C836" s="66"/>
      <c r="D836" s="66"/>
      <c r="E836" s="66"/>
      <c r="F836" s="66"/>
      <c r="G836" s="159"/>
      <c r="H836" s="159"/>
      <c r="I836" s="66"/>
      <c r="J836" s="160"/>
      <c r="K836" s="161"/>
      <c r="L836" s="161"/>
      <c r="M836" s="162"/>
      <c r="N836" s="162"/>
      <c r="O836" s="161"/>
      <c r="P836" s="161"/>
      <c r="Q836" s="161"/>
      <c r="R836" s="161"/>
      <c r="S836" s="163"/>
      <c r="T836" s="163"/>
      <c r="U836" s="163"/>
      <c r="V836" s="163"/>
      <c r="W836" s="164"/>
      <c r="X836" s="163"/>
      <c r="Y836" s="163"/>
      <c r="Z836" s="163"/>
      <c r="AA836" s="163"/>
      <c r="AB836" s="66"/>
      <c r="AC836" s="66"/>
      <c r="AD836" s="66"/>
      <c r="AE836" s="66"/>
      <c r="AF836" s="66"/>
      <c r="AG836" s="66"/>
      <c r="AH836" s="66"/>
      <c r="AI836" s="66"/>
      <c r="AJ836" s="66"/>
      <c r="AK836" s="66"/>
      <c r="AL836" s="66"/>
      <c r="AM836" s="66"/>
      <c r="AN836" s="66"/>
      <c r="AO836" s="66"/>
      <c r="AP836" s="66"/>
      <c r="AQ836" s="66"/>
      <c r="AR836" s="66"/>
      <c r="AS836" s="66"/>
      <c r="AT836" s="66"/>
      <c r="AU836" s="66"/>
      <c r="AV836" s="66"/>
      <c r="AW836" s="66"/>
      <c r="AX836" s="66"/>
      <c r="AY836" s="66"/>
      <c r="AZ836" s="66"/>
      <c r="BA836" s="66"/>
      <c r="BB836" s="66"/>
      <c r="BC836" s="66"/>
      <c r="BD836" s="66"/>
      <c r="BE836" s="66"/>
      <c r="BF836" s="66"/>
      <c r="BG836" s="66"/>
      <c r="BH836" s="66"/>
      <c r="BI836" s="66"/>
      <c r="BJ836" s="66"/>
      <c r="BK836" s="66"/>
      <c r="BL836" s="66"/>
      <c r="BM836" s="66"/>
      <c r="BN836" s="66"/>
      <c r="BO836" s="66"/>
      <c r="BP836" s="66"/>
      <c r="BQ836" s="66"/>
      <c r="BR836" s="66"/>
      <c r="BS836" s="66"/>
      <c r="BT836" s="66"/>
      <c r="BU836" s="66"/>
      <c r="BV836" s="66"/>
      <c r="BW836" s="66"/>
      <c r="BX836" s="66"/>
      <c r="BY836" s="66"/>
      <c r="BZ836" s="66"/>
      <c r="CA836" s="66"/>
      <c r="CB836" s="66"/>
      <c r="CC836" s="66"/>
      <c r="CD836" s="66"/>
      <c r="CE836" s="66"/>
      <c r="CF836" s="66"/>
      <c r="CG836" s="66"/>
      <c r="CH836" s="66"/>
      <c r="CI836" s="66"/>
      <c r="CJ836" s="66"/>
      <c r="CK836" s="66"/>
      <c r="CL836" s="66"/>
      <c r="CM836" s="66"/>
      <c r="CN836" s="66"/>
      <c r="CO836" s="66"/>
      <c r="CP836" s="66"/>
      <c r="CQ836" s="66"/>
      <c r="CR836" s="66"/>
      <c r="CS836" s="66"/>
      <c r="CT836" s="66"/>
      <c r="CU836" s="66"/>
      <c r="CV836" s="66"/>
      <c r="CW836" s="66"/>
      <c r="CX836" s="66"/>
      <c r="CY836" s="66"/>
      <c r="CZ836" s="66"/>
      <c r="DA836" s="66"/>
      <c r="DB836" s="66"/>
      <c r="DC836" s="66"/>
      <c r="DD836" s="66"/>
      <c r="DE836" s="66"/>
      <c r="DF836" s="66"/>
      <c r="DG836" s="66"/>
      <c r="DH836" s="66"/>
      <c r="DI836" s="66"/>
      <c r="DJ836" s="66"/>
      <c r="DK836" s="66"/>
      <c r="DL836" s="66"/>
      <c r="DM836" s="66"/>
      <c r="DN836" s="66"/>
      <c r="DO836" s="66"/>
      <c r="DP836" s="66"/>
      <c r="DQ836" s="66"/>
      <c r="DR836" s="66"/>
      <c r="DS836" s="66"/>
      <c r="DT836" s="66"/>
      <c r="DU836" s="66"/>
      <c r="DV836" s="66"/>
      <c r="DW836" s="66"/>
      <c r="DX836" s="66"/>
      <c r="DY836" s="66"/>
      <c r="DZ836" s="66"/>
      <c r="EA836" s="66"/>
      <c r="EB836" s="66"/>
      <c r="EC836" s="66"/>
      <c r="ED836" s="66"/>
      <c r="EE836" s="66"/>
      <c r="EF836" s="66"/>
      <c r="EG836" s="66"/>
      <c r="EH836" s="66"/>
      <c r="EI836" s="66"/>
      <c r="EJ836" s="66"/>
      <c r="EK836" s="66"/>
      <c r="EL836" s="66"/>
      <c r="EM836" s="66"/>
      <c r="EN836" s="66"/>
      <c r="EO836" s="66"/>
      <c r="EP836" s="66"/>
    </row>
    <row r="837">
      <c r="A837" s="66"/>
      <c r="B837" s="66"/>
      <c r="C837" s="66"/>
      <c r="D837" s="66"/>
      <c r="E837" s="66"/>
      <c r="F837" s="66"/>
      <c r="G837" s="159"/>
      <c r="H837" s="159"/>
      <c r="I837" s="66"/>
      <c r="J837" s="160"/>
      <c r="K837" s="161"/>
      <c r="L837" s="161"/>
      <c r="M837" s="162"/>
      <c r="N837" s="162"/>
      <c r="O837" s="161"/>
      <c r="P837" s="161"/>
      <c r="Q837" s="161"/>
      <c r="R837" s="161"/>
      <c r="S837" s="163"/>
      <c r="T837" s="163"/>
      <c r="U837" s="163"/>
      <c r="V837" s="163"/>
      <c r="W837" s="164"/>
      <c r="X837" s="163"/>
      <c r="Y837" s="163"/>
      <c r="Z837" s="163"/>
      <c r="AA837" s="163"/>
      <c r="AB837" s="66"/>
      <c r="AC837" s="66"/>
      <c r="AD837" s="66"/>
      <c r="AE837" s="66"/>
      <c r="AF837" s="66"/>
      <c r="AG837" s="66"/>
      <c r="AH837" s="66"/>
      <c r="AI837" s="66"/>
      <c r="AJ837" s="66"/>
      <c r="AK837" s="66"/>
      <c r="AL837" s="66"/>
      <c r="AM837" s="66"/>
      <c r="AN837" s="66"/>
      <c r="AO837" s="66"/>
      <c r="AP837" s="66"/>
      <c r="AQ837" s="66"/>
      <c r="AR837" s="66"/>
      <c r="AS837" s="66"/>
      <c r="AT837" s="66"/>
      <c r="AU837" s="66"/>
      <c r="AV837" s="66"/>
      <c r="AW837" s="66"/>
      <c r="AX837" s="66"/>
      <c r="AY837" s="66"/>
      <c r="AZ837" s="66"/>
      <c r="BA837" s="66"/>
      <c r="BB837" s="66"/>
      <c r="BC837" s="66"/>
      <c r="BD837" s="66"/>
      <c r="BE837" s="66"/>
      <c r="BF837" s="66"/>
      <c r="BG837" s="66"/>
      <c r="BH837" s="66"/>
      <c r="BI837" s="66"/>
      <c r="BJ837" s="66"/>
      <c r="BK837" s="66"/>
      <c r="BL837" s="66"/>
      <c r="BM837" s="66"/>
      <c r="BN837" s="66"/>
      <c r="BO837" s="66"/>
      <c r="BP837" s="66"/>
      <c r="BQ837" s="66"/>
      <c r="BR837" s="66"/>
      <c r="BS837" s="66"/>
      <c r="BT837" s="66"/>
      <c r="BU837" s="66"/>
      <c r="BV837" s="66"/>
      <c r="BW837" s="66"/>
      <c r="BX837" s="66"/>
      <c r="BY837" s="66"/>
      <c r="BZ837" s="66"/>
      <c r="CA837" s="66"/>
      <c r="CB837" s="66"/>
      <c r="CC837" s="66"/>
      <c r="CD837" s="66"/>
      <c r="CE837" s="66"/>
      <c r="CF837" s="66"/>
      <c r="CG837" s="66"/>
      <c r="CH837" s="66"/>
      <c r="CI837" s="66"/>
      <c r="CJ837" s="66"/>
      <c r="CK837" s="66"/>
      <c r="CL837" s="66"/>
      <c r="CM837" s="66"/>
      <c r="CN837" s="66"/>
      <c r="CO837" s="66"/>
      <c r="CP837" s="66"/>
      <c r="CQ837" s="66"/>
      <c r="CR837" s="66"/>
      <c r="CS837" s="66"/>
      <c r="CT837" s="66"/>
      <c r="CU837" s="66"/>
      <c r="CV837" s="66"/>
      <c r="CW837" s="66"/>
      <c r="CX837" s="66"/>
      <c r="CY837" s="66"/>
      <c r="CZ837" s="66"/>
      <c r="DA837" s="66"/>
      <c r="DB837" s="66"/>
      <c r="DC837" s="66"/>
      <c r="DD837" s="66"/>
      <c r="DE837" s="66"/>
      <c r="DF837" s="66"/>
      <c r="DG837" s="66"/>
      <c r="DH837" s="66"/>
      <c r="DI837" s="66"/>
      <c r="DJ837" s="66"/>
      <c r="DK837" s="66"/>
      <c r="DL837" s="66"/>
      <c r="DM837" s="66"/>
      <c r="DN837" s="66"/>
      <c r="DO837" s="66"/>
      <c r="DP837" s="66"/>
      <c r="DQ837" s="66"/>
      <c r="DR837" s="66"/>
      <c r="DS837" s="66"/>
      <c r="DT837" s="66"/>
      <c r="DU837" s="66"/>
      <c r="DV837" s="66"/>
      <c r="DW837" s="66"/>
      <c r="DX837" s="66"/>
      <c r="DY837" s="66"/>
      <c r="DZ837" s="66"/>
      <c r="EA837" s="66"/>
      <c r="EB837" s="66"/>
      <c r="EC837" s="66"/>
      <c r="ED837" s="66"/>
      <c r="EE837" s="66"/>
      <c r="EF837" s="66"/>
      <c r="EG837" s="66"/>
      <c r="EH837" s="66"/>
      <c r="EI837" s="66"/>
      <c r="EJ837" s="66"/>
      <c r="EK837" s="66"/>
      <c r="EL837" s="66"/>
      <c r="EM837" s="66"/>
      <c r="EN837" s="66"/>
      <c r="EO837" s="66"/>
      <c r="EP837" s="66"/>
    </row>
    <row r="838">
      <c r="A838" s="66"/>
      <c r="B838" s="66"/>
      <c r="C838" s="66"/>
      <c r="D838" s="66"/>
      <c r="E838" s="66"/>
      <c r="F838" s="66"/>
      <c r="G838" s="159"/>
      <c r="H838" s="159"/>
      <c r="I838" s="66"/>
      <c r="J838" s="160"/>
      <c r="K838" s="161"/>
      <c r="L838" s="161"/>
      <c r="M838" s="162"/>
      <c r="N838" s="162"/>
      <c r="O838" s="161"/>
      <c r="P838" s="161"/>
      <c r="Q838" s="161"/>
      <c r="R838" s="161"/>
      <c r="S838" s="163"/>
      <c r="T838" s="163"/>
      <c r="U838" s="163"/>
      <c r="V838" s="163"/>
      <c r="W838" s="164"/>
      <c r="X838" s="163"/>
      <c r="Y838" s="163"/>
      <c r="Z838" s="163"/>
      <c r="AA838" s="163"/>
      <c r="AB838" s="66"/>
      <c r="AC838" s="66"/>
      <c r="AD838" s="66"/>
      <c r="AE838" s="66"/>
      <c r="AF838" s="66"/>
      <c r="AG838" s="66"/>
      <c r="AH838" s="66"/>
      <c r="AI838" s="66"/>
      <c r="AJ838" s="66"/>
      <c r="AK838" s="66"/>
      <c r="AL838" s="66"/>
      <c r="AM838" s="66"/>
      <c r="AN838" s="66"/>
      <c r="AO838" s="66"/>
      <c r="AP838" s="66"/>
      <c r="AQ838" s="66"/>
      <c r="AR838" s="66"/>
      <c r="AS838" s="66"/>
      <c r="AT838" s="66"/>
      <c r="AU838" s="66"/>
      <c r="AV838" s="66"/>
      <c r="AW838" s="66"/>
      <c r="AX838" s="66"/>
      <c r="AY838" s="66"/>
      <c r="AZ838" s="66"/>
      <c r="BA838" s="66"/>
      <c r="BB838" s="66"/>
      <c r="BC838" s="66"/>
      <c r="BD838" s="66"/>
      <c r="BE838" s="66"/>
      <c r="BF838" s="66"/>
      <c r="BG838" s="66"/>
      <c r="BH838" s="66"/>
      <c r="BI838" s="66"/>
      <c r="BJ838" s="66"/>
      <c r="BK838" s="66"/>
      <c r="BL838" s="66"/>
      <c r="BM838" s="66"/>
      <c r="BN838" s="66"/>
      <c r="BO838" s="66"/>
      <c r="BP838" s="66"/>
      <c r="BQ838" s="66"/>
      <c r="BR838" s="66"/>
      <c r="BS838" s="66"/>
      <c r="BT838" s="66"/>
      <c r="BU838" s="66"/>
      <c r="BV838" s="66"/>
      <c r="BW838" s="66"/>
      <c r="BX838" s="66"/>
      <c r="BY838" s="66"/>
      <c r="BZ838" s="66"/>
      <c r="CA838" s="66"/>
      <c r="CB838" s="66"/>
      <c r="CC838" s="66"/>
      <c r="CD838" s="66"/>
      <c r="CE838" s="66"/>
      <c r="CF838" s="66"/>
      <c r="CG838" s="66"/>
      <c r="CH838" s="66"/>
      <c r="CI838" s="66"/>
      <c r="CJ838" s="66"/>
      <c r="CK838" s="66"/>
      <c r="CL838" s="66"/>
      <c r="CM838" s="66"/>
      <c r="CN838" s="66"/>
      <c r="CO838" s="66"/>
      <c r="CP838" s="66"/>
      <c r="CQ838" s="66"/>
      <c r="CR838" s="66"/>
      <c r="CS838" s="66"/>
      <c r="CT838" s="66"/>
      <c r="CU838" s="66"/>
      <c r="CV838" s="66"/>
      <c r="CW838" s="66"/>
      <c r="CX838" s="66"/>
      <c r="CY838" s="66"/>
      <c r="CZ838" s="66"/>
      <c r="DA838" s="66"/>
      <c r="DB838" s="66"/>
      <c r="DC838" s="66"/>
      <c r="DD838" s="66"/>
      <c r="DE838" s="66"/>
      <c r="DF838" s="66"/>
      <c r="DG838" s="66"/>
      <c r="DH838" s="66"/>
      <c r="DI838" s="66"/>
      <c r="DJ838" s="66"/>
      <c r="DK838" s="66"/>
      <c r="DL838" s="66"/>
      <c r="DM838" s="66"/>
      <c r="DN838" s="66"/>
      <c r="DO838" s="66"/>
      <c r="DP838" s="66"/>
      <c r="DQ838" s="66"/>
      <c r="DR838" s="66"/>
      <c r="DS838" s="66"/>
      <c r="DT838" s="66"/>
      <c r="DU838" s="66"/>
      <c r="DV838" s="66"/>
      <c r="DW838" s="66"/>
      <c r="DX838" s="66"/>
      <c r="DY838" s="66"/>
      <c r="DZ838" s="66"/>
      <c r="EA838" s="66"/>
      <c r="EB838" s="66"/>
      <c r="EC838" s="66"/>
      <c r="ED838" s="66"/>
      <c r="EE838" s="66"/>
      <c r="EF838" s="66"/>
      <c r="EG838" s="66"/>
      <c r="EH838" s="66"/>
      <c r="EI838" s="66"/>
      <c r="EJ838" s="66"/>
      <c r="EK838" s="66"/>
      <c r="EL838" s="66"/>
      <c r="EM838" s="66"/>
      <c r="EN838" s="66"/>
      <c r="EO838" s="66"/>
      <c r="EP838" s="66"/>
    </row>
    <row r="839">
      <c r="A839" s="66"/>
      <c r="B839" s="66"/>
      <c r="C839" s="66"/>
      <c r="D839" s="66"/>
      <c r="E839" s="66"/>
      <c r="F839" s="66"/>
      <c r="G839" s="159"/>
      <c r="H839" s="159"/>
      <c r="I839" s="66"/>
      <c r="J839" s="160"/>
      <c r="K839" s="161"/>
      <c r="L839" s="161"/>
      <c r="M839" s="162"/>
      <c r="N839" s="162"/>
      <c r="O839" s="161"/>
      <c r="P839" s="161"/>
      <c r="Q839" s="161"/>
      <c r="R839" s="161"/>
      <c r="S839" s="163"/>
      <c r="T839" s="163"/>
      <c r="U839" s="163"/>
      <c r="V839" s="163"/>
      <c r="W839" s="164"/>
      <c r="X839" s="163"/>
      <c r="Y839" s="163"/>
      <c r="Z839" s="163"/>
      <c r="AA839" s="163"/>
      <c r="AB839" s="66"/>
      <c r="AC839" s="66"/>
      <c r="AD839" s="66"/>
      <c r="AE839" s="66"/>
      <c r="AF839" s="66"/>
      <c r="AG839" s="66"/>
      <c r="AH839" s="66"/>
      <c r="AI839" s="66"/>
      <c r="AJ839" s="66"/>
      <c r="AK839" s="66"/>
      <c r="AL839" s="66"/>
      <c r="AM839" s="66"/>
      <c r="AN839" s="66"/>
      <c r="AO839" s="66"/>
      <c r="AP839" s="66"/>
      <c r="AQ839" s="66"/>
      <c r="AR839" s="66"/>
      <c r="AS839" s="66"/>
      <c r="AT839" s="66"/>
      <c r="AU839" s="66"/>
      <c r="AV839" s="66"/>
      <c r="AW839" s="66"/>
      <c r="AX839" s="66"/>
      <c r="AY839" s="66"/>
      <c r="AZ839" s="66"/>
      <c r="BA839" s="66"/>
      <c r="BB839" s="66"/>
      <c r="BC839" s="66"/>
      <c r="BD839" s="66"/>
      <c r="BE839" s="66"/>
      <c r="BF839" s="66"/>
      <c r="BG839" s="66"/>
      <c r="BH839" s="66"/>
      <c r="BI839" s="66"/>
      <c r="BJ839" s="66"/>
      <c r="BK839" s="66"/>
      <c r="BL839" s="66"/>
      <c r="BM839" s="66"/>
      <c r="BN839" s="66"/>
      <c r="BO839" s="66"/>
      <c r="BP839" s="66"/>
      <c r="BQ839" s="66"/>
      <c r="BR839" s="66"/>
      <c r="BS839" s="66"/>
      <c r="BT839" s="66"/>
      <c r="BU839" s="66"/>
      <c r="BV839" s="66"/>
      <c r="BW839" s="66"/>
      <c r="BX839" s="66"/>
      <c r="BY839" s="66"/>
      <c r="BZ839" s="66"/>
      <c r="CA839" s="66"/>
      <c r="CB839" s="66"/>
      <c r="CC839" s="66"/>
      <c r="CD839" s="66"/>
      <c r="CE839" s="66"/>
      <c r="CF839" s="66"/>
      <c r="CG839" s="66"/>
      <c r="CH839" s="66"/>
      <c r="CI839" s="66"/>
      <c r="CJ839" s="66"/>
      <c r="CK839" s="66"/>
      <c r="CL839" s="66"/>
      <c r="CM839" s="66"/>
      <c r="CN839" s="66"/>
      <c r="CO839" s="66"/>
      <c r="CP839" s="66"/>
      <c r="CQ839" s="66"/>
      <c r="CR839" s="66"/>
      <c r="CS839" s="66"/>
      <c r="CT839" s="66"/>
      <c r="CU839" s="66"/>
      <c r="CV839" s="66"/>
      <c r="CW839" s="66"/>
      <c r="CX839" s="66"/>
      <c r="CY839" s="66"/>
      <c r="CZ839" s="66"/>
      <c r="DA839" s="66"/>
      <c r="DB839" s="66"/>
      <c r="DC839" s="66"/>
      <c r="DD839" s="66"/>
      <c r="DE839" s="66"/>
      <c r="DF839" s="66"/>
      <c r="DG839" s="66"/>
      <c r="DH839" s="66"/>
      <c r="DI839" s="66"/>
      <c r="DJ839" s="66"/>
      <c r="DK839" s="66"/>
      <c r="DL839" s="66"/>
      <c r="DM839" s="66"/>
      <c r="DN839" s="66"/>
      <c r="DO839" s="66"/>
      <c r="DP839" s="66"/>
      <c r="DQ839" s="66"/>
      <c r="DR839" s="66"/>
      <c r="DS839" s="66"/>
      <c r="DT839" s="66"/>
      <c r="DU839" s="66"/>
      <c r="DV839" s="66"/>
      <c r="DW839" s="66"/>
      <c r="DX839" s="66"/>
      <c r="DY839" s="66"/>
      <c r="DZ839" s="66"/>
      <c r="EA839" s="66"/>
      <c r="EB839" s="66"/>
      <c r="EC839" s="66"/>
      <c r="ED839" s="66"/>
      <c r="EE839" s="66"/>
      <c r="EF839" s="66"/>
      <c r="EG839" s="66"/>
      <c r="EH839" s="66"/>
      <c r="EI839" s="66"/>
      <c r="EJ839" s="66"/>
      <c r="EK839" s="66"/>
      <c r="EL839" s="66"/>
      <c r="EM839" s="66"/>
      <c r="EN839" s="66"/>
      <c r="EO839" s="66"/>
      <c r="EP839" s="66"/>
    </row>
    <row r="840">
      <c r="A840" s="66"/>
      <c r="B840" s="66"/>
      <c r="C840" s="66"/>
      <c r="D840" s="66"/>
      <c r="E840" s="66"/>
      <c r="F840" s="66"/>
      <c r="G840" s="159"/>
      <c r="H840" s="159"/>
      <c r="I840" s="66"/>
      <c r="J840" s="160"/>
      <c r="K840" s="161"/>
      <c r="L840" s="161"/>
      <c r="M840" s="162"/>
      <c r="N840" s="162"/>
      <c r="O840" s="161"/>
      <c r="P840" s="161"/>
      <c r="Q840" s="161"/>
      <c r="R840" s="161"/>
      <c r="S840" s="163"/>
      <c r="T840" s="163"/>
      <c r="U840" s="163"/>
      <c r="V840" s="163"/>
      <c r="W840" s="164"/>
      <c r="X840" s="163"/>
      <c r="Y840" s="163"/>
      <c r="Z840" s="163"/>
      <c r="AA840" s="163"/>
      <c r="AB840" s="66"/>
      <c r="AC840" s="66"/>
      <c r="AD840" s="66"/>
      <c r="AE840" s="66"/>
      <c r="AF840" s="66"/>
      <c r="AG840" s="66"/>
      <c r="AH840" s="66"/>
      <c r="AI840" s="66"/>
      <c r="AJ840" s="66"/>
      <c r="AK840" s="66"/>
      <c r="AL840" s="66"/>
      <c r="AM840" s="66"/>
      <c r="AN840" s="66"/>
      <c r="AO840" s="66"/>
      <c r="AP840" s="66"/>
      <c r="AQ840" s="66"/>
      <c r="AR840" s="66"/>
      <c r="AS840" s="66"/>
      <c r="AT840" s="66"/>
      <c r="AU840" s="66"/>
      <c r="AV840" s="66"/>
      <c r="AW840" s="66"/>
      <c r="AX840" s="66"/>
      <c r="AY840" s="66"/>
      <c r="AZ840" s="66"/>
      <c r="BA840" s="66"/>
      <c r="BB840" s="66"/>
      <c r="BC840" s="66"/>
      <c r="BD840" s="66"/>
      <c r="BE840" s="66"/>
      <c r="BF840" s="66"/>
      <c r="BG840" s="66"/>
      <c r="BH840" s="66"/>
      <c r="BI840" s="66"/>
      <c r="BJ840" s="66"/>
      <c r="BK840" s="66"/>
      <c r="BL840" s="66"/>
      <c r="BM840" s="66"/>
      <c r="BN840" s="66"/>
      <c r="BO840" s="66"/>
      <c r="BP840" s="66"/>
      <c r="BQ840" s="66"/>
      <c r="BR840" s="66"/>
      <c r="BS840" s="66"/>
      <c r="BT840" s="66"/>
      <c r="BU840" s="66"/>
      <c r="BV840" s="66"/>
      <c r="BW840" s="66"/>
      <c r="BX840" s="66"/>
      <c r="BY840" s="66"/>
      <c r="BZ840" s="66"/>
      <c r="CA840" s="66"/>
      <c r="CB840" s="66"/>
      <c r="CC840" s="66"/>
      <c r="CD840" s="66"/>
      <c r="CE840" s="66"/>
      <c r="CF840" s="66"/>
      <c r="CG840" s="66"/>
      <c r="CH840" s="66"/>
      <c r="CI840" s="66"/>
      <c r="CJ840" s="66"/>
      <c r="CK840" s="66"/>
      <c r="CL840" s="66"/>
      <c r="CM840" s="66"/>
      <c r="CN840" s="66"/>
      <c r="CO840" s="66"/>
      <c r="CP840" s="66"/>
      <c r="CQ840" s="66"/>
      <c r="CR840" s="66"/>
      <c r="CS840" s="66"/>
      <c r="CT840" s="66"/>
      <c r="CU840" s="66"/>
      <c r="CV840" s="66"/>
      <c r="CW840" s="66"/>
      <c r="CX840" s="66"/>
      <c r="CY840" s="66"/>
      <c r="CZ840" s="66"/>
      <c r="DA840" s="66"/>
      <c r="DB840" s="66"/>
      <c r="DC840" s="66"/>
      <c r="DD840" s="66"/>
      <c r="DE840" s="66"/>
      <c r="DF840" s="66"/>
      <c r="DG840" s="66"/>
      <c r="DH840" s="66"/>
      <c r="DI840" s="66"/>
      <c r="DJ840" s="66"/>
      <c r="DK840" s="66"/>
      <c r="DL840" s="66"/>
      <c r="DM840" s="66"/>
      <c r="DN840" s="66"/>
      <c r="DO840" s="66"/>
      <c r="DP840" s="66"/>
      <c r="DQ840" s="66"/>
      <c r="DR840" s="66"/>
      <c r="DS840" s="66"/>
      <c r="DT840" s="66"/>
      <c r="DU840" s="66"/>
      <c r="DV840" s="66"/>
      <c r="DW840" s="66"/>
      <c r="DX840" s="66"/>
      <c r="DY840" s="66"/>
      <c r="DZ840" s="66"/>
      <c r="EA840" s="66"/>
      <c r="EB840" s="66"/>
      <c r="EC840" s="66"/>
      <c r="ED840" s="66"/>
      <c r="EE840" s="66"/>
      <c r="EF840" s="66"/>
      <c r="EG840" s="66"/>
      <c r="EH840" s="66"/>
      <c r="EI840" s="66"/>
      <c r="EJ840" s="66"/>
      <c r="EK840" s="66"/>
      <c r="EL840" s="66"/>
      <c r="EM840" s="66"/>
      <c r="EN840" s="66"/>
      <c r="EO840" s="66"/>
      <c r="EP840" s="66"/>
    </row>
    <row r="841">
      <c r="A841" s="66"/>
      <c r="B841" s="66"/>
      <c r="C841" s="66"/>
      <c r="D841" s="66"/>
      <c r="E841" s="66"/>
      <c r="F841" s="66"/>
      <c r="G841" s="159"/>
      <c r="H841" s="159"/>
      <c r="I841" s="66"/>
      <c r="J841" s="160"/>
      <c r="K841" s="161"/>
      <c r="L841" s="161"/>
      <c r="M841" s="162"/>
      <c r="N841" s="162"/>
      <c r="O841" s="161"/>
      <c r="P841" s="161"/>
      <c r="Q841" s="161"/>
      <c r="R841" s="161"/>
      <c r="S841" s="163"/>
      <c r="T841" s="163"/>
      <c r="U841" s="163"/>
      <c r="V841" s="163"/>
      <c r="W841" s="164"/>
      <c r="X841" s="163"/>
      <c r="Y841" s="163"/>
      <c r="Z841" s="163"/>
      <c r="AA841" s="163"/>
      <c r="AB841" s="66"/>
      <c r="AC841" s="66"/>
      <c r="AD841" s="66"/>
      <c r="AE841" s="66"/>
      <c r="AF841" s="66"/>
      <c r="AG841" s="66"/>
      <c r="AH841" s="66"/>
      <c r="AI841" s="66"/>
      <c r="AJ841" s="66"/>
      <c r="AK841" s="66"/>
      <c r="AL841" s="66"/>
      <c r="AM841" s="66"/>
      <c r="AN841" s="66"/>
      <c r="AO841" s="66"/>
      <c r="AP841" s="66"/>
      <c r="AQ841" s="66"/>
      <c r="AR841" s="66"/>
      <c r="AS841" s="66"/>
      <c r="AT841" s="66"/>
      <c r="AU841" s="66"/>
      <c r="AV841" s="66"/>
      <c r="AW841" s="66"/>
      <c r="AX841" s="66"/>
      <c r="AY841" s="66"/>
      <c r="AZ841" s="66"/>
      <c r="BA841" s="66"/>
      <c r="BB841" s="66"/>
      <c r="BC841" s="66"/>
      <c r="BD841" s="66"/>
      <c r="BE841" s="66"/>
      <c r="BF841" s="66"/>
      <c r="BG841" s="66"/>
      <c r="BH841" s="66"/>
      <c r="BI841" s="66"/>
      <c r="BJ841" s="66"/>
      <c r="BK841" s="66"/>
      <c r="BL841" s="66"/>
      <c r="BM841" s="66"/>
      <c r="BN841" s="66"/>
      <c r="BO841" s="66"/>
      <c r="BP841" s="66"/>
      <c r="BQ841" s="66"/>
      <c r="BR841" s="66"/>
      <c r="BS841" s="66"/>
      <c r="BT841" s="66"/>
      <c r="BU841" s="66"/>
      <c r="BV841" s="66"/>
      <c r="BW841" s="66"/>
      <c r="BX841" s="66"/>
      <c r="BY841" s="66"/>
      <c r="BZ841" s="66"/>
      <c r="CA841" s="66"/>
      <c r="CB841" s="66"/>
      <c r="CC841" s="66"/>
      <c r="CD841" s="66"/>
      <c r="CE841" s="66"/>
      <c r="CF841" s="66"/>
      <c r="CG841" s="66"/>
      <c r="CH841" s="66"/>
      <c r="CI841" s="66"/>
      <c r="CJ841" s="66"/>
      <c r="CK841" s="66"/>
      <c r="CL841" s="66"/>
      <c r="CM841" s="66"/>
      <c r="CN841" s="66"/>
      <c r="CO841" s="66"/>
      <c r="CP841" s="66"/>
      <c r="CQ841" s="66"/>
      <c r="CR841" s="66"/>
      <c r="CS841" s="66"/>
      <c r="CT841" s="66"/>
      <c r="CU841" s="66"/>
      <c r="CV841" s="66"/>
      <c r="CW841" s="66"/>
      <c r="CX841" s="66"/>
      <c r="CY841" s="66"/>
      <c r="CZ841" s="66"/>
      <c r="DA841" s="66"/>
      <c r="DB841" s="66"/>
      <c r="DC841" s="66"/>
      <c r="DD841" s="66"/>
      <c r="DE841" s="66"/>
      <c r="DF841" s="66"/>
      <c r="DG841" s="66"/>
      <c r="DH841" s="66"/>
      <c r="DI841" s="66"/>
      <c r="DJ841" s="66"/>
      <c r="DK841" s="66"/>
      <c r="DL841" s="66"/>
      <c r="DM841" s="66"/>
      <c r="DN841" s="66"/>
      <c r="DO841" s="66"/>
      <c r="DP841" s="66"/>
      <c r="DQ841" s="66"/>
      <c r="DR841" s="66"/>
      <c r="DS841" s="66"/>
      <c r="DT841" s="66"/>
      <c r="DU841" s="66"/>
      <c r="DV841" s="66"/>
      <c r="DW841" s="66"/>
      <c r="DX841" s="66"/>
      <c r="DY841" s="66"/>
      <c r="DZ841" s="66"/>
      <c r="EA841" s="66"/>
      <c r="EB841" s="66"/>
      <c r="EC841" s="66"/>
      <c r="ED841" s="66"/>
      <c r="EE841" s="66"/>
      <c r="EF841" s="66"/>
      <c r="EG841" s="66"/>
      <c r="EH841" s="66"/>
      <c r="EI841" s="66"/>
      <c r="EJ841" s="66"/>
      <c r="EK841" s="66"/>
      <c r="EL841" s="66"/>
      <c r="EM841" s="66"/>
      <c r="EN841" s="66"/>
      <c r="EO841" s="66"/>
      <c r="EP841" s="66"/>
    </row>
    <row r="842">
      <c r="A842" s="66"/>
      <c r="B842" s="66"/>
      <c r="C842" s="66"/>
      <c r="D842" s="66"/>
      <c r="E842" s="66"/>
      <c r="F842" s="66"/>
      <c r="G842" s="159"/>
      <c r="H842" s="159"/>
      <c r="I842" s="66"/>
      <c r="J842" s="160"/>
      <c r="K842" s="161"/>
      <c r="L842" s="161"/>
      <c r="M842" s="162"/>
      <c r="N842" s="162"/>
      <c r="O842" s="161"/>
      <c r="P842" s="161"/>
      <c r="Q842" s="161"/>
      <c r="R842" s="161"/>
      <c r="S842" s="163"/>
      <c r="T842" s="163"/>
      <c r="U842" s="163"/>
      <c r="V842" s="163"/>
      <c r="W842" s="164"/>
      <c r="X842" s="163"/>
      <c r="Y842" s="163"/>
      <c r="Z842" s="163"/>
      <c r="AA842" s="163"/>
      <c r="AB842" s="66"/>
      <c r="AC842" s="66"/>
      <c r="AD842" s="66"/>
      <c r="AE842" s="66"/>
      <c r="AF842" s="66"/>
      <c r="AG842" s="66"/>
      <c r="AH842" s="66"/>
      <c r="AI842" s="66"/>
      <c r="AJ842" s="66"/>
      <c r="AK842" s="66"/>
      <c r="AL842" s="66"/>
      <c r="AM842" s="66"/>
      <c r="AN842" s="66"/>
      <c r="AO842" s="66"/>
      <c r="AP842" s="66"/>
      <c r="AQ842" s="66"/>
      <c r="AR842" s="66"/>
      <c r="AS842" s="66"/>
      <c r="AT842" s="66"/>
      <c r="AU842" s="66"/>
      <c r="AV842" s="66"/>
      <c r="AW842" s="66"/>
      <c r="AX842" s="66"/>
      <c r="AY842" s="66"/>
      <c r="AZ842" s="66"/>
      <c r="BA842" s="66"/>
      <c r="BB842" s="66"/>
      <c r="BC842" s="66"/>
      <c r="BD842" s="66"/>
      <c r="BE842" s="66"/>
      <c r="BF842" s="66"/>
      <c r="BG842" s="66"/>
      <c r="BH842" s="66"/>
      <c r="BI842" s="66"/>
      <c r="BJ842" s="66"/>
      <c r="BK842" s="66"/>
      <c r="BL842" s="66"/>
      <c r="BM842" s="66"/>
      <c r="BN842" s="66"/>
      <c r="BO842" s="66"/>
      <c r="BP842" s="66"/>
      <c r="BQ842" s="66"/>
      <c r="BR842" s="66"/>
      <c r="BS842" s="66"/>
      <c r="BT842" s="66"/>
      <c r="BU842" s="66"/>
      <c r="BV842" s="66"/>
      <c r="BW842" s="66"/>
      <c r="BX842" s="66"/>
      <c r="BY842" s="66"/>
      <c r="BZ842" s="66"/>
      <c r="CA842" s="66"/>
      <c r="CB842" s="66"/>
      <c r="CC842" s="66"/>
      <c r="CD842" s="66"/>
      <c r="CE842" s="66"/>
      <c r="CF842" s="66"/>
      <c r="CG842" s="66"/>
      <c r="CH842" s="66"/>
      <c r="CI842" s="66"/>
      <c r="CJ842" s="66"/>
      <c r="CK842" s="66"/>
      <c r="CL842" s="66"/>
      <c r="CM842" s="66"/>
      <c r="CN842" s="66"/>
      <c r="CO842" s="66"/>
      <c r="CP842" s="66"/>
      <c r="CQ842" s="66"/>
      <c r="CR842" s="66"/>
      <c r="CS842" s="66"/>
      <c r="CT842" s="66"/>
      <c r="CU842" s="66"/>
      <c r="CV842" s="66"/>
      <c r="CW842" s="66"/>
      <c r="CX842" s="66"/>
      <c r="CY842" s="66"/>
      <c r="CZ842" s="66"/>
      <c r="DA842" s="66"/>
      <c r="DB842" s="66"/>
      <c r="DC842" s="66"/>
      <c r="DD842" s="66"/>
      <c r="DE842" s="66"/>
      <c r="DF842" s="66"/>
      <c r="DG842" s="66"/>
      <c r="DH842" s="66"/>
      <c r="DI842" s="66"/>
      <c r="DJ842" s="66"/>
      <c r="DK842" s="66"/>
      <c r="DL842" s="66"/>
      <c r="DM842" s="66"/>
      <c r="DN842" s="66"/>
      <c r="DO842" s="66"/>
      <c r="DP842" s="66"/>
      <c r="DQ842" s="66"/>
      <c r="DR842" s="66"/>
      <c r="DS842" s="66"/>
      <c r="DT842" s="66"/>
      <c r="DU842" s="66"/>
      <c r="DV842" s="66"/>
      <c r="DW842" s="66"/>
      <c r="DX842" s="66"/>
      <c r="DY842" s="66"/>
      <c r="DZ842" s="66"/>
      <c r="EA842" s="66"/>
      <c r="EB842" s="66"/>
      <c r="EC842" s="66"/>
      <c r="ED842" s="66"/>
      <c r="EE842" s="66"/>
      <c r="EF842" s="66"/>
      <c r="EG842" s="66"/>
      <c r="EH842" s="66"/>
      <c r="EI842" s="66"/>
      <c r="EJ842" s="66"/>
      <c r="EK842" s="66"/>
      <c r="EL842" s="66"/>
      <c r="EM842" s="66"/>
      <c r="EN842" s="66"/>
      <c r="EO842" s="66"/>
      <c r="EP842" s="66"/>
    </row>
    <row r="843">
      <c r="A843" s="66"/>
      <c r="B843" s="66"/>
      <c r="C843" s="66"/>
      <c r="D843" s="66"/>
      <c r="E843" s="66"/>
      <c r="F843" s="66"/>
      <c r="G843" s="159"/>
      <c r="H843" s="159"/>
      <c r="I843" s="66"/>
      <c r="J843" s="160"/>
      <c r="K843" s="161"/>
      <c r="L843" s="161"/>
      <c r="M843" s="162"/>
      <c r="N843" s="162"/>
      <c r="O843" s="161"/>
      <c r="P843" s="161"/>
      <c r="Q843" s="161"/>
      <c r="R843" s="161"/>
      <c r="S843" s="163"/>
      <c r="T843" s="163"/>
      <c r="U843" s="163"/>
      <c r="V843" s="163"/>
      <c r="W843" s="164"/>
      <c r="X843" s="163"/>
      <c r="Y843" s="163"/>
      <c r="Z843" s="163"/>
      <c r="AA843" s="163"/>
      <c r="AB843" s="66"/>
      <c r="AC843" s="66"/>
      <c r="AD843" s="66"/>
      <c r="AE843" s="66"/>
      <c r="AF843" s="66"/>
      <c r="AG843" s="66"/>
      <c r="AH843" s="66"/>
      <c r="AI843" s="66"/>
      <c r="AJ843" s="66"/>
      <c r="AK843" s="66"/>
      <c r="AL843" s="66"/>
      <c r="AM843" s="66"/>
      <c r="AN843" s="66"/>
      <c r="AO843" s="66"/>
      <c r="AP843" s="66"/>
      <c r="AQ843" s="66"/>
      <c r="AR843" s="66"/>
      <c r="AS843" s="66"/>
      <c r="AT843" s="66"/>
      <c r="AU843" s="66"/>
      <c r="AV843" s="66"/>
      <c r="AW843" s="66"/>
      <c r="AX843" s="66"/>
      <c r="AY843" s="66"/>
      <c r="AZ843" s="66"/>
      <c r="BA843" s="66"/>
      <c r="BB843" s="66"/>
      <c r="BC843" s="66"/>
      <c r="BD843" s="66"/>
      <c r="BE843" s="66"/>
      <c r="BF843" s="66"/>
      <c r="BG843" s="66"/>
      <c r="BH843" s="66"/>
      <c r="BI843" s="66"/>
      <c r="BJ843" s="66"/>
      <c r="BK843" s="66"/>
      <c r="BL843" s="66"/>
      <c r="BM843" s="66"/>
      <c r="BN843" s="66"/>
      <c r="BO843" s="66"/>
      <c r="BP843" s="66"/>
      <c r="BQ843" s="66"/>
      <c r="BR843" s="66"/>
      <c r="BS843" s="66"/>
      <c r="BT843" s="66"/>
      <c r="BU843" s="66"/>
      <c r="BV843" s="66"/>
      <c r="BW843" s="66"/>
      <c r="BX843" s="66"/>
      <c r="BY843" s="66"/>
      <c r="BZ843" s="66"/>
      <c r="CA843" s="66"/>
      <c r="CB843" s="66"/>
      <c r="CC843" s="66"/>
      <c r="CD843" s="66"/>
      <c r="CE843" s="66"/>
      <c r="CF843" s="66"/>
      <c r="CG843" s="66"/>
      <c r="CH843" s="66"/>
      <c r="CI843" s="66"/>
      <c r="CJ843" s="66"/>
      <c r="CK843" s="66"/>
      <c r="CL843" s="66"/>
      <c r="CM843" s="66"/>
      <c r="CN843" s="66"/>
      <c r="CO843" s="66"/>
      <c r="CP843" s="66"/>
      <c r="CQ843" s="66"/>
      <c r="CR843" s="66"/>
      <c r="CS843" s="66"/>
      <c r="CT843" s="66"/>
      <c r="CU843" s="66"/>
      <c r="CV843" s="66"/>
      <c r="CW843" s="66"/>
      <c r="CX843" s="66"/>
      <c r="CY843" s="66"/>
      <c r="CZ843" s="66"/>
      <c r="DA843" s="66"/>
      <c r="DB843" s="66"/>
      <c r="DC843" s="66"/>
      <c r="DD843" s="66"/>
      <c r="DE843" s="66"/>
      <c r="DF843" s="66"/>
      <c r="DG843" s="66"/>
      <c r="DH843" s="66"/>
      <c r="DI843" s="66"/>
      <c r="DJ843" s="66"/>
      <c r="DK843" s="66"/>
      <c r="DL843" s="66"/>
      <c r="DM843" s="66"/>
      <c r="DN843" s="66"/>
      <c r="DO843" s="66"/>
      <c r="DP843" s="66"/>
      <c r="DQ843" s="66"/>
      <c r="DR843" s="66"/>
      <c r="DS843" s="66"/>
      <c r="DT843" s="66"/>
      <c r="DU843" s="66"/>
      <c r="DV843" s="66"/>
      <c r="DW843" s="66"/>
      <c r="DX843" s="66"/>
      <c r="DY843" s="66"/>
      <c r="DZ843" s="66"/>
      <c r="EA843" s="66"/>
      <c r="EB843" s="66"/>
      <c r="EC843" s="66"/>
      <c r="ED843" s="66"/>
      <c r="EE843" s="66"/>
      <c r="EF843" s="66"/>
      <c r="EG843" s="66"/>
      <c r="EH843" s="66"/>
      <c r="EI843" s="66"/>
      <c r="EJ843" s="66"/>
      <c r="EK843" s="66"/>
      <c r="EL843" s="66"/>
      <c r="EM843" s="66"/>
      <c r="EN843" s="66"/>
      <c r="EO843" s="66"/>
      <c r="EP843" s="66"/>
    </row>
    <row r="844">
      <c r="A844" s="66"/>
      <c r="B844" s="66"/>
      <c r="C844" s="66"/>
      <c r="D844" s="66"/>
      <c r="E844" s="66"/>
      <c r="F844" s="66"/>
      <c r="G844" s="159"/>
      <c r="H844" s="159"/>
      <c r="I844" s="66"/>
      <c r="J844" s="160"/>
      <c r="K844" s="161"/>
      <c r="L844" s="161"/>
      <c r="M844" s="162"/>
      <c r="N844" s="162"/>
      <c r="O844" s="161"/>
      <c r="P844" s="161"/>
      <c r="Q844" s="161"/>
      <c r="R844" s="161"/>
      <c r="S844" s="163"/>
      <c r="T844" s="163"/>
      <c r="U844" s="163"/>
      <c r="V844" s="163"/>
      <c r="W844" s="164"/>
      <c r="X844" s="163"/>
      <c r="Y844" s="163"/>
      <c r="Z844" s="163"/>
      <c r="AA844" s="163"/>
      <c r="AB844" s="66"/>
      <c r="AC844" s="66"/>
      <c r="AD844" s="66"/>
      <c r="AE844" s="66"/>
      <c r="AF844" s="66"/>
      <c r="AG844" s="66"/>
      <c r="AH844" s="66"/>
      <c r="AI844" s="66"/>
      <c r="AJ844" s="66"/>
      <c r="AK844" s="66"/>
      <c r="AL844" s="66"/>
      <c r="AM844" s="66"/>
      <c r="AN844" s="66"/>
      <c r="AO844" s="66"/>
      <c r="AP844" s="66"/>
      <c r="AQ844" s="66"/>
      <c r="AR844" s="66"/>
      <c r="AS844" s="66"/>
      <c r="AT844" s="66"/>
      <c r="AU844" s="66"/>
      <c r="AV844" s="66"/>
      <c r="AW844" s="66"/>
      <c r="AX844" s="66"/>
      <c r="AY844" s="66"/>
      <c r="AZ844" s="66"/>
      <c r="BA844" s="66"/>
      <c r="BB844" s="66"/>
      <c r="BC844" s="66"/>
      <c r="BD844" s="66"/>
      <c r="BE844" s="66"/>
      <c r="BF844" s="66"/>
      <c r="BG844" s="66"/>
      <c r="BH844" s="66"/>
      <c r="BI844" s="66"/>
      <c r="BJ844" s="66"/>
      <c r="BK844" s="66"/>
      <c r="BL844" s="66"/>
      <c r="BM844" s="66"/>
      <c r="BN844" s="66"/>
      <c r="BO844" s="66"/>
      <c r="BP844" s="66"/>
      <c r="BQ844" s="66"/>
      <c r="BR844" s="66"/>
      <c r="BS844" s="66"/>
      <c r="BT844" s="66"/>
      <c r="BU844" s="66"/>
      <c r="BV844" s="66"/>
      <c r="BW844" s="66"/>
      <c r="BX844" s="66"/>
      <c r="BY844" s="66"/>
      <c r="BZ844" s="66"/>
      <c r="CA844" s="66"/>
      <c r="CB844" s="66"/>
      <c r="CC844" s="66"/>
      <c r="CD844" s="66"/>
      <c r="CE844" s="66"/>
      <c r="CF844" s="66"/>
      <c r="CG844" s="66"/>
      <c r="CH844" s="66"/>
      <c r="CI844" s="66"/>
      <c r="CJ844" s="66"/>
      <c r="CK844" s="66"/>
      <c r="CL844" s="66"/>
      <c r="CM844" s="66"/>
      <c r="CN844" s="66"/>
      <c r="CO844" s="66"/>
      <c r="CP844" s="66"/>
      <c r="CQ844" s="66"/>
      <c r="CR844" s="66"/>
      <c r="CS844" s="66"/>
      <c r="CT844" s="66"/>
      <c r="CU844" s="66"/>
      <c r="CV844" s="66"/>
      <c r="CW844" s="66"/>
      <c r="CX844" s="66"/>
      <c r="CY844" s="66"/>
      <c r="CZ844" s="66"/>
      <c r="DA844" s="66"/>
      <c r="DB844" s="66"/>
      <c r="DC844" s="66"/>
      <c r="DD844" s="66"/>
      <c r="DE844" s="66"/>
      <c r="DF844" s="66"/>
      <c r="DG844" s="66"/>
      <c r="DH844" s="66"/>
      <c r="DI844" s="66"/>
      <c r="DJ844" s="66"/>
      <c r="DK844" s="66"/>
      <c r="DL844" s="66"/>
      <c r="DM844" s="66"/>
      <c r="DN844" s="66"/>
      <c r="DO844" s="66"/>
      <c r="DP844" s="66"/>
      <c r="DQ844" s="66"/>
      <c r="DR844" s="66"/>
      <c r="DS844" s="66"/>
      <c r="DT844" s="66"/>
      <c r="DU844" s="66"/>
      <c r="DV844" s="66"/>
      <c r="DW844" s="66"/>
      <c r="DX844" s="66"/>
      <c r="DY844" s="66"/>
      <c r="DZ844" s="66"/>
      <c r="EA844" s="66"/>
      <c r="EB844" s="66"/>
      <c r="EC844" s="66"/>
      <c r="ED844" s="66"/>
      <c r="EE844" s="66"/>
      <c r="EF844" s="66"/>
      <c r="EG844" s="66"/>
      <c r="EH844" s="66"/>
      <c r="EI844" s="66"/>
      <c r="EJ844" s="66"/>
      <c r="EK844" s="66"/>
      <c r="EL844" s="66"/>
      <c r="EM844" s="66"/>
      <c r="EN844" s="66"/>
      <c r="EO844" s="66"/>
      <c r="EP844" s="66"/>
    </row>
    <row r="845">
      <c r="A845" s="66"/>
      <c r="B845" s="66"/>
      <c r="C845" s="66"/>
      <c r="D845" s="66"/>
      <c r="E845" s="66"/>
      <c r="F845" s="66"/>
      <c r="G845" s="159"/>
      <c r="H845" s="159"/>
      <c r="I845" s="66"/>
      <c r="J845" s="160"/>
      <c r="K845" s="161"/>
      <c r="L845" s="161"/>
      <c r="M845" s="162"/>
      <c r="N845" s="162"/>
      <c r="O845" s="161"/>
      <c r="P845" s="161"/>
      <c r="Q845" s="161"/>
      <c r="R845" s="161"/>
      <c r="S845" s="163"/>
      <c r="T845" s="163"/>
      <c r="U845" s="163"/>
      <c r="V845" s="163"/>
      <c r="W845" s="164"/>
      <c r="X845" s="163"/>
      <c r="Y845" s="163"/>
      <c r="Z845" s="163"/>
      <c r="AA845" s="163"/>
      <c r="AB845" s="66"/>
      <c r="AC845" s="66"/>
      <c r="AD845" s="66"/>
      <c r="AE845" s="66"/>
      <c r="AF845" s="66"/>
      <c r="AG845" s="66"/>
      <c r="AH845" s="66"/>
      <c r="AI845" s="66"/>
      <c r="AJ845" s="66"/>
      <c r="AK845" s="66"/>
      <c r="AL845" s="66"/>
      <c r="AM845" s="66"/>
      <c r="AN845" s="66"/>
      <c r="AO845" s="66"/>
      <c r="AP845" s="66"/>
      <c r="AQ845" s="66"/>
      <c r="AR845" s="66"/>
      <c r="AS845" s="66"/>
      <c r="AT845" s="66"/>
      <c r="AU845" s="66"/>
      <c r="AV845" s="66"/>
      <c r="AW845" s="66"/>
      <c r="AX845" s="66"/>
      <c r="AY845" s="66"/>
      <c r="AZ845" s="66"/>
      <c r="BA845" s="66"/>
      <c r="BB845" s="66"/>
      <c r="BC845" s="66"/>
      <c r="BD845" s="66"/>
      <c r="BE845" s="66"/>
      <c r="BF845" s="66"/>
      <c r="BG845" s="66"/>
      <c r="BH845" s="66"/>
      <c r="BI845" s="66"/>
      <c r="BJ845" s="66"/>
      <c r="BK845" s="66"/>
      <c r="BL845" s="66"/>
      <c r="BM845" s="66"/>
      <c r="BN845" s="66"/>
      <c r="BO845" s="66"/>
      <c r="BP845" s="66"/>
      <c r="BQ845" s="66"/>
      <c r="BR845" s="66"/>
      <c r="BS845" s="66"/>
      <c r="BT845" s="66"/>
      <c r="BU845" s="66"/>
      <c r="BV845" s="66"/>
      <c r="BW845" s="66"/>
      <c r="BX845" s="66"/>
      <c r="BY845" s="66"/>
      <c r="BZ845" s="66"/>
      <c r="CA845" s="66"/>
      <c r="CB845" s="66"/>
      <c r="CC845" s="66"/>
      <c r="CD845" s="66"/>
      <c r="CE845" s="66"/>
      <c r="CF845" s="66"/>
      <c r="CG845" s="66"/>
      <c r="CH845" s="66"/>
      <c r="CI845" s="66"/>
      <c r="CJ845" s="66"/>
      <c r="CK845" s="66"/>
      <c r="CL845" s="66"/>
      <c r="CM845" s="66"/>
      <c r="CN845" s="66"/>
      <c r="CO845" s="66"/>
      <c r="CP845" s="66"/>
      <c r="CQ845" s="66"/>
      <c r="CR845" s="66"/>
      <c r="CS845" s="66"/>
      <c r="CT845" s="66"/>
      <c r="CU845" s="66"/>
      <c r="CV845" s="66"/>
      <c r="CW845" s="66"/>
      <c r="CX845" s="66"/>
      <c r="CY845" s="66"/>
      <c r="CZ845" s="66"/>
      <c r="DA845" s="66"/>
      <c r="DB845" s="66"/>
      <c r="DC845" s="66"/>
      <c r="DD845" s="66"/>
      <c r="DE845" s="66"/>
      <c r="DF845" s="66"/>
      <c r="DG845" s="66"/>
      <c r="DH845" s="66"/>
      <c r="DI845" s="66"/>
      <c r="DJ845" s="66"/>
      <c r="DK845" s="66"/>
      <c r="DL845" s="66"/>
      <c r="DM845" s="66"/>
      <c r="DN845" s="66"/>
      <c r="DO845" s="66"/>
      <c r="DP845" s="66"/>
      <c r="DQ845" s="66"/>
      <c r="DR845" s="66"/>
      <c r="DS845" s="66"/>
      <c r="DT845" s="66"/>
      <c r="DU845" s="66"/>
      <c r="DV845" s="66"/>
      <c r="DW845" s="66"/>
      <c r="DX845" s="66"/>
      <c r="DY845" s="66"/>
      <c r="DZ845" s="66"/>
      <c r="EA845" s="66"/>
      <c r="EB845" s="66"/>
      <c r="EC845" s="66"/>
      <c r="ED845" s="66"/>
      <c r="EE845" s="66"/>
      <c r="EF845" s="66"/>
      <c r="EG845" s="66"/>
      <c r="EH845" s="66"/>
      <c r="EI845" s="66"/>
      <c r="EJ845" s="66"/>
      <c r="EK845" s="66"/>
      <c r="EL845" s="66"/>
      <c r="EM845" s="66"/>
      <c r="EN845" s="66"/>
      <c r="EO845" s="66"/>
      <c r="EP845" s="66"/>
    </row>
    <row r="846">
      <c r="A846" s="66"/>
      <c r="B846" s="66"/>
      <c r="C846" s="66"/>
      <c r="D846" s="66"/>
      <c r="E846" s="66"/>
      <c r="F846" s="66"/>
      <c r="G846" s="159"/>
      <c r="H846" s="159"/>
      <c r="I846" s="66"/>
      <c r="J846" s="160"/>
      <c r="K846" s="161"/>
      <c r="L846" s="161"/>
      <c r="M846" s="162"/>
      <c r="N846" s="162"/>
      <c r="O846" s="161"/>
      <c r="P846" s="161"/>
      <c r="Q846" s="161"/>
      <c r="R846" s="161"/>
      <c r="S846" s="163"/>
      <c r="T846" s="163"/>
      <c r="U846" s="163"/>
      <c r="V846" s="163"/>
      <c r="W846" s="164"/>
      <c r="X846" s="163"/>
      <c r="Y846" s="163"/>
      <c r="Z846" s="163"/>
      <c r="AA846" s="163"/>
      <c r="AB846" s="66"/>
      <c r="AC846" s="66"/>
      <c r="AD846" s="66"/>
      <c r="AE846" s="66"/>
      <c r="AF846" s="66"/>
      <c r="AG846" s="66"/>
      <c r="AH846" s="66"/>
      <c r="AI846" s="66"/>
      <c r="AJ846" s="66"/>
      <c r="AK846" s="66"/>
      <c r="AL846" s="66"/>
      <c r="AM846" s="66"/>
      <c r="AN846" s="66"/>
      <c r="AO846" s="66"/>
      <c r="AP846" s="66"/>
      <c r="AQ846" s="66"/>
      <c r="AR846" s="66"/>
      <c r="AS846" s="66"/>
      <c r="AT846" s="66"/>
      <c r="AU846" s="66"/>
      <c r="AV846" s="66"/>
      <c r="AW846" s="66"/>
      <c r="AX846" s="66"/>
      <c r="AY846" s="66"/>
      <c r="AZ846" s="66"/>
      <c r="BA846" s="66"/>
      <c r="BB846" s="66"/>
      <c r="BC846" s="66"/>
      <c r="BD846" s="66"/>
      <c r="BE846" s="66"/>
      <c r="BF846" s="66"/>
      <c r="BG846" s="66"/>
      <c r="BH846" s="66"/>
      <c r="BI846" s="66"/>
      <c r="BJ846" s="66"/>
      <c r="BK846" s="66"/>
      <c r="BL846" s="66"/>
      <c r="BM846" s="66"/>
      <c r="BN846" s="66"/>
      <c r="BO846" s="66"/>
      <c r="BP846" s="66"/>
      <c r="BQ846" s="66"/>
      <c r="BR846" s="66"/>
      <c r="BS846" s="66"/>
      <c r="BT846" s="66"/>
      <c r="BU846" s="66"/>
      <c r="BV846" s="66"/>
      <c r="BW846" s="66"/>
      <c r="BX846" s="66"/>
      <c r="BY846" s="66"/>
      <c r="BZ846" s="66"/>
      <c r="CA846" s="66"/>
      <c r="CB846" s="66"/>
      <c r="CC846" s="66"/>
      <c r="CD846" s="66"/>
      <c r="CE846" s="66"/>
      <c r="CF846" s="66"/>
      <c r="CG846" s="66"/>
      <c r="CH846" s="66"/>
      <c r="CI846" s="66"/>
      <c r="CJ846" s="66"/>
      <c r="CK846" s="66"/>
      <c r="CL846" s="66"/>
      <c r="CM846" s="66"/>
      <c r="CN846" s="66"/>
      <c r="CO846" s="66"/>
      <c r="CP846" s="66"/>
      <c r="CQ846" s="66"/>
      <c r="CR846" s="66"/>
      <c r="CS846" s="66"/>
      <c r="CT846" s="66"/>
      <c r="CU846" s="66"/>
      <c r="CV846" s="66"/>
      <c r="CW846" s="66"/>
      <c r="CX846" s="66"/>
      <c r="CY846" s="66"/>
      <c r="CZ846" s="66"/>
      <c r="DA846" s="66"/>
      <c r="DB846" s="66"/>
      <c r="DC846" s="66"/>
      <c r="DD846" s="66"/>
      <c r="DE846" s="66"/>
      <c r="DF846" s="66"/>
      <c r="DG846" s="66"/>
      <c r="DH846" s="66"/>
      <c r="DI846" s="66"/>
      <c r="DJ846" s="66"/>
      <c r="DK846" s="66"/>
      <c r="DL846" s="66"/>
      <c r="DM846" s="66"/>
      <c r="DN846" s="66"/>
      <c r="DO846" s="66"/>
      <c r="DP846" s="66"/>
      <c r="DQ846" s="66"/>
      <c r="DR846" s="66"/>
      <c r="DS846" s="66"/>
      <c r="DT846" s="66"/>
      <c r="DU846" s="66"/>
      <c r="DV846" s="66"/>
      <c r="DW846" s="66"/>
      <c r="DX846" s="66"/>
      <c r="DY846" s="66"/>
      <c r="DZ846" s="66"/>
      <c r="EA846" s="66"/>
      <c r="EB846" s="66"/>
      <c r="EC846" s="66"/>
      <c r="ED846" s="66"/>
      <c r="EE846" s="66"/>
      <c r="EF846" s="66"/>
      <c r="EG846" s="66"/>
      <c r="EH846" s="66"/>
      <c r="EI846" s="66"/>
      <c r="EJ846" s="66"/>
      <c r="EK846" s="66"/>
      <c r="EL846" s="66"/>
      <c r="EM846" s="66"/>
      <c r="EN846" s="66"/>
      <c r="EO846" s="66"/>
      <c r="EP846" s="66"/>
    </row>
    <row r="847">
      <c r="A847" s="66"/>
      <c r="B847" s="66"/>
      <c r="C847" s="66"/>
      <c r="D847" s="66"/>
      <c r="E847" s="66"/>
      <c r="F847" s="66"/>
      <c r="G847" s="159"/>
      <c r="H847" s="159"/>
      <c r="I847" s="66"/>
      <c r="J847" s="160"/>
      <c r="K847" s="161"/>
      <c r="L847" s="161"/>
      <c r="M847" s="162"/>
      <c r="N847" s="162"/>
      <c r="O847" s="161"/>
      <c r="P847" s="161"/>
      <c r="Q847" s="161"/>
      <c r="R847" s="161"/>
      <c r="S847" s="163"/>
      <c r="T847" s="163"/>
      <c r="U847" s="163"/>
      <c r="V847" s="163"/>
      <c r="W847" s="164"/>
      <c r="X847" s="163"/>
      <c r="Y847" s="163"/>
      <c r="Z847" s="163"/>
      <c r="AA847" s="163"/>
      <c r="AB847" s="66"/>
      <c r="AC847" s="66"/>
      <c r="AD847" s="66"/>
      <c r="AE847" s="66"/>
      <c r="AF847" s="66"/>
      <c r="AG847" s="66"/>
      <c r="AH847" s="66"/>
      <c r="AI847" s="66"/>
      <c r="AJ847" s="66"/>
      <c r="AK847" s="66"/>
      <c r="AL847" s="66"/>
      <c r="AM847" s="66"/>
      <c r="AN847" s="66"/>
      <c r="AO847" s="66"/>
      <c r="AP847" s="66"/>
      <c r="AQ847" s="66"/>
      <c r="AR847" s="66"/>
      <c r="AS847" s="66"/>
      <c r="AT847" s="66"/>
      <c r="AU847" s="66"/>
      <c r="AV847" s="66"/>
      <c r="AW847" s="66"/>
      <c r="AX847" s="66"/>
      <c r="AY847" s="66"/>
      <c r="AZ847" s="66"/>
      <c r="BA847" s="66"/>
      <c r="BB847" s="66"/>
      <c r="BC847" s="66"/>
      <c r="BD847" s="66"/>
      <c r="BE847" s="66"/>
      <c r="BF847" s="66"/>
      <c r="BG847" s="66"/>
      <c r="BH847" s="66"/>
      <c r="BI847" s="66"/>
      <c r="BJ847" s="66"/>
      <c r="BK847" s="66"/>
      <c r="BL847" s="66"/>
      <c r="BM847" s="66"/>
      <c r="BN847" s="66"/>
      <c r="BO847" s="66"/>
      <c r="BP847" s="66"/>
      <c r="BQ847" s="66"/>
      <c r="BR847" s="66"/>
      <c r="BS847" s="66"/>
      <c r="BT847" s="66"/>
      <c r="BU847" s="66"/>
      <c r="BV847" s="66"/>
      <c r="BW847" s="66"/>
      <c r="BX847" s="66"/>
      <c r="BY847" s="66"/>
      <c r="BZ847" s="66"/>
      <c r="CA847" s="66"/>
      <c r="CB847" s="66"/>
      <c r="CC847" s="66"/>
      <c r="CD847" s="66"/>
      <c r="CE847" s="66"/>
      <c r="CF847" s="66"/>
      <c r="CG847" s="66"/>
      <c r="CH847" s="66"/>
      <c r="CI847" s="66"/>
      <c r="CJ847" s="66"/>
      <c r="CK847" s="66"/>
      <c r="CL847" s="66"/>
      <c r="CM847" s="66"/>
      <c r="CN847" s="66"/>
      <c r="CO847" s="66"/>
      <c r="CP847" s="66"/>
      <c r="CQ847" s="66"/>
      <c r="CR847" s="66"/>
      <c r="CS847" s="66"/>
      <c r="CT847" s="66"/>
      <c r="CU847" s="66"/>
      <c r="CV847" s="66"/>
      <c r="CW847" s="66"/>
      <c r="CX847" s="66"/>
      <c r="CY847" s="66"/>
      <c r="CZ847" s="66"/>
      <c r="DA847" s="66"/>
      <c r="DB847" s="66"/>
      <c r="DC847" s="66"/>
      <c r="DD847" s="66"/>
      <c r="DE847" s="66"/>
      <c r="DF847" s="66"/>
      <c r="DG847" s="66"/>
      <c r="DH847" s="66"/>
      <c r="DI847" s="66"/>
      <c r="DJ847" s="66"/>
      <c r="DK847" s="66"/>
      <c r="DL847" s="66"/>
      <c r="DM847" s="66"/>
      <c r="DN847" s="66"/>
      <c r="DO847" s="66"/>
      <c r="DP847" s="66"/>
      <c r="DQ847" s="66"/>
      <c r="DR847" s="66"/>
      <c r="DS847" s="66"/>
      <c r="DT847" s="66"/>
      <c r="DU847" s="66"/>
      <c r="DV847" s="66"/>
      <c r="DW847" s="66"/>
      <c r="DX847" s="66"/>
      <c r="DY847" s="66"/>
      <c r="DZ847" s="66"/>
      <c r="EA847" s="66"/>
      <c r="EB847" s="66"/>
      <c r="EC847" s="66"/>
      <c r="ED847" s="66"/>
      <c r="EE847" s="66"/>
      <c r="EF847" s="66"/>
      <c r="EG847" s="66"/>
      <c r="EH847" s="66"/>
      <c r="EI847" s="66"/>
      <c r="EJ847" s="66"/>
      <c r="EK847" s="66"/>
      <c r="EL847" s="66"/>
      <c r="EM847" s="66"/>
      <c r="EN847" s="66"/>
      <c r="EO847" s="66"/>
      <c r="EP847" s="66"/>
    </row>
    <row r="848">
      <c r="A848" s="66"/>
      <c r="B848" s="66"/>
      <c r="C848" s="66"/>
      <c r="D848" s="66"/>
      <c r="E848" s="66"/>
      <c r="F848" s="66"/>
      <c r="G848" s="159"/>
      <c r="H848" s="159"/>
      <c r="I848" s="66"/>
      <c r="J848" s="160"/>
      <c r="K848" s="161"/>
      <c r="L848" s="161"/>
      <c r="M848" s="162"/>
      <c r="N848" s="162"/>
      <c r="O848" s="161"/>
      <c r="P848" s="161"/>
      <c r="Q848" s="161"/>
      <c r="R848" s="161"/>
      <c r="S848" s="163"/>
      <c r="T848" s="163"/>
      <c r="U848" s="163"/>
      <c r="V848" s="163"/>
      <c r="W848" s="164"/>
      <c r="X848" s="163"/>
      <c r="Y848" s="163"/>
      <c r="Z848" s="163"/>
      <c r="AA848" s="163"/>
      <c r="AB848" s="66"/>
      <c r="AC848" s="66"/>
      <c r="AD848" s="66"/>
      <c r="AE848" s="66"/>
      <c r="AF848" s="66"/>
      <c r="AG848" s="66"/>
      <c r="AH848" s="66"/>
      <c r="AI848" s="66"/>
      <c r="AJ848" s="66"/>
      <c r="AK848" s="66"/>
      <c r="AL848" s="66"/>
      <c r="AM848" s="66"/>
      <c r="AN848" s="66"/>
      <c r="AO848" s="66"/>
      <c r="AP848" s="66"/>
      <c r="AQ848" s="66"/>
      <c r="AR848" s="66"/>
      <c r="AS848" s="66"/>
      <c r="AT848" s="66"/>
      <c r="AU848" s="66"/>
      <c r="AV848" s="66"/>
      <c r="AW848" s="66"/>
      <c r="AX848" s="66"/>
      <c r="AY848" s="66"/>
      <c r="AZ848" s="66"/>
      <c r="BA848" s="66"/>
      <c r="BB848" s="66"/>
      <c r="BC848" s="66"/>
      <c r="BD848" s="66"/>
      <c r="BE848" s="66"/>
      <c r="BF848" s="66"/>
      <c r="BG848" s="66"/>
      <c r="BH848" s="66"/>
      <c r="BI848" s="66"/>
      <c r="BJ848" s="66"/>
      <c r="BK848" s="66"/>
      <c r="BL848" s="66"/>
      <c r="BM848" s="66"/>
      <c r="BN848" s="66"/>
      <c r="BO848" s="66"/>
      <c r="BP848" s="66"/>
      <c r="BQ848" s="66"/>
      <c r="BR848" s="66"/>
      <c r="BS848" s="66"/>
      <c r="BT848" s="66"/>
      <c r="BU848" s="66"/>
      <c r="BV848" s="66"/>
      <c r="BW848" s="66"/>
      <c r="BX848" s="66"/>
      <c r="BY848" s="66"/>
      <c r="BZ848" s="66"/>
      <c r="CA848" s="66"/>
      <c r="CB848" s="66"/>
      <c r="CC848" s="66"/>
      <c r="CD848" s="66"/>
      <c r="CE848" s="66"/>
      <c r="CF848" s="66"/>
      <c r="CG848" s="66"/>
      <c r="CH848" s="66"/>
      <c r="CI848" s="66"/>
      <c r="CJ848" s="66"/>
      <c r="CK848" s="66"/>
      <c r="CL848" s="66"/>
      <c r="CM848" s="66"/>
      <c r="CN848" s="66"/>
      <c r="CO848" s="66"/>
      <c r="CP848" s="66"/>
      <c r="CQ848" s="66"/>
      <c r="CR848" s="66"/>
      <c r="CS848" s="66"/>
      <c r="CT848" s="66"/>
      <c r="CU848" s="66"/>
      <c r="CV848" s="66"/>
      <c r="CW848" s="66"/>
      <c r="CX848" s="66"/>
      <c r="CY848" s="66"/>
      <c r="CZ848" s="66"/>
      <c r="DA848" s="66"/>
      <c r="DB848" s="66"/>
      <c r="DC848" s="66"/>
      <c r="DD848" s="66"/>
      <c r="DE848" s="66"/>
      <c r="DF848" s="66"/>
      <c r="DG848" s="66"/>
      <c r="DH848" s="66"/>
      <c r="DI848" s="66"/>
      <c r="DJ848" s="66"/>
      <c r="DK848" s="66"/>
      <c r="DL848" s="66"/>
      <c r="DM848" s="66"/>
      <c r="DN848" s="66"/>
      <c r="DO848" s="66"/>
      <c r="DP848" s="66"/>
      <c r="DQ848" s="66"/>
      <c r="DR848" s="66"/>
      <c r="DS848" s="66"/>
      <c r="DT848" s="66"/>
      <c r="DU848" s="66"/>
      <c r="DV848" s="66"/>
      <c r="DW848" s="66"/>
      <c r="DX848" s="66"/>
      <c r="DY848" s="66"/>
      <c r="DZ848" s="66"/>
      <c r="EA848" s="66"/>
      <c r="EB848" s="66"/>
      <c r="EC848" s="66"/>
      <c r="ED848" s="66"/>
      <c r="EE848" s="66"/>
      <c r="EF848" s="66"/>
      <c r="EG848" s="66"/>
      <c r="EH848" s="66"/>
      <c r="EI848" s="66"/>
      <c r="EJ848" s="66"/>
      <c r="EK848" s="66"/>
      <c r="EL848" s="66"/>
      <c r="EM848" s="66"/>
      <c r="EN848" s="66"/>
      <c r="EO848" s="66"/>
      <c r="EP848" s="66"/>
    </row>
    <row r="849">
      <c r="A849" s="66"/>
      <c r="B849" s="66"/>
      <c r="C849" s="66"/>
      <c r="D849" s="66"/>
      <c r="E849" s="66"/>
      <c r="F849" s="66"/>
      <c r="G849" s="159"/>
      <c r="H849" s="159"/>
      <c r="I849" s="66"/>
      <c r="J849" s="160"/>
      <c r="K849" s="161"/>
      <c r="L849" s="161"/>
      <c r="M849" s="162"/>
      <c r="N849" s="162"/>
      <c r="O849" s="161"/>
      <c r="P849" s="161"/>
      <c r="Q849" s="161"/>
      <c r="R849" s="161"/>
      <c r="S849" s="163"/>
      <c r="T849" s="163"/>
      <c r="U849" s="163"/>
      <c r="V849" s="163"/>
      <c r="W849" s="164"/>
      <c r="X849" s="163"/>
      <c r="Y849" s="163"/>
      <c r="Z849" s="163"/>
      <c r="AA849" s="163"/>
      <c r="AB849" s="66"/>
      <c r="AC849" s="66"/>
      <c r="AD849" s="66"/>
      <c r="AE849" s="66"/>
      <c r="AF849" s="66"/>
      <c r="AG849" s="66"/>
      <c r="AH849" s="66"/>
      <c r="AI849" s="66"/>
      <c r="AJ849" s="66"/>
      <c r="AK849" s="66"/>
      <c r="AL849" s="66"/>
      <c r="AM849" s="66"/>
      <c r="AN849" s="66"/>
      <c r="AO849" s="66"/>
      <c r="AP849" s="66"/>
      <c r="AQ849" s="66"/>
      <c r="AR849" s="66"/>
      <c r="AS849" s="66"/>
      <c r="AT849" s="66"/>
      <c r="AU849" s="66"/>
      <c r="AV849" s="66"/>
      <c r="AW849" s="66"/>
      <c r="AX849" s="66"/>
      <c r="AY849" s="66"/>
      <c r="AZ849" s="66"/>
      <c r="BA849" s="66"/>
      <c r="BB849" s="66"/>
      <c r="BC849" s="66"/>
      <c r="BD849" s="66"/>
      <c r="BE849" s="66"/>
      <c r="BF849" s="66"/>
      <c r="BG849" s="66"/>
      <c r="BH849" s="66"/>
      <c r="BI849" s="66"/>
      <c r="BJ849" s="66"/>
      <c r="BK849" s="66"/>
      <c r="BL849" s="66"/>
      <c r="BM849" s="66"/>
      <c r="BN849" s="66"/>
      <c r="BO849" s="66"/>
      <c r="BP849" s="66"/>
      <c r="BQ849" s="66"/>
      <c r="BR849" s="66"/>
      <c r="BS849" s="66"/>
      <c r="BT849" s="66"/>
      <c r="BU849" s="66"/>
      <c r="BV849" s="66"/>
      <c r="BW849" s="66"/>
      <c r="BX849" s="66"/>
      <c r="BY849" s="66"/>
      <c r="BZ849" s="66"/>
      <c r="CA849" s="66"/>
      <c r="CB849" s="66"/>
      <c r="CC849" s="66"/>
      <c r="CD849" s="66"/>
      <c r="CE849" s="66"/>
      <c r="CF849" s="66"/>
      <c r="CG849" s="66"/>
      <c r="CH849" s="66"/>
      <c r="CI849" s="66"/>
      <c r="CJ849" s="66"/>
      <c r="CK849" s="66"/>
      <c r="CL849" s="66"/>
      <c r="CM849" s="66"/>
      <c r="CN849" s="66"/>
      <c r="CO849" s="66"/>
      <c r="CP849" s="66"/>
      <c r="CQ849" s="66"/>
      <c r="CR849" s="66"/>
      <c r="CS849" s="66"/>
      <c r="CT849" s="66"/>
      <c r="CU849" s="66"/>
      <c r="CV849" s="66"/>
      <c r="CW849" s="66"/>
      <c r="CX849" s="66"/>
      <c r="CY849" s="66"/>
      <c r="CZ849" s="66"/>
      <c r="DA849" s="66"/>
      <c r="DB849" s="66"/>
      <c r="DC849" s="66"/>
      <c r="DD849" s="66"/>
      <c r="DE849" s="66"/>
      <c r="DF849" s="66"/>
      <c r="DG849" s="66"/>
      <c r="DH849" s="66"/>
      <c r="DI849" s="66"/>
      <c r="DJ849" s="66"/>
      <c r="DK849" s="66"/>
      <c r="DL849" s="66"/>
      <c r="DM849" s="66"/>
      <c r="DN849" s="66"/>
      <c r="DO849" s="66"/>
      <c r="DP849" s="66"/>
      <c r="DQ849" s="66"/>
      <c r="DR849" s="66"/>
      <c r="DS849" s="66"/>
      <c r="DT849" s="66"/>
      <c r="DU849" s="66"/>
      <c r="DV849" s="66"/>
      <c r="DW849" s="66"/>
      <c r="DX849" s="66"/>
      <c r="DY849" s="66"/>
      <c r="DZ849" s="66"/>
      <c r="EA849" s="66"/>
      <c r="EB849" s="66"/>
      <c r="EC849" s="66"/>
      <c r="ED849" s="66"/>
      <c r="EE849" s="66"/>
      <c r="EF849" s="66"/>
      <c r="EG849" s="66"/>
      <c r="EH849" s="66"/>
      <c r="EI849" s="66"/>
      <c r="EJ849" s="66"/>
      <c r="EK849" s="66"/>
      <c r="EL849" s="66"/>
      <c r="EM849" s="66"/>
      <c r="EN849" s="66"/>
      <c r="EO849" s="66"/>
      <c r="EP849" s="66"/>
    </row>
    <row r="850">
      <c r="A850" s="66"/>
      <c r="B850" s="66"/>
      <c r="C850" s="66"/>
      <c r="D850" s="66"/>
      <c r="E850" s="66"/>
      <c r="F850" s="66"/>
      <c r="G850" s="159"/>
      <c r="H850" s="159"/>
      <c r="I850" s="66"/>
      <c r="J850" s="160"/>
      <c r="K850" s="161"/>
      <c r="L850" s="161"/>
      <c r="M850" s="162"/>
      <c r="N850" s="162"/>
      <c r="O850" s="161"/>
      <c r="P850" s="161"/>
      <c r="Q850" s="161"/>
      <c r="R850" s="161"/>
      <c r="S850" s="163"/>
      <c r="T850" s="163"/>
      <c r="U850" s="163"/>
      <c r="V850" s="163"/>
      <c r="W850" s="164"/>
      <c r="X850" s="163"/>
      <c r="Y850" s="163"/>
      <c r="Z850" s="163"/>
      <c r="AA850" s="163"/>
      <c r="AB850" s="66"/>
      <c r="AC850" s="66"/>
      <c r="AD850" s="66"/>
      <c r="AE850" s="66"/>
      <c r="AF850" s="66"/>
      <c r="AG850" s="66"/>
      <c r="AH850" s="66"/>
      <c r="AI850" s="66"/>
      <c r="AJ850" s="66"/>
      <c r="AK850" s="66"/>
      <c r="AL850" s="66"/>
      <c r="AM850" s="66"/>
      <c r="AN850" s="66"/>
      <c r="AO850" s="66"/>
      <c r="AP850" s="66"/>
      <c r="AQ850" s="66"/>
      <c r="AR850" s="66"/>
      <c r="AS850" s="66"/>
      <c r="AT850" s="66"/>
      <c r="AU850" s="66"/>
      <c r="AV850" s="66"/>
      <c r="AW850" s="66"/>
      <c r="AX850" s="66"/>
      <c r="AY850" s="66"/>
      <c r="AZ850" s="66"/>
      <c r="BA850" s="66"/>
      <c r="BB850" s="66"/>
      <c r="BC850" s="66"/>
      <c r="BD850" s="66"/>
      <c r="BE850" s="66"/>
      <c r="BF850" s="66"/>
      <c r="BG850" s="66"/>
      <c r="BH850" s="66"/>
      <c r="BI850" s="66"/>
      <c r="BJ850" s="66"/>
      <c r="BK850" s="66"/>
      <c r="BL850" s="66"/>
      <c r="BM850" s="66"/>
      <c r="BN850" s="66"/>
      <c r="BO850" s="66"/>
      <c r="BP850" s="66"/>
      <c r="BQ850" s="66"/>
      <c r="BR850" s="66"/>
      <c r="BS850" s="66"/>
      <c r="BT850" s="66"/>
      <c r="BU850" s="66"/>
      <c r="BV850" s="66"/>
      <c r="BW850" s="66"/>
      <c r="BX850" s="66"/>
      <c r="BY850" s="66"/>
      <c r="BZ850" s="66"/>
      <c r="CA850" s="66"/>
      <c r="CB850" s="66"/>
      <c r="CC850" s="66"/>
      <c r="CD850" s="66"/>
      <c r="CE850" s="66"/>
      <c r="CF850" s="66"/>
      <c r="CG850" s="66"/>
      <c r="CH850" s="66"/>
      <c r="CI850" s="66"/>
      <c r="CJ850" s="66"/>
      <c r="CK850" s="66"/>
      <c r="CL850" s="66"/>
      <c r="CM850" s="66"/>
      <c r="CN850" s="66"/>
      <c r="CO850" s="66"/>
      <c r="CP850" s="66"/>
      <c r="CQ850" s="66"/>
      <c r="CR850" s="66"/>
      <c r="CS850" s="66"/>
      <c r="CT850" s="66"/>
      <c r="CU850" s="66"/>
      <c r="CV850" s="66"/>
      <c r="CW850" s="66"/>
      <c r="CX850" s="66"/>
      <c r="CY850" s="66"/>
      <c r="CZ850" s="66"/>
      <c r="DA850" s="66"/>
      <c r="DB850" s="66"/>
      <c r="DC850" s="66"/>
      <c r="DD850" s="66"/>
      <c r="DE850" s="66"/>
      <c r="DF850" s="66"/>
      <c r="DG850" s="66"/>
      <c r="DH850" s="66"/>
      <c r="DI850" s="66"/>
      <c r="DJ850" s="66"/>
      <c r="DK850" s="66"/>
      <c r="DL850" s="66"/>
      <c r="DM850" s="66"/>
      <c r="DN850" s="66"/>
      <c r="DO850" s="66"/>
      <c r="DP850" s="66"/>
      <c r="DQ850" s="66"/>
      <c r="DR850" s="66"/>
      <c r="DS850" s="66"/>
      <c r="DT850" s="66"/>
      <c r="DU850" s="66"/>
      <c r="DV850" s="66"/>
      <c r="DW850" s="66"/>
      <c r="DX850" s="66"/>
      <c r="DY850" s="66"/>
      <c r="DZ850" s="66"/>
      <c r="EA850" s="66"/>
      <c r="EB850" s="66"/>
      <c r="EC850" s="66"/>
      <c r="ED850" s="66"/>
      <c r="EE850" s="66"/>
      <c r="EF850" s="66"/>
      <c r="EG850" s="66"/>
      <c r="EH850" s="66"/>
      <c r="EI850" s="66"/>
      <c r="EJ850" s="66"/>
      <c r="EK850" s="66"/>
      <c r="EL850" s="66"/>
      <c r="EM850" s="66"/>
      <c r="EN850" s="66"/>
      <c r="EO850" s="66"/>
      <c r="EP850" s="66"/>
    </row>
    <row r="851">
      <c r="A851" s="66"/>
      <c r="B851" s="66"/>
      <c r="C851" s="66"/>
      <c r="D851" s="66"/>
      <c r="E851" s="66"/>
      <c r="F851" s="66"/>
      <c r="G851" s="159"/>
      <c r="H851" s="159"/>
      <c r="I851" s="66"/>
      <c r="J851" s="160"/>
      <c r="K851" s="161"/>
      <c r="L851" s="161"/>
      <c r="M851" s="162"/>
      <c r="N851" s="162"/>
      <c r="O851" s="161"/>
      <c r="P851" s="161"/>
      <c r="Q851" s="161"/>
      <c r="R851" s="161"/>
      <c r="S851" s="163"/>
      <c r="T851" s="163"/>
      <c r="U851" s="163"/>
      <c r="V851" s="163"/>
      <c r="W851" s="164"/>
      <c r="X851" s="163"/>
      <c r="Y851" s="163"/>
      <c r="Z851" s="163"/>
      <c r="AA851" s="163"/>
      <c r="AB851" s="66"/>
      <c r="AC851" s="66"/>
      <c r="AD851" s="66"/>
      <c r="AE851" s="66"/>
      <c r="AF851" s="66"/>
      <c r="AG851" s="66"/>
      <c r="AH851" s="66"/>
      <c r="AI851" s="66"/>
      <c r="AJ851" s="66"/>
      <c r="AK851" s="66"/>
      <c r="AL851" s="66"/>
      <c r="AM851" s="66"/>
      <c r="AN851" s="66"/>
      <c r="AO851" s="66"/>
      <c r="AP851" s="66"/>
      <c r="AQ851" s="66"/>
      <c r="AR851" s="66"/>
      <c r="AS851" s="66"/>
      <c r="AT851" s="66"/>
      <c r="AU851" s="66"/>
      <c r="AV851" s="66"/>
      <c r="AW851" s="66"/>
      <c r="AX851" s="66"/>
      <c r="AY851" s="66"/>
      <c r="AZ851" s="66"/>
      <c r="BA851" s="66"/>
      <c r="BB851" s="66"/>
      <c r="BC851" s="66"/>
      <c r="BD851" s="66"/>
      <c r="BE851" s="66"/>
      <c r="BF851" s="66"/>
      <c r="BG851" s="66"/>
      <c r="BH851" s="66"/>
      <c r="BI851" s="66"/>
      <c r="BJ851" s="66"/>
      <c r="BK851" s="66"/>
      <c r="BL851" s="66"/>
      <c r="BM851" s="66"/>
      <c r="BN851" s="66"/>
      <c r="BO851" s="66"/>
      <c r="BP851" s="66"/>
      <c r="BQ851" s="66"/>
      <c r="BR851" s="66"/>
      <c r="BS851" s="66"/>
      <c r="BT851" s="66"/>
      <c r="BU851" s="66"/>
      <c r="BV851" s="66"/>
      <c r="BW851" s="66"/>
      <c r="BX851" s="66"/>
      <c r="BY851" s="66"/>
      <c r="BZ851" s="66"/>
      <c r="CA851" s="66"/>
      <c r="CB851" s="66"/>
      <c r="CC851" s="66"/>
      <c r="CD851" s="66"/>
      <c r="CE851" s="66"/>
      <c r="CF851" s="66"/>
      <c r="CG851" s="66"/>
      <c r="CH851" s="66"/>
      <c r="CI851" s="66"/>
      <c r="CJ851" s="66"/>
      <c r="CK851" s="66"/>
      <c r="CL851" s="66"/>
      <c r="CM851" s="66"/>
      <c r="CN851" s="66"/>
      <c r="CO851" s="66"/>
      <c r="CP851" s="66"/>
      <c r="CQ851" s="66"/>
      <c r="CR851" s="66"/>
      <c r="CS851" s="66"/>
      <c r="CT851" s="66"/>
      <c r="CU851" s="66"/>
      <c r="CV851" s="66"/>
      <c r="CW851" s="66"/>
      <c r="CX851" s="66"/>
      <c r="CY851" s="66"/>
      <c r="CZ851" s="66"/>
      <c r="DA851" s="66"/>
      <c r="DB851" s="66"/>
      <c r="DC851" s="66"/>
      <c r="DD851" s="66"/>
      <c r="DE851" s="66"/>
      <c r="DF851" s="66"/>
      <c r="DG851" s="66"/>
      <c r="DH851" s="66"/>
      <c r="DI851" s="66"/>
      <c r="DJ851" s="66"/>
      <c r="DK851" s="66"/>
      <c r="DL851" s="66"/>
      <c r="DM851" s="66"/>
      <c r="DN851" s="66"/>
      <c r="DO851" s="66"/>
      <c r="DP851" s="66"/>
      <c r="DQ851" s="66"/>
      <c r="DR851" s="66"/>
      <c r="DS851" s="66"/>
      <c r="DT851" s="66"/>
      <c r="DU851" s="66"/>
      <c r="DV851" s="66"/>
      <c r="DW851" s="66"/>
      <c r="DX851" s="66"/>
      <c r="DY851" s="66"/>
      <c r="DZ851" s="66"/>
      <c r="EA851" s="66"/>
      <c r="EB851" s="66"/>
      <c r="EC851" s="66"/>
      <c r="ED851" s="66"/>
      <c r="EE851" s="66"/>
      <c r="EF851" s="66"/>
      <c r="EG851" s="66"/>
      <c r="EH851" s="66"/>
      <c r="EI851" s="66"/>
      <c r="EJ851" s="66"/>
      <c r="EK851" s="66"/>
      <c r="EL851" s="66"/>
      <c r="EM851" s="66"/>
      <c r="EN851" s="66"/>
      <c r="EO851" s="66"/>
      <c r="EP851" s="66"/>
    </row>
    <row r="852">
      <c r="A852" s="66"/>
      <c r="B852" s="66"/>
      <c r="C852" s="66"/>
      <c r="D852" s="66"/>
      <c r="E852" s="66"/>
      <c r="F852" s="66"/>
      <c r="G852" s="159"/>
      <c r="H852" s="159"/>
      <c r="I852" s="66"/>
      <c r="J852" s="160"/>
      <c r="K852" s="161"/>
      <c r="L852" s="161"/>
      <c r="M852" s="162"/>
      <c r="N852" s="162"/>
      <c r="O852" s="161"/>
      <c r="P852" s="161"/>
      <c r="Q852" s="161"/>
      <c r="R852" s="161"/>
      <c r="S852" s="163"/>
      <c r="T852" s="163"/>
      <c r="U852" s="163"/>
      <c r="V852" s="163"/>
      <c r="W852" s="164"/>
      <c r="X852" s="163"/>
      <c r="Y852" s="163"/>
      <c r="Z852" s="163"/>
      <c r="AA852" s="163"/>
      <c r="AB852" s="66"/>
      <c r="AC852" s="66"/>
      <c r="AD852" s="66"/>
      <c r="AE852" s="66"/>
      <c r="AF852" s="66"/>
      <c r="AG852" s="66"/>
      <c r="AH852" s="66"/>
      <c r="AI852" s="66"/>
      <c r="AJ852" s="66"/>
      <c r="AK852" s="66"/>
      <c r="AL852" s="66"/>
      <c r="AM852" s="66"/>
      <c r="AN852" s="66"/>
      <c r="AO852" s="66"/>
      <c r="AP852" s="66"/>
      <c r="AQ852" s="66"/>
      <c r="AR852" s="66"/>
      <c r="AS852" s="66"/>
      <c r="AT852" s="66"/>
      <c r="AU852" s="66"/>
      <c r="AV852" s="66"/>
      <c r="AW852" s="66"/>
      <c r="AX852" s="66"/>
      <c r="AY852" s="66"/>
      <c r="AZ852" s="66"/>
      <c r="BA852" s="66"/>
      <c r="BB852" s="66"/>
      <c r="BC852" s="66"/>
      <c r="BD852" s="66"/>
      <c r="BE852" s="66"/>
      <c r="BF852" s="66"/>
      <c r="BG852" s="66"/>
      <c r="BH852" s="66"/>
      <c r="BI852" s="66"/>
      <c r="BJ852" s="66"/>
      <c r="BK852" s="66"/>
      <c r="BL852" s="66"/>
      <c r="BM852" s="66"/>
      <c r="BN852" s="66"/>
      <c r="BO852" s="66"/>
      <c r="BP852" s="66"/>
      <c r="BQ852" s="66"/>
      <c r="BR852" s="66"/>
      <c r="BS852" s="66"/>
      <c r="BT852" s="66"/>
      <c r="BU852" s="66"/>
      <c r="BV852" s="66"/>
      <c r="BW852" s="66"/>
      <c r="BX852" s="66"/>
      <c r="BY852" s="66"/>
      <c r="BZ852" s="66"/>
      <c r="CA852" s="66"/>
      <c r="CB852" s="66"/>
      <c r="CC852" s="66"/>
      <c r="CD852" s="66"/>
      <c r="CE852" s="66"/>
      <c r="CF852" s="66"/>
      <c r="CG852" s="66"/>
      <c r="CH852" s="66"/>
      <c r="CI852" s="66"/>
      <c r="CJ852" s="66"/>
      <c r="CK852" s="66"/>
      <c r="CL852" s="66"/>
      <c r="CM852" s="66"/>
      <c r="CN852" s="66"/>
      <c r="CO852" s="66"/>
      <c r="CP852" s="66"/>
      <c r="CQ852" s="66"/>
      <c r="CR852" s="66"/>
      <c r="CS852" s="66"/>
      <c r="CT852" s="66"/>
      <c r="CU852" s="66"/>
      <c r="CV852" s="66"/>
      <c r="CW852" s="66"/>
      <c r="CX852" s="66"/>
      <c r="CY852" s="66"/>
      <c r="CZ852" s="66"/>
      <c r="DA852" s="66"/>
      <c r="DB852" s="66"/>
      <c r="DC852" s="66"/>
      <c r="DD852" s="66"/>
      <c r="DE852" s="66"/>
      <c r="DF852" s="66"/>
      <c r="DG852" s="66"/>
      <c r="DH852" s="66"/>
      <c r="DI852" s="66"/>
      <c r="DJ852" s="66"/>
      <c r="DK852" s="66"/>
      <c r="DL852" s="66"/>
      <c r="DM852" s="66"/>
      <c r="DN852" s="66"/>
      <c r="DO852" s="66"/>
      <c r="DP852" s="66"/>
      <c r="DQ852" s="66"/>
      <c r="DR852" s="66"/>
      <c r="DS852" s="66"/>
      <c r="DT852" s="66"/>
      <c r="DU852" s="66"/>
      <c r="DV852" s="66"/>
      <c r="DW852" s="66"/>
      <c r="DX852" s="66"/>
      <c r="DY852" s="66"/>
      <c r="DZ852" s="66"/>
      <c r="EA852" s="66"/>
      <c r="EB852" s="66"/>
      <c r="EC852" s="66"/>
      <c r="ED852" s="66"/>
      <c r="EE852" s="66"/>
      <c r="EF852" s="66"/>
      <c r="EG852" s="66"/>
      <c r="EH852" s="66"/>
      <c r="EI852" s="66"/>
      <c r="EJ852" s="66"/>
      <c r="EK852" s="66"/>
      <c r="EL852" s="66"/>
      <c r="EM852" s="66"/>
      <c r="EN852" s="66"/>
      <c r="EO852" s="66"/>
      <c r="EP852" s="66"/>
    </row>
    <row r="853">
      <c r="A853" s="66"/>
      <c r="B853" s="66"/>
      <c r="C853" s="66"/>
      <c r="D853" s="66"/>
      <c r="E853" s="66"/>
      <c r="F853" s="66"/>
      <c r="G853" s="159"/>
      <c r="H853" s="159"/>
      <c r="I853" s="66"/>
      <c r="J853" s="160"/>
      <c r="K853" s="161"/>
      <c r="L853" s="161"/>
      <c r="M853" s="162"/>
      <c r="N853" s="162"/>
      <c r="O853" s="161"/>
      <c r="P853" s="161"/>
      <c r="Q853" s="161"/>
      <c r="R853" s="161"/>
      <c r="S853" s="163"/>
      <c r="T853" s="163"/>
      <c r="U853" s="163"/>
      <c r="V853" s="163"/>
      <c r="W853" s="164"/>
      <c r="X853" s="163"/>
      <c r="Y853" s="163"/>
      <c r="Z853" s="163"/>
      <c r="AA853" s="163"/>
      <c r="AB853" s="66"/>
      <c r="AC853" s="66"/>
      <c r="AD853" s="66"/>
      <c r="AE853" s="66"/>
      <c r="AF853" s="66"/>
      <c r="AG853" s="66"/>
      <c r="AH853" s="66"/>
      <c r="AI853" s="66"/>
      <c r="AJ853" s="66"/>
      <c r="AK853" s="66"/>
      <c r="AL853" s="66"/>
      <c r="AM853" s="66"/>
      <c r="AN853" s="66"/>
      <c r="AO853" s="66"/>
      <c r="AP853" s="66"/>
      <c r="AQ853" s="66"/>
      <c r="AR853" s="66"/>
      <c r="AS853" s="66"/>
      <c r="AT853" s="66"/>
      <c r="AU853" s="66"/>
      <c r="AV853" s="66"/>
      <c r="AW853" s="66"/>
      <c r="AX853" s="66"/>
      <c r="AY853" s="66"/>
      <c r="AZ853" s="66"/>
      <c r="BA853" s="66"/>
      <c r="BB853" s="66"/>
      <c r="BC853" s="66"/>
      <c r="BD853" s="66"/>
      <c r="BE853" s="66"/>
      <c r="BF853" s="66"/>
      <c r="BG853" s="66"/>
      <c r="BH853" s="66"/>
      <c r="BI853" s="66"/>
      <c r="BJ853" s="66"/>
      <c r="BK853" s="66"/>
      <c r="BL853" s="66"/>
      <c r="BM853" s="66"/>
      <c r="BN853" s="66"/>
      <c r="BO853" s="66"/>
      <c r="BP853" s="66"/>
      <c r="BQ853" s="66"/>
      <c r="BR853" s="66"/>
      <c r="BS853" s="66"/>
      <c r="BT853" s="66"/>
      <c r="BU853" s="66"/>
      <c r="BV853" s="66"/>
      <c r="BW853" s="66"/>
      <c r="BX853" s="66"/>
      <c r="BY853" s="66"/>
      <c r="BZ853" s="66"/>
      <c r="CA853" s="66"/>
      <c r="CB853" s="66"/>
      <c r="CC853" s="66"/>
      <c r="CD853" s="66"/>
      <c r="CE853" s="66"/>
      <c r="CF853" s="66"/>
      <c r="CG853" s="66"/>
      <c r="CH853" s="66"/>
      <c r="CI853" s="66"/>
      <c r="CJ853" s="66"/>
      <c r="CK853" s="66"/>
      <c r="CL853" s="66"/>
      <c r="CM853" s="66"/>
      <c r="CN853" s="66"/>
      <c r="CO853" s="66"/>
      <c r="CP853" s="66"/>
      <c r="CQ853" s="66"/>
      <c r="CR853" s="66"/>
      <c r="CS853" s="66"/>
      <c r="CT853" s="66"/>
      <c r="CU853" s="66"/>
      <c r="CV853" s="66"/>
      <c r="CW853" s="66"/>
      <c r="CX853" s="66"/>
      <c r="CY853" s="66"/>
      <c r="CZ853" s="66"/>
      <c r="DA853" s="66"/>
      <c r="DB853" s="66"/>
      <c r="DC853" s="66"/>
      <c r="DD853" s="66"/>
      <c r="DE853" s="66"/>
      <c r="DF853" s="66"/>
      <c r="DG853" s="66"/>
      <c r="DH853" s="66"/>
      <c r="DI853" s="66"/>
      <c r="DJ853" s="66"/>
      <c r="DK853" s="66"/>
      <c r="DL853" s="66"/>
      <c r="DM853" s="66"/>
      <c r="DN853" s="66"/>
      <c r="DO853" s="66"/>
      <c r="DP853" s="66"/>
      <c r="DQ853" s="66"/>
      <c r="DR853" s="66"/>
      <c r="DS853" s="66"/>
      <c r="DT853" s="66"/>
      <c r="DU853" s="66"/>
      <c r="DV853" s="66"/>
      <c r="DW853" s="66"/>
      <c r="DX853" s="66"/>
      <c r="DY853" s="66"/>
      <c r="DZ853" s="66"/>
      <c r="EA853" s="66"/>
      <c r="EB853" s="66"/>
      <c r="EC853" s="66"/>
      <c r="ED853" s="66"/>
      <c r="EE853" s="66"/>
      <c r="EF853" s="66"/>
      <c r="EG853" s="66"/>
      <c r="EH853" s="66"/>
      <c r="EI853" s="66"/>
      <c r="EJ853" s="66"/>
      <c r="EK853" s="66"/>
      <c r="EL853" s="66"/>
      <c r="EM853" s="66"/>
      <c r="EN853" s="66"/>
      <c r="EO853" s="66"/>
      <c r="EP853" s="66"/>
    </row>
    <row r="854">
      <c r="A854" s="66"/>
      <c r="B854" s="66"/>
      <c r="C854" s="66"/>
      <c r="D854" s="66"/>
      <c r="E854" s="66"/>
      <c r="F854" s="66"/>
      <c r="G854" s="159"/>
      <c r="H854" s="159"/>
      <c r="I854" s="66"/>
      <c r="J854" s="160"/>
      <c r="K854" s="161"/>
      <c r="L854" s="161"/>
      <c r="M854" s="162"/>
      <c r="N854" s="162"/>
      <c r="O854" s="161"/>
      <c r="P854" s="161"/>
      <c r="Q854" s="161"/>
      <c r="R854" s="161"/>
      <c r="S854" s="163"/>
      <c r="T854" s="163"/>
      <c r="U854" s="163"/>
      <c r="V854" s="163"/>
      <c r="W854" s="164"/>
      <c r="X854" s="163"/>
      <c r="Y854" s="163"/>
      <c r="Z854" s="163"/>
      <c r="AA854" s="163"/>
      <c r="AB854" s="66"/>
      <c r="AC854" s="66"/>
      <c r="AD854" s="66"/>
      <c r="AE854" s="66"/>
      <c r="AF854" s="66"/>
      <c r="AG854" s="66"/>
      <c r="AH854" s="66"/>
      <c r="AI854" s="66"/>
      <c r="AJ854" s="66"/>
      <c r="AK854" s="66"/>
      <c r="AL854" s="66"/>
      <c r="AM854" s="66"/>
      <c r="AN854" s="66"/>
      <c r="AO854" s="66"/>
      <c r="AP854" s="66"/>
      <c r="AQ854" s="66"/>
      <c r="AR854" s="66"/>
      <c r="AS854" s="66"/>
      <c r="AT854" s="66"/>
      <c r="AU854" s="66"/>
      <c r="AV854" s="66"/>
      <c r="AW854" s="66"/>
      <c r="AX854" s="66"/>
      <c r="AY854" s="66"/>
      <c r="AZ854" s="66"/>
      <c r="BA854" s="66"/>
      <c r="BB854" s="66"/>
      <c r="BC854" s="66"/>
      <c r="BD854" s="66"/>
      <c r="BE854" s="66"/>
      <c r="BF854" s="66"/>
      <c r="BG854" s="66"/>
      <c r="BH854" s="66"/>
      <c r="BI854" s="66"/>
      <c r="BJ854" s="66"/>
      <c r="BK854" s="66"/>
      <c r="BL854" s="66"/>
      <c r="BM854" s="66"/>
      <c r="BN854" s="66"/>
      <c r="BO854" s="66"/>
      <c r="BP854" s="66"/>
      <c r="BQ854" s="66"/>
      <c r="BR854" s="66"/>
      <c r="BS854" s="66"/>
      <c r="BT854" s="66"/>
      <c r="BU854" s="66"/>
      <c r="BV854" s="66"/>
      <c r="BW854" s="66"/>
      <c r="BX854" s="66"/>
      <c r="BY854" s="66"/>
      <c r="BZ854" s="66"/>
      <c r="CA854" s="66"/>
      <c r="CB854" s="66"/>
      <c r="CC854" s="66"/>
      <c r="CD854" s="66"/>
      <c r="CE854" s="66"/>
      <c r="CF854" s="66"/>
      <c r="CG854" s="66"/>
      <c r="CH854" s="66"/>
      <c r="CI854" s="66"/>
      <c r="CJ854" s="66"/>
      <c r="CK854" s="66"/>
      <c r="CL854" s="66"/>
      <c r="CM854" s="66"/>
      <c r="CN854" s="66"/>
      <c r="CO854" s="66"/>
      <c r="CP854" s="66"/>
      <c r="CQ854" s="66"/>
      <c r="CR854" s="66"/>
      <c r="CS854" s="66"/>
      <c r="CT854" s="66"/>
      <c r="CU854" s="66"/>
      <c r="CV854" s="66"/>
      <c r="CW854" s="66"/>
      <c r="CX854" s="66"/>
      <c r="CY854" s="66"/>
      <c r="CZ854" s="66"/>
      <c r="DA854" s="66"/>
      <c r="DB854" s="66"/>
      <c r="DC854" s="66"/>
      <c r="DD854" s="66"/>
      <c r="DE854" s="66"/>
      <c r="DF854" s="66"/>
      <c r="DG854" s="66"/>
      <c r="DH854" s="66"/>
      <c r="DI854" s="66"/>
      <c r="DJ854" s="66"/>
      <c r="DK854" s="66"/>
      <c r="DL854" s="66"/>
      <c r="DM854" s="66"/>
      <c r="DN854" s="66"/>
      <c r="DO854" s="66"/>
      <c r="DP854" s="66"/>
      <c r="DQ854" s="66"/>
      <c r="DR854" s="66"/>
      <c r="DS854" s="66"/>
      <c r="DT854" s="66"/>
      <c r="DU854" s="66"/>
      <c r="DV854" s="66"/>
      <c r="DW854" s="66"/>
      <c r="DX854" s="66"/>
      <c r="DY854" s="66"/>
      <c r="DZ854" s="66"/>
      <c r="EA854" s="66"/>
      <c r="EB854" s="66"/>
      <c r="EC854" s="66"/>
      <c r="ED854" s="66"/>
      <c r="EE854" s="66"/>
      <c r="EF854" s="66"/>
      <c r="EG854" s="66"/>
      <c r="EH854" s="66"/>
      <c r="EI854" s="66"/>
      <c r="EJ854" s="66"/>
      <c r="EK854" s="66"/>
      <c r="EL854" s="66"/>
      <c r="EM854" s="66"/>
      <c r="EN854" s="66"/>
      <c r="EO854" s="66"/>
      <c r="EP854" s="66"/>
    </row>
    <row r="855">
      <c r="A855" s="66"/>
      <c r="B855" s="66"/>
      <c r="C855" s="66"/>
      <c r="D855" s="66"/>
      <c r="E855" s="66"/>
      <c r="F855" s="66"/>
      <c r="G855" s="159"/>
      <c r="H855" s="159"/>
      <c r="I855" s="66"/>
      <c r="J855" s="160"/>
      <c r="K855" s="161"/>
      <c r="L855" s="161"/>
      <c r="M855" s="162"/>
      <c r="N855" s="162"/>
      <c r="O855" s="161"/>
      <c r="P855" s="161"/>
      <c r="Q855" s="161"/>
      <c r="R855" s="161"/>
      <c r="S855" s="163"/>
      <c r="T855" s="163"/>
      <c r="U855" s="163"/>
      <c r="V855" s="163"/>
      <c r="W855" s="164"/>
      <c r="X855" s="163"/>
      <c r="Y855" s="163"/>
      <c r="Z855" s="163"/>
      <c r="AA855" s="163"/>
      <c r="AB855" s="66"/>
      <c r="AC855" s="66"/>
      <c r="AD855" s="66"/>
      <c r="AE855" s="66"/>
      <c r="AF855" s="66"/>
      <c r="AG855" s="66"/>
      <c r="AH855" s="66"/>
      <c r="AI855" s="66"/>
      <c r="AJ855" s="66"/>
      <c r="AK855" s="66"/>
      <c r="AL855" s="66"/>
      <c r="AM855" s="66"/>
      <c r="AN855" s="66"/>
      <c r="AO855" s="66"/>
      <c r="AP855" s="66"/>
      <c r="AQ855" s="66"/>
      <c r="AR855" s="66"/>
      <c r="AS855" s="66"/>
      <c r="AT855" s="66"/>
      <c r="AU855" s="66"/>
      <c r="AV855" s="66"/>
      <c r="AW855" s="66"/>
      <c r="AX855" s="66"/>
      <c r="AY855" s="66"/>
      <c r="AZ855" s="66"/>
      <c r="BA855" s="66"/>
      <c r="BB855" s="66"/>
      <c r="BC855" s="66"/>
      <c r="BD855" s="66"/>
      <c r="BE855" s="66"/>
      <c r="BF855" s="66"/>
      <c r="BG855" s="66"/>
      <c r="BH855" s="66"/>
      <c r="BI855" s="66"/>
      <c r="BJ855" s="66"/>
      <c r="BK855" s="66"/>
      <c r="BL855" s="66"/>
      <c r="BM855" s="66"/>
      <c r="BN855" s="66"/>
      <c r="BO855" s="66"/>
      <c r="BP855" s="66"/>
      <c r="BQ855" s="66"/>
      <c r="BR855" s="66"/>
      <c r="BS855" s="66"/>
      <c r="BT855" s="66"/>
      <c r="BU855" s="66"/>
      <c r="BV855" s="66"/>
      <c r="BW855" s="66"/>
      <c r="BX855" s="66"/>
      <c r="BY855" s="66"/>
      <c r="BZ855" s="66"/>
      <c r="CA855" s="66"/>
      <c r="CB855" s="66"/>
      <c r="CC855" s="66"/>
      <c r="CD855" s="66"/>
      <c r="CE855" s="66"/>
      <c r="CF855" s="66"/>
      <c r="CG855" s="66"/>
      <c r="CH855" s="66"/>
      <c r="CI855" s="66"/>
      <c r="CJ855" s="66"/>
      <c r="CK855" s="66"/>
      <c r="CL855" s="66"/>
      <c r="CM855" s="66"/>
      <c r="CN855" s="66"/>
      <c r="CO855" s="66"/>
      <c r="CP855" s="66"/>
      <c r="CQ855" s="66"/>
      <c r="CR855" s="66"/>
      <c r="CS855" s="66"/>
      <c r="CT855" s="66"/>
      <c r="CU855" s="66"/>
      <c r="CV855" s="66"/>
      <c r="CW855" s="66"/>
      <c r="CX855" s="66"/>
      <c r="CY855" s="66"/>
      <c r="CZ855" s="66"/>
      <c r="DA855" s="66"/>
      <c r="DB855" s="66"/>
      <c r="DC855" s="66"/>
      <c r="DD855" s="66"/>
      <c r="DE855" s="66"/>
      <c r="DF855" s="66"/>
      <c r="DG855" s="66"/>
      <c r="DH855" s="66"/>
      <c r="DI855" s="66"/>
      <c r="DJ855" s="66"/>
      <c r="DK855" s="66"/>
      <c r="DL855" s="66"/>
      <c r="DM855" s="66"/>
      <c r="DN855" s="66"/>
      <c r="DO855" s="66"/>
      <c r="DP855" s="66"/>
      <c r="DQ855" s="66"/>
      <c r="DR855" s="66"/>
      <c r="DS855" s="66"/>
      <c r="DT855" s="66"/>
      <c r="DU855" s="66"/>
      <c r="DV855" s="66"/>
      <c r="DW855" s="66"/>
      <c r="DX855" s="66"/>
      <c r="DY855" s="66"/>
      <c r="DZ855" s="66"/>
      <c r="EA855" s="66"/>
      <c r="EB855" s="66"/>
      <c r="EC855" s="66"/>
      <c r="ED855" s="66"/>
      <c r="EE855" s="66"/>
      <c r="EF855" s="66"/>
      <c r="EG855" s="66"/>
      <c r="EH855" s="66"/>
      <c r="EI855" s="66"/>
      <c r="EJ855" s="66"/>
      <c r="EK855" s="66"/>
      <c r="EL855" s="66"/>
      <c r="EM855" s="66"/>
      <c r="EN855" s="66"/>
      <c r="EO855" s="66"/>
      <c r="EP855" s="66"/>
    </row>
    <row r="856">
      <c r="A856" s="66"/>
      <c r="B856" s="66"/>
      <c r="C856" s="66"/>
      <c r="D856" s="66"/>
      <c r="E856" s="66"/>
      <c r="F856" s="66"/>
      <c r="G856" s="159"/>
      <c r="H856" s="159"/>
      <c r="I856" s="66"/>
      <c r="J856" s="160"/>
      <c r="K856" s="161"/>
      <c r="L856" s="161"/>
      <c r="M856" s="162"/>
      <c r="N856" s="162"/>
      <c r="O856" s="161"/>
      <c r="P856" s="161"/>
      <c r="Q856" s="161"/>
      <c r="R856" s="161"/>
      <c r="S856" s="163"/>
      <c r="T856" s="163"/>
      <c r="U856" s="163"/>
      <c r="V856" s="163"/>
      <c r="W856" s="164"/>
      <c r="X856" s="163"/>
      <c r="Y856" s="163"/>
      <c r="Z856" s="163"/>
      <c r="AA856" s="163"/>
      <c r="AB856" s="66"/>
      <c r="AC856" s="66"/>
      <c r="AD856" s="66"/>
      <c r="AE856" s="66"/>
      <c r="AF856" s="66"/>
      <c r="AG856" s="66"/>
      <c r="AH856" s="66"/>
      <c r="AI856" s="66"/>
      <c r="AJ856" s="66"/>
      <c r="AK856" s="66"/>
      <c r="AL856" s="66"/>
      <c r="AM856" s="66"/>
      <c r="AN856" s="66"/>
      <c r="AO856" s="66"/>
      <c r="AP856" s="66"/>
      <c r="AQ856" s="66"/>
      <c r="AR856" s="66"/>
      <c r="AS856" s="66"/>
      <c r="AT856" s="66"/>
      <c r="AU856" s="66"/>
      <c r="AV856" s="66"/>
      <c r="AW856" s="66"/>
      <c r="AX856" s="66"/>
      <c r="AY856" s="66"/>
      <c r="AZ856" s="66"/>
      <c r="BA856" s="66"/>
      <c r="BB856" s="66"/>
      <c r="BC856" s="66"/>
      <c r="BD856" s="66"/>
      <c r="BE856" s="66"/>
      <c r="BF856" s="66"/>
      <c r="BG856" s="66"/>
      <c r="BH856" s="66"/>
      <c r="BI856" s="66"/>
      <c r="BJ856" s="66"/>
      <c r="BK856" s="66"/>
      <c r="BL856" s="66"/>
      <c r="BM856" s="66"/>
      <c r="BN856" s="66"/>
      <c r="BO856" s="66"/>
      <c r="BP856" s="66"/>
      <c r="BQ856" s="66"/>
      <c r="BR856" s="66"/>
      <c r="BS856" s="66"/>
      <c r="BT856" s="66"/>
      <c r="BU856" s="66"/>
      <c r="BV856" s="66"/>
      <c r="BW856" s="66"/>
      <c r="BX856" s="66"/>
      <c r="BY856" s="66"/>
      <c r="BZ856" s="66"/>
      <c r="CA856" s="66"/>
      <c r="CB856" s="66"/>
      <c r="CC856" s="66"/>
      <c r="CD856" s="66"/>
      <c r="CE856" s="66"/>
      <c r="CF856" s="66"/>
      <c r="CG856" s="66"/>
      <c r="CH856" s="66"/>
      <c r="CI856" s="66"/>
      <c r="CJ856" s="66"/>
      <c r="CK856" s="66"/>
      <c r="CL856" s="66"/>
      <c r="CM856" s="66"/>
      <c r="CN856" s="66"/>
      <c r="CO856" s="66"/>
      <c r="CP856" s="66"/>
      <c r="CQ856" s="66"/>
      <c r="CR856" s="66"/>
      <c r="CS856" s="66"/>
      <c r="CT856" s="66"/>
      <c r="CU856" s="66"/>
      <c r="CV856" s="66"/>
      <c r="CW856" s="66"/>
      <c r="CX856" s="66"/>
      <c r="CY856" s="66"/>
      <c r="CZ856" s="66"/>
      <c r="DA856" s="66"/>
      <c r="DB856" s="66"/>
      <c r="DC856" s="66"/>
      <c r="DD856" s="66"/>
      <c r="DE856" s="66"/>
      <c r="DF856" s="66"/>
      <c r="DG856" s="66"/>
      <c r="DH856" s="66"/>
      <c r="DI856" s="66"/>
      <c r="DJ856" s="66"/>
      <c r="DK856" s="66"/>
      <c r="DL856" s="66"/>
      <c r="DM856" s="66"/>
      <c r="DN856" s="66"/>
      <c r="DO856" s="66"/>
      <c r="DP856" s="66"/>
      <c r="DQ856" s="66"/>
      <c r="DR856" s="66"/>
      <c r="DS856" s="66"/>
      <c r="DT856" s="66"/>
      <c r="DU856" s="66"/>
      <c r="DV856" s="66"/>
      <c r="DW856" s="66"/>
      <c r="DX856" s="66"/>
      <c r="DY856" s="66"/>
      <c r="DZ856" s="66"/>
      <c r="EA856" s="66"/>
      <c r="EB856" s="66"/>
      <c r="EC856" s="66"/>
      <c r="ED856" s="66"/>
      <c r="EE856" s="66"/>
      <c r="EF856" s="66"/>
      <c r="EG856" s="66"/>
      <c r="EH856" s="66"/>
      <c r="EI856" s="66"/>
      <c r="EJ856" s="66"/>
      <c r="EK856" s="66"/>
      <c r="EL856" s="66"/>
      <c r="EM856" s="66"/>
      <c r="EN856" s="66"/>
      <c r="EO856" s="66"/>
      <c r="EP856" s="66"/>
    </row>
    <row r="857">
      <c r="A857" s="66"/>
      <c r="B857" s="66"/>
      <c r="C857" s="66"/>
      <c r="D857" s="66"/>
      <c r="E857" s="66"/>
      <c r="F857" s="66"/>
      <c r="G857" s="159"/>
      <c r="H857" s="159"/>
      <c r="I857" s="66"/>
      <c r="J857" s="160"/>
      <c r="K857" s="161"/>
      <c r="L857" s="161"/>
      <c r="M857" s="162"/>
      <c r="N857" s="162"/>
      <c r="O857" s="161"/>
      <c r="P857" s="161"/>
      <c r="Q857" s="161"/>
      <c r="R857" s="161"/>
      <c r="S857" s="163"/>
      <c r="T857" s="163"/>
      <c r="U857" s="163"/>
      <c r="V857" s="163"/>
      <c r="W857" s="164"/>
      <c r="X857" s="163"/>
      <c r="Y857" s="163"/>
      <c r="Z857" s="163"/>
      <c r="AA857" s="163"/>
      <c r="AB857" s="66"/>
      <c r="AC857" s="66"/>
      <c r="AD857" s="66"/>
      <c r="AE857" s="66"/>
      <c r="AF857" s="66"/>
      <c r="AG857" s="66"/>
      <c r="AH857" s="66"/>
      <c r="AI857" s="66"/>
      <c r="AJ857" s="66"/>
      <c r="AK857" s="66"/>
      <c r="AL857" s="66"/>
      <c r="AM857" s="66"/>
      <c r="AN857" s="66"/>
      <c r="AO857" s="66"/>
      <c r="AP857" s="66"/>
      <c r="AQ857" s="66"/>
      <c r="AR857" s="66"/>
      <c r="AS857" s="66"/>
      <c r="AT857" s="66"/>
      <c r="AU857" s="66"/>
      <c r="AV857" s="66"/>
      <c r="AW857" s="66"/>
      <c r="AX857" s="66"/>
      <c r="AY857" s="66"/>
      <c r="AZ857" s="66"/>
      <c r="BA857" s="66"/>
      <c r="BB857" s="66"/>
      <c r="BC857" s="66"/>
      <c r="BD857" s="66"/>
      <c r="BE857" s="66"/>
      <c r="BF857" s="66"/>
      <c r="BG857" s="66"/>
      <c r="BH857" s="66"/>
      <c r="BI857" s="66"/>
      <c r="BJ857" s="66"/>
      <c r="BK857" s="66"/>
      <c r="BL857" s="66"/>
      <c r="BM857" s="66"/>
      <c r="BN857" s="66"/>
      <c r="BO857" s="66"/>
      <c r="BP857" s="66"/>
      <c r="BQ857" s="66"/>
      <c r="BR857" s="66"/>
      <c r="BS857" s="66"/>
      <c r="BT857" s="66"/>
      <c r="BU857" s="66"/>
      <c r="BV857" s="66"/>
      <c r="BW857" s="66"/>
      <c r="BX857" s="66"/>
      <c r="BY857" s="66"/>
      <c r="BZ857" s="66"/>
      <c r="CA857" s="66"/>
      <c r="CB857" s="66"/>
      <c r="CC857" s="66"/>
      <c r="CD857" s="66"/>
      <c r="CE857" s="66"/>
      <c r="CF857" s="66"/>
      <c r="CG857" s="66"/>
      <c r="CH857" s="66"/>
      <c r="CI857" s="66"/>
      <c r="CJ857" s="66"/>
      <c r="CK857" s="66"/>
      <c r="CL857" s="66"/>
      <c r="CM857" s="66"/>
      <c r="CN857" s="66"/>
      <c r="CO857" s="66"/>
      <c r="CP857" s="66"/>
      <c r="CQ857" s="66"/>
      <c r="CR857" s="66"/>
      <c r="CS857" s="66"/>
      <c r="CT857" s="66"/>
      <c r="CU857" s="66"/>
      <c r="CV857" s="66"/>
      <c r="CW857" s="66"/>
      <c r="CX857" s="66"/>
      <c r="CY857" s="66"/>
      <c r="CZ857" s="66"/>
      <c r="DA857" s="66"/>
      <c r="DB857" s="66"/>
      <c r="DC857" s="66"/>
      <c r="DD857" s="66"/>
      <c r="DE857" s="66"/>
      <c r="DF857" s="66"/>
      <c r="DG857" s="66"/>
      <c r="DH857" s="66"/>
      <c r="DI857" s="66"/>
      <c r="DJ857" s="66"/>
      <c r="DK857" s="66"/>
      <c r="DL857" s="66"/>
      <c r="DM857" s="66"/>
      <c r="DN857" s="66"/>
      <c r="DO857" s="66"/>
      <c r="DP857" s="66"/>
      <c r="DQ857" s="66"/>
      <c r="DR857" s="66"/>
      <c r="DS857" s="66"/>
      <c r="DT857" s="66"/>
      <c r="DU857" s="66"/>
      <c r="DV857" s="66"/>
      <c r="DW857" s="66"/>
      <c r="DX857" s="66"/>
      <c r="DY857" s="66"/>
      <c r="DZ857" s="66"/>
      <c r="EA857" s="66"/>
      <c r="EB857" s="66"/>
      <c r="EC857" s="66"/>
      <c r="ED857" s="66"/>
      <c r="EE857" s="66"/>
      <c r="EF857" s="66"/>
      <c r="EG857" s="66"/>
      <c r="EH857" s="66"/>
      <c r="EI857" s="66"/>
      <c r="EJ857" s="66"/>
      <c r="EK857" s="66"/>
      <c r="EL857" s="66"/>
      <c r="EM857" s="66"/>
      <c r="EN857" s="66"/>
      <c r="EO857" s="66"/>
      <c r="EP857" s="66"/>
    </row>
    <row r="858">
      <c r="A858" s="66"/>
      <c r="B858" s="66"/>
      <c r="C858" s="66"/>
      <c r="D858" s="66"/>
      <c r="E858" s="66"/>
      <c r="F858" s="66"/>
      <c r="G858" s="159"/>
      <c r="H858" s="159"/>
      <c r="I858" s="66"/>
      <c r="J858" s="160"/>
      <c r="K858" s="161"/>
      <c r="L858" s="161"/>
      <c r="M858" s="162"/>
      <c r="N858" s="162"/>
      <c r="O858" s="161"/>
      <c r="P858" s="161"/>
      <c r="Q858" s="161"/>
      <c r="R858" s="161"/>
      <c r="S858" s="163"/>
      <c r="T858" s="163"/>
      <c r="U858" s="163"/>
      <c r="V858" s="163"/>
      <c r="W858" s="164"/>
      <c r="X858" s="163"/>
      <c r="Y858" s="163"/>
      <c r="Z858" s="163"/>
      <c r="AA858" s="163"/>
      <c r="AB858" s="66"/>
      <c r="AC858" s="66"/>
      <c r="AD858" s="66"/>
      <c r="AE858" s="66"/>
      <c r="AF858" s="66"/>
      <c r="AG858" s="66"/>
      <c r="AH858" s="66"/>
      <c r="AI858" s="66"/>
      <c r="AJ858" s="66"/>
      <c r="AK858" s="66"/>
      <c r="AL858" s="66"/>
      <c r="AM858" s="66"/>
      <c r="AN858" s="66"/>
      <c r="AO858" s="66"/>
      <c r="AP858" s="66"/>
      <c r="AQ858" s="66"/>
      <c r="AR858" s="66"/>
      <c r="AS858" s="66"/>
      <c r="AT858" s="66"/>
      <c r="AU858" s="66"/>
      <c r="AV858" s="66"/>
      <c r="AW858" s="66"/>
      <c r="AX858" s="66"/>
      <c r="AY858" s="66"/>
      <c r="AZ858" s="66"/>
      <c r="BA858" s="66"/>
      <c r="BB858" s="66"/>
      <c r="BC858" s="66"/>
      <c r="BD858" s="66"/>
      <c r="BE858" s="66"/>
      <c r="BF858" s="66"/>
      <c r="BG858" s="66"/>
      <c r="BH858" s="66"/>
      <c r="BI858" s="66"/>
      <c r="BJ858" s="66"/>
      <c r="BK858" s="66"/>
      <c r="BL858" s="66"/>
      <c r="BM858" s="66"/>
      <c r="BN858" s="66"/>
      <c r="BO858" s="66"/>
      <c r="BP858" s="66"/>
      <c r="BQ858" s="66"/>
      <c r="BR858" s="66"/>
      <c r="BS858" s="66"/>
      <c r="BT858" s="66"/>
      <c r="BU858" s="66"/>
      <c r="BV858" s="66"/>
      <c r="BW858" s="66"/>
      <c r="BX858" s="66"/>
      <c r="BY858" s="66"/>
      <c r="BZ858" s="66"/>
      <c r="CA858" s="66"/>
      <c r="CB858" s="66"/>
      <c r="CC858" s="66"/>
      <c r="CD858" s="66"/>
      <c r="CE858" s="66"/>
      <c r="CF858" s="66"/>
      <c r="CG858" s="66"/>
      <c r="CH858" s="66"/>
      <c r="CI858" s="66"/>
      <c r="CJ858" s="66"/>
      <c r="CK858" s="66"/>
      <c r="CL858" s="66"/>
      <c r="CM858" s="66"/>
      <c r="CN858" s="66"/>
      <c r="CO858" s="66"/>
      <c r="CP858" s="66"/>
      <c r="CQ858" s="66"/>
      <c r="CR858" s="66"/>
      <c r="CS858" s="66"/>
      <c r="CT858" s="66"/>
      <c r="CU858" s="66"/>
      <c r="CV858" s="66"/>
      <c r="CW858" s="66"/>
      <c r="CX858" s="66"/>
      <c r="CY858" s="66"/>
      <c r="CZ858" s="66"/>
      <c r="DA858" s="66"/>
      <c r="DB858" s="66"/>
      <c r="DC858" s="66"/>
      <c r="DD858" s="66"/>
      <c r="DE858" s="66"/>
      <c r="DF858" s="66"/>
      <c r="DG858" s="66"/>
      <c r="DH858" s="66"/>
      <c r="DI858" s="66"/>
      <c r="DJ858" s="66"/>
      <c r="DK858" s="66"/>
      <c r="DL858" s="66"/>
      <c r="DM858" s="66"/>
      <c r="DN858" s="66"/>
      <c r="DO858" s="66"/>
      <c r="DP858" s="66"/>
      <c r="DQ858" s="66"/>
      <c r="DR858" s="66"/>
      <c r="DS858" s="66"/>
      <c r="DT858" s="66"/>
      <c r="DU858" s="66"/>
      <c r="DV858" s="66"/>
      <c r="DW858" s="66"/>
      <c r="DX858" s="66"/>
      <c r="DY858" s="66"/>
      <c r="DZ858" s="66"/>
      <c r="EA858" s="66"/>
      <c r="EB858" s="66"/>
      <c r="EC858" s="66"/>
      <c r="ED858" s="66"/>
      <c r="EE858" s="66"/>
      <c r="EF858" s="66"/>
      <c r="EG858" s="66"/>
      <c r="EH858" s="66"/>
      <c r="EI858" s="66"/>
      <c r="EJ858" s="66"/>
      <c r="EK858" s="66"/>
      <c r="EL858" s="66"/>
      <c r="EM858" s="66"/>
      <c r="EN858" s="66"/>
      <c r="EO858" s="66"/>
      <c r="EP858" s="66"/>
    </row>
    <row r="859">
      <c r="A859" s="66"/>
      <c r="B859" s="66"/>
      <c r="C859" s="66"/>
      <c r="D859" s="66"/>
      <c r="E859" s="66"/>
      <c r="F859" s="66"/>
      <c r="G859" s="159"/>
      <c r="H859" s="159"/>
      <c r="I859" s="66"/>
      <c r="J859" s="160"/>
      <c r="K859" s="161"/>
      <c r="L859" s="161"/>
      <c r="M859" s="162"/>
      <c r="N859" s="162"/>
      <c r="O859" s="161"/>
      <c r="P859" s="161"/>
      <c r="Q859" s="161"/>
      <c r="R859" s="161"/>
      <c r="S859" s="163"/>
      <c r="T859" s="163"/>
      <c r="U859" s="163"/>
      <c r="V859" s="163"/>
      <c r="W859" s="164"/>
      <c r="X859" s="163"/>
      <c r="Y859" s="163"/>
      <c r="Z859" s="163"/>
      <c r="AA859" s="163"/>
      <c r="AB859" s="66"/>
      <c r="AC859" s="66"/>
      <c r="AD859" s="66"/>
      <c r="AE859" s="66"/>
      <c r="AF859" s="66"/>
      <c r="AG859" s="66"/>
      <c r="AH859" s="66"/>
      <c r="AI859" s="66"/>
      <c r="AJ859" s="66"/>
      <c r="AK859" s="66"/>
      <c r="AL859" s="66"/>
      <c r="AM859" s="66"/>
      <c r="AN859" s="66"/>
      <c r="AO859" s="66"/>
      <c r="AP859" s="66"/>
      <c r="AQ859" s="66"/>
      <c r="AR859" s="66"/>
      <c r="AS859" s="66"/>
      <c r="AT859" s="66"/>
      <c r="AU859" s="66"/>
      <c r="AV859" s="66"/>
      <c r="AW859" s="66"/>
      <c r="AX859" s="66"/>
      <c r="AY859" s="66"/>
      <c r="AZ859" s="66"/>
      <c r="BA859" s="66"/>
      <c r="BB859" s="66"/>
      <c r="BC859" s="66"/>
      <c r="BD859" s="66"/>
      <c r="BE859" s="66"/>
      <c r="BF859" s="66"/>
      <c r="BG859" s="66"/>
      <c r="BH859" s="66"/>
      <c r="BI859" s="66"/>
      <c r="BJ859" s="66"/>
      <c r="BK859" s="66"/>
      <c r="BL859" s="66"/>
      <c r="BM859" s="66"/>
      <c r="BN859" s="66"/>
      <c r="BO859" s="66"/>
      <c r="BP859" s="66"/>
      <c r="BQ859" s="66"/>
      <c r="BR859" s="66"/>
      <c r="BS859" s="66"/>
      <c r="BT859" s="66"/>
      <c r="BU859" s="66"/>
      <c r="BV859" s="66"/>
      <c r="BW859" s="66"/>
      <c r="BX859" s="66"/>
      <c r="BY859" s="66"/>
      <c r="BZ859" s="66"/>
      <c r="CA859" s="66"/>
      <c r="CB859" s="66"/>
      <c r="CC859" s="66"/>
      <c r="CD859" s="66"/>
      <c r="CE859" s="66"/>
      <c r="CF859" s="66"/>
      <c r="CG859" s="66"/>
      <c r="CH859" s="66"/>
      <c r="CI859" s="66"/>
      <c r="CJ859" s="66"/>
      <c r="CK859" s="66"/>
      <c r="CL859" s="66"/>
      <c r="CM859" s="66"/>
      <c r="CN859" s="66"/>
      <c r="CO859" s="66"/>
      <c r="CP859" s="66"/>
      <c r="CQ859" s="66"/>
      <c r="CR859" s="66"/>
      <c r="CS859" s="66"/>
      <c r="CT859" s="66"/>
      <c r="CU859" s="66"/>
      <c r="CV859" s="66"/>
      <c r="CW859" s="66"/>
      <c r="CX859" s="66"/>
      <c r="CY859" s="66"/>
      <c r="CZ859" s="66"/>
      <c r="DA859" s="66"/>
      <c r="DB859" s="66"/>
      <c r="DC859" s="66"/>
      <c r="DD859" s="66"/>
      <c r="DE859" s="66"/>
      <c r="DF859" s="66"/>
      <c r="DG859" s="66"/>
      <c r="DH859" s="66"/>
      <c r="DI859" s="66"/>
      <c r="DJ859" s="66"/>
      <c r="DK859" s="66"/>
      <c r="DL859" s="66"/>
      <c r="DM859" s="66"/>
      <c r="DN859" s="66"/>
      <c r="DO859" s="66"/>
      <c r="DP859" s="66"/>
      <c r="DQ859" s="66"/>
      <c r="DR859" s="66"/>
      <c r="DS859" s="66"/>
      <c r="DT859" s="66"/>
      <c r="DU859" s="66"/>
      <c r="DV859" s="66"/>
      <c r="DW859" s="66"/>
      <c r="DX859" s="66"/>
      <c r="DY859" s="66"/>
      <c r="DZ859" s="66"/>
      <c r="EA859" s="66"/>
      <c r="EB859" s="66"/>
      <c r="EC859" s="66"/>
      <c r="ED859" s="66"/>
      <c r="EE859" s="66"/>
      <c r="EF859" s="66"/>
      <c r="EG859" s="66"/>
      <c r="EH859" s="66"/>
      <c r="EI859" s="66"/>
      <c r="EJ859" s="66"/>
      <c r="EK859" s="66"/>
      <c r="EL859" s="66"/>
      <c r="EM859" s="66"/>
      <c r="EN859" s="66"/>
      <c r="EO859" s="66"/>
      <c r="EP859" s="66"/>
    </row>
    <row r="860">
      <c r="A860" s="66"/>
      <c r="B860" s="66"/>
      <c r="C860" s="66"/>
      <c r="D860" s="66"/>
      <c r="E860" s="66"/>
      <c r="F860" s="66"/>
      <c r="G860" s="159"/>
      <c r="H860" s="159"/>
      <c r="I860" s="66"/>
      <c r="J860" s="160"/>
      <c r="K860" s="161"/>
      <c r="L860" s="161"/>
      <c r="M860" s="162"/>
      <c r="N860" s="162"/>
      <c r="O860" s="161"/>
      <c r="P860" s="161"/>
      <c r="Q860" s="161"/>
      <c r="R860" s="161"/>
      <c r="S860" s="163"/>
      <c r="T860" s="163"/>
      <c r="U860" s="163"/>
      <c r="V860" s="163"/>
      <c r="W860" s="164"/>
      <c r="X860" s="163"/>
      <c r="Y860" s="163"/>
      <c r="Z860" s="163"/>
      <c r="AA860" s="163"/>
      <c r="AB860" s="66"/>
      <c r="AC860" s="66"/>
      <c r="AD860" s="66"/>
      <c r="AE860" s="66"/>
      <c r="AF860" s="66"/>
      <c r="AG860" s="66"/>
      <c r="AH860" s="66"/>
      <c r="AI860" s="66"/>
      <c r="AJ860" s="66"/>
      <c r="AK860" s="66"/>
      <c r="AL860" s="66"/>
      <c r="AM860" s="66"/>
      <c r="AN860" s="66"/>
      <c r="AO860" s="66"/>
      <c r="AP860" s="66"/>
      <c r="AQ860" s="66"/>
      <c r="AR860" s="66"/>
      <c r="AS860" s="66"/>
      <c r="AT860" s="66"/>
      <c r="AU860" s="66"/>
      <c r="AV860" s="66"/>
      <c r="AW860" s="66"/>
      <c r="AX860" s="66"/>
      <c r="AY860" s="66"/>
      <c r="AZ860" s="66"/>
      <c r="BA860" s="66"/>
      <c r="BB860" s="66"/>
      <c r="BC860" s="66"/>
      <c r="BD860" s="66"/>
      <c r="BE860" s="66"/>
      <c r="BF860" s="66"/>
      <c r="BG860" s="66"/>
      <c r="BH860" s="66"/>
      <c r="BI860" s="66"/>
      <c r="BJ860" s="66"/>
      <c r="BK860" s="66"/>
      <c r="BL860" s="66"/>
      <c r="BM860" s="66"/>
      <c r="BN860" s="66"/>
      <c r="BO860" s="66"/>
      <c r="BP860" s="66"/>
      <c r="BQ860" s="66"/>
      <c r="BR860" s="66"/>
      <c r="BS860" s="66"/>
      <c r="BT860" s="66"/>
      <c r="BU860" s="66"/>
      <c r="BV860" s="66"/>
      <c r="BW860" s="66"/>
      <c r="BX860" s="66"/>
      <c r="BY860" s="66"/>
      <c r="BZ860" s="66"/>
      <c r="CA860" s="66"/>
      <c r="CB860" s="66"/>
      <c r="CC860" s="66"/>
      <c r="CD860" s="66"/>
      <c r="CE860" s="66"/>
      <c r="CF860" s="66"/>
      <c r="CG860" s="66"/>
      <c r="CH860" s="66"/>
      <c r="CI860" s="66"/>
      <c r="CJ860" s="66"/>
      <c r="CK860" s="66"/>
      <c r="CL860" s="66"/>
      <c r="CM860" s="66"/>
      <c r="CN860" s="66"/>
      <c r="CO860" s="66"/>
      <c r="CP860" s="66"/>
      <c r="CQ860" s="66"/>
      <c r="CR860" s="66"/>
      <c r="CS860" s="66"/>
      <c r="CT860" s="66"/>
      <c r="CU860" s="66"/>
      <c r="CV860" s="66"/>
      <c r="CW860" s="66"/>
      <c r="CX860" s="66"/>
      <c r="CY860" s="66"/>
      <c r="CZ860" s="66"/>
      <c r="DA860" s="66"/>
      <c r="DB860" s="66"/>
      <c r="DC860" s="66"/>
      <c r="DD860" s="66"/>
      <c r="DE860" s="66"/>
      <c r="DF860" s="66"/>
      <c r="DG860" s="66"/>
      <c r="DH860" s="66"/>
      <c r="DI860" s="66"/>
      <c r="DJ860" s="66"/>
      <c r="DK860" s="66"/>
      <c r="DL860" s="66"/>
      <c r="DM860" s="66"/>
      <c r="DN860" s="66"/>
      <c r="DO860" s="66"/>
      <c r="DP860" s="66"/>
      <c r="DQ860" s="66"/>
      <c r="DR860" s="66"/>
      <c r="DS860" s="66"/>
      <c r="DT860" s="66"/>
      <c r="DU860" s="66"/>
      <c r="DV860" s="66"/>
      <c r="DW860" s="66"/>
      <c r="DX860" s="66"/>
      <c r="DY860" s="66"/>
      <c r="DZ860" s="66"/>
      <c r="EA860" s="66"/>
      <c r="EB860" s="66"/>
      <c r="EC860" s="66"/>
      <c r="ED860" s="66"/>
      <c r="EE860" s="66"/>
      <c r="EF860" s="66"/>
      <c r="EG860" s="66"/>
      <c r="EH860" s="66"/>
      <c r="EI860" s="66"/>
      <c r="EJ860" s="66"/>
      <c r="EK860" s="66"/>
      <c r="EL860" s="66"/>
      <c r="EM860" s="66"/>
      <c r="EN860" s="66"/>
      <c r="EO860" s="66"/>
      <c r="EP860" s="66"/>
    </row>
    <row r="861">
      <c r="A861" s="66"/>
      <c r="B861" s="66"/>
      <c r="C861" s="66"/>
      <c r="D861" s="66"/>
      <c r="E861" s="66"/>
      <c r="F861" s="66"/>
      <c r="G861" s="159"/>
      <c r="H861" s="159"/>
      <c r="I861" s="66"/>
      <c r="J861" s="160"/>
      <c r="K861" s="161"/>
      <c r="L861" s="161"/>
      <c r="M861" s="162"/>
      <c r="N861" s="162"/>
      <c r="O861" s="161"/>
      <c r="P861" s="161"/>
      <c r="Q861" s="161"/>
      <c r="R861" s="161"/>
      <c r="S861" s="163"/>
      <c r="T861" s="163"/>
      <c r="U861" s="163"/>
      <c r="V861" s="163"/>
      <c r="W861" s="164"/>
      <c r="X861" s="163"/>
      <c r="Y861" s="163"/>
      <c r="Z861" s="163"/>
      <c r="AA861" s="163"/>
      <c r="AB861" s="66"/>
      <c r="AC861" s="66"/>
      <c r="AD861" s="66"/>
      <c r="AE861" s="66"/>
      <c r="AF861" s="66"/>
      <c r="AG861" s="66"/>
      <c r="AH861" s="66"/>
      <c r="AI861" s="66"/>
      <c r="AJ861" s="66"/>
      <c r="AK861" s="66"/>
      <c r="AL861" s="66"/>
      <c r="AM861" s="66"/>
      <c r="AN861" s="66"/>
      <c r="AO861" s="66"/>
      <c r="AP861" s="66"/>
      <c r="AQ861" s="66"/>
      <c r="AR861" s="66"/>
      <c r="AS861" s="66"/>
      <c r="AT861" s="66"/>
      <c r="AU861" s="66"/>
      <c r="AV861" s="66"/>
      <c r="AW861" s="66"/>
      <c r="AX861" s="66"/>
      <c r="AY861" s="66"/>
      <c r="AZ861" s="66"/>
      <c r="BA861" s="66"/>
      <c r="BB861" s="66"/>
      <c r="BC861" s="66"/>
      <c r="BD861" s="66"/>
      <c r="BE861" s="66"/>
      <c r="BF861" s="66"/>
      <c r="BG861" s="66"/>
      <c r="BH861" s="66"/>
      <c r="BI861" s="66"/>
      <c r="BJ861" s="66"/>
      <c r="BK861" s="66"/>
      <c r="BL861" s="66"/>
      <c r="BM861" s="66"/>
      <c r="BN861" s="66"/>
      <c r="BO861" s="66"/>
      <c r="BP861" s="66"/>
      <c r="BQ861" s="66"/>
      <c r="BR861" s="66"/>
      <c r="BS861" s="66"/>
      <c r="BT861" s="66"/>
      <c r="BU861" s="66"/>
      <c r="BV861" s="66"/>
      <c r="BW861" s="66"/>
      <c r="BX861" s="66"/>
      <c r="BY861" s="66"/>
      <c r="BZ861" s="66"/>
      <c r="CA861" s="66"/>
      <c r="CB861" s="66"/>
      <c r="CC861" s="66"/>
      <c r="CD861" s="66"/>
      <c r="CE861" s="66"/>
      <c r="CF861" s="66"/>
      <c r="CG861" s="66"/>
      <c r="CH861" s="66"/>
      <c r="CI861" s="66"/>
      <c r="CJ861" s="66"/>
      <c r="CK861" s="66"/>
      <c r="CL861" s="66"/>
      <c r="CM861" s="66"/>
      <c r="CN861" s="66"/>
      <c r="CO861" s="66"/>
      <c r="CP861" s="66"/>
      <c r="CQ861" s="66"/>
      <c r="CR861" s="66"/>
      <c r="CS861" s="66"/>
      <c r="CT861" s="66"/>
      <c r="CU861" s="66"/>
      <c r="CV861" s="66"/>
      <c r="CW861" s="66"/>
      <c r="CX861" s="66"/>
      <c r="CY861" s="66"/>
      <c r="CZ861" s="66"/>
      <c r="DA861" s="66"/>
      <c r="DB861" s="66"/>
      <c r="DC861" s="66"/>
      <c r="DD861" s="66"/>
      <c r="DE861" s="66"/>
      <c r="DF861" s="66"/>
      <c r="DG861" s="66"/>
      <c r="DH861" s="66"/>
      <c r="DI861" s="66"/>
      <c r="DJ861" s="66"/>
      <c r="DK861" s="66"/>
      <c r="DL861" s="66"/>
      <c r="DM861" s="66"/>
      <c r="DN861" s="66"/>
      <c r="DO861" s="66"/>
      <c r="DP861" s="66"/>
      <c r="DQ861" s="66"/>
      <c r="DR861" s="66"/>
      <c r="DS861" s="66"/>
      <c r="DT861" s="66"/>
      <c r="DU861" s="66"/>
      <c r="DV861" s="66"/>
      <c r="DW861" s="66"/>
      <c r="DX861" s="66"/>
      <c r="DY861" s="66"/>
      <c r="DZ861" s="66"/>
      <c r="EA861" s="66"/>
      <c r="EB861" s="66"/>
      <c r="EC861" s="66"/>
      <c r="ED861" s="66"/>
      <c r="EE861" s="66"/>
      <c r="EF861" s="66"/>
      <c r="EG861" s="66"/>
      <c r="EH861" s="66"/>
      <c r="EI861" s="66"/>
      <c r="EJ861" s="66"/>
      <c r="EK861" s="66"/>
      <c r="EL861" s="66"/>
      <c r="EM861" s="66"/>
      <c r="EN861" s="66"/>
      <c r="EO861" s="66"/>
      <c r="EP861" s="66"/>
    </row>
    <row r="862">
      <c r="A862" s="66"/>
      <c r="B862" s="66"/>
      <c r="C862" s="66"/>
      <c r="D862" s="66"/>
      <c r="E862" s="66"/>
      <c r="F862" s="66"/>
      <c r="G862" s="159"/>
      <c r="H862" s="159"/>
      <c r="I862" s="66"/>
      <c r="J862" s="160"/>
      <c r="K862" s="161"/>
      <c r="L862" s="161"/>
      <c r="M862" s="162"/>
      <c r="N862" s="162"/>
      <c r="O862" s="161"/>
      <c r="P862" s="161"/>
      <c r="Q862" s="161"/>
      <c r="R862" s="161"/>
      <c r="S862" s="163"/>
      <c r="T862" s="163"/>
      <c r="U862" s="163"/>
      <c r="V862" s="163"/>
      <c r="W862" s="164"/>
      <c r="X862" s="163"/>
      <c r="Y862" s="163"/>
      <c r="Z862" s="163"/>
      <c r="AA862" s="163"/>
      <c r="AB862" s="66"/>
      <c r="AC862" s="66"/>
      <c r="AD862" s="66"/>
      <c r="AE862" s="66"/>
      <c r="AF862" s="66"/>
      <c r="AG862" s="66"/>
      <c r="AH862" s="66"/>
      <c r="AI862" s="66"/>
      <c r="AJ862" s="66"/>
      <c r="AK862" s="66"/>
      <c r="AL862" s="66"/>
      <c r="AM862" s="66"/>
      <c r="AN862" s="66"/>
      <c r="AO862" s="66"/>
      <c r="AP862" s="66"/>
      <c r="AQ862" s="66"/>
      <c r="AR862" s="66"/>
      <c r="AS862" s="66"/>
      <c r="AT862" s="66"/>
      <c r="AU862" s="66"/>
      <c r="AV862" s="66"/>
      <c r="AW862" s="66"/>
      <c r="AX862" s="66"/>
      <c r="AY862" s="66"/>
      <c r="AZ862" s="66"/>
      <c r="BA862" s="66"/>
      <c r="BB862" s="66"/>
      <c r="BC862" s="66"/>
      <c r="BD862" s="66"/>
      <c r="BE862" s="66"/>
      <c r="BF862" s="66"/>
      <c r="BG862" s="66"/>
      <c r="BH862" s="66"/>
      <c r="BI862" s="66"/>
      <c r="BJ862" s="66"/>
      <c r="BK862" s="66"/>
      <c r="BL862" s="66"/>
      <c r="BM862" s="66"/>
      <c r="BN862" s="66"/>
      <c r="BO862" s="66"/>
      <c r="BP862" s="66"/>
      <c r="BQ862" s="66"/>
      <c r="BR862" s="66"/>
      <c r="BS862" s="66"/>
      <c r="BT862" s="66"/>
      <c r="BU862" s="66"/>
      <c r="BV862" s="66"/>
      <c r="BW862" s="66"/>
      <c r="BX862" s="66"/>
      <c r="BY862" s="66"/>
      <c r="BZ862" s="66"/>
      <c r="CA862" s="66"/>
      <c r="CB862" s="66"/>
      <c r="CC862" s="66"/>
      <c r="CD862" s="66"/>
      <c r="CE862" s="66"/>
      <c r="CF862" s="66"/>
      <c r="CG862" s="66"/>
      <c r="CH862" s="66"/>
      <c r="CI862" s="66"/>
      <c r="CJ862" s="66"/>
      <c r="CK862" s="66"/>
      <c r="CL862" s="66"/>
      <c r="CM862" s="66"/>
      <c r="CN862" s="66"/>
      <c r="CO862" s="66"/>
      <c r="CP862" s="66"/>
      <c r="CQ862" s="66"/>
      <c r="CR862" s="66"/>
      <c r="CS862" s="66"/>
      <c r="CT862" s="66"/>
      <c r="CU862" s="66"/>
      <c r="CV862" s="66"/>
      <c r="CW862" s="66"/>
      <c r="CX862" s="66"/>
      <c r="CY862" s="66"/>
      <c r="CZ862" s="66"/>
      <c r="DA862" s="66"/>
      <c r="DB862" s="66"/>
      <c r="DC862" s="66"/>
      <c r="DD862" s="66"/>
      <c r="DE862" s="66"/>
      <c r="DF862" s="66"/>
      <c r="DG862" s="66"/>
      <c r="DH862" s="66"/>
      <c r="DI862" s="66"/>
      <c r="DJ862" s="66"/>
      <c r="DK862" s="66"/>
      <c r="DL862" s="66"/>
      <c r="DM862" s="66"/>
      <c r="DN862" s="66"/>
      <c r="DO862" s="66"/>
      <c r="DP862" s="66"/>
      <c r="DQ862" s="66"/>
      <c r="DR862" s="66"/>
      <c r="DS862" s="66"/>
      <c r="DT862" s="66"/>
      <c r="DU862" s="66"/>
      <c r="DV862" s="66"/>
      <c r="DW862" s="66"/>
      <c r="DX862" s="66"/>
      <c r="DY862" s="66"/>
      <c r="DZ862" s="66"/>
      <c r="EA862" s="66"/>
      <c r="EB862" s="66"/>
      <c r="EC862" s="66"/>
      <c r="ED862" s="66"/>
      <c r="EE862" s="66"/>
      <c r="EF862" s="66"/>
      <c r="EG862" s="66"/>
      <c r="EH862" s="66"/>
      <c r="EI862" s="66"/>
      <c r="EJ862" s="66"/>
      <c r="EK862" s="66"/>
      <c r="EL862" s="66"/>
      <c r="EM862" s="66"/>
      <c r="EN862" s="66"/>
      <c r="EO862" s="66"/>
      <c r="EP862" s="66"/>
    </row>
    <row r="863">
      <c r="A863" s="66"/>
      <c r="B863" s="66"/>
      <c r="C863" s="66"/>
      <c r="D863" s="66"/>
      <c r="E863" s="66"/>
      <c r="F863" s="66"/>
      <c r="G863" s="159"/>
      <c r="H863" s="159"/>
      <c r="I863" s="66"/>
      <c r="J863" s="160"/>
      <c r="K863" s="161"/>
      <c r="L863" s="161"/>
      <c r="M863" s="162"/>
      <c r="N863" s="162"/>
      <c r="O863" s="161"/>
      <c r="P863" s="161"/>
      <c r="Q863" s="161"/>
      <c r="R863" s="161"/>
      <c r="S863" s="163"/>
      <c r="T863" s="163"/>
      <c r="U863" s="163"/>
      <c r="V863" s="163"/>
      <c r="W863" s="164"/>
      <c r="X863" s="163"/>
      <c r="Y863" s="163"/>
      <c r="Z863" s="163"/>
      <c r="AA863" s="163"/>
      <c r="AB863" s="66"/>
      <c r="AC863" s="66"/>
      <c r="AD863" s="66"/>
      <c r="AE863" s="66"/>
      <c r="AF863" s="66"/>
      <c r="AG863" s="66"/>
      <c r="AH863" s="66"/>
      <c r="AI863" s="66"/>
      <c r="AJ863" s="66"/>
      <c r="AK863" s="66"/>
      <c r="AL863" s="66"/>
      <c r="AM863" s="66"/>
      <c r="AN863" s="66"/>
      <c r="AO863" s="66"/>
      <c r="AP863" s="66"/>
      <c r="AQ863" s="66"/>
      <c r="AR863" s="66"/>
      <c r="AS863" s="66"/>
      <c r="AT863" s="66"/>
      <c r="AU863" s="66"/>
      <c r="AV863" s="66"/>
      <c r="AW863" s="66"/>
      <c r="AX863" s="66"/>
      <c r="AY863" s="66"/>
      <c r="AZ863" s="66"/>
      <c r="BA863" s="66"/>
      <c r="BB863" s="66"/>
      <c r="BC863" s="66"/>
      <c r="BD863" s="66"/>
      <c r="BE863" s="66"/>
      <c r="BF863" s="66"/>
      <c r="BG863" s="66"/>
      <c r="BH863" s="66"/>
      <c r="BI863" s="66"/>
      <c r="BJ863" s="66"/>
      <c r="BK863" s="66"/>
      <c r="BL863" s="66"/>
      <c r="BM863" s="66"/>
      <c r="BN863" s="66"/>
      <c r="BO863" s="66"/>
      <c r="BP863" s="66"/>
      <c r="BQ863" s="66"/>
      <c r="BR863" s="66"/>
      <c r="BS863" s="66"/>
      <c r="BT863" s="66"/>
      <c r="BU863" s="66"/>
      <c r="BV863" s="66"/>
      <c r="BW863" s="66"/>
      <c r="BX863" s="66"/>
      <c r="BY863" s="66"/>
      <c r="BZ863" s="66"/>
      <c r="CA863" s="66"/>
      <c r="CB863" s="66"/>
      <c r="CC863" s="66"/>
      <c r="CD863" s="66"/>
      <c r="CE863" s="66"/>
      <c r="CF863" s="66"/>
      <c r="CG863" s="66"/>
      <c r="CH863" s="66"/>
      <c r="CI863" s="66"/>
      <c r="CJ863" s="66"/>
      <c r="CK863" s="66"/>
      <c r="CL863" s="66"/>
      <c r="CM863" s="66"/>
      <c r="CN863" s="66"/>
      <c r="CO863" s="66"/>
      <c r="CP863" s="66"/>
      <c r="CQ863" s="66"/>
      <c r="CR863" s="66"/>
      <c r="CS863" s="66"/>
      <c r="CT863" s="66"/>
      <c r="CU863" s="66"/>
      <c r="CV863" s="66"/>
      <c r="CW863" s="66"/>
      <c r="CX863" s="66"/>
      <c r="CY863" s="66"/>
      <c r="CZ863" s="66"/>
      <c r="DA863" s="66"/>
      <c r="DB863" s="66"/>
      <c r="DC863" s="66"/>
      <c r="DD863" s="66"/>
      <c r="DE863" s="66"/>
      <c r="DF863" s="66"/>
      <c r="DG863" s="66"/>
      <c r="DH863" s="66"/>
      <c r="DI863" s="66"/>
      <c r="DJ863" s="66"/>
      <c r="DK863" s="66"/>
      <c r="DL863" s="66"/>
      <c r="DM863" s="66"/>
      <c r="DN863" s="66"/>
      <c r="DO863" s="66"/>
      <c r="DP863" s="66"/>
      <c r="DQ863" s="66"/>
      <c r="DR863" s="66"/>
      <c r="DS863" s="66"/>
      <c r="DT863" s="66"/>
      <c r="DU863" s="66"/>
      <c r="DV863" s="66"/>
      <c r="DW863" s="66"/>
      <c r="DX863" s="66"/>
      <c r="DY863" s="66"/>
      <c r="DZ863" s="66"/>
      <c r="EA863" s="66"/>
      <c r="EB863" s="66"/>
      <c r="EC863" s="66"/>
      <c r="ED863" s="66"/>
      <c r="EE863" s="66"/>
      <c r="EF863" s="66"/>
      <c r="EG863" s="66"/>
      <c r="EH863" s="66"/>
      <c r="EI863" s="66"/>
      <c r="EJ863" s="66"/>
      <c r="EK863" s="66"/>
      <c r="EL863" s="66"/>
      <c r="EM863" s="66"/>
      <c r="EN863" s="66"/>
      <c r="EO863" s="66"/>
      <c r="EP863" s="66"/>
    </row>
    <row r="864">
      <c r="A864" s="66"/>
      <c r="B864" s="66"/>
      <c r="C864" s="66"/>
      <c r="D864" s="66"/>
      <c r="E864" s="66"/>
      <c r="F864" s="66"/>
      <c r="G864" s="159"/>
      <c r="H864" s="159"/>
      <c r="I864" s="66"/>
      <c r="J864" s="160"/>
      <c r="K864" s="161"/>
      <c r="L864" s="161"/>
      <c r="M864" s="162"/>
      <c r="N864" s="162"/>
      <c r="O864" s="161"/>
      <c r="P864" s="161"/>
      <c r="Q864" s="161"/>
      <c r="R864" s="161"/>
      <c r="S864" s="163"/>
      <c r="T864" s="163"/>
      <c r="U864" s="163"/>
      <c r="V864" s="163"/>
      <c r="W864" s="164"/>
      <c r="X864" s="163"/>
      <c r="Y864" s="163"/>
      <c r="Z864" s="163"/>
      <c r="AA864" s="163"/>
      <c r="AB864" s="66"/>
      <c r="AC864" s="66"/>
      <c r="AD864" s="66"/>
      <c r="AE864" s="66"/>
      <c r="AF864" s="66"/>
      <c r="AG864" s="66"/>
      <c r="AH864" s="66"/>
      <c r="AI864" s="66"/>
      <c r="AJ864" s="66"/>
      <c r="AK864" s="66"/>
      <c r="AL864" s="66"/>
      <c r="AM864" s="66"/>
      <c r="AN864" s="66"/>
      <c r="AO864" s="66"/>
      <c r="AP864" s="66"/>
      <c r="AQ864" s="66"/>
      <c r="AR864" s="66"/>
      <c r="AS864" s="66"/>
      <c r="AT864" s="66"/>
      <c r="AU864" s="66"/>
      <c r="AV864" s="66"/>
      <c r="AW864" s="66"/>
      <c r="AX864" s="66"/>
      <c r="AY864" s="66"/>
      <c r="AZ864" s="66"/>
      <c r="BA864" s="66"/>
      <c r="BB864" s="66"/>
      <c r="BC864" s="66"/>
      <c r="BD864" s="66"/>
      <c r="BE864" s="66"/>
      <c r="BF864" s="66"/>
      <c r="BG864" s="66"/>
      <c r="BH864" s="66"/>
      <c r="BI864" s="66"/>
      <c r="BJ864" s="66"/>
      <c r="BK864" s="66"/>
      <c r="BL864" s="66"/>
      <c r="BM864" s="66"/>
      <c r="BN864" s="66"/>
      <c r="BO864" s="66"/>
      <c r="BP864" s="66"/>
      <c r="BQ864" s="66"/>
      <c r="BR864" s="66"/>
      <c r="BS864" s="66"/>
      <c r="BT864" s="66"/>
      <c r="BU864" s="66"/>
      <c r="BV864" s="66"/>
      <c r="BW864" s="66"/>
      <c r="BX864" s="66"/>
      <c r="BY864" s="66"/>
      <c r="BZ864" s="66"/>
      <c r="CA864" s="66"/>
      <c r="CB864" s="66"/>
      <c r="CC864" s="66"/>
      <c r="CD864" s="66"/>
      <c r="CE864" s="66"/>
      <c r="CF864" s="66"/>
      <c r="CG864" s="66"/>
      <c r="CH864" s="66"/>
      <c r="CI864" s="66"/>
      <c r="CJ864" s="66"/>
      <c r="CK864" s="66"/>
      <c r="CL864" s="66"/>
      <c r="CM864" s="66"/>
      <c r="CN864" s="66"/>
      <c r="CO864" s="66"/>
      <c r="CP864" s="66"/>
      <c r="CQ864" s="66"/>
      <c r="CR864" s="66"/>
      <c r="CS864" s="66"/>
      <c r="CT864" s="66"/>
      <c r="CU864" s="66"/>
      <c r="CV864" s="66"/>
      <c r="CW864" s="66"/>
      <c r="CX864" s="66"/>
      <c r="CY864" s="66"/>
      <c r="CZ864" s="66"/>
      <c r="DA864" s="66"/>
      <c r="DB864" s="66"/>
      <c r="DC864" s="66"/>
      <c r="DD864" s="66"/>
      <c r="DE864" s="66"/>
      <c r="DF864" s="66"/>
      <c r="DG864" s="66"/>
      <c r="DH864" s="66"/>
      <c r="DI864" s="66"/>
      <c r="DJ864" s="66"/>
      <c r="DK864" s="66"/>
      <c r="DL864" s="66"/>
      <c r="DM864" s="66"/>
      <c r="DN864" s="66"/>
      <c r="DO864" s="66"/>
      <c r="DP864" s="66"/>
      <c r="DQ864" s="66"/>
      <c r="DR864" s="66"/>
      <c r="DS864" s="66"/>
      <c r="DT864" s="66"/>
      <c r="DU864" s="66"/>
      <c r="DV864" s="66"/>
      <c r="DW864" s="66"/>
      <c r="DX864" s="66"/>
      <c r="DY864" s="66"/>
      <c r="DZ864" s="66"/>
      <c r="EA864" s="66"/>
      <c r="EB864" s="66"/>
      <c r="EC864" s="66"/>
      <c r="ED864" s="66"/>
      <c r="EE864" s="66"/>
      <c r="EF864" s="66"/>
      <c r="EG864" s="66"/>
      <c r="EH864" s="66"/>
      <c r="EI864" s="66"/>
      <c r="EJ864" s="66"/>
      <c r="EK864" s="66"/>
      <c r="EL864" s="66"/>
      <c r="EM864" s="66"/>
      <c r="EN864" s="66"/>
      <c r="EO864" s="66"/>
      <c r="EP864" s="66"/>
    </row>
    <row r="865">
      <c r="A865" s="66"/>
      <c r="B865" s="66"/>
      <c r="C865" s="66"/>
      <c r="D865" s="66"/>
      <c r="E865" s="66"/>
      <c r="F865" s="66"/>
      <c r="G865" s="159"/>
      <c r="H865" s="159"/>
      <c r="I865" s="66"/>
      <c r="J865" s="160"/>
      <c r="K865" s="161"/>
      <c r="L865" s="161"/>
      <c r="M865" s="162"/>
      <c r="N865" s="162"/>
      <c r="O865" s="161"/>
      <c r="P865" s="161"/>
      <c r="Q865" s="161"/>
      <c r="R865" s="161"/>
      <c r="S865" s="163"/>
      <c r="T865" s="163"/>
      <c r="U865" s="163"/>
      <c r="V865" s="163"/>
      <c r="W865" s="164"/>
      <c r="X865" s="163"/>
      <c r="Y865" s="163"/>
      <c r="Z865" s="163"/>
      <c r="AA865" s="163"/>
      <c r="AB865" s="66"/>
      <c r="AC865" s="66"/>
      <c r="AD865" s="66"/>
      <c r="AE865" s="66"/>
      <c r="AF865" s="66"/>
      <c r="AG865" s="66"/>
      <c r="AH865" s="66"/>
      <c r="AI865" s="66"/>
      <c r="AJ865" s="66"/>
      <c r="AK865" s="66"/>
      <c r="AL865" s="66"/>
      <c r="AM865" s="66"/>
      <c r="AN865" s="66"/>
      <c r="AO865" s="66"/>
      <c r="AP865" s="66"/>
      <c r="AQ865" s="66"/>
      <c r="AR865" s="66"/>
      <c r="AS865" s="66"/>
      <c r="AT865" s="66"/>
      <c r="AU865" s="66"/>
      <c r="AV865" s="66"/>
      <c r="AW865" s="66"/>
      <c r="AX865" s="66"/>
      <c r="AY865" s="66"/>
      <c r="AZ865" s="66"/>
      <c r="BA865" s="66"/>
      <c r="BB865" s="66"/>
      <c r="BC865" s="66"/>
      <c r="BD865" s="66"/>
      <c r="BE865" s="66"/>
      <c r="BF865" s="66"/>
      <c r="BG865" s="66"/>
      <c r="BH865" s="66"/>
      <c r="BI865" s="66"/>
      <c r="BJ865" s="66"/>
      <c r="BK865" s="66"/>
      <c r="BL865" s="66"/>
      <c r="BM865" s="66"/>
      <c r="BN865" s="66"/>
      <c r="BO865" s="66"/>
      <c r="BP865" s="66"/>
      <c r="BQ865" s="66"/>
      <c r="BR865" s="66"/>
      <c r="BS865" s="66"/>
      <c r="BT865" s="66"/>
      <c r="BU865" s="66"/>
      <c r="BV865" s="66"/>
      <c r="BW865" s="66"/>
      <c r="BX865" s="66"/>
      <c r="BY865" s="66"/>
      <c r="BZ865" s="66"/>
      <c r="CA865" s="66"/>
      <c r="CB865" s="66"/>
      <c r="CC865" s="66"/>
      <c r="CD865" s="66"/>
      <c r="CE865" s="66"/>
      <c r="CF865" s="66"/>
      <c r="CG865" s="66"/>
      <c r="CH865" s="66"/>
      <c r="CI865" s="66"/>
      <c r="CJ865" s="66"/>
      <c r="CK865" s="66"/>
      <c r="CL865" s="66"/>
      <c r="CM865" s="66"/>
      <c r="CN865" s="66"/>
      <c r="CO865" s="66"/>
      <c r="CP865" s="66"/>
      <c r="CQ865" s="66"/>
      <c r="CR865" s="66"/>
      <c r="CS865" s="66"/>
      <c r="CT865" s="66"/>
      <c r="CU865" s="66"/>
      <c r="CV865" s="66"/>
      <c r="CW865" s="66"/>
      <c r="CX865" s="66"/>
      <c r="CY865" s="66"/>
      <c r="CZ865" s="66"/>
      <c r="DA865" s="66"/>
      <c r="DB865" s="66"/>
      <c r="DC865" s="66"/>
      <c r="DD865" s="66"/>
      <c r="DE865" s="66"/>
      <c r="DF865" s="66"/>
      <c r="DG865" s="66"/>
      <c r="DH865" s="66"/>
      <c r="DI865" s="66"/>
      <c r="DJ865" s="66"/>
      <c r="DK865" s="66"/>
      <c r="DL865" s="66"/>
      <c r="DM865" s="66"/>
      <c r="DN865" s="66"/>
      <c r="DO865" s="66"/>
      <c r="DP865" s="66"/>
      <c r="DQ865" s="66"/>
      <c r="DR865" s="66"/>
      <c r="DS865" s="66"/>
      <c r="DT865" s="66"/>
      <c r="DU865" s="66"/>
      <c r="DV865" s="66"/>
      <c r="DW865" s="66"/>
      <c r="DX865" s="66"/>
      <c r="DY865" s="66"/>
      <c r="DZ865" s="66"/>
      <c r="EA865" s="66"/>
      <c r="EB865" s="66"/>
      <c r="EC865" s="66"/>
      <c r="ED865" s="66"/>
      <c r="EE865" s="66"/>
      <c r="EF865" s="66"/>
      <c r="EG865" s="66"/>
      <c r="EH865" s="66"/>
      <c r="EI865" s="66"/>
      <c r="EJ865" s="66"/>
      <c r="EK865" s="66"/>
      <c r="EL865" s="66"/>
      <c r="EM865" s="66"/>
      <c r="EN865" s="66"/>
      <c r="EO865" s="66"/>
      <c r="EP865" s="66"/>
    </row>
    <row r="866">
      <c r="A866" s="66"/>
      <c r="B866" s="66"/>
      <c r="C866" s="66"/>
      <c r="D866" s="66"/>
      <c r="E866" s="66"/>
      <c r="F866" s="66"/>
      <c r="G866" s="159"/>
      <c r="H866" s="159"/>
      <c r="I866" s="66"/>
      <c r="J866" s="160"/>
      <c r="K866" s="161"/>
      <c r="L866" s="161"/>
      <c r="M866" s="162"/>
      <c r="N866" s="162"/>
      <c r="O866" s="161"/>
      <c r="P866" s="161"/>
      <c r="Q866" s="161"/>
      <c r="R866" s="161"/>
      <c r="S866" s="163"/>
      <c r="T866" s="163"/>
      <c r="U866" s="163"/>
      <c r="V866" s="163"/>
      <c r="W866" s="164"/>
      <c r="X866" s="163"/>
      <c r="Y866" s="163"/>
      <c r="Z866" s="163"/>
      <c r="AA866" s="163"/>
      <c r="AB866" s="66"/>
      <c r="AC866" s="66"/>
      <c r="AD866" s="66"/>
      <c r="AE866" s="66"/>
      <c r="AF866" s="66"/>
      <c r="AG866" s="66"/>
      <c r="AH866" s="66"/>
      <c r="AI866" s="66"/>
      <c r="AJ866" s="66"/>
      <c r="AK866" s="66"/>
      <c r="AL866" s="66"/>
      <c r="AM866" s="66"/>
      <c r="AN866" s="66"/>
      <c r="AO866" s="66"/>
      <c r="AP866" s="66"/>
      <c r="AQ866" s="66"/>
      <c r="AR866" s="66"/>
      <c r="AS866" s="66"/>
      <c r="AT866" s="66"/>
      <c r="AU866" s="66"/>
      <c r="AV866" s="66"/>
      <c r="AW866" s="66"/>
      <c r="AX866" s="66"/>
      <c r="AY866" s="66"/>
      <c r="AZ866" s="66"/>
      <c r="BA866" s="66"/>
      <c r="BB866" s="66"/>
      <c r="BC866" s="66"/>
      <c r="BD866" s="66"/>
      <c r="BE866" s="66"/>
      <c r="BF866" s="66"/>
      <c r="BG866" s="66"/>
      <c r="BH866" s="66"/>
      <c r="BI866" s="66"/>
      <c r="BJ866" s="66"/>
      <c r="BK866" s="66"/>
      <c r="BL866" s="66"/>
      <c r="BM866" s="66"/>
      <c r="BN866" s="66"/>
      <c r="BO866" s="66"/>
      <c r="BP866" s="66"/>
      <c r="BQ866" s="66"/>
      <c r="BR866" s="66"/>
      <c r="BS866" s="66"/>
      <c r="BT866" s="66"/>
      <c r="BU866" s="66"/>
      <c r="BV866" s="66"/>
      <c r="BW866" s="66"/>
      <c r="BX866" s="66"/>
      <c r="BY866" s="66"/>
      <c r="BZ866" s="66"/>
      <c r="CA866" s="66"/>
      <c r="CB866" s="66"/>
      <c r="CC866" s="66"/>
      <c r="CD866" s="66"/>
      <c r="CE866" s="66"/>
      <c r="CF866" s="66"/>
      <c r="CG866" s="66"/>
      <c r="CH866" s="66"/>
      <c r="CI866" s="66"/>
      <c r="CJ866" s="66"/>
      <c r="CK866" s="66"/>
      <c r="CL866" s="66"/>
      <c r="CM866" s="66"/>
      <c r="CN866" s="66"/>
      <c r="CO866" s="66"/>
      <c r="CP866" s="66"/>
      <c r="CQ866" s="66"/>
      <c r="CR866" s="66"/>
      <c r="CS866" s="66"/>
      <c r="CT866" s="66"/>
      <c r="CU866" s="66"/>
      <c r="CV866" s="66"/>
      <c r="CW866" s="66"/>
      <c r="CX866" s="66"/>
      <c r="CY866" s="66"/>
      <c r="CZ866" s="66"/>
      <c r="DA866" s="66"/>
      <c r="DB866" s="66"/>
      <c r="DC866" s="66"/>
      <c r="DD866" s="66"/>
      <c r="DE866" s="66"/>
      <c r="DF866" s="66"/>
      <c r="DG866" s="66"/>
      <c r="DH866" s="66"/>
      <c r="DI866" s="66"/>
      <c r="DJ866" s="66"/>
      <c r="DK866" s="66"/>
      <c r="DL866" s="66"/>
      <c r="DM866" s="66"/>
      <c r="DN866" s="66"/>
      <c r="DO866" s="66"/>
      <c r="DP866" s="66"/>
      <c r="DQ866" s="66"/>
      <c r="DR866" s="66"/>
      <c r="DS866" s="66"/>
      <c r="DT866" s="66"/>
      <c r="DU866" s="66"/>
      <c r="DV866" s="66"/>
      <c r="DW866" s="66"/>
      <c r="DX866" s="66"/>
      <c r="DY866" s="66"/>
      <c r="DZ866" s="66"/>
      <c r="EA866" s="66"/>
      <c r="EB866" s="66"/>
      <c r="EC866" s="66"/>
      <c r="ED866" s="66"/>
      <c r="EE866" s="66"/>
      <c r="EF866" s="66"/>
      <c r="EG866" s="66"/>
      <c r="EH866" s="66"/>
      <c r="EI866" s="66"/>
      <c r="EJ866" s="66"/>
      <c r="EK866" s="66"/>
      <c r="EL866" s="66"/>
      <c r="EM866" s="66"/>
      <c r="EN866" s="66"/>
      <c r="EO866" s="66"/>
      <c r="EP866" s="66"/>
    </row>
    <row r="867">
      <c r="A867" s="66"/>
      <c r="B867" s="66"/>
      <c r="C867" s="66"/>
      <c r="D867" s="66"/>
      <c r="E867" s="66"/>
      <c r="F867" s="66"/>
      <c r="G867" s="159"/>
      <c r="H867" s="159"/>
      <c r="I867" s="66"/>
      <c r="J867" s="160"/>
      <c r="K867" s="161"/>
      <c r="L867" s="161"/>
      <c r="M867" s="162"/>
      <c r="N867" s="162"/>
      <c r="O867" s="161"/>
      <c r="P867" s="161"/>
      <c r="Q867" s="161"/>
      <c r="R867" s="161"/>
      <c r="S867" s="163"/>
      <c r="T867" s="163"/>
      <c r="U867" s="163"/>
      <c r="V867" s="163"/>
      <c r="W867" s="164"/>
      <c r="X867" s="163"/>
      <c r="Y867" s="163"/>
      <c r="Z867" s="163"/>
      <c r="AA867" s="163"/>
      <c r="AB867" s="66"/>
      <c r="AC867" s="66"/>
      <c r="AD867" s="66"/>
      <c r="AE867" s="66"/>
      <c r="AF867" s="66"/>
      <c r="AG867" s="66"/>
      <c r="AH867" s="66"/>
      <c r="AI867" s="66"/>
      <c r="AJ867" s="66"/>
      <c r="AK867" s="66"/>
      <c r="AL867" s="66"/>
      <c r="AM867" s="66"/>
      <c r="AN867" s="66"/>
      <c r="AO867" s="66"/>
      <c r="AP867" s="66"/>
      <c r="AQ867" s="66"/>
      <c r="AR867" s="66"/>
      <c r="AS867" s="66"/>
      <c r="AT867" s="66"/>
      <c r="AU867" s="66"/>
      <c r="AV867" s="66"/>
      <c r="AW867" s="66"/>
      <c r="AX867" s="66"/>
      <c r="AY867" s="66"/>
      <c r="AZ867" s="66"/>
      <c r="BA867" s="66"/>
      <c r="BB867" s="66"/>
      <c r="BC867" s="66"/>
      <c r="BD867" s="66"/>
      <c r="BE867" s="66"/>
      <c r="BF867" s="66"/>
      <c r="BG867" s="66"/>
      <c r="BH867" s="66"/>
      <c r="BI867" s="66"/>
      <c r="BJ867" s="66"/>
      <c r="BK867" s="66"/>
      <c r="BL867" s="66"/>
      <c r="BM867" s="66"/>
      <c r="BN867" s="66"/>
      <c r="BO867" s="66"/>
      <c r="BP867" s="66"/>
      <c r="BQ867" s="66"/>
      <c r="BR867" s="66"/>
      <c r="BS867" s="66"/>
      <c r="BT867" s="66"/>
      <c r="BU867" s="66"/>
      <c r="BV867" s="66"/>
      <c r="BW867" s="66"/>
      <c r="BX867" s="66"/>
      <c r="BY867" s="66"/>
      <c r="BZ867" s="66"/>
      <c r="CA867" s="66"/>
      <c r="CB867" s="66"/>
      <c r="CC867" s="66"/>
      <c r="CD867" s="66"/>
      <c r="CE867" s="66"/>
      <c r="CF867" s="66"/>
      <c r="CG867" s="66"/>
      <c r="CH867" s="66"/>
      <c r="CI867" s="66"/>
      <c r="CJ867" s="66"/>
      <c r="CK867" s="66"/>
      <c r="CL867" s="66"/>
      <c r="CM867" s="66"/>
      <c r="CN867" s="66"/>
      <c r="CO867" s="66"/>
      <c r="CP867" s="66"/>
      <c r="CQ867" s="66"/>
      <c r="CR867" s="66"/>
      <c r="CS867" s="66"/>
      <c r="CT867" s="66"/>
      <c r="CU867" s="66"/>
      <c r="CV867" s="66"/>
      <c r="CW867" s="66"/>
      <c r="CX867" s="66"/>
      <c r="CY867" s="66"/>
      <c r="CZ867" s="66"/>
      <c r="DA867" s="66"/>
      <c r="DB867" s="66"/>
      <c r="DC867" s="66"/>
      <c r="DD867" s="66"/>
      <c r="DE867" s="66"/>
      <c r="DF867" s="66"/>
      <c r="DG867" s="66"/>
      <c r="DH867" s="66"/>
      <c r="DI867" s="66"/>
      <c r="DJ867" s="66"/>
      <c r="DK867" s="66"/>
      <c r="DL867" s="66"/>
      <c r="DM867" s="66"/>
      <c r="DN867" s="66"/>
      <c r="DO867" s="66"/>
      <c r="DP867" s="66"/>
      <c r="DQ867" s="66"/>
      <c r="DR867" s="66"/>
      <c r="DS867" s="66"/>
      <c r="DT867" s="66"/>
      <c r="DU867" s="66"/>
      <c r="DV867" s="66"/>
      <c r="DW867" s="66"/>
      <c r="DX867" s="66"/>
      <c r="DY867" s="66"/>
      <c r="DZ867" s="66"/>
      <c r="EA867" s="66"/>
      <c r="EB867" s="66"/>
      <c r="EC867" s="66"/>
      <c r="ED867" s="66"/>
      <c r="EE867" s="66"/>
      <c r="EF867" s="66"/>
      <c r="EG867" s="66"/>
      <c r="EH867" s="66"/>
      <c r="EI867" s="66"/>
      <c r="EJ867" s="66"/>
      <c r="EK867" s="66"/>
      <c r="EL867" s="66"/>
      <c r="EM867" s="66"/>
      <c r="EN867" s="66"/>
      <c r="EO867" s="66"/>
      <c r="EP867" s="66"/>
    </row>
    <row r="868">
      <c r="A868" s="66"/>
      <c r="B868" s="66"/>
      <c r="C868" s="66"/>
      <c r="D868" s="66"/>
      <c r="E868" s="66"/>
      <c r="F868" s="66"/>
      <c r="G868" s="159"/>
      <c r="H868" s="159"/>
      <c r="I868" s="66"/>
      <c r="J868" s="160"/>
      <c r="K868" s="161"/>
      <c r="L868" s="161"/>
      <c r="M868" s="162"/>
      <c r="N868" s="162"/>
      <c r="O868" s="161"/>
      <c r="P868" s="161"/>
      <c r="Q868" s="161"/>
      <c r="R868" s="161"/>
      <c r="S868" s="163"/>
      <c r="T868" s="163"/>
      <c r="U868" s="163"/>
      <c r="V868" s="163"/>
      <c r="W868" s="164"/>
      <c r="X868" s="163"/>
      <c r="Y868" s="163"/>
      <c r="Z868" s="163"/>
      <c r="AA868" s="163"/>
      <c r="AB868" s="66"/>
      <c r="AC868" s="66"/>
      <c r="AD868" s="66"/>
      <c r="AE868" s="66"/>
      <c r="AF868" s="66"/>
      <c r="AG868" s="66"/>
      <c r="AH868" s="66"/>
      <c r="AI868" s="66"/>
      <c r="AJ868" s="66"/>
      <c r="AK868" s="66"/>
      <c r="AL868" s="66"/>
      <c r="AM868" s="66"/>
      <c r="AN868" s="66"/>
      <c r="AO868" s="66"/>
      <c r="AP868" s="66"/>
      <c r="AQ868" s="66"/>
      <c r="AR868" s="66"/>
      <c r="AS868" s="66"/>
      <c r="AT868" s="66"/>
      <c r="AU868" s="66"/>
      <c r="AV868" s="66"/>
      <c r="AW868" s="66"/>
      <c r="AX868" s="66"/>
      <c r="AY868" s="66"/>
      <c r="AZ868" s="66"/>
      <c r="BA868" s="66"/>
      <c r="BB868" s="66"/>
      <c r="BC868" s="66"/>
      <c r="BD868" s="66"/>
      <c r="BE868" s="66"/>
      <c r="BF868" s="66"/>
      <c r="BG868" s="66"/>
      <c r="BH868" s="66"/>
      <c r="BI868" s="66"/>
      <c r="BJ868" s="66"/>
      <c r="BK868" s="66"/>
      <c r="BL868" s="66"/>
      <c r="BM868" s="66"/>
      <c r="BN868" s="66"/>
      <c r="BO868" s="66"/>
      <c r="BP868" s="66"/>
      <c r="BQ868" s="66"/>
      <c r="BR868" s="66"/>
      <c r="BS868" s="66"/>
      <c r="BT868" s="66"/>
      <c r="BU868" s="66"/>
      <c r="BV868" s="66"/>
      <c r="BW868" s="66"/>
      <c r="BX868" s="66"/>
      <c r="BY868" s="66"/>
      <c r="BZ868" s="66"/>
      <c r="CA868" s="66"/>
      <c r="CB868" s="66"/>
      <c r="CC868" s="66"/>
      <c r="CD868" s="66"/>
      <c r="CE868" s="66"/>
      <c r="CF868" s="66"/>
      <c r="CG868" s="66"/>
      <c r="CH868" s="66"/>
      <c r="CI868" s="66"/>
      <c r="CJ868" s="66"/>
      <c r="CK868" s="66"/>
      <c r="CL868" s="66"/>
      <c r="CM868" s="66"/>
      <c r="CN868" s="66"/>
      <c r="CO868" s="66"/>
      <c r="CP868" s="66"/>
      <c r="CQ868" s="66"/>
      <c r="CR868" s="66"/>
      <c r="CS868" s="66"/>
      <c r="CT868" s="66"/>
      <c r="CU868" s="66"/>
      <c r="CV868" s="66"/>
      <c r="CW868" s="66"/>
      <c r="CX868" s="66"/>
      <c r="CY868" s="66"/>
      <c r="CZ868" s="66"/>
      <c r="DA868" s="66"/>
      <c r="DB868" s="66"/>
      <c r="DC868" s="66"/>
      <c r="DD868" s="66"/>
      <c r="DE868" s="66"/>
      <c r="DF868" s="66"/>
      <c r="DG868" s="66"/>
      <c r="DH868" s="66"/>
      <c r="DI868" s="66"/>
      <c r="DJ868" s="66"/>
      <c r="DK868" s="66"/>
      <c r="DL868" s="66"/>
      <c r="DM868" s="66"/>
      <c r="DN868" s="66"/>
      <c r="DO868" s="66"/>
      <c r="DP868" s="66"/>
      <c r="DQ868" s="66"/>
      <c r="DR868" s="66"/>
      <c r="DS868" s="66"/>
      <c r="DT868" s="66"/>
      <c r="DU868" s="66"/>
      <c r="DV868" s="66"/>
      <c r="DW868" s="66"/>
      <c r="DX868" s="66"/>
      <c r="DY868" s="66"/>
      <c r="DZ868" s="66"/>
      <c r="EA868" s="66"/>
      <c r="EB868" s="66"/>
      <c r="EC868" s="66"/>
      <c r="ED868" s="66"/>
      <c r="EE868" s="66"/>
      <c r="EF868" s="66"/>
      <c r="EG868" s="66"/>
      <c r="EH868" s="66"/>
      <c r="EI868" s="66"/>
      <c r="EJ868" s="66"/>
      <c r="EK868" s="66"/>
      <c r="EL868" s="66"/>
      <c r="EM868" s="66"/>
      <c r="EN868" s="66"/>
      <c r="EO868" s="66"/>
      <c r="EP868" s="66"/>
    </row>
    <row r="869">
      <c r="A869" s="66"/>
      <c r="B869" s="66"/>
      <c r="C869" s="66"/>
      <c r="D869" s="66"/>
      <c r="E869" s="66"/>
      <c r="F869" s="66"/>
      <c r="G869" s="159"/>
      <c r="H869" s="159"/>
      <c r="I869" s="66"/>
      <c r="J869" s="160"/>
      <c r="K869" s="161"/>
      <c r="L869" s="161"/>
      <c r="M869" s="162"/>
      <c r="N869" s="162"/>
      <c r="O869" s="161"/>
      <c r="P869" s="161"/>
      <c r="Q869" s="161"/>
      <c r="R869" s="161"/>
      <c r="S869" s="163"/>
      <c r="T869" s="163"/>
      <c r="U869" s="163"/>
      <c r="V869" s="163"/>
      <c r="W869" s="164"/>
      <c r="X869" s="163"/>
      <c r="Y869" s="163"/>
      <c r="Z869" s="163"/>
      <c r="AA869" s="163"/>
      <c r="AB869" s="66"/>
      <c r="AC869" s="66"/>
      <c r="AD869" s="66"/>
      <c r="AE869" s="66"/>
      <c r="AF869" s="66"/>
      <c r="AG869" s="66"/>
      <c r="AH869" s="66"/>
      <c r="AI869" s="66"/>
      <c r="AJ869" s="66"/>
      <c r="AK869" s="66"/>
      <c r="AL869" s="66"/>
      <c r="AM869" s="66"/>
      <c r="AN869" s="66"/>
      <c r="AO869" s="66"/>
      <c r="AP869" s="66"/>
      <c r="AQ869" s="66"/>
      <c r="AR869" s="66"/>
      <c r="AS869" s="66"/>
      <c r="AT869" s="66"/>
      <c r="AU869" s="66"/>
      <c r="AV869" s="66"/>
      <c r="AW869" s="66"/>
      <c r="AX869" s="66"/>
      <c r="AY869" s="66"/>
      <c r="AZ869" s="66"/>
      <c r="BA869" s="66"/>
      <c r="BB869" s="66"/>
      <c r="BC869" s="66"/>
      <c r="BD869" s="66"/>
      <c r="BE869" s="66"/>
      <c r="BF869" s="66"/>
      <c r="BG869" s="66"/>
      <c r="BH869" s="66"/>
      <c r="BI869" s="66"/>
      <c r="BJ869" s="66"/>
      <c r="BK869" s="66"/>
      <c r="BL869" s="66"/>
      <c r="BM869" s="66"/>
      <c r="BN869" s="66"/>
      <c r="BO869" s="66"/>
      <c r="BP869" s="66"/>
      <c r="BQ869" s="66"/>
      <c r="BR869" s="66"/>
      <c r="BS869" s="66"/>
      <c r="BT869" s="66"/>
      <c r="BU869" s="66"/>
      <c r="BV869" s="66"/>
      <c r="BW869" s="66"/>
      <c r="BX869" s="66"/>
      <c r="BY869" s="66"/>
      <c r="BZ869" s="66"/>
      <c r="CA869" s="66"/>
      <c r="CB869" s="66"/>
      <c r="CC869" s="66"/>
      <c r="CD869" s="66"/>
      <c r="CE869" s="66"/>
      <c r="CF869" s="66"/>
      <c r="CG869" s="66"/>
      <c r="CH869" s="66"/>
      <c r="CI869" s="66"/>
      <c r="CJ869" s="66"/>
      <c r="CK869" s="66"/>
      <c r="CL869" s="66"/>
      <c r="CM869" s="66"/>
      <c r="CN869" s="66"/>
      <c r="CO869" s="66"/>
      <c r="CP869" s="66"/>
      <c r="CQ869" s="66"/>
      <c r="CR869" s="66"/>
      <c r="CS869" s="66"/>
      <c r="CT869" s="66"/>
      <c r="CU869" s="66"/>
      <c r="CV869" s="66"/>
      <c r="CW869" s="66"/>
      <c r="CX869" s="66"/>
      <c r="CY869" s="66"/>
      <c r="CZ869" s="66"/>
      <c r="DA869" s="66"/>
      <c r="DB869" s="66"/>
      <c r="DC869" s="66"/>
      <c r="DD869" s="66"/>
      <c r="DE869" s="66"/>
      <c r="DF869" s="66"/>
      <c r="DG869" s="66"/>
      <c r="DH869" s="66"/>
      <c r="DI869" s="66"/>
      <c r="DJ869" s="66"/>
      <c r="DK869" s="66"/>
      <c r="DL869" s="66"/>
      <c r="DM869" s="66"/>
      <c r="DN869" s="66"/>
      <c r="DO869" s="66"/>
      <c r="DP869" s="66"/>
      <c r="DQ869" s="66"/>
      <c r="DR869" s="66"/>
      <c r="DS869" s="66"/>
      <c r="DT869" s="66"/>
      <c r="DU869" s="66"/>
      <c r="DV869" s="66"/>
      <c r="DW869" s="66"/>
      <c r="DX869" s="66"/>
      <c r="DY869" s="66"/>
      <c r="DZ869" s="66"/>
      <c r="EA869" s="66"/>
      <c r="EB869" s="66"/>
      <c r="EC869" s="66"/>
      <c r="ED869" s="66"/>
      <c r="EE869" s="66"/>
      <c r="EF869" s="66"/>
      <c r="EG869" s="66"/>
      <c r="EH869" s="66"/>
      <c r="EI869" s="66"/>
      <c r="EJ869" s="66"/>
      <c r="EK869" s="66"/>
      <c r="EL869" s="66"/>
      <c r="EM869" s="66"/>
      <c r="EN869" s="66"/>
      <c r="EO869" s="66"/>
      <c r="EP869" s="66"/>
    </row>
    <row r="870">
      <c r="A870" s="66"/>
      <c r="B870" s="66"/>
      <c r="C870" s="66"/>
      <c r="D870" s="66"/>
      <c r="E870" s="66"/>
      <c r="F870" s="66"/>
      <c r="G870" s="159"/>
      <c r="H870" s="159"/>
      <c r="I870" s="66"/>
      <c r="J870" s="160"/>
      <c r="K870" s="161"/>
      <c r="L870" s="161"/>
      <c r="M870" s="162"/>
      <c r="N870" s="162"/>
      <c r="O870" s="161"/>
      <c r="P870" s="161"/>
      <c r="Q870" s="161"/>
      <c r="R870" s="161"/>
      <c r="S870" s="163"/>
      <c r="T870" s="163"/>
      <c r="U870" s="163"/>
      <c r="V870" s="163"/>
      <c r="W870" s="164"/>
      <c r="X870" s="163"/>
      <c r="Y870" s="163"/>
      <c r="Z870" s="163"/>
      <c r="AA870" s="163"/>
      <c r="AB870" s="66"/>
      <c r="AC870" s="66"/>
      <c r="AD870" s="66"/>
      <c r="AE870" s="66"/>
      <c r="AF870" s="66"/>
      <c r="AG870" s="66"/>
      <c r="AH870" s="66"/>
      <c r="AI870" s="66"/>
      <c r="AJ870" s="66"/>
      <c r="AK870" s="66"/>
      <c r="AL870" s="66"/>
      <c r="AM870" s="66"/>
      <c r="AN870" s="66"/>
      <c r="AO870" s="66"/>
      <c r="AP870" s="66"/>
      <c r="AQ870" s="66"/>
      <c r="AR870" s="66"/>
      <c r="AS870" s="66"/>
      <c r="AT870" s="66"/>
      <c r="AU870" s="66"/>
      <c r="AV870" s="66"/>
      <c r="AW870" s="66"/>
      <c r="AX870" s="66"/>
      <c r="AY870" s="66"/>
      <c r="AZ870" s="66"/>
      <c r="BA870" s="66"/>
      <c r="BB870" s="66"/>
      <c r="BC870" s="66"/>
      <c r="BD870" s="66"/>
      <c r="BE870" s="66"/>
      <c r="BF870" s="66"/>
      <c r="BG870" s="66"/>
      <c r="BH870" s="66"/>
      <c r="BI870" s="66"/>
      <c r="BJ870" s="66"/>
      <c r="BK870" s="66"/>
      <c r="BL870" s="66"/>
      <c r="BM870" s="66"/>
      <c r="BN870" s="66"/>
      <c r="BO870" s="66"/>
      <c r="BP870" s="66"/>
      <c r="BQ870" s="66"/>
      <c r="BR870" s="66"/>
      <c r="BS870" s="66"/>
      <c r="BT870" s="66"/>
      <c r="BU870" s="66"/>
      <c r="BV870" s="66"/>
      <c r="BW870" s="66"/>
      <c r="BX870" s="66"/>
      <c r="BY870" s="66"/>
      <c r="BZ870" s="66"/>
      <c r="CA870" s="66"/>
      <c r="CB870" s="66"/>
      <c r="CC870" s="66"/>
      <c r="CD870" s="66"/>
      <c r="CE870" s="66"/>
      <c r="CF870" s="66"/>
      <c r="CG870" s="66"/>
      <c r="CH870" s="66"/>
      <c r="CI870" s="66"/>
      <c r="CJ870" s="66"/>
      <c r="CK870" s="66"/>
      <c r="CL870" s="66"/>
      <c r="CM870" s="66"/>
      <c r="CN870" s="66"/>
      <c r="CO870" s="66"/>
      <c r="CP870" s="66"/>
      <c r="CQ870" s="66"/>
      <c r="CR870" s="66"/>
      <c r="CS870" s="66"/>
      <c r="CT870" s="66"/>
      <c r="CU870" s="66"/>
      <c r="CV870" s="66"/>
      <c r="CW870" s="66"/>
      <c r="CX870" s="66"/>
      <c r="CY870" s="66"/>
      <c r="CZ870" s="66"/>
      <c r="DA870" s="66"/>
      <c r="DB870" s="66"/>
      <c r="DC870" s="66"/>
      <c r="DD870" s="66"/>
      <c r="DE870" s="66"/>
      <c r="DF870" s="66"/>
      <c r="DG870" s="66"/>
      <c r="DH870" s="66"/>
      <c r="DI870" s="66"/>
      <c r="DJ870" s="66"/>
      <c r="DK870" s="66"/>
      <c r="DL870" s="66"/>
      <c r="DM870" s="66"/>
      <c r="DN870" s="66"/>
      <c r="DO870" s="66"/>
      <c r="DP870" s="66"/>
      <c r="DQ870" s="66"/>
      <c r="DR870" s="66"/>
      <c r="DS870" s="66"/>
      <c r="DT870" s="66"/>
      <c r="DU870" s="66"/>
      <c r="DV870" s="66"/>
      <c r="DW870" s="66"/>
      <c r="DX870" s="66"/>
      <c r="DY870" s="66"/>
      <c r="DZ870" s="66"/>
      <c r="EA870" s="66"/>
      <c r="EB870" s="66"/>
      <c r="EC870" s="66"/>
      <c r="ED870" s="66"/>
      <c r="EE870" s="66"/>
      <c r="EF870" s="66"/>
      <c r="EG870" s="66"/>
      <c r="EH870" s="66"/>
      <c r="EI870" s="66"/>
      <c r="EJ870" s="66"/>
      <c r="EK870" s="66"/>
      <c r="EL870" s="66"/>
      <c r="EM870" s="66"/>
      <c r="EN870" s="66"/>
      <c r="EO870" s="66"/>
      <c r="EP870" s="66"/>
    </row>
    <row r="871">
      <c r="A871" s="66"/>
      <c r="B871" s="66"/>
      <c r="C871" s="66"/>
      <c r="D871" s="66"/>
      <c r="E871" s="66"/>
      <c r="F871" s="66"/>
      <c r="G871" s="159"/>
      <c r="H871" s="159"/>
      <c r="I871" s="66"/>
      <c r="J871" s="160"/>
      <c r="K871" s="161"/>
      <c r="L871" s="161"/>
      <c r="M871" s="162"/>
      <c r="N871" s="162"/>
      <c r="O871" s="161"/>
      <c r="P871" s="161"/>
      <c r="Q871" s="161"/>
      <c r="R871" s="161"/>
      <c r="S871" s="163"/>
      <c r="T871" s="163"/>
      <c r="U871" s="163"/>
      <c r="V871" s="163"/>
      <c r="W871" s="164"/>
      <c r="X871" s="163"/>
      <c r="Y871" s="163"/>
      <c r="Z871" s="163"/>
      <c r="AA871" s="163"/>
      <c r="AB871" s="66"/>
      <c r="AC871" s="66"/>
      <c r="AD871" s="66"/>
      <c r="AE871" s="66"/>
      <c r="AF871" s="66"/>
      <c r="AG871" s="66"/>
      <c r="AH871" s="66"/>
      <c r="AI871" s="66"/>
      <c r="AJ871" s="66"/>
      <c r="AK871" s="66"/>
      <c r="AL871" s="66"/>
      <c r="AM871" s="66"/>
      <c r="AN871" s="66"/>
      <c r="AO871" s="66"/>
      <c r="AP871" s="66"/>
      <c r="AQ871" s="66"/>
      <c r="AR871" s="66"/>
      <c r="AS871" s="66"/>
      <c r="AT871" s="66"/>
      <c r="AU871" s="66"/>
      <c r="AV871" s="66"/>
      <c r="AW871" s="66"/>
      <c r="AX871" s="66"/>
      <c r="AY871" s="66"/>
      <c r="AZ871" s="66"/>
      <c r="BA871" s="66"/>
      <c r="BB871" s="66"/>
      <c r="BC871" s="66"/>
      <c r="BD871" s="66"/>
      <c r="BE871" s="66"/>
      <c r="BF871" s="66"/>
      <c r="BG871" s="66"/>
      <c r="BH871" s="66"/>
      <c r="BI871" s="66"/>
      <c r="BJ871" s="66"/>
      <c r="BK871" s="66"/>
      <c r="BL871" s="66"/>
      <c r="BM871" s="66"/>
      <c r="BN871" s="66"/>
      <c r="BO871" s="66"/>
      <c r="BP871" s="66"/>
      <c r="BQ871" s="66"/>
      <c r="BR871" s="66"/>
      <c r="BS871" s="66"/>
      <c r="BT871" s="66"/>
      <c r="BU871" s="66"/>
      <c r="BV871" s="66"/>
      <c r="BW871" s="66"/>
      <c r="BX871" s="66"/>
      <c r="BY871" s="66"/>
      <c r="BZ871" s="66"/>
      <c r="CA871" s="66"/>
      <c r="CB871" s="66"/>
      <c r="CC871" s="66"/>
      <c r="CD871" s="66"/>
      <c r="CE871" s="66"/>
      <c r="CF871" s="66"/>
      <c r="CG871" s="66"/>
      <c r="CH871" s="66"/>
      <c r="CI871" s="66"/>
      <c r="CJ871" s="66"/>
      <c r="CK871" s="66"/>
      <c r="CL871" s="66"/>
      <c r="CM871" s="66"/>
      <c r="CN871" s="66"/>
      <c r="CO871" s="66"/>
      <c r="CP871" s="66"/>
      <c r="CQ871" s="66"/>
      <c r="CR871" s="66"/>
      <c r="CS871" s="66"/>
      <c r="CT871" s="66"/>
      <c r="CU871" s="66"/>
      <c r="CV871" s="66"/>
      <c r="CW871" s="66"/>
      <c r="CX871" s="66"/>
      <c r="CY871" s="66"/>
      <c r="CZ871" s="66"/>
      <c r="DA871" s="66"/>
      <c r="DB871" s="66"/>
      <c r="DC871" s="66"/>
      <c r="DD871" s="66"/>
      <c r="DE871" s="66"/>
      <c r="DF871" s="66"/>
      <c r="DG871" s="66"/>
      <c r="DH871" s="66"/>
      <c r="DI871" s="66"/>
      <c r="DJ871" s="66"/>
      <c r="DK871" s="66"/>
      <c r="DL871" s="66"/>
      <c r="DM871" s="66"/>
      <c r="DN871" s="66"/>
      <c r="DO871" s="66"/>
      <c r="DP871" s="66"/>
      <c r="DQ871" s="66"/>
      <c r="DR871" s="66"/>
      <c r="DS871" s="66"/>
      <c r="DT871" s="66"/>
      <c r="DU871" s="66"/>
      <c r="DV871" s="66"/>
      <c r="DW871" s="66"/>
      <c r="DX871" s="66"/>
      <c r="DY871" s="66"/>
      <c r="DZ871" s="66"/>
      <c r="EA871" s="66"/>
      <c r="EB871" s="66"/>
      <c r="EC871" s="66"/>
      <c r="ED871" s="66"/>
      <c r="EE871" s="66"/>
      <c r="EF871" s="66"/>
      <c r="EG871" s="66"/>
      <c r="EH871" s="66"/>
      <c r="EI871" s="66"/>
      <c r="EJ871" s="66"/>
      <c r="EK871" s="66"/>
      <c r="EL871" s="66"/>
      <c r="EM871" s="66"/>
      <c r="EN871" s="66"/>
      <c r="EO871" s="66"/>
      <c r="EP871" s="66"/>
    </row>
    <row r="872">
      <c r="A872" s="66"/>
      <c r="B872" s="66"/>
      <c r="C872" s="66"/>
      <c r="D872" s="66"/>
      <c r="E872" s="66"/>
      <c r="F872" s="66"/>
      <c r="G872" s="159"/>
      <c r="H872" s="159"/>
      <c r="I872" s="66"/>
      <c r="J872" s="160"/>
      <c r="K872" s="161"/>
      <c r="L872" s="161"/>
      <c r="M872" s="162"/>
      <c r="N872" s="162"/>
      <c r="O872" s="161"/>
      <c r="P872" s="161"/>
      <c r="Q872" s="161"/>
      <c r="R872" s="161"/>
      <c r="S872" s="163"/>
      <c r="T872" s="163"/>
      <c r="U872" s="163"/>
      <c r="V872" s="163"/>
      <c r="W872" s="164"/>
      <c r="X872" s="163"/>
      <c r="Y872" s="163"/>
      <c r="Z872" s="163"/>
      <c r="AA872" s="163"/>
      <c r="AB872" s="66"/>
      <c r="AC872" s="66"/>
      <c r="AD872" s="66"/>
      <c r="AE872" s="66"/>
      <c r="AF872" s="66"/>
      <c r="AG872" s="66"/>
      <c r="AH872" s="66"/>
      <c r="AI872" s="66"/>
      <c r="AJ872" s="66"/>
      <c r="AK872" s="66"/>
      <c r="AL872" s="66"/>
      <c r="AM872" s="66"/>
      <c r="AN872" s="66"/>
      <c r="AO872" s="66"/>
      <c r="AP872" s="66"/>
      <c r="AQ872" s="66"/>
      <c r="AR872" s="66"/>
      <c r="AS872" s="66"/>
      <c r="AT872" s="66"/>
      <c r="AU872" s="66"/>
      <c r="AV872" s="66"/>
      <c r="AW872" s="66"/>
      <c r="AX872" s="66"/>
      <c r="AY872" s="66"/>
      <c r="AZ872" s="66"/>
      <c r="BA872" s="66"/>
      <c r="BB872" s="66"/>
      <c r="BC872" s="66"/>
      <c r="BD872" s="66"/>
      <c r="BE872" s="66"/>
      <c r="BF872" s="66"/>
      <c r="BG872" s="66"/>
      <c r="BH872" s="66"/>
      <c r="BI872" s="66"/>
      <c r="BJ872" s="66"/>
      <c r="BK872" s="66"/>
      <c r="BL872" s="66"/>
      <c r="BM872" s="66"/>
      <c r="BN872" s="66"/>
      <c r="BO872" s="66"/>
      <c r="BP872" s="66"/>
      <c r="BQ872" s="66"/>
      <c r="BR872" s="66"/>
      <c r="BS872" s="66"/>
      <c r="BT872" s="66"/>
      <c r="BU872" s="66"/>
      <c r="BV872" s="66"/>
      <c r="BW872" s="66"/>
      <c r="BX872" s="66"/>
      <c r="BY872" s="66"/>
      <c r="BZ872" s="66"/>
      <c r="CA872" s="66"/>
      <c r="CB872" s="66"/>
      <c r="CC872" s="66"/>
      <c r="CD872" s="66"/>
      <c r="CE872" s="66"/>
      <c r="CF872" s="66"/>
      <c r="CG872" s="66"/>
      <c r="CH872" s="66"/>
      <c r="CI872" s="66"/>
      <c r="CJ872" s="66"/>
      <c r="CK872" s="66"/>
      <c r="CL872" s="66"/>
      <c r="CM872" s="66"/>
      <c r="CN872" s="66"/>
      <c r="CO872" s="66"/>
      <c r="CP872" s="66"/>
      <c r="CQ872" s="66"/>
      <c r="CR872" s="66"/>
      <c r="CS872" s="66"/>
      <c r="CT872" s="66"/>
      <c r="CU872" s="66"/>
      <c r="CV872" s="66"/>
      <c r="CW872" s="66"/>
      <c r="CX872" s="66"/>
      <c r="CY872" s="66"/>
      <c r="CZ872" s="66"/>
      <c r="DA872" s="66"/>
      <c r="DB872" s="66"/>
      <c r="DC872" s="66"/>
      <c r="DD872" s="66"/>
      <c r="DE872" s="66"/>
      <c r="DF872" s="66"/>
      <c r="DG872" s="66"/>
      <c r="DH872" s="66"/>
      <c r="DI872" s="66"/>
      <c r="DJ872" s="66"/>
      <c r="DK872" s="66"/>
      <c r="DL872" s="66"/>
      <c r="DM872" s="66"/>
      <c r="DN872" s="66"/>
      <c r="DO872" s="66"/>
      <c r="DP872" s="66"/>
      <c r="DQ872" s="66"/>
      <c r="DR872" s="66"/>
      <c r="DS872" s="66"/>
      <c r="DT872" s="66"/>
      <c r="DU872" s="66"/>
      <c r="DV872" s="66"/>
      <c r="DW872" s="66"/>
      <c r="DX872" s="66"/>
      <c r="DY872" s="66"/>
      <c r="DZ872" s="66"/>
      <c r="EA872" s="66"/>
      <c r="EB872" s="66"/>
      <c r="EC872" s="66"/>
      <c r="ED872" s="66"/>
      <c r="EE872" s="66"/>
      <c r="EF872" s="66"/>
      <c r="EG872" s="66"/>
      <c r="EH872" s="66"/>
      <c r="EI872" s="66"/>
      <c r="EJ872" s="66"/>
      <c r="EK872" s="66"/>
      <c r="EL872" s="66"/>
      <c r="EM872" s="66"/>
      <c r="EN872" s="66"/>
      <c r="EO872" s="66"/>
      <c r="EP872" s="66"/>
    </row>
    <row r="873">
      <c r="A873" s="66"/>
      <c r="B873" s="66"/>
      <c r="C873" s="66"/>
      <c r="D873" s="66"/>
      <c r="E873" s="66"/>
      <c r="F873" s="66"/>
      <c r="G873" s="159"/>
      <c r="H873" s="159"/>
      <c r="I873" s="66"/>
      <c r="J873" s="160"/>
      <c r="K873" s="161"/>
      <c r="L873" s="161"/>
      <c r="M873" s="162"/>
      <c r="N873" s="162"/>
      <c r="O873" s="161"/>
      <c r="P873" s="161"/>
      <c r="Q873" s="161"/>
      <c r="R873" s="161"/>
      <c r="S873" s="163"/>
      <c r="T873" s="163"/>
      <c r="U873" s="163"/>
      <c r="V873" s="163"/>
      <c r="W873" s="164"/>
      <c r="X873" s="163"/>
      <c r="Y873" s="163"/>
      <c r="Z873" s="163"/>
      <c r="AA873" s="163"/>
      <c r="AB873" s="66"/>
      <c r="AC873" s="66"/>
      <c r="AD873" s="66"/>
      <c r="AE873" s="66"/>
      <c r="AF873" s="66"/>
      <c r="AG873" s="66"/>
      <c r="AH873" s="66"/>
      <c r="AI873" s="66"/>
      <c r="AJ873" s="66"/>
      <c r="AK873" s="66"/>
      <c r="AL873" s="66"/>
      <c r="AM873" s="66"/>
      <c r="AN873" s="66"/>
      <c r="AO873" s="66"/>
      <c r="AP873" s="66"/>
      <c r="AQ873" s="66"/>
      <c r="AR873" s="66"/>
      <c r="AS873" s="66"/>
      <c r="AT873" s="66"/>
      <c r="AU873" s="66"/>
      <c r="AV873" s="66"/>
      <c r="AW873" s="66"/>
      <c r="AX873" s="66"/>
      <c r="AY873" s="66"/>
      <c r="AZ873" s="66"/>
      <c r="BA873" s="66"/>
      <c r="BB873" s="66"/>
      <c r="BC873" s="66"/>
      <c r="BD873" s="66"/>
      <c r="BE873" s="66"/>
      <c r="BF873" s="66"/>
      <c r="BG873" s="66"/>
      <c r="BH873" s="66"/>
      <c r="BI873" s="66"/>
      <c r="BJ873" s="66"/>
      <c r="BK873" s="66"/>
      <c r="BL873" s="66"/>
      <c r="BM873" s="66"/>
      <c r="BN873" s="66"/>
      <c r="BO873" s="66"/>
      <c r="BP873" s="66"/>
      <c r="BQ873" s="66"/>
      <c r="BR873" s="66"/>
      <c r="BS873" s="66"/>
      <c r="BT873" s="66"/>
      <c r="BU873" s="66"/>
      <c r="BV873" s="66"/>
      <c r="BW873" s="66"/>
      <c r="BX873" s="66"/>
      <c r="BY873" s="66"/>
      <c r="BZ873" s="66"/>
      <c r="CA873" s="66"/>
      <c r="CB873" s="66"/>
      <c r="CC873" s="66"/>
      <c r="CD873" s="66"/>
      <c r="CE873" s="66"/>
      <c r="CF873" s="66"/>
      <c r="CG873" s="66"/>
      <c r="CH873" s="66"/>
      <c r="CI873" s="66"/>
      <c r="CJ873" s="66"/>
      <c r="CK873" s="66"/>
      <c r="CL873" s="66"/>
      <c r="CM873" s="66"/>
      <c r="CN873" s="66"/>
      <c r="CO873" s="66"/>
      <c r="CP873" s="66"/>
      <c r="CQ873" s="66"/>
      <c r="CR873" s="66"/>
      <c r="CS873" s="66"/>
      <c r="CT873" s="66"/>
      <c r="CU873" s="66"/>
      <c r="CV873" s="66"/>
      <c r="CW873" s="66"/>
      <c r="CX873" s="66"/>
      <c r="CY873" s="66"/>
      <c r="CZ873" s="66"/>
      <c r="DA873" s="66"/>
      <c r="DB873" s="66"/>
      <c r="DC873" s="66"/>
      <c r="DD873" s="66"/>
      <c r="DE873" s="66"/>
      <c r="DF873" s="66"/>
      <c r="DG873" s="66"/>
      <c r="DH873" s="66"/>
      <c r="DI873" s="66"/>
      <c r="DJ873" s="66"/>
      <c r="DK873" s="66"/>
      <c r="DL873" s="66"/>
      <c r="DM873" s="66"/>
      <c r="DN873" s="66"/>
      <c r="DO873" s="66"/>
      <c r="DP873" s="66"/>
      <c r="DQ873" s="66"/>
      <c r="DR873" s="66"/>
      <c r="DS873" s="66"/>
      <c r="DT873" s="66"/>
      <c r="DU873" s="66"/>
      <c r="DV873" s="66"/>
      <c r="DW873" s="66"/>
      <c r="DX873" s="66"/>
      <c r="DY873" s="66"/>
      <c r="DZ873" s="66"/>
      <c r="EA873" s="66"/>
      <c r="EB873" s="66"/>
      <c r="EC873" s="66"/>
      <c r="ED873" s="66"/>
      <c r="EE873" s="66"/>
      <c r="EF873" s="66"/>
      <c r="EG873" s="66"/>
      <c r="EH873" s="66"/>
      <c r="EI873" s="66"/>
      <c r="EJ873" s="66"/>
      <c r="EK873" s="66"/>
      <c r="EL873" s="66"/>
      <c r="EM873" s="66"/>
      <c r="EN873" s="66"/>
      <c r="EO873" s="66"/>
      <c r="EP873" s="66"/>
    </row>
    <row r="874">
      <c r="A874" s="66"/>
      <c r="B874" s="66"/>
      <c r="C874" s="66"/>
      <c r="D874" s="66"/>
      <c r="E874" s="66"/>
      <c r="F874" s="66"/>
      <c r="G874" s="159"/>
      <c r="H874" s="159"/>
      <c r="I874" s="66"/>
      <c r="J874" s="160"/>
      <c r="K874" s="161"/>
      <c r="L874" s="161"/>
      <c r="M874" s="162"/>
      <c r="N874" s="162"/>
      <c r="O874" s="161"/>
      <c r="P874" s="161"/>
      <c r="Q874" s="161"/>
      <c r="R874" s="161"/>
      <c r="S874" s="163"/>
      <c r="T874" s="163"/>
      <c r="U874" s="163"/>
      <c r="V874" s="163"/>
      <c r="W874" s="164"/>
      <c r="X874" s="163"/>
      <c r="Y874" s="163"/>
      <c r="Z874" s="163"/>
      <c r="AA874" s="163"/>
      <c r="AB874" s="66"/>
      <c r="AC874" s="66"/>
      <c r="AD874" s="66"/>
      <c r="AE874" s="66"/>
      <c r="AF874" s="66"/>
      <c r="AG874" s="66"/>
      <c r="AH874" s="66"/>
      <c r="AI874" s="66"/>
      <c r="AJ874" s="66"/>
      <c r="AK874" s="66"/>
      <c r="AL874" s="66"/>
      <c r="AM874" s="66"/>
      <c r="AN874" s="66"/>
      <c r="AO874" s="66"/>
      <c r="AP874" s="66"/>
      <c r="AQ874" s="66"/>
      <c r="AR874" s="66"/>
      <c r="AS874" s="66"/>
      <c r="AT874" s="66"/>
      <c r="AU874" s="66"/>
      <c r="AV874" s="66"/>
      <c r="AW874" s="66"/>
      <c r="AX874" s="66"/>
      <c r="AY874" s="66"/>
      <c r="AZ874" s="66"/>
      <c r="BA874" s="66"/>
      <c r="BB874" s="66"/>
      <c r="BC874" s="66"/>
      <c r="BD874" s="66"/>
      <c r="BE874" s="66"/>
      <c r="BF874" s="66"/>
      <c r="BG874" s="66"/>
      <c r="BH874" s="66"/>
      <c r="BI874" s="66"/>
      <c r="BJ874" s="66"/>
      <c r="BK874" s="66"/>
      <c r="BL874" s="66"/>
      <c r="BM874" s="66"/>
      <c r="BN874" s="66"/>
      <c r="BO874" s="66"/>
      <c r="BP874" s="66"/>
      <c r="BQ874" s="66"/>
      <c r="BR874" s="66"/>
      <c r="BS874" s="66"/>
      <c r="BT874" s="66"/>
      <c r="BU874" s="66"/>
      <c r="BV874" s="66"/>
      <c r="BW874" s="66"/>
      <c r="BX874" s="66"/>
      <c r="BY874" s="66"/>
      <c r="BZ874" s="66"/>
      <c r="CA874" s="66"/>
      <c r="CB874" s="66"/>
      <c r="CC874" s="66"/>
      <c r="CD874" s="66"/>
      <c r="CE874" s="66"/>
      <c r="CF874" s="66"/>
      <c r="CG874" s="66"/>
      <c r="CH874" s="66"/>
      <c r="CI874" s="66"/>
      <c r="CJ874" s="66"/>
      <c r="CK874" s="66"/>
      <c r="CL874" s="66"/>
      <c r="CM874" s="66"/>
      <c r="CN874" s="66"/>
      <c r="CO874" s="66"/>
      <c r="CP874" s="66"/>
      <c r="CQ874" s="66"/>
      <c r="CR874" s="66"/>
      <c r="CS874" s="66"/>
      <c r="CT874" s="66"/>
      <c r="CU874" s="66"/>
      <c r="CV874" s="66"/>
      <c r="CW874" s="66"/>
      <c r="CX874" s="66"/>
      <c r="CY874" s="66"/>
      <c r="CZ874" s="66"/>
      <c r="DA874" s="66"/>
      <c r="DB874" s="66"/>
      <c r="DC874" s="66"/>
      <c r="DD874" s="66"/>
      <c r="DE874" s="66"/>
      <c r="DF874" s="66"/>
      <c r="DG874" s="66"/>
      <c r="DH874" s="66"/>
      <c r="DI874" s="66"/>
      <c r="DJ874" s="66"/>
      <c r="DK874" s="66"/>
      <c r="DL874" s="66"/>
      <c r="DM874" s="66"/>
      <c r="DN874" s="66"/>
      <c r="DO874" s="66"/>
      <c r="DP874" s="66"/>
      <c r="DQ874" s="66"/>
      <c r="DR874" s="66"/>
      <c r="DS874" s="66"/>
      <c r="DT874" s="66"/>
      <c r="DU874" s="66"/>
      <c r="DV874" s="66"/>
      <c r="DW874" s="66"/>
      <c r="DX874" s="66"/>
      <c r="DY874" s="66"/>
      <c r="DZ874" s="66"/>
      <c r="EA874" s="66"/>
      <c r="EB874" s="66"/>
      <c r="EC874" s="66"/>
      <c r="ED874" s="66"/>
      <c r="EE874" s="66"/>
      <c r="EF874" s="66"/>
      <c r="EG874" s="66"/>
      <c r="EH874" s="66"/>
      <c r="EI874" s="66"/>
      <c r="EJ874" s="66"/>
      <c r="EK874" s="66"/>
      <c r="EL874" s="66"/>
      <c r="EM874" s="66"/>
      <c r="EN874" s="66"/>
      <c r="EO874" s="66"/>
      <c r="EP874" s="66"/>
    </row>
    <row r="875">
      <c r="A875" s="66"/>
      <c r="B875" s="66"/>
      <c r="C875" s="66"/>
      <c r="D875" s="66"/>
      <c r="E875" s="66"/>
      <c r="F875" s="66"/>
      <c r="G875" s="159"/>
      <c r="H875" s="159"/>
      <c r="I875" s="66"/>
      <c r="J875" s="160"/>
      <c r="K875" s="161"/>
      <c r="L875" s="161"/>
      <c r="M875" s="162"/>
      <c r="N875" s="162"/>
      <c r="O875" s="161"/>
      <c r="P875" s="161"/>
      <c r="Q875" s="161"/>
      <c r="R875" s="161"/>
      <c r="S875" s="163"/>
      <c r="T875" s="163"/>
      <c r="U875" s="163"/>
      <c r="V875" s="163"/>
      <c r="W875" s="164"/>
      <c r="X875" s="163"/>
      <c r="Y875" s="163"/>
      <c r="Z875" s="163"/>
      <c r="AA875" s="163"/>
      <c r="AB875" s="66"/>
      <c r="AC875" s="66"/>
      <c r="AD875" s="66"/>
      <c r="AE875" s="66"/>
      <c r="AF875" s="66"/>
      <c r="AG875" s="66"/>
      <c r="AH875" s="66"/>
      <c r="AI875" s="66"/>
      <c r="AJ875" s="66"/>
      <c r="AK875" s="66"/>
      <c r="AL875" s="66"/>
      <c r="AM875" s="66"/>
      <c r="AN875" s="66"/>
      <c r="AO875" s="66"/>
      <c r="AP875" s="66"/>
      <c r="AQ875" s="66"/>
      <c r="AR875" s="66"/>
      <c r="AS875" s="66"/>
      <c r="AT875" s="66"/>
      <c r="AU875" s="66"/>
      <c r="AV875" s="66"/>
      <c r="AW875" s="66"/>
      <c r="AX875" s="66"/>
      <c r="AY875" s="66"/>
      <c r="AZ875" s="66"/>
      <c r="BA875" s="66"/>
      <c r="BB875" s="66"/>
      <c r="BC875" s="66"/>
      <c r="BD875" s="66"/>
      <c r="BE875" s="66"/>
      <c r="BF875" s="66"/>
      <c r="BG875" s="66"/>
      <c r="BH875" s="66"/>
      <c r="BI875" s="66"/>
      <c r="BJ875" s="66"/>
      <c r="BK875" s="66"/>
      <c r="BL875" s="66"/>
      <c r="BM875" s="66"/>
      <c r="BN875" s="66"/>
      <c r="BO875" s="66"/>
      <c r="BP875" s="66"/>
      <c r="BQ875" s="66"/>
      <c r="BR875" s="66"/>
      <c r="BS875" s="66"/>
      <c r="BT875" s="66"/>
      <c r="BU875" s="66"/>
      <c r="BV875" s="66"/>
      <c r="BW875" s="66"/>
      <c r="BX875" s="66"/>
      <c r="BY875" s="66"/>
      <c r="BZ875" s="66"/>
      <c r="CA875" s="66"/>
      <c r="CB875" s="66"/>
      <c r="CC875" s="66"/>
      <c r="CD875" s="66"/>
      <c r="CE875" s="66"/>
      <c r="CF875" s="66"/>
      <c r="CG875" s="66"/>
      <c r="CH875" s="66"/>
      <c r="CI875" s="66"/>
      <c r="CJ875" s="66"/>
      <c r="CK875" s="66"/>
      <c r="CL875" s="66"/>
      <c r="CM875" s="66"/>
      <c r="CN875" s="66"/>
      <c r="CO875" s="66"/>
      <c r="CP875" s="66"/>
      <c r="CQ875" s="66"/>
      <c r="CR875" s="66"/>
      <c r="CS875" s="66"/>
      <c r="CT875" s="66"/>
      <c r="CU875" s="66"/>
      <c r="CV875" s="66"/>
      <c r="CW875" s="66"/>
      <c r="CX875" s="66"/>
      <c r="CY875" s="66"/>
      <c r="CZ875" s="66"/>
      <c r="DA875" s="66"/>
      <c r="DB875" s="66"/>
      <c r="DC875" s="66"/>
      <c r="DD875" s="66"/>
      <c r="DE875" s="66"/>
      <c r="DF875" s="66"/>
      <c r="DG875" s="66"/>
      <c r="DH875" s="66"/>
      <c r="DI875" s="66"/>
      <c r="DJ875" s="66"/>
      <c r="DK875" s="66"/>
      <c r="DL875" s="66"/>
      <c r="DM875" s="66"/>
      <c r="DN875" s="66"/>
      <c r="DO875" s="66"/>
      <c r="DP875" s="66"/>
      <c r="DQ875" s="66"/>
      <c r="DR875" s="66"/>
      <c r="DS875" s="66"/>
      <c r="DT875" s="66"/>
      <c r="DU875" s="66"/>
      <c r="DV875" s="66"/>
      <c r="DW875" s="66"/>
      <c r="DX875" s="66"/>
      <c r="DY875" s="66"/>
      <c r="DZ875" s="66"/>
      <c r="EA875" s="66"/>
      <c r="EB875" s="66"/>
      <c r="EC875" s="66"/>
      <c r="ED875" s="66"/>
      <c r="EE875" s="66"/>
      <c r="EF875" s="66"/>
      <c r="EG875" s="66"/>
      <c r="EH875" s="66"/>
      <c r="EI875" s="66"/>
      <c r="EJ875" s="66"/>
      <c r="EK875" s="66"/>
      <c r="EL875" s="66"/>
      <c r="EM875" s="66"/>
      <c r="EN875" s="66"/>
      <c r="EO875" s="66"/>
      <c r="EP875" s="66"/>
    </row>
    <row r="876">
      <c r="A876" s="66"/>
      <c r="B876" s="66"/>
      <c r="C876" s="66"/>
      <c r="D876" s="66"/>
      <c r="E876" s="66"/>
      <c r="F876" s="66"/>
      <c r="G876" s="159"/>
      <c r="H876" s="159"/>
      <c r="I876" s="66"/>
      <c r="J876" s="160"/>
      <c r="K876" s="161"/>
      <c r="L876" s="161"/>
      <c r="M876" s="162"/>
      <c r="N876" s="162"/>
      <c r="O876" s="161"/>
      <c r="P876" s="161"/>
      <c r="Q876" s="161"/>
      <c r="R876" s="161"/>
      <c r="S876" s="163"/>
      <c r="T876" s="163"/>
      <c r="U876" s="163"/>
      <c r="V876" s="163"/>
      <c r="W876" s="164"/>
      <c r="X876" s="163"/>
      <c r="Y876" s="163"/>
      <c r="Z876" s="163"/>
      <c r="AA876" s="163"/>
      <c r="AB876" s="66"/>
      <c r="AC876" s="66"/>
      <c r="AD876" s="66"/>
      <c r="AE876" s="66"/>
      <c r="AF876" s="66"/>
      <c r="AG876" s="66"/>
      <c r="AH876" s="66"/>
      <c r="AI876" s="66"/>
      <c r="AJ876" s="66"/>
      <c r="AK876" s="66"/>
      <c r="AL876" s="66"/>
      <c r="AM876" s="66"/>
      <c r="AN876" s="66"/>
      <c r="AO876" s="66"/>
      <c r="AP876" s="66"/>
      <c r="AQ876" s="66"/>
      <c r="AR876" s="66"/>
      <c r="AS876" s="66"/>
      <c r="AT876" s="66"/>
      <c r="AU876" s="66"/>
      <c r="AV876" s="66"/>
      <c r="AW876" s="66"/>
      <c r="AX876" s="66"/>
      <c r="AY876" s="66"/>
      <c r="AZ876" s="66"/>
      <c r="BA876" s="66"/>
      <c r="BB876" s="66"/>
      <c r="BC876" s="66"/>
      <c r="BD876" s="66"/>
      <c r="BE876" s="66"/>
      <c r="BF876" s="66"/>
      <c r="BG876" s="66"/>
      <c r="BH876" s="66"/>
      <c r="BI876" s="66"/>
      <c r="BJ876" s="66"/>
      <c r="BK876" s="66"/>
      <c r="BL876" s="66"/>
      <c r="BM876" s="66"/>
      <c r="BN876" s="66"/>
      <c r="BO876" s="66"/>
      <c r="BP876" s="66"/>
      <c r="BQ876" s="66"/>
      <c r="BR876" s="66"/>
      <c r="BS876" s="66"/>
      <c r="BT876" s="66"/>
      <c r="BU876" s="66"/>
      <c r="BV876" s="66"/>
      <c r="BW876" s="66"/>
      <c r="BX876" s="66"/>
      <c r="BY876" s="66"/>
      <c r="BZ876" s="66"/>
      <c r="CA876" s="66"/>
      <c r="CB876" s="66"/>
      <c r="CC876" s="66"/>
      <c r="CD876" s="66"/>
      <c r="CE876" s="66"/>
      <c r="CF876" s="66"/>
      <c r="CG876" s="66"/>
      <c r="CH876" s="66"/>
      <c r="CI876" s="66"/>
      <c r="CJ876" s="66"/>
      <c r="CK876" s="66"/>
      <c r="CL876" s="66"/>
      <c r="CM876" s="66"/>
      <c r="CN876" s="66"/>
      <c r="CO876" s="66"/>
      <c r="CP876" s="66"/>
      <c r="CQ876" s="66"/>
      <c r="CR876" s="66"/>
      <c r="CS876" s="66"/>
      <c r="CT876" s="66"/>
      <c r="CU876" s="66"/>
      <c r="CV876" s="66"/>
      <c r="CW876" s="66"/>
      <c r="CX876" s="66"/>
      <c r="CY876" s="66"/>
      <c r="CZ876" s="66"/>
      <c r="DA876" s="66"/>
      <c r="DB876" s="66"/>
      <c r="DC876" s="66"/>
      <c r="DD876" s="66"/>
      <c r="DE876" s="66"/>
      <c r="DF876" s="66"/>
      <c r="DG876" s="66"/>
      <c r="DH876" s="66"/>
      <c r="DI876" s="66"/>
      <c r="DJ876" s="66"/>
      <c r="DK876" s="66"/>
      <c r="DL876" s="66"/>
      <c r="DM876" s="66"/>
      <c r="DN876" s="66"/>
      <c r="DO876" s="66"/>
      <c r="DP876" s="66"/>
      <c r="DQ876" s="66"/>
      <c r="DR876" s="66"/>
      <c r="DS876" s="66"/>
      <c r="DT876" s="66"/>
      <c r="DU876" s="66"/>
      <c r="DV876" s="66"/>
      <c r="DW876" s="66"/>
      <c r="DX876" s="66"/>
      <c r="DY876" s="66"/>
      <c r="DZ876" s="66"/>
      <c r="EA876" s="66"/>
      <c r="EB876" s="66"/>
      <c r="EC876" s="66"/>
      <c r="ED876" s="66"/>
      <c r="EE876" s="66"/>
      <c r="EF876" s="66"/>
      <c r="EG876" s="66"/>
      <c r="EH876" s="66"/>
      <c r="EI876" s="66"/>
      <c r="EJ876" s="66"/>
      <c r="EK876" s="66"/>
      <c r="EL876" s="66"/>
      <c r="EM876" s="66"/>
      <c r="EN876" s="66"/>
      <c r="EO876" s="66"/>
      <c r="EP876" s="66"/>
    </row>
    <row r="877">
      <c r="A877" s="66"/>
      <c r="B877" s="66"/>
      <c r="C877" s="66"/>
      <c r="D877" s="66"/>
      <c r="E877" s="66"/>
      <c r="F877" s="66"/>
      <c r="G877" s="159"/>
      <c r="H877" s="159"/>
      <c r="I877" s="66"/>
      <c r="J877" s="160"/>
      <c r="K877" s="161"/>
      <c r="L877" s="161"/>
      <c r="M877" s="162"/>
      <c r="N877" s="162"/>
      <c r="O877" s="161"/>
      <c r="P877" s="161"/>
      <c r="Q877" s="161"/>
      <c r="R877" s="161"/>
      <c r="S877" s="163"/>
      <c r="T877" s="163"/>
      <c r="U877" s="163"/>
      <c r="V877" s="163"/>
      <c r="W877" s="164"/>
      <c r="X877" s="163"/>
      <c r="Y877" s="163"/>
      <c r="Z877" s="163"/>
      <c r="AA877" s="163"/>
      <c r="AB877" s="66"/>
      <c r="AC877" s="66"/>
      <c r="AD877" s="66"/>
      <c r="AE877" s="66"/>
      <c r="AF877" s="66"/>
      <c r="AG877" s="66"/>
      <c r="AH877" s="66"/>
      <c r="AI877" s="66"/>
      <c r="AJ877" s="66"/>
      <c r="AK877" s="66"/>
      <c r="AL877" s="66"/>
      <c r="AM877" s="66"/>
      <c r="AN877" s="66"/>
      <c r="AO877" s="66"/>
      <c r="AP877" s="66"/>
      <c r="AQ877" s="66"/>
      <c r="AR877" s="66"/>
      <c r="AS877" s="66"/>
      <c r="AT877" s="66"/>
      <c r="AU877" s="66"/>
      <c r="AV877" s="66"/>
      <c r="AW877" s="66"/>
      <c r="AX877" s="66"/>
      <c r="AY877" s="66"/>
      <c r="AZ877" s="66"/>
      <c r="BA877" s="66"/>
      <c r="BB877" s="66"/>
      <c r="BC877" s="66"/>
      <c r="BD877" s="66"/>
      <c r="BE877" s="66"/>
      <c r="BF877" s="66"/>
      <c r="BG877" s="66"/>
      <c r="BH877" s="66"/>
      <c r="BI877" s="66"/>
      <c r="BJ877" s="66"/>
      <c r="BK877" s="66"/>
      <c r="BL877" s="66"/>
      <c r="BM877" s="66"/>
      <c r="BN877" s="66"/>
      <c r="BO877" s="66"/>
      <c r="BP877" s="66"/>
      <c r="BQ877" s="66"/>
      <c r="BR877" s="66"/>
      <c r="BS877" s="66"/>
      <c r="BT877" s="66"/>
      <c r="BU877" s="66"/>
      <c r="BV877" s="66"/>
      <c r="BW877" s="66"/>
      <c r="BX877" s="66"/>
      <c r="BY877" s="66"/>
      <c r="BZ877" s="66"/>
      <c r="CA877" s="66"/>
      <c r="CB877" s="66"/>
      <c r="CC877" s="66"/>
      <c r="CD877" s="66"/>
      <c r="CE877" s="66"/>
      <c r="CF877" s="66"/>
      <c r="CG877" s="66"/>
      <c r="CH877" s="66"/>
      <c r="CI877" s="66"/>
      <c r="CJ877" s="66"/>
      <c r="CK877" s="66"/>
      <c r="CL877" s="66"/>
      <c r="CM877" s="66"/>
      <c r="CN877" s="66"/>
      <c r="CO877" s="66"/>
      <c r="CP877" s="66"/>
      <c r="CQ877" s="66"/>
      <c r="CR877" s="66"/>
      <c r="CS877" s="66"/>
      <c r="CT877" s="66"/>
      <c r="CU877" s="66"/>
      <c r="CV877" s="66"/>
      <c r="CW877" s="66"/>
      <c r="CX877" s="66"/>
      <c r="CY877" s="66"/>
      <c r="CZ877" s="66"/>
      <c r="DA877" s="66"/>
      <c r="DB877" s="66"/>
      <c r="DC877" s="66"/>
      <c r="DD877" s="66"/>
      <c r="DE877" s="66"/>
      <c r="DF877" s="66"/>
      <c r="DG877" s="66"/>
      <c r="DH877" s="66"/>
      <c r="DI877" s="66"/>
      <c r="DJ877" s="66"/>
      <c r="DK877" s="66"/>
      <c r="DL877" s="66"/>
      <c r="DM877" s="66"/>
      <c r="DN877" s="66"/>
      <c r="DO877" s="66"/>
      <c r="DP877" s="66"/>
      <c r="DQ877" s="66"/>
      <c r="DR877" s="66"/>
      <c r="DS877" s="66"/>
      <c r="DT877" s="66"/>
      <c r="DU877" s="66"/>
      <c r="DV877" s="66"/>
      <c r="DW877" s="66"/>
      <c r="DX877" s="66"/>
      <c r="DY877" s="66"/>
      <c r="DZ877" s="66"/>
      <c r="EA877" s="66"/>
      <c r="EB877" s="66"/>
      <c r="EC877" s="66"/>
      <c r="ED877" s="66"/>
      <c r="EE877" s="66"/>
      <c r="EF877" s="66"/>
      <c r="EG877" s="66"/>
      <c r="EH877" s="66"/>
      <c r="EI877" s="66"/>
      <c r="EJ877" s="66"/>
      <c r="EK877" s="66"/>
      <c r="EL877" s="66"/>
      <c r="EM877" s="66"/>
      <c r="EN877" s="66"/>
      <c r="EO877" s="66"/>
      <c r="EP877" s="66"/>
    </row>
    <row r="878">
      <c r="A878" s="66"/>
      <c r="B878" s="66"/>
      <c r="C878" s="66"/>
      <c r="D878" s="66"/>
      <c r="E878" s="66"/>
      <c r="F878" s="66"/>
      <c r="G878" s="159"/>
      <c r="H878" s="159"/>
      <c r="I878" s="66"/>
      <c r="J878" s="160"/>
      <c r="K878" s="161"/>
      <c r="L878" s="161"/>
      <c r="M878" s="162"/>
      <c r="N878" s="162"/>
      <c r="O878" s="161"/>
      <c r="P878" s="161"/>
      <c r="Q878" s="161"/>
      <c r="R878" s="161"/>
      <c r="S878" s="163"/>
      <c r="T878" s="163"/>
      <c r="U878" s="163"/>
      <c r="V878" s="163"/>
      <c r="W878" s="164"/>
      <c r="X878" s="163"/>
      <c r="Y878" s="163"/>
      <c r="Z878" s="163"/>
      <c r="AA878" s="163"/>
      <c r="AB878" s="66"/>
      <c r="AC878" s="66"/>
      <c r="AD878" s="66"/>
      <c r="AE878" s="66"/>
      <c r="AF878" s="66"/>
      <c r="AG878" s="66"/>
      <c r="AH878" s="66"/>
      <c r="AI878" s="66"/>
      <c r="AJ878" s="66"/>
      <c r="AK878" s="66"/>
      <c r="AL878" s="66"/>
      <c r="AM878" s="66"/>
      <c r="AN878" s="66"/>
      <c r="AO878" s="66"/>
      <c r="AP878" s="66"/>
      <c r="AQ878" s="66"/>
      <c r="AR878" s="66"/>
      <c r="AS878" s="66"/>
      <c r="AT878" s="66"/>
      <c r="AU878" s="66"/>
      <c r="AV878" s="66"/>
      <c r="AW878" s="66"/>
      <c r="AX878" s="66"/>
      <c r="AY878" s="66"/>
      <c r="AZ878" s="66"/>
      <c r="BA878" s="66"/>
      <c r="BB878" s="66"/>
      <c r="BC878" s="66"/>
      <c r="BD878" s="66"/>
      <c r="BE878" s="66"/>
      <c r="BF878" s="66"/>
      <c r="BG878" s="66"/>
      <c r="BH878" s="66"/>
      <c r="BI878" s="66"/>
      <c r="BJ878" s="66"/>
      <c r="BK878" s="66"/>
      <c r="BL878" s="66"/>
      <c r="BM878" s="66"/>
      <c r="BN878" s="66"/>
      <c r="BO878" s="66"/>
      <c r="BP878" s="66"/>
      <c r="BQ878" s="66"/>
      <c r="BR878" s="66"/>
      <c r="BS878" s="66"/>
      <c r="BT878" s="66"/>
      <c r="BU878" s="66"/>
      <c r="BV878" s="66"/>
      <c r="BW878" s="66"/>
      <c r="BX878" s="66"/>
      <c r="BY878" s="66"/>
      <c r="BZ878" s="66"/>
      <c r="CA878" s="66"/>
      <c r="CB878" s="66"/>
      <c r="CC878" s="66"/>
      <c r="CD878" s="66"/>
      <c r="CE878" s="66"/>
      <c r="CF878" s="66"/>
      <c r="CG878" s="66"/>
      <c r="CH878" s="66"/>
      <c r="CI878" s="66"/>
      <c r="CJ878" s="66"/>
      <c r="CK878" s="66"/>
      <c r="CL878" s="66"/>
      <c r="CM878" s="66"/>
      <c r="CN878" s="66"/>
      <c r="CO878" s="66"/>
      <c r="CP878" s="66"/>
      <c r="CQ878" s="66"/>
      <c r="CR878" s="66"/>
      <c r="CS878" s="66"/>
      <c r="CT878" s="66"/>
      <c r="CU878" s="66"/>
      <c r="CV878" s="66"/>
      <c r="CW878" s="66"/>
      <c r="CX878" s="66"/>
      <c r="CY878" s="66"/>
      <c r="CZ878" s="66"/>
      <c r="DA878" s="66"/>
      <c r="DB878" s="66"/>
      <c r="DC878" s="66"/>
      <c r="DD878" s="66"/>
      <c r="DE878" s="66"/>
      <c r="DF878" s="66"/>
      <c r="DG878" s="66"/>
      <c r="DH878" s="66"/>
      <c r="DI878" s="66"/>
      <c r="DJ878" s="66"/>
      <c r="DK878" s="66"/>
      <c r="DL878" s="66"/>
      <c r="DM878" s="66"/>
      <c r="DN878" s="66"/>
      <c r="DO878" s="66"/>
      <c r="DP878" s="66"/>
      <c r="DQ878" s="66"/>
      <c r="DR878" s="66"/>
      <c r="DS878" s="66"/>
      <c r="DT878" s="66"/>
      <c r="DU878" s="66"/>
      <c r="DV878" s="66"/>
      <c r="DW878" s="66"/>
      <c r="DX878" s="66"/>
      <c r="DY878" s="66"/>
      <c r="DZ878" s="66"/>
      <c r="EA878" s="66"/>
      <c r="EB878" s="66"/>
      <c r="EC878" s="66"/>
      <c r="ED878" s="66"/>
      <c r="EE878" s="66"/>
      <c r="EF878" s="66"/>
      <c r="EG878" s="66"/>
      <c r="EH878" s="66"/>
      <c r="EI878" s="66"/>
      <c r="EJ878" s="66"/>
      <c r="EK878" s="66"/>
      <c r="EL878" s="66"/>
      <c r="EM878" s="66"/>
      <c r="EN878" s="66"/>
      <c r="EO878" s="66"/>
      <c r="EP878" s="66"/>
    </row>
    <row r="879">
      <c r="A879" s="66"/>
      <c r="B879" s="66"/>
      <c r="C879" s="66"/>
      <c r="D879" s="66"/>
      <c r="E879" s="66"/>
      <c r="F879" s="66"/>
      <c r="G879" s="159"/>
      <c r="H879" s="159"/>
      <c r="I879" s="66"/>
      <c r="J879" s="160"/>
      <c r="K879" s="161"/>
      <c r="L879" s="161"/>
      <c r="M879" s="162"/>
      <c r="N879" s="162"/>
      <c r="O879" s="161"/>
      <c r="P879" s="161"/>
      <c r="Q879" s="161"/>
      <c r="R879" s="161"/>
      <c r="S879" s="163"/>
      <c r="T879" s="163"/>
      <c r="U879" s="163"/>
      <c r="V879" s="163"/>
      <c r="W879" s="164"/>
      <c r="X879" s="163"/>
      <c r="Y879" s="163"/>
      <c r="Z879" s="163"/>
      <c r="AA879" s="163"/>
      <c r="AB879" s="66"/>
      <c r="AC879" s="66"/>
      <c r="AD879" s="66"/>
      <c r="AE879" s="66"/>
      <c r="AF879" s="66"/>
      <c r="AG879" s="66"/>
      <c r="AH879" s="66"/>
      <c r="AI879" s="66"/>
      <c r="AJ879" s="66"/>
      <c r="AK879" s="66"/>
      <c r="AL879" s="66"/>
      <c r="AM879" s="66"/>
      <c r="AN879" s="66"/>
      <c r="AO879" s="66"/>
      <c r="AP879" s="66"/>
      <c r="AQ879" s="66"/>
      <c r="AR879" s="66"/>
      <c r="AS879" s="66"/>
      <c r="AT879" s="66"/>
      <c r="AU879" s="66"/>
      <c r="AV879" s="66"/>
      <c r="AW879" s="66"/>
      <c r="AX879" s="66"/>
      <c r="AY879" s="66"/>
      <c r="AZ879" s="66"/>
      <c r="BA879" s="66"/>
      <c r="BB879" s="66"/>
      <c r="BC879" s="66"/>
      <c r="BD879" s="66"/>
      <c r="BE879" s="66"/>
      <c r="BF879" s="66"/>
      <c r="BG879" s="66"/>
      <c r="BH879" s="66"/>
      <c r="BI879" s="66"/>
      <c r="BJ879" s="66"/>
      <c r="BK879" s="66"/>
      <c r="BL879" s="66"/>
      <c r="BM879" s="66"/>
      <c r="BN879" s="66"/>
      <c r="BO879" s="66"/>
      <c r="BP879" s="66"/>
      <c r="BQ879" s="66"/>
      <c r="BR879" s="66"/>
      <c r="BS879" s="66"/>
      <c r="BT879" s="66"/>
      <c r="BU879" s="66"/>
      <c r="BV879" s="66"/>
      <c r="BW879" s="66"/>
      <c r="BX879" s="66"/>
      <c r="BY879" s="66"/>
      <c r="BZ879" s="66"/>
      <c r="CA879" s="66"/>
      <c r="CB879" s="66"/>
      <c r="CC879" s="66"/>
      <c r="CD879" s="66"/>
      <c r="CE879" s="66"/>
      <c r="CF879" s="66"/>
      <c r="CG879" s="66"/>
      <c r="CH879" s="66"/>
      <c r="CI879" s="66"/>
      <c r="CJ879" s="66"/>
      <c r="CK879" s="66"/>
      <c r="CL879" s="66"/>
      <c r="CM879" s="66"/>
      <c r="CN879" s="66"/>
      <c r="CO879" s="66"/>
      <c r="CP879" s="66"/>
      <c r="CQ879" s="66"/>
      <c r="CR879" s="66"/>
      <c r="CS879" s="66"/>
      <c r="CT879" s="66"/>
      <c r="CU879" s="66"/>
      <c r="CV879" s="66"/>
      <c r="CW879" s="66"/>
      <c r="CX879" s="66"/>
      <c r="CY879" s="66"/>
      <c r="CZ879" s="66"/>
      <c r="DA879" s="66"/>
      <c r="DB879" s="66"/>
      <c r="DC879" s="66"/>
      <c r="DD879" s="66"/>
      <c r="DE879" s="66"/>
      <c r="DF879" s="66"/>
      <c r="DG879" s="66"/>
      <c r="DH879" s="66"/>
      <c r="DI879" s="66"/>
      <c r="DJ879" s="66"/>
      <c r="DK879" s="66"/>
      <c r="DL879" s="66"/>
      <c r="DM879" s="66"/>
      <c r="DN879" s="66"/>
      <c r="DO879" s="66"/>
      <c r="DP879" s="66"/>
      <c r="DQ879" s="66"/>
      <c r="DR879" s="66"/>
      <c r="DS879" s="66"/>
      <c r="DT879" s="66"/>
      <c r="DU879" s="66"/>
      <c r="DV879" s="66"/>
      <c r="DW879" s="66"/>
      <c r="DX879" s="66"/>
      <c r="DY879" s="66"/>
      <c r="DZ879" s="66"/>
      <c r="EA879" s="66"/>
      <c r="EB879" s="66"/>
      <c r="EC879" s="66"/>
      <c r="ED879" s="66"/>
      <c r="EE879" s="66"/>
      <c r="EF879" s="66"/>
      <c r="EG879" s="66"/>
      <c r="EH879" s="66"/>
      <c r="EI879" s="66"/>
      <c r="EJ879" s="66"/>
      <c r="EK879" s="66"/>
      <c r="EL879" s="66"/>
      <c r="EM879" s="66"/>
      <c r="EN879" s="66"/>
      <c r="EO879" s="66"/>
      <c r="EP879" s="66"/>
    </row>
    <row r="880">
      <c r="A880" s="66"/>
      <c r="B880" s="66"/>
      <c r="C880" s="66"/>
      <c r="D880" s="66"/>
      <c r="E880" s="66"/>
      <c r="F880" s="66"/>
      <c r="G880" s="159"/>
      <c r="H880" s="159"/>
      <c r="I880" s="66"/>
      <c r="J880" s="160"/>
      <c r="K880" s="161"/>
      <c r="L880" s="161"/>
      <c r="M880" s="162"/>
      <c r="N880" s="162"/>
      <c r="O880" s="161"/>
      <c r="P880" s="161"/>
      <c r="Q880" s="161"/>
      <c r="R880" s="161"/>
      <c r="S880" s="163"/>
      <c r="T880" s="163"/>
      <c r="U880" s="163"/>
      <c r="V880" s="163"/>
      <c r="W880" s="164"/>
      <c r="X880" s="163"/>
      <c r="Y880" s="163"/>
      <c r="Z880" s="163"/>
      <c r="AA880" s="163"/>
      <c r="AB880" s="66"/>
      <c r="AC880" s="66"/>
      <c r="AD880" s="66"/>
      <c r="AE880" s="66"/>
      <c r="AF880" s="66"/>
      <c r="AG880" s="66"/>
      <c r="AH880" s="66"/>
      <c r="AI880" s="66"/>
      <c r="AJ880" s="66"/>
      <c r="AK880" s="66"/>
      <c r="AL880" s="66"/>
      <c r="AM880" s="66"/>
      <c r="AN880" s="66"/>
      <c r="AO880" s="66"/>
      <c r="AP880" s="66"/>
      <c r="AQ880" s="66"/>
      <c r="AR880" s="66"/>
      <c r="AS880" s="66"/>
      <c r="AT880" s="66"/>
      <c r="AU880" s="66"/>
      <c r="AV880" s="66"/>
      <c r="AW880" s="66"/>
      <c r="AX880" s="66"/>
      <c r="AY880" s="66"/>
      <c r="AZ880" s="66"/>
      <c r="BA880" s="66"/>
      <c r="BB880" s="66"/>
      <c r="BC880" s="66"/>
      <c r="BD880" s="66"/>
      <c r="BE880" s="66"/>
      <c r="BF880" s="66"/>
      <c r="BG880" s="66"/>
      <c r="BH880" s="66"/>
      <c r="BI880" s="66"/>
      <c r="BJ880" s="66"/>
      <c r="BK880" s="66"/>
      <c r="BL880" s="66"/>
      <c r="BM880" s="66"/>
      <c r="BN880" s="66"/>
      <c r="BO880" s="66"/>
      <c r="BP880" s="66"/>
      <c r="BQ880" s="66"/>
      <c r="BR880" s="66"/>
      <c r="BS880" s="66"/>
      <c r="BT880" s="66"/>
      <c r="BU880" s="66"/>
      <c r="BV880" s="66"/>
      <c r="BW880" s="66"/>
      <c r="BX880" s="66"/>
      <c r="BY880" s="66"/>
      <c r="BZ880" s="66"/>
      <c r="CA880" s="66"/>
      <c r="CB880" s="66"/>
      <c r="CC880" s="66"/>
      <c r="CD880" s="66"/>
      <c r="CE880" s="66"/>
      <c r="CF880" s="66"/>
      <c r="CG880" s="66"/>
      <c r="CH880" s="66"/>
      <c r="CI880" s="66"/>
      <c r="CJ880" s="66"/>
      <c r="CK880" s="66"/>
      <c r="CL880" s="66"/>
      <c r="CM880" s="66"/>
      <c r="CN880" s="66"/>
      <c r="CO880" s="66"/>
      <c r="CP880" s="66"/>
      <c r="CQ880" s="66"/>
      <c r="CR880" s="66"/>
      <c r="CS880" s="66"/>
      <c r="CT880" s="66"/>
      <c r="CU880" s="66"/>
      <c r="CV880" s="66"/>
      <c r="CW880" s="66"/>
      <c r="CX880" s="66"/>
      <c r="CY880" s="66"/>
      <c r="CZ880" s="66"/>
      <c r="DA880" s="66"/>
      <c r="DB880" s="66"/>
      <c r="DC880" s="66"/>
      <c r="DD880" s="66"/>
      <c r="DE880" s="66"/>
      <c r="DF880" s="66"/>
      <c r="DG880" s="66"/>
      <c r="DH880" s="66"/>
      <c r="DI880" s="66"/>
      <c r="DJ880" s="66"/>
      <c r="DK880" s="66"/>
      <c r="DL880" s="66"/>
      <c r="DM880" s="66"/>
      <c r="DN880" s="66"/>
      <c r="DO880" s="66"/>
      <c r="DP880" s="66"/>
      <c r="DQ880" s="66"/>
      <c r="DR880" s="66"/>
      <c r="DS880" s="66"/>
      <c r="DT880" s="66"/>
      <c r="DU880" s="66"/>
      <c r="DV880" s="66"/>
      <c r="DW880" s="66"/>
      <c r="DX880" s="66"/>
      <c r="DY880" s="66"/>
      <c r="DZ880" s="66"/>
      <c r="EA880" s="66"/>
      <c r="EB880" s="66"/>
      <c r="EC880" s="66"/>
      <c r="ED880" s="66"/>
      <c r="EE880" s="66"/>
      <c r="EF880" s="66"/>
      <c r="EG880" s="66"/>
      <c r="EH880" s="66"/>
      <c r="EI880" s="66"/>
      <c r="EJ880" s="66"/>
      <c r="EK880" s="66"/>
      <c r="EL880" s="66"/>
      <c r="EM880" s="66"/>
      <c r="EN880" s="66"/>
      <c r="EO880" s="66"/>
      <c r="EP880" s="66"/>
    </row>
    <row r="881">
      <c r="A881" s="66"/>
      <c r="B881" s="66"/>
      <c r="C881" s="66"/>
      <c r="D881" s="66"/>
      <c r="E881" s="66"/>
      <c r="F881" s="66"/>
      <c r="G881" s="159"/>
      <c r="H881" s="159"/>
      <c r="I881" s="66"/>
      <c r="J881" s="160"/>
      <c r="K881" s="161"/>
      <c r="L881" s="161"/>
      <c r="M881" s="162"/>
      <c r="N881" s="162"/>
      <c r="O881" s="161"/>
      <c r="P881" s="161"/>
      <c r="Q881" s="161"/>
      <c r="R881" s="161"/>
      <c r="S881" s="163"/>
      <c r="T881" s="163"/>
      <c r="U881" s="163"/>
      <c r="V881" s="163"/>
      <c r="W881" s="164"/>
      <c r="X881" s="163"/>
      <c r="Y881" s="163"/>
      <c r="Z881" s="163"/>
      <c r="AA881" s="163"/>
      <c r="AB881" s="66"/>
      <c r="AC881" s="66"/>
      <c r="AD881" s="66"/>
      <c r="AE881" s="66"/>
      <c r="AF881" s="66"/>
      <c r="AG881" s="66"/>
      <c r="AH881" s="66"/>
      <c r="AI881" s="66"/>
      <c r="AJ881" s="66"/>
      <c r="AK881" s="66"/>
      <c r="AL881" s="66"/>
      <c r="AM881" s="66"/>
      <c r="AN881" s="66"/>
      <c r="AO881" s="66"/>
      <c r="AP881" s="66"/>
      <c r="AQ881" s="66"/>
      <c r="AR881" s="66"/>
      <c r="AS881" s="66"/>
      <c r="AT881" s="66"/>
      <c r="AU881" s="66"/>
      <c r="AV881" s="66"/>
      <c r="AW881" s="66"/>
      <c r="AX881" s="66"/>
      <c r="AY881" s="66"/>
      <c r="AZ881" s="66"/>
      <c r="BA881" s="66"/>
      <c r="BB881" s="66"/>
      <c r="BC881" s="66"/>
      <c r="BD881" s="66"/>
      <c r="BE881" s="66"/>
      <c r="BF881" s="66"/>
      <c r="BG881" s="66"/>
      <c r="BH881" s="66"/>
      <c r="BI881" s="66"/>
      <c r="BJ881" s="66"/>
      <c r="BK881" s="66"/>
      <c r="BL881" s="66"/>
      <c r="BM881" s="66"/>
      <c r="BN881" s="66"/>
      <c r="BO881" s="66"/>
      <c r="BP881" s="66"/>
      <c r="BQ881" s="66"/>
      <c r="BR881" s="66"/>
      <c r="BS881" s="66"/>
      <c r="BT881" s="66"/>
      <c r="BU881" s="66"/>
      <c r="BV881" s="66"/>
      <c r="BW881" s="66"/>
      <c r="BX881" s="66"/>
      <c r="BY881" s="66"/>
      <c r="BZ881" s="66"/>
      <c r="CA881" s="66"/>
      <c r="CB881" s="66"/>
      <c r="CC881" s="66"/>
      <c r="CD881" s="66"/>
      <c r="CE881" s="66"/>
      <c r="CF881" s="66"/>
      <c r="CG881" s="66"/>
      <c r="CH881" s="66"/>
      <c r="CI881" s="66"/>
      <c r="CJ881" s="66"/>
      <c r="CK881" s="66"/>
      <c r="CL881" s="66"/>
      <c r="CM881" s="66"/>
      <c r="CN881" s="66"/>
      <c r="CO881" s="66"/>
      <c r="CP881" s="66"/>
      <c r="CQ881" s="66"/>
      <c r="CR881" s="66"/>
      <c r="CS881" s="66"/>
      <c r="CT881" s="66"/>
      <c r="CU881" s="66"/>
      <c r="CV881" s="66"/>
      <c r="CW881" s="66"/>
      <c r="CX881" s="66"/>
      <c r="CY881" s="66"/>
      <c r="CZ881" s="66"/>
      <c r="DA881" s="66"/>
      <c r="DB881" s="66"/>
      <c r="DC881" s="66"/>
      <c r="DD881" s="66"/>
      <c r="DE881" s="66"/>
      <c r="DF881" s="66"/>
      <c r="DG881" s="66"/>
      <c r="DH881" s="66"/>
      <c r="DI881" s="66"/>
      <c r="DJ881" s="66"/>
      <c r="DK881" s="66"/>
      <c r="DL881" s="66"/>
      <c r="DM881" s="66"/>
      <c r="DN881" s="66"/>
      <c r="DO881" s="66"/>
      <c r="DP881" s="66"/>
      <c r="DQ881" s="66"/>
      <c r="DR881" s="66"/>
      <c r="DS881" s="66"/>
      <c r="DT881" s="66"/>
      <c r="DU881" s="66"/>
      <c r="DV881" s="66"/>
      <c r="DW881" s="66"/>
      <c r="DX881" s="66"/>
      <c r="DY881" s="66"/>
      <c r="DZ881" s="66"/>
      <c r="EA881" s="66"/>
      <c r="EB881" s="66"/>
      <c r="EC881" s="66"/>
      <c r="ED881" s="66"/>
      <c r="EE881" s="66"/>
      <c r="EF881" s="66"/>
      <c r="EG881" s="66"/>
      <c r="EH881" s="66"/>
      <c r="EI881" s="66"/>
      <c r="EJ881" s="66"/>
      <c r="EK881" s="66"/>
      <c r="EL881" s="66"/>
      <c r="EM881" s="66"/>
      <c r="EN881" s="66"/>
      <c r="EO881" s="66"/>
      <c r="EP881" s="66"/>
    </row>
    <row r="882">
      <c r="A882" s="66"/>
      <c r="B882" s="66"/>
      <c r="C882" s="66"/>
      <c r="D882" s="66"/>
      <c r="E882" s="66"/>
      <c r="F882" s="66"/>
      <c r="G882" s="159"/>
      <c r="H882" s="159"/>
      <c r="I882" s="66"/>
      <c r="J882" s="160"/>
      <c r="K882" s="161"/>
      <c r="L882" s="161"/>
      <c r="M882" s="162"/>
      <c r="N882" s="162"/>
      <c r="O882" s="161"/>
      <c r="P882" s="161"/>
      <c r="Q882" s="161"/>
      <c r="R882" s="161"/>
      <c r="S882" s="163"/>
      <c r="T882" s="163"/>
      <c r="U882" s="163"/>
      <c r="V882" s="163"/>
      <c r="W882" s="164"/>
      <c r="X882" s="163"/>
      <c r="Y882" s="163"/>
      <c r="Z882" s="163"/>
      <c r="AA882" s="163"/>
      <c r="AB882" s="66"/>
      <c r="AC882" s="66"/>
      <c r="AD882" s="66"/>
      <c r="AE882" s="66"/>
      <c r="AF882" s="66"/>
      <c r="AG882" s="66"/>
      <c r="AH882" s="66"/>
      <c r="AI882" s="66"/>
      <c r="AJ882" s="66"/>
      <c r="AK882" s="66"/>
      <c r="AL882" s="66"/>
      <c r="AM882" s="66"/>
      <c r="AN882" s="66"/>
      <c r="AO882" s="66"/>
      <c r="AP882" s="66"/>
      <c r="AQ882" s="66"/>
      <c r="AR882" s="66"/>
      <c r="AS882" s="66"/>
      <c r="AT882" s="66"/>
      <c r="AU882" s="66"/>
      <c r="AV882" s="66"/>
      <c r="AW882" s="66"/>
      <c r="AX882" s="66"/>
      <c r="AY882" s="66"/>
      <c r="AZ882" s="66"/>
      <c r="BA882" s="66"/>
      <c r="BB882" s="66"/>
      <c r="BC882" s="66"/>
      <c r="BD882" s="66"/>
      <c r="BE882" s="66"/>
      <c r="BF882" s="66"/>
      <c r="BG882" s="66"/>
      <c r="BH882" s="66"/>
      <c r="BI882" s="66"/>
      <c r="BJ882" s="66"/>
      <c r="BK882" s="66"/>
      <c r="BL882" s="66"/>
      <c r="BM882" s="66"/>
      <c r="BN882" s="66"/>
      <c r="BO882" s="66"/>
      <c r="BP882" s="66"/>
      <c r="BQ882" s="66"/>
      <c r="BR882" s="66"/>
      <c r="BS882" s="66"/>
      <c r="BT882" s="66"/>
      <c r="BU882" s="66"/>
      <c r="BV882" s="66"/>
      <c r="BW882" s="66"/>
      <c r="BX882" s="66"/>
      <c r="BY882" s="66"/>
      <c r="BZ882" s="66"/>
      <c r="CA882" s="66"/>
      <c r="CB882" s="66"/>
      <c r="CC882" s="66"/>
      <c r="CD882" s="66"/>
      <c r="CE882" s="66"/>
      <c r="CF882" s="66"/>
      <c r="CG882" s="66"/>
      <c r="CH882" s="66"/>
      <c r="CI882" s="66"/>
      <c r="CJ882" s="66"/>
      <c r="CK882" s="66"/>
      <c r="CL882" s="66"/>
      <c r="CM882" s="66"/>
      <c r="CN882" s="66"/>
      <c r="CO882" s="66"/>
      <c r="CP882" s="66"/>
      <c r="CQ882" s="66"/>
      <c r="CR882" s="66"/>
      <c r="CS882" s="66"/>
      <c r="CT882" s="66"/>
      <c r="CU882" s="66"/>
      <c r="CV882" s="66"/>
      <c r="CW882" s="66"/>
      <c r="CX882" s="66"/>
      <c r="CY882" s="66"/>
      <c r="CZ882" s="66"/>
      <c r="DA882" s="66"/>
      <c r="DB882" s="66"/>
      <c r="DC882" s="66"/>
      <c r="DD882" s="66"/>
      <c r="DE882" s="66"/>
      <c r="DF882" s="66"/>
      <c r="DG882" s="66"/>
      <c r="DH882" s="66"/>
      <c r="DI882" s="66"/>
      <c r="DJ882" s="66"/>
      <c r="DK882" s="66"/>
      <c r="DL882" s="66"/>
      <c r="DM882" s="66"/>
      <c r="DN882" s="66"/>
      <c r="DO882" s="66"/>
      <c r="DP882" s="66"/>
      <c r="DQ882" s="66"/>
      <c r="DR882" s="66"/>
      <c r="DS882" s="66"/>
      <c r="DT882" s="66"/>
      <c r="DU882" s="66"/>
      <c r="DV882" s="66"/>
      <c r="DW882" s="66"/>
      <c r="DX882" s="66"/>
      <c r="DY882" s="66"/>
      <c r="DZ882" s="66"/>
      <c r="EA882" s="66"/>
      <c r="EB882" s="66"/>
      <c r="EC882" s="66"/>
      <c r="ED882" s="66"/>
      <c r="EE882" s="66"/>
      <c r="EF882" s="66"/>
      <c r="EG882" s="66"/>
      <c r="EH882" s="66"/>
      <c r="EI882" s="66"/>
      <c r="EJ882" s="66"/>
      <c r="EK882" s="66"/>
      <c r="EL882" s="66"/>
      <c r="EM882" s="66"/>
      <c r="EN882" s="66"/>
      <c r="EO882" s="66"/>
      <c r="EP882" s="66"/>
    </row>
    <row r="883">
      <c r="A883" s="66"/>
      <c r="B883" s="66"/>
      <c r="C883" s="66"/>
      <c r="D883" s="66"/>
      <c r="E883" s="66"/>
      <c r="F883" s="66"/>
      <c r="G883" s="159"/>
      <c r="H883" s="159"/>
      <c r="I883" s="66"/>
      <c r="J883" s="160"/>
      <c r="K883" s="161"/>
      <c r="L883" s="161"/>
      <c r="M883" s="162"/>
      <c r="N883" s="162"/>
      <c r="O883" s="161"/>
      <c r="P883" s="161"/>
      <c r="Q883" s="161"/>
      <c r="R883" s="161"/>
      <c r="S883" s="163"/>
      <c r="T883" s="163"/>
      <c r="U883" s="163"/>
      <c r="V883" s="163"/>
      <c r="W883" s="164"/>
      <c r="X883" s="163"/>
      <c r="Y883" s="163"/>
      <c r="Z883" s="163"/>
      <c r="AA883" s="163"/>
      <c r="AB883" s="66"/>
      <c r="AC883" s="66"/>
      <c r="AD883" s="66"/>
      <c r="AE883" s="66"/>
      <c r="AF883" s="66"/>
      <c r="AG883" s="66"/>
      <c r="AH883" s="66"/>
      <c r="AI883" s="66"/>
      <c r="AJ883" s="66"/>
      <c r="AK883" s="66"/>
      <c r="AL883" s="66"/>
      <c r="AM883" s="66"/>
      <c r="AN883" s="66"/>
      <c r="AO883" s="66"/>
      <c r="AP883" s="66"/>
      <c r="AQ883" s="66"/>
      <c r="AR883" s="66"/>
      <c r="AS883" s="66"/>
      <c r="AT883" s="66"/>
      <c r="AU883" s="66"/>
      <c r="AV883" s="66"/>
      <c r="AW883" s="66"/>
      <c r="AX883" s="66"/>
      <c r="AY883" s="66"/>
      <c r="AZ883" s="66"/>
      <c r="BA883" s="66"/>
      <c r="BB883" s="66"/>
      <c r="BC883" s="66"/>
      <c r="BD883" s="66"/>
      <c r="BE883" s="66"/>
      <c r="BF883" s="66"/>
      <c r="BG883" s="66"/>
      <c r="BH883" s="66"/>
      <c r="BI883" s="66"/>
      <c r="BJ883" s="66"/>
      <c r="BK883" s="66"/>
      <c r="BL883" s="66"/>
      <c r="BM883" s="66"/>
      <c r="BN883" s="66"/>
      <c r="BO883" s="66"/>
      <c r="BP883" s="66"/>
      <c r="BQ883" s="66"/>
      <c r="BR883" s="66"/>
      <c r="BS883" s="66"/>
      <c r="BT883" s="66"/>
      <c r="BU883" s="66"/>
      <c r="BV883" s="66"/>
      <c r="BW883" s="66"/>
      <c r="BX883" s="66"/>
      <c r="BY883" s="66"/>
      <c r="BZ883" s="66"/>
      <c r="CA883" s="66"/>
      <c r="CB883" s="66"/>
      <c r="CC883" s="66"/>
      <c r="CD883" s="66"/>
      <c r="CE883" s="66"/>
      <c r="CF883" s="66"/>
      <c r="CG883" s="66"/>
      <c r="CH883" s="66"/>
      <c r="CI883" s="66"/>
      <c r="CJ883" s="66"/>
      <c r="CK883" s="66"/>
      <c r="CL883" s="66"/>
      <c r="CM883" s="66"/>
      <c r="CN883" s="66"/>
      <c r="CO883" s="66"/>
      <c r="CP883" s="66"/>
      <c r="CQ883" s="66"/>
      <c r="CR883" s="66"/>
      <c r="CS883" s="66"/>
      <c r="CT883" s="66"/>
      <c r="CU883" s="66"/>
      <c r="CV883" s="66"/>
      <c r="CW883" s="66"/>
      <c r="CX883" s="66"/>
      <c r="CY883" s="66"/>
      <c r="CZ883" s="66"/>
      <c r="DA883" s="66"/>
      <c r="DB883" s="66"/>
      <c r="DC883" s="66"/>
      <c r="DD883" s="66"/>
      <c r="DE883" s="66"/>
      <c r="DF883" s="66"/>
      <c r="DG883" s="66"/>
      <c r="DH883" s="66"/>
      <c r="DI883" s="66"/>
      <c r="DJ883" s="66"/>
      <c r="DK883" s="66"/>
      <c r="DL883" s="66"/>
      <c r="DM883" s="66"/>
      <c r="DN883" s="66"/>
      <c r="DO883" s="66"/>
      <c r="DP883" s="66"/>
      <c r="DQ883" s="66"/>
      <c r="DR883" s="66"/>
      <c r="DS883" s="66"/>
      <c r="DT883" s="66"/>
      <c r="DU883" s="66"/>
      <c r="DV883" s="66"/>
      <c r="DW883" s="66"/>
      <c r="DX883" s="66"/>
      <c r="DY883" s="66"/>
      <c r="DZ883" s="66"/>
      <c r="EA883" s="66"/>
      <c r="EB883" s="66"/>
      <c r="EC883" s="66"/>
      <c r="ED883" s="66"/>
      <c r="EE883" s="66"/>
      <c r="EF883" s="66"/>
      <c r="EG883" s="66"/>
      <c r="EH883" s="66"/>
      <c r="EI883" s="66"/>
      <c r="EJ883" s="66"/>
      <c r="EK883" s="66"/>
      <c r="EL883" s="66"/>
      <c r="EM883" s="66"/>
      <c r="EN883" s="66"/>
      <c r="EO883" s="66"/>
      <c r="EP883" s="66"/>
    </row>
    <row r="884">
      <c r="A884" s="66"/>
      <c r="B884" s="66"/>
      <c r="C884" s="66"/>
      <c r="D884" s="66"/>
      <c r="E884" s="66"/>
      <c r="F884" s="66"/>
      <c r="G884" s="159"/>
      <c r="H884" s="159"/>
      <c r="I884" s="66"/>
      <c r="J884" s="160"/>
      <c r="K884" s="161"/>
      <c r="L884" s="161"/>
      <c r="M884" s="162"/>
      <c r="N884" s="162"/>
      <c r="O884" s="161"/>
      <c r="P884" s="161"/>
      <c r="Q884" s="161"/>
      <c r="R884" s="161"/>
      <c r="S884" s="163"/>
      <c r="T884" s="163"/>
      <c r="U884" s="163"/>
      <c r="V884" s="163"/>
      <c r="W884" s="164"/>
      <c r="X884" s="163"/>
      <c r="Y884" s="163"/>
      <c r="Z884" s="163"/>
      <c r="AA884" s="163"/>
      <c r="AB884" s="66"/>
      <c r="AC884" s="66"/>
      <c r="AD884" s="66"/>
      <c r="AE884" s="66"/>
      <c r="AF884" s="66"/>
      <c r="AG884" s="66"/>
      <c r="AH884" s="66"/>
      <c r="AI884" s="66"/>
      <c r="AJ884" s="66"/>
      <c r="AK884" s="66"/>
      <c r="AL884" s="66"/>
      <c r="AM884" s="66"/>
      <c r="AN884" s="66"/>
      <c r="AO884" s="66"/>
      <c r="AP884" s="66"/>
      <c r="AQ884" s="66"/>
      <c r="AR884" s="66"/>
      <c r="AS884" s="66"/>
      <c r="AT884" s="66"/>
      <c r="AU884" s="66"/>
      <c r="AV884" s="66"/>
      <c r="AW884" s="66"/>
      <c r="AX884" s="66"/>
      <c r="AY884" s="66"/>
      <c r="AZ884" s="66"/>
      <c r="BA884" s="66"/>
      <c r="BB884" s="66"/>
      <c r="BC884" s="66"/>
      <c r="BD884" s="66"/>
      <c r="BE884" s="66"/>
      <c r="BF884" s="66"/>
      <c r="BG884" s="66"/>
      <c r="BH884" s="66"/>
      <c r="BI884" s="66"/>
      <c r="BJ884" s="66"/>
      <c r="BK884" s="66"/>
      <c r="BL884" s="66"/>
      <c r="BM884" s="66"/>
      <c r="BN884" s="66"/>
      <c r="BO884" s="66"/>
      <c r="BP884" s="66"/>
      <c r="BQ884" s="66"/>
      <c r="BR884" s="66"/>
      <c r="BS884" s="66"/>
      <c r="BT884" s="66"/>
      <c r="BU884" s="66"/>
      <c r="BV884" s="66"/>
      <c r="BW884" s="66"/>
      <c r="BX884" s="66"/>
      <c r="BY884" s="66"/>
      <c r="BZ884" s="66"/>
      <c r="CA884" s="66"/>
      <c r="CB884" s="66"/>
      <c r="CC884" s="66"/>
      <c r="CD884" s="66"/>
      <c r="CE884" s="66"/>
      <c r="CF884" s="66"/>
      <c r="CG884" s="66"/>
      <c r="CH884" s="66"/>
      <c r="CI884" s="66"/>
      <c r="CJ884" s="66"/>
      <c r="CK884" s="66"/>
      <c r="CL884" s="66"/>
      <c r="CM884" s="66"/>
      <c r="CN884" s="66"/>
      <c r="CO884" s="66"/>
      <c r="CP884" s="66"/>
      <c r="CQ884" s="66"/>
      <c r="CR884" s="66"/>
      <c r="CS884" s="66"/>
      <c r="CT884" s="66"/>
      <c r="CU884" s="66"/>
      <c r="CV884" s="66"/>
      <c r="CW884" s="66"/>
      <c r="CX884" s="66"/>
      <c r="CY884" s="66"/>
      <c r="CZ884" s="66"/>
      <c r="DA884" s="66"/>
      <c r="DB884" s="66"/>
      <c r="DC884" s="66"/>
      <c r="DD884" s="66"/>
      <c r="DE884" s="66"/>
      <c r="DF884" s="66"/>
      <c r="DG884" s="66"/>
      <c r="DH884" s="66"/>
      <c r="DI884" s="66"/>
      <c r="DJ884" s="66"/>
      <c r="DK884" s="66"/>
      <c r="DL884" s="66"/>
      <c r="DM884" s="66"/>
      <c r="DN884" s="66"/>
      <c r="DO884" s="66"/>
      <c r="DP884" s="66"/>
      <c r="DQ884" s="66"/>
      <c r="DR884" s="66"/>
      <c r="DS884" s="66"/>
      <c r="DT884" s="66"/>
      <c r="DU884" s="66"/>
      <c r="DV884" s="66"/>
      <c r="DW884" s="66"/>
      <c r="DX884" s="66"/>
      <c r="DY884" s="66"/>
      <c r="DZ884" s="66"/>
      <c r="EA884" s="66"/>
      <c r="EB884" s="66"/>
      <c r="EC884" s="66"/>
      <c r="ED884" s="66"/>
      <c r="EE884" s="66"/>
      <c r="EF884" s="66"/>
      <c r="EG884" s="66"/>
      <c r="EH884" s="66"/>
      <c r="EI884" s="66"/>
      <c r="EJ884" s="66"/>
      <c r="EK884" s="66"/>
      <c r="EL884" s="66"/>
      <c r="EM884" s="66"/>
      <c r="EN884" s="66"/>
      <c r="EO884" s="66"/>
      <c r="EP884" s="66"/>
    </row>
    <row r="885">
      <c r="A885" s="66"/>
      <c r="B885" s="66"/>
      <c r="C885" s="66"/>
      <c r="D885" s="66"/>
      <c r="E885" s="66"/>
      <c r="F885" s="66"/>
      <c r="G885" s="159"/>
      <c r="H885" s="159"/>
      <c r="I885" s="66"/>
      <c r="J885" s="160"/>
      <c r="K885" s="161"/>
      <c r="L885" s="161"/>
      <c r="M885" s="162"/>
      <c r="N885" s="162"/>
      <c r="O885" s="161"/>
      <c r="P885" s="161"/>
      <c r="Q885" s="161"/>
      <c r="R885" s="161"/>
      <c r="S885" s="163"/>
      <c r="T885" s="163"/>
      <c r="U885" s="163"/>
      <c r="V885" s="163"/>
      <c r="W885" s="164"/>
      <c r="X885" s="163"/>
      <c r="Y885" s="163"/>
      <c r="Z885" s="163"/>
      <c r="AA885" s="163"/>
      <c r="AB885" s="66"/>
      <c r="AC885" s="66"/>
      <c r="AD885" s="66"/>
      <c r="AE885" s="66"/>
      <c r="AF885" s="66"/>
      <c r="AG885" s="66"/>
      <c r="AH885" s="66"/>
      <c r="AI885" s="66"/>
      <c r="AJ885" s="66"/>
      <c r="AK885" s="66"/>
      <c r="AL885" s="66"/>
      <c r="AM885" s="66"/>
      <c r="AN885" s="66"/>
      <c r="AO885" s="66"/>
      <c r="AP885" s="66"/>
      <c r="AQ885" s="66"/>
      <c r="AR885" s="66"/>
      <c r="AS885" s="66"/>
      <c r="AT885" s="66"/>
      <c r="AU885" s="66"/>
      <c r="AV885" s="66"/>
      <c r="AW885" s="66"/>
      <c r="AX885" s="66"/>
      <c r="AY885" s="66"/>
      <c r="AZ885" s="66"/>
      <c r="BA885" s="66"/>
      <c r="BB885" s="66"/>
      <c r="BC885" s="66"/>
      <c r="BD885" s="66"/>
      <c r="BE885" s="66"/>
      <c r="BF885" s="66"/>
      <c r="BG885" s="66"/>
      <c r="BH885" s="66"/>
      <c r="BI885" s="66"/>
      <c r="BJ885" s="66"/>
      <c r="BK885" s="66"/>
      <c r="BL885" s="66"/>
      <c r="BM885" s="66"/>
      <c r="BN885" s="66"/>
      <c r="BO885" s="66"/>
      <c r="BP885" s="66"/>
      <c r="BQ885" s="66"/>
      <c r="BR885" s="66"/>
      <c r="BS885" s="66"/>
      <c r="BT885" s="66"/>
      <c r="BU885" s="66"/>
      <c r="BV885" s="66"/>
      <c r="BW885" s="66"/>
      <c r="BX885" s="66"/>
      <c r="BY885" s="66"/>
      <c r="BZ885" s="66"/>
      <c r="CA885" s="66"/>
      <c r="CB885" s="66"/>
      <c r="CC885" s="66"/>
      <c r="CD885" s="66"/>
      <c r="CE885" s="66"/>
      <c r="CF885" s="66"/>
      <c r="CG885" s="66"/>
      <c r="CH885" s="66"/>
      <c r="CI885" s="66"/>
      <c r="CJ885" s="66"/>
      <c r="CK885" s="66"/>
      <c r="CL885" s="66"/>
      <c r="CM885" s="66"/>
      <c r="CN885" s="66"/>
      <c r="CO885" s="66"/>
      <c r="CP885" s="66"/>
      <c r="CQ885" s="66"/>
      <c r="CR885" s="66"/>
      <c r="CS885" s="66"/>
      <c r="CT885" s="66"/>
      <c r="CU885" s="66"/>
      <c r="CV885" s="66"/>
      <c r="CW885" s="66"/>
      <c r="CX885" s="66"/>
      <c r="CY885" s="66"/>
      <c r="CZ885" s="66"/>
      <c r="DA885" s="66"/>
      <c r="DB885" s="66"/>
      <c r="DC885" s="66"/>
      <c r="DD885" s="66"/>
      <c r="DE885" s="66"/>
      <c r="DF885" s="66"/>
      <c r="DG885" s="66"/>
      <c r="DH885" s="66"/>
      <c r="DI885" s="66"/>
      <c r="DJ885" s="66"/>
      <c r="DK885" s="66"/>
      <c r="DL885" s="66"/>
      <c r="DM885" s="66"/>
      <c r="DN885" s="66"/>
      <c r="DO885" s="66"/>
      <c r="DP885" s="66"/>
      <c r="DQ885" s="66"/>
      <c r="DR885" s="66"/>
      <c r="DS885" s="66"/>
      <c r="DT885" s="66"/>
      <c r="DU885" s="66"/>
      <c r="DV885" s="66"/>
      <c r="DW885" s="66"/>
      <c r="DX885" s="66"/>
      <c r="DY885" s="66"/>
      <c r="DZ885" s="66"/>
      <c r="EA885" s="66"/>
      <c r="EB885" s="66"/>
      <c r="EC885" s="66"/>
      <c r="ED885" s="66"/>
      <c r="EE885" s="66"/>
      <c r="EF885" s="66"/>
      <c r="EG885" s="66"/>
      <c r="EH885" s="66"/>
      <c r="EI885" s="66"/>
      <c r="EJ885" s="66"/>
      <c r="EK885" s="66"/>
      <c r="EL885" s="66"/>
      <c r="EM885" s="66"/>
      <c r="EN885" s="66"/>
      <c r="EO885" s="66"/>
      <c r="EP885" s="66"/>
    </row>
    <row r="886">
      <c r="A886" s="66"/>
      <c r="B886" s="66"/>
      <c r="C886" s="66"/>
      <c r="D886" s="66"/>
      <c r="E886" s="66"/>
      <c r="F886" s="66"/>
      <c r="G886" s="159"/>
      <c r="H886" s="159"/>
      <c r="I886" s="66"/>
      <c r="J886" s="160"/>
      <c r="K886" s="161"/>
      <c r="L886" s="161"/>
      <c r="M886" s="162"/>
      <c r="N886" s="162"/>
      <c r="O886" s="161"/>
      <c r="P886" s="161"/>
      <c r="Q886" s="161"/>
      <c r="R886" s="161"/>
      <c r="S886" s="163"/>
      <c r="T886" s="163"/>
      <c r="U886" s="163"/>
      <c r="V886" s="163"/>
      <c r="W886" s="164"/>
      <c r="X886" s="163"/>
      <c r="Y886" s="163"/>
      <c r="Z886" s="163"/>
      <c r="AA886" s="163"/>
      <c r="AB886" s="66"/>
      <c r="AC886" s="66"/>
      <c r="AD886" s="66"/>
      <c r="AE886" s="66"/>
      <c r="AF886" s="66"/>
      <c r="AG886" s="66"/>
      <c r="AH886" s="66"/>
      <c r="AI886" s="66"/>
      <c r="AJ886" s="66"/>
      <c r="AK886" s="66"/>
      <c r="AL886" s="66"/>
      <c r="AM886" s="66"/>
      <c r="AN886" s="66"/>
      <c r="AO886" s="66"/>
      <c r="AP886" s="66"/>
      <c r="AQ886" s="66"/>
      <c r="AR886" s="66"/>
      <c r="AS886" s="66"/>
      <c r="AT886" s="66"/>
      <c r="AU886" s="66"/>
      <c r="AV886" s="66"/>
      <c r="AW886" s="66"/>
      <c r="AX886" s="66"/>
      <c r="AY886" s="66"/>
      <c r="AZ886" s="66"/>
      <c r="BA886" s="66"/>
      <c r="BB886" s="66"/>
      <c r="BC886" s="66"/>
      <c r="BD886" s="66"/>
      <c r="BE886" s="66"/>
      <c r="BF886" s="66"/>
      <c r="BG886" s="66"/>
      <c r="BH886" s="66"/>
      <c r="BI886" s="66"/>
      <c r="BJ886" s="66"/>
      <c r="BK886" s="66"/>
      <c r="BL886" s="66"/>
      <c r="BM886" s="66"/>
      <c r="BN886" s="66"/>
      <c r="BO886" s="66"/>
      <c r="BP886" s="66"/>
      <c r="BQ886" s="66"/>
      <c r="BR886" s="66"/>
      <c r="BS886" s="66"/>
      <c r="BT886" s="66"/>
      <c r="BU886" s="66"/>
      <c r="BV886" s="66"/>
      <c r="BW886" s="66"/>
      <c r="BX886" s="66"/>
      <c r="BY886" s="66"/>
      <c r="BZ886" s="66"/>
      <c r="CA886" s="66"/>
      <c r="CB886" s="66"/>
      <c r="CC886" s="66"/>
      <c r="CD886" s="66"/>
      <c r="CE886" s="66"/>
      <c r="CF886" s="66"/>
      <c r="CG886" s="66"/>
      <c r="CH886" s="66"/>
      <c r="CI886" s="66"/>
      <c r="CJ886" s="66"/>
      <c r="CK886" s="66"/>
      <c r="CL886" s="66"/>
      <c r="CM886" s="66"/>
      <c r="CN886" s="66"/>
      <c r="CO886" s="66"/>
      <c r="CP886" s="66"/>
      <c r="CQ886" s="66"/>
      <c r="CR886" s="66"/>
      <c r="CS886" s="66"/>
      <c r="CT886" s="66"/>
      <c r="CU886" s="66"/>
      <c r="CV886" s="66"/>
      <c r="CW886" s="66"/>
      <c r="CX886" s="66"/>
      <c r="CY886" s="66"/>
      <c r="CZ886" s="66"/>
      <c r="DA886" s="66"/>
      <c r="DB886" s="66"/>
      <c r="DC886" s="66"/>
      <c r="DD886" s="66"/>
      <c r="DE886" s="66"/>
      <c r="DF886" s="66"/>
      <c r="DG886" s="66"/>
      <c r="DH886" s="66"/>
      <c r="DI886" s="66"/>
      <c r="DJ886" s="66"/>
      <c r="DK886" s="66"/>
      <c r="DL886" s="66"/>
      <c r="DM886" s="66"/>
      <c r="DN886" s="66"/>
      <c r="DO886" s="66"/>
      <c r="DP886" s="66"/>
      <c r="DQ886" s="66"/>
      <c r="DR886" s="66"/>
      <c r="DS886" s="66"/>
      <c r="DT886" s="66"/>
      <c r="DU886" s="66"/>
      <c r="DV886" s="66"/>
      <c r="DW886" s="66"/>
      <c r="DX886" s="66"/>
      <c r="DY886" s="66"/>
      <c r="DZ886" s="66"/>
      <c r="EA886" s="66"/>
      <c r="EB886" s="66"/>
      <c r="EC886" s="66"/>
      <c r="ED886" s="66"/>
      <c r="EE886" s="66"/>
      <c r="EF886" s="66"/>
      <c r="EG886" s="66"/>
      <c r="EH886" s="66"/>
      <c r="EI886" s="66"/>
      <c r="EJ886" s="66"/>
      <c r="EK886" s="66"/>
      <c r="EL886" s="66"/>
      <c r="EM886" s="66"/>
      <c r="EN886" s="66"/>
      <c r="EO886" s="66"/>
      <c r="EP886" s="66"/>
    </row>
    <row r="887">
      <c r="A887" s="66"/>
      <c r="B887" s="66"/>
      <c r="C887" s="66"/>
      <c r="D887" s="66"/>
      <c r="E887" s="66"/>
      <c r="F887" s="66"/>
      <c r="G887" s="159"/>
      <c r="H887" s="159"/>
      <c r="I887" s="66"/>
      <c r="J887" s="160"/>
      <c r="K887" s="161"/>
      <c r="L887" s="161"/>
      <c r="M887" s="162"/>
      <c r="N887" s="162"/>
      <c r="O887" s="161"/>
      <c r="P887" s="161"/>
      <c r="Q887" s="161"/>
      <c r="R887" s="161"/>
      <c r="S887" s="163"/>
      <c r="T887" s="163"/>
      <c r="U887" s="163"/>
      <c r="V887" s="163"/>
      <c r="W887" s="164"/>
      <c r="X887" s="163"/>
      <c r="Y887" s="163"/>
      <c r="Z887" s="163"/>
      <c r="AA887" s="163"/>
      <c r="AB887" s="66"/>
      <c r="AC887" s="66"/>
      <c r="AD887" s="66"/>
      <c r="AE887" s="66"/>
      <c r="AF887" s="66"/>
      <c r="AG887" s="66"/>
      <c r="AH887" s="66"/>
      <c r="AI887" s="66"/>
      <c r="AJ887" s="66"/>
      <c r="AK887" s="66"/>
      <c r="AL887" s="66"/>
      <c r="AM887" s="66"/>
      <c r="AN887" s="66"/>
      <c r="AO887" s="66"/>
      <c r="AP887" s="66"/>
      <c r="AQ887" s="66"/>
      <c r="AR887" s="66"/>
      <c r="AS887" s="66"/>
      <c r="AT887" s="66"/>
      <c r="AU887" s="66"/>
      <c r="AV887" s="66"/>
      <c r="AW887" s="66"/>
      <c r="AX887" s="66"/>
      <c r="AY887" s="66"/>
      <c r="AZ887" s="66"/>
      <c r="BA887" s="66"/>
      <c r="BB887" s="66"/>
      <c r="BC887" s="66"/>
      <c r="BD887" s="66"/>
      <c r="BE887" s="66"/>
      <c r="BF887" s="66"/>
      <c r="BG887" s="66"/>
      <c r="BH887" s="66"/>
      <c r="BI887" s="66"/>
      <c r="BJ887" s="66"/>
      <c r="BK887" s="66"/>
      <c r="BL887" s="66"/>
      <c r="BM887" s="66"/>
      <c r="BN887" s="66"/>
      <c r="BO887" s="66"/>
      <c r="BP887" s="66"/>
      <c r="BQ887" s="66"/>
      <c r="BR887" s="66"/>
      <c r="BS887" s="66"/>
      <c r="BT887" s="66"/>
      <c r="BU887" s="66"/>
      <c r="BV887" s="66"/>
      <c r="BW887" s="66"/>
      <c r="BX887" s="66"/>
      <c r="BY887" s="66"/>
      <c r="BZ887" s="66"/>
      <c r="CA887" s="66"/>
      <c r="CB887" s="66"/>
      <c r="CC887" s="66"/>
      <c r="CD887" s="66"/>
      <c r="CE887" s="66"/>
      <c r="CF887" s="66"/>
      <c r="CG887" s="66"/>
      <c r="CH887" s="66"/>
      <c r="CI887" s="66"/>
      <c r="CJ887" s="66"/>
      <c r="CK887" s="66"/>
      <c r="CL887" s="66"/>
      <c r="CM887" s="66"/>
      <c r="CN887" s="66"/>
      <c r="CO887" s="66"/>
      <c r="CP887" s="66"/>
      <c r="CQ887" s="66"/>
      <c r="CR887" s="66"/>
      <c r="CS887" s="66"/>
      <c r="CT887" s="66"/>
      <c r="CU887" s="66"/>
      <c r="CV887" s="66"/>
      <c r="CW887" s="66"/>
      <c r="CX887" s="66"/>
      <c r="CY887" s="66"/>
      <c r="CZ887" s="66"/>
      <c r="DA887" s="66"/>
      <c r="DB887" s="66"/>
      <c r="DC887" s="66"/>
      <c r="DD887" s="66"/>
      <c r="DE887" s="66"/>
      <c r="DF887" s="66"/>
      <c r="DG887" s="66"/>
      <c r="DH887" s="66"/>
      <c r="DI887" s="66"/>
      <c r="DJ887" s="66"/>
      <c r="DK887" s="66"/>
      <c r="DL887" s="66"/>
      <c r="DM887" s="66"/>
      <c r="DN887" s="66"/>
      <c r="DO887" s="66"/>
      <c r="DP887" s="66"/>
      <c r="DQ887" s="66"/>
      <c r="DR887" s="66"/>
      <c r="DS887" s="66"/>
      <c r="DT887" s="66"/>
      <c r="DU887" s="66"/>
      <c r="DV887" s="66"/>
      <c r="DW887" s="66"/>
      <c r="DX887" s="66"/>
      <c r="DY887" s="66"/>
      <c r="DZ887" s="66"/>
      <c r="EA887" s="66"/>
      <c r="EB887" s="66"/>
      <c r="EC887" s="66"/>
      <c r="ED887" s="66"/>
      <c r="EE887" s="66"/>
      <c r="EF887" s="66"/>
      <c r="EG887" s="66"/>
      <c r="EH887" s="66"/>
      <c r="EI887" s="66"/>
      <c r="EJ887" s="66"/>
      <c r="EK887" s="66"/>
      <c r="EL887" s="66"/>
      <c r="EM887" s="66"/>
      <c r="EN887" s="66"/>
      <c r="EO887" s="66"/>
      <c r="EP887" s="66"/>
    </row>
    <row r="888">
      <c r="A888" s="66"/>
      <c r="B888" s="66"/>
      <c r="C888" s="66"/>
      <c r="D888" s="66"/>
      <c r="E888" s="66"/>
      <c r="F888" s="66"/>
      <c r="G888" s="159"/>
      <c r="H888" s="159"/>
      <c r="I888" s="66"/>
      <c r="J888" s="160"/>
      <c r="K888" s="161"/>
      <c r="L888" s="161"/>
      <c r="M888" s="162"/>
      <c r="N888" s="162"/>
      <c r="O888" s="161"/>
      <c r="P888" s="161"/>
      <c r="Q888" s="161"/>
      <c r="R888" s="161"/>
      <c r="S888" s="163"/>
      <c r="T888" s="163"/>
      <c r="U888" s="163"/>
      <c r="V888" s="163"/>
      <c r="W888" s="164"/>
      <c r="X888" s="163"/>
      <c r="Y888" s="163"/>
      <c r="Z888" s="163"/>
      <c r="AA888" s="163"/>
      <c r="AB888" s="66"/>
      <c r="AC888" s="66"/>
      <c r="AD888" s="66"/>
      <c r="AE888" s="66"/>
      <c r="AF888" s="66"/>
      <c r="AG888" s="66"/>
      <c r="AH888" s="66"/>
      <c r="AI888" s="66"/>
      <c r="AJ888" s="66"/>
      <c r="AK888" s="66"/>
      <c r="AL888" s="66"/>
      <c r="AM888" s="66"/>
      <c r="AN888" s="66"/>
      <c r="AO888" s="66"/>
      <c r="AP888" s="66"/>
      <c r="AQ888" s="66"/>
      <c r="AR888" s="66"/>
      <c r="AS888" s="66"/>
      <c r="AT888" s="66"/>
      <c r="AU888" s="66"/>
      <c r="AV888" s="66"/>
      <c r="AW888" s="66"/>
      <c r="AX888" s="66"/>
      <c r="AY888" s="66"/>
      <c r="AZ888" s="66"/>
      <c r="BA888" s="66"/>
      <c r="BB888" s="66"/>
      <c r="BC888" s="66"/>
      <c r="BD888" s="66"/>
      <c r="BE888" s="66"/>
      <c r="BF888" s="66"/>
      <c r="BG888" s="66"/>
      <c r="BH888" s="66"/>
      <c r="BI888" s="66"/>
      <c r="BJ888" s="66"/>
      <c r="BK888" s="66"/>
      <c r="BL888" s="66"/>
      <c r="BM888" s="66"/>
      <c r="BN888" s="66"/>
      <c r="BO888" s="66"/>
      <c r="BP888" s="66"/>
      <c r="BQ888" s="66"/>
      <c r="BR888" s="66"/>
      <c r="BS888" s="66"/>
      <c r="BT888" s="66"/>
      <c r="BU888" s="66"/>
      <c r="BV888" s="66"/>
      <c r="BW888" s="66"/>
      <c r="BX888" s="66"/>
      <c r="BY888" s="66"/>
      <c r="BZ888" s="66"/>
      <c r="CA888" s="66"/>
      <c r="CB888" s="66"/>
      <c r="CC888" s="66"/>
      <c r="CD888" s="66"/>
      <c r="CE888" s="66"/>
      <c r="CF888" s="66"/>
      <c r="CG888" s="66"/>
      <c r="CH888" s="66"/>
      <c r="CI888" s="66"/>
      <c r="CJ888" s="66"/>
      <c r="CK888" s="66"/>
      <c r="CL888" s="66"/>
      <c r="CM888" s="66"/>
      <c r="CN888" s="66"/>
      <c r="CO888" s="66"/>
      <c r="CP888" s="66"/>
      <c r="CQ888" s="66"/>
      <c r="CR888" s="66"/>
      <c r="CS888" s="66"/>
      <c r="CT888" s="66"/>
      <c r="CU888" s="66"/>
      <c r="CV888" s="66"/>
      <c r="CW888" s="66"/>
      <c r="CX888" s="66"/>
      <c r="CY888" s="66"/>
      <c r="CZ888" s="66"/>
      <c r="DA888" s="66"/>
      <c r="DB888" s="66"/>
      <c r="DC888" s="66"/>
      <c r="DD888" s="66"/>
      <c r="DE888" s="66"/>
      <c r="DF888" s="66"/>
      <c r="DG888" s="66"/>
      <c r="DH888" s="66"/>
      <c r="DI888" s="66"/>
      <c r="DJ888" s="66"/>
      <c r="DK888" s="66"/>
      <c r="DL888" s="66"/>
      <c r="DM888" s="66"/>
      <c r="DN888" s="66"/>
      <c r="DO888" s="66"/>
      <c r="DP888" s="66"/>
      <c r="DQ888" s="66"/>
      <c r="DR888" s="66"/>
      <c r="DS888" s="66"/>
      <c r="DT888" s="66"/>
      <c r="DU888" s="66"/>
      <c r="DV888" s="66"/>
      <c r="DW888" s="66"/>
      <c r="DX888" s="66"/>
      <c r="DY888" s="66"/>
      <c r="DZ888" s="66"/>
      <c r="EA888" s="66"/>
      <c r="EB888" s="66"/>
      <c r="EC888" s="66"/>
      <c r="ED888" s="66"/>
      <c r="EE888" s="66"/>
      <c r="EF888" s="66"/>
      <c r="EG888" s="66"/>
      <c r="EH888" s="66"/>
      <c r="EI888" s="66"/>
      <c r="EJ888" s="66"/>
      <c r="EK888" s="66"/>
      <c r="EL888" s="66"/>
      <c r="EM888" s="66"/>
      <c r="EN888" s="66"/>
      <c r="EO888" s="66"/>
      <c r="EP888" s="66"/>
    </row>
    <row r="889">
      <c r="A889" s="66"/>
      <c r="B889" s="66"/>
      <c r="C889" s="66"/>
      <c r="D889" s="66"/>
      <c r="E889" s="66"/>
      <c r="F889" s="66"/>
      <c r="G889" s="159"/>
      <c r="H889" s="159"/>
      <c r="I889" s="66"/>
      <c r="J889" s="160"/>
      <c r="K889" s="161"/>
      <c r="L889" s="161"/>
      <c r="M889" s="162"/>
      <c r="N889" s="162"/>
      <c r="O889" s="161"/>
      <c r="P889" s="161"/>
      <c r="Q889" s="161"/>
      <c r="R889" s="161"/>
      <c r="S889" s="163"/>
      <c r="T889" s="163"/>
      <c r="U889" s="163"/>
      <c r="V889" s="163"/>
      <c r="W889" s="164"/>
      <c r="X889" s="163"/>
      <c r="Y889" s="163"/>
      <c r="Z889" s="163"/>
      <c r="AA889" s="163"/>
      <c r="AB889" s="66"/>
      <c r="AC889" s="66"/>
      <c r="AD889" s="66"/>
      <c r="AE889" s="66"/>
      <c r="AF889" s="66"/>
      <c r="AG889" s="66"/>
      <c r="AH889" s="66"/>
      <c r="AI889" s="66"/>
      <c r="AJ889" s="66"/>
      <c r="AK889" s="66"/>
      <c r="AL889" s="66"/>
      <c r="AM889" s="66"/>
      <c r="AN889" s="66"/>
      <c r="AO889" s="66"/>
      <c r="AP889" s="66"/>
      <c r="AQ889" s="66"/>
      <c r="AR889" s="66"/>
      <c r="AS889" s="66"/>
      <c r="AT889" s="66"/>
      <c r="AU889" s="66"/>
      <c r="AV889" s="66"/>
      <c r="AW889" s="66"/>
      <c r="AX889" s="66"/>
      <c r="AY889" s="66"/>
      <c r="AZ889" s="66"/>
      <c r="BA889" s="66"/>
      <c r="BB889" s="66"/>
      <c r="BC889" s="66"/>
      <c r="BD889" s="66"/>
      <c r="BE889" s="66"/>
      <c r="BF889" s="66"/>
      <c r="BG889" s="66"/>
      <c r="BH889" s="66"/>
      <c r="BI889" s="66"/>
      <c r="BJ889" s="66"/>
      <c r="BK889" s="66"/>
      <c r="BL889" s="66"/>
      <c r="BM889" s="66"/>
      <c r="BN889" s="66"/>
      <c r="BO889" s="66"/>
      <c r="BP889" s="66"/>
      <c r="BQ889" s="66"/>
      <c r="BR889" s="66"/>
      <c r="BS889" s="66"/>
      <c r="BT889" s="66"/>
      <c r="BU889" s="66"/>
      <c r="BV889" s="66"/>
      <c r="BW889" s="66"/>
      <c r="BX889" s="66"/>
      <c r="BY889" s="66"/>
      <c r="BZ889" s="66"/>
      <c r="CA889" s="66"/>
      <c r="CB889" s="66"/>
      <c r="CC889" s="66"/>
      <c r="CD889" s="66"/>
      <c r="CE889" s="66"/>
      <c r="CF889" s="66"/>
      <c r="CG889" s="66"/>
      <c r="CH889" s="66"/>
      <c r="CI889" s="66"/>
      <c r="CJ889" s="66"/>
      <c r="CK889" s="66"/>
      <c r="CL889" s="66"/>
      <c r="CM889" s="66"/>
      <c r="CN889" s="66"/>
      <c r="CO889" s="66"/>
      <c r="CP889" s="66"/>
      <c r="CQ889" s="66"/>
      <c r="CR889" s="66"/>
      <c r="CS889" s="66"/>
      <c r="CT889" s="66"/>
      <c r="CU889" s="66"/>
      <c r="CV889" s="66"/>
      <c r="CW889" s="66"/>
      <c r="CX889" s="66"/>
      <c r="CY889" s="66"/>
      <c r="CZ889" s="66"/>
      <c r="DA889" s="66"/>
      <c r="DB889" s="66"/>
      <c r="DC889" s="66"/>
      <c r="DD889" s="66"/>
      <c r="DE889" s="66"/>
      <c r="DF889" s="66"/>
      <c r="DG889" s="66"/>
      <c r="DH889" s="66"/>
      <c r="DI889" s="66"/>
      <c r="DJ889" s="66"/>
      <c r="DK889" s="66"/>
      <c r="DL889" s="66"/>
      <c r="DM889" s="66"/>
      <c r="DN889" s="66"/>
      <c r="DO889" s="66"/>
      <c r="DP889" s="66"/>
      <c r="DQ889" s="66"/>
      <c r="DR889" s="66"/>
      <c r="DS889" s="66"/>
      <c r="DT889" s="66"/>
      <c r="DU889" s="66"/>
      <c r="DV889" s="66"/>
      <c r="DW889" s="66"/>
      <c r="DX889" s="66"/>
      <c r="DY889" s="66"/>
      <c r="DZ889" s="66"/>
      <c r="EA889" s="66"/>
      <c r="EB889" s="66"/>
      <c r="EC889" s="66"/>
      <c r="ED889" s="66"/>
      <c r="EE889" s="66"/>
      <c r="EF889" s="66"/>
      <c r="EG889" s="66"/>
      <c r="EH889" s="66"/>
      <c r="EI889" s="66"/>
      <c r="EJ889" s="66"/>
      <c r="EK889" s="66"/>
      <c r="EL889" s="66"/>
      <c r="EM889" s="66"/>
      <c r="EN889" s="66"/>
      <c r="EO889" s="66"/>
      <c r="EP889" s="66"/>
    </row>
    <row r="890">
      <c r="A890" s="66"/>
      <c r="B890" s="66"/>
      <c r="C890" s="66"/>
      <c r="D890" s="66"/>
      <c r="E890" s="66"/>
      <c r="F890" s="66"/>
      <c r="G890" s="159"/>
      <c r="H890" s="159"/>
      <c r="I890" s="66"/>
      <c r="J890" s="160"/>
      <c r="K890" s="161"/>
      <c r="L890" s="161"/>
      <c r="M890" s="162"/>
      <c r="N890" s="162"/>
      <c r="O890" s="161"/>
      <c r="P890" s="161"/>
      <c r="Q890" s="161"/>
      <c r="R890" s="161"/>
      <c r="S890" s="163"/>
      <c r="T890" s="163"/>
      <c r="U890" s="163"/>
      <c r="V890" s="163"/>
      <c r="W890" s="164"/>
      <c r="X890" s="163"/>
      <c r="Y890" s="163"/>
      <c r="Z890" s="163"/>
      <c r="AA890" s="163"/>
      <c r="AB890" s="66"/>
      <c r="AC890" s="66"/>
      <c r="AD890" s="66"/>
      <c r="AE890" s="66"/>
      <c r="AF890" s="66"/>
      <c r="AG890" s="66"/>
      <c r="AH890" s="66"/>
      <c r="AI890" s="66"/>
      <c r="AJ890" s="66"/>
      <c r="AK890" s="66"/>
      <c r="AL890" s="66"/>
      <c r="AM890" s="66"/>
      <c r="AN890" s="66"/>
      <c r="AO890" s="66"/>
      <c r="AP890" s="66"/>
      <c r="AQ890" s="66"/>
      <c r="AR890" s="66"/>
      <c r="AS890" s="66"/>
      <c r="AT890" s="66"/>
      <c r="AU890" s="66"/>
      <c r="AV890" s="66"/>
      <c r="AW890" s="66"/>
      <c r="AX890" s="66"/>
      <c r="AY890" s="66"/>
      <c r="AZ890" s="66"/>
      <c r="BA890" s="66"/>
      <c r="BB890" s="66"/>
      <c r="BC890" s="66"/>
      <c r="BD890" s="66"/>
      <c r="BE890" s="66"/>
      <c r="BF890" s="66"/>
      <c r="BG890" s="66"/>
      <c r="BH890" s="66"/>
      <c r="BI890" s="66"/>
      <c r="BJ890" s="66"/>
      <c r="BK890" s="66"/>
      <c r="BL890" s="66"/>
      <c r="BM890" s="66"/>
      <c r="BN890" s="66"/>
      <c r="BO890" s="66"/>
      <c r="BP890" s="66"/>
      <c r="BQ890" s="66"/>
      <c r="BR890" s="66"/>
      <c r="BS890" s="66"/>
      <c r="BT890" s="66"/>
      <c r="BU890" s="66"/>
      <c r="BV890" s="66"/>
      <c r="BW890" s="66"/>
      <c r="BX890" s="66"/>
      <c r="BY890" s="66"/>
      <c r="BZ890" s="66"/>
      <c r="CA890" s="66"/>
      <c r="CB890" s="66"/>
      <c r="CC890" s="66"/>
      <c r="CD890" s="66"/>
      <c r="CE890" s="66"/>
      <c r="CF890" s="66"/>
      <c r="CG890" s="66"/>
      <c r="CH890" s="66"/>
      <c r="CI890" s="66"/>
      <c r="CJ890" s="66"/>
      <c r="CK890" s="66"/>
      <c r="CL890" s="66"/>
      <c r="CM890" s="66"/>
      <c r="CN890" s="66"/>
      <c r="CO890" s="66"/>
      <c r="CP890" s="66"/>
      <c r="CQ890" s="66"/>
      <c r="CR890" s="66"/>
      <c r="CS890" s="66"/>
      <c r="CT890" s="66"/>
      <c r="CU890" s="66"/>
      <c r="CV890" s="66"/>
      <c r="CW890" s="66"/>
      <c r="CX890" s="66"/>
      <c r="CY890" s="66"/>
      <c r="CZ890" s="66"/>
      <c r="DA890" s="66"/>
      <c r="DB890" s="66"/>
      <c r="DC890" s="66"/>
      <c r="DD890" s="66"/>
      <c r="DE890" s="66"/>
      <c r="DF890" s="66"/>
      <c r="DG890" s="66"/>
      <c r="DH890" s="66"/>
      <c r="DI890" s="66"/>
      <c r="DJ890" s="66"/>
      <c r="DK890" s="66"/>
      <c r="DL890" s="66"/>
      <c r="DM890" s="66"/>
      <c r="DN890" s="66"/>
      <c r="DO890" s="66"/>
      <c r="DP890" s="66"/>
      <c r="DQ890" s="66"/>
      <c r="DR890" s="66"/>
      <c r="DS890" s="66"/>
      <c r="DT890" s="66"/>
      <c r="DU890" s="66"/>
      <c r="DV890" s="66"/>
      <c r="DW890" s="66"/>
      <c r="DX890" s="66"/>
      <c r="DY890" s="66"/>
      <c r="DZ890" s="66"/>
      <c r="EA890" s="66"/>
      <c r="EB890" s="66"/>
      <c r="EC890" s="66"/>
      <c r="ED890" s="66"/>
      <c r="EE890" s="66"/>
      <c r="EF890" s="66"/>
      <c r="EG890" s="66"/>
      <c r="EH890" s="66"/>
      <c r="EI890" s="66"/>
      <c r="EJ890" s="66"/>
      <c r="EK890" s="66"/>
      <c r="EL890" s="66"/>
      <c r="EM890" s="66"/>
      <c r="EN890" s="66"/>
      <c r="EO890" s="66"/>
      <c r="EP890" s="66"/>
    </row>
    <row r="891">
      <c r="A891" s="66"/>
      <c r="B891" s="66"/>
      <c r="C891" s="66"/>
      <c r="D891" s="66"/>
      <c r="E891" s="66"/>
      <c r="F891" s="66"/>
      <c r="G891" s="159"/>
      <c r="H891" s="159"/>
      <c r="I891" s="66"/>
      <c r="J891" s="160"/>
      <c r="K891" s="161"/>
      <c r="L891" s="161"/>
      <c r="M891" s="162"/>
      <c r="N891" s="162"/>
      <c r="O891" s="161"/>
      <c r="P891" s="161"/>
      <c r="Q891" s="161"/>
      <c r="R891" s="161"/>
      <c r="S891" s="163"/>
      <c r="T891" s="163"/>
      <c r="U891" s="163"/>
      <c r="V891" s="163"/>
      <c r="W891" s="164"/>
      <c r="X891" s="163"/>
      <c r="Y891" s="163"/>
      <c r="Z891" s="163"/>
      <c r="AA891" s="163"/>
      <c r="AB891" s="66"/>
      <c r="AC891" s="66"/>
      <c r="AD891" s="66"/>
      <c r="AE891" s="66"/>
      <c r="AF891" s="66"/>
      <c r="AG891" s="66"/>
      <c r="AH891" s="66"/>
      <c r="AI891" s="66"/>
      <c r="AJ891" s="66"/>
      <c r="AK891" s="66"/>
      <c r="AL891" s="66"/>
      <c r="AM891" s="66"/>
      <c r="AN891" s="66"/>
      <c r="AO891" s="66"/>
      <c r="AP891" s="66"/>
      <c r="AQ891" s="66"/>
      <c r="AR891" s="66"/>
      <c r="AS891" s="66"/>
      <c r="AT891" s="66"/>
      <c r="AU891" s="66"/>
      <c r="AV891" s="66"/>
      <c r="AW891" s="66"/>
      <c r="AX891" s="66"/>
      <c r="AY891" s="66"/>
      <c r="AZ891" s="66"/>
      <c r="BA891" s="66"/>
      <c r="BB891" s="66"/>
      <c r="BC891" s="66"/>
      <c r="BD891" s="66"/>
      <c r="BE891" s="66"/>
      <c r="BF891" s="66"/>
      <c r="BG891" s="66"/>
      <c r="BH891" s="66"/>
      <c r="BI891" s="66"/>
      <c r="BJ891" s="66"/>
      <c r="BK891" s="66"/>
      <c r="BL891" s="66"/>
      <c r="BM891" s="66"/>
      <c r="BN891" s="66"/>
      <c r="BO891" s="66"/>
      <c r="BP891" s="66"/>
      <c r="BQ891" s="66"/>
      <c r="BR891" s="66"/>
      <c r="BS891" s="66"/>
      <c r="BT891" s="66"/>
      <c r="BU891" s="66"/>
      <c r="BV891" s="66"/>
      <c r="BW891" s="66"/>
      <c r="BX891" s="66"/>
      <c r="BY891" s="66"/>
      <c r="BZ891" s="66"/>
      <c r="CA891" s="66"/>
      <c r="CB891" s="66"/>
      <c r="CC891" s="66"/>
      <c r="CD891" s="66"/>
      <c r="CE891" s="66"/>
      <c r="CF891" s="66"/>
      <c r="CG891" s="66"/>
      <c r="CH891" s="66"/>
      <c r="CI891" s="66"/>
      <c r="CJ891" s="66"/>
      <c r="CK891" s="66"/>
      <c r="CL891" s="66"/>
      <c r="CM891" s="66"/>
      <c r="CN891" s="66"/>
      <c r="CO891" s="66"/>
      <c r="CP891" s="66"/>
      <c r="CQ891" s="66"/>
      <c r="CR891" s="66"/>
      <c r="CS891" s="66"/>
      <c r="CT891" s="66"/>
      <c r="CU891" s="66"/>
      <c r="CV891" s="66"/>
      <c r="CW891" s="66"/>
      <c r="CX891" s="66"/>
      <c r="CY891" s="66"/>
      <c r="CZ891" s="66"/>
      <c r="DA891" s="66"/>
      <c r="DB891" s="66"/>
      <c r="DC891" s="66"/>
      <c r="DD891" s="66"/>
      <c r="DE891" s="66"/>
      <c r="DF891" s="66"/>
      <c r="DG891" s="66"/>
      <c r="DH891" s="66"/>
      <c r="DI891" s="66"/>
      <c r="DJ891" s="66"/>
      <c r="DK891" s="66"/>
      <c r="DL891" s="66"/>
      <c r="DM891" s="66"/>
      <c r="DN891" s="66"/>
      <c r="DO891" s="66"/>
      <c r="DP891" s="66"/>
      <c r="DQ891" s="66"/>
      <c r="DR891" s="66"/>
      <c r="DS891" s="66"/>
      <c r="DT891" s="66"/>
      <c r="DU891" s="66"/>
      <c r="DV891" s="66"/>
      <c r="DW891" s="66"/>
      <c r="DX891" s="66"/>
      <c r="DY891" s="66"/>
      <c r="DZ891" s="66"/>
      <c r="EA891" s="66"/>
      <c r="EB891" s="66"/>
      <c r="EC891" s="66"/>
      <c r="ED891" s="66"/>
      <c r="EE891" s="66"/>
      <c r="EF891" s="66"/>
      <c r="EG891" s="66"/>
      <c r="EH891" s="66"/>
      <c r="EI891" s="66"/>
      <c r="EJ891" s="66"/>
      <c r="EK891" s="66"/>
      <c r="EL891" s="66"/>
      <c r="EM891" s="66"/>
      <c r="EN891" s="66"/>
      <c r="EO891" s="66"/>
      <c r="EP891" s="66"/>
    </row>
    <row r="892">
      <c r="A892" s="66"/>
      <c r="B892" s="66"/>
      <c r="C892" s="66"/>
      <c r="D892" s="66"/>
      <c r="E892" s="66"/>
      <c r="F892" s="66"/>
      <c r="G892" s="159"/>
      <c r="H892" s="159"/>
      <c r="I892" s="66"/>
      <c r="J892" s="160"/>
      <c r="K892" s="161"/>
      <c r="L892" s="161"/>
      <c r="M892" s="162"/>
      <c r="N892" s="162"/>
      <c r="O892" s="161"/>
      <c r="P892" s="161"/>
      <c r="Q892" s="161"/>
      <c r="R892" s="161"/>
      <c r="S892" s="163"/>
      <c r="T892" s="163"/>
      <c r="U892" s="163"/>
      <c r="V892" s="163"/>
      <c r="W892" s="164"/>
      <c r="X892" s="163"/>
      <c r="Y892" s="163"/>
      <c r="Z892" s="163"/>
      <c r="AA892" s="163"/>
      <c r="AB892" s="66"/>
      <c r="AC892" s="66"/>
      <c r="AD892" s="66"/>
      <c r="AE892" s="66"/>
      <c r="AF892" s="66"/>
      <c r="AG892" s="66"/>
      <c r="AH892" s="66"/>
      <c r="AI892" s="66"/>
      <c r="AJ892" s="66"/>
      <c r="AK892" s="66"/>
      <c r="AL892" s="66"/>
      <c r="AM892" s="66"/>
      <c r="AN892" s="66"/>
      <c r="AO892" s="66"/>
      <c r="AP892" s="66"/>
      <c r="AQ892" s="66"/>
      <c r="AR892" s="66"/>
      <c r="AS892" s="66"/>
      <c r="AT892" s="66"/>
      <c r="AU892" s="66"/>
      <c r="AV892" s="66"/>
      <c r="AW892" s="66"/>
      <c r="AX892" s="66"/>
      <c r="AY892" s="66"/>
      <c r="AZ892" s="66"/>
      <c r="BA892" s="66"/>
      <c r="BB892" s="66"/>
      <c r="BC892" s="66"/>
      <c r="BD892" s="66"/>
      <c r="BE892" s="66"/>
      <c r="BF892" s="66"/>
      <c r="BG892" s="66"/>
      <c r="BH892" s="66"/>
      <c r="BI892" s="66"/>
      <c r="BJ892" s="66"/>
      <c r="BK892" s="66"/>
      <c r="BL892" s="66"/>
      <c r="BM892" s="66"/>
      <c r="BN892" s="66"/>
      <c r="BO892" s="66"/>
      <c r="BP892" s="66"/>
      <c r="BQ892" s="66"/>
      <c r="BR892" s="66"/>
      <c r="BS892" s="66"/>
      <c r="BT892" s="66"/>
      <c r="BU892" s="66"/>
      <c r="BV892" s="66"/>
      <c r="BW892" s="66"/>
      <c r="BX892" s="66"/>
      <c r="BY892" s="66"/>
      <c r="BZ892" s="66"/>
      <c r="CA892" s="66"/>
      <c r="CB892" s="66"/>
      <c r="CC892" s="66"/>
      <c r="CD892" s="66"/>
      <c r="CE892" s="66"/>
      <c r="CF892" s="66"/>
      <c r="CG892" s="66"/>
      <c r="CH892" s="66"/>
      <c r="CI892" s="66"/>
      <c r="CJ892" s="66"/>
      <c r="CK892" s="66"/>
      <c r="CL892" s="66"/>
      <c r="CM892" s="66"/>
      <c r="CN892" s="66"/>
      <c r="CO892" s="66"/>
      <c r="CP892" s="66"/>
      <c r="CQ892" s="66"/>
      <c r="CR892" s="66"/>
      <c r="CS892" s="66"/>
      <c r="CT892" s="66"/>
      <c r="CU892" s="66"/>
      <c r="CV892" s="66"/>
      <c r="CW892" s="66"/>
      <c r="CX892" s="66"/>
      <c r="CY892" s="66"/>
      <c r="CZ892" s="66"/>
      <c r="DA892" s="66"/>
      <c r="DB892" s="66"/>
      <c r="DC892" s="66"/>
      <c r="DD892" s="66"/>
      <c r="DE892" s="66"/>
      <c r="DF892" s="66"/>
      <c r="DG892" s="66"/>
      <c r="DH892" s="66"/>
      <c r="DI892" s="66"/>
      <c r="DJ892" s="66"/>
      <c r="DK892" s="66"/>
      <c r="DL892" s="66"/>
      <c r="DM892" s="66"/>
      <c r="DN892" s="66"/>
      <c r="DO892" s="66"/>
      <c r="DP892" s="66"/>
      <c r="DQ892" s="66"/>
      <c r="DR892" s="66"/>
      <c r="DS892" s="66"/>
      <c r="DT892" s="66"/>
      <c r="DU892" s="66"/>
      <c r="DV892" s="66"/>
      <c r="DW892" s="66"/>
      <c r="DX892" s="66"/>
      <c r="DY892" s="66"/>
      <c r="DZ892" s="66"/>
      <c r="EA892" s="66"/>
      <c r="EB892" s="66"/>
      <c r="EC892" s="66"/>
      <c r="ED892" s="66"/>
      <c r="EE892" s="66"/>
      <c r="EF892" s="66"/>
      <c r="EG892" s="66"/>
      <c r="EH892" s="66"/>
      <c r="EI892" s="66"/>
      <c r="EJ892" s="66"/>
      <c r="EK892" s="66"/>
      <c r="EL892" s="66"/>
      <c r="EM892" s="66"/>
      <c r="EN892" s="66"/>
      <c r="EO892" s="66"/>
      <c r="EP892" s="66"/>
    </row>
    <row r="893">
      <c r="A893" s="66"/>
      <c r="B893" s="66"/>
      <c r="C893" s="66"/>
      <c r="D893" s="66"/>
      <c r="E893" s="66"/>
      <c r="F893" s="66"/>
      <c r="G893" s="159"/>
      <c r="H893" s="159"/>
      <c r="I893" s="66"/>
      <c r="J893" s="160"/>
      <c r="K893" s="161"/>
      <c r="L893" s="161"/>
      <c r="M893" s="162"/>
      <c r="N893" s="162"/>
      <c r="O893" s="161"/>
      <c r="P893" s="161"/>
      <c r="Q893" s="161"/>
      <c r="R893" s="161"/>
      <c r="S893" s="163"/>
      <c r="T893" s="163"/>
      <c r="U893" s="163"/>
      <c r="V893" s="163"/>
      <c r="W893" s="164"/>
      <c r="X893" s="163"/>
      <c r="Y893" s="163"/>
      <c r="Z893" s="163"/>
      <c r="AA893" s="163"/>
      <c r="AB893" s="66"/>
      <c r="AC893" s="66"/>
      <c r="AD893" s="66"/>
      <c r="AE893" s="66"/>
      <c r="AF893" s="66"/>
      <c r="AG893" s="66"/>
      <c r="AH893" s="66"/>
      <c r="AI893" s="66"/>
      <c r="AJ893" s="66"/>
      <c r="AK893" s="66"/>
      <c r="AL893" s="66"/>
      <c r="AM893" s="66"/>
      <c r="AN893" s="66"/>
      <c r="AO893" s="66"/>
      <c r="AP893" s="66"/>
      <c r="AQ893" s="66"/>
      <c r="AR893" s="66"/>
      <c r="AS893" s="66"/>
      <c r="AT893" s="66"/>
      <c r="AU893" s="66"/>
      <c r="AV893" s="66"/>
      <c r="AW893" s="66"/>
      <c r="AX893" s="66"/>
      <c r="AY893" s="66"/>
      <c r="AZ893" s="66"/>
      <c r="BA893" s="66"/>
      <c r="BB893" s="66"/>
      <c r="BC893" s="66"/>
      <c r="BD893" s="66"/>
      <c r="BE893" s="66"/>
      <c r="BF893" s="66"/>
      <c r="BG893" s="66"/>
      <c r="BH893" s="66"/>
      <c r="BI893" s="66"/>
      <c r="BJ893" s="66"/>
      <c r="BK893" s="66"/>
      <c r="BL893" s="66"/>
      <c r="BM893" s="66"/>
      <c r="BN893" s="66"/>
      <c r="BO893" s="66"/>
      <c r="BP893" s="66"/>
      <c r="BQ893" s="66"/>
      <c r="BR893" s="66"/>
      <c r="BS893" s="66"/>
      <c r="BT893" s="66"/>
      <c r="BU893" s="66"/>
      <c r="BV893" s="66"/>
      <c r="BW893" s="66"/>
      <c r="BX893" s="66"/>
      <c r="BY893" s="66"/>
      <c r="BZ893" s="66"/>
      <c r="CA893" s="66"/>
      <c r="CB893" s="66"/>
      <c r="CC893" s="66"/>
      <c r="CD893" s="66"/>
      <c r="CE893" s="66"/>
      <c r="CF893" s="66"/>
      <c r="CG893" s="66"/>
      <c r="CH893" s="66"/>
      <c r="CI893" s="66"/>
      <c r="CJ893" s="66"/>
      <c r="CK893" s="66"/>
      <c r="CL893" s="66"/>
      <c r="CM893" s="66"/>
      <c r="CN893" s="66"/>
      <c r="CO893" s="66"/>
      <c r="CP893" s="66"/>
      <c r="CQ893" s="66"/>
      <c r="CR893" s="66"/>
      <c r="CS893" s="66"/>
      <c r="CT893" s="66"/>
      <c r="CU893" s="66"/>
      <c r="CV893" s="66"/>
      <c r="CW893" s="66"/>
      <c r="CX893" s="66"/>
      <c r="CY893" s="66"/>
      <c r="CZ893" s="66"/>
      <c r="DA893" s="66"/>
      <c r="DB893" s="66"/>
      <c r="DC893" s="66"/>
      <c r="DD893" s="66"/>
      <c r="DE893" s="66"/>
      <c r="DF893" s="66"/>
      <c r="DG893" s="66"/>
      <c r="DH893" s="66"/>
      <c r="DI893" s="66"/>
      <c r="DJ893" s="66"/>
      <c r="DK893" s="66"/>
      <c r="DL893" s="66"/>
      <c r="DM893" s="66"/>
      <c r="DN893" s="66"/>
      <c r="DO893" s="66"/>
      <c r="DP893" s="66"/>
      <c r="DQ893" s="66"/>
      <c r="DR893" s="66"/>
      <c r="DS893" s="66"/>
      <c r="DT893" s="66"/>
      <c r="DU893" s="66"/>
      <c r="DV893" s="66"/>
      <c r="DW893" s="66"/>
      <c r="DX893" s="66"/>
      <c r="DY893" s="66"/>
      <c r="DZ893" s="66"/>
      <c r="EA893" s="66"/>
      <c r="EB893" s="66"/>
      <c r="EC893" s="66"/>
      <c r="ED893" s="66"/>
      <c r="EE893" s="66"/>
      <c r="EF893" s="66"/>
      <c r="EG893" s="66"/>
      <c r="EH893" s="66"/>
      <c r="EI893" s="66"/>
      <c r="EJ893" s="66"/>
      <c r="EK893" s="66"/>
      <c r="EL893" s="66"/>
      <c r="EM893" s="66"/>
      <c r="EN893" s="66"/>
      <c r="EO893" s="66"/>
      <c r="EP893" s="66"/>
    </row>
    <row r="894">
      <c r="A894" s="66"/>
      <c r="B894" s="66"/>
      <c r="C894" s="66"/>
      <c r="D894" s="66"/>
      <c r="E894" s="66"/>
      <c r="F894" s="66"/>
      <c r="G894" s="159"/>
      <c r="H894" s="159"/>
      <c r="I894" s="66"/>
      <c r="J894" s="160"/>
      <c r="K894" s="161"/>
      <c r="L894" s="161"/>
      <c r="M894" s="162"/>
      <c r="N894" s="162"/>
      <c r="O894" s="161"/>
      <c r="P894" s="161"/>
      <c r="Q894" s="161"/>
      <c r="R894" s="161"/>
      <c r="S894" s="163"/>
      <c r="T894" s="163"/>
      <c r="U894" s="163"/>
      <c r="V894" s="163"/>
      <c r="W894" s="164"/>
      <c r="X894" s="163"/>
      <c r="Y894" s="163"/>
      <c r="Z894" s="163"/>
      <c r="AA894" s="163"/>
      <c r="AB894" s="66"/>
      <c r="AC894" s="66"/>
      <c r="AD894" s="66"/>
      <c r="AE894" s="66"/>
      <c r="AF894" s="66"/>
      <c r="AG894" s="66"/>
      <c r="AH894" s="66"/>
      <c r="AI894" s="66"/>
      <c r="AJ894" s="66"/>
      <c r="AK894" s="66"/>
      <c r="AL894" s="66"/>
      <c r="AM894" s="66"/>
      <c r="AN894" s="66"/>
      <c r="AO894" s="66"/>
      <c r="AP894" s="66"/>
      <c r="AQ894" s="66"/>
      <c r="AR894" s="66"/>
      <c r="AS894" s="66"/>
      <c r="AT894" s="66"/>
      <c r="AU894" s="66"/>
      <c r="AV894" s="66"/>
      <c r="AW894" s="66"/>
      <c r="AX894" s="66"/>
      <c r="AY894" s="66"/>
      <c r="AZ894" s="66"/>
      <c r="BA894" s="66"/>
      <c r="BB894" s="66"/>
      <c r="BC894" s="66"/>
      <c r="BD894" s="66"/>
      <c r="BE894" s="66"/>
      <c r="BF894" s="66"/>
      <c r="BG894" s="66"/>
      <c r="BH894" s="66"/>
      <c r="BI894" s="66"/>
      <c r="BJ894" s="66"/>
      <c r="BK894" s="66"/>
      <c r="BL894" s="66"/>
      <c r="BM894" s="66"/>
      <c r="BN894" s="66"/>
      <c r="BO894" s="66"/>
      <c r="BP894" s="66"/>
      <c r="BQ894" s="66"/>
      <c r="BR894" s="66"/>
      <c r="BS894" s="66"/>
      <c r="BT894" s="66"/>
      <c r="BU894" s="66"/>
      <c r="BV894" s="66"/>
      <c r="BW894" s="66"/>
      <c r="BX894" s="66"/>
      <c r="BY894" s="66"/>
      <c r="BZ894" s="66"/>
      <c r="CA894" s="66"/>
      <c r="CB894" s="66"/>
      <c r="CC894" s="66"/>
      <c r="CD894" s="66"/>
      <c r="CE894" s="66"/>
      <c r="CF894" s="66"/>
      <c r="CG894" s="66"/>
      <c r="CH894" s="66"/>
      <c r="CI894" s="66"/>
      <c r="CJ894" s="66"/>
      <c r="CK894" s="66"/>
      <c r="CL894" s="66"/>
      <c r="CM894" s="66"/>
      <c r="CN894" s="66"/>
      <c r="CO894" s="66"/>
      <c r="CP894" s="66"/>
      <c r="CQ894" s="66"/>
      <c r="CR894" s="66"/>
      <c r="CS894" s="66"/>
      <c r="CT894" s="66"/>
      <c r="CU894" s="66"/>
      <c r="CV894" s="66"/>
      <c r="CW894" s="66"/>
      <c r="CX894" s="66"/>
      <c r="CY894" s="66"/>
      <c r="CZ894" s="66"/>
      <c r="DA894" s="66"/>
      <c r="DB894" s="66"/>
      <c r="DC894" s="66"/>
      <c r="DD894" s="66"/>
      <c r="DE894" s="66"/>
      <c r="DF894" s="66"/>
      <c r="DG894" s="66"/>
      <c r="DH894" s="66"/>
      <c r="DI894" s="66"/>
      <c r="DJ894" s="66"/>
      <c r="DK894" s="66"/>
      <c r="DL894" s="66"/>
      <c r="DM894" s="66"/>
      <c r="DN894" s="66"/>
      <c r="DO894" s="66"/>
      <c r="DP894" s="66"/>
      <c r="DQ894" s="66"/>
      <c r="DR894" s="66"/>
      <c r="DS894" s="66"/>
      <c r="DT894" s="66"/>
      <c r="DU894" s="66"/>
      <c r="DV894" s="66"/>
      <c r="DW894" s="66"/>
      <c r="DX894" s="66"/>
      <c r="DY894" s="66"/>
      <c r="DZ894" s="66"/>
      <c r="EA894" s="66"/>
      <c r="EB894" s="66"/>
      <c r="EC894" s="66"/>
      <c r="ED894" s="66"/>
      <c r="EE894" s="66"/>
      <c r="EF894" s="66"/>
      <c r="EG894" s="66"/>
      <c r="EH894" s="66"/>
      <c r="EI894" s="66"/>
      <c r="EJ894" s="66"/>
      <c r="EK894" s="66"/>
      <c r="EL894" s="66"/>
      <c r="EM894" s="66"/>
      <c r="EN894" s="66"/>
      <c r="EO894" s="66"/>
      <c r="EP894" s="66"/>
    </row>
    <row r="895">
      <c r="A895" s="66"/>
      <c r="B895" s="66"/>
      <c r="C895" s="66"/>
      <c r="D895" s="66"/>
      <c r="E895" s="66"/>
      <c r="F895" s="66"/>
      <c r="G895" s="159"/>
      <c r="H895" s="159"/>
      <c r="I895" s="66"/>
      <c r="J895" s="160"/>
      <c r="K895" s="161"/>
      <c r="L895" s="161"/>
      <c r="M895" s="162"/>
      <c r="N895" s="162"/>
      <c r="O895" s="161"/>
      <c r="P895" s="161"/>
      <c r="Q895" s="161"/>
      <c r="R895" s="161"/>
      <c r="S895" s="163"/>
      <c r="T895" s="163"/>
      <c r="U895" s="163"/>
      <c r="V895" s="163"/>
      <c r="W895" s="164"/>
      <c r="X895" s="163"/>
      <c r="Y895" s="163"/>
      <c r="Z895" s="163"/>
      <c r="AA895" s="163"/>
      <c r="AB895" s="66"/>
      <c r="AC895" s="66"/>
      <c r="AD895" s="66"/>
      <c r="AE895" s="66"/>
      <c r="AF895" s="66"/>
      <c r="AG895" s="66"/>
      <c r="AH895" s="66"/>
      <c r="AI895" s="66"/>
      <c r="AJ895" s="66"/>
      <c r="AK895" s="66"/>
      <c r="AL895" s="66"/>
      <c r="AM895" s="66"/>
      <c r="AN895" s="66"/>
      <c r="AO895" s="66"/>
      <c r="AP895" s="66"/>
      <c r="AQ895" s="66"/>
      <c r="AR895" s="66"/>
      <c r="AS895" s="66"/>
      <c r="AT895" s="66"/>
      <c r="AU895" s="66"/>
      <c r="AV895" s="66"/>
      <c r="AW895" s="66"/>
      <c r="AX895" s="66"/>
      <c r="AY895" s="66"/>
      <c r="AZ895" s="66"/>
      <c r="BA895" s="66"/>
      <c r="BB895" s="66"/>
      <c r="BC895" s="66"/>
      <c r="BD895" s="66"/>
      <c r="BE895" s="66"/>
      <c r="BF895" s="66"/>
      <c r="BG895" s="66"/>
      <c r="BH895" s="66"/>
      <c r="BI895" s="66"/>
      <c r="BJ895" s="66"/>
      <c r="BK895" s="66"/>
      <c r="BL895" s="66"/>
      <c r="BM895" s="66"/>
      <c r="BN895" s="66"/>
      <c r="BO895" s="66"/>
      <c r="BP895" s="66"/>
      <c r="BQ895" s="66"/>
      <c r="BR895" s="66"/>
      <c r="BS895" s="66"/>
      <c r="BT895" s="66"/>
      <c r="BU895" s="66"/>
      <c r="BV895" s="66"/>
      <c r="BW895" s="66"/>
      <c r="BX895" s="66"/>
      <c r="BY895" s="66"/>
      <c r="BZ895" s="66"/>
      <c r="CA895" s="66"/>
      <c r="CB895" s="66"/>
      <c r="CC895" s="66"/>
      <c r="CD895" s="66"/>
      <c r="CE895" s="66"/>
      <c r="CF895" s="66"/>
      <c r="CG895" s="66"/>
      <c r="CH895" s="66"/>
      <c r="CI895" s="66"/>
      <c r="CJ895" s="66"/>
      <c r="CK895" s="66"/>
      <c r="CL895" s="66"/>
      <c r="CM895" s="66"/>
      <c r="CN895" s="66"/>
      <c r="CO895" s="66"/>
      <c r="CP895" s="66"/>
      <c r="CQ895" s="66"/>
      <c r="CR895" s="66"/>
      <c r="CS895" s="66"/>
      <c r="CT895" s="66"/>
      <c r="CU895" s="66"/>
      <c r="CV895" s="66"/>
      <c r="CW895" s="66"/>
      <c r="CX895" s="66"/>
      <c r="CY895" s="66"/>
      <c r="CZ895" s="66"/>
      <c r="DA895" s="66"/>
      <c r="DB895" s="66"/>
      <c r="DC895" s="66"/>
      <c r="DD895" s="66"/>
      <c r="DE895" s="66"/>
      <c r="DF895" s="66"/>
      <c r="DG895" s="66"/>
      <c r="DH895" s="66"/>
      <c r="DI895" s="66"/>
      <c r="DJ895" s="66"/>
      <c r="DK895" s="66"/>
      <c r="DL895" s="66"/>
      <c r="DM895" s="66"/>
      <c r="DN895" s="66"/>
      <c r="DO895" s="66"/>
      <c r="DP895" s="66"/>
      <c r="DQ895" s="66"/>
      <c r="DR895" s="66"/>
      <c r="DS895" s="66"/>
      <c r="DT895" s="66"/>
      <c r="DU895" s="66"/>
      <c r="DV895" s="66"/>
      <c r="DW895" s="66"/>
      <c r="DX895" s="66"/>
      <c r="DY895" s="66"/>
      <c r="DZ895" s="66"/>
      <c r="EA895" s="66"/>
      <c r="EB895" s="66"/>
      <c r="EC895" s="66"/>
      <c r="ED895" s="66"/>
      <c r="EE895" s="66"/>
      <c r="EF895" s="66"/>
      <c r="EG895" s="66"/>
      <c r="EH895" s="66"/>
      <c r="EI895" s="66"/>
      <c r="EJ895" s="66"/>
      <c r="EK895" s="66"/>
      <c r="EL895" s="66"/>
      <c r="EM895" s="66"/>
      <c r="EN895" s="66"/>
      <c r="EO895" s="66"/>
      <c r="EP895" s="66"/>
    </row>
    <row r="896">
      <c r="A896" s="66"/>
      <c r="B896" s="66"/>
      <c r="C896" s="66"/>
      <c r="D896" s="66"/>
      <c r="E896" s="66"/>
      <c r="F896" s="66"/>
      <c r="G896" s="159"/>
      <c r="H896" s="159"/>
      <c r="I896" s="66"/>
      <c r="J896" s="160"/>
      <c r="K896" s="161"/>
      <c r="L896" s="161"/>
      <c r="M896" s="162"/>
      <c r="N896" s="162"/>
      <c r="O896" s="161"/>
      <c r="P896" s="161"/>
      <c r="Q896" s="161"/>
      <c r="R896" s="161"/>
      <c r="S896" s="163"/>
      <c r="T896" s="163"/>
      <c r="U896" s="163"/>
      <c r="V896" s="163"/>
      <c r="W896" s="164"/>
      <c r="X896" s="163"/>
      <c r="Y896" s="163"/>
      <c r="Z896" s="163"/>
      <c r="AA896" s="163"/>
      <c r="AB896" s="66"/>
      <c r="AC896" s="66"/>
      <c r="AD896" s="66"/>
      <c r="AE896" s="66"/>
      <c r="AF896" s="66"/>
      <c r="AG896" s="66"/>
      <c r="AH896" s="66"/>
      <c r="AI896" s="66"/>
      <c r="AJ896" s="66"/>
      <c r="AK896" s="66"/>
      <c r="AL896" s="66"/>
      <c r="AM896" s="66"/>
      <c r="AN896" s="66"/>
      <c r="AO896" s="66"/>
      <c r="AP896" s="66"/>
      <c r="AQ896" s="66"/>
      <c r="AR896" s="66"/>
      <c r="AS896" s="66"/>
      <c r="AT896" s="66"/>
      <c r="AU896" s="66"/>
      <c r="AV896" s="66"/>
      <c r="AW896" s="66"/>
      <c r="AX896" s="66"/>
      <c r="AY896" s="66"/>
      <c r="AZ896" s="66"/>
      <c r="BA896" s="66"/>
      <c r="BB896" s="66"/>
      <c r="BC896" s="66"/>
      <c r="BD896" s="66"/>
      <c r="BE896" s="66"/>
      <c r="BF896" s="66"/>
      <c r="BG896" s="66"/>
      <c r="BH896" s="66"/>
      <c r="BI896" s="66"/>
      <c r="BJ896" s="66"/>
      <c r="BK896" s="66"/>
      <c r="BL896" s="66"/>
      <c r="BM896" s="66"/>
      <c r="BN896" s="66"/>
      <c r="BO896" s="66"/>
      <c r="BP896" s="66"/>
      <c r="BQ896" s="66"/>
      <c r="BR896" s="66"/>
      <c r="BS896" s="66"/>
      <c r="BT896" s="66"/>
      <c r="BU896" s="66"/>
      <c r="BV896" s="66"/>
      <c r="BW896" s="66"/>
      <c r="BX896" s="66"/>
      <c r="BY896" s="66"/>
      <c r="BZ896" s="66"/>
      <c r="CA896" s="66"/>
      <c r="CB896" s="66"/>
      <c r="CC896" s="66"/>
      <c r="CD896" s="66"/>
      <c r="CE896" s="66"/>
      <c r="CF896" s="66"/>
      <c r="CG896" s="66"/>
      <c r="CH896" s="66"/>
      <c r="CI896" s="66"/>
      <c r="CJ896" s="66"/>
      <c r="CK896" s="66"/>
      <c r="CL896" s="66"/>
      <c r="CM896" s="66"/>
      <c r="CN896" s="66"/>
      <c r="CO896" s="66"/>
      <c r="CP896" s="66"/>
      <c r="CQ896" s="66"/>
      <c r="CR896" s="66"/>
      <c r="CS896" s="66"/>
      <c r="CT896" s="66"/>
      <c r="CU896" s="66"/>
      <c r="CV896" s="66"/>
      <c r="CW896" s="66"/>
      <c r="CX896" s="66"/>
      <c r="CY896" s="66"/>
      <c r="CZ896" s="66"/>
      <c r="DA896" s="66"/>
      <c r="DB896" s="66"/>
      <c r="DC896" s="66"/>
      <c r="DD896" s="66"/>
      <c r="DE896" s="66"/>
      <c r="DF896" s="66"/>
      <c r="DG896" s="66"/>
      <c r="DH896" s="66"/>
      <c r="DI896" s="66"/>
      <c r="DJ896" s="66"/>
      <c r="DK896" s="66"/>
      <c r="DL896" s="66"/>
      <c r="DM896" s="66"/>
      <c r="DN896" s="66"/>
      <c r="DO896" s="66"/>
      <c r="DP896" s="66"/>
      <c r="DQ896" s="66"/>
      <c r="DR896" s="66"/>
      <c r="DS896" s="66"/>
      <c r="DT896" s="66"/>
      <c r="DU896" s="66"/>
      <c r="DV896" s="66"/>
      <c r="DW896" s="66"/>
      <c r="DX896" s="66"/>
      <c r="DY896" s="66"/>
      <c r="DZ896" s="66"/>
      <c r="EA896" s="66"/>
      <c r="EB896" s="66"/>
      <c r="EC896" s="66"/>
      <c r="ED896" s="66"/>
      <c r="EE896" s="66"/>
      <c r="EF896" s="66"/>
      <c r="EG896" s="66"/>
      <c r="EH896" s="66"/>
      <c r="EI896" s="66"/>
      <c r="EJ896" s="66"/>
      <c r="EK896" s="66"/>
      <c r="EL896" s="66"/>
      <c r="EM896" s="66"/>
      <c r="EN896" s="66"/>
      <c r="EO896" s="66"/>
      <c r="EP896" s="66"/>
    </row>
    <row r="897">
      <c r="A897" s="66"/>
      <c r="B897" s="66"/>
      <c r="C897" s="66"/>
      <c r="D897" s="66"/>
      <c r="E897" s="66"/>
      <c r="F897" s="66"/>
      <c r="G897" s="159"/>
      <c r="H897" s="159"/>
      <c r="I897" s="66"/>
      <c r="J897" s="160"/>
      <c r="K897" s="161"/>
      <c r="L897" s="161"/>
      <c r="M897" s="162"/>
      <c r="N897" s="162"/>
      <c r="O897" s="161"/>
      <c r="P897" s="161"/>
      <c r="Q897" s="161"/>
      <c r="R897" s="161"/>
      <c r="S897" s="163"/>
      <c r="T897" s="163"/>
      <c r="U897" s="163"/>
      <c r="V897" s="163"/>
      <c r="W897" s="164"/>
      <c r="X897" s="163"/>
      <c r="Y897" s="163"/>
      <c r="Z897" s="163"/>
      <c r="AA897" s="163"/>
      <c r="AB897" s="66"/>
      <c r="AC897" s="66"/>
      <c r="AD897" s="66"/>
      <c r="AE897" s="66"/>
      <c r="AF897" s="66"/>
      <c r="AG897" s="66"/>
      <c r="AH897" s="66"/>
      <c r="AI897" s="66"/>
      <c r="AJ897" s="66"/>
      <c r="AK897" s="66"/>
      <c r="AL897" s="66"/>
      <c r="AM897" s="66"/>
      <c r="AN897" s="66"/>
      <c r="AO897" s="66"/>
      <c r="AP897" s="66"/>
      <c r="AQ897" s="66"/>
      <c r="AR897" s="66"/>
      <c r="AS897" s="66"/>
      <c r="AT897" s="66"/>
      <c r="AU897" s="66"/>
      <c r="AV897" s="66"/>
      <c r="AW897" s="66"/>
      <c r="AX897" s="66"/>
      <c r="AY897" s="66"/>
      <c r="AZ897" s="66"/>
      <c r="BA897" s="66"/>
      <c r="BB897" s="66"/>
      <c r="BC897" s="66"/>
      <c r="BD897" s="66"/>
      <c r="BE897" s="66"/>
      <c r="BF897" s="66"/>
      <c r="BG897" s="66"/>
      <c r="BH897" s="66"/>
      <c r="BI897" s="66"/>
      <c r="BJ897" s="66"/>
      <c r="BK897" s="66"/>
      <c r="BL897" s="66"/>
      <c r="BM897" s="66"/>
      <c r="BN897" s="66"/>
      <c r="BO897" s="66"/>
      <c r="BP897" s="66"/>
      <c r="BQ897" s="66"/>
      <c r="BR897" s="66"/>
      <c r="BS897" s="66"/>
      <c r="BT897" s="66"/>
      <c r="BU897" s="66"/>
      <c r="BV897" s="66"/>
      <c r="BW897" s="66"/>
      <c r="BX897" s="66"/>
      <c r="BY897" s="66"/>
      <c r="BZ897" s="66"/>
      <c r="CA897" s="66"/>
      <c r="CB897" s="66"/>
      <c r="CC897" s="66"/>
      <c r="CD897" s="66"/>
      <c r="CE897" s="66"/>
      <c r="CF897" s="66"/>
      <c r="CG897" s="66"/>
      <c r="CH897" s="66"/>
      <c r="CI897" s="66"/>
      <c r="CJ897" s="66"/>
      <c r="CK897" s="66"/>
      <c r="CL897" s="66"/>
      <c r="CM897" s="66"/>
      <c r="CN897" s="66"/>
      <c r="CO897" s="66"/>
      <c r="CP897" s="66"/>
      <c r="CQ897" s="66"/>
      <c r="CR897" s="66"/>
      <c r="CS897" s="66"/>
      <c r="CT897" s="66"/>
      <c r="CU897" s="66"/>
      <c r="CV897" s="66"/>
      <c r="CW897" s="66"/>
      <c r="CX897" s="66"/>
      <c r="CY897" s="66"/>
      <c r="CZ897" s="66"/>
      <c r="DA897" s="66"/>
      <c r="DB897" s="66"/>
      <c r="DC897" s="66"/>
      <c r="DD897" s="66"/>
      <c r="DE897" s="66"/>
      <c r="DF897" s="66"/>
      <c r="DG897" s="66"/>
      <c r="DH897" s="66"/>
      <c r="DI897" s="66"/>
      <c r="DJ897" s="66"/>
      <c r="DK897" s="66"/>
      <c r="DL897" s="66"/>
      <c r="DM897" s="66"/>
      <c r="DN897" s="66"/>
      <c r="DO897" s="66"/>
      <c r="DP897" s="66"/>
      <c r="DQ897" s="66"/>
      <c r="DR897" s="66"/>
      <c r="DS897" s="66"/>
      <c r="DT897" s="66"/>
      <c r="DU897" s="66"/>
      <c r="DV897" s="66"/>
      <c r="DW897" s="66"/>
      <c r="DX897" s="66"/>
      <c r="DY897" s="66"/>
      <c r="DZ897" s="66"/>
      <c r="EA897" s="66"/>
      <c r="EB897" s="66"/>
      <c r="EC897" s="66"/>
      <c r="ED897" s="66"/>
      <c r="EE897" s="66"/>
      <c r="EF897" s="66"/>
      <c r="EG897" s="66"/>
      <c r="EH897" s="66"/>
      <c r="EI897" s="66"/>
      <c r="EJ897" s="66"/>
      <c r="EK897" s="66"/>
      <c r="EL897" s="66"/>
      <c r="EM897" s="66"/>
      <c r="EN897" s="66"/>
      <c r="EO897" s="66"/>
      <c r="EP897" s="66"/>
    </row>
    <row r="898">
      <c r="A898" s="66"/>
      <c r="B898" s="66"/>
      <c r="C898" s="66"/>
      <c r="D898" s="66"/>
      <c r="E898" s="66"/>
      <c r="F898" s="66"/>
      <c r="G898" s="159"/>
      <c r="H898" s="159"/>
      <c r="I898" s="66"/>
      <c r="J898" s="160"/>
      <c r="K898" s="161"/>
      <c r="L898" s="161"/>
      <c r="M898" s="162"/>
      <c r="N898" s="162"/>
      <c r="O898" s="161"/>
      <c r="P898" s="161"/>
      <c r="Q898" s="161"/>
      <c r="R898" s="161"/>
      <c r="S898" s="163"/>
      <c r="T898" s="163"/>
      <c r="U898" s="163"/>
      <c r="V898" s="163"/>
      <c r="W898" s="164"/>
      <c r="X898" s="163"/>
      <c r="Y898" s="163"/>
      <c r="Z898" s="163"/>
      <c r="AA898" s="163"/>
      <c r="AB898" s="66"/>
      <c r="AC898" s="66"/>
      <c r="AD898" s="66"/>
      <c r="AE898" s="66"/>
      <c r="AF898" s="66"/>
      <c r="AG898" s="66"/>
      <c r="AH898" s="66"/>
      <c r="AI898" s="66"/>
      <c r="AJ898" s="66"/>
      <c r="AK898" s="66"/>
      <c r="AL898" s="66"/>
      <c r="AM898" s="66"/>
      <c r="AN898" s="66"/>
      <c r="AO898" s="66"/>
      <c r="AP898" s="66"/>
      <c r="AQ898" s="66"/>
      <c r="AR898" s="66"/>
      <c r="AS898" s="66"/>
      <c r="AT898" s="66"/>
      <c r="AU898" s="66"/>
      <c r="AV898" s="66"/>
      <c r="AW898" s="66"/>
      <c r="AX898" s="66"/>
      <c r="AY898" s="66"/>
      <c r="AZ898" s="66"/>
      <c r="BA898" s="66"/>
      <c r="BB898" s="66"/>
      <c r="BC898" s="66"/>
      <c r="BD898" s="66"/>
      <c r="BE898" s="66"/>
      <c r="BF898" s="66"/>
      <c r="BG898" s="66"/>
      <c r="BH898" s="66"/>
      <c r="BI898" s="66"/>
      <c r="BJ898" s="66"/>
      <c r="BK898" s="66"/>
      <c r="BL898" s="66"/>
      <c r="BM898" s="66"/>
      <c r="BN898" s="66"/>
      <c r="BO898" s="66"/>
      <c r="BP898" s="66"/>
      <c r="BQ898" s="66"/>
      <c r="BR898" s="66"/>
      <c r="BS898" s="66"/>
      <c r="BT898" s="66"/>
      <c r="BU898" s="66"/>
      <c r="BV898" s="66"/>
      <c r="BW898" s="66"/>
      <c r="BX898" s="66"/>
      <c r="BY898" s="66"/>
      <c r="BZ898" s="66"/>
      <c r="CA898" s="66"/>
      <c r="CB898" s="66"/>
      <c r="CC898" s="66"/>
      <c r="CD898" s="66"/>
      <c r="CE898" s="66"/>
      <c r="CF898" s="66"/>
      <c r="CG898" s="66"/>
      <c r="CH898" s="66"/>
      <c r="CI898" s="66"/>
      <c r="CJ898" s="66"/>
      <c r="CK898" s="66"/>
      <c r="CL898" s="66"/>
      <c r="CM898" s="66"/>
      <c r="CN898" s="66"/>
      <c r="CO898" s="66"/>
      <c r="CP898" s="66"/>
      <c r="CQ898" s="66"/>
      <c r="CR898" s="66"/>
      <c r="CS898" s="66"/>
      <c r="CT898" s="66"/>
      <c r="CU898" s="66"/>
      <c r="CV898" s="66"/>
      <c r="CW898" s="66"/>
      <c r="CX898" s="66"/>
      <c r="CY898" s="66"/>
      <c r="CZ898" s="66"/>
      <c r="DA898" s="66"/>
      <c r="DB898" s="66"/>
      <c r="DC898" s="66"/>
      <c r="DD898" s="66"/>
      <c r="DE898" s="66"/>
      <c r="DF898" s="66"/>
      <c r="DG898" s="66"/>
      <c r="DH898" s="66"/>
      <c r="DI898" s="66"/>
      <c r="DJ898" s="66"/>
      <c r="DK898" s="66"/>
      <c r="DL898" s="66"/>
      <c r="DM898" s="66"/>
      <c r="DN898" s="66"/>
      <c r="DO898" s="66"/>
      <c r="DP898" s="66"/>
      <c r="DQ898" s="66"/>
      <c r="DR898" s="66"/>
      <c r="DS898" s="66"/>
      <c r="DT898" s="66"/>
      <c r="DU898" s="66"/>
      <c r="DV898" s="66"/>
      <c r="DW898" s="66"/>
      <c r="DX898" s="66"/>
      <c r="DY898" s="66"/>
      <c r="DZ898" s="66"/>
      <c r="EA898" s="66"/>
      <c r="EB898" s="66"/>
      <c r="EC898" s="66"/>
      <c r="ED898" s="66"/>
      <c r="EE898" s="66"/>
      <c r="EF898" s="66"/>
      <c r="EG898" s="66"/>
      <c r="EH898" s="66"/>
      <c r="EI898" s="66"/>
      <c r="EJ898" s="66"/>
      <c r="EK898" s="66"/>
      <c r="EL898" s="66"/>
      <c r="EM898" s="66"/>
      <c r="EN898" s="66"/>
      <c r="EO898" s="66"/>
      <c r="EP898" s="66"/>
    </row>
    <row r="899">
      <c r="A899" s="66"/>
      <c r="B899" s="66"/>
      <c r="C899" s="66"/>
      <c r="D899" s="66"/>
      <c r="E899" s="66"/>
      <c r="F899" s="66"/>
      <c r="G899" s="159"/>
      <c r="H899" s="159"/>
      <c r="I899" s="66"/>
      <c r="J899" s="160"/>
      <c r="K899" s="161"/>
      <c r="L899" s="161"/>
      <c r="M899" s="162"/>
      <c r="N899" s="162"/>
      <c r="O899" s="161"/>
      <c r="P899" s="161"/>
      <c r="Q899" s="161"/>
      <c r="R899" s="161"/>
      <c r="S899" s="163"/>
      <c r="T899" s="163"/>
      <c r="U899" s="163"/>
      <c r="V899" s="163"/>
      <c r="W899" s="164"/>
      <c r="X899" s="163"/>
      <c r="Y899" s="163"/>
      <c r="Z899" s="163"/>
      <c r="AA899" s="163"/>
      <c r="AB899" s="66"/>
      <c r="AC899" s="66"/>
      <c r="AD899" s="66"/>
      <c r="AE899" s="66"/>
      <c r="AF899" s="66"/>
      <c r="AG899" s="66"/>
      <c r="AH899" s="66"/>
      <c r="AI899" s="66"/>
      <c r="AJ899" s="66"/>
      <c r="AK899" s="66"/>
      <c r="AL899" s="66"/>
      <c r="AM899" s="66"/>
      <c r="AN899" s="66"/>
      <c r="AO899" s="66"/>
      <c r="AP899" s="66"/>
      <c r="AQ899" s="66"/>
      <c r="AR899" s="66"/>
      <c r="AS899" s="66"/>
      <c r="AT899" s="66"/>
      <c r="AU899" s="66"/>
      <c r="AV899" s="66"/>
      <c r="AW899" s="66"/>
      <c r="AX899" s="66"/>
      <c r="AY899" s="66"/>
      <c r="AZ899" s="66"/>
      <c r="BA899" s="66"/>
      <c r="BB899" s="66"/>
      <c r="BC899" s="66"/>
      <c r="BD899" s="66"/>
      <c r="BE899" s="66"/>
      <c r="BF899" s="66"/>
      <c r="BG899" s="66"/>
      <c r="BH899" s="66"/>
      <c r="BI899" s="66"/>
      <c r="BJ899" s="66"/>
      <c r="BK899" s="66"/>
      <c r="BL899" s="66"/>
      <c r="BM899" s="66"/>
      <c r="BN899" s="66"/>
      <c r="BO899" s="66"/>
      <c r="BP899" s="66"/>
      <c r="BQ899" s="66"/>
      <c r="BR899" s="66"/>
      <c r="BS899" s="66"/>
      <c r="BT899" s="66"/>
      <c r="BU899" s="66"/>
      <c r="BV899" s="66"/>
      <c r="BW899" s="66"/>
      <c r="BX899" s="66"/>
      <c r="BY899" s="66"/>
      <c r="BZ899" s="66"/>
      <c r="CA899" s="66"/>
      <c r="CB899" s="66"/>
      <c r="CC899" s="66"/>
      <c r="CD899" s="66"/>
      <c r="CE899" s="66"/>
      <c r="CF899" s="66"/>
      <c r="CG899" s="66"/>
      <c r="CH899" s="66"/>
      <c r="CI899" s="66"/>
      <c r="CJ899" s="66"/>
      <c r="CK899" s="66"/>
      <c r="CL899" s="66"/>
      <c r="CM899" s="66"/>
      <c r="CN899" s="66"/>
      <c r="CO899" s="66"/>
      <c r="CP899" s="66"/>
      <c r="CQ899" s="66"/>
      <c r="CR899" s="66"/>
      <c r="CS899" s="66"/>
      <c r="CT899" s="66"/>
      <c r="CU899" s="66"/>
      <c r="CV899" s="66"/>
      <c r="CW899" s="66"/>
      <c r="CX899" s="66"/>
      <c r="CY899" s="66"/>
      <c r="CZ899" s="66"/>
      <c r="DA899" s="66"/>
      <c r="DB899" s="66"/>
      <c r="DC899" s="66"/>
      <c r="DD899" s="66"/>
      <c r="DE899" s="66"/>
      <c r="DF899" s="66"/>
      <c r="DG899" s="66"/>
      <c r="DH899" s="66"/>
      <c r="DI899" s="66"/>
      <c r="DJ899" s="66"/>
      <c r="DK899" s="66"/>
      <c r="DL899" s="66"/>
      <c r="DM899" s="66"/>
      <c r="DN899" s="66"/>
      <c r="DO899" s="66"/>
      <c r="DP899" s="66"/>
      <c r="DQ899" s="66"/>
      <c r="DR899" s="66"/>
      <c r="DS899" s="66"/>
      <c r="DT899" s="66"/>
      <c r="DU899" s="66"/>
      <c r="DV899" s="66"/>
      <c r="DW899" s="66"/>
      <c r="DX899" s="66"/>
      <c r="DY899" s="66"/>
      <c r="DZ899" s="66"/>
      <c r="EA899" s="66"/>
      <c r="EB899" s="66"/>
      <c r="EC899" s="66"/>
      <c r="ED899" s="66"/>
      <c r="EE899" s="66"/>
      <c r="EF899" s="66"/>
      <c r="EG899" s="66"/>
      <c r="EH899" s="66"/>
      <c r="EI899" s="66"/>
      <c r="EJ899" s="66"/>
      <c r="EK899" s="66"/>
      <c r="EL899" s="66"/>
      <c r="EM899" s="66"/>
      <c r="EN899" s="66"/>
      <c r="EO899" s="66"/>
      <c r="EP899" s="66"/>
    </row>
    <row r="900">
      <c r="A900" s="66"/>
      <c r="B900" s="66"/>
      <c r="C900" s="66"/>
      <c r="D900" s="66"/>
      <c r="E900" s="66"/>
      <c r="F900" s="66"/>
      <c r="G900" s="159"/>
      <c r="H900" s="159"/>
      <c r="I900" s="66"/>
      <c r="J900" s="160"/>
      <c r="K900" s="161"/>
      <c r="L900" s="161"/>
      <c r="M900" s="162"/>
      <c r="N900" s="162"/>
      <c r="O900" s="161"/>
      <c r="P900" s="161"/>
      <c r="Q900" s="161"/>
      <c r="R900" s="161"/>
      <c r="S900" s="163"/>
      <c r="T900" s="163"/>
      <c r="U900" s="163"/>
      <c r="V900" s="163"/>
      <c r="W900" s="164"/>
      <c r="X900" s="163"/>
      <c r="Y900" s="163"/>
      <c r="Z900" s="163"/>
      <c r="AA900" s="163"/>
      <c r="AB900" s="66"/>
      <c r="AC900" s="66"/>
      <c r="AD900" s="66"/>
      <c r="AE900" s="66"/>
      <c r="AF900" s="66"/>
      <c r="AG900" s="66"/>
      <c r="AH900" s="66"/>
      <c r="AI900" s="66"/>
      <c r="AJ900" s="66"/>
      <c r="AK900" s="66"/>
      <c r="AL900" s="66"/>
      <c r="AM900" s="66"/>
      <c r="AN900" s="66"/>
      <c r="AO900" s="66"/>
      <c r="AP900" s="66"/>
      <c r="AQ900" s="66"/>
      <c r="AR900" s="66"/>
      <c r="AS900" s="66"/>
      <c r="AT900" s="66"/>
      <c r="AU900" s="66"/>
      <c r="AV900" s="66"/>
      <c r="AW900" s="66"/>
      <c r="AX900" s="66"/>
      <c r="AY900" s="66"/>
      <c r="AZ900" s="66"/>
      <c r="BA900" s="66"/>
      <c r="BB900" s="66"/>
      <c r="BC900" s="66"/>
      <c r="BD900" s="66"/>
      <c r="BE900" s="66"/>
      <c r="BF900" s="66"/>
      <c r="BG900" s="66"/>
      <c r="BH900" s="66"/>
      <c r="BI900" s="66"/>
      <c r="BJ900" s="66"/>
      <c r="BK900" s="66"/>
      <c r="BL900" s="66"/>
      <c r="BM900" s="66"/>
      <c r="BN900" s="66"/>
      <c r="BO900" s="66"/>
      <c r="BP900" s="66"/>
      <c r="BQ900" s="66"/>
      <c r="BR900" s="66"/>
      <c r="BS900" s="66"/>
      <c r="BT900" s="66"/>
      <c r="BU900" s="66"/>
      <c r="BV900" s="66"/>
      <c r="BW900" s="66"/>
      <c r="BX900" s="66"/>
      <c r="BY900" s="66"/>
      <c r="BZ900" s="66"/>
      <c r="CA900" s="66"/>
      <c r="CB900" s="66"/>
      <c r="CC900" s="66"/>
      <c r="CD900" s="66"/>
      <c r="CE900" s="66"/>
      <c r="CF900" s="66"/>
      <c r="CG900" s="66"/>
      <c r="CH900" s="66"/>
      <c r="CI900" s="66"/>
      <c r="CJ900" s="66"/>
      <c r="CK900" s="66"/>
      <c r="CL900" s="66"/>
      <c r="CM900" s="66"/>
      <c r="CN900" s="66"/>
      <c r="CO900" s="66"/>
      <c r="CP900" s="66"/>
      <c r="CQ900" s="66"/>
      <c r="CR900" s="66"/>
      <c r="CS900" s="66"/>
      <c r="CT900" s="66"/>
      <c r="CU900" s="66"/>
      <c r="CV900" s="66"/>
      <c r="CW900" s="66"/>
      <c r="CX900" s="66"/>
      <c r="CY900" s="66"/>
      <c r="CZ900" s="66"/>
      <c r="DA900" s="66"/>
      <c r="DB900" s="66"/>
      <c r="DC900" s="66"/>
      <c r="DD900" s="66"/>
      <c r="DE900" s="66"/>
      <c r="DF900" s="66"/>
      <c r="DG900" s="66"/>
      <c r="DH900" s="66"/>
      <c r="DI900" s="66"/>
      <c r="DJ900" s="66"/>
      <c r="DK900" s="66"/>
      <c r="DL900" s="66"/>
      <c r="DM900" s="66"/>
      <c r="DN900" s="66"/>
      <c r="DO900" s="66"/>
      <c r="DP900" s="66"/>
      <c r="DQ900" s="66"/>
      <c r="DR900" s="66"/>
      <c r="DS900" s="66"/>
      <c r="DT900" s="66"/>
      <c r="DU900" s="66"/>
      <c r="DV900" s="66"/>
      <c r="DW900" s="66"/>
      <c r="DX900" s="66"/>
      <c r="DY900" s="66"/>
      <c r="DZ900" s="66"/>
      <c r="EA900" s="66"/>
      <c r="EB900" s="66"/>
      <c r="EC900" s="66"/>
      <c r="ED900" s="66"/>
      <c r="EE900" s="66"/>
      <c r="EF900" s="66"/>
      <c r="EG900" s="66"/>
      <c r="EH900" s="66"/>
      <c r="EI900" s="66"/>
      <c r="EJ900" s="66"/>
      <c r="EK900" s="66"/>
      <c r="EL900" s="66"/>
      <c r="EM900" s="66"/>
      <c r="EN900" s="66"/>
      <c r="EO900" s="66"/>
      <c r="EP900" s="66"/>
    </row>
    <row r="901">
      <c r="A901" s="66"/>
      <c r="B901" s="66"/>
      <c r="C901" s="66"/>
      <c r="D901" s="66"/>
      <c r="E901" s="66"/>
      <c r="F901" s="66"/>
      <c r="G901" s="159"/>
      <c r="H901" s="159"/>
      <c r="I901" s="66"/>
      <c r="J901" s="160"/>
      <c r="K901" s="161"/>
      <c r="L901" s="161"/>
      <c r="M901" s="162"/>
      <c r="N901" s="162"/>
      <c r="O901" s="161"/>
      <c r="P901" s="161"/>
      <c r="Q901" s="161"/>
      <c r="R901" s="161"/>
      <c r="S901" s="163"/>
      <c r="T901" s="163"/>
      <c r="U901" s="163"/>
      <c r="V901" s="163"/>
      <c r="W901" s="164"/>
      <c r="X901" s="163"/>
      <c r="Y901" s="163"/>
      <c r="Z901" s="163"/>
      <c r="AA901" s="163"/>
      <c r="AB901" s="66"/>
      <c r="AC901" s="66"/>
      <c r="AD901" s="66"/>
      <c r="AE901" s="66"/>
      <c r="AF901" s="66"/>
      <c r="AG901" s="66"/>
      <c r="AH901" s="66"/>
      <c r="AI901" s="66"/>
      <c r="AJ901" s="66"/>
      <c r="AK901" s="66"/>
      <c r="AL901" s="66"/>
      <c r="AM901" s="66"/>
      <c r="AN901" s="66"/>
      <c r="AO901" s="66"/>
      <c r="AP901" s="66"/>
      <c r="AQ901" s="66"/>
      <c r="AR901" s="66"/>
      <c r="AS901" s="66"/>
      <c r="AT901" s="66"/>
      <c r="AU901" s="66"/>
      <c r="AV901" s="66"/>
      <c r="AW901" s="66"/>
      <c r="AX901" s="66"/>
      <c r="AY901" s="66"/>
      <c r="AZ901" s="66"/>
      <c r="BA901" s="66"/>
      <c r="BB901" s="66"/>
      <c r="BC901" s="66"/>
      <c r="BD901" s="66"/>
      <c r="BE901" s="66"/>
      <c r="BF901" s="66"/>
      <c r="BG901" s="66"/>
      <c r="BH901" s="66"/>
      <c r="BI901" s="66"/>
      <c r="BJ901" s="66"/>
      <c r="BK901" s="66"/>
      <c r="BL901" s="66"/>
      <c r="BM901" s="66"/>
      <c r="BN901" s="66"/>
      <c r="BO901" s="66"/>
      <c r="BP901" s="66"/>
      <c r="BQ901" s="66"/>
      <c r="BR901" s="66"/>
      <c r="BS901" s="66"/>
      <c r="BT901" s="66"/>
      <c r="BU901" s="66"/>
      <c r="BV901" s="66"/>
      <c r="BW901" s="66"/>
      <c r="BX901" s="66"/>
      <c r="BY901" s="66"/>
      <c r="BZ901" s="66"/>
      <c r="CA901" s="66"/>
      <c r="CB901" s="66"/>
      <c r="CC901" s="66"/>
      <c r="CD901" s="66"/>
      <c r="CE901" s="66"/>
      <c r="CF901" s="66"/>
      <c r="CG901" s="66"/>
      <c r="CH901" s="66"/>
      <c r="CI901" s="66"/>
      <c r="CJ901" s="66"/>
      <c r="CK901" s="66"/>
      <c r="CL901" s="66"/>
      <c r="CM901" s="66"/>
      <c r="CN901" s="66"/>
      <c r="CO901" s="66"/>
      <c r="CP901" s="66"/>
      <c r="CQ901" s="66"/>
      <c r="CR901" s="66"/>
      <c r="CS901" s="66"/>
      <c r="CT901" s="66"/>
      <c r="CU901" s="66"/>
      <c r="CV901" s="66"/>
      <c r="CW901" s="66"/>
      <c r="CX901" s="66"/>
      <c r="CY901" s="66"/>
      <c r="CZ901" s="66"/>
      <c r="DA901" s="66"/>
      <c r="DB901" s="66"/>
      <c r="DC901" s="66"/>
      <c r="DD901" s="66"/>
      <c r="DE901" s="66"/>
      <c r="DF901" s="66"/>
      <c r="DG901" s="66"/>
      <c r="DH901" s="66"/>
      <c r="DI901" s="66"/>
      <c r="DJ901" s="66"/>
      <c r="DK901" s="66"/>
      <c r="DL901" s="66"/>
      <c r="DM901" s="66"/>
      <c r="DN901" s="66"/>
      <c r="DO901" s="66"/>
      <c r="DP901" s="66"/>
      <c r="DQ901" s="66"/>
      <c r="DR901" s="66"/>
      <c r="DS901" s="66"/>
      <c r="DT901" s="66"/>
      <c r="DU901" s="66"/>
      <c r="DV901" s="66"/>
      <c r="DW901" s="66"/>
      <c r="DX901" s="66"/>
      <c r="DY901" s="66"/>
      <c r="DZ901" s="66"/>
      <c r="EA901" s="66"/>
      <c r="EB901" s="66"/>
      <c r="EC901" s="66"/>
      <c r="ED901" s="66"/>
      <c r="EE901" s="66"/>
      <c r="EF901" s="66"/>
      <c r="EG901" s="66"/>
      <c r="EH901" s="66"/>
      <c r="EI901" s="66"/>
      <c r="EJ901" s="66"/>
      <c r="EK901" s="66"/>
      <c r="EL901" s="66"/>
      <c r="EM901" s="66"/>
      <c r="EN901" s="66"/>
      <c r="EO901" s="66"/>
      <c r="EP901" s="66"/>
    </row>
    <row r="902">
      <c r="A902" s="66"/>
      <c r="B902" s="66"/>
      <c r="C902" s="66"/>
      <c r="D902" s="66"/>
      <c r="E902" s="66"/>
      <c r="F902" s="66"/>
      <c r="G902" s="159"/>
      <c r="H902" s="159"/>
      <c r="I902" s="66"/>
      <c r="J902" s="160"/>
      <c r="K902" s="161"/>
      <c r="L902" s="161"/>
      <c r="M902" s="162"/>
      <c r="N902" s="162"/>
      <c r="O902" s="161"/>
      <c r="P902" s="161"/>
      <c r="Q902" s="161"/>
      <c r="R902" s="161"/>
      <c r="S902" s="163"/>
      <c r="T902" s="163"/>
      <c r="U902" s="163"/>
      <c r="V902" s="163"/>
      <c r="W902" s="164"/>
      <c r="X902" s="163"/>
      <c r="Y902" s="163"/>
      <c r="Z902" s="163"/>
      <c r="AA902" s="163"/>
      <c r="AB902" s="66"/>
      <c r="AC902" s="66"/>
      <c r="AD902" s="66"/>
      <c r="AE902" s="66"/>
      <c r="AF902" s="66"/>
      <c r="AG902" s="66"/>
      <c r="AH902" s="66"/>
      <c r="AI902" s="66"/>
      <c r="AJ902" s="66"/>
      <c r="AK902" s="66"/>
      <c r="AL902" s="66"/>
      <c r="AM902" s="66"/>
      <c r="AN902" s="66"/>
      <c r="AO902" s="66"/>
      <c r="AP902" s="66"/>
      <c r="AQ902" s="66"/>
      <c r="AR902" s="66"/>
      <c r="AS902" s="66"/>
      <c r="AT902" s="66"/>
      <c r="AU902" s="66"/>
      <c r="AV902" s="66"/>
      <c r="AW902" s="66"/>
      <c r="AX902" s="66"/>
      <c r="AY902" s="66"/>
      <c r="AZ902" s="66"/>
      <c r="BA902" s="66"/>
      <c r="BB902" s="66"/>
      <c r="BC902" s="66"/>
      <c r="BD902" s="66"/>
      <c r="BE902" s="66"/>
      <c r="BF902" s="66"/>
      <c r="BG902" s="66"/>
      <c r="BH902" s="66"/>
      <c r="BI902" s="66"/>
      <c r="BJ902" s="66"/>
      <c r="BK902" s="66"/>
      <c r="BL902" s="66"/>
      <c r="BM902" s="66"/>
      <c r="BN902" s="66"/>
      <c r="BO902" s="66"/>
      <c r="BP902" s="66"/>
      <c r="BQ902" s="66"/>
      <c r="BR902" s="66"/>
      <c r="BS902" s="66"/>
      <c r="BT902" s="66"/>
      <c r="BU902" s="66"/>
      <c r="BV902" s="66"/>
      <c r="BW902" s="66"/>
      <c r="BX902" s="66"/>
      <c r="BY902" s="66"/>
      <c r="BZ902" s="66"/>
      <c r="CA902" s="66"/>
      <c r="CB902" s="66"/>
      <c r="CC902" s="66"/>
      <c r="CD902" s="66"/>
      <c r="CE902" s="66"/>
      <c r="CF902" s="66"/>
      <c r="CG902" s="66"/>
      <c r="CH902" s="66"/>
      <c r="CI902" s="66"/>
      <c r="CJ902" s="66"/>
      <c r="CK902" s="66"/>
      <c r="CL902" s="66"/>
      <c r="CM902" s="66"/>
      <c r="CN902" s="66"/>
      <c r="CO902" s="66"/>
      <c r="CP902" s="66"/>
      <c r="CQ902" s="66"/>
      <c r="CR902" s="66"/>
      <c r="CS902" s="66"/>
      <c r="CT902" s="66"/>
      <c r="CU902" s="66"/>
      <c r="CV902" s="66"/>
      <c r="CW902" s="66"/>
      <c r="CX902" s="66"/>
      <c r="CY902" s="66"/>
      <c r="CZ902" s="66"/>
      <c r="DA902" s="66"/>
      <c r="DB902" s="66"/>
      <c r="DC902" s="66"/>
      <c r="DD902" s="66"/>
      <c r="DE902" s="66"/>
      <c r="DF902" s="66"/>
      <c r="DG902" s="66"/>
      <c r="DH902" s="66"/>
      <c r="DI902" s="66"/>
      <c r="DJ902" s="66"/>
      <c r="DK902" s="66"/>
      <c r="DL902" s="66"/>
      <c r="DM902" s="66"/>
      <c r="DN902" s="66"/>
      <c r="DO902" s="66"/>
      <c r="DP902" s="66"/>
      <c r="DQ902" s="66"/>
      <c r="DR902" s="66"/>
      <c r="DS902" s="66"/>
      <c r="DT902" s="66"/>
      <c r="DU902" s="66"/>
      <c r="DV902" s="66"/>
      <c r="DW902" s="66"/>
      <c r="DX902" s="66"/>
      <c r="DY902" s="66"/>
      <c r="DZ902" s="66"/>
      <c r="EA902" s="66"/>
      <c r="EB902" s="66"/>
      <c r="EC902" s="66"/>
      <c r="ED902" s="66"/>
      <c r="EE902" s="66"/>
      <c r="EF902" s="66"/>
      <c r="EG902" s="66"/>
      <c r="EH902" s="66"/>
      <c r="EI902" s="66"/>
      <c r="EJ902" s="66"/>
      <c r="EK902" s="66"/>
      <c r="EL902" s="66"/>
      <c r="EM902" s="66"/>
      <c r="EN902" s="66"/>
      <c r="EO902" s="66"/>
      <c r="EP902" s="66"/>
    </row>
    <row r="903">
      <c r="A903" s="66"/>
      <c r="B903" s="66"/>
      <c r="C903" s="66"/>
      <c r="D903" s="66"/>
      <c r="E903" s="66"/>
      <c r="F903" s="66"/>
      <c r="G903" s="159"/>
      <c r="H903" s="159"/>
      <c r="I903" s="66"/>
      <c r="J903" s="160"/>
      <c r="K903" s="161"/>
      <c r="L903" s="161"/>
      <c r="M903" s="162"/>
      <c r="N903" s="162"/>
      <c r="O903" s="161"/>
      <c r="P903" s="161"/>
      <c r="Q903" s="161"/>
      <c r="R903" s="161"/>
      <c r="S903" s="163"/>
      <c r="T903" s="163"/>
      <c r="U903" s="163"/>
      <c r="V903" s="163"/>
      <c r="W903" s="164"/>
      <c r="X903" s="163"/>
      <c r="Y903" s="163"/>
      <c r="Z903" s="163"/>
      <c r="AA903" s="163"/>
      <c r="AB903" s="66"/>
      <c r="AC903" s="66"/>
      <c r="AD903" s="66"/>
      <c r="AE903" s="66"/>
      <c r="AF903" s="66"/>
      <c r="AG903" s="66"/>
      <c r="AH903" s="66"/>
      <c r="AI903" s="66"/>
      <c r="AJ903" s="66"/>
      <c r="AK903" s="66"/>
      <c r="AL903" s="66"/>
      <c r="AM903" s="66"/>
      <c r="AN903" s="66"/>
      <c r="AO903" s="66"/>
      <c r="AP903" s="66"/>
      <c r="AQ903" s="66"/>
      <c r="AR903" s="66"/>
      <c r="AS903" s="66"/>
      <c r="AT903" s="66"/>
      <c r="AU903" s="66"/>
      <c r="AV903" s="66"/>
      <c r="AW903" s="66"/>
      <c r="AX903" s="66"/>
      <c r="AY903" s="66"/>
      <c r="AZ903" s="66"/>
      <c r="BA903" s="66"/>
      <c r="BB903" s="66"/>
      <c r="BC903" s="66"/>
      <c r="BD903" s="66"/>
      <c r="BE903" s="66"/>
      <c r="BF903" s="66"/>
      <c r="BG903" s="66"/>
      <c r="BH903" s="66"/>
      <c r="BI903" s="66"/>
      <c r="BJ903" s="66"/>
      <c r="BK903" s="66"/>
      <c r="BL903" s="66"/>
      <c r="BM903" s="66"/>
      <c r="BN903" s="66"/>
      <c r="BO903" s="66"/>
      <c r="BP903" s="66"/>
      <c r="BQ903" s="66"/>
      <c r="BR903" s="66"/>
      <c r="BS903" s="66"/>
      <c r="BT903" s="66"/>
      <c r="BU903" s="66"/>
      <c r="BV903" s="66"/>
      <c r="BW903" s="66"/>
      <c r="BX903" s="66"/>
      <c r="BY903" s="66"/>
      <c r="BZ903" s="66"/>
      <c r="CA903" s="66"/>
      <c r="CB903" s="66"/>
      <c r="CC903" s="66"/>
      <c r="CD903" s="66"/>
      <c r="CE903" s="66"/>
      <c r="CF903" s="66"/>
      <c r="CG903" s="66"/>
      <c r="CH903" s="66"/>
      <c r="CI903" s="66"/>
      <c r="CJ903" s="66"/>
      <c r="CK903" s="66"/>
      <c r="CL903" s="66"/>
      <c r="CM903" s="66"/>
      <c r="CN903" s="66"/>
      <c r="CO903" s="66"/>
      <c r="CP903" s="66"/>
      <c r="CQ903" s="66"/>
      <c r="CR903" s="66"/>
      <c r="CS903" s="66"/>
      <c r="CT903" s="66"/>
      <c r="CU903" s="66"/>
      <c r="CV903" s="66"/>
      <c r="CW903" s="66"/>
      <c r="CX903" s="66"/>
      <c r="CY903" s="66"/>
      <c r="CZ903" s="66"/>
      <c r="DA903" s="66"/>
      <c r="DB903" s="66"/>
      <c r="DC903" s="66"/>
      <c r="DD903" s="66"/>
      <c r="DE903" s="66"/>
      <c r="DF903" s="66"/>
      <c r="DG903" s="66"/>
      <c r="DH903" s="66"/>
      <c r="DI903" s="66"/>
      <c r="DJ903" s="66"/>
      <c r="DK903" s="66"/>
      <c r="DL903" s="66"/>
      <c r="DM903" s="66"/>
      <c r="DN903" s="66"/>
      <c r="DO903" s="66"/>
      <c r="DP903" s="66"/>
      <c r="DQ903" s="66"/>
      <c r="DR903" s="66"/>
      <c r="DS903" s="66"/>
      <c r="DT903" s="66"/>
      <c r="DU903" s="66"/>
      <c r="DV903" s="66"/>
      <c r="DW903" s="66"/>
      <c r="DX903" s="66"/>
      <c r="DY903" s="66"/>
      <c r="DZ903" s="66"/>
      <c r="EA903" s="66"/>
      <c r="EB903" s="66"/>
      <c r="EC903" s="66"/>
      <c r="ED903" s="66"/>
      <c r="EE903" s="66"/>
      <c r="EF903" s="66"/>
      <c r="EG903" s="66"/>
      <c r="EH903" s="66"/>
      <c r="EI903" s="66"/>
      <c r="EJ903" s="66"/>
      <c r="EK903" s="66"/>
      <c r="EL903" s="66"/>
      <c r="EM903" s="66"/>
      <c r="EN903" s="66"/>
      <c r="EO903" s="66"/>
      <c r="EP903" s="66"/>
    </row>
    <row r="904">
      <c r="A904" s="66"/>
      <c r="B904" s="66"/>
      <c r="C904" s="66"/>
      <c r="D904" s="66"/>
      <c r="E904" s="66"/>
      <c r="F904" s="66"/>
      <c r="G904" s="159"/>
      <c r="H904" s="159"/>
      <c r="I904" s="66"/>
      <c r="J904" s="160"/>
      <c r="K904" s="161"/>
      <c r="L904" s="161"/>
      <c r="M904" s="162"/>
      <c r="N904" s="162"/>
      <c r="O904" s="161"/>
      <c r="P904" s="161"/>
      <c r="Q904" s="161"/>
      <c r="R904" s="161"/>
      <c r="S904" s="163"/>
      <c r="T904" s="163"/>
      <c r="U904" s="163"/>
      <c r="V904" s="163"/>
      <c r="W904" s="164"/>
      <c r="X904" s="163"/>
      <c r="Y904" s="163"/>
      <c r="Z904" s="163"/>
      <c r="AA904" s="163"/>
      <c r="AB904" s="66"/>
      <c r="AC904" s="66"/>
      <c r="AD904" s="66"/>
      <c r="AE904" s="66"/>
      <c r="AF904" s="66"/>
      <c r="AG904" s="66"/>
      <c r="AH904" s="66"/>
      <c r="AI904" s="66"/>
      <c r="AJ904" s="66"/>
      <c r="AK904" s="66"/>
      <c r="AL904" s="66"/>
      <c r="AM904" s="66"/>
      <c r="AN904" s="66"/>
      <c r="AO904" s="66"/>
      <c r="AP904" s="66"/>
      <c r="AQ904" s="66"/>
      <c r="AR904" s="66"/>
      <c r="AS904" s="66"/>
      <c r="AT904" s="66"/>
      <c r="AU904" s="66"/>
      <c r="AV904" s="66"/>
      <c r="AW904" s="66"/>
      <c r="AX904" s="66"/>
      <c r="AY904" s="66"/>
      <c r="AZ904" s="66"/>
      <c r="BA904" s="66"/>
      <c r="BB904" s="66"/>
      <c r="BC904" s="66"/>
      <c r="BD904" s="66"/>
      <c r="BE904" s="66"/>
      <c r="BF904" s="66"/>
      <c r="BG904" s="66"/>
      <c r="BH904" s="66"/>
      <c r="BI904" s="66"/>
      <c r="BJ904" s="66"/>
      <c r="BK904" s="66"/>
      <c r="BL904" s="66"/>
      <c r="BM904" s="66"/>
      <c r="BN904" s="66"/>
      <c r="BO904" s="66"/>
      <c r="BP904" s="66"/>
      <c r="BQ904" s="66"/>
      <c r="BR904" s="66"/>
      <c r="BS904" s="66"/>
      <c r="BT904" s="66"/>
      <c r="BU904" s="66"/>
      <c r="BV904" s="66"/>
      <c r="BW904" s="66"/>
      <c r="BX904" s="66"/>
      <c r="BY904" s="66"/>
      <c r="BZ904" s="66"/>
      <c r="CA904" s="66"/>
      <c r="CB904" s="66"/>
      <c r="CC904" s="66"/>
      <c r="CD904" s="66"/>
      <c r="CE904" s="66"/>
      <c r="CF904" s="66"/>
      <c r="CG904" s="66"/>
      <c r="CH904" s="66"/>
      <c r="CI904" s="66"/>
      <c r="CJ904" s="66"/>
      <c r="CK904" s="66"/>
      <c r="CL904" s="66"/>
      <c r="CM904" s="66"/>
      <c r="CN904" s="66"/>
      <c r="CO904" s="66"/>
      <c r="CP904" s="66"/>
      <c r="CQ904" s="66"/>
      <c r="CR904" s="66"/>
      <c r="CS904" s="66"/>
      <c r="CT904" s="66"/>
      <c r="CU904" s="66"/>
      <c r="CV904" s="66"/>
      <c r="CW904" s="66"/>
      <c r="CX904" s="66"/>
      <c r="CY904" s="66"/>
      <c r="CZ904" s="66"/>
      <c r="DA904" s="66"/>
      <c r="DB904" s="66"/>
      <c r="DC904" s="66"/>
      <c r="DD904" s="66"/>
      <c r="DE904" s="66"/>
      <c r="DF904" s="66"/>
      <c r="DG904" s="66"/>
      <c r="DH904" s="66"/>
      <c r="DI904" s="66"/>
      <c r="DJ904" s="66"/>
      <c r="DK904" s="66"/>
      <c r="DL904" s="66"/>
      <c r="DM904" s="66"/>
      <c r="DN904" s="66"/>
      <c r="DO904" s="66"/>
      <c r="DP904" s="66"/>
      <c r="DQ904" s="66"/>
      <c r="DR904" s="66"/>
      <c r="DS904" s="66"/>
      <c r="DT904" s="66"/>
      <c r="DU904" s="66"/>
      <c r="DV904" s="66"/>
      <c r="DW904" s="66"/>
      <c r="DX904" s="66"/>
      <c r="DY904" s="66"/>
      <c r="DZ904" s="66"/>
      <c r="EA904" s="66"/>
      <c r="EB904" s="66"/>
      <c r="EC904" s="66"/>
      <c r="ED904" s="66"/>
      <c r="EE904" s="66"/>
      <c r="EF904" s="66"/>
      <c r="EG904" s="66"/>
      <c r="EH904" s="66"/>
      <c r="EI904" s="66"/>
      <c r="EJ904" s="66"/>
      <c r="EK904" s="66"/>
      <c r="EL904" s="66"/>
      <c r="EM904" s="66"/>
      <c r="EN904" s="66"/>
      <c r="EO904" s="66"/>
      <c r="EP904" s="66"/>
    </row>
    <row r="905">
      <c r="A905" s="66"/>
      <c r="B905" s="66"/>
      <c r="C905" s="66"/>
      <c r="D905" s="66"/>
      <c r="E905" s="66"/>
      <c r="F905" s="66"/>
      <c r="G905" s="159"/>
      <c r="H905" s="159"/>
      <c r="I905" s="66"/>
      <c r="J905" s="160"/>
      <c r="K905" s="161"/>
      <c r="L905" s="161"/>
      <c r="M905" s="162"/>
      <c r="N905" s="162"/>
      <c r="O905" s="161"/>
      <c r="P905" s="161"/>
      <c r="Q905" s="161"/>
      <c r="R905" s="161"/>
      <c r="S905" s="163"/>
      <c r="T905" s="163"/>
      <c r="U905" s="163"/>
      <c r="V905" s="163"/>
      <c r="W905" s="164"/>
      <c r="X905" s="163"/>
      <c r="Y905" s="163"/>
      <c r="Z905" s="163"/>
      <c r="AA905" s="163"/>
      <c r="AB905" s="66"/>
      <c r="AC905" s="66"/>
      <c r="AD905" s="66"/>
      <c r="AE905" s="66"/>
      <c r="AF905" s="66"/>
      <c r="AG905" s="66"/>
      <c r="AH905" s="66"/>
      <c r="AI905" s="66"/>
      <c r="AJ905" s="66"/>
      <c r="AK905" s="66"/>
      <c r="AL905" s="66"/>
      <c r="AM905" s="66"/>
      <c r="AN905" s="66"/>
      <c r="AO905" s="66"/>
      <c r="AP905" s="66"/>
      <c r="AQ905" s="66"/>
      <c r="AR905" s="66"/>
      <c r="AS905" s="66"/>
      <c r="AT905" s="66"/>
      <c r="AU905" s="66"/>
      <c r="AV905" s="66"/>
      <c r="AW905" s="66"/>
      <c r="AX905" s="66"/>
      <c r="AY905" s="66"/>
      <c r="AZ905" s="66"/>
      <c r="BA905" s="66"/>
      <c r="BB905" s="66"/>
      <c r="BC905" s="66"/>
      <c r="BD905" s="66"/>
      <c r="BE905" s="66"/>
      <c r="BF905" s="66"/>
      <c r="BG905" s="66"/>
      <c r="BH905" s="66"/>
      <c r="BI905" s="66"/>
      <c r="BJ905" s="66"/>
      <c r="BK905" s="66"/>
      <c r="BL905" s="66"/>
      <c r="BM905" s="66"/>
      <c r="BN905" s="66"/>
      <c r="BO905" s="66"/>
      <c r="BP905" s="66"/>
      <c r="BQ905" s="66"/>
      <c r="BR905" s="66"/>
      <c r="BS905" s="66"/>
      <c r="BT905" s="66"/>
      <c r="BU905" s="66"/>
      <c r="BV905" s="66"/>
      <c r="BW905" s="66"/>
      <c r="BX905" s="66"/>
      <c r="BY905" s="66"/>
      <c r="BZ905" s="66"/>
      <c r="CA905" s="66"/>
      <c r="CB905" s="66"/>
      <c r="CC905" s="66"/>
      <c r="CD905" s="66"/>
      <c r="CE905" s="66"/>
      <c r="CF905" s="66"/>
      <c r="CG905" s="66"/>
      <c r="CH905" s="66"/>
      <c r="CI905" s="66"/>
      <c r="CJ905" s="66"/>
      <c r="CK905" s="66"/>
      <c r="CL905" s="66"/>
      <c r="CM905" s="66"/>
      <c r="CN905" s="66"/>
      <c r="CO905" s="66"/>
      <c r="CP905" s="66"/>
      <c r="CQ905" s="66"/>
      <c r="CR905" s="66"/>
      <c r="CS905" s="66"/>
      <c r="CT905" s="66"/>
      <c r="CU905" s="66"/>
      <c r="CV905" s="66"/>
      <c r="CW905" s="66"/>
      <c r="CX905" s="66"/>
      <c r="CY905" s="66"/>
      <c r="CZ905" s="66"/>
      <c r="DA905" s="66"/>
      <c r="DB905" s="66"/>
      <c r="DC905" s="66"/>
      <c r="DD905" s="66"/>
      <c r="DE905" s="66"/>
      <c r="DF905" s="66"/>
      <c r="DG905" s="66"/>
      <c r="DH905" s="66"/>
      <c r="DI905" s="66"/>
      <c r="DJ905" s="66"/>
      <c r="DK905" s="66"/>
      <c r="DL905" s="66"/>
      <c r="DM905" s="66"/>
      <c r="DN905" s="66"/>
      <c r="DO905" s="66"/>
      <c r="DP905" s="66"/>
      <c r="DQ905" s="66"/>
      <c r="DR905" s="66"/>
      <c r="DS905" s="66"/>
      <c r="DT905" s="66"/>
      <c r="DU905" s="66"/>
      <c r="DV905" s="66"/>
      <c r="DW905" s="66"/>
      <c r="DX905" s="66"/>
      <c r="DY905" s="66"/>
      <c r="DZ905" s="66"/>
      <c r="EA905" s="66"/>
      <c r="EB905" s="66"/>
      <c r="EC905" s="66"/>
      <c r="ED905" s="66"/>
      <c r="EE905" s="66"/>
      <c r="EF905" s="66"/>
      <c r="EG905" s="66"/>
      <c r="EH905" s="66"/>
      <c r="EI905" s="66"/>
      <c r="EJ905" s="66"/>
      <c r="EK905" s="66"/>
      <c r="EL905" s="66"/>
      <c r="EM905" s="66"/>
      <c r="EN905" s="66"/>
      <c r="EO905" s="66"/>
      <c r="EP905" s="66"/>
    </row>
    <row r="906">
      <c r="A906" s="66"/>
      <c r="B906" s="66"/>
      <c r="C906" s="66"/>
      <c r="D906" s="66"/>
      <c r="E906" s="66"/>
      <c r="F906" s="66"/>
      <c r="G906" s="159"/>
      <c r="H906" s="159"/>
      <c r="I906" s="66"/>
      <c r="J906" s="160"/>
      <c r="K906" s="161"/>
      <c r="L906" s="161"/>
      <c r="M906" s="162"/>
      <c r="N906" s="162"/>
      <c r="O906" s="161"/>
      <c r="P906" s="161"/>
      <c r="Q906" s="161"/>
      <c r="R906" s="161"/>
      <c r="S906" s="163"/>
      <c r="T906" s="163"/>
      <c r="U906" s="163"/>
      <c r="V906" s="163"/>
      <c r="W906" s="164"/>
      <c r="X906" s="163"/>
      <c r="Y906" s="163"/>
      <c r="Z906" s="163"/>
      <c r="AA906" s="163"/>
      <c r="AB906" s="66"/>
      <c r="AC906" s="66"/>
      <c r="AD906" s="66"/>
      <c r="AE906" s="66"/>
      <c r="AF906" s="66"/>
      <c r="AG906" s="66"/>
      <c r="AH906" s="66"/>
      <c r="AI906" s="66"/>
      <c r="AJ906" s="66"/>
      <c r="AK906" s="66"/>
      <c r="AL906" s="66"/>
      <c r="AM906" s="66"/>
      <c r="AN906" s="66"/>
      <c r="AO906" s="66"/>
      <c r="AP906" s="66"/>
      <c r="AQ906" s="66"/>
      <c r="AR906" s="66"/>
      <c r="AS906" s="66"/>
      <c r="AT906" s="66"/>
      <c r="AU906" s="66"/>
      <c r="AV906" s="66"/>
      <c r="AW906" s="66"/>
      <c r="AX906" s="66"/>
      <c r="AY906" s="66"/>
      <c r="AZ906" s="66"/>
      <c r="BA906" s="66"/>
      <c r="BB906" s="66"/>
      <c r="BC906" s="66"/>
      <c r="BD906" s="66"/>
      <c r="BE906" s="66"/>
      <c r="BF906" s="66"/>
      <c r="BG906" s="66"/>
      <c r="BH906" s="66"/>
      <c r="BI906" s="66"/>
      <c r="BJ906" s="66"/>
      <c r="BK906" s="66"/>
      <c r="BL906" s="66"/>
      <c r="BM906" s="66"/>
      <c r="BN906" s="66"/>
      <c r="BO906" s="66"/>
      <c r="BP906" s="66"/>
      <c r="BQ906" s="66"/>
      <c r="BR906" s="66"/>
      <c r="BS906" s="66"/>
      <c r="BT906" s="66"/>
      <c r="BU906" s="66"/>
      <c r="BV906" s="66"/>
      <c r="BW906" s="66"/>
      <c r="BX906" s="66"/>
      <c r="BY906" s="66"/>
      <c r="BZ906" s="66"/>
      <c r="CA906" s="66"/>
      <c r="CB906" s="66"/>
      <c r="CC906" s="66"/>
      <c r="CD906" s="66"/>
      <c r="CE906" s="66"/>
      <c r="CF906" s="66"/>
      <c r="CG906" s="66"/>
      <c r="CH906" s="66"/>
      <c r="CI906" s="66"/>
      <c r="CJ906" s="66"/>
      <c r="CK906" s="66"/>
      <c r="CL906" s="66"/>
      <c r="CM906" s="66"/>
      <c r="CN906" s="66"/>
      <c r="CO906" s="66"/>
      <c r="CP906" s="66"/>
      <c r="CQ906" s="66"/>
      <c r="CR906" s="66"/>
      <c r="CS906" s="66"/>
      <c r="CT906" s="66"/>
      <c r="CU906" s="66"/>
      <c r="CV906" s="66"/>
      <c r="CW906" s="66"/>
      <c r="CX906" s="66"/>
      <c r="CY906" s="66"/>
      <c r="CZ906" s="66"/>
      <c r="DA906" s="66"/>
      <c r="DB906" s="66"/>
      <c r="DC906" s="66"/>
      <c r="DD906" s="66"/>
      <c r="DE906" s="66"/>
      <c r="DF906" s="66"/>
      <c r="DG906" s="66"/>
      <c r="DH906" s="66"/>
      <c r="DI906" s="66"/>
      <c r="DJ906" s="66"/>
      <c r="DK906" s="66"/>
      <c r="DL906" s="66"/>
      <c r="DM906" s="66"/>
      <c r="DN906" s="66"/>
      <c r="DO906" s="66"/>
      <c r="DP906" s="66"/>
      <c r="DQ906" s="66"/>
      <c r="DR906" s="66"/>
      <c r="DS906" s="66"/>
      <c r="DT906" s="66"/>
      <c r="DU906" s="66"/>
      <c r="DV906" s="66"/>
      <c r="DW906" s="66"/>
      <c r="DX906" s="66"/>
      <c r="DY906" s="66"/>
      <c r="DZ906" s="66"/>
      <c r="EA906" s="66"/>
      <c r="EB906" s="66"/>
      <c r="EC906" s="66"/>
      <c r="ED906" s="66"/>
      <c r="EE906" s="66"/>
      <c r="EF906" s="66"/>
      <c r="EG906" s="66"/>
      <c r="EH906" s="66"/>
      <c r="EI906" s="66"/>
      <c r="EJ906" s="66"/>
      <c r="EK906" s="66"/>
      <c r="EL906" s="66"/>
      <c r="EM906" s="66"/>
      <c r="EN906" s="66"/>
      <c r="EO906" s="66"/>
      <c r="EP906" s="66"/>
    </row>
    <row r="907">
      <c r="A907" s="66"/>
      <c r="B907" s="66"/>
      <c r="C907" s="66"/>
      <c r="D907" s="66"/>
      <c r="E907" s="66"/>
      <c r="F907" s="66"/>
      <c r="G907" s="159"/>
      <c r="H907" s="159"/>
      <c r="I907" s="66"/>
      <c r="J907" s="160"/>
      <c r="K907" s="161"/>
      <c r="L907" s="161"/>
      <c r="M907" s="162"/>
      <c r="N907" s="162"/>
      <c r="O907" s="161"/>
      <c r="P907" s="161"/>
      <c r="Q907" s="161"/>
      <c r="R907" s="161"/>
      <c r="S907" s="163"/>
      <c r="T907" s="163"/>
      <c r="U907" s="163"/>
      <c r="V907" s="163"/>
      <c r="W907" s="164"/>
      <c r="X907" s="163"/>
      <c r="Y907" s="163"/>
      <c r="Z907" s="163"/>
      <c r="AA907" s="163"/>
      <c r="AB907" s="66"/>
      <c r="AC907" s="66"/>
      <c r="AD907" s="66"/>
      <c r="AE907" s="66"/>
      <c r="AF907" s="66"/>
      <c r="AG907" s="66"/>
      <c r="AH907" s="66"/>
      <c r="AI907" s="66"/>
      <c r="AJ907" s="66"/>
      <c r="AK907" s="66"/>
      <c r="AL907" s="66"/>
      <c r="AM907" s="66"/>
      <c r="AN907" s="66"/>
      <c r="AO907" s="66"/>
      <c r="AP907" s="66"/>
      <c r="AQ907" s="66"/>
      <c r="AR907" s="66"/>
      <c r="AS907" s="66"/>
      <c r="AT907" s="66"/>
      <c r="AU907" s="66"/>
      <c r="AV907" s="66"/>
      <c r="AW907" s="66"/>
      <c r="AX907" s="66"/>
      <c r="AY907" s="66"/>
      <c r="AZ907" s="66"/>
      <c r="BA907" s="66"/>
      <c r="BB907" s="66"/>
      <c r="BC907" s="66"/>
      <c r="BD907" s="66"/>
      <c r="BE907" s="66"/>
      <c r="BF907" s="66"/>
      <c r="BG907" s="66"/>
      <c r="BH907" s="66"/>
      <c r="BI907" s="66"/>
      <c r="BJ907" s="66"/>
      <c r="BK907" s="66"/>
      <c r="BL907" s="66"/>
      <c r="BM907" s="66"/>
      <c r="BN907" s="66"/>
      <c r="BO907" s="66"/>
      <c r="BP907" s="66"/>
      <c r="BQ907" s="66"/>
      <c r="BR907" s="66"/>
      <c r="BS907" s="66"/>
      <c r="BT907" s="66"/>
      <c r="BU907" s="66"/>
      <c r="BV907" s="66"/>
      <c r="BW907" s="66"/>
      <c r="BX907" s="66"/>
      <c r="BY907" s="66"/>
      <c r="BZ907" s="66"/>
      <c r="CA907" s="66"/>
      <c r="CB907" s="66"/>
      <c r="CC907" s="66"/>
      <c r="CD907" s="66"/>
      <c r="CE907" s="66"/>
      <c r="CF907" s="66"/>
      <c r="CG907" s="66"/>
      <c r="CH907" s="66"/>
      <c r="CI907" s="66"/>
      <c r="CJ907" s="66"/>
      <c r="CK907" s="66"/>
      <c r="CL907" s="66"/>
      <c r="CM907" s="66"/>
      <c r="CN907" s="66"/>
      <c r="CO907" s="66"/>
      <c r="CP907" s="66"/>
      <c r="CQ907" s="66"/>
      <c r="CR907" s="66"/>
      <c r="CS907" s="66"/>
      <c r="CT907" s="66"/>
      <c r="CU907" s="66"/>
      <c r="CV907" s="66"/>
      <c r="CW907" s="66"/>
      <c r="CX907" s="66"/>
      <c r="CY907" s="66"/>
      <c r="CZ907" s="66"/>
      <c r="DA907" s="66"/>
      <c r="DB907" s="66"/>
      <c r="DC907" s="66"/>
      <c r="DD907" s="66"/>
      <c r="DE907" s="66"/>
      <c r="DF907" s="66"/>
      <c r="DG907" s="66"/>
      <c r="DH907" s="66"/>
      <c r="DI907" s="66"/>
      <c r="DJ907" s="66"/>
      <c r="DK907" s="66"/>
      <c r="DL907" s="66"/>
      <c r="DM907" s="66"/>
      <c r="DN907" s="66"/>
      <c r="DO907" s="66"/>
      <c r="DP907" s="66"/>
      <c r="DQ907" s="66"/>
      <c r="DR907" s="66"/>
      <c r="DS907" s="66"/>
      <c r="DT907" s="66"/>
      <c r="DU907" s="66"/>
      <c r="DV907" s="66"/>
      <c r="DW907" s="66"/>
      <c r="DX907" s="66"/>
      <c r="DY907" s="66"/>
      <c r="DZ907" s="66"/>
      <c r="EA907" s="66"/>
      <c r="EB907" s="66"/>
      <c r="EC907" s="66"/>
      <c r="ED907" s="66"/>
      <c r="EE907" s="66"/>
      <c r="EF907" s="66"/>
      <c r="EG907" s="66"/>
      <c r="EH907" s="66"/>
      <c r="EI907" s="66"/>
      <c r="EJ907" s="66"/>
      <c r="EK907" s="66"/>
      <c r="EL907" s="66"/>
      <c r="EM907" s="66"/>
      <c r="EN907" s="66"/>
      <c r="EO907" s="66"/>
      <c r="EP907" s="66"/>
    </row>
    <row r="908">
      <c r="A908" s="66"/>
      <c r="B908" s="66"/>
      <c r="C908" s="66"/>
      <c r="D908" s="66"/>
      <c r="E908" s="66"/>
      <c r="F908" s="66"/>
      <c r="G908" s="159"/>
      <c r="H908" s="159"/>
      <c r="I908" s="66"/>
      <c r="J908" s="160"/>
      <c r="K908" s="161"/>
      <c r="L908" s="161"/>
      <c r="M908" s="162"/>
      <c r="N908" s="162"/>
      <c r="O908" s="161"/>
      <c r="P908" s="161"/>
      <c r="Q908" s="161"/>
      <c r="R908" s="161"/>
      <c r="S908" s="163"/>
      <c r="T908" s="163"/>
      <c r="U908" s="163"/>
      <c r="V908" s="163"/>
      <c r="W908" s="164"/>
      <c r="X908" s="163"/>
      <c r="Y908" s="163"/>
      <c r="Z908" s="163"/>
      <c r="AA908" s="163"/>
      <c r="AB908" s="66"/>
      <c r="AC908" s="66"/>
      <c r="AD908" s="66"/>
      <c r="AE908" s="66"/>
      <c r="AF908" s="66"/>
      <c r="AG908" s="66"/>
      <c r="AH908" s="66"/>
      <c r="AI908" s="66"/>
      <c r="AJ908" s="66"/>
      <c r="AK908" s="66"/>
      <c r="AL908" s="66"/>
      <c r="AM908" s="66"/>
      <c r="AN908" s="66"/>
      <c r="AO908" s="66"/>
      <c r="AP908" s="66"/>
      <c r="AQ908" s="66"/>
      <c r="AR908" s="66"/>
      <c r="AS908" s="66"/>
      <c r="AT908" s="66"/>
      <c r="AU908" s="66"/>
      <c r="AV908" s="66"/>
      <c r="AW908" s="66"/>
      <c r="AX908" s="66"/>
      <c r="AY908" s="66"/>
      <c r="AZ908" s="66"/>
      <c r="BA908" s="66"/>
      <c r="BB908" s="66"/>
      <c r="BC908" s="66"/>
      <c r="BD908" s="66"/>
      <c r="BE908" s="66"/>
      <c r="BF908" s="66"/>
      <c r="BG908" s="66"/>
      <c r="BH908" s="66"/>
      <c r="BI908" s="66"/>
      <c r="BJ908" s="66"/>
      <c r="BK908" s="66"/>
      <c r="BL908" s="66"/>
      <c r="BM908" s="66"/>
      <c r="BN908" s="66"/>
      <c r="BO908" s="66"/>
      <c r="BP908" s="66"/>
      <c r="BQ908" s="66"/>
      <c r="BR908" s="66"/>
      <c r="BS908" s="66"/>
      <c r="BT908" s="66"/>
      <c r="BU908" s="66"/>
      <c r="BV908" s="66"/>
      <c r="BW908" s="66"/>
      <c r="BX908" s="66"/>
      <c r="BY908" s="66"/>
      <c r="BZ908" s="66"/>
      <c r="CA908" s="66"/>
      <c r="CB908" s="66"/>
      <c r="CC908" s="66"/>
      <c r="CD908" s="66"/>
      <c r="CE908" s="66"/>
      <c r="CF908" s="66"/>
      <c r="CG908" s="66"/>
      <c r="CH908" s="66"/>
      <c r="CI908" s="66"/>
      <c r="CJ908" s="66"/>
      <c r="CK908" s="66"/>
      <c r="CL908" s="66"/>
      <c r="CM908" s="66"/>
      <c r="CN908" s="66"/>
      <c r="CO908" s="66"/>
      <c r="CP908" s="66"/>
      <c r="CQ908" s="66"/>
      <c r="CR908" s="66"/>
      <c r="CS908" s="66"/>
      <c r="CT908" s="66"/>
      <c r="CU908" s="66"/>
      <c r="CV908" s="66"/>
      <c r="CW908" s="66"/>
      <c r="CX908" s="66"/>
      <c r="CY908" s="66"/>
      <c r="CZ908" s="66"/>
      <c r="DA908" s="66"/>
      <c r="DB908" s="66"/>
      <c r="DC908" s="66"/>
      <c r="DD908" s="66"/>
      <c r="DE908" s="66"/>
      <c r="DF908" s="66"/>
      <c r="DG908" s="66"/>
      <c r="DH908" s="66"/>
      <c r="DI908" s="66"/>
      <c r="DJ908" s="66"/>
      <c r="DK908" s="66"/>
      <c r="DL908" s="66"/>
      <c r="DM908" s="66"/>
      <c r="DN908" s="66"/>
      <c r="DO908" s="66"/>
      <c r="DP908" s="66"/>
      <c r="DQ908" s="66"/>
      <c r="DR908" s="66"/>
      <c r="DS908" s="66"/>
      <c r="DT908" s="66"/>
      <c r="DU908" s="66"/>
      <c r="DV908" s="66"/>
      <c r="DW908" s="66"/>
      <c r="DX908" s="66"/>
      <c r="DY908" s="66"/>
      <c r="DZ908" s="66"/>
      <c r="EA908" s="66"/>
      <c r="EB908" s="66"/>
      <c r="EC908" s="66"/>
      <c r="ED908" s="66"/>
      <c r="EE908" s="66"/>
      <c r="EF908" s="66"/>
      <c r="EG908" s="66"/>
      <c r="EH908" s="66"/>
      <c r="EI908" s="66"/>
      <c r="EJ908" s="66"/>
      <c r="EK908" s="66"/>
      <c r="EL908" s="66"/>
      <c r="EM908" s="66"/>
      <c r="EN908" s="66"/>
      <c r="EO908" s="66"/>
      <c r="EP908" s="66"/>
    </row>
    <row r="909">
      <c r="A909" s="66"/>
      <c r="B909" s="66"/>
      <c r="C909" s="66"/>
      <c r="D909" s="66"/>
      <c r="E909" s="66"/>
      <c r="F909" s="66"/>
      <c r="G909" s="159"/>
      <c r="H909" s="159"/>
      <c r="I909" s="66"/>
      <c r="J909" s="160"/>
      <c r="K909" s="161"/>
      <c r="L909" s="161"/>
      <c r="M909" s="162"/>
      <c r="N909" s="162"/>
      <c r="O909" s="161"/>
      <c r="P909" s="161"/>
      <c r="Q909" s="161"/>
      <c r="R909" s="161"/>
      <c r="S909" s="163"/>
      <c r="T909" s="163"/>
      <c r="U909" s="163"/>
      <c r="V909" s="163"/>
      <c r="W909" s="164"/>
      <c r="X909" s="163"/>
      <c r="Y909" s="163"/>
      <c r="Z909" s="163"/>
      <c r="AA909" s="163"/>
      <c r="AB909" s="66"/>
      <c r="AC909" s="66"/>
      <c r="AD909" s="66"/>
      <c r="AE909" s="66"/>
      <c r="AF909" s="66"/>
      <c r="AG909" s="66"/>
      <c r="AH909" s="66"/>
      <c r="AI909" s="66"/>
      <c r="AJ909" s="66"/>
      <c r="AK909" s="66"/>
      <c r="AL909" s="66"/>
      <c r="AM909" s="66"/>
      <c r="AN909" s="66"/>
      <c r="AO909" s="66"/>
      <c r="AP909" s="66"/>
      <c r="AQ909" s="66"/>
      <c r="AR909" s="66"/>
      <c r="AS909" s="66"/>
      <c r="AT909" s="66"/>
      <c r="AU909" s="66"/>
      <c r="AV909" s="66"/>
      <c r="AW909" s="66"/>
      <c r="AX909" s="66"/>
      <c r="AY909" s="66"/>
      <c r="AZ909" s="66"/>
      <c r="BA909" s="66"/>
      <c r="BB909" s="66"/>
      <c r="BC909" s="66"/>
      <c r="BD909" s="66"/>
      <c r="BE909" s="66"/>
      <c r="BF909" s="66"/>
      <c r="BG909" s="66"/>
      <c r="BH909" s="66"/>
      <c r="BI909" s="66"/>
      <c r="BJ909" s="66"/>
      <c r="BK909" s="66"/>
      <c r="BL909" s="66"/>
      <c r="BM909" s="66"/>
      <c r="BN909" s="66"/>
      <c r="BO909" s="66"/>
      <c r="BP909" s="66"/>
      <c r="BQ909" s="66"/>
      <c r="BR909" s="66"/>
      <c r="BS909" s="66"/>
      <c r="BT909" s="66"/>
      <c r="BU909" s="66"/>
      <c r="BV909" s="66"/>
      <c r="BW909" s="66"/>
      <c r="BX909" s="66"/>
      <c r="BY909" s="66"/>
      <c r="BZ909" s="66"/>
      <c r="CA909" s="66"/>
      <c r="CB909" s="66"/>
      <c r="CC909" s="66"/>
      <c r="CD909" s="66"/>
      <c r="CE909" s="66"/>
      <c r="CF909" s="66"/>
      <c r="CG909" s="66"/>
      <c r="CH909" s="66"/>
      <c r="CI909" s="66"/>
      <c r="CJ909" s="66"/>
      <c r="CK909" s="66"/>
      <c r="CL909" s="66"/>
      <c r="CM909" s="66"/>
      <c r="CN909" s="66"/>
      <c r="CO909" s="66"/>
      <c r="CP909" s="66"/>
      <c r="CQ909" s="66"/>
      <c r="CR909" s="66"/>
      <c r="CS909" s="66"/>
      <c r="CT909" s="66"/>
      <c r="CU909" s="66"/>
      <c r="CV909" s="66"/>
      <c r="CW909" s="66"/>
      <c r="CX909" s="66"/>
      <c r="CY909" s="66"/>
      <c r="CZ909" s="66"/>
      <c r="DA909" s="66"/>
      <c r="DB909" s="66"/>
      <c r="DC909" s="66"/>
      <c r="DD909" s="66"/>
      <c r="DE909" s="66"/>
      <c r="DF909" s="66"/>
      <c r="DG909" s="66"/>
      <c r="DH909" s="66"/>
      <c r="DI909" s="66"/>
      <c r="DJ909" s="66"/>
      <c r="DK909" s="66"/>
      <c r="DL909" s="66"/>
      <c r="DM909" s="66"/>
      <c r="DN909" s="66"/>
      <c r="DO909" s="66"/>
      <c r="DP909" s="66"/>
      <c r="DQ909" s="66"/>
      <c r="DR909" s="66"/>
      <c r="DS909" s="66"/>
      <c r="DT909" s="66"/>
      <c r="DU909" s="66"/>
      <c r="DV909" s="66"/>
      <c r="DW909" s="66"/>
      <c r="DX909" s="66"/>
      <c r="DY909" s="66"/>
      <c r="DZ909" s="66"/>
      <c r="EA909" s="66"/>
      <c r="EB909" s="66"/>
      <c r="EC909" s="66"/>
      <c r="ED909" s="66"/>
      <c r="EE909" s="66"/>
      <c r="EF909" s="66"/>
      <c r="EG909" s="66"/>
      <c r="EH909" s="66"/>
      <c r="EI909" s="66"/>
      <c r="EJ909" s="66"/>
      <c r="EK909" s="66"/>
      <c r="EL909" s="66"/>
      <c r="EM909" s="66"/>
      <c r="EN909" s="66"/>
      <c r="EO909" s="66"/>
      <c r="EP909" s="66"/>
    </row>
    <row r="910">
      <c r="A910" s="66"/>
      <c r="B910" s="66"/>
      <c r="C910" s="66"/>
      <c r="D910" s="66"/>
      <c r="E910" s="66"/>
      <c r="F910" s="66"/>
      <c r="G910" s="159"/>
      <c r="H910" s="159"/>
      <c r="I910" s="66"/>
      <c r="J910" s="160"/>
      <c r="K910" s="161"/>
      <c r="L910" s="161"/>
      <c r="M910" s="162"/>
      <c r="N910" s="162"/>
      <c r="O910" s="161"/>
      <c r="P910" s="161"/>
      <c r="Q910" s="161"/>
      <c r="R910" s="161"/>
      <c r="S910" s="163"/>
      <c r="T910" s="163"/>
      <c r="U910" s="163"/>
      <c r="V910" s="163"/>
      <c r="W910" s="164"/>
      <c r="X910" s="163"/>
      <c r="Y910" s="163"/>
      <c r="Z910" s="163"/>
      <c r="AA910" s="163"/>
      <c r="AB910" s="66"/>
      <c r="AC910" s="66"/>
      <c r="AD910" s="66"/>
      <c r="AE910" s="66"/>
      <c r="AF910" s="66"/>
      <c r="AG910" s="66"/>
      <c r="AH910" s="66"/>
      <c r="AI910" s="66"/>
      <c r="AJ910" s="66"/>
      <c r="AK910" s="66"/>
      <c r="AL910" s="66"/>
      <c r="AM910" s="66"/>
      <c r="AN910" s="66"/>
      <c r="AO910" s="66"/>
      <c r="AP910" s="66"/>
      <c r="AQ910" s="66"/>
      <c r="AR910" s="66"/>
      <c r="AS910" s="66"/>
      <c r="AT910" s="66"/>
      <c r="AU910" s="66"/>
      <c r="AV910" s="66"/>
      <c r="AW910" s="66"/>
      <c r="AX910" s="66"/>
      <c r="AY910" s="66"/>
      <c r="AZ910" s="66"/>
      <c r="BA910" s="66"/>
      <c r="BB910" s="66"/>
      <c r="BC910" s="66"/>
      <c r="BD910" s="66"/>
      <c r="BE910" s="66"/>
      <c r="BF910" s="66"/>
      <c r="BG910" s="66"/>
      <c r="BH910" s="66"/>
      <c r="BI910" s="66"/>
      <c r="BJ910" s="66"/>
      <c r="BK910" s="66"/>
      <c r="BL910" s="66"/>
      <c r="BM910" s="66"/>
      <c r="BN910" s="66"/>
      <c r="BO910" s="66"/>
      <c r="BP910" s="66"/>
      <c r="BQ910" s="66"/>
      <c r="BR910" s="66"/>
      <c r="BS910" s="66"/>
      <c r="BT910" s="66"/>
      <c r="BU910" s="66"/>
      <c r="BV910" s="66"/>
      <c r="BW910" s="66"/>
      <c r="BX910" s="66"/>
      <c r="BY910" s="66"/>
      <c r="BZ910" s="66"/>
      <c r="CA910" s="66"/>
      <c r="CB910" s="66"/>
      <c r="CC910" s="66"/>
      <c r="CD910" s="66"/>
      <c r="CE910" s="66"/>
      <c r="CF910" s="66"/>
      <c r="CG910" s="66"/>
      <c r="CH910" s="66"/>
      <c r="CI910" s="66"/>
      <c r="CJ910" s="66"/>
      <c r="CK910" s="66"/>
      <c r="CL910" s="66"/>
      <c r="CM910" s="66"/>
      <c r="CN910" s="66"/>
      <c r="CO910" s="66"/>
      <c r="CP910" s="66"/>
      <c r="CQ910" s="66"/>
      <c r="CR910" s="66"/>
      <c r="CS910" s="66"/>
      <c r="CT910" s="66"/>
      <c r="CU910" s="66"/>
      <c r="CV910" s="66"/>
      <c r="CW910" s="66"/>
      <c r="CX910" s="66"/>
      <c r="CY910" s="66"/>
      <c r="CZ910" s="66"/>
      <c r="DA910" s="66"/>
      <c r="DB910" s="66"/>
      <c r="DC910" s="66"/>
      <c r="DD910" s="66"/>
      <c r="DE910" s="66"/>
      <c r="DF910" s="66"/>
      <c r="DG910" s="66"/>
      <c r="DH910" s="66"/>
      <c r="DI910" s="66"/>
      <c r="DJ910" s="66"/>
      <c r="DK910" s="66"/>
      <c r="DL910" s="66"/>
      <c r="DM910" s="66"/>
      <c r="DN910" s="66"/>
      <c r="DO910" s="66"/>
      <c r="DP910" s="66"/>
      <c r="DQ910" s="66"/>
      <c r="DR910" s="66"/>
      <c r="DS910" s="66"/>
      <c r="DT910" s="66"/>
      <c r="DU910" s="66"/>
      <c r="DV910" s="66"/>
      <c r="DW910" s="66"/>
      <c r="DX910" s="66"/>
      <c r="DY910" s="66"/>
      <c r="DZ910" s="66"/>
      <c r="EA910" s="66"/>
      <c r="EB910" s="66"/>
      <c r="EC910" s="66"/>
      <c r="ED910" s="66"/>
      <c r="EE910" s="66"/>
      <c r="EF910" s="66"/>
      <c r="EG910" s="66"/>
      <c r="EH910" s="66"/>
      <c r="EI910" s="66"/>
      <c r="EJ910" s="66"/>
      <c r="EK910" s="66"/>
      <c r="EL910" s="66"/>
      <c r="EM910" s="66"/>
      <c r="EN910" s="66"/>
      <c r="EO910" s="66"/>
      <c r="EP910" s="66"/>
    </row>
    <row r="911">
      <c r="A911" s="66"/>
      <c r="B911" s="66"/>
      <c r="C911" s="66"/>
      <c r="D911" s="66"/>
      <c r="E911" s="66"/>
      <c r="F911" s="66"/>
      <c r="G911" s="159"/>
      <c r="H911" s="159"/>
      <c r="I911" s="66"/>
      <c r="J911" s="160"/>
      <c r="K911" s="161"/>
      <c r="L911" s="161"/>
      <c r="M911" s="162"/>
      <c r="N911" s="162"/>
      <c r="O911" s="161"/>
      <c r="P911" s="161"/>
      <c r="Q911" s="161"/>
      <c r="R911" s="161"/>
      <c r="S911" s="163"/>
      <c r="T911" s="163"/>
      <c r="U911" s="163"/>
      <c r="V911" s="163"/>
      <c r="W911" s="164"/>
      <c r="X911" s="163"/>
      <c r="Y911" s="163"/>
      <c r="Z911" s="163"/>
      <c r="AA911" s="163"/>
      <c r="AB911" s="66"/>
      <c r="AC911" s="66"/>
      <c r="AD911" s="66"/>
      <c r="AE911" s="66"/>
      <c r="AF911" s="66"/>
      <c r="AG911" s="66"/>
      <c r="AH911" s="66"/>
      <c r="AI911" s="66"/>
      <c r="AJ911" s="66"/>
      <c r="AK911" s="66"/>
      <c r="AL911" s="66"/>
      <c r="AM911" s="66"/>
      <c r="AN911" s="66"/>
      <c r="AO911" s="66"/>
      <c r="AP911" s="66"/>
      <c r="AQ911" s="66"/>
      <c r="AR911" s="66"/>
      <c r="AS911" s="66"/>
      <c r="AT911" s="66"/>
      <c r="AU911" s="66"/>
      <c r="AV911" s="66"/>
      <c r="AW911" s="66"/>
      <c r="AX911" s="66"/>
      <c r="AY911" s="66"/>
      <c r="AZ911" s="66"/>
      <c r="BA911" s="66"/>
      <c r="BB911" s="66"/>
      <c r="BC911" s="66"/>
      <c r="BD911" s="66"/>
      <c r="BE911" s="66"/>
      <c r="BF911" s="66"/>
      <c r="BG911" s="66"/>
      <c r="BH911" s="66"/>
      <c r="BI911" s="66"/>
      <c r="BJ911" s="66"/>
      <c r="BK911" s="66"/>
      <c r="BL911" s="66"/>
      <c r="BM911" s="66"/>
      <c r="BN911" s="66"/>
      <c r="BO911" s="66"/>
      <c r="BP911" s="66"/>
      <c r="BQ911" s="66"/>
      <c r="BR911" s="66"/>
      <c r="BS911" s="66"/>
      <c r="BT911" s="66"/>
      <c r="BU911" s="66"/>
      <c r="BV911" s="66"/>
      <c r="BW911" s="66"/>
      <c r="BX911" s="66"/>
      <c r="BY911" s="66"/>
      <c r="BZ911" s="66"/>
      <c r="CA911" s="66"/>
      <c r="CB911" s="66"/>
      <c r="CC911" s="66"/>
      <c r="CD911" s="66"/>
      <c r="CE911" s="66"/>
      <c r="CF911" s="66"/>
      <c r="CG911" s="66"/>
      <c r="CH911" s="66"/>
      <c r="CI911" s="66"/>
      <c r="CJ911" s="66"/>
      <c r="CK911" s="66"/>
      <c r="CL911" s="66"/>
      <c r="CM911" s="66"/>
      <c r="CN911" s="66"/>
      <c r="CO911" s="66"/>
      <c r="CP911" s="66"/>
      <c r="CQ911" s="66"/>
      <c r="CR911" s="66"/>
      <c r="CS911" s="66"/>
      <c r="CT911" s="66"/>
      <c r="CU911" s="66"/>
      <c r="CV911" s="66"/>
      <c r="CW911" s="66"/>
      <c r="CX911" s="66"/>
      <c r="CY911" s="66"/>
      <c r="CZ911" s="66"/>
      <c r="DA911" s="66"/>
      <c r="DB911" s="66"/>
      <c r="DC911" s="66"/>
      <c r="DD911" s="66"/>
      <c r="DE911" s="66"/>
      <c r="DF911" s="66"/>
      <c r="DG911" s="66"/>
      <c r="DH911" s="66"/>
      <c r="DI911" s="66"/>
      <c r="DJ911" s="66"/>
      <c r="DK911" s="66"/>
      <c r="DL911" s="66"/>
      <c r="DM911" s="66"/>
      <c r="DN911" s="66"/>
      <c r="DO911" s="66"/>
      <c r="DP911" s="66"/>
      <c r="DQ911" s="66"/>
      <c r="DR911" s="66"/>
      <c r="DS911" s="66"/>
      <c r="DT911" s="66"/>
      <c r="DU911" s="66"/>
      <c r="DV911" s="66"/>
      <c r="DW911" s="66"/>
      <c r="DX911" s="66"/>
      <c r="DY911" s="66"/>
      <c r="DZ911" s="66"/>
      <c r="EA911" s="66"/>
      <c r="EB911" s="66"/>
      <c r="EC911" s="66"/>
      <c r="ED911" s="66"/>
      <c r="EE911" s="66"/>
      <c r="EF911" s="66"/>
      <c r="EG911" s="66"/>
      <c r="EH911" s="66"/>
      <c r="EI911" s="66"/>
      <c r="EJ911" s="66"/>
      <c r="EK911" s="66"/>
      <c r="EL911" s="66"/>
      <c r="EM911" s="66"/>
      <c r="EN911" s="66"/>
      <c r="EO911" s="66"/>
      <c r="EP911" s="66"/>
    </row>
    <row r="912">
      <c r="A912" s="66"/>
      <c r="B912" s="66"/>
      <c r="C912" s="66"/>
      <c r="D912" s="66"/>
      <c r="E912" s="66"/>
      <c r="F912" s="66"/>
      <c r="G912" s="159"/>
      <c r="H912" s="159"/>
      <c r="I912" s="66"/>
      <c r="J912" s="160"/>
      <c r="K912" s="161"/>
      <c r="L912" s="161"/>
      <c r="M912" s="162"/>
      <c r="N912" s="162"/>
      <c r="O912" s="161"/>
      <c r="P912" s="161"/>
      <c r="Q912" s="161"/>
      <c r="R912" s="161"/>
      <c r="S912" s="163"/>
      <c r="T912" s="163"/>
      <c r="U912" s="163"/>
      <c r="V912" s="163"/>
      <c r="W912" s="164"/>
      <c r="X912" s="163"/>
      <c r="Y912" s="163"/>
      <c r="Z912" s="163"/>
      <c r="AA912" s="163"/>
      <c r="AB912" s="66"/>
      <c r="AC912" s="66"/>
      <c r="AD912" s="66"/>
      <c r="AE912" s="66"/>
      <c r="AF912" s="66"/>
      <c r="AG912" s="66"/>
      <c r="AH912" s="66"/>
      <c r="AI912" s="66"/>
      <c r="AJ912" s="66"/>
      <c r="AK912" s="66"/>
      <c r="AL912" s="66"/>
      <c r="AM912" s="66"/>
      <c r="AN912" s="66"/>
      <c r="AO912" s="66"/>
      <c r="AP912" s="66"/>
      <c r="AQ912" s="66"/>
      <c r="AR912" s="66"/>
      <c r="AS912" s="66"/>
      <c r="AT912" s="66"/>
      <c r="AU912" s="66"/>
      <c r="AV912" s="66"/>
      <c r="AW912" s="66"/>
      <c r="AX912" s="66"/>
      <c r="AY912" s="66"/>
      <c r="AZ912" s="66"/>
      <c r="BA912" s="66"/>
      <c r="BB912" s="66"/>
      <c r="BC912" s="66"/>
      <c r="BD912" s="66"/>
      <c r="BE912" s="66"/>
      <c r="BF912" s="66"/>
      <c r="BG912" s="66"/>
      <c r="BH912" s="66"/>
      <c r="BI912" s="66"/>
      <c r="BJ912" s="66"/>
      <c r="BK912" s="66"/>
      <c r="BL912" s="66"/>
      <c r="BM912" s="66"/>
      <c r="BN912" s="66"/>
      <c r="BO912" s="66"/>
      <c r="BP912" s="66"/>
      <c r="BQ912" s="66"/>
      <c r="BR912" s="66"/>
      <c r="BS912" s="66"/>
      <c r="BT912" s="66"/>
      <c r="BU912" s="66"/>
      <c r="BV912" s="66"/>
      <c r="BW912" s="66"/>
      <c r="BX912" s="66"/>
      <c r="BY912" s="66"/>
      <c r="BZ912" s="66"/>
      <c r="CA912" s="66"/>
      <c r="CB912" s="66"/>
      <c r="CC912" s="66"/>
      <c r="CD912" s="66"/>
      <c r="CE912" s="66"/>
      <c r="CF912" s="66"/>
      <c r="CG912" s="66"/>
      <c r="CH912" s="66"/>
      <c r="CI912" s="66"/>
      <c r="CJ912" s="66"/>
      <c r="CK912" s="66"/>
      <c r="CL912" s="66"/>
      <c r="CM912" s="66"/>
      <c r="CN912" s="66"/>
      <c r="CO912" s="66"/>
      <c r="CP912" s="66"/>
      <c r="CQ912" s="66"/>
      <c r="CR912" s="66"/>
      <c r="CS912" s="66"/>
      <c r="CT912" s="66"/>
      <c r="CU912" s="66"/>
      <c r="CV912" s="66"/>
      <c r="CW912" s="66"/>
      <c r="CX912" s="66"/>
      <c r="CY912" s="66"/>
      <c r="CZ912" s="66"/>
      <c r="DA912" s="66"/>
      <c r="DB912" s="66"/>
      <c r="DC912" s="66"/>
      <c r="DD912" s="66"/>
      <c r="DE912" s="66"/>
      <c r="DF912" s="66"/>
      <c r="DG912" s="66"/>
      <c r="DH912" s="66"/>
      <c r="DI912" s="66"/>
      <c r="DJ912" s="66"/>
      <c r="DK912" s="66"/>
      <c r="DL912" s="66"/>
      <c r="DM912" s="66"/>
      <c r="DN912" s="66"/>
      <c r="DO912" s="66"/>
      <c r="DP912" s="66"/>
      <c r="DQ912" s="66"/>
      <c r="DR912" s="66"/>
      <c r="DS912" s="66"/>
      <c r="DT912" s="66"/>
      <c r="DU912" s="66"/>
      <c r="DV912" s="66"/>
      <c r="DW912" s="66"/>
      <c r="DX912" s="66"/>
      <c r="DY912" s="66"/>
      <c r="DZ912" s="66"/>
      <c r="EA912" s="66"/>
      <c r="EB912" s="66"/>
      <c r="EC912" s="66"/>
      <c r="ED912" s="66"/>
      <c r="EE912" s="66"/>
      <c r="EF912" s="66"/>
      <c r="EG912" s="66"/>
      <c r="EH912" s="66"/>
      <c r="EI912" s="66"/>
      <c r="EJ912" s="66"/>
      <c r="EK912" s="66"/>
      <c r="EL912" s="66"/>
      <c r="EM912" s="66"/>
      <c r="EN912" s="66"/>
      <c r="EO912" s="66"/>
      <c r="EP912" s="66"/>
    </row>
    <row r="913">
      <c r="A913" s="66"/>
      <c r="B913" s="66"/>
      <c r="C913" s="66"/>
      <c r="D913" s="66"/>
      <c r="E913" s="66"/>
      <c r="F913" s="66"/>
      <c r="G913" s="159"/>
      <c r="H913" s="159"/>
      <c r="I913" s="66"/>
      <c r="J913" s="160"/>
      <c r="K913" s="161"/>
      <c r="L913" s="161"/>
      <c r="M913" s="162"/>
      <c r="N913" s="162"/>
      <c r="O913" s="161"/>
      <c r="P913" s="161"/>
      <c r="Q913" s="161"/>
      <c r="R913" s="161"/>
      <c r="S913" s="163"/>
      <c r="T913" s="163"/>
      <c r="U913" s="163"/>
      <c r="V913" s="163"/>
      <c r="W913" s="164"/>
      <c r="X913" s="163"/>
      <c r="Y913" s="163"/>
      <c r="Z913" s="163"/>
      <c r="AA913" s="163"/>
      <c r="AB913" s="66"/>
      <c r="AC913" s="66"/>
      <c r="AD913" s="66"/>
      <c r="AE913" s="66"/>
      <c r="AF913" s="66"/>
      <c r="AG913" s="66"/>
      <c r="AH913" s="66"/>
      <c r="AI913" s="66"/>
      <c r="AJ913" s="66"/>
      <c r="AK913" s="66"/>
      <c r="AL913" s="66"/>
      <c r="AM913" s="66"/>
      <c r="AN913" s="66"/>
      <c r="AO913" s="66"/>
      <c r="AP913" s="66"/>
      <c r="AQ913" s="66"/>
      <c r="AR913" s="66"/>
      <c r="AS913" s="66"/>
      <c r="AT913" s="66"/>
      <c r="AU913" s="66"/>
      <c r="AV913" s="66"/>
      <c r="AW913" s="66"/>
      <c r="AX913" s="66"/>
      <c r="AY913" s="66"/>
      <c r="AZ913" s="66"/>
      <c r="BA913" s="66"/>
      <c r="BB913" s="66"/>
      <c r="BC913" s="66"/>
      <c r="BD913" s="66"/>
      <c r="BE913" s="66"/>
      <c r="BF913" s="66"/>
      <c r="BG913" s="66"/>
      <c r="BH913" s="66"/>
      <c r="BI913" s="66"/>
      <c r="BJ913" s="66"/>
      <c r="BK913" s="66"/>
      <c r="BL913" s="66"/>
      <c r="BM913" s="66"/>
      <c r="BN913" s="66"/>
      <c r="BO913" s="66"/>
      <c r="BP913" s="66"/>
      <c r="BQ913" s="66"/>
      <c r="BR913" s="66"/>
      <c r="BS913" s="66"/>
      <c r="BT913" s="66"/>
      <c r="BU913" s="66"/>
      <c r="BV913" s="66"/>
      <c r="BW913" s="66"/>
      <c r="BX913" s="66"/>
      <c r="BY913" s="66"/>
      <c r="BZ913" s="66"/>
      <c r="CA913" s="66"/>
      <c r="CB913" s="66"/>
      <c r="CC913" s="66"/>
      <c r="CD913" s="66"/>
      <c r="CE913" s="66"/>
      <c r="CF913" s="66"/>
      <c r="CG913" s="66"/>
      <c r="CH913" s="66"/>
      <c r="CI913" s="66"/>
      <c r="CJ913" s="66"/>
      <c r="CK913" s="66"/>
      <c r="CL913" s="66"/>
      <c r="CM913" s="66"/>
      <c r="CN913" s="66"/>
      <c r="CO913" s="66"/>
      <c r="CP913" s="66"/>
      <c r="CQ913" s="66"/>
      <c r="CR913" s="66"/>
      <c r="CS913" s="66"/>
      <c r="CT913" s="66"/>
      <c r="CU913" s="66"/>
      <c r="CV913" s="66"/>
      <c r="CW913" s="66"/>
      <c r="CX913" s="66"/>
      <c r="CY913" s="66"/>
      <c r="CZ913" s="66"/>
      <c r="DA913" s="66"/>
      <c r="DB913" s="66"/>
      <c r="DC913" s="66"/>
      <c r="DD913" s="66"/>
      <c r="DE913" s="66"/>
      <c r="DF913" s="66"/>
      <c r="DG913" s="66"/>
      <c r="DH913" s="66"/>
      <c r="DI913" s="66"/>
      <c r="DJ913" s="66"/>
      <c r="DK913" s="66"/>
      <c r="DL913" s="66"/>
      <c r="DM913" s="66"/>
      <c r="DN913" s="66"/>
      <c r="DO913" s="66"/>
      <c r="DP913" s="66"/>
      <c r="DQ913" s="66"/>
      <c r="DR913" s="66"/>
      <c r="DS913" s="66"/>
      <c r="DT913" s="66"/>
      <c r="DU913" s="66"/>
      <c r="DV913" s="66"/>
      <c r="DW913" s="66"/>
      <c r="DX913" s="66"/>
      <c r="DY913" s="66"/>
      <c r="DZ913" s="66"/>
      <c r="EA913" s="66"/>
      <c r="EB913" s="66"/>
      <c r="EC913" s="66"/>
      <c r="ED913" s="66"/>
      <c r="EE913" s="66"/>
      <c r="EF913" s="66"/>
      <c r="EG913" s="66"/>
      <c r="EH913" s="66"/>
      <c r="EI913" s="66"/>
      <c r="EJ913" s="66"/>
      <c r="EK913" s="66"/>
      <c r="EL913" s="66"/>
      <c r="EM913" s="66"/>
      <c r="EN913" s="66"/>
      <c r="EO913" s="66"/>
      <c r="EP913" s="66"/>
    </row>
    <row r="914">
      <c r="A914" s="66"/>
      <c r="B914" s="66"/>
      <c r="C914" s="66"/>
      <c r="D914" s="66"/>
      <c r="E914" s="66"/>
      <c r="F914" s="66"/>
      <c r="G914" s="159"/>
      <c r="H914" s="159"/>
      <c r="I914" s="66"/>
      <c r="J914" s="160"/>
      <c r="K914" s="161"/>
      <c r="L914" s="161"/>
      <c r="M914" s="162"/>
      <c r="N914" s="162"/>
      <c r="O914" s="161"/>
      <c r="P914" s="161"/>
      <c r="Q914" s="161"/>
      <c r="R914" s="161"/>
      <c r="S914" s="163"/>
      <c r="T914" s="163"/>
      <c r="U914" s="163"/>
      <c r="V914" s="163"/>
      <c r="W914" s="164"/>
      <c r="X914" s="163"/>
      <c r="Y914" s="163"/>
      <c r="Z914" s="163"/>
      <c r="AA914" s="163"/>
      <c r="AB914" s="66"/>
      <c r="AC914" s="66"/>
      <c r="AD914" s="66"/>
      <c r="AE914" s="66"/>
      <c r="AF914" s="66"/>
      <c r="AG914" s="66"/>
      <c r="AH914" s="66"/>
      <c r="AI914" s="66"/>
      <c r="AJ914" s="66"/>
      <c r="AK914" s="66"/>
      <c r="AL914" s="66"/>
      <c r="AM914" s="66"/>
      <c r="AN914" s="66"/>
      <c r="AO914" s="66"/>
      <c r="AP914" s="66"/>
      <c r="AQ914" s="66"/>
      <c r="AR914" s="66"/>
      <c r="AS914" s="66"/>
      <c r="AT914" s="66"/>
      <c r="AU914" s="66"/>
      <c r="AV914" s="66"/>
      <c r="AW914" s="66"/>
      <c r="AX914" s="66"/>
      <c r="AY914" s="66"/>
      <c r="AZ914" s="66"/>
      <c r="BA914" s="66"/>
      <c r="BB914" s="66"/>
      <c r="BC914" s="66"/>
      <c r="BD914" s="66"/>
      <c r="BE914" s="66"/>
      <c r="BF914" s="66"/>
      <c r="BG914" s="66"/>
      <c r="BH914" s="66"/>
      <c r="BI914" s="66"/>
      <c r="BJ914" s="66"/>
      <c r="BK914" s="66"/>
      <c r="BL914" s="66"/>
      <c r="BM914" s="66"/>
      <c r="BN914" s="66"/>
      <c r="BO914" s="66"/>
      <c r="BP914" s="66"/>
      <c r="BQ914" s="66"/>
      <c r="BR914" s="66"/>
      <c r="BS914" s="66"/>
      <c r="BT914" s="66"/>
      <c r="BU914" s="66"/>
      <c r="BV914" s="66"/>
      <c r="BW914" s="66"/>
      <c r="BX914" s="66"/>
      <c r="BY914" s="66"/>
      <c r="BZ914" s="66"/>
      <c r="CA914" s="66"/>
      <c r="CB914" s="66"/>
      <c r="CC914" s="66"/>
      <c r="CD914" s="66"/>
      <c r="CE914" s="66"/>
      <c r="CF914" s="66"/>
      <c r="CG914" s="66"/>
      <c r="CH914" s="66"/>
      <c r="CI914" s="66"/>
      <c r="CJ914" s="66"/>
      <c r="CK914" s="66"/>
      <c r="CL914" s="66"/>
      <c r="CM914" s="66"/>
      <c r="CN914" s="66"/>
      <c r="CO914" s="66"/>
      <c r="CP914" s="66"/>
      <c r="CQ914" s="66"/>
      <c r="CR914" s="66"/>
      <c r="CS914" s="66"/>
      <c r="CT914" s="66"/>
      <c r="CU914" s="66"/>
      <c r="CV914" s="66"/>
      <c r="CW914" s="66"/>
      <c r="CX914" s="66"/>
      <c r="CY914" s="66"/>
      <c r="CZ914" s="66"/>
      <c r="DA914" s="66"/>
      <c r="DB914" s="66"/>
      <c r="DC914" s="66"/>
      <c r="DD914" s="66"/>
      <c r="DE914" s="66"/>
      <c r="DF914" s="66"/>
      <c r="DG914" s="66"/>
      <c r="DH914" s="66"/>
      <c r="DI914" s="66"/>
      <c r="DJ914" s="66"/>
      <c r="DK914" s="66"/>
      <c r="DL914" s="66"/>
      <c r="DM914" s="66"/>
      <c r="DN914" s="66"/>
      <c r="DO914" s="66"/>
      <c r="DP914" s="66"/>
      <c r="DQ914" s="66"/>
      <c r="DR914" s="66"/>
      <c r="DS914" s="66"/>
      <c r="DT914" s="66"/>
      <c r="DU914" s="66"/>
      <c r="DV914" s="66"/>
      <c r="DW914" s="66"/>
      <c r="DX914" s="66"/>
      <c r="DY914" s="66"/>
      <c r="DZ914" s="66"/>
      <c r="EA914" s="66"/>
      <c r="EB914" s="66"/>
      <c r="EC914" s="66"/>
      <c r="ED914" s="66"/>
      <c r="EE914" s="66"/>
      <c r="EF914" s="66"/>
      <c r="EG914" s="66"/>
      <c r="EH914" s="66"/>
      <c r="EI914" s="66"/>
      <c r="EJ914" s="66"/>
      <c r="EK914" s="66"/>
      <c r="EL914" s="66"/>
      <c r="EM914" s="66"/>
      <c r="EN914" s="66"/>
      <c r="EO914" s="66"/>
      <c r="EP914" s="66"/>
    </row>
    <row r="915">
      <c r="A915" s="66"/>
      <c r="B915" s="66"/>
      <c r="C915" s="66"/>
      <c r="D915" s="66"/>
      <c r="E915" s="66"/>
      <c r="F915" s="66"/>
      <c r="G915" s="159"/>
      <c r="H915" s="159"/>
      <c r="I915" s="66"/>
      <c r="J915" s="160"/>
      <c r="K915" s="161"/>
      <c r="L915" s="161"/>
      <c r="M915" s="162"/>
      <c r="N915" s="162"/>
      <c r="O915" s="161"/>
      <c r="P915" s="161"/>
      <c r="Q915" s="161"/>
      <c r="R915" s="161"/>
      <c r="S915" s="163"/>
      <c r="T915" s="163"/>
      <c r="U915" s="163"/>
      <c r="V915" s="163"/>
      <c r="W915" s="164"/>
      <c r="X915" s="163"/>
      <c r="Y915" s="163"/>
      <c r="Z915" s="163"/>
      <c r="AA915" s="163"/>
      <c r="AB915" s="66"/>
      <c r="AC915" s="66"/>
      <c r="AD915" s="66"/>
      <c r="AE915" s="66"/>
      <c r="AF915" s="66"/>
      <c r="AG915" s="66"/>
      <c r="AH915" s="66"/>
      <c r="AI915" s="66"/>
      <c r="AJ915" s="66"/>
      <c r="AK915" s="66"/>
      <c r="AL915" s="66"/>
      <c r="AM915" s="66"/>
      <c r="AN915" s="66"/>
      <c r="AO915" s="66"/>
      <c r="AP915" s="66"/>
      <c r="AQ915" s="66"/>
      <c r="AR915" s="66"/>
      <c r="AS915" s="66"/>
      <c r="AT915" s="66"/>
      <c r="AU915" s="66"/>
      <c r="AV915" s="66"/>
      <c r="AW915" s="66"/>
      <c r="AX915" s="66"/>
      <c r="AY915" s="66"/>
      <c r="AZ915" s="66"/>
      <c r="BA915" s="66"/>
      <c r="BB915" s="66"/>
      <c r="BC915" s="66"/>
      <c r="BD915" s="66"/>
      <c r="BE915" s="66"/>
      <c r="BF915" s="66"/>
      <c r="BG915" s="66"/>
      <c r="BH915" s="66"/>
      <c r="BI915" s="66"/>
      <c r="BJ915" s="66"/>
      <c r="BK915" s="66"/>
      <c r="BL915" s="66"/>
      <c r="BM915" s="66"/>
      <c r="BN915" s="66"/>
      <c r="BO915" s="66"/>
      <c r="BP915" s="66"/>
      <c r="BQ915" s="66"/>
      <c r="BR915" s="66"/>
      <c r="BS915" s="66"/>
      <c r="BT915" s="66"/>
      <c r="BU915" s="66"/>
      <c r="BV915" s="66"/>
      <c r="BW915" s="66"/>
      <c r="BX915" s="66"/>
      <c r="BY915" s="66"/>
      <c r="BZ915" s="66"/>
      <c r="CA915" s="66"/>
      <c r="CB915" s="66"/>
      <c r="CC915" s="66"/>
      <c r="CD915" s="66"/>
      <c r="CE915" s="66"/>
      <c r="CF915" s="66"/>
      <c r="CG915" s="66"/>
      <c r="CH915" s="66"/>
      <c r="CI915" s="66"/>
      <c r="CJ915" s="66"/>
      <c r="CK915" s="66"/>
      <c r="CL915" s="66"/>
      <c r="CM915" s="66"/>
      <c r="CN915" s="66"/>
      <c r="CO915" s="66"/>
      <c r="CP915" s="66"/>
      <c r="CQ915" s="66"/>
      <c r="CR915" s="66"/>
      <c r="CS915" s="66"/>
      <c r="CT915" s="66"/>
      <c r="CU915" s="66"/>
      <c r="CV915" s="66"/>
      <c r="CW915" s="66"/>
      <c r="CX915" s="66"/>
      <c r="CY915" s="66"/>
      <c r="CZ915" s="66"/>
      <c r="DA915" s="66"/>
      <c r="DB915" s="66"/>
      <c r="DC915" s="66"/>
      <c r="DD915" s="66"/>
      <c r="DE915" s="66"/>
      <c r="DF915" s="66"/>
      <c r="DG915" s="66"/>
      <c r="DH915" s="66"/>
      <c r="DI915" s="66"/>
      <c r="DJ915" s="66"/>
      <c r="DK915" s="66"/>
      <c r="DL915" s="66"/>
      <c r="DM915" s="66"/>
      <c r="DN915" s="66"/>
      <c r="DO915" s="66"/>
      <c r="DP915" s="66"/>
      <c r="DQ915" s="66"/>
      <c r="DR915" s="66"/>
      <c r="DS915" s="66"/>
      <c r="DT915" s="66"/>
      <c r="DU915" s="66"/>
      <c r="DV915" s="66"/>
      <c r="DW915" s="66"/>
      <c r="DX915" s="66"/>
      <c r="DY915" s="66"/>
      <c r="DZ915" s="66"/>
      <c r="EA915" s="66"/>
      <c r="EB915" s="66"/>
      <c r="EC915" s="66"/>
      <c r="ED915" s="66"/>
      <c r="EE915" s="66"/>
      <c r="EF915" s="66"/>
      <c r="EG915" s="66"/>
      <c r="EH915" s="66"/>
      <c r="EI915" s="66"/>
      <c r="EJ915" s="66"/>
      <c r="EK915" s="66"/>
      <c r="EL915" s="66"/>
      <c r="EM915" s="66"/>
      <c r="EN915" s="66"/>
      <c r="EO915" s="66"/>
      <c r="EP915" s="66"/>
    </row>
    <row r="916">
      <c r="A916" s="66"/>
      <c r="B916" s="66"/>
      <c r="C916" s="66"/>
      <c r="D916" s="66"/>
      <c r="E916" s="66"/>
      <c r="F916" s="66"/>
      <c r="G916" s="159"/>
      <c r="H916" s="159"/>
      <c r="I916" s="66"/>
      <c r="J916" s="160"/>
      <c r="K916" s="161"/>
      <c r="L916" s="161"/>
      <c r="M916" s="162"/>
      <c r="N916" s="162"/>
      <c r="O916" s="161"/>
      <c r="P916" s="161"/>
      <c r="Q916" s="161"/>
      <c r="R916" s="161"/>
      <c r="S916" s="163"/>
      <c r="T916" s="163"/>
      <c r="U916" s="163"/>
      <c r="V916" s="163"/>
      <c r="W916" s="164"/>
      <c r="X916" s="163"/>
      <c r="Y916" s="163"/>
      <c r="Z916" s="163"/>
      <c r="AA916" s="163"/>
      <c r="AB916" s="66"/>
      <c r="AC916" s="66"/>
      <c r="AD916" s="66"/>
      <c r="AE916" s="66"/>
      <c r="AF916" s="66"/>
      <c r="AG916" s="66"/>
      <c r="AH916" s="66"/>
      <c r="AI916" s="66"/>
      <c r="AJ916" s="66"/>
      <c r="AK916" s="66"/>
      <c r="AL916" s="66"/>
      <c r="AM916" s="66"/>
      <c r="AN916" s="66"/>
      <c r="AO916" s="66"/>
      <c r="AP916" s="66"/>
      <c r="AQ916" s="66"/>
      <c r="AR916" s="66"/>
      <c r="AS916" s="66"/>
      <c r="AT916" s="66"/>
      <c r="AU916" s="66"/>
      <c r="AV916" s="66"/>
      <c r="AW916" s="66"/>
      <c r="AX916" s="66"/>
      <c r="AY916" s="66"/>
      <c r="AZ916" s="66"/>
      <c r="BA916" s="66"/>
      <c r="BB916" s="66"/>
      <c r="BC916" s="66"/>
      <c r="BD916" s="66"/>
      <c r="BE916" s="66"/>
      <c r="BF916" s="66"/>
      <c r="BG916" s="66"/>
      <c r="BH916" s="66"/>
      <c r="BI916" s="66"/>
      <c r="BJ916" s="66"/>
      <c r="BK916" s="66"/>
      <c r="BL916" s="66"/>
      <c r="BM916" s="66"/>
      <c r="BN916" s="66"/>
      <c r="BO916" s="66"/>
      <c r="BP916" s="66"/>
      <c r="BQ916" s="66"/>
      <c r="BR916" s="66"/>
      <c r="BS916" s="66"/>
      <c r="BT916" s="66"/>
      <c r="BU916" s="66"/>
      <c r="BV916" s="66"/>
      <c r="BW916" s="66"/>
      <c r="BX916" s="66"/>
      <c r="BY916" s="66"/>
      <c r="BZ916" s="66"/>
      <c r="CA916" s="66"/>
      <c r="CB916" s="66"/>
      <c r="CC916" s="66"/>
      <c r="CD916" s="66"/>
      <c r="CE916" s="66"/>
      <c r="CF916" s="66"/>
      <c r="CG916" s="66"/>
      <c r="CH916" s="66"/>
      <c r="CI916" s="66"/>
      <c r="CJ916" s="66"/>
      <c r="CK916" s="66"/>
      <c r="CL916" s="66"/>
      <c r="CM916" s="66"/>
      <c r="CN916" s="66"/>
      <c r="CO916" s="66"/>
      <c r="CP916" s="66"/>
      <c r="CQ916" s="66"/>
      <c r="CR916" s="66"/>
      <c r="CS916" s="66"/>
      <c r="CT916" s="66"/>
      <c r="CU916" s="66"/>
      <c r="CV916" s="66"/>
      <c r="CW916" s="66"/>
      <c r="CX916" s="66"/>
      <c r="CY916" s="66"/>
      <c r="CZ916" s="66"/>
      <c r="DA916" s="66"/>
      <c r="DB916" s="66"/>
      <c r="DC916" s="66"/>
      <c r="DD916" s="66"/>
      <c r="DE916" s="66"/>
      <c r="DF916" s="66"/>
      <c r="DG916" s="66"/>
      <c r="DH916" s="66"/>
      <c r="DI916" s="66"/>
      <c r="DJ916" s="66"/>
      <c r="DK916" s="66"/>
      <c r="DL916" s="66"/>
      <c r="DM916" s="66"/>
      <c r="DN916" s="66"/>
      <c r="DO916" s="66"/>
      <c r="DP916" s="66"/>
      <c r="DQ916" s="66"/>
      <c r="DR916" s="66"/>
      <c r="DS916" s="66"/>
      <c r="DT916" s="66"/>
      <c r="DU916" s="66"/>
      <c r="DV916" s="66"/>
      <c r="DW916" s="66"/>
      <c r="DX916" s="66"/>
      <c r="DY916" s="66"/>
      <c r="DZ916" s="66"/>
      <c r="EA916" s="66"/>
      <c r="EB916" s="66"/>
      <c r="EC916" s="66"/>
      <c r="ED916" s="66"/>
      <c r="EE916" s="66"/>
      <c r="EF916" s="66"/>
      <c r="EG916" s="66"/>
      <c r="EH916" s="66"/>
      <c r="EI916" s="66"/>
      <c r="EJ916" s="66"/>
      <c r="EK916" s="66"/>
      <c r="EL916" s="66"/>
      <c r="EM916" s="66"/>
      <c r="EN916" s="66"/>
      <c r="EO916" s="66"/>
      <c r="EP916" s="66"/>
    </row>
    <row r="917">
      <c r="A917" s="66"/>
      <c r="B917" s="66"/>
      <c r="C917" s="66"/>
      <c r="D917" s="66"/>
      <c r="E917" s="66"/>
      <c r="F917" s="66"/>
      <c r="G917" s="159"/>
      <c r="H917" s="159"/>
      <c r="I917" s="66"/>
      <c r="J917" s="160"/>
      <c r="K917" s="161"/>
      <c r="L917" s="161"/>
      <c r="M917" s="162"/>
      <c r="N917" s="162"/>
      <c r="O917" s="161"/>
      <c r="P917" s="161"/>
      <c r="Q917" s="161"/>
      <c r="R917" s="161"/>
      <c r="S917" s="163"/>
      <c r="T917" s="163"/>
      <c r="U917" s="163"/>
      <c r="V917" s="163"/>
      <c r="W917" s="164"/>
      <c r="X917" s="163"/>
      <c r="Y917" s="163"/>
      <c r="Z917" s="163"/>
      <c r="AA917" s="163"/>
      <c r="AB917" s="66"/>
      <c r="AC917" s="66"/>
      <c r="AD917" s="66"/>
      <c r="AE917" s="66"/>
      <c r="AF917" s="66"/>
      <c r="AG917" s="66"/>
      <c r="AH917" s="66"/>
      <c r="AI917" s="66"/>
      <c r="AJ917" s="66"/>
      <c r="AK917" s="66"/>
      <c r="AL917" s="66"/>
      <c r="AM917" s="66"/>
      <c r="AN917" s="66"/>
      <c r="AO917" s="66"/>
      <c r="AP917" s="66"/>
      <c r="AQ917" s="66"/>
      <c r="AR917" s="66"/>
      <c r="AS917" s="66"/>
      <c r="AT917" s="66"/>
      <c r="AU917" s="66"/>
      <c r="AV917" s="66"/>
      <c r="AW917" s="66"/>
      <c r="AX917" s="66"/>
      <c r="AY917" s="66"/>
      <c r="AZ917" s="66"/>
      <c r="BA917" s="66"/>
      <c r="BB917" s="66"/>
      <c r="BC917" s="66"/>
      <c r="BD917" s="66"/>
      <c r="BE917" s="66"/>
      <c r="BF917" s="66"/>
      <c r="BG917" s="66"/>
      <c r="BH917" s="66"/>
      <c r="BI917" s="66"/>
      <c r="BJ917" s="66"/>
      <c r="BK917" s="66"/>
      <c r="BL917" s="66"/>
      <c r="BM917" s="66"/>
      <c r="BN917" s="66"/>
      <c r="BO917" s="66"/>
      <c r="BP917" s="66"/>
      <c r="BQ917" s="66"/>
      <c r="BR917" s="66"/>
      <c r="BS917" s="66"/>
      <c r="BT917" s="66"/>
      <c r="BU917" s="66"/>
      <c r="BV917" s="66"/>
      <c r="BW917" s="66"/>
      <c r="BX917" s="66"/>
      <c r="BY917" s="66"/>
      <c r="BZ917" s="66"/>
      <c r="CA917" s="66"/>
      <c r="CB917" s="66"/>
      <c r="CC917" s="66"/>
      <c r="CD917" s="66"/>
      <c r="CE917" s="66"/>
      <c r="CF917" s="66"/>
      <c r="CG917" s="66"/>
      <c r="CH917" s="66"/>
      <c r="CI917" s="66"/>
      <c r="CJ917" s="66"/>
      <c r="CK917" s="66"/>
      <c r="CL917" s="66"/>
      <c r="CM917" s="66"/>
      <c r="CN917" s="66"/>
      <c r="CO917" s="66"/>
      <c r="CP917" s="66"/>
      <c r="CQ917" s="66"/>
      <c r="CR917" s="66"/>
      <c r="CS917" s="66"/>
      <c r="CT917" s="66"/>
      <c r="CU917" s="66"/>
      <c r="CV917" s="66"/>
      <c r="CW917" s="66"/>
      <c r="CX917" s="66"/>
      <c r="CY917" s="66"/>
      <c r="CZ917" s="66"/>
      <c r="DA917" s="66"/>
      <c r="DB917" s="66"/>
      <c r="DC917" s="66"/>
      <c r="DD917" s="66"/>
      <c r="DE917" s="66"/>
      <c r="DF917" s="66"/>
      <c r="DG917" s="66"/>
      <c r="DH917" s="66"/>
      <c r="DI917" s="66"/>
      <c r="DJ917" s="66"/>
      <c r="DK917" s="66"/>
      <c r="DL917" s="66"/>
      <c r="DM917" s="66"/>
      <c r="DN917" s="66"/>
      <c r="DO917" s="66"/>
      <c r="DP917" s="66"/>
      <c r="DQ917" s="66"/>
      <c r="DR917" s="66"/>
      <c r="DS917" s="66"/>
      <c r="DT917" s="66"/>
      <c r="DU917" s="66"/>
      <c r="DV917" s="66"/>
      <c r="DW917" s="66"/>
      <c r="DX917" s="66"/>
      <c r="DY917" s="66"/>
      <c r="DZ917" s="66"/>
      <c r="EA917" s="66"/>
      <c r="EB917" s="66"/>
      <c r="EC917" s="66"/>
      <c r="ED917" s="66"/>
      <c r="EE917" s="66"/>
      <c r="EF917" s="66"/>
      <c r="EG917" s="66"/>
      <c r="EH917" s="66"/>
      <c r="EI917" s="66"/>
      <c r="EJ917" s="66"/>
      <c r="EK917" s="66"/>
      <c r="EL917" s="66"/>
      <c r="EM917" s="66"/>
      <c r="EN917" s="66"/>
      <c r="EO917" s="66"/>
      <c r="EP917" s="66"/>
    </row>
    <row r="918">
      <c r="A918" s="66"/>
      <c r="B918" s="66"/>
      <c r="C918" s="66"/>
      <c r="D918" s="66"/>
      <c r="E918" s="66"/>
      <c r="F918" s="66"/>
      <c r="G918" s="159"/>
      <c r="H918" s="159"/>
      <c r="I918" s="66"/>
      <c r="J918" s="160"/>
      <c r="K918" s="161"/>
      <c r="L918" s="161"/>
      <c r="M918" s="162"/>
      <c r="N918" s="162"/>
      <c r="O918" s="161"/>
      <c r="P918" s="161"/>
      <c r="Q918" s="161"/>
      <c r="R918" s="161"/>
      <c r="S918" s="163"/>
      <c r="T918" s="163"/>
      <c r="U918" s="163"/>
      <c r="V918" s="163"/>
      <c r="W918" s="164"/>
      <c r="X918" s="163"/>
      <c r="Y918" s="163"/>
      <c r="Z918" s="163"/>
      <c r="AA918" s="163"/>
      <c r="AB918" s="66"/>
      <c r="AC918" s="66"/>
      <c r="AD918" s="66"/>
      <c r="AE918" s="66"/>
      <c r="AF918" s="66"/>
      <c r="AG918" s="66"/>
      <c r="AH918" s="66"/>
      <c r="AI918" s="66"/>
      <c r="AJ918" s="66"/>
      <c r="AK918" s="66"/>
      <c r="AL918" s="66"/>
      <c r="AM918" s="66"/>
      <c r="AN918" s="66"/>
      <c r="AO918" s="66"/>
      <c r="AP918" s="66"/>
      <c r="AQ918" s="66"/>
      <c r="AR918" s="66"/>
      <c r="AS918" s="66"/>
      <c r="AT918" s="66"/>
      <c r="AU918" s="66"/>
      <c r="AV918" s="66"/>
      <c r="AW918" s="66"/>
      <c r="AX918" s="66"/>
      <c r="AY918" s="66"/>
      <c r="AZ918" s="66"/>
      <c r="BA918" s="66"/>
      <c r="BB918" s="66"/>
      <c r="BC918" s="66"/>
      <c r="BD918" s="66"/>
      <c r="BE918" s="66"/>
      <c r="BF918" s="66"/>
      <c r="BG918" s="66"/>
      <c r="BH918" s="66"/>
      <c r="BI918" s="66"/>
      <c r="BJ918" s="66"/>
      <c r="BK918" s="66"/>
      <c r="BL918" s="66"/>
      <c r="BM918" s="66"/>
      <c r="BN918" s="66"/>
      <c r="BO918" s="66"/>
      <c r="BP918" s="66"/>
      <c r="BQ918" s="66"/>
      <c r="BR918" s="66"/>
      <c r="BS918" s="66"/>
      <c r="BT918" s="66"/>
      <c r="BU918" s="66"/>
      <c r="BV918" s="66"/>
      <c r="BW918" s="66"/>
      <c r="BX918" s="66"/>
      <c r="BY918" s="66"/>
      <c r="BZ918" s="66"/>
      <c r="CA918" s="66"/>
      <c r="CB918" s="66"/>
      <c r="CC918" s="66"/>
      <c r="CD918" s="66"/>
      <c r="CE918" s="66"/>
      <c r="CF918" s="66"/>
      <c r="CG918" s="66"/>
      <c r="CH918" s="66"/>
      <c r="CI918" s="66"/>
      <c r="CJ918" s="66"/>
      <c r="CK918" s="66"/>
      <c r="CL918" s="66"/>
      <c r="CM918" s="66"/>
      <c r="CN918" s="66"/>
      <c r="CO918" s="66"/>
      <c r="CP918" s="66"/>
      <c r="CQ918" s="66"/>
      <c r="CR918" s="66"/>
      <c r="CS918" s="66"/>
      <c r="CT918" s="66"/>
      <c r="CU918" s="66"/>
      <c r="CV918" s="66"/>
      <c r="CW918" s="66"/>
      <c r="CX918" s="66"/>
      <c r="CY918" s="66"/>
      <c r="CZ918" s="66"/>
      <c r="DA918" s="66"/>
      <c r="DB918" s="66"/>
      <c r="DC918" s="66"/>
      <c r="DD918" s="66"/>
      <c r="DE918" s="66"/>
      <c r="DF918" s="66"/>
      <c r="DG918" s="66"/>
      <c r="DH918" s="66"/>
      <c r="DI918" s="66"/>
      <c r="DJ918" s="66"/>
      <c r="DK918" s="66"/>
      <c r="DL918" s="66"/>
      <c r="DM918" s="66"/>
      <c r="DN918" s="66"/>
      <c r="DO918" s="66"/>
      <c r="DP918" s="66"/>
      <c r="DQ918" s="66"/>
      <c r="DR918" s="66"/>
      <c r="DS918" s="66"/>
      <c r="DT918" s="66"/>
      <c r="DU918" s="66"/>
      <c r="DV918" s="66"/>
      <c r="DW918" s="66"/>
      <c r="DX918" s="66"/>
      <c r="DY918" s="66"/>
      <c r="DZ918" s="66"/>
      <c r="EA918" s="66"/>
      <c r="EB918" s="66"/>
      <c r="EC918" s="66"/>
      <c r="ED918" s="66"/>
      <c r="EE918" s="66"/>
      <c r="EF918" s="66"/>
      <c r="EG918" s="66"/>
      <c r="EH918" s="66"/>
      <c r="EI918" s="66"/>
      <c r="EJ918" s="66"/>
      <c r="EK918" s="66"/>
      <c r="EL918" s="66"/>
      <c r="EM918" s="66"/>
      <c r="EN918" s="66"/>
      <c r="EO918" s="66"/>
      <c r="EP918" s="66"/>
    </row>
    <row r="919">
      <c r="A919" s="66"/>
      <c r="B919" s="66"/>
      <c r="C919" s="66"/>
      <c r="D919" s="66"/>
      <c r="E919" s="66"/>
      <c r="F919" s="66"/>
      <c r="G919" s="159"/>
      <c r="H919" s="159"/>
      <c r="I919" s="66"/>
      <c r="J919" s="160"/>
      <c r="K919" s="161"/>
      <c r="L919" s="161"/>
      <c r="M919" s="162"/>
      <c r="N919" s="162"/>
      <c r="O919" s="161"/>
      <c r="P919" s="161"/>
      <c r="Q919" s="161"/>
      <c r="R919" s="161"/>
      <c r="S919" s="163"/>
      <c r="T919" s="163"/>
      <c r="U919" s="163"/>
      <c r="V919" s="163"/>
      <c r="W919" s="164"/>
      <c r="X919" s="163"/>
      <c r="Y919" s="163"/>
      <c r="Z919" s="163"/>
      <c r="AA919" s="163"/>
      <c r="AB919" s="66"/>
      <c r="AC919" s="66"/>
      <c r="AD919" s="66"/>
      <c r="AE919" s="66"/>
      <c r="AF919" s="66"/>
      <c r="AG919" s="66"/>
      <c r="AH919" s="66"/>
      <c r="AI919" s="66"/>
      <c r="AJ919" s="66"/>
      <c r="AK919" s="66"/>
      <c r="AL919" s="66"/>
      <c r="AM919" s="66"/>
      <c r="AN919" s="66"/>
      <c r="AO919" s="66"/>
      <c r="AP919" s="66"/>
      <c r="AQ919" s="66"/>
      <c r="AR919" s="66"/>
      <c r="AS919" s="66"/>
      <c r="AT919" s="66"/>
      <c r="AU919" s="66"/>
      <c r="AV919" s="66"/>
      <c r="AW919" s="66"/>
      <c r="AX919" s="66"/>
      <c r="AY919" s="66"/>
      <c r="AZ919" s="66"/>
      <c r="BA919" s="66"/>
      <c r="BB919" s="66"/>
      <c r="BC919" s="66"/>
      <c r="BD919" s="66"/>
      <c r="BE919" s="66"/>
      <c r="BF919" s="66"/>
      <c r="BG919" s="66"/>
      <c r="BH919" s="66"/>
      <c r="BI919" s="66"/>
      <c r="BJ919" s="66"/>
      <c r="BK919" s="66"/>
      <c r="BL919" s="66"/>
      <c r="BM919" s="66"/>
      <c r="BN919" s="66"/>
      <c r="BO919" s="66"/>
      <c r="BP919" s="66"/>
      <c r="BQ919" s="66"/>
      <c r="BR919" s="66"/>
      <c r="BS919" s="66"/>
      <c r="BT919" s="66"/>
      <c r="BU919" s="66"/>
      <c r="BV919" s="66"/>
      <c r="BW919" s="66"/>
      <c r="BX919" s="66"/>
      <c r="BY919" s="66"/>
      <c r="BZ919" s="66"/>
      <c r="CA919" s="66"/>
      <c r="CB919" s="66"/>
      <c r="CC919" s="66"/>
      <c r="CD919" s="66"/>
      <c r="CE919" s="66"/>
      <c r="CF919" s="66"/>
      <c r="CG919" s="66"/>
      <c r="CH919" s="66"/>
      <c r="CI919" s="66"/>
      <c r="CJ919" s="66"/>
      <c r="CK919" s="66"/>
      <c r="CL919" s="66"/>
      <c r="CM919" s="66"/>
      <c r="CN919" s="66"/>
      <c r="CO919" s="66"/>
      <c r="CP919" s="66"/>
      <c r="CQ919" s="66"/>
      <c r="CR919" s="66"/>
      <c r="CS919" s="66"/>
      <c r="CT919" s="66"/>
      <c r="CU919" s="66"/>
      <c r="CV919" s="66"/>
      <c r="CW919" s="66"/>
      <c r="CX919" s="66"/>
      <c r="CY919" s="66"/>
      <c r="CZ919" s="66"/>
      <c r="DA919" s="66"/>
      <c r="DB919" s="66"/>
      <c r="DC919" s="66"/>
      <c r="DD919" s="66"/>
      <c r="DE919" s="66"/>
      <c r="DF919" s="66"/>
      <c r="DG919" s="66"/>
      <c r="DH919" s="66"/>
      <c r="DI919" s="66"/>
      <c r="DJ919" s="66"/>
      <c r="DK919" s="66"/>
      <c r="DL919" s="66"/>
      <c r="DM919" s="66"/>
      <c r="DN919" s="66"/>
      <c r="DO919" s="66"/>
      <c r="DP919" s="66"/>
      <c r="DQ919" s="66"/>
      <c r="DR919" s="66"/>
      <c r="DS919" s="66"/>
      <c r="DT919" s="66"/>
      <c r="DU919" s="66"/>
      <c r="DV919" s="66"/>
      <c r="DW919" s="66"/>
      <c r="DX919" s="66"/>
      <c r="DY919" s="66"/>
      <c r="DZ919" s="66"/>
      <c r="EA919" s="66"/>
      <c r="EB919" s="66"/>
      <c r="EC919" s="66"/>
      <c r="ED919" s="66"/>
      <c r="EE919" s="66"/>
      <c r="EF919" s="66"/>
      <c r="EG919" s="66"/>
      <c r="EH919" s="66"/>
      <c r="EI919" s="66"/>
      <c r="EJ919" s="66"/>
      <c r="EK919" s="66"/>
      <c r="EL919" s="66"/>
      <c r="EM919" s="66"/>
      <c r="EN919" s="66"/>
      <c r="EO919" s="66"/>
      <c r="EP919" s="66"/>
    </row>
    <row r="920">
      <c r="A920" s="66"/>
      <c r="B920" s="66"/>
      <c r="C920" s="66"/>
      <c r="D920" s="66"/>
      <c r="E920" s="66"/>
      <c r="F920" s="66"/>
      <c r="G920" s="159"/>
      <c r="H920" s="159"/>
      <c r="I920" s="66"/>
      <c r="J920" s="160"/>
      <c r="K920" s="161"/>
      <c r="L920" s="161"/>
      <c r="M920" s="162"/>
      <c r="N920" s="162"/>
      <c r="O920" s="161"/>
      <c r="P920" s="161"/>
      <c r="Q920" s="161"/>
      <c r="R920" s="161"/>
      <c r="S920" s="163"/>
      <c r="T920" s="163"/>
      <c r="U920" s="163"/>
      <c r="V920" s="163"/>
      <c r="W920" s="164"/>
      <c r="X920" s="163"/>
      <c r="Y920" s="163"/>
      <c r="Z920" s="163"/>
      <c r="AA920" s="163"/>
      <c r="AB920" s="66"/>
      <c r="AC920" s="66"/>
      <c r="AD920" s="66"/>
      <c r="AE920" s="66"/>
      <c r="AF920" s="66"/>
      <c r="AG920" s="66"/>
      <c r="AH920" s="66"/>
      <c r="AI920" s="66"/>
      <c r="AJ920" s="66"/>
      <c r="AK920" s="66"/>
      <c r="AL920" s="66"/>
      <c r="AM920" s="66"/>
      <c r="AN920" s="66"/>
      <c r="AO920" s="66"/>
      <c r="AP920" s="66"/>
      <c r="AQ920" s="66"/>
      <c r="AR920" s="66"/>
      <c r="AS920" s="66"/>
      <c r="AT920" s="66"/>
      <c r="AU920" s="66"/>
      <c r="AV920" s="66"/>
      <c r="AW920" s="66"/>
      <c r="AX920" s="66"/>
      <c r="AY920" s="66"/>
      <c r="AZ920" s="66"/>
      <c r="BA920" s="66"/>
      <c r="BB920" s="66"/>
      <c r="BC920" s="66"/>
      <c r="BD920" s="66"/>
      <c r="BE920" s="66"/>
      <c r="BF920" s="66"/>
      <c r="BG920" s="66"/>
      <c r="BH920" s="66"/>
      <c r="BI920" s="66"/>
      <c r="BJ920" s="66"/>
      <c r="BK920" s="66"/>
      <c r="BL920" s="66"/>
      <c r="BM920" s="66"/>
      <c r="BN920" s="66"/>
      <c r="BO920" s="66"/>
      <c r="BP920" s="66"/>
      <c r="BQ920" s="66"/>
      <c r="BR920" s="66"/>
      <c r="BS920" s="66"/>
      <c r="BT920" s="66"/>
      <c r="BU920" s="66"/>
      <c r="BV920" s="66"/>
      <c r="BW920" s="66"/>
      <c r="BX920" s="66"/>
      <c r="BY920" s="66"/>
      <c r="BZ920" s="66"/>
      <c r="CA920" s="66"/>
      <c r="CB920" s="66"/>
      <c r="CC920" s="66"/>
      <c r="CD920" s="66"/>
      <c r="CE920" s="66"/>
      <c r="CF920" s="66"/>
      <c r="CG920" s="66"/>
      <c r="CH920" s="66"/>
      <c r="CI920" s="66"/>
      <c r="CJ920" s="66"/>
      <c r="CK920" s="66"/>
      <c r="CL920" s="66"/>
      <c r="CM920" s="66"/>
      <c r="CN920" s="66"/>
      <c r="CO920" s="66"/>
      <c r="CP920" s="66"/>
      <c r="CQ920" s="66"/>
      <c r="CR920" s="66"/>
      <c r="CS920" s="66"/>
      <c r="CT920" s="66"/>
      <c r="CU920" s="66"/>
      <c r="CV920" s="66"/>
      <c r="CW920" s="66"/>
      <c r="CX920" s="66"/>
      <c r="CY920" s="66"/>
      <c r="CZ920" s="66"/>
      <c r="DA920" s="66"/>
      <c r="DB920" s="66"/>
      <c r="DC920" s="66"/>
      <c r="DD920" s="66"/>
      <c r="DE920" s="66"/>
      <c r="DF920" s="66"/>
      <c r="DG920" s="66"/>
      <c r="DH920" s="66"/>
      <c r="DI920" s="66"/>
      <c r="DJ920" s="66"/>
      <c r="DK920" s="66"/>
      <c r="DL920" s="66"/>
      <c r="DM920" s="66"/>
      <c r="DN920" s="66"/>
      <c r="DO920" s="66"/>
      <c r="DP920" s="66"/>
      <c r="DQ920" s="66"/>
      <c r="DR920" s="66"/>
      <c r="DS920" s="66"/>
      <c r="DT920" s="66"/>
      <c r="DU920" s="66"/>
      <c r="DV920" s="66"/>
      <c r="DW920" s="66"/>
      <c r="DX920" s="66"/>
      <c r="DY920" s="66"/>
      <c r="DZ920" s="66"/>
      <c r="EA920" s="66"/>
      <c r="EB920" s="66"/>
      <c r="EC920" s="66"/>
      <c r="ED920" s="66"/>
      <c r="EE920" s="66"/>
      <c r="EF920" s="66"/>
      <c r="EG920" s="66"/>
      <c r="EH920" s="66"/>
      <c r="EI920" s="66"/>
      <c r="EJ920" s="66"/>
      <c r="EK920" s="66"/>
      <c r="EL920" s="66"/>
      <c r="EM920" s="66"/>
      <c r="EN920" s="66"/>
      <c r="EO920" s="66"/>
      <c r="EP920" s="66"/>
    </row>
    <row r="921">
      <c r="A921" s="66"/>
      <c r="B921" s="66"/>
      <c r="C921" s="66"/>
      <c r="D921" s="66"/>
      <c r="E921" s="66"/>
      <c r="F921" s="66"/>
      <c r="G921" s="159"/>
      <c r="H921" s="159"/>
      <c r="I921" s="66"/>
      <c r="J921" s="160"/>
      <c r="K921" s="161"/>
      <c r="L921" s="161"/>
      <c r="M921" s="162"/>
      <c r="N921" s="162"/>
      <c r="O921" s="161"/>
      <c r="P921" s="161"/>
      <c r="Q921" s="161"/>
      <c r="R921" s="161"/>
      <c r="S921" s="163"/>
      <c r="T921" s="163"/>
      <c r="U921" s="163"/>
      <c r="V921" s="163"/>
      <c r="W921" s="164"/>
      <c r="X921" s="163"/>
      <c r="Y921" s="163"/>
      <c r="Z921" s="163"/>
      <c r="AA921" s="163"/>
      <c r="AB921" s="66"/>
      <c r="AC921" s="66"/>
      <c r="AD921" s="66"/>
      <c r="AE921" s="66"/>
      <c r="AF921" s="66"/>
      <c r="AG921" s="66"/>
      <c r="AH921" s="66"/>
      <c r="AI921" s="66"/>
      <c r="AJ921" s="66"/>
      <c r="AK921" s="66"/>
      <c r="AL921" s="66"/>
      <c r="AM921" s="66"/>
      <c r="AN921" s="66"/>
      <c r="AO921" s="66"/>
      <c r="AP921" s="66"/>
      <c r="AQ921" s="66"/>
      <c r="AR921" s="66"/>
      <c r="AS921" s="66"/>
      <c r="AT921" s="66"/>
      <c r="AU921" s="66"/>
      <c r="AV921" s="66"/>
      <c r="AW921" s="66"/>
      <c r="AX921" s="66"/>
      <c r="AY921" s="66"/>
      <c r="AZ921" s="66"/>
      <c r="BA921" s="66"/>
      <c r="BB921" s="66"/>
      <c r="BC921" s="66"/>
      <c r="BD921" s="66"/>
      <c r="BE921" s="66"/>
      <c r="BF921" s="66"/>
      <c r="BG921" s="66"/>
      <c r="BH921" s="66"/>
      <c r="BI921" s="66"/>
      <c r="BJ921" s="66"/>
      <c r="BK921" s="66"/>
      <c r="BL921" s="66"/>
      <c r="BM921" s="66"/>
      <c r="BN921" s="66"/>
      <c r="BO921" s="66"/>
      <c r="BP921" s="66"/>
      <c r="BQ921" s="66"/>
      <c r="BR921" s="66"/>
      <c r="BS921" s="66"/>
      <c r="BT921" s="66"/>
      <c r="BU921" s="66"/>
      <c r="BV921" s="66"/>
      <c r="BW921" s="66"/>
      <c r="BX921" s="66"/>
      <c r="BY921" s="66"/>
      <c r="BZ921" s="66"/>
      <c r="CA921" s="66"/>
      <c r="CB921" s="66"/>
      <c r="CC921" s="66"/>
      <c r="CD921" s="66"/>
      <c r="CE921" s="66"/>
      <c r="CF921" s="66"/>
      <c r="CG921" s="66"/>
      <c r="CH921" s="66"/>
      <c r="CI921" s="66"/>
      <c r="CJ921" s="66"/>
      <c r="CK921" s="66"/>
      <c r="CL921" s="66"/>
      <c r="CM921" s="66"/>
      <c r="CN921" s="66"/>
      <c r="CO921" s="66"/>
      <c r="CP921" s="66"/>
      <c r="CQ921" s="66"/>
      <c r="CR921" s="66"/>
      <c r="CS921" s="66"/>
      <c r="CT921" s="66"/>
      <c r="CU921" s="66"/>
      <c r="CV921" s="66"/>
      <c r="CW921" s="66"/>
      <c r="CX921" s="66"/>
      <c r="CY921" s="66"/>
      <c r="CZ921" s="66"/>
      <c r="DA921" s="66"/>
      <c r="DB921" s="66"/>
      <c r="DC921" s="66"/>
      <c r="DD921" s="66"/>
      <c r="DE921" s="66"/>
      <c r="DF921" s="66"/>
      <c r="DG921" s="66"/>
      <c r="DH921" s="66"/>
      <c r="DI921" s="66"/>
      <c r="DJ921" s="66"/>
      <c r="DK921" s="66"/>
      <c r="DL921" s="66"/>
      <c r="DM921" s="66"/>
      <c r="DN921" s="66"/>
      <c r="DO921" s="66"/>
      <c r="DP921" s="66"/>
      <c r="DQ921" s="66"/>
      <c r="DR921" s="66"/>
      <c r="DS921" s="66"/>
      <c r="DT921" s="66"/>
      <c r="DU921" s="66"/>
      <c r="DV921" s="66"/>
      <c r="DW921" s="66"/>
      <c r="DX921" s="66"/>
      <c r="DY921" s="66"/>
      <c r="DZ921" s="66"/>
      <c r="EA921" s="66"/>
      <c r="EB921" s="66"/>
      <c r="EC921" s="66"/>
      <c r="ED921" s="66"/>
      <c r="EE921" s="66"/>
      <c r="EF921" s="66"/>
      <c r="EG921" s="66"/>
      <c r="EH921" s="66"/>
      <c r="EI921" s="66"/>
      <c r="EJ921" s="66"/>
      <c r="EK921" s="66"/>
      <c r="EL921" s="66"/>
      <c r="EM921" s="66"/>
      <c r="EN921" s="66"/>
      <c r="EO921" s="66"/>
      <c r="EP921" s="66"/>
    </row>
    <row r="922">
      <c r="A922" s="66"/>
      <c r="B922" s="66"/>
      <c r="C922" s="66"/>
      <c r="D922" s="66"/>
      <c r="E922" s="66"/>
      <c r="F922" s="66"/>
      <c r="G922" s="159"/>
      <c r="H922" s="159"/>
      <c r="I922" s="66"/>
      <c r="J922" s="160"/>
      <c r="K922" s="161"/>
      <c r="L922" s="161"/>
      <c r="M922" s="162"/>
      <c r="N922" s="162"/>
      <c r="O922" s="161"/>
      <c r="P922" s="161"/>
      <c r="Q922" s="161"/>
      <c r="R922" s="161"/>
      <c r="S922" s="163"/>
      <c r="T922" s="163"/>
      <c r="U922" s="163"/>
      <c r="V922" s="163"/>
      <c r="W922" s="164"/>
      <c r="X922" s="163"/>
      <c r="Y922" s="163"/>
      <c r="Z922" s="163"/>
      <c r="AA922" s="163"/>
      <c r="AB922" s="66"/>
      <c r="AC922" s="66"/>
      <c r="AD922" s="66"/>
      <c r="AE922" s="66"/>
      <c r="AF922" s="66"/>
      <c r="AG922" s="66"/>
      <c r="AH922" s="66"/>
      <c r="AI922" s="66"/>
      <c r="AJ922" s="66"/>
      <c r="AK922" s="66"/>
      <c r="AL922" s="66"/>
      <c r="AM922" s="66"/>
      <c r="AN922" s="66"/>
      <c r="AO922" s="66"/>
      <c r="AP922" s="66"/>
      <c r="AQ922" s="66"/>
      <c r="AR922" s="66"/>
      <c r="AS922" s="66"/>
      <c r="AT922" s="66"/>
      <c r="AU922" s="66"/>
      <c r="AV922" s="66"/>
      <c r="AW922" s="66"/>
      <c r="AX922" s="66"/>
      <c r="AY922" s="66"/>
      <c r="AZ922" s="66"/>
      <c r="BA922" s="66"/>
      <c r="BB922" s="66"/>
      <c r="BC922" s="66"/>
      <c r="BD922" s="66"/>
      <c r="BE922" s="66"/>
      <c r="BF922" s="66"/>
      <c r="BG922" s="66"/>
      <c r="BH922" s="66"/>
      <c r="BI922" s="66"/>
      <c r="BJ922" s="66"/>
      <c r="BK922" s="66"/>
      <c r="BL922" s="66"/>
      <c r="BM922" s="66"/>
      <c r="BN922" s="66"/>
      <c r="BO922" s="66"/>
      <c r="BP922" s="66"/>
      <c r="BQ922" s="66"/>
      <c r="BR922" s="66"/>
      <c r="BS922" s="66"/>
      <c r="BT922" s="66"/>
      <c r="BU922" s="66"/>
      <c r="BV922" s="66"/>
      <c r="BW922" s="66"/>
      <c r="BX922" s="66"/>
      <c r="BY922" s="66"/>
      <c r="BZ922" s="66"/>
      <c r="CA922" s="66"/>
      <c r="CB922" s="66"/>
      <c r="CC922" s="66"/>
      <c r="CD922" s="66"/>
      <c r="CE922" s="66"/>
      <c r="CF922" s="66"/>
      <c r="CG922" s="66"/>
      <c r="CH922" s="66"/>
      <c r="CI922" s="66"/>
      <c r="CJ922" s="66"/>
      <c r="CK922" s="66"/>
      <c r="CL922" s="66"/>
      <c r="CM922" s="66"/>
      <c r="CN922" s="66"/>
      <c r="CO922" s="66"/>
      <c r="CP922" s="66"/>
      <c r="CQ922" s="66"/>
      <c r="CR922" s="66"/>
      <c r="CS922" s="66"/>
      <c r="CT922" s="66"/>
      <c r="CU922" s="66"/>
      <c r="CV922" s="66"/>
      <c r="CW922" s="66"/>
      <c r="CX922" s="66"/>
      <c r="CY922" s="66"/>
      <c r="CZ922" s="66"/>
      <c r="DA922" s="66"/>
      <c r="DB922" s="66"/>
      <c r="DC922" s="66"/>
      <c r="DD922" s="66"/>
      <c r="DE922" s="66"/>
      <c r="DF922" s="66"/>
      <c r="DG922" s="66"/>
      <c r="DH922" s="66"/>
      <c r="DI922" s="66"/>
      <c r="DJ922" s="66"/>
      <c r="DK922" s="66"/>
      <c r="DL922" s="66"/>
      <c r="DM922" s="66"/>
      <c r="DN922" s="66"/>
      <c r="DO922" s="66"/>
      <c r="DP922" s="66"/>
      <c r="DQ922" s="66"/>
      <c r="DR922" s="66"/>
      <c r="DS922" s="66"/>
      <c r="DT922" s="66"/>
      <c r="DU922" s="66"/>
      <c r="DV922" s="66"/>
      <c r="DW922" s="66"/>
      <c r="DX922" s="66"/>
      <c r="DY922" s="66"/>
      <c r="DZ922" s="66"/>
      <c r="EA922" s="66"/>
      <c r="EB922" s="66"/>
      <c r="EC922" s="66"/>
      <c r="ED922" s="66"/>
      <c r="EE922" s="66"/>
      <c r="EF922" s="66"/>
      <c r="EG922" s="66"/>
      <c r="EH922" s="66"/>
      <c r="EI922" s="66"/>
      <c r="EJ922" s="66"/>
      <c r="EK922" s="66"/>
      <c r="EL922" s="66"/>
      <c r="EM922" s="66"/>
      <c r="EN922" s="66"/>
      <c r="EO922" s="66"/>
      <c r="EP922" s="66"/>
    </row>
    <row r="923">
      <c r="A923" s="66"/>
      <c r="B923" s="66"/>
      <c r="C923" s="66"/>
      <c r="D923" s="66"/>
      <c r="E923" s="66"/>
      <c r="F923" s="66"/>
      <c r="G923" s="159"/>
      <c r="H923" s="159"/>
      <c r="I923" s="66"/>
      <c r="J923" s="160"/>
      <c r="K923" s="161"/>
      <c r="L923" s="161"/>
      <c r="M923" s="162"/>
      <c r="N923" s="162"/>
      <c r="O923" s="161"/>
      <c r="P923" s="161"/>
      <c r="Q923" s="161"/>
      <c r="R923" s="161"/>
      <c r="S923" s="163"/>
      <c r="T923" s="163"/>
      <c r="U923" s="163"/>
      <c r="V923" s="163"/>
      <c r="W923" s="164"/>
      <c r="X923" s="163"/>
      <c r="Y923" s="163"/>
      <c r="Z923" s="163"/>
      <c r="AA923" s="163"/>
      <c r="AB923" s="66"/>
      <c r="AC923" s="66"/>
      <c r="AD923" s="66"/>
      <c r="AE923" s="66"/>
      <c r="AF923" s="66"/>
      <c r="AG923" s="66"/>
      <c r="AH923" s="66"/>
      <c r="AI923" s="66"/>
      <c r="AJ923" s="66"/>
      <c r="AK923" s="66"/>
      <c r="AL923" s="66"/>
      <c r="AM923" s="66"/>
      <c r="AN923" s="66"/>
      <c r="AO923" s="66"/>
      <c r="AP923" s="66"/>
      <c r="AQ923" s="66"/>
      <c r="AR923" s="66"/>
      <c r="AS923" s="66"/>
      <c r="AT923" s="66"/>
      <c r="AU923" s="66"/>
      <c r="AV923" s="66"/>
      <c r="AW923" s="66"/>
      <c r="AX923" s="66"/>
      <c r="AY923" s="66"/>
      <c r="AZ923" s="66"/>
      <c r="BA923" s="66"/>
      <c r="BB923" s="66"/>
      <c r="BC923" s="66"/>
      <c r="BD923" s="66"/>
      <c r="BE923" s="66"/>
      <c r="BF923" s="66"/>
      <c r="BG923" s="66"/>
      <c r="BH923" s="66"/>
      <c r="BI923" s="66"/>
      <c r="BJ923" s="66"/>
      <c r="BK923" s="66"/>
      <c r="BL923" s="66"/>
      <c r="BM923" s="66"/>
      <c r="BN923" s="66"/>
      <c r="BO923" s="66"/>
      <c r="BP923" s="66"/>
      <c r="BQ923" s="66"/>
      <c r="BR923" s="66"/>
      <c r="BS923" s="66"/>
      <c r="BT923" s="66"/>
      <c r="BU923" s="66"/>
      <c r="BV923" s="66"/>
      <c r="BW923" s="66"/>
      <c r="BX923" s="66"/>
      <c r="BY923" s="66"/>
      <c r="BZ923" s="66"/>
      <c r="CA923" s="66"/>
      <c r="CB923" s="66"/>
      <c r="CC923" s="66"/>
      <c r="CD923" s="66"/>
      <c r="CE923" s="66"/>
      <c r="CF923" s="66"/>
      <c r="CG923" s="66"/>
      <c r="CH923" s="66"/>
      <c r="CI923" s="66"/>
      <c r="CJ923" s="66"/>
      <c r="CK923" s="66"/>
      <c r="CL923" s="66"/>
      <c r="CM923" s="66"/>
      <c r="CN923" s="66"/>
      <c r="CO923" s="66"/>
      <c r="CP923" s="66"/>
      <c r="CQ923" s="66"/>
      <c r="CR923" s="66"/>
      <c r="CS923" s="66"/>
      <c r="CT923" s="66"/>
      <c r="CU923" s="66"/>
      <c r="CV923" s="66"/>
      <c r="CW923" s="66"/>
      <c r="CX923" s="66"/>
      <c r="CY923" s="66"/>
      <c r="CZ923" s="66"/>
      <c r="DA923" s="66"/>
      <c r="DB923" s="66"/>
      <c r="DC923" s="66"/>
      <c r="DD923" s="66"/>
      <c r="DE923" s="66"/>
      <c r="DF923" s="66"/>
      <c r="DG923" s="66"/>
      <c r="DH923" s="66"/>
      <c r="DI923" s="66"/>
      <c r="DJ923" s="66"/>
      <c r="DK923" s="66"/>
      <c r="DL923" s="66"/>
      <c r="DM923" s="66"/>
      <c r="DN923" s="66"/>
      <c r="DO923" s="66"/>
      <c r="DP923" s="66"/>
      <c r="DQ923" s="66"/>
      <c r="DR923" s="66"/>
      <c r="DS923" s="66"/>
      <c r="DT923" s="66"/>
      <c r="DU923" s="66"/>
      <c r="DV923" s="66"/>
      <c r="DW923" s="66"/>
      <c r="DX923" s="66"/>
      <c r="DY923" s="66"/>
      <c r="DZ923" s="66"/>
      <c r="EA923" s="66"/>
      <c r="EB923" s="66"/>
      <c r="EC923" s="66"/>
      <c r="ED923" s="66"/>
      <c r="EE923" s="66"/>
      <c r="EF923" s="66"/>
      <c r="EG923" s="66"/>
      <c r="EH923" s="66"/>
      <c r="EI923" s="66"/>
      <c r="EJ923" s="66"/>
      <c r="EK923" s="66"/>
      <c r="EL923" s="66"/>
      <c r="EM923" s="66"/>
      <c r="EN923" s="66"/>
      <c r="EO923" s="66"/>
      <c r="EP923" s="66"/>
    </row>
    <row r="924">
      <c r="A924" s="66"/>
      <c r="B924" s="66"/>
      <c r="C924" s="66"/>
      <c r="D924" s="66"/>
      <c r="E924" s="66"/>
      <c r="F924" s="66"/>
      <c r="G924" s="159"/>
      <c r="H924" s="159"/>
      <c r="I924" s="66"/>
      <c r="J924" s="160"/>
      <c r="K924" s="161"/>
      <c r="L924" s="161"/>
      <c r="M924" s="162"/>
      <c r="N924" s="162"/>
      <c r="O924" s="161"/>
      <c r="P924" s="161"/>
      <c r="Q924" s="161"/>
      <c r="R924" s="161"/>
      <c r="S924" s="163"/>
      <c r="T924" s="163"/>
      <c r="U924" s="163"/>
      <c r="V924" s="163"/>
      <c r="W924" s="164"/>
      <c r="X924" s="163"/>
      <c r="Y924" s="163"/>
      <c r="Z924" s="163"/>
      <c r="AA924" s="163"/>
      <c r="AB924" s="66"/>
      <c r="AC924" s="66"/>
      <c r="AD924" s="66"/>
      <c r="AE924" s="66"/>
      <c r="AF924" s="66"/>
      <c r="AG924" s="66"/>
      <c r="AH924" s="66"/>
      <c r="AI924" s="66"/>
      <c r="AJ924" s="66"/>
      <c r="AK924" s="66"/>
      <c r="AL924" s="66"/>
      <c r="AM924" s="66"/>
      <c r="AN924" s="66"/>
      <c r="AO924" s="66"/>
      <c r="AP924" s="66"/>
      <c r="AQ924" s="66"/>
      <c r="AR924" s="66"/>
      <c r="AS924" s="66"/>
      <c r="AT924" s="66"/>
      <c r="AU924" s="66"/>
      <c r="AV924" s="66"/>
      <c r="AW924" s="66"/>
      <c r="AX924" s="66"/>
      <c r="AY924" s="66"/>
      <c r="AZ924" s="66"/>
      <c r="BA924" s="66"/>
      <c r="BB924" s="66"/>
      <c r="BC924" s="66"/>
      <c r="BD924" s="66"/>
      <c r="BE924" s="66"/>
      <c r="BF924" s="66"/>
      <c r="BG924" s="66"/>
      <c r="BH924" s="66"/>
      <c r="BI924" s="66"/>
      <c r="BJ924" s="66"/>
      <c r="BK924" s="66"/>
      <c r="BL924" s="66"/>
      <c r="BM924" s="66"/>
      <c r="BN924" s="66"/>
      <c r="BO924" s="66"/>
      <c r="BP924" s="66"/>
      <c r="BQ924" s="66"/>
      <c r="BR924" s="66"/>
      <c r="BS924" s="66"/>
      <c r="BT924" s="66"/>
      <c r="BU924" s="66"/>
      <c r="BV924" s="66"/>
      <c r="BW924" s="66"/>
      <c r="BX924" s="66"/>
      <c r="BY924" s="66"/>
      <c r="BZ924" s="66"/>
      <c r="CA924" s="66"/>
      <c r="CB924" s="66"/>
      <c r="CC924" s="66"/>
      <c r="CD924" s="66"/>
      <c r="CE924" s="66"/>
      <c r="CF924" s="66"/>
      <c r="CG924" s="66"/>
      <c r="CH924" s="66"/>
      <c r="CI924" s="66"/>
      <c r="CJ924" s="66"/>
      <c r="CK924" s="66"/>
      <c r="CL924" s="66"/>
      <c r="CM924" s="66"/>
      <c r="CN924" s="66"/>
      <c r="CO924" s="66"/>
      <c r="CP924" s="66"/>
      <c r="CQ924" s="66"/>
      <c r="CR924" s="66"/>
      <c r="CS924" s="66"/>
      <c r="CT924" s="66"/>
      <c r="CU924" s="66"/>
      <c r="CV924" s="66"/>
      <c r="CW924" s="66"/>
      <c r="CX924" s="66"/>
      <c r="CY924" s="66"/>
      <c r="CZ924" s="66"/>
      <c r="DA924" s="66"/>
      <c r="DB924" s="66"/>
      <c r="DC924" s="66"/>
      <c r="DD924" s="66"/>
      <c r="DE924" s="66"/>
      <c r="DF924" s="66"/>
      <c r="DG924" s="66"/>
      <c r="DH924" s="66"/>
      <c r="DI924" s="66"/>
      <c r="DJ924" s="66"/>
      <c r="DK924" s="66"/>
      <c r="DL924" s="66"/>
      <c r="DM924" s="66"/>
      <c r="DN924" s="66"/>
      <c r="DO924" s="66"/>
      <c r="DP924" s="66"/>
      <c r="DQ924" s="66"/>
      <c r="DR924" s="66"/>
      <c r="DS924" s="66"/>
      <c r="DT924" s="66"/>
      <c r="DU924" s="66"/>
      <c r="DV924" s="66"/>
      <c r="DW924" s="66"/>
      <c r="DX924" s="66"/>
      <c r="DY924" s="66"/>
      <c r="DZ924" s="66"/>
      <c r="EA924" s="66"/>
      <c r="EB924" s="66"/>
      <c r="EC924" s="66"/>
      <c r="ED924" s="66"/>
      <c r="EE924" s="66"/>
      <c r="EF924" s="66"/>
      <c r="EG924" s="66"/>
      <c r="EH924" s="66"/>
      <c r="EI924" s="66"/>
      <c r="EJ924" s="66"/>
      <c r="EK924" s="66"/>
      <c r="EL924" s="66"/>
      <c r="EM924" s="66"/>
      <c r="EN924" s="66"/>
      <c r="EO924" s="66"/>
      <c r="EP924" s="66"/>
    </row>
    <row r="925">
      <c r="A925" s="66"/>
      <c r="B925" s="66"/>
      <c r="C925" s="66"/>
      <c r="D925" s="66"/>
      <c r="E925" s="66"/>
      <c r="F925" s="66"/>
      <c r="G925" s="159"/>
      <c r="H925" s="159"/>
      <c r="I925" s="66"/>
      <c r="J925" s="160"/>
      <c r="K925" s="161"/>
      <c r="L925" s="161"/>
      <c r="M925" s="162"/>
      <c r="N925" s="162"/>
      <c r="O925" s="161"/>
      <c r="P925" s="161"/>
      <c r="Q925" s="161"/>
      <c r="R925" s="161"/>
      <c r="S925" s="163"/>
      <c r="T925" s="163"/>
      <c r="U925" s="163"/>
      <c r="V925" s="163"/>
      <c r="W925" s="164"/>
      <c r="X925" s="163"/>
      <c r="Y925" s="163"/>
      <c r="Z925" s="163"/>
      <c r="AA925" s="163"/>
      <c r="AB925" s="66"/>
      <c r="AC925" s="66"/>
      <c r="AD925" s="66"/>
      <c r="AE925" s="66"/>
      <c r="AF925" s="66"/>
      <c r="AG925" s="66"/>
      <c r="AH925" s="66"/>
      <c r="AI925" s="66"/>
      <c r="AJ925" s="66"/>
      <c r="AK925" s="66"/>
      <c r="AL925" s="66"/>
      <c r="AM925" s="66"/>
      <c r="AN925" s="66"/>
      <c r="AO925" s="66"/>
      <c r="AP925" s="66"/>
      <c r="AQ925" s="66"/>
      <c r="AR925" s="66"/>
      <c r="AS925" s="66"/>
      <c r="AT925" s="66"/>
      <c r="AU925" s="66"/>
      <c r="AV925" s="66"/>
      <c r="AW925" s="66"/>
      <c r="AX925" s="66"/>
      <c r="AY925" s="66"/>
      <c r="AZ925" s="66"/>
      <c r="BA925" s="66"/>
      <c r="BB925" s="66"/>
      <c r="BC925" s="66"/>
      <c r="BD925" s="66"/>
      <c r="BE925" s="66"/>
      <c r="BF925" s="66"/>
      <c r="BG925" s="66"/>
      <c r="BH925" s="66"/>
      <c r="BI925" s="66"/>
      <c r="BJ925" s="66"/>
      <c r="BK925" s="66"/>
      <c r="BL925" s="66"/>
      <c r="BM925" s="66"/>
      <c r="BN925" s="66"/>
      <c r="BO925" s="66"/>
      <c r="BP925" s="66"/>
      <c r="BQ925" s="66"/>
      <c r="BR925" s="66"/>
      <c r="BS925" s="66"/>
      <c r="BT925" s="66"/>
      <c r="BU925" s="66"/>
      <c r="BV925" s="66"/>
      <c r="BW925" s="66"/>
      <c r="BX925" s="66"/>
      <c r="BY925" s="66"/>
      <c r="BZ925" s="66"/>
      <c r="CA925" s="66"/>
      <c r="CB925" s="66"/>
      <c r="CC925" s="66"/>
      <c r="CD925" s="66"/>
      <c r="CE925" s="66"/>
      <c r="CF925" s="66"/>
      <c r="CG925" s="66"/>
      <c r="CH925" s="66"/>
      <c r="CI925" s="66"/>
      <c r="CJ925" s="66"/>
      <c r="CK925" s="66"/>
      <c r="CL925" s="66"/>
      <c r="CM925" s="66"/>
      <c r="CN925" s="66"/>
      <c r="CO925" s="66"/>
      <c r="CP925" s="66"/>
      <c r="CQ925" s="66"/>
      <c r="CR925" s="66"/>
      <c r="CS925" s="66"/>
      <c r="CT925" s="66"/>
      <c r="CU925" s="66"/>
      <c r="CV925" s="66"/>
      <c r="CW925" s="66"/>
      <c r="CX925" s="66"/>
      <c r="CY925" s="66"/>
      <c r="CZ925" s="66"/>
      <c r="DA925" s="66"/>
      <c r="DB925" s="66"/>
      <c r="DC925" s="66"/>
      <c r="DD925" s="66"/>
      <c r="DE925" s="66"/>
      <c r="DF925" s="66"/>
      <c r="DG925" s="66"/>
      <c r="DH925" s="66"/>
      <c r="DI925" s="66"/>
      <c r="DJ925" s="66"/>
      <c r="DK925" s="66"/>
      <c r="DL925" s="66"/>
      <c r="DM925" s="66"/>
      <c r="DN925" s="66"/>
      <c r="DO925" s="66"/>
      <c r="DP925" s="66"/>
      <c r="DQ925" s="66"/>
      <c r="DR925" s="66"/>
      <c r="DS925" s="66"/>
      <c r="DT925" s="66"/>
      <c r="DU925" s="66"/>
      <c r="DV925" s="66"/>
      <c r="DW925" s="66"/>
      <c r="DX925" s="66"/>
      <c r="DY925" s="66"/>
      <c r="DZ925" s="66"/>
      <c r="EA925" s="66"/>
      <c r="EB925" s="66"/>
      <c r="EC925" s="66"/>
      <c r="ED925" s="66"/>
      <c r="EE925" s="66"/>
      <c r="EF925" s="66"/>
      <c r="EG925" s="66"/>
      <c r="EH925" s="66"/>
      <c r="EI925" s="66"/>
      <c r="EJ925" s="66"/>
      <c r="EK925" s="66"/>
      <c r="EL925" s="66"/>
      <c r="EM925" s="66"/>
      <c r="EN925" s="66"/>
      <c r="EO925" s="66"/>
      <c r="EP925" s="66"/>
    </row>
    <row r="926">
      <c r="A926" s="66"/>
      <c r="B926" s="66"/>
      <c r="C926" s="66"/>
      <c r="D926" s="66"/>
      <c r="E926" s="66"/>
      <c r="F926" s="66"/>
      <c r="G926" s="159"/>
      <c r="H926" s="159"/>
      <c r="I926" s="66"/>
      <c r="J926" s="160"/>
      <c r="K926" s="161"/>
      <c r="L926" s="161"/>
      <c r="M926" s="162"/>
      <c r="N926" s="162"/>
      <c r="O926" s="161"/>
      <c r="P926" s="161"/>
      <c r="Q926" s="161"/>
      <c r="R926" s="161"/>
      <c r="S926" s="163"/>
      <c r="T926" s="163"/>
      <c r="U926" s="163"/>
      <c r="V926" s="163"/>
      <c r="W926" s="164"/>
      <c r="X926" s="163"/>
      <c r="Y926" s="163"/>
      <c r="Z926" s="163"/>
      <c r="AA926" s="163"/>
      <c r="AB926" s="66"/>
      <c r="AC926" s="66"/>
      <c r="AD926" s="66"/>
      <c r="AE926" s="66"/>
      <c r="AF926" s="66"/>
      <c r="AG926" s="66"/>
      <c r="AH926" s="66"/>
      <c r="AI926" s="66"/>
      <c r="AJ926" s="66"/>
      <c r="AK926" s="66"/>
      <c r="AL926" s="66"/>
      <c r="AM926" s="66"/>
      <c r="AN926" s="66"/>
      <c r="AO926" s="66"/>
      <c r="AP926" s="66"/>
      <c r="AQ926" s="66"/>
      <c r="AR926" s="66"/>
      <c r="AS926" s="66"/>
      <c r="AT926" s="66"/>
      <c r="AU926" s="66"/>
      <c r="AV926" s="66"/>
      <c r="AW926" s="66"/>
      <c r="AX926" s="66"/>
      <c r="AY926" s="66"/>
      <c r="AZ926" s="66"/>
      <c r="BA926" s="66"/>
      <c r="BB926" s="66"/>
      <c r="BC926" s="66"/>
      <c r="BD926" s="66"/>
      <c r="BE926" s="66"/>
      <c r="BF926" s="66"/>
      <c r="BG926" s="66"/>
      <c r="BH926" s="66"/>
      <c r="BI926" s="66"/>
      <c r="BJ926" s="66"/>
      <c r="BK926" s="66"/>
      <c r="BL926" s="66"/>
      <c r="BM926" s="66"/>
      <c r="BN926" s="66"/>
      <c r="BO926" s="66"/>
      <c r="BP926" s="66"/>
      <c r="BQ926" s="66"/>
      <c r="BR926" s="66"/>
      <c r="BS926" s="66"/>
      <c r="BT926" s="66"/>
      <c r="BU926" s="66"/>
      <c r="BV926" s="66"/>
      <c r="BW926" s="66"/>
      <c r="BX926" s="66"/>
      <c r="BY926" s="66"/>
      <c r="BZ926" s="66"/>
      <c r="CA926" s="66"/>
      <c r="CB926" s="66"/>
      <c r="CC926" s="66"/>
      <c r="CD926" s="66"/>
      <c r="CE926" s="66"/>
      <c r="CF926" s="66"/>
      <c r="CG926" s="66"/>
      <c r="CH926" s="66"/>
      <c r="CI926" s="66"/>
      <c r="CJ926" s="66"/>
      <c r="CK926" s="66"/>
      <c r="CL926" s="66"/>
      <c r="CM926" s="66"/>
      <c r="CN926" s="66"/>
      <c r="CO926" s="66"/>
      <c r="CP926" s="66"/>
      <c r="CQ926" s="66"/>
      <c r="CR926" s="66"/>
      <c r="CS926" s="66"/>
      <c r="CT926" s="66"/>
      <c r="CU926" s="66"/>
      <c r="CV926" s="66"/>
      <c r="CW926" s="66"/>
      <c r="CX926" s="66"/>
      <c r="CY926" s="66"/>
      <c r="CZ926" s="66"/>
      <c r="DA926" s="66"/>
      <c r="DB926" s="66"/>
      <c r="DC926" s="66"/>
      <c r="DD926" s="66"/>
      <c r="DE926" s="66"/>
      <c r="DF926" s="66"/>
      <c r="DG926" s="66"/>
      <c r="DH926" s="66"/>
      <c r="DI926" s="66"/>
      <c r="DJ926" s="66"/>
      <c r="DK926" s="66"/>
      <c r="DL926" s="66"/>
      <c r="DM926" s="66"/>
      <c r="DN926" s="66"/>
      <c r="DO926" s="66"/>
      <c r="DP926" s="66"/>
      <c r="DQ926" s="66"/>
      <c r="DR926" s="66"/>
      <c r="DS926" s="66"/>
      <c r="DT926" s="66"/>
      <c r="DU926" s="66"/>
      <c r="DV926" s="66"/>
      <c r="DW926" s="66"/>
      <c r="DX926" s="66"/>
      <c r="DY926" s="66"/>
      <c r="DZ926" s="66"/>
      <c r="EA926" s="66"/>
      <c r="EB926" s="66"/>
      <c r="EC926" s="66"/>
      <c r="ED926" s="66"/>
      <c r="EE926" s="66"/>
      <c r="EF926" s="66"/>
      <c r="EG926" s="66"/>
      <c r="EH926" s="66"/>
      <c r="EI926" s="66"/>
      <c r="EJ926" s="66"/>
      <c r="EK926" s="66"/>
      <c r="EL926" s="66"/>
      <c r="EM926" s="66"/>
      <c r="EN926" s="66"/>
      <c r="EO926" s="66"/>
      <c r="EP926" s="66"/>
    </row>
    <row r="927">
      <c r="A927" s="66"/>
      <c r="B927" s="66"/>
      <c r="C927" s="66"/>
      <c r="D927" s="66"/>
      <c r="E927" s="66"/>
      <c r="F927" s="66"/>
      <c r="G927" s="159"/>
      <c r="H927" s="159"/>
      <c r="I927" s="66"/>
      <c r="J927" s="160"/>
      <c r="K927" s="161"/>
      <c r="L927" s="161"/>
      <c r="M927" s="162"/>
      <c r="N927" s="162"/>
      <c r="O927" s="161"/>
      <c r="P927" s="161"/>
      <c r="Q927" s="161"/>
      <c r="R927" s="161"/>
      <c r="S927" s="163"/>
      <c r="T927" s="163"/>
      <c r="U927" s="163"/>
      <c r="V927" s="163"/>
      <c r="W927" s="164"/>
      <c r="X927" s="163"/>
      <c r="Y927" s="163"/>
      <c r="Z927" s="163"/>
      <c r="AA927" s="163"/>
      <c r="AB927" s="66"/>
      <c r="AC927" s="66"/>
      <c r="AD927" s="66"/>
      <c r="AE927" s="66"/>
      <c r="AF927" s="66"/>
      <c r="AG927" s="66"/>
      <c r="AH927" s="66"/>
      <c r="AI927" s="66"/>
      <c r="AJ927" s="66"/>
      <c r="AK927" s="66"/>
      <c r="AL927" s="66"/>
      <c r="AM927" s="66"/>
      <c r="AN927" s="66"/>
      <c r="AO927" s="66"/>
      <c r="AP927" s="66"/>
      <c r="AQ927" s="66"/>
      <c r="AR927" s="66"/>
      <c r="AS927" s="66"/>
      <c r="AT927" s="66"/>
      <c r="AU927" s="66"/>
      <c r="AV927" s="66"/>
      <c r="AW927" s="66"/>
      <c r="AX927" s="66"/>
      <c r="AY927" s="66"/>
      <c r="AZ927" s="66"/>
      <c r="BA927" s="66"/>
      <c r="BB927" s="66"/>
      <c r="BC927" s="66"/>
      <c r="BD927" s="66"/>
      <c r="BE927" s="66"/>
      <c r="BF927" s="66"/>
      <c r="BG927" s="66"/>
      <c r="BH927" s="66"/>
      <c r="BI927" s="66"/>
      <c r="BJ927" s="66"/>
      <c r="BK927" s="66"/>
      <c r="BL927" s="66"/>
      <c r="BM927" s="66"/>
      <c r="BN927" s="66"/>
      <c r="BO927" s="66"/>
      <c r="BP927" s="66"/>
      <c r="BQ927" s="66"/>
      <c r="BR927" s="66"/>
      <c r="BS927" s="66"/>
      <c r="BT927" s="66"/>
      <c r="BU927" s="66"/>
      <c r="BV927" s="66"/>
      <c r="BW927" s="66"/>
      <c r="BX927" s="66"/>
      <c r="BY927" s="66"/>
      <c r="BZ927" s="66"/>
      <c r="CA927" s="66"/>
      <c r="CB927" s="66"/>
      <c r="CC927" s="66"/>
      <c r="CD927" s="66"/>
      <c r="CE927" s="66"/>
      <c r="CF927" s="66"/>
      <c r="CG927" s="66"/>
      <c r="CH927" s="66"/>
      <c r="CI927" s="66"/>
      <c r="CJ927" s="66"/>
      <c r="CK927" s="66"/>
      <c r="CL927" s="66"/>
      <c r="CM927" s="66"/>
      <c r="CN927" s="66"/>
      <c r="CO927" s="66"/>
      <c r="CP927" s="66"/>
      <c r="CQ927" s="66"/>
      <c r="CR927" s="66"/>
      <c r="CS927" s="66"/>
      <c r="CT927" s="66"/>
      <c r="CU927" s="66"/>
      <c r="CV927" s="66"/>
      <c r="CW927" s="66"/>
      <c r="CX927" s="66"/>
      <c r="CY927" s="66"/>
      <c r="CZ927" s="66"/>
      <c r="DA927" s="66"/>
      <c r="DB927" s="66"/>
      <c r="DC927" s="66"/>
      <c r="DD927" s="66"/>
      <c r="DE927" s="66"/>
      <c r="DF927" s="66"/>
      <c r="DG927" s="66"/>
      <c r="DH927" s="66"/>
      <c r="DI927" s="66"/>
      <c r="DJ927" s="66"/>
      <c r="DK927" s="66"/>
      <c r="DL927" s="66"/>
      <c r="DM927" s="66"/>
      <c r="DN927" s="66"/>
      <c r="DO927" s="66"/>
      <c r="DP927" s="66"/>
      <c r="DQ927" s="66"/>
      <c r="DR927" s="66"/>
      <c r="DS927" s="66"/>
      <c r="DT927" s="66"/>
      <c r="DU927" s="66"/>
      <c r="DV927" s="66"/>
      <c r="DW927" s="66"/>
      <c r="DX927" s="66"/>
      <c r="DY927" s="66"/>
      <c r="DZ927" s="66"/>
      <c r="EA927" s="66"/>
      <c r="EB927" s="66"/>
      <c r="EC927" s="66"/>
      <c r="ED927" s="66"/>
      <c r="EE927" s="66"/>
      <c r="EF927" s="66"/>
      <c r="EG927" s="66"/>
      <c r="EH927" s="66"/>
      <c r="EI927" s="66"/>
      <c r="EJ927" s="66"/>
      <c r="EK927" s="66"/>
      <c r="EL927" s="66"/>
      <c r="EM927" s="66"/>
      <c r="EN927" s="66"/>
      <c r="EO927" s="66"/>
      <c r="EP927" s="66"/>
    </row>
    <row r="928">
      <c r="A928" s="66"/>
      <c r="B928" s="66"/>
      <c r="C928" s="66"/>
      <c r="D928" s="66"/>
      <c r="E928" s="66"/>
      <c r="F928" s="66"/>
      <c r="G928" s="159"/>
      <c r="H928" s="159"/>
      <c r="I928" s="66"/>
      <c r="J928" s="160"/>
      <c r="K928" s="161"/>
      <c r="L928" s="161"/>
      <c r="M928" s="162"/>
      <c r="N928" s="162"/>
      <c r="O928" s="161"/>
      <c r="P928" s="161"/>
      <c r="Q928" s="161"/>
      <c r="R928" s="161"/>
      <c r="S928" s="163"/>
      <c r="T928" s="163"/>
      <c r="U928" s="163"/>
      <c r="V928" s="163"/>
      <c r="W928" s="164"/>
      <c r="X928" s="163"/>
      <c r="Y928" s="163"/>
      <c r="Z928" s="163"/>
      <c r="AA928" s="163"/>
      <c r="AB928" s="66"/>
      <c r="AC928" s="66"/>
      <c r="AD928" s="66"/>
      <c r="AE928" s="66"/>
      <c r="AF928" s="66"/>
      <c r="AG928" s="66"/>
      <c r="AH928" s="66"/>
      <c r="AI928" s="66"/>
      <c r="AJ928" s="66"/>
      <c r="AK928" s="66"/>
      <c r="AL928" s="66"/>
      <c r="AM928" s="66"/>
      <c r="AN928" s="66"/>
      <c r="AO928" s="66"/>
      <c r="AP928" s="66"/>
      <c r="AQ928" s="66"/>
      <c r="AR928" s="66"/>
      <c r="AS928" s="66"/>
      <c r="AT928" s="66"/>
      <c r="AU928" s="66"/>
      <c r="AV928" s="66"/>
      <c r="AW928" s="66"/>
      <c r="AX928" s="66"/>
      <c r="AY928" s="66"/>
      <c r="AZ928" s="66"/>
      <c r="BA928" s="66"/>
      <c r="BB928" s="66"/>
      <c r="BC928" s="66"/>
      <c r="BD928" s="66"/>
      <c r="BE928" s="66"/>
      <c r="BF928" s="66"/>
      <c r="BG928" s="66"/>
      <c r="BH928" s="66"/>
      <c r="BI928" s="66"/>
      <c r="BJ928" s="66"/>
      <c r="BK928" s="66"/>
      <c r="BL928" s="66"/>
      <c r="BM928" s="66"/>
      <c r="BN928" s="66"/>
      <c r="BO928" s="66"/>
      <c r="BP928" s="66"/>
      <c r="BQ928" s="66"/>
      <c r="BR928" s="66"/>
      <c r="BS928" s="66"/>
      <c r="BT928" s="66"/>
      <c r="BU928" s="66"/>
      <c r="BV928" s="66"/>
      <c r="BW928" s="66"/>
      <c r="BX928" s="66"/>
      <c r="BY928" s="66"/>
      <c r="BZ928" s="66"/>
      <c r="CA928" s="66"/>
      <c r="CB928" s="66"/>
      <c r="CC928" s="66"/>
      <c r="CD928" s="66"/>
      <c r="CE928" s="66"/>
      <c r="CF928" s="66"/>
      <c r="CG928" s="66"/>
      <c r="CH928" s="66"/>
      <c r="CI928" s="66"/>
      <c r="CJ928" s="66"/>
      <c r="CK928" s="66"/>
      <c r="CL928" s="66"/>
      <c r="CM928" s="66"/>
      <c r="CN928" s="66"/>
      <c r="CO928" s="66"/>
      <c r="CP928" s="66"/>
      <c r="CQ928" s="66"/>
      <c r="CR928" s="66"/>
      <c r="CS928" s="66"/>
      <c r="CT928" s="66"/>
      <c r="CU928" s="66"/>
      <c r="CV928" s="66"/>
      <c r="CW928" s="66"/>
      <c r="CX928" s="66"/>
      <c r="CY928" s="66"/>
      <c r="CZ928" s="66"/>
      <c r="DA928" s="66"/>
      <c r="DB928" s="66"/>
      <c r="DC928" s="66"/>
      <c r="DD928" s="66"/>
      <c r="DE928" s="66"/>
      <c r="DF928" s="66"/>
      <c r="DG928" s="66"/>
      <c r="DH928" s="66"/>
      <c r="DI928" s="66"/>
      <c r="DJ928" s="66"/>
      <c r="DK928" s="66"/>
      <c r="DL928" s="66"/>
      <c r="DM928" s="66"/>
      <c r="DN928" s="66"/>
      <c r="DO928" s="66"/>
      <c r="DP928" s="66"/>
      <c r="DQ928" s="66"/>
      <c r="DR928" s="66"/>
      <c r="DS928" s="66"/>
      <c r="DT928" s="66"/>
      <c r="DU928" s="66"/>
      <c r="DV928" s="66"/>
      <c r="DW928" s="66"/>
      <c r="DX928" s="66"/>
      <c r="DY928" s="66"/>
      <c r="DZ928" s="66"/>
      <c r="EA928" s="66"/>
      <c r="EB928" s="66"/>
      <c r="EC928" s="66"/>
      <c r="ED928" s="66"/>
      <c r="EE928" s="66"/>
      <c r="EF928" s="66"/>
      <c r="EG928" s="66"/>
      <c r="EH928" s="66"/>
      <c r="EI928" s="66"/>
      <c r="EJ928" s="66"/>
      <c r="EK928" s="66"/>
      <c r="EL928" s="66"/>
      <c r="EM928" s="66"/>
      <c r="EN928" s="66"/>
      <c r="EO928" s="66"/>
      <c r="EP928" s="66"/>
    </row>
    <row r="929">
      <c r="A929" s="66"/>
      <c r="B929" s="66"/>
      <c r="C929" s="66"/>
      <c r="D929" s="66"/>
      <c r="E929" s="66"/>
      <c r="F929" s="66"/>
      <c r="G929" s="159"/>
      <c r="H929" s="159"/>
      <c r="I929" s="66"/>
      <c r="J929" s="160"/>
      <c r="K929" s="161"/>
      <c r="L929" s="161"/>
      <c r="M929" s="162"/>
      <c r="N929" s="162"/>
      <c r="O929" s="161"/>
      <c r="P929" s="161"/>
      <c r="Q929" s="161"/>
      <c r="R929" s="161"/>
      <c r="S929" s="163"/>
      <c r="T929" s="163"/>
      <c r="U929" s="163"/>
      <c r="V929" s="163"/>
      <c r="W929" s="164"/>
      <c r="X929" s="163"/>
      <c r="Y929" s="163"/>
      <c r="Z929" s="163"/>
      <c r="AA929" s="163"/>
      <c r="AB929" s="66"/>
      <c r="AC929" s="66"/>
      <c r="AD929" s="66"/>
      <c r="AE929" s="66"/>
      <c r="AF929" s="66"/>
      <c r="AG929" s="66"/>
      <c r="AH929" s="66"/>
      <c r="AI929" s="66"/>
      <c r="AJ929" s="66"/>
      <c r="AK929" s="66"/>
      <c r="AL929" s="66"/>
      <c r="AM929" s="66"/>
      <c r="AN929" s="66"/>
      <c r="AO929" s="66"/>
      <c r="AP929" s="66"/>
      <c r="AQ929" s="66"/>
      <c r="AR929" s="66"/>
      <c r="AS929" s="66"/>
      <c r="AT929" s="66"/>
      <c r="AU929" s="66"/>
      <c r="AV929" s="66"/>
      <c r="AW929" s="66"/>
      <c r="AX929" s="66"/>
      <c r="AY929" s="66"/>
      <c r="AZ929" s="66"/>
      <c r="BA929" s="66"/>
      <c r="BB929" s="66"/>
      <c r="BC929" s="66"/>
      <c r="BD929" s="66"/>
      <c r="BE929" s="66"/>
      <c r="BF929" s="66"/>
      <c r="BG929" s="66"/>
      <c r="BH929" s="66"/>
      <c r="BI929" s="66"/>
      <c r="BJ929" s="66"/>
      <c r="BK929" s="66"/>
      <c r="BL929" s="66"/>
      <c r="BM929" s="66"/>
      <c r="BN929" s="66"/>
      <c r="BO929" s="66"/>
      <c r="BP929" s="66"/>
      <c r="BQ929" s="66"/>
      <c r="BR929" s="66"/>
      <c r="BS929" s="66"/>
      <c r="BT929" s="66"/>
      <c r="BU929" s="66"/>
      <c r="BV929" s="66"/>
      <c r="BW929" s="66"/>
      <c r="BX929" s="66"/>
      <c r="BY929" s="66"/>
      <c r="BZ929" s="66"/>
      <c r="CA929" s="66"/>
      <c r="CB929" s="66"/>
      <c r="CC929" s="66"/>
      <c r="CD929" s="66"/>
      <c r="CE929" s="66"/>
      <c r="CF929" s="66"/>
      <c r="CG929" s="66"/>
      <c r="CH929" s="66"/>
      <c r="CI929" s="66"/>
      <c r="CJ929" s="66"/>
      <c r="CK929" s="66"/>
      <c r="CL929" s="66"/>
      <c r="CM929" s="66"/>
      <c r="CN929" s="66"/>
      <c r="CO929" s="66"/>
      <c r="CP929" s="66"/>
      <c r="CQ929" s="66"/>
      <c r="CR929" s="66"/>
      <c r="CS929" s="66"/>
      <c r="CT929" s="66"/>
      <c r="CU929" s="66"/>
      <c r="CV929" s="66"/>
      <c r="CW929" s="66"/>
      <c r="CX929" s="66"/>
      <c r="CY929" s="66"/>
      <c r="CZ929" s="66"/>
      <c r="DA929" s="66"/>
      <c r="DB929" s="66"/>
      <c r="DC929" s="66"/>
      <c r="DD929" s="66"/>
      <c r="DE929" s="66"/>
      <c r="DF929" s="66"/>
      <c r="DG929" s="66"/>
      <c r="DH929" s="66"/>
      <c r="DI929" s="66"/>
      <c r="DJ929" s="66"/>
      <c r="DK929" s="66"/>
      <c r="DL929" s="66"/>
      <c r="DM929" s="66"/>
      <c r="DN929" s="66"/>
      <c r="DO929" s="66"/>
      <c r="DP929" s="66"/>
      <c r="DQ929" s="66"/>
      <c r="DR929" s="66"/>
      <c r="DS929" s="66"/>
      <c r="DT929" s="66"/>
      <c r="DU929" s="66"/>
      <c r="DV929" s="66"/>
      <c r="DW929" s="66"/>
      <c r="DX929" s="66"/>
      <c r="DY929" s="66"/>
      <c r="DZ929" s="66"/>
      <c r="EA929" s="66"/>
      <c r="EB929" s="66"/>
      <c r="EC929" s="66"/>
      <c r="ED929" s="66"/>
      <c r="EE929" s="66"/>
      <c r="EF929" s="66"/>
      <c r="EG929" s="66"/>
      <c r="EH929" s="66"/>
      <c r="EI929" s="66"/>
      <c r="EJ929" s="66"/>
      <c r="EK929" s="66"/>
      <c r="EL929" s="66"/>
      <c r="EM929" s="66"/>
      <c r="EN929" s="66"/>
      <c r="EO929" s="66"/>
      <c r="EP929" s="66"/>
    </row>
    <row r="930">
      <c r="A930" s="66"/>
      <c r="B930" s="66"/>
      <c r="C930" s="66"/>
      <c r="D930" s="66"/>
      <c r="E930" s="66"/>
      <c r="F930" s="66"/>
      <c r="G930" s="159"/>
      <c r="H930" s="159"/>
      <c r="I930" s="66"/>
      <c r="J930" s="160"/>
      <c r="K930" s="161"/>
      <c r="L930" s="161"/>
      <c r="M930" s="162"/>
      <c r="N930" s="162"/>
      <c r="O930" s="161"/>
      <c r="P930" s="161"/>
      <c r="Q930" s="161"/>
      <c r="R930" s="161"/>
      <c r="S930" s="163"/>
      <c r="T930" s="163"/>
      <c r="U930" s="163"/>
      <c r="V930" s="163"/>
      <c r="W930" s="164"/>
      <c r="X930" s="163"/>
      <c r="Y930" s="163"/>
      <c r="Z930" s="163"/>
      <c r="AA930" s="163"/>
      <c r="AB930" s="66"/>
      <c r="AC930" s="66"/>
      <c r="AD930" s="66"/>
      <c r="AE930" s="66"/>
      <c r="AF930" s="66"/>
      <c r="AG930" s="66"/>
      <c r="AH930" s="66"/>
      <c r="AI930" s="66"/>
      <c r="AJ930" s="66"/>
      <c r="AK930" s="66"/>
      <c r="AL930" s="66"/>
      <c r="AM930" s="66"/>
      <c r="AN930" s="66"/>
      <c r="AO930" s="66"/>
      <c r="AP930" s="66"/>
      <c r="AQ930" s="66"/>
      <c r="AR930" s="66"/>
      <c r="AS930" s="66"/>
      <c r="AT930" s="66"/>
      <c r="AU930" s="66"/>
      <c r="AV930" s="66"/>
      <c r="AW930" s="66"/>
      <c r="AX930" s="66"/>
      <c r="AY930" s="66"/>
      <c r="AZ930" s="66"/>
      <c r="BA930" s="66"/>
      <c r="BB930" s="66"/>
      <c r="BC930" s="66"/>
      <c r="BD930" s="66"/>
      <c r="BE930" s="66"/>
      <c r="BF930" s="66"/>
      <c r="BG930" s="66"/>
      <c r="BH930" s="66"/>
      <c r="BI930" s="66"/>
      <c r="BJ930" s="66"/>
      <c r="BK930" s="66"/>
      <c r="BL930" s="66"/>
      <c r="BM930" s="66"/>
      <c r="BN930" s="66"/>
      <c r="BO930" s="66"/>
      <c r="BP930" s="66"/>
      <c r="BQ930" s="66"/>
      <c r="BR930" s="66"/>
      <c r="BS930" s="66"/>
      <c r="BT930" s="66"/>
      <c r="BU930" s="66"/>
      <c r="BV930" s="66"/>
      <c r="BW930" s="66"/>
      <c r="BX930" s="66"/>
      <c r="BY930" s="66"/>
      <c r="BZ930" s="66"/>
      <c r="CA930" s="66"/>
      <c r="CB930" s="66"/>
      <c r="CC930" s="66"/>
      <c r="CD930" s="66"/>
      <c r="CE930" s="66"/>
      <c r="CF930" s="66"/>
      <c r="CG930" s="66"/>
      <c r="CH930" s="66"/>
      <c r="CI930" s="66"/>
      <c r="CJ930" s="66"/>
      <c r="CK930" s="66"/>
      <c r="CL930" s="66"/>
      <c r="CM930" s="66"/>
      <c r="CN930" s="66"/>
      <c r="CO930" s="66"/>
      <c r="CP930" s="66"/>
      <c r="CQ930" s="66"/>
      <c r="CR930" s="66"/>
      <c r="CS930" s="66"/>
      <c r="CT930" s="66"/>
      <c r="CU930" s="66"/>
      <c r="CV930" s="66"/>
      <c r="CW930" s="66"/>
      <c r="CX930" s="66"/>
      <c r="CY930" s="66"/>
      <c r="CZ930" s="66"/>
      <c r="DA930" s="66"/>
      <c r="DB930" s="66"/>
      <c r="DC930" s="66"/>
      <c r="DD930" s="66"/>
      <c r="DE930" s="66"/>
      <c r="DF930" s="66"/>
      <c r="DG930" s="66"/>
      <c r="DH930" s="66"/>
      <c r="DI930" s="66"/>
      <c r="DJ930" s="66"/>
      <c r="DK930" s="66"/>
      <c r="DL930" s="66"/>
      <c r="DM930" s="66"/>
      <c r="DN930" s="66"/>
      <c r="DO930" s="66"/>
      <c r="DP930" s="66"/>
      <c r="DQ930" s="66"/>
      <c r="DR930" s="66"/>
      <c r="DS930" s="66"/>
      <c r="DT930" s="66"/>
      <c r="DU930" s="66"/>
      <c r="DV930" s="66"/>
      <c r="DW930" s="66"/>
      <c r="DX930" s="66"/>
      <c r="DY930" s="66"/>
      <c r="DZ930" s="66"/>
      <c r="EA930" s="66"/>
      <c r="EB930" s="66"/>
      <c r="EC930" s="66"/>
      <c r="ED930" s="66"/>
      <c r="EE930" s="66"/>
      <c r="EF930" s="66"/>
      <c r="EG930" s="66"/>
      <c r="EH930" s="66"/>
      <c r="EI930" s="66"/>
      <c r="EJ930" s="66"/>
      <c r="EK930" s="66"/>
      <c r="EL930" s="66"/>
      <c r="EM930" s="66"/>
      <c r="EN930" s="66"/>
      <c r="EO930" s="66"/>
      <c r="EP930" s="66"/>
    </row>
    <row r="931">
      <c r="A931" s="66"/>
      <c r="B931" s="66"/>
      <c r="C931" s="66"/>
      <c r="D931" s="66"/>
      <c r="E931" s="66"/>
      <c r="F931" s="66"/>
      <c r="G931" s="159"/>
      <c r="H931" s="159"/>
      <c r="I931" s="66"/>
      <c r="J931" s="160"/>
      <c r="K931" s="161"/>
      <c r="L931" s="161"/>
      <c r="M931" s="162"/>
      <c r="N931" s="162"/>
      <c r="O931" s="161"/>
      <c r="P931" s="161"/>
      <c r="Q931" s="161"/>
      <c r="R931" s="161"/>
      <c r="S931" s="163"/>
      <c r="T931" s="163"/>
      <c r="U931" s="163"/>
      <c r="V931" s="163"/>
      <c r="W931" s="164"/>
      <c r="X931" s="163"/>
      <c r="Y931" s="163"/>
      <c r="Z931" s="163"/>
      <c r="AA931" s="163"/>
      <c r="AB931" s="66"/>
      <c r="AC931" s="66"/>
      <c r="AD931" s="66"/>
      <c r="AE931" s="66"/>
      <c r="AF931" s="66"/>
      <c r="AG931" s="66"/>
      <c r="AH931" s="66"/>
      <c r="AI931" s="66"/>
      <c r="AJ931" s="66"/>
      <c r="AK931" s="66"/>
      <c r="AL931" s="66"/>
      <c r="AM931" s="66"/>
      <c r="AN931" s="66"/>
      <c r="AO931" s="66"/>
      <c r="AP931" s="66"/>
      <c r="AQ931" s="66"/>
      <c r="AR931" s="66"/>
      <c r="AS931" s="66"/>
      <c r="AT931" s="66"/>
      <c r="AU931" s="66"/>
      <c r="AV931" s="66"/>
      <c r="AW931" s="66"/>
      <c r="AX931" s="66"/>
      <c r="AY931" s="66"/>
      <c r="AZ931" s="66"/>
      <c r="BA931" s="66"/>
      <c r="BB931" s="66"/>
      <c r="BC931" s="66"/>
      <c r="BD931" s="66"/>
      <c r="BE931" s="66"/>
      <c r="BF931" s="66"/>
      <c r="BG931" s="66"/>
      <c r="BH931" s="66"/>
      <c r="BI931" s="66"/>
      <c r="BJ931" s="66"/>
      <c r="BK931" s="66"/>
      <c r="BL931" s="66"/>
      <c r="BM931" s="66"/>
      <c r="BN931" s="66"/>
      <c r="BO931" s="66"/>
      <c r="BP931" s="66"/>
      <c r="BQ931" s="66"/>
      <c r="BR931" s="66"/>
      <c r="BS931" s="66"/>
      <c r="BT931" s="66"/>
      <c r="BU931" s="66"/>
      <c r="BV931" s="66"/>
      <c r="BW931" s="66"/>
      <c r="BX931" s="66"/>
      <c r="BY931" s="66"/>
      <c r="BZ931" s="66"/>
      <c r="CA931" s="66"/>
      <c r="CB931" s="66"/>
      <c r="CC931" s="66"/>
      <c r="CD931" s="66"/>
      <c r="CE931" s="66"/>
      <c r="CF931" s="66"/>
      <c r="CG931" s="66"/>
      <c r="CH931" s="66"/>
      <c r="CI931" s="66"/>
      <c r="CJ931" s="66"/>
      <c r="CK931" s="66"/>
      <c r="CL931" s="66"/>
      <c r="CM931" s="66"/>
      <c r="CN931" s="66"/>
      <c r="CO931" s="66"/>
      <c r="CP931" s="66"/>
      <c r="CQ931" s="66"/>
      <c r="CR931" s="66"/>
      <c r="CS931" s="66"/>
      <c r="CT931" s="66"/>
      <c r="CU931" s="66"/>
      <c r="CV931" s="66"/>
      <c r="CW931" s="66"/>
      <c r="CX931" s="66"/>
      <c r="CY931" s="66"/>
      <c r="CZ931" s="66"/>
      <c r="DA931" s="66"/>
      <c r="DB931" s="66"/>
      <c r="DC931" s="66"/>
      <c r="DD931" s="66"/>
      <c r="DE931" s="66"/>
      <c r="DF931" s="66"/>
      <c r="DG931" s="66"/>
      <c r="DH931" s="66"/>
      <c r="DI931" s="66"/>
      <c r="DJ931" s="66"/>
      <c r="DK931" s="66"/>
      <c r="DL931" s="66"/>
      <c r="DM931" s="66"/>
      <c r="DN931" s="66"/>
      <c r="DO931" s="66"/>
      <c r="DP931" s="66"/>
      <c r="DQ931" s="66"/>
      <c r="DR931" s="66"/>
      <c r="DS931" s="66"/>
      <c r="DT931" s="66"/>
      <c r="DU931" s="66"/>
      <c r="DV931" s="66"/>
      <c r="DW931" s="66"/>
      <c r="DX931" s="66"/>
      <c r="DY931" s="66"/>
      <c r="DZ931" s="66"/>
      <c r="EA931" s="66"/>
      <c r="EB931" s="66"/>
      <c r="EC931" s="66"/>
      <c r="ED931" s="66"/>
      <c r="EE931" s="66"/>
      <c r="EF931" s="66"/>
      <c r="EG931" s="66"/>
      <c r="EH931" s="66"/>
      <c r="EI931" s="66"/>
      <c r="EJ931" s="66"/>
      <c r="EK931" s="66"/>
      <c r="EL931" s="66"/>
      <c r="EM931" s="66"/>
      <c r="EN931" s="66"/>
      <c r="EO931" s="66"/>
      <c r="EP931" s="66"/>
    </row>
    <row r="932">
      <c r="A932" s="66"/>
      <c r="B932" s="66"/>
      <c r="C932" s="66"/>
      <c r="D932" s="66"/>
      <c r="E932" s="66"/>
      <c r="F932" s="66"/>
      <c r="G932" s="159"/>
      <c r="H932" s="159"/>
      <c r="I932" s="66"/>
      <c r="J932" s="160"/>
      <c r="K932" s="161"/>
      <c r="L932" s="161"/>
      <c r="M932" s="162"/>
      <c r="N932" s="162"/>
      <c r="O932" s="161"/>
      <c r="P932" s="161"/>
      <c r="Q932" s="161"/>
      <c r="R932" s="161"/>
      <c r="S932" s="163"/>
      <c r="T932" s="163"/>
      <c r="U932" s="163"/>
      <c r="V932" s="163"/>
      <c r="W932" s="164"/>
      <c r="X932" s="163"/>
      <c r="Y932" s="163"/>
      <c r="Z932" s="163"/>
      <c r="AA932" s="163"/>
      <c r="AB932" s="66"/>
      <c r="AC932" s="66"/>
      <c r="AD932" s="66"/>
      <c r="AE932" s="66"/>
      <c r="AF932" s="66"/>
      <c r="AG932" s="66"/>
      <c r="AH932" s="66"/>
      <c r="AI932" s="66"/>
      <c r="AJ932" s="66"/>
      <c r="AK932" s="66"/>
      <c r="AL932" s="66"/>
      <c r="AM932" s="66"/>
      <c r="AN932" s="66"/>
      <c r="AO932" s="66"/>
      <c r="AP932" s="66"/>
      <c r="AQ932" s="66"/>
      <c r="AR932" s="66"/>
      <c r="AS932" s="66"/>
      <c r="AT932" s="66"/>
      <c r="AU932" s="66"/>
      <c r="AV932" s="66"/>
      <c r="AW932" s="66"/>
      <c r="AX932" s="66"/>
      <c r="AY932" s="66"/>
      <c r="AZ932" s="66"/>
      <c r="BA932" s="66"/>
      <c r="BB932" s="66"/>
      <c r="BC932" s="66"/>
      <c r="BD932" s="66"/>
      <c r="BE932" s="66"/>
      <c r="BF932" s="66"/>
      <c r="BG932" s="66"/>
      <c r="BH932" s="66"/>
      <c r="BI932" s="66"/>
      <c r="BJ932" s="66"/>
      <c r="BK932" s="66"/>
      <c r="BL932" s="66"/>
      <c r="BM932" s="66"/>
      <c r="BN932" s="66"/>
      <c r="BO932" s="66"/>
      <c r="BP932" s="66"/>
      <c r="BQ932" s="66"/>
      <c r="BR932" s="66"/>
      <c r="BS932" s="66"/>
      <c r="BT932" s="66"/>
      <c r="BU932" s="66"/>
      <c r="BV932" s="66"/>
      <c r="BW932" s="66"/>
      <c r="BX932" s="66"/>
      <c r="BY932" s="66"/>
      <c r="BZ932" s="66"/>
      <c r="CA932" s="66"/>
      <c r="CB932" s="66"/>
      <c r="CC932" s="66"/>
      <c r="CD932" s="66"/>
      <c r="CE932" s="66"/>
      <c r="CF932" s="66"/>
      <c r="CG932" s="66"/>
      <c r="CH932" s="66"/>
      <c r="CI932" s="66"/>
      <c r="CJ932" s="66"/>
      <c r="CK932" s="66"/>
      <c r="CL932" s="66"/>
      <c r="CM932" s="66"/>
      <c r="CN932" s="66"/>
      <c r="CO932" s="66"/>
      <c r="CP932" s="66"/>
      <c r="CQ932" s="66"/>
      <c r="CR932" s="66"/>
      <c r="CS932" s="66"/>
      <c r="CT932" s="66"/>
      <c r="CU932" s="66"/>
      <c r="CV932" s="66"/>
      <c r="CW932" s="66"/>
      <c r="CX932" s="66"/>
      <c r="CY932" s="66"/>
      <c r="CZ932" s="66"/>
      <c r="DA932" s="66"/>
      <c r="DB932" s="66"/>
      <c r="DC932" s="66"/>
      <c r="DD932" s="66"/>
      <c r="DE932" s="66"/>
      <c r="DF932" s="66"/>
      <c r="DG932" s="66"/>
      <c r="DH932" s="66"/>
      <c r="DI932" s="66"/>
      <c r="DJ932" s="66"/>
      <c r="DK932" s="66"/>
      <c r="DL932" s="66"/>
      <c r="DM932" s="66"/>
      <c r="DN932" s="66"/>
      <c r="DO932" s="66"/>
      <c r="DP932" s="66"/>
      <c r="DQ932" s="66"/>
      <c r="DR932" s="66"/>
      <c r="DS932" s="66"/>
      <c r="DT932" s="66"/>
      <c r="DU932" s="66"/>
      <c r="DV932" s="66"/>
      <c r="DW932" s="66"/>
      <c r="DX932" s="66"/>
      <c r="DY932" s="66"/>
      <c r="DZ932" s="66"/>
      <c r="EA932" s="66"/>
      <c r="EB932" s="66"/>
      <c r="EC932" s="66"/>
      <c r="ED932" s="66"/>
      <c r="EE932" s="66"/>
      <c r="EF932" s="66"/>
      <c r="EG932" s="66"/>
      <c r="EH932" s="66"/>
      <c r="EI932" s="66"/>
      <c r="EJ932" s="66"/>
      <c r="EK932" s="66"/>
      <c r="EL932" s="66"/>
      <c r="EM932" s="66"/>
      <c r="EN932" s="66"/>
      <c r="EO932" s="66"/>
      <c r="EP932" s="66"/>
    </row>
    <row r="933">
      <c r="A933" s="66"/>
      <c r="B933" s="66"/>
      <c r="C933" s="66"/>
      <c r="D933" s="66"/>
      <c r="E933" s="66"/>
      <c r="F933" s="66"/>
      <c r="G933" s="159"/>
      <c r="H933" s="159"/>
      <c r="I933" s="66"/>
      <c r="J933" s="160"/>
      <c r="K933" s="161"/>
      <c r="L933" s="161"/>
      <c r="M933" s="162"/>
      <c r="N933" s="162"/>
      <c r="O933" s="161"/>
      <c r="P933" s="161"/>
      <c r="Q933" s="161"/>
      <c r="R933" s="161"/>
      <c r="S933" s="163"/>
      <c r="T933" s="163"/>
      <c r="U933" s="163"/>
      <c r="V933" s="163"/>
      <c r="W933" s="164"/>
      <c r="X933" s="163"/>
      <c r="Y933" s="163"/>
      <c r="Z933" s="163"/>
      <c r="AA933" s="163"/>
      <c r="AB933" s="66"/>
      <c r="AC933" s="66"/>
      <c r="AD933" s="66"/>
      <c r="AE933" s="66"/>
      <c r="AF933" s="66"/>
      <c r="AG933" s="66"/>
      <c r="AH933" s="66"/>
      <c r="AI933" s="66"/>
      <c r="AJ933" s="66"/>
      <c r="AK933" s="66"/>
      <c r="AL933" s="66"/>
      <c r="AM933" s="66"/>
      <c r="AN933" s="66"/>
      <c r="AO933" s="66"/>
      <c r="AP933" s="66"/>
      <c r="AQ933" s="66"/>
      <c r="AR933" s="66"/>
      <c r="AS933" s="66"/>
      <c r="AT933" s="66"/>
      <c r="AU933" s="66"/>
      <c r="AV933" s="66"/>
      <c r="AW933" s="66"/>
      <c r="AX933" s="66"/>
      <c r="AY933" s="66"/>
      <c r="AZ933" s="66"/>
      <c r="BA933" s="66"/>
      <c r="BB933" s="66"/>
      <c r="BC933" s="66"/>
      <c r="BD933" s="66"/>
      <c r="BE933" s="66"/>
      <c r="BF933" s="66"/>
      <c r="BG933" s="66"/>
      <c r="BH933" s="66"/>
      <c r="BI933" s="66"/>
      <c r="BJ933" s="66"/>
      <c r="BK933" s="66"/>
      <c r="BL933" s="66"/>
      <c r="BM933" s="66"/>
      <c r="BN933" s="66"/>
      <c r="BO933" s="66"/>
      <c r="BP933" s="66"/>
      <c r="BQ933" s="66"/>
      <c r="BR933" s="66"/>
      <c r="BS933" s="66"/>
      <c r="BT933" s="66"/>
      <c r="BU933" s="66"/>
      <c r="BV933" s="66"/>
      <c r="BW933" s="66"/>
      <c r="BX933" s="66"/>
      <c r="BY933" s="66"/>
      <c r="BZ933" s="66"/>
      <c r="CA933" s="66"/>
      <c r="CB933" s="66"/>
      <c r="CC933" s="66"/>
      <c r="CD933" s="66"/>
      <c r="CE933" s="66"/>
      <c r="CF933" s="66"/>
      <c r="CG933" s="66"/>
      <c r="CH933" s="66"/>
      <c r="CI933" s="66"/>
      <c r="CJ933" s="66"/>
      <c r="CK933" s="66"/>
      <c r="CL933" s="66"/>
      <c r="CM933" s="66"/>
      <c r="CN933" s="66"/>
      <c r="CO933" s="66"/>
      <c r="CP933" s="66"/>
      <c r="CQ933" s="66"/>
      <c r="CR933" s="66"/>
      <c r="CS933" s="66"/>
      <c r="CT933" s="66"/>
      <c r="CU933" s="66"/>
      <c r="CV933" s="66"/>
      <c r="CW933" s="66"/>
      <c r="CX933" s="66"/>
      <c r="CY933" s="66"/>
      <c r="CZ933" s="66"/>
      <c r="DA933" s="66"/>
      <c r="DB933" s="66"/>
      <c r="DC933" s="66"/>
      <c r="DD933" s="66"/>
      <c r="DE933" s="66"/>
      <c r="DF933" s="66"/>
      <c r="DG933" s="66"/>
      <c r="DH933" s="66"/>
      <c r="DI933" s="66"/>
      <c r="DJ933" s="66"/>
      <c r="DK933" s="66"/>
      <c r="DL933" s="66"/>
      <c r="DM933" s="66"/>
      <c r="DN933" s="66"/>
      <c r="DO933" s="66"/>
      <c r="DP933" s="66"/>
      <c r="DQ933" s="66"/>
      <c r="DR933" s="66"/>
      <c r="DS933" s="66"/>
      <c r="DT933" s="66"/>
      <c r="DU933" s="66"/>
      <c r="DV933" s="66"/>
      <c r="DW933" s="66"/>
      <c r="DX933" s="66"/>
      <c r="DY933" s="66"/>
      <c r="DZ933" s="66"/>
      <c r="EA933" s="66"/>
      <c r="EB933" s="66"/>
      <c r="EC933" s="66"/>
      <c r="ED933" s="66"/>
      <c r="EE933" s="66"/>
      <c r="EF933" s="66"/>
      <c r="EG933" s="66"/>
      <c r="EH933" s="66"/>
      <c r="EI933" s="66"/>
      <c r="EJ933" s="66"/>
      <c r="EK933" s="66"/>
      <c r="EL933" s="66"/>
      <c r="EM933" s="66"/>
      <c r="EN933" s="66"/>
      <c r="EO933" s="66"/>
      <c r="EP933" s="66"/>
    </row>
    <row r="934">
      <c r="A934" s="66"/>
      <c r="B934" s="66"/>
      <c r="C934" s="66"/>
      <c r="D934" s="66"/>
      <c r="E934" s="66"/>
      <c r="F934" s="66"/>
      <c r="G934" s="159"/>
      <c r="H934" s="159"/>
      <c r="I934" s="66"/>
      <c r="J934" s="160"/>
      <c r="K934" s="161"/>
      <c r="L934" s="161"/>
      <c r="M934" s="162"/>
      <c r="N934" s="162"/>
      <c r="O934" s="161"/>
      <c r="P934" s="161"/>
      <c r="Q934" s="161"/>
      <c r="R934" s="161"/>
      <c r="S934" s="163"/>
      <c r="T934" s="163"/>
      <c r="U934" s="163"/>
      <c r="V934" s="163"/>
      <c r="W934" s="164"/>
      <c r="X934" s="163"/>
      <c r="Y934" s="163"/>
      <c r="Z934" s="163"/>
      <c r="AA934" s="163"/>
      <c r="AB934" s="66"/>
      <c r="AC934" s="66"/>
      <c r="AD934" s="66"/>
      <c r="AE934" s="66"/>
      <c r="AF934" s="66"/>
      <c r="AG934" s="66"/>
      <c r="AH934" s="66"/>
      <c r="AI934" s="66"/>
      <c r="AJ934" s="66"/>
      <c r="AK934" s="66"/>
      <c r="AL934" s="66"/>
      <c r="AM934" s="66"/>
      <c r="AN934" s="66"/>
      <c r="AO934" s="66"/>
      <c r="AP934" s="66"/>
      <c r="AQ934" s="66"/>
      <c r="AR934" s="66"/>
      <c r="AS934" s="66"/>
      <c r="AT934" s="66"/>
      <c r="AU934" s="66"/>
      <c r="AV934" s="66"/>
      <c r="AW934" s="66"/>
      <c r="AX934" s="66"/>
      <c r="AY934" s="66"/>
      <c r="AZ934" s="66"/>
      <c r="BA934" s="66"/>
      <c r="BB934" s="66"/>
      <c r="BC934" s="66"/>
      <c r="BD934" s="66"/>
      <c r="BE934" s="66"/>
      <c r="BF934" s="66"/>
      <c r="BG934" s="66"/>
      <c r="BH934" s="66"/>
      <c r="BI934" s="66"/>
      <c r="BJ934" s="66"/>
      <c r="BK934" s="66"/>
      <c r="BL934" s="66"/>
      <c r="BM934" s="66"/>
      <c r="BN934" s="66"/>
      <c r="BO934" s="66"/>
      <c r="BP934" s="66"/>
      <c r="BQ934" s="66"/>
      <c r="BR934" s="66"/>
      <c r="BS934" s="66"/>
      <c r="BT934" s="66"/>
      <c r="BU934" s="66"/>
      <c r="BV934" s="66"/>
      <c r="BW934" s="66"/>
      <c r="BX934" s="66"/>
      <c r="BY934" s="66"/>
      <c r="BZ934" s="66"/>
      <c r="CA934" s="66"/>
      <c r="CB934" s="66"/>
      <c r="CC934" s="66"/>
      <c r="CD934" s="66"/>
      <c r="CE934" s="66"/>
      <c r="CF934" s="66"/>
      <c r="CG934" s="66"/>
      <c r="CH934" s="66"/>
      <c r="CI934" s="66"/>
      <c r="CJ934" s="66"/>
      <c r="CK934" s="66"/>
      <c r="CL934" s="66"/>
      <c r="CM934" s="66"/>
      <c r="CN934" s="66"/>
      <c r="CO934" s="66"/>
      <c r="CP934" s="66"/>
      <c r="CQ934" s="66"/>
      <c r="CR934" s="66"/>
      <c r="CS934" s="66"/>
      <c r="CT934" s="66"/>
      <c r="CU934" s="66"/>
      <c r="CV934" s="66"/>
      <c r="CW934" s="66"/>
      <c r="CX934" s="66"/>
      <c r="CY934" s="66"/>
      <c r="CZ934" s="66"/>
      <c r="DA934" s="66"/>
      <c r="DB934" s="66"/>
      <c r="DC934" s="66"/>
      <c r="DD934" s="66"/>
      <c r="DE934" s="66"/>
      <c r="DF934" s="66"/>
      <c r="DG934" s="66"/>
      <c r="DH934" s="66"/>
      <c r="DI934" s="66"/>
      <c r="DJ934" s="66"/>
      <c r="DK934" s="66"/>
      <c r="DL934" s="66"/>
      <c r="DM934" s="66"/>
      <c r="DN934" s="66"/>
      <c r="DO934" s="66"/>
      <c r="DP934" s="66"/>
      <c r="DQ934" s="66"/>
      <c r="DR934" s="66"/>
      <c r="DS934" s="66"/>
      <c r="DT934" s="66"/>
      <c r="DU934" s="66"/>
      <c r="DV934" s="66"/>
      <c r="DW934" s="66"/>
      <c r="DX934" s="66"/>
      <c r="DY934" s="66"/>
      <c r="DZ934" s="66"/>
      <c r="EA934" s="66"/>
      <c r="EB934" s="66"/>
      <c r="EC934" s="66"/>
      <c r="ED934" s="66"/>
      <c r="EE934" s="66"/>
      <c r="EF934" s="66"/>
      <c r="EG934" s="66"/>
      <c r="EH934" s="66"/>
      <c r="EI934" s="66"/>
      <c r="EJ934" s="66"/>
      <c r="EK934" s="66"/>
      <c r="EL934" s="66"/>
      <c r="EM934" s="66"/>
      <c r="EN934" s="66"/>
      <c r="EO934" s="66"/>
      <c r="EP934" s="66"/>
    </row>
    <row r="935">
      <c r="A935" s="66"/>
      <c r="B935" s="66"/>
      <c r="C935" s="66"/>
      <c r="D935" s="66"/>
      <c r="E935" s="66"/>
      <c r="F935" s="66"/>
      <c r="G935" s="159"/>
      <c r="H935" s="159"/>
      <c r="I935" s="66"/>
      <c r="J935" s="160"/>
      <c r="K935" s="161"/>
      <c r="L935" s="161"/>
      <c r="M935" s="162"/>
      <c r="N935" s="162"/>
      <c r="O935" s="161"/>
      <c r="P935" s="161"/>
      <c r="Q935" s="161"/>
      <c r="R935" s="161"/>
      <c r="S935" s="163"/>
      <c r="T935" s="163"/>
      <c r="U935" s="163"/>
      <c r="V935" s="163"/>
      <c r="W935" s="164"/>
      <c r="X935" s="163"/>
      <c r="Y935" s="163"/>
      <c r="Z935" s="163"/>
      <c r="AA935" s="163"/>
      <c r="AB935" s="66"/>
      <c r="AC935" s="66"/>
      <c r="AD935" s="66"/>
      <c r="AE935" s="66"/>
      <c r="AF935" s="66"/>
      <c r="AG935" s="66"/>
      <c r="AH935" s="66"/>
      <c r="AI935" s="66"/>
      <c r="AJ935" s="66"/>
      <c r="AK935" s="66"/>
      <c r="AL935" s="66"/>
      <c r="AM935" s="66"/>
      <c r="AN935" s="66"/>
      <c r="AO935" s="66"/>
      <c r="AP935" s="66"/>
      <c r="AQ935" s="66"/>
      <c r="AR935" s="66"/>
      <c r="AS935" s="66"/>
      <c r="AT935" s="66"/>
      <c r="AU935" s="66"/>
      <c r="AV935" s="66"/>
      <c r="AW935" s="66"/>
      <c r="AX935" s="66"/>
      <c r="AY935" s="66"/>
      <c r="AZ935" s="66"/>
      <c r="BA935" s="66"/>
      <c r="BB935" s="66"/>
      <c r="BC935" s="66"/>
      <c r="BD935" s="66"/>
      <c r="BE935" s="66"/>
      <c r="BF935" s="66"/>
      <c r="BG935" s="66"/>
      <c r="BH935" s="66"/>
      <c r="BI935" s="66"/>
      <c r="BJ935" s="66"/>
      <c r="BK935" s="66"/>
      <c r="BL935" s="66"/>
      <c r="BM935" s="66"/>
      <c r="BN935" s="66"/>
      <c r="BO935" s="66"/>
      <c r="BP935" s="66"/>
      <c r="BQ935" s="66"/>
      <c r="BR935" s="66"/>
      <c r="BS935" s="66"/>
      <c r="BT935" s="66"/>
      <c r="BU935" s="66"/>
      <c r="BV935" s="66"/>
      <c r="BW935" s="66"/>
      <c r="BX935" s="66"/>
      <c r="BY935" s="66"/>
      <c r="BZ935" s="66"/>
      <c r="CA935" s="66"/>
      <c r="CB935" s="66"/>
      <c r="CC935" s="66"/>
      <c r="CD935" s="66"/>
      <c r="CE935" s="66"/>
      <c r="CF935" s="66"/>
      <c r="CG935" s="66"/>
      <c r="CH935" s="66"/>
      <c r="CI935" s="66"/>
      <c r="CJ935" s="66"/>
      <c r="CK935" s="66"/>
      <c r="CL935" s="66"/>
      <c r="CM935" s="66"/>
      <c r="CN935" s="66"/>
      <c r="CO935" s="66"/>
      <c r="CP935" s="66"/>
      <c r="CQ935" s="66"/>
      <c r="CR935" s="66"/>
      <c r="CS935" s="66"/>
      <c r="CT935" s="66"/>
      <c r="CU935" s="66"/>
      <c r="CV935" s="66"/>
      <c r="CW935" s="66"/>
      <c r="CX935" s="66"/>
      <c r="CY935" s="66"/>
      <c r="CZ935" s="66"/>
      <c r="DA935" s="66"/>
      <c r="DB935" s="66"/>
      <c r="DC935" s="66"/>
      <c r="DD935" s="66"/>
      <c r="DE935" s="66"/>
      <c r="DF935" s="66"/>
      <c r="DG935" s="66"/>
      <c r="DH935" s="66"/>
      <c r="DI935" s="66"/>
      <c r="DJ935" s="66"/>
      <c r="DK935" s="66"/>
      <c r="DL935" s="66"/>
      <c r="DM935" s="66"/>
      <c r="DN935" s="66"/>
      <c r="DO935" s="66"/>
      <c r="DP935" s="66"/>
      <c r="DQ935" s="66"/>
      <c r="DR935" s="66"/>
      <c r="DS935" s="66"/>
      <c r="DT935" s="66"/>
      <c r="DU935" s="66"/>
      <c r="DV935" s="66"/>
      <c r="DW935" s="66"/>
      <c r="DX935" s="66"/>
      <c r="DY935" s="66"/>
      <c r="DZ935" s="66"/>
      <c r="EA935" s="66"/>
      <c r="EB935" s="66"/>
      <c r="EC935" s="66"/>
      <c r="ED935" s="66"/>
      <c r="EE935" s="66"/>
      <c r="EF935" s="66"/>
      <c r="EG935" s="66"/>
      <c r="EH935" s="66"/>
      <c r="EI935" s="66"/>
      <c r="EJ935" s="66"/>
      <c r="EK935" s="66"/>
      <c r="EL935" s="66"/>
      <c r="EM935" s="66"/>
      <c r="EN935" s="66"/>
      <c r="EO935" s="66"/>
      <c r="EP935" s="66"/>
    </row>
    <row r="936">
      <c r="A936" s="66"/>
      <c r="B936" s="66"/>
      <c r="C936" s="66"/>
      <c r="D936" s="66"/>
      <c r="E936" s="66"/>
      <c r="F936" s="66"/>
      <c r="G936" s="159"/>
      <c r="H936" s="159"/>
      <c r="I936" s="66"/>
      <c r="J936" s="160"/>
      <c r="K936" s="161"/>
      <c r="L936" s="161"/>
      <c r="M936" s="162"/>
      <c r="N936" s="162"/>
      <c r="O936" s="161"/>
      <c r="P936" s="161"/>
      <c r="Q936" s="161"/>
      <c r="R936" s="161"/>
      <c r="S936" s="163"/>
      <c r="T936" s="163"/>
      <c r="U936" s="163"/>
      <c r="V936" s="163"/>
      <c r="W936" s="164"/>
      <c r="X936" s="163"/>
      <c r="Y936" s="163"/>
      <c r="Z936" s="163"/>
      <c r="AA936" s="163"/>
      <c r="AB936" s="66"/>
      <c r="AC936" s="66"/>
      <c r="AD936" s="66"/>
      <c r="AE936" s="66"/>
      <c r="AF936" s="66"/>
      <c r="AG936" s="66"/>
      <c r="AH936" s="66"/>
      <c r="AI936" s="66"/>
      <c r="AJ936" s="66"/>
      <c r="AK936" s="66"/>
      <c r="AL936" s="66"/>
      <c r="AM936" s="66"/>
      <c r="AN936" s="66"/>
      <c r="AO936" s="66"/>
      <c r="AP936" s="66"/>
      <c r="AQ936" s="66"/>
      <c r="AR936" s="66"/>
      <c r="AS936" s="66"/>
      <c r="AT936" s="66"/>
      <c r="AU936" s="66"/>
      <c r="AV936" s="66"/>
      <c r="AW936" s="66"/>
      <c r="AX936" s="66"/>
      <c r="AY936" s="66"/>
      <c r="AZ936" s="66"/>
      <c r="BA936" s="66"/>
      <c r="BB936" s="66"/>
      <c r="BC936" s="66"/>
      <c r="BD936" s="66"/>
      <c r="BE936" s="66"/>
      <c r="BF936" s="66"/>
      <c r="BG936" s="66"/>
      <c r="BH936" s="66"/>
      <c r="BI936" s="66"/>
      <c r="BJ936" s="66"/>
      <c r="BK936" s="66"/>
      <c r="BL936" s="66"/>
      <c r="BM936" s="66"/>
      <c r="BN936" s="66"/>
      <c r="BO936" s="66"/>
      <c r="BP936" s="66"/>
      <c r="BQ936" s="66"/>
      <c r="BR936" s="66"/>
      <c r="BS936" s="66"/>
      <c r="BT936" s="66"/>
      <c r="BU936" s="66"/>
      <c r="BV936" s="66"/>
      <c r="BW936" s="66"/>
      <c r="BX936" s="66"/>
      <c r="BY936" s="66"/>
      <c r="BZ936" s="66"/>
      <c r="CA936" s="66"/>
      <c r="CB936" s="66"/>
      <c r="CC936" s="66"/>
      <c r="CD936" s="66"/>
      <c r="CE936" s="66"/>
      <c r="CF936" s="66"/>
      <c r="CG936" s="66"/>
      <c r="CH936" s="66"/>
      <c r="CI936" s="66"/>
      <c r="CJ936" s="66"/>
      <c r="CK936" s="66"/>
      <c r="CL936" s="66"/>
      <c r="CM936" s="66"/>
      <c r="CN936" s="66"/>
      <c r="CO936" s="66"/>
      <c r="CP936" s="66"/>
      <c r="CQ936" s="66"/>
      <c r="CR936" s="66"/>
      <c r="CS936" s="66"/>
      <c r="CT936" s="66"/>
      <c r="CU936" s="66"/>
      <c r="CV936" s="66"/>
      <c r="CW936" s="66"/>
      <c r="CX936" s="66"/>
      <c r="CY936" s="66"/>
      <c r="CZ936" s="66"/>
      <c r="DA936" s="66"/>
      <c r="DB936" s="66"/>
      <c r="DC936" s="66"/>
      <c r="DD936" s="66"/>
      <c r="DE936" s="66"/>
      <c r="DF936" s="66"/>
      <c r="DG936" s="66"/>
      <c r="DH936" s="66"/>
      <c r="DI936" s="66"/>
      <c r="DJ936" s="66"/>
      <c r="DK936" s="66"/>
      <c r="DL936" s="66"/>
      <c r="DM936" s="66"/>
      <c r="DN936" s="66"/>
      <c r="DO936" s="66"/>
      <c r="DP936" s="66"/>
      <c r="DQ936" s="66"/>
      <c r="DR936" s="66"/>
      <c r="DS936" s="66"/>
      <c r="DT936" s="66"/>
      <c r="DU936" s="66"/>
      <c r="DV936" s="66"/>
      <c r="DW936" s="66"/>
      <c r="DX936" s="66"/>
      <c r="DY936" s="66"/>
      <c r="DZ936" s="66"/>
      <c r="EA936" s="66"/>
      <c r="EB936" s="66"/>
      <c r="EC936" s="66"/>
      <c r="ED936" s="66"/>
      <c r="EE936" s="66"/>
      <c r="EF936" s="66"/>
      <c r="EG936" s="66"/>
      <c r="EH936" s="66"/>
      <c r="EI936" s="66"/>
      <c r="EJ936" s="66"/>
      <c r="EK936" s="66"/>
      <c r="EL936" s="66"/>
      <c r="EM936" s="66"/>
      <c r="EN936" s="66"/>
      <c r="EO936" s="66"/>
      <c r="EP936" s="66"/>
    </row>
    <row r="937">
      <c r="A937" s="66"/>
      <c r="B937" s="66"/>
      <c r="C937" s="66"/>
      <c r="D937" s="66"/>
      <c r="E937" s="66"/>
      <c r="F937" s="66"/>
      <c r="G937" s="159"/>
      <c r="H937" s="159"/>
      <c r="I937" s="66"/>
      <c r="J937" s="160"/>
      <c r="K937" s="161"/>
      <c r="L937" s="161"/>
      <c r="M937" s="162"/>
      <c r="N937" s="162"/>
      <c r="O937" s="161"/>
      <c r="P937" s="161"/>
      <c r="Q937" s="161"/>
      <c r="R937" s="161"/>
      <c r="S937" s="163"/>
      <c r="T937" s="163"/>
      <c r="U937" s="163"/>
      <c r="V937" s="163"/>
      <c r="W937" s="164"/>
      <c r="X937" s="163"/>
      <c r="Y937" s="163"/>
      <c r="Z937" s="163"/>
      <c r="AA937" s="163"/>
      <c r="AB937" s="66"/>
      <c r="AC937" s="66"/>
      <c r="AD937" s="66"/>
      <c r="AE937" s="66"/>
      <c r="AF937" s="66"/>
      <c r="AG937" s="66"/>
      <c r="AH937" s="66"/>
      <c r="AI937" s="66"/>
      <c r="AJ937" s="66"/>
      <c r="AK937" s="66"/>
      <c r="AL937" s="66"/>
      <c r="AM937" s="66"/>
      <c r="AN937" s="66"/>
      <c r="AO937" s="66"/>
      <c r="AP937" s="66"/>
      <c r="AQ937" s="66"/>
      <c r="AR937" s="66"/>
      <c r="AS937" s="66"/>
      <c r="AT937" s="66"/>
      <c r="AU937" s="66"/>
      <c r="AV937" s="66"/>
      <c r="AW937" s="66"/>
      <c r="AX937" s="66"/>
      <c r="AY937" s="66"/>
      <c r="AZ937" s="66"/>
      <c r="BA937" s="66"/>
      <c r="BB937" s="66"/>
      <c r="BC937" s="66"/>
      <c r="BD937" s="66"/>
      <c r="BE937" s="66"/>
      <c r="BF937" s="66"/>
      <c r="BG937" s="66"/>
      <c r="BH937" s="66"/>
      <c r="BI937" s="66"/>
      <c r="BJ937" s="66"/>
      <c r="BK937" s="66"/>
      <c r="BL937" s="66"/>
      <c r="BM937" s="66"/>
      <c r="BN937" s="66"/>
      <c r="BO937" s="66"/>
      <c r="BP937" s="66"/>
      <c r="BQ937" s="66"/>
      <c r="BR937" s="66"/>
      <c r="BS937" s="66"/>
      <c r="BT937" s="66"/>
      <c r="BU937" s="66"/>
      <c r="BV937" s="66"/>
      <c r="BW937" s="66"/>
      <c r="BX937" s="66"/>
      <c r="BY937" s="66"/>
      <c r="BZ937" s="66"/>
      <c r="CA937" s="66"/>
      <c r="CB937" s="66"/>
      <c r="CC937" s="66"/>
      <c r="CD937" s="66"/>
      <c r="CE937" s="66"/>
      <c r="CF937" s="66"/>
      <c r="CG937" s="66"/>
      <c r="CH937" s="66"/>
      <c r="CI937" s="66"/>
      <c r="CJ937" s="66"/>
      <c r="CK937" s="66"/>
      <c r="CL937" s="66"/>
      <c r="CM937" s="66"/>
      <c r="CN937" s="66"/>
      <c r="CO937" s="66"/>
      <c r="CP937" s="66"/>
      <c r="CQ937" s="66"/>
      <c r="CR937" s="66"/>
      <c r="CS937" s="66"/>
      <c r="CT937" s="66"/>
      <c r="CU937" s="66"/>
      <c r="CV937" s="66"/>
      <c r="CW937" s="66"/>
      <c r="CX937" s="66"/>
      <c r="CY937" s="66"/>
      <c r="CZ937" s="66"/>
      <c r="DA937" s="66"/>
      <c r="DB937" s="66"/>
      <c r="DC937" s="66"/>
      <c r="DD937" s="66"/>
      <c r="DE937" s="66"/>
      <c r="DF937" s="66"/>
      <c r="DG937" s="66"/>
      <c r="DH937" s="66"/>
      <c r="DI937" s="66"/>
      <c r="DJ937" s="66"/>
      <c r="DK937" s="66"/>
      <c r="DL937" s="66"/>
      <c r="DM937" s="66"/>
      <c r="DN937" s="66"/>
      <c r="DO937" s="66"/>
      <c r="DP937" s="66"/>
      <c r="DQ937" s="66"/>
      <c r="DR937" s="66"/>
      <c r="DS937" s="66"/>
      <c r="DT937" s="66"/>
      <c r="DU937" s="66"/>
      <c r="DV937" s="66"/>
      <c r="DW937" s="66"/>
      <c r="DX937" s="66"/>
      <c r="DY937" s="66"/>
      <c r="DZ937" s="66"/>
      <c r="EA937" s="66"/>
      <c r="EB937" s="66"/>
      <c r="EC937" s="66"/>
      <c r="ED937" s="66"/>
      <c r="EE937" s="66"/>
      <c r="EF937" s="66"/>
      <c r="EG937" s="66"/>
      <c r="EH937" s="66"/>
      <c r="EI937" s="66"/>
      <c r="EJ937" s="66"/>
      <c r="EK937" s="66"/>
      <c r="EL937" s="66"/>
      <c r="EM937" s="66"/>
      <c r="EN937" s="66"/>
      <c r="EO937" s="66"/>
      <c r="EP937" s="66"/>
    </row>
    <row r="938">
      <c r="A938" s="66"/>
      <c r="B938" s="66"/>
      <c r="C938" s="66"/>
      <c r="D938" s="66"/>
      <c r="E938" s="66"/>
      <c r="F938" s="66"/>
      <c r="G938" s="159"/>
      <c r="H938" s="159"/>
      <c r="I938" s="66"/>
      <c r="J938" s="160"/>
      <c r="K938" s="161"/>
      <c r="L938" s="161"/>
      <c r="M938" s="162"/>
      <c r="N938" s="162"/>
      <c r="O938" s="161"/>
      <c r="P938" s="161"/>
      <c r="Q938" s="161"/>
      <c r="R938" s="161"/>
      <c r="S938" s="163"/>
      <c r="T938" s="163"/>
      <c r="U938" s="163"/>
      <c r="V938" s="163"/>
      <c r="W938" s="164"/>
      <c r="X938" s="163"/>
      <c r="Y938" s="163"/>
      <c r="Z938" s="163"/>
      <c r="AA938" s="163"/>
      <c r="AB938" s="66"/>
      <c r="AC938" s="66"/>
      <c r="AD938" s="66"/>
      <c r="AE938" s="66"/>
      <c r="AF938" s="66"/>
      <c r="AG938" s="66"/>
      <c r="AH938" s="66"/>
      <c r="AI938" s="66"/>
      <c r="AJ938" s="66"/>
      <c r="AK938" s="66"/>
      <c r="AL938" s="66"/>
      <c r="AM938" s="66"/>
      <c r="AN938" s="66"/>
      <c r="AO938" s="66"/>
      <c r="AP938" s="66"/>
      <c r="AQ938" s="66"/>
      <c r="AR938" s="66"/>
      <c r="AS938" s="66"/>
      <c r="AT938" s="66"/>
      <c r="AU938" s="66"/>
      <c r="AV938" s="66"/>
      <c r="AW938" s="66"/>
      <c r="AX938" s="66"/>
      <c r="AY938" s="66"/>
      <c r="AZ938" s="66"/>
      <c r="BA938" s="66"/>
      <c r="BB938" s="66"/>
      <c r="BC938" s="66"/>
      <c r="BD938" s="66"/>
      <c r="BE938" s="66"/>
      <c r="BF938" s="66"/>
      <c r="BG938" s="66"/>
      <c r="BH938" s="66"/>
      <c r="BI938" s="66"/>
      <c r="BJ938" s="66"/>
      <c r="BK938" s="66"/>
      <c r="BL938" s="66"/>
      <c r="BM938" s="66"/>
      <c r="BN938" s="66"/>
      <c r="BO938" s="66"/>
      <c r="BP938" s="66"/>
      <c r="BQ938" s="66"/>
      <c r="BR938" s="66"/>
      <c r="BS938" s="66"/>
      <c r="BT938" s="66"/>
      <c r="BU938" s="66"/>
      <c r="BV938" s="66"/>
      <c r="BW938" s="66"/>
      <c r="BX938" s="66"/>
      <c r="BY938" s="66"/>
      <c r="BZ938" s="66"/>
      <c r="CA938" s="66"/>
      <c r="CB938" s="66"/>
      <c r="CC938" s="66"/>
      <c r="CD938" s="66"/>
      <c r="CE938" s="66"/>
      <c r="CF938" s="66"/>
      <c r="CG938" s="66"/>
      <c r="CH938" s="66"/>
      <c r="CI938" s="66"/>
      <c r="CJ938" s="66"/>
      <c r="CK938" s="66"/>
      <c r="CL938" s="66"/>
      <c r="CM938" s="66"/>
      <c r="CN938" s="66"/>
      <c r="CO938" s="66"/>
      <c r="CP938" s="66"/>
      <c r="CQ938" s="66"/>
      <c r="CR938" s="66"/>
      <c r="CS938" s="66"/>
      <c r="CT938" s="66"/>
      <c r="CU938" s="66"/>
      <c r="CV938" s="66"/>
      <c r="CW938" s="66"/>
      <c r="CX938" s="66"/>
      <c r="CY938" s="66"/>
      <c r="CZ938" s="66"/>
      <c r="DA938" s="66"/>
      <c r="DB938" s="66"/>
      <c r="DC938" s="66"/>
      <c r="DD938" s="66"/>
      <c r="DE938" s="66"/>
      <c r="DF938" s="66"/>
      <c r="DG938" s="66"/>
      <c r="DH938" s="66"/>
      <c r="DI938" s="66"/>
      <c r="DJ938" s="66"/>
      <c r="DK938" s="66"/>
      <c r="DL938" s="66"/>
      <c r="DM938" s="66"/>
      <c r="DN938" s="66"/>
      <c r="DO938" s="66"/>
      <c r="DP938" s="66"/>
      <c r="DQ938" s="66"/>
      <c r="DR938" s="66"/>
      <c r="DS938" s="66"/>
      <c r="DT938" s="66"/>
      <c r="DU938" s="66"/>
      <c r="DV938" s="66"/>
      <c r="DW938" s="66"/>
      <c r="DX938" s="66"/>
      <c r="DY938" s="66"/>
      <c r="DZ938" s="66"/>
      <c r="EA938" s="66"/>
      <c r="EB938" s="66"/>
      <c r="EC938" s="66"/>
      <c r="ED938" s="66"/>
      <c r="EE938" s="66"/>
      <c r="EF938" s="66"/>
      <c r="EG938" s="66"/>
      <c r="EH938" s="66"/>
      <c r="EI938" s="66"/>
      <c r="EJ938" s="66"/>
      <c r="EK938" s="66"/>
      <c r="EL938" s="66"/>
      <c r="EM938" s="66"/>
      <c r="EN938" s="66"/>
      <c r="EO938" s="66"/>
      <c r="EP938" s="66"/>
    </row>
    <row r="939">
      <c r="A939" s="66"/>
      <c r="B939" s="66"/>
      <c r="C939" s="66"/>
      <c r="D939" s="66"/>
      <c r="E939" s="66"/>
      <c r="F939" s="66"/>
      <c r="G939" s="159"/>
      <c r="H939" s="159"/>
      <c r="I939" s="66"/>
      <c r="J939" s="160"/>
      <c r="K939" s="161"/>
      <c r="L939" s="161"/>
      <c r="M939" s="162"/>
      <c r="N939" s="162"/>
      <c r="O939" s="161"/>
      <c r="P939" s="161"/>
      <c r="Q939" s="161"/>
      <c r="R939" s="161"/>
      <c r="S939" s="163"/>
      <c r="T939" s="163"/>
      <c r="U939" s="163"/>
      <c r="V939" s="163"/>
      <c r="W939" s="164"/>
      <c r="X939" s="163"/>
      <c r="Y939" s="163"/>
      <c r="Z939" s="163"/>
      <c r="AA939" s="163"/>
      <c r="AB939" s="66"/>
      <c r="AC939" s="66"/>
      <c r="AD939" s="66"/>
      <c r="AE939" s="66"/>
      <c r="AF939" s="66"/>
      <c r="AG939" s="66"/>
      <c r="AH939" s="66"/>
      <c r="AI939" s="66"/>
      <c r="AJ939" s="66"/>
      <c r="AK939" s="66"/>
      <c r="AL939" s="66"/>
      <c r="AM939" s="66"/>
      <c r="AN939" s="66"/>
      <c r="AO939" s="66"/>
      <c r="AP939" s="66"/>
      <c r="AQ939" s="66"/>
      <c r="AR939" s="66"/>
      <c r="AS939" s="66"/>
      <c r="AT939" s="66"/>
      <c r="AU939" s="66"/>
      <c r="AV939" s="66"/>
      <c r="AW939" s="66"/>
      <c r="AX939" s="66"/>
      <c r="AY939" s="66"/>
      <c r="AZ939" s="66"/>
      <c r="BA939" s="66"/>
      <c r="BB939" s="66"/>
      <c r="BC939" s="66"/>
      <c r="BD939" s="66"/>
      <c r="BE939" s="66"/>
      <c r="BF939" s="66"/>
      <c r="BG939" s="66"/>
      <c r="BH939" s="66"/>
      <c r="BI939" s="66"/>
      <c r="BJ939" s="66"/>
      <c r="BK939" s="66"/>
      <c r="BL939" s="66"/>
      <c r="BM939" s="66"/>
      <c r="BN939" s="66"/>
      <c r="BO939" s="66"/>
      <c r="BP939" s="66"/>
      <c r="BQ939" s="66"/>
      <c r="BR939" s="66"/>
      <c r="BS939" s="66"/>
      <c r="BT939" s="66"/>
      <c r="BU939" s="66"/>
      <c r="BV939" s="66"/>
      <c r="BW939" s="66"/>
      <c r="BX939" s="66"/>
      <c r="BY939" s="66"/>
      <c r="BZ939" s="66"/>
      <c r="CA939" s="66"/>
      <c r="CB939" s="66"/>
      <c r="CC939" s="66"/>
      <c r="CD939" s="66"/>
      <c r="CE939" s="66"/>
      <c r="CF939" s="66"/>
      <c r="CG939" s="66"/>
      <c r="CH939" s="66"/>
      <c r="CI939" s="66"/>
      <c r="CJ939" s="66"/>
      <c r="CK939" s="66"/>
      <c r="CL939" s="66"/>
      <c r="CM939" s="66"/>
      <c r="CN939" s="66"/>
      <c r="CO939" s="66"/>
      <c r="CP939" s="66"/>
      <c r="CQ939" s="66"/>
      <c r="CR939" s="66"/>
      <c r="CS939" s="66"/>
      <c r="CT939" s="66"/>
      <c r="CU939" s="66"/>
      <c r="CV939" s="66"/>
      <c r="CW939" s="66"/>
      <c r="CX939" s="66"/>
      <c r="CY939" s="66"/>
      <c r="CZ939" s="66"/>
      <c r="DA939" s="66"/>
      <c r="DB939" s="66"/>
      <c r="DC939" s="66"/>
      <c r="DD939" s="66"/>
      <c r="DE939" s="66"/>
      <c r="DF939" s="66"/>
      <c r="DG939" s="66"/>
      <c r="DH939" s="66"/>
      <c r="DI939" s="66"/>
      <c r="DJ939" s="66"/>
      <c r="DK939" s="66"/>
      <c r="DL939" s="66"/>
      <c r="DM939" s="66"/>
      <c r="DN939" s="66"/>
      <c r="DO939" s="66"/>
      <c r="DP939" s="66"/>
      <c r="DQ939" s="66"/>
      <c r="DR939" s="66"/>
      <c r="DS939" s="66"/>
      <c r="DT939" s="66"/>
      <c r="DU939" s="66"/>
      <c r="DV939" s="66"/>
      <c r="DW939" s="66"/>
      <c r="DX939" s="66"/>
      <c r="DY939" s="66"/>
      <c r="DZ939" s="66"/>
      <c r="EA939" s="66"/>
      <c r="EB939" s="66"/>
      <c r="EC939" s="66"/>
      <c r="ED939" s="66"/>
      <c r="EE939" s="66"/>
      <c r="EF939" s="66"/>
      <c r="EG939" s="66"/>
      <c r="EH939" s="66"/>
      <c r="EI939" s="66"/>
      <c r="EJ939" s="66"/>
      <c r="EK939" s="66"/>
      <c r="EL939" s="66"/>
      <c r="EM939" s="66"/>
      <c r="EN939" s="66"/>
      <c r="EO939" s="66"/>
      <c r="EP939" s="66"/>
    </row>
    <row r="940">
      <c r="A940" s="66"/>
      <c r="B940" s="66"/>
      <c r="C940" s="66"/>
      <c r="D940" s="66"/>
      <c r="E940" s="66"/>
      <c r="F940" s="66"/>
      <c r="G940" s="159"/>
      <c r="H940" s="159"/>
      <c r="I940" s="66"/>
      <c r="J940" s="160"/>
      <c r="K940" s="161"/>
      <c r="L940" s="161"/>
      <c r="M940" s="162"/>
      <c r="N940" s="162"/>
      <c r="O940" s="161"/>
      <c r="P940" s="161"/>
      <c r="Q940" s="161"/>
      <c r="R940" s="161"/>
      <c r="S940" s="163"/>
      <c r="T940" s="163"/>
      <c r="U940" s="163"/>
      <c r="V940" s="163"/>
      <c r="W940" s="164"/>
      <c r="X940" s="163"/>
      <c r="Y940" s="163"/>
      <c r="Z940" s="163"/>
      <c r="AA940" s="163"/>
      <c r="AB940" s="66"/>
      <c r="AC940" s="66"/>
      <c r="AD940" s="66"/>
      <c r="AE940" s="66"/>
      <c r="AF940" s="66"/>
      <c r="AG940" s="66"/>
      <c r="AH940" s="66"/>
      <c r="AI940" s="66"/>
      <c r="AJ940" s="66"/>
      <c r="AK940" s="66"/>
      <c r="AL940" s="66"/>
      <c r="AM940" s="66"/>
      <c r="AN940" s="66"/>
      <c r="AO940" s="66"/>
      <c r="AP940" s="66"/>
      <c r="AQ940" s="66"/>
      <c r="AR940" s="66"/>
      <c r="AS940" s="66"/>
      <c r="AT940" s="66"/>
      <c r="AU940" s="66"/>
      <c r="AV940" s="66"/>
      <c r="AW940" s="66"/>
      <c r="AX940" s="66"/>
      <c r="AY940" s="66"/>
      <c r="AZ940" s="66"/>
      <c r="BA940" s="66"/>
      <c r="BB940" s="66"/>
      <c r="BC940" s="66"/>
      <c r="BD940" s="66"/>
      <c r="BE940" s="66"/>
      <c r="BF940" s="66"/>
      <c r="BG940" s="66"/>
      <c r="BH940" s="66"/>
      <c r="BI940" s="66"/>
      <c r="BJ940" s="66"/>
      <c r="BK940" s="66"/>
      <c r="BL940" s="66"/>
      <c r="BM940" s="66"/>
      <c r="BN940" s="66"/>
      <c r="BO940" s="66"/>
      <c r="BP940" s="66"/>
      <c r="BQ940" s="66"/>
      <c r="BR940" s="66"/>
      <c r="BS940" s="66"/>
      <c r="BT940" s="66"/>
      <c r="BU940" s="66"/>
      <c r="BV940" s="66"/>
      <c r="BW940" s="66"/>
      <c r="BX940" s="66"/>
      <c r="BY940" s="66"/>
      <c r="BZ940" s="66"/>
      <c r="CA940" s="66"/>
      <c r="CB940" s="66"/>
      <c r="CC940" s="66"/>
      <c r="CD940" s="66"/>
      <c r="CE940" s="66"/>
      <c r="CF940" s="66"/>
      <c r="CG940" s="66"/>
      <c r="CH940" s="66"/>
      <c r="CI940" s="66"/>
      <c r="CJ940" s="66"/>
      <c r="CK940" s="66"/>
      <c r="CL940" s="66"/>
      <c r="CM940" s="66"/>
      <c r="CN940" s="66"/>
      <c r="CO940" s="66"/>
      <c r="CP940" s="66"/>
      <c r="CQ940" s="66"/>
      <c r="CR940" s="66"/>
      <c r="CS940" s="66"/>
      <c r="CT940" s="66"/>
      <c r="CU940" s="66"/>
      <c r="CV940" s="66"/>
      <c r="CW940" s="66"/>
      <c r="CX940" s="66"/>
      <c r="CY940" s="66"/>
      <c r="CZ940" s="66"/>
      <c r="DA940" s="66"/>
      <c r="DB940" s="66"/>
      <c r="DC940" s="66"/>
      <c r="DD940" s="66"/>
      <c r="DE940" s="66"/>
      <c r="DF940" s="66"/>
      <c r="DG940" s="66"/>
      <c r="DH940" s="66"/>
      <c r="DI940" s="66"/>
      <c r="DJ940" s="66"/>
      <c r="DK940" s="66"/>
      <c r="DL940" s="66"/>
      <c r="DM940" s="66"/>
      <c r="DN940" s="66"/>
      <c r="DO940" s="66"/>
      <c r="DP940" s="66"/>
      <c r="DQ940" s="66"/>
      <c r="DR940" s="66"/>
      <c r="DS940" s="66"/>
      <c r="DT940" s="66"/>
      <c r="DU940" s="66"/>
      <c r="DV940" s="66"/>
      <c r="DW940" s="66"/>
      <c r="DX940" s="66"/>
      <c r="DY940" s="66"/>
      <c r="DZ940" s="66"/>
      <c r="EA940" s="66"/>
      <c r="EB940" s="66"/>
      <c r="EC940" s="66"/>
      <c r="ED940" s="66"/>
      <c r="EE940" s="66"/>
      <c r="EF940" s="66"/>
      <c r="EG940" s="66"/>
      <c r="EH940" s="66"/>
      <c r="EI940" s="66"/>
      <c r="EJ940" s="66"/>
      <c r="EK940" s="66"/>
      <c r="EL940" s="66"/>
      <c r="EM940" s="66"/>
      <c r="EN940" s="66"/>
      <c r="EO940" s="66"/>
      <c r="EP940" s="66"/>
    </row>
    <row r="941">
      <c r="A941" s="66"/>
      <c r="B941" s="66"/>
      <c r="C941" s="66"/>
      <c r="D941" s="66"/>
      <c r="E941" s="66"/>
      <c r="F941" s="66"/>
      <c r="G941" s="159"/>
      <c r="H941" s="159"/>
      <c r="I941" s="66"/>
      <c r="J941" s="160"/>
      <c r="K941" s="161"/>
      <c r="L941" s="161"/>
      <c r="M941" s="162"/>
      <c r="N941" s="162"/>
      <c r="O941" s="161"/>
      <c r="P941" s="161"/>
      <c r="Q941" s="161"/>
      <c r="R941" s="161"/>
      <c r="S941" s="163"/>
      <c r="T941" s="163"/>
      <c r="U941" s="163"/>
      <c r="V941" s="163"/>
      <c r="W941" s="164"/>
      <c r="X941" s="163"/>
      <c r="Y941" s="163"/>
      <c r="Z941" s="163"/>
      <c r="AA941" s="163"/>
      <c r="AB941" s="66"/>
      <c r="AC941" s="66"/>
      <c r="AD941" s="66"/>
      <c r="AE941" s="66"/>
      <c r="AF941" s="66"/>
      <c r="AG941" s="66"/>
      <c r="AH941" s="66"/>
      <c r="AI941" s="66"/>
      <c r="AJ941" s="66"/>
      <c r="AK941" s="66"/>
      <c r="AL941" s="66"/>
      <c r="AM941" s="66"/>
      <c r="AN941" s="66"/>
      <c r="AO941" s="66"/>
      <c r="AP941" s="66"/>
      <c r="AQ941" s="66"/>
      <c r="AR941" s="66"/>
      <c r="AS941" s="66"/>
      <c r="AT941" s="66"/>
      <c r="AU941" s="66"/>
      <c r="AV941" s="66"/>
      <c r="AW941" s="66"/>
      <c r="AX941" s="66"/>
      <c r="AY941" s="66"/>
      <c r="AZ941" s="66"/>
      <c r="BA941" s="66"/>
      <c r="BB941" s="66"/>
      <c r="BC941" s="66"/>
      <c r="BD941" s="66"/>
      <c r="BE941" s="66"/>
      <c r="BF941" s="66"/>
      <c r="BG941" s="66"/>
      <c r="BH941" s="66"/>
      <c r="BI941" s="66"/>
      <c r="BJ941" s="66"/>
      <c r="BK941" s="66"/>
      <c r="BL941" s="66"/>
      <c r="BM941" s="66"/>
      <c r="BN941" s="66"/>
      <c r="BO941" s="66"/>
      <c r="BP941" s="66"/>
      <c r="BQ941" s="66"/>
      <c r="BR941" s="66"/>
      <c r="BS941" s="66"/>
      <c r="BT941" s="66"/>
      <c r="BU941" s="66"/>
      <c r="BV941" s="66"/>
      <c r="BW941" s="66"/>
      <c r="BX941" s="66"/>
      <c r="BY941" s="66"/>
      <c r="BZ941" s="66"/>
      <c r="CA941" s="66"/>
      <c r="CB941" s="66"/>
      <c r="CC941" s="66"/>
      <c r="CD941" s="66"/>
      <c r="CE941" s="66"/>
      <c r="CF941" s="66"/>
      <c r="CG941" s="66"/>
      <c r="CH941" s="66"/>
      <c r="CI941" s="66"/>
      <c r="CJ941" s="66"/>
      <c r="CK941" s="66"/>
      <c r="CL941" s="66"/>
      <c r="CM941" s="66"/>
      <c r="CN941" s="66"/>
      <c r="CO941" s="66"/>
      <c r="CP941" s="66"/>
      <c r="CQ941" s="66"/>
      <c r="CR941" s="66"/>
      <c r="CS941" s="66"/>
      <c r="CT941" s="66"/>
      <c r="CU941" s="66"/>
      <c r="CV941" s="66"/>
      <c r="CW941" s="66"/>
      <c r="CX941" s="66"/>
      <c r="CY941" s="66"/>
      <c r="CZ941" s="66"/>
      <c r="DA941" s="66"/>
      <c r="DB941" s="66"/>
      <c r="DC941" s="66"/>
      <c r="DD941" s="66"/>
      <c r="DE941" s="66"/>
      <c r="DF941" s="66"/>
      <c r="DG941" s="66"/>
      <c r="DH941" s="66"/>
      <c r="DI941" s="66"/>
      <c r="DJ941" s="66"/>
      <c r="DK941" s="66"/>
      <c r="DL941" s="66"/>
      <c r="DM941" s="66"/>
      <c r="DN941" s="66"/>
      <c r="DO941" s="66"/>
      <c r="DP941" s="66"/>
      <c r="DQ941" s="66"/>
      <c r="DR941" s="66"/>
      <c r="DS941" s="66"/>
      <c r="DT941" s="66"/>
      <c r="DU941" s="66"/>
      <c r="DV941" s="66"/>
      <c r="DW941" s="66"/>
      <c r="DX941" s="66"/>
      <c r="DY941" s="66"/>
      <c r="DZ941" s="66"/>
      <c r="EA941" s="66"/>
      <c r="EB941" s="66"/>
      <c r="EC941" s="66"/>
      <c r="ED941" s="66"/>
      <c r="EE941" s="66"/>
      <c r="EF941" s="66"/>
      <c r="EG941" s="66"/>
      <c r="EH941" s="66"/>
      <c r="EI941" s="66"/>
      <c r="EJ941" s="66"/>
      <c r="EK941" s="66"/>
      <c r="EL941" s="66"/>
      <c r="EM941" s="66"/>
      <c r="EN941" s="66"/>
      <c r="EO941" s="66"/>
      <c r="EP941" s="66"/>
    </row>
    <row r="942">
      <c r="A942" s="66"/>
      <c r="B942" s="66"/>
      <c r="C942" s="66"/>
      <c r="D942" s="66"/>
      <c r="E942" s="66"/>
      <c r="F942" s="66"/>
      <c r="G942" s="159"/>
      <c r="H942" s="159"/>
      <c r="I942" s="66"/>
      <c r="J942" s="160"/>
      <c r="K942" s="161"/>
      <c r="L942" s="161"/>
      <c r="M942" s="162"/>
      <c r="N942" s="162"/>
      <c r="O942" s="161"/>
      <c r="P942" s="161"/>
      <c r="Q942" s="161"/>
      <c r="R942" s="161"/>
      <c r="S942" s="163"/>
      <c r="T942" s="163"/>
      <c r="U942" s="163"/>
      <c r="V942" s="163"/>
      <c r="W942" s="164"/>
      <c r="X942" s="163"/>
      <c r="Y942" s="163"/>
      <c r="Z942" s="163"/>
      <c r="AA942" s="163"/>
      <c r="AB942" s="66"/>
      <c r="AC942" s="66"/>
      <c r="AD942" s="66"/>
      <c r="AE942" s="66"/>
      <c r="AF942" s="66"/>
      <c r="AG942" s="66"/>
      <c r="AH942" s="66"/>
      <c r="AI942" s="66"/>
      <c r="AJ942" s="66"/>
      <c r="AK942" s="66"/>
      <c r="AL942" s="66"/>
      <c r="AM942" s="66"/>
      <c r="AN942" s="66"/>
      <c r="AO942" s="66"/>
      <c r="AP942" s="66"/>
      <c r="AQ942" s="66"/>
      <c r="AR942" s="66"/>
      <c r="AS942" s="66"/>
      <c r="AT942" s="66"/>
      <c r="AU942" s="66"/>
      <c r="AV942" s="66"/>
      <c r="AW942" s="66"/>
      <c r="AX942" s="66"/>
      <c r="AY942" s="66"/>
      <c r="AZ942" s="66"/>
      <c r="BA942" s="66"/>
      <c r="BB942" s="66"/>
      <c r="BC942" s="66"/>
      <c r="BD942" s="66"/>
      <c r="BE942" s="66"/>
      <c r="BF942" s="66"/>
      <c r="BG942" s="66"/>
      <c r="BH942" s="66"/>
      <c r="BI942" s="66"/>
      <c r="BJ942" s="66"/>
      <c r="BK942" s="66"/>
      <c r="BL942" s="66"/>
      <c r="BM942" s="66"/>
      <c r="BN942" s="66"/>
      <c r="BO942" s="66"/>
      <c r="BP942" s="66"/>
      <c r="BQ942" s="66"/>
      <c r="BR942" s="66"/>
      <c r="BS942" s="66"/>
      <c r="BT942" s="66"/>
      <c r="BU942" s="66"/>
      <c r="BV942" s="66"/>
      <c r="BW942" s="66"/>
      <c r="BX942" s="66"/>
      <c r="BY942" s="66"/>
      <c r="BZ942" s="66"/>
      <c r="CA942" s="66"/>
      <c r="CB942" s="66"/>
      <c r="CC942" s="66"/>
      <c r="CD942" s="66"/>
      <c r="CE942" s="66"/>
      <c r="CF942" s="66"/>
      <c r="CG942" s="66"/>
      <c r="CH942" s="66"/>
      <c r="CI942" s="66"/>
      <c r="CJ942" s="66"/>
      <c r="CK942" s="66"/>
      <c r="CL942" s="66"/>
      <c r="CM942" s="66"/>
      <c r="CN942" s="66"/>
      <c r="CO942" s="66"/>
      <c r="CP942" s="66"/>
      <c r="CQ942" s="66"/>
      <c r="CR942" s="66"/>
      <c r="CS942" s="66"/>
      <c r="CT942" s="66"/>
      <c r="CU942" s="66"/>
      <c r="CV942" s="66"/>
      <c r="CW942" s="66"/>
      <c r="CX942" s="66"/>
      <c r="CY942" s="66"/>
      <c r="CZ942" s="66"/>
      <c r="DA942" s="66"/>
      <c r="DB942" s="66"/>
      <c r="DC942" s="66"/>
      <c r="DD942" s="66"/>
      <c r="DE942" s="66"/>
      <c r="DF942" s="66"/>
      <c r="DG942" s="66"/>
      <c r="DH942" s="66"/>
      <c r="DI942" s="66"/>
      <c r="DJ942" s="66"/>
      <c r="DK942" s="66"/>
      <c r="DL942" s="66"/>
      <c r="DM942" s="66"/>
      <c r="DN942" s="66"/>
      <c r="DO942" s="66"/>
      <c r="DP942" s="66"/>
      <c r="DQ942" s="66"/>
      <c r="DR942" s="66"/>
      <c r="DS942" s="66"/>
      <c r="DT942" s="66"/>
      <c r="DU942" s="66"/>
      <c r="DV942" s="66"/>
      <c r="DW942" s="66"/>
      <c r="DX942" s="66"/>
      <c r="DY942" s="66"/>
      <c r="DZ942" s="66"/>
      <c r="EA942" s="66"/>
      <c r="EB942" s="66"/>
      <c r="EC942" s="66"/>
      <c r="ED942" s="66"/>
      <c r="EE942" s="66"/>
      <c r="EF942" s="66"/>
      <c r="EG942" s="66"/>
      <c r="EH942" s="66"/>
      <c r="EI942" s="66"/>
      <c r="EJ942" s="66"/>
      <c r="EK942" s="66"/>
      <c r="EL942" s="66"/>
      <c r="EM942" s="66"/>
      <c r="EN942" s="66"/>
      <c r="EO942" s="66"/>
      <c r="EP942" s="66"/>
    </row>
    <row r="943">
      <c r="A943" s="66"/>
      <c r="B943" s="66"/>
      <c r="C943" s="66"/>
      <c r="D943" s="66"/>
      <c r="E943" s="66"/>
      <c r="F943" s="66"/>
      <c r="G943" s="159"/>
      <c r="H943" s="159"/>
      <c r="I943" s="66"/>
      <c r="J943" s="160"/>
      <c r="K943" s="161"/>
      <c r="L943" s="161"/>
      <c r="M943" s="162"/>
      <c r="N943" s="162"/>
      <c r="O943" s="161"/>
      <c r="P943" s="161"/>
      <c r="Q943" s="161"/>
      <c r="R943" s="161"/>
      <c r="S943" s="163"/>
      <c r="T943" s="163"/>
      <c r="U943" s="163"/>
      <c r="V943" s="163"/>
      <c r="W943" s="164"/>
      <c r="X943" s="163"/>
      <c r="Y943" s="163"/>
      <c r="Z943" s="163"/>
      <c r="AA943" s="163"/>
      <c r="AB943" s="66"/>
      <c r="AC943" s="66"/>
      <c r="AD943" s="66"/>
      <c r="AE943" s="66"/>
      <c r="AF943" s="66"/>
      <c r="AG943" s="66"/>
      <c r="AH943" s="66"/>
      <c r="AI943" s="66"/>
      <c r="AJ943" s="66"/>
      <c r="AK943" s="66"/>
      <c r="AL943" s="66"/>
      <c r="AM943" s="66"/>
      <c r="AN943" s="66"/>
      <c r="AO943" s="66"/>
      <c r="AP943" s="66"/>
      <c r="AQ943" s="66"/>
      <c r="AR943" s="66"/>
      <c r="AS943" s="66"/>
      <c r="AT943" s="66"/>
      <c r="AU943" s="66"/>
      <c r="AV943" s="66"/>
      <c r="AW943" s="66"/>
      <c r="AX943" s="66"/>
      <c r="AY943" s="66"/>
      <c r="AZ943" s="66"/>
      <c r="BA943" s="66"/>
      <c r="BB943" s="66"/>
      <c r="BC943" s="66"/>
      <c r="BD943" s="66"/>
      <c r="BE943" s="66"/>
      <c r="BF943" s="66"/>
      <c r="BG943" s="66"/>
      <c r="BH943" s="66"/>
      <c r="BI943" s="66"/>
      <c r="BJ943" s="66"/>
      <c r="BK943" s="66"/>
      <c r="BL943" s="66"/>
      <c r="BM943" s="66"/>
      <c r="BN943" s="66"/>
      <c r="BO943" s="66"/>
      <c r="BP943" s="66"/>
      <c r="BQ943" s="66"/>
      <c r="BR943" s="66"/>
      <c r="BS943" s="66"/>
      <c r="BT943" s="66"/>
      <c r="BU943" s="66"/>
      <c r="BV943" s="66"/>
      <c r="BW943" s="66"/>
      <c r="BX943" s="66"/>
      <c r="BY943" s="66"/>
      <c r="BZ943" s="66"/>
      <c r="CA943" s="66"/>
      <c r="CB943" s="66"/>
      <c r="CC943" s="66"/>
      <c r="CD943" s="66"/>
      <c r="CE943" s="66"/>
      <c r="CF943" s="66"/>
      <c r="CG943" s="66"/>
      <c r="CH943" s="66"/>
      <c r="CI943" s="66"/>
      <c r="CJ943" s="66"/>
      <c r="CK943" s="66"/>
      <c r="CL943" s="66"/>
      <c r="CM943" s="66"/>
      <c r="CN943" s="66"/>
      <c r="CO943" s="66"/>
      <c r="CP943" s="66"/>
      <c r="CQ943" s="66"/>
      <c r="CR943" s="66"/>
      <c r="CS943" s="66"/>
      <c r="CT943" s="66"/>
      <c r="CU943" s="66"/>
      <c r="CV943" s="66"/>
      <c r="CW943" s="66"/>
      <c r="CX943" s="66"/>
      <c r="CY943" s="66"/>
      <c r="CZ943" s="66"/>
      <c r="DA943" s="66"/>
      <c r="DB943" s="66"/>
      <c r="DC943" s="66"/>
      <c r="DD943" s="66"/>
      <c r="DE943" s="66"/>
      <c r="DF943" s="66"/>
      <c r="DG943" s="66"/>
      <c r="DH943" s="66"/>
      <c r="DI943" s="66"/>
      <c r="DJ943" s="66"/>
      <c r="DK943" s="66"/>
      <c r="DL943" s="66"/>
      <c r="DM943" s="66"/>
      <c r="DN943" s="66"/>
      <c r="DO943" s="66"/>
      <c r="DP943" s="66"/>
      <c r="DQ943" s="66"/>
      <c r="DR943" s="66"/>
      <c r="DS943" s="66"/>
      <c r="DT943" s="66"/>
      <c r="DU943" s="66"/>
      <c r="DV943" s="66"/>
      <c r="DW943" s="66"/>
      <c r="DX943" s="66"/>
      <c r="DY943" s="66"/>
      <c r="DZ943" s="66"/>
      <c r="EA943" s="66"/>
      <c r="EB943" s="66"/>
      <c r="EC943" s="66"/>
      <c r="ED943" s="66"/>
      <c r="EE943" s="66"/>
      <c r="EF943" s="66"/>
      <c r="EG943" s="66"/>
      <c r="EH943" s="66"/>
      <c r="EI943" s="66"/>
      <c r="EJ943" s="66"/>
      <c r="EK943" s="66"/>
      <c r="EL943" s="66"/>
      <c r="EM943" s="66"/>
      <c r="EN943" s="66"/>
      <c r="EO943" s="66"/>
      <c r="EP943" s="66"/>
    </row>
    <row r="944">
      <c r="A944" s="66"/>
      <c r="B944" s="66"/>
      <c r="C944" s="66"/>
      <c r="D944" s="66"/>
      <c r="E944" s="66"/>
      <c r="F944" s="66"/>
      <c r="G944" s="159"/>
      <c r="H944" s="159"/>
      <c r="I944" s="66"/>
      <c r="J944" s="160"/>
      <c r="K944" s="161"/>
      <c r="L944" s="161"/>
      <c r="M944" s="162"/>
      <c r="N944" s="162"/>
      <c r="O944" s="161"/>
      <c r="P944" s="161"/>
      <c r="Q944" s="161"/>
      <c r="R944" s="161"/>
      <c r="S944" s="163"/>
      <c r="T944" s="163"/>
      <c r="U944" s="163"/>
      <c r="V944" s="163"/>
      <c r="W944" s="164"/>
      <c r="X944" s="163"/>
      <c r="Y944" s="163"/>
      <c r="Z944" s="163"/>
      <c r="AA944" s="163"/>
      <c r="AB944" s="66"/>
      <c r="AC944" s="66"/>
      <c r="AD944" s="66"/>
      <c r="AE944" s="66"/>
      <c r="AF944" s="66"/>
      <c r="AG944" s="66"/>
      <c r="AH944" s="66"/>
      <c r="AI944" s="66"/>
      <c r="AJ944" s="66"/>
      <c r="AK944" s="66"/>
      <c r="AL944" s="66"/>
      <c r="AM944" s="66"/>
      <c r="AN944" s="66"/>
      <c r="AO944" s="66"/>
      <c r="AP944" s="66"/>
      <c r="AQ944" s="66"/>
      <c r="AR944" s="66"/>
      <c r="AS944" s="66"/>
      <c r="AT944" s="66"/>
      <c r="AU944" s="66"/>
      <c r="AV944" s="66"/>
      <c r="AW944" s="66"/>
      <c r="AX944" s="66"/>
      <c r="AY944" s="66"/>
      <c r="AZ944" s="66"/>
      <c r="BA944" s="66"/>
      <c r="BB944" s="66"/>
      <c r="BC944" s="66"/>
      <c r="BD944" s="66"/>
      <c r="BE944" s="66"/>
      <c r="BF944" s="66"/>
      <c r="BG944" s="66"/>
      <c r="BH944" s="66"/>
      <c r="BI944" s="66"/>
      <c r="BJ944" s="66"/>
      <c r="BK944" s="66"/>
      <c r="BL944" s="66"/>
      <c r="BM944" s="66"/>
      <c r="BN944" s="66"/>
      <c r="BO944" s="66"/>
      <c r="BP944" s="66"/>
      <c r="BQ944" s="66"/>
      <c r="BR944" s="66"/>
      <c r="BS944" s="66"/>
      <c r="BT944" s="66"/>
      <c r="BU944" s="66"/>
      <c r="BV944" s="66"/>
      <c r="BW944" s="66"/>
      <c r="BX944" s="66"/>
      <c r="BY944" s="66"/>
      <c r="BZ944" s="66"/>
      <c r="CA944" s="66"/>
      <c r="CB944" s="66"/>
      <c r="CC944" s="66"/>
      <c r="CD944" s="66"/>
      <c r="CE944" s="66"/>
      <c r="CF944" s="66"/>
      <c r="CG944" s="66"/>
      <c r="CH944" s="66"/>
      <c r="CI944" s="66"/>
      <c r="CJ944" s="66"/>
      <c r="CK944" s="66"/>
      <c r="CL944" s="66"/>
      <c r="CM944" s="66"/>
      <c r="CN944" s="66"/>
      <c r="CO944" s="66"/>
      <c r="CP944" s="66"/>
      <c r="CQ944" s="66"/>
      <c r="CR944" s="66"/>
      <c r="CS944" s="66"/>
      <c r="CT944" s="66"/>
      <c r="CU944" s="66"/>
      <c r="CV944" s="66"/>
      <c r="CW944" s="66"/>
      <c r="CX944" s="66"/>
      <c r="CY944" s="66"/>
      <c r="CZ944" s="66"/>
      <c r="DA944" s="66"/>
      <c r="DB944" s="66"/>
      <c r="DC944" s="66"/>
      <c r="DD944" s="66"/>
      <c r="DE944" s="66"/>
      <c r="DF944" s="66"/>
      <c r="DG944" s="66"/>
      <c r="DH944" s="66"/>
      <c r="DI944" s="66"/>
      <c r="DJ944" s="66"/>
      <c r="DK944" s="66"/>
      <c r="DL944" s="66"/>
      <c r="DM944" s="66"/>
      <c r="DN944" s="66"/>
      <c r="DO944" s="66"/>
      <c r="DP944" s="66"/>
      <c r="DQ944" s="66"/>
      <c r="DR944" s="66"/>
      <c r="DS944" s="66"/>
      <c r="DT944" s="66"/>
      <c r="DU944" s="66"/>
      <c r="DV944" s="66"/>
      <c r="DW944" s="66"/>
      <c r="DX944" s="66"/>
      <c r="DY944" s="66"/>
      <c r="DZ944" s="66"/>
      <c r="EA944" s="66"/>
      <c r="EB944" s="66"/>
      <c r="EC944" s="66"/>
      <c r="ED944" s="66"/>
      <c r="EE944" s="66"/>
      <c r="EF944" s="66"/>
      <c r="EG944" s="66"/>
      <c r="EH944" s="66"/>
      <c r="EI944" s="66"/>
      <c r="EJ944" s="66"/>
      <c r="EK944" s="66"/>
      <c r="EL944" s="66"/>
      <c r="EM944" s="66"/>
      <c r="EN944" s="66"/>
      <c r="EO944" s="66"/>
      <c r="EP944" s="66"/>
    </row>
    <row r="945">
      <c r="A945" s="66"/>
      <c r="B945" s="66"/>
      <c r="C945" s="66"/>
      <c r="D945" s="66"/>
      <c r="E945" s="66"/>
      <c r="F945" s="66"/>
      <c r="G945" s="159"/>
      <c r="H945" s="159"/>
      <c r="I945" s="66"/>
      <c r="J945" s="160"/>
      <c r="K945" s="161"/>
      <c r="L945" s="161"/>
      <c r="M945" s="162"/>
      <c r="N945" s="162"/>
      <c r="O945" s="161"/>
      <c r="P945" s="161"/>
      <c r="Q945" s="161"/>
      <c r="R945" s="161"/>
      <c r="S945" s="163"/>
      <c r="T945" s="163"/>
      <c r="U945" s="163"/>
      <c r="V945" s="163"/>
      <c r="W945" s="164"/>
      <c r="X945" s="163"/>
      <c r="Y945" s="163"/>
      <c r="Z945" s="163"/>
      <c r="AA945" s="163"/>
      <c r="AB945" s="66"/>
      <c r="AC945" s="66"/>
      <c r="AD945" s="66"/>
      <c r="AE945" s="66"/>
      <c r="AF945" s="66"/>
      <c r="AG945" s="66"/>
      <c r="AH945" s="66"/>
      <c r="AI945" s="66"/>
      <c r="AJ945" s="66"/>
      <c r="AK945" s="66"/>
      <c r="AL945" s="66"/>
      <c r="AM945" s="66"/>
      <c r="AN945" s="66"/>
      <c r="AO945" s="66"/>
      <c r="AP945" s="66"/>
      <c r="AQ945" s="66"/>
      <c r="AR945" s="66"/>
      <c r="AS945" s="66"/>
      <c r="AT945" s="66"/>
      <c r="AU945" s="66"/>
      <c r="AV945" s="66"/>
      <c r="AW945" s="66"/>
      <c r="AX945" s="66"/>
      <c r="AY945" s="66"/>
      <c r="AZ945" s="66"/>
      <c r="BA945" s="66"/>
      <c r="BB945" s="66"/>
      <c r="BC945" s="66"/>
      <c r="BD945" s="66"/>
      <c r="BE945" s="66"/>
      <c r="BF945" s="66"/>
      <c r="BG945" s="66"/>
      <c r="BH945" s="66"/>
      <c r="BI945" s="66"/>
      <c r="BJ945" s="66"/>
      <c r="BK945" s="66"/>
      <c r="BL945" s="66"/>
      <c r="BM945" s="66"/>
      <c r="BN945" s="66"/>
      <c r="BO945" s="66"/>
      <c r="BP945" s="66"/>
      <c r="BQ945" s="66"/>
      <c r="BR945" s="66"/>
      <c r="BS945" s="66"/>
      <c r="BT945" s="66"/>
      <c r="BU945" s="66"/>
      <c r="BV945" s="66"/>
      <c r="BW945" s="66"/>
      <c r="BX945" s="66"/>
      <c r="BY945" s="66"/>
      <c r="BZ945" s="66"/>
      <c r="CA945" s="66"/>
      <c r="CB945" s="66"/>
      <c r="CC945" s="66"/>
      <c r="CD945" s="66"/>
      <c r="CE945" s="66"/>
      <c r="CF945" s="66"/>
      <c r="CG945" s="66"/>
      <c r="CH945" s="66"/>
      <c r="CI945" s="66"/>
      <c r="CJ945" s="66"/>
      <c r="CK945" s="66"/>
      <c r="CL945" s="66"/>
      <c r="CM945" s="66"/>
      <c r="CN945" s="66"/>
      <c r="CO945" s="66"/>
      <c r="CP945" s="66"/>
      <c r="CQ945" s="66"/>
      <c r="CR945" s="66"/>
      <c r="CS945" s="66"/>
      <c r="CT945" s="66"/>
      <c r="CU945" s="66"/>
      <c r="CV945" s="66"/>
      <c r="CW945" s="66"/>
      <c r="CX945" s="66"/>
      <c r="CY945" s="66"/>
      <c r="CZ945" s="66"/>
      <c r="DA945" s="66"/>
      <c r="DB945" s="66"/>
      <c r="DC945" s="66"/>
      <c r="DD945" s="66"/>
      <c r="DE945" s="66"/>
      <c r="DF945" s="66"/>
      <c r="DG945" s="66"/>
      <c r="DH945" s="66"/>
      <c r="DI945" s="66"/>
      <c r="DJ945" s="66"/>
      <c r="DK945" s="66"/>
      <c r="DL945" s="66"/>
      <c r="DM945" s="66"/>
      <c r="DN945" s="66"/>
      <c r="DO945" s="66"/>
      <c r="DP945" s="66"/>
      <c r="DQ945" s="66"/>
      <c r="DR945" s="66"/>
      <c r="DS945" s="66"/>
      <c r="DT945" s="66"/>
      <c r="DU945" s="66"/>
      <c r="DV945" s="66"/>
      <c r="DW945" s="66"/>
      <c r="DX945" s="66"/>
      <c r="DY945" s="66"/>
      <c r="DZ945" s="66"/>
      <c r="EA945" s="66"/>
      <c r="EB945" s="66"/>
      <c r="EC945" s="66"/>
      <c r="ED945" s="66"/>
      <c r="EE945" s="66"/>
      <c r="EF945" s="66"/>
      <c r="EG945" s="66"/>
      <c r="EH945" s="66"/>
      <c r="EI945" s="66"/>
      <c r="EJ945" s="66"/>
      <c r="EK945" s="66"/>
      <c r="EL945" s="66"/>
      <c r="EM945" s="66"/>
      <c r="EN945" s="66"/>
      <c r="EO945" s="66"/>
      <c r="EP945" s="66"/>
    </row>
    <row r="946">
      <c r="A946" s="66"/>
      <c r="B946" s="66"/>
      <c r="C946" s="66"/>
      <c r="D946" s="66"/>
      <c r="E946" s="66"/>
      <c r="F946" s="66"/>
      <c r="G946" s="159"/>
      <c r="H946" s="159"/>
      <c r="I946" s="66"/>
      <c r="J946" s="160"/>
      <c r="K946" s="161"/>
      <c r="L946" s="161"/>
      <c r="M946" s="162"/>
      <c r="N946" s="162"/>
      <c r="O946" s="161"/>
      <c r="P946" s="161"/>
      <c r="Q946" s="161"/>
      <c r="R946" s="161"/>
      <c r="S946" s="163"/>
      <c r="T946" s="163"/>
      <c r="U946" s="163"/>
      <c r="V946" s="163"/>
      <c r="W946" s="164"/>
      <c r="X946" s="163"/>
      <c r="Y946" s="163"/>
      <c r="Z946" s="163"/>
      <c r="AA946" s="163"/>
      <c r="AB946" s="66"/>
      <c r="AC946" s="66"/>
      <c r="AD946" s="66"/>
      <c r="AE946" s="66"/>
      <c r="AF946" s="66"/>
      <c r="AG946" s="66"/>
      <c r="AH946" s="66"/>
      <c r="AI946" s="66"/>
      <c r="AJ946" s="66"/>
      <c r="AK946" s="66"/>
      <c r="AL946" s="66"/>
      <c r="AM946" s="66"/>
      <c r="AN946" s="66"/>
      <c r="AO946" s="66"/>
      <c r="AP946" s="66"/>
      <c r="AQ946" s="66"/>
      <c r="AR946" s="66"/>
      <c r="AS946" s="66"/>
      <c r="AT946" s="66"/>
      <c r="AU946" s="66"/>
      <c r="AV946" s="66"/>
      <c r="AW946" s="66"/>
      <c r="AX946" s="66"/>
      <c r="AY946" s="66"/>
      <c r="AZ946" s="66"/>
      <c r="BA946" s="66"/>
      <c r="BB946" s="66"/>
      <c r="BC946" s="66"/>
      <c r="BD946" s="66"/>
      <c r="BE946" s="66"/>
      <c r="BF946" s="66"/>
      <c r="BG946" s="66"/>
      <c r="BH946" s="66"/>
      <c r="BI946" s="66"/>
      <c r="BJ946" s="66"/>
      <c r="BK946" s="66"/>
      <c r="BL946" s="66"/>
      <c r="BM946" s="66"/>
      <c r="BN946" s="66"/>
      <c r="BO946" s="66"/>
      <c r="BP946" s="66"/>
      <c r="BQ946" s="66"/>
      <c r="BR946" s="66"/>
      <c r="BS946" s="66"/>
      <c r="BT946" s="66"/>
      <c r="BU946" s="66"/>
      <c r="BV946" s="66"/>
      <c r="BW946" s="66"/>
      <c r="BX946" s="66"/>
      <c r="BY946" s="66"/>
      <c r="BZ946" s="66"/>
      <c r="CA946" s="66"/>
      <c r="CB946" s="66"/>
      <c r="CC946" s="66"/>
      <c r="CD946" s="66"/>
      <c r="CE946" s="66"/>
      <c r="CF946" s="66"/>
      <c r="CG946" s="66"/>
      <c r="CH946" s="66"/>
      <c r="CI946" s="66"/>
      <c r="CJ946" s="66"/>
      <c r="CK946" s="66"/>
      <c r="CL946" s="66"/>
      <c r="CM946" s="66"/>
      <c r="CN946" s="66"/>
      <c r="CO946" s="66"/>
      <c r="CP946" s="66"/>
      <c r="CQ946" s="66"/>
      <c r="CR946" s="66"/>
      <c r="CS946" s="66"/>
      <c r="CT946" s="66"/>
      <c r="CU946" s="66"/>
      <c r="CV946" s="66"/>
      <c r="CW946" s="66"/>
      <c r="CX946" s="66"/>
      <c r="CY946" s="66"/>
      <c r="CZ946" s="66"/>
      <c r="DA946" s="66"/>
      <c r="DB946" s="66"/>
      <c r="DC946" s="66"/>
      <c r="DD946" s="66"/>
      <c r="DE946" s="66"/>
      <c r="DF946" s="66"/>
      <c r="DG946" s="66"/>
      <c r="DH946" s="66"/>
      <c r="DI946" s="66"/>
      <c r="DJ946" s="66"/>
      <c r="DK946" s="66"/>
      <c r="DL946" s="66"/>
      <c r="DM946" s="66"/>
      <c r="DN946" s="66"/>
      <c r="DO946" s="66"/>
      <c r="DP946" s="66"/>
      <c r="DQ946" s="66"/>
      <c r="DR946" s="66"/>
      <c r="DS946" s="66"/>
      <c r="DT946" s="66"/>
      <c r="DU946" s="66"/>
      <c r="DV946" s="66"/>
      <c r="DW946" s="66"/>
      <c r="DX946" s="66"/>
      <c r="DY946" s="66"/>
      <c r="DZ946" s="66"/>
      <c r="EA946" s="66"/>
      <c r="EB946" s="66"/>
      <c r="EC946" s="66"/>
      <c r="ED946" s="66"/>
      <c r="EE946" s="66"/>
      <c r="EF946" s="66"/>
      <c r="EG946" s="66"/>
      <c r="EH946" s="66"/>
      <c r="EI946" s="66"/>
      <c r="EJ946" s="66"/>
      <c r="EK946" s="66"/>
      <c r="EL946" s="66"/>
      <c r="EM946" s="66"/>
      <c r="EN946" s="66"/>
      <c r="EO946" s="66"/>
      <c r="EP946" s="66"/>
    </row>
    <row r="947">
      <c r="A947" s="66"/>
      <c r="B947" s="66"/>
      <c r="C947" s="66"/>
      <c r="D947" s="66"/>
      <c r="E947" s="66"/>
      <c r="F947" s="66"/>
      <c r="G947" s="159"/>
      <c r="H947" s="159"/>
      <c r="I947" s="66"/>
      <c r="J947" s="160"/>
      <c r="K947" s="161"/>
      <c r="L947" s="161"/>
      <c r="M947" s="162"/>
      <c r="N947" s="162"/>
      <c r="O947" s="161"/>
      <c r="P947" s="161"/>
      <c r="Q947" s="161"/>
      <c r="R947" s="161"/>
      <c r="S947" s="163"/>
      <c r="T947" s="163"/>
      <c r="U947" s="163"/>
      <c r="V947" s="163"/>
      <c r="W947" s="164"/>
      <c r="X947" s="163"/>
      <c r="Y947" s="163"/>
      <c r="Z947" s="163"/>
      <c r="AA947" s="163"/>
      <c r="AB947" s="66"/>
      <c r="AC947" s="66"/>
      <c r="AD947" s="66"/>
      <c r="AE947" s="66"/>
      <c r="AF947" s="66"/>
      <c r="AG947" s="66"/>
      <c r="AH947" s="66"/>
      <c r="AI947" s="66"/>
      <c r="AJ947" s="66"/>
      <c r="AK947" s="66"/>
      <c r="AL947" s="66"/>
      <c r="AM947" s="66"/>
      <c r="AN947" s="66"/>
      <c r="AO947" s="66"/>
      <c r="AP947" s="66"/>
      <c r="AQ947" s="66"/>
      <c r="AR947" s="66"/>
      <c r="AS947" s="66"/>
      <c r="AT947" s="66"/>
      <c r="AU947" s="66"/>
      <c r="AV947" s="66"/>
      <c r="AW947" s="66"/>
      <c r="AX947" s="66"/>
      <c r="AY947" s="66"/>
      <c r="AZ947" s="66"/>
      <c r="BA947" s="66"/>
      <c r="BB947" s="66"/>
      <c r="BC947" s="66"/>
      <c r="BD947" s="66"/>
      <c r="BE947" s="66"/>
      <c r="BF947" s="66"/>
      <c r="BG947" s="66"/>
      <c r="BH947" s="66"/>
      <c r="BI947" s="66"/>
      <c r="BJ947" s="66"/>
      <c r="BK947" s="66"/>
      <c r="BL947" s="66"/>
      <c r="BM947" s="66"/>
      <c r="BN947" s="66"/>
      <c r="BO947" s="66"/>
      <c r="BP947" s="66"/>
      <c r="BQ947" s="66"/>
      <c r="BR947" s="66"/>
      <c r="BS947" s="66"/>
      <c r="BT947" s="66"/>
      <c r="BU947" s="66"/>
      <c r="BV947" s="66"/>
      <c r="BW947" s="66"/>
      <c r="BX947" s="66"/>
      <c r="BY947" s="66"/>
      <c r="BZ947" s="66"/>
      <c r="CA947" s="66"/>
      <c r="CB947" s="66"/>
      <c r="CC947" s="66"/>
      <c r="CD947" s="66"/>
      <c r="CE947" s="66"/>
      <c r="CF947" s="66"/>
      <c r="CG947" s="66"/>
      <c r="CH947" s="66"/>
      <c r="CI947" s="66"/>
      <c r="CJ947" s="66"/>
      <c r="CK947" s="66"/>
      <c r="CL947" s="66"/>
      <c r="CM947" s="66"/>
      <c r="CN947" s="66"/>
      <c r="CO947" s="66"/>
      <c r="CP947" s="66"/>
      <c r="CQ947" s="66"/>
      <c r="CR947" s="66"/>
      <c r="CS947" s="66"/>
      <c r="CT947" s="66"/>
      <c r="CU947" s="66"/>
      <c r="CV947" s="66"/>
      <c r="CW947" s="66"/>
      <c r="CX947" s="66"/>
      <c r="CY947" s="66"/>
      <c r="CZ947" s="66"/>
      <c r="DA947" s="66"/>
      <c r="DB947" s="66"/>
      <c r="DC947" s="66"/>
      <c r="DD947" s="66"/>
      <c r="DE947" s="66"/>
      <c r="DF947" s="66"/>
      <c r="DG947" s="66"/>
      <c r="DH947" s="66"/>
      <c r="DI947" s="66"/>
      <c r="DJ947" s="66"/>
      <c r="DK947" s="66"/>
      <c r="DL947" s="66"/>
      <c r="DM947" s="66"/>
      <c r="DN947" s="66"/>
      <c r="DO947" s="66"/>
      <c r="DP947" s="66"/>
      <c r="DQ947" s="66"/>
      <c r="DR947" s="66"/>
      <c r="DS947" s="66"/>
      <c r="DT947" s="66"/>
      <c r="DU947" s="66"/>
      <c r="DV947" s="66"/>
      <c r="DW947" s="66"/>
      <c r="DX947" s="66"/>
      <c r="DY947" s="66"/>
      <c r="DZ947" s="66"/>
      <c r="EA947" s="66"/>
      <c r="EB947" s="66"/>
      <c r="EC947" s="66"/>
      <c r="ED947" s="66"/>
      <c r="EE947" s="66"/>
      <c r="EF947" s="66"/>
      <c r="EG947" s="66"/>
      <c r="EH947" s="66"/>
      <c r="EI947" s="66"/>
      <c r="EJ947" s="66"/>
      <c r="EK947" s="66"/>
      <c r="EL947" s="66"/>
      <c r="EM947" s="66"/>
      <c r="EN947" s="66"/>
      <c r="EO947" s="66"/>
      <c r="EP947" s="66"/>
    </row>
    <row r="948">
      <c r="A948" s="66"/>
      <c r="B948" s="66"/>
      <c r="C948" s="66"/>
      <c r="D948" s="66"/>
      <c r="E948" s="66"/>
      <c r="F948" s="66"/>
      <c r="G948" s="159"/>
      <c r="H948" s="159"/>
      <c r="I948" s="66"/>
      <c r="J948" s="160"/>
      <c r="K948" s="161"/>
      <c r="L948" s="161"/>
      <c r="M948" s="162"/>
      <c r="N948" s="162"/>
      <c r="O948" s="161"/>
      <c r="P948" s="161"/>
      <c r="Q948" s="161"/>
      <c r="R948" s="161"/>
      <c r="S948" s="163"/>
      <c r="T948" s="163"/>
      <c r="U948" s="163"/>
      <c r="V948" s="163"/>
      <c r="W948" s="164"/>
      <c r="X948" s="163"/>
      <c r="Y948" s="163"/>
      <c r="Z948" s="163"/>
      <c r="AA948" s="163"/>
      <c r="AB948" s="66"/>
      <c r="AC948" s="66"/>
      <c r="AD948" s="66"/>
      <c r="AE948" s="66"/>
      <c r="AF948" s="66"/>
      <c r="AG948" s="66"/>
      <c r="AH948" s="66"/>
      <c r="AI948" s="66"/>
      <c r="AJ948" s="66"/>
      <c r="AK948" s="66"/>
      <c r="AL948" s="66"/>
      <c r="AM948" s="66"/>
      <c r="AN948" s="66"/>
      <c r="AO948" s="66"/>
      <c r="AP948" s="66"/>
      <c r="AQ948" s="66"/>
      <c r="AR948" s="66"/>
      <c r="AS948" s="66"/>
      <c r="AT948" s="66"/>
      <c r="AU948" s="66"/>
      <c r="AV948" s="66"/>
      <c r="AW948" s="66"/>
      <c r="AX948" s="66"/>
      <c r="AY948" s="66"/>
      <c r="AZ948" s="66"/>
      <c r="BA948" s="66"/>
      <c r="BB948" s="66"/>
      <c r="BC948" s="66"/>
      <c r="BD948" s="66"/>
      <c r="BE948" s="66"/>
      <c r="BF948" s="66"/>
      <c r="BG948" s="66"/>
      <c r="BH948" s="66"/>
      <c r="BI948" s="66"/>
      <c r="BJ948" s="66"/>
      <c r="BK948" s="66"/>
      <c r="BL948" s="66"/>
      <c r="BM948" s="66"/>
      <c r="BN948" s="66"/>
      <c r="BO948" s="66"/>
      <c r="BP948" s="66"/>
      <c r="BQ948" s="66"/>
      <c r="BR948" s="66"/>
      <c r="BS948" s="66"/>
      <c r="BT948" s="66"/>
      <c r="BU948" s="66"/>
      <c r="BV948" s="66"/>
      <c r="BW948" s="66"/>
      <c r="BX948" s="66"/>
      <c r="BY948" s="66"/>
      <c r="BZ948" s="66"/>
      <c r="CA948" s="66"/>
      <c r="CB948" s="66"/>
      <c r="CC948" s="66"/>
      <c r="CD948" s="66"/>
      <c r="CE948" s="66"/>
      <c r="CF948" s="66"/>
      <c r="CG948" s="66"/>
      <c r="CH948" s="66"/>
      <c r="CI948" s="66"/>
      <c r="CJ948" s="66"/>
      <c r="CK948" s="66"/>
      <c r="CL948" s="66"/>
      <c r="CM948" s="66"/>
      <c r="CN948" s="66"/>
      <c r="CO948" s="66"/>
      <c r="CP948" s="66"/>
      <c r="CQ948" s="66"/>
      <c r="CR948" s="66"/>
      <c r="CS948" s="66"/>
      <c r="CT948" s="66"/>
      <c r="CU948" s="66"/>
      <c r="CV948" s="66"/>
      <c r="CW948" s="66"/>
      <c r="CX948" s="66"/>
      <c r="CY948" s="66"/>
      <c r="CZ948" s="66"/>
      <c r="DA948" s="66"/>
      <c r="DB948" s="66"/>
      <c r="DC948" s="66"/>
      <c r="DD948" s="66"/>
      <c r="DE948" s="66"/>
      <c r="DF948" s="66"/>
      <c r="DG948" s="66"/>
      <c r="DH948" s="66"/>
      <c r="DI948" s="66"/>
      <c r="DJ948" s="66"/>
      <c r="DK948" s="66"/>
      <c r="DL948" s="66"/>
      <c r="DM948" s="66"/>
      <c r="DN948" s="66"/>
      <c r="DO948" s="66"/>
      <c r="DP948" s="66"/>
      <c r="DQ948" s="66"/>
      <c r="DR948" s="66"/>
      <c r="DS948" s="66"/>
      <c r="DT948" s="66"/>
      <c r="DU948" s="66"/>
      <c r="DV948" s="66"/>
      <c r="DW948" s="66"/>
      <c r="DX948" s="66"/>
      <c r="DY948" s="66"/>
      <c r="DZ948" s="66"/>
      <c r="EA948" s="66"/>
      <c r="EB948" s="66"/>
      <c r="EC948" s="66"/>
      <c r="ED948" s="66"/>
      <c r="EE948" s="66"/>
      <c r="EF948" s="66"/>
      <c r="EG948" s="66"/>
      <c r="EH948" s="66"/>
      <c r="EI948" s="66"/>
      <c r="EJ948" s="66"/>
      <c r="EK948" s="66"/>
      <c r="EL948" s="66"/>
      <c r="EM948" s="66"/>
      <c r="EN948" s="66"/>
      <c r="EO948" s="66"/>
      <c r="EP948" s="66"/>
    </row>
    <row r="949">
      <c r="A949" s="66"/>
      <c r="B949" s="66"/>
      <c r="C949" s="66"/>
      <c r="D949" s="66"/>
      <c r="E949" s="66"/>
      <c r="F949" s="66"/>
      <c r="G949" s="159"/>
      <c r="H949" s="159"/>
      <c r="I949" s="66"/>
      <c r="J949" s="160"/>
      <c r="K949" s="161"/>
      <c r="L949" s="161"/>
      <c r="M949" s="162"/>
      <c r="N949" s="162"/>
      <c r="O949" s="161"/>
      <c r="P949" s="161"/>
      <c r="Q949" s="161"/>
      <c r="R949" s="161"/>
      <c r="S949" s="163"/>
      <c r="T949" s="163"/>
      <c r="U949" s="163"/>
      <c r="V949" s="163"/>
      <c r="W949" s="164"/>
      <c r="X949" s="163"/>
      <c r="Y949" s="163"/>
      <c r="Z949" s="163"/>
      <c r="AA949" s="163"/>
      <c r="AB949" s="66"/>
      <c r="AC949" s="66"/>
      <c r="AD949" s="66"/>
      <c r="AE949" s="66"/>
      <c r="AF949" s="66"/>
      <c r="AG949" s="66"/>
      <c r="AH949" s="66"/>
      <c r="AI949" s="66"/>
      <c r="AJ949" s="66"/>
      <c r="AK949" s="66"/>
      <c r="AL949" s="66"/>
      <c r="AM949" s="66"/>
      <c r="AN949" s="66"/>
      <c r="AO949" s="66"/>
      <c r="AP949" s="66"/>
      <c r="AQ949" s="66"/>
      <c r="AR949" s="66"/>
      <c r="AS949" s="66"/>
      <c r="AT949" s="66"/>
      <c r="AU949" s="66"/>
      <c r="AV949" s="66"/>
      <c r="AW949" s="66"/>
      <c r="AX949" s="66"/>
      <c r="AY949" s="66"/>
      <c r="AZ949" s="66"/>
      <c r="BA949" s="66"/>
      <c r="BB949" s="66"/>
      <c r="BC949" s="66"/>
      <c r="BD949" s="66"/>
      <c r="BE949" s="66"/>
      <c r="BF949" s="66"/>
      <c r="BG949" s="66"/>
      <c r="BH949" s="66"/>
      <c r="BI949" s="66"/>
      <c r="BJ949" s="66"/>
      <c r="BK949" s="66"/>
      <c r="BL949" s="66"/>
      <c r="BM949" s="66"/>
      <c r="BN949" s="66"/>
      <c r="BO949" s="66"/>
      <c r="BP949" s="66"/>
      <c r="BQ949" s="66"/>
      <c r="BR949" s="66"/>
      <c r="BS949" s="66"/>
      <c r="BT949" s="66"/>
      <c r="BU949" s="66"/>
      <c r="BV949" s="66"/>
      <c r="BW949" s="66"/>
      <c r="BX949" s="66"/>
      <c r="BY949" s="66"/>
      <c r="BZ949" s="66"/>
      <c r="CA949" s="66"/>
      <c r="CB949" s="66"/>
      <c r="CC949" s="66"/>
      <c r="CD949" s="66"/>
      <c r="CE949" s="66"/>
      <c r="CF949" s="66"/>
      <c r="CG949" s="66"/>
      <c r="CH949" s="66"/>
      <c r="CI949" s="66"/>
      <c r="CJ949" s="66"/>
      <c r="CK949" s="66"/>
      <c r="CL949" s="66"/>
      <c r="CM949" s="66"/>
      <c r="CN949" s="66"/>
      <c r="CO949" s="66"/>
      <c r="CP949" s="66"/>
      <c r="CQ949" s="66"/>
      <c r="CR949" s="66"/>
      <c r="CS949" s="66"/>
      <c r="CT949" s="66"/>
      <c r="CU949" s="66"/>
      <c r="CV949" s="66"/>
      <c r="CW949" s="66"/>
      <c r="CX949" s="66"/>
      <c r="CY949" s="66"/>
      <c r="CZ949" s="66"/>
      <c r="DA949" s="66"/>
      <c r="DB949" s="66"/>
      <c r="DC949" s="66"/>
      <c r="DD949" s="66"/>
      <c r="DE949" s="66"/>
      <c r="DF949" s="66"/>
      <c r="DG949" s="66"/>
      <c r="DH949" s="66"/>
      <c r="DI949" s="66"/>
      <c r="DJ949" s="66"/>
      <c r="DK949" s="66"/>
      <c r="DL949" s="66"/>
      <c r="DM949" s="66"/>
      <c r="DN949" s="66"/>
      <c r="DO949" s="66"/>
      <c r="DP949" s="66"/>
      <c r="DQ949" s="66"/>
      <c r="DR949" s="66"/>
      <c r="DS949" s="66"/>
      <c r="DT949" s="66"/>
      <c r="DU949" s="66"/>
      <c r="DV949" s="66"/>
      <c r="DW949" s="66"/>
      <c r="DX949" s="66"/>
      <c r="DY949" s="66"/>
      <c r="DZ949" s="66"/>
      <c r="EA949" s="66"/>
      <c r="EB949" s="66"/>
      <c r="EC949" s="66"/>
      <c r="ED949" s="66"/>
      <c r="EE949" s="66"/>
      <c r="EF949" s="66"/>
      <c r="EG949" s="66"/>
      <c r="EH949" s="66"/>
      <c r="EI949" s="66"/>
      <c r="EJ949" s="66"/>
      <c r="EK949" s="66"/>
      <c r="EL949" s="66"/>
      <c r="EM949" s="66"/>
      <c r="EN949" s="66"/>
      <c r="EO949" s="66"/>
      <c r="EP949" s="66"/>
    </row>
    <row r="950">
      <c r="A950" s="66"/>
      <c r="B950" s="66"/>
      <c r="C950" s="66"/>
      <c r="D950" s="66"/>
      <c r="E950" s="66"/>
      <c r="F950" s="66"/>
      <c r="G950" s="159"/>
      <c r="H950" s="159"/>
      <c r="I950" s="66"/>
      <c r="J950" s="160"/>
      <c r="K950" s="161"/>
      <c r="L950" s="161"/>
      <c r="M950" s="162"/>
      <c r="N950" s="162"/>
      <c r="O950" s="161"/>
      <c r="P950" s="161"/>
      <c r="Q950" s="161"/>
      <c r="R950" s="161"/>
      <c r="S950" s="163"/>
      <c r="T950" s="163"/>
      <c r="U950" s="163"/>
      <c r="V950" s="163"/>
      <c r="W950" s="164"/>
      <c r="X950" s="163"/>
      <c r="Y950" s="163"/>
      <c r="Z950" s="163"/>
      <c r="AA950" s="163"/>
      <c r="AB950" s="66"/>
      <c r="AC950" s="66"/>
      <c r="AD950" s="66"/>
      <c r="AE950" s="66"/>
      <c r="AF950" s="66"/>
      <c r="AG950" s="66"/>
      <c r="AH950" s="66"/>
      <c r="AI950" s="66"/>
      <c r="AJ950" s="66"/>
      <c r="AK950" s="66"/>
      <c r="AL950" s="66"/>
      <c r="AM950" s="66"/>
      <c r="AN950" s="66"/>
      <c r="AO950" s="66"/>
      <c r="AP950" s="66"/>
      <c r="AQ950" s="66"/>
      <c r="AR950" s="66"/>
      <c r="AS950" s="66"/>
      <c r="AT950" s="66"/>
      <c r="AU950" s="66"/>
      <c r="AV950" s="66"/>
      <c r="AW950" s="66"/>
      <c r="AX950" s="66"/>
      <c r="AY950" s="66"/>
      <c r="AZ950" s="66"/>
      <c r="BA950" s="66"/>
      <c r="BB950" s="66"/>
      <c r="BC950" s="66"/>
      <c r="BD950" s="66"/>
      <c r="BE950" s="66"/>
      <c r="BF950" s="66"/>
      <c r="BG950" s="66"/>
      <c r="BH950" s="66"/>
      <c r="BI950" s="66"/>
      <c r="BJ950" s="66"/>
      <c r="BK950" s="66"/>
      <c r="BL950" s="66"/>
      <c r="BM950" s="66"/>
      <c r="BN950" s="66"/>
      <c r="BO950" s="66"/>
      <c r="BP950" s="66"/>
      <c r="BQ950" s="66"/>
      <c r="BR950" s="66"/>
      <c r="BS950" s="66"/>
      <c r="BT950" s="66"/>
      <c r="BU950" s="66"/>
      <c r="BV950" s="66"/>
      <c r="BW950" s="66"/>
      <c r="BX950" s="66"/>
      <c r="BY950" s="66"/>
      <c r="BZ950" s="66"/>
      <c r="CA950" s="66"/>
      <c r="CB950" s="66"/>
      <c r="CC950" s="66"/>
      <c r="CD950" s="66"/>
      <c r="CE950" s="66"/>
      <c r="CF950" s="66"/>
      <c r="CG950" s="66"/>
      <c r="CH950" s="66"/>
      <c r="CI950" s="66"/>
      <c r="CJ950" s="66"/>
      <c r="CK950" s="66"/>
      <c r="CL950" s="66"/>
      <c r="CM950" s="66"/>
      <c r="CN950" s="66"/>
      <c r="CO950" s="66"/>
      <c r="CP950" s="66"/>
      <c r="CQ950" s="66"/>
      <c r="CR950" s="66"/>
      <c r="CS950" s="66"/>
      <c r="CT950" s="66"/>
      <c r="CU950" s="66"/>
      <c r="CV950" s="66"/>
      <c r="CW950" s="66"/>
      <c r="CX950" s="66"/>
      <c r="CY950" s="66"/>
      <c r="CZ950" s="66"/>
      <c r="DA950" s="66"/>
      <c r="DB950" s="66"/>
      <c r="DC950" s="66"/>
      <c r="DD950" s="66"/>
      <c r="DE950" s="66"/>
      <c r="DF950" s="66"/>
      <c r="DG950" s="66"/>
      <c r="DH950" s="66"/>
      <c r="DI950" s="66"/>
      <c r="DJ950" s="66"/>
      <c r="DK950" s="66"/>
      <c r="DL950" s="66"/>
      <c r="DM950" s="66"/>
      <c r="DN950" s="66"/>
      <c r="DO950" s="66"/>
      <c r="DP950" s="66"/>
      <c r="DQ950" s="66"/>
      <c r="DR950" s="66"/>
      <c r="DS950" s="66"/>
      <c r="DT950" s="66"/>
      <c r="DU950" s="66"/>
      <c r="DV950" s="66"/>
      <c r="DW950" s="66"/>
      <c r="DX950" s="66"/>
      <c r="DY950" s="66"/>
      <c r="DZ950" s="66"/>
      <c r="EA950" s="66"/>
      <c r="EB950" s="66"/>
      <c r="EC950" s="66"/>
      <c r="ED950" s="66"/>
      <c r="EE950" s="66"/>
      <c r="EF950" s="66"/>
      <c r="EG950" s="66"/>
      <c r="EH950" s="66"/>
      <c r="EI950" s="66"/>
      <c r="EJ950" s="66"/>
      <c r="EK950" s="66"/>
      <c r="EL950" s="66"/>
      <c r="EM950" s="66"/>
      <c r="EN950" s="66"/>
      <c r="EO950" s="66"/>
      <c r="EP950" s="66"/>
    </row>
    <row r="951">
      <c r="A951" s="66"/>
      <c r="B951" s="66"/>
      <c r="C951" s="66"/>
      <c r="D951" s="66"/>
      <c r="E951" s="66"/>
      <c r="F951" s="66"/>
      <c r="G951" s="159"/>
      <c r="H951" s="159"/>
      <c r="I951" s="66"/>
      <c r="J951" s="160"/>
      <c r="K951" s="161"/>
      <c r="L951" s="161"/>
      <c r="M951" s="162"/>
      <c r="N951" s="162"/>
      <c r="O951" s="161"/>
      <c r="P951" s="161"/>
      <c r="Q951" s="161"/>
      <c r="R951" s="161"/>
      <c r="S951" s="163"/>
      <c r="T951" s="163"/>
      <c r="U951" s="163"/>
      <c r="V951" s="163"/>
      <c r="W951" s="164"/>
      <c r="X951" s="163"/>
      <c r="Y951" s="163"/>
      <c r="Z951" s="163"/>
      <c r="AA951" s="163"/>
      <c r="AB951" s="66"/>
      <c r="AC951" s="66"/>
      <c r="AD951" s="66"/>
      <c r="AE951" s="66"/>
      <c r="AF951" s="66"/>
      <c r="AG951" s="66"/>
      <c r="AH951" s="66"/>
      <c r="AI951" s="66"/>
      <c r="AJ951" s="66"/>
      <c r="AK951" s="66"/>
      <c r="AL951" s="66"/>
      <c r="AM951" s="66"/>
      <c r="AN951" s="66"/>
      <c r="AO951" s="66"/>
      <c r="AP951" s="66"/>
      <c r="AQ951" s="66"/>
      <c r="AR951" s="66"/>
      <c r="AS951" s="66"/>
      <c r="AT951" s="66"/>
      <c r="AU951" s="66"/>
      <c r="AV951" s="66"/>
      <c r="AW951" s="66"/>
      <c r="AX951" s="66"/>
      <c r="AY951" s="66"/>
      <c r="AZ951" s="66"/>
      <c r="BA951" s="66"/>
      <c r="BB951" s="66"/>
      <c r="BC951" s="66"/>
      <c r="BD951" s="66"/>
      <c r="BE951" s="66"/>
      <c r="BF951" s="66"/>
      <c r="BG951" s="66"/>
      <c r="BH951" s="66"/>
      <c r="BI951" s="66"/>
      <c r="BJ951" s="66"/>
      <c r="BK951" s="66"/>
      <c r="BL951" s="66"/>
      <c r="BM951" s="66"/>
      <c r="BN951" s="66"/>
      <c r="BO951" s="66"/>
      <c r="BP951" s="66"/>
      <c r="BQ951" s="66"/>
      <c r="BR951" s="66"/>
      <c r="BS951" s="66"/>
      <c r="BT951" s="66"/>
      <c r="BU951" s="66"/>
      <c r="BV951" s="66"/>
      <c r="BW951" s="66"/>
      <c r="BX951" s="66"/>
      <c r="BY951" s="66"/>
      <c r="BZ951" s="66"/>
      <c r="CA951" s="66"/>
      <c r="CB951" s="66"/>
      <c r="CC951" s="66"/>
      <c r="CD951" s="66"/>
      <c r="CE951" s="66"/>
      <c r="CF951" s="66"/>
      <c r="CG951" s="66"/>
      <c r="CH951" s="66"/>
      <c r="CI951" s="66"/>
      <c r="CJ951" s="66"/>
      <c r="CK951" s="66"/>
      <c r="CL951" s="66"/>
      <c r="CM951" s="66"/>
      <c r="CN951" s="66"/>
      <c r="CO951" s="66"/>
      <c r="CP951" s="66"/>
      <c r="CQ951" s="66"/>
      <c r="CR951" s="66"/>
      <c r="CS951" s="66"/>
      <c r="CT951" s="66"/>
      <c r="CU951" s="66"/>
      <c r="CV951" s="66"/>
      <c r="CW951" s="66"/>
      <c r="CX951" s="66"/>
      <c r="CY951" s="66"/>
      <c r="CZ951" s="66"/>
      <c r="DA951" s="66"/>
      <c r="DB951" s="66"/>
      <c r="DC951" s="66"/>
      <c r="DD951" s="66"/>
      <c r="DE951" s="66"/>
      <c r="DF951" s="66"/>
      <c r="DG951" s="66"/>
      <c r="DH951" s="66"/>
      <c r="DI951" s="66"/>
      <c r="DJ951" s="66"/>
      <c r="DK951" s="66"/>
      <c r="DL951" s="66"/>
      <c r="DM951" s="66"/>
      <c r="DN951" s="66"/>
      <c r="DO951" s="66"/>
      <c r="DP951" s="66"/>
      <c r="DQ951" s="66"/>
      <c r="DR951" s="66"/>
      <c r="DS951" s="66"/>
      <c r="DT951" s="66"/>
      <c r="DU951" s="66"/>
      <c r="DV951" s="66"/>
      <c r="DW951" s="66"/>
      <c r="DX951" s="66"/>
      <c r="DY951" s="66"/>
      <c r="DZ951" s="66"/>
      <c r="EA951" s="66"/>
      <c r="EB951" s="66"/>
      <c r="EC951" s="66"/>
      <c r="ED951" s="66"/>
      <c r="EE951" s="66"/>
      <c r="EF951" s="66"/>
      <c r="EG951" s="66"/>
      <c r="EH951" s="66"/>
      <c r="EI951" s="66"/>
      <c r="EJ951" s="66"/>
      <c r="EK951" s="66"/>
      <c r="EL951" s="66"/>
      <c r="EM951" s="66"/>
      <c r="EN951" s="66"/>
      <c r="EO951" s="66"/>
      <c r="EP951" s="66"/>
    </row>
    <row r="952">
      <c r="A952" s="66"/>
      <c r="B952" s="66"/>
      <c r="C952" s="66"/>
      <c r="D952" s="66"/>
      <c r="E952" s="66"/>
      <c r="F952" s="66"/>
      <c r="G952" s="159"/>
      <c r="H952" s="159"/>
      <c r="I952" s="66"/>
      <c r="J952" s="160"/>
      <c r="K952" s="161"/>
      <c r="L952" s="161"/>
      <c r="M952" s="162"/>
      <c r="N952" s="162"/>
      <c r="O952" s="161"/>
      <c r="P952" s="161"/>
      <c r="Q952" s="161"/>
      <c r="R952" s="161"/>
      <c r="S952" s="163"/>
      <c r="T952" s="163"/>
      <c r="U952" s="163"/>
      <c r="V952" s="163"/>
      <c r="W952" s="164"/>
      <c r="X952" s="163"/>
      <c r="Y952" s="163"/>
      <c r="Z952" s="163"/>
      <c r="AA952" s="163"/>
      <c r="AB952" s="66"/>
      <c r="AC952" s="66"/>
      <c r="AD952" s="66"/>
      <c r="AE952" s="66"/>
      <c r="AF952" s="66"/>
      <c r="AG952" s="66"/>
      <c r="AH952" s="66"/>
      <c r="AI952" s="66"/>
      <c r="AJ952" s="66"/>
      <c r="AK952" s="66"/>
      <c r="AL952" s="66"/>
      <c r="AM952" s="66"/>
      <c r="AN952" s="66"/>
      <c r="AO952" s="66"/>
      <c r="AP952" s="66"/>
      <c r="AQ952" s="66"/>
      <c r="AR952" s="66"/>
      <c r="AS952" s="66"/>
      <c r="AT952" s="66"/>
      <c r="AU952" s="66"/>
      <c r="AV952" s="66"/>
      <c r="AW952" s="66"/>
      <c r="AX952" s="66"/>
      <c r="AY952" s="66"/>
      <c r="AZ952" s="66"/>
      <c r="BA952" s="66"/>
      <c r="BB952" s="66"/>
      <c r="BC952" s="66"/>
      <c r="BD952" s="66"/>
      <c r="BE952" s="66"/>
      <c r="BF952" s="66"/>
      <c r="BG952" s="66"/>
      <c r="BH952" s="66"/>
      <c r="BI952" s="66"/>
      <c r="BJ952" s="66"/>
      <c r="BK952" s="66"/>
      <c r="BL952" s="66"/>
      <c r="BM952" s="66"/>
      <c r="BN952" s="66"/>
      <c r="BO952" s="66"/>
      <c r="BP952" s="66"/>
      <c r="BQ952" s="66"/>
      <c r="BR952" s="66"/>
      <c r="BS952" s="66"/>
      <c r="BT952" s="66"/>
      <c r="BU952" s="66"/>
      <c r="BV952" s="66"/>
      <c r="BW952" s="66"/>
      <c r="BX952" s="66"/>
      <c r="BY952" s="66"/>
      <c r="BZ952" s="66"/>
      <c r="CA952" s="66"/>
      <c r="CB952" s="66"/>
      <c r="CC952" s="66"/>
      <c r="CD952" s="66"/>
      <c r="CE952" s="66"/>
      <c r="CF952" s="66"/>
      <c r="CG952" s="66"/>
      <c r="CH952" s="66"/>
      <c r="CI952" s="66"/>
      <c r="CJ952" s="66"/>
      <c r="CK952" s="66"/>
      <c r="CL952" s="66"/>
      <c r="CM952" s="66"/>
      <c r="CN952" s="66"/>
      <c r="CO952" s="66"/>
      <c r="CP952" s="66"/>
      <c r="CQ952" s="66"/>
      <c r="CR952" s="66"/>
      <c r="CS952" s="66"/>
      <c r="CT952" s="66"/>
      <c r="CU952" s="66"/>
      <c r="CV952" s="66"/>
      <c r="CW952" s="66"/>
      <c r="CX952" s="66"/>
      <c r="CY952" s="66"/>
      <c r="CZ952" s="66"/>
      <c r="DA952" s="66"/>
      <c r="DB952" s="66"/>
      <c r="DC952" s="66"/>
      <c r="DD952" s="66"/>
      <c r="DE952" s="66"/>
      <c r="DF952" s="66"/>
      <c r="DG952" s="66"/>
      <c r="DH952" s="66"/>
      <c r="DI952" s="66"/>
      <c r="DJ952" s="66"/>
      <c r="DK952" s="66"/>
      <c r="DL952" s="66"/>
      <c r="DM952" s="66"/>
      <c r="DN952" s="66"/>
      <c r="DO952" s="66"/>
      <c r="DP952" s="66"/>
      <c r="DQ952" s="66"/>
      <c r="DR952" s="66"/>
      <c r="DS952" s="66"/>
      <c r="DT952" s="66"/>
      <c r="DU952" s="66"/>
      <c r="DV952" s="66"/>
      <c r="DW952" s="66"/>
      <c r="DX952" s="66"/>
      <c r="DY952" s="66"/>
      <c r="DZ952" s="66"/>
      <c r="EA952" s="66"/>
      <c r="EB952" s="66"/>
      <c r="EC952" s="66"/>
      <c r="ED952" s="66"/>
      <c r="EE952" s="66"/>
      <c r="EF952" s="66"/>
      <c r="EG952" s="66"/>
      <c r="EH952" s="66"/>
      <c r="EI952" s="66"/>
      <c r="EJ952" s="66"/>
      <c r="EK952" s="66"/>
      <c r="EL952" s="66"/>
      <c r="EM952" s="66"/>
      <c r="EN952" s="66"/>
      <c r="EO952" s="66"/>
      <c r="EP952" s="66"/>
    </row>
    <row r="953">
      <c r="A953" s="66"/>
      <c r="B953" s="66"/>
      <c r="C953" s="66"/>
      <c r="D953" s="66"/>
      <c r="E953" s="66"/>
      <c r="F953" s="66"/>
      <c r="G953" s="159"/>
      <c r="H953" s="159"/>
      <c r="I953" s="66"/>
      <c r="J953" s="160"/>
      <c r="K953" s="161"/>
      <c r="L953" s="161"/>
      <c r="M953" s="162"/>
      <c r="N953" s="162"/>
      <c r="O953" s="161"/>
      <c r="P953" s="161"/>
      <c r="Q953" s="161"/>
      <c r="R953" s="161"/>
      <c r="S953" s="163"/>
      <c r="T953" s="163"/>
      <c r="U953" s="163"/>
      <c r="V953" s="163"/>
      <c r="W953" s="164"/>
      <c r="X953" s="163"/>
      <c r="Y953" s="163"/>
      <c r="Z953" s="163"/>
      <c r="AA953" s="163"/>
      <c r="AB953" s="66"/>
      <c r="AC953" s="66"/>
      <c r="AD953" s="66"/>
      <c r="AE953" s="66"/>
      <c r="AF953" s="66"/>
      <c r="AG953" s="66"/>
      <c r="AH953" s="66"/>
      <c r="AI953" s="66"/>
      <c r="AJ953" s="66"/>
      <c r="AK953" s="66"/>
      <c r="AL953" s="66"/>
      <c r="AM953" s="66"/>
      <c r="AN953" s="66"/>
      <c r="AO953" s="66"/>
      <c r="AP953" s="66"/>
      <c r="AQ953" s="66"/>
      <c r="AR953" s="66"/>
      <c r="AS953" s="66"/>
      <c r="AT953" s="66"/>
      <c r="AU953" s="66"/>
      <c r="AV953" s="66"/>
      <c r="AW953" s="66"/>
      <c r="AX953" s="66"/>
      <c r="AY953" s="66"/>
      <c r="AZ953" s="66"/>
      <c r="BA953" s="66"/>
      <c r="BB953" s="66"/>
      <c r="BC953" s="66"/>
      <c r="BD953" s="66"/>
      <c r="BE953" s="66"/>
      <c r="BF953" s="66"/>
      <c r="BG953" s="66"/>
      <c r="BH953" s="66"/>
      <c r="BI953" s="66"/>
      <c r="BJ953" s="66"/>
      <c r="BK953" s="66"/>
      <c r="BL953" s="66"/>
      <c r="BM953" s="66"/>
      <c r="BN953" s="66"/>
      <c r="BO953" s="66"/>
      <c r="BP953" s="66"/>
      <c r="BQ953" s="66"/>
      <c r="BR953" s="66"/>
      <c r="BS953" s="66"/>
      <c r="BT953" s="66"/>
      <c r="BU953" s="66"/>
      <c r="BV953" s="66"/>
      <c r="BW953" s="66"/>
      <c r="BX953" s="66"/>
      <c r="BY953" s="66"/>
      <c r="BZ953" s="66"/>
      <c r="CA953" s="66"/>
      <c r="CB953" s="66"/>
      <c r="CC953" s="66"/>
      <c r="CD953" s="66"/>
      <c r="CE953" s="66"/>
      <c r="CF953" s="66"/>
      <c r="CG953" s="66"/>
      <c r="CH953" s="66"/>
      <c r="CI953" s="66"/>
      <c r="CJ953" s="66"/>
      <c r="CK953" s="66"/>
      <c r="CL953" s="66"/>
      <c r="CM953" s="66"/>
      <c r="CN953" s="66"/>
      <c r="CO953" s="66"/>
      <c r="CP953" s="66"/>
      <c r="CQ953" s="66"/>
      <c r="CR953" s="66"/>
      <c r="CS953" s="66"/>
      <c r="CT953" s="66"/>
      <c r="CU953" s="66"/>
      <c r="CV953" s="66"/>
      <c r="CW953" s="66"/>
      <c r="CX953" s="66"/>
      <c r="CY953" s="66"/>
      <c r="CZ953" s="66"/>
      <c r="DA953" s="66"/>
      <c r="DB953" s="66"/>
      <c r="DC953" s="66"/>
      <c r="DD953" s="66"/>
      <c r="DE953" s="66"/>
      <c r="DF953" s="66"/>
      <c r="DG953" s="66"/>
      <c r="DH953" s="66"/>
      <c r="DI953" s="66"/>
      <c r="DJ953" s="66"/>
      <c r="DK953" s="66"/>
      <c r="DL953" s="66"/>
      <c r="DM953" s="66"/>
      <c r="DN953" s="66"/>
      <c r="DO953" s="66"/>
      <c r="DP953" s="66"/>
      <c r="DQ953" s="66"/>
      <c r="DR953" s="66"/>
      <c r="DS953" s="66"/>
      <c r="DT953" s="66"/>
      <c r="DU953" s="66"/>
      <c r="DV953" s="66"/>
      <c r="DW953" s="66"/>
      <c r="DX953" s="66"/>
      <c r="DY953" s="66"/>
      <c r="DZ953" s="66"/>
      <c r="EA953" s="66"/>
      <c r="EB953" s="66"/>
      <c r="EC953" s="66"/>
      <c r="ED953" s="66"/>
      <c r="EE953" s="66"/>
      <c r="EF953" s="66"/>
      <c r="EG953" s="66"/>
      <c r="EH953" s="66"/>
      <c r="EI953" s="66"/>
      <c r="EJ953" s="66"/>
      <c r="EK953" s="66"/>
      <c r="EL953" s="66"/>
      <c r="EM953" s="66"/>
      <c r="EN953" s="66"/>
      <c r="EO953" s="66"/>
      <c r="EP953" s="66"/>
    </row>
    <row r="954">
      <c r="A954" s="66"/>
      <c r="B954" s="66"/>
      <c r="C954" s="66"/>
      <c r="D954" s="66"/>
      <c r="E954" s="66"/>
      <c r="F954" s="66"/>
      <c r="G954" s="159"/>
      <c r="H954" s="159"/>
      <c r="I954" s="66"/>
      <c r="J954" s="160"/>
      <c r="K954" s="161"/>
      <c r="L954" s="161"/>
      <c r="M954" s="162"/>
      <c r="N954" s="162"/>
      <c r="O954" s="161"/>
      <c r="P954" s="161"/>
      <c r="Q954" s="161"/>
      <c r="R954" s="161"/>
      <c r="S954" s="163"/>
      <c r="T954" s="163"/>
      <c r="U954" s="163"/>
      <c r="V954" s="163"/>
      <c r="W954" s="164"/>
      <c r="X954" s="163"/>
      <c r="Y954" s="163"/>
      <c r="Z954" s="163"/>
      <c r="AA954" s="163"/>
      <c r="AB954" s="66"/>
      <c r="AC954" s="66"/>
      <c r="AD954" s="66"/>
      <c r="AE954" s="66"/>
      <c r="AF954" s="66"/>
      <c r="AG954" s="66"/>
      <c r="AH954" s="66"/>
      <c r="AI954" s="66"/>
      <c r="AJ954" s="66"/>
      <c r="AK954" s="66"/>
      <c r="AL954" s="66"/>
      <c r="AM954" s="66"/>
      <c r="AN954" s="66"/>
      <c r="AO954" s="66"/>
      <c r="AP954" s="66"/>
      <c r="AQ954" s="66"/>
      <c r="AR954" s="66"/>
      <c r="AS954" s="66"/>
      <c r="AT954" s="66"/>
      <c r="AU954" s="66"/>
      <c r="AV954" s="66"/>
      <c r="AW954" s="66"/>
      <c r="AX954" s="66"/>
      <c r="AY954" s="66"/>
      <c r="AZ954" s="66"/>
      <c r="BA954" s="66"/>
      <c r="BB954" s="66"/>
      <c r="BC954" s="66"/>
      <c r="BD954" s="66"/>
      <c r="BE954" s="66"/>
      <c r="BF954" s="66"/>
      <c r="BG954" s="66"/>
      <c r="BH954" s="66"/>
      <c r="BI954" s="66"/>
      <c r="BJ954" s="66"/>
      <c r="BK954" s="66"/>
      <c r="BL954" s="66"/>
      <c r="BM954" s="66"/>
      <c r="BN954" s="66"/>
      <c r="BO954" s="66"/>
      <c r="BP954" s="66"/>
      <c r="BQ954" s="66"/>
      <c r="BR954" s="66"/>
      <c r="BS954" s="66"/>
      <c r="BT954" s="66"/>
      <c r="BU954" s="66"/>
      <c r="BV954" s="66"/>
      <c r="BW954" s="66"/>
      <c r="BX954" s="66"/>
      <c r="BY954" s="66"/>
      <c r="BZ954" s="66"/>
      <c r="CA954" s="66"/>
      <c r="CB954" s="66"/>
      <c r="CC954" s="66"/>
      <c r="CD954" s="66"/>
      <c r="CE954" s="66"/>
      <c r="CF954" s="66"/>
      <c r="CG954" s="66"/>
      <c r="CH954" s="66"/>
      <c r="CI954" s="66"/>
      <c r="CJ954" s="66"/>
      <c r="CK954" s="66"/>
      <c r="CL954" s="66"/>
      <c r="CM954" s="66"/>
      <c r="CN954" s="66"/>
      <c r="CO954" s="66"/>
      <c r="CP954" s="66"/>
      <c r="CQ954" s="66"/>
      <c r="CR954" s="66"/>
      <c r="CS954" s="66"/>
      <c r="CT954" s="66"/>
      <c r="CU954" s="66"/>
      <c r="CV954" s="66"/>
      <c r="CW954" s="66"/>
      <c r="CX954" s="66"/>
      <c r="CY954" s="66"/>
      <c r="CZ954" s="66"/>
      <c r="DA954" s="66"/>
      <c r="DB954" s="66"/>
      <c r="DC954" s="66"/>
      <c r="DD954" s="66"/>
      <c r="DE954" s="66"/>
      <c r="DF954" s="66"/>
      <c r="DG954" s="66"/>
      <c r="DH954" s="66"/>
      <c r="DI954" s="66"/>
      <c r="DJ954" s="66"/>
      <c r="DK954" s="66"/>
      <c r="DL954" s="66"/>
      <c r="DM954" s="66"/>
      <c r="DN954" s="66"/>
      <c r="DO954" s="66"/>
      <c r="DP954" s="66"/>
      <c r="DQ954" s="66"/>
      <c r="DR954" s="66"/>
      <c r="DS954" s="66"/>
      <c r="DT954" s="66"/>
      <c r="DU954" s="66"/>
      <c r="DV954" s="66"/>
      <c r="DW954" s="66"/>
      <c r="DX954" s="66"/>
      <c r="DY954" s="66"/>
      <c r="DZ954" s="66"/>
      <c r="EA954" s="66"/>
      <c r="EB954" s="66"/>
      <c r="EC954" s="66"/>
      <c r="ED954" s="66"/>
      <c r="EE954" s="66"/>
      <c r="EF954" s="66"/>
      <c r="EG954" s="66"/>
      <c r="EH954" s="66"/>
      <c r="EI954" s="66"/>
      <c r="EJ954" s="66"/>
      <c r="EK954" s="66"/>
      <c r="EL954" s="66"/>
      <c r="EM954" s="66"/>
      <c r="EN954" s="66"/>
      <c r="EO954" s="66"/>
      <c r="EP954" s="66"/>
    </row>
    <row r="955">
      <c r="A955" s="66"/>
      <c r="B955" s="66"/>
      <c r="C955" s="66"/>
      <c r="D955" s="66"/>
      <c r="E955" s="66"/>
      <c r="F955" s="66"/>
      <c r="G955" s="159"/>
      <c r="H955" s="159"/>
      <c r="I955" s="66"/>
      <c r="J955" s="160"/>
      <c r="K955" s="161"/>
      <c r="L955" s="161"/>
      <c r="M955" s="162"/>
      <c r="N955" s="162"/>
      <c r="O955" s="161"/>
      <c r="P955" s="161"/>
      <c r="Q955" s="161"/>
      <c r="R955" s="161"/>
      <c r="S955" s="163"/>
      <c r="T955" s="163"/>
      <c r="U955" s="163"/>
      <c r="V955" s="163"/>
      <c r="W955" s="164"/>
      <c r="X955" s="163"/>
      <c r="Y955" s="163"/>
      <c r="Z955" s="163"/>
      <c r="AA955" s="163"/>
      <c r="AB955" s="66"/>
      <c r="AC955" s="66"/>
      <c r="AD955" s="66"/>
      <c r="AE955" s="66"/>
      <c r="AF955" s="66"/>
      <c r="AG955" s="66"/>
      <c r="AH955" s="66"/>
      <c r="AI955" s="66"/>
      <c r="AJ955" s="66"/>
      <c r="AK955" s="66"/>
      <c r="AL955" s="66"/>
      <c r="AM955" s="66"/>
      <c r="AN955" s="66"/>
      <c r="AO955" s="66"/>
      <c r="AP955" s="66"/>
      <c r="AQ955" s="66"/>
      <c r="AR955" s="66"/>
      <c r="AS955" s="66"/>
      <c r="AT955" s="66"/>
      <c r="AU955" s="66"/>
      <c r="AV955" s="66"/>
      <c r="AW955" s="66"/>
      <c r="AX955" s="66"/>
      <c r="AY955" s="66"/>
      <c r="AZ955" s="66"/>
      <c r="BA955" s="66"/>
      <c r="BB955" s="66"/>
      <c r="BC955" s="66"/>
      <c r="BD955" s="66"/>
      <c r="BE955" s="66"/>
      <c r="BF955" s="66"/>
      <c r="BG955" s="66"/>
      <c r="BH955" s="66"/>
      <c r="BI955" s="66"/>
      <c r="BJ955" s="66"/>
      <c r="BK955" s="66"/>
      <c r="BL955" s="66"/>
      <c r="BM955" s="66"/>
      <c r="BN955" s="66"/>
      <c r="BO955" s="66"/>
      <c r="BP955" s="66"/>
      <c r="BQ955" s="66"/>
      <c r="BR955" s="66"/>
      <c r="BS955" s="66"/>
      <c r="BT955" s="66"/>
      <c r="BU955" s="66"/>
      <c r="BV955" s="66"/>
      <c r="BW955" s="66"/>
      <c r="BX955" s="66"/>
      <c r="BY955" s="66"/>
      <c r="BZ955" s="66"/>
      <c r="CA955" s="66"/>
      <c r="CB955" s="66"/>
      <c r="CC955" s="66"/>
      <c r="CD955" s="66"/>
      <c r="CE955" s="66"/>
      <c r="CF955" s="66"/>
      <c r="CG955" s="66"/>
      <c r="CH955" s="66"/>
      <c r="CI955" s="66"/>
      <c r="CJ955" s="66"/>
      <c r="CK955" s="66"/>
      <c r="CL955" s="66"/>
      <c r="CM955" s="66"/>
      <c r="CN955" s="66"/>
      <c r="CO955" s="66"/>
      <c r="CP955" s="66"/>
      <c r="CQ955" s="66"/>
      <c r="CR955" s="66"/>
      <c r="CS955" s="66"/>
      <c r="CT955" s="66"/>
      <c r="CU955" s="66"/>
      <c r="CV955" s="66"/>
      <c r="CW955" s="66"/>
      <c r="CX955" s="66"/>
      <c r="CY955" s="66"/>
      <c r="CZ955" s="66"/>
      <c r="DA955" s="66"/>
      <c r="DB955" s="66"/>
      <c r="DC955" s="66"/>
      <c r="DD955" s="66"/>
      <c r="DE955" s="66"/>
      <c r="DF955" s="66"/>
      <c r="DG955" s="66"/>
      <c r="DH955" s="66"/>
      <c r="DI955" s="66"/>
      <c r="DJ955" s="66"/>
      <c r="DK955" s="66"/>
      <c r="DL955" s="66"/>
      <c r="DM955" s="66"/>
      <c r="DN955" s="66"/>
      <c r="DO955" s="66"/>
      <c r="DP955" s="66"/>
      <c r="DQ955" s="66"/>
      <c r="DR955" s="66"/>
      <c r="DS955" s="66"/>
      <c r="DT955" s="66"/>
      <c r="DU955" s="66"/>
      <c r="DV955" s="66"/>
      <c r="DW955" s="66"/>
      <c r="DX955" s="66"/>
      <c r="DY955" s="66"/>
      <c r="DZ955" s="66"/>
      <c r="EA955" s="66"/>
      <c r="EB955" s="66"/>
      <c r="EC955" s="66"/>
      <c r="ED955" s="66"/>
      <c r="EE955" s="66"/>
      <c r="EF955" s="66"/>
      <c r="EG955" s="66"/>
      <c r="EH955" s="66"/>
      <c r="EI955" s="66"/>
      <c r="EJ955" s="66"/>
      <c r="EK955" s="66"/>
      <c r="EL955" s="66"/>
      <c r="EM955" s="66"/>
      <c r="EN955" s="66"/>
      <c r="EO955" s="66"/>
      <c r="EP955" s="66"/>
    </row>
    <row r="956">
      <c r="A956" s="66"/>
      <c r="B956" s="66"/>
      <c r="C956" s="66"/>
      <c r="D956" s="66"/>
      <c r="E956" s="66"/>
      <c r="F956" s="66"/>
      <c r="G956" s="159"/>
      <c r="H956" s="159"/>
      <c r="I956" s="66"/>
      <c r="J956" s="160"/>
      <c r="K956" s="161"/>
      <c r="L956" s="161"/>
      <c r="M956" s="162"/>
      <c r="N956" s="162"/>
      <c r="O956" s="161"/>
      <c r="P956" s="161"/>
      <c r="Q956" s="161"/>
      <c r="R956" s="161"/>
      <c r="S956" s="163"/>
      <c r="T956" s="163"/>
      <c r="U956" s="163"/>
      <c r="V956" s="163"/>
      <c r="W956" s="164"/>
      <c r="X956" s="163"/>
      <c r="Y956" s="163"/>
      <c r="Z956" s="163"/>
      <c r="AA956" s="163"/>
      <c r="AB956" s="66"/>
      <c r="AC956" s="66"/>
      <c r="AD956" s="66"/>
      <c r="AE956" s="66"/>
      <c r="AF956" s="66"/>
      <c r="AG956" s="66"/>
      <c r="AH956" s="66"/>
      <c r="AI956" s="66"/>
      <c r="AJ956" s="66"/>
      <c r="AK956" s="66"/>
      <c r="AL956" s="66"/>
      <c r="AM956" s="66"/>
      <c r="AN956" s="66"/>
      <c r="AO956" s="66"/>
      <c r="AP956" s="66"/>
      <c r="AQ956" s="66"/>
      <c r="AR956" s="66"/>
      <c r="AS956" s="66"/>
      <c r="AT956" s="66"/>
      <c r="AU956" s="66"/>
      <c r="AV956" s="66"/>
      <c r="AW956" s="66"/>
      <c r="AX956" s="66"/>
      <c r="AY956" s="66"/>
      <c r="AZ956" s="66"/>
      <c r="BA956" s="66"/>
      <c r="BB956" s="66"/>
      <c r="BC956" s="66"/>
      <c r="BD956" s="66"/>
      <c r="BE956" s="66"/>
      <c r="BF956" s="66"/>
      <c r="BG956" s="66"/>
      <c r="BH956" s="66"/>
      <c r="BI956" s="66"/>
      <c r="BJ956" s="66"/>
      <c r="BK956" s="66"/>
      <c r="BL956" s="66"/>
      <c r="BM956" s="66"/>
      <c r="BN956" s="66"/>
      <c r="BO956" s="66"/>
      <c r="BP956" s="66"/>
      <c r="BQ956" s="66"/>
      <c r="BR956" s="66"/>
      <c r="BS956" s="66"/>
      <c r="BT956" s="66"/>
      <c r="BU956" s="66"/>
      <c r="BV956" s="66"/>
      <c r="BW956" s="66"/>
      <c r="BX956" s="66"/>
      <c r="BY956" s="66"/>
      <c r="BZ956" s="66"/>
      <c r="CA956" s="66"/>
      <c r="CB956" s="66"/>
      <c r="CC956" s="66"/>
      <c r="CD956" s="66"/>
      <c r="CE956" s="66"/>
      <c r="CF956" s="66"/>
      <c r="CG956" s="66"/>
      <c r="CH956" s="66"/>
      <c r="CI956" s="66"/>
      <c r="CJ956" s="66"/>
      <c r="CK956" s="66"/>
      <c r="CL956" s="66"/>
      <c r="CM956" s="66"/>
      <c r="CN956" s="66"/>
      <c r="CO956" s="66"/>
      <c r="CP956" s="66"/>
      <c r="CQ956" s="66"/>
      <c r="CR956" s="66"/>
      <c r="CS956" s="66"/>
      <c r="CT956" s="66"/>
      <c r="CU956" s="66"/>
      <c r="CV956" s="66"/>
      <c r="CW956" s="66"/>
      <c r="CX956" s="66"/>
      <c r="CY956" s="66"/>
      <c r="CZ956" s="66"/>
      <c r="DA956" s="66"/>
      <c r="DB956" s="66"/>
      <c r="DC956" s="66"/>
      <c r="DD956" s="66"/>
      <c r="DE956" s="66"/>
      <c r="DF956" s="66"/>
      <c r="DG956" s="66"/>
      <c r="DH956" s="66"/>
      <c r="DI956" s="66"/>
      <c r="DJ956" s="66"/>
      <c r="DK956" s="66"/>
      <c r="DL956" s="66"/>
      <c r="DM956" s="66"/>
      <c r="DN956" s="66"/>
      <c r="DO956" s="66"/>
      <c r="DP956" s="66"/>
      <c r="DQ956" s="66"/>
      <c r="DR956" s="66"/>
      <c r="DS956" s="66"/>
      <c r="DT956" s="66"/>
      <c r="DU956" s="66"/>
      <c r="DV956" s="66"/>
      <c r="DW956" s="66"/>
      <c r="DX956" s="66"/>
      <c r="DY956" s="66"/>
      <c r="DZ956" s="66"/>
      <c r="EA956" s="66"/>
      <c r="EB956" s="66"/>
      <c r="EC956" s="66"/>
      <c r="ED956" s="66"/>
      <c r="EE956" s="66"/>
      <c r="EF956" s="66"/>
      <c r="EG956" s="66"/>
      <c r="EH956" s="66"/>
      <c r="EI956" s="66"/>
      <c r="EJ956" s="66"/>
      <c r="EK956" s="66"/>
      <c r="EL956" s="66"/>
      <c r="EM956" s="66"/>
      <c r="EN956" s="66"/>
      <c r="EO956" s="66"/>
      <c r="EP956" s="66"/>
    </row>
    <row r="957">
      <c r="A957" s="66"/>
      <c r="B957" s="66"/>
      <c r="C957" s="66"/>
      <c r="D957" s="66"/>
      <c r="E957" s="66"/>
      <c r="F957" s="66"/>
      <c r="G957" s="159"/>
      <c r="H957" s="159"/>
      <c r="I957" s="66"/>
      <c r="J957" s="160"/>
      <c r="K957" s="161"/>
      <c r="L957" s="161"/>
      <c r="M957" s="162"/>
      <c r="N957" s="162"/>
      <c r="O957" s="161"/>
      <c r="P957" s="161"/>
      <c r="Q957" s="161"/>
      <c r="R957" s="161"/>
      <c r="S957" s="163"/>
      <c r="T957" s="163"/>
      <c r="U957" s="163"/>
      <c r="V957" s="163"/>
      <c r="W957" s="164"/>
      <c r="X957" s="163"/>
      <c r="Y957" s="163"/>
      <c r="Z957" s="163"/>
      <c r="AA957" s="163"/>
      <c r="AB957" s="66"/>
      <c r="AC957" s="66"/>
      <c r="AD957" s="66"/>
      <c r="AE957" s="66"/>
      <c r="AF957" s="66"/>
      <c r="AG957" s="66"/>
      <c r="AH957" s="66"/>
      <c r="AI957" s="66"/>
      <c r="AJ957" s="66"/>
      <c r="AK957" s="66"/>
      <c r="AL957" s="66"/>
      <c r="AM957" s="66"/>
      <c r="AN957" s="66"/>
      <c r="AO957" s="66"/>
      <c r="AP957" s="66"/>
      <c r="AQ957" s="66"/>
      <c r="AR957" s="66"/>
      <c r="AS957" s="66"/>
      <c r="AT957" s="66"/>
      <c r="AU957" s="66"/>
      <c r="AV957" s="66"/>
      <c r="AW957" s="66"/>
      <c r="AX957" s="66"/>
      <c r="AY957" s="66"/>
      <c r="AZ957" s="66"/>
      <c r="BA957" s="66"/>
      <c r="BB957" s="66"/>
      <c r="BC957" s="66"/>
      <c r="BD957" s="66"/>
      <c r="BE957" s="66"/>
      <c r="BF957" s="66"/>
      <c r="BG957" s="66"/>
      <c r="BH957" s="66"/>
      <c r="BI957" s="66"/>
      <c r="BJ957" s="66"/>
      <c r="BK957" s="66"/>
      <c r="BL957" s="66"/>
      <c r="BM957" s="66"/>
      <c r="BN957" s="66"/>
      <c r="BO957" s="66"/>
      <c r="BP957" s="66"/>
      <c r="BQ957" s="66"/>
      <c r="BR957" s="66"/>
      <c r="BS957" s="66"/>
      <c r="BT957" s="66"/>
      <c r="BU957" s="66"/>
      <c r="BV957" s="66"/>
      <c r="BW957" s="66"/>
      <c r="BX957" s="66"/>
      <c r="BY957" s="66"/>
      <c r="BZ957" s="66"/>
      <c r="CA957" s="66"/>
      <c r="CB957" s="66"/>
      <c r="CC957" s="66"/>
      <c r="CD957" s="66"/>
      <c r="CE957" s="66"/>
      <c r="CF957" s="66"/>
      <c r="CG957" s="66"/>
      <c r="CH957" s="66"/>
      <c r="CI957" s="66"/>
      <c r="CJ957" s="66"/>
      <c r="CK957" s="66"/>
      <c r="CL957" s="66"/>
      <c r="CM957" s="66"/>
      <c r="CN957" s="66"/>
      <c r="CO957" s="66"/>
      <c r="CP957" s="66"/>
      <c r="CQ957" s="66"/>
      <c r="CR957" s="66"/>
      <c r="CS957" s="66"/>
      <c r="CT957" s="66"/>
      <c r="CU957" s="66"/>
      <c r="CV957" s="66"/>
      <c r="CW957" s="66"/>
      <c r="CX957" s="66"/>
      <c r="CY957" s="66"/>
      <c r="CZ957" s="66"/>
      <c r="DA957" s="66"/>
      <c r="DB957" s="66"/>
      <c r="DC957" s="66"/>
      <c r="DD957" s="66"/>
      <c r="DE957" s="66"/>
      <c r="DF957" s="66"/>
      <c r="DG957" s="66"/>
      <c r="DH957" s="66"/>
      <c r="DI957" s="66"/>
      <c r="DJ957" s="66"/>
      <c r="DK957" s="66"/>
      <c r="DL957" s="66"/>
      <c r="DM957" s="66"/>
      <c r="DN957" s="66"/>
      <c r="DO957" s="66"/>
      <c r="DP957" s="66"/>
      <c r="DQ957" s="66"/>
      <c r="DR957" s="66"/>
      <c r="DS957" s="66"/>
      <c r="DT957" s="66"/>
      <c r="DU957" s="66"/>
      <c r="DV957" s="66"/>
      <c r="DW957" s="66"/>
      <c r="DX957" s="66"/>
      <c r="DY957" s="66"/>
      <c r="DZ957" s="66"/>
      <c r="EA957" s="66"/>
      <c r="EB957" s="66"/>
      <c r="EC957" s="66"/>
      <c r="ED957" s="66"/>
      <c r="EE957" s="66"/>
      <c r="EF957" s="66"/>
      <c r="EG957" s="66"/>
      <c r="EH957" s="66"/>
      <c r="EI957" s="66"/>
      <c r="EJ957" s="66"/>
      <c r="EK957" s="66"/>
      <c r="EL957" s="66"/>
      <c r="EM957" s="66"/>
      <c r="EN957" s="66"/>
      <c r="EO957" s="66"/>
      <c r="EP957" s="66"/>
    </row>
    <row r="958">
      <c r="A958" s="66"/>
      <c r="B958" s="66"/>
      <c r="C958" s="66"/>
      <c r="D958" s="66"/>
      <c r="E958" s="66"/>
      <c r="F958" s="66"/>
      <c r="G958" s="159"/>
      <c r="H958" s="159"/>
      <c r="I958" s="66"/>
      <c r="J958" s="160"/>
      <c r="K958" s="161"/>
      <c r="L958" s="161"/>
      <c r="M958" s="162"/>
      <c r="N958" s="162"/>
      <c r="O958" s="161"/>
      <c r="P958" s="161"/>
      <c r="Q958" s="161"/>
      <c r="R958" s="161"/>
      <c r="S958" s="163"/>
      <c r="T958" s="163"/>
      <c r="U958" s="163"/>
      <c r="V958" s="163"/>
      <c r="W958" s="164"/>
      <c r="X958" s="163"/>
      <c r="Y958" s="163"/>
      <c r="Z958" s="163"/>
      <c r="AA958" s="163"/>
      <c r="AB958" s="66"/>
      <c r="AC958" s="66"/>
      <c r="AD958" s="66"/>
      <c r="AE958" s="66"/>
      <c r="AF958" s="66"/>
      <c r="AG958" s="66"/>
      <c r="AH958" s="66"/>
      <c r="AI958" s="66"/>
      <c r="AJ958" s="66"/>
      <c r="AK958" s="66"/>
      <c r="AL958" s="66"/>
      <c r="AM958" s="66"/>
      <c r="AN958" s="66"/>
      <c r="AO958" s="66"/>
      <c r="AP958" s="66"/>
      <c r="AQ958" s="66"/>
      <c r="AR958" s="66"/>
      <c r="AS958" s="66"/>
      <c r="AT958" s="66"/>
      <c r="AU958" s="66"/>
      <c r="AV958" s="66"/>
      <c r="AW958" s="66"/>
      <c r="AX958" s="66"/>
      <c r="AY958" s="66"/>
      <c r="AZ958" s="66"/>
      <c r="BA958" s="66"/>
      <c r="BB958" s="66"/>
      <c r="BC958" s="66"/>
      <c r="BD958" s="66"/>
      <c r="BE958" s="66"/>
      <c r="BF958" s="66"/>
      <c r="BG958" s="66"/>
      <c r="BH958" s="66"/>
      <c r="BI958" s="66"/>
      <c r="BJ958" s="66"/>
      <c r="BK958" s="66"/>
      <c r="BL958" s="66"/>
      <c r="BM958" s="66"/>
      <c r="BN958" s="66"/>
      <c r="BO958" s="66"/>
      <c r="BP958" s="66"/>
      <c r="BQ958" s="66"/>
      <c r="BR958" s="66"/>
      <c r="BS958" s="66"/>
      <c r="BT958" s="66"/>
      <c r="BU958" s="66"/>
      <c r="BV958" s="66"/>
      <c r="BW958" s="66"/>
      <c r="BX958" s="66"/>
      <c r="BY958" s="66"/>
      <c r="BZ958" s="66"/>
      <c r="CA958" s="66"/>
      <c r="CB958" s="66"/>
      <c r="CC958" s="66"/>
      <c r="CD958" s="66"/>
      <c r="CE958" s="66"/>
      <c r="CF958" s="66"/>
      <c r="CG958" s="66"/>
      <c r="CH958" s="66"/>
      <c r="CI958" s="66"/>
      <c r="CJ958" s="66"/>
      <c r="CK958" s="66"/>
      <c r="CL958" s="66"/>
      <c r="CM958" s="66"/>
      <c r="CN958" s="66"/>
      <c r="CO958" s="66"/>
      <c r="CP958" s="66"/>
      <c r="CQ958" s="66"/>
      <c r="CR958" s="66"/>
      <c r="CS958" s="66"/>
      <c r="CT958" s="66"/>
      <c r="CU958" s="66"/>
      <c r="CV958" s="66"/>
      <c r="CW958" s="66"/>
      <c r="CX958" s="66"/>
      <c r="CY958" s="66"/>
      <c r="CZ958" s="66"/>
      <c r="DA958" s="66"/>
      <c r="DB958" s="66"/>
      <c r="DC958" s="66"/>
      <c r="DD958" s="66"/>
      <c r="DE958" s="66"/>
      <c r="DF958" s="66"/>
      <c r="DG958" s="66"/>
      <c r="DH958" s="66"/>
      <c r="DI958" s="66"/>
      <c r="DJ958" s="66"/>
      <c r="DK958" s="66"/>
      <c r="DL958" s="66"/>
      <c r="DM958" s="66"/>
      <c r="DN958" s="66"/>
      <c r="DO958" s="66"/>
      <c r="DP958" s="66"/>
      <c r="DQ958" s="66"/>
      <c r="DR958" s="66"/>
      <c r="DS958" s="66"/>
      <c r="DT958" s="66"/>
      <c r="DU958" s="66"/>
      <c r="DV958" s="66"/>
      <c r="DW958" s="66"/>
      <c r="DX958" s="66"/>
      <c r="DY958" s="66"/>
      <c r="DZ958" s="66"/>
      <c r="EA958" s="66"/>
      <c r="EB958" s="66"/>
      <c r="EC958" s="66"/>
      <c r="ED958" s="66"/>
      <c r="EE958" s="66"/>
      <c r="EF958" s="66"/>
      <c r="EG958" s="66"/>
      <c r="EH958" s="66"/>
      <c r="EI958" s="66"/>
      <c r="EJ958" s="66"/>
      <c r="EK958" s="66"/>
      <c r="EL958" s="66"/>
      <c r="EM958" s="66"/>
      <c r="EN958" s="66"/>
      <c r="EO958" s="66"/>
      <c r="EP958" s="66"/>
    </row>
    <row r="959">
      <c r="A959" s="66"/>
      <c r="B959" s="66"/>
      <c r="C959" s="66"/>
      <c r="D959" s="66"/>
      <c r="E959" s="66"/>
      <c r="F959" s="66"/>
      <c r="G959" s="159"/>
      <c r="H959" s="159"/>
      <c r="I959" s="66"/>
      <c r="J959" s="160"/>
      <c r="K959" s="161"/>
      <c r="L959" s="161"/>
      <c r="M959" s="162"/>
      <c r="N959" s="162"/>
      <c r="O959" s="161"/>
      <c r="P959" s="161"/>
      <c r="Q959" s="161"/>
      <c r="R959" s="161"/>
      <c r="S959" s="163"/>
      <c r="T959" s="163"/>
      <c r="U959" s="163"/>
      <c r="V959" s="163"/>
      <c r="W959" s="164"/>
      <c r="X959" s="163"/>
      <c r="Y959" s="163"/>
      <c r="Z959" s="163"/>
      <c r="AA959" s="163"/>
      <c r="AB959" s="66"/>
      <c r="AC959" s="66"/>
      <c r="AD959" s="66"/>
      <c r="AE959" s="66"/>
      <c r="AF959" s="66"/>
      <c r="AG959" s="66"/>
      <c r="AH959" s="66"/>
      <c r="AI959" s="66"/>
      <c r="AJ959" s="66"/>
      <c r="AK959" s="66"/>
      <c r="AL959" s="66"/>
      <c r="AM959" s="66"/>
      <c r="AN959" s="66"/>
      <c r="AO959" s="66"/>
      <c r="AP959" s="66"/>
      <c r="AQ959" s="66"/>
      <c r="AR959" s="66"/>
      <c r="AS959" s="66"/>
      <c r="AT959" s="66"/>
      <c r="AU959" s="66"/>
      <c r="AV959" s="66"/>
      <c r="AW959" s="66"/>
      <c r="AX959" s="66"/>
      <c r="AY959" s="66"/>
      <c r="AZ959" s="66"/>
      <c r="BA959" s="66"/>
      <c r="BB959" s="66"/>
      <c r="BC959" s="66"/>
      <c r="BD959" s="66"/>
      <c r="BE959" s="66"/>
      <c r="BF959" s="66"/>
      <c r="BG959" s="66"/>
      <c r="BH959" s="66"/>
      <c r="BI959" s="66"/>
      <c r="BJ959" s="66"/>
      <c r="BK959" s="66"/>
      <c r="BL959" s="66"/>
      <c r="BM959" s="66"/>
      <c r="BN959" s="66"/>
      <c r="BO959" s="66"/>
      <c r="BP959" s="66"/>
      <c r="BQ959" s="66"/>
      <c r="BR959" s="66"/>
      <c r="BS959" s="66"/>
      <c r="BT959" s="66"/>
      <c r="BU959" s="66"/>
      <c r="BV959" s="66"/>
      <c r="BW959" s="66"/>
      <c r="BX959" s="66"/>
      <c r="BY959" s="66"/>
      <c r="BZ959" s="66"/>
      <c r="CA959" s="66"/>
      <c r="CB959" s="66"/>
      <c r="CC959" s="66"/>
      <c r="CD959" s="66"/>
      <c r="CE959" s="66"/>
      <c r="CF959" s="66"/>
      <c r="CG959" s="66"/>
      <c r="CH959" s="66"/>
      <c r="CI959" s="66"/>
      <c r="CJ959" s="66"/>
      <c r="CK959" s="66"/>
      <c r="CL959" s="66"/>
      <c r="CM959" s="66"/>
      <c r="CN959" s="66"/>
      <c r="CO959" s="66"/>
      <c r="CP959" s="66"/>
      <c r="CQ959" s="66"/>
      <c r="CR959" s="66"/>
      <c r="CS959" s="66"/>
      <c r="CT959" s="66"/>
      <c r="CU959" s="66"/>
      <c r="CV959" s="66"/>
      <c r="CW959" s="66"/>
      <c r="CX959" s="66"/>
      <c r="CY959" s="66"/>
      <c r="CZ959" s="66"/>
      <c r="DA959" s="66"/>
      <c r="DB959" s="66"/>
      <c r="DC959" s="66"/>
      <c r="DD959" s="66"/>
      <c r="DE959" s="66"/>
      <c r="DF959" s="66"/>
      <c r="DG959" s="66"/>
      <c r="DH959" s="66"/>
      <c r="DI959" s="66"/>
      <c r="DJ959" s="66"/>
      <c r="DK959" s="66"/>
      <c r="DL959" s="66"/>
      <c r="DM959" s="66"/>
      <c r="DN959" s="66"/>
      <c r="DO959" s="66"/>
      <c r="DP959" s="66"/>
      <c r="DQ959" s="66"/>
      <c r="DR959" s="66"/>
      <c r="DS959" s="66"/>
      <c r="DT959" s="66"/>
      <c r="DU959" s="66"/>
      <c r="DV959" s="66"/>
      <c r="DW959" s="66"/>
      <c r="DX959" s="66"/>
      <c r="DY959" s="66"/>
      <c r="DZ959" s="66"/>
      <c r="EA959" s="66"/>
      <c r="EB959" s="66"/>
      <c r="EC959" s="66"/>
      <c r="ED959" s="66"/>
      <c r="EE959" s="66"/>
      <c r="EF959" s="66"/>
      <c r="EG959" s="66"/>
      <c r="EH959" s="66"/>
      <c r="EI959" s="66"/>
      <c r="EJ959" s="66"/>
      <c r="EK959" s="66"/>
      <c r="EL959" s="66"/>
      <c r="EM959" s="66"/>
      <c r="EN959" s="66"/>
      <c r="EO959" s="66"/>
      <c r="EP959" s="66"/>
    </row>
    <row r="960">
      <c r="A960" s="66"/>
      <c r="B960" s="66"/>
      <c r="C960" s="66"/>
      <c r="D960" s="66"/>
      <c r="E960" s="66"/>
      <c r="F960" s="66"/>
      <c r="G960" s="159"/>
      <c r="H960" s="159"/>
      <c r="I960" s="66"/>
      <c r="J960" s="160"/>
      <c r="K960" s="161"/>
      <c r="L960" s="161"/>
      <c r="M960" s="162"/>
      <c r="N960" s="162"/>
      <c r="O960" s="161"/>
      <c r="P960" s="161"/>
      <c r="Q960" s="161"/>
      <c r="R960" s="161"/>
      <c r="S960" s="163"/>
      <c r="T960" s="163"/>
      <c r="U960" s="163"/>
      <c r="V960" s="163"/>
      <c r="W960" s="164"/>
      <c r="X960" s="163"/>
      <c r="Y960" s="163"/>
      <c r="Z960" s="163"/>
      <c r="AA960" s="163"/>
      <c r="AB960" s="66"/>
      <c r="AC960" s="66"/>
      <c r="AD960" s="66"/>
      <c r="AE960" s="66"/>
      <c r="AF960" s="66"/>
      <c r="AG960" s="66"/>
      <c r="AH960" s="66"/>
      <c r="AI960" s="66"/>
      <c r="AJ960" s="66"/>
      <c r="AK960" s="66"/>
      <c r="AL960" s="66"/>
      <c r="AM960" s="66"/>
      <c r="AN960" s="66"/>
      <c r="AO960" s="66"/>
      <c r="AP960" s="66"/>
      <c r="AQ960" s="66"/>
      <c r="AR960" s="66"/>
      <c r="AS960" s="66"/>
      <c r="AT960" s="66"/>
      <c r="AU960" s="66"/>
      <c r="AV960" s="66"/>
      <c r="AW960" s="66"/>
      <c r="AX960" s="66"/>
      <c r="AY960" s="66"/>
      <c r="AZ960" s="66"/>
      <c r="BA960" s="66"/>
      <c r="BB960" s="66"/>
      <c r="BC960" s="66"/>
      <c r="BD960" s="66"/>
      <c r="BE960" s="66"/>
      <c r="BF960" s="66"/>
      <c r="BG960" s="66"/>
      <c r="BH960" s="66"/>
      <c r="BI960" s="66"/>
      <c r="BJ960" s="66"/>
      <c r="BK960" s="66"/>
      <c r="BL960" s="66"/>
      <c r="BM960" s="66"/>
      <c r="BN960" s="66"/>
      <c r="BO960" s="66"/>
      <c r="BP960" s="66"/>
      <c r="BQ960" s="66"/>
      <c r="BR960" s="66"/>
      <c r="BS960" s="66"/>
      <c r="BT960" s="66"/>
      <c r="BU960" s="66"/>
      <c r="BV960" s="66"/>
      <c r="BW960" s="66"/>
      <c r="BX960" s="66"/>
      <c r="BY960" s="66"/>
      <c r="BZ960" s="66"/>
      <c r="CA960" s="66"/>
      <c r="CB960" s="66"/>
      <c r="CC960" s="66"/>
      <c r="CD960" s="66"/>
      <c r="CE960" s="66"/>
      <c r="CF960" s="66"/>
      <c r="CG960" s="66"/>
      <c r="CH960" s="66"/>
      <c r="CI960" s="66"/>
      <c r="CJ960" s="66"/>
      <c r="CK960" s="66"/>
      <c r="CL960" s="66"/>
      <c r="CM960" s="66"/>
      <c r="CN960" s="66"/>
      <c r="CO960" s="66"/>
      <c r="CP960" s="66"/>
      <c r="CQ960" s="66"/>
      <c r="CR960" s="66"/>
      <c r="CS960" s="66"/>
      <c r="CT960" s="66"/>
      <c r="CU960" s="66"/>
      <c r="CV960" s="66"/>
      <c r="CW960" s="66"/>
      <c r="CX960" s="66"/>
      <c r="CY960" s="66"/>
      <c r="CZ960" s="66"/>
      <c r="DA960" s="66"/>
      <c r="DB960" s="66"/>
      <c r="DC960" s="66"/>
      <c r="DD960" s="66"/>
      <c r="DE960" s="66"/>
      <c r="DF960" s="66"/>
      <c r="DG960" s="66"/>
      <c r="DH960" s="66"/>
      <c r="DI960" s="66"/>
      <c r="DJ960" s="66"/>
      <c r="DK960" s="66"/>
      <c r="DL960" s="66"/>
      <c r="DM960" s="66"/>
      <c r="DN960" s="66"/>
      <c r="DO960" s="66"/>
      <c r="DP960" s="66"/>
      <c r="DQ960" s="66"/>
      <c r="DR960" s="66"/>
      <c r="DS960" s="66"/>
      <c r="DT960" s="66"/>
      <c r="DU960" s="66"/>
      <c r="DV960" s="66"/>
      <c r="DW960" s="66"/>
      <c r="DX960" s="66"/>
      <c r="DY960" s="66"/>
      <c r="DZ960" s="66"/>
      <c r="EA960" s="66"/>
      <c r="EB960" s="66"/>
      <c r="EC960" s="66"/>
      <c r="ED960" s="66"/>
      <c r="EE960" s="66"/>
      <c r="EF960" s="66"/>
      <c r="EG960" s="66"/>
      <c r="EH960" s="66"/>
      <c r="EI960" s="66"/>
      <c r="EJ960" s="66"/>
      <c r="EK960" s="66"/>
      <c r="EL960" s="66"/>
      <c r="EM960" s="66"/>
      <c r="EN960" s="66"/>
      <c r="EO960" s="66"/>
      <c r="EP960" s="66"/>
    </row>
    <row r="961">
      <c r="A961" s="66"/>
      <c r="B961" s="66"/>
      <c r="C961" s="66"/>
      <c r="D961" s="66"/>
      <c r="E961" s="66"/>
      <c r="F961" s="66"/>
      <c r="G961" s="159"/>
      <c r="H961" s="159"/>
      <c r="I961" s="66"/>
      <c r="J961" s="160"/>
      <c r="K961" s="161"/>
      <c r="L961" s="161"/>
      <c r="M961" s="162"/>
      <c r="N961" s="162"/>
      <c r="O961" s="161"/>
      <c r="P961" s="161"/>
      <c r="Q961" s="161"/>
      <c r="R961" s="161"/>
      <c r="S961" s="163"/>
      <c r="T961" s="163"/>
      <c r="U961" s="163"/>
      <c r="V961" s="163"/>
      <c r="W961" s="164"/>
      <c r="X961" s="163"/>
      <c r="Y961" s="163"/>
      <c r="Z961" s="163"/>
      <c r="AA961" s="163"/>
      <c r="AB961" s="66"/>
      <c r="AC961" s="66"/>
      <c r="AD961" s="66"/>
      <c r="AE961" s="66"/>
      <c r="AF961" s="66"/>
      <c r="AG961" s="66"/>
      <c r="AH961" s="66"/>
      <c r="AI961" s="66"/>
      <c r="AJ961" s="66"/>
      <c r="AK961" s="66"/>
      <c r="AL961" s="66"/>
      <c r="AM961" s="66"/>
      <c r="AN961" s="66"/>
      <c r="AO961" s="66"/>
      <c r="AP961" s="66"/>
      <c r="AQ961" s="66"/>
      <c r="AR961" s="66"/>
      <c r="AS961" s="66"/>
      <c r="AT961" s="66"/>
      <c r="AU961" s="66"/>
      <c r="AV961" s="66"/>
      <c r="AW961" s="66"/>
      <c r="AX961" s="66"/>
      <c r="AY961" s="66"/>
      <c r="AZ961" s="66"/>
      <c r="BA961" s="66"/>
      <c r="BB961" s="66"/>
      <c r="BC961" s="66"/>
      <c r="BD961" s="66"/>
      <c r="BE961" s="66"/>
      <c r="BF961" s="66"/>
      <c r="BG961" s="66"/>
      <c r="BH961" s="66"/>
      <c r="BI961" s="66"/>
      <c r="BJ961" s="66"/>
      <c r="BK961" s="66"/>
      <c r="BL961" s="66"/>
      <c r="BM961" s="66"/>
      <c r="BN961" s="66"/>
      <c r="BO961" s="66"/>
      <c r="BP961" s="66"/>
      <c r="BQ961" s="66"/>
      <c r="BR961" s="66"/>
      <c r="BS961" s="66"/>
      <c r="BT961" s="66"/>
      <c r="BU961" s="66"/>
      <c r="BV961" s="66"/>
      <c r="BW961" s="66"/>
      <c r="BX961" s="66"/>
      <c r="BY961" s="66"/>
      <c r="BZ961" s="66"/>
      <c r="CA961" s="66"/>
      <c r="CB961" s="66"/>
      <c r="CC961" s="66"/>
      <c r="CD961" s="66"/>
      <c r="CE961" s="66"/>
      <c r="CF961" s="66"/>
      <c r="CG961" s="66"/>
      <c r="CH961" s="66"/>
      <c r="CI961" s="66"/>
      <c r="CJ961" s="66"/>
      <c r="CK961" s="66"/>
      <c r="CL961" s="66"/>
      <c r="CM961" s="66"/>
      <c r="CN961" s="66"/>
      <c r="CO961" s="66"/>
      <c r="CP961" s="66"/>
      <c r="CQ961" s="66"/>
      <c r="CR961" s="66"/>
      <c r="CS961" s="66"/>
      <c r="CT961" s="66"/>
      <c r="CU961" s="66"/>
      <c r="CV961" s="66"/>
      <c r="CW961" s="66"/>
      <c r="CX961" s="66"/>
      <c r="CY961" s="66"/>
      <c r="CZ961" s="66"/>
      <c r="DA961" s="66"/>
      <c r="DB961" s="66"/>
      <c r="DC961" s="66"/>
      <c r="DD961" s="66"/>
      <c r="DE961" s="66"/>
      <c r="DF961" s="66"/>
      <c r="DG961" s="66"/>
      <c r="DH961" s="66"/>
      <c r="DI961" s="66"/>
      <c r="DJ961" s="66"/>
      <c r="DK961" s="66"/>
      <c r="DL961" s="66"/>
      <c r="DM961" s="66"/>
      <c r="DN961" s="66"/>
      <c r="DO961" s="66"/>
      <c r="DP961" s="66"/>
      <c r="DQ961" s="66"/>
      <c r="DR961" s="66"/>
      <c r="DS961" s="66"/>
      <c r="DT961" s="66"/>
      <c r="DU961" s="66"/>
      <c r="DV961" s="66"/>
      <c r="DW961" s="66"/>
      <c r="DX961" s="66"/>
      <c r="DY961" s="66"/>
      <c r="DZ961" s="66"/>
      <c r="EA961" s="66"/>
      <c r="EB961" s="66"/>
      <c r="EC961" s="66"/>
      <c r="ED961" s="66"/>
      <c r="EE961" s="66"/>
      <c r="EF961" s="66"/>
      <c r="EG961" s="66"/>
      <c r="EH961" s="66"/>
      <c r="EI961" s="66"/>
      <c r="EJ961" s="66"/>
      <c r="EK961" s="66"/>
      <c r="EL961" s="66"/>
      <c r="EM961" s="66"/>
      <c r="EN961" s="66"/>
      <c r="EO961" s="66"/>
      <c r="EP961" s="66"/>
    </row>
    <row r="962">
      <c r="A962" s="66"/>
      <c r="B962" s="66"/>
      <c r="C962" s="66"/>
      <c r="D962" s="66"/>
      <c r="E962" s="66"/>
      <c r="F962" s="66"/>
      <c r="G962" s="159"/>
      <c r="H962" s="159"/>
      <c r="I962" s="66"/>
      <c r="J962" s="160"/>
      <c r="K962" s="161"/>
      <c r="L962" s="161"/>
      <c r="M962" s="162"/>
      <c r="N962" s="162"/>
      <c r="O962" s="161"/>
      <c r="P962" s="161"/>
      <c r="Q962" s="161"/>
      <c r="R962" s="161"/>
      <c r="S962" s="163"/>
      <c r="T962" s="163"/>
      <c r="U962" s="163"/>
      <c r="V962" s="163"/>
      <c r="W962" s="164"/>
      <c r="X962" s="163"/>
      <c r="Y962" s="163"/>
      <c r="Z962" s="163"/>
      <c r="AA962" s="163"/>
      <c r="AB962" s="66"/>
      <c r="AC962" s="66"/>
      <c r="AD962" s="66"/>
      <c r="AE962" s="66"/>
      <c r="AF962" s="66"/>
      <c r="AG962" s="66"/>
      <c r="AH962" s="66"/>
      <c r="AI962" s="66"/>
      <c r="AJ962" s="66"/>
      <c r="AK962" s="66"/>
      <c r="AL962" s="66"/>
      <c r="AM962" s="66"/>
      <c r="AN962" s="66"/>
      <c r="AO962" s="66"/>
      <c r="AP962" s="66"/>
      <c r="AQ962" s="66"/>
      <c r="AR962" s="66"/>
      <c r="AS962" s="66"/>
      <c r="AT962" s="66"/>
      <c r="AU962" s="66"/>
      <c r="AV962" s="66"/>
      <c r="AW962" s="66"/>
      <c r="AX962" s="66"/>
      <c r="AY962" s="66"/>
      <c r="AZ962" s="66"/>
      <c r="BA962" s="66"/>
      <c r="BB962" s="66"/>
      <c r="BC962" s="66"/>
      <c r="BD962" s="66"/>
      <c r="BE962" s="66"/>
      <c r="BF962" s="66"/>
      <c r="BG962" s="66"/>
      <c r="BH962" s="66"/>
      <c r="BI962" s="66"/>
      <c r="BJ962" s="66"/>
      <c r="BK962" s="66"/>
      <c r="BL962" s="66"/>
      <c r="BM962" s="66"/>
      <c r="BN962" s="66"/>
      <c r="BO962" s="66"/>
      <c r="BP962" s="66"/>
      <c r="BQ962" s="66"/>
      <c r="BR962" s="66"/>
      <c r="BS962" s="66"/>
      <c r="BT962" s="66"/>
      <c r="BU962" s="66"/>
      <c r="BV962" s="66"/>
      <c r="BW962" s="66"/>
      <c r="BX962" s="66"/>
      <c r="BY962" s="66"/>
      <c r="BZ962" s="66"/>
      <c r="CA962" s="66"/>
      <c r="CB962" s="66"/>
      <c r="CC962" s="66"/>
      <c r="CD962" s="66"/>
      <c r="CE962" s="66"/>
      <c r="CF962" s="66"/>
      <c r="CG962" s="66"/>
      <c r="CH962" s="66"/>
      <c r="CI962" s="66"/>
      <c r="CJ962" s="66"/>
      <c r="CK962" s="66"/>
      <c r="CL962" s="66"/>
      <c r="CM962" s="66"/>
      <c r="CN962" s="66"/>
      <c r="CO962" s="66"/>
      <c r="CP962" s="66"/>
      <c r="CQ962" s="66"/>
      <c r="CR962" s="66"/>
      <c r="CS962" s="66"/>
      <c r="CT962" s="66"/>
      <c r="CU962" s="66"/>
      <c r="CV962" s="66"/>
      <c r="CW962" s="66"/>
      <c r="CX962" s="66"/>
      <c r="CY962" s="66"/>
      <c r="CZ962" s="66"/>
      <c r="DA962" s="66"/>
      <c r="DB962" s="66"/>
      <c r="DC962" s="66"/>
      <c r="DD962" s="66"/>
      <c r="DE962" s="66"/>
      <c r="DF962" s="66"/>
      <c r="DG962" s="66"/>
      <c r="DH962" s="66"/>
      <c r="DI962" s="66"/>
      <c r="DJ962" s="66"/>
      <c r="DK962" s="66"/>
      <c r="DL962" s="66"/>
      <c r="DM962" s="66"/>
      <c r="DN962" s="66"/>
      <c r="DO962" s="66"/>
      <c r="DP962" s="66"/>
      <c r="DQ962" s="66"/>
      <c r="DR962" s="66"/>
      <c r="DS962" s="66"/>
      <c r="DT962" s="66"/>
      <c r="DU962" s="66"/>
      <c r="DV962" s="66"/>
      <c r="DW962" s="66"/>
      <c r="DX962" s="66"/>
      <c r="DY962" s="66"/>
      <c r="DZ962" s="66"/>
      <c r="EA962" s="66"/>
      <c r="EB962" s="66"/>
      <c r="EC962" s="66"/>
      <c r="ED962" s="66"/>
      <c r="EE962" s="66"/>
      <c r="EF962" s="66"/>
      <c r="EG962" s="66"/>
      <c r="EH962" s="66"/>
      <c r="EI962" s="66"/>
      <c r="EJ962" s="66"/>
      <c r="EK962" s="66"/>
      <c r="EL962" s="66"/>
      <c r="EM962" s="66"/>
      <c r="EN962" s="66"/>
      <c r="EO962" s="66"/>
      <c r="EP962" s="66"/>
    </row>
    <row r="963">
      <c r="A963" s="66"/>
      <c r="B963" s="66"/>
      <c r="C963" s="66"/>
      <c r="D963" s="66"/>
      <c r="E963" s="66"/>
      <c r="F963" s="66"/>
      <c r="G963" s="159"/>
      <c r="H963" s="159"/>
      <c r="I963" s="66"/>
      <c r="J963" s="160"/>
      <c r="K963" s="161"/>
      <c r="L963" s="161"/>
      <c r="M963" s="162"/>
      <c r="N963" s="162"/>
      <c r="O963" s="161"/>
      <c r="P963" s="161"/>
      <c r="Q963" s="161"/>
      <c r="R963" s="161"/>
      <c r="S963" s="163"/>
      <c r="T963" s="163"/>
      <c r="U963" s="163"/>
      <c r="V963" s="163"/>
      <c r="W963" s="164"/>
      <c r="X963" s="163"/>
      <c r="Y963" s="163"/>
      <c r="Z963" s="163"/>
      <c r="AA963" s="163"/>
      <c r="AB963" s="66"/>
      <c r="AC963" s="66"/>
      <c r="AD963" s="66"/>
      <c r="AE963" s="66"/>
      <c r="AF963" s="66"/>
      <c r="AG963" s="66"/>
      <c r="AH963" s="66"/>
      <c r="AI963" s="66"/>
      <c r="AJ963" s="66"/>
      <c r="AK963" s="66"/>
      <c r="AL963" s="66"/>
      <c r="AM963" s="66"/>
      <c r="AN963" s="66"/>
      <c r="AO963" s="66"/>
      <c r="AP963" s="66"/>
      <c r="AQ963" s="66"/>
      <c r="AR963" s="66"/>
      <c r="AS963" s="66"/>
      <c r="AT963" s="66"/>
      <c r="AU963" s="66"/>
      <c r="AV963" s="66"/>
      <c r="AW963" s="66"/>
      <c r="AX963" s="66"/>
      <c r="AY963" s="66"/>
      <c r="AZ963" s="66"/>
      <c r="BA963" s="66"/>
      <c r="BB963" s="66"/>
      <c r="BC963" s="66"/>
      <c r="BD963" s="66"/>
      <c r="BE963" s="66"/>
      <c r="BF963" s="66"/>
      <c r="BG963" s="66"/>
      <c r="BH963" s="66"/>
      <c r="BI963" s="66"/>
      <c r="BJ963" s="66"/>
      <c r="BK963" s="66"/>
      <c r="BL963" s="66"/>
      <c r="BM963" s="66"/>
      <c r="BN963" s="66"/>
      <c r="BO963" s="66"/>
      <c r="BP963" s="66"/>
      <c r="BQ963" s="66"/>
      <c r="BR963" s="66"/>
      <c r="BS963" s="66"/>
      <c r="BT963" s="66"/>
      <c r="BU963" s="66"/>
      <c r="BV963" s="66"/>
      <c r="BW963" s="66"/>
      <c r="BX963" s="66"/>
      <c r="BY963" s="66"/>
      <c r="BZ963" s="66"/>
      <c r="CA963" s="66"/>
      <c r="CB963" s="66"/>
      <c r="CC963" s="66"/>
      <c r="CD963" s="66"/>
      <c r="CE963" s="66"/>
      <c r="CF963" s="66"/>
      <c r="CG963" s="66"/>
      <c r="CH963" s="66"/>
      <c r="CI963" s="66"/>
      <c r="CJ963" s="66"/>
      <c r="CK963" s="66"/>
      <c r="CL963" s="66"/>
      <c r="CM963" s="66"/>
      <c r="CN963" s="66"/>
      <c r="CO963" s="66"/>
      <c r="CP963" s="66"/>
      <c r="CQ963" s="66"/>
      <c r="CR963" s="66"/>
      <c r="CS963" s="66"/>
      <c r="CT963" s="66"/>
      <c r="CU963" s="66"/>
      <c r="CV963" s="66"/>
      <c r="CW963" s="66"/>
      <c r="CX963" s="66"/>
      <c r="CY963" s="66"/>
      <c r="CZ963" s="66"/>
      <c r="DA963" s="66"/>
      <c r="DB963" s="66"/>
      <c r="DC963" s="66"/>
      <c r="DD963" s="66"/>
      <c r="DE963" s="66"/>
      <c r="DF963" s="66"/>
      <c r="DG963" s="66"/>
      <c r="DH963" s="66"/>
      <c r="DI963" s="66"/>
      <c r="DJ963" s="66"/>
      <c r="DK963" s="66"/>
      <c r="DL963" s="66"/>
      <c r="DM963" s="66"/>
      <c r="DN963" s="66"/>
      <c r="DO963" s="66"/>
      <c r="DP963" s="66"/>
      <c r="DQ963" s="66"/>
      <c r="DR963" s="66"/>
      <c r="DS963" s="66"/>
      <c r="DT963" s="66"/>
      <c r="DU963" s="66"/>
      <c r="DV963" s="66"/>
      <c r="DW963" s="66"/>
      <c r="DX963" s="66"/>
      <c r="DY963" s="66"/>
      <c r="DZ963" s="66"/>
      <c r="EA963" s="66"/>
      <c r="EB963" s="66"/>
      <c r="EC963" s="66"/>
      <c r="ED963" s="66"/>
      <c r="EE963" s="66"/>
      <c r="EF963" s="66"/>
      <c r="EG963" s="66"/>
      <c r="EH963" s="66"/>
      <c r="EI963" s="66"/>
      <c r="EJ963" s="66"/>
      <c r="EK963" s="66"/>
      <c r="EL963" s="66"/>
      <c r="EM963" s="66"/>
      <c r="EN963" s="66"/>
      <c r="EO963" s="66"/>
      <c r="EP963" s="66"/>
    </row>
    <row r="964">
      <c r="A964" s="66"/>
      <c r="B964" s="66"/>
      <c r="C964" s="66"/>
      <c r="D964" s="66"/>
      <c r="E964" s="66"/>
      <c r="F964" s="66"/>
      <c r="G964" s="159"/>
      <c r="H964" s="159"/>
      <c r="I964" s="66"/>
      <c r="J964" s="160"/>
      <c r="K964" s="161"/>
      <c r="L964" s="161"/>
      <c r="M964" s="162"/>
      <c r="N964" s="162"/>
      <c r="O964" s="161"/>
      <c r="P964" s="161"/>
      <c r="Q964" s="161"/>
      <c r="R964" s="161"/>
      <c r="S964" s="163"/>
      <c r="T964" s="163"/>
      <c r="U964" s="163"/>
      <c r="V964" s="163"/>
      <c r="W964" s="164"/>
      <c r="X964" s="163"/>
      <c r="Y964" s="163"/>
      <c r="Z964" s="163"/>
      <c r="AA964" s="163"/>
      <c r="AB964" s="66"/>
      <c r="AC964" s="66"/>
      <c r="AD964" s="66"/>
      <c r="AE964" s="66"/>
      <c r="AF964" s="66"/>
      <c r="AG964" s="66"/>
      <c r="AH964" s="66"/>
      <c r="AI964" s="66"/>
      <c r="AJ964" s="66"/>
      <c r="AK964" s="66"/>
      <c r="AL964" s="66"/>
      <c r="AM964" s="66"/>
      <c r="AN964" s="66"/>
      <c r="AO964" s="66"/>
      <c r="AP964" s="66"/>
      <c r="AQ964" s="66"/>
      <c r="AR964" s="66"/>
      <c r="AS964" s="66"/>
      <c r="AT964" s="66"/>
      <c r="AU964" s="66"/>
      <c r="AV964" s="66"/>
      <c r="AW964" s="66"/>
      <c r="AX964" s="66"/>
      <c r="AY964" s="66"/>
      <c r="AZ964" s="66"/>
      <c r="BA964" s="66"/>
      <c r="BB964" s="66"/>
      <c r="BC964" s="66"/>
      <c r="BD964" s="66"/>
      <c r="BE964" s="66"/>
      <c r="BF964" s="66"/>
      <c r="BG964" s="66"/>
      <c r="BH964" s="66"/>
      <c r="BI964" s="66"/>
      <c r="BJ964" s="66"/>
      <c r="BK964" s="66"/>
      <c r="BL964" s="66"/>
      <c r="BM964" s="66"/>
      <c r="BN964" s="66"/>
      <c r="BO964" s="66"/>
      <c r="BP964" s="66"/>
      <c r="BQ964" s="66"/>
      <c r="BR964" s="66"/>
      <c r="BS964" s="66"/>
      <c r="BT964" s="66"/>
      <c r="BU964" s="66"/>
      <c r="BV964" s="66"/>
      <c r="BW964" s="66"/>
      <c r="BX964" s="66"/>
      <c r="BY964" s="66"/>
      <c r="BZ964" s="66"/>
      <c r="CA964" s="66"/>
      <c r="CB964" s="66"/>
      <c r="CC964" s="66"/>
      <c r="CD964" s="66"/>
      <c r="CE964" s="66"/>
      <c r="CF964" s="66"/>
      <c r="CG964" s="66"/>
      <c r="CH964" s="66"/>
      <c r="CI964" s="66"/>
      <c r="CJ964" s="66"/>
      <c r="CK964" s="66"/>
      <c r="CL964" s="66"/>
      <c r="CM964" s="66"/>
      <c r="CN964" s="66"/>
      <c r="CO964" s="66"/>
      <c r="CP964" s="66"/>
      <c r="CQ964" s="66"/>
      <c r="CR964" s="66"/>
      <c r="CS964" s="66"/>
      <c r="CT964" s="66"/>
      <c r="CU964" s="66"/>
      <c r="CV964" s="66"/>
      <c r="CW964" s="66"/>
      <c r="CX964" s="66"/>
      <c r="CY964" s="66"/>
      <c r="CZ964" s="66"/>
      <c r="DA964" s="66"/>
      <c r="DB964" s="66"/>
      <c r="DC964" s="66"/>
      <c r="DD964" s="66"/>
      <c r="DE964" s="66"/>
      <c r="DF964" s="66"/>
      <c r="DG964" s="66"/>
      <c r="DH964" s="66"/>
      <c r="DI964" s="66"/>
      <c r="DJ964" s="66"/>
      <c r="DK964" s="66"/>
      <c r="DL964" s="66"/>
      <c r="DM964" s="66"/>
      <c r="DN964" s="66"/>
      <c r="DO964" s="66"/>
      <c r="DP964" s="66"/>
      <c r="DQ964" s="66"/>
      <c r="DR964" s="66"/>
      <c r="DS964" s="66"/>
      <c r="DT964" s="66"/>
      <c r="DU964" s="66"/>
      <c r="DV964" s="66"/>
      <c r="DW964" s="66"/>
      <c r="DX964" s="66"/>
      <c r="DY964" s="66"/>
      <c r="DZ964" s="66"/>
      <c r="EA964" s="66"/>
      <c r="EB964" s="66"/>
      <c r="EC964" s="66"/>
      <c r="ED964" s="66"/>
      <c r="EE964" s="66"/>
      <c r="EF964" s="66"/>
      <c r="EG964" s="66"/>
      <c r="EH964" s="66"/>
      <c r="EI964" s="66"/>
      <c r="EJ964" s="66"/>
      <c r="EK964" s="66"/>
      <c r="EL964" s="66"/>
      <c r="EM964" s="66"/>
      <c r="EN964" s="66"/>
      <c r="EO964" s="66"/>
      <c r="EP964" s="66"/>
    </row>
    <row r="965">
      <c r="A965" s="66"/>
      <c r="B965" s="66"/>
      <c r="C965" s="66"/>
      <c r="D965" s="66"/>
      <c r="E965" s="66"/>
      <c r="F965" s="66"/>
      <c r="G965" s="159"/>
      <c r="H965" s="159"/>
      <c r="I965" s="66"/>
      <c r="J965" s="160"/>
      <c r="K965" s="161"/>
      <c r="L965" s="161"/>
      <c r="M965" s="162"/>
      <c r="N965" s="162"/>
      <c r="O965" s="161"/>
      <c r="P965" s="161"/>
      <c r="Q965" s="161"/>
      <c r="R965" s="161"/>
      <c r="S965" s="163"/>
      <c r="T965" s="163"/>
      <c r="U965" s="163"/>
      <c r="V965" s="163"/>
      <c r="W965" s="164"/>
      <c r="X965" s="163"/>
      <c r="Y965" s="163"/>
      <c r="Z965" s="163"/>
      <c r="AA965" s="163"/>
      <c r="AB965" s="66"/>
      <c r="AC965" s="66"/>
      <c r="AD965" s="66"/>
      <c r="AE965" s="66"/>
      <c r="AF965" s="66"/>
      <c r="AG965" s="66"/>
      <c r="AH965" s="66"/>
      <c r="AI965" s="66"/>
      <c r="AJ965" s="66"/>
      <c r="AK965" s="66"/>
      <c r="AL965" s="66"/>
      <c r="AM965" s="66"/>
      <c r="AN965" s="66"/>
      <c r="AO965" s="66"/>
      <c r="AP965" s="66"/>
      <c r="AQ965" s="66"/>
      <c r="AR965" s="66"/>
      <c r="AS965" s="66"/>
      <c r="AT965" s="66"/>
      <c r="AU965" s="66"/>
      <c r="AV965" s="66"/>
      <c r="AW965" s="66"/>
      <c r="AX965" s="66"/>
      <c r="AY965" s="66"/>
      <c r="AZ965" s="66"/>
      <c r="BA965" s="66"/>
      <c r="BB965" s="66"/>
      <c r="BC965" s="66"/>
      <c r="BD965" s="66"/>
      <c r="BE965" s="66"/>
      <c r="BF965" s="66"/>
      <c r="BG965" s="66"/>
      <c r="BH965" s="66"/>
      <c r="BI965" s="66"/>
      <c r="BJ965" s="66"/>
      <c r="BK965" s="66"/>
      <c r="BL965" s="66"/>
      <c r="BM965" s="66"/>
      <c r="BN965" s="66"/>
      <c r="BO965" s="66"/>
      <c r="BP965" s="66"/>
      <c r="BQ965" s="66"/>
      <c r="BR965" s="66"/>
      <c r="BS965" s="66"/>
      <c r="BT965" s="66"/>
      <c r="BU965" s="66"/>
      <c r="BV965" s="66"/>
      <c r="BW965" s="66"/>
      <c r="BX965" s="66"/>
      <c r="BY965" s="66"/>
      <c r="BZ965" s="66"/>
      <c r="CA965" s="66"/>
      <c r="CB965" s="66"/>
      <c r="CC965" s="66"/>
      <c r="CD965" s="66"/>
      <c r="CE965" s="66"/>
      <c r="CF965" s="66"/>
      <c r="CG965" s="66"/>
      <c r="CH965" s="66"/>
      <c r="CI965" s="66"/>
      <c r="CJ965" s="66"/>
      <c r="CK965" s="66"/>
      <c r="CL965" s="66"/>
      <c r="CM965" s="66"/>
      <c r="CN965" s="66"/>
      <c r="CO965" s="66"/>
      <c r="CP965" s="66"/>
      <c r="CQ965" s="66"/>
      <c r="CR965" s="66"/>
      <c r="CS965" s="66"/>
      <c r="CT965" s="66"/>
      <c r="CU965" s="66"/>
      <c r="CV965" s="66"/>
      <c r="CW965" s="66"/>
      <c r="CX965" s="66"/>
      <c r="CY965" s="66"/>
      <c r="CZ965" s="66"/>
      <c r="DA965" s="66"/>
      <c r="DB965" s="66"/>
      <c r="DC965" s="66"/>
      <c r="DD965" s="66"/>
      <c r="DE965" s="66"/>
      <c r="DF965" s="66"/>
      <c r="DG965" s="66"/>
      <c r="DH965" s="66"/>
      <c r="DI965" s="66"/>
      <c r="DJ965" s="66"/>
      <c r="DK965" s="66"/>
      <c r="DL965" s="66"/>
      <c r="DM965" s="66"/>
      <c r="DN965" s="66"/>
      <c r="DO965" s="66"/>
      <c r="DP965" s="66"/>
      <c r="DQ965" s="66"/>
      <c r="DR965" s="66"/>
      <c r="DS965" s="66"/>
      <c r="DT965" s="66"/>
      <c r="DU965" s="66"/>
      <c r="DV965" s="66"/>
      <c r="DW965" s="66"/>
      <c r="DX965" s="66"/>
      <c r="DY965" s="66"/>
      <c r="DZ965" s="66"/>
      <c r="EA965" s="66"/>
      <c r="EB965" s="66"/>
      <c r="EC965" s="66"/>
      <c r="ED965" s="66"/>
      <c r="EE965" s="66"/>
      <c r="EF965" s="66"/>
      <c r="EG965" s="66"/>
      <c r="EH965" s="66"/>
      <c r="EI965" s="66"/>
      <c r="EJ965" s="66"/>
      <c r="EK965" s="66"/>
      <c r="EL965" s="66"/>
      <c r="EM965" s="66"/>
      <c r="EN965" s="66"/>
      <c r="EO965" s="66"/>
      <c r="EP965" s="66"/>
    </row>
    <row r="966">
      <c r="A966" s="66"/>
      <c r="B966" s="66"/>
      <c r="C966" s="66"/>
      <c r="D966" s="66"/>
      <c r="E966" s="66"/>
      <c r="F966" s="66"/>
      <c r="G966" s="159"/>
      <c r="H966" s="159"/>
      <c r="I966" s="66"/>
      <c r="J966" s="160"/>
      <c r="K966" s="161"/>
      <c r="L966" s="161"/>
      <c r="M966" s="162"/>
      <c r="N966" s="162"/>
      <c r="O966" s="161"/>
      <c r="P966" s="161"/>
      <c r="Q966" s="161"/>
      <c r="R966" s="161"/>
      <c r="S966" s="163"/>
      <c r="T966" s="163"/>
      <c r="U966" s="163"/>
      <c r="V966" s="163"/>
      <c r="W966" s="164"/>
      <c r="X966" s="163"/>
      <c r="Y966" s="163"/>
      <c r="Z966" s="163"/>
      <c r="AA966" s="163"/>
      <c r="AB966" s="66"/>
      <c r="AC966" s="66"/>
      <c r="AD966" s="66"/>
      <c r="AE966" s="66"/>
      <c r="AF966" s="66"/>
      <c r="AG966" s="66"/>
      <c r="AH966" s="66"/>
      <c r="AI966" s="66"/>
      <c r="AJ966" s="66"/>
      <c r="AK966" s="66"/>
      <c r="AL966" s="66"/>
      <c r="AM966" s="66"/>
      <c r="AN966" s="66"/>
      <c r="AO966" s="66"/>
      <c r="AP966" s="66"/>
      <c r="AQ966" s="66"/>
      <c r="AR966" s="66"/>
      <c r="AS966" s="66"/>
      <c r="AT966" s="66"/>
      <c r="AU966" s="66"/>
      <c r="AV966" s="66"/>
      <c r="AW966" s="66"/>
      <c r="AX966" s="66"/>
      <c r="AY966" s="66"/>
      <c r="AZ966" s="66"/>
      <c r="BA966" s="66"/>
      <c r="BB966" s="66"/>
      <c r="BC966" s="66"/>
      <c r="BD966" s="66"/>
      <c r="BE966" s="66"/>
      <c r="BF966" s="66"/>
      <c r="BG966" s="66"/>
      <c r="BH966" s="66"/>
      <c r="BI966" s="66"/>
      <c r="BJ966" s="66"/>
      <c r="BK966" s="66"/>
      <c r="BL966" s="66"/>
      <c r="BM966" s="66"/>
      <c r="BN966" s="66"/>
      <c r="BO966" s="66"/>
      <c r="BP966" s="66"/>
      <c r="BQ966" s="66"/>
      <c r="BR966" s="66"/>
      <c r="BS966" s="66"/>
      <c r="BT966" s="66"/>
      <c r="BU966" s="66"/>
      <c r="BV966" s="66"/>
      <c r="BW966" s="66"/>
      <c r="BX966" s="66"/>
      <c r="BY966" s="66"/>
      <c r="BZ966" s="66"/>
      <c r="CA966" s="66"/>
      <c r="CB966" s="66"/>
      <c r="CC966" s="66"/>
      <c r="CD966" s="66"/>
      <c r="CE966" s="66"/>
      <c r="CF966" s="66"/>
      <c r="CG966" s="66"/>
      <c r="CH966" s="66"/>
      <c r="CI966" s="66"/>
      <c r="CJ966" s="66"/>
      <c r="CK966" s="66"/>
      <c r="CL966" s="66"/>
      <c r="CM966" s="66"/>
      <c r="CN966" s="66"/>
      <c r="CO966" s="66"/>
      <c r="CP966" s="66"/>
      <c r="CQ966" s="66"/>
      <c r="CR966" s="66"/>
      <c r="CS966" s="66"/>
      <c r="CT966" s="66"/>
      <c r="CU966" s="66"/>
      <c r="CV966" s="66"/>
      <c r="CW966" s="66"/>
      <c r="CX966" s="66"/>
      <c r="CY966" s="66"/>
      <c r="CZ966" s="66"/>
      <c r="DA966" s="66"/>
      <c r="DB966" s="66"/>
      <c r="DC966" s="66"/>
      <c r="DD966" s="66"/>
      <c r="DE966" s="66"/>
      <c r="DF966" s="66"/>
      <c r="DG966" s="66"/>
      <c r="DH966" s="66"/>
      <c r="DI966" s="66"/>
      <c r="DJ966" s="66"/>
      <c r="DK966" s="66"/>
      <c r="DL966" s="66"/>
      <c r="DM966" s="66"/>
      <c r="DN966" s="66"/>
      <c r="DO966" s="66"/>
      <c r="DP966" s="66"/>
      <c r="DQ966" s="66"/>
      <c r="DR966" s="66"/>
      <c r="DS966" s="66"/>
      <c r="DT966" s="66"/>
      <c r="DU966" s="66"/>
      <c r="DV966" s="66"/>
      <c r="DW966" s="66"/>
      <c r="DX966" s="66"/>
      <c r="DY966" s="66"/>
      <c r="DZ966" s="66"/>
      <c r="EA966" s="66"/>
      <c r="EB966" s="66"/>
      <c r="EC966" s="66"/>
      <c r="ED966" s="66"/>
      <c r="EE966" s="66"/>
      <c r="EF966" s="66"/>
      <c r="EG966" s="66"/>
      <c r="EH966" s="66"/>
      <c r="EI966" s="66"/>
      <c r="EJ966" s="66"/>
      <c r="EK966" s="66"/>
      <c r="EL966" s="66"/>
      <c r="EM966" s="66"/>
      <c r="EN966" s="66"/>
      <c r="EO966" s="66"/>
      <c r="EP966" s="66"/>
    </row>
    <row r="967">
      <c r="A967" s="66"/>
      <c r="B967" s="66"/>
      <c r="C967" s="66"/>
      <c r="D967" s="66"/>
      <c r="E967" s="66"/>
      <c r="F967" s="66"/>
      <c r="G967" s="159"/>
      <c r="H967" s="159"/>
      <c r="I967" s="66"/>
      <c r="J967" s="160"/>
      <c r="K967" s="161"/>
      <c r="L967" s="161"/>
      <c r="M967" s="162"/>
      <c r="N967" s="162"/>
      <c r="O967" s="161"/>
      <c r="P967" s="161"/>
      <c r="Q967" s="161"/>
      <c r="R967" s="161"/>
      <c r="S967" s="163"/>
      <c r="T967" s="163"/>
      <c r="U967" s="163"/>
      <c r="V967" s="163"/>
      <c r="W967" s="164"/>
      <c r="X967" s="163"/>
      <c r="Y967" s="163"/>
      <c r="Z967" s="163"/>
      <c r="AA967" s="163"/>
      <c r="AB967" s="66"/>
      <c r="AC967" s="66"/>
      <c r="AD967" s="66"/>
      <c r="AE967" s="66"/>
      <c r="AF967" s="66"/>
      <c r="AG967" s="66"/>
      <c r="AH967" s="66"/>
      <c r="AI967" s="66"/>
      <c r="AJ967" s="66"/>
      <c r="AK967" s="66"/>
      <c r="AL967" s="66"/>
      <c r="AM967" s="66"/>
      <c r="AN967" s="66"/>
      <c r="AO967" s="66"/>
      <c r="AP967" s="66"/>
      <c r="AQ967" s="66"/>
      <c r="AR967" s="66"/>
      <c r="AS967" s="66"/>
      <c r="AT967" s="66"/>
      <c r="AU967" s="66"/>
      <c r="AV967" s="66"/>
      <c r="AW967" s="66"/>
      <c r="AX967" s="66"/>
      <c r="AY967" s="66"/>
      <c r="AZ967" s="66"/>
      <c r="BA967" s="66"/>
      <c r="BB967" s="66"/>
      <c r="BC967" s="66"/>
      <c r="BD967" s="66"/>
      <c r="BE967" s="66"/>
      <c r="BF967" s="66"/>
      <c r="BG967" s="66"/>
      <c r="BH967" s="66"/>
      <c r="BI967" s="66"/>
      <c r="BJ967" s="66"/>
      <c r="BK967" s="66"/>
      <c r="BL967" s="66"/>
      <c r="BM967" s="66"/>
      <c r="BN967" s="66"/>
      <c r="BO967" s="66"/>
      <c r="BP967" s="66"/>
      <c r="BQ967" s="66"/>
      <c r="BR967" s="66"/>
      <c r="BS967" s="66"/>
      <c r="BT967" s="66"/>
      <c r="BU967" s="66"/>
      <c r="BV967" s="66"/>
      <c r="BW967" s="66"/>
      <c r="BX967" s="66"/>
      <c r="BY967" s="66"/>
      <c r="BZ967" s="66"/>
      <c r="CA967" s="66"/>
      <c r="CB967" s="66"/>
      <c r="CC967" s="66"/>
      <c r="CD967" s="66"/>
      <c r="CE967" s="66"/>
      <c r="CF967" s="66"/>
      <c r="CG967" s="66"/>
      <c r="CH967" s="66"/>
      <c r="CI967" s="66"/>
      <c r="CJ967" s="66"/>
      <c r="CK967" s="66"/>
      <c r="CL967" s="66"/>
      <c r="CM967" s="66"/>
      <c r="CN967" s="66"/>
      <c r="CO967" s="66"/>
      <c r="CP967" s="66"/>
      <c r="CQ967" s="66"/>
      <c r="CR967" s="66"/>
      <c r="CS967" s="66"/>
      <c r="CT967" s="66"/>
      <c r="CU967" s="66"/>
      <c r="CV967" s="66"/>
      <c r="CW967" s="66"/>
      <c r="CX967" s="66"/>
      <c r="CY967" s="66"/>
      <c r="CZ967" s="66"/>
      <c r="DA967" s="66"/>
      <c r="DB967" s="66"/>
      <c r="DC967" s="66"/>
      <c r="DD967" s="66"/>
      <c r="DE967" s="66"/>
      <c r="DF967" s="66"/>
      <c r="DG967" s="66"/>
      <c r="DH967" s="66"/>
      <c r="DI967" s="66"/>
      <c r="DJ967" s="66"/>
      <c r="DK967" s="66"/>
      <c r="DL967" s="66"/>
      <c r="DM967" s="66"/>
      <c r="DN967" s="66"/>
      <c r="DO967" s="66"/>
      <c r="DP967" s="66"/>
      <c r="DQ967" s="66"/>
      <c r="DR967" s="66"/>
      <c r="DS967" s="66"/>
      <c r="DT967" s="66"/>
      <c r="DU967" s="66"/>
      <c r="DV967" s="66"/>
      <c r="DW967" s="66"/>
      <c r="DX967" s="66"/>
      <c r="DY967" s="66"/>
      <c r="DZ967" s="66"/>
      <c r="EA967" s="66"/>
      <c r="EB967" s="66"/>
      <c r="EC967" s="66"/>
      <c r="ED967" s="66"/>
      <c r="EE967" s="66"/>
      <c r="EF967" s="66"/>
      <c r="EG967" s="66"/>
      <c r="EH967" s="66"/>
      <c r="EI967" s="66"/>
      <c r="EJ967" s="66"/>
      <c r="EK967" s="66"/>
      <c r="EL967" s="66"/>
      <c r="EM967" s="66"/>
      <c r="EN967" s="66"/>
      <c r="EO967" s="66"/>
      <c r="EP967" s="66"/>
    </row>
    <row r="968">
      <c r="A968" s="66"/>
      <c r="B968" s="66"/>
      <c r="C968" s="66"/>
      <c r="D968" s="66"/>
      <c r="E968" s="66"/>
      <c r="F968" s="66"/>
      <c r="G968" s="159"/>
      <c r="H968" s="159"/>
      <c r="I968" s="66"/>
      <c r="J968" s="160"/>
      <c r="K968" s="161"/>
      <c r="L968" s="161"/>
      <c r="M968" s="162"/>
      <c r="N968" s="162"/>
      <c r="O968" s="161"/>
      <c r="P968" s="161"/>
      <c r="Q968" s="161"/>
      <c r="R968" s="161"/>
      <c r="S968" s="163"/>
      <c r="T968" s="163"/>
      <c r="U968" s="163"/>
      <c r="V968" s="163"/>
      <c r="W968" s="164"/>
      <c r="X968" s="163"/>
      <c r="Y968" s="163"/>
      <c r="Z968" s="163"/>
      <c r="AA968" s="163"/>
      <c r="AB968" s="66"/>
      <c r="AC968" s="66"/>
      <c r="AD968" s="66"/>
      <c r="AE968" s="66"/>
      <c r="AF968" s="66"/>
      <c r="AG968" s="66"/>
      <c r="AH968" s="66"/>
      <c r="AI968" s="66"/>
      <c r="AJ968" s="66"/>
      <c r="AK968" s="66"/>
      <c r="AL968" s="66"/>
      <c r="AM968" s="66"/>
      <c r="AN968" s="66"/>
      <c r="AO968" s="66"/>
      <c r="AP968" s="66"/>
      <c r="AQ968" s="66"/>
      <c r="AR968" s="66"/>
      <c r="AS968" s="66"/>
      <c r="AT968" s="66"/>
      <c r="AU968" s="66"/>
      <c r="AV968" s="66"/>
      <c r="AW968" s="66"/>
      <c r="AX968" s="66"/>
      <c r="AY968" s="66"/>
      <c r="AZ968" s="66"/>
      <c r="BA968" s="66"/>
      <c r="BB968" s="66"/>
      <c r="BC968" s="66"/>
      <c r="BD968" s="66"/>
      <c r="BE968" s="66"/>
      <c r="BF968" s="66"/>
      <c r="BG968" s="66"/>
      <c r="BH968" s="66"/>
      <c r="BI968" s="66"/>
      <c r="BJ968" s="66"/>
      <c r="BK968" s="66"/>
      <c r="BL968" s="66"/>
      <c r="BM968" s="66"/>
      <c r="BN968" s="66"/>
      <c r="BO968" s="66"/>
      <c r="BP968" s="66"/>
      <c r="BQ968" s="66"/>
      <c r="BR968" s="66"/>
      <c r="BS968" s="66"/>
      <c r="BT968" s="66"/>
      <c r="BU968" s="66"/>
      <c r="BV968" s="66"/>
      <c r="BW968" s="66"/>
      <c r="BX968" s="66"/>
      <c r="BY968" s="66"/>
      <c r="BZ968" s="66"/>
      <c r="CA968" s="66"/>
      <c r="CB968" s="66"/>
      <c r="CC968" s="66"/>
      <c r="CD968" s="66"/>
      <c r="CE968" s="66"/>
      <c r="CF968" s="66"/>
      <c r="CG968" s="66"/>
      <c r="CH968" s="66"/>
      <c r="CI968" s="66"/>
      <c r="CJ968" s="66"/>
      <c r="CK968" s="66"/>
      <c r="CL968" s="66"/>
      <c r="CM968" s="66"/>
      <c r="CN968" s="66"/>
      <c r="CO968" s="66"/>
      <c r="CP968" s="66"/>
      <c r="CQ968" s="66"/>
      <c r="CR968" s="66"/>
      <c r="CS968" s="66"/>
      <c r="CT968" s="66"/>
      <c r="CU968" s="66"/>
      <c r="CV968" s="66"/>
      <c r="CW968" s="66"/>
      <c r="CX968" s="66"/>
      <c r="CY968" s="66"/>
      <c r="CZ968" s="66"/>
      <c r="DA968" s="66"/>
      <c r="DB968" s="66"/>
      <c r="DC968" s="66"/>
      <c r="DD968" s="66"/>
      <c r="DE968" s="66"/>
      <c r="DF968" s="66"/>
      <c r="DG968" s="66"/>
      <c r="DH968" s="66"/>
      <c r="DI968" s="66"/>
      <c r="DJ968" s="66"/>
      <c r="DK968" s="66"/>
      <c r="DL968" s="66"/>
      <c r="DM968" s="66"/>
      <c r="DN968" s="66"/>
      <c r="DO968" s="66"/>
      <c r="DP968" s="66"/>
      <c r="DQ968" s="66"/>
      <c r="DR968" s="66"/>
      <c r="DS968" s="66"/>
      <c r="DT968" s="66"/>
      <c r="DU968" s="66"/>
      <c r="DV968" s="66"/>
      <c r="DW968" s="66"/>
      <c r="DX968" s="66"/>
      <c r="DY968" s="66"/>
      <c r="DZ968" s="66"/>
      <c r="EA968" s="66"/>
      <c r="EB968" s="66"/>
      <c r="EC968" s="66"/>
      <c r="ED968" s="66"/>
      <c r="EE968" s="66"/>
      <c r="EF968" s="66"/>
      <c r="EG968" s="66"/>
      <c r="EH968" s="66"/>
      <c r="EI968" s="66"/>
      <c r="EJ968" s="66"/>
      <c r="EK968" s="66"/>
      <c r="EL968" s="66"/>
      <c r="EM968" s="66"/>
      <c r="EN968" s="66"/>
      <c r="EO968" s="66"/>
      <c r="EP968" s="66"/>
    </row>
    <row r="969">
      <c r="A969" s="66"/>
      <c r="B969" s="66"/>
      <c r="C969" s="66"/>
      <c r="D969" s="66"/>
      <c r="E969" s="66"/>
      <c r="F969" s="66"/>
      <c r="G969" s="159"/>
      <c r="H969" s="159"/>
      <c r="I969" s="66"/>
      <c r="J969" s="160"/>
      <c r="K969" s="161"/>
      <c r="L969" s="161"/>
      <c r="M969" s="162"/>
      <c r="N969" s="162"/>
      <c r="O969" s="161"/>
      <c r="P969" s="161"/>
      <c r="Q969" s="161"/>
      <c r="R969" s="161"/>
      <c r="S969" s="163"/>
      <c r="T969" s="163"/>
      <c r="U969" s="163"/>
      <c r="V969" s="163"/>
      <c r="W969" s="164"/>
      <c r="X969" s="163"/>
      <c r="Y969" s="163"/>
      <c r="Z969" s="163"/>
      <c r="AA969" s="163"/>
      <c r="AB969" s="66"/>
      <c r="AC969" s="66"/>
      <c r="AD969" s="66"/>
      <c r="AE969" s="66"/>
      <c r="AF969" s="66"/>
      <c r="AG969" s="66"/>
      <c r="AH969" s="66"/>
      <c r="AI969" s="66"/>
      <c r="AJ969" s="66"/>
      <c r="AK969" s="66"/>
      <c r="AL969" s="66"/>
      <c r="AM969" s="66"/>
      <c r="AN969" s="66"/>
      <c r="AO969" s="66"/>
      <c r="AP969" s="66"/>
      <c r="AQ969" s="66"/>
      <c r="AR969" s="66"/>
      <c r="AS969" s="66"/>
      <c r="AT969" s="66"/>
      <c r="AU969" s="66"/>
      <c r="AV969" s="66"/>
      <c r="AW969" s="66"/>
      <c r="AX969" s="66"/>
      <c r="AY969" s="66"/>
      <c r="AZ969" s="66"/>
      <c r="BA969" s="66"/>
      <c r="BB969" s="66"/>
      <c r="BC969" s="66"/>
      <c r="BD969" s="66"/>
      <c r="BE969" s="66"/>
      <c r="BF969" s="66"/>
      <c r="BG969" s="66"/>
      <c r="BH969" s="66"/>
      <c r="BI969" s="66"/>
      <c r="BJ969" s="66"/>
      <c r="BK969" s="66"/>
      <c r="BL969" s="66"/>
      <c r="BM969" s="66"/>
      <c r="BN969" s="66"/>
      <c r="BO969" s="66"/>
      <c r="BP969" s="66"/>
      <c r="BQ969" s="66"/>
      <c r="BR969" s="66"/>
      <c r="BS969" s="66"/>
      <c r="BT969" s="66"/>
      <c r="BU969" s="66"/>
      <c r="BV969" s="66"/>
      <c r="BW969" s="66"/>
      <c r="BX969" s="66"/>
      <c r="BY969" s="66"/>
      <c r="BZ969" s="66"/>
      <c r="CA969" s="66"/>
      <c r="CB969" s="66"/>
      <c r="CC969" s="66"/>
      <c r="CD969" s="66"/>
      <c r="CE969" s="66"/>
      <c r="CF969" s="66"/>
      <c r="CG969" s="66"/>
      <c r="CH969" s="66"/>
      <c r="CI969" s="66"/>
      <c r="CJ969" s="66"/>
      <c r="CK969" s="66"/>
      <c r="CL969" s="66"/>
      <c r="CM969" s="66"/>
      <c r="CN969" s="66"/>
      <c r="CO969" s="66"/>
      <c r="CP969" s="66"/>
      <c r="CQ969" s="66"/>
      <c r="CR969" s="66"/>
      <c r="CS969" s="66"/>
      <c r="CT969" s="66"/>
      <c r="CU969" s="66"/>
      <c r="CV969" s="66"/>
      <c r="CW969" s="66"/>
      <c r="CX969" s="66"/>
      <c r="CY969" s="66"/>
      <c r="CZ969" s="66"/>
      <c r="DA969" s="66"/>
      <c r="DB969" s="66"/>
      <c r="DC969" s="66"/>
      <c r="DD969" s="66"/>
      <c r="DE969" s="66"/>
      <c r="DF969" s="66"/>
      <c r="DG969" s="66"/>
      <c r="DH969" s="66"/>
      <c r="DI969" s="66"/>
      <c r="DJ969" s="66"/>
      <c r="DK969" s="66"/>
      <c r="DL969" s="66"/>
      <c r="DM969" s="66"/>
      <c r="DN969" s="66"/>
      <c r="DO969" s="66"/>
      <c r="DP969" s="66"/>
      <c r="DQ969" s="66"/>
      <c r="DR969" s="66"/>
      <c r="DS969" s="66"/>
      <c r="DT969" s="66"/>
      <c r="DU969" s="66"/>
      <c r="DV969" s="66"/>
      <c r="DW969" s="66"/>
      <c r="DX969" s="66"/>
      <c r="DY969" s="66"/>
      <c r="DZ969" s="66"/>
      <c r="EA969" s="66"/>
      <c r="EB969" s="66"/>
      <c r="EC969" s="66"/>
      <c r="ED969" s="66"/>
      <c r="EE969" s="66"/>
      <c r="EF969" s="66"/>
      <c r="EG969" s="66"/>
      <c r="EH969" s="66"/>
      <c r="EI969" s="66"/>
      <c r="EJ969" s="66"/>
      <c r="EK969" s="66"/>
      <c r="EL969" s="66"/>
      <c r="EM969" s="66"/>
      <c r="EN969" s="66"/>
      <c r="EO969" s="66"/>
      <c r="EP969" s="66"/>
    </row>
    <row r="970">
      <c r="A970" s="66"/>
      <c r="B970" s="66"/>
      <c r="C970" s="66"/>
      <c r="D970" s="66"/>
      <c r="E970" s="66"/>
      <c r="F970" s="66"/>
      <c r="G970" s="159"/>
      <c r="H970" s="159"/>
      <c r="I970" s="66"/>
      <c r="J970" s="160"/>
      <c r="K970" s="161"/>
      <c r="L970" s="161"/>
      <c r="M970" s="162"/>
      <c r="N970" s="162"/>
      <c r="O970" s="161"/>
      <c r="P970" s="161"/>
      <c r="Q970" s="161"/>
      <c r="R970" s="161"/>
      <c r="S970" s="163"/>
      <c r="T970" s="163"/>
      <c r="U970" s="163"/>
      <c r="V970" s="163"/>
      <c r="W970" s="164"/>
      <c r="X970" s="163"/>
      <c r="Y970" s="163"/>
      <c r="Z970" s="163"/>
      <c r="AA970" s="163"/>
      <c r="AB970" s="66"/>
      <c r="AC970" s="66"/>
      <c r="AD970" s="66"/>
      <c r="AE970" s="66"/>
      <c r="AF970" s="66"/>
      <c r="AG970" s="66"/>
      <c r="AH970" s="66"/>
      <c r="AI970" s="66"/>
      <c r="AJ970" s="66"/>
      <c r="AK970" s="66"/>
      <c r="AL970" s="66"/>
      <c r="AM970" s="66"/>
      <c r="AN970" s="66"/>
      <c r="AO970" s="66"/>
      <c r="AP970" s="66"/>
      <c r="AQ970" s="66"/>
      <c r="AR970" s="66"/>
      <c r="AS970" s="66"/>
      <c r="AT970" s="66"/>
      <c r="AU970" s="66"/>
      <c r="AV970" s="66"/>
      <c r="AW970" s="66"/>
      <c r="AX970" s="66"/>
      <c r="AY970" s="66"/>
      <c r="AZ970" s="66"/>
      <c r="BA970" s="66"/>
      <c r="BB970" s="66"/>
      <c r="BC970" s="66"/>
      <c r="BD970" s="66"/>
      <c r="BE970" s="66"/>
      <c r="BF970" s="66"/>
      <c r="BG970" s="66"/>
      <c r="BH970" s="66"/>
      <c r="BI970" s="66"/>
      <c r="BJ970" s="66"/>
      <c r="BK970" s="66"/>
      <c r="BL970" s="66"/>
      <c r="BM970" s="66"/>
      <c r="BN970" s="66"/>
      <c r="BO970" s="66"/>
      <c r="BP970" s="66"/>
      <c r="BQ970" s="66"/>
      <c r="BR970" s="66"/>
      <c r="BS970" s="66"/>
      <c r="BT970" s="66"/>
      <c r="BU970" s="66"/>
      <c r="BV970" s="66"/>
      <c r="BW970" s="66"/>
      <c r="BX970" s="66"/>
      <c r="BY970" s="66"/>
      <c r="BZ970" s="66"/>
      <c r="CA970" s="66"/>
      <c r="CB970" s="66"/>
      <c r="CC970" s="66"/>
      <c r="CD970" s="66"/>
      <c r="CE970" s="66"/>
      <c r="CF970" s="66"/>
      <c r="CG970" s="66"/>
      <c r="CH970" s="66"/>
      <c r="CI970" s="66"/>
      <c r="CJ970" s="66"/>
      <c r="CK970" s="66"/>
      <c r="CL970" s="66"/>
      <c r="CM970" s="66"/>
      <c r="CN970" s="66"/>
      <c r="CO970" s="66"/>
      <c r="CP970" s="66"/>
      <c r="CQ970" s="66"/>
      <c r="CR970" s="66"/>
      <c r="CS970" s="66"/>
      <c r="CT970" s="66"/>
      <c r="CU970" s="66"/>
      <c r="CV970" s="66"/>
      <c r="CW970" s="66"/>
      <c r="CX970" s="66"/>
      <c r="CY970" s="66"/>
      <c r="CZ970" s="66"/>
      <c r="DA970" s="66"/>
      <c r="DB970" s="66"/>
      <c r="DC970" s="66"/>
      <c r="DD970" s="66"/>
      <c r="DE970" s="66"/>
      <c r="DF970" s="66"/>
      <c r="DG970" s="66"/>
      <c r="DH970" s="66"/>
      <c r="DI970" s="66"/>
      <c r="DJ970" s="66"/>
      <c r="DK970" s="66"/>
      <c r="DL970" s="66"/>
      <c r="DM970" s="66"/>
      <c r="DN970" s="66"/>
      <c r="DO970" s="66"/>
      <c r="DP970" s="66"/>
      <c r="DQ970" s="66"/>
      <c r="DR970" s="66"/>
      <c r="DS970" s="66"/>
      <c r="DT970" s="66"/>
      <c r="DU970" s="66"/>
      <c r="DV970" s="66"/>
      <c r="DW970" s="66"/>
      <c r="DX970" s="66"/>
      <c r="DY970" s="66"/>
      <c r="DZ970" s="66"/>
      <c r="EA970" s="66"/>
      <c r="EB970" s="66"/>
      <c r="EC970" s="66"/>
      <c r="ED970" s="66"/>
      <c r="EE970" s="66"/>
      <c r="EF970" s="66"/>
      <c r="EG970" s="66"/>
      <c r="EH970" s="66"/>
      <c r="EI970" s="66"/>
      <c r="EJ970" s="66"/>
      <c r="EK970" s="66"/>
      <c r="EL970" s="66"/>
      <c r="EM970" s="66"/>
      <c r="EN970" s="66"/>
      <c r="EO970" s="66"/>
      <c r="EP970" s="66"/>
    </row>
    <row r="971">
      <c r="A971" s="66"/>
      <c r="B971" s="66"/>
      <c r="C971" s="66"/>
      <c r="D971" s="66"/>
      <c r="E971" s="66"/>
      <c r="F971" s="66"/>
      <c r="G971" s="159"/>
      <c r="H971" s="159"/>
      <c r="I971" s="66"/>
      <c r="J971" s="160"/>
      <c r="K971" s="161"/>
      <c r="L971" s="161"/>
      <c r="M971" s="162"/>
      <c r="N971" s="162"/>
      <c r="O971" s="161"/>
      <c r="P971" s="161"/>
      <c r="Q971" s="161"/>
      <c r="R971" s="161"/>
      <c r="S971" s="163"/>
      <c r="T971" s="163"/>
      <c r="U971" s="163"/>
      <c r="V971" s="163"/>
      <c r="W971" s="164"/>
      <c r="X971" s="163"/>
      <c r="Y971" s="163"/>
      <c r="Z971" s="163"/>
      <c r="AA971" s="163"/>
      <c r="AB971" s="66"/>
      <c r="AC971" s="66"/>
      <c r="AD971" s="66"/>
      <c r="AE971" s="66"/>
      <c r="AF971" s="66"/>
      <c r="AG971" s="66"/>
      <c r="AH971" s="66"/>
      <c r="AI971" s="66"/>
      <c r="AJ971" s="66"/>
      <c r="AK971" s="66"/>
      <c r="AL971" s="66"/>
      <c r="AM971" s="66"/>
      <c r="AN971" s="66"/>
      <c r="AO971" s="66"/>
      <c r="AP971" s="66"/>
      <c r="AQ971" s="66"/>
      <c r="AR971" s="66"/>
      <c r="AS971" s="66"/>
      <c r="AT971" s="66"/>
      <c r="AU971" s="66"/>
      <c r="AV971" s="66"/>
      <c r="AW971" s="66"/>
      <c r="AX971" s="66"/>
      <c r="AY971" s="66"/>
      <c r="AZ971" s="66"/>
      <c r="BA971" s="66"/>
      <c r="BB971" s="66"/>
      <c r="BC971" s="66"/>
      <c r="BD971" s="66"/>
      <c r="BE971" s="66"/>
      <c r="BF971" s="66"/>
      <c r="BG971" s="66"/>
      <c r="BH971" s="66"/>
      <c r="BI971" s="66"/>
      <c r="BJ971" s="66"/>
      <c r="BK971" s="66"/>
      <c r="BL971" s="66"/>
      <c r="BM971" s="66"/>
      <c r="BN971" s="66"/>
      <c r="BO971" s="66"/>
      <c r="BP971" s="66"/>
      <c r="BQ971" s="66"/>
      <c r="BR971" s="66"/>
      <c r="BS971" s="66"/>
      <c r="BT971" s="66"/>
      <c r="BU971" s="66"/>
      <c r="BV971" s="66"/>
      <c r="BW971" s="66"/>
      <c r="BX971" s="66"/>
      <c r="BY971" s="66"/>
      <c r="BZ971" s="66"/>
      <c r="CA971" s="66"/>
      <c r="CB971" s="66"/>
      <c r="CC971" s="66"/>
      <c r="CD971" s="66"/>
      <c r="CE971" s="66"/>
      <c r="CF971" s="66"/>
      <c r="CG971" s="66"/>
      <c r="CH971" s="66"/>
      <c r="CI971" s="66"/>
      <c r="CJ971" s="66"/>
      <c r="CK971" s="66"/>
      <c r="CL971" s="66"/>
      <c r="CM971" s="66"/>
      <c r="CN971" s="66"/>
      <c r="CO971" s="66"/>
      <c r="CP971" s="66"/>
      <c r="CQ971" s="66"/>
      <c r="CR971" s="66"/>
      <c r="CS971" s="66"/>
      <c r="CT971" s="66"/>
      <c r="CU971" s="66"/>
      <c r="CV971" s="66"/>
      <c r="CW971" s="66"/>
      <c r="CX971" s="66"/>
      <c r="CY971" s="66"/>
      <c r="CZ971" s="66"/>
      <c r="DA971" s="66"/>
      <c r="DB971" s="66"/>
      <c r="DC971" s="66"/>
      <c r="DD971" s="66"/>
      <c r="DE971" s="66"/>
      <c r="DF971" s="66"/>
      <c r="DG971" s="66"/>
      <c r="DH971" s="66"/>
      <c r="DI971" s="66"/>
      <c r="DJ971" s="66"/>
      <c r="DK971" s="66"/>
      <c r="DL971" s="66"/>
      <c r="DM971" s="66"/>
      <c r="DN971" s="66"/>
      <c r="DO971" s="66"/>
      <c r="DP971" s="66"/>
      <c r="DQ971" s="66"/>
      <c r="DR971" s="66"/>
      <c r="DS971" s="66"/>
      <c r="DT971" s="66"/>
      <c r="DU971" s="66"/>
      <c r="DV971" s="66"/>
      <c r="DW971" s="66"/>
      <c r="DX971" s="66"/>
      <c r="DY971" s="66"/>
      <c r="DZ971" s="66"/>
      <c r="EA971" s="66"/>
      <c r="EB971" s="66"/>
      <c r="EC971" s="66"/>
      <c r="ED971" s="66"/>
      <c r="EE971" s="66"/>
      <c r="EF971" s="66"/>
      <c r="EG971" s="66"/>
      <c r="EH971" s="66"/>
      <c r="EI971" s="66"/>
      <c r="EJ971" s="66"/>
      <c r="EK971" s="66"/>
      <c r="EL971" s="66"/>
      <c r="EM971" s="66"/>
      <c r="EN971" s="66"/>
      <c r="EO971" s="66"/>
      <c r="EP971" s="66"/>
    </row>
    <row r="972">
      <c r="A972" s="66"/>
      <c r="B972" s="66"/>
      <c r="C972" s="66"/>
      <c r="D972" s="66"/>
      <c r="E972" s="66"/>
      <c r="F972" s="66"/>
      <c r="G972" s="159"/>
      <c r="H972" s="159"/>
      <c r="I972" s="66"/>
      <c r="J972" s="160"/>
      <c r="K972" s="161"/>
      <c r="L972" s="161"/>
      <c r="M972" s="162"/>
      <c r="N972" s="162"/>
      <c r="O972" s="161"/>
      <c r="P972" s="161"/>
      <c r="Q972" s="161"/>
      <c r="R972" s="161"/>
      <c r="S972" s="163"/>
      <c r="T972" s="163"/>
      <c r="U972" s="163"/>
      <c r="V972" s="163"/>
      <c r="W972" s="164"/>
      <c r="X972" s="163"/>
      <c r="Y972" s="163"/>
      <c r="Z972" s="163"/>
      <c r="AA972" s="163"/>
      <c r="AB972" s="66"/>
      <c r="AC972" s="66"/>
      <c r="AD972" s="66"/>
      <c r="AE972" s="66"/>
      <c r="AF972" s="66"/>
      <c r="AG972" s="66"/>
      <c r="AH972" s="66"/>
      <c r="AI972" s="66"/>
      <c r="AJ972" s="66"/>
      <c r="AK972" s="66"/>
      <c r="AL972" s="66"/>
      <c r="AM972" s="66"/>
      <c r="AN972" s="66"/>
      <c r="AO972" s="66"/>
      <c r="AP972" s="66"/>
      <c r="AQ972" s="66"/>
      <c r="AR972" s="66"/>
      <c r="AS972" s="66"/>
      <c r="AT972" s="66"/>
      <c r="AU972" s="66"/>
      <c r="AV972" s="66"/>
      <c r="AW972" s="66"/>
      <c r="AX972" s="66"/>
      <c r="AY972" s="66"/>
      <c r="AZ972" s="66"/>
      <c r="BA972" s="66"/>
      <c r="BB972" s="66"/>
      <c r="BC972" s="66"/>
      <c r="BD972" s="66"/>
      <c r="BE972" s="66"/>
      <c r="BF972" s="66"/>
      <c r="BG972" s="66"/>
      <c r="BH972" s="66"/>
      <c r="BI972" s="66"/>
      <c r="BJ972" s="66"/>
      <c r="BK972" s="66"/>
      <c r="BL972" s="66"/>
      <c r="BM972" s="66"/>
      <c r="BN972" s="66"/>
      <c r="BO972" s="66"/>
      <c r="BP972" s="66"/>
      <c r="BQ972" s="66"/>
      <c r="BR972" s="66"/>
      <c r="BS972" s="66"/>
      <c r="BT972" s="66"/>
      <c r="BU972" s="66"/>
      <c r="BV972" s="66"/>
      <c r="BW972" s="66"/>
      <c r="BX972" s="66"/>
      <c r="BY972" s="66"/>
      <c r="BZ972" s="66"/>
      <c r="CA972" s="66"/>
      <c r="CB972" s="66"/>
      <c r="CC972" s="66"/>
      <c r="CD972" s="66"/>
      <c r="CE972" s="66"/>
      <c r="CF972" s="66"/>
      <c r="CG972" s="66"/>
      <c r="CH972" s="66"/>
      <c r="CI972" s="66"/>
      <c r="CJ972" s="66"/>
      <c r="CK972" s="66"/>
      <c r="CL972" s="66"/>
      <c r="CM972" s="66"/>
      <c r="CN972" s="66"/>
      <c r="CO972" s="66"/>
      <c r="CP972" s="66"/>
      <c r="CQ972" s="66"/>
      <c r="CR972" s="66"/>
      <c r="CS972" s="66"/>
      <c r="CT972" s="66"/>
      <c r="CU972" s="66"/>
      <c r="CV972" s="66"/>
      <c r="CW972" s="66"/>
      <c r="CX972" s="66"/>
      <c r="CY972" s="66"/>
      <c r="CZ972" s="66"/>
      <c r="DA972" s="66"/>
      <c r="DB972" s="66"/>
      <c r="DC972" s="66"/>
      <c r="DD972" s="66"/>
      <c r="DE972" s="66"/>
      <c r="DF972" s="66"/>
      <c r="DG972" s="66"/>
      <c r="DH972" s="66"/>
      <c r="DI972" s="66"/>
      <c r="DJ972" s="66"/>
      <c r="DK972" s="66"/>
      <c r="DL972" s="66"/>
      <c r="DM972" s="66"/>
      <c r="DN972" s="66"/>
      <c r="DO972" s="66"/>
      <c r="DP972" s="66"/>
      <c r="DQ972" s="66"/>
      <c r="DR972" s="66"/>
      <c r="DS972" s="66"/>
      <c r="DT972" s="66"/>
      <c r="DU972" s="66"/>
      <c r="DV972" s="66"/>
      <c r="DW972" s="66"/>
      <c r="DX972" s="66"/>
      <c r="DY972" s="66"/>
      <c r="DZ972" s="66"/>
      <c r="EA972" s="66"/>
      <c r="EB972" s="66"/>
      <c r="EC972" s="66"/>
      <c r="ED972" s="66"/>
      <c r="EE972" s="66"/>
      <c r="EF972" s="66"/>
      <c r="EG972" s="66"/>
      <c r="EH972" s="66"/>
      <c r="EI972" s="66"/>
      <c r="EJ972" s="66"/>
      <c r="EK972" s="66"/>
      <c r="EL972" s="66"/>
      <c r="EM972" s="66"/>
      <c r="EN972" s="66"/>
      <c r="EO972" s="66"/>
      <c r="EP972" s="66"/>
    </row>
    <row r="973">
      <c r="A973" s="66"/>
      <c r="B973" s="66"/>
      <c r="C973" s="66"/>
      <c r="D973" s="66"/>
      <c r="E973" s="66"/>
      <c r="F973" s="66"/>
      <c r="G973" s="159"/>
      <c r="H973" s="159"/>
      <c r="I973" s="66"/>
      <c r="J973" s="160"/>
      <c r="K973" s="161"/>
      <c r="L973" s="161"/>
      <c r="M973" s="162"/>
      <c r="N973" s="162"/>
      <c r="O973" s="161"/>
      <c r="P973" s="161"/>
      <c r="Q973" s="161"/>
      <c r="R973" s="161"/>
      <c r="S973" s="163"/>
      <c r="T973" s="163"/>
      <c r="U973" s="163"/>
      <c r="V973" s="163"/>
      <c r="W973" s="164"/>
      <c r="X973" s="163"/>
      <c r="Y973" s="163"/>
      <c r="Z973" s="163"/>
      <c r="AA973" s="163"/>
      <c r="AB973" s="66"/>
      <c r="AC973" s="66"/>
      <c r="AD973" s="66"/>
      <c r="AE973" s="66"/>
      <c r="AF973" s="66"/>
      <c r="AG973" s="66"/>
      <c r="AH973" s="66"/>
      <c r="AI973" s="66"/>
      <c r="AJ973" s="66"/>
      <c r="AK973" s="66"/>
      <c r="AL973" s="66"/>
      <c r="AM973" s="66"/>
      <c r="AN973" s="66"/>
      <c r="AO973" s="66"/>
      <c r="AP973" s="66"/>
      <c r="AQ973" s="66"/>
      <c r="AR973" s="66"/>
      <c r="AS973" s="66"/>
      <c r="AT973" s="66"/>
      <c r="AU973" s="66"/>
      <c r="AV973" s="66"/>
      <c r="AW973" s="66"/>
      <c r="AX973" s="66"/>
      <c r="AY973" s="66"/>
      <c r="AZ973" s="66"/>
      <c r="BA973" s="66"/>
      <c r="BB973" s="66"/>
      <c r="BC973" s="66"/>
      <c r="BD973" s="66"/>
      <c r="BE973" s="66"/>
      <c r="BF973" s="66"/>
      <c r="BG973" s="66"/>
      <c r="BH973" s="66"/>
      <c r="BI973" s="66"/>
      <c r="BJ973" s="66"/>
      <c r="BK973" s="66"/>
      <c r="BL973" s="66"/>
      <c r="BM973" s="66"/>
      <c r="BN973" s="66"/>
      <c r="BO973" s="66"/>
      <c r="BP973" s="66"/>
      <c r="BQ973" s="66"/>
      <c r="BR973" s="66"/>
      <c r="BS973" s="66"/>
      <c r="BT973" s="66"/>
      <c r="BU973" s="66"/>
      <c r="BV973" s="66"/>
      <c r="BW973" s="66"/>
      <c r="BX973" s="66"/>
      <c r="BY973" s="66"/>
      <c r="BZ973" s="66"/>
      <c r="CA973" s="66"/>
      <c r="CB973" s="66"/>
      <c r="CC973" s="66"/>
      <c r="CD973" s="66"/>
      <c r="CE973" s="66"/>
      <c r="CF973" s="66"/>
      <c r="CG973" s="66"/>
      <c r="CH973" s="66"/>
      <c r="CI973" s="66"/>
      <c r="CJ973" s="66"/>
      <c r="CK973" s="66"/>
      <c r="CL973" s="66"/>
      <c r="CM973" s="66"/>
      <c r="CN973" s="66"/>
      <c r="CO973" s="66"/>
      <c r="CP973" s="66"/>
      <c r="CQ973" s="66"/>
      <c r="CR973" s="66"/>
      <c r="CS973" s="66"/>
      <c r="CT973" s="66"/>
      <c r="CU973" s="66"/>
      <c r="CV973" s="66"/>
      <c r="CW973" s="66"/>
      <c r="CX973" s="66"/>
      <c r="CY973" s="66"/>
      <c r="CZ973" s="66"/>
      <c r="DA973" s="66"/>
      <c r="DB973" s="66"/>
      <c r="DC973" s="66"/>
      <c r="DD973" s="66"/>
      <c r="DE973" s="66"/>
      <c r="DF973" s="66"/>
      <c r="DG973" s="66"/>
      <c r="DH973" s="66"/>
      <c r="DI973" s="66"/>
      <c r="DJ973" s="66"/>
      <c r="DK973" s="66"/>
      <c r="DL973" s="66"/>
      <c r="DM973" s="66"/>
      <c r="DN973" s="66"/>
      <c r="DO973" s="66"/>
      <c r="DP973" s="66"/>
      <c r="DQ973" s="66"/>
      <c r="DR973" s="66"/>
      <c r="DS973" s="66"/>
      <c r="DT973" s="66"/>
      <c r="DU973" s="66"/>
      <c r="DV973" s="66"/>
      <c r="DW973" s="66"/>
      <c r="DX973" s="66"/>
      <c r="DY973" s="66"/>
      <c r="DZ973" s="66"/>
      <c r="EA973" s="66"/>
      <c r="EB973" s="66"/>
      <c r="EC973" s="66"/>
      <c r="ED973" s="66"/>
      <c r="EE973" s="66"/>
      <c r="EF973" s="66"/>
      <c r="EG973" s="66"/>
      <c r="EH973" s="66"/>
      <c r="EI973" s="66"/>
      <c r="EJ973" s="66"/>
      <c r="EK973" s="66"/>
      <c r="EL973" s="66"/>
      <c r="EM973" s="66"/>
      <c r="EN973" s="66"/>
      <c r="EO973" s="66"/>
      <c r="EP973" s="66"/>
    </row>
    <row r="974">
      <c r="A974" s="66"/>
      <c r="B974" s="66"/>
      <c r="C974" s="66"/>
      <c r="D974" s="66"/>
      <c r="E974" s="66"/>
      <c r="F974" s="66"/>
      <c r="G974" s="159"/>
      <c r="H974" s="159"/>
      <c r="I974" s="66"/>
      <c r="J974" s="160"/>
      <c r="K974" s="161"/>
      <c r="L974" s="161"/>
      <c r="M974" s="162"/>
      <c r="N974" s="162"/>
      <c r="O974" s="161"/>
      <c r="P974" s="161"/>
      <c r="Q974" s="161"/>
      <c r="R974" s="161"/>
      <c r="S974" s="163"/>
      <c r="T974" s="163"/>
      <c r="U974" s="163"/>
      <c r="V974" s="163"/>
      <c r="W974" s="164"/>
      <c r="X974" s="163"/>
      <c r="Y974" s="163"/>
      <c r="Z974" s="163"/>
      <c r="AA974" s="163"/>
      <c r="AB974" s="66"/>
      <c r="AC974" s="66"/>
      <c r="AD974" s="66"/>
      <c r="AE974" s="66"/>
      <c r="AF974" s="66"/>
      <c r="AG974" s="66"/>
      <c r="AH974" s="66"/>
      <c r="AI974" s="66"/>
      <c r="AJ974" s="66"/>
      <c r="AK974" s="66"/>
      <c r="AL974" s="66"/>
      <c r="AM974" s="66"/>
      <c r="AN974" s="66"/>
      <c r="AO974" s="66"/>
      <c r="AP974" s="66"/>
      <c r="AQ974" s="66"/>
      <c r="AR974" s="66"/>
      <c r="AS974" s="66"/>
      <c r="AT974" s="66"/>
      <c r="AU974" s="66"/>
      <c r="AV974" s="66"/>
      <c r="AW974" s="66"/>
      <c r="AX974" s="66"/>
      <c r="AY974" s="66"/>
      <c r="AZ974" s="66"/>
      <c r="BA974" s="66"/>
      <c r="BB974" s="66"/>
      <c r="BC974" s="66"/>
      <c r="BD974" s="66"/>
      <c r="BE974" s="66"/>
      <c r="BF974" s="66"/>
      <c r="BG974" s="66"/>
      <c r="BH974" s="66"/>
      <c r="BI974" s="66"/>
      <c r="BJ974" s="66"/>
      <c r="BK974" s="66"/>
      <c r="BL974" s="66"/>
      <c r="BM974" s="66"/>
      <c r="BN974" s="66"/>
      <c r="BO974" s="66"/>
      <c r="BP974" s="66"/>
      <c r="BQ974" s="66"/>
      <c r="BR974" s="66"/>
      <c r="BS974" s="66"/>
      <c r="BT974" s="66"/>
      <c r="BU974" s="66"/>
      <c r="BV974" s="66"/>
      <c r="BW974" s="66"/>
      <c r="BX974" s="66"/>
      <c r="BY974" s="66"/>
      <c r="BZ974" s="66"/>
      <c r="CA974" s="66"/>
      <c r="CB974" s="66"/>
      <c r="CC974" s="66"/>
      <c r="CD974" s="66"/>
      <c r="CE974" s="66"/>
      <c r="CF974" s="66"/>
      <c r="CG974" s="66"/>
      <c r="CH974" s="66"/>
      <c r="CI974" s="66"/>
      <c r="CJ974" s="66"/>
      <c r="CK974" s="66"/>
      <c r="CL974" s="66"/>
      <c r="CM974" s="66"/>
      <c r="CN974" s="66"/>
      <c r="CO974" s="66"/>
      <c r="CP974" s="66"/>
      <c r="CQ974" s="66"/>
      <c r="CR974" s="66"/>
      <c r="CS974" s="66"/>
      <c r="CT974" s="66"/>
      <c r="CU974" s="66"/>
      <c r="CV974" s="66"/>
      <c r="CW974" s="66"/>
      <c r="CX974" s="66"/>
      <c r="CY974" s="66"/>
      <c r="CZ974" s="66"/>
      <c r="DA974" s="66"/>
      <c r="DB974" s="66"/>
      <c r="DC974" s="66"/>
      <c r="DD974" s="66"/>
      <c r="DE974" s="66"/>
      <c r="DF974" s="66"/>
      <c r="DG974" s="66"/>
      <c r="DH974" s="66"/>
      <c r="DI974" s="66"/>
      <c r="DJ974" s="66"/>
      <c r="DK974" s="66"/>
      <c r="DL974" s="66"/>
      <c r="DM974" s="66"/>
      <c r="DN974" s="66"/>
      <c r="DO974" s="66"/>
      <c r="DP974" s="66"/>
      <c r="DQ974" s="66"/>
      <c r="DR974" s="66"/>
      <c r="DS974" s="66"/>
      <c r="DT974" s="66"/>
      <c r="DU974" s="66"/>
      <c r="DV974" s="66"/>
      <c r="DW974" s="66"/>
      <c r="DX974" s="66"/>
      <c r="DY974" s="66"/>
      <c r="DZ974" s="66"/>
      <c r="EA974" s="66"/>
      <c r="EB974" s="66"/>
      <c r="EC974" s="66"/>
      <c r="ED974" s="66"/>
      <c r="EE974" s="66"/>
      <c r="EF974" s="66"/>
      <c r="EG974" s="66"/>
      <c r="EH974" s="66"/>
      <c r="EI974" s="66"/>
      <c r="EJ974" s="66"/>
      <c r="EK974" s="66"/>
      <c r="EL974" s="66"/>
      <c r="EM974" s="66"/>
      <c r="EN974" s="66"/>
      <c r="EO974" s="66"/>
      <c r="EP974" s="66"/>
    </row>
    <row r="975">
      <c r="A975" s="66"/>
      <c r="B975" s="66"/>
      <c r="C975" s="66"/>
      <c r="D975" s="66"/>
      <c r="E975" s="66"/>
      <c r="F975" s="66"/>
      <c r="G975" s="159"/>
      <c r="H975" s="159"/>
      <c r="I975" s="66"/>
      <c r="J975" s="160"/>
      <c r="K975" s="161"/>
      <c r="L975" s="161"/>
      <c r="M975" s="162"/>
      <c r="N975" s="162"/>
      <c r="O975" s="161"/>
      <c r="P975" s="161"/>
      <c r="Q975" s="161"/>
      <c r="R975" s="161"/>
      <c r="S975" s="163"/>
      <c r="T975" s="163"/>
      <c r="U975" s="163"/>
      <c r="V975" s="163"/>
      <c r="W975" s="164"/>
      <c r="X975" s="163"/>
      <c r="Y975" s="163"/>
      <c r="Z975" s="163"/>
      <c r="AA975" s="163"/>
      <c r="AB975" s="66"/>
      <c r="AC975" s="66"/>
      <c r="AD975" s="66"/>
      <c r="AE975" s="66"/>
      <c r="AF975" s="66"/>
      <c r="AG975" s="66"/>
      <c r="AH975" s="66"/>
      <c r="AI975" s="66"/>
      <c r="AJ975" s="66"/>
      <c r="AK975" s="66"/>
      <c r="AL975" s="66"/>
      <c r="AM975" s="66"/>
      <c r="AN975" s="66"/>
      <c r="AO975" s="66"/>
      <c r="AP975" s="66"/>
      <c r="AQ975" s="66"/>
      <c r="AR975" s="66"/>
      <c r="AS975" s="66"/>
      <c r="AT975" s="66"/>
      <c r="AU975" s="66"/>
      <c r="AV975" s="66"/>
      <c r="AW975" s="66"/>
      <c r="AX975" s="66"/>
      <c r="AY975" s="66"/>
      <c r="AZ975" s="66"/>
      <c r="BA975" s="66"/>
      <c r="BB975" s="66"/>
      <c r="BC975" s="66"/>
      <c r="BD975" s="66"/>
      <c r="BE975" s="66"/>
      <c r="BF975" s="66"/>
      <c r="BG975" s="66"/>
      <c r="BH975" s="66"/>
      <c r="BI975" s="66"/>
      <c r="BJ975" s="66"/>
      <c r="BK975" s="66"/>
      <c r="BL975" s="66"/>
      <c r="BM975" s="66"/>
      <c r="BN975" s="66"/>
      <c r="BO975" s="66"/>
      <c r="BP975" s="66"/>
      <c r="BQ975" s="66"/>
      <c r="BR975" s="66"/>
      <c r="BS975" s="66"/>
      <c r="BT975" s="66"/>
      <c r="BU975" s="66"/>
      <c r="BV975" s="66"/>
      <c r="BW975" s="66"/>
      <c r="BX975" s="66"/>
      <c r="BY975" s="66"/>
      <c r="BZ975" s="66"/>
      <c r="CA975" s="66"/>
      <c r="CB975" s="66"/>
      <c r="CC975" s="66"/>
      <c r="CD975" s="66"/>
      <c r="CE975" s="66"/>
      <c r="CF975" s="66"/>
      <c r="CG975" s="66"/>
      <c r="CH975" s="66"/>
      <c r="CI975" s="66"/>
      <c r="CJ975" s="66"/>
      <c r="CK975" s="66"/>
      <c r="CL975" s="66"/>
      <c r="CM975" s="66"/>
      <c r="CN975" s="66"/>
      <c r="CO975" s="66"/>
      <c r="CP975" s="66"/>
      <c r="CQ975" s="66"/>
      <c r="CR975" s="66"/>
      <c r="CS975" s="66"/>
      <c r="CT975" s="66"/>
      <c r="CU975" s="66"/>
      <c r="CV975" s="66"/>
      <c r="CW975" s="66"/>
      <c r="CX975" s="66"/>
      <c r="CY975" s="66"/>
      <c r="CZ975" s="66"/>
      <c r="DA975" s="66"/>
      <c r="DB975" s="66"/>
      <c r="DC975" s="66"/>
      <c r="DD975" s="66"/>
      <c r="DE975" s="66"/>
      <c r="DF975" s="66"/>
      <c r="DG975" s="66"/>
      <c r="DH975" s="66"/>
      <c r="DI975" s="66"/>
      <c r="DJ975" s="66"/>
      <c r="DK975" s="66"/>
      <c r="DL975" s="66"/>
      <c r="DM975" s="66"/>
      <c r="DN975" s="66"/>
      <c r="DO975" s="66"/>
      <c r="DP975" s="66"/>
      <c r="DQ975" s="66"/>
      <c r="DR975" s="66"/>
      <c r="DS975" s="66"/>
      <c r="DT975" s="66"/>
      <c r="DU975" s="66"/>
      <c r="DV975" s="66"/>
      <c r="DW975" s="66"/>
      <c r="DX975" s="66"/>
      <c r="DY975" s="66"/>
      <c r="DZ975" s="66"/>
      <c r="EA975" s="66"/>
      <c r="EB975" s="66"/>
      <c r="EC975" s="66"/>
      <c r="ED975" s="66"/>
      <c r="EE975" s="66"/>
      <c r="EF975" s="66"/>
      <c r="EG975" s="66"/>
      <c r="EH975" s="66"/>
      <c r="EI975" s="66"/>
      <c r="EJ975" s="66"/>
      <c r="EK975" s="66"/>
      <c r="EL975" s="66"/>
      <c r="EM975" s="66"/>
      <c r="EN975" s="66"/>
      <c r="EO975" s="66"/>
      <c r="EP975" s="66"/>
    </row>
    <row r="976">
      <c r="A976" s="66"/>
      <c r="B976" s="66"/>
      <c r="C976" s="66"/>
      <c r="D976" s="66"/>
      <c r="E976" s="66"/>
      <c r="F976" s="66"/>
      <c r="G976" s="159"/>
      <c r="H976" s="159"/>
      <c r="I976" s="66"/>
      <c r="J976" s="160"/>
      <c r="K976" s="161"/>
      <c r="L976" s="161"/>
      <c r="M976" s="162"/>
      <c r="N976" s="162"/>
      <c r="O976" s="161"/>
      <c r="P976" s="161"/>
      <c r="Q976" s="161"/>
      <c r="R976" s="161"/>
      <c r="S976" s="163"/>
      <c r="T976" s="163"/>
      <c r="U976" s="163"/>
      <c r="V976" s="163"/>
      <c r="W976" s="164"/>
      <c r="X976" s="163"/>
      <c r="Y976" s="163"/>
      <c r="Z976" s="163"/>
      <c r="AA976" s="163"/>
      <c r="AB976" s="66"/>
      <c r="AC976" s="66"/>
      <c r="AD976" s="66"/>
      <c r="AE976" s="66"/>
      <c r="AF976" s="66"/>
      <c r="AG976" s="66"/>
      <c r="AH976" s="66"/>
      <c r="AI976" s="66"/>
      <c r="AJ976" s="66"/>
      <c r="AK976" s="66"/>
      <c r="AL976" s="66"/>
      <c r="AM976" s="66"/>
      <c r="AN976" s="66"/>
      <c r="AO976" s="66"/>
      <c r="AP976" s="66"/>
      <c r="AQ976" s="66"/>
      <c r="AR976" s="66"/>
      <c r="AS976" s="66"/>
      <c r="AT976" s="66"/>
      <c r="AU976" s="66"/>
      <c r="AV976" s="66"/>
      <c r="AW976" s="66"/>
      <c r="AX976" s="66"/>
      <c r="AY976" s="66"/>
      <c r="AZ976" s="66"/>
      <c r="BA976" s="66"/>
      <c r="BB976" s="66"/>
      <c r="BC976" s="66"/>
      <c r="BD976" s="66"/>
      <c r="BE976" s="66"/>
      <c r="BF976" s="66"/>
      <c r="BG976" s="66"/>
      <c r="BH976" s="66"/>
      <c r="BI976" s="66"/>
      <c r="BJ976" s="66"/>
      <c r="BK976" s="66"/>
      <c r="BL976" s="66"/>
      <c r="BM976" s="66"/>
      <c r="BN976" s="66"/>
      <c r="BO976" s="66"/>
      <c r="BP976" s="66"/>
      <c r="BQ976" s="66"/>
      <c r="BR976" s="66"/>
      <c r="BS976" s="66"/>
      <c r="BT976" s="66"/>
      <c r="BU976" s="66"/>
      <c r="BV976" s="66"/>
      <c r="BW976" s="66"/>
      <c r="BX976" s="66"/>
      <c r="BY976" s="66"/>
      <c r="BZ976" s="66"/>
      <c r="CA976" s="66"/>
      <c r="CB976" s="66"/>
      <c r="CC976" s="66"/>
      <c r="CD976" s="66"/>
      <c r="CE976" s="66"/>
      <c r="CF976" s="66"/>
      <c r="CG976" s="66"/>
      <c r="CH976" s="66"/>
      <c r="CI976" s="66"/>
      <c r="CJ976" s="66"/>
      <c r="CK976" s="66"/>
      <c r="CL976" s="66"/>
      <c r="CM976" s="66"/>
      <c r="CN976" s="66"/>
      <c r="CO976" s="66"/>
      <c r="CP976" s="66"/>
      <c r="CQ976" s="66"/>
      <c r="CR976" s="66"/>
      <c r="CS976" s="66"/>
      <c r="CT976" s="66"/>
      <c r="CU976" s="66"/>
      <c r="CV976" s="66"/>
      <c r="CW976" s="66"/>
      <c r="CX976" s="66"/>
      <c r="CY976" s="66"/>
      <c r="CZ976" s="66"/>
      <c r="DA976" s="66"/>
      <c r="DB976" s="66"/>
      <c r="DC976" s="66"/>
      <c r="DD976" s="66"/>
      <c r="DE976" s="66"/>
      <c r="DF976" s="66"/>
      <c r="DG976" s="66"/>
      <c r="DH976" s="66"/>
      <c r="DI976" s="66"/>
      <c r="DJ976" s="66"/>
      <c r="DK976" s="66"/>
      <c r="DL976" s="66"/>
      <c r="DM976" s="66"/>
      <c r="DN976" s="66"/>
      <c r="DO976" s="66"/>
      <c r="DP976" s="66"/>
      <c r="DQ976" s="66"/>
      <c r="DR976" s="66"/>
      <c r="DS976" s="66"/>
      <c r="DT976" s="66"/>
      <c r="DU976" s="66"/>
      <c r="DV976" s="66"/>
      <c r="DW976" s="66"/>
      <c r="DX976" s="66"/>
      <c r="DY976" s="66"/>
      <c r="DZ976" s="66"/>
      <c r="EA976" s="66"/>
      <c r="EB976" s="66"/>
      <c r="EC976" s="66"/>
      <c r="ED976" s="66"/>
      <c r="EE976" s="66"/>
      <c r="EF976" s="66"/>
      <c r="EG976" s="66"/>
      <c r="EH976" s="66"/>
      <c r="EI976" s="66"/>
      <c r="EJ976" s="66"/>
      <c r="EK976" s="66"/>
      <c r="EL976" s="66"/>
      <c r="EM976" s="66"/>
      <c r="EN976" s="66"/>
      <c r="EO976" s="66"/>
      <c r="EP976" s="66"/>
    </row>
    <row r="977">
      <c r="A977" s="66"/>
      <c r="B977" s="66"/>
      <c r="C977" s="66"/>
      <c r="D977" s="66"/>
      <c r="E977" s="66"/>
      <c r="F977" s="66"/>
      <c r="G977" s="159"/>
      <c r="H977" s="159"/>
      <c r="I977" s="66"/>
      <c r="J977" s="160"/>
      <c r="K977" s="161"/>
      <c r="L977" s="161"/>
      <c r="M977" s="162"/>
      <c r="N977" s="162"/>
      <c r="O977" s="161"/>
      <c r="P977" s="161"/>
      <c r="Q977" s="161"/>
      <c r="R977" s="161"/>
      <c r="S977" s="163"/>
      <c r="T977" s="163"/>
      <c r="U977" s="163"/>
      <c r="V977" s="163"/>
      <c r="W977" s="164"/>
      <c r="X977" s="163"/>
      <c r="Y977" s="163"/>
      <c r="Z977" s="163"/>
      <c r="AA977" s="163"/>
      <c r="AB977" s="66"/>
      <c r="AC977" s="66"/>
      <c r="AD977" s="66"/>
      <c r="AE977" s="66"/>
      <c r="AF977" s="66"/>
      <c r="AG977" s="66"/>
      <c r="AH977" s="66"/>
      <c r="AI977" s="66"/>
      <c r="AJ977" s="66"/>
      <c r="AK977" s="66"/>
      <c r="AL977" s="66"/>
      <c r="AM977" s="66"/>
      <c r="AN977" s="66"/>
      <c r="AO977" s="66"/>
      <c r="AP977" s="66"/>
      <c r="AQ977" s="66"/>
      <c r="AR977" s="66"/>
      <c r="AS977" s="66"/>
      <c r="AT977" s="66"/>
      <c r="AU977" s="66"/>
      <c r="AV977" s="66"/>
      <c r="AW977" s="66"/>
      <c r="AX977" s="66"/>
      <c r="AY977" s="66"/>
      <c r="AZ977" s="66"/>
      <c r="BA977" s="66"/>
      <c r="BB977" s="66"/>
      <c r="BC977" s="66"/>
      <c r="BD977" s="66"/>
      <c r="BE977" s="66"/>
      <c r="BF977" s="66"/>
      <c r="BG977" s="66"/>
      <c r="BH977" s="66"/>
      <c r="BI977" s="66"/>
      <c r="BJ977" s="66"/>
      <c r="BK977" s="66"/>
      <c r="BL977" s="66"/>
      <c r="BM977" s="66"/>
      <c r="BN977" s="66"/>
      <c r="BO977" s="66"/>
      <c r="BP977" s="66"/>
      <c r="BQ977" s="66"/>
      <c r="BR977" s="66"/>
      <c r="BS977" s="66"/>
      <c r="BT977" s="66"/>
      <c r="BU977" s="66"/>
      <c r="BV977" s="66"/>
      <c r="BW977" s="66"/>
      <c r="BX977" s="66"/>
      <c r="BY977" s="66"/>
      <c r="BZ977" s="66"/>
      <c r="CA977" s="66"/>
      <c r="CB977" s="66"/>
      <c r="CC977" s="66"/>
      <c r="CD977" s="66"/>
      <c r="CE977" s="66"/>
      <c r="CF977" s="66"/>
      <c r="CG977" s="66"/>
      <c r="CH977" s="66"/>
      <c r="CI977" s="66"/>
      <c r="CJ977" s="66"/>
      <c r="CK977" s="66"/>
      <c r="CL977" s="66"/>
      <c r="CM977" s="66"/>
      <c r="CN977" s="66"/>
      <c r="CO977" s="66"/>
      <c r="CP977" s="66"/>
      <c r="CQ977" s="66"/>
      <c r="CR977" s="66"/>
      <c r="CS977" s="66"/>
      <c r="CT977" s="66"/>
      <c r="CU977" s="66"/>
      <c r="CV977" s="66"/>
      <c r="CW977" s="66"/>
      <c r="CX977" s="66"/>
      <c r="CY977" s="66"/>
      <c r="CZ977" s="66"/>
      <c r="DA977" s="66"/>
      <c r="DB977" s="66"/>
      <c r="DC977" s="66"/>
      <c r="DD977" s="66"/>
      <c r="DE977" s="66"/>
      <c r="DF977" s="66"/>
      <c r="DG977" s="66"/>
      <c r="DH977" s="66"/>
      <c r="DI977" s="66"/>
      <c r="DJ977" s="66"/>
      <c r="DK977" s="66"/>
      <c r="DL977" s="66"/>
      <c r="DM977" s="66"/>
      <c r="DN977" s="66"/>
      <c r="DO977" s="66"/>
      <c r="DP977" s="66"/>
      <c r="DQ977" s="66"/>
      <c r="DR977" s="66"/>
      <c r="DS977" s="66"/>
      <c r="DT977" s="66"/>
      <c r="DU977" s="66"/>
      <c r="DV977" s="66"/>
      <c r="DW977" s="66"/>
      <c r="DX977" s="66"/>
      <c r="DY977" s="66"/>
      <c r="DZ977" s="66"/>
      <c r="EA977" s="66"/>
      <c r="EB977" s="66"/>
      <c r="EC977" s="66"/>
      <c r="ED977" s="66"/>
      <c r="EE977" s="66"/>
      <c r="EF977" s="66"/>
      <c r="EG977" s="66"/>
      <c r="EH977" s="66"/>
      <c r="EI977" s="66"/>
      <c r="EJ977" s="66"/>
      <c r="EK977" s="66"/>
      <c r="EL977" s="66"/>
      <c r="EM977" s="66"/>
      <c r="EN977" s="66"/>
      <c r="EO977" s="66"/>
      <c r="EP977" s="66"/>
    </row>
    <row r="978">
      <c r="A978" s="66"/>
      <c r="B978" s="66"/>
      <c r="C978" s="66"/>
      <c r="D978" s="66"/>
      <c r="E978" s="66"/>
      <c r="F978" s="66"/>
      <c r="G978" s="159"/>
      <c r="H978" s="159"/>
      <c r="I978" s="66"/>
      <c r="J978" s="160"/>
      <c r="K978" s="161"/>
      <c r="L978" s="161"/>
      <c r="M978" s="162"/>
      <c r="N978" s="162"/>
      <c r="O978" s="161"/>
      <c r="P978" s="161"/>
      <c r="Q978" s="161"/>
      <c r="R978" s="161"/>
      <c r="S978" s="163"/>
      <c r="T978" s="163"/>
      <c r="U978" s="163"/>
      <c r="V978" s="163"/>
      <c r="W978" s="164"/>
      <c r="X978" s="163"/>
      <c r="Y978" s="163"/>
      <c r="Z978" s="163"/>
      <c r="AA978" s="163"/>
      <c r="AB978" s="66"/>
      <c r="AC978" s="66"/>
      <c r="AD978" s="66"/>
      <c r="AE978" s="66"/>
      <c r="AF978" s="66"/>
      <c r="AG978" s="66"/>
      <c r="AH978" s="66"/>
      <c r="AI978" s="66"/>
      <c r="AJ978" s="66"/>
      <c r="AK978" s="66"/>
      <c r="AL978" s="66"/>
      <c r="AM978" s="66"/>
      <c r="AN978" s="66"/>
      <c r="AO978" s="66"/>
      <c r="AP978" s="66"/>
      <c r="AQ978" s="66"/>
      <c r="AR978" s="66"/>
      <c r="AS978" s="66"/>
      <c r="AT978" s="66"/>
      <c r="AU978" s="66"/>
      <c r="AV978" s="66"/>
      <c r="AW978" s="66"/>
      <c r="AX978" s="66"/>
      <c r="AY978" s="66"/>
      <c r="AZ978" s="66"/>
      <c r="BA978" s="66"/>
      <c r="BB978" s="66"/>
      <c r="BC978" s="66"/>
      <c r="BD978" s="66"/>
      <c r="BE978" s="66"/>
      <c r="BF978" s="66"/>
      <c r="BG978" s="66"/>
      <c r="BH978" s="66"/>
      <c r="BI978" s="66"/>
      <c r="BJ978" s="66"/>
      <c r="BK978" s="66"/>
      <c r="BL978" s="66"/>
      <c r="BM978" s="66"/>
      <c r="BN978" s="66"/>
      <c r="BO978" s="66"/>
      <c r="BP978" s="66"/>
      <c r="BQ978" s="66"/>
      <c r="BR978" s="66"/>
      <c r="BS978" s="66"/>
      <c r="BT978" s="66"/>
      <c r="BU978" s="66"/>
      <c r="BV978" s="66"/>
      <c r="BW978" s="66"/>
      <c r="BX978" s="66"/>
      <c r="BY978" s="66"/>
      <c r="BZ978" s="66"/>
      <c r="CA978" s="66"/>
      <c r="CB978" s="66"/>
      <c r="CC978" s="66"/>
      <c r="CD978" s="66"/>
      <c r="CE978" s="66"/>
      <c r="CF978" s="66"/>
      <c r="CG978" s="66"/>
      <c r="CH978" s="66"/>
      <c r="CI978" s="66"/>
      <c r="CJ978" s="66"/>
      <c r="CK978" s="66"/>
      <c r="CL978" s="66"/>
      <c r="CM978" s="66"/>
      <c r="CN978" s="66"/>
      <c r="CO978" s="66"/>
      <c r="CP978" s="66"/>
      <c r="CQ978" s="66"/>
      <c r="CR978" s="66"/>
      <c r="CS978" s="66"/>
      <c r="CT978" s="66"/>
      <c r="CU978" s="66"/>
      <c r="CV978" s="66"/>
      <c r="CW978" s="66"/>
      <c r="CX978" s="66"/>
      <c r="CY978" s="66"/>
      <c r="CZ978" s="66"/>
      <c r="DA978" s="66"/>
      <c r="DB978" s="66"/>
      <c r="DC978" s="66"/>
      <c r="DD978" s="66"/>
      <c r="DE978" s="66"/>
      <c r="DF978" s="66"/>
      <c r="DG978" s="66"/>
      <c r="DH978" s="66"/>
      <c r="DI978" s="66"/>
      <c r="DJ978" s="66"/>
      <c r="DK978" s="66"/>
      <c r="DL978" s="66"/>
      <c r="DM978" s="66"/>
      <c r="DN978" s="66"/>
      <c r="DO978" s="66"/>
      <c r="DP978" s="66"/>
      <c r="DQ978" s="66"/>
      <c r="DR978" s="66"/>
      <c r="DS978" s="66"/>
      <c r="DT978" s="66"/>
      <c r="DU978" s="66"/>
      <c r="DV978" s="66"/>
      <c r="DW978" s="66"/>
      <c r="DX978" s="66"/>
      <c r="DY978" s="66"/>
      <c r="DZ978" s="66"/>
      <c r="EA978" s="66"/>
      <c r="EB978" s="66"/>
      <c r="EC978" s="66"/>
      <c r="ED978" s="66"/>
      <c r="EE978" s="66"/>
      <c r="EF978" s="66"/>
      <c r="EG978" s="66"/>
      <c r="EH978" s="66"/>
      <c r="EI978" s="66"/>
      <c r="EJ978" s="66"/>
      <c r="EK978" s="66"/>
      <c r="EL978" s="66"/>
      <c r="EM978" s="66"/>
      <c r="EN978" s="66"/>
      <c r="EO978" s="66"/>
      <c r="EP978" s="66"/>
    </row>
    <row r="979">
      <c r="A979" s="66"/>
      <c r="B979" s="66"/>
      <c r="C979" s="66"/>
      <c r="D979" s="66"/>
      <c r="E979" s="66"/>
      <c r="F979" s="66"/>
      <c r="G979" s="159"/>
      <c r="H979" s="159"/>
      <c r="I979" s="66"/>
      <c r="J979" s="160"/>
      <c r="K979" s="161"/>
      <c r="L979" s="161"/>
      <c r="M979" s="162"/>
      <c r="N979" s="162"/>
      <c r="O979" s="161"/>
      <c r="P979" s="161"/>
      <c r="Q979" s="161"/>
      <c r="R979" s="161"/>
      <c r="S979" s="163"/>
      <c r="T979" s="163"/>
      <c r="U979" s="163"/>
      <c r="V979" s="163"/>
      <c r="W979" s="164"/>
      <c r="X979" s="163"/>
      <c r="Y979" s="163"/>
      <c r="Z979" s="163"/>
      <c r="AA979" s="163"/>
      <c r="AB979" s="66"/>
      <c r="AC979" s="66"/>
      <c r="AD979" s="66"/>
      <c r="AE979" s="66"/>
      <c r="AF979" s="66"/>
      <c r="AG979" s="66"/>
      <c r="AH979" s="66"/>
      <c r="AI979" s="66"/>
      <c r="AJ979" s="66"/>
      <c r="AK979" s="66"/>
      <c r="AL979" s="66"/>
      <c r="AM979" s="66"/>
      <c r="AN979" s="66"/>
      <c r="AO979" s="66"/>
      <c r="AP979" s="66"/>
      <c r="AQ979" s="66"/>
      <c r="AR979" s="66"/>
      <c r="AS979" s="66"/>
      <c r="AT979" s="66"/>
      <c r="AU979" s="66"/>
      <c r="AV979" s="66"/>
      <c r="AW979" s="66"/>
      <c r="AX979" s="66"/>
      <c r="AY979" s="66"/>
      <c r="AZ979" s="66"/>
      <c r="BA979" s="66"/>
      <c r="BB979" s="66"/>
      <c r="BC979" s="66"/>
      <c r="BD979" s="66"/>
      <c r="BE979" s="66"/>
      <c r="BF979" s="66"/>
      <c r="BG979" s="66"/>
      <c r="BH979" s="66"/>
      <c r="BI979" s="66"/>
      <c r="BJ979" s="66"/>
      <c r="BK979" s="66"/>
      <c r="BL979" s="66"/>
      <c r="BM979" s="66"/>
      <c r="BN979" s="66"/>
      <c r="BO979" s="66"/>
      <c r="BP979" s="66"/>
      <c r="BQ979" s="66"/>
      <c r="BR979" s="66"/>
      <c r="BS979" s="66"/>
      <c r="BT979" s="66"/>
      <c r="BU979" s="66"/>
      <c r="BV979" s="66"/>
      <c r="BW979" s="66"/>
      <c r="BX979" s="66"/>
      <c r="BY979" s="66"/>
      <c r="BZ979" s="66"/>
      <c r="CA979" s="66"/>
      <c r="CB979" s="66"/>
      <c r="CC979" s="66"/>
      <c r="CD979" s="66"/>
      <c r="CE979" s="66"/>
      <c r="CF979" s="66"/>
      <c r="CG979" s="66"/>
      <c r="CH979" s="66"/>
      <c r="CI979" s="66"/>
      <c r="CJ979" s="66"/>
      <c r="CK979" s="66"/>
      <c r="CL979" s="66"/>
      <c r="CM979" s="66"/>
      <c r="CN979" s="66"/>
      <c r="CO979" s="66"/>
      <c r="CP979" s="66"/>
      <c r="CQ979" s="66"/>
      <c r="CR979" s="66"/>
      <c r="CS979" s="66"/>
      <c r="CT979" s="66"/>
      <c r="CU979" s="66"/>
      <c r="CV979" s="66"/>
      <c r="CW979" s="66"/>
      <c r="CX979" s="66"/>
      <c r="CY979" s="66"/>
      <c r="CZ979" s="66"/>
      <c r="DA979" s="66"/>
      <c r="DB979" s="66"/>
      <c r="DC979" s="66"/>
      <c r="DD979" s="66"/>
      <c r="DE979" s="66"/>
      <c r="DF979" s="66"/>
      <c r="DG979" s="66"/>
      <c r="DH979" s="66"/>
      <c r="DI979" s="66"/>
      <c r="DJ979" s="66"/>
      <c r="DK979" s="66"/>
      <c r="DL979" s="66"/>
      <c r="DM979" s="66"/>
      <c r="DN979" s="66"/>
      <c r="DO979" s="66"/>
      <c r="DP979" s="66"/>
      <c r="DQ979" s="66"/>
      <c r="DR979" s="66"/>
      <c r="DS979" s="66"/>
      <c r="DT979" s="66"/>
      <c r="DU979" s="66"/>
      <c r="DV979" s="66"/>
      <c r="DW979" s="66"/>
      <c r="DX979" s="66"/>
      <c r="DY979" s="66"/>
      <c r="DZ979" s="66"/>
      <c r="EA979" s="66"/>
      <c r="EB979" s="66"/>
      <c r="EC979" s="66"/>
      <c r="ED979" s="66"/>
      <c r="EE979" s="66"/>
      <c r="EF979" s="66"/>
      <c r="EG979" s="66"/>
      <c r="EH979" s="66"/>
      <c r="EI979" s="66"/>
      <c r="EJ979" s="66"/>
      <c r="EK979" s="66"/>
      <c r="EL979" s="66"/>
      <c r="EM979" s="66"/>
      <c r="EN979" s="66"/>
      <c r="EO979" s="66"/>
      <c r="EP979" s="66"/>
    </row>
    <row r="980">
      <c r="A980" s="66"/>
      <c r="B980" s="66"/>
      <c r="C980" s="66"/>
      <c r="D980" s="66"/>
      <c r="E980" s="66"/>
      <c r="F980" s="66"/>
      <c r="G980" s="159"/>
      <c r="H980" s="159"/>
      <c r="I980" s="66"/>
      <c r="J980" s="160"/>
      <c r="K980" s="161"/>
      <c r="L980" s="161"/>
      <c r="M980" s="162"/>
      <c r="N980" s="162"/>
      <c r="O980" s="161"/>
      <c r="P980" s="161"/>
      <c r="Q980" s="161"/>
      <c r="R980" s="161"/>
      <c r="S980" s="163"/>
      <c r="T980" s="163"/>
      <c r="U980" s="163"/>
      <c r="V980" s="163"/>
      <c r="W980" s="164"/>
      <c r="X980" s="163"/>
      <c r="Y980" s="163"/>
      <c r="Z980" s="163"/>
      <c r="AA980" s="163"/>
      <c r="AB980" s="66"/>
      <c r="AC980" s="66"/>
      <c r="AD980" s="66"/>
      <c r="AE980" s="66"/>
      <c r="AF980" s="66"/>
      <c r="AG980" s="66"/>
      <c r="AH980" s="66"/>
      <c r="AI980" s="66"/>
      <c r="AJ980" s="66"/>
      <c r="AK980" s="66"/>
      <c r="AL980" s="66"/>
      <c r="AM980" s="66"/>
      <c r="AN980" s="66"/>
      <c r="AO980" s="66"/>
      <c r="AP980" s="66"/>
      <c r="AQ980" s="66"/>
      <c r="AR980" s="66"/>
      <c r="AS980" s="66"/>
      <c r="AT980" s="66"/>
      <c r="AU980" s="66"/>
      <c r="AV980" s="66"/>
      <c r="AW980" s="66"/>
      <c r="AX980" s="66"/>
      <c r="AY980" s="66"/>
      <c r="AZ980" s="66"/>
      <c r="BA980" s="66"/>
      <c r="BB980" s="66"/>
      <c r="BC980" s="66"/>
      <c r="BD980" s="66"/>
      <c r="BE980" s="66"/>
      <c r="BF980" s="66"/>
      <c r="BG980" s="66"/>
      <c r="BH980" s="66"/>
      <c r="BI980" s="66"/>
      <c r="BJ980" s="66"/>
      <c r="BK980" s="66"/>
      <c r="BL980" s="66"/>
      <c r="BM980" s="66"/>
      <c r="BN980" s="66"/>
      <c r="BO980" s="66"/>
      <c r="BP980" s="66"/>
      <c r="BQ980" s="66"/>
      <c r="BR980" s="66"/>
      <c r="BS980" s="66"/>
      <c r="BT980" s="66"/>
      <c r="BU980" s="66"/>
      <c r="BV980" s="66"/>
      <c r="BW980" s="66"/>
      <c r="BX980" s="66"/>
      <c r="BY980" s="66"/>
      <c r="BZ980" s="66"/>
      <c r="CA980" s="66"/>
      <c r="CB980" s="66"/>
      <c r="CC980" s="66"/>
      <c r="CD980" s="66"/>
      <c r="CE980" s="66"/>
      <c r="CF980" s="66"/>
      <c r="CG980" s="66"/>
      <c r="CH980" s="66"/>
      <c r="CI980" s="66"/>
      <c r="CJ980" s="66"/>
      <c r="CK980" s="66"/>
      <c r="CL980" s="66"/>
      <c r="CM980" s="66"/>
      <c r="CN980" s="66"/>
      <c r="CO980" s="66"/>
      <c r="CP980" s="66"/>
      <c r="CQ980" s="66"/>
      <c r="CR980" s="66"/>
      <c r="CS980" s="66"/>
      <c r="CT980" s="66"/>
      <c r="CU980" s="66"/>
      <c r="CV980" s="66"/>
      <c r="CW980" s="66"/>
      <c r="CX980" s="66"/>
      <c r="CY980" s="66"/>
      <c r="CZ980" s="66"/>
      <c r="DA980" s="66"/>
      <c r="DB980" s="66"/>
      <c r="DC980" s="66"/>
      <c r="DD980" s="66"/>
      <c r="DE980" s="66"/>
      <c r="DF980" s="66"/>
      <c r="DG980" s="66"/>
      <c r="DH980" s="66"/>
      <c r="DI980" s="66"/>
      <c r="DJ980" s="66"/>
      <c r="DK980" s="66"/>
      <c r="DL980" s="66"/>
      <c r="DM980" s="66"/>
      <c r="DN980" s="66"/>
      <c r="DO980" s="66"/>
      <c r="DP980" s="66"/>
      <c r="DQ980" s="66"/>
      <c r="DR980" s="66"/>
      <c r="DS980" s="66"/>
      <c r="DT980" s="66"/>
      <c r="DU980" s="66"/>
      <c r="DV980" s="66"/>
      <c r="DW980" s="66"/>
      <c r="DX980" s="66"/>
      <c r="DY980" s="66"/>
      <c r="DZ980" s="66"/>
      <c r="EA980" s="66"/>
      <c r="EB980" s="66"/>
      <c r="EC980" s="66"/>
      <c r="ED980" s="66"/>
      <c r="EE980" s="66"/>
      <c r="EF980" s="66"/>
      <c r="EG980" s="66"/>
      <c r="EH980" s="66"/>
      <c r="EI980" s="66"/>
      <c r="EJ980" s="66"/>
      <c r="EK980" s="66"/>
      <c r="EL980" s="66"/>
      <c r="EM980" s="66"/>
      <c r="EN980" s="66"/>
      <c r="EO980" s="66"/>
      <c r="EP980" s="66"/>
    </row>
    <row r="981">
      <c r="A981" s="66"/>
      <c r="B981" s="66"/>
      <c r="C981" s="66"/>
      <c r="D981" s="66"/>
      <c r="E981" s="66"/>
      <c r="F981" s="66"/>
      <c r="G981" s="159"/>
      <c r="H981" s="159"/>
      <c r="I981" s="66"/>
      <c r="J981" s="160"/>
      <c r="K981" s="161"/>
      <c r="L981" s="161"/>
      <c r="M981" s="162"/>
      <c r="N981" s="162"/>
      <c r="O981" s="161"/>
      <c r="P981" s="161"/>
      <c r="Q981" s="161"/>
      <c r="R981" s="161"/>
      <c r="S981" s="163"/>
      <c r="T981" s="163"/>
      <c r="U981" s="163"/>
      <c r="V981" s="163"/>
      <c r="W981" s="164"/>
      <c r="X981" s="163"/>
      <c r="Y981" s="163"/>
      <c r="Z981" s="163"/>
      <c r="AA981" s="163"/>
      <c r="AB981" s="66"/>
      <c r="AC981" s="66"/>
      <c r="AD981" s="66"/>
      <c r="AE981" s="66"/>
      <c r="AF981" s="66"/>
      <c r="AG981" s="66"/>
      <c r="AH981" s="66"/>
      <c r="AI981" s="66"/>
      <c r="AJ981" s="66"/>
      <c r="AK981" s="66"/>
      <c r="AL981" s="66"/>
      <c r="AM981" s="66"/>
      <c r="AN981" s="66"/>
      <c r="AO981" s="66"/>
      <c r="AP981" s="66"/>
      <c r="AQ981" s="66"/>
      <c r="AR981" s="66"/>
      <c r="AS981" s="66"/>
      <c r="AT981" s="66"/>
      <c r="AU981" s="66"/>
      <c r="AV981" s="66"/>
      <c r="AW981" s="66"/>
      <c r="AX981" s="66"/>
      <c r="AY981" s="66"/>
      <c r="AZ981" s="66"/>
      <c r="BA981" s="66"/>
      <c r="BB981" s="66"/>
      <c r="BC981" s="66"/>
      <c r="BD981" s="66"/>
      <c r="BE981" s="66"/>
      <c r="BF981" s="66"/>
      <c r="BG981" s="66"/>
      <c r="BH981" s="66"/>
      <c r="BI981" s="66"/>
      <c r="BJ981" s="66"/>
      <c r="BK981" s="66"/>
      <c r="BL981" s="66"/>
      <c r="BM981" s="66"/>
      <c r="BN981" s="66"/>
      <c r="BO981" s="66"/>
      <c r="BP981" s="66"/>
      <c r="BQ981" s="66"/>
      <c r="BR981" s="66"/>
      <c r="BS981" s="66"/>
      <c r="BT981" s="66"/>
      <c r="BU981" s="66"/>
      <c r="BV981" s="66"/>
      <c r="BW981" s="66"/>
      <c r="BX981" s="66"/>
      <c r="BY981" s="66"/>
      <c r="BZ981" s="66"/>
      <c r="CA981" s="66"/>
      <c r="CB981" s="66"/>
      <c r="CC981" s="66"/>
      <c r="CD981" s="66"/>
      <c r="CE981" s="66"/>
      <c r="CF981" s="66"/>
      <c r="CG981" s="66"/>
      <c r="CH981" s="66"/>
      <c r="CI981" s="66"/>
      <c r="CJ981" s="66"/>
      <c r="CK981" s="66"/>
      <c r="CL981" s="66"/>
      <c r="CM981" s="66"/>
      <c r="CN981" s="66"/>
      <c r="CO981" s="66"/>
      <c r="CP981" s="66"/>
      <c r="CQ981" s="66"/>
      <c r="CR981" s="66"/>
      <c r="CS981" s="66"/>
      <c r="CT981" s="66"/>
      <c r="CU981" s="66"/>
      <c r="CV981" s="66"/>
      <c r="CW981" s="66"/>
      <c r="CX981" s="66"/>
      <c r="CY981" s="66"/>
      <c r="CZ981" s="66"/>
      <c r="DA981" s="66"/>
      <c r="DB981" s="66"/>
      <c r="DC981" s="66"/>
      <c r="DD981" s="66"/>
      <c r="DE981" s="66"/>
      <c r="DF981" s="66"/>
      <c r="DG981" s="66"/>
      <c r="DH981" s="66"/>
      <c r="DI981" s="66"/>
      <c r="DJ981" s="66"/>
      <c r="DK981" s="66"/>
      <c r="DL981" s="66"/>
      <c r="DM981" s="66"/>
      <c r="DN981" s="66"/>
      <c r="DO981" s="66"/>
      <c r="DP981" s="66"/>
      <c r="DQ981" s="66"/>
      <c r="DR981" s="66"/>
      <c r="DS981" s="66"/>
      <c r="DT981" s="66"/>
      <c r="DU981" s="66"/>
      <c r="DV981" s="66"/>
      <c r="DW981" s="66"/>
      <c r="DX981" s="66"/>
      <c r="DY981" s="66"/>
      <c r="DZ981" s="66"/>
      <c r="EA981" s="66"/>
      <c r="EB981" s="66"/>
      <c r="EC981" s="66"/>
      <c r="ED981" s="66"/>
      <c r="EE981" s="66"/>
      <c r="EF981" s="66"/>
      <c r="EG981" s="66"/>
      <c r="EH981" s="66"/>
      <c r="EI981" s="66"/>
      <c r="EJ981" s="66"/>
      <c r="EK981" s="66"/>
      <c r="EL981" s="66"/>
      <c r="EM981" s="66"/>
      <c r="EN981" s="66"/>
      <c r="EO981" s="66"/>
      <c r="EP981" s="66"/>
    </row>
    <row r="982">
      <c r="A982" s="66"/>
      <c r="B982" s="66"/>
      <c r="C982" s="66"/>
      <c r="D982" s="66"/>
      <c r="E982" s="66"/>
      <c r="F982" s="66"/>
      <c r="G982" s="159"/>
      <c r="H982" s="159"/>
      <c r="I982" s="66"/>
      <c r="J982" s="160"/>
      <c r="K982" s="161"/>
      <c r="L982" s="161"/>
      <c r="M982" s="162"/>
      <c r="N982" s="162"/>
      <c r="O982" s="161"/>
      <c r="P982" s="161"/>
      <c r="Q982" s="161"/>
      <c r="R982" s="161"/>
      <c r="S982" s="163"/>
      <c r="T982" s="163"/>
      <c r="U982" s="163"/>
      <c r="V982" s="163"/>
      <c r="W982" s="164"/>
      <c r="X982" s="163"/>
      <c r="Y982" s="163"/>
      <c r="Z982" s="163"/>
      <c r="AA982" s="163"/>
      <c r="AB982" s="66"/>
      <c r="AC982" s="66"/>
      <c r="AD982" s="66"/>
      <c r="AE982" s="66"/>
      <c r="AF982" s="66"/>
      <c r="AG982" s="66"/>
      <c r="AH982" s="66"/>
      <c r="AI982" s="66"/>
      <c r="AJ982" s="66"/>
      <c r="AK982" s="66"/>
      <c r="AL982" s="66"/>
      <c r="AM982" s="66"/>
      <c r="AN982" s="66"/>
      <c r="AO982" s="66"/>
      <c r="AP982" s="66"/>
      <c r="AQ982" s="66"/>
      <c r="AR982" s="66"/>
      <c r="AS982" s="66"/>
      <c r="AT982" s="66"/>
      <c r="AU982" s="66"/>
      <c r="AV982" s="66"/>
      <c r="AW982" s="66"/>
      <c r="AX982" s="66"/>
      <c r="AY982" s="66"/>
      <c r="AZ982" s="66"/>
      <c r="BA982" s="66"/>
      <c r="BB982" s="66"/>
      <c r="BC982" s="66"/>
      <c r="BD982" s="66"/>
      <c r="BE982" s="66"/>
      <c r="BF982" s="66"/>
      <c r="BG982" s="66"/>
      <c r="BH982" s="66"/>
      <c r="BI982" s="66"/>
      <c r="BJ982" s="66"/>
      <c r="BK982" s="66"/>
      <c r="BL982" s="66"/>
      <c r="BM982" s="66"/>
      <c r="BN982" s="66"/>
      <c r="BO982" s="66"/>
      <c r="BP982" s="66"/>
      <c r="BQ982" s="66"/>
      <c r="BR982" s="66"/>
      <c r="BS982" s="66"/>
      <c r="BT982" s="66"/>
      <c r="BU982" s="66"/>
      <c r="BV982" s="66"/>
      <c r="BW982" s="66"/>
      <c r="BX982" s="66"/>
      <c r="BY982" s="66"/>
      <c r="BZ982" s="66"/>
      <c r="CA982" s="66"/>
      <c r="CB982" s="66"/>
      <c r="CC982" s="66"/>
      <c r="CD982" s="66"/>
      <c r="CE982" s="66"/>
      <c r="CF982" s="66"/>
      <c r="CG982" s="66"/>
      <c r="CH982" s="66"/>
      <c r="CI982" s="66"/>
      <c r="CJ982" s="66"/>
      <c r="CK982" s="66"/>
      <c r="CL982" s="66"/>
      <c r="CM982" s="66"/>
      <c r="CN982" s="66"/>
      <c r="CO982" s="66"/>
      <c r="CP982" s="66"/>
      <c r="CQ982" s="66"/>
      <c r="CR982" s="66"/>
      <c r="CS982" s="66"/>
      <c r="CT982" s="66"/>
      <c r="CU982" s="66"/>
      <c r="CV982" s="66"/>
      <c r="CW982" s="66"/>
      <c r="CX982" s="66"/>
      <c r="CY982" s="66"/>
      <c r="CZ982" s="66"/>
      <c r="DA982" s="66"/>
      <c r="DB982" s="66"/>
      <c r="DC982" s="66"/>
      <c r="DD982" s="66"/>
      <c r="DE982" s="66"/>
      <c r="DF982" s="66"/>
      <c r="DG982" s="66"/>
      <c r="DH982" s="66"/>
      <c r="DI982" s="66"/>
      <c r="DJ982" s="66"/>
      <c r="DK982" s="66"/>
      <c r="DL982" s="66"/>
      <c r="DM982" s="66"/>
      <c r="DN982" s="66"/>
      <c r="DO982" s="66"/>
      <c r="DP982" s="66"/>
      <c r="DQ982" s="66"/>
      <c r="DR982" s="66"/>
      <c r="DS982" s="66"/>
      <c r="DT982" s="66"/>
      <c r="DU982" s="66"/>
      <c r="DV982" s="66"/>
      <c r="DW982" s="66"/>
      <c r="DX982" s="66"/>
      <c r="DY982" s="66"/>
      <c r="DZ982" s="66"/>
      <c r="EA982" s="66"/>
      <c r="EB982" s="66"/>
      <c r="EC982" s="66"/>
      <c r="ED982" s="66"/>
      <c r="EE982" s="66"/>
      <c r="EF982" s="66"/>
      <c r="EG982" s="66"/>
      <c r="EH982" s="66"/>
      <c r="EI982" s="66"/>
      <c r="EJ982" s="66"/>
      <c r="EK982" s="66"/>
      <c r="EL982" s="66"/>
      <c r="EM982" s="66"/>
      <c r="EN982" s="66"/>
      <c r="EO982" s="66"/>
      <c r="EP982" s="66"/>
    </row>
    <row r="983">
      <c r="A983" s="66"/>
      <c r="B983" s="66"/>
      <c r="C983" s="66"/>
      <c r="D983" s="66"/>
      <c r="E983" s="66"/>
      <c r="F983" s="66"/>
      <c r="G983" s="159"/>
      <c r="H983" s="159"/>
      <c r="I983" s="66"/>
      <c r="J983" s="160"/>
      <c r="K983" s="161"/>
      <c r="L983" s="161"/>
      <c r="M983" s="162"/>
      <c r="N983" s="162"/>
      <c r="O983" s="161"/>
      <c r="P983" s="161"/>
      <c r="Q983" s="161"/>
      <c r="R983" s="161"/>
      <c r="S983" s="163"/>
      <c r="T983" s="163"/>
      <c r="U983" s="163"/>
      <c r="V983" s="163"/>
      <c r="W983" s="164"/>
      <c r="X983" s="163"/>
      <c r="Y983" s="163"/>
      <c r="Z983" s="163"/>
      <c r="AA983" s="163"/>
      <c r="AB983" s="66"/>
      <c r="AC983" s="66"/>
      <c r="AD983" s="66"/>
      <c r="AE983" s="66"/>
      <c r="AF983" s="66"/>
      <c r="AG983" s="66"/>
      <c r="AH983" s="66"/>
      <c r="AI983" s="66"/>
      <c r="AJ983" s="66"/>
      <c r="AK983" s="66"/>
      <c r="AL983" s="66"/>
      <c r="AM983" s="66"/>
      <c r="AN983" s="66"/>
      <c r="AO983" s="66"/>
      <c r="AP983" s="66"/>
      <c r="AQ983" s="66"/>
      <c r="AR983" s="66"/>
      <c r="AS983" s="66"/>
      <c r="AT983" s="66"/>
      <c r="AU983" s="66"/>
      <c r="AV983" s="66"/>
      <c r="AW983" s="66"/>
      <c r="AX983" s="66"/>
      <c r="AY983" s="66"/>
      <c r="AZ983" s="66"/>
      <c r="BA983" s="66"/>
      <c r="BB983" s="66"/>
      <c r="BC983" s="66"/>
      <c r="BD983" s="66"/>
      <c r="BE983" s="66"/>
      <c r="BF983" s="66"/>
      <c r="BG983" s="66"/>
      <c r="BH983" s="66"/>
      <c r="BI983" s="66"/>
      <c r="BJ983" s="66"/>
      <c r="BK983" s="66"/>
      <c r="BL983" s="66"/>
      <c r="BM983" s="66"/>
      <c r="BN983" s="66"/>
      <c r="BO983" s="66"/>
      <c r="BP983" s="66"/>
      <c r="BQ983" s="66"/>
      <c r="BR983" s="66"/>
      <c r="BS983" s="66"/>
      <c r="BT983" s="66"/>
      <c r="BU983" s="66"/>
      <c r="BV983" s="66"/>
      <c r="BW983" s="66"/>
      <c r="BX983" s="66"/>
      <c r="BY983" s="66"/>
      <c r="BZ983" s="66"/>
      <c r="CA983" s="66"/>
      <c r="CB983" s="66"/>
      <c r="CC983" s="66"/>
      <c r="CD983" s="66"/>
      <c r="CE983" s="66"/>
      <c r="CF983" s="66"/>
      <c r="CG983" s="66"/>
      <c r="CH983" s="66"/>
      <c r="CI983" s="66"/>
      <c r="CJ983" s="66"/>
      <c r="CK983" s="66"/>
      <c r="CL983" s="66"/>
      <c r="CM983" s="66"/>
      <c r="CN983" s="66"/>
      <c r="CO983" s="66"/>
      <c r="CP983" s="66"/>
      <c r="CQ983" s="66"/>
      <c r="CR983" s="66"/>
      <c r="CS983" s="66"/>
      <c r="CT983" s="66"/>
      <c r="CU983" s="66"/>
      <c r="CV983" s="66"/>
      <c r="CW983" s="66"/>
      <c r="CX983" s="66"/>
      <c r="CY983" s="66"/>
      <c r="CZ983" s="66"/>
      <c r="DA983" s="66"/>
      <c r="DB983" s="66"/>
      <c r="DC983" s="66"/>
      <c r="DD983" s="66"/>
      <c r="DE983" s="66"/>
      <c r="DF983" s="66"/>
      <c r="DG983" s="66"/>
      <c r="DH983" s="66"/>
      <c r="DI983" s="66"/>
      <c r="DJ983" s="66"/>
      <c r="DK983" s="66"/>
      <c r="DL983" s="66"/>
      <c r="DM983" s="66"/>
      <c r="DN983" s="66"/>
      <c r="DO983" s="66"/>
      <c r="DP983" s="66"/>
      <c r="DQ983" s="66"/>
      <c r="DR983" s="66"/>
      <c r="DS983" s="66"/>
      <c r="DT983" s="66"/>
      <c r="DU983" s="66"/>
      <c r="DV983" s="66"/>
      <c r="DW983" s="66"/>
      <c r="DX983" s="66"/>
      <c r="DY983" s="66"/>
      <c r="DZ983" s="66"/>
      <c r="EA983" s="66"/>
      <c r="EB983" s="66"/>
      <c r="EC983" s="66"/>
      <c r="ED983" s="66"/>
      <c r="EE983" s="66"/>
      <c r="EF983" s="66"/>
      <c r="EG983" s="66"/>
      <c r="EH983" s="66"/>
      <c r="EI983" s="66"/>
      <c r="EJ983" s="66"/>
      <c r="EK983" s="66"/>
      <c r="EL983" s="66"/>
      <c r="EM983" s="66"/>
      <c r="EN983" s="66"/>
      <c r="EO983" s="66"/>
      <c r="EP983" s="66"/>
    </row>
    <row r="984">
      <c r="A984" s="66"/>
      <c r="B984" s="66"/>
      <c r="C984" s="66"/>
      <c r="D984" s="66"/>
      <c r="E984" s="66"/>
      <c r="F984" s="66"/>
      <c r="G984" s="159"/>
      <c r="H984" s="159"/>
      <c r="I984" s="66"/>
      <c r="J984" s="160"/>
      <c r="K984" s="161"/>
      <c r="L984" s="161"/>
      <c r="M984" s="162"/>
      <c r="N984" s="162"/>
      <c r="O984" s="161"/>
      <c r="P984" s="161"/>
      <c r="Q984" s="161"/>
      <c r="R984" s="161"/>
      <c r="S984" s="163"/>
      <c r="T984" s="163"/>
      <c r="U984" s="163"/>
      <c r="V984" s="163"/>
      <c r="W984" s="164"/>
      <c r="X984" s="163"/>
      <c r="Y984" s="163"/>
      <c r="Z984" s="163"/>
      <c r="AA984" s="163"/>
      <c r="AB984" s="66"/>
      <c r="AC984" s="66"/>
      <c r="AD984" s="66"/>
      <c r="AE984" s="66"/>
      <c r="AF984" s="66"/>
      <c r="AG984" s="66"/>
      <c r="AH984" s="66"/>
      <c r="AI984" s="66"/>
      <c r="AJ984" s="66"/>
      <c r="AK984" s="66"/>
      <c r="AL984" s="66"/>
      <c r="AM984" s="66"/>
      <c r="AN984" s="66"/>
      <c r="AO984" s="66"/>
      <c r="AP984" s="66"/>
      <c r="AQ984" s="66"/>
      <c r="AR984" s="66"/>
      <c r="AS984" s="66"/>
      <c r="AT984" s="66"/>
      <c r="AU984" s="66"/>
      <c r="AV984" s="66"/>
      <c r="AW984" s="66"/>
      <c r="AX984" s="66"/>
      <c r="AY984" s="66"/>
      <c r="AZ984" s="66"/>
      <c r="BA984" s="66"/>
      <c r="BB984" s="66"/>
      <c r="BC984" s="66"/>
      <c r="BD984" s="66"/>
      <c r="BE984" s="66"/>
      <c r="BF984" s="66"/>
      <c r="BG984" s="66"/>
      <c r="BH984" s="66"/>
      <c r="BI984" s="66"/>
      <c r="BJ984" s="66"/>
      <c r="BK984" s="66"/>
      <c r="BL984" s="66"/>
      <c r="BM984" s="66"/>
      <c r="BN984" s="66"/>
      <c r="BO984" s="66"/>
      <c r="BP984" s="66"/>
      <c r="BQ984" s="66"/>
      <c r="BR984" s="66"/>
      <c r="BS984" s="66"/>
      <c r="BT984" s="66"/>
      <c r="BU984" s="66"/>
      <c r="BV984" s="66"/>
      <c r="BW984" s="66"/>
      <c r="BX984" s="66"/>
      <c r="BY984" s="66"/>
      <c r="BZ984" s="66"/>
      <c r="CA984" s="66"/>
      <c r="CB984" s="66"/>
      <c r="CC984" s="66"/>
      <c r="CD984" s="66"/>
      <c r="CE984" s="66"/>
      <c r="CF984" s="66"/>
      <c r="CG984" s="66"/>
      <c r="CH984" s="66"/>
      <c r="CI984" s="66"/>
      <c r="CJ984" s="66"/>
      <c r="CK984" s="66"/>
      <c r="CL984" s="66"/>
      <c r="CM984" s="66"/>
      <c r="CN984" s="66"/>
      <c r="CO984" s="66"/>
      <c r="CP984" s="66"/>
      <c r="CQ984" s="66"/>
      <c r="CR984" s="66"/>
      <c r="CS984" s="66"/>
      <c r="CT984" s="66"/>
      <c r="CU984" s="66"/>
      <c r="CV984" s="66"/>
      <c r="CW984" s="66"/>
      <c r="CX984" s="66"/>
      <c r="CY984" s="66"/>
      <c r="CZ984" s="66"/>
      <c r="DA984" s="66"/>
      <c r="DB984" s="66"/>
      <c r="DC984" s="66"/>
      <c r="DD984" s="66"/>
      <c r="DE984" s="66"/>
      <c r="DF984" s="66"/>
      <c r="DG984" s="66"/>
      <c r="DH984" s="66"/>
      <c r="DI984" s="66"/>
      <c r="DJ984" s="66"/>
      <c r="DK984" s="66"/>
      <c r="DL984" s="66"/>
      <c r="DM984" s="66"/>
      <c r="DN984" s="66"/>
      <c r="DO984" s="66"/>
      <c r="DP984" s="66"/>
      <c r="DQ984" s="66"/>
      <c r="DR984" s="66"/>
      <c r="DS984" s="66"/>
      <c r="DT984" s="66"/>
      <c r="DU984" s="66"/>
      <c r="DV984" s="66"/>
      <c r="DW984" s="66"/>
      <c r="DX984" s="66"/>
      <c r="DY984" s="66"/>
      <c r="DZ984" s="66"/>
      <c r="EA984" s="66"/>
      <c r="EB984" s="66"/>
      <c r="EC984" s="66"/>
      <c r="ED984" s="66"/>
      <c r="EE984" s="66"/>
      <c r="EF984" s="66"/>
      <c r="EG984" s="66"/>
      <c r="EH984" s="66"/>
      <c r="EI984" s="66"/>
      <c r="EJ984" s="66"/>
      <c r="EK984" s="66"/>
      <c r="EL984" s="66"/>
      <c r="EM984" s="66"/>
      <c r="EN984" s="66"/>
      <c r="EO984" s="66"/>
      <c r="EP984" s="66"/>
    </row>
    <row r="985">
      <c r="A985" s="66"/>
      <c r="B985" s="66"/>
      <c r="C985" s="66"/>
      <c r="D985" s="66"/>
      <c r="E985" s="66"/>
      <c r="F985" s="66"/>
      <c r="G985" s="159"/>
      <c r="H985" s="159"/>
      <c r="I985" s="66"/>
      <c r="J985" s="160"/>
      <c r="K985" s="161"/>
      <c r="L985" s="161"/>
      <c r="M985" s="162"/>
      <c r="N985" s="162"/>
      <c r="O985" s="161"/>
      <c r="P985" s="161"/>
      <c r="Q985" s="161"/>
      <c r="R985" s="161"/>
      <c r="S985" s="163"/>
      <c r="T985" s="163"/>
      <c r="U985" s="163"/>
      <c r="V985" s="163"/>
      <c r="W985" s="164"/>
      <c r="X985" s="163"/>
      <c r="Y985" s="163"/>
      <c r="Z985" s="163"/>
      <c r="AA985" s="163"/>
      <c r="AB985" s="66"/>
      <c r="AC985" s="66"/>
      <c r="AD985" s="66"/>
      <c r="AE985" s="66"/>
      <c r="AF985" s="66"/>
      <c r="AG985" s="66"/>
      <c r="AH985" s="66"/>
      <c r="AI985" s="66"/>
      <c r="AJ985" s="66"/>
      <c r="AK985" s="66"/>
      <c r="AL985" s="66"/>
      <c r="AM985" s="66"/>
      <c r="AN985" s="66"/>
      <c r="AO985" s="66"/>
      <c r="AP985" s="66"/>
      <c r="AQ985" s="66"/>
      <c r="AR985" s="66"/>
      <c r="AS985" s="66"/>
      <c r="AT985" s="66"/>
      <c r="AU985" s="66"/>
      <c r="AV985" s="66"/>
      <c r="AW985" s="66"/>
      <c r="AX985" s="66"/>
      <c r="AY985" s="66"/>
      <c r="AZ985" s="66"/>
      <c r="BA985" s="66"/>
      <c r="BB985" s="66"/>
      <c r="BC985" s="66"/>
      <c r="BD985" s="66"/>
      <c r="BE985" s="66"/>
      <c r="BF985" s="66"/>
      <c r="BG985" s="66"/>
      <c r="BH985" s="66"/>
      <c r="BI985" s="66"/>
      <c r="BJ985" s="66"/>
      <c r="BK985" s="66"/>
      <c r="BL985" s="66"/>
      <c r="BM985" s="66"/>
      <c r="BN985" s="66"/>
      <c r="BO985" s="66"/>
      <c r="BP985" s="66"/>
      <c r="BQ985" s="66"/>
      <c r="BR985" s="66"/>
      <c r="BS985" s="66"/>
      <c r="BT985" s="66"/>
      <c r="BU985" s="66"/>
      <c r="BV985" s="66"/>
      <c r="BW985" s="66"/>
      <c r="BX985" s="66"/>
      <c r="BY985" s="66"/>
      <c r="BZ985" s="66"/>
      <c r="CA985" s="66"/>
      <c r="CB985" s="66"/>
      <c r="CC985" s="66"/>
      <c r="CD985" s="66"/>
      <c r="CE985" s="66"/>
      <c r="CF985" s="66"/>
      <c r="CG985" s="66"/>
      <c r="CH985" s="66"/>
      <c r="CI985" s="66"/>
      <c r="CJ985" s="66"/>
      <c r="CK985" s="66"/>
      <c r="CL985" s="66"/>
      <c r="CM985" s="66"/>
      <c r="CN985" s="66"/>
      <c r="CO985" s="66"/>
      <c r="CP985" s="66"/>
      <c r="CQ985" s="66"/>
      <c r="CR985" s="66"/>
      <c r="CS985" s="66"/>
      <c r="CT985" s="66"/>
      <c r="CU985" s="66"/>
      <c r="CV985" s="66"/>
      <c r="CW985" s="66"/>
      <c r="CX985" s="66"/>
      <c r="CY985" s="66"/>
      <c r="CZ985" s="66"/>
      <c r="DA985" s="66"/>
      <c r="DB985" s="66"/>
      <c r="DC985" s="66"/>
      <c r="DD985" s="66"/>
      <c r="DE985" s="66"/>
      <c r="DF985" s="66"/>
      <c r="DG985" s="66"/>
      <c r="DH985" s="66"/>
      <c r="DI985" s="66"/>
      <c r="DJ985" s="66"/>
      <c r="DK985" s="66"/>
      <c r="DL985" s="66"/>
      <c r="DM985" s="66"/>
      <c r="DN985" s="66"/>
      <c r="DO985" s="66"/>
      <c r="DP985" s="66"/>
      <c r="DQ985" s="66"/>
      <c r="DR985" s="66"/>
      <c r="DS985" s="66"/>
      <c r="DT985" s="66"/>
      <c r="DU985" s="66"/>
      <c r="DV985" s="66"/>
      <c r="DW985" s="66"/>
      <c r="DX985" s="66"/>
      <c r="DY985" s="66"/>
      <c r="DZ985" s="66"/>
      <c r="EA985" s="66"/>
      <c r="EB985" s="66"/>
      <c r="EC985" s="66"/>
      <c r="ED985" s="66"/>
      <c r="EE985" s="66"/>
      <c r="EF985" s="66"/>
      <c r="EG985" s="66"/>
      <c r="EH985" s="66"/>
      <c r="EI985" s="66"/>
      <c r="EJ985" s="66"/>
      <c r="EK985" s="66"/>
      <c r="EL985" s="66"/>
      <c r="EM985" s="66"/>
      <c r="EN985" s="66"/>
      <c r="EO985" s="66"/>
      <c r="EP985" s="66"/>
    </row>
    <row r="986">
      <c r="A986" s="66"/>
      <c r="B986" s="66"/>
      <c r="C986" s="66"/>
      <c r="D986" s="66"/>
      <c r="E986" s="66"/>
      <c r="F986" s="66"/>
      <c r="G986" s="159"/>
      <c r="H986" s="159"/>
      <c r="I986" s="66"/>
      <c r="J986" s="160"/>
      <c r="K986" s="161"/>
      <c r="L986" s="161"/>
      <c r="M986" s="162"/>
      <c r="N986" s="162"/>
      <c r="O986" s="161"/>
      <c r="P986" s="161"/>
      <c r="Q986" s="161"/>
      <c r="R986" s="161"/>
      <c r="S986" s="163"/>
      <c r="T986" s="163"/>
      <c r="U986" s="163"/>
      <c r="V986" s="163"/>
      <c r="W986" s="164"/>
      <c r="X986" s="163"/>
      <c r="Y986" s="163"/>
      <c r="Z986" s="163"/>
      <c r="AA986" s="163"/>
      <c r="AB986" s="66"/>
      <c r="AC986" s="66"/>
      <c r="AD986" s="66"/>
      <c r="AE986" s="66"/>
      <c r="AF986" s="66"/>
      <c r="AG986" s="66"/>
      <c r="AH986" s="66"/>
      <c r="AI986" s="66"/>
      <c r="AJ986" s="66"/>
      <c r="AK986" s="66"/>
      <c r="AL986" s="66"/>
      <c r="AM986" s="66"/>
      <c r="AN986" s="66"/>
      <c r="AO986" s="66"/>
      <c r="AP986" s="66"/>
      <c r="AQ986" s="66"/>
      <c r="AR986" s="66"/>
      <c r="AS986" s="66"/>
      <c r="AT986" s="66"/>
      <c r="AU986" s="66"/>
      <c r="AV986" s="66"/>
      <c r="AW986" s="66"/>
      <c r="AX986" s="66"/>
      <c r="AY986" s="66"/>
      <c r="AZ986" s="66"/>
      <c r="BA986" s="66"/>
      <c r="BB986" s="66"/>
      <c r="BC986" s="66"/>
      <c r="BD986" s="66"/>
      <c r="BE986" s="66"/>
      <c r="BF986" s="66"/>
      <c r="BG986" s="66"/>
      <c r="BH986" s="66"/>
      <c r="BI986" s="66"/>
      <c r="BJ986" s="66"/>
      <c r="BK986" s="66"/>
      <c r="BL986" s="66"/>
      <c r="BM986" s="66"/>
      <c r="BN986" s="66"/>
      <c r="BO986" s="66"/>
      <c r="BP986" s="66"/>
      <c r="BQ986" s="66"/>
      <c r="BR986" s="66"/>
      <c r="BS986" s="66"/>
      <c r="BT986" s="66"/>
      <c r="BU986" s="66"/>
      <c r="BV986" s="66"/>
      <c r="BW986" s="66"/>
      <c r="BX986" s="66"/>
      <c r="BY986" s="66"/>
      <c r="BZ986" s="66"/>
      <c r="CA986" s="66"/>
      <c r="CB986" s="66"/>
      <c r="CC986" s="66"/>
      <c r="CD986" s="66"/>
      <c r="CE986" s="66"/>
      <c r="CF986" s="66"/>
      <c r="CG986" s="66"/>
      <c r="CH986" s="66"/>
      <c r="CI986" s="66"/>
      <c r="CJ986" s="66"/>
      <c r="CK986" s="66"/>
      <c r="CL986" s="66"/>
      <c r="CM986" s="66"/>
      <c r="CN986" s="66"/>
      <c r="CO986" s="66"/>
      <c r="CP986" s="66"/>
      <c r="CQ986" s="66"/>
      <c r="CR986" s="66"/>
      <c r="CS986" s="66"/>
      <c r="CT986" s="66"/>
      <c r="CU986" s="66"/>
      <c r="CV986" s="66"/>
      <c r="CW986" s="66"/>
      <c r="CX986" s="66"/>
      <c r="CY986" s="66"/>
      <c r="CZ986" s="66"/>
      <c r="DA986" s="66"/>
      <c r="DB986" s="66"/>
      <c r="DC986" s="66"/>
      <c r="DD986" s="66"/>
      <c r="DE986" s="66"/>
      <c r="DF986" s="66"/>
      <c r="DG986" s="66"/>
      <c r="DH986" s="66"/>
      <c r="DI986" s="66"/>
      <c r="DJ986" s="66"/>
      <c r="DK986" s="66"/>
      <c r="DL986" s="66"/>
      <c r="DM986" s="66"/>
      <c r="DN986" s="66"/>
      <c r="DO986" s="66"/>
      <c r="DP986" s="66"/>
      <c r="DQ986" s="66"/>
      <c r="DR986" s="66"/>
      <c r="DS986" s="66"/>
      <c r="DT986" s="66"/>
      <c r="DU986" s="66"/>
      <c r="DV986" s="66"/>
      <c r="DW986" s="66"/>
      <c r="DX986" s="66"/>
      <c r="DY986" s="66"/>
      <c r="DZ986" s="66"/>
      <c r="EA986" s="66"/>
      <c r="EB986" s="66"/>
      <c r="EC986" s="66"/>
      <c r="ED986" s="66"/>
      <c r="EE986" s="66"/>
      <c r="EF986" s="66"/>
      <c r="EG986" s="66"/>
      <c r="EH986" s="66"/>
      <c r="EI986" s="66"/>
      <c r="EJ986" s="66"/>
      <c r="EK986" s="66"/>
      <c r="EL986" s="66"/>
      <c r="EM986" s="66"/>
      <c r="EN986" s="66"/>
      <c r="EO986" s="66"/>
      <c r="EP986" s="66"/>
    </row>
    <row r="987">
      <c r="A987" s="66"/>
      <c r="B987" s="66"/>
      <c r="C987" s="66"/>
      <c r="D987" s="66"/>
      <c r="E987" s="66"/>
      <c r="F987" s="66"/>
      <c r="G987" s="159"/>
      <c r="H987" s="159"/>
      <c r="I987" s="66"/>
      <c r="J987" s="160"/>
      <c r="K987" s="161"/>
      <c r="L987" s="161"/>
      <c r="M987" s="162"/>
      <c r="N987" s="162"/>
      <c r="O987" s="161"/>
      <c r="P987" s="161"/>
      <c r="Q987" s="161"/>
      <c r="R987" s="161"/>
      <c r="S987" s="163"/>
      <c r="T987" s="163"/>
      <c r="U987" s="163"/>
      <c r="V987" s="163"/>
      <c r="W987" s="164"/>
      <c r="X987" s="163"/>
      <c r="Y987" s="163"/>
      <c r="Z987" s="163"/>
      <c r="AA987" s="163"/>
      <c r="AB987" s="66"/>
      <c r="AC987" s="66"/>
      <c r="AD987" s="66"/>
      <c r="AE987" s="66"/>
      <c r="AF987" s="66"/>
      <c r="AG987" s="66"/>
      <c r="AH987" s="66"/>
      <c r="AI987" s="66"/>
      <c r="AJ987" s="66"/>
      <c r="AK987" s="66"/>
      <c r="AL987" s="66"/>
      <c r="AM987" s="66"/>
      <c r="AN987" s="66"/>
      <c r="AO987" s="66"/>
      <c r="AP987" s="66"/>
      <c r="AQ987" s="66"/>
      <c r="AR987" s="66"/>
      <c r="AS987" s="66"/>
      <c r="AT987" s="66"/>
      <c r="AU987" s="66"/>
      <c r="AV987" s="66"/>
      <c r="AW987" s="66"/>
      <c r="AX987" s="66"/>
      <c r="AY987" s="66"/>
      <c r="AZ987" s="66"/>
      <c r="BA987" s="66"/>
      <c r="BB987" s="66"/>
      <c r="BC987" s="66"/>
      <c r="BD987" s="66"/>
      <c r="BE987" s="66"/>
      <c r="BF987" s="66"/>
      <c r="BG987" s="66"/>
      <c r="BH987" s="66"/>
      <c r="BI987" s="66"/>
      <c r="BJ987" s="66"/>
      <c r="BK987" s="66"/>
      <c r="BL987" s="66"/>
      <c r="BM987" s="66"/>
      <c r="BN987" s="66"/>
      <c r="BO987" s="66"/>
      <c r="BP987" s="66"/>
      <c r="BQ987" s="66"/>
      <c r="BR987" s="66"/>
      <c r="BS987" s="66"/>
      <c r="BT987" s="66"/>
      <c r="BU987" s="66"/>
      <c r="BV987" s="66"/>
      <c r="BW987" s="66"/>
      <c r="BX987" s="66"/>
      <c r="BY987" s="66"/>
      <c r="BZ987" s="66"/>
      <c r="CA987" s="66"/>
      <c r="CB987" s="66"/>
      <c r="CC987" s="66"/>
      <c r="CD987" s="66"/>
      <c r="CE987" s="66"/>
      <c r="CF987" s="66"/>
      <c r="CG987" s="66"/>
      <c r="CH987" s="66"/>
      <c r="CI987" s="66"/>
      <c r="CJ987" s="66"/>
      <c r="CK987" s="66"/>
      <c r="CL987" s="66"/>
      <c r="CM987" s="66"/>
      <c r="CN987" s="66"/>
      <c r="CO987" s="66"/>
      <c r="CP987" s="66"/>
      <c r="CQ987" s="66"/>
      <c r="CR987" s="66"/>
      <c r="CS987" s="66"/>
      <c r="CT987" s="66"/>
      <c r="CU987" s="66"/>
      <c r="CV987" s="66"/>
      <c r="CW987" s="66"/>
      <c r="CX987" s="66"/>
      <c r="CY987" s="66"/>
      <c r="CZ987" s="66"/>
      <c r="DA987" s="66"/>
      <c r="DB987" s="66"/>
      <c r="DC987" s="66"/>
      <c r="DD987" s="66"/>
      <c r="DE987" s="66"/>
      <c r="DF987" s="66"/>
      <c r="DG987" s="66"/>
      <c r="DH987" s="66"/>
      <c r="DI987" s="66"/>
      <c r="DJ987" s="66"/>
      <c r="DK987" s="66"/>
      <c r="DL987" s="66"/>
      <c r="DM987" s="66"/>
      <c r="DN987" s="66"/>
      <c r="DO987" s="66"/>
      <c r="DP987" s="66"/>
      <c r="DQ987" s="66"/>
      <c r="DR987" s="66"/>
      <c r="DS987" s="66"/>
      <c r="DT987" s="66"/>
      <c r="DU987" s="66"/>
      <c r="DV987" s="66"/>
      <c r="DW987" s="66"/>
      <c r="DX987" s="66"/>
      <c r="DY987" s="66"/>
      <c r="DZ987" s="66"/>
      <c r="EA987" s="66"/>
      <c r="EB987" s="66"/>
      <c r="EC987" s="66"/>
      <c r="ED987" s="66"/>
      <c r="EE987" s="66"/>
      <c r="EF987" s="66"/>
      <c r="EG987" s="66"/>
      <c r="EH987" s="66"/>
      <c r="EI987" s="66"/>
      <c r="EJ987" s="66"/>
      <c r="EK987" s="66"/>
      <c r="EL987" s="66"/>
      <c r="EM987" s="66"/>
      <c r="EN987" s="66"/>
      <c r="EO987" s="66"/>
      <c r="EP987" s="66"/>
    </row>
    <row r="988">
      <c r="A988" s="66"/>
      <c r="B988" s="66"/>
      <c r="C988" s="66"/>
      <c r="D988" s="66"/>
      <c r="E988" s="66"/>
      <c r="F988" s="66"/>
      <c r="G988" s="159"/>
      <c r="H988" s="159"/>
      <c r="I988" s="66"/>
      <c r="J988" s="160"/>
      <c r="K988" s="161"/>
      <c r="L988" s="161"/>
      <c r="M988" s="162"/>
      <c r="N988" s="162"/>
      <c r="O988" s="161"/>
      <c r="P988" s="161"/>
      <c r="Q988" s="161"/>
      <c r="R988" s="161"/>
      <c r="S988" s="163"/>
      <c r="T988" s="163"/>
      <c r="U988" s="163"/>
      <c r="V988" s="163"/>
      <c r="W988" s="164"/>
      <c r="X988" s="163"/>
      <c r="Y988" s="163"/>
      <c r="Z988" s="163"/>
      <c r="AA988" s="163"/>
      <c r="AB988" s="66"/>
      <c r="AC988" s="66"/>
      <c r="AD988" s="66"/>
      <c r="AE988" s="66"/>
      <c r="AF988" s="66"/>
      <c r="AG988" s="66"/>
      <c r="AH988" s="66"/>
      <c r="AI988" s="66"/>
      <c r="AJ988" s="66"/>
      <c r="AK988" s="66"/>
      <c r="AL988" s="66"/>
      <c r="AM988" s="66"/>
      <c r="AN988" s="66"/>
      <c r="AO988" s="66"/>
      <c r="AP988" s="66"/>
      <c r="AQ988" s="66"/>
      <c r="AR988" s="66"/>
      <c r="AS988" s="66"/>
      <c r="AT988" s="66"/>
      <c r="AU988" s="66"/>
      <c r="AV988" s="66"/>
      <c r="AW988" s="66"/>
      <c r="AX988" s="66"/>
      <c r="AY988" s="66"/>
      <c r="AZ988" s="66"/>
      <c r="BA988" s="66"/>
      <c r="BB988" s="66"/>
      <c r="BC988" s="66"/>
      <c r="BD988" s="66"/>
      <c r="BE988" s="66"/>
      <c r="BF988" s="66"/>
      <c r="BG988" s="66"/>
      <c r="BH988" s="66"/>
      <c r="BI988" s="66"/>
      <c r="BJ988" s="66"/>
      <c r="BK988" s="66"/>
      <c r="BL988" s="66"/>
      <c r="BM988" s="66"/>
      <c r="BN988" s="66"/>
      <c r="BO988" s="66"/>
      <c r="BP988" s="66"/>
      <c r="BQ988" s="66"/>
      <c r="BR988" s="66"/>
      <c r="BS988" s="66"/>
      <c r="BT988" s="66"/>
      <c r="BU988" s="66"/>
      <c r="BV988" s="66"/>
      <c r="BW988" s="66"/>
      <c r="BX988" s="66"/>
      <c r="BY988" s="66"/>
      <c r="BZ988" s="66"/>
      <c r="CA988" s="66"/>
      <c r="CB988" s="66"/>
      <c r="CC988" s="66"/>
      <c r="CD988" s="66"/>
      <c r="CE988" s="66"/>
      <c r="CF988" s="66"/>
      <c r="CG988" s="66"/>
      <c r="CH988" s="66"/>
      <c r="CI988" s="66"/>
      <c r="CJ988" s="66"/>
      <c r="CK988" s="66"/>
      <c r="CL988" s="66"/>
      <c r="CM988" s="66"/>
      <c r="CN988" s="66"/>
      <c r="CO988" s="66"/>
      <c r="CP988" s="66"/>
      <c r="CQ988" s="66"/>
      <c r="CR988" s="66"/>
      <c r="CS988" s="66"/>
      <c r="CT988" s="66"/>
      <c r="CU988" s="66"/>
      <c r="CV988" s="66"/>
      <c r="CW988" s="66"/>
      <c r="CX988" s="66"/>
      <c r="CY988" s="66"/>
      <c r="CZ988" s="66"/>
      <c r="DA988" s="66"/>
      <c r="DB988" s="66"/>
      <c r="DC988" s="66"/>
      <c r="DD988" s="66"/>
      <c r="DE988" s="66"/>
      <c r="DF988" s="66"/>
      <c r="DG988" s="66"/>
      <c r="DH988" s="66"/>
      <c r="DI988" s="66"/>
      <c r="DJ988" s="66"/>
      <c r="DK988" s="66"/>
      <c r="DL988" s="66"/>
      <c r="DM988" s="66"/>
      <c r="DN988" s="66"/>
      <c r="DO988" s="66"/>
      <c r="DP988" s="66"/>
      <c r="DQ988" s="66"/>
      <c r="DR988" s="66"/>
      <c r="DS988" s="66"/>
      <c r="DT988" s="66"/>
      <c r="DU988" s="66"/>
      <c r="DV988" s="66"/>
      <c r="DW988" s="66"/>
      <c r="DX988" s="66"/>
      <c r="DY988" s="66"/>
      <c r="DZ988" s="66"/>
      <c r="EA988" s="66"/>
      <c r="EB988" s="66"/>
      <c r="EC988" s="66"/>
      <c r="ED988" s="66"/>
      <c r="EE988" s="66"/>
      <c r="EF988" s="66"/>
      <c r="EG988" s="66"/>
      <c r="EH988" s="66"/>
      <c r="EI988" s="66"/>
      <c r="EJ988" s="66"/>
      <c r="EK988" s="66"/>
      <c r="EL988" s="66"/>
      <c r="EM988" s="66"/>
      <c r="EN988" s="66"/>
      <c r="EO988" s="66"/>
      <c r="EP988" s="66"/>
    </row>
    <row r="989">
      <c r="A989" s="66"/>
      <c r="B989" s="66"/>
      <c r="C989" s="66"/>
      <c r="D989" s="66"/>
      <c r="E989" s="66"/>
      <c r="F989" s="66"/>
      <c r="G989" s="159"/>
      <c r="H989" s="159"/>
      <c r="I989" s="66"/>
      <c r="J989" s="160"/>
      <c r="K989" s="161"/>
      <c r="L989" s="161"/>
      <c r="M989" s="162"/>
      <c r="N989" s="162"/>
      <c r="O989" s="161"/>
      <c r="P989" s="161"/>
      <c r="Q989" s="161"/>
      <c r="R989" s="161"/>
      <c r="S989" s="163"/>
      <c r="T989" s="163"/>
      <c r="U989" s="163"/>
      <c r="V989" s="163"/>
      <c r="W989" s="164"/>
      <c r="X989" s="163"/>
      <c r="Y989" s="163"/>
      <c r="Z989" s="163"/>
      <c r="AA989" s="163"/>
      <c r="AB989" s="66"/>
      <c r="AC989" s="66"/>
      <c r="AD989" s="66"/>
      <c r="AE989" s="66"/>
      <c r="AF989" s="66"/>
      <c r="AG989" s="66"/>
      <c r="AH989" s="66"/>
      <c r="AI989" s="66"/>
      <c r="AJ989" s="66"/>
      <c r="AK989" s="66"/>
      <c r="AL989" s="66"/>
      <c r="AM989" s="66"/>
      <c r="AN989" s="66"/>
      <c r="AO989" s="66"/>
      <c r="AP989" s="66"/>
      <c r="AQ989" s="66"/>
      <c r="AR989" s="66"/>
      <c r="AS989" s="66"/>
      <c r="AT989" s="66"/>
      <c r="AU989" s="66"/>
      <c r="AV989" s="66"/>
      <c r="AW989" s="66"/>
      <c r="AX989" s="66"/>
      <c r="AY989" s="66"/>
      <c r="AZ989" s="66"/>
      <c r="BA989" s="66"/>
      <c r="BB989" s="66"/>
      <c r="BC989" s="66"/>
      <c r="BD989" s="66"/>
      <c r="BE989" s="66"/>
      <c r="BF989" s="66"/>
      <c r="BG989" s="66"/>
      <c r="BH989" s="66"/>
      <c r="BI989" s="66"/>
      <c r="BJ989" s="66"/>
      <c r="BK989" s="66"/>
      <c r="BL989" s="66"/>
      <c r="BM989" s="66"/>
      <c r="BN989" s="66"/>
      <c r="BO989" s="66"/>
      <c r="BP989" s="66"/>
      <c r="BQ989" s="66"/>
      <c r="BR989" s="66"/>
      <c r="BS989" s="66"/>
      <c r="BT989" s="66"/>
      <c r="BU989" s="66"/>
      <c r="BV989" s="66"/>
      <c r="BW989" s="66"/>
      <c r="BX989" s="66"/>
      <c r="BY989" s="66"/>
      <c r="BZ989" s="66"/>
      <c r="CA989" s="66"/>
      <c r="CB989" s="66"/>
      <c r="CC989" s="66"/>
      <c r="CD989" s="66"/>
      <c r="CE989" s="66"/>
      <c r="CF989" s="66"/>
      <c r="CG989" s="66"/>
      <c r="CH989" s="66"/>
      <c r="CI989" s="66"/>
      <c r="CJ989" s="66"/>
      <c r="CK989" s="66"/>
      <c r="CL989" s="66"/>
      <c r="CM989" s="66"/>
      <c r="CN989" s="66"/>
      <c r="CO989" s="66"/>
      <c r="CP989" s="66"/>
      <c r="CQ989" s="66"/>
      <c r="CR989" s="66"/>
      <c r="CS989" s="66"/>
      <c r="CT989" s="66"/>
      <c r="CU989" s="66"/>
      <c r="CV989" s="66"/>
      <c r="CW989" s="66"/>
      <c r="CX989" s="66"/>
      <c r="CY989" s="66"/>
      <c r="CZ989" s="66"/>
      <c r="DA989" s="66"/>
      <c r="DB989" s="66"/>
      <c r="DC989" s="66"/>
      <c r="DD989" s="66"/>
      <c r="DE989" s="66"/>
      <c r="DF989" s="66"/>
      <c r="DG989" s="66"/>
      <c r="DH989" s="66"/>
      <c r="DI989" s="66"/>
      <c r="DJ989" s="66"/>
      <c r="DK989" s="66"/>
      <c r="DL989" s="66"/>
      <c r="DM989" s="66"/>
      <c r="DN989" s="66"/>
      <c r="DO989" s="66"/>
      <c r="DP989" s="66"/>
      <c r="DQ989" s="66"/>
      <c r="DR989" s="66"/>
      <c r="DS989" s="66"/>
      <c r="DT989" s="66"/>
      <c r="DU989" s="66"/>
      <c r="DV989" s="66"/>
      <c r="DW989" s="66"/>
      <c r="DX989" s="66"/>
      <c r="DY989" s="66"/>
      <c r="DZ989" s="66"/>
      <c r="EA989" s="66"/>
      <c r="EB989" s="66"/>
      <c r="EC989" s="66"/>
      <c r="ED989" s="66"/>
      <c r="EE989" s="66"/>
      <c r="EF989" s="66"/>
      <c r="EG989" s="66"/>
      <c r="EH989" s="66"/>
      <c r="EI989" s="66"/>
      <c r="EJ989" s="66"/>
      <c r="EK989" s="66"/>
      <c r="EL989" s="66"/>
      <c r="EM989" s="66"/>
      <c r="EN989" s="66"/>
      <c r="EO989" s="66"/>
      <c r="EP989" s="66"/>
    </row>
    <row r="990">
      <c r="A990" s="66"/>
      <c r="B990" s="66"/>
      <c r="C990" s="66"/>
      <c r="D990" s="66"/>
      <c r="E990" s="66"/>
      <c r="F990" s="66"/>
      <c r="G990" s="159"/>
      <c r="H990" s="159"/>
      <c r="I990" s="66"/>
      <c r="J990" s="160"/>
      <c r="K990" s="161"/>
      <c r="L990" s="161"/>
      <c r="M990" s="162"/>
      <c r="N990" s="162"/>
      <c r="O990" s="161"/>
      <c r="P990" s="161"/>
      <c r="Q990" s="161"/>
      <c r="R990" s="161"/>
      <c r="S990" s="163"/>
      <c r="T990" s="163"/>
      <c r="U990" s="163"/>
      <c r="V990" s="163"/>
      <c r="W990" s="164"/>
      <c r="X990" s="163"/>
      <c r="Y990" s="163"/>
      <c r="Z990" s="163"/>
      <c r="AA990" s="163"/>
      <c r="AB990" s="66"/>
      <c r="AC990" s="66"/>
      <c r="AD990" s="66"/>
      <c r="AE990" s="66"/>
      <c r="AF990" s="66"/>
      <c r="AG990" s="66"/>
      <c r="AH990" s="66"/>
      <c r="AI990" s="66"/>
      <c r="AJ990" s="66"/>
      <c r="AK990" s="66"/>
      <c r="AL990" s="66"/>
      <c r="AM990" s="66"/>
      <c r="AN990" s="66"/>
      <c r="AO990" s="66"/>
      <c r="AP990" s="66"/>
      <c r="AQ990" s="66"/>
      <c r="AR990" s="66"/>
      <c r="AS990" s="66"/>
      <c r="AT990" s="66"/>
      <c r="AU990" s="66"/>
      <c r="AV990" s="66"/>
      <c r="AW990" s="66"/>
      <c r="AX990" s="66"/>
      <c r="AY990" s="66"/>
      <c r="AZ990" s="66"/>
      <c r="BA990" s="66"/>
      <c r="BB990" s="66"/>
      <c r="BC990" s="66"/>
      <c r="BD990" s="66"/>
      <c r="BE990" s="66"/>
      <c r="BF990" s="66"/>
      <c r="BG990" s="66"/>
      <c r="BH990" s="66"/>
      <c r="BI990" s="66"/>
      <c r="BJ990" s="66"/>
      <c r="BK990" s="66"/>
      <c r="BL990" s="66"/>
      <c r="BM990" s="66"/>
      <c r="BN990" s="66"/>
      <c r="BO990" s="66"/>
      <c r="BP990" s="66"/>
      <c r="BQ990" s="66"/>
      <c r="BR990" s="66"/>
      <c r="BS990" s="66"/>
      <c r="BT990" s="66"/>
      <c r="BU990" s="66"/>
      <c r="BV990" s="66"/>
      <c r="BW990" s="66"/>
      <c r="BX990" s="66"/>
      <c r="BY990" s="66"/>
      <c r="BZ990" s="66"/>
      <c r="CA990" s="66"/>
      <c r="CB990" s="66"/>
      <c r="CC990" s="66"/>
      <c r="CD990" s="66"/>
      <c r="CE990" s="66"/>
      <c r="CF990" s="66"/>
      <c r="CG990" s="66"/>
      <c r="CH990" s="66"/>
      <c r="CI990" s="66"/>
      <c r="CJ990" s="66"/>
      <c r="CK990" s="66"/>
      <c r="CL990" s="66"/>
      <c r="CM990" s="66"/>
      <c r="CN990" s="66"/>
      <c r="CO990" s="66"/>
      <c r="CP990" s="66"/>
      <c r="CQ990" s="66"/>
      <c r="CR990" s="66"/>
      <c r="CS990" s="66"/>
      <c r="CT990" s="66"/>
      <c r="CU990" s="66"/>
      <c r="CV990" s="66"/>
      <c r="CW990" s="66"/>
      <c r="CX990" s="66"/>
      <c r="CY990" s="66"/>
      <c r="CZ990" s="66"/>
      <c r="DA990" s="66"/>
      <c r="DB990" s="66"/>
      <c r="DC990" s="66"/>
      <c r="DD990" s="66"/>
      <c r="DE990" s="66"/>
      <c r="DF990" s="66"/>
      <c r="DG990" s="66"/>
      <c r="DH990" s="66"/>
      <c r="DI990" s="66"/>
      <c r="DJ990" s="66"/>
      <c r="DK990" s="66"/>
      <c r="DL990" s="66"/>
      <c r="DM990" s="66"/>
      <c r="DN990" s="66"/>
      <c r="DO990" s="66"/>
      <c r="DP990" s="66"/>
      <c r="DQ990" s="66"/>
      <c r="DR990" s="66"/>
      <c r="DS990" s="66"/>
      <c r="DT990" s="66"/>
      <c r="DU990" s="66"/>
      <c r="DV990" s="66"/>
      <c r="DW990" s="66"/>
      <c r="DX990" s="66"/>
      <c r="DY990" s="66"/>
      <c r="DZ990" s="66"/>
      <c r="EA990" s="66"/>
      <c r="EB990" s="66"/>
      <c r="EC990" s="66"/>
      <c r="ED990" s="66"/>
      <c r="EE990" s="66"/>
      <c r="EF990" s="66"/>
      <c r="EG990" s="66"/>
      <c r="EH990" s="66"/>
      <c r="EI990" s="66"/>
      <c r="EJ990" s="66"/>
      <c r="EK990" s="66"/>
      <c r="EL990" s="66"/>
      <c r="EM990" s="66"/>
      <c r="EN990" s="66"/>
      <c r="EO990" s="66"/>
      <c r="EP990" s="66"/>
    </row>
    <row r="991">
      <c r="A991" s="66"/>
      <c r="B991" s="66"/>
      <c r="C991" s="66"/>
      <c r="D991" s="66"/>
      <c r="E991" s="66"/>
      <c r="F991" s="66"/>
      <c r="G991" s="159"/>
      <c r="H991" s="159"/>
      <c r="I991" s="66"/>
      <c r="J991" s="160"/>
      <c r="K991" s="161"/>
      <c r="L991" s="161"/>
      <c r="M991" s="162"/>
      <c r="N991" s="162"/>
      <c r="O991" s="161"/>
      <c r="P991" s="161"/>
      <c r="Q991" s="161"/>
      <c r="R991" s="161"/>
      <c r="S991" s="163"/>
      <c r="T991" s="163"/>
      <c r="U991" s="163"/>
      <c r="V991" s="163"/>
      <c r="W991" s="164"/>
      <c r="X991" s="163"/>
      <c r="Y991" s="163"/>
      <c r="Z991" s="163"/>
      <c r="AA991" s="163"/>
      <c r="AB991" s="66"/>
      <c r="AC991" s="66"/>
      <c r="AD991" s="66"/>
      <c r="AE991" s="66"/>
      <c r="AF991" s="66"/>
      <c r="AG991" s="66"/>
      <c r="AH991" s="66"/>
      <c r="AI991" s="66"/>
      <c r="AJ991" s="66"/>
      <c r="AK991" s="66"/>
      <c r="AL991" s="66"/>
      <c r="AM991" s="66"/>
      <c r="AN991" s="66"/>
      <c r="AO991" s="66"/>
      <c r="AP991" s="66"/>
      <c r="AQ991" s="66"/>
      <c r="AR991" s="66"/>
      <c r="AS991" s="66"/>
      <c r="AT991" s="66"/>
      <c r="AU991" s="66"/>
      <c r="AV991" s="66"/>
      <c r="AW991" s="66"/>
      <c r="AX991" s="66"/>
      <c r="AY991" s="66"/>
      <c r="AZ991" s="66"/>
      <c r="BA991" s="66"/>
      <c r="BB991" s="66"/>
      <c r="BC991" s="66"/>
      <c r="BD991" s="66"/>
      <c r="BE991" s="66"/>
      <c r="BF991" s="66"/>
      <c r="BG991" s="66"/>
      <c r="BH991" s="66"/>
      <c r="BI991" s="66"/>
      <c r="BJ991" s="66"/>
      <c r="BK991" s="66"/>
      <c r="BL991" s="66"/>
      <c r="BM991" s="66"/>
      <c r="BN991" s="66"/>
      <c r="BO991" s="66"/>
      <c r="BP991" s="66"/>
      <c r="BQ991" s="66"/>
      <c r="BR991" s="66"/>
      <c r="BS991" s="66"/>
      <c r="BT991" s="66"/>
      <c r="BU991" s="66"/>
      <c r="BV991" s="66"/>
      <c r="BW991" s="66"/>
      <c r="BX991" s="66"/>
      <c r="BY991" s="66"/>
      <c r="BZ991" s="66"/>
      <c r="CA991" s="66"/>
      <c r="CB991" s="66"/>
      <c r="CC991" s="66"/>
      <c r="CD991" s="66"/>
      <c r="CE991" s="66"/>
      <c r="CF991" s="66"/>
      <c r="CG991" s="66"/>
      <c r="CH991" s="66"/>
      <c r="CI991" s="66"/>
      <c r="CJ991" s="66"/>
      <c r="CK991" s="66"/>
      <c r="CL991" s="66"/>
      <c r="CM991" s="66"/>
      <c r="CN991" s="66"/>
      <c r="CO991" s="66"/>
      <c r="CP991" s="66"/>
      <c r="CQ991" s="66"/>
      <c r="CR991" s="66"/>
      <c r="CS991" s="66"/>
      <c r="CT991" s="66"/>
      <c r="CU991" s="66"/>
      <c r="CV991" s="66"/>
      <c r="CW991" s="66"/>
      <c r="CX991" s="66"/>
      <c r="CY991" s="66"/>
      <c r="CZ991" s="66"/>
      <c r="DA991" s="66"/>
      <c r="DB991" s="66"/>
      <c r="DC991" s="66"/>
      <c r="DD991" s="66"/>
      <c r="DE991" s="66"/>
      <c r="DF991" s="66"/>
      <c r="DG991" s="66"/>
      <c r="DH991" s="66"/>
      <c r="DI991" s="66"/>
      <c r="DJ991" s="66"/>
      <c r="DK991" s="66"/>
      <c r="DL991" s="66"/>
      <c r="DM991" s="66"/>
      <c r="DN991" s="66"/>
      <c r="DO991" s="66"/>
      <c r="DP991" s="66"/>
      <c r="DQ991" s="66"/>
      <c r="DR991" s="66"/>
      <c r="DS991" s="66"/>
      <c r="DT991" s="66"/>
      <c r="DU991" s="66"/>
      <c r="DV991" s="66"/>
      <c r="DW991" s="66"/>
      <c r="DX991" s="66"/>
      <c r="DY991" s="66"/>
      <c r="DZ991" s="66"/>
      <c r="EA991" s="66"/>
      <c r="EB991" s="66"/>
      <c r="EC991" s="66"/>
      <c r="ED991" s="66"/>
      <c r="EE991" s="66"/>
      <c r="EF991" s="66"/>
      <c r="EG991" s="66"/>
      <c r="EH991" s="66"/>
      <c r="EI991" s="66"/>
      <c r="EJ991" s="66"/>
      <c r="EK991" s="66"/>
      <c r="EL991" s="66"/>
      <c r="EM991" s="66"/>
      <c r="EN991" s="66"/>
      <c r="EO991" s="66"/>
      <c r="EP991" s="66"/>
    </row>
    <row r="992">
      <c r="A992" s="66"/>
      <c r="B992" s="66"/>
      <c r="C992" s="66"/>
      <c r="D992" s="66"/>
      <c r="E992" s="66"/>
      <c r="F992" s="66"/>
      <c r="G992" s="159"/>
      <c r="H992" s="159"/>
      <c r="I992" s="66"/>
      <c r="J992" s="160"/>
      <c r="K992" s="161"/>
      <c r="L992" s="161"/>
      <c r="M992" s="162"/>
      <c r="N992" s="162"/>
      <c r="O992" s="161"/>
      <c r="P992" s="161"/>
      <c r="Q992" s="161"/>
      <c r="R992" s="161"/>
      <c r="S992" s="163"/>
      <c r="T992" s="163"/>
      <c r="U992" s="163"/>
      <c r="V992" s="163"/>
      <c r="W992" s="164"/>
      <c r="X992" s="163"/>
      <c r="Y992" s="163"/>
      <c r="Z992" s="163"/>
      <c r="AA992" s="163"/>
      <c r="AB992" s="66"/>
      <c r="AC992" s="66"/>
      <c r="AD992" s="66"/>
      <c r="AE992" s="66"/>
      <c r="AF992" s="66"/>
      <c r="AG992" s="66"/>
      <c r="AH992" s="66"/>
      <c r="AI992" s="66"/>
      <c r="AJ992" s="66"/>
      <c r="AK992" s="66"/>
      <c r="AL992" s="66"/>
      <c r="AM992" s="66"/>
      <c r="AN992" s="66"/>
      <c r="AO992" s="66"/>
      <c r="AP992" s="66"/>
      <c r="AQ992" s="66"/>
      <c r="AR992" s="66"/>
      <c r="AS992" s="66"/>
      <c r="AT992" s="66"/>
      <c r="AU992" s="66"/>
      <c r="AV992" s="66"/>
      <c r="AW992" s="66"/>
      <c r="AX992" s="66"/>
      <c r="AY992" s="66"/>
      <c r="AZ992" s="66"/>
      <c r="BA992" s="66"/>
      <c r="BB992" s="66"/>
      <c r="BC992" s="66"/>
      <c r="BD992" s="66"/>
      <c r="BE992" s="66"/>
      <c r="BF992" s="66"/>
      <c r="BG992" s="66"/>
      <c r="BH992" s="66"/>
      <c r="BI992" s="66"/>
      <c r="BJ992" s="66"/>
      <c r="BK992" s="66"/>
      <c r="BL992" s="66"/>
      <c r="BM992" s="66"/>
      <c r="BN992" s="66"/>
      <c r="BO992" s="66"/>
      <c r="BP992" s="66"/>
      <c r="BQ992" s="66"/>
      <c r="BR992" s="66"/>
      <c r="BS992" s="66"/>
      <c r="BT992" s="66"/>
      <c r="BU992" s="66"/>
      <c r="BV992" s="66"/>
      <c r="BW992" s="66"/>
      <c r="BX992" s="66"/>
      <c r="BY992" s="66"/>
      <c r="BZ992" s="66"/>
      <c r="CA992" s="66"/>
      <c r="CB992" s="66"/>
      <c r="CC992" s="66"/>
      <c r="CD992" s="66"/>
      <c r="CE992" s="66"/>
      <c r="CF992" s="66"/>
      <c r="CG992" s="66"/>
      <c r="CH992" s="66"/>
      <c r="CI992" s="66"/>
      <c r="CJ992" s="66"/>
      <c r="CK992" s="66"/>
      <c r="CL992" s="66"/>
      <c r="CM992" s="66"/>
      <c r="CN992" s="66"/>
      <c r="CO992" s="66"/>
      <c r="CP992" s="66"/>
      <c r="CQ992" s="66"/>
      <c r="CR992" s="66"/>
      <c r="CS992" s="66"/>
      <c r="CT992" s="66"/>
      <c r="CU992" s="66"/>
      <c r="CV992" s="66"/>
      <c r="CW992" s="66"/>
      <c r="CX992" s="66"/>
      <c r="CY992" s="66"/>
      <c r="CZ992" s="66"/>
      <c r="DA992" s="66"/>
      <c r="DB992" s="66"/>
      <c r="DC992" s="66"/>
      <c r="DD992" s="66"/>
      <c r="DE992" s="66"/>
      <c r="DF992" s="66"/>
      <c r="DG992" s="66"/>
      <c r="DH992" s="66"/>
      <c r="DI992" s="66"/>
      <c r="DJ992" s="66"/>
      <c r="DK992" s="66"/>
      <c r="DL992" s="66"/>
      <c r="DM992" s="66"/>
      <c r="DN992" s="66"/>
      <c r="DO992" s="66"/>
      <c r="DP992" s="66"/>
      <c r="DQ992" s="66"/>
      <c r="DR992" s="66"/>
      <c r="DS992" s="66"/>
      <c r="DT992" s="66"/>
      <c r="DU992" s="66"/>
      <c r="DV992" s="66"/>
      <c r="DW992" s="66"/>
      <c r="DX992" s="66"/>
      <c r="DY992" s="66"/>
      <c r="DZ992" s="66"/>
      <c r="EA992" s="66"/>
      <c r="EB992" s="66"/>
      <c r="EC992" s="66"/>
      <c r="ED992" s="66"/>
      <c r="EE992" s="66"/>
      <c r="EF992" s="66"/>
      <c r="EG992" s="66"/>
      <c r="EH992" s="66"/>
      <c r="EI992" s="66"/>
      <c r="EJ992" s="66"/>
      <c r="EK992" s="66"/>
      <c r="EL992" s="66"/>
      <c r="EM992" s="66"/>
      <c r="EN992" s="66"/>
      <c r="EO992" s="66"/>
      <c r="EP992" s="66"/>
    </row>
    <row r="993">
      <c r="A993" s="66"/>
      <c r="B993" s="66"/>
      <c r="C993" s="66"/>
      <c r="D993" s="66"/>
      <c r="E993" s="66"/>
      <c r="F993" s="66"/>
      <c r="G993" s="159"/>
      <c r="H993" s="159"/>
      <c r="I993" s="66"/>
      <c r="J993" s="160"/>
      <c r="K993" s="161"/>
      <c r="L993" s="161"/>
      <c r="M993" s="162"/>
      <c r="N993" s="162"/>
      <c r="O993" s="161"/>
      <c r="P993" s="161"/>
      <c r="Q993" s="161"/>
      <c r="R993" s="161"/>
      <c r="S993" s="163"/>
      <c r="T993" s="163"/>
      <c r="U993" s="163"/>
      <c r="V993" s="163"/>
      <c r="W993" s="164"/>
      <c r="X993" s="163"/>
      <c r="Y993" s="163"/>
      <c r="Z993" s="163"/>
      <c r="AA993" s="163"/>
      <c r="AB993" s="66"/>
      <c r="AC993" s="66"/>
      <c r="AD993" s="66"/>
      <c r="AE993" s="66"/>
      <c r="AF993" s="66"/>
      <c r="AG993" s="66"/>
      <c r="AH993" s="66"/>
      <c r="AI993" s="66"/>
      <c r="AJ993" s="66"/>
      <c r="AK993" s="66"/>
      <c r="AL993" s="66"/>
      <c r="AM993" s="66"/>
      <c r="AN993" s="66"/>
      <c r="AO993" s="66"/>
      <c r="AP993" s="66"/>
      <c r="AQ993" s="66"/>
      <c r="AR993" s="66"/>
      <c r="AS993" s="66"/>
      <c r="AT993" s="66"/>
      <c r="AU993" s="66"/>
      <c r="AV993" s="66"/>
      <c r="AW993" s="66"/>
      <c r="AX993" s="66"/>
      <c r="AY993" s="66"/>
      <c r="AZ993" s="66"/>
      <c r="BA993" s="66"/>
      <c r="BB993" s="66"/>
      <c r="BC993" s="66"/>
      <c r="BD993" s="66"/>
      <c r="BE993" s="66"/>
      <c r="BF993" s="66"/>
      <c r="BG993" s="66"/>
      <c r="BH993" s="66"/>
      <c r="BI993" s="66"/>
      <c r="BJ993" s="66"/>
      <c r="BK993" s="66"/>
      <c r="BL993" s="66"/>
      <c r="BM993" s="66"/>
      <c r="BN993" s="66"/>
      <c r="BO993" s="66"/>
      <c r="BP993" s="66"/>
      <c r="BQ993" s="66"/>
      <c r="BR993" s="66"/>
      <c r="BS993" s="66"/>
      <c r="BT993" s="66"/>
      <c r="BU993" s="66"/>
      <c r="BV993" s="66"/>
      <c r="BW993" s="66"/>
      <c r="BX993" s="66"/>
      <c r="BY993" s="66"/>
      <c r="BZ993" s="66"/>
      <c r="CA993" s="66"/>
      <c r="CB993" s="66"/>
      <c r="CC993" s="66"/>
      <c r="CD993" s="66"/>
      <c r="CE993" s="66"/>
      <c r="CF993" s="66"/>
      <c r="CG993" s="66"/>
      <c r="CH993" s="66"/>
      <c r="CI993" s="66"/>
      <c r="CJ993" s="66"/>
      <c r="CK993" s="66"/>
      <c r="CL993" s="66"/>
      <c r="CM993" s="66"/>
      <c r="CN993" s="66"/>
      <c r="CO993" s="66"/>
      <c r="CP993" s="66"/>
      <c r="CQ993" s="66"/>
      <c r="CR993" s="66"/>
      <c r="CS993" s="66"/>
      <c r="CT993" s="66"/>
      <c r="CU993" s="66"/>
      <c r="CV993" s="66"/>
      <c r="CW993" s="66"/>
      <c r="CX993" s="66"/>
      <c r="CY993" s="66"/>
      <c r="CZ993" s="66"/>
      <c r="DA993" s="66"/>
      <c r="DB993" s="66"/>
      <c r="DC993" s="66"/>
      <c r="DD993" s="66"/>
      <c r="DE993" s="66"/>
      <c r="DF993" s="66"/>
      <c r="DG993" s="66"/>
      <c r="DH993" s="66"/>
      <c r="DI993" s="66"/>
      <c r="DJ993" s="66"/>
      <c r="DK993" s="66"/>
      <c r="DL993" s="66"/>
      <c r="DM993" s="66"/>
      <c r="DN993" s="66"/>
      <c r="DO993" s="66"/>
      <c r="DP993" s="66"/>
      <c r="DQ993" s="66"/>
      <c r="DR993" s="66"/>
      <c r="DS993" s="66"/>
      <c r="DT993" s="66"/>
      <c r="DU993" s="66"/>
      <c r="DV993" s="66"/>
      <c r="DW993" s="66"/>
      <c r="DX993" s="66"/>
      <c r="DY993" s="66"/>
      <c r="DZ993" s="66"/>
      <c r="EA993" s="66"/>
      <c r="EB993" s="66"/>
      <c r="EC993" s="66"/>
      <c r="ED993" s="66"/>
      <c r="EE993" s="66"/>
      <c r="EF993" s="66"/>
      <c r="EG993" s="66"/>
      <c r="EH993" s="66"/>
      <c r="EI993" s="66"/>
      <c r="EJ993" s="66"/>
      <c r="EK993" s="66"/>
      <c r="EL993" s="66"/>
      <c r="EM993" s="66"/>
      <c r="EN993" s="66"/>
      <c r="EO993" s="66"/>
      <c r="EP993" s="66"/>
    </row>
    <row r="994">
      <c r="A994" s="66"/>
      <c r="B994" s="66"/>
      <c r="C994" s="66"/>
      <c r="D994" s="66"/>
      <c r="E994" s="66"/>
      <c r="F994" s="66"/>
      <c r="G994" s="159"/>
      <c r="H994" s="159"/>
      <c r="I994" s="66"/>
      <c r="J994" s="160"/>
      <c r="K994" s="161"/>
      <c r="L994" s="161"/>
      <c r="M994" s="162"/>
      <c r="N994" s="162"/>
      <c r="O994" s="161"/>
      <c r="P994" s="161"/>
      <c r="Q994" s="161"/>
      <c r="R994" s="161"/>
      <c r="S994" s="163"/>
      <c r="T994" s="163"/>
      <c r="U994" s="163"/>
      <c r="V994" s="163"/>
      <c r="W994" s="164"/>
      <c r="X994" s="163"/>
      <c r="Y994" s="163"/>
      <c r="Z994" s="163"/>
      <c r="AA994" s="163"/>
      <c r="AB994" s="66"/>
      <c r="AC994" s="66"/>
      <c r="AD994" s="66"/>
      <c r="AE994" s="66"/>
      <c r="AF994" s="66"/>
      <c r="AG994" s="66"/>
      <c r="AH994" s="66"/>
      <c r="AI994" s="66"/>
      <c r="AJ994" s="66"/>
      <c r="AK994" s="66"/>
      <c r="AL994" s="66"/>
      <c r="AM994" s="66"/>
      <c r="AN994" s="66"/>
      <c r="AO994" s="66"/>
      <c r="AP994" s="66"/>
      <c r="AQ994" s="66"/>
      <c r="AR994" s="66"/>
      <c r="AS994" s="66"/>
      <c r="AT994" s="66"/>
      <c r="AU994" s="66"/>
      <c r="AV994" s="66"/>
      <c r="AW994" s="66"/>
      <c r="AX994" s="66"/>
      <c r="AY994" s="66"/>
      <c r="AZ994" s="66"/>
      <c r="BA994" s="66"/>
      <c r="BB994" s="66"/>
      <c r="BC994" s="66"/>
      <c r="BD994" s="66"/>
      <c r="BE994" s="66"/>
      <c r="BF994" s="66"/>
      <c r="BG994" s="66"/>
      <c r="BH994" s="66"/>
      <c r="BI994" s="66"/>
      <c r="BJ994" s="66"/>
      <c r="BK994" s="66"/>
      <c r="BL994" s="66"/>
      <c r="BM994" s="66"/>
      <c r="BN994" s="66"/>
      <c r="BO994" s="66"/>
      <c r="BP994" s="66"/>
      <c r="BQ994" s="66"/>
      <c r="BR994" s="66"/>
      <c r="BS994" s="66"/>
      <c r="BT994" s="66"/>
      <c r="BU994" s="66"/>
      <c r="BV994" s="66"/>
      <c r="BW994" s="66"/>
      <c r="BX994" s="66"/>
      <c r="BY994" s="66"/>
      <c r="BZ994" s="66"/>
      <c r="CA994" s="66"/>
      <c r="CB994" s="66"/>
      <c r="CC994" s="66"/>
      <c r="CD994" s="66"/>
      <c r="CE994" s="66"/>
      <c r="CF994" s="66"/>
      <c r="CG994" s="66"/>
      <c r="CH994" s="66"/>
      <c r="CI994" s="66"/>
      <c r="CJ994" s="66"/>
      <c r="CK994" s="66"/>
      <c r="CL994" s="66"/>
      <c r="CM994" s="66"/>
      <c r="CN994" s="66"/>
      <c r="CO994" s="66"/>
      <c r="CP994" s="66"/>
      <c r="CQ994" s="66"/>
      <c r="CR994" s="66"/>
      <c r="CS994" s="66"/>
      <c r="CT994" s="66"/>
      <c r="CU994" s="66"/>
      <c r="CV994" s="66"/>
      <c r="CW994" s="66"/>
      <c r="CX994" s="66"/>
      <c r="CY994" s="66"/>
      <c r="CZ994" s="66"/>
      <c r="DA994" s="66"/>
      <c r="DB994" s="66"/>
      <c r="DC994" s="66"/>
      <c r="DD994" s="66"/>
      <c r="DE994" s="66"/>
      <c r="DF994" s="66"/>
      <c r="DG994" s="66"/>
      <c r="DH994" s="66"/>
      <c r="DI994" s="66"/>
      <c r="DJ994" s="66"/>
      <c r="DK994" s="66"/>
      <c r="DL994" s="66"/>
      <c r="DM994" s="66"/>
      <c r="DN994" s="66"/>
      <c r="DO994" s="66"/>
      <c r="DP994" s="66"/>
      <c r="DQ994" s="66"/>
      <c r="DR994" s="66"/>
      <c r="DS994" s="66"/>
      <c r="DT994" s="66"/>
      <c r="DU994" s="66"/>
      <c r="DV994" s="66"/>
      <c r="DW994" s="66"/>
      <c r="DX994" s="66"/>
      <c r="DY994" s="66"/>
      <c r="DZ994" s="66"/>
      <c r="EA994" s="66"/>
      <c r="EB994" s="66"/>
      <c r="EC994" s="66"/>
      <c r="ED994" s="66"/>
      <c r="EE994" s="66"/>
      <c r="EF994" s="66"/>
      <c r="EG994" s="66"/>
      <c r="EH994" s="66"/>
      <c r="EI994" s="66"/>
      <c r="EJ994" s="66"/>
      <c r="EK994" s="66"/>
      <c r="EL994" s="66"/>
      <c r="EM994" s="66"/>
      <c r="EN994" s="66"/>
      <c r="EO994" s="66"/>
      <c r="EP994" s="66"/>
    </row>
    <row r="995">
      <c r="A995" s="66"/>
      <c r="B995" s="66"/>
      <c r="C995" s="66"/>
      <c r="D995" s="66"/>
      <c r="E995" s="66"/>
      <c r="F995" s="66"/>
      <c r="G995" s="159"/>
      <c r="H995" s="159"/>
      <c r="I995" s="66"/>
      <c r="J995" s="160"/>
      <c r="K995" s="161"/>
      <c r="L995" s="161"/>
      <c r="M995" s="162"/>
      <c r="N995" s="162"/>
      <c r="O995" s="161"/>
      <c r="P995" s="161"/>
      <c r="Q995" s="161"/>
      <c r="R995" s="161"/>
      <c r="S995" s="163"/>
      <c r="T995" s="163"/>
      <c r="U995" s="163"/>
      <c r="V995" s="163"/>
      <c r="W995" s="164"/>
      <c r="X995" s="163"/>
      <c r="Y995" s="163"/>
      <c r="Z995" s="163"/>
      <c r="AA995" s="163"/>
      <c r="AB995" s="66"/>
      <c r="AC995" s="66"/>
      <c r="AD995" s="66"/>
      <c r="AE995" s="66"/>
      <c r="AF995" s="66"/>
      <c r="AG995" s="66"/>
      <c r="AH995" s="66"/>
      <c r="AI995" s="66"/>
      <c r="AJ995" s="66"/>
      <c r="AK995" s="66"/>
      <c r="AL995" s="66"/>
      <c r="AM995" s="66"/>
      <c r="AN995" s="66"/>
      <c r="AO995" s="66"/>
      <c r="AP995" s="66"/>
      <c r="AQ995" s="66"/>
      <c r="AR995" s="66"/>
      <c r="AS995" s="66"/>
      <c r="AT995" s="66"/>
      <c r="AU995" s="66"/>
      <c r="AV995" s="66"/>
      <c r="AW995" s="66"/>
      <c r="AX995" s="66"/>
      <c r="AY995" s="66"/>
      <c r="AZ995" s="66"/>
      <c r="BA995" s="66"/>
      <c r="BB995" s="66"/>
      <c r="BC995" s="66"/>
      <c r="BD995" s="66"/>
      <c r="BE995" s="66"/>
      <c r="BF995" s="66"/>
      <c r="BG995" s="66"/>
      <c r="BH995" s="66"/>
      <c r="BI995" s="66"/>
      <c r="BJ995" s="66"/>
      <c r="BK995" s="66"/>
      <c r="BL995" s="66"/>
      <c r="BM995" s="66"/>
      <c r="BN995" s="66"/>
      <c r="BO995" s="66"/>
      <c r="BP995" s="66"/>
      <c r="BQ995" s="66"/>
      <c r="BR995" s="66"/>
      <c r="BS995" s="66"/>
      <c r="BT995" s="66"/>
      <c r="BU995" s="66"/>
      <c r="BV995" s="66"/>
      <c r="BW995" s="66"/>
      <c r="BX995" s="66"/>
      <c r="BY995" s="66"/>
      <c r="BZ995" s="66"/>
      <c r="CA995" s="66"/>
      <c r="CB995" s="66"/>
      <c r="CC995" s="66"/>
      <c r="CD995" s="66"/>
      <c r="CE995" s="66"/>
      <c r="CF995" s="66"/>
      <c r="CG995" s="66"/>
      <c r="CH995" s="66"/>
      <c r="CI995" s="66"/>
      <c r="CJ995" s="66"/>
      <c r="CK995" s="66"/>
      <c r="CL995" s="66"/>
      <c r="CM995" s="66"/>
      <c r="CN995" s="66"/>
      <c r="CO995" s="66"/>
      <c r="CP995" s="66"/>
      <c r="CQ995" s="66"/>
      <c r="CR995" s="66"/>
      <c r="CS995" s="66"/>
      <c r="CT995" s="66"/>
      <c r="CU995" s="66"/>
      <c r="CV995" s="66"/>
      <c r="CW995" s="66"/>
      <c r="CX995" s="66"/>
      <c r="CY995" s="66"/>
      <c r="CZ995" s="66"/>
      <c r="DA995" s="66"/>
      <c r="DB995" s="66"/>
      <c r="DC995" s="66"/>
      <c r="DD995" s="66"/>
      <c r="DE995" s="66"/>
      <c r="DF995" s="66"/>
      <c r="DG995" s="66"/>
      <c r="DH995" s="66"/>
      <c r="DI995" s="66"/>
      <c r="DJ995" s="66"/>
      <c r="DK995" s="66"/>
      <c r="DL995" s="66"/>
      <c r="DM995" s="66"/>
      <c r="DN995" s="66"/>
      <c r="DO995" s="66"/>
      <c r="DP995" s="66"/>
      <c r="DQ995" s="66"/>
      <c r="DR995" s="66"/>
      <c r="DS995" s="66"/>
      <c r="DT995" s="66"/>
      <c r="DU995" s="66"/>
      <c r="DV995" s="66"/>
      <c r="DW995" s="66"/>
      <c r="DX995" s="66"/>
      <c r="DY995" s="66"/>
      <c r="DZ995" s="66"/>
      <c r="EA995" s="66"/>
      <c r="EB995" s="66"/>
      <c r="EC995" s="66"/>
      <c r="ED995" s="66"/>
      <c r="EE995" s="66"/>
      <c r="EF995" s="66"/>
      <c r="EG995" s="66"/>
      <c r="EH995" s="66"/>
      <c r="EI995" s="66"/>
      <c r="EJ995" s="66"/>
      <c r="EK995" s="66"/>
      <c r="EL995" s="66"/>
      <c r="EM995" s="66"/>
      <c r="EN995" s="66"/>
      <c r="EO995" s="66"/>
      <c r="EP995" s="66"/>
    </row>
    <row r="996">
      <c r="A996" s="66"/>
      <c r="B996" s="66"/>
      <c r="C996" s="66"/>
      <c r="D996" s="66"/>
      <c r="E996" s="66"/>
      <c r="F996" s="66"/>
      <c r="G996" s="159"/>
      <c r="H996" s="159"/>
      <c r="I996" s="66"/>
      <c r="J996" s="160"/>
      <c r="K996" s="161"/>
      <c r="L996" s="161"/>
      <c r="M996" s="162"/>
      <c r="N996" s="162"/>
      <c r="O996" s="161"/>
      <c r="P996" s="161"/>
      <c r="Q996" s="161"/>
      <c r="R996" s="161"/>
      <c r="S996" s="163"/>
      <c r="T996" s="163"/>
      <c r="U996" s="163"/>
      <c r="V996" s="163"/>
      <c r="W996" s="164"/>
      <c r="X996" s="163"/>
      <c r="Y996" s="163"/>
      <c r="Z996" s="163"/>
      <c r="AA996" s="163"/>
      <c r="AB996" s="66"/>
      <c r="AC996" s="66"/>
      <c r="AD996" s="66"/>
      <c r="AE996" s="66"/>
      <c r="AF996" s="66"/>
      <c r="AG996" s="66"/>
      <c r="AH996" s="66"/>
      <c r="AI996" s="66"/>
      <c r="AJ996" s="66"/>
      <c r="AK996" s="66"/>
      <c r="AL996" s="66"/>
      <c r="AM996" s="66"/>
      <c r="AN996" s="66"/>
      <c r="AO996" s="66"/>
      <c r="AP996" s="66"/>
      <c r="AQ996" s="66"/>
      <c r="AR996" s="66"/>
      <c r="AS996" s="66"/>
      <c r="AT996" s="66"/>
      <c r="AU996" s="66"/>
      <c r="AV996" s="66"/>
      <c r="AW996" s="66"/>
      <c r="AX996" s="66"/>
      <c r="AY996" s="66"/>
      <c r="AZ996" s="66"/>
      <c r="BA996" s="66"/>
      <c r="BB996" s="66"/>
      <c r="BC996" s="66"/>
      <c r="BD996" s="66"/>
      <c r="BE996" s="66"/>
      <c r="BF996" s="66"/>
      <c r="BG996" s="66"/>
      <c r="BH996" s="66"/>
      <c r="BI996" s="66"/>
      <c r="BJ996" s="66"/>
      <c r="BK996" s="66"/>
      <c r="BL996" s="66"/>
      <c r="BM996" s="66"/>
      <c r="BN996" s="66"/>
      <c r="BO996" s="66"/>
      <c r="BP996" s="66"/>
      <c r="BQ996" s="66"/>
      <c r="BR996" s="66"/>
      <c r="BS996" s="66"/>
      <c r="BT996" s="66"/>
      <c r="BU996" s="66"/>
      <c r="BV996" s="66"/>
      <c r="BW996" s="66"/>
      <c r="BX996" s="66"/>
      <c r="BY996" s="66"/>
      <c r="BZ996" s="66"/>
      <c r="CA996" s="66"/>
      <c r="CB996" s="66"/>
      <c r="CC996" s="66"/>
      <c r="CD996" s="66"/>
      <c r="CE996" s="66"/>
      <c r="CF996" s="66"/>
      <c r="CG996" s="66"/>
      <c r="CH996" s="66"/>
      <c r="CI996" s="66"/>
      <c r="CJ996" s="66"/>
      <c r="CK996" s="66"/>
      <c r="CL996" s="66"/>
      <c r="CM996" s="66"/>
      <c r="CN996" s="66"/>
      <c r="CO996" s="66"/>
      <c r="CP996" s="66"/>
      <c r="CQ996" s="66"/>
      <c r="CR996" s="66"/>
      <c r="CS996" s="66"/>
      <c r="CT996" s="66"/>
      <c r="CU996" s="66"/>
      <c r="CV996" s="66"/>
      <c r="CW996" s="66"/>
      <c r="CX996" s="66"/>
      <c r="CY996" s="66"/>
      <c r="CZ996" s="66"/>
      <c r="DA996" s="66"/>
      <c r="DB996" s="66"/>
      <c r="DC996" s="66"/>
      <c r="DD996" s="66"/>
      <c r="DE996" s="66"/>
      <c r="DF996" s="66"/>
      <c r="DG996" s="66"/>
      <c r="DH996" s="66"/>
      <c r="DI996" s="66"/>
      <c r="DJ996" s="66"/>
      <c r="DK996" s="66"/>
      <c r="DL996" s="66"/>
      <c r="DM996" s="66"/>
      <c r="DN996" s="66"/>
      <c r="DO996" s="66"/>
      <c r="DP996" s="66"/>
      <c r="DQ996" s="66"/>
      <c r="DR996" s="66"/>
      <c r="DS996" s="66"/>
      <c r="DT996" s="66"/>
      <c r="DU996" s="66"/>
      <c r="DV996" s="66"/>
      <c r="DW996" s="66"/>
      <c r="DX996" s="66"/>
      <c r="DY996" s="66"/>
      <c r="DZ996" s="66"/>
      <c r="EA996" s="66"/>
      <c r="EB996" s="66"/>
      <c r="EC996" s="66"/>
      <c r="ED996" s="66"/>
      <c r="EE996" s="66"/>
      <c r="EF996" s="66"/>
      <c r="EG996" s="66"/>
      <c r="EH996" s="66"/>
      <c r="EI996" s="66"/>
      <c r="EJ996" s="66"/>
      <c r="EK996" s="66"/>
      <c r="EL996" s="66"/>
      <c r="EM996" s="66"/>
      <c r="EN996" s="66"/>
      <c r="EO996" s="66"/>
      <c r="EP996" s="66"/>
    </row>
    <row r="997">
      <c r="A997" s="66"/>
      <c r="B997" s="66"/>
      <c r="C997" s="66"/>
      <c r="D997" s="66"/>
      <c r="E997" s="66"/>
      <c r="F997" s="66"/>
      <c r="G997" s="159"/>
      <c r="H997" s="159"/>
      <c r="I997" s="66"/>
      <c r="J997" s="160"/>
      <c r="K997" s="161"/>
      <c r="L997" s="161"/>
      <c r="M997" s="162"/>
      <c r="N997" s="162"/>
      <c r="O997" s="161"/>
      <c r="P997" s="161"/>
      <c r="Q997" s="161"/>
      <c r="R997" s="161"/>
      <c r="S997" s="163"/>
      <c r="T997" s="163"/>
      <c r="U997" s="163"/>
      <c r="V997" s="163"/>
      <c r="W997" s="164"/>
      <c r="X997" s="163"/>
      <c r="Y997" s="163"/>
      <c r="Z997" s="163"/>
      <c r="AA997" s="163"/>
      <c r="AB997" s="66"/>
      <c r="AC997" s="66"/>
      <c r="AD997" s="66"/>
      <c r="AE997" s="66"/>
      <c r="AF997" s="66"/>
      <c r="AG997" s="66"/>
      <c r="AH997" s="66"/>
      <c r="AI997" s="66"/>
      <c r="AJ997" s="66"/>
      <c r="AK997" s="66"/>
      <c r="AL997" s="66"/>
      <c r="AM997" s="66"/>
      <c r="AN997" s="66"/>
      <c r="AO997" s="66"/>
      <c r="AP997" s="66"/>
      <c r="AQ997" s="66"/>
      <c r="AR997" s="66"/>
      <c r="AS997" s="66"/>
      <c r="AT997" s="66"/>
      <c r="AU997" s="66"/>
      <c r="AV997" s="66"/>
      <c r="AW997" s="66"/>
      <c r="AX997" s="66"/>
      <c r="AY997" s="66"/>
      <c r="AZ997" s="66"/>
      <c r="BA997" s="66"/>
      <c r="BB997" s="66"/>
      <c r="BC997" s="66"/>
      <c r="BD997" s="66"/>
      <c r="BE997" s="66"/>
      <c r="BF997" s="66"/>
      <c r="BG997" s="66"/>
      <c r="BH997" s="66"/>
      <c r="BI997" s="66"/>
      <c r="BJ997" s="66"/>
      <c r="BK997" s="66"/>
      <c r="BL997" s="66"/>
      <c r="BM997" s="66"/>
      <c r="BN997" s="66"/>
      <c r="BO997" s="66"/>
      <c r="BP997" s="66"/>
      <c r="BQ997" s="66"/>
      <c r="BR997" s="66"/>
      <c r="BS997" s="66"/>
      <c r="BT997" s="66"/>
      <c r="BU997" s="66"/>
      <c r="BV997" s="66"/>
      <c r="BW997" s="66"/>
      <c r="BX997" s="66"/>
      <c r="BY997" s="66"/>
      <c r="BZ997" s="66"/>
      <c r="CA997" s="66"/>
      <c r="CB997" s="66"/>
      <c r="CC997" s="66"/>
      <c r="CD997" s="66"/>
      <c r="CE997" s="66"/>
      <c r="CF997" s="66"/>
      <c r="CG997" s="66"/>
      <c r="CH997" s="66"/>
      <c r="CI997" s="66"/>
      <c r="CJ997" s="66"/>
      <c r="CK997" s="66"/>
      <c r="CL997" s="66"/>
      <c r="CM997" s="66"/>
      <c r="CN997" s="66"/>
      <c r="CO997" s="66"/>
      <c r="CP997" s="66"/>
      <c r="CQ997" s="66"/>
      <c r="CR997" s="66"/>
      <c r="CS997" s="66"/>
      <c r="CT997" s="66"/>
      <c r="CU997" s="66"/>
      <c r="CV997" s="66"/>
      <c r="CW997" s="66"/>
      <c r="CX997" s="66"/>
      <c r="CY997" s="66"/>
      <c r="CZ997" s="66"/>
      <c r="DA997" s="66"/>
      <c r="DB997" s="66"/>
      <c r="DC997" s="66"/>
      <c r="DD997" s="66"/>
      <c r="DE997" s="66"/>
      <c r="DF997" s="66"/>
      <c r="DG997" s="66"/>
      <c r="DH997" s="66"/>
      <c r="DI997" s="66"/>
      <c r="DJ997" s="66"/>
      <c r="DK997" s="66"/>
      <c r="DL997" s="66"/>
      <c r="DM997" s="66"/>
      <c r="DN997" s="66"/>
      <c r="DO997" s="66"/>
      <c r="DP997" s="66"/>
      <c r="DQ997" s="66"/>
      <c r="DR997" s="66"/>
      <c r="DS997" s="66"/>
      <c r="DT997" s="66"/>
      <c r="DU997" s="66"/>
      <c r="DV997" s="66"/>
      <c r="DW997" s="66"/>
      <c r="DX997" s="66"/>
      <c r="DY997" s="66"/>
      <c r="DZ997" s="66"/>
      <c r="EA997" s="66"/>
      <c r="EB997" s="66"/>
      <c r="EC997" s="66"/>
      <c r="ED997" s="66"/>
      <c r="EE997" s="66"/>
      <c r="EF997" s="66"/>
      <c r="EG997" s="66"/>
      <c r="EH997" s="66"/>
      <c r="EI997" s="66"/>
      <c r="EJ997" s="66"/>
      <c r="EK997" s="66"/>
      <c r="EL997" s="66"/>
      <c r="EM997" s="66"/>
      <c r="EN997" s="66"/>
      <c r="EO997" s="66"/>
      <c r="EP997" s="66"/>
    </row>
    <row r="998">
      <c r="A998" s="66"/>
      <c r="B998" s="66"/>
      <c r="C998" s="66"/>
      <c r="D998" s="66"/>
      <c r="E998" s="66"/>
      <c r="F998" s="66"/>
      <c r="G998" s="159"/>
      <c r="H998" s="159"/>
      <c r="I998" s="66"/>
      <c r="J998" s="160"/>
      <c r="K998" s="161"/>
      <c r="L998" s="161"/>
      <c r="M998" s="162"/>
      <c r="N998" s="162"/>
      <c r="O998" s="161"/>
      <c r="P998" s="161"/>
      <c r="Q998" s="161"/>
      <c r="R998" s="161"/>
      <c r="S998" s="163"/>
      <c r="T998" s="163"/>
      <c r="U998" s="163"/>
      <c r="V998" s="163"/>
      <c r="W998" s="164"/>
      <c r="X998" s="163"/>
      <c r="Y998" s="163"/>
      <c r="Z998" s="163"/>
      <c r="AA998" s="163"/>
      <c r="AB998" s="66"/>
      <c r="AC998" s="66"/>
      <c r="AD998" s="66"/>
      <c r="AE998" s="66"/>
      <c r="AF998" s="66"/>
      <c r="AG998" s="66"/>
      <c r="AH998" s="66"/>
      <c r="AI998" s="66"/>
      <c r="AJ998" s="66"/>
      <c r="AK998" s="66"/>
      <c r="AL998" s="66"/>
      <c r="AM998" s="66"/>
      <c r="AN998" s="66"/>
      <c r="AO998" s="66"/>
      <c r="AP998" s="66"/>
      <c r="AQ998" s="66"/>
      <c r="AR998" s="66"/>
      <c r="AS998" s="66"/>
      <c r="AT998" s="66"/>
      <c r="AU998" s="66"/>
      <c r="AV998" s="66"/>
      <c r="AW998" s="66"/>
      <c r="AX998" s="66"/>
      <c r="AY998" s="66"/>
      <c r="AZ998" s="66"/>
      <c r="BA998" s="66"/>
      <c r="BB998" s="66"/>
      <c r="BC998" s="66"/>
      <c r="BD998" s="66"/>
      <c r="BE998" s="66"/>
      <c r="BF998" s="66"/>
      <c r="BG998" s="66"/>
      <c r="BH998" s="66"/>
      <c r="BI998" s="66"/>
      <c r="BJ998" s="66"/>
      <c r="BK998" s="66"/>
      <c r="BL998" s="66"/>
      <c r="BM998" s="66"/>
      <c r="BN998" s="66"/>
      <c r="BO998" s="66"/>
      <c r="BP998" s="66"/>
      <c r="BQ998" s="66"/>
      <c r="BR998" s="66"/>
      <c r="BS998" s="66"/>
      <c r="BT998" s="66"/>
      <c r="BU998" s="66"/>
      <c r="BV998" s="66"/>
      <c r="BW998" s="66"/>
      <c r="BX998" s="66"/>
      <c r="BY998" s="66"/>
      <c r="BZ998" s="66"/>
      <c r="CA998" s="66"/>
      <c r="CB998" s="66"/>
      <c r="CC998" s="66"/>
      <c r="CD998" s="66"/>
      <c r="CE998" s="66"/>
      <c r="CF998" s="66"/>
      <c r="CG998" s="66"/>
      <c r="CH998" s="66"/>
      <c r="CI998" s="66"/>
      <c r="CJ998" s="66"/>
      <c r="CK998" s="66"/>
      <c r="CL998" s="66"/>
      <c r="CM998" s="66"/>
      <c r="CN998" s="66"/>
      <c r="CO998" s="66"/>
      <c r="CP998" s="66"/>
      <c r="CQ998" s="66"/>
      <c r="CR998" s="66"/>
      <c r="CS998" s="66"/>
      <c r="CT998" s="66"/>
      <c r="CU998" s="66"/>
      <c r="CV998" s="66"/>
      <c r="CW998" s="66"/>
      <c r="CX998" s="66"/>
      <c r="CY998" s="66"/>
      <c r="CZ998" s="66"/>
      <c r="DA998" s="66"/>
      <c r="DB998" s="66"/>
      <c r="DC998" s="66"/>
      <c r="DD998" s="66"/>
      <c r="DE998" s="66"/>
      <c r="DF998" s="66"/>
      <c r="DG998" s="66"/>
      <c r="DH998" s="66"/>
      <c r="DI998" s="66"/>
      <c r="DJ998" s="66"/>
      <c r="DK998" s="66"/>
      <c r="DL998" s="66"/>
      <c r="DM998" s="66"/>
      <c r="DN998" s="66"/>
      <c r="DO998" s="66"/>
      <c r="DP998" s="66"/>
      <c r="DQ998" s="66"/>
      <c r="DR998" s="66"/>
      <c r="DS998" s="66"/>
      <c r="DT998" s="66"/>
      <c r="DU998" s="66"/>
      <c r="DV998" s="66"/>
      <c r="DW998" s="66"/>
      <c r="DX998" s="66"/>
      <c r="DY998" s="66"/>
      <c r="DZ998" s="66"/>
      <c r="EA998" s="66"/>
      <c r="EB998" s="66"/>
      <c r="EC998" s="66"/>
      <c r="ED998" s="66"/>
      <c r="EE998" s="66"/>
      <c r="EF998" s="66"/>
      <c r="EG998" s="66"/>
      <c r="EH998" s="66"/>
      <c r="EI998" s="66"/>
      <c r="EJ998" s="66"/>
      <c r="EK998" s="66"/>
      <c r="EL998" s="66"/>
      <c r="EM998" s="66"/>
      <c r="EN998" s="66"/>
      <c r="EO998" s="66"/>
      <c r="EP998" s="66"/>
    </row>
    <row r="999">
      <c r="A999" s="66"/>
      <c r="B999" s="66"/>
      <c r="C999" s="66"/>
      <c r="D999" s="66"/>
      <c r="E999" s="66"/>
      <c r="F999" s="66"/>
      <c r="G999" s="159"/>
      <c r="H999" s="159"/>
      <c r="I999" s="66"/>
      <c r="J999" s="160"/>
      <c r="K999" s="161"/>
      <c r="L999" s="161"/>
      <c r="M999" s="162"/>
      <c r="N999" s="162"/>
      <c r="O999" s="161"/>
      <c r="P999" s="161"/>
      <c r="Q999" s="161"/>
      <c r="R999" s="161"/>
      <c r="S999" s="163"/>
      <c r="T999" s="163"/>
      <c r="U999" s="163"/>
      <c r="V999" s="163"/>
      <c r="W999" s="164"/>
      <c r="X999" s="163"/>
      <c r="Y999" s="163"/>
      <c r="Z999" s="163"/>
      <c r="AA999" s="163"/>
      <c r="AB999" s="66"/>
      <c r="AC999" s="66"/>
      <c r="AD999" s="66"/>
      <c r="AE999" s="66"/>
      <c r="AF999" s="66"/>
      <c r="AG999" s="66"/>
      <c r="AH999" s="66"/>
      <c r="AI999" s="66"/>
      <c r="AJ999" s="66"/>
      <c r="AK999" s="66"/>
      <c r="AL999" s="66"/>
      <c r="AM999" s="66"/>
      <c r="AN999" s="66"/>
      <c r="AO999" s="66"/>
      <c r="AP999" s="66"/>
      <c r="AQ999" s="66"/>
      <c r="AR999" s="66"/>
      <c r="AS999" s="66"/>
      <c r="AT999" s="66"/>
      <c r="AU999" s="66"/>
      <c r="AV999" s="66"/>
      <c r="AW999" s="66"/>
      <c r="AX999" s="66"/>
      <c r="AY999" s="66"/>
      <c r="AZ999" s="66"/>
      <c r="BA999" s="66"/>
      <c r="BB999" s="66"/>
      <c r="BC999" s="66"/>
      <c r="BD999" s="66"/>
      <c r="BE999" s="66"/>
      <c r="BF999" s="66"/>
      <c r="BG999" s="66"/>
      <c r="BH999" s="66"/>
      <c r="BI999" s="66"/>
      <c r="BJ999" s="66"/>
      <c r="BK999" s="66"/>
      <c r="BL999" s="66"/>
      <c r="BM999" s="66"/>
      <c r="BN999" s="66"/>
      <c r="BO999" s="66"/>
      <c r="BP999" s="66"/>
      <c r="BQ999" s="66"/>
      <c r="BR999" s="66"/>
      <c r="BS999" s="66"/>
      <c r="BT999" s="66"/>
      <c r="BU999" s="66"/>
      <c r="BV999" s="66"/>
      <c r="BW999" s="66"/>
      <c r="BX999" s="66"/>
      <c r="BY999" s="66"/>
      <c r="BZ999" s="66"/>
      <c r="CA999" s="66"/>
      <c r="CB999" s="66"/>
      <c r="CC999" s="66"/>
      <c r="CD999" s="66"/>
      <c r="CE999" s="66"/>
      <c r="CF999" s="66"/>
      <c r="CG999" s="66"/>
      <c r="CH999" s="66"/>
      <c r="CI999" s="66"/>
      <c r="CJ999" s="66"/>
      <c r="CK999" s="66"/>
      <c r="CL999" s="66"/>
      <c r="CM999" s="66"/>
      <c r="CN999" s="66"/>
      <c r="CO999" s="66"/>
      <c r="CP999" s="66"/>
      <c r="CQ999" s="66"/>
      <c r="CR999" s="66"/>
      <c r="CS999" s="66"/>
      <c r="CT999" s="66"/>
      <c r="CU999" s="66"/>
      <c r="CV999" s="66"/>
      <c r="CW999" s="66"/>
      <c r="CX999" s="66"/>
      <c r="CY999" s="66"/>
      <c r="CZ999" s="66"/>
      <c r="DA999" s="66"/>
      <c r="DB999" s="66"/>
      <c r="DC999" s="66"/>
      <c r="DD999" s="66"/>
      <c r="DE999" s="66"/>
      <c r="DF999" s="66"/>
      <c r="DG999" s="66"/>
      <c r="DH999" s="66"/>
      <c r="DI999" s="66"/>
      <c r="DJ999" s="66"/>
      <c r="DK999" s="66"/>
      <c r="DL999" s="66"/>
      <c r="DM999" s="66"/>
      <c r="DN999" s="66"/>
      <c r="DO999" s="66"/>
      <c r="DP999" s="66"/>
      <c r="DQ999" s="66"/>
      <c r="DR999" s="66"/>
      <c r="DS999" s="66"/>
      <c r="DT999" s="66"/>
      <c r="DU999" s="66"/>
      <c r="DV999" s="66"/>
      <c r="DW999" s="66"/>
      <c r="DX999" s="66"/>
      <c r="DY999" s="66"/>
      <c r="DZ999" s="66"/>
      <c r="EA999" s="66"/>
      <c r="EB999" s="66"/>
      <c r="EC999" s="66"/>
      <c r="ED999" s="66"/>
      <c r="EE999" s="66"/>
      <c r="EF999" s="66"/>
      <c r="EG999" s="66"/>
      <c r="EH999" s="66"/>
      <c r="EI999" s="66"/>
      <c r="EJ999" s="66"/>
      <c r="EK999" s="66"/>
      <c r="EL999" s="66"/>
      <c r="EM999" s="66"/>
      <c r="EN999" s="66"/>
      <c r="EO999" s="66"/>
      <c r="EP999" s="66"/>
    </row>
    <row r="1000">
      <c r="A1000" s="66"/>
      <c r="B1000" s="66"/>
      <c r="C1000" s="66"/>
      <c r="D1000" s="66"/>
      <c r="E1000" s="66"/>
      <c r="F1000" s="66"/>
      <c r="G1000" s="159"/>
      <c r="H1000" s="159"/>
      <c r="I1000" s="66"/>
      <c r="J1000" s="160"/>
      <c r="K1000" s="161"/>
      <c r="L1000" s="161"/>
      <c r="M1000" s="162"/>
      <c r="N1000" s="162"/>
      <c r="O1000" s="161"/>
      <c r="P1000" s="161"/>
      <c r="Q1000" s="161"/>
      <c r="R1000" s="161"/>
      <c r="S1000" s="163"/>
      <c r="T1000" s="163"/>
      <c r="U1000" s="163"/>
      <c r="V1000" s="163"/>
      <c r="W1000" s="164"/>
      <c r="X1000" s="163"/>
      <c r="Y1000" s="163"/>
      <c r="Z1000" s="163"/>
      <c r="AA1000" s="163"/>
      <c r="AB1000" s="66"/>
      <c r="AC1000" s="66"/>
      <c r="AD1000" s="66"/>
      <c r="AE1000" s="66"/>
      <c r="AF1000" s="66"/>
      <c r="AG1000" s="66"/>
      <c r="AH1000" s="66"/>
      <c r="AI1000" s="66"/>
      <c r="AJ1000" s="66"/>
      <c r="AK1000" s="66"/>
      <c r="AL1000" s="66"/>
      <c r="AM1000" s="66"/>
      <c r="AN1000" s="66"/>
      <c r="AO1000" s="66"/>
      <c r="AP1000" s="66"/>
      <c r="AQ1000" s="66"/>
      <c r="AR1000" s="66"/>
      <c r="AS1000" s="66"/>
      <c r="AT1000" s="66"/>
      <c r="AU1000" s="66"/>
      <c r="AV1000" s="66"/>
      <c r="AW1000" s="66"/>
      <c r="AX1000" s="66"/>
      <c r="AY1000" s="66"/>
      <c r="AZ1000" s="66"/>
      <c r="BA1000" s="66"/>
      <c r="BB1000" s="66"/>
      <c r="BC1000" s="66"/>
      <c r="BD1000" s="66"/>
      <c r="BE1000" s="66"/>
      <c r="BF1000" s="66"/>
      <c r="BG1000" s="66"/>
      <c r="BH1000" s="66"/>
      <c r="BI1000" s="66"/>
      <c r="BJ1000" s="66"/>
      <c r="BK1000" s="66"/>
      <c r="BL1000" s="66"/>
      <c r="BM1000" s="66"/>
      <c r="BN1000" s="66"/>
      <c r="BO1000" s="66"/>
      <c r="BP1000" s="66"/>
      <c r="BQ1000" s="66"/>
      <c r="BR1000" s="66"/>
      <c r="BS1000" s="66"/>
      <c r="BT1000" s="66"/>
      <c r="BU1000" s="66"/>
      <c r="BV1000" s="66"/>
      <c r="BW1000" s="66"/>
      <c r="BX1000" s="66"/>
      <c r="BY1000" s="66"/>
      <c r="BZ1000" s="66"/>
      <c r="CA1000" s="66"/>
      <c r="CB1000" s="66"/>
      <c r="CC1000" s="66"/>
      <c r="CD1000" s="66"/>
      <c r="CE1000" s="66"/>
      <c r="CF1000" s="66"/>
      <c r="CG1000" s="66"/>
      <c r="CH1000" s="66"/>
      <c r="CI1000" s="66"/>
      <c r="CJ1000" s="66"/>
      <c r="CK1000" s="66"/>
      <c r="CL1000" s="66"/>
      <c r="CM1000" s="66"/>
      <c r="CN1000" s="66"/>
      <c r="CO1000" s="66"/>
      <c r="CP1000" s="66"/>
      <c r="CQ1000" s="66"/>
      <c r="CR1000" s="66"/>
      <c r="CS1000" s="66"/>
      <c r="CT1000" s="66"/>
      <c r="CU1000" s="66"/>
      <c r="CV1000" s="66"/>
      <c r="CW1000" s="66"/>
      <c r="CX1000" s="66"/>
      <c r="CY1000" s="66"/>
      <c r="CZ1000" s="66"/>
      <c r="DA1000" s="66"/>
      <c r="DB1000" s="66"/>
      <c r="DC1000" s="66"/>
      <c r="DD1000" s="66"/>
      <c r="DE1000" s="66"/>
      <c r="DF1000" s="66"/>
      <c r="DG1000" s="66"/>
      <c r="DH1000" s="66"/>
      <c r="DI1000" s="66"/>
      <c r="DJ1000" s="66"/>
      <c r="DK1000" s="66"/>
      <c r="DL1000" s="66"/>
      <c r="DM1000" s="66"/>
      <c r="DN1000" s="66"/>
      <c r="DO1000" s="66"/>
      <c r="DP1000" s="66"/>
      <c r="DQ1000" s="66"/>
      <c r="DR1000" s="66"/>
      <c r="DS1000" s="66"/>
      <c r="DT1000" s="66"/>
      <c r="DU1000" s="66"/>
      <c r="DV1000" s="66"/>
      <c r="DW1000" s="66"/>
      <c r="DX1000" s="66"/>
      <c r="DY1000" s="66"/>
      <c r="DZ1000" s="66"/>
      <c r="EA1000" s="66"/>
      <c r="EB1000" s="66"/>
      <c r="EC1000" s="66"/>
      <c r="ED1000" s="66"/>
      <c r="EE1000" s="66"/>
      <c r="EF1000" s="66"/>
      <c r="EG1000" s="66"/>
      <c r="EH1000" s="66"/>
      <c r="EI1000" s="66"/>
      <c r="EJ1000" s="66"/>
      <c r="EK1000" s="66"/>
      <c r="EL1000" s="66"/>
      <c r="EM1000" s="66"/>
      <c r="EN1000" s="66"/>
      <c r="EO1000" s="66"/>
      <c r="EP1000" s="66"/>
    </row>
    <row r="1001">
      <c r="A1001" s="66"/>
      <c r="B1001" s="66"/>
      <c r="C1001" s="66"/>
      <c r="D1001" s="66"/>
      <c r="E1001" s="66"/>
      <c r="F1001" s="66"/>
      <c r="G1001" s="159"/>
      <c r="H1001" s="159"/>
      <c r="I1001" s="66"/>
      <c r="J1001" s="160"/>
      <c r="K1001" s="161"/>
      <c r="L1001" s="161"/>
      <c r="M1001" s="162"/>
      <c r="N1001" s="162"/>
      <c r="O1001" s="161"/>
      <c r="P1001" s="161"/>
      <c r="Q1001" s="161"/>
      <c r="R1001" s="161"/>
      <c r="S1001" s="163"/>
      <c r="T1001" s="163"/>
      <c r="U1001" s="163"/>
      <c r="V1001" s="163"/>
      <c r="W1001" s="164"/>
      <c r="X1001" s="163"/>
      <c r="Y1001" s="163"/>
      <c r="Z1001" s="163"/>
      <c r="AA1001" s="163"/>
      <c r="AB1001" s="66"/>
      <c r="AC1001" s="66"/>
      <c r="AD1001" s="66"/>
      <c r="AE1001" s="66"/>
      <c r="AF1001" s="66"/>
      <c r="AG1001" s="66"/>
      <c r="AH1001" s="66"/>
      <c r="AI1001" s="66"/>
      <c r="AJ1001" s="66"/>
      <c r="AK1001" s="66"/>
      <c r="AL1001" s="66"/>
      <c r="AM1001" s="66"/>
      <c r="AN1001" s="66"/>
      <c r="AO1001" s="66"/>
      <c r="AP1001" s="66"/>
      <c r="AQ1001" s="66"/>
      <c r="AR1001" s="66"/>
      <c r="AS1001" s="66"/>
      <c r="AT1001" s="66"/>
      <c r="AU1001" s="66"/>
      <c r="AV1001" s="66"/>
      <c r="AW1001" s="66"/>
      <c r="AX1001" s="66"/>
      <c r="AY1001" s="66"/>
      <c r="AZ1001" s="66"/>
      <c r="BA1001" s="66"/>
      <c r="BB1001" s="66"/>
      <c r="BC1001" s="66"/>
      <c r="BD1001" s="66"/>
      <c r="BE1001" s="66"/>
      <c r="BF1001" s="66"/>
      <c r="BG1001" s="66"/>
      <c r="BH1001" s="66"/>
      <c r="BI1001" s="66"/>
      <c r="BJ1001" s="66"/>
      <c r="BK1001" s="66"/>
      <c r="BL1001" s="66"/>
      <c r="BM1001" s="66"/>
      <c r="BN1001" s="66"/>
      <c r="BO1001" s="66"/>
      <c r="BP1001" s="66"/>
      <c r="BQ1001" s="66"/>
      <c r="BR1001" s="66"/>
      <c r="BS1001" s="66"/>
      <c r="BT1001" s="66"/>
      <c r="BU1001" s="66"/>
      <c r="BV1001" s="66"/>
      <c r="BW1001" s="66"/>
      <c r="BX1001" s="66"/>
      <c r="BY1001" s="66"/>
      <c r="BZ1001" s="66"/>
      <c r="CA1001" s="66"/>
      <c r="CB1001" s="66"/>
      <c r="CC1001" s="66"/>
      <c r="CD1001" s="66"/>
      <c r="CE1001" s="66"/>
      <c r="CF1001" s="66"/>
      <c r="CG1001" s="66"/>
      <c r="CH1001" s="66"/>
      <c r="CI1001" s="66"/>
      <c r="CJ1001" s="66"/>
      <c r="CK1001" s="66"/>
      <c r="CL1001" s="66"/>
      <c r="CM1001" s="66"/>
      <c r="CN1001" s="66"/>
      <c r="CO1001" s="66"/>
      <c r="CP1001" s="66"/>
      <c r="CQ1001" s="66"/>
      <c r="CR1001" s="66"/>
      <c r="CS1001" s="66"/>
      <c r="CT1001" s="66"/>
      <c r="CU1001" s="66"/>
      <c r="CV1001" s="66"/>
      <c r="CW1001" s="66"/>
      <c r="CX1001" s="66"/>
      <c r="CY1001" s="66"/>
      <c r="CZ1001" s="66"/>
      <c r="DA1001" s="66"/>
      <c r="DB1001" s="66"/>
      <c r="DC1001" s="66"/>
      <c r="DD1001" s="66"/>
      <c r="DE1001" s="66"/>
      <c r="DF1001" s="66"/>
      <c r="DG1001" s="66"/>
      <c r="DH1001" s="66"/>
      <c r="DI1001" s="66"/>
      <c r="DJ1001" s="66"/>
      <c r="DK1001" s="66"/>
      <c r="DL1001" s="66"/>
      <c r="DM1001" s="66"/>
      <c r="DN1001" s="66"/>
      <c r="DO1001" s="66"/>
      <c r="DP1001" s="66"/>
      <c r="DQ1001" s="66"/>
      <c r="DR1001" s="66"/>
      <c r="DS1001" s="66"/>
      <c r="DT1001" s="66"/>
      <c r="DU1001" s="66"/>
      <c r="DV1001" s="66"/>
      <c r="DW1001" s="66"/>
      <c r="DX1001" s="66"/>
      <c r="DY1001" s="66"/>
      <c r="DZ1001" s="66"/>
      <c r="EA1001" s="66"/>
      <c r="EB1001" s="66"/>
      <c r="EC1001" s="66"/>
      <c r="ED1001" s="66"/>
      <c r="EE1001" s="66"/>
      <c r="EF1001" s="66"/>
      <c r="EG1001" s="66"/>
      <c r="EH1001" s="66"/>
      <c r="EI1001" s="66"/>
      <c r="EJ1001" s="66"/>
      <c r="EK1001" s="66"/>
      <c r="EL1001" s="66"/>
      <c r="EM1001" s="66"/>
      <c r="EN1001" s="66"/>
      <c r="EO1001" s="66"/>
      <c r="EP1001" s="66"/>
    </row>
    <row r="1002">
      <c r="A1002" s="66"/>
      <c r="B1002" s="66"/>
      <c r="C1002" s="66"/>
      <c r="D1002" s="66"/>
      <c r="E1002" s="66"/>
      <c r="F1002" s="66"/>
      <c r="G1002" s="159"/>
      <c r="H1002" s="159"/>
      <c r="I1002" s="66"/>
      <c r="J1002" s="160"/>
      <c r="K1002" s="161"/>
      <c r="L1002" s="161"/>
      <c r="M1002" s="162"/>
      <c r="N1002" s="162"/>
      <c r="O1002" s="161"/>
      <c r="P1002" s="161"/>
      <c r="Q1002" s="161"/>
      <c r="R1002" s="161"/>
      <c r="S1002" s="163"/>
      <c r="T1002" s="163"/>
      <c r="U1002" s="163"/>
      <c r="V1002" s="163"/>
      <c r="W1002" s="164"/>
      <c r="X1002" s="163"/>
      <c r="Y1002" s="163"/>
      <c r="Z1002" s="163"/>
      <c r="AA1002" s="163"/>
      <c r="AB1002" s="66"/>
      <c r="AC1002" s="66"/>
      <c r="AD1002" s="66"/>
      <c r="AE1002" s="66"/>
      <c r="AF1002" s="66"/>
      <c r="AG1002" s="66"/>
      <c r="AH1002" s="66"/>
      <c r="AI1002" s="66"/>
      <c r="AJ1002" s="66"/>
      <c r="AK1002" s="66"/>
      <c r="AL1002" s="66"/>
      <c r="AM1002" s="66"/>
      <c r="AN1002" s="66"/>
      <c r="AO1002" s="66"/>
      <c r="AP1002" s="66"/>
      <c r="AQ1002" s="66"/>
      <c r="AR1002" s="66"/>
      <c r="AS1002" s="66"/>
      <c r="AT1002" s="66"/>
      <c r="AU1002" s="66"/>
      <c r="AV1002" s="66"/>
      <c r="AW1002" s="66"/>
      <c r="AX1002" s="66"/>
      <c r="AY1002" s="66"/>
      <c r="AZ1002" s="66"/>
      <c r="BA1002" s="66"/>
      <c r="BB1002" s="66"/>
      <c r="BC1002" s="66"/>
      <c r="BD1002" s="66"/>
      <c r="BE1002" s="66"/>
      <c r="BF1002" s="66"/>
      <c r="BG1002" s="66"/>
      <c r="BH1002" s="66"/>
      <c r="BI1002" s="66"/>
      <c r="BJ1002" s="66"/>
      <c r="BK1002" s="66"/>
      <c r="BL1002" s="66"/>
      <c r="BM1002" s="66"/>
      <c r="BN1002" s="66"/>
      <c r="BO1002" s="66"/>
      <c r="BP1002" s="66"/>
      <c r="BQ1002" s="66"/>
      <c r="BR1002" s="66"/>
      <c r="BS1002" s="66"/>
      <c r="BT1002" s="66"/>
      <c r="BU1002" s="66"/>
      <c r="BV1002" s="66"/>
      <c r="BW1002" s="66"/>
      <c r="BX1002" s="66"/>
      <c r="BY1002" s="66"/>
      <c r="BZ1002" s="66"/>
      <c r="CA1002" s="66"/>
      <c r="CB1002" s="66"/>
      <c r="CC1002" s="66"/>
      <c r="CD1002" s="66"/>
      <c r="CE1002" s="66"/>
      <c r="CF1002" s="66"/>
      <c r="CG1002" s="66"/>
      <c r="CH1002" s="66"/>
      <c r="CI1002" s="66"/>
      <c r="CJ1002" s="66"/>
      <c r="CK1002" s="66"/>
      <c r="CL1002" s="66"/>
      <c r="CM1002" s="66"/>
      <c r="CN1002" s="66"/>
      <c r="CO1002" s="66"/>
      <c r="CP1002" s="66"/>
      <c r="CQ1002" s="66"/>
      <c r="CR1002" s="66"/>
      <c r="CS1002" s="66"/>
      <c r="CT1002" s="66"/>
      <c r="CU1002" s="66"/>
      <c r="CV1002" s="66"/>
      <c r="CW1002" s="66"/>
      <c r="CX1002" s="66"/>
      <c r="CY1002" s="66"/>
      <c r="CZ1002" s="66"/>
      <c r="DA1002" s="66"/>
      <c r="DB1002" s="66"/>
      <c r="DC1002" s="66"/>
      <c r="DD1002" s="66"/>
      <c r="DE1002" s="66"/>
      <c r="DF1002" s="66"/>
      <c r="DG1002" s="66"/>
      <c r="DH1002" s="66"/>
      <c r="DI1002" s="66"/>
      <c r="DJ1002" s="66"/>
      <c r="DK1002" s="66"/>
      <c r="DL1002" s="66"/>
      <c r="DM1002" s="66"/>
      <c r="DN1002" s="66"/>
      <c r="DO1002" s="66"/>
      <c r="DP1002" s="66"/>
      <c r="DQ1002" s="66"/>
      <c r="DR1002" s="66"/>
      <c r="DS1002" s="66"/>
      <c r="DT1002" s="66"/>
      <c r="DU1002" s="66"/>
      <c r="DV1002" s="66"/>
      <c r="DW1002" s="66"/>
      <c r="DX1002" s="66"/>
      <c r="DY1002" s="66"/>
      <c r="DZ1002" s="66"/>
      <c r="EA1002" s="66"/>
      <c r="EB1002" s="66"/>
      <c r="EC1002" s="66"/>
      <c r="ED1002" s="66"/>
      <c r="EE1002" s="66"/>
      <c r="EF1002" s="66"/>
      <c r="EG1002" s="66"/>
      <c r="EH1002" s="66"/>
      <c r="EI1002" s="66"/>
      <c r="EJ1002" s="66"/>
      <c r="EK1002" s="66"/>
      <c r="EL1002" s="66"/>
      <c r="EM1002" s="66"/>
      <c r="EN1002" s="66"/>
      <c r="EO1002" s="66"/>
      <c r="EP1002" s="66"/>
    </row>
    <row r="1003">
      <c r="A1003" s="66"/>
      <c r="B1003" s="66"/>
      <c r="C1003" s="66"/>
      <c r="D1003" s="66"/>
      <c r="E1003" s="66"/>
      <c r="F1003" s="66"/>
      <c r="G1003" s="159"/>
      <c r="H1003" s="159"/>
      <c r="I1003" s="66"/>
      <c r="J1003" s="160"/>
      <c r="K1003" s="161"/>
      <c r="L1003" s="161"/>
      <c r="M1003" s="162"/>
      <c r="N1003" s="162"/>
      <c r="O1003" s="161"/>
      <c r="P1003" s="161"/>
      <c r="Q1003" s="161"/>
      <c r="R1003" s="161"/>
      <c r="S1003" s="163"/>
      <c r="T1003" s="163"/>
      <c r="U1003" s="163"/>
      <c r="V1003" s="163"/>
      <c r="W1003" s="164"/>
      <c r="X1003" s="163"/>
      <c r="Y1003" s="163"/>
      <c r="Z1003" s="163"/>
      <c r="AA1003" s="163"/>
      <c r="AB1003" s="66"/>
      <c r="AC1003" s="66"/>
      <c r="AD1003" s="66"/>
      <c r="AE1003" s="66"/>
      <c r="AF1003" s="66"/>
      <c r="AG1003" s="66"/>
      <c r="AH1003" s="66"/>
      <c r="AI1003" s="66"/>
      <c r="AJ1003" s="66"/>
      <c r="AK1003" s="66"/>
      <c r="AL1003" s="66"/>
      <c r="AM1003" s="66"/>
      <c r="AN1003" s="66"/>
      <c r="AO1003" s="66"/>
      <c r="AP1003" s="66"/>
      <c r="AQ1003" s="66"/>
      <c r="AR1003" s="66"/>
      <c r="AS1003" s="66"/>
      <c r="AT1003" s="66"/>
      <c r="AU1003" s="66"/>
      <c r="AV1003" s="66"/>
      <c r="AW1003" s="66"/>
      <c r="AX1003" s="66"/>
      <c r="AY1003" s="66"/>
      <c r="AZ1003" s="66"/>
      <c r="BA1003" s="66"/>
      <c r="BB1003" s="66"/>
      <c r="BC1003" s="66"/>
      <c r="BD1003" s="66"/>
      <c r="BE1003" s="66"/>
      <c r="BF1003" s="66"/>
      <c r="BG1003" s="66"/>
      <c r="BH1003" s="66"/>
      <c r="BI1003" s="66"/>
      <c r="BJ1003" s="66"/>
      <c r="BK1003" s="66"/>
      <c r="BL1003" s="66"/>
      <c r="BM1003" s="66"/>
      <c r="BN1003" s="66"/>
      <c r="BO1003" s="66"/>
      <c r="BP1003" s="66"/>
      <c r="BQ1003" s="66"/>
      <c r="BR1003" s="66"/>
      <c r="BS1003" s="66"/>
      <c r="BT1003" s="66"/>
      <c r="BU1003" s="66"/>
      <c r="BV1003" s="66"/>
      <c r="BW1003" s="66"/>
      <c r="BX1003" s="66"/>
      <c r="BY1003" s="66"/>
      <c r="BZ1003" s="66"/>
      <c r="CA1003" s="66"/>
      <c r="CB1003" s="66"/>
      <c r="CC1003" s="66"/>
      <c r="CD1003" s="66"/>
      <c r="CE1003" s="66"/>
      <c r="CF1003" s="66"/>
      <c r="CG1003" s="66"/>
      <c r="CH1003" s="66"/>
      <c r="CI1003" s="66"/>
      <c r="CJ1003" s="66"/>
      <c r="CK1003" s="66"/>
      <c r="CL1003" s="66"/>
      <c r="CM1003" s="66"/>
      <c r="CN1003" s="66"/>
      <c r="CO1003" s="66"/>
      <c r="CP1003" s="66"/>
      <c r="CQ1003" s="66"/>
      <c r="CR1003" s="66"/>
      <c r="CS1003" s="66"/>
      <c r="CT1003" s="66"/>
      <c r="CU1003" s="66"/>
      <c r="CV1003" s="66"/>
      <c r="CW1003" s="66"/>
      <c r="CX1003" s="66"/>
      <c r="CY1003" s="66"/>
      <c r="CZ1003" s="66"/>
      <c r="DA1003" s="66"/>
      <c r="DB1003" s="66"/>
      <c r="DC1003" s="66"/>
      <c r="DD1003" s="66"/>
      <c r="DE1003" s="66"/>
      <c r="DF1003" s="66"/>
      <c r="DG1003" s="66"/>
      <c r="DH1003" s="66"/>
      <c r="DI1003" s="66"/>
      <c r="DJ1003" s="66"/>
      <c r="DK1003" s="66"/>
      <c r="DL1003" s="66"/>
      <c r="DM1003" s="66"/>
      <c r="DN1003" s="66"/>
      <c r="DO1003" s="66"/>
      <c r="DP1003" s="66"/>
      <c r="DQ1003" s="66"/>
      <c r="DR1003" s="66"/>
      <c r="DS1003" s="66"/>
      <c r="DT1003" s="66"/>
      <c r="DU1003" s="66"/>
      <c r="DV1003" s="66"/>
      <c r="DW1003" s="66"/>
      <c r="DX1003" s="66"/>
      <c r="DY1003" s="66"/>
      <c r="DZ1003" s="66"/>
      <c r="EA1003" s="66"/>
      <c r="EB1003" s="66"/>
      <c r="EC1003" s="66"/>
      <c r="ED1003" s="66"/>
      <c r="EE1003" s="66"/>
      <c r="EF1003" s="66"/>
      <c r="EG1003" s="66"/>
      <c r="EH1003" s="66"/>
      <c r="EI1003" s="66"/>
      <c r="EJ1003" s="66"/>
      <c r="EK1003" s="66"/>
      <c r="EL1003" s="66"/>
      <c r="EM1003" s="66"/>
      <c r="EN1003" s="66"/>
      <c r="EO1003" s="66"/>
      <c r="EP1003" s="66"/>
    </row>
    <row r="1004">
      <c r="A1004" s="66"/>
      <c r="B1004" s="66"/>
      <c r="C1004" s="66"/>
      <c r="D1004" s="66"/>
      <c r="E1004" s="66"/>
      <c r="F1004" s="66"/>
      <c r="G1004" s="159"/>
      <c r="H1004" s="159"/>
      <c r="I1004" s="66"/>
      <c r="J1004" s="160"/>
      <c r="K1004" s="161"/>
      <c r="L1004" s="161"/>
      <c r="M1004" s="162"/>
      <c r="N1004" s="162"/>
      <c r="O1004" s="161"/>
      <c r="P1004" s="161"/>
      <c r="Q1004" s="161"/>
      <c r="R1004" s="161"/>
      <c r="S1004" s="163"/>
      <c r="T1004" s="163"/>
      <c r="U1004" s="163"/>
      <c r="V1004" s="163"/>
      <c r="W1004" s="164"/>
      <c r="X1004" s="163"/>
      <c r="Y1004" s="163"/>
      <c r="Z1004" s="163"/>
      <c r="AA1004" s="163"/>
      <c r="AB1004" s="66"/>
      <c r="AC1004" s="66"/>
      <c r="AD1004" s="66"/>
      <c r="AE1004" s="66"/>
      <c r="AF1004" s="66"/>
      <c r="AG1004" s="66"/>
      <c r="AH1004" s="66"/>
      <c r="AI1004" s="66"/>
      <c r="AJ1004" s="66"/>
      <c r="AK1004" s="66"/>
      <c r="AL1004" s="66"/>
      <c r="AM1004" s="66"/>
      <c r="AN1004" s="66"/>
      <c r="AO1004" s="66"/>
      <c r="AP1004" s="66"/>
      <c r="AQ1004" s="66"/>
      <c r="AR1004" s="66"/>
      <c r="AS1004" s="66"/>
      <c r="AT1004" s="66"/>
      <c r="AU1004" s="66"/>
      <c r="AV1004" s="66"/>
      <c r="AW1004" s="66"/>
      <c r="AX1004" s="66"/>
      <c r="AY1004" s="66"/>
      <c r="AZ1004" s="66"/>
      <c r="BA1004" s="66"/>
      <c r="BB1004" s="66"/>
      <c r="BC1004" s="66"/>
      <c r="BD1004" s="66"/>
      <c r="BE1004" s="66"/>
      <c r="BF1004" s="66"/>
      <c r="BG1004" s="66"/>
      <c r="BH1004" s="66"/>
      <c r="BI1004" s="66"/>
      <c r="BJ1004" s="66"/>
      <c r="BK1004" s="66"/>
      <c r="BL1004" s="66"/>
      <c r="BM1004" s="66"/>
      <c r="BN1004" s="66"/>
      <c r="BO1004" s="66"/>
      <c r="BP1004" s="66"/>
      <c r="BQ1004" s="66"/>
      <c r="BR1004" s="66"/>
      <c r="BS1004" s="66"/>
      <c r="BT1004" s="66"/>
      <c r="BU1004" s="66"/>
      <c r="BV1004" s="66"/>
      <c r="BW1004" s="66"/>
      <c r="BX1004" s="66"/>
      <c r="BY1004" s="66"/>
      <c r="BZ1004" s="66"/>
      <c r="CA1004" s="66"/>
      <c r="CB1004" s="66"/>
      <c r="CC1004" s="66"/>
      <c r="CD1004" s="66"/>
      <c r="CE1004" s="66"/>
      <c r="CF1004" s="66"/>
      <c r="CG1004" s="66"/>
      <c r="CH1004" s="66"/>
      <c r="CI1004" s="66"/>
      <c r="CJ1004" s="66"/>
      <c r="CK1004" s="66"/>
      <c r="CL1004" s="66"/>
      <c r="CM1004" s="66"/>
      <c r="CN1004" s="66"/>
      <c r="CO1004" s="66"/>
      <c r="CP1004" s="66"/>
      <c r="CQ1004" s="66"/>
      <c r="CR1004" s="66"/>
      <c r="CS1004" s="66"/>
      <c r="CT1004" s="66"/>
      <c r="CU1004" s="66"/>
      <c r="CV1004" s="66"/>
      <c r="CW1004" s="66"/>
      <c r="CX1004" s="66"/>
      <c r="CY1004" s="66"/>
      <c r="CZ1004" s="66"/>
      <c r="DA1004" s="66"/>
      <c r="DB1004" s="66"/>
      <c r="DC1004" s="66"/>
      <c r="DD1004" s="66"/>
      <c r="DE1004" s="66"/>
      <c r="DF1004" s="66"/>
      <c r="DG1004" s="66"/>
      <c r="DH1004" s="66"/>
      <c r="DI1004" s="66"/>
      <c r="DJ1004" s="66"/>
      <c r="DK1004" s="66"/>
      <c r="DL1004" s="66"/>
      <c r="DM1004" s="66"/>
      <c r="DN1004" s="66"/>
      <c r="DO1004" s="66"/>
      <c r="DP1004" s="66"/>
      <c r="DQ1004" s="66"/>
      <c r="DR1004" s="66"/>
      <c r="DS1004" s="66"/>
      <c r="DT1004" s="66"/>
      <c r="DU1004" s="66"/>
      <c r="DV1004" s="66"/>
      <c r="DW1004" s="66"/>
      <c r="DX1004" s="66"/>
      <c r="DY1004" s="66"/>
      <c r="DZ1004" s="66"/>
      <c r="EA1004" s="66"/>
      <c r="EB1004" s="66"/>
      <c r="EC1004" s="66"/>
      <c r="ED1004" s="66"/>
      <c r="EE1004" s="66"/>
      <c r="EF1004" s="66"/>
      <c r="EG1004" s="66"/>
      <c r="EH1004" s="66"/>
      <c r="EI1004" s="66"/>
      <c r="EJ1004" s="66"/>
      <c r="EK1004" s="66"/>
      <c r="EL1004" s="66"/>
      <c r="EM1004" s="66"/>
      <c r="EN1004" s="66"/>
      <c r="EO1004" s="66"/>
      <c r="EP1004" s="66"/>
    </row>
    <row r="1005">
      <c r="A1005" s="66"/>
      <c r="B1005" s="66"/>
      <c r="C1005" s="66"/>
      <c r="D1005" s="66"/>
      <c r="E1005" s="66"/>
      <c r="F1005" s="66"/>
      <c r="G1005" s="159"/>
      <c r="H1005" s="159"/>
      <c r="I1005" s="66"/>
      <c r="J1005" s="160"/>
      <c r="K1005" s="161"/>
      <c r="L1005" s="161"/>
      <c r="M1005" s="162"/>
      <c r="N1005" s="162"/>
      <c r="O1005" s="161"/>
      <c r="P1005" s="161"/>
      <c r="Q1005" s="161"/>
      <c r="R1005" s="161"/>
      <c r="S1005" s="163"/>
      <c r="T1005" s="163"/>
      <c r="U1005" s="163"/>
      <c r="V1005" s="163"/>
      <c r="W1005" s="164"/>
      <c r="X1005" s="163"/>
      <c r="Y1005" s="163"/>
      <c r="Z1005" s="163"/>
      <c r="AA1005" s="163"/>
      <c r="AB1005" s="66"/>
      <c r="AC1005" s="66"/>
      <c r="AD1005" s="66"/>
      <c r="AE1005" s="66"/>
      <c r="AF1005" s="66"/>
      <c r="AG1005" s="66"/>
      <c r="AH1005" s="66"/>
      <c r="AI1005" s="66"/>
      <c r="AJ1005" s="66"/>
      <c r="AK1005" s="66"/>
      <c r="AL1005" s="66"/>
      <c r="AM1005" s="66"/>
      <c r="AN1005" s="66"/>
      <c r="AO1005" s="66"/>
      <c r="AP1005" s="66"/>
      <c r="AQ1005" s="66"/>
      <c r="AR1005" s="66"/>
      <c r="AS1005" s="66"/>
      <c r="AT1005" s="66"/>
      <c r="AU1005" s="66"/>
      <c r="AV1005" s="66"/>
      <c r="AW1005" s="66"/>
      <c r="AX1005" s="66"/>
      <c r="AY1005" s="66"/>
      <c r="AZ1005" s="66"/>
      <c r="BA1005" s="66"/>
      <c r="BB1005" s="66"/>
      <c r="BC1005" s="66"/>
      <c r="BD1005" s="66"/>
      <c r="BE1005" s="66"/>
      <c r="BF1005" s="66"/>
      <c r="BG1005" s="66"/>
      <c r="BH1005" s="66"/>
      <c r="BI1005" s="66"/>
      <c r="BJ1005" s="66"/>
      <c r="BK1005" s="66"/>
      <c r="BL1005" s="66"/>
      <c r="BM1005" s="66"/>
      <c r="BN1005" s="66"/>
      <c r="BO1005" s="66"/>
      <c r="BP1005" s="66"/>
      <c r="BQ1005" s="66"/>
      <c r="BR1005" s="66"/>
      <c r="BS1005" s="66"/>
      <c r="BT1005" s="66"/>
      <c r="BU1005" s="66"/>
      <c r="BV1005" s="66"/>
      <c r="BW1005" s="66"/>
      <c r="BX1005" s="66"/>
      <c r="BY1005" s="66"/>
      <c r="BZ1005" s="66"/>
      <c r="CA1005" s="66"/>
      <c r="CB1005" s="66"/>
      <c r="CC1005" s="66"/>
      <c r="CD1005" s="66"/>
      <c r="CE1005" s="66"/>
      <c r="CF1005" s="66"/>
      <c r="CG1005" s="66"/>
      <c r="CH1005" s="66"/>
      <c r="CI1005" s="66"/>
      <c r="CJ1005" s="66"/>
      <c r="CK1005" s="66"/>
      <c r="CL1005" s="66"/>
      <c r="CM1005" s="66"/>
      <c r="CN1005" s="66"/>
      <c r="CO1005" s="66"/>
      <c r="CP1005" s="66"/>
      <c r="CQ1005" s="66"/>
      <c r="CR1005" s="66"/>
      <c r="CS1005" s="66"/>
      <c r="CT1005" s="66"/>
      <c r="CU1005" s="66"/>
      <c r="CV1005" s="66"/>
      <c r="CW1005" s="66"/>
      <c r="CX1005" s="66"/>
      <c r="CY1005" s="66"/>
      <c r="CZ1005" s="66"/>
      <c r="DA1005" s="66"/>
      <c r="DB1005" s="66"/>
      <c r="DC1005" s="66"/>
      <c r="DD1005" s="66"/>
      <c r="DE1005" s="66"/>
      <c r="DF1005" s="66"/>
      <c r="DG1005" s="66"/>
      <c r="DH1005" s="66"/>
      <c r="DI1005" s="66"/>
      <c r="DJ1005" s="66"/>
      <c r="DK1005" s="66"/>
      <c r="DL1005" s="66"/>
      <c r="DM1005" s="66"/>
      <c r="DN1005" s="66"/>
      <c r="DO1005" s="66"/>
      <c r="DP1005" s="66"/>
      <c r="DQ1005" s="66"/>
      <c r="DR1005" s="66"/>
      <c r="DS1005" s="66"/>
      <c r="DT1005" s="66"/>
      <c r="DU1005" s="66"/>
      <c r="DV1005" s="66"/>
      <c r="DW1005" s="66"/>
      <c r="DX1005" s="66"/>
      <c r="DY1005" s="66"/>
      <c r="DZ1005" s="66"/>
      <c r="EA1005" s="66"/>
      <c r="EB1005" s="66"/>
      <c r="EC1005" s="66"/>
      <c r="ED1005" s="66"/>
      <c r="EE1005" s="66"/>
      <c r="EF1005" s="66"/>
      <c r="EG1005" s="66"/>
      <c r="EH1005" s="66"/>
      <c r="EI1005" s="66"/>
      <c r="EJ1005" s="66"/>
      <c r="EK1005" s="66"/>
      <c r="EL1005" s="66"/>
      <c r="EM1005" s="66"/>
      <c r="EN1005" s="66"/>
      <c r="EO1005" s="66"/>
      <c r="EP1005" s="66"/>
    </row>
    <row r="1006">
      <c r="A1006" s="66"/>
      <c r="B1006" s="66"/>
      <c r="C1006" s="66"/>
      <c r="D1006" s="66"/>
      <c r="E1006" s="66"/>
      <c r="F1006" s="66"/>
      <c r="G1006" s="159"/>
      <c r="H1006" s="159"/>
      <c r="I1006" s="66"/>
      <c r="J1006" s="160"/>
      <c r="K1006" s="161"/>
      <c r="L1006" s="161"/>
      <c r="M1006" s="162"/>
      <c r="N1006" s="162"/>
      <c r="O1006" s="161"/>
      <c r="P1006" s="161"/>
      <c r="Q1006" s="161"/>
      <c r="R1006" s="161"/>
      <c r="S1006" s="163"/>
      <c r="T1006" s="163"/>
      <c r="U1006" s="163"/>
      <c r="V1006" s="163"/>
      <c r="W1006" s="164"/>
      <c r="X1006" s="163"/>
      <c r="Y1006" s="163"/>
      <c r="Z1006" s="163"/>
      <c r="AA1006" s="163"/>
      <c r="AB1006" s="66"/>
      <c r="AC1006" s="66"/>
      <c r="AD1006" s="66"/>
      <c r="AE1006" s="66"/>
      <c r="AF1006" s="66"/>
      <c r="AG1006" s="66"/>
      <c r="AH1006" s="66"/>
      <c r="AI1006" s="66"/>
      <c r="AJ1006" s="66"/>
      <c r="AK1006" s="66"/>
      <c r="AL1006" s="66"/>
      <c r="AM1006" s="66"/>
      <c r="AN1006" s="66"/>
      <c r="AO1006" s="66"/>
      <c r="AP1006" s="66"/>
      <c r="AQ1006" s="66"/>
      <c r="AR1006" s="66"/>
      <c r="AS1006" s="66"/>
      <c r="AT1006" s="66"/>
      <c r="AU1006" s="66"/>
      <c r="AV1006" s="66"/>
      <c r="AW1006" s="66"/>
      <c r="AX1006" s="66"/>
      <c r="AY1006" s="66"/>
      <c r="AZ1006" s="66"/>
      <c r="BA1006" s="66"/>
      <c r="BB1006" s="66"/>
      <c r="BC1006" s="66"/>
      <c r="BD1006" s="66"/>
      <c r="BE1006" s="66"/>
      <c r="BF1006" s="66"/>
      <c r="BG1006" s="66"/>
      <c r="BH1006" s="66"/>
      <c r="BI1006" s="66"/>
      <c r="BJ1006" s="66"/>
      <c r="BK1006" s="66"/>
      <c r="BL1006" s="66"/>
      <c r="BM1006" s="66"/>
      <c r="BN1006" s="66"/>
      <c r="BO1006" s="66"/>
      <c r="BP1006" s="66"/>
      <c r="BQ1006" s="66"/>
      <c r="BR1006" s="66"/>
      <c r="BS1006" s="66"/>
      <c r="BT1006" s="66"/>
      <c r="BU1006" s="66"/>
      <c r="BV1006" s="66"/>
      <c r="BW1006" s="66"/>
      <c r="BX1006" s="66"/>
      <c r="BY1006" s="66"/>
      <c r="BZ1006" s="66"/>
      <c r="CA1006" s="66"/>
      <c r="CB1006" s="66"/>
      <c r="CC1006" s="66"/>
      <c r="CD1006" s="66"/>
      <c r="CE1006" s="66"/>
      <c r="CF1006" s="66"/>
      <c r="CG1006" s="66"/>
      <c r="CH1006" s="66"/>
      <c r="CI1006" s="66"/>
      <c r="CJ1006" s="66"/>
      <c r="CK1006" s="66"/>
      <c r="CL1006" s="66"/>
      <c r="CM1006" s="66"/>
      <c r="CN1006" s="66"/>
      <c r="CO1006" s="66"/>
      <c r="CP1006" s="66"/>
      <c r="CQ1006" s="66"/>
      <c r="CR1006" s="66"/>
      <c r="CS1006" s="66"/>
      <c r="CT1006" s="66"/>
      <c r="CU1006" s="66"/>
      <c r="CV1006" s="66"/>
      <c r="CW1006" s="66"/>
      <c r="CX1006" s="66"/>
      <c r="CY1006" s="66"/>
      <c r="CZ1006" s="66"/>
      <c r="DA1006" s="66"/>
      <c r="DB1006" s="66"/>
      <c r="DC1006" s="66"/>
      <c r="DD1006" s="66"/>
      <c r="DE1006" s="66"/>
      <c r="DF1006" s="66"/>
      <c r="DG1006" s="66"/>
      <c r="DH1006" s="66"/>
      <c r="DI1006" s="66"/>
      <c r="DJ1006" s="66"/>
      <c r="DK1006" s="66"/>
      <c r="DL1006" s="66"/>
      <c r="DM1006" s="66"/>
      <c r="DN1006" s="66"/>
      <c r="DO1006" s="66"/>
      <c r="DP1006" s="66"/>
      <c r="DQ1006" s="66"/>
      <c r="DR1006" s="66"/>
      <c r="DS1006" s="66"/>
      <c r="DT1006" s="66"/>
      <c r="DU1006" s="66"/>
      <c r="DV1006" s="66"/>
      <c r="DW1006" s="66"/>
      <c r="DX1006" s="66"/>
      <c r="DY1006" s="66"/>
      <c r="DZ1006" s="66"/>
      <c r="EA1006" s="66"/>
      <c r="EB1006" s="66"/>
      <c r="EC1006" s="66"/>
      <c r="ED1006" s="66"/>
      <c r="EE1006" s="66"/>
      <c r="EF1006" s="66"/>
      <c r="EG1006" s="66"/>
      <c r="EH1006" s="66"/>
      <c r="EI1006" s="66"/>
      <c r="EJ1006" s="66"/>
      <c r="EK1006" s="66"/>
      <c r="EL1006" s="66"/>
      <c r="EM1006" s="66"/>
      <c r="EN1006" s="66"/>
      <c r="EO1006" s="66"/>
      <c r="EP1006" s="66"/>
    </row>
    <row r="1007">
      <c r="A1007" s="66"/>
      <c r="B1007" s="66"/>
      <c r="C1007" s="66"/>
      <c r="D1007" s="66"/>
      <c r="E1007" s="66"/>
      <c r="F1007" s="66"/>
      <c r="G1007" s="159"/>
      <c r="H1007" s="159"/>
      <c r="I1007" s="66"/>
      <c r="J1007" s="160"/>
      <c r="K1007" s="161"/>
      <c r="L1007" s="161"/>
      <c r="M1007" s="162"/>
      <c r="N1007" s="162"/>
      <c r="O1007" s="161"/>
      <c r="P1007" s="161"/>
      <c r="Q1007" s="161"/>
      <c r="R1007" s="161"/>
      <c r="S1007" s="163"/>
      <c r="T1007" s="163"/>
      <c r="U1007" s="163"/>
      <c r="V1007" s="163"/>
      <c r="W1007" s="164"/>
      <c r="X1007" s="163"/>
      <c r="Y1007" s="163"/>
      <c r="Z1007" s="163"/>
      <c r="AA1007" s="163"/>
      <c r="AB1007" s="66"/>
      <c r="AC1007" s="66"/>
      <c r="AD1007" s="66"/>
      <c r="AE1007" s="66"/>
      <c r="AF1007" s="66"/>
      <c r="AG1007" s="66"/>
      <c r="AH1007" s="66"/>
      <c r="AI1007" s="66"/>
      <c r="AJ1007" s="66"/>
      <c r="AK1007" s="66"/>
      <c r="AL1007" s="66"/>
      <c r="AM1007" s="66"/>
      <c r="AN1007" s="66"/>
      <c r="AO1007" s="66"/>
      <c r="AP1007" s="66"/>
      <c r="AQ1007" s="66"/>
      <c r="AR1007" s="66"/>
      <c r="AS1007" s="66"/>
      <c r="AT1007" s="66"/>
      <c r="AU1007" s="66"/>
      <c r="AV1007" s="66"/>
      <c r="AW1007" s="66"/>
      <c r="AX1007" s="66"/>
      <c r="AY1007" s="66"/>
      <c r="AZ1007" s="66"/>
      <c r="BA1007" s="66"/>
      <c r="BB1007" s="66"/>
      <c r="BC1007" s="66"/>
      <c r="BD1007" s="66"/>
      <c r="BE1007" s="66"/>
      <c r="BF1007" s="66"/>
      <c r="BG1007" s="66"/>
      <c r="BH1007" s="66"/>
      <c r="BI1007" s="66"/>
      <c r="BJ1007" s="66"/>
      <c r="BK1007" s="66"/>
      <c r="BL1007" s="66"/>
      <c r="BM1007" s="66"/>
      <c r="BN1007" s="66"/>
      <c r="BO1007" s="66"/>
      <c r="BP1007" s="66"/>
      <c r="BQ1007" s="66"/>
      <c r="BR1007" s="66"/>
      <c r="BS1007" s="66"/>
      <c r="BT1007" s="66"/>
      <c r="BU1007" s="66"/>
      <c r="BV1007" s="66"/>
      <c r="BW1007" s="66"/>
      <c r="BX1007" s="66"/>
      <c r="BY1007" s="66"/>
      <c r="BZ1007" s="66"/>
      <c r="CA1007" s="66"/>
      <c r="CB1007" s="66"/>
      <c r="CC1007" s="66"/>
      <c r="CD1007" s="66"/>
      <c r="CE1007" s="66"/>
      <c r="CF1007" s="66"/>
      <c r="CG1007" s="66"/>
      <c r="CH1007" s="66"/>
      <c r="CI1007" s="66"/>
      <c r="CJ1007" s="66"/>
      <c r="CK1007" s="66"/>
      <c r="CL1007" s="66"/>
      <c r="CM1007" s="66"/>
      <c r="CN1007" s="66"/>
      <c r="CO1007" s="66"/>
      <c r="CP1007" s="66"/>
      <c r="CQ1007" s="66"/>
      <c r="CR1007" s="66"/>
      <c r="CS1007" s="66"/>
      <c r="CT1007" s="66"/>
      <c r="CU1007" s="66"/>
      <c r="CV1007" s="66"/>
      <c r="CW1007" s="66"/>
      <c r="CX1007" s="66"/>
      <c r="CY1007" s="66"/>
      <c r="CZ1007" s="66"/>
      <c r="DA1007" s="66"/>
      <c r="DB1007" s="66"/>
      <c r="DC1007" s="66"/>
      <c r="DD1007" s="66"/>
      <c r="DE1007" s="66"/>
      <c r="DF1007" s="66"/>
      <c r="DG1007" s="66"/>
      <c r="DH1007" s="66"/>
      <c r="DI1007" s="66"/>
      <c r="DJ1007" s="66"/>
      <c r="DK1007" s="66"/>
      <c r="DL1007" s="66"/>
      <c r="DM1007" s="66"/>
      <c r="DN1007" s="66"/>
      <c r="DO1007" s="66"/>
      <c r="DP1007" s="66"/>
      <c r="DQ1007" s="66"/>
      <c r="DR1007" s="66"/>
      <c r="DS1007" s="66"/>
      <c r="DT1007" s="66"/>
      <c r="DU1007" s="66"/>
      <c r="DV1007" s="66"/>
      <c r="DW1007" s="66"/>
      <c r="DX1007" s="66"/>
      <c r="DY1007" s="66"/>
      <c r="DZ1007" s="66"/>
      <c r="EA1007" s="66"/>
      <c r="EB1007" s="66"/>
      <c r="EC1007" s="66"/>
      <c r="ED1007" s="66"/>
      <c r="EE1007" s="66"/>
      <c r="EF1007" s="66"/>
      <c r="EG1007" s="66"/>
      <c r="EH1007" s="66"/>
      <c r="EI1007" s="66"/>
      <c r="EJ1007" s="66"/>
      <c r="EK1007" s="66"/>
      <c r="EL1007" s="66"/>
      <c r="EM1007" s="66"/>
      <c r="EN1007" s="66"/>
      <c r="EO1007" s="66"/>
      <c r="EP1007" s="66"/>
    </row>
    <row r="1008">
      <c r="A1008" s="66"/>
      <c r="B1008" s="66"/>
      <c r="C1008" s="66"/>
      <c r="D1008" s="66"/>
      <c r="E1008" s="66"/>
      <c r="F1008" s="66"/>
      <c r="G1008" s="159"/>
      <c r="H1008" s="159"/>
      <c r="I1008" s="66"/>
      <c r="J1008" s="160"/>
      <c r="K1008" s="161"/>
      <c r="L1008" s="161"/>
      <c r="M1008" s="162"/>
      <c r="N1008" s="162"/>
      <c r="O1008" s="161"/>
      <c r="P1008" s="161"/>
      <c r="Q1008" s="161"/>
      <c r="R1008" s="161"/>
      <c r="S1008" s="163"/>
      <c r="T1008" s="163"/>
      <c r="U1008" s="163"/>
      <c r="V1008" s="163"/>
      <c r="W1008" s="164"/>
      <c r="X1008" s="163"/>
      <c r="Y1008" s="163"/>
      <c r="Z1008" s="163"/>
      <c r="AA1008" s="163"/>
      <c r="AB1008" s="66"/>
      <c r="AC1008" s="66"/>
      <c r="AD1008" s="66"/>
      <c r="AE1008" s="66"/>
      <c r="AF1008" s="66"/>
      <c r="AG1008" s="66"/>
      <c r="AH1008" s="66"/>
      <c r="AI1008" s="66"/>
      <c r="AJ1008" s="66"/>
      <c r="AK1008" s="66"/>
      <c r="AL1008" s="66"/>
      <c r="AM1008" s="66"/>
      <c r="AN1008" s="66"/>
      <c r="AO1008" s="66"/>
      <c r="AP1008" s="66"/>
      <c r="AQ1008" s="66"/>
      <c r="AR1008" s="66"/>
      <c r="AS1008" s="66"/>
      <c r="AT1008" s="66"/>
      <c r="AU1008" s="66"/>
      <c r="AV1008" s="66"/>
      <c r="AW1008" s="66"/>
      <c r="AX1008" s="66"/>
      <c r="AY1008" s="66"/>
      <c r="AZ1008" s="66"/>
      <c r="BA1008" s="66"/>
      <c r="BB1008" s="66"/>
      <c r="BC1008" s="66"/>
      <c r="BD1008" s="66"/>
      <c r="BE1008" s="66"/>
      <c r="BF1008" s="66"/>
      <c r="BG1008" s="66"/>
      <c r="BH1008" s="66"/>
      <c r="BI1008" s="66"/>
      <c r="BJ1008" s="66"/>
      <c r="BK1008" s="66"/>
      <c r="BL1008" s="66"/>
      <c r="BM1008" s="66"/>
      <c r="BN1008" s="66"/>
      <c r="BO1008" s="66"/>
      <c r="BP1008" s="66"/>
      <c r="BQ1008" s="66"/>
      <c r="BR1008" s="66"/>
      <c r="BS1008" s="66"/>
      <c r="BT1008" s="66"/>
      <c r="BU1008" s="66"/>
      <c r="BV1008" s="66"/>
      <c r="BW1008" s="66"/>
      <c r="BX1008" s="66"/>
      <c r="BY1008" s="66"/>
      <c r="BZ1008" s="66"/>
      <c r="CA1008" s="66"/>
      <c r="CB1008" s="66"/>
      <c r="CC1008" s="66"/>
      <c r="CD1008" s="66"/>
      <c r="CE1008" s="66"/>
      <c r="CF1008" s="66"/>
      <c r="CG1008" s="66"/>
      <c r="CH1008" s="66"/>
      <c r="CI1008" s="66"/>
      <c r="CJ1008" s="66"/>
      <c r="CK1008" s="66"/>
      <c r="CL1008" s="66"/>
      <c r="CM1008" s="66"/>
      <c r="CN1008" s="66"/>
      <c r="CO1008" s="66"/>
      <c r="CP1008" s="66"/>
      <c r="CQ1008" s="66"/>
      <c r="CR1008" s="66"/>
      <c r="CS1008" s="66"/>
      <c r="CT1008" s="66"/>
      <c r="CU1008" s="66"/>
      <c r="CV1008" s="66"/>
      <c r="CW1008" s="66"/>
      <c r="CX1008" s="66"/>
      <c r="CY1008" s="66"/>
      <c r="CZ1008" s="66"/>
      <c r="DA1008" s="66"/>
      <c r="DB1008" s="66"/>
      <c r="DC1008" s="66"/>
      <c r="DD1008" s="66"/>
      <c r="DE1008" s="66"/>
      <c r="DF1008" s="66"/>
      <c r="DG1008" s="66"/>
      <c r="DH1008" s="66"/>
      <c r="DI1008" s="66"/>
      <c r="DJ1008" s="66"/>
      <c r="DK1008" s="66"/>
      <c r="DL1008" s="66"/>
      <c r="DM1008" s="66"/>
      <c r="DN1008" s="66"/>
      <c r="DO1008" s="66"/>
      <c r="DP1008" s="66"/>
      <c r="DQ1008" s="66"/>
      <c r="DR1008" s="66"/>
      <c r="DS1008" s="66"/>
      <c r="DT1008" s="66"/>
      <c r="DU1008" s="66"/>
      <c r="DV1008" s="66"/>
      <c r="DW1008" s="66"/>
      <c r="DX1008" s="66"/>
      <c r="DY1008" s="66"/>
      <c r="DZ1008" s="66"/>
      <c r="EA1008" s="66"/>
      <c r="EB1008" s="66"/>
      <c r="EC1008" s="66"/>
      <c r="ED1008" s="66"/>
      <c r="EE1008" s="66"/>
      <c r="EF1008" s="66"/>
      <c r="EG1008" s="66"/>
      <c r="EH1008" s="66"/>
      <c r="EI1008" s="66"/>
      <c r="EJ1008" s="66"/>
      <c r="EK1008" s="66"/>
      <c r="EL1008" s="66"/>
      <c r="EM1008" s="66"/>
      <c r="EN1008" s="66"/>
      <c r="EO1008" s="66"/>
      <c r="EP1008" s="66"/>
    </row>
    <row r="1009">
      <c r="A1009" s="66"/>
      <c r="B1009" s="66"/>
      <c r="C1009" s="66"/>
      <c r="D1009" s="66"/>
      <c r="E1009" s="66"/>
      <c r="F1009" s="66"/>
      <c r="G1009" s="159"/>
      <c r="H1009" s="159"/>
      <c r="I1009" s="66"/>
      <c r="J1009" s="160"/>
      <c r="K1009" s="161"/>
      <c r="L1009" s="161"/>
      <c r="M1009" s="162"/>
      <c r="N1009" s="162"/>
      <c r="O1009" s="161"/>
      <c r="P1009" s="161"/>
      <c r="Q1009" s="161"/>
      <c r="R1009" s="161"/>
      <c r="S1009" s="163"/>
      <c r="T1009" s="163"/>
      <c r="U1009" s="163"/>
      <c r="V1009" s="163"/>
      <c r="W1009" s="164"/>
      <c r="X1009" s="163"/>
      <c r="Y1009" s="163"/>
      <c r="Z1009" s="163"/>
      <c r="AA1009" s="163"/>
      <c r="AB1009" s="66"/>
      <c r="AC1009" s="66"/>
      <c r="AD1009" s="66"/>
      <c r="AE1009" s="66"/>
      <c r="AF1009" s="66"/>
      <c r="AG1009" s="66"/>
      <c r="AH1009" s="66"/>
      <c r="AI1009" s="66"/>
      <c r="AJ1009" s="66"/>
      <c r="AK1009" s="66"/>
      <c r="AL1009" s="66"/>
      <c r="AM1009" s="66"/>
      <c r="AN1009" s="66"/>
      <c r="AO1009" s="66"/>
      <c r="AP1009" s="66"/>
      <c r="AQ1009" s="66"/>
      <c r="AR1009" s="66"/>
      <c r="AS1009" s="66"/>
      <c r="AT1009" s="66"/>
      <c r="AU1009" s="66"/>
      <c r="AV1009" s="66"/>
      <c r="AW1009" s="66"/>
      <c r="AX1009" s="66"/>
      <c r="AY1009" s="66"/>
      <c r="AZ1009" s="66"/>
      <c r="BA1009" s="66"/>
      <c r="BB1009" s="66"/>
      <c r="BC1009" s="66"/>
      <c r="BD1009" s="66"/>
      <c r="BE1009" s="66"/>
      <c r="BF1009" s="66"/>
      <c r="BG1009" s="66"/>
      <c r="BH1009" s="66"/>
      <c r="BI1009" s="66"/>
      <c r="BJ1009" s="66"/>
      <c r="BK1009" s="66"/>
      <c r="BL1009" s="66"/>
      <c r="BM1009" s="66"/>
      <c r="BN1009" s="66"/>
      <c r="BO1009" s="66"/>
      <c r="BP1009" s="66"/>
      <c r="BQ1009" s="66"/>
      <c r="BR1009" s="66"/>
      <c r="BS1009" s="66"/>
      <c r="BT1009" s="66"/>
      <c r="BU1009" s="66"/>
      <c r="BV1009" s="66"/>
      <c r="BW1009" s="66"/>
      <c r="BX1009" s="66"/>
      <c r="BY1009" s="66"/>
      <c r="BZ1009" s="66"/>
      <c r="CA1009" s="66"/>
      <c r="CB1009" s="66"/>
      <c r="CC1009" s="66"/>
      <c r="CD1009" s="66"/>
      <c r="CE1009" s="66"/>
      <c r="CF1009" s="66"/>
      <c r="CG1009" s="66"/>
      <c r="CH1009" s="66"/>
      <c r="CI1009" s="66"/>
      <c r="CJ1009" s="66"/>
      <c r="CK1009" s="66"/>
      <c r="CL1009" s="66"/>
      <c r="CM1009" s="66"/>
      <c r="CN1009" s="66"/>
      <c r="CO1009" s="66"/>
      <c r="CP1009" s="66"/>
      <c r="CQ1009" s="66"/>
      <c r="CR1009" s="66"/>
      <c r="CS1009" s="66"/>
      <c r="CT1009" s="66"/>
      <c r="CU1009" s="66"/>
      <c r="CV1009" s="66"/>
      <c r="CW1009" s="66"/>
      <c r="CX1009" s="66"/>
      <c r="CY1009" s="66"/>
      <c r="CZ1009" s="66"/>
      <c r="DA1009" s="66"/>
      <c r="DB1009" s="66"/>
      <c r="DC1009" s="66"/>
      <c r="DD1009" s="66"/>
      <c r="DE1009" s="66"/>
      <c r="DF1009" s="66"/>
      <c r="DG1009" s="66"/>
      <c r="DH1009" s="66"/>
      <c r="DI1009" s="66"/>
      <c r="DJ1009" s="66"/>
      <c r="DK1009" s="66"/>
      <c r="DL1009" s="66"/>
      <c r="DM1009" s="66"/>
      <c r="DN1009" s="66"/>
      <c r="DO1009" s="66"/>
      <c r="DP1009" s="66"/>
      <c r="DQ1009" s="66"/>
      <c r="DR1009" s="66"/>
      <c r="DS1009" s="66"/>
      <c r="DT1009" s="66"/>
      <c r="DU1009" s="66"/>
      <c r="DV1009" s="66"/>
      <c r="DW1009" s="66"/>
      <c r="DX1009" s="66"/>
      <c r="DY1009" s="66"/>
      <c r="DZ1009" s="66"/>
      <c r="EA1009" s="66"/>
      <c r="EB1009" s="66"/>
      <c r="EC1009" s="66"/>
      <c r="ED1009" s="66"/>
      <c r="EE1009" s="66"/>
      <c r="EF1009" s="66"/>
      <c r="EG1009" s="66"/>
      <c r="EH1009" s="66"/>
      <c r="EI1009" s="66"/>
      <c r="EJ1009" s="66"/>
      <c r="EK1009" s="66"/>
      <c r="EL1009" s="66"/>
      <c r="EM1009" s="66"/>
      <c r="EN1009" s="66"/>
      <c r="EO1009" s="66"/>
      <c r="EP1009" s="66"/>
    </row>
    <row r="1010">
      <c r="A1010" s="66"/>
      <c r="B1010" s="66"/>
      <c r="C1010" s="66"/>
      <c r="D1010" s="66"/>
      <c r="E1010" s="66"/>
      <c r="F1010" s="66"/>
      <c r="G1010" s="159"/>
      <c r="H1010" s="159"/>
      <c r="I1010" s="66"/>
      <c r="J1010" s="160"/>
      <c r="K1010" s="161"/>
      <c r="L1010" s="161"/>
      <c r="M1010" s="162"/>
      <c r="N1010" s="162"/>
      <c r="O1010" s="161"/>
      <c r="P1010" s="161"/>
      <c r="Q1010" s="161"/>
      <c r="R1010" s="161"/>
      <c r="S1010" s="163"/>
      <c r="T1010" s="163"/>
      <c r="U1010" s="163"/>
      <c r="V1010" s="163"/>
      <c r="W1010" s="164"/>
      <c r="X1010" s="163"/>
      <c r="Y1010" s="163"/>
      <c r="Z1010" s="163"/>
      <c r="AA1010" s="163"/>
      <c r="AB1010" s="66"/>
      <c r="AC1010" s="66"/>
      <c r="AD1010" s="66"/>
      <c r="AE1010" s="66"/>
      <c r="AF1010" s="66"/>
      <c r="AG1010" s="66"/>
      <c r="AH1010" s="66"/>
      <c r="AI1010" s="66"/>
      <c r="AJ1010" s="66"/>
      <c r="AK1010" s="66"/>
      <c r="AL1010" s="66"/>
      <c r="AM1010" s="66"/>
      <c r="AN1010" s="66"/>
      <c r="AO1010" s="66"/>
      <c r="AP1010" s="66"/>
      <c r="AQ1010" s="66"/>
      <c r="AR1010" s="66"/>
      <c r="AS1010" s="66"/>
      <c r="AT1010" s="66"/>
      <c r="AU1010" s="66"/>
      <c r="AV1010" s="66"/>
      <c r="AW1010" s="66"/>
      <c r="AX1010" s="66"/>
      <c r="AY1010" s="66"/>
      <c r="AZ1010" s="66"/>
      <c r="BA1010" s="66"/>
      <c r="BB1010" s="66"/>
      <c r="BC1010" s="66"/>
      <c r="BD1010" s="66"/>
      <c r="BE1010" s="66"/>
      <c r="BF1010" s="66"/>
      <c r="BG1010" s="66"/>
      <c r="BH1010" s="66"/>
      <c r="BI1010" s="66"/>
      <c r="BJ1010" s="66"/>
      <c r="BK1010" s="66"/>
      <c r="BL1010" s="66"/>
      <c r="BM1010" s="66"/>
      <c r="BN1010" s="66"/>
      <c r="BO1010" s="66"/>
      <c r="BP1010" s="66"/>
      <c r="BQ1010" s="66"/>
      <c r="BR1010" s="66"/>
      <c r="BS1010" s="66"/>
      <c r="BT1010" s="66"/>
      <c r="BU1010" s="66"/>
      <c r="BV1010" s="66"/>
      <c r="BW1010" s="66"/>
      <c r="BX1010" s="66"/>
      <c r="BY1010" s="66"/>
      <c r="BZ1010" s="66"/>
      <c r="CA1010" s="66"/>
      <c r="CB1010" s="66"/>
      <c r="CC1010" s="66"/>
      <c r="CD1010" s="66"/>
      <c r="CE1010" s="66"/>
      <c r="CF1010" s="66"/>
      <c r="CG1010" s="66"/>
      <c r="CH1010" s="66"/>
      <c r="CI1010" s="66"/>
      <c r="CJ1010" s="66"/>
      <c r="CK1010" s="66"/>
      <c r="CL1010" s="66"/>
      <c r="CM1010" s="66"/>
      <c r="CN1010" s="66"/>
      <c r="CO1010" s="66"/>
      <c r="CP1010" s="66"/>
      <c r="CQ1010" s="66"/>
      <c r="CR1010" s="66"/>
      <c r="CS1010" s="66"/>
      <c r="CT1010" s="66"/>
      <c r="CU1010" s="66"/>
      <c r="CV1010" s="66"/>
      <c r="CW1010" s="66"/>
      <c r="CX1010" s="66"/>
      <c r="CY1010" s="66"/>
      <c r="CZ1010" s="66"/>
      <c r="DA1010" s="66"/>
      <c r="DB1010" s="66"/>
      <c r="DC1010" s="66"/>
      <c r="DD1010" s="66"/>
      <c r="DE1010" s="66"/>
      <c r="DF1010" s="66"/>
      <c r="DG1010" s="66"/>
      <c r="DH1010" s="66"/>
      <c r="DI1010" s="66"/>
      <c r="DJ1010" s="66"/>
      <c r="DK1010" s="66"/>
      <c r="DL1010" s="66"/>
      <c r="DM1010" s="66"/>
      <c r="DN1010" s="66"/>
      <c r="DO1010" s="66"/>
      <c r="DP1010" s="66"/>
      <c r="DQ1010" s="66"/>
      <c r="DR1010" s="66"/>
      <c r="DS1010" s="66"/>
      <c r="DT1010" s="66"/>
      <c r="DU1010" s="66"/>
      <c r="DV1010" s="66"/>
      <c r="DW1010" s="66"/>
      <c r="DX1010" s="66"/>
      <c r="DY1010" s="66"/>
      <c r="DZ1010" s="66"/>
      <c r="EA1010" s="66"/>
      <c r="EB1010" s="66"/>
      <c r="EC1010" s="66"/>
      <c r="ED1010" s="66"/>
      <c r="EE1010" s="66"/>
      <c r="EF1010" s="66"/>
      <c r="EG1010" s="66"/>
      <c r="EH1010" s="66"/>
      <c r="EI1010" s="66"/>
      <c r="EJ1010" s="66"/>
      <c r="EK1010" s="66"/>
      <c r="EL1010" s="66"/>
      <c r="EM1010" s="66"/>
      <c r="EN1010" s="66"/>
      <c r="EO1010" s="66"/>
      <c r="EP1010" s="66"/>
    </row>
    <row r="1011">
      <c r="A1011" s="66"/>
      <c r="B1011" s="66"/>
      <c r="C1011" s="66"/>
      <c r="D1011" s="66"/>
      <c r="E1011" s="66"/>
      <c r="F1011" s="66"/>
      <c r="G1011" s="159"/>
      <c r="H1011" s="159"/>
      <c r="I1011" s="66"/>
      <c r="J1011" s="160"/>
      <c r="K1011" s="161"/>
      <c r="L1011" s="161"/>
      <c r="M1011" s="162"/>
      <c r="N1011" s="162"/>
      <c r="O1011" s="161"/>
      <c r="P1011" s="161"/>
      <c r="Q1011" s="161"/>
      <c r="R1011" s="161"/>
      <c r="S1011" s="163"/>
      <c r="T1011" s="163"/>
      <c r="U1011" s="163"/>
      <c r="V1011" s="163"/>
      <c r="W1011" s="164"/>
      <c r="X1011" s="163"/>
      <c r="Y1011" s="163"/>
      <c r="Z1011" s="163"/>
      <c r="AA1011" s="163"/>
      <c r="AB1011" s="66"/>
      <c r="AC1011" s="66"/>
      <c r="AD1011" s="66"/>
      <c r="AE1011" s="66"/>
      <c r="AF1011" s="66"/>
      <c r="AG1011" s="66"/>
      <c r="AH1011" s="66"/>
      <c r="AI1011" s="66"/>
      <c r="AJ1011" s="66"/>
      <c r="AK1011" s="66"/>
      <c r="AL1011" s="66"/>
      <c r="AM1011" s="66"/>
      <c r="AN1011" s="66"/>
      <c r="AO1011" s="66"/>
      <c r="AP1011" s="66"/>
      <c r="AQ1011" s="66"/>
      <c r="AR1011" s="66"/>
      <c r="AS1011" s="66"/>
      <c r="AT1011" s="66"/>
      <c r="AU1011" s="66"/>
      <c r="AV1011" s="66"/>
      <c r="AW1011" s="66"/>
      <c r="AX1011" s="66"/>
      <c r="AY1011" s="66"/>
      <c r="AZ1011" s="66"/>
      <c r="BA1011" s="66"/>
      <c r="BB1011" s="66"/>
      <c r="BC1011" s="66"/>
      <c r="BD1011" s="66"/>
      <c r="BE1011" s="66"/>
      <c r="BF1011" s="66"/>
      <c r="BG1011" s="66"/>
      <c r="BH1011" s="66"/>
      <c r="BI1011" s="66"/>
      <c r="BJ1011" s="66"/>
      <c r="BK1011" s="66"/>
      <c r="BL1011" s="66"/>
      <c r="BM1011" s="66"/>
      <c r="BN1011" s="66"/>
      <c r="BO1011" s="66"/>
      <c r="BP1011" s="66"/>
      <c r="BQ1011" s="66"/>
      <c r="BR1011" s="66"/>
      <c r="BS1011" s="66"/>
      <c r="BT1011" s="66"/>
      <c r="BU1011" s="66"/>
      <c r="BV1011" s="66"/>
      <c r="BW1011" s="66"/>
      <c r="BX1011" s="66"/>
      <c r="BY1011" s="66"/>
      <c r="BZ1011" s="66"/>
      <c r="CA1011" s="66"/>
      <c r="CB1011" s="66"/>
      <c r="CC1011" s="66"/>
      <c r="CD1011" s="66"/>
      <c r="CE1011" s="66"/>
      <c r="CF1011" s="66"/>
      <c r="CG1011" s="66"/>
      <c r="CH1011" s="66"/>
      <c r="CI1011" s="66"/>
      <c r="CJ1011" s="66"/>
      <c r="CK1011" s="66"/>
      <c r="CL1011" s="66"/>
      <c r="CM1011" s="66"/>
      <c r="CN1011" s="66"/>
      <c r="CO1011" s="66"/>
      <c r="CP1011" s="66"/>
      <c r="CQ1011" s="66"/>
      <c r="CR1011" s="66"/>
      <c r="CS1011" s="66"/>
      <c r="CT1011" s="66"/>
      <c r="CU1011" s="66"/>
      <c r="CV1011" s="66"/>
      <c r="CW1011" s="66"/>
      <c r="CX1011" s="66"/>
      <c r="CY1011" s="66"/>
      <c r="CZ1011" s="66"/>
      <c r="DA1011" s="66"/>
      <c r="DB1011" s="66"/>
      <c r="DC1011" s="66"/>
      <c r="DD1011" s="66"/>
      <c r="DE1011" s="66"/>
      <c r="DF1011" s="66"/>
      <c r="DG1011" s="66"/>
      <c r="DH1011" s="66"/>
      <c r="DI1011" s="66"/>
      <c r="DJ1011" s="66"/>
      <c r="DK1011" s="66"/>
      <c r="DL1011" s="66"/>
      <c r="DM1011" s="66"/>
      <c r="DN1011" s="66"/>
      <c r="DO1011" s="66"/>
      <c r="DP1011" s="66"/>
      <c r="DQ1011" s="66"/>
      <c r="DR1011" s="66"/>
      <c r="DS1011" s="66"/>
      <c r="DT1011" s="66"/>
      <c r="DU1011" s="66"/>
      <c r="DV1011" s="66"/>
      <c r="DW1011" s="66"/>
      <c r="DX1011" s="66"/>
      <c r="DY1011" s="66"/>
      <c r="DZ1011" s="66"/>
      <c r="EA1011" s="66"/>
      <c r="EB1011" s="66"/>
      <c r="EC1011" s="66"/>
      <c r="ED1011" s="66"/>
      <c r="EE1011" s="66"/>
      <c r="EF1011" s="66"/>
      <c r="EG1011" s="66"/>
      <c r="EH1011" s="66"/>
      <c r="EI1011" s="66"/>
      <c r="EJ1011" s="66"/>
      <c r="EK1011" s="66"/>
      <c r="EL1011" s="66"/>
      <c r="EM1011" s="66"/>
      <c r="EN1011" s="66"/>
      <c r="EO1011" s="66"/>
      <c r="EP1011" s="66"/>
    </row>
    <row r="1012">
      <c r="A1012" s="66"/>
      <c r="B1012" s="66"/>
      <c r="C1012" s="66"/>
      <c r="D1012" s="66"/>
      <c r="E1012" s="66"/>
      <c r="F1012" s="66"/>
      <c r="G1012" s="159"/>
      <c r="H1012" s="159"/>
      <c r="I1012" s="66"/>
      <c r="J1012" s="160"/>
      <c r="K1012" s="161"/>
      <c r="L1012" s="161"/>
      <c r="M1012" s="162"/>
      <c r="N1012" s="162"/>
      <c r="O1012" s="161"/>
      <c r="P1012" s="161"/>
      <c r="Q1012" s="161"/>
      <c r="R1012" s="161"/>
      <c r="S1012" s="163"/>
      <c r="T1012" s="163"/>
      <c r="U1012" s="163"/>
      <c r="V1012" s="163"/>
      <c r="W1012" s="164"/>
      <c r="X1012" s="163"/>
      <c r="Y1012" s="163"/>
      <c r="Z1012" s="163"/>
      <c r="AA1012" s="163"/>
      <c r="AB1012" s="66"/>
      <c r="AC1012" s="66"/>
      <c r="AD1012" s="66"/>
      <c r="AE1012" s="66"/>
      <c r="AF1012" s="66"/>
      <c r="AG1012" s="66"/>
      <c r="AH1012" s="66"/>
      <c r="AI1012" s="66"/>
      <c r="AJ1012" s="66"/>
      <c r="AK1012" s="66"/>
      <c r="AL1012" s="66"/>
      <c r="AM1012" s="66"/>
      <c r="AN1012" s="66"/>
      <c r="AO1012" s="66"/>
      <c r="AP1012" s="66"/>
      <c r="AQ1012" s="66"/>
      <c r="AR1012" s="66"/>
      <c r="AS1012" s="66"/>
      <c r="AT1012" s="66"/>
      <c r="AU1012" s="66"/>
      <c r="AV1012" s="66"/>
      <c r="AW1012" s="66"/>
      <c r="AX1012" s="66"/>
      <c r="AY1012" s="66"/>
      <c r="AZ1012" s="66"/>
      <c r="BA1012" s="66"/>
      <c r="BB1012" s="66"/>
      <c r="BC1012" s="66"/>
      <c r="BD1012" s="66"/>
      <c r="BE1012" s="66"/>
      <c r="BF1012" s="66"/>
      <c r="BG1012" s="66"/>
      <c r="BH1012" s="66"/>
      <c r="BI1012" s="66"/>
      <c r="BJ1012" s="66"/>
      <c r="BK1012" s="66"/>
      <c r="BL1012" s="66"/>
      <c r="BM1012" s="66"/>
      <c r="BN1012" s="66"/>
      <c r="BO1012" s="66"/>
      <c r="BP1012" s="66"/>
      <c r="BQ1012" s="66"/>
      <c r="BR1012" s="66"/>
      <c r="BS1012" s="66"/>
      <c r="BT1012" s="66"/>
      <c r="BU1012" s="66"/>
      <c r="BV1012" s="66"/>
      <c r="BW1012" s="66"/>
      <c r="BX1012" s="66"/>
      <c r="BY1012" s="66"/>
      <c r="BZ1012" s="66"/>
      <c r="CA1012" s="66"/>
      <c r="CB1012" s="66"/>
      <c r="CC1012" s="66"/>
      <c r="CD1012" s="66"/>
      <c r="CE1012" s="66"/>
      <c r="CF1012" s="66"/>
      <c r="CG1012" s="66"/>
      <c r="CH1012" s="66"/>
      <c r="CI1012" s="66"/>
      <c r="CJ1012" s="66"/>
      <c r="CK1012" s="66"/>
      <c r="CL1012" s="66"/>
      <c r="CM1012" s="66"/>
      <c r="CN1012" s="66"/>
      <c r="CO1012" s="66"/>
      <c r="CP1012" s="66"/>
      <c r="CQ1012" s="66"/>
      <c r="CR1012" s="66"/>
      <c r="CS1012" s="66"/>
      <c r="CT1012" s="66"/>
      <c r="CU1012" s="66"/>
      <c r="CV1012" s="66"/>
      <c r="CW1012" s="66"/>
      <c r="CX1012" s="66"/>
      <c r="CY1012" s="66"/>
      <c r="CZ1012" s="66"/>
      <c r="DA1012" s="66"/>
      <c r="DB1012" s="66"/>
      <c r="DC1012" s="66"/>
      <c r="DD1012" s="66"/>
      <c r="DE1012" s="66"/>
      <c r="DF1012" s="66"/>
      <c r="DG1012" s="66"/>
      <c r="DH1012" s="66"/>
      <c r="DI1012" s="66"/>
      <c r="DJ1012" s="66"/>
      <c r="DK1012" s="66"/>
      <c r="DL1012" s="66"/>
      <c r="DM1012" s="66"/>
      <c r="DN1012" s="66"/>
      <c r="DO1012" s="66"/>
      <c r="DP1012" s="66"/>
      <c r="DQ1012" s="66"/>
      <c r="DR1012" s="66"/>
      <c r="DS1012" s="66"/>
      <c r="DT1012" s="66"/>
      <c r="DU1012" s="66"/>
      <c r="DV1012" s="66"/>
      <c r="DW1012" s="66"/>
      <c r="DX1012" s="66"/>
      <c r="DY1012" s="66"/>
      <c r="DZ1012" s="66"/>
      <c r="EA1012" s="66"/>
      <c r="EB1012" s="66"/>
      <c r="EC1012" s="66"/>
      <c r="ED1012" s="66"/>
      <c r="EE1012" s="66"/>
      <c r="EF1012" s="66"/>
      <c r="EG1012" s="66"/>
      <c r="EH1012" s="66"/>
      <c r="EI1012" s="66"/>
      <c r="EJ1012" s="66"/>
      <c r="EK1012" s="66"/>
      <c r="EL1012" s="66"/>
      <c r="EM1012" s="66"/>
      <c r="EN1012" s="66"/>
      <c r="EO1012" s="66"/>
      <c r="EP1012" s="66"/>
    </row>
    <row r="1013">
      <c r="A1013" s="66"/>
      <c r="B1013" s="66"/>
      <c r="C1013" s="66"/>
      <c r="D1013" s="66"/>
      <c r="E1013" s="66"/>
      <c r="F1013" s="66"/>
      <c r="G1013" s="159"/>
      <c r="H1013" s="159"/>
      <c r="I1013" s="66"/>
      <c r="J1013" s="160"/>
      <c r="K1013" s="161"/>
      <c r="L1013" s="161"/>
      <c r="M1013" s="162"/>
      <c r="N1013" s="162"/>
      <c r="O1013" s="161"/>
      <c r="P1013" s="161"/>
      <c r="Q1013" s="161"/>
      <c r="R1013" s="161"/>
      <c r="S1013" s="163"/>
      <c r="T1013" s="163"/>
      <c r="U1013" s="163"/>
      <c r="V1013" s="163"/>
      <c r="W1013" s="164"/>
      <c r="X1013" s="163"/>
      <c r="Y1013" s="163"/>
      <c r="Z1013" s="163"/>
      <c r="AA1013" s="163"/>
      <c r="AB1013" s="66"/>
      <c r="AC1013" s="66"/>
      <c r="AD1013" s="66"/>
      <c r="AE1013" s="66"/>
      <c r="AF1013" s="66"/>
      <c r="AG1013" s="66"/>
      <c r="AH1013" s="66"/>
      <c r="AI1013" s="66"/>
      <c r="AJ1013" s="66"/>
      <c r="AK1013" s="66"/>
      <c r="AL1013" s="66"/>
      <c r="AM1013" s="66"/>
      <c r="AN1013" s="66"/>
      <c r="AO1013" s="66"/>
      <c r="AP1013" s="66"/>
      <c r="AQ1013" s="66"/>
      <c r="AR1013" s="66"/>
      <c r="AS1013" s="66"/>
      <c r="AT1013" s="66"/>
      <c r="AU1013" s="66"/>
      <c r="AV1013" s="66"/>
      <c r="AW1013" s="66"/>
      <c r="AX1013" s="66"/>
      <c r="AY1013" s="66"/>
      <c r="AZ1013" s="66"/>
      <c r="BA1013" s="66"/>
      <c r="BB1013" s="66"/>
      <c r="BC1013" s="66"/>
      <c r="BD1013" s="66"/>
      <c r="BE1013" s="66"/>
      <c r="BF1013" s="66"/>
      <c r="BG1013" s="66"/>
      <c r="BH1013" s="66"/>
      <c r="BI1013" s="66"/>
      <c r="BJ1013" s="66"/>
      <c r="BK1013" s="66"/>
      <c r="BL1013" s="66"/>
      <c r="BM1013" s="66"/>
      <c r="BN1013" s="66"/>
      <c r="BO1013" s="66"/>
      <c r="BP1013" s="66"/>
      <c r="BQ1013" s="66"/>
      <c r="BR1013" s="66"/>
      <c r="BS1013" s="66"/>
      <c r="BT1013" s="66"/>
      <c r="BU1013" s="66"/>
      <c r="BV1013" s="66"/>
      <c r="BW1013" s="66"/>
      <c r="BX1013" s="66"/>
      <c r="BY1013" s="66"/>
      <c r="BZ1013" s="66"/>
      <c r="CA1013" s="66"/>
      <c r="CB1013" s="66"/>
      <c r="CC1013" s="66"/>
      <c r="CD1013" s="66"/>
      <c r="CE1013" s="66"/>
      <c r="CF1013" s="66"/>
      <c r="CG1013" s="66"/>
      <c r="CH1013" s="66"/>
      <c r="CI1013" s="66"/>
      <c r="CJ1013" s="66"/>
      <c r="CK1013" s="66"/>
      <c r="CL1013" s="66"/>
      <c r="CM1013" s="66"/>
      <c r="CN1013" s="66"/>
      <c r="CO1013" s="66"/>
      <c r="CP1013" s="66"/>
      <c r="CQ1013" s="66"/>
      <c r="CR1013" s="66"/>
      <c r="CS1013" s="66"/>
      <c r="CT1013" s="66"/>
      <c r="CU1013" s="66"/>
      <c r="CV1013" s="66"/>
      <c r="CW1013" s="66"/>
      <c r="CX1013" s="66"/>
      <c r="CY1013" s="66"/>
      <c r="CZ1013" s="66"/>
      <c r="DA1013" s="66"/>
      <c r="DB1013" s="66"/>
      <c r="DC1013" s="66"/>
      <c r="DD1013" s="66"/>
      <c r="DE1013" s="66"/>
      <c r="DF1013" s="66"/>
      <c r="DG1013" s="66"/>
      <c r="DH1013" s="66"/>
      <c r="DI1013" s="66"/>
      <c r="DJ1013" s="66"/>
      <c r="DK1013" s="66"/>
      <c r="DL1013" s="66"/>
      <c r="DM1013" s="66"/>
      <c r="DN1013" s="66"/>
      <c r="DO1013" s="66"/>
      <c r="DP1013" s="66"/>
      <c r="DQ1013" s="66"/>
      <c r="DR1013" s="66"/>
      <c r="DS1013" s="66"/>
      <c r="DT1013" s="66"/>
      <c r="DU1013" s="66"/>
      <c r="DV1013" s="66"/>
      <c r="DW1013" s="66"/>
      <c r="DX1013" s="66"/>
      <c r="DY1013" s="66"/>
      <c r="DZ1013" s="66"/>
      <c r="EA1013" s="66"/>
      <c r="EB1013" s="66"/>
      <c r="EC1013" s="66"/>
      <c r="ED1013" s="66"/>
      <c r="EE1013" s="66"/>
      <c r="EF1013" s="66"/>
      <c r="EG1013" s="66"/>
      <c r="EH1013" s="66"/>
      <c r="EI1013" s="66"/>
      <c r="EJ1013" s="66"/>
      <c r="EK1013" s="66"/>
      <c r="EL1013" s="66"/>
      <c r="EM1013" s="66"/>
      <c r="EN1013" s="66"/>
      <c r="EO1013" s="66"/>
      <c r="EP1013" s="66"/>
    </row>
    <row r="1014">
      <c r="A1014" s="66"/>
      <c r="B1014" s="66"/>
      <c r="C1014" s="66"/>
      <c r="D1014" s="66"/>
      <c r="E1014" s="66"/>
      <c r="F1014" s="66"/>
      <c r="G1014" s="159"/>
      <c r="H1014" s="159"/>
      <c r="I1014" s="66"/>
      <c r="J1014" s="160"/>
      <c r="K1014" s="161"/>
      <c r="L1014" s="161"/>
      <c r="M1014" s="162"/>
      <c r="N1014" s="162"/>
      <c r="O1014" s="161"/>
      <c r="P1014" s="161"/>
      <c r="Q1014" s="161"/>
      <c r="R1014" s="161"/>
      <c r="S1014" s="163"/>
      <c r="T1014" s="163"/>
      <c r="U1014" s="163"/>
      <c r="V1014" s="163"/>
      <c r="W1014" s="164"/>
      <c r="X1014" s="163"/>
      <c r="Y1014" s="163"/>
      <c r="Z1014" s="163"/>
      <c r="AA1014" s="163"/>
      <c r="AB1014" s="66"/>
      <c r="AC1014" s="66"/>
      <c r="AD1014" s="66"/>
      <c r="AE1014" s="66"/>
      <c r="AF1014" s="66"/>
      <c r="AG1014" s="66"/>
      <c r="AH1014" s="66"/>
      <c r="AI1014" s="66"/>
      <c r="AJ1014" s="66"/>
      <c r="AK1014" s="66"/>
      <c r="AL1014" s="66"/>
      <c r="AM1014" s="66"/>
      <c r="AN1014" s="66"/>
      <c r="AO1014" s="66"/>
      <c r="AP1014" s="66"/>
      <c r="AQ1014" s="66"/>
      <c r="AR1014" s="66"/>
      <c r="AS1014" s="66"/>
      <c r="AT1014" s="66"/>
      <c r="AU1014" s="66"/>
      <c r="AV1014" s="66"/>
      <c r="AW1014" s="66"/>
      <c r="AX1014" s="66"/>
      <c r="AY1014" s="66"/>
      <c r="AZ1014" s="66"/>
      <c r="BA1014" s="66"/>
      <c r="BB1014" s="66"/>
      <c r="BC1014" s="66"/>
      <c r="BD1014" s="66"/>
      <c r="BE1014" s="66"/>
      <c r="BF1014" s="66"/>
      <c r="BG1014" s="66"/>
      <c r="BH1014" s="66"/>
      <c r="BI1014" s="66"/>
      <c r="BJ1014" s="66"/>
      <c r="BK1014" s="66"/>
      <c r="BL1014" s="66"/>
      <c r="BM1014" s="66"/>
      <c r="BN1014" s="66"/>
      <c r="BO1014" s="66"/>
      <c r="BP1014" s="66"/>
      <c r="BQ1014" s="66"/>
      <c r="BR1014" s="66"/>
      <c r="BS1014" s="66"/>
      <c r="BT1014" s="66"/>
      <c r="BU1014" s="66"/>
      <c r="BV1014" s="66"/>
      <c r="BW1014" s="66"/>
      <c r="BX1014" s="66"/>
      <c r="BY1014" s="66"/>
      <c r="BZ1014" s="66"/>
      <c r="CA1014" s="66"/>
      <c r="CB1014" s="66"/>
      <c r="CC1014" s="66"/>
      <c r="CD1014" s="66"/>
      <c r="CE1014" s="66"/>
      <c r="CF1014" s="66"/>
      <c r="CG1014" s="66"/>
      <c r="CH1014" s="66"/>
      <c r="CI1014" s="66"/>
      <c r="CJ1014" s="66"/>
      <c r="CK1014" s="66"/>
      <c r="CL1014" s="66"/>
      <c r="CM1014" s="66"/>
      <c r="CN1014" s="66"/>
      <c r="CO1014" s="66"/>
      <c r="CP1014" s="66"/>
      <c r="CQ1014" s="66"/>
      <c r="CR1014" s="66"/>
      <c r="CS1014" s="66"/>
      <c r="CT1014" s="66"/>
      <c r="CU1014" s="66"/>
      <c r="CV1014" s="66"/>
      <c r="CW1014" s="66"/>
      <c r="CX1014" s="66"/>
      <c r="CY1014" s="66"/>
      <c r="CZ1014" s="66"/>
      <c r="DA1014" s="66"/>
      <c r="DB1014" s="66"/>
      <c r="DC1014" s="66"/>
      <c r="DD1014" s="66"/>
      <c r="DE1014" s="66"/>
      <c r="DF1014" s="66"/>
      <c r="DG1014" s="66"/>
      <c r="DH1014" s="66"/>
      <c r="DI1014" s="66"/>
      <c r="DJ1014" s="66"/>
      <c r="DK1014" s="66"/>
      <c r="DL1014" s="66"/>
      <c r="DM1014" s="66"/>
      <c r="DN1014" s="66"/>
      <c r="DO1014" s="66"/>
      <c r="DP1014" s="66"/>
      <c r="DQ1014" s="66"/>
      <c r="DR1014" s="66"/>
      <c r="DS1014" s="66"/>
      <c r="DT1014" s="66"/>
      <c r="DU1014" s="66"/>
      <c r="DV1014" s="66"/>
      <c r="DW1014" s="66"/>
      <c r="DX1014" s="66"/>
      <c r="DY1014" s="66"/>
      <c r="DZ1014" s="66"/>
      <c r="EA1014" s="66"/>
      <c r="EB1014" s="66"/>
      <c r="EC1014" s="66"/>
      <c r="ED1014" s="66"/>
      <c r="EE1014" s="66"/>
      <c r="EF1014" s="66"/>
      <c r="EG1014" s="66"/>
      <c r="EH1014" s="66"/>
      <c r="EI1014" s="66"/>
      <c r="EJ1014" s="66"/>
      <c r="EK1014" s="66"/>
      <c r="EL1014" s="66"/>
      <c r="EM1014" s="66"/>
      <c r="EN1014" s="66"/>
      <c r="EO1014" s="66"/>
      <c r="EP1014" s="66"/>
    </row>
    <row r="1015">
      <c r="A1015" s="66"/>
      <c r="B1015" s="66"/>
      <c r="C1015" s="66"/>
      <c r="D1015" s="66"/>
      <c r="E1015" s="66"/>
      <c r="F1015" s="66"/>
      <c r="G1015" s="159"/>
      <c r="H1015" s="159"/>
      <c r="I1015" s="66"/>
      <c r="J1015" s="160"/>
      <c r="K1015" s="161"/>
      <c r="L1015" s="161"/>
      <c r="M1015" s="162"/>
      <c r="N1015" s="162"/>
      <c r="O1015" s="161"/>
      <c r="P1015" s="161"/>
      <c r="Q1015" s="161"/>
      <c r="R1015" s="161"/>
      <c r="S1015" s="163"/>
      <c r="T1015" s="163"/>
      <c r="U1015" s="163"/>
      <c r="V1015" s="163"/>
      <c r="W1015" s="164"/>
      <c r="X1015" s="163"/>
      <c r="Y1015" s="163"/>
      <c r="Z1015" s="163"/>
      <c r="AA1015" s="163"/>
      <c r="AB1015" s="66"/>
      <c r="AC1015" s="66"/>
      <c r="AD1015" s="66"/>
      <c r="AE1015" s="66"/>
      <c r="AF1015" s="66"/>
      <c r="AG1015" s="66"/>
      <c r="AH1015" s="66"/>
      <c r="AI1015" s="66"/>
      <c r="AJ1015" s="66"/>
      <c r="AK1015" s="66"/>
      <c r="AL1015" s="66"/>
      <c r="AM1015" s="66"/>
      <c r="AN1015" s="66"/>
      <c r="AO1015" s="66"/>
      <c r="AP1015" s="66"/>
      <c r="AQ1015" s="66"/>
      <c r="AR1015" s="66"/>
      <c r="AS1015" s="66"/>
      <c r="AT1015" s="66"/>
      <c r="AU1015" s="66"/>
      <c r="AV1015" s="66"/>
      <c r="AW1015" s="66"/>
      <c r="AX1015" s="66"/>
      <c r="AY1015" s="66"/>
      <c r="AZ1015" s="66"/>
      <c r="BA1015" s="66"/>
      <c r="BB1015" s="66"/>
      <c r="BC1015" s="66"/>
      <c r="BD1015" s="66"/>
      <c r="BE1015" s="66"/>
      <c r="BF1015" s="66"/>
      <c r="BG1015" s="66"/>
      <c r="BH1015" s="66"/>
      <c r="BI1015" s="66"/>
      <c r="BJ1015" s="66"/>
      <c r="BK1015" s="66"/>
      <c r="BL1015" s="66"/>
      <c r="BM1015" s="66"/>
      <c r="BN1015" s="66"/>
      <c r="BO1015" s="66"/>
      <c r="BP1015" s="66"/>
      <c r="BQ1015" s="66"/>
      <c r="BR1015" s="66"/>
      <c r="BS1015" s="66"/>
      <c r="BT1015" s="66"/>
      <c r="BU1015" s="66"/>
      <c r="BV1015" s="66"/>
      <c r="BW1015" s="66"/>
      <c r="BX1015" s="66"/>
      <c r="BY1015" s="66"/>
      <c r="BZ1015" s="66"/>
      <c r="CA1015" s="66"/>
      <c r="CB1015" s="66"/>
      <c r="CC1015" s="66"/>
      <c r="CD1015" s="66"/>
      <c r="CE1015" s="66"/>
      <c r="CF1015" s="66"/>
      <c r="CG1015" s="66"/>
      <c r="CH1015" s="66"/>
      <c r="CI1015" s="66"/>
      <c r="CJ1015" s="66"/>
      <c r="CK1015" s="66"/>
      <c r="CL1015" s="66"/>
      <c r="CM1015" s="66"/>
      <c r="CN1015" s="66"/>
      <c r="CO1015" s="66"/>
      <c r="CP1015" s="66"/>
      <c r="CQ1015" s="66"/>
      <c r="CR1015" s="66"/>
      <c r="CS1015" s="66"/>
      <c r="CT1015" s="66"/>
      <c r="CU1015" s="66"/>
      <c r="CV1015" s="66"/>
      <c r="CW1015" s="66"/>
      <c r="CX1015" s="66"/>
      <c r="CY1015" s="66"/>
      <c r="CZ1015" s="66"/>
      <c r="DA1015" s="66"/>
      <c r="DB1015" s="66"/>
      <c r="DC1015" s="66"/>
      <c r="DD1015" s="66"/>
      <c r="DE1015" s="66"/>
      <c r="DF1015" s="66"/>
      <c r="DG1015" s="66"/>
      <c r="DH1015" s="66"/>
      <c r="DI1015" s="66"/>
      <c r="DJ1015" s="66"/>
      <c r="DK1015" s="66"/>
      <c r="DL1015" s="66"/>
      <c r="DM1015" s="66"/>
      <c r="DN1015" s="66"/>
      <c r="DO1015" s="66"/>
      <c r="DP1015" s="66"/>
      <c r="DQ1015" s="66"/>
      <c r="DR1015" s="66"/>
      <c r="DS1015" s="66"/>
      <c r="DT1015" s="66"/>
      <c r="DU1015" s="66"/>
      <c r="DV1015" s="66"/>
      <c r="DW1015" s="66"/>
      <c r="DX1015" s="66"/>
      <c r="DY1015" s="66"/>
      <c r="DZ1015" s="66"/>
      <c r="EA1015" s="66"/>
      <c r="EB1015" s="66"/>
      <c r="EC1015" s="66"/>
      <c r="ED1015" s="66"/>
      <c r="EE1015" s="66"/>
      <c r="EF1015" s="66"/>
      <c r="EG1015" s="66"/>
      <c r="EH1015" s="66"/>
      <c r="EI1015" s="66"/>
      <c r="EJ1015" s="66"/>
      <c r="EK1015" s="66"/>
      <c r="EL1015" s="66"/>
      <c r="EM1015" s="66"/>
      <c r="EN1015" s="66"/>
      <c r="EO1015" s="66"/>
      <c r="EP1015" s="66"/>
    </row>
    <row r="1016">
      <c r="A1016" s="66"/>
      <c r="B1016" s="66"/>
      <c r="C1016" s="66"/>
      <c r="D1016" s="66"/>
      <c r="E1016" s="66"/>
      <c r="F1016" s="66"/>
      <c r="G1016" s="159"/>
      <c r="H1016" s="159"/>
      <c r="I1016" s="66"/>
      <c r="J1016" s="160"/>
      <c r="K1016" s="161"/>
      <c r="L1016" s="161"/>
      <c r="M1016" s="162"/>
      <c r="N1016" s="162"/>
      <c r="O1016" s="161"/>
      <c r="P1016" s="161"/>
      <c r="Q1016" s="161"/>
      <c r="R1016" s="161"/>
      <c r="S1016" s="163"/>
      <c r="T1016" s="163"/>
      <c r="U1016" s="163"/>
      <c r="V1016" s="163"/>
      <c r="W1016" s="164"/>
      <c r="X1016" s="163"/>
      <c r="Y1016" s="163"/>
      <c r="Z1016" s="163"/>
      <c r="AA1016" s="163"/>
      <c r="AB1016" s="66"/>
      <c r="AC1016" s="66"/>
      <c r="AD1016" s="66"/>
      <c r="AE1016" s="66"/>
      <c r="AF1016" s="66"/>
      <c r="AG1016" s="66"/>
      <c r="AH1016" s="66"/>
      <c r="AI1016" s="66"/>
      <c r="AJ1016" s="66"/>
      <c r="AK1016" s="66"/>
      <c r="AL1016" s="66"/>
      <c r="AM1016" s="66"/>
      <c r="AN1016" s="66"/>
      <c r="AO1016" s="66"/>
      <c r="AP1016" s="66"/>
      <c r="AQ1016" s="66"/>
      <c r="AR1016" s="66"/>
      <c r="AS1016" s="66"/>
      <c r="AT1016" s="66"/>
      <c r="AU1016" s="66"/>
      <c r="AV1016" s="66"/>
      <c r="AW1016" s="66"/>
      <c r="AX1016" s="66"/>
      <c r="AY1016" s="66"/>
      <c r="AZ1016" s="66"/>
      <c r="BA1016" s="66"/>
      <c r="BB1016" s="66"/>
      <c r="BC1016" s="66"/>
      <c r="BD1016" s="66"/>
      <c r="BE1016" s="66"/>
      <c r="BF1016" s="66"/>
      <c r="BG1016" s="66"/>
      <c r="BH1016" s="66"/>
      <c r="BI1016" s="66"/>
      <c r="BJ1016" s="66"/>
      <c r="BK1016" s="66"/>
      <c r="BL1016" s="66"/>
      <c r="BM1016" s="66"/>
      <c r="BN1016" s="66"/>
      <c r="BO1016" s="66"/>
      <c r="BP1016" s="66"/>
      <c r="BQ1016" s="66"/>
      <c r="BR1016" s="66"/>
      <c r="BS1016" s="66"/>
      <c r="BT1016" s="66"/>
      <c r="BU1016" s="66"/>
      <c r="BV1016" s="66"/>
      <c r="BW1016" s="66"/>
      <c r="BX1016" s="66"/>
      <c r="BY1016" s="66"/>
      <c r="BZ1016" s="66"/>
      <c r="CA1016" s="66"/>
      <c r="CB1016" s="66"/>
      <c r="CC1016" s="66"/>
      <c r="CD1016" s="66"/>
      <c r="CE1016" s="66"/>
      <c r="CF1016" s="66"/>
      <c r="CG1016" s="66"/>
      <c r="CH1016" s="66"/>
      <c r="CI1016" s="66"/>
      <c r="CJ1016" s="66"/>
      <c r="CK1016" s="66"/>
      <c r="CL1016" s="66"/>
      <c r="CM1016" s="66"/>
      <c r="CN1016" s="66"/>
      <c r="CO1016" s="66"/>
      <c r="CP1016" s="66"/>
      <c r="CQ1016" s="66"/>
      <c r="CR1016" s="66"/>
      <c r="CS1016" s="66"/>
      <c r="CT1016" s="66"/>
      <c r="CU1016" s="66"/>
      <c r="CV1016" s="66"/>
      <c r="CW1016" s="66"/>
      <c r="CX1016" s="66"/>
      <c r="CY1016" s="66"/>
      <c r="CZ1016" s="66"/>
      <c r="DA1016" s="66"/>
      <c r="DB1016" s="66"/>
      <c r="DC1016" s="66"/>
      <c r="DD1016" s="66"/>
      <c r="DE1016" s="66"/>
      <c r="DF1016" s="66"/>
      <c r="DG1016" s="66"/>
      <c r="DH1016" s="66"/>
      <c r="DI1016" s="66"/>
      <c r="DJ1016" s="66"/>
      <c r="DK1016" s="66"/>
      <c r="DL1016" s="66"/>
      <c r="DM1016" s="66"/>
      <c r="DN1016" s="66"/>
      <c r="DO1016" s="66"/>
      <c r="DP1016" s="66"/>
      <c r="DQ1016" s="66"/>
      <c r="DR1016" s="66"/>
      <c r="DS1016" s="66"/>
      <c r="DT1016" s="66"/>
      <c r="DU1016" s="66"/>
      <c r="DV1016" s="66"/>
      <c r="DW1016" s="66"/>
      <c r="DX1016" s="66"/>
      <c r="DY1016" s="66"/>
      <c r="DZ1016" s="66"/>
      <c r="EA1016" s="66"/>
      <c r="EB1016" s="66"/>
      <c r="EC1016" s="66"/>
      <c r="ED1016" s="66"/>
      <c r="EE1016" s="66"/>
      <c r="EF1016" s="66"/>
      <c r="EG1016" s="66"/>
      <c r="EH1016" s="66"/>
      <c r="EI1016" s="66"/>
      <c r="EJ1016" s="66"/>
      <c r="EK1016" s="66"/>
      <c r="EL1016" s="66"/>
      <c r="EM1016" s="66"/>
      <c r="EN1016" s="66"/>
      <c r="EO1016" s="66"/>
      <c r="EP1016" s="66"/>
    </row>
    <row r="1017">
      <c r="A1017" s="66"/>
      <c r="B1017" s="66"/>
      <c r="C1017" s="66"/>
      <c r="D1017" s="66"/>
      <c r="E1017" s="66"/>
      <c r="F1017" s="66"/>
      <c r="G1017" s="159"/>
      <c r="H1017" s="159"/>
      <c r="I1017" s="66"/>
      <c r="J1017" s="160"/>
      <c r="K1017" s="161"/>
      <c r="L1017" s="161"/>
      <c r="M1017" s="162"/>
      <c r="N1017" s="162"/>
      <c r="O1017" s="161"/>
      <c r="P1017" s="161"/>
      <c r="Q1017" s="161"/>
      <c r="R1017" s="161"/>
      <c r="S1017" s="163"/>
      <c r="T1017" s="163"/>
      <c r="U1017" s="163"/>
      <c r="V1017" s="163"/>
      <c r="W1017" s="164"/>
      <c r="X1017" s="163"/>
      <c r="Y1017" s="163"/>
      <c r="Z1017" s="163"/>
      <c r="AA1017" s="163"/>
      <c r="AB1017" s="66"/>
      <c r="AC1017" s="66"/>
      <c r="AD1017" s="66"/>
      <c r="AE1017" s="66"/>
      <c r="AF1017" s="66"/>
      <c r="AG1017" s="66"/>
      <c r="AH1017" s="66"/>
      <c r="AI1017" s="66"/>
      <c r="AJ1017" s="66"/>
      <c r="AK1017" s="66"/>
      <c r="AL1017" s="66"/>
      <c r="AM1017" s="66"/>
      <c r="AN1017" s="66"/>
      <c r="AO1017" s="66"/>
      <c r="AP1017" s="66"/>
      <c r="AQ1017" s="66"/>
      <c r="AR1017" s="66"/>
      <c r="AS1017" s="66"/>
      <c r="AT1017" s="66"/>
      <c r="AU1017" s="66"/>
      <c r="AV1017" s="66"/>
      <c r="AW1017" s="66"/>
      <c r="AX1017" s="66"/>
      <c r="AY1017" s="66"/>
      <c r="AZ1017" s="66"/>
      <c r="BA1017" s="66"/>
      <c r="BB1017" s="66"/>
      <c r="BC1017" s="66"/>
      <c r="BD1017" s="66"/>
      <c r="BE1017" s="66"/>
      <c r="BF1017" s="66"/>
      <c r="BG1017" s="66"/>
      <c r="BH1017" s="66"/>
      <c r="BI1017" s="66"/>
      <c r="BJ1017" s="66"/>
      <c r="BK1017" s="66"/>
      <c r="BL1017" s="66"/>
      <c r="BM1017" s="66"/>
      <c r="BN1017" s="66"/>
      <c r="BO1017" s="66"/>
      <c r="BP1017" s="66"/>
      <c r="BQ1017" s="66"/>
      <c r="BR1017" s="66"/>
      <c r="BS1017" s="66"/>
      <c r="BT1017" s="66"/>
      <c r="BU1017" s="66"/>
      <c r="BV1017" s="66"/>
      <c r="BW1017" s="66"/>
      <c r="BX1017" s="66"/>
      <c r="BY1017" s="66"/>
      <c r="BZ1017" s="66"/>
      <c r="CA1017" s="66"/>
      <c r="CB1017" s="66"/>
      <c r="CC1017" s="66"/>
      <c r="CD1017" s="66"/>
      <c r="CE1017" s="66"/>
      <c r="CF1017" s="66"/>
      <c r="CG1017" s="66"/>
      <c r="CH1017" s="66"/>
      <c r="CI1017" s="66"/>
      <c r="CJ1017" s="66"/>
      <c r="CK1017" s="66"/>
      <c r="CL1017" s="66"/>
      <c r="CM1017" s="66"/>
      <c r="CN1017" s="66"/>
      <c r="CO1017" s="66"/>
      <c r="CP1017" s="66"/>
      <c r="CQ1017" s="66"/>
      <c r="CR1017" s="66"/>
      <c r="CS1017" s="66"/>
      <c r="CT1017" s="66"/>
      <c r="CU1017" s="66"/>
      <c r="CV1017" s="66"/>
      <c r="CW1017" s="66"/>
      <c r="CX1017" s="66"/>
      <c r="CY1017" s="66"/>
      <c r="CZ1017" s="66"/>
      <c r="DA1017" s="66"/>
      <c r="DB1017" s="66"/>
      <c r="DC1017" s="66"/>
      <c r="DD1017" s="66"/>
      <c r="DE1017" s="66"/>
      <c r="DF1017" s="66"/>
      <c r="DG1017" s="66"/>
      <c r="DH1017" s="66"/>
      <c r="DI1017" s="66"/>
      <c r="DJ1017" s="66"/>
      <c r="DK1017" s="66"/>
      <c r="DL1017" s="66"/>
      <c r="DM1017" s="66"/>
      <c r="DN1017" s="66"/>
      <c r="DO1017" s="66"/>
      <c r="DP1017" s="66"/>
      <c r="DQ1017" s="66"/>
      <c r="DR1017" s="66"/>
      <c r="DS1017" s="66"/>
      <c r="DT1017" s="66"/>
      <c r="DU1017" s="66"/>
      <c r="DV1017" s="66"/>
      <c r="DW1017" s="66"/>
      <c r="DX1017" s="66"/>
      <c r="DY1017" s="66"/>
      <c r="DZ1017" s="66"/>
      <c r="EA1017" s="66"/>
      <c r="EB1017" s="66"/>
      <c r="EC1017" s="66"/>
      <c r="ED1017" s="66"/>
      <c r="EE1017" s="66"/>
      <c r="EF1017" s="66"/>
      <c r="EG1017" s="66"/>
      <c r="EH1017" s="66"/>
      <c r="EI1017" s="66"/>
      <c r="EJ1017" s="66"/>
      <c r="EK1017" s="66"/>
      <c r="EL1017" s="66"/>
      <c r="EM1017" s="66"/>
      <c r="EN1017" s="66"/>
      <c r="EO1017" s="66"/>
      <c r="EP1017" s="66"/>
    </row>
    <row r="1018">
      <c r="A1018" s="66"/>
      <c r="B1018" s="66"/>
      <c r="C1018" s="66"/>
      <c r="D1018" s="66"/>
      <c r="E1018" s="66"/>
      <c r="F1018" s="66"/>
      <c r="G1018" s="159"/>
      <c r="H1018" s="159"/>
      <c r="I1018" s="66"/>
      <c r="J1018" s="160"/>
      <c r="K1018" s="161"/>
      <c r="L1018" s="161"/>
      <c r="M1018" s="162"/>
      <c r="N1018" s="162"/>
      <c r="O1018" s="161"/>
      <c r="P1018" s="161"/>
      <c r="Q1018" s="161"/>
      <c r="R1018" s="161"/>
      <c r="S1018" s="163"/>
      <c r="T1018" s="163"/>
      <c r="U1018" s="163"/>
      <c r="V1018" s="163"/>
      <c r="W1018" s="164"/>
      <c r="X1018" s="163"/>
      <c r="Y1018" s="163"/>
      <c r="Z1018" s="163"/>
      <c r="AA1018" s="163"/>
      <c r="AB1018" s="66"/>
      <c r="AC1018" s="66"/>
      <c r="AD1018" s="66"/>
      <c r="AE1018" s="66"/>
      <c r="AF1018" s="66"/>
      <c r="AG1018" s="66"/>
      <c r="AH1018" s="66"/>
      <c r="AI1018" s="66"/>
      <c r="AJ1018" s="66"/>
      <c r="AK1018" s="66"/>
      <c r="AL1018" s="66"/>
      <c r="AM1018" s="66"/>
      <c r="AN1018" s="66"/>
      <c r="AO1018" s="66"/>
      <c r="AP1018" s="66"/>
      <c r="AQ1018" s="66"/>
      <c r="AR1018" s="66"/>
      <c r="AS1018" s="66"/>
      <c r="AT1018" s="66"/>
      <c r="AU1018" s="66"/>
      <c r="AV1018" s="66"/>
      <c r="AW1018" s="66"/>
      <c r="AX1018" s="66"/>
      <c r="AY1018" s="66"/>
      <c r="AZ1018" s="66"/>
      <c r="BA1018" s="66"/>
      <c r="BB1018" s="66"/>
      <c r="BC1018" s="66"/>
      <c r="BD1018" s="66"/>
      <c r="BE1018" s="66"/>
      <c r="BF1018" s="66"/>
      <c r="BG1018" s="66"/>
      <c r="BH1018" s="66"/>
      <c r="BI1018" s="66"/>
      <c r="BJ1018" s="66"/>
      <c r="BK1018" s="66"/>
      <c r="BL1018" s="66"/>
      <c r="BM1018" s="66"/>
      <c r="BN1018" s="66"/>
      <c r="BO1018" s="66"/>
      <c r="BP1018" s="66"/>
      <c r="BQ1018" s="66"/>
      <c r="BR1018" s="66"/>
      <c r="BS1018" s="66"/>
      <c r="BT1018" s="66"/>
      <c r="BU1018" s="66"/>
      <c r="BV1018" s="66"/>
      <c r="BW1018" s="66"/>
      <c r="BX1018" s="66"/>
      <c r="BY1018" s="66"/>
      <c r="BZ1018" s="66"/>
      <c r="CA1018" s="66"/>
      <c r="CB1018" s="66"/>
      <c r="CC1018" s="66"/>
      <c r="CD1018" s="66"/>
      <c r="CE1018" s="66"/>
      <c r="CF1018" s="66"/>
      <c r="CG1018" s="66"/>
      <c r="CH1018" s="66"/>
      <c r="CI1018" s="66"/>
      <c r="CJ1018" s="66"/>
      <c r="CK1018" s="66"/>
      <c r="CL1018" s="66"/>
      <c r="CM1018" s="66"/>
      <c r="CN1018" s="66"/>
      <c r="CO1018" s="66"/>
      <c r="CP1018" s="66"/>
      <c r="CQ1018" s="66"/>
      <c r="CR1018" s="66"/>
      <c r="CS1018" s="66"/>
      <c r="CT1018" s="66"/>
      <c r="CU1018" s="66"/>
      <c r="CV1018" s="66"/>
      <c r="CW1018" s="66"/>
      <c r="CX1018" s="66"/>
      <c r="CY1018" s="66"/>
      <c r="CZ1018" s="66"/>
      <c r="DA1018" s="66"/>
      <c r="DB1018" s="66"/>
      <c r="DC1018" s="66"/>
      <c r="DD1018" s="66"/>
      <c r="DE1018" s="66"/>
      <c r="DF1018" s="66"/>
      <c r="DG1018" s="66"/>
      <c r="DH1018" s="66"/>
      <c r="DI1018" s="66"/>
      <c r="DJ1018" s="66"/>
      <c r="DK1018" s="66"/>
      <c r="DL1018" s="66"/>
      <c r="DM1018" s="66"/>
      <c r="DN1018" s="66"/>
      <c r="DO1018" s="66"/>
      <c r="DP1018" s="66"/>
      <c r="DQ1018" s="66"/>
      <c r="DR1018" s="66"/>
      <c r="DS1018" s="66"/>
      <c r="DT1018" s="66"/>
      <c r="DU1018" s="66"/>
      <c r="DV1018" s="66"/>
      <c r="DW1018" s="66"/>
      <c r="DX1018" s="66"/>
      <c r="DY1018" s="66"/>
      <c r="DZ1018" s="66"/>
      <c r="EA1018" s="66"/>
      <c r="EB1018" s="66"/>
      <c r="EC1018" s="66"/>
      <c r="ED1018" s="66"/>
      <c r="EE1018" s="66"/>
      <c r="EF1018" s="66"/>
      <c r="EG1018" s="66"/>
      <c r="EH1018" s="66"/>
      <c r="EI1018" s="66"/>
      <c r="EJ1018" s="66"/>
      <c r="EK1018" s="66"/>
      <c r="EL1018" s="66"/>
      <c r="EM1018" s="66"/>
      <c r="EN1018" s="66"/>
      <c r="EO1018" s="66"/>
      <c r="EP1018" s="66"/>
    </row>
    <row r="1019">
      <c r="A1019" s="66"/>
      <c r="B1019" s="66"/>
      <c r="C1019" s="66"/>
      <c r="D1019" s="66"/>
      <c r="E1019" s="66"/>
      <c r="F1019" s="66"/>
      <c r="G1019" s="159"/>
      <c r="H1019" s="159"/>
      <c r="I1019" s="66"/>
      <c r="J1019" s="160"/>
      <c r="K1019" s="161"/>
      <c r="L1019" s="161"/>
      <c r="M1019" s="162"/>
      <c r="N1019" s="162"/>
      <c r="O1019" s="161"/>
      <c r="P1019" s="161"/>
      <c r="Q1019" s="161"/>
      <c r="R1019" s="161"/>
      <c r="S1019" s="163"/>
      <c r="T1019" s="163"/>
      <c r="U1019" s="163"/>
      <c r="V1019" s="163"/>
      <c r="W1019" s="164"/>
      <c r="X1019" s="163"/>
      <c r="Y1019" s="163"/>
      <c r="Z1019" s="163"/>
      <c r="AA1019" s="163"/>
      <c r="AB1019" s="66"/>
      <c r="AC1019" s="66"/>
      <c r="AD1019" s="66"/>
      <c r="AE1019" s="66"/>
      <c r="AF1019" s="66"/>
      <c r="AG1019" s="66"/>
      <c r="AH1019" s="66"/>
      <c r="AI1019" s="66"/>
      <c r="AJ1019" s="66"/>
      <c r="AK1019" s="66"/>
      <c r="AL1019" s="66"/>
      <c r="AM1019" s="66"/>
      <c r="AN1019" s="66"/>
      <c r="AO1019" s="66"/>
      <c r="AP1019" s="66"/>
      <c r="AQ1019" s="66"/>
      <c r="AR1019" s="66"/>
      <c r="AS1019" s="66"/>
      <c r="AT1019" s="66"/>
      <c r="AU1019" s="66"/>
      <c r="AV1019" s="66"/>
      <c r="AW1019" s="66"/>
      <c r="AX1019" s="66"/>
      <c r="AY1019" s="66"/>
      <c r="AZ1019" s="66"/>
      <c r="BA1019" s="66"/>
      <c r="BB1019" s="66"/>
      <c r="BC1019" s="66"/>
      <c r="BD1019" s="66"/>
      <c r="BE1019" s="66"/>
      <c r="BF1019" s="66"/>
      <c r="BG1019" s="66"/>
      <c r="BH1019" s="66"/>
      <c r="BI1019" s="66"/>
      <c r="BJ1019" s="66"/>
      <c r="BK1019" s="66"/>
      <c r="BL1019" s="66"/>
      <c r="BM1019" s="66"/>
      <c r="BN1019" s="66"/>
      <c r="BO1019" s="66"/>
      <c r="BP1019" s="66"/>
      <c r="BQ1019" s="66"/>
      <c r="BR1019" s="66"/>
      <c r="BS1019" s="66"/>
      <c r="BT1019" s="66"/>
      <c r="BU1019" s="66"/>
      <c r="BV1019" s="66"/>
      <c r="BW1019" s="66"/>
      <c r="BX1019" s="66"/>
      <c r="BY1019" s="66"/>
      <c r="BZ1019" s="66"/>
      <c r="CA1019" s="66"/>
      <c r="CB1019" s="66"/>
      <c r="CC1019" s="66"/>
      <c r="CD1019" s="66"/>
      <c r="CE1019" s="66"/>
      <c r="CF1019" s="66"/>
      <c r="CG1019" s="66"/>
      <c r="CH1019" s="66"/>
      <c r="CI1019" s="66"/>
      <c r="CJ1019" s="66"/>
      <c r="CK1019" s="66"/>
      <c r="CL1019" s="66"/>
      <c r="CM1019" s="66"/>
      <c r="CN1019" s="66"/>
      <c r="CO1019" s="66"/>
      <c r="CP1019" s="66"/>
      <c r="CQ1019" s="66"/>
      <c r="CR1019" s="66"/>
      <c r="CS1019" s="66"/>
      <c r="CT1019" s="66"/>
      <c r="CU1019" s="66"/>
      <c r="CV1019" s="66"/>
      <c r="CW1019" s="66"/>
      <c r="CX1019" s="66"/>
      <c r="CY1019" s="66"/>
      <c r="CZ1019" s="66"/>
      <c r="DA1019" s="66"/>
      <c r="DB1019" s="66"/>
      <c r="DC1019" s="66"/>
      <c r="DD1019" s="66"/>
      <c r="DE1019" s="66"/>
      <c r="DF1019" s="66"/>
      <c r="DG1019" s="66"/>
      <c r="DH1019" s="66"/>
      <c r="DI1019" s="66"/>
      <c r="DJ1019" s="66"/>
      <c r="DK1019" s="66"/>
      <c r="DL1019" s="66"/>
      <c r="DM1019" s="66"/>
      <c r="DN1019" s="66"/>
      <c r="DO1019" s="66"/>
      <c r="DP1019" s="66"/>
      <c r="DQ1019" s="66"/>
      <c r="DR1019" s="66"/>
      <c r="DS1019" s="66"/>
      <c r="DT1019" s="66"/>
      <c r="DU1019" s="66"/>
      <c r="DV1019" s="66"/>
      <c r="DW1019" s="66"/>
      <c r="DX1019" s="66"/>
      <c r="DY1019" s="66"/>
      <c r="DZ1019" s="66"/>
      <c r="EA1019" s="66"/>
      <c r="EB1019" s="66"/>
      <c r="EC1019" s="66"/>
      <c r="ED1019" s="66"/>
      <c r="EE1019" s="66"/>
      <c r="EF1019" s="66"/>
      <c r="EG1019" s="66"/>
      <c r="EH1019" s="66"/>
      <c r="EI1019" s="66"/>
      <c r="EJ1019" s="66"/>
      <c r="EK1019" s="66"/>
      <c r="EL1019" s="66"/>
      <c r="EM1019" s="66"/>
      <c r="EN1019" s="66"/>
      <c r="EO1019" s="66"/>
      <c r="EP1019" s="66"/>
    </row>
    <row r="1020">
      <c r="A1020" s="66"/>
      <c r="B1020" s="66"/>
      <c r="C1020" s="66"/>
      <c r="D1020" s="66"/>
      <c r="E1020" s="66"/>
      <c r="F1020" s="66"/>
      <c r="G1020" s="159"/>
      <c r="H1020" s="159"/>
      <c r="I1020" s="66"/>
      <c r="J1020" s="160"/>
      <c r="K1020" s="161"/>
      <c r="L1020" s="161"/>
      <c r="M1020" s="162"/>
      <c r="N1020" s="162"/>
      <c r="O1020" s="161"/>
      <c r="P1020" s="161"/>
      <c r="Q1020" s="161"/>
      <c r="R1020" s="161"/>
      <c r="S1020" s="163"/>
      <c r="T1020" s="163"/>
      <c r="U1020" s="163"/>
      <c r="V1020" s="163"/>
      <c r="W1020" s="164"/>
      <c r="X1020" s="163"/>
      <c r="Y1020" s="163"/>
      <c r="Z1020" s="163"/>
      <c r="AA1020" s="163"/>
      <c r="AB1020" s="66"/>
      <c r="AC1020" s="66"/>
      <c r="AD1020" s="66"/>
      <c r="AE1020" s="66"/>
      <c r="AF1020" s="66"/>
      <c r="AG1020" s="66"/>
      <c r="AH1020" s="66"/>
      <c r="AI1020" s="66"/>
      <c r="AJ1020" s="66"/>
      <c r="AK1020" s="66"/>
      <c r="AL1020" s="66"/>
      <c r="AM1020" s="66"/>
      <c r="AN1020" s="66"/>
      <c r="AO1020" s="66"/>
      <c r="AP1020" s="66"/>
      <c r="AQ1020" s="66"/>
      <c r="AR1020" s="66"/>
      <c r="AS1020" s="66"/>
      <c r="AT1020" s="66"/>
      <c r="AU1020" s="66"/>
      <c r="AV1020" s="66"/>
      <c r="AW1020" s="66"/>
      <c r="AX1020" s="66"/>
      <c r="AY1020" s="66"/>
      <c r="AZ1020" s="66"/>
      <c r="BA1020" s="66"/>
      <c r="BB1020" s="66"/>
      <c r="BC1020" s="66"/>
      <c r="BD1020" s="66"/>
      <c r="BE1020" s="66"/>
      <c r="BF1020" s="66"/>
      <c r="BG1020" s="66"/>
      <c r="BH1020" s="66"/>
      <c r="BI1020" s="66"/>
      <c r="BJ1020" s="66"/>
      <c r="BK1020" s="66"/>
      <c r="BL1020" s="66"/>
      <c r="BM1020" s="66"/>
      <c r="BN1020" s="66"/>
      <c r="BO1020" s="66"/>
      <c r="BP1020" s="66"/>
      <c r="BQ1020" s="66"/>
      <c r="BR1020" s="66"/>
      <c r="BS1020" s="66"/>
      <c r="BT1020" s="66"/>
      <c r="BU1020" s="66"/>
      <c r="BV1020" s="66"/>
      <c r="BW1020" s="66"/>
      <c r="BX1020" s="66"/>
      <c r="BY1020" s="66"/>
      <c r="BZ1020" s="66"/>
      <c r="CA1020" s="66"/>
      <c r="CB1020" s="66"/>
      <c r="CC1020" s="66"/>
      <c r="CD1020" s="66"/>
      <c r="CE1020" s="66"/>
      <c r="CF1020" s="66"/>
      <c r="CG1020" s="66"/>
      <c r="CH1020" s="66"/>
      <c r="CI1020" s="66"/>
      <c r="CJ1020" s="66"/>
      <c r="CK1020" s="66"/>
      <c r="CL1020" s="66"/>
      <c r="CM1020" s="66"/>
      <c r="CN1020" s="66"/>
      <c r="CO1020" s="66"/>
      <c r="CP1020" s="66"/>
      <c r="CQ1020" s="66"/>
      <c r="CR1020" s="66"/>
      <c r="CS1020" s="66"/>
      <c r="CT1020" s="66"/>
      <c r="CU1020" s="66"/>
      <c r="CV1020" s="66"/>
      <c r="CW1020" s="66"/>
      <c r="CX1020" s="66"/>
      <c r="CY1020" s="66"/>
      <c r="CZ1020" s="66"/>
      <c r="DA1020" s="66"/>
      <c r="DB1020" s="66"/>
      <c r="DC1020" s="66"/>
      <c r="DD1020" s="66"/>
      <c r="DE1020" s="66"/>
      <c r="DF1020" s="66"/>
      <c r="DG1020" s="66"/>
      <c r="DH1020" s="66"/>
      <c r="DI1020" s="66"/>
      <c r="DJ1020" s="66"/>
      <c r="DK1020" s="66"/>
      <c r="DL1020" s="66"/>
      <c r="DM1020" s="66"/>
      <c r="DN1020" s="66"/>
      <c r="DO1020" s="66"/>
      <c r="DP1020" s="66"/>
      <c r="DQ1020" s="66"/>
      <c r="DR1020" s="66"/>
      <c r="DS1020" s="66"/>
      <c r="DT1020" s="66"/>
      <c r="DU1020" s="66"/>
      <c r="DV1020" s="66"/>
      <c r="DW1020" s="66"/>
      <c r="DX1020" s="66"/>
      <c r="DY1020" s="66"/>
      <c r="DZ1020" s="66"/>
      <c r="EA1020" s="66"/>
      <c r="EB1020" s="66"/>
      <c r="EC1020" s="66"/>
      <c r="ED1020" s="66"/>
      <c r="EE1020" s="66"/>
      <c r="EF1020" s="66"/>
      <c r="EG1020" s="66"/>
      <c r="EH1020" s="66"/>
      <c r="EI1020" s="66"/>
      <c r="EJ1020" s="66"/>
      <c r="EK1020" s="66"/>
      <c r="EL1020" s="66"/>
      <c r="EM1020" s="66"/>
      <c r="EN1020" s="66"/>
      <c r="EO1020" s="66"/>
      <c r="EP1020" s="66"/>
    </row>
    <row r="1021">
      <c r="A1021" s="66"/>
      <c r="B1021" s="66"/>
      <c r="C1021" s="66"/>
      <c r="D1021" s="66"/>
      <c r="E1021" s="66"/>
      <c r="F1021" s="66"/>
      <c r="G1021" s="159"/>
      <c r="H1021" s="159"/>
      <c r="I1021" s="66"/>
      <c r="J1021" s="160"/>
      <c r="K1021" s="161"/>
      <c r="L1021" s="161"/>
      <c r="M1021" s="162"/>
      <c r="N1021" s="162"/>
      <c r="O1021" s="161"/>
      <c r="P1021" s="161"/>
      <c r="Q1021" s="161"/>
      <c r="R1021" s="161"/>
      <c r="S1021" s="163"/>
      <c r="T1021" s="163"/>
      <c r="U1021" s="163"/>
      <c r="V1021" s="163"/>
      <c r="W1021" s="164"/>
      <c r="X1021" s="163"/>
      <c r="Y1021" s="163"/>
      <c r="Z1021" s="163"/>
      <c r="AA1021" s="163"/>
      <c r="AB1021" s="66"/>
      <c r="AC1021" s="66"/>
      <c r="AD1021" s="66"/>
      <c r="AE1021" s="66"/>
      <c r="AF1021" s="66"/>
      <c r="AG1021" s="66"/>
      <c r="AH1021" s="66"/>
      <c r="AI1021" s="66"/>
      <c r="AJ1021" s="66"/>
      <c r="AK1021" s="66"/>
      <c r="AL1021" s="66"/>
      <c r="AM1021" s="66"/>
      <c r="AN1021" s="66"/>
      <c r="AO1021" s="66"/>
      <c r="AP1021" s="66"/>
      <c r="AQ1021" s="66"/>
      <c r="AR1021" s="66"/>
      <c r="AS1021" s="66"/>
      <c r="AT1021" s="66"/>
      <c r="AU1021" s="66"/>
      <c r="AV1021" s="66"/>
      <c r="AW1021" s="66"/>
      <c r="AX1021" s="66"/>
      <c r="AY1021" s="66"/>
      <c r="AZ1021" s="66"/>
      <c r="BA1021" s="66"/>
      <c r="BB1021" s="66"/>
      <c r="BC1021" s="66"/>
      <c r="BD1021" s="66"/>
      <c r="BE1021" s="66"/>
      <c r="BF1021" s="66"/>
      <c r="BG1021" s="66"/>
      <c r="BH1021" s="66"/>
      <c r="BI1021" s="66"/>
      <c r="BJ1021" s="66"/>
      <c r="BK1021" s="66"/>
      <c r="BL1021" s="66"/>
      <c r="BM1021" s="66"/>
      <c r="BN1021" s="66"/>
      <c r="BO1021" s="66"/>
      <c r="BP1021" s="66"/>
      <c r="BQ1021" s="66"/>
      <c r="BR1021" s="66"/>
      <c r="BS1021" s="66"/>
      <c r="BT1021" s="66"/>
      <c r="BU1021" s="66"/>
      <c r="BV1021" s="66"/>
      <c r="BW1021" s="66"/>
      <c r="BX1021" s="66"/>
      <c r="BY1021" s="66"/>
      <c r="BZ1021" s="66"/>
      <c r="CA1021" s="66"/>
      <c r="CB1021" s="66"/>
      <c r="CC1021" s="66"/>
      <c r="CD1021" s="66"/>
      <c r="CE1021" s="66"/>
      <c r="CF1021" s="66"/>
      <c r="CG1021" s="66"/>
      <c r="CH1021" s="66"/>
      <c r="CI1021" s="66"/>
      <c r="CJ1021" s="66"/>
      <c r="CK1021" s="66"/>
      <c r="CL1021" s="66"/>
      <c r="CM1021" s="66"/>
      <c r="CN1021" s="66"/>
      <c r="CO1021" s="66"/>
      <c r="CP1021" s="66"/>
      <c r="CQ1021" s="66"/>
      <c r="CR1021" s="66"/>
      <c r="CS1021" s="66"/>
      <c r="CT1021" s="66"/>
      <c r="CU1021" s="66"/>
      <c r="CV1021" s="66"/>
      <c r="CW1021" s="66"/>
      <c r="CX1021" s="66"/>
      <c r="CY1021" s="66"/>
      <c r="CZ1021" s="66"/>
      <c r="DA1021" s="66"/>
      <c r="DB1021" s="66"/>
      <c r="DC1021" s="66"/>
      <c r="DD1021" s="66"/>
      <c r="DE1021" s="66"/>
      <c r="DF1021" s="66"/>
      <c r="DG1021" s="66"/>
      <c r="DH1021" s="66"/>
      <c r="DI1021" s="66"/>
      <c r="DJ1021" s="66"/>
      <c r="DK1021" s="66"/>
      <c r="DL1021" s="66"/>
      <c r="DM1021" s="66"/>
      <c r="DN1021" s="66"/>
      <c r="DO1021" s="66"/>
      <c r="DP1021" s="66"/>
      <c r="DQ1021" s="66"/>
      <c r="DR1021" s="66"/>
      <c r="DS1021" s="66"/>
      <c r="DT1021" s="66"/>
      <c r="DU1021" s="66"/>
      <c r="DV1021" s="66"/>
      <c r="DW1021" s="66"/>
      <c r="DX1021" s="66"/>
      <c r="DY1021" s="66"/>
      <c r="DZ1021" s="66"/>
      <c r="EA1021" s="66"/>
      <c r="EB1021" s="66"/>
      <c r="EC1021" s="66"/>
      <c r="ED1021" s="66"/>
      <c r="EE1021" s="66"/>
      <c r="EF1021" s="66"/>
      <c r="EG1021" s="66"/>
      <c r="EH1021" s="66"/>
      <c r="EI1021" s="66"/>
      <c r="EJ1021" s="66"/>
      <c r="EK1021" s="66"/>
      <c r="EL1021" s="66"/>
      <c r="EM1021" s="66"/>
      <c r="EN1021" s="66"/>
      <c r="EO1021" s="66"/>
      <c r="EP1021" s="66"/>
    </row>
    <row r="1022">
      <c r="A1022" s="66"/>
      <c r="B1022" s="66"/>
      <c r="C1022" s="66"/>
      <c r="D1022" s="66"/>
      <c r="E1022" s="66"/>
      <c r="F1022" s="66"/>
      <c r="G1022" s="159"/>
      <c r="H1022" s="159"/>
      <c r="I1022" s="66"/>
      <c r="J1022" s="160"/>
      <c r="K1022" s="161"/>
      <c r="L1022" s="161"/>
      <c r="M1022" s="162"/>
      <c r="N1022" s="162"/>
      <c r="O1022" s="161"/>
      <c r="P1022" s="161"/>
      <c r="Q1022" s="161"/>
      <c r="R1022" s="161"/>
      <c r="S1022" s="163"/>
      <c r="T1022" s="163"/>
      <c r="U1022" s="163"/>
      <c r="V1022" s="163"/>
      <c r="W1022" s="164"/>
      <c r="X1022" s="163"/>
      <c r="Y1022" s="163"/>
      <c r="Z1022" s="163"/>
      <c r="AA1022" s="163"/>
      <c r="AB1022" s="66"/>
      <c r="AC1022" s="66"/>
      <c r="AD1022" s="66"/>
      <c r="AE1022" s="66"/>
      <c r="AF1022" s="66"/>
      <c r="AG1022" s="66"/>
      <c r="AH1022" s="66"/>
      <c r="AI1022" s="66"/>
      <c r="AJ1022" s="66"/>
      <c r="AK1022" s="66"/>
      <c r="AL1022" s="66"/>
      <c r="AM1022" s="66"/>
      <c r="AN1022" s="66"/>
      <c r="AO1022" s="66"/>
      <c r="AP1022" s="66"/>
      <c r="AQ1022" s="66"/>
      <c r="AR1022" s="66"/>
      <c r="AS1022" s="66"/>
      <c r="AT1022" s="66"/>
      <c r="AU1022" s="66"/>
      <c r="AV1022" s="66"/>
      <c r="AW1022" s="66"/>
      <c r="AX1022" s="66"/>
      <c r="AY1022" s="66"/>
      <c r="AZ1022" s="66"/>
      <c r="BA1022" s="66"/>
      <c r="BB1022" s="66"/>
      <c r="BC1022" s="66"/>
      <c r="BD1022" s="66"/>
      <c r="BE1022" s="66"/>
      <c r="BF1022" s="66"/>
      <c r="BG1022" s="66"/>
      <c r="BH1022" s="66"/>
      <c r="BI1022" s="66"/>
      <c r="BJ1022" s="66"/>
      <c r="BK1022" s="66"/>
      <c r="BL1022" s="66"/>
      <c r="BM1022" s="66"/>
      <c r="BN1022" s="66"/>
      <c r="BO1022" s="66"/>
      <c r="BP1022" s="66"/>
      <c r="BQ1022" s="66"/>
      <c r="BR1022" s="66"/>
      <c r="BS1022" s="66"/>
      <c r="BT1022" s="66"/>
      <c r="BU1022" s="66"/>
      <c r="BV1022" s="66"/>
      <c r="BW1022" s="66"/>
      <c r="BX1022" s="66"/>
      <c r="BY1022" s="66"/>
      <c r="BZ1022" s="66"/>
      <c r="CA1022" s="66"/>
      <c r="CB1022" s="66"/>
      <c r="CC1022" s="66"/>
      <c r="CD1022" s="66"/>
      <c r="CE1022" s="66"/>
      <c r="CF1022" s="66"/>
      <c r="CG1022" s="66"/>
      <c r="CH1022" s="66"/>
      <c r="CI1022" s="66"/>
      <c r="CJ1022" s="66"/>
      <c r="CK1022" s="66"/>
      <c r="CL1022" s="66"/>
      <c r="CM1022" s="66"/>
      <c r="CN1022" s="66"/>
      <c r="CO1022" s="66"/>
      <c r="CP1022" s="66"/>
      <c r="CQ1022" s="66"/>
      <c r="CR1022" s="66"/>
      <c r="CS1022" s="66"/>
      <c r="CT1022" s="66"/>
      <c r="CU1022" s="66"/>
      <c r="CV1022" s="66"/>
      <c r="CW1022" s="66"/>
      <c r="CX1022" s="66"/>
      <c r="CY1022" s="66"/>
      <c r="CZ1022" s="66"/>
      <c r="DA1022" s="66"/>
      <c r="DB1022" s="66"/>
      <c r="DC1022" s="66"/>
      <c r="DD1022" s="66"/>
      <c r="DE1022" s="66"/>
      <c r="DF1022" s="66"/>
      <c r="DG1022" s="66"/>
      <c r="DH1022" s="66"/>
      <c r="DI1022" s="66"/>
      <c r="DJ1022" s="66"/>
      <c r="DK1022" s="66"/>
      <c r="DL1022" s="66"/>
      <c r="DM1022" s="66"/>
      <c r="DN1022" s="66"/>
      <c r="DO1022" s="66"/>
      <c r="DP1022" s="66"/>
      <c r="DQ1022" s="66"/>
      <c r="DR1022" s="66"/>
      <c r="DS1022" s="66"/>
      <c r="DT1022" s="66"/>
      <c r="DU1022" s="66"/>
      <c r="DV1022" s="66"/>
      <c r="DW1022" s="66"/>
      <c r="DX1022" s="66"/>
      <c r="DY1022" s="66"/>
      <c r="DZ1022" s="66"/>
      <c r="EA1022" s="66"/>
      <c r="EB1022" s="66"/>
      <c r="EC1022" s="66"/>
      <c r="ED1022" s="66"/>
      <c r="EE1022" s="66"/>
      <c r="EF1022" s="66"/>
      <c r="EG1022" s="66"/>
      <c r="EH1022" s="66"/>
      <c r="EI1022" s="66"/>
      <c r="EJ1022" s="66"/>
      <c r="EK1022" s="66"/>
      <c r="EL1022" s="66"/>
      <c r="EM1022" s="66"/>
      <c r="EN1022" s="66"/>
      <c r="EO1022" s="66"/>
      <c r="EP1022" s="66"/>
    </row>
    <row r="1023">
      <c r="A1023" s="66"/>
      <c r="B1023" s="66"/>
      <c r="C1023" s="66"/>
      <c r="D1023" s="66"/>
      <c r="E1023" s="66"/>
      <c r="F1023" s="66"/>
      <c r="G1023" s="159"/>
      <c r="H1023" s="159"/>
      <c r="I1023" s="66"/>
      <c r="J1023" s="160"/>
      <c r="K1023" s="161"/>
      <c r="L1023" s="161"/>
      <c r="M1023" s="162"/>
      <c r="N1023" s="162"/>
      <c r="O1023" s="161"/>
      <c r="P1023" s="161"/>
      <c r="Q1023" s="161"/>
      <c r="R1023" s="161"/>
      <c r="S1023" s="163"/>
      <c r="T1023" s="163"/>
      <c r="U1023" s="163"/>
      <c r="V1023" s="163"/>
      <c r="W1023" s="164"/>
      <c r="X1023" s="163"/>
      <c r="Y1023" s="163"/>
      <c r="Z1023" s="163"/>
      <c r="AA1023" s="163"/>
      <c r="AB1023" s="66"/>
      <c r="AC1023" s="66"/>
      <c r="AD1023" s="66"/>
      <c r="AE1023" s="66"/>
      <c r="AF1023" s="66"/>
      <c r="AG1023" s="66"/>
      <c r="AH1023" s="66"/>
      <c r="AI1023" s="66"/>
      <c r="AJ1023" s="66"/>
      <c r="AK1023" s="66"/>
      <c r="AL1023" s="66"/>
      <c r="AM1023" s="66"/>
      <c r="AN1023" s="66"/>
      <c r="AO1023" s="66"/>
      <c r="AP1023" s="66"/>
      <c r="AQ1023" s="66"/>
      <c r="AR1023" s="66"/>
      <c r="AS1023" s="66"/>
      <c r="AT1023" s="66"/>
      <c r="AU1023" s="66"/>
      <c r="AV1023" s="66"/>
      <c r="AW1023" s="66"/>
      <c r="AX1023" s="66"/>
      <c r="AY1023" s="66"/>
      <c r="AZ1023" s="66"/>
      <c r="BA1023" s="66"/>
      <c r="BB1023" s="66"/>
      <c r="BC1023" s="66"/>
      <c r="BD1023" s="66"/>
      <c r="BE1023" s="66"/>
      <c r="BF1023" s="66"/>
      <c r="BG1023" s="66"/>
      <c r="BH1023" s="66"/>
      <c r="BI1023" s="66"/>
      <c r="BJ1023" s="66"/>
      <c r="BK1023" s="66"/>
      <c r="BL1023" s="66"/>
      <c r="BM1023" s="66"/>
      <c r="BN1023" s="66"/>
      <c r="BO1023" s="66"/>
      <c r="BP1023" s="66"/>
      <c r="BQ1023" s="66"/>
      <c r="BR1023" s="66"/>
      <c r="BS1023" s="66"/>
      <c r="BT1023" s="66"/>
      <c r="BU1023" s="66"/>
      <c r="BV1023" s="66"/>
      <c r="BW1023" s="66"/>
      <c r="BX1023" s="66"/>
      <c r="BY1023" s="66"/>
      <c r="BZ1023" s="66"/>
      <c r="CA1023" s="66"/>
      <c r="CB1023" s="66"/>
      <c r="CC1023" s="66"/>
      <c r="CD1023" s="66"/>
      <c r="CE1023" s="66"/>
      <c r="CF1023" s="66"/>
      <c r="CG1023" s="66"/>
      <c r="CH1023" s="66"/>
      <c r="CI1023" s="66"/>
      <c r="CJ1023" s="66"/>
      <c r="CK1023" s="66"/>
      <c r="CL1023" s="66"/>
      <c r="CM1023" s="66"/>
      <c r="CN1023" s="66"/>
      <c r="CO1023" s="66"/>
      <c r="CP1023" s="66"/>
      <c r="CQ1023" s="66"/>
      <c r="CR1023" s="66"/>
      <c r="CS1023" s="66"/>
      <c r="CT1023" s="66"/>
      <c r="CU1023" s="66"/>
      <c r="CV1023" s="66"/>
      <c r="CW1023" s="66"/>
      <c r="CX1023" s="66"/>
      <c r="CY1023" s="66"/>
      <c r="CZ1023" s="66"/>
      <c r="DA1023" s="66"/>
      <c r="DB1023" s="66"/>
      <c r="DC1023" s="66"/>
      <c r="DD1023" s="66"/>
      <c r="DE1023" s="66"/>
      <c r="DF1023" s="66"/>
      <c r="DG1023" s="66"/>
      <c r="DH1023" s="66"/>
      <c r="DI1023" s="66"/>
      <c r="DJ1023" s="66"/>
      <c r="DK1023" s="66"/>
      <c r="DL1023" s="66"/>
      <c r="DM1023" s="66"/>
      <c r="DN1023" s="66"/>
      <c r="DO1023" s="66"/>
      <c r="DP1023" s="66"/>
      <c r="DQ1023" s="66"/>
      <c r="DR1023" s="66"/>
      <c r="DS1023" s="66"/>
      <c r="DT1023" s="66"/>
      <c r="DU1023" s="66"/>
      <c r="DV1023" s="66"/>
      <c r="DW1023" s="66"/>
      <c r="DX1023" s="66"/>
      <c r="DY1023" s="66"/>
      <c r="DZ1023" s="66"/>
      <c r="EA1023" s="66"/>
      <c r="EB1023" s="66"/>
      <c r="EC1023" s="66"/>
      <c r="ED1023" s="66"/>
      <c r="EE1023" s="66"/>
      <c r="EF1023" s="66"/>
      <c r="EG1023" s="66"/>
      <c r="EH1023" s="66"/>
      <c r="EI1023" s="66"/>
      <c r="EJ1023" s="66"/>
      <c r="EK1023" s="66"/>
      <c r="EL1023" s="66"/>
      <c r="EM1023" s="66"/>
      <c r="EN1023" s="66"/>
      <c r="EO1023" s="66"/>
      <c r="EP1023" s="66"/>
    </row>
    <row r="1024">
      <c r="A1024" s="66"/>
      <c r="B1024" s="66"/>
      <c r="C1024" s="66"/>
      <c r="D1024" s="66"/>
      <c r="E1024" s="66"/>
      <c r="F1024" s="66"/>
      <c r="G1024" s="159"/>
      <c r="H1024" s="159"/>
      <c r="I1024" s="66"/>
      <c r="J1024" s="160"/>
      <c r="K1024" s="161"/>
      <c r="L1024" s="161"/>
      <c r="M1024" s="162"/>
      <c r="N1024" s="162"/>
      <c r="O1024" s="161"/>
      <c r="P1024" s="161"/>
      <c r="Q1024" s="161"/>
      <c r="R1024" s="161"/>
      <c r="S1024" s="163"/>
      <c r="T1024" s="163"/>
      <c r="U1024" s="163"/>
      <c r="V1024" s="163"/>
      <c r="W1024" s="164"/>
      <c r="X1024" s="163"/>
      <c r="Y1024" s="163"/>
      <c r="Z1024" s="163"/>
      <c r="AA1024" s="163"/>
      <c r="AB1024" s="66"/>
      <c r="AC1024" s="66"/>
      <c r="AD1024" s="66"/>
      <c r="AE1024" s="66"/>
      <c r="AF1024" s="66"/>
      <c r="AG1024" s="66"/>
      <c r="AH1024" s="66"/>
      <c r="AI1024" s="66"/>
      <c r="AJ1024" s="66"/>
      <c r="AK1024" s="66"/>
      <c r="AL1024" s="66"/>
      <c r="AM1024" s="66"/>
      <c r="AN1024" s="66"/>
      <c r="AO1024" s="66"/>
      <c r="AP1024" s="66"/>
      <c r="AQ1024" s="66"/>
      <c r="AR1024" s="66"/>
      <c r="AS1024" s="66"/>
      <c r="AT1024" s="66"/>
      <c r="AU1024" s="66"/>
      <c r="AV1024" s="66"/>
      <c r="AW1024" s="66"/>
      <c r="AX1024" s="66"/>
      <c r="AY1024" s="66"/>
      <c r="AZ1024" s="66"/>
      <c r="BA1024" s="66"/>
      <c r="BB1024" s="66"/>
      <c r="BC1024" s="66"/>
      <c r="BD1024" s="66"/>
      <c r="BE1024" s="66"/>
      <c r="BF1024" s="66"/>
      <c r="BG1024" s="66"/>
      <c r="BH1024" s="66"/>
      <c r="BI1024" s="66"/>
      <c r="BJ1024" s="66"/>
      <c r="BK1024" s="66"/>
      <c r="BL1024" s="66"/>
      <c r="BM1024" s="66"/>
      <c r="BN1024" s="66"/>
      <c r="BO1024" s="66"/>
      <c r="BP1024" s="66"/>
      <c r="BQ1024" s="66"/>
      <c r="BR1024" s="66"/>
      <c r="BS1024" s="66"/>
      <c r="BT1024" s="66"/>
      <c r="BU1024" s="66"/>
      <c r="BV1024" s="66"/>
      <c r="BW1024" s="66"/>
      <c r="BX1024" s="66"/>
      <c r="BY1024" s="66"/>
      <c r="BZ1024" s="66"/>
      <c r="CA1024" s="66"/>
      <c r="CB1024" s="66"/>
      <c r="CC1024" s="66"/>
      <c r="CD1024" s="66"/>
      <c r="CE1024" s="66"/>
      <c r="CF1024" s="66"/>
      <c r="CG1024" s="66"/>
      <c r="CH1024" s="66"/>
      <c r="CI1024" s="66"/>
      <c r="CJ1024" s="66"/>
      <c r="CK1024" s="66"/>
      <c r="CL1024" s="66"/>
      <c r="CM1024" s="66"/>
      <c r="CN1024" s="66"/>
      <c r="CO1024" s="66"/>
      <c r="CP1024" s="66"/>
      <c r="CQ1024" s="66"/>
      <c r="CR1024" s="66"/>
      <c r="CS1024" s="66"/>
      <c r="CT1024" s="66"/>
      <c r="CU1024" s="66"/>
      <c r="CV1024" s="66"/>
      <c r="CW1024" s="66"/>
      <c r="CX1024" s="66"/>
      <c r="CY1024" s="66"/>
      <c r="CZ1024" s="66"/>
      <c r="DA1024" s="66"/>
      <c r="DB1024" s="66"/>
      <c r="DC1024" s="66"/>
      <c r="DD1024" s="66"/>
      <c r="DE1024" s="66"/>
      <c r="DF1024" s="66"/>
      <c r="DG1024" s="66"/>
      <c r="DH1024" s="66"/>
      <c r="DI1024" s="66"/>
      <c r="DJ1024" s="66"/>
      <c r="DK1024" s="66"/>
      <c r="DL1024" s="66"/>
      <c r="DM1024" s="66"/>
      <c r="DN1024" s="66"/>
      <c r="DO1024" s="66"/>
      <c r="DP1024" s="66"/>
      <c r="DQ1024" s="66"/>
      <c r="DR1024" s="66"/>
      <c r="DS1024" s="66"/>
      <c r="DT1024" s="66"/>
      <c r="DU1024" s="66"/>
      <c r="DV1024" s="66"/>
      <c r="DW1024" s="66"/>
      <c r="DX1024" s="66"/>
      <c r="DY1024" s="66"/>
      <c r="DZ1024" s="66"/>
      <c r="EA1024" s="66"/>
      <c r="EB1024" s="66"/>
      <c r="EC1024" s="66"/>
      <c r="ED1024" s="66"/>
      <c r="EE1024" s="66"/>
      <c r="EF1024" s="66"/>
      <c r="EG1024" s="66"/>
      <c r="EH1024" s="66"/>
      <c r="EI1024" s="66"/>
      <c r="EJ1024" s="66"/>
      <c r="EK1024" s="66"/>
      <c r="EL1024" s="66"/>
      <c r="EM1024" s="66"/>
      <c r="EN1024" s="66"/>
      <c r="EO1024" s="66"/>
      <c r="EP1024" s="66"/>
    </row>
    <row r="1025">
      <c r="A1025" s="66"/>
      <c r="B1025" s="66"/>
      <c r="C1025" s="66"/>
      <c r="D1025" s="66"/>
      <c r="E1025" s="66"/>
      <c r="F1025" s="66"/>
      <c r="G1025" s="159"/>
      <c r="H1025" s="159"/>
      <c r="I1025" s="66"/>
      <c r="J1025" s="160"/>
      <c r="K1025" s="161"/>
      <c r="L1025" s="161"/>
      <c r="M1025" s="162"/>
      <c r="N1025" s="162"/>
      <c r="O1025" s="161"/>
      <c r="P1025" s="161"/>
      <c r="Q1025" s="161"/>
      <c r="R1025" s="161"/>
      <c r="S1025" s="163"/>
      <c r="T1025" s="163"/>
      <c r="U1025" s="163"/>
      <c r="V1025" s="163"/>
      <c r="W1025" s="164"/>
      <c r="X1025" s="163"/>
      <c r="Y1025" s="163"/>
      <c r="Z1025" s="163"/>
      <c r="AA1025" s="163"/>
      <c r="AB1025" s="66"/>
      <c r="AC1025" s="66"/>
      <c r="AD1025" s="66"/>
      <c r="AE1025" s="66"/>
      <c r="AF1025" s="66"/>
      <c r="AG1025" s="66"/>
      <c r="AH1025" s="66"/>
      <c r="AI1025" s="66"/>
      <c r="AJ1025" s="66"/>
      <c r="AK1025" s="66"/>
      <c r="AL1025" s="66"/>
      <c r="AM1025" s="66"/>
      <c r="AN1025" s="66"/>
      <c r="AO1025" s="66"/>
      <c r="AP1025" s="66"/>
      <c r="AQ1025" s="66"/>
      <c r="AR1025" s="66"/>
      <c r="AS1025" s="66"/>
      <c r="AT1025" s="66"/>
      <c r="AU1025" s="66"/>
      <c r="AV1025" s="66"/>
      <c r="AW1025" s="66"/>
      <c r="AX1025" s="66"/>
      <c r="AY1025" s="66"/>
      <c r="AZ1025" s="66"/>
      <c r="BA1025" s="66"/>
      <c r="BB1025" s="66"/>
      <c r="BC1025" s="66"/>
      <c r="BD1025" s="66"/>
      <c r="BE1025" s="66"/>
      <c r="BF1025" s="66"/>
      <c r="BG1025" s="66"/>
      <c r="BH1025" s="66"/>
      <c r="BI1025" s="66"/>
      <c r="BJ1025" s="66"/>
      <c r="BK1025" s="66"/>
      <c r="BL1025" s="66"/>
      <c r="BM1025" s="66"/>
      <c r="BN1025" s="66"/>
      <c r="BO1025" s="66"/>
      <c r="BP1025" s="66"/>
      <c r="BQ1025" s="66"/>
      <c r="BR1025" s="66"/>
      <c r="BS1025" s="66"/>
      <c r="BT1025" s="66"/>
      <c r="BU1025" s="66"/>
      <c r="BV1025" s="66"/>
      <c r="BW1025" s="66"/>
      <c r="BX1025" s="66"/>
      <c r="BY1025" s="66"/>
      <c r="BZ1025" s="66"/>
      <c r="CA1025" s="66"/>
      <c r="CB1025" s="66"/>
      <c r="CC1025" s="66"/>
      <c r="CD1025" s="66"/>
      <c r="CE1025" s="66"/>
      <c r="CF1025" s="66"/>
      <c r="CG1025" s="66"/>
      <c r="CH1025" s="66"/>
      <c r="CI1025" s="66"/>
      <c r="CJ1025" s="66"/>
      <c r="CK1025" s="66"/>
      <c r="CL1025" s="66"/>
      <c r="CM1025" s="66"/>
      <c r="CN1025" s="66"/>
      <c r="CO1025" s="66"/>
      <c r="CP1025" s="66"/>
      <c r="CQ1025" s="66"/>
      <c r="CR1025" s="66"/>
      <c r="CS1025" s="66"/>
      <c r="CT1025" s="66"/>
      <c r="CU1025" s="66"/>
      <c r="CV1025" s="66"/>
      <c r="CW1025" s="66"/>
      <c r="CX1025" s="66"/>
      <c r="CY1025" s="66"/>
      <c r="CZ1025" s="66"/>
      <c r="DA1025" s="66"/>
      <c r="DB1025" s="66"/>
      <c r="DC1025" s="66"/>
      <c r="DD1025" s="66"/>
      <c r="DE1025" s="66"/>
      <c r="DF1025" s="66"/>
      <c r="DG1025" s="66"/>
      <c r="DH1025" s="66"/>
      <c r="DI1025" s="66"/>
      <c r="DJ1025" s="66"/>
      <c r="DK1025" s="66"/>
      <c r="DL1025" s="66"/>
      <c r="DM1025" s="66"/>
      <c r="DN1025" s="66"/>
      <c r="DO1025" s="66"/>
      <c r="DP1025" s="66"/>
      <c r="DQ1025" s="66"/>
      <c r="DR1025" s="66"/>
      <c r="DS1025" s="66"/>
      <c r="DT1025" s="66"/>
      <c r="DU1025" s="66"/>
      <c r="DV1025" s="66"/>
      <c r="DW1025" s="66"/>
      <c r="DX1025" s="66"/>
      <c r="DY1025" s="66"/>
      <c r="DZ1025" s="66"/>
      <c r="EA1025" s="66"/>
      <c r="EB1025" s="66"/>
      <c r="EC1025" s="66"/>
      <c r="ED1025" s="66"/>
      <c r="EE1025" s="66"/>
      <c r="EF1025" s="66"/>
      <c r="EG1025" s="66"/>
      <c r="EH1025" s="66"/>
      <c r="EI1025" s="66"/>
      <c r="EJ1025" s="66"/>
      <c r="EK1025" s="66"/>
      <c r="EL1025" s="66"/>
      <c r="EM1025" s="66"/>
      <c r="EN1025" s="66"/>
      <c r="EO1025" s="66"/>
      <c r="EP1025" s="66"/>
    </row>
    <row r="1026">
      <c r="A1026" s="66"/>
      <c r="B1026" s="66"/>
      <c r="C1026" s="66"/>
      <c r="D1026" s="66"/>
      <c r="E1026" s="66"/>
      <c r="F1026" s="66"/>
      <c r="G1026" s="159"/>
      <c r="H1026" s="159"/>
      <c r="I1026" s="66"/>
      <c r="J1026" s="160"/>
      <c r="K1026" s="161"/>
      <c r="L1026" s="161"/>
      <c r="M1026" s="162"/>
      <c r="N1026" s="162"/>
      <c r="O1026" s="161"/>
      <c r="P1026" s="161"/>
      <c r="Q1026" s="161"/>
      <c r="R1026" s="161"/>
      <c r="S1026" s="163"/>
      <c r="T1026" s="163"/>
      <c r="U1026" s="163"/>
      <c r="V1026" s="163"/>
      <c r="W1026" s="164"/>
      <c r="X1026" s="163"/>
      <c r="Y1026" s="163"/>
      <c r="Z1026" s="163"/>
      <c r="AA1026" s="163"/>
      <c r="AB1026" s="66"/>
      <c r="AC1026" s="66"/>
      <c r="AD1026" s="66"/>
      <c r="AE1026" s="66"/>
      <c r="AF1026" s="66"/>
      <c r="AG1026" s="66"/>
      <c r="AH1026" s="66"/>
      <c r="AI1026" s="66"/>
      <c r="AJ1026" s="66"/>
      <c r="AK1026" s="66"/>
      <c r="AL1026" s="66"/>
      <c r="AM1026" s="66"/>
      <c r="AN1026" s="66"/>
      <c r="AO1026" s="66"/>
      <c r="AP1026" s="66"/>
      <c r="AQ1026" s="66"/>
      <c r="AR1026" s="66"/>
      <c r="AS1026" s="66"/>
      <c r="AT1026" s="66"/>
      <c r="AU1026" s="66"/>
      <c r="AV1026" s="66"/>
      <c r="AW1026" s="66"/>
      <c r="AX1026" s="66"/>
      <c r="AY1026" s="66"/>
      <c r="AZ1026" s="66"/>
      <c r="BA1026" s="66"/>
      <c r="BB1026" s="66"/>
      <c r="BC1026" s="66"/>
      <c r="BD1026" s="66"/>
      <c r="BE1026" s="66"/>
      <c r="BF1026" s="66"/>
      <c r="BG1026" s="66"/>
      <c r="BH1026" s="66"/>
      <c r="BI1026" s="66"/>
      <c r="BJ1026" s="66"/>
      <c r="BK1026" s="66"/>
      <c r="BL1026" s="66"/>
      <c r="BM1026" s="66"/>
      <c r="BN1026" s="66"/>
      <c r="BO1026" s="66"/>
      <c r="BP1026" s="66"/>
      <c r="BQ1026" s="66"/>
      <c r="BR1026" s="66"/>
      <c r="BS1026" s="66"/>
      <c r="BT1026" s="66"/>
      <c r="BU1026" s="66"/>
      <c r="BV1026" s="66"/>
      <c r="BW1026" s="66"/>
      <c r="BX1026" s="66"/>
      <c r="BY1026" s="66"/>
      <c r="BZ1026" s="66"/>
      <c r="CA1026" s="66"/>
      <c r="CB1026" s="66"/>
      <c r="CC1026" s="66"/>
      <c r="CD1026" s="66"/>
      <c r="CE1026" s="66"/>
      <c r="CF1026" s="66"/>
      <c r="CG1026" s="66"/>
      <c r="CH1026" s="66"/>
      <c r="CI1026" s="66"/>
      <c r="CJ1026" s="66"/>
      <c r="CK1026" s="66"/>
      <c r="CL1026" s="66"/>
      <c r="CM1026" s="66"/>
      <c r="CN1026" s="66"/>
      <c r="CO1026" s="66"/>
      <c r="CP1026" s="66"/>
      <c r="CQ1026" s="66"/>
      <c r="CR1026" s="66"/>
      <c r="CS1026" s="66"/>
      <c r="CT1026" s="66"/>
      <c r="CU1026" s="66"/>
      <c r="CV1026" s="66"/>
      <c r="CW1026" s="66"/>
      <c r="CX1026" s="66"/>
      <c r="CY1026" s="66"/>
      <c r="CZ1026" s="66"/>
      <c r="DA1026" s="66"/>
      <c r="DB1026" s="66"/>
      <c r="DC1026" s="66"/>
      <c r="DD1026" s="66"/>
      <c r="DE1026" s="66"/>
      <c r="DF1026" s="66"/>
      <c r="DG1026" s="66"/>
      <c r="DH1026" s="66"/>
      <c r="DI1026" s="66"/>
      <c r="DJ1026" s="66"/>
      <c r="DK1026" s="66"/>
      <c r="DL1026" s="66"/>
      <c r="DM1026" s="66"/>
      <c r="DN1026" s="66"/>
      <c r="DO1026" s="66"/>
      <c r="DP1026" s="66"/>
      <c r="DQ1026" s="66"/>
      <c r="DR1026" s="66"/>
      <c r="DS1026" s="66"/>
      <c r="DT1026" s="66"/>
      <c r="DU1026" s="66"/>
      <c r="DV1026" s="66"/>
      <c r="DW1026" s="66"/>
      <c r="DX1026" s="66"/>
      <c r="DY1026" s="66"/>
      <c r="DZ1026" s="66"/>
      <c r="EA1026" s="66"/>
      <c r="EB1026" s="66"/>
      <c r="EC1026" s="66"/>
      <c r="ED1026" s="66"/>
      <c r="EE1026" s="66"/>
      <c r="EF1026" s="66"/>
      <c r="EG1026" s="66"/>
      <c r="EH1026" s="66"/>
      <c r="EI1026" s="66"/>
      <c r="EJ1026" s="66"/>
      <c r="EK1026" s="66"/>
      <c r="EL1026" s="66"/>
      <c r="EM1026" s="66"/>
      <c r="EN1026" s="66"/>
      <c r="EO1026" s="66"/>
      <c r="EP1026" s="66"/>
    </row>
    <row r="1027">
      <c r="A1027" s="66"/>
      <c r="B1027" s="66"/>
      <c r="C1027" s="66"/>
      <c r="D1027" s="66"/>
      <c r="E1027" s="66"/>
      <c r="F1027" s="66"/>
      <c r="G1027" s="159"/>
      <c r="H1027" s="159"/>
      <c r="I1027" s="66"/>
      <c r="J1027" s="160"/>
      <c r="K1027" s="161"/>
      <c r="L1027" s="161"/>
      <c r="M1027" s="162"/>
      <c r="N1027" s="162"/>
      <c r="O1027" s="161"/>
      <c r="P1027" s="161"/>
      <c r="Q1027" s="161"/>
      <c r="R1027" s="161"/>
      <c r="S1027" s="163"/>
      <c r="T1027" s="163"/>
      <c r="U1027" s="163"/>
      <c r="V1027" s="163"/>
      <c r="W1027" s="164"/>
      <c r="X1027" s="163"/>
      <c r="Y1027" s="163"/>
      <c r="Z1027" s="163"/>
      <c r="AA1027" s="163"/>
      <c r="AB1027" s="66"/>
      <c r="AC1027" s="66"/>
      <c r="AD1027" s="66"/>
      <c r="AE1027" s="66"/>
      <c r="AF1027" s="66"/>
      <c r="AG1027" s="66"/>
      <c r="AH1027" s="66"/>
      <c r="AI1027" s="66"/>
      <c r="AJ1027" s="66"/>
      <c r="AK1027" s="66"/>
      <c r="AL1027" s="66"/>
      <c r="AM1027" s="66"/>
      <c r="AN1027" s="66"/>
      <c r="AO1027" s="66"/>
      <c r="AP1027" s="66"/>
      <c r="AQ1027" s="66"/>
      <c r="AR1027" s="66"/>
      <c r="AS1027" s="66"/>
      <c r="AT1027" s="66"/>
      <c r="AU1027" s="66"/>
      <c r="AV1027" s="66"/>
      <c r="AW1027" s="66"/>
      <c r="AX1027" s="66"/>
      <c r="AY1027" s="66"/>
      <c r="AZ1027" s="66"/>
      <c r="BA1027" s="66"/>
      <c r="BB1027" s="66"/>
      <c r="BC1027" s="66"/>
      <c r="BD1027" s="66"/>
      <c r="BE1027" s="66"/>
      <c r="BF1027" s="66"/>
      <c r="BG1027" s="66"/>
      <c r="BH1027" s="66"/>
      <c r="BI1027" s="66"/>
      <c r="BJ1027" s="66"/>
      <c r="BK1027" s="66"/>
      <c r="BL1027" s="66"/>
      <c r="BM1027" s="66"/>
      <c r="BN1027" s="66"/>
      <c r="BO1027" s="66"/>
      <c r="BP1027" s="66"/>
      <c r="BQ1027" s="66"/>
      <c r="BR1027" s="66"/>
      <c r="BS1027" s="66"/>
      <c r="BT1027" s="66"/>
      <c r="BU1027" s="66"/>
      <c r="BV1027" s="66"/>
      <c r="BW1027" s="66"/>
      <c r="BX1027" s="66"/>
      <c r="BY1027" s="66"/>
      <c r="BZ1027" s="66"/>
      <c r="CA1027" s="66"/>
      <c r="CB1027" s="66"/>
      <c r="CC1027" s="66"/>
      <c r="CD1027" s="66"/>
      <c r="CE1027" s="66"/>
      <c r="CF1027" s="66"/>
      <c r="CG1027" s="66"/>
      <c r="CH1027" s="66"/>
      <c r="CI1027" s="66"/>
      <c r="CJ1027" s="66"/>
      <c r="CK1027" s="66"/>
      <c r="CL1027" s="66"/>
      <c r="CM1027" s="66"/>
      <c r="CN1027" s="66"/>
      <c r="CO1027" s="66"/>
      <c r="CP1027" s="66"/>
      <c r="CQ1027" s="66"/>
      <c r="CR1027" s="66"/>
      <c r="CS1027" s="66"/>
      <c r="CT1027" s="66"/>
      <c r="CU1027" s="66"/>
      <c r="CV1027" s="66"/>
      <c r="CW1027" s="66"/>
      <c r="CX1027" s="66"/>
      <c r="CY1027" s="66"/>
      <c r="CZ1027" s="66"/>
      <c r="DA1027" s="66"/>
      <c r="DB1027" s="66"/>
      <c r="DC1027" s="66"/>
      <c r="DD1027" s="66"/>
      <c r="DE1027" s="66"/>
      <c r="DF1027" s="66"/>
      <c r="DG1027" s="66"/>
      <c r="DH1027" s="66"/>
      <c r="DI1027" s="66"/>
      <c r="DJ1027" s="66"/>
      <c r="DK1027" s="66"/>
      <c r="DL1027" s="66"/>
      <c r="DM1027" s="66"/>
      <c r="DN1027" s="66"/>
      <c r="DO1027" s="66"/>
      <c r="DP1027" s="66"/>
      <c r="DQ1027" s="66"/>
      <c r="DR1027" s="66"/>
      <c r="DS1027" s="66"/>
      <c r="DT1027" s="66"/>
      <c r="DU1027" s="66"/>
      <c r="DV1027" s="66"/>
      <c r="DW1027" s="66"/>
      <c r="DX1027" s="66"/>
      <c r="DY1027" s="66"/>
      <c r="DZ1027" s="66"/>
      <c r="EA1027" s="66"/>
      <c r="EB1027" s="66"/>
      <c r="EC1027" s="66"/>
      <c r="ED1027" s="66"/>
      <c r="EE1027" s="66"/>
      <c r="EF1027" s="66"/>
      <c r="EG1027" s="66"/>
      <c r="EH1027" s="66"/>
      <c r="EI1027" s="66"/>
      <c r="EJ1027" s="66"/>
      <c r="EK1027" s="66"/>
      <c r="EL1027" s="66"/>
      <c r="EM1027" s="66"/>
      <c r="EN1027" s="66"/>
      <c r="EO1027" s="66"/>
      <c r="EP1027" s="66"/>
    </row>
    <row r="1028">
      <c r="A1028" s="66"/>
      <c r="B1028" s="66"/>
      <c r="C1028" s="66"/>
      <c r="D1028" s="66"/>
      <c r="E1028" s="66"/>
      <c r="F1028" s="66"/>
      <c r="G1028" s="159"/>
      <c r="H1028" s="159"/>
      <c r="I1028" s="66"/>
      <c r="J1028" s="160"/>
      <c r="K1028" s="161"/>
      <c r="L1028" s="161"/>
      <c r="M1028" s="162"/>
      <c r="N1028" s="162"/>
      <c r="O1028" s="161"/>
      <c r="P1028" s="161"/>
      <c r="Q1028" s="161"/>
      <c r="R1028" s="161"/>
      <c r="S1028" s="163"/>
      <c r="T1028" s="163"/>
      <c r="U1028" s="163"/>
      <c r="V1028" s="163"/>
      <c r="W1028" s="164"/>
      <c r="X1028" s="163"/>
      <c r="Y1028" s="163"/>
      <c r="Z1028" s="163"/>
      <c r="AA1028" s="163"/>
      <c r="AB1028" s="66"/>
      <c r="AC1028" s="66"/>
      <c r="AD1028" s="66"/>
      <c r="AE1028" s="66"/>
      <c r="AF1028" s="66"/>
      <c r="AG1028" s="66"/>
      <c r="AH1028" s="66"/>
      <c r="AI1028" s="66"/>
      <c r="AJ1028" s="66"/>
      <c r="AK1028" s="66"/>
      <c r="AL1028" s="66"/>
      <c r="AM1028" s="66"/>
      <c r="AN1028" s="66"/>
      <c r="AO1028" s="66"/>
      <c r="AP1028" s="66"/>
      <c r="AQ1028" s="66"/>
      <c r="AR1028" s="66"/>
      <c r="AS1028" s="66"/>
      <c r="AT1028" s="66"/>
      <c r="AU1028" s="66"/>
      <c r="AV1028" s="66"/>
      <c r="AW1028" s="66"/>
      <c r="AX1028" s="66"/>
      <c r="AY1028" s="66"/>
      <c r="AZ1028" s="66"/>
      <c r="BA1028" s="66"/>
      <c r="BB1028" s="66"/>
      <c r="BC1028" s="66"/>
      <c r="BD1028" s="66"/>
      <c r="BE1028" s="66"/>
      <c r="BF1028" s="66"/>
      <c r="BG1028" s="66"/>
      <c r="BH1028" s="66"/>
      <c r="BI1028" s="66"/>
      <c r="BJ1028" s="66"/>
      <c r="BK1028" s="66"/>
      <c r="BL1028" s="66"/>
      <c r="BM1028" s="66"/>
      <c r="BN1028" s="66"/>
      <c r="BO1028" s="66"/>
      <c r="BP1028" s="66"/>
      <c r="BQ1028" s="66"/>
      <c r="BR1028" s="66"/>
      <c r="BS1028" s="66"/>
      <c r="BT1028" s="66"/>
      <c r="BU1028" s="66"/>
      <c r="BV1028" s="66"/>
      <c r="BW1028" s="66"/>
      <c r="BX1028" s="66"/>
      <c r="BY1028" s="66"/>
      <c r="BZ1028" s="66"/>
      <c r="CA1028" s="66"/>
      <c r="CB1028" s="66"/>
      <c r="CC1028" s="66"/>
      <c r="CD1028" s="66"/>
      <c r="CE1028" s="66"/>
      <c r="CF1028" s="66"/>
      <c r="CG1028" s="66"/>
      <c r="CH1028" s="66"/>
      <c r="CI1028" s="66"/>
      <c r="CJ1028" s="66"/>
      <c r="CK1028" s="66"/>
      <c r="CL1028" s="66"/>
      <c r="CM1028" s="66"/>
      <c r="CN1028" s="66"/>
      <c r="CO1028" s="66"/>
      <c r="CP1028" s="66"/>
      <c r="CQ1028" s="66"/>
      <c r="CR1028" s="66"/>
      <c r="CS1028" s="66"/>
      <c r="CT1028" s="66"/>
      <c r="CU1028" s="66"/>
      <c r="CV1028" s="66"/>
      <c r="CW1028" s="66"/>
      <c r="CX1028" s="66"/>
      <c r="CY1028" s="66"/>
      <c r="CZ1028" s="66"/>
      <c r="DA1028" s="66"/>
      <c r="DB1028" s="66"/>
      <c r="DC1028" s="66"/>
      <c r="DD1028" s="66"/>
      <c r="DE1028" s="66"/>
      <c r="DF1028" s="66"/>
      <c r="DG1028" s="66"/>
      <c r="DH1028" s="66"/>
      <c r="DI1028" s="66"/>
      <c r="DJ1028" s="66"/>
      <c r="DK1028" s="66"/>
      <c r="DL1028" s="66"/>
      <c r="DM1028" s="66"/>
      <c r="DN1028" s="66"/>
      <c r="DO1028" s="66"/>
      <c r="DP1028" s="66"/>
      <c r="DQ1028" s="66"/>
      <c r="DR1028" s="66"/>
      <c r="DS1028" s="66"/>
      <c r="DT1028" s="66"/>
      <c r="DU1028" s="66"/>
      <c r="DV1028" s="66"/>
      <c r="DW1028" s="66"/>
      <c r="DX1028" s="66"/>
      <c r="DY1028" s="66"/>
      <c r="DZ1028" s="66"/>
      <c r="EA1028" s="66"/>
      <c r="EB1028" s="66"/>
      <c r="EC1028" s="66"/>
      <c r="ED1028" s="66"/>
      <c r="EE1028" s="66"/>
      <c r="EF1028" s="66"/>
      <c r="EG1028" s="66"/>
      <c r="EH1028" s="66"/>
      <c r="EI1028" s="66"/>
      <c r="EJ1028" s="66"/>
      <c r="EK1028" s="66"/>
      <c r="EL1028" s="66"/>
      <c r="EM1028" s="66"/>
      <c r="EN1028" s="66"/>
      <c r="EO1028" s="66"/>
      <c r="EP1028" s="66"/>
    </row>
    <row r="1029">
      <c r="A1029" s="66"/>
      <c r="B1029" s="66"/>
      <c r="C1029" s="66"/>
      <c r="D1029" s="66"/>
      <c r="E1029" s="66"/>
      <c r="F1029" s="66"/>
      <c r="G1029" s="159"/>
      <c r="H1029" s="159"/>
      <c r="I1029" s="66"/>
      <c r="J1029" s="160"/>
      <c r="K1029" s="161"/>
      <c r="L1029" s="161"/>
      <c r="M1029" s="162"/>
      <c r="N1029" s="162"/>
      <c r="O1029" s="161"/>
      <c r="P1029" s="161"/>
      <c r="Q1029" s="161"/>
      <c r="R1029" s="161"/>
      <c r="S1029" s="163"/>
      <c r="T1029" s="163"/>
      <c r="U1029" s="163"/>
      <c r="V1029" s="163"/>
      <c r="W1029" s="164"/>
      <c r="X1029" s="163"/>
      <c r="Y1029" s="163"/>
      <c r="Z1029" s="163"/>
      <c r="AA1029" s="163"/>
      <c r="AB1029" s="66"/>
      <c r="AC1029" s="66"/>
      <c r="AD1029" s="66"/>
      <c r="AE1029" s="66"/>
      <c r="AF1029" s="66"/>
      <c r="AG1029" s="66"/>
      <c r="AH1029" s="66"/>
      <c r="AI1029" s="66"/>
      <c r="AJ1029" s="66"/>
      <c r="AK1029" s="66"/>
      <c r="AL1029" s="66"/>
      <c r="AM1029" s="66"/>
      <c r="AN1029" s="66"/>
      <c r="AO1029" s="66"/>
      <c r="AP1029" s="66"/>
      <c r="AQ1029" s="66"/>
      <c r="AR1029" s="66"/>
      <c r="AS1029" s="66"/>
      <c r="AT1029" s="66"/>
      <c r="AU1029" s="66"/>
      <c r="AV1029" s="66"/>
      <c r="AW1029" s="66"/>
      <c r="AX1029" s="66"/>
      <c r="AY1029" s="66"/>
      <c r="AZ1029" s="66"/>
      <c r="BA1029" s="66"/>
      <c r="BB1029" s="66"/>
      <c r="BC1029" s="66"/>
      <c r="BD1029" s="66"/>
      <c r="BE1029" s="66"/>
      <c r="BF1029" s="66"/>
      <c r="BG1029" s="66"/>
      <c r="BH1029" s="66"/>
      <c r="BI1029" s="66"/>
      <c r="BJ1029" s="66"/>
      <c r="BK1029" s="66"/>
      <c r="BL1029" s="66"/>
      <c r="BM1029" s="66"/>
      <c r="BN1029" s="66"/>
      <c r="BO1029" s="66"/>
      <c r="BP1029" s="66"/>
      <c r="BQ1029" s="66"/>
      <c r="BR1029" s="66"/>
      <c r="BS1029" s="66"/>
      <c r="BT1029" s="66"/>
      <c r="BU1029" s="66"/>
      <c r="BV1029" s="66"/>
      <c r="BW1029" s="66"/>
      <c r="BX1029" s="66"/>
      <c r="BY1029" s="66"/>
      <c r="BZ1029" s="66"/>
      <c r="CA1029" s="66"/>
      <c r="CB1029" s="66"/>
      <c r="CC1029" s="66"/>
      <c r="CD1029" s="66"/>
      <c r="CE1029" s="66"/>
      <c r="CF1029" s="66"/>
      <c r="CG1029" s="66"/>
      <c r="CH1029" s="66"/>
      <c r="CI1029" s="66"/>
      <c r="CJ1029" s="66"/>
      <c r="CK1029" s="66"/>
      <c r="CL1029" s="66"/>
      <c r="CM1029" s="66"/>
      <c r="CN1029" s="66"/>
      <c r="CO1029" s="66"/>
      <c r="CP1029" s="66"/>
      <c r="CQ1029" s="66"/>
      <c r="CR1029" s="66"/>
      <c r="CS1029" s="66"/>
      <c r="CT1029" s="66"/>
      <c r="CU1029" s="66"/>
      <c r="CV1029" s="66"/>
      <c r="CW1029" s="66"/>
      <c r="CX1029" s="66"/>
      <c r="CY1029" s="66"/>
      <c r="CZ1029" s="66"/>
      <c r="DA1029" s="66"/>
      <c r="DB1029" s="66"/>
      <c r="DC1029" s="66"/>
      <c r="DD1029" s="66"/>
      <c r="DE1029" s="66"/>
      <c r="DF1029" s="66"/>
      <c r="DG1029" s="66"/>
      <c r="DH1029" s="66"/>
      <c r="DI1029" s="66"/>
      <c r="DJ1029" s="66"/>
      <c r="DK1029" s="66"/>
      <c r="DL1029" s="66"/>
      <c r="DM1029" s="66"/>
      <c r="DN1029" s="66"/>
      <c r="DO1029" s="66"/>
      <c r="DP1029" s="66"/>
      <c r="DQ1029" s="66"/>
      <c r="DR1029" s="66"/>
      <c r="DS1029" s="66"/>
      <c r="DT1029" s="66"/>
      <c r="DU1029" s="66"/>
      <c r="DV1029" s="66"/>
      <c r="DW1029" s="66"/>
      <c r="DX1029" s="66"/>
      <c r="DY1029" s="66"/>
      <c r="DZ1029" s="66"/>
      <c r="EA1029" s="66"/>
      <c r="EB1029" s="66"/>
      <c r="EC1029" s="66"/>
      <c r="ED1029" s="66"/>
      <c r="EE1029" s="66"/>
      <c r="EF1029" s="66"/>
      <c r="EG1029" s="66"/>
      <c r="EH1029" s="66"/>
      <c r="EI1029" s="66"/>
      <c r="EJ1029" s="66"/>
      <c r="EK1029" s="66"/>
      <c r="EL1029" s="66"/>
      <c r="EM1029" s="66"/>
      <c r="EN1029" s="66"/>
      <c r="EO1029" s="66"/>
      <c r="EP1029" s="66"/>
    </row>
    <row r="1030">
      <c r="A1030" s="66"/>
      <c r="B1030" s="66"/>
      <c r="C1030" s="66"/>
      <c r="D1030" s="66"/>
      <c r="E1030" s="66"/>
      <c r="F1030" s="66"/>
      <c r="G1030" s="159"/>
      <c r="H1030" s="159"/>
      <c r="I1030" s="66"/>
      <c r="J1030" s="160"/>
      <c r="K1030" s="161"/>
      <c r="L1030" s="161"/>
      <c r="M1030" s="162"/>
      <c r="N1030" s="162"/>
      <c r="O1030" s="161"/>
      <c r="P1030" s="161"/>
      <c r="Q1030" s="161"/>
      <c r="R1030" s="161"/>
      <c r="S1030" s="163"/>
      <c r="T1030" s="163"/>
      <c r="U1030" s="163"/>
      <c r="V1030" s="163"/>
      <c r="W1030" s="164"/>
      <c r="X1030" s="163"/>
      <c r="Y1030" s="163"/>
      <c r="Z1030" s="163"/>
      <c r="AA1030" s="163"/>
      <c r="AB1030" s="66"/>
      <c r="AC1030" s="66"/>
      <c r="AD1030" s="66"/>
      <c r="AE1030" s="66"/>
      <c r="AF1030" s="66"/>
      <c r="AG1030" s="66"/>
      <c r="AH1030" s="66"/>
      <c r="AI1030" s="66"/>
      <c r="AJ1030" s="66"/>
      <c r="AK1030" s="66"/>
      <c r="AL1030" s="66"/>
      <c r="AM1030" s="66"/>
      <c r="AN1030" s="66"/>
      <c r="AO1030" s="66"/>
      <c r="AP1030" s="66"/>
      <c r="AQ1030" s="66"/>
      <c r="AR1030" s="66"/>
      <c r="AS1030" s="66"/>
      <c r="AT1030" s="66"/>
      <c r="AU1030" s="66"/>
      <c r="AV1030" s="66"/>
      <c r="AW1030" s="66"/>
      <c r="AX1030" s="66"/>
      <c r="AY1030" s="66"/>
      <c r="AZ1030" s="66"/>
      <c r="BA1030" s="66"/>
      <c r="BB1030" s="66"/>
      <c r="BC1030" s="66"/>
      <c r="BD1030" s="66"/>
      <c r="BE1030" s="66"/>
      <c r="BF1030" s="66"/>
      <c r="BG1030" s="66"/>
      <c r="BH1030" s="66"/>
      <c r="BI1030" s="66"/>
      <c r="BJ1030" s="66"/>
      <c r="BK1030" s="66"/>
      <c r="BL1030" s="66"/>
      <c r="BM1030" s="66"/>
      <c r="BN1030" s="66"/>
      <c r="BO1030" s="66"/>
      <c r="BP1030" s="66"/>
      <c r="BQ1030" s="66"/>
      <c r="BR1030" s="66"/>
      <c r="BS1030" s="66"/>
      <c r="BT1030" s="66"/>
      <c r="BU1030" s="66"/>
      <c r="BV1030" s="66"/>
      <c r="BW1030" s="66"/>
      <c r="BX1030" s="66"/>
      <c r="BY1030" s="66"/>
      <c r="BZ1030" s="66"/>
      <c r="CA1030" s="66"/>
      <c r="CB1030" s="66"/>
      <c r="CC1030" s="66"/>
      <c r="CD1030" s="66"/>
      <c r="CE1030" s="66"/>
      <c r="CF1030" s="66"/>
      <c r="CG1030" s="66"/>
      <c r="CH1030" s="66"/>
      <c r="CI1030" s="66"/>
      <c r="CJ1030" s="66"/>
      <c r="CK1030" s="66"/>
      <c r="CL1030" s="66"/>
      <c r="CM1030" s="66"/>
      <c r="CN1030" s="66"/>
      <c r="CO1030" s="66"/>
      <c r="CP1030" s="66"/>
      <c r="CQ1030" s="66"/>
      <c r="CR1030" s="66"/>
      <c r="CS1030" s="66"/>
      <c r="CT1030" s="66"/>
      <c r="CU1030" s="66"/>
      <c r="CV1030" s="66"/>
      <c r="CW1030" s="66"/>
      <c r="CX1030" s="66"/>
      <c r="CY1030" s="66"/>
      <c r="CZ1030" s="66"/>
      <c r="DA1030" s="66"/>
      <c r="DB1030" s="66"/>
      <c r="DC1030" s="66"/>
      <c r="DD1030" s="66"/>
      <c r="DE1030" s="66"/>
      <c r="DF1030" s="66"/>
      <c r="DG1030" s="66"/>
      <c r="DH1030" s="66"/>
      <c r="DI1030" s="66"/>
      <c r="DJ1030" s="66"/>
      <c r="DK1030" s="66"/>
      <c r="DL1030" s="66"/>
      <c r="DM1030" s="66"/>
      <c r="DN1030" s="66"/>
      <c r="DO1030" s="66"/>
      <c r="DP1030" s="66"/>
      <c r="DQ1030" s="66"/>
      <c r="DR1030" s="66"/>
      <c r="DS1030" s="66"/>
      <c r="DT1030" s="66"/>
      <c r="DU1030" s="66"/>
      <c r="DV1030" s="66"/>
      <c r="DW1030" s="66"/>
      <c r="DX1030" s="66"/>
      <c r="DY1030" s="66"/>
      <c r="DZ1030" s="66"/>
      <c r="EA1030" s="66"/>
      <c r="EB1030" s="66"/>
      <c r="EC1030" s="66"/>
      <c r="ED1030" s="66"/>
      <c r="EE1030" s="66"/>
      <c r="EF1030" s="66"/>
      <c r="EG1030" s="66"/>
      <c r="EH1030" s="66"/>
      <c r="EI1030" s="66"/>
      <c r="EJ1030" s="66"/>
      <c r="EK1030" s="66"/>
      <c r="EL1030" s="66"/>
      <c r="EM1030" s="66"/>
      <c r="EN1030" s="66"/>
      <c r="EO1030" s="66"/>
      <c r="EP1030" s="66"/>
    </row>
    <row r="1031">
      <c r="A1031" s="66"/>
      <c r="B1031" s="66"/>
      <c r="C1031" s="66"/>
      <c r="D1031" s="66"/>
      <c r="E1031" s="66"/>
      <c r="F1031" s="66"/>
      <c r="G1031" s="159"/>
      <c r="H1031" s="159"/>
      <c r="I1031" s="66"/>
      <c r="J1031" s="160"/>
      <c r="K1031" s="161"/>
      <c r="L1031" s="161"/>
      <c r="M1031" s="162"/>
      <c r="N1031" s="162"/>
      <c r="O1031" s="161"/>
      <c r="P1031" s="161"/>
      <c r="Q1031" s="161"/>
      <c r="R1031" s="161"/>
      <c r="S1031" s="163"/>
      <c r="T1031" s="163"/>
      <c r="U1031" s="163"/>
      <c r="V1031" s="163"/>
      <c r="W1031" s="164"/>
      <c r="X1031" s="163"/>
      <c r="Y1031" s="163"/>
      <c r="Z1031" s="163"/>
      <c r="AA1031" s="163"/>
      <c r="AB1031" s="66"/>
      <c r="AC1031" s="66"/>
      <c r="AD1031" s="66"/>
      <c r="AE1031" s="66"/>
      <c r="AF1031" s="66"/>
      <c r="AG1031" s="66"/>
      <c r="AH1031" s="66"/>
      <c r="AI1031" s="66"/>
      <c r="AJ1031" s="66"/>
      <c r="AK1031" s="66"/>
      <c r="AL1031" s="66"/>
      <c r="AM1031" s="66"/>
      <c r="AN1031" s="66"/>
      <c r="AO1031" s="66"/>
      <c r="AP1031" s="66"/>
      <c r="AQ1031" s="66"/>
      <c r="AR1031" s="66"/>
      <c r="AS1031" s="66"/>
      <c r="AT1031" s="66"/>
      <c r="AU1031" s="66"/>
      <c r="AV1031" s="66"/>
      <c r="AW1031" s="66"/>
      <c r="AX1031" s="66"/>
      <c r="AY1031" s="66"/>
      <c r="AZ1031" s="66"/>
      <c r="BA1031" s="66"/>
      <c r="BB1031" s="66"/>
      <c r="BC1031" s="66"/>
      <c r="BD1031" s="66"/>
      <c r="BE1031" s="66"/>
      <c r="BF1031" s="66"/>
      <c r="BG1031" s="66"/>
      <c r="BH1031" s="66"/>
      <c r="BI1031" s="66"/>
      <c r="BJ1031" s="66"/>
      <c r="BK1031" s="66"/>
      <c r="BL1031" s="66"/>
      <c r="BM1031" s="66"/>
      <c r="BN1031" s="66"/>
      <c r="BO1031" s="66"/>
      <c r="BP1031" s="66"/>
      <c r="BQ1031" s="66"/>
      <c r="BR1031" s="66"/>
      <c r="BS1031" s="66"/>
      <c r="BT1031" s="66"/>
      <c r="BU1031" s="66"/>
      <c r="BV1031" s="66"/>
      <c r="BW1031" s="66"/>
      <c r="BX1031" s="66"/>
      <c r="BY1031" s="66"/>
      <c r="BZ1031" s="66"/>
      <c r="CA1031" s="66"/>
      <c r="CB1031" s="66"/>
      <c r="CC1031" s="66"/>
      <c r="CD1031" s="66"/>
      <c r="CE1031" s="66"/>
      <c r="CF1031" s="66"/>
      <c r="CG1031" s="66"/>
      <c r="CH1031" s="66"/>
      <c r="CI1031" s="66"/>
      <c r="CJ1031" s="66"/>
      <c r="CK1031" s="66"/>
      <c r="CL1031" s="66"/>
      <c r="CM1031" s="66"/>
      <c r="CN1031" s="66"/>
      <c r="CO1031" s="66"/>
      <c r="CP1031" s="66"/>
      <c r="CQ1031" s="66"/>
      <c r="CR1031" s="66"/>
      <c r="CS1031" s="66"/>
      <c r="CT1031" s="66"/>
      <c r="CU1031" s="66"/>
      <c r="CV1031" s="66"/>
      <c r="CW1031" s="66"/>
      <c r="CX1031" s="66"/>
      <c r="CY1031" s="66"/>
      <c r="CZ1031" s="66"/>
      <c r="DA1031" s="66"/>
      <c r="DB1031" s="66"/>
      <c r="DC1031" s="66"/>
      <c r="DD1031" s="66"/>
      <c r="DE1031" s="66"/>
      <c r="DF1031" s="66"/>
      <c r="DG1031" s="66"/>
      <c r="DH1031" s="66"/>
      <c r="DI1031" s="66"/>
      <c r="DJ1031" s="66"/>
      <c r="DK1031" s="66"/>
      <c r="DL1031" s="66"/>
      <c r="DM1031" s="66"/>
      <c r="DN1031" s="66"/>
      <c r="DO1031" s="66"/>
      <c r="DP1031" s="66"/>
      <c r="DQ1031" s="66"/>
      <c r="DR1031" s="66"/>
      <c r="DS1031" s="66"/>
      <c r="DT1031" s="66"/>
      <c r="DU1031" s="66"/>
      <c r="DV1031" s="66"/>
      <c r="DW1031" s="66"/>
      <c r="DX1031" s="66"/>
      <c r="DY1031" s="66"/>
      <c r="DZ1031" s="66"/>
      <c r="EA1031" s="66"/>
      <c r="EB1031" s="66"/>
      <c r="EC1031" s="66"/>
      <c r="ED1031" s="66"/>
      <c r="EE1031" s="66"/>
      <c r="EF1031" s="66"/>
      <c r="EG1031" s="66"/>
      <c r="EH1031" s="66"/>
      <c r="EI1031" s="66"/>
      <c r="EJ1031" s="66"/>
      <c r="EK1031" s="66"/>
      <c r="EL1031" s="66"/>
      <c r="EM1031" s="66"/>
      <c r="EN1031" s="66"/>
      <c r="EO1031" s="66"/>
      <c r="EP1031" s="66"/>
    </row>
    <row r="1032">
      <c r="A1032" s="66"/>
      <c r="B1032" s="66"/>
      <c r="C1032" s="66"/>
      <c r="D1032" s="66"/>
      <c r="E1032" s="66"/>
      <c r="F1032" s="66"/>
      <c r="G1032" s="159"/>
      <c r="H1032" s="159"/>
      <c r="I1032" s="66"/>
      <c r="J1032" s="160"/>
      <c r="K1032" s="161"/>
      <c r="L1032" s="161"/>
      <c r="M1032" s="162"/>
      <c r="N1032" s="162"/>
      <c r="O1032" s="161"/>
      <c r="P1032" s="161"/>
      <c r="Q1032" s="161"/>
      <c r="R1032" s="161"/>
      <c r="S1032" s="163"/>
      <c r="T1032" s="163"/>
      <c r="U1032" s="163"/>
      <c r="V1032" s="163"/>
      <c r="W1032" s="164"/>
      <c r="X1032" s="163"/>
      <c r="Y1032" s="163"/>
      <c r="Z1032" s="163"/>
      <c r="AA1032" s="163"/>
      <c r="AB1032" s="66"/>
      <c r="AC1032" s="66"/>
      <c r="AD1032" s="66"/>
      <c r="AE1032" s="66"/>
      <c r="AF1032" s="66"/>
      <c r="AG1032" s="66"/>
      <c r="AH1032" s="66"/>
      <c r="AI1032" s="66"/>
      <c r="AJ1032" s="66"/>
      <c r="AK1032" s="66"/>
      <c r="AL1032" s="66"/>
      <c r="AM1032" s="66"/>
      <c r="AN1032" s="66"/>
      <c r="AO1032" s="66"/>
      <c r="AP1032" s="66"/>
      <c r="AQ1032" s="66"/>
      <c r="AR1032" s="66"/>
      <c r="AS1032" s="66"/>
      <c r="AT1032" s="66"/>
      <c r="AU1032" s="66"/>
      <c r="AV1032" s="66"/>
      <c r="AW1032" s="66"/>
      <c r="AX1032" s="66"/>
      <c r="AY1032" s="66"/>
      <c r="AZ1032" s="66"/>
      <c r="BA1032" s="66"/>
      <c r="BB1032" s="66"/>
      <c r="BC1032" s="66"/>
      <c r="BD1032" s="66"/>
      <c r="BE1032" s="66"/>
      <c r="BF1032" s="66"/>
      <c r="BG1032" s="66"/>
      <c r="BH1032" s="66"/>
      <c r="BI1032" s="66"/>
      <c r="BJ1032" s="66"/>
      <c r="BK1032" s="66"/>
      <c r="BL1032" s="66"/>
      <c r="BM1032" s="66"/>
      <c r="BN1032" s="66"/>
      <c r="BO1032" s="66"/>
      <c r="BP1032" s="66"/>
      <c r="BQ1032" s="66"/>
      <c r="BR1032" s="66"/>
      <c r="BS1032" s="66"/>
      <c r="BT1032" s="66"/>
      <c r="BU1032" s="66"/>
      <c r="BV1032" s="66"/>
      <c r="BW1032" s="66"/>
      <c r="BX1032" s="66"/>
      <c r="BY1032" s="66"/>
      <c r="BZ1032" s="66"/>
      <c r="CA1032" s="66"/>
      <c r="CB1032" s="66"/>
      <c r="CC1032" s="66"/>
      <c r="CD1032" s="66"/>
      <c r="CE1032" s="66"/>
      <c r="CF1032" s="66"/>
      <c r="CG1032" s="66"/>
      <c r="CH1032" s="66"/>
      <c r="CI1032" s="66"/>
      <c r="CJ1032" s="66"/>
      <c r="CK1032" s="66"/>
      <c r="CL1032" s="66"/>
      <c r="CM1032" s="66"/>
      <c r="CN1032" s="66"/>
      <c r="CO1032" s="66"/>
      <c r="CP1032" s="66"/>
      <c r="CQ1032" s="66"/>
      <c r="CR1032" s="66"/>
      <c r="CS1032" s="66"/>
      <c r="CT1032" s="66"/>
      <c r="CU1032" s="66"/>
      <c r="CV1032" s="66"/>
      <c r="CW1032" s="66"/>
      <c r="CX1032" s="66"/>
      <c r="CY1032" s="66"/>
      <c r="CZ1032" s="66"/>
      <c r="DA1032" s="66"/>
      <c r="DB1032" s="66"/>
      <c r="DC1032" s="66"/>
      <c r="DD1032" s="66"/>
      <c r="DE1032" s="66"/>
      <c r="DF1032" s="66"/>
      <c r="DG1032" s="66"/>
      <c r="DH1032" s="66"/>
      <c r="DI1032" s="66"/>
      <c r="DJ1032" s="66"/>
      <c r="DK1032" s="66"/>
      <c r="DL1032" s="66"/>
      <c r="DM1032" s="66"/>
      <c r="DN1032" s="66"/>
      <c r="DO1032" s="66"/>
      <c r="DP1032" s="66"/>
      <c r="DQ1032" s="66"/>
      <c r="DR1032" s="66"/>
      <c r="DS1032" s="66"/>
      <c r="DT1032" s="66"/>
      <c r="DU1032" s="66"/>
      <c r="DV1032" s="66"/>
      <c r="DW1032" s="66"/>
      <c r="DX1032" s="66"/>
      <c r="DY1032" s="66"/>
      <c r="DZ1032" s="66"/>
      <c r="EA1032" s="66"/>
      <c r="EB1032" s="66"/>
      <c r="EC1032" s="66"/>
      <c r="ED1032" s="66"/>
      <c r="EE1032" s="66"/>
      <c r="EF1032" s="66"/>
      <c r="EG1032" s="66"/>
      <c r="EH1032" s="66"/>
      <c r="EI1032" s="66"/>
      <c r="EJ1032" s="66"/>
      <c r="EK1032" s="66"/>
      <c r="EL1032" s="66"/>
      <c r="EM1032" s="66"/>
      <c r="EN1032" s="66"/>
      <c r="EO1032" s="66"/>
      <c r="EP1032" s="66"/>
    </row>
    <row r="1033">
      <c r="A1033" s="66"/>
      <c r="B1033" s="66"/>
      <c r="C1033" s="66"/>
      <c r="D1033" s="66"/>
      <c r="E1033" s="66"/>
      <c r="F1033" s="66"/>
      <c r="G1033" s="159"/>
      <c r="H1033" s="159"/>
      <c r="I1033" s="66"/>
      <c r="J1033" s="160"/>
      <c r="K1033" s="161"/>
      <c r="L1033" s="161"/>
      <c r="M1033" s="162"/>
      <c r="N1033" s="162"/>
      <c r="O1033" s="161"/>
      <c r="P1033" s="161"/>
      <c r="Q1033" s="161"/>
      <c r="R1033" s="161"/>
      <c r="S1033" s="163"/>
      <c r="T1033" s="163"/>
      <c r="U1033" s="163"/>
      <c r="V1033" s="163"/>
      <c r="W1033" s="164"/>
      <c r="X1033" s="163"/>
      <c r="Y1033" s="163"/>
      <c r="Z1033" s="163"/>
      <c r="AA1033" s="163"/>
      <c r="AB1033" s="66"/>
      <c r="AC1033" s="66"/>
      <c r="AD1033" s="66"/>
      <c r="AE1033" s="66"/>
      <c r="AF1033" s="66"/>
      <c r="AG1033" s="66"/>
      <c r="AH1033" s="66"/>
      <c r="AI1033" s="66"/>
      <c r="AJ1033" s="66"/>
      <c r="AK1033" s="66"/>
      <c r="AL1033" s="66"/>
      <c r="AM1033" s="66"/>
      <c r="AN1033" s="66"/>
      <c r="AO1033" s="66"/>
      <c r="AP1033" s="66"/>
      <c r="AQ1033" s="66"/>
      <c r="AR1033" s="66"/>
      <c r="AS1033" s="66"/>
      <c r="AT1033" s="66"/>
      <c r="AU1033" s="66"/>
      <c r="AV1033" s="66"/>
      <c r="AW1033" s="66"/>
      <c r="AX1033" s="66"/>
      <c r="AY1033" s="66"/>
      <c r="AZ1033" s="66"/>
      <c r="BA1033" s="66"/>
      <c r="BB1033" s="66"/>
      <c r="BC1033" s="66"/>
      <c r="BD1033" s="66"/>
      <c r="BE1033" s="66"/>
      <c r="BF1033" s="66"/>
      <c r="BG1033" s="66"/>
      <c r="BH1033" s="66"/>
      <c r="BI1033" s="66"/>
      <c r="BJ1033" s="66"/>
      <c r="BK1033" s="66"/>
      <c r="BL1033" s="66"/>
      <c r="BM1033" s="66"/>
      <c r="BN1033" s="66"/>
      <c r="BO1033" s="66"/>
      <c r="BP1033" s="66"/>
      <c r="BQ1033" s="66"/>
      <c r="BR1033" s="66"/>
      <c r="BS1033" s="66"/>
      <c r="BT1033" s="66"/>
      <c r="BU1033" s="66"/>
      <c r="BV1033" s="66"/>
      <c r="BW1033" s="66"/>
      <c r="BX1033" s="66"/>
      <c r="BY1033" s="66"/>
      <c r="BZ1033" s="66"/>
      <c r="CA1033" s="66"/>
      <c r="CB1033" s="66"/>
      <c r="CC1033" s="66"/>
      <c r="CD1033" s="66"/>
      <c r="CE1033" s="66"/>
      <c r="CF1033" s="66"/>
      <c r="CG1033" s="66"/>
      <c r="CH1033" s="66"/>
      <c r="CI1033" s="66"/>
      <c r="CJ1033" s="66"/>
      <c r="CK1033" s="66"/>
      <c r="CL1033" s="66"/>
      <c r="CM1033" s="66"/>
      <c r="CN1033" s="66"/>
      <c r="CO1033" s="66"/>
      <c r="CP1033" s="66"/>
      <c r="CQ1033" s="66"/>
      <c r="CR1033" s="66"/>
      <c r="CS1033" s="66"/>
      <c r="CT1033" s="66"/>
      <c r="CU1033" s="66"/>
      <c r="CV1033" s="66"/>
      <c r="CW1033" s="66"/>
      <c r="CX1033" s="66"/>
      <c r="CY1033" s="66"/>
      <c r="CZ1033" s="66"/>
      <c r="DA1033" s="66"/>
      <c r="DB1033" s="66"/>
      <c r="DC1033" s="66"/>
      <c r="DD1033" s="66"/>
      <c r="DE1033" s="66"/>
      <c r="DF1033" s="66"/>
      <c r="DG1033" s="66"/>
      <c r="DH1033" s="66"/>
      <c r="DI1033" s="66"/>
      <c r="DJ1033" s="66"/>
      <c r="DK1033" s="66"/>
      <c r="DL1033" s="66"/>
      <c r="DM1033" s="66"/>
      <c r="DN1033" s="66"/>
      <c r="DO1033" s="66"/>
      <c r="DP1033" s="66"/>
      <c r="DQ1033" s="66"/>
      <c r="DR1033" s="66"/>
      <c r="DS1033" s="66"/>
      <c r="DT1033" s="66"/>
      <c r="DU1033" s="66"/>
      <c r="DV1033" s="66"/>
      <c r="DW1033" s="66"/>
      <c r="DX1033" s="66"/>
      <c r="DY1033" s="66"/>
      <c r="DZ1033" s="66"/>
      <c r="EA1033" s="66"/>
      <c r="EB1033" s="66"/>
      <c r="EC1033" s="66"/>
      <c r="ED1033" s="66"/>
      <c r="EE1033" s="66"/>
      <c r="EF1033" s="66"/>
      <c r="EG1033" s="66"/>
      <c r="EH1033" s="66"/>
      <c r="EI1033" s="66"/>
      <c r="EJ1033" s="66"/>
      <c r="EK1033" s="66"/>
      <c r="EL1033" s="66"/>
      <c r="EM1033" s="66"/>
      <c r="EN1033" s="66"/>
      <c r="EO1033" s="66"/>
      <c r="EP1033" s="66"/>
    </row>
    <row r="1034">
      <c r="A1034" s="66"/>
      <c r="B1034" s="66"/>
      <c r="C1034" s="66"/>
      <c r="D1034" s="66"/>
      <c r="E1034" s="66"/>
      <c r="F1034" s="66"/>
      <c r="G1034" s="159"/>
      <c r="H1034" s="159"/>
      <c r="I1034" s="66"/>
      <c r="J1034" s="160"/>
      <c r="K1034" s="161"/>
      <c r="L1034" s="161"/>
      <c r="M1034" s="162"/>
      <c r="N1034" s="162"/>
      <c r="O1034" s="161"/>
      <c r="P1034" s="161"/>
      <c r="Q1034" s="161"/>
      <c r="R1034" s="161"/>
      <c r="S1034" s="163"/>
      <c r="T1034" s="163"/>
      <c r="U1034" s="163"/>
      <c r="V1034" s="163"/>
      <c r="W1034" s="164"/>
      <c r="X1034" s="163"/>
      <c r="Y1034" s="163"/>
      <c r="Z1034" s="163"/>
      <c r="AA1034" s="163"/>
      <c r="AB1034" s="66"/>
      <c r="AC1034" s="66"/>
      <c r="AD1034" s="66"/>
      <c r="AE1034" s="66"/>
      <c r="AF1034" s="66"/>
      <c r="AG1034" s="66"/>
      <c r="AH1034" s="66"/>
      <c r="AI1034" s="66"/>
      <c r="AJ1034" s="66"/>
      <c r="AK1034" s="66"/>
      <c r="AL1034" s="66"/>
      <c r="AM1034" s="66"/>
      <c r="AN1034" s="66"/>
      <c r="AO1034" s="66"/>
      <c r="AP1034" s="66"/>
      <c r="AQ1034" s="66"/>
      <c r="AR1034" s="66"/>
      <c r="AS1034" s="66"/>
      <c r="AT1034" s="66"/>
      <c r="AU1034" s="66"/>
      <c r="AV1034" s="66"/>
      <c r="AW1034" s="66"/>
      <c r="AX1034" s="66"/>
      <c r="AY1034" s="66"/>
      <c r="AZ1034" s="66"/>
      <c r="BA1034" s="66"/>
      <c r="BB1034" s="66"/>
      <c r="BC1034" s="66"/>
      <c r="BD1034" s="66"/>
      <c r="BE1034" s="66"/>
      <c r="BF1034" s="66"/>
      <c r="BG1034" s="66"/>
      <c r="BH1034" s="66"/>
      <c r="BI1034" s="66"/>
      <c r="BJ1034" s="66"/>
      <c r="BK1034" s="66"/>
      <c r="BL1034" s="66"/>
      <c r="BM1034" s="66"/>
      <c r="BN1034" s="66"/>
      <c r="BO1034" s="66"/>
      <c r="BP1034" s="66"/>
      <c r="BQ1034" s="66"/>
      <c r="BR1034" s="66"/>
      <c r="BS1034" s="66"/>
      <c r="BT1034" s="66"/>
      <c r="BU1034" s="66"/>
      <c r="BV1034" s="66"/>
      <c r="BW1034" s="66"/>
      <c r="BX1034" s="66"/>
      <c r="BY1034" s="66"/>
      <c r="BZ1034" s="66"/>
      <c r="CA1034" s="66"/>
      <c r="CB1034" s="66"/>
      <c r="CC1034" s="66"/>
      <c r="CD1034" s="66"/>
      <c r="CE1034" s="66"/>
      <c r="CF1034" s="66"/>
      <c r="CG1034" s="66"/>
      <c r="CH1034" s="66"/>
      <c r="CI1034" s="66"/>
      <c r="CJ1034" s="66"/>
      <c r="CK1034" s="66"/>
      <c r="CL1034" s="66"/>
      <c r="CM1034" s="66"/>
      <c r="CN1034" s="66"/>
      <c r="CO1034" s="66"/>
      <c r="CP1034" s="66"/>
      <c r="CQ1034" s="66"/>
      <c r="CR1034" s="66"/>
      <c r="CS1034" s="66"/>
      <c r="CT1034" s="66"/>
      <c r="CU1034" s="66"/>
      <c r="CV1034" s="66"/>
      <c r="CW1034" s="66"/>
      <c r="CX1034" s="66"/>
      <c r="CY1034" s="66"/>
      <c r="CZ1034" s="66"/>
      <c r="DA1034" s="66"/>
      <c r="DB1034" s="66"/>
      <c r="DC1034" s="66"/>
      <c r="DD1034" s="66"/>
      <c r="DE1034" s="66"/>
      <c r="DF1034" s="66"/>
      <c r="DG1034" s="66"/>
      <c r="DH1034" s="66"/>
      <c r="DI1034" s="66"/>
      <c r="DJ1034" s="66"/>
      <c r="DK1034" s="66"/>
      <c r="DL1034" s="66"/>
      <c r="DM1034" s="66"/>
      <c r="DN1034" s="66"/>
      <c r="DO1034" s="66"/>
      <c r="DP1034" s="66"/>
      <c r="DQ1034" s="66"/>
      <c r="DR1034" s="66"/>
      <c r="DS1034" s="66"/>
      <c r="DT1034" s="66"/>
      <c r="DU1034" s="66"/>
      <c r="DV1034" s="66"/>
      <c r="DW1034" s="66"/>
      <c r="DX1034" s="66"/>
      <c r="DY1034" s="66"/>
      <c r="DZ1034" s="66"/>
      <c r="EA1034" s="66"/>
      <c r="EB1034" s="66"/>
      <c r="EC1034" s="66"/>
      <c r="ED1034" s="66"/>
      <c r="EE1034" s="66"/>
      <c r="EF1034" s="66"/>
      <c r="EG1034" s="66"/>
      <c r="EH1034" s="66"/>
      <c r="EI1034" s="66"/>
      <c r="EJ1034" s="66"/>
      <c r="EK1034" s="66"/>
      <c r="EL1034" s="66"/>
      <c r="EM1034" s="66"/>
      <c r="EN1034" s="66"/>
      <c r="EO1034" s="66"/>
      <c r="EP1034" s="66"/>
    </row>
    <row r="1035">
      <c r="A1035" s="66"/>
      <c r="B1035" s="66"/>
      <c r="C1035" s="66"/>
      <c r="D1035" s="66"/>
      <c r="E1035" s="66"/>
      <c r="F1035" s="66"/>
      <c r="G1035" s="159"/>
      <c r="H1035" s="159"/>
      <c r="I1035" s="66"/>
      <c r="J1035" s="160"/>
      <c r="K1035" s="161"/>
      <c r="L1035" s="161"/>
      <c r="M1035" s="162"/>
      <c r="N1035" s="162"/>
      <c r="O1035" s="161"/>
      <c r="P1035" s="161"/>
      <c r="Q1035" s="161"/>
      <c r="R1035" s="161"/>
      <c r="S1035" s="163"/>
      <c r="T1035" s="163"/>
      <c r="U1035" s="163"/>
      <c r="V1035" s="163"/>
      <c r="W1035" s="164"/>
      <c r="X1035" s="163"/>
      <c r="Y1035" s="163"/>
      <c r="Z1035" s="163"/>
      <c r="AA1035" s="163"/>
      <c r="AB1035" s="66"/>
      <c r="AC1035" s="66"/>
      <c r="AD1035" s="66"/>
      <c r="AE1035" s="66"/>
      <c r="AF1035" s="66"/>
      <c r="AG1035" s="66"/>
      <c r="AH1035" s="66"/>
      <c r="AI1035" s="66"/>
      <c r="AJ1035" s="66"/>
      <c r="AK1035" s="66"/>
      <c r="AL1035" s="66"/>
      <c r="AM1035" s="66"/>
      <c r="AN1035" s="66"/>
      <c r="AO1035" s="66"/>
      <c r="AP1035" s="66"/>
      <c r="AQ1035" s="66"/>
      <c r="AR1035" s="66"/>
      <c r="AS1035" s="66"/>
      <c r="AT1035" s="66"/>
      <c r="AU1035" s="66"/>
      <c r="AV1035" s="66"/>
      <c r="AW1035" s="66"/>
      <c r="AX1035" s="66"/>
      <c r="AY1035" s="66"/>
      <c r="AZ1035" s="66"/>
      <c r="BA1035" s="66"/>
      <c r="BB1035" s="66"/>
      <c r="BC1035" s="66"/>
      <c r="BD1035" s="66"/>
      <c r="BE1035" s="66"/>
      <c r="BF1035" s="66"/>
      <c r="BG1035" s="66"/>
      <c r="BH1035" s="66"/>
      <c r="BI1035" s="66"/>
      <c r="BJ1035" s="66"/>
      <c r="BK1035" s="66"/>
      <c r="BL1035" s="66"/>
      <c r="BM1035" s="66"/>
      <c r="BN1035" s="66"/>
      <c r="BO1035" s="66"/>
      <c r="BP1035" s="66"/>
      <c r="BQ1035" s="66"/>
      <c r="BR1035" s="66"/>
      <c r="BS1035" s="66"/>
      <c r="BT1035" s="66"/>
      <c r="BU1035" s="66"/>
      <c r="BV1035" s="66"/>
      <c r="BW1035" s="66"/>
      <c r="BX1035" s="66"/>
      <c r="BY1035" s="66"/>
      <c r="BZ1035" s="66"/>
      <c r="CA1035" s="66"/>
      <c r="CB1035" s="66"/>
      <c r="CC1035" s="66"/>
      <c r="CD1035" s="66"/>
      <c r="CE1035" s="66"/>
      <c r="CF1035" s="66"/>
      <c r="CG1035" s="66"/>
      <c r="CH1035" s="66"/>
      <c r="CI1035" s="66"/>
      <c r="CJ1035" s="66"/>
      <c r="CK1035" s="66"/>
      <c r="CL1035" s="66"/>
      <c r="CM1035" s="66"/>
      <c r="CN1035" s="66"/>
      <c r="CO1035" s="66"/>
      <c r="CP1035" s="66"/>
      <c r="CQ1035" s="66"/>
      <c r="CR1035" s="66"/>
      <c r="CS1035" s="66"/>
      <c r="CT1035" s="66"/>
      <c r="CU1035" s="66"/>
      <c r="CV1035" s="66"/>
      <c r="CW1035" s="66"/>
      <c r="CX1035" s="66"/>
      <c r="CY1035" s="66"/>
      <c r="CZ1035" s="66"/>
      <c r="DA1035" s="66"/>
      <c r="DB1035" s="66"/>
      <c r="DC1035" s="66"/>
      <c r="DD1035" s="66"/>
      <c r="DE1035" s="66"/>
      <c r="DF1035" s="66"/>
      <c r="DG1035" s="66"/>
      <c r="DH1035" s="66"/>
      <c r="DI1035" s="66"/>
      <c r="DJ1035" s="66"/>
      <c r="DK1035" s="66"/>
      <c r="DL1035" s="66"/>
      <c r="DM1035" s="66"/>
      <c r="DN1035" s="66"/>
      <c r="DO1035" s="66"/>
      <c r="DP1035" s="66"/>
      <c r="DQ1035" s="66"/>
      <c r="DR1035" s="66"/>
      <c r="DS1035" s="66"/>
      <c r="DT1035" s="66"/>
      <c r="DU1035" s="66"/>
      <c r="DV1035" s="66"/>
      <c r="DW1035" s="66"/>
      <c r="DX1035" s="66"/>
      <c r="DY1035" s="66"/>
      <c r="DZ1035" s="66"/>
      <c r="EA1035" s="66"/>
      <c r="EB1035" s="66"/>
      <c r="EC1035" s="66"/>
      <c r="ED1035" s="66"/>
      <c r="EE1035" s="66"/>
      <c r="EF1035" s="66"/>
      <c r="EG1035" s="66"/>
      <c r="EH1035" s="66"/>
      <c r="EI1035" s="66"/>
      <c r="EJ1035" s="66"/>
      <c r="EK1035" s="66"/>
      <c r="EL1035" s="66"/>
      <c r="EM1035" s="66"/>
      <c r="EN1035" s="66"/>
      <c r="EO1035" s="66"/>
      <c r="EP1035" s="66"/>
    </row>
    <row r="1036">
      <c r="A1036" s="66"/>
      <c r="B1036" s="66"/>
      <c r="C1036" s="66"/>
      <c r="D1036" s="66"/>
      <c r="E1036" s="66"/>
      <c r="F1036" s="66"/>
      <c r="G1036" s="159"/>
      <c r="H1036" s="159"/>
      <c r="I1036" s="66"/>
      <c r="J1036" s="160"/>
      <c r="K1036" s="161"/>
      <c r="L1036" s="161"/>
      <c r="M1036" s="162"/>
      <c r="N1036" s="162"/>
      <c r="O1036" s="161"/>
      <c r="P1036" s="161"/>
      <c r="Q1036" s="161"/>
      <c r="R1036" s="161"/>
      <c r="S1036" s="163"/>
      <c r="T1036" s="163"/>
      <c r="U1036" s="163"/>
      <c r="V1036" s="163"/>
      <c r="W1036" s="164"/>
      <c r="X1036" s="163"/>
      <c r="Y1036" s="163"/>
      <c r="Z1036" s="163"/>
      <c r="AA1036" s="163"/>
      <c r="AB1036" s="66"/>
      <c r="AC1036" s="66"/>
      <c r="AD1036" s="66"/>
      <c r="AE1036" s="66"/>
      <c r="AF1036" s="66"/>
      <c r="AG1036" s="66"/>
      <c r="AH1036" s="66"/>
      <c r="AI1036" s="66"/>
      <c r="AJ1036" s="66"/>
      <c r="AK1036" s="66"/>
      <c r="AL1036" s="66"/>
      <c r="AM1036" s="66"/>
      <c r="AN1036" s="66"/>
      <c r="AO1036" s="66"/>
      <c r="AP1036" s="66"/>
      <c r="AQ1036" s="66"/>
      <c r="AR1036" s="66"/>
      <c r="AS1036" s="66"/>
      <c r="AT1036" s="66"/>
      <c r="AU1036" s="66"/>
      <c r="AV1036" s="66"/>
      <c r="AW1036" s="66"/>
      <c r="AX1036" s="66"/>
      <c r="AY1036" s="66"/>
      <c r="AZ1036" s="66"/>
      <c r="BA1036" s="66"/>
      <c r="BB1036" s="66"/>
      <c r="BC1036" s="66"/>
      <c r="BD1036" s="66"/>
      <c r="BE1036" s="66"/>
      <c r="BF1036" s="66"/>
      <c r="BG1036" s="66"/>
      <c r="BH1036" s="66"/>
      <c r="BI1036" s="66"/>
      <c r="BJ1036" s="66"/>
      <c r="BK1036" s="66"/>
      <c r="BL1036" s="66"/>
      <c r="BM1036" s="66"/>
      <c r="BN1036" s="66"/>
      <c r="BO1036" s="66"/>
      <c r="BP1036" s="66"/>
      <c r="BQ1036" s="66"/>
      <c r="BR1036" s="66"/>
      <c r="BS1036" s="66"/>
      <c r="BT1036" s="66"/>
      <c r="BU1036" s="66"/>
      <c r="BV1036" s="66"/>
      <c r="BW1036" s="66"/>
      <c r="BX1036" s="66"/>
      <c r="BY1036" s="66"/>
      <c r="BZ1036" s="66"/>
      <c r="CA1036" s="66"/>
      <c r="CB1036" s="66"/>
      <c r="CC1036" s="66"/>
      <c r="CD1036" s="66"/>
      <c r="CE1036" s="66"/>
      <c r="CF1036" s="66"/>
      <c r="CG1036" s="66"/>
      <c r="CH1036" s="66"/>
      <c r="CI1036" s="66"/>
      <c r="CJ1036" s="66"/>
      <c r="CK1036" s="66"/>
      <c r="CL1036" s="66"/>
      <c r="CM1036" s="66"/>
      <c r="CN1036" s="66"/>
      <c r="CO1036" s="66"/>
      <c r="CP1036" s="66"/>
      <c r="CQ1036" s="66"/>
      <c r="CR1036" s="66"/>
      <c r="CS1036" s="66"/>
      <c r="CT1036" s="66"/>
      <c r="CU1036" s="66"/>
      <c r="CV1036" s="66"/>
      <c r="CW1036" s="66"/>
      <c r="CX1036" s="66"/>
      <c r="CY1036" s="66"/>
      <c r="CZ1036" s="66"/>
      <c r="DA1036" s="66"/>
      <c r="DB1036" s="66"/>
      <c r="DC1036" s="66"/>
      <c r="DD1036" s="66"/>
      <c r="DE1036" s="66"/>
      <c r="DF1036" s="66"/>
      <c r="DG1036" s="66"/>
      <c r="DH1036" s="66"/>
      <c r="DI1036" s="66"/>
      <c r="DJ1036" s="66"/>
      <c r="DK1036" s="66"/>
      <c r="DL1036" s="66"/>
      <c r="DM1036" s="66"/>
      <c r="DN1036" s="66"/>
      <c r="DO1036" s="66"/>
      <c r="DP1036" s="66"/>
      <c r="DQ1036" s="66"/>
      <c r="DR1036" s="66"/>
      <c r="DS1036" s="66"/>
      <c r="DT1036" s="66"/>
      <c r="DU1036" s="66"/>
      <c r="DV1036" s="66"/>
      <c r="DW1036" s="66"/>
      <c r="DX1036" s="66"/>
      <c r="DY1036" s="66"/>
      <c r="DZ1036" s="66"/>
      <c r="EA1036" s="66"/>
      <c r="EB1036" s="66"/>
      <c r="EC1036" s="66"/>
      <c r="ED1036" s="66"/>
      <c r="EE1036" s="66"/>
      <c r="EF1036" s="66"/>
      <c r="EG1036" s="66"/>
      <c r="EH1036" s="66"/>
      <c r="EI1036" s="66"/>
      <c r="EJ1036" s="66"/>
      <c r="EK1036" s="66"/>
      <c r="EL1036" s="66"/>
      <c r="EM1036" s="66"/>
      <c r="EN1036" s="66"/>
      <c r="EO1036" s="66"/>
      <c r="EP1036" s="66"/>
    </row>
    <row r="1037">
      <c r="A1037" s="66"/>
      <c r="B1037" s="66"/>
      <c r="C1037" s="66"/>
      <c r="D1037" s="66"/>
      <c r="E1037" s="66"/>
      <c r="F1037" s="66"/>
      <c r="G1037" s="159"/>
      <c r="H1037" s="159"/>
      <c r="I1037" s="66"/>
      <c r="J1037" s="160"/>
      <c r="K1037" s="161"/>
      <c r="L1037" s="161"/>
      <c r="M1037" s="162"/>
      <c r="N1037" s="162"/>
      <c r="O1037" s="161"/>
      <c r="P1037" s="161"/>
      <c r="Q1037" s="161"/>
      <c r="R1037" s="161"/>
      <c r="S1037" s="163"/>
      <c r="T1037" s="163"/>
      <c r="U1037" s="163"/>
      <c r="V1037" s="163"/>
      <c r="W1037" s="164"/>
      <c r="X1037" s="163"/>
      <c r="Y1037" s="163"/>
      <c r="Z1037" s="163"/>
      <c r="AA1037" s="163"/>
      <c r="AB1037" s="66"/>
      <c r="AC1037" s="66"/>
      <c r="AD1037" s="66"/>
      <c r="AE1037" s="66"/>
      <c r="AF1037" s="66"/>
      <c r="AG1037" s="66"/>
      <c r="AH1037" s="66"/>
      <c r="AI1037" s="66"/>
      <c r="AJ1037" s="66"/>
      <c r="AK1037" s="66"/>
      <c r="AL1037" s="66"/>
      <c r="AM1037" s="66"/>
      <c r="AN1037" s="66"/>
      <c r="AO1037" s="66"/>
      <c r="AP1037" s="66"/>
      <c r="AQ1037" s="66"/>
      <c r="AR1037" s="66"/>
      <c r="AS1037" s="66"/>
      <c r="AT1037" s="66"/>
      <c r="AU1037" s="66"/>
      <c r="AV1037" s="66"/>
      <c r="AW1037" s="66"/>
      <c r="AX1037" s="66"/>
      <c r="AY1037" s="66"/>
      <c r="AZ1037" s="66"/>
      <c r="BA1037" s="66"/>
      <c r="BB1037" s="66"/>
      <c r="BC1037" s="66"/>
      <c r="BD1037" s="66"/>
      <c r="BE1037" s="66"/>
      <c r="BF1037" s="66"/>
      <c r="BG1037" s="66"/>
      <c r="BH1037" s="66"/>
      <c r="BI1037" s="66"/>
      <c r="BJ1037" s="66"/>
      <c r="BK1037" s="66"/>
      <c r="BL1037" s="66"/>
      <c r="BM1037" s="66"/>
      <c r="BN1037" s="66"/>
      <c r="BO1037" s="66"/>
      <c r="BP1037" s="66"/>
      <c r="BQ1037" s="66"/>
      <c r="BR1037" s="66"/>
      <c r="BS1037" s="66"/>
      <c r="BT1037" s="66"/>
      <c r="BU1037" s="66"/>
      <c r="BV1037" s="66"/>
      <c r="BW1037" s="66"/>
      <c r="BX1037" s="66"/>
      <c r="BY1037" s="66"/>
      <c r="BZ1037" s="66"/>
      <c r="CA1037" s="66"/>
      <c r="CB1037" s="66"/>
      <c r="CC1037" s="66"/>
      <c r="CD1037" s="66"/>
      <c r="CE1037" s="66"/>
      <c r="CF1037" s="66"/>
      <c r="CG1037" s="66"/>
      <c r="CH1037" s="66"/>
      <c r="CI1037" s="66"/>
      <c r="CJ1037" s="66"/>
      <c r="CK1037" s="66"/>
      <c r="CL1037" s="66"/>
      <c r="CM1037" s="66"/>
      <c r="CN1037" s="66"/>
      <c r="CO1037" s="66"/>
      <c r="CP1037" s="66"/>
      <c r="CQ1037" s="66"/>
      <c r="CR1037" s="66"/>
      <c r="CS1037" s="66"/>
      <c r="CT1037" s="66"/>
      <c r="CU1037" s="66"/>
      <c r="CV1037" s="66"/>
      <c r="CW1037" s="66"/>
      <c r="CX1037" s="66"/>
      <c r="CY1037" s="66"/>
      <c r="CZ1037" s="66"/>
      <c r="DA1037" s="66"/>
      <c r="DB1037" s="66"/>
      <c r="DC1037" s="66"/>
      <c r="DD1037" s="66"/>
      <c r="DE1037" s="66"/>
      <c r="DF1037" s="66"/>
      <c r="DG1037" s="66"/>
      <c r="DH1037" s="66"/>
      <c r="DI1037" s="66"/>
      <c r="DJ1037" s="66"/>
      <c r="DK1037" s="66"/>
      <c r="DL1037" s="66"/>
      <c r="DM1037" s="66"/>
      <c r="DN1037" s="66"/>
      <c r="DO1037" s="66"/>
      <c r="DP1037" s="66"/>
      <c r="DQ1037" s="66"/>
      <c r="DR1037" s="66"/>
      <c r="DS1037" s="66"/>
      <c r="DT1037" s="66"/>
      <c r="DU1037" s="66"/>
      <c r="DV1037" s="66"/>
      <c r="DW1037" s="66"/>
      <c r="DX1037" s="66"/>
      <c r="DY1037" s="66"/>
      <c r="DZ1037" s="66"/>
      <c r="EA1037" s="66"/>
      <c r="EB1037" s="66"/>
      <c r="EC1037" s="66"/>
      <c r="ED1037" s="66"/>
      <c r="EE1037" s="66"/>
      <c r="EF1037" s="66"/>
      <c r="EG1037" s="66"/>
      <c r="EH1037" s="66"/>
      <c r="EI1037" s="66"/>
      <c r="EJ1037" s="66"/>
      <c r="EK1037" s="66"/>
      <c r="EL1037" s="66"/>
      <c r="EM1037" s="66"/>
      <c r="EN1037" s="66"/>
      <c r="EO1037" s="66"/>
      <c r="EP1037" s="66"/>
    </row>
    <row r="1038">
      <c r="A1038" s="66"/>
      <c r="B1038" s="66"/>
      <c r="C1038" s="66"/>
      <c r="D1038" s="66"/>
      <c r="E1038" s="66"/>
      <c r="F1038" s="66"/>
      <c r="G1038" s="159"/>
      <c r="H1038" s="159"/>
      <c r="I1038" s="66"/>
      <c r="J1038" s="160"/>
      <c r="K1038" s="161"/>
      <c r="L1038" s="161"/>
      <c r="M1038" s="162"/>
      <c r="N1038" s="162"/>
      <c r="O1038" s="161"/>
      <c r="P1038" s="161"/>
      <c r="Q1038" s="161"/>
      <c r="R1038" s="161"/>
      <c r="S1038" s="163"/>
      <c r="T1038" s="163"/>
      <c r="U1038" s="163"/>
      <c r="V1038" s="163"/>
      <c r="W1038" s="164"/>
      <c r="X1038" s="163"/>
      <c r="Y1038" s="163"/>
      <c r="Z1038" s="163"/>
      <c r="AA1038" s="163"/>
      <c r="AB1038" s="66"/>
      <c r="AC1038" s="66"/>
      <c r="AD1038" s="66"/>
      <c r="AE1038" s="66"/>
      <c r="AF1038" s="66"/>
      <c r="AG1038" s="66"/>
      <c r="AH1038" s="66"/>
      <c r="AI1038" s="66"/>
      <c r="AJ1038" s="66"/>
      <c r="AK1038" s="66"/>
      <c r="AL1038" s="66"/>
      <c r="AM1038" s="66"/>
      <c r="AN1038" s="66"/>
      <c r="AO1038" s="66"/>
      <c r="AP1038" s="66"/>
      <c r="AQ1038" s="66"/>
      <c r="AR1038" s="66"/>
      <c r="AS1038" s="66"/>
      <c r="AT1038" s="66"/>
      <c r="AU1038" s="66"/>
      <c r="AV1038" s="66"/>
      <c r="AW1038" s="66"/>
      <c r="AX1038" s="66"/>
      <c r="AY1038" s="66"/>
      <c r="AZ1038" s="66"/>
      <c r="BA1038" s="66"/>
      <c r="BB1038" s="66"/>
      <c r="BC1038" s="66"/>
      <c r="BD1038" s="66"/>
      <c r="BE1038" s="66"/>
      <c r="BF1038" s="66"/>
      <c r="BG1038" s="66"/>
      <c r="BH1038" s="66"/>
      <c r="BI1038" s="66"/>
      <c r="BJ1038" s="66"/>
      <c r="BK1038" s="66"/>
      <c r="BL1038" s="66"/>
      <c r="BM1038" s="66"/>
      <c r="BN1038" s="66"/>
      <c r="BO1038" s="66"/>
      <c r="BP1038" s="66"/>
      <c r="BQ1038" s="66"/>
      <c r="BR1038" s="66"/>
      <c r="BS1038" s="66"/>
      <c r="BT1038" s="66"/>
      <c r="BU1038" s="66"/>
      <c r="BV1038" s="66"/>
      <c r="BW1038" s="66"/>
      <c r="BX1038" s="66"/>
      <c r="BY1038" s="66"/>
      <c r="BZ1038" s="66"/>
      <c r="CA1038" s="66"/>
      <c r="CB1038" s="66"/>
      <c r="CC1038" s="66"/>
      <c r="CD1038" s="66"/>
      <c r="CE1038" s="66"/>
      <c r="CF1038" s="66"/>
      <c r="CG1038" s="66"/>
      <c r="CH1038" s="66"/>
      <c r="CI1038" s="66"/>
      <c r="CJ1038" s="66"/>
      <c r="CK1038" s="66"/>
      <c r="CL1038" s="66"/>
      <c r="CM1038" s="66"/>
      <c r="CN1038" s="66"/>
      <c r="CO1038" s="66"/>
      <c r="CP1038" s="66"/>
      <c r="CQ1038" s="66"/>
      <c r="CR1038" s="66"/>
      <c r="CS1038" s="66"/>
      <c r="CT1038" s="66"/>
      <c r="CU1038" s="66"/>
      <c r="CV1038" s="66"/>
      <c r="CW1038" s="66"/>
      <c r="CX1038" s="66"/>
      <c r="CY1038" s="66"/>
      <c r="CZ1038" s="66"/>
      <c r="DA1038" s="66"/>
      <c r="DB1038" s="66"/>
      <c r="DC1038" s="66"/>
      <c r="DD1038" s="66"/>
      <c r="DE1038" s="66"/>
      <c r="DF1038" s="66"/>
      <c r="DG1038" s="66"/>
      <c r="DH1038" s="66"/>
      <c r="DI1038" s="66"/>
      <c r="DJ1038" s="66"/>
      <c r="DK1038" s="66"/>
      <c r="DL1038" s="66"/>
      <c r="DM1038" s="66"/>
      <c r="DN1038" s="66"/>
      <c r="DO1038" s="66"/>
      <c r="DP1038" s="66"/>
      <c r="DQ1038" s="66"/>
      <c r="DR1038" s="66"/>
      <c r="DS1038" s="66"/>
      <c r="DT1038" s="66"/>
      <c r="DU1038" s="66"/>
      <c r="DV1038" s="66"/>
      <c r="DW1038" s="66"/>
      <c r="DX1038" s="66"/>
      <c r="DY1038" s="66"/>
      <c r="DZ1038" s="66"/>
      <c r="EA1038" s="66"/>
      <c r="EB1038" s="66"/>
      <c r="EC1038" s="66"/>
      <c r="ED1038" s="66"/>
      <c r="EE1038" s="66"/>
      <c r="EF1038" s="66"/>
      <c r="EG1038" s="66"/>
      <c r="EH1038" s="66"/>
      <c r="EI1038" s="66"/>
      <c r="EJ1038" s="66"/>
      <c r="EK1038" s="66"/>
      <c r="EL1038" s="66"/>
      <c r="EM1038" s="66"/>
      <c r="EN1038" s="66"/>
      <c r="EO1038" s="66"/>
      <c r="EP1038" s="66"/>
    </row>
    <row r="1039">
      <c r="A1039" s="66"/>
      <c r="B1039" s="66"/>
      <c r="C1039" s="66"/>
      <c r="D1039" s="66"/>
      <c r="E1039" s="66"/>
      <c r="F1039" s="66"/>
      <c r="G1039" s="159"/>
      <c r="H1039" s="159"/>
      <c r="I1039" s="66"/>
      <c r="J1039" s="160"/>
      <c r="K1039" s="161"/>
      <c r="L1039" s="161"/>
      <c r="M1039" s="162"/>
      <c r="N1039" s="162"/>
      <c r="O1039" s="161"/>
      <c r="P1039" s="161"/>
      <c r="Q1039" s="161"/>
      <c r="R1039" s="161"/>
      <c r="S1039" s="163"/>
      <c r="T1039" s="163"/>
      <c r="U1039" s="163"/>
      <c r="V1039" s="163"/>
      <c r="W1039" s="164"/>
      <c r="X1039" s="163"/>
      <c r="Y1039" s="163"/>
      <c r="Z1039" s="163"/>
      <c r="AA1039" s="163"/>
      <c r="AB1039" s="66"/>
      <c r="AC1039" s="66"/>
      <c r="AD1039" s="66"/>
      <c r="AE1039" s="66"/>
      <c r="AF1039" s="66"/>
      <c r="AG1039" s="66"/>
      <c r="AH1039" s="66"/>
      <c r="AI1039" s="66"/>
      <c r="AJ1039" s="66"/>
      <c r="AK1039" s="66"/>
      <c r="AL1039" s="66"/>
      <c r="AM1039" s="66"/>
      <c r="AN1039" s="66"/>
      <c r="AO1039" s="66"/>
      <c r="AP1039" s="66"/>
      <c r="AQ1039" s="66"/>
      <c r="AR1039" s="66"/>
      <c r="AS1039" s="66"/>
      <c r="AT1039" s="66"/>
      <c r="AU1039" s="66"/>
      <c r="AV1039" s="66"/>
      <c r="AW1039" s="66"/>
      <c r="AX1039" s="66"/>
      <c r="AY1039" s="66"/>
      <c r="AZ1039" s="66"/>
      <c r="BA1039" s="66"/>
      <c r="BB1039" s="66"/>
      <c r="BC1039" s="66"/>
      <c r="BD1039" s="66"/>
      <c r="BE1039" s="66"/>
      <c r="BF1039" s="66"/>
      <c r="BG1039" s="66"/>
      <c r="BH1039" s="66"/>
      <c r="BI1039" s="66"/>
      <c r="BJ1039" s="66"/>
      <c r="BK1039" s="66"/>
      <c r="BL1039" s="66"/>
      <c r="BM1039" s="66"/>
      <c r="BN1039" s="66"/>
      <c r="BO1039" s="66"/>
      <c r="BP1039" s="66"/>
      <c r="BQ1039" s="66"/>
      <c r="BR1039" s="66"/>
      <c r="BS1039" s="66"/>
      <c r="BT1039" s="66"/>
      <c r="BU1039" s="66"/>
      <c r="BV1039" s="66"/>
      <c r="BW1039" s="66"/>
      <c r="BX1039" s="66"/>
      <c r="BY1039" s="66"/>
      <c r="BZ1039" s="66"/>
      <c r="CA1039" s="66"/>
      <c r="CB1039" s="66"/>
      <c r="CC1039" s="66"/>
      <c r="CD1039" s="66"/>
      <c r="CE1039" s="66"/>
      <c r="CF1039" s="66"/>
      <c r="CG1039" s="66"/>
      <c r="CH1039" s="66"/>
      <c r="CI1039" s="66"/>
      <c r="CJ1039" s="66"/>
      <c r="CK1039" s="66"/>
      <c r="CL1039" s="66"/>
      <c r="CM1039" s="66"/>
      <c r="CN1039" s="66"/>
      <c r="CO1039" s="66"/>
      <c r="CP1039" s="66"/>
      <c r="CQ1039" s="66"/>
      <c r="CR1039" s="66"/>
      <c r="CS1039" s="66"/>
      <c r="CT1039" s="66"/>
      <c r="CU1039" s="66"/>
      <c r="CV1039" s="66"/>
      <c r="CW1039" s="66"/>
      <c r="CX1039" s="66"/>
      <c r="CY1039" s="66"/>
      <c r="CZ1039" s="66"/>
      <c r="DA1039" s="66"/>
      <c r="DB1039" s="66"/>
      <c r="DC1039" s="66"/>
      <c r="DD1039" s="66"/>
      <c r="DE1039" s="66"/>
      <c r="DF1039" s="66"/>
      <c r="DG1039" s="66"/>
      <c r="DH1039" s="66"/>
      <c r="DI1039" s="66"/>
      <c r="DJ1039" s="66"/>
      <c r="DK1039" s="66"/>
      <c r="DL1039" s="66"/>
      <c r="DM1039" s="66"/>
      <c r="DN1039" s="66"/>
      <c r="DO1039" s="66"/>
      <c r="DP1039" s="66"/>
      <c r="DQ1039" s="66"/>
      <c r="DR1039" s="66"/>
      <c r="DS1039" s="66"/>
      <c r="DT1039" s="66"/>
      <c r="DU1039" s="66"/>
      <c r="DV1039" s="66"/>
      <c r="DW1039" s="66"/>
      <c r="DX1039" s="66"/>
      <c r="DY1039" s="66"/>
      <c r="DZ1039" s="66"/>
      <c r="EA1039" s="66"/>
      <c r="EB1039" s="66"/>
      <c r="EC1039" s="66"/>
      <c r="ED1039" s="66"/>
      <c r="EE1039" s="66"/>
      <c r="EF1039" s="66"/>
      <c r="EG1039" s="66"/>
      <c r="EH1039" s="66"/>
      <c r="EI1039" s="66"/>
      <c r="EJ1039" s="66"/>
      <c r="EK1039" s="66"/>
      <c r="EL1039" s="66"/>
      <c r="EM1039" s="66"/>
      <c r="EN1039" s="66"/>
      <c r="EO1039" s="66"/>
      <c r="EP1039" s="66"/>
    </row>
    <row r="1040">
      <c r="A1040" s="66"/>
      <c r="B1040" s="66"/>
      <c r="C1040" s="66"/>
      <c r="D1040" s="66"/>
      <c r="E1040" s="66"/>
      <c r="F1040" s="66"/>
      <c r="G1040" s="159"/>
      <c r="H1040" s="159"/>
      <c r="I1040" s="66"/>
      <c r="J1040" s="160"/>
      <c r="K1040" s="161"/>
      <c r="L1040" s="161"/>
      <c r="M1040" s="162"/>
      <c r="N1040" s="162"/>
      <c r="O1040" s="161"/>
      <c r="P1040" s="161"/>
      <c r="Q1040" s="161"/>
      <c r="R1040" s="161"/>
      <c r="S1040" s="163"/>
      <c r="T1040" s="163"/>
      <c r="U1040" s="163"/>
      <c r="V1040" s="163"/>
      <c r="W1040" s="164"/>
      <c r="X1040" s="163"/>
      <c r="Y1040" s="163"/>
      <c r="Z1040" s="163"/>
      <c r="AA1040" s="163"/>
      <c r="AB1040" s="66"/>
      <c r="AC1040" s="66"/>
      <c r="AD1040" s="66"/>
      <c r="AE1040" s="66"/>
      <c r="AF1040" s="66"/>
      <c r="AG1040" s="66"/>
      <c r="AH1040" s="66"/>
      <c r="AI1040" s="66"/>
      <c r="AJ1040" s="66"/>
      <c r="AK1040" s="66"/>
      <c r="AL1040" s="66"/>
      <c r="AM1040" s="66"/>
      <c r="AN1040" s="66"/>
      <c r="AO1040" s="66"/>
      <c r="AP1040" s="66"/>
      <c r="AQ1040" s="66"/>
      <c r="AR1040" s="66"/>
      <c r="AS1040" s="66"/>
      <c r="AT1040" s="66"/>
      <c r="AU1040" s="66"/>
      <c r="AV1040" s="66"/>
      <c r="AW1040" s="66"/>
      <c r="AX1040" s="66"/>
      <c r="AY1040" s="66"/>
      <c r="AZ1040" s="66"/>
      <c r="BA1040" s="66"/>
      <c r="BB1040" s="66"/>
      <c r="BC1040" s="66"/>
      <c r="BD1040" s="66"/>
      <c r="BE1040" s="66"/>
      <c r="BF1040" s="66"/>
      <c r="BG1040" s="66"/>
      <c r="BH1040" s="66"/>
      <c r="BI1040" s="66"/>
      <c r="BJ1040" s="66"/>
      <c r="BK1040" s="66"/>
      <c r="BL1040" s="66"/>
      <c r="BM1040" s="66"/>
      <c r="BN1040" s="66"/>
      <c r="BO1040" s="66"/>
      <c r="BP1040" s="66"/>
      <c r="BQ1040" s="66"/>
      <c r="BR1040" s="66"/>
      <c r="BS1040" s="66"/>
      <c r="BT1040" s="66"/>
      <c r="BU1040" s="66"/>
      <c r="BV1040" s="66"/>
      <c r="BW1040" s="66"/>
      <c r="BX1040" s="66"/>
      <c r="BY1040" s="66"/>
      <c r="BZ1040" s="66"/>
      <c r="CA1040" s="66"/>
      <c r="CB1040" s="66"/>
      <c r="CC1040" s="66"/>
      <c r="CD1040" s="66"/>
      <c r="CE1040" s="66"/>
      <c r="CF1040" s="66"/>
      <c r="CG1040" s="66"/>
      <c r="CH1040" s="66"/>
      <c r="CI1040" s="66"/>
      <c r="CJ1040" s="66"/>
      <c r="CK1040" s="66"/>
      <c r="CL1040" s="66"/>
      <c r="CM1040" s="66"/>
      <c r="CN1040" s="66"/>
      <c r="CO1040" s="66"/>
      <c r="CP1040" s="66"/>
      <c r="CQ1040" s="66"/>
      <c r="CR1040" s="66"/>
      <c r="CS1040" s="66"/>
      <c r="CT1040" s="66"/>
      <c r="CU1040" s="66"/>
      <c r="CV1040" s="66"/>
      <c r="CW1040" s="66"/>
      <c r="CX1040" s="66"/>
      <c r="CY1040" s="66"/>
      <c r="CZ1040" s="66"/>
      <c r="DA1040" s="66"/>
      <c r="DB1040" s="66"/>
      <c r="DC1040" s="66"/>
      <c r="DD1040" s="66"/>
      <c r="DE1040" s="66"/>
      <c r="DF1040" s="66"/>
      <c r="DG1040" s="66"/>
      <c r="DH1040" s="66"/>
      <c r="DI1040" s="66"/>
      <c r="DJ1040" s="66"/>
      <c r="DK1040" s="66"/>
      <c r="DL1040" s="66"/>
      <c r="DM1040" s="66"/>
      <c r="DN1040" s="66"/>
      <c r="DO1040" s="66"/>
      <c r="DP1040" s="66"/>
      <c r="DQ1040" s="66"/>
      <c r="DR1040" s="66"/>
      <c r="DS1040" s="66"/>
      <c r="DT1040" s="66"/>
      <c r="DU1040" s="66"/>
      <c r="DV1040" s="66"/>
      <c r="DW1040" s="66"/>
      <c r="DX1040" s="66"/>
      <c r="DY1040" s="66"/>
      <c r="DZ1040" s="66"/>
      <c r="EA1040" s="66"/>
      <c r="EB1040" s="66"/>
      <c r="EC1040" s="66"/>
      <c r="ED1040" s="66"/>
      <c r="EE1040" s="66"/>
      <c r="EF1040" s="66"/>
      <c r="EG1040" s="66"/>
      <c r="EH1040" s="66"/>
      <c r="EI1040" s="66"/>
      <c r="EJ1040" s="66"/>
      <c r="EK1040" s="66"/>
      <c r="EL1040" s="66"/>
      <c r="EM1040" s="66"/>
      <c r="EN1040" s="66"/>
      <c r="EO1040" s="66"/>
      <c r="EP1040" s="66"/>
    </row>
    <row r="1041">
      <c r="A1041" s="66"/>
      <c r="B1041" s="66"/>
      <c r="C1041" s="66"/>
      <c r="D1041" s="66"/>
      <c r="E1041" s="66"/>
      <c r="F1041" s="66"/>
      <c r="G1041" s="159"/>
      <c r="H1041" s="159"/>
      <c r="I1041" s="66"/>
      <c r="J1041" s="160"/>
      <c r="K1041" s="161"/>
      <c r="L1041" s="161"/>
      <c r="M1041" s="162"/>
      <c r="N1041" s="162"/>
      <c r="O1041" s="161"/>
      <c r="P1041" s="161"/>
      <c r="Q1041" s="161"/>
      <c r="R1041" s="161"/>
      <c r="S1041" s="163"/>
      <c r="T1041" s="163"/>
      <c r="U1041" s="163"/>
      <c r="V1041" s="163"/>
      <c r="W1041" s="164"/>
      <c r="X1041" s="163"/>
      <c r="Y1041" s="163"/>
      <c r="Z1041" s="163"/>
      <c r="AA1041" s="163"/>
      <c r="AB1041" s="66"/>
      <c r="AC1041" s="66"/>
      <c r="AD1041" s="66"/>
      <c r="AE1041" s="66"/>
      <c r="AF1041" s="66"/>
      <c r="AG1041" s="66"/>
      <c r="AH1041" s="66"/>
      <c r="AI1041" s="66"/>
      <c r="AJ1041" s="66"/>
      <c r="AK1041" s="66"/>
      <c r="AL1041" s="66"/>
      <c r="AM1041" s="66"/>
      <c r="AN1041" s="66"/>
      <c r="AO1041" s="66"/>
      <c r="AP1041" s="66"/>
      <c r="AQ1041" s="66"/>
      <c r="AR1041" s="66"/>
      <c r="AS1041" s="66"/>
      <c r="AT1041" s="66"/>
      <c r="AU1041" s="66"/>
      <c r="AV1041" s="66"/>
      <c r="AW1041" s="66"/>
      <c r="AX1041" s="66"/>
      <c r="AY1041" s="66"/>
      <c r="AZ1041" s="66"/>
      <c r="BA1041" s="66"/>
      <c r="BB1041" s="66"/>
      <c r="BC1041" s="66"/>
      <c r="BD1041" s="66"/>
      <c r="BE1041" s="66"/>
      <c r="BF1041" s="66"/>
      <c r="BG1041" s="66"/>
      <c r="BH1041" s="66"/>
      <c r="BI1041" s="66"/>
      <c r="BJ1041" s="66"/>
      <c r="BK1041" s="66"/>
      <c r="BL1041" s="66"/>
      <c r="BM1041" s="66"/>
      <c r="BN1041" s="66"/>
      <c r="BO1041" s="66"/>
      <c r="BP1041" s="66"/>
      <c r="BQ1041" s="66"/>
      <c r="BR1041" s="66"/>
      <c r="BS1041" s="66"/>
      <c r="BT1041" s="66"/>
      <c r="BU1041" s="66"/>
      <c r="BV1041" s="66"/>
      <c r="BW1041" s="66"/>
      <c r="BX1041" s="66"/>
      <c r="BY1041" s="66"/>
      <c r="BZ1041" s="66"/>
      <c r="CA1041" s="66"/>
      <c r="CB1041" s="66"/>
      <c r="CC1041" s="66"/>
      <c r="CD1041" s="66"/>
      <c r="CE1041" s="66"/>
      <c r="CF1041" s="66"/>
      <c r="CG1041" s="66"/>
      <c r="CH1041" s="66"/>
      <c r="CI1041" s="66"/>
      <c r="CJ1041" s="66"/>
      <c r="CK1041" s="66"/>
      <c r="CL1041" s="66"/>
      <c r="CM1041" s="66"/>
      <c r="CN1041" s="66"/>
      <c r="CO1041" s="66"/>
      <c r="CP1041" s="66"/>
      <c r="CQ1041" s="66"/>
      <c r="CR1041" s="66"/>
      <c r="CS1041" s="66"/>
      <c r="CT1041" s="66"/>
      <c r="CU1041" s="66"/>
      <c r="CV1041" s="66"/>
      <c r="CW1041" s="66"/>
      <c r="CX1041" s="66"/>
      <c r="CY1041" s="66"/>
      <c r="CZ1041" s="66"/>
      <c r="DA1041" s="66"/>
      <c r="DB1041" s="66"/>
      <c r="DC1041" s="66"/>
      <c r="DD1041" s="66"/>
      <c r="DE1041" s="66"/>
      <c r="DF1041" s="66"/>
      <c r="DG1041" s="66"/>
      <c r="DH1041" s="66"/>
      <c r="DI1041" s="66"/>
      <c r="DJ1041" s="66"/>
      <c r="DK1041" s="66"/>
      <c r="DL1041" s="66"/>
      <c r="DM1041" s="66"/>
      <c r="DN1041" s="66"/>
      <c r="DO1041" s="66"/>
      <c r="DP1041" s="66"/>
      <c r="DQ1041" s="66"/>
      <c r="DR1041" s="66"/>
      <c r="DS1041" s="66"/>
      <c r="DT1041" s="66"/>
      <c r="DU1041" s="66"/>
      <c r="DV1041" s="66"/>
      <c r="DW1041" s="66"/>
      <c r="DX1041" s="66"/>
      <c r="DY1041" s="66"/>
      <c r="DZ1041" s="66"/>
      <c r="EA1041" s="66"/>
      <c r="EB1041" s="66"/>
      <c r="EC1041" s="66"/>
      <c r="ED1041" s="66"/>
      <c r="EE1041" s="66"/>
      <c r="EF1041" s="66"/>
      <c r="EG1041" s="66"/>
      <c r="EH1041" s="66"/>
      <c r="EI1041" s="66"/>
      <c r="EJ1041" s="66"/>
      <c r="EK1041" s="66"/>
      <c r="EL1041" s="66"/>
      <c r="EM1041" s="66"/>
      <c r="EN1041" s="66"/>
      <c r="EO1041" s="66"/>
      <c r="EP1041" s="66"/>
    </row>
    <row r="1042">
      <c r="A1042" s="66"/>
      <c r="B1042" s="66"/>
      <c r="C1042" s="66"/>
      <c r="D1042" s="66"/>
      <c r="E1042" s="66"/>
      <c r="F1042" s="66"/>
      <c r="G1042" s="159"/>
      <c r="H1042" s="159"/>
      <c r="I1042" s="66"/>
      <c r="J1042" s="160"/>
      <c r="K1042" s="161"/>
      <c r="L1042" s="161"/>
      <c r="M1042" s="162"/>
      <c r="N1042" s="162"/>
      <c r="O1042" s="161"/>
      <c r="P1042" s="161"/>
      <c r="Q1042" s="161"/>
      <c r="R1042" s="161"/>
      <c r="S1042" s="163"/>
      <c r="T1042" s="163"/>
      <c r="U1042" s="163"/>
      <c r="V1042" s="163"/>
      <c r="W1042" s="164"/>
      <c r="X1042" s="163"/>
      <c r="Y1042" s="163"/>
      <c r="Z1042" s="163"/>
      <c r="AA1042" s="163"/>
      <c r="AB1042" s="66"/>
      <c r="AC1042" s="66"/>
      <c r="AD1042" s="66"/>
      <c r="AE1042" s="66"/>
      <c r="AF1042" s="66"/>
      <c r="AG1042" s="66"/>
      <c r="AH1042" s="66"/>
      <c r="AI1042" s="66"/>
      <c r="AJ1042" s="66"/>
      <c r="AK1042" s="66"/>
      <c r="AL1042" s="66"/>
      <c r="AM1042" s="66"/>
      <c r="AN1042" s="66"/>
      <c r="AO1042" s="66"/>
      <c r="AP1042" s="66"/>
      <c r="AQ1042" s="66"/>
      <c r="AR1042" s="66"/>
      <c r="AS1042" s="66"/>
      <c r="AT1042" s="66"/>
      <c r="AU1042" s="66"/>
      <c r="AV1042" s="66"/>
      <c r="AW1042" s="66"/>
      <c r="AX1042" s="66"/>
      <c r="AY1042" s="66"/>
      <c r="AZ1042" s="66"/>
      <c r="BA1042" s="66"/>
      <c r="BB1042" s="66"/>
      <c r="BC1042" s="66"/>
      <c r="BD1042" s="66"/>
      <c r="BE1042" s="66"/>
      <c r="BF1042" s="66"/>
      <c r="BG1042" s="66"/>
      <c r="BH1042" s="66"/>
      <c r="BI1042" s="66"/>
      <c r="BJ1042" s="66"/>
      <c r="BK1042" s="66"/>
      <c r="BL1042" s="66"/>
      <c r="BM1042" s="66"/>
      <c r="BN1042" s="66"/>
      <c r="BO1042" s="66"/>
      <c r="BP1042" s="66"/>
      <c r="BQ1042" s="66"/>
      <c r="BR1042" s="66"/>
      <c r="BS1042" s="66"/>
      <c r="BT1042" s="66"/>
      <c r="BU1042" s="66"/>
      <c r="BV1042" s="66"/>
      <c r="BW1042" s="66"/>
      <c r="BX1042" s="66"/>
      <c r="BY1042" s="66"/>
      <c r="BZ1042" s="66"/>
      <c r="CA1042" s="66"/>
      <c r="CB1042" s="66"/>
      <c r="CC1042" s="66"/>
      <c r="CD1042" s="66"/>
      <c r="CE1042" s="66"/>
      <c r="CF1042" s="66"/>
      <c r="CG1042" s="66"/>
      <c r="CH1042" s="66"/>
      <c r="CI1042" s="66"/>
      <c r="CJ1042" s="66"/>
      <c r="CK1042" s="66"/>
      <c r="CL1042" s="66"/>
      <c r="CM1042" s="66"/>
      <c r="CN1042" s="66"/>
      <c r="CO1042" s="66"/>
      <c r="CP1042" s="66"/>
      <c r="CQ1042" s="66"/>
      <c r="CR1042" s="66"/>
      <c r="CS1042" s="66"/>
      <c r="CT1042" s="66"/>
      <c r="CU1042" s="66"/>
      <c r="CV1042" s="66"/>
      <c r="CW1042" s="66"/>
      <c r="CX1042" s="66"/>
      <c r="CY1042" s="66"/>
      <c r="CZ1042" s="66"/>
      <c r="DA1042" s="66"/>
      <c r="DB1042" s="66"/>
      <c r="DC1042" s="66"/>
      <c r="DD1042" s="66"/>
      <c r="DE1042" s="66"/>
      <c r="DF1042" s="66"/>
      <c r="DG1042" s="66"/>
      <c r="DH1042" s="66"/>
      <c r="DI1042" s="66"/>
      <c r="DJ1042" s="66"/>
      <c r="DK1042" s="66"/>
      <c r="DL1042" s="66"/>
      <c r="DM1042" s="66"/>
      <c r="DN1042" s="66"/>
      <c r="DO1042" s="66"/>
      <c r="DP1042" s="66"/>
      <c r="DQ1042" s="66"/>
      <c r="DR1042" s="66"/>
      <c r="DS1042" s="66"/>
      <c r="DT1042" s="66"/>
      <c r="DU1042" s="66"/>
      <c r="DV1042" s="66"/>
      <c r="DW1042" s="66"/>
      <c r="DX1042" s="66"/>
      <c r="DY1042" s="66"/>
      <c r="DZ1042" s="66"/>
      <c r="EA1042" s="66"/>
      <c r="EB1042" s="66"/>
      <c r="EC1042" s="66"/>
      <c r="ED1042" s="66"/>
      <c r="EE1042" s="66"/>
      <c r="EF1042" s="66"/>
      <c r="EG1042" s="66"/>
      <c r="EH1042" s="66"/>
      <c r="EI1042" s="66"/>
      <c r="EJ1042" s="66"/>
      <c r="EK1042" s="66"/>
      <c r="EL1042" s="66"/>
      <c r="EM1042" s="66"/>
      <c r="EN1042" s="66"/>
      <c r="EO1042" s="66"/>
      <c r="EP1042" s="66"/>
    </row>
    <row r="1043">
      <c r="A1043" s="66"/>
      <c r="B1043" s="66"/>
      <c r="C1043" s="66"/>
      <c r="D1043" s="66"/>
      <c r="E1043" s="66"/>
      <c r="F1043" s="66"/>
      <c r="G1043" s="159"/>
      <c r="H1043" s="159"/>
      <c r="I1043" s="66"/>
      <c r="J1043" s="160"/>
      <c r="K1043" s="161"/>
      <c r="L1043" s="161"/>
      <c r="M1043" s="162"/>
      <c r="N1043" s="162"/>
      <c r="O1043" s="161"/>
      <c r="P1043" s="161"/>
      <c r="Q1043" s="161"/>
      <c r="R1043" s="161"/>
      <c r="S1043" s="163"/>
      <c r="T1043" s="163"/>
      <c r="U1043" s="163"/>
      <c r="V1043" s="163"/>
      <c r="W1043" s="164"/>
      <c r="X1043" s="163"/>
      <c r="Y1043" s="163"/>
      <c r="Z1043" s="163"/>
      <c r="AA1043" s="163"/>
      <c r="AB1043" s="66"/>
      <c r="AC1043" s="66"/>
      <c r="AD1043" s="66"/>
      <c r="AE1043" s="66"/>
      <c r="AF1043" s="66"/>
      <c r="AG1043" s="66"/>
      <c r="AH1043" s="66"/>
      <c r="AI1043" s="66"/>
      <c r="AJ1043" s="66"/>
      <c r="AK1043" s="66"/>
      <c r="AL1043" s="66"/>
      <c r="AM1043" s="66"/>
      <c r="AN1043" s="66"/>
      <c r="AO1043" s="66"/>
      <c r="AP1043" s="66"/>
      <c r="AQ1043" s="66"/>
      <c r="AR1043" s="66"/>
      <c r="AS1043" s="66"/>
      <c r="AT1043" s="66"/>
      <c r="AU1043" s="66"/>
      <c r="AV1043" s="66"/>
      <c r="AW1043" s="66"/>
      <c r="AX1043" s="66"/>
      <c r="AY1043" s="66"/>
      <c r="AZ1043" s="66"/>
      <c r="BA1043" s="66"/>
      <c r="BB1043" s="66"/>
      <c r="BC1043" s="66"/>
      <c r="BD1043" s="66"/>
      <c r="BE1043" s="66"/>
      <c r="BF1043" s="66"/>
      <c r="BG1043" s="66"/>
      <c r="BH1043" s="66"/>
      <c r="BI1043" s="66"/>
      <c r="BJ1043" s="66"/>
      <c r="BK1043" s="66"/>
      <c r="BL1043" s="66"/>
      <c r="BM1043" s="66"/>
      <c r="BN1043" s="66"/>
      <c r="BO1043" s="66"/>
      <c r="BP1043" s="66"/>
      <c r="BQ1043" s="66"/>
      <c r="BR1043" s="66"/>
      <c r="BS1043" s="66"/>
      <c r="BT1043" s="66"/>
      <c r="BU1043" s="66"/>
      <c r="BV1043" s="66"/>
      <c r="BW1043" s="66"/>
      <c r="BX1043" s="66"/>
      <c r="BY1043" s="66"/>
      <c r="BZ1043" s="66"/>
      <c r="CA1043" s="66"/>
      <c r="CB1043" s="66"/>
      <c r="CC1043" s="66"/>
      <c r="CD1043" s="66"/>
      <c r="CE1043" s="66"/>
      <c r="CF1043" s="66"/>
      <c r="CG1043" s="66"/>
      <c r="CH1043" s="66"/>
      <c r="CI1043" s="66"/>
      <c r="CJ1043" s="66"/>
      <c r="CK1043" s="66"/>
      <c r="CL1043" s="66"/>
      <c r="CM1043" s="66"/>
      <c r="CN1043" s="66"/>
      <c r="CO1043" s="66"/>
      <c r="CP1043" s="66"/>
      <c r="CQ1043" s="66"/>
      <c r="CR1043" s="66"/>
      <c r="CS1043" s="66"/>
      <c r="CT1043" s="66"/>
      <c r="CU1043" s="66"/>
      <c r="CV1043" s="66"/>
      <c r="CW1043" s="66"/>
      <c r="CX1043" s="66"/>
      <c r="CY1043" s="66"/>
      <c r="CZ1043" s="66"/>
      <c r="DA1043" s="66"/>
      <c r="DB1043" s="66"/>
      <c r="DC1043" s="66"/>
      <c r="DD1043" s="66"/>
      <c r="DE1043" s="66"/>
      <c r="DF1043" s="66"/>
      <c r="DG1043" s="66"/>
      <c r="DH1043" s="66"/>
      <c r="DI1043" s="66"/>
      <c r="DJ1043" s="66"/>
      <c r="DK1043" s="66"/>
      <c r="DL1043" s="66"/>
      <c r="DM1043" s="66"/>
      <c r="DN1043" s="66"/>
      <c r="DO1043" s="66"/>
      <c r="DP1043" s="66"/>
      <c r="DQ1043" s="66"/>
      <c r="DR1043" s="66"/>
      <c r="DS1043" s="66"/>
      <c r="DT1043" s="66"/>
      <c r="DU1043" s="66"/>
      <c r="DV1043" s="66"/>
      <c r="DW1043" s="66"/>
      <c r="DX1043" s="66"/>
      <c r="DY1043" s="66"/>
      <c r="DZ1043" s="66"/>
      <c r="EA1043" s="66"/>
      <c r="EB1043" s="66"/>
      <c r="EC1043" s="66"/>
      <c r="ED1043" s="66"/>
      <c r="EE1043" s="66"/>
      <c r="EF1043" s="66"/>
      <c r="EG1043" s="66"/>
      <c r="EH1043" s="66"/>
      <c r="EI1043" s="66"/>
      <c r="EJ1043" s="66"/>
      <c r="EK1043" s="66"/>
      <c r="EL1043" s="66"/>
      <c r="EM1043" s="66"/>
      <c r="EN1043" s="66"/>
      <c r="EO1043" s="66"/>
      <c r="EP1043" s="66"/>
    </row>
    <row r="1044">
      <c r="A1044" s="66"/>
      <c r="B1044" s="66"/>
      <c r="C1044" s="66"/>
      <c r="D1044" s="66"/>
      <c r="E1044" s="66"/>
      <c r="F1044" s="66"/>
      <c r="G1044" s="159"/>
      <c r="H1044" s="159"/>
      <c r="I1044" s="66"/>
      <c r="J1044" s="160"/>
      <c r="K1044" s="161"/>
      <c r="L1044" s="161"/>
      <c r="M1044" s="162"/>
      <c r="N1044" s="162"/>
      <c r="O1044" s="161"/>
      <c r="P1044" s="161"/>
      <c r="Q1044" s="161"/>
      <c r="R1044" s="161"/>
      <c r="S1044" s="163"/>
      <c r="T1044" s="163"/>
      <c r="U1044" s="163"/>
      <c r="V1044" s="163"/>
      <c r="W1044" s="164"/>
      <c r="X1044" s="163"/>
      <c r="Y1044" s="163"/>
      <c r="Z1044" s="163"/>
      <c r="AA1044" s="163"/>
      <c r="AB1044" s="66"/>
      <c r="AC1044" s="66"/>
      <c r="AD1044" s="66"/>
      <c r="AE1044" s="66"/>
      <c r="AF1044" s="66"/>
      <c r="AG1044" s="66"/>
      <c r="AH1044" s="66"/>
      <c r="AI1044" s="66"/>
      <c r="AJ1044" s="66"/>
      <c r="AK1044" s="66"/>
      <c r="AL1044" s="66"/>
      <c r="AM1044" s="66"/>
      <c r="AN1044" s="66"/>
      <c r="AO1044" s="66"/>
      <c r="AP1044" s="66"/>
      <c r="AQ1044" s="66"/>
      <c r="AR1044" s="66"/>
      <c r="AS1044" s="66"/>
      <c r="AT1044" s="66"/>
      <c r="AU1044" s="66"/>
      <c r="AV1044" s="66"/>
      <c r="AW1044" s="66"/>
      <c r="AX1044" s="66"/>
      <c r="AY1044" s="66"/>
      <c r="AZ1044" s="66"/>
      <c r="BA1044" s="66"/>
      <c r="BB1044" s="66"/>
      <c r="BC1044" s="66"/>
      <c r="BD1044" s="66"/>
      <c r="BE1044" s="66"/>
      <c r="BF1044" s="66"/>
      <c r="BG1044" s="66"/>
      <c r="BH1044" s="66"/>
      <c r="BI1044" s="66"/>
      <c r="BJ1044" s="66"/>
      <c r="BK1044" s="66"/>
      <c r="BL1044" s="66"/>
      <c r="BM1044" s="66"/>
      <c r="BN1044" s="66"/>
      <c r="BO1044" s="66"/>
      <c r="BP1044" s="66"/>
      <c r="BQ1044" s="66"/>
      <c r="BR1044" s="66"/>
      <c r="BS1044" s="66"/>
      <c r="BT1044" s="66"/>
      <c r="BU1044" s="66"/>
      <c r="BV1044" s="66"/>
      <c r="BW1044" s="66"/>
      <c r="BX1044" s="66"/>
      <c r="BY1044" s="66"/>
      <c r="BZ1044" s="66"/>
      <c r="CA1044" s="66"/>
      <c r="CB1044" s="66"/>
      <c r="CC1044" s="66"/>
      <c r="CD1044" s="66"/>
      <c r="CE1044" s="66"/>
      <c r="CF1044" s="66"/>
      <c r="CG1044" s="66"/>
      <c r="CH1044" s="66"/>
      <c r="CI1044" s="66"/>
      <c r="CJ1044" s="66"/>
      <c r="CK1044" s="66"/>
      <c r="CL1044" s="66"/>
      <c r="CM1044" s="66"/>
      <c r="CN1044" s="66"/>
      <c r="CO1044" s="66"/>
      <c r="CP1044" s="66"/>
      <c r="CQ1044" s="66"/>
      <c r="CR1044" s="66"/>
      <c r="CS1044" s="66"/>
      <c r="CT1044" s="66"/>
      <c r="CU1044" s="66"/>
      <c r="CV1044" s="66"/>
      <c r="CW1044" s="66"/>
      <c r="CX1044" s="66"/>
      <c r="CY1044" s="66"/>
      <c r="CZ1044" s="66"/>
      <c r="DA1044" s="66"/>
      <c r="DB1044" s="66"/>
      <c r="DC1044" s="66"/>
      <c r="DD1044" s="66"/>
      <c r="DE1044" s="66"/>
      <c r="DF1044" s="66"/>
      <c r="DG1044" s="66"/>
      <c r="DH1044" s="66"/>
      <c r="DI1044" s="66"/>
      <c r="DJ1044" s="66"/>
      <c r="DK1044" s="66"/>
      <c r="DL1044" s="66"/>
      <c r="DM1044" s="66"/>
      <c r="DN1044" s="66"/>
      <c r="DO1044" s="66"/>
      <c r="DP1044" s="66"/>
      <c r="DQ1044" s="66"/>
      <c r="DR1044" s="66"/>
      <c r="DS1044" s="66"/>
      <c r="DT1044" s="66"/>
      <c r="DU1044" s="66"/>
      <c r="DV1044" s="66"/>
      <c r="DW1044" s="66"/>
      <c r="DX1044" s="66"/>
      <c r="DY1044" s="66"/>
      <c r="DZ1044" s="66"/>
      <c r="EA1044" s="66"/>
      <c r="EB1044" s="66"/>
      <c r="EC1044" s="66"/>
      <c r="ED1044" s="66"/>
      <c r="EE1044" s="66"/>
      <c r="EF1044" s="66"/>
      <c r="EG1044" s="66"/>
      <c r="EH1044" s="66"/>
      <c r="EI1044" s="66"/>
      <c r="EJ1044" s="66"/>
      <c r="EK1044" s="66"/>
      <c r="EL1044" s="66"/>
      <c r="EM1044" s="66"/>
      <c r="EN1044" s="66"/>
      <c r="EO1044" s="66"/>
      <c r="EP1044" s="66"/>
    </row>
    <row r="1045">
      <c r="A1045" s="66"/>
      <c r="B1045" s="66"/>
      <c r="C1045" s="66"/>
      <c r="D1045" s="66"/>
      <c r="E1045" s="66"/>
      <c r="F1045" s="66"/>
      <c r="G1045" s="159"/>
      <c r="H1045" s="159"/>
      <c r="I1045" s="66"/>
      <c r="J1045" s="160"/>
      <c r="K1045" s="161"/>
      <c r="L1045" s="161"/>
      <c r="M1045" s="162"/>
      <c r="N1045" s="162"/>
      <c r="O1045" s="161"/>
      <c r="P1045" s="161"/>
      <c r="Q1045" s="161"/>
      <c r="R1045" s="161"/>
      <c r="S1045" s="163"/>
      <c r="T1045" s="163"/>
      <c r="U1045" s="163"/>
      <c r="V1045" s="163"/>
      <c r="W1045" s="164"/>
      <c r="X1045" s="163"/>
      <c r="Y1045" s="163"/>
      <c r="Z1045" s="163"/>
      <c r="AA1045" s="163"/>
      <c r="AB1045" s="66"/>
      <c r="AC1045" s="66"/>
      <c r="AD1045" s="66"/>
      <c r="AE1045" s="66"/>
      <c r="AF1045" s="66"/>
      <c r="AG1045" s="66"/>
      <c r="AH1045" s="66"/>
      <c r="AI1045" s="66"/>
      <c r="AJ1045" s="66"/>
      <c r="AK1045" s="66"/>
      <c r="AL1045" s="66"/>
      <c r="AM1045" s="66"/>
      <c r="AN1045" s="66"/>
      <c r="AO1045" s="66"/>
      <c r="AP1045" s="66"/>
      <c r="AQ1045" s="66"/>
      <c r="AR1045" s="66"/>
      <c r="AS1045" s="66"/>
      <c r="AT1045" s="66"/>
      <c r="AU1045" s="66"/>
      <c r="AV1045" s="66"/>
      <c r="AW1045" s="66"/>
      <c r="AX1045" s="66"/>
      <c r="AY1045" s="66"/>
      <c r="AZ1045" s="66"/>
      <c r="BA1045" s="66"/>
      <c r="BB1045" s="66"/>
      <c r="BC1045" s="66"/>
      <c r="BD1045" s="66"/>
      <c r="BE1045" s="66"/>
      <c r="BF1045" s="66"/>
      <c r="BG1045" s="66"/>
      <c r="BH1045" s="66"/>
      <c r="BI1045" s="66"/>
      <c r="BJ1045" s="66"/>
      <c r="BK1045" s="66"/>
      <c r="BL1045" s="66"/>
      <c r="BM1045" s="66"/>
      <c r="BN1045" s="66"/>
      <c r="BO1045" s="66"/>
      <c r="BP1045" s="66"/>
      <c r="BQ1045" s="66"/>
      <c r="BR1045" s="66"/>
      <c r="BS1045" s="66"/>
      <c r="BT1045" s="66"/>
      <c r="BU1045" s="66"/>
      <c r="BV1045" s="66"/>
      <c r="BW1045" s="66"/>
      <c r="BX1045" s="66"/>
      <c r="BY1045" s="66"/>
      <c r="BZ1045" s="66"/>
      <c r="CA1045" s="66"/>
      <c r="CB1045" s="66"/>
      <c r="CC1045" s="66"/>
      <c r="CD1045" s="66"/>
      <c r="CE1045" s="66"/>
      <c r="CF1045" s="66"/>
      <c r="CG1045" s="66"/>
      <c r="CH1045" s="66"/>
      <c r="CI1045" s="66"/>
      <c r="CJ1045" s="66"/>
      <c r="CK1045" s="66"/>
      <c r="CL1045" s="66"/>
      <c r="CM1045" s="66"/>
      <c r="CN1045" s="66"/>
      <c r="CO1045" s="66"/>
      <c r="CP1045" s="66"/>
      <c r="CQ1045" s="66"/>
      <c r="CR1045" s="66"/>
      <c r="CS1045" s="66"/>
      <c r="CT1045" s="66"/>
      <c r="CU1045" s="66"/>
      <c r="CV1045" s="66"/>
      <c r="CW1045" s="66"/>
      <c r="CX1045" s="66"/>
      <c r="CY1045" s="66"/>
      <c r="CZ1045" s="66"/>
      <c r="DA1045" s="66"/>
      <c r="DB1045" s="66"/>
      <c r="DC1045" s="66"/>
      <c r="DD1045" s="66"/>
      <c r="DE1045" s="66"/>
      <c r="DF1045" s="66"/>
      <c r="DG1045" s="66"/>
      <c r="DH1045" s="66"/>
      <c r="DI1045" s="66"/>
      <c r="DJ1045" s="66"/>
      <c r="DK1045" s="66"/>
      <c r="DL1045" s="66"/>
      <c r="DM1045" s="66"/>
      <c r="DN1045" s="66"/>
      <c r="DO1045" s="66"/>
      <c r="DP1045" s="66"/>
      <c r="DQ1045" s="66"/>
      <c r="DR1045" s="66"/>
      <c r="DS1045" s="66"/>
      <c r="DT1045" s="66"/>
      <c r="DU1045" s="66"/>
      <c r="DV1045" s="66"/>
      <c r="DW1045" s="66"/>
      <c r="DX1045" s="66"/>
      <c r="DY1045" s="66"/>
      <c r="DZ1045" s="66"/>
      <c r="EA1045" s="66"/>
      <c r="EB1045" s="66"/>
      <c r="EC1045" s="66"/>
      <c r="ED1045" s="66"/>
      <c r="EE1045" s="66"/>
      <c r="EF1045" s="66"/>
      <c r="EG1045" s="66"/>
      <c r="EH1045" s="66"/>
      <c r="EI1045" s="66"/>
      <c r="EJ1045" s="66"/>
      <c r="EK1045" s="66"/>
      <c r="EL1045" s="66"/>
      <c r="EM1045" s="66"/>
      <c r="EN1045" s="66"/>
      <c r="EO1045" s="66"/>
      <c r="EP1045" s="66"/>
    </row>
    <row r="1046">
      <c r="A1046" s="66"/>
      <c r="B1046" s="66"/>
      <c r="C1046" s="66"/>
      <c r="D1046" s="66"/>
      <c r="E1046" s="66"/>
      <c r="F1046" s="66"/>
      <c r="G1046" s="159"/>
      <c r="H1046" s="159"/>
      <c r="I1046" s="66"/>
      <c r="J1046" s="160"/>
      <c r="K1046" s="161"/>
      <c r="L1046" s="161"/>
      <c r="M1046" s="162"/>
      <c r="N1046" s="162"/>
      <c r="O1046" s="161"/>
      <c r="P1046" s="161"/>
      <c r="Q1046" s="161"/>
      <c r="R1046" s="161"/>
      <c r="S1046" s="163"/>
      <c r="T1046" s="163"/>
      <c r="U1046" s="163"/>
      <c r="V1046" s="163"/>
      <c r="W1046" s="164"/>
      <c r="X1046" s="163"/>
      <c r="Y1046" s="163"/>
      <c r="Z1046" s="163"/>
      <c r="AA1046" s="163"/>
      <c r="AB1046" s="66"/>
      <c r="AC1046" s="66"/>
      <c r="AD1046" s="66"/>
      <c r="AE1046" s="66"/>
      <c r="AF1046" s="66"/>
      <c r="AG1046" s="66"/>
      <c r="AH1046" s="66"/>
      <c r="AI1046" s="66"/>
      <c r="AJ1046" s="66"/>
      <c r="AK1046" s="66"/>
      <c r="AL1046" s="66"/>
      <c r="AM1046" s="66"/>
      <c r="AN1046" s="66"/>
      <c r="AO1046" s="66"/>
      <c r="AP1046" s="66"/>
      <c r="AQ1046" s="66"/>
      <c r="AR1046" s="66"/>
      <c r="AS1046" s="66"/>
      <c r="AT1046" s="66"/>
      <c r="AU1046" s="66"/>
      <c r="AV1046" s="66"/>
      <c r="AW1046" s="66"/>
      <c r="AX1046" s="66"/>
      <c r="AY1046" s="66"/>
      <c r="AZ1046" s="66"/>
      <c r="BA1046" s="66"/>
      <c r="BB1046" s="66"/>
      <c r="BC1046" s="66"/>
      <c r="BD1046" s="66"/>
      <c r="BE1046" s="66"/>
      <c r="BF1046" s="66"/>
      <c r="BG1046" s="66"/>
      <c r="BH1046" s="66"/>
      <c r="BI1046" s="66"/>
      <c r="BJ1046" s="66"/>
      <c r="BK1046" s="66"/>
      <c r="BL1046" s="66"/>
      <c r="BM1046" s="66"/>
      <c r="BN1046" s="66"/>
      <c r="BO1046" s="66"/>
      <c r="BP1046" s="66"/>
      <c r="BQ1046" s="66"/>
      <c r="BR1046" s="66"/>
      <c r="BS1046" s="66"/>
      <c r="BT1046" s="66"/>
      <c r="BU1046" s="66"/>
      <c r="BV1046" s="66"/>
      <c r="BW1046" s="66"/>
      <c r="BX1046" s="66"/>
      <c r="BY1046" s="66"/>
      <c r="BZ1046" s="66"/>
      <c r="CA1046" s="66"/>
      <c r="CB1046" s="66"/>
      <c r="CC1046" s="66"/>
      <c r="CD1046" s="66"/>
      <c r="CE1046" s="66"/>
      <c r="CF1046" s="66"/>
      <c r="CG1046" s="66"/>
      <c r="CH1046" s="66"/>
      <c r="CI1046" s="66"/>
      <c r="CJ1046" s="66"/>
      <c r="CK1046" s="66"/>
      <c r="CL1046" s="66"/>
      <c r="CM1046" s="66"/>
      <c r="CN1046" s="66"/>
      <c r="CO1046" s="66"/>
      <c r="CP1046" s="66"/>
      <c r="CQ1046" s="66"/>
      <c r="CR1046" s="66"/>
      <c r="CS1046" s="66"/>
      <c r="CT1046" s="66"/>
      <c r="CU1046" s="66"/>
      <c r="CV1046" s="66"/>
      <c r="CW1046" s="66"/>
      <c r="CX1046" s="66"/>
      <c r="CY1046" s="66"/>
      <c r="CZ1046" s="66"/>
      <c r="DA1046" s="66"/>
      <c r="DB1046" s="66"/>
      <c r="DC1046" s="66"/>
      <c r="DD1046" s="66"/>
      <c r="DE1046" s="66"/>
      <c r="DF1046" s="66"/>
      <c r="DG1046" s="66"/>
      <c r="DH1046" s="66"/>
      <c r="DI1046" s="66"/>
      <c r="DJ1046" s="66"/>
      <c r="DK1046" s="66"/>
      <c r="DL1046" s="66"/>
      <c r="DM1046" s="66"/>
      <c r="DN1046" s="66"/>
      <c r="DO1046" s="66"/>
      <c r="DP1046" s="66"/>
      <c r="DQ1046" s="66"/>
      <c r="DR1046" s="66"/>
      <c r="DS1046" s="66"/>
      <c r="DT1046" s="66"/>
      <c r="DU1046" s="66"/>
      <c r="DV1046" s="66"/>
      <c r="DW1046" s="66"/>
      <c r="DX1046" s="66"/>
      <c r="DY1046" s="66"/>
      <c r="DZ1046" s="66"/>
      <c r="EA1046" s="66"/>
      <c r="EB1046" s="66"/>
      <c r="EC1046" s="66"/>
      <c r="ED1046" s="66"/>
      <c r="EE1046" s="66"/>
      <c r="EF1046" s="66"/>
      <c r="EG1046" s="66"/>
      <c r="EH1046" s="66"/>
      <c r="EI1046" s="66"/>
      <c r="EJ1046" s="66"/>
      <c r="EK1046" s="66"/>
      <c r="EL1046" s="66"/>
      <c r="EM1046" s="66"/>
      <c r="EN1046" s="66"/>
      <c r="EO1046" s="66"/>
      <c r="EP1046" s="66"/>
    </row>
    <row r="1047">
      <c r="A1047" s="66"/>
      <c r="B1047" s="66"/>
      <c r="C1047" s="66"/>
      <c r="D1047" s="66"/>
      <c r="E1047" s="66"/>
      <c r="F1047" s="66"/>
      <c r="G1047" s="159"/>
      <c r="H1047" s="159"/>
      <c r="I1047" s="66"/>
      <c r="J1047" s="160"/>
      <c r="K1047" s="161"/>
      <c r="L1047" s="161"/>
      <c r="M1047" s="162"/>
      <c r="N1047" s="162"/>
      <c r="O1047" s="161"/>
      <c r="P1047" s="161"/>
      <c r="Q1047" s="161"/>
      <c r="R1047" s="161"/>
      <c r="S1047" s="163"/>
      <c r="T1047" s="163"/>
      <c r="U1047" s="163"/>
      <c r="V1047" s="163"/>
      <c r="W1047" s="164"/>
      <c r="X1047" s="163"/>
      <c r="Y1047" s="163"/>
      <c r="Z1047" s="163"/>
      <c r="AA1047" s="163"/>
      <c r="AB1047" s="66"/>
      <c r="AC1047" s="66"/>
      <c r="AD1047" s="66"/>
      <c r="AE1047" s="66"/>
      <c r="AF1047" s="66"/>
      <c r="AG1047" s="66"/>
      <c r="AH1047" s="66"/>
      <c r="AI1047" s="66"/>
      <c r="AJ1047" s="66"/>
      <c r="AK1047" s="66"/>
      <c r="AL1047" s="66"/>
      <c r="AM1047" s="66"/>
      <c r="AN1047" s="66"/>
      <c r="AO1047" s="66"/>
      <c r="AP1047" s="66"/>
      <c r="AQ1047" s="66"/>
      <c r="AR1047" s="66"/>
      <c r="AS1047" s="66"/>
      <c r="AT1047" s="66"/>
      <c r="AU1047" s="66"/>
      <c r="AV1047" s="66"/>
      <c r="AW1047" s="66"/>
      <c r="AX1047" s="66"/>
      <c r="AY1047" s="66"/>
      <c r="AZ1047" s="66"/>
      <c r="BA1047" s="66"/>
      <c r="BB1047" s="66"/>
      <c r="BC1047" s="66"/>
      <c r="BD1047" s="66"/>
      <c r="BE1047" s="66"/>
      <c r="BF1047" s="66"/>
      <c r="BG1047" s="66"/>
      <c r="BH1047" s="66"/>
      <c r="BI1047" s="66"/>
      <c r="BJ1047" s="66"/>
      <c r="BK1047" s="66"/>
      <c r="BL1047" s="66"/>
      <c r="BM1047" s="66"/>
      <c r="BN1047" s="66"/>
      <c r="BO1047" s="66"/>
      <c r="BP1047" s="66"/>
      <c r="BQ1047" s="66"/>
      <c r="BR1047" s="66"/>
      <c r="BS1047" s="66"/>
      <c r="BT1047" s="66"/>
      <c r="BU1047" s="66"/>
      <c r="BV1047" s="66"/>
      <c r="BW1047" s="66"/>
      <c r="BX1047" s="66"/>
      <c r="BY1047" s="66"/>
      <c r="BZ1047" s="66"/>
      <c r="CA1047" s="66"/>
      <c r="CB1047" s="66"/>
      <c r="CC1047" s="66"/>
      <c r="CD1047" s="66"/>
      <c r="CE1047" s="66"/>
      <c r="CF1047" s="66"/>
      <c r="CG1047" s="66"/>
      <c r="CH1047" s="66"/>
      <c r="CI1047" s="66"/>
      <c r="CJ1047" s="66"/>
      <c r="CK1047" s="66"/>
      <c r="CL1047" s="66"/>
      <c r="CM1047" s="66"/>
      <c r="CN1047" s="66"/>
      <c r="CO1047" s="66"/>
      <c r="CP1047" s="66"/>
      <c r="CQ1047" s="66"/>
      <c r="CR1047" s="66"/>
      <c r="CS1047" s="66"/>
      <c r="CT1047" s="66"/>
      <c r="CU1047" s="66"/>
      <c r="CV1047" s="66"/>
      <c r="CW1047" s="66"/>
      <c r="CX1047" s="66"/>
      <c r="CY1047" s="66"/>
      <c r="CZ1047" s="66"/>
      <c r="DA1047" s="66"/>
      <c r="DB1047" s="66"/>
      <c r="DC1047" s="66"/>
      <c r="DD1047" s="66"/>
      <c r="DE1047" s="66"/>
      <c r="DF1047" s="66"/>
      <c r="DG1047" s="66"/>
      <c r="DH1047" s="66"/>
      <c r="DI1047" s="66"/>
      <c r="DJ1047" s="66"/>
      <c r="DK1047" s="66"/>
      <c r="DL1047" s="66"/>
      <c r="DM1047" s="66"/>
      <c r="DN1047" s="66"/>
      <c r="DO1047" s="66"/>
      <c r="DP1047" s="66"/>
      <c r="DQ1047" s="66"/>
      <c r="DR1047" s="66"/>
      <c r="DS1047" s="66"/>
      <c r="DT1047" s="66"/>
      <c r="DU1047" s="66"/>
      <c r="DV1047" s="66"/>
      <c r="DW1047" s="66"/>
      <c r="DX1047" s="66"/>
      <c r="DY1047" s="66"/>
      <c r="DZ1047" s="66"/>
      <c r="EA1047" s="66"/>
      <c r="EB1047" s="66"/>
      <c r="EC1047" s="66"/>
      <c r="ED1047" s="66"/>
      <c r="EE1047" s="66"/>
      <c r="EF1047" s="66"/>
      <c r="EG1047" s="66"/>
      <c r="EH1047" s="66"/>
      <c r="EI1047" s="66"/>
      <c r="EJ1047" s="66"/>
      <c r="EK1047" s="66"/>
      <c r="EL1047" s="66"/>
      <c r="EM1047" s="66"/>
      <c r="EN1047" s="66"/>
      <c r="EO1047" s="66"/>
      <c r="EP1047" s="66"/>
    </row>
    <row r="1048">
      <c r="A1048" s="66"/>
      <c r="B1048" s="66"/>
      <c r="C1048" s="66"/>
      <c r="D1048" s="66"/>
      <c r="E1048" s="66"/>
      <c r="F1048" s="66"/>
      <c r="G1048" s="159"/>
      <c r="H1048" s="159"/>
      <c r="I1048" s="66"/>
      <c r="J1048" s="160"/>
      <c r="K1048" s="161"/>
      <c r="L1048" s="161"/>
      <c r="M1048" s="162"/>
      <c r="N1048" s="162"/>
      <c r="O1048" s="161"/>
      <c r="P1048" s="161"/>
      <c r="Q1048" s="161"/>
      <c r="R1048" s="161"/>
      <c r="S1048" s="163"/>
      <c r="T1048" s="163"/>
      <c r="U1048" s="163"/>
      <c r="V1048" s="163"/>
      <c r="W1048" s="164"/>
      <c r="X1048" s="163"/>
      <c r="Y1048" s="163"/>
      <c r="Z1048" s="163"/>
      <c r="AA1048" s="163"/>
      <c r="AB1048" s="66"/>
      <c r="AC1048" s="66"/>
      <c r="AD1048" s="66"/>
      <c r="AE1048" s="66"/>
      <c r="AF1048" s="66"/>
      <c r="AG1048" s="66"/>
      <c r="AH1048" s="66"/>
      <c r="AI1048" s="66"/>
      <c r="AJ1048" s="66"/>
      <c r="AK1048" s="66"/>
      <c r="AL1048" s="66"/>
      <c r="AM1048" s="66"/>
      <c r="AN1048" s="66"/>
      <c r="AO1048" s="66"/>
      <c r="AP1048" s="66"/>
      <c r="AQ1048" s="66"/>
      <c r="AR1048" s="66"/>
      <c r="AS1048" s="66"/>
      <c r="AT1048" s="66"/>
      <c r="AU1048" s="66"/>
      <c r="AV1048" s="66"/>
      <c r="AW1048" s="66"/>
      <c r="AX1048" s="66"/>
      <c r="AY1048" s="66"/>
      <c r="AZ1048" s="66"/>
      <c r="BA1048" s="66"/>
      <c r="BB1048" s="66"/>
      <c r="BC1048" s="66"/>
      <c r="BD1048" s="66"/>
      <c r="BE1048" s="66"/>
      <c r="BF1048" s="66"/>
      <c r="BG1048" s="66"/>
      <c r="BH1048" s="66"/>
      <c r="BI1048" s="66"/>
      <c r="BJ1048" s="66"/>
      <c r="BK1048" s="66"/>
      <c r="BL1048" s="66"/>
      <c r="BM1048" s="66"/>
      <c r="BN1048" s="66"/>
      <c r="BO1048" s="66"/>
      <c r="BP1048" s="66"/>
      <c r="BQ1048" s="66"/>
      <c r="BR1048" s="66"/>
      <c r="BS1048" s="66"/>
      <c r="BT1048" s="66"/>
      <c r="BU1048" s="66"/>
      <c r="BV1048" s="66"/>
      <c r="BW1048" s="66"/>
      <c r="BX1048" s="66"/>
      <c r="BY1048" s="66"/>
      <c r="BZ1048" s="66"/>
      <c r="CA1048" s="66"/>
      <c r="CB1048" s="66"/>
      <c r="CC1048" s="66"/>
      <c r="CD1048" s="66"/>
      <c r="CE1048" s="66"/>
      <c r="CF1048" s="66"/>
      <c r="CG1048" s="66"/>
      <c r="CH1048" s="66"/>
      <c r="CI1048" s="66"/>
      <c r="CJ1048" s="66"/>
      <c r="CK1048" s="66"/>
      <c r="CL1048" s="66"/>
      <c r="CM1048" s="66"/>
      <c r="CN1048" s="66"/>
      <c r="CO1048" s="66"/>
      <c r="CP1048" s="66"/>
      <c r="CQ1048" s="66"/>
      <c r="CR1048" s="66"/>
      <c r="CS1048" s="66"/>
      <c r="CT1048" s="66"/>
      <c r="CU1048" s="66"/>
      <c r="CV1048" s="66"/>
      <c r="CW1048" s="66"/>
      <c r="CX1048" s="66"/>
      <c r="CY1048" s="66"/>
      <c r="CZ1048" s="66"/>
      <c r="DA1048" s="66"/>
      <c r="DB1048" s="66"/>
      <c r="DC1048" s="66"/>
      <c r="DD1048" s="66"/>
      <c r="DE1048" s="66"/>
      <c r="DF1048" s="66"/>
      <c r="DG1048" s="66"/>
      <c r="DH1048" s="66"/>
      <c r="DI1048" s="66"/>
      <c r="DJ1048" s="66"/>
      <c r="DK1048" s="66"/>
      <c r="DL1048" s="66"/>
      <c r="DM1048" s="66"/>
      <c r="DN1048" s="66"/>
      <c r="DO1048" s="66"/>
      <c r="DP1048" s="66"/>
      <c r="DQ1048" s="66"/>
      <c r="DR1048" s="66"/>
      <c r="DS1048" s="66"/>
      <c r="DT1048" s="66"/>
      <c r="DU1048" s="66"/>
      <c r="DV1048" s="66"/>
      <c r="DW1048" s="66"/>
      <c r="DX1048" s="66"/>
      <c r="DY1048" s="66"/>
      <c r="DZ1048" s="66"/>
      <c r="EA1048" s="66"/>
      <c r="EB1048" s="66"/>
      <c r="EC1048" s="66"/>
      <c r="ED1048" s="66"/>
      <c r="EE1048" s="66"/>
      <c r="EF1048" s="66"/>
      <c r="EG1048" s="66"/>
      <c r="EH1048" s="66"/>
      <c r="EI1048" s="66"/>
      <c r="EJ1048" s="66"/>
      <c r="EK1048" s="66"/>
      <c r="EL1048" s="66"/>
      <c r="EM1048" s="66"/>
      <c r="EN1048" s="66"/>
      <c r="EO1048" s="66"/>
      <c r="EP1048" s="66"/>
    </row>
    <row r="1049">
      <c r="A1049" s="66"/>
      <c r="B1049" s="66"/>
      <c r="C1049" s="66"/>
      <c r="D1049" s="66"/>
      <c r="E1049" s="66"/>
      <c r="F1049" s="66"/>
      <c r="G1049" s="159"/>
      <c r="H1049" s="159"/>
      <c r="I1049" s="66"/>
      <c r="J1049" s="160"/>
      <c r="K1049" s="161"/>
      <c r="L1049" s="161"/>
      <c r="M1049" s="162"/>
      <c r="N1049" s="162"/>
      <c r="O1049" s="161"/>
      <c r="P1049" s="161"/>
      <c r="Q1049" s="161"/>
      <c r="R1049" s="161"/>
      <c r="S1049" s="163"/>
      <c r="T1049" s="163"/>
      <c r="U1049" s="163"/>
      <c r="V1049" s="163"/>
      <c r="W1049" s="164"/>
      <c r="X1049" s="163"/>
      <c r="Y1049" s="163"/>
      <c r="Z1049" s="163"/>
      <c r="AA1049" s="163"/>
      <c r="AB1049" s="66"/>
      <c r="AC1049" s="66"/>
      <c r="AD1049" s="66"/>
      <c r="AE1049" s="66"/>
      <c r="AF1049" s="66"/>
      <c r="AG1049" s="66"/>
      <c r="AH1049" s="66"/>
      <c r="AI1049" s="66"/>
      <c r="AJ1049" s="66"/>
      <c r="AK1049" s="66"/>
      <c r="AL1049" s="66"/>
      <c r="AM1049" s="66"/>
      <c r="AN1049" s="66"/>
      <c r="AO1049" s="66"/>
      <c r="AP1049" s="66"/>
      <c r="AQ1049" s="66"/>
      <c r="AR1049" s="66"/>
      <c r="AS1049" s="66"/>
      <c r="AT1049" s="66"/>
      <c r="AU1049" s="66"/>
      <c r="AV1049" s="66"/>
      <c r="AW1049" s="66"/>
      <c r="AX1049" s="66"/>
      <c r="AY1049" s="66"/>
      <c r="AZ1049" s="66"/>
      <c r="BA1049" s="66"/>
      <c r="BB1049" s="66"/>
      <c r="BC1049" s="66"/>
      <c r="BD1049" s="66"/>
      <c r="BE1049" s="66"/>
      <c r="BF1049" s="66"/>
      <c r="BG1049" s="66"/>
      <c r="BH1049" s="66"/>
      <c r="BI1049" s="66"/>
      <c r="BJ1049" s="66"/>
      <c r="BK1049" s="66"/>
      <c r="BL1049" s="66"/>
      <c r="BM1049" s="66"/>
      <c r="BN1049" s="66"/>
      <c r="BO1049" s="66"/>
      <c r="BP1049" s="66"/>
      <c r="BQ1049" s="66"/>
      <c r="BR1049" s="66"/>
      <c r="BS1049" s="66"/>
      <c r="BT1049" s="66"/>
      <c r="BU1049" s="66"/>
      <c r="BV1049" s="66"/>
      <c r="BW1049" s="66"/>
      <c r="BX1049" s="66"/>
      <c r="BY1049" s="66"/>
      <c r="BZ1049" s="66"/>
      <c r="CA1049" s="66"/>
      <c r="CB1049" s="66"/>
      <c r="CC1049" s="66"/>
      <c r="CD1049" s="66"/>
      <c r="CE1049" s="66"/>
      <c r="CF1049" s="66"/>
      <c r="CG1049" s="66"/>
      <c r="CH1049" s="66"/>
      <c r="CI1049" s="66"/>
      <c r="CJ1049" s="66"/>
      <c r="CK1049" s="66"/>
      <c r="CL1049" s="66"/>
      <c r="CM1049" s="66"/>
      <c r="CN1049" s="66"/>
      <c r="CO1049" s="66"/>
      <c r="CP1049" s="66"/>
      <c r="CQ1049" s="66"/>
      <c r="CR1049" s="66"/>
      <c r="CS1049" s="66"/>
      <c r="CT1049" s="66"/>
      <c r="CU1049" s="66"/>
      <c r="CV1049" s="66"/>
      <c r="CW1049" s="66"/>
      <c r="CX1049" s="66"/>
      <c r="CY1049" s="66"/>
      <c r="CZ1049" s="66"/>
      <c r="DA1049" s="66"/>
      <c r="DB1049" s="66"/>
      <c r="DC1049" s="66"/>
      <c r="DD1049" s="66"/>
      <c r="DE1049" s="66"/>
      <c r="DF1049" s="66"/>
      <c r="DG1049" s="66"/>
      <c r="DH1049" s="66"/>
      <c r="DI1049" s="66"/>
      <c r="DJ1049" s="66"/>
      <c r="DK1049" s="66"/>
      <c r="DL1049" s="66"/>
      <c r="DM1049" s="66"/>
      <c r="DN1049" s="66"/>
      <c r="DO1049" s="66"/>
      <c r="DP1049" s="66"/>
      <c r="DQ1049" s="66"/>
      <c r="DR1049" s="66"/>
      <c r="DS1049" s="66"/>
      <c r="DT1049" s="66"/>
      <c r="DU1049" s="66"/>
      <c r="DV1049" s="66"/>
      <c r="DW1049" s="66"/>
      <c r="DX1049" s="66"/>
      <c r="DY1049" s="66"/>
      <c r="DZ1049" s="66"/>
      <c r="EA1049" s="66"/>
      <c r="EB1049" s="66"/>
      <c r="EC1049" s="66"/>
      <c r="ED1049" s="66"/>
      <c r="EE1049" s="66"/>
      <c r="EF1049" s="66"/>
      <c r="EG1049" s="66"/>
      <c r="EH1049" s="66"/>
      <c r="EI1049" s="66"/>
      <c r="EJ1049" s="66"/>
      <c r="EK1049" s="66"/>
      <c r="EL1049" s="66"/>
      <c r="EM1049" s="66"/>
      <c r="EN1049" s="66"/>
      <c r="EO1049" s="66"/>
      <c r="EP1049" s="66"/>
    </row>
    <row r="1050">
      <c r="A1050" s="66"/>
      <c r="B1050" s="66"/>
      <c r="C1050" s="66"/>
      <c r="D1050" s="66"/>
      <c r="E1050" s="66"/>
      <c r="F1050" s="66"/>
      <c r="G1050" s="159"/>
      <c r="H1050" s="159"/>
      <c r="I1050" s="66"/>
      <c r="J1050" s="160"/>
      <c r="K1050" s="161"/>
      <c r="L1050" s="161"/>
      <c r="M1050" s="162"/>
      <c r="N1050" s="162"/>
      <c r="O1050" s="161"/>
      <c r="P1050" s="161"/>
      <c r="Q1050" s="161"/>
      <c r="R1050" s="161"/>
      <c r="S1050" s="163"/>
      <c r="T1050" s="163"/>
      <c r="U1050" s="163"/>
      <c r="V1050" s="163"/>
      <c r="W1050" s="164"/>
      <c r="X1050" s="163"/>
      <c r="Y1050" s="163"/>
      <c r="Z1050" s="163"/>
      <c r="AA1050" s="163"/>
      <c r="AB1050" s="66"/>
      <c r="AC1050" s="66"/>
      <c r="AD1050" s="66"/>
      <c r="AE1050" s="66"/>
      <c r="AF1050" s="66"/>
      <c r="AG1050" s="66"/>
      <c r="AH1050" s="66"/>
      <c r="AI1050" s="66"/>
      <c r="AJ1050" s="66"/>
      <c r="AK1050" s="66"/>
      <c r="AL1050" s="66"/>
      <c r="AM1050" s="66"/>
      <c r="AN1050" s="66"/>
      <c r="AO1050" s="66"/>
      <c r="AP1050" s="66"/>
      <c r="AQ1050" s="66"/>
      <c r="AR1050" s="66"/>
      <c r="AS1050" s="66"/>
      <c r="AT1050" s="66"/>
      <c r="AU1050" s="66"/>
      <c r="AV1050" s="66"/>
      <c r="AW1050" s="66"/>
      <c r="AX1050" s="66"/>
      <c r="AY1050" s="66"/>
      <c r="AZ1050" s="66"/>
      <c r="BA1050" s="66"/>
      <c r="BB1050" s="66"/>
      <c r="BC1050" s="66"/>
      <c r="BD1050" s="66"/>
      <c r="BE1050" s="66"/>
      <c r="BF1050" s="66"/>
      <c r="BG1050" s="66"/>
      <c r="BH1050" s="66"/>
      <c r="BI1050" s="66"/>
      <c r="BJ1050" s="66"/>
      <c r="BK1050" s="66"/>
      <c r="BL1050" s="66"/>
      <c r="BM1050" s="66"/>
      <c r="BN1050" s="66"/>
      <c r="BO1050" s="66"/>
      <c r="BP1050" s="66"/>
      <c r="BQ1050" s="66"/>
      <c r="BR1050" s="66"/>
      <c r="BS1050" s="66"/>
      <c r="BT1050" s="66"/>
      <c r="BU1050" s="66"/>
      <c r="BV1050" s="66"/>
      <c r="BW1050" s="66"/>
      <c r="BX1050" s="66"/>
      <c r="BY1050" s="66"/>
      <c r="BZ1050" s="66"/>
      <c r="CA1050" s="66"/>
      <c r="CB1050" s="66"/>
      <c r="CC1050" s="66"/>
      <c r="CD1050" s="66"/>
      <c r="CE1050" s="66"/>
      <c r="CF1050" s="66"/>
      <c r="CG1050" s="66"/>
      <c r="CH1050" s="66"/>
      <c r="CI1050" s="66"/>
      <c r="CJ1050" s="66"/>
      <c r="CK1050" s="66"/>
      <c r="CL1050" s="66"/>
      <c r="CM1050" s="66"/>
      <c r="CN1050" s="66"/>
      <c r="CO1050" s="66"/>
      <c r="CP1050" s="66"/>
      <c r="CQ1050" s="66"/>
      <c r="CR1050" s="66"/>
      <c r="CS1050" s="66"/>
      <c r="CT1050" s="66"/>
      <c r="CU1050" s="66"/>
      <c r="CV1050" s="66"/>
      <c r="CW1050" s="66"/>
      <c r="CX1050" s="66"/>
      <c r="CY1050" s="66"/>
      <c r="CZ1050" s="66"/>
      <c r="DA1050" s="66"/>
      <c r="DB1050" s="66"/>
      <c r="DC1050" s="66"/>
      <c r="DD1050" s="66"/>
      <c r="DE1050" s="66"/>
      <c r="DF1050" s="66"/>
      <c r="DG1050" s="66"/>
      <c r="DH1050" s="66"/>
      <c r="DI1050" s="66"/>
      <c r="DJ1050" s="66"/>
      <c r="DK1050" s="66"/>
      <c r="DL1050" s="66"/>
      <c r="DM1050" s="66"/>
      <c r="DN1050" s="66"/>
      <c r="DO1050" s="66"/>
      <c r="DP1050" s="66"/>
      <c r="DQ1050" s="66"/>
      <c r="DR1050" s="66"/>
      <c r="DS1050" s="66"/>
      <c r="DT1050" s="66"/>
      <c r="DU1050" s="66"/>
      <c r="DV1050" s="66"/>
      <c r="DW1050" s="66"/>
      <c r="DX1050" s="66"/>
      <c r="DY1050" s="66"/>
      <c r="DZ1050" s="66"/>
      <c r="EA1050" s="66"/>
      <c r="EB1050" s="66"/>
      <c r="EC1050" s="66"/>
      <c r="ED1050" s="66"/>
      <c r="EE1050" s="66"/>
      <c r="EF1050" s="66"/>
      <c r="EG1050" s="66"/>
      <c r="EH1050" s="66"/>
      <c r="EI1050" s="66"/>
      <c r="EJ1050" s="66"/>
      <c r="EK1050" s="66"/>
      <c r="EL1050" s="66"/>
      <c r="EM1050" s="66"/>
      <c r="EN1050" s="66"/>
      <c r="EO1050" s="66"/>
      <c r="EP1050" s="66"/>
    </row>
    <row r="1051">
      <c r="A1051" s="66"/>
      <c r="B1051" s="66"/>
      <c r="C1051" s="66"/>
      <c r="D1051" s="66"/>
      <c r="E1051" s="66"/>
      <c r="F1051" s="66"/>
      <c r="G1051" s="159"/>
      <c r="H1051" s="159"/>
      <c r="I1051" s="66"/>
      <c r="J1051" s="160"/>
      <c r="K1051" s="161"/>
      <c r="L1051" s="161"/>
      <c r="M1051" s="162"/>
      <c r="N1051" s="162"/>
      <c r="O1051" s="161"/>
      <c r="P1051" s="161"/>
      <c r="Q1051" s="161"/>
      <c r="R1051" s="161"/>
      <c r="S1051" s="163"/>
      <c r="T1051" s="163"/>
      <c r="U1051" s="163"/>
      <c r="V1051" s="163"/>
      <c r="W1051" s="164"/>
      <c r="X1051" s="163"/>
      <c r="Y1051" s="163"/>
      <c r="Z1051" s="163"/>
      <c r="AA1051" s="163"/>
      <c r="AB1051" s="66"/>
      <c r="AC1051" s="66"/>
      <c r="AD1051" s="66"/>
      <c r="AE1051" s="66"/>
      <c r="AF1051" s="66"/>
      <c r="AG1051" s="66"/>
      <c r="AH1051" s="66"/>
      <c r="AI1051" s="66"/>
      <c r="AJ1051" s="66"/>
      <c r="AK1051" s="66"/>
      <c r="AL1051" s="66"/>
      <c r="AM1051" s="66"/>
      <c r="AN1051" s="66"/>
      <c r="AO1051" s="66"/>
      <c r="AP1051" s="66"/>
      <c r="AQ1051" s="66"/>
      <c r="AR1051" s="66"/>
      <c r="AS1051" s="66"/>
      <c r="AT1051" s="66"/>
      <c r="AU1051" s="66"/>
      <c r="AV1051" s="66"/>
      <c r="AW1051" s="66"/>
      <c r="AX1051" s="66"/>
      <c r="AY1051" s="66"/>
      <c r="AZ1051" s="66"/>
      <c r="BA1051" s="66"/>
      <c r="BB1051" s="66"/>
      <c r="BC1051" s="66"/>
      <c r="BD1051" s="66"/>
      <c r="BE1051" s="66"/>
      <c r="BF1051" s="66"/>
      <c r="BG1051" s="66"/>
      <c r="BH1051" s="66"/>
      <c r="BI1051" s="66"/>
      <c r="BJ1051" s="66"/>
      <c r="BK1051" s="66"/>
      <c r="BL1051" s="66"/>
      <c r="BM1051" s="66"/>
      <c r="BN1051" s="66"/>
      <c r="BO1051" s="66"/>
      <c r="BP1051" s="66"/>
      <c r="BQ1051" s="66"/>
      <c r="BR1051" s="66"/>
      <c r="BS1051" s="66"/>
      <c r="BT1051" s="66"/>
      <c r="BU1051" s="66"/>
      <c r="BV1051" s="66"/>
      <c r="BW1051" s="66"/>
      <c r="BX1051" s="66"/>
      <c r="BY1051" s="66"/>
      <c r="BZ1051" s="66"/>
      <c r="CA1051" s="66"/>
      <c r="CB1051" s="66"/>
      <c r="CC1051" s="66"/>
      <c r="CD1051" s="66"/>
      <c r="CE1051" s="66"/>
      <c r="CF1051" s="66"/>
      <c r="CG1051" s="66"/>
      <c r="CH1051" s="66"/>
      <c r="CI1051" s="66"/>
      <c r="CJ1051" s="66"/>
      <c r="CK1051" s="66"/>
      <c r="CL1051" s="66"/>
      <c r="CM1051" s="66"/>
      <c r="CN1051" s="66"/>
      <c r="CO1051" s="66"/>
      <c r="CP1051" s="66"/>
      <c r="CQ1051" s="66"/>
      <c r="CR1051" s="66"/>
      <c r="CS1051" s="66"/>
      <c r="CT1051" s="66"/>
      <c r="CU1051" s="66"/>
      <c r="CV1051" s="66"/>
      <c r="CW1051" s="66"/>
      <c r="CX1051" s="66"/>
      <c r="CY1051" s="66"/>
      <c r="CZ1051" s="66"/>
      <c r="DA1051" s="66"/>
      <c r="DB1051" s="66"/>
      <c r="DC1051" s="66"/>
      <c r="DD1051" s="66"/>
      <c r="DE1051" s="66"/>
      <c r="DF1051" s="66"/>
      <c r="DG1051" s="66"/>
      <c r="DH1051" s="66"/>
      <c r="DI1051" s="66"/>
      <c r="DJ1051" s="66"/>
      <c r="DK1051" s="66"/>
      <c r="DL1051" s="66"/>
      <c r="DM1051" s="66"/>
      <c r="DN1051" s="66"/>
      <c r="DO1051" s="66"/>
      <c r="DP1051" s="66"/>
      <c r="DQ1051" s="66"/>
      <c r="DR1051" s="66"/>
      <c r="DS1051" s="66"/>
      <c r="DT1051" s="66"/>
      <c r="DU1051" s="66"/>
      <c r="DV1051" s="66"/>
      <c r="DW1051" s="66"/>
      <c r="DX1051" s="66"/>
      <c r="DY1051" s="66"/>
      <c r="DZ1051" s="66"/>
      <c r="EA1051" s="66"/>
      <c r="EB1051" s="66"/>
      <c r="EC1051" s="66"/>
      <c r="ED1051" s="66"/>
      <c r="EE1051" s="66"/>
      <c r="EF1051" s="66"/>
      <c r="EG1051" s="66"/>
      <c r="EH1051" s="66"/>
      <c r="EI1051" s="66"/>
      <c r="EJ1051" s="66"/>
      <c r="EK1051" s="66"/>
      <c r="EL1051" s="66"/>
      <c r="EM1051" s="66"/>
      <c r="EN1051" s="66"/>
      <c r="EO1051" s="66"/>
      <c r="EP1051" s="66"/>
    </row>
    <row r="1052">
      <c r="A1052" s="66"/>
      <c r="B1052" s="66"/>
      <c r="C1052" s="66"/>
      <c r="D1052" s="66"/>
      <c r="E1052" s="66"/>
      <c r="F1052" s="66"/>
      <c r="G1052" s="159"/>
      <c r="H1052" s="159"/>
      <c r="I1052" s="66"/>
      <c r="J1052" s="160"/>
      <c r="K1052" s="161"/>
      <c r="L1052" s="161"/>
      <c r="M1052" s="162"/>
      <c r="N1052" s="162"/>
      <c r="O1052" s="161"/>
      <c r="P1052" s="161"/>
      <c r="Q1052" s="161"/>
      <c r="R1052" s="161"/>
      <c r="S1052" s="163"/>
      <c r="T1052" s="163"/>
      <c r="U1052" s="163"/>
      <c r="V1052" s="163"/>
      <c r="W1052" s="164"/>
      <c r="X1052" s="163"/>
      <c r="Y1052" s="163"/>
      <c r="Z1052" s="163"/>
      <c r="AA1052" s="163"/>
      <c r="AB1052" s="66"/>
      <c r="AC1052" s="66"/>
      <c r="AD1052" s="66"/>
      <c r="AE1052" s="66"/>
      <c r="AF1052" s="66"/>
      <c r="AG1052" s="66"/>
      <c r="AH1052" s="66"/>
      <c r="AI1052" s="66"/>
      <c r="AJ1052" s="66"/>
      <c r="AK1052" s="66"/>
      <c r="AL1052" s="66"/>
      <c r="AM1052" s="66"/>
      <c r="AN1052" s="66"/>
      <c r="AO1052" s="66"/>
      <c r="AP1052" s="66"/>
      <c r="AQ1052" s="66"/>
      <c r="AR1052" s="66"/>
      <c r="AS1052" s="66"/>
      <c r="AT1052" s="66"/>
      <c r="AU1052" s="66"/>
      <c r="AV1052" s="66"/>
      <c r="AW1052" s="66"/>
      <c r="AX1052" s="66"/>
      <c r="AY1052" s="66"/>
      <c r="AZ1052" s="66"/>
      <c r="BA1052" s="66"/>
      <c r="BB1052" s="66"/>
      <c r="BC1052" s="66"/>
      <c r="BD1052" s="66"/>
      <c r="BE1052" s="66"/>
      <c r="BF1052" s="66"/>
      <c r="BG1052" s="66"/>
      <c r="BH1052" s="66"/>
      <c r="BI1052" s="66"/>
      <c r="BJ1052" s="66"/>
      <c r="BK1052" s="66"/>
      <c r="BL1052" s="66"/>
      <c r="BM1052" s="66"/>
      <c r="BN1052" s="66"/>
      <c r="BO1052" s="66"/>
      <c r="BP1052" s="66"/>
      <c r="BQ1052" s="66"/>
      <c r="BR1052" s="66"/>
      <c r="BS1052" s="66"/>
      <c r="BT1052" s="66"/>
      <c r="BU1052" s="66"/>
      <c r="BV1052" s="66"/>
      <c r="BW1052" s="66"/>
      <c r="BX1052" s="66"/>
      <c r="BY1052" s="66"/>
      <c r="BZ1052" s="66"/>
      <c r="CA1052" s="66"/>
      <c r="CB1052" s="66"/>
      <c r="CC1052" s="66"/>
      <c r="CD1052" s="66"/>
      <c r="CE1052" s="66"/>
      <c r="CF1052" s="66"/>
      <c r="CG1052" s="66"/>
      <c r="CH1052" s="66"/>
      <c r="CI1052" s="66"/>
      <c r="CJ1052" s="66"/>
      <c r="CK1052" s="66"/>
      <c r="CL1052" s="66"/>
      <c r="CM1052" s="66"/>
      <c r="CN1052" s="66"/>
      <c r="CO1052" s="66"/>
      <c r="CP1052" s="66"/>
      <c r="CQ1052" s="66"/>
      <c r="CR1052" s="66"/>
      <c r="CS1052" s="66"/>
      <c r="CT1052" s="66"/>
      <c r="CU1052" s="66"/>
      <c r="CV1052" s="66"/>
      <c r="CW1052" s="66"/>
      <c r="CX1052" s="66"/>
      <c r="CY1052" s="66"/>
      <c r="CZ1052" s="66"/>
      <c r="DA1052" s="66"/>
      <c r="DB1052" s="66"/>
      <c r="DC1052" s="66"/>
      <c r="DD1052" s="66"/>
      <c r="DE1052" s="66"/>
      <c r="DF1052" s="66"/>
      <c r="DG1052" s="66"/>
      <c r="DH1052" s="66"/>
      <c r="DI1052" s="66"/>
      <c r="DJ1052" s="66"/>
      <c r="DK1052" s="66"/>
      <c r="DL1052" s="66"/>
      <c r="DM1052" s="66"/>
      <c r="DN1052" s="66"/>
      <c r="DO1052" s="66"/>
      <c r="DP1052" s="66"/>
      <c r="DQ1052" s="66"/>
      <c r="DR1052" s="66"/>
      <c r="DS1052" s="66"/>
      <c r="DT1052" s="66"/>
      <c r="DU1052" s="66"/>
      <c r="DV1052" s="66"/>
      <c r="DW1052" s="66"/>
      <c r="DX1052" s="66"/>
      <c r="DY1052" s="66"/>
      <c r="DZ1052" s="66"/>
      <c r="EA1052" s="66"/>
      <c r="EB1052" s="66"/>
      <c r="EC1052" s="66"/>
      <c r="ED1052" s="66"/>
      <c r="EE1052" s="66"/>
      <c r="EF1052" s="66"/>
      <c r="EG1052" s="66"/>
      <c r="EH1052" s="66"/>
      <c r="EI1052" s="66"/>
      <c r="EJ1052" s="66"/>
      <c r="EK1052" s="66"/>
      <c r="EL1052" s="66"/>
      <c r="EM1052" s="66"/>
      <c r="EN1052" s="66"/>
      <c r="EO1052" s="66"/>
      <c r="EP1052" s="66"/>
    </row>
    <row r="1053">
      <c r="A1053" s="66"/>
      <c r="B1053" s="66"/>
      <c r="C1053" s="66"/>
      <c r="D1053" s="66"/>
      <c r="E1053" s="66"/>
      <c r="F1053" s="66"/>
      <c r="G1053" s="159"/>
      <c r="H1053" s="159"/>
      <c r="I1053" s="66"/>
      <c r="J1053" s="160"/>
      <c r="K1053" s="161"/>
      <c r="L1053" s="161"/>
      <c r="M1053" s="162"/>
      <c r="N1053" s="162"/>
      <c r="O1053" s="161"/>
      <c r="P1053" s="161"/>
      <c r="Q1053" s="161"/>
      <c r="R1053" s="161"/>
      <c r="S1053" s="163"/>
      <c r="T1053" s="163"/>
      <c r="U1053" s="163"/>
      <c r="V1053" s="163"/>
      <c r="W1053" s="164"/>
      <c r="X1053" s="163"/>
      <c r="Y1053" s="163"/>
      <c r="Z1053" s="163"/>
      <c r="AA1053" s="163"/>
      <c r="AB1053" s="66"/>
      <c r="AC1053" s="66"/>
      <c r="AD1053" s="66"/>
      <c r="AE1053" s="66"/>
      <c r="AF1053" s="66"/>
      <c r="AG1053" s="66"/>
      <c r="AH1053" s="66"/>
      <c r="AI1053" s="66"/>
      <c r="AJ1053" s="66"/>
      <c r="AK1053" s="66"/>
      <c r="AL1053" s="66"/>
      <c r="AM1053" s="66"/>
      <c r="AN1053" s="66"/>
      <c r="AO1053" s="66"/>
      <c r="AP1053" s="66"/>
      <c r="AQ1053" s="66"/>
      <c r="AR1053" s="66"/>
      <c r="AS1053" s="66"/>
      <c r="AT1053" s="66"/>
      <c r="AU1053" s="66"/>
      <c r="AV1053" s="66"/>
      <c r="AW1053" s="66"/>
      <c r="AX1053" s="66"/>
      <c r="AY1053" s="66"/>
      <c r="AZ1053" s="66"/>
      <c r="BA1053" s="66"/>
      <c r="BB1053" s="66"/>
      <c r="BC1053" s="66"/>
      <c r="BD1053" s="66"/>
      <c r="BE1053" s="66"/>
      <c r="BF1053" s="66"/>
      <c r="BG1053" s="66"/>
      <c r="BH1053" s="66"/>
      <c r="BI1053" s="66"/>
      <c r="BJ1053" s="66"/>
      <c r="BK1053" s="66"/>
      <c r="BL1053" s="66"/>
      <c r="BM1053" s="66"/>
      <c r="BN1053" s="66"/>
      <c r="BO1053" s="66"/>
      <c r="BP1053" s="66"/>
      <c r="BQ1053" s="66"/>
      <c r="BR1053" s="66"/>
      <c r="BS1053" s="66"/>
      <c r="BT1053" s="66"/>
      <c r="BU1053" s="66"/>
      <c r="BV1053" s="66"/>
      <c r="BW1053" s="66"/>
      <c r="BX1053" s="66"/>
      <c r="BY1053" s="66"/>
      <c r="BZ1053" s="66"/>
      <c r="CA1053" s="66"/>
      <c r="CB1053" s="66"/>
      <c r="CC1053" s="66"/>
      <c r="CD1053" s="66"/>
      <c r="CE1053" s="66"/>
      <c r="CF1053" s="66"/>
      <c r="CG1053" s="66"/>
      <c r="CH1053" s="66"/>
      <c r="CI1053" s="66"/>
      <c r="CJ1053" s="66"/>
      <c r="CK1053" s="66"/>
      <c r="CL1053" s="66"/>
      <c r="CM1053" s="66"/>
      <c r="CN1053" s="66"/>
      <c r="CO1053" s="66"/>
      <c r="CP1053" s="66"/>
      <c r="CQ1053" s="66"/>
      <c r="CR1053" s="66"/>
      <c r="CS1053" s="66"/>
      <c r="CT1053" s="66"/>
      <c r="CU1053" s="66"/>
      <c r="CV1053" s="66"/>
      <c r="CW1053" s="66"/>
      <c r="CX1053" s="66"/>
      <c r="CY1053" s="66"/>
      <c r="CZ1053" s="66"/>
      <c r="DA1053" s="66"/>
      <c r="DB1053" s="66"/>
      <c r="DC1053" s="66"/>
      <c r="DD1053" s="66"/>
      <c r="DE1053" s="66"/>
      <c r="DF1053" s="66"/>
      <c r="DG1053" s="66"/>
      <c r="DH1053" s="66"/>
      <c r="DI1053" s="66"/>
      <c r="DJ1053" s="66"/>
      <c r="DK1053" s="66"/>
      <c r="DL1053" s="66"/>
      <c r="DM1053" s="66"/>
      <c r="DN1053" s="66"/>
      <c r="DO1053" s="66"/>
      <c r="DP1053" s="66"/>
      <c r="DQ1053" s="66"/>
      <c r="DR1053" s="66"/>
      <c r="DS1053" s="66"/>
      <c r="DT1053" s="66"/>
      <c r="DU1053" s="66"/>
      <c r="DV1053" s="66"/>
      <c r="DW1053" s="66"/>
      <c r="DX1053" s="66"/>
      <c r="DY1053" s="66"/>
      <c r="DZ1053" s="66"/>
      <c r="EA1053" s="66"/>
      <c r="EB1053" s="66"/>
      <c r="EC1053" s="66"/>
      <c r="ED1053" s="66"/>
      <c r="EE1053" s="66"/>
      <c r="EF1053" s="66"/>
      <c r="EG1053" s="66"/>
      <c r="EH1053" s="66"/>
      <c r="EI1053" s="66"/>
      <c r="EJ1053" s="66"/>
      <c r="EK1053" s="66"/>
      <c r="EL1053" s="66"/>
      <c r="EM1053" s="66"/>
      <c r="EN1053" s="66"/>
      <c r="EO1053" s="66"/>
      <c r="EP1053" s="66"/>
    </row>
    <row r="1054">
      <c r="A1054" s="66"/>
      <c r="B1054" s="66"/>
      <c r="C1054" s="66"/>
      <c r="D1054" s="66"/>
      <c r="E1054" s="66"/>
      <c r="F1054" s="66"/>
      <c r="G1054" s="159"/>
      <c r="H1054" s="159"/>
      <c r="I1054" s="66"/>
      <c r="J1054" s="160"/>
      <c r="K1054" s="161"/>
      <c r="L1054" s="161"/>
      <c r="M1054" s="162"/>
      <c r="N1054" s="162"/>
      <c r="O1054" s="161"/>
      <c r="P1054" s="161"/>
      <c r="Q1054" s="161"/>
      <c r="R1054" s="161"/>
      <c r="S1054" s="163"/>
      <c r="T1054" s="163"/>
      <c r="U1054" s="163"/>
      <c r="V1054" s="163"/>
      <c r="W1054" s="164"/>
      <c r="X1054" s="163"/>
      <c r="Y1054" s="163"/>
      <c r="Z1054" s="163"/>
      <c r="AA1054" s="163"/>
      <c r="AB1054" s="66"/>
      <c r="AC1054" s="66"/>
      <c r="AD1054" s="66"/>
      <c r="AE1054" s="66"/>
      <c r="AF1054" s="66"/>
      <c r="AG1054" s="66"/>
      <c r="AH1054" s="66"/>
      <c r="AI1054" s="66"/>
      <c r="AJ1054" s="66"/>
      <c r="AK1054" s="66"/>
      <c r="AL1054" s="66"/>
      <c r="AM1054" s="66"/>
      <c r="AN1054" s="66"/>
      <c r="AO1054" s="66"/>
      <c r="AP1054" s="66"/>
      <c r="AQ1054" s="66"/>
      <c r="AR1054" s="66"/>
      <c r="AS1054" s="66"/>
      <c r="AT1054" s="66"/>
      <c r="AU1054" s="66"/>
      <c r="AV1054" s="66"/>
      <c r="AW1054" s="66"/>
      <c r="AX1054" s="66"/>
      <c r="AY1054" s="66"/>
      <c r="AZ1054" s="66"/>
      <c r="BA1054" s="66"/>
      <c r="BB1054" s="66"/>
      <c r="BC1054" s="66"/>
      <c r="BD1054" s="66"/>
      <c r="BE1054" s="66"/>
      <c r="BF1054" s="66"/>
      <c r="BG1054" s="66"/>
      <c r="BH1054" s="66"/>
      <c r="BI1054" s="66"/>
      <c r="BJ1054" s="66"/>
      <c r="BK1054" s="66"/>
      <c r="BL1054" s="66"/>
      <c r="BM1054" s="66"/>
      <c r="BN1054" s="66"/>
      <c r="BO1054" s="66"/>
      <c r="BP1054" s="66"/>
      <c r="BQ1054" s="66"/>
      <c r="BR1054" s="66"/>
      <c r="BS1054" s="66"/>
      <c r="BT1054" s="66"/>
      <c r="BU1054" s="66"/>
      <c r="BV1054" s="66"/>
      <c r="BW1054" s="66"/>
      <c r="BX1054" s="66"/>
      <c r="BY1054" s="66"/>
      <c r="BZ1054" s="66"/>
      <c r="CA1054" s="66"/>
      <c r="CB1054" s="66"/>
      <c r="CC1054" s="66"/>
      <c r="CD1054" s="66"/>
      <c r="CE1054" s="66"/>
      <c r="CF1054" s="66"/>
      <c r="CG1054" s="66"/>
      <c r="CH1054" s="66"/>
      <c r="CI1054" s="66"/>
      <c r="CJ1054" s="66"/>
      <c r="CK1054" s="66"/>
      <c r="CL1054" s="66"/>
      <c r="CM1054" s="66"/>
      <c r="CN1054" s="66"/>
      <c r="CO1054" s="66"/>
      <c r="CP1054" s="66"/>
      <c r="CQ1054" s="66"/>
      <c r="CR1054" s="66"/>
      <c r="CS1054" s="66"/>
      <c r="CT1054" s="66"/>
      <c r="CU1054" s="66"/>
      <c r="CV1054" s="66"/>
      <c r="CW1054" s="66"/>
      <c r="CX1054" s="66"/>
      <c r="CY1054" s="66"/>
      <c r="CZ1054" s="66"/>
      <c r="DA1054" s="66"/>
      <c r="DB1054" s="66"/>
      <c r="DC1054" s="66"/>
      <c r="DD1054" s="66"/>
      <c r="DE1054" s="66"/>
      <c r="DF1054" s="66"/>
      <c r="DG1054" s="66"/>
      <c r="DH1054" s="66"/>
      <c r="DI1054" s="66"/>
      <c r="DJ1054" s="66"/>
      <c r="DK1054" s="66"/>
      <c r="DL1054" s="66"/>
      <c r="DM1054" s="66"/>
      <c r="DN1054" s="66"/>
      <c r="DO1054" s="66"/>
      <c r="DP1054" s="66"/>
      <c r="DQ1054" s="66"/>
      <c r="DR1054" s="66"/>
      <c r="DS1054" s="66"/>
      <c r="DT1054" s="66"/>
      <c r="DU1054" s="66"/>
      <c r="DV1054" s="66"/>
      <c r="DW1054" s="66"/>
      <c r="DX1054" s="66"/>
      <c r="DY1054" s="66"/>
      <c r="DZ1054" s="66"/>
      <c r="EA1054" s="66"/>
      <c r="EB1054" s="66"/>
      <c r="EC1054" s="66"/>
      <c r="ED1054" s="66"/>
      <c r="EE1054" s="66"/>
      <c r="EF1054" s="66"/>
      <c r="EG1054" s="66"/>
      <c r="EH1054" s="66"/>
      <c r="EI1054" s="66"/>
      <c r="EJ1054" s="66"/>
      <c r="EK1054" s="66"/>
      <c r="EL1054" s="66"/>
      <c r="EM1054" s="66"/>
      <c r="EN1054" s="66"/>
      <c r="EO1054" s="66"/>
      <c r="EP1054" s="66"/>
    </row>
    <row r="1055">
      <c r="A1055" s="66"/>
      <c r="B1055" s="66"/>
      <c r="C1055" s="66"/>
      <c r="D1055" s="66"/>
      <c r="E1055" s="66"/>
      <c r="F1055" s="66"/>
      <c r="G1055" s="159"/>
      <c r="H1055" s="159"/>
      <c r="I1055" s="66"/>
      <c r="J1055" s="160"/>
      <c r="K1055" s="161"/>
      <c r="L1055" s="161"/>
      <c r="M1055" s="162"/>
      <c r="N1055" s="162"/>
      <c r="O1055" s="161"/>
      <c r="P1055" s="161"/>
      <c r="Q1055" s="161"/>
      <c r="R1055" s="161"/>
      <c r="S1055" s="163"/>
      <c r="T1055" s="163"/>
      <c r="U1055" s="163"/>
      <c r="V1055" s="163"/>
      <c r="W1055" s="164"/>
      <c r="X1055" s="163"/>
      <c r="Y1055" s="163"/>
      <c r="Z1055" s="163"/>
      <c r="AA1055" s="163"/>
      <c r="AB1055" s="66"/>
      <c r="AC1055" s="66"/>
      <c r="AD1055" s="66"/>
      <c r="AE1055" s="66"/>
      <c r="AF1055" s="66"/>
      <c r="AG1055" s="66"/>
      <c r="AH1055" s="66"/>
      <c r="AI1055" s="66"/>
      <c r="AJ1055" s="66"/>
      <c r="AK1055" s="66"/>
      <c r="AL1055" s="66"/>
      <c r="AM1055" s="66"/>
      <c r="AN1055" s="66"/>
      <c r="AO1055" s="66"/>
      <c r="AP1055" s="66"/>
      <c r="AQ1055" s="66"/>
      <c r="AR1055" s="66"/>
      <c r="AS1055" s="66"/>
      <c r="AT1055" s="66"/>
      <c r="AU1055" s="66"/>
      <c r="AV1055" s="66"/>
      <c r="AW1055" s="66"/>
      <c r="AX1055" s="66"/>
      <c r="AY1055" s="66"/>
      <c r="AZ1055" s="66"/>
      <c r="BA1055" s="66"/>
      <c r="BB1055" s="66"/>
      <c r="BC1055" s="66"/>
      <c r="BD1055" s="66"/>
      <c r="BE1055" s="66"/>
      <c r="BF1055" s="66"/>
      <c r="BG1055" s="66"/>
      <c r="BH1055" s="66"/>
      <c r="BI1055" s="66"/>
      <c r="BJ1055" s="66"/>
      <c r="BK1055" s="66"/>
      <c r="BL1055" s="66"/>
      <c r="BM1055" s="66"/>
      <c r="BN1055" s="66"/>
      <c r="BO1055" s="66"/>
      <c r="BP1055" s="66"/>
      <c r="BQ1055" s="66"/>
      <c r="BR1055" s="66"/>
      <c r="BS1055" s="66"/>
      <c r="BT1055" s="66"/>
      <c r="BU1055" s="66"/>
      <c r="BV1055" s="66"/>
      <c r="BW1055" s="66"/>
      <c r="BX1055" s="66"/>
      <c r="BY1055" s="66"/>
      <c r="BZ1055" s="66"/>
      <c r="CA1055" s="66"/>
      <c r="CB1055" s="66"/>
      <c r="CC1055" s="66"/>
      <c r="CD1055" s="66"/>
      <c r="CE1055" s="66"/>
      <c r="CF1055" s="66"/>
      <c r="CG1055" s="66"/>
      <c r="CH1055" s="66"/>
      <c r="CI1055" s="66"/>
      <c r="CJ1055" s="66"/>
      <c r="CK1055" s="66"/>
      <c r="CL1055" s="66"/>
      <c r="CM1055" s="66"/>
      <c r="CN1055" s="66"/>
      <c r="CO1055" s="66"/>
      <c r="CP1055" s="66"/>
      <c r="CQ1055" s="66"/>
      <c r="CR1055" s="66"/>
      <c r="CS1055" s="66"/>
      <c r="CT1055" s="66"/>
      <c r="CU1055" s="66"/>
      <c r="CV1055" s="66"/>
      <c r="CW1055" s="66"/>
      <c r="CX1055" s="66"/>
      <c r="CY1055" s="66"/>
      <c r="CZ1055" s="66"/>
      <c r="DA1055" s="66"/>
      <c r="DB1055" s="66"/>
      <c r="DC1055" s="66"/>
      <c r="DD1055" s="66"/>
      <c r="DE1055" s="66"/>
      <c r="DF1055" s="66"/>
      <c r="DG1055" s="66"/>
      <c r="DH1055" s="66"/>
      <c r="DI1055" s="66"/>
      <c r="DJ1055" s="66"/>
      <c r="DK1055" s="66"/>
      <c r="DL1055" s="66"/>
      <c r="DM1055" s="66"/>
      <c r="DN1055" s="66"/>
      <c r="DO1055" s="66"/>
      <c r="DP1055" s="66"/>
      <c r="DQ1055" s="66"/>
      <c r="DR1055" s="66"/>
      <c r="DS1055" s="66"/>
      <c r="DT1055" s="66"/>
      <c r="DU1055" s="66"/>
      <c r="DV1055" s="66"/>
      <c r="DW1055" s="66"/>
      <c r="DX1055" s="66"/>
      <c r="DY1055" s="66"/>
      <c r="DZ1055" s="66"/>
      <c r="EA1055" s="66"/>
      <c r="EB1055" s="66"/>
      <c r="EC1055" s="66"/>
      <c r="ED1055" s="66"/>
      <c r="EE1055" s="66"/>
      <c r="EF1055" s="66"/>
      <c r="EG1055" s="66"/>
      <c r="EH1055" s="66"/>
      <c r="EI1055" s="66"/>
      <c r="EJ1055" s="66"/>
      <c r="EK1055" s="66"/>
      <c r="EL1055" s="66"/>
      <c r="EM1055" s="66"/>
      <c r="EN1055" s="66"/>
      <c r="EO1055" s="66"/>
      <c r="EP1055" s="66"/>
    </row>
    <row r="1056">
      <c r="A1056" s="66"/>
      <c r="B1056" s="66"/>
      <c r="C1056" s="66"/>
      <c r="D1056" s="66"/>
      <c r="E1056" s="66"/>
      <c r="F1056" s="66"/>
      <c r="G1056" s="159"/>
      <c r="H1056" s="159"/>
      <c r="I1056" s="66"/>
      <c r="J1056" s="160"/>
      <c r="K1056" s="161"/>
      <c r="L1056" s="161"/>
      <c r="M1056" s="162"/>
      <c r="N1056" s="162"/>
      <c r="O1056" s="161"/>
      <c r="P1056" s="161"/>
      <c r="Q1056" s="161"/>
      <c r="R1056" s="161"/>
      <c r="S1056" s="163"/>
      <c r="T1056" s="163"/>
      <c r="U1056" s="163"/>
      <c r="V1056" s="163"/>
      <c r="W1056" s="164"/>
      <c r="X1056" s="163"/>
      <c r="Y1056" s="163"/>
      <c r="Z1056" s="163"/>
      <c r="AA1056" s="163"/>
      <c r="AB1056" s="66"/>
      <c r="AC1056" s="66"/>
      <c r="AD1056" s="66"/>
      <c r="AE1056" s="66"/>
      <c r="AF1056" s="66"/>
      <c r="AG1056" s="66"/>
      <c r="AH1056" s="66"/>
      <c r="AI1056" s="66"/>
      <c r="AJ1056" s="66"/>
      <c r="AK1056" s="66"/>
      <c r="AL1056" s="66"/>
      <c r="AM1056" s="66"/>
      <c r="AN1056" s="66"/>
      <c r="AO1056" s="66"/>
      <c r="AP1056" s="66"/>
      <c r="AQ1056" s="66"/>
      <c r="AR1056" s="66"/>
      <c r="AS1056" s="66"/>
      <c r="AT1056" s="66"/>
      <c r="AU1056" s="66"/>
      <c r="AV1056" s="66"/>
      <c r="AW1056" s="66"/>
      <c r="AX1056" s="66"/>
      <c r="AY1056" s="66"/>
      <c r="AZ1056" s="66"/>
      <c r="BA1056" s="66"/>
      <c r="BB1056" s="66"/>
      <c r="BC1056" s="66"/>
      <c r="BD1056" s="66"/>
      <c r="BE1056" s="66"/>
      <c r="BF1056" s="66"/>
      <c r="BG1056" s="66"/>
      <c r="BH1056" s="66"/>
      <c r="BI1056" s="66"/>
      <c r="BJ1056" s="66"/>
      <c r="BK1056" s="66"/>
      <c r="BL1056" s="66"/>
      <c r="BM1056" s="66"/>
      <c r="BN1056" s="66"/>
      <c r="BO1056" s="66"/>
      <c r="BP1056" s="66"/>
      <c r="BQ1056" s="66"/>
      <c r="BR1056" s="66"/>
      <c r="BS1056" s="66"/>
      <c r="BT1056" s="66"/>
      <c r="BU1056" s="66"/>
      <c r="BV1056" s="66"/>
      <c r="BW1056" s="66"/>
      <c r="BX1056" s="66"/>
      <c r="BY1056" s="66"/>
      <c r="BZ1056" s="66"/>
      <c r="CA1056" s="66"/>
      <c r="CB1056" s="66"/>
      <c r="CC1056" s="66"/>
      <c r="CD1056" s="66"/>
      <c r="CE1056" s="66"/>
      <c r="CF1056" s="66"/>
      <c r="CG1056" s="66"/>
      <c r="CH1056" s="66"/>
      <c r="CI1056" s="66"/>
      <c r="CJ1056" s="66"/>
      <c r="CK1056" s="66"/>
      <c r="CL1056" s="66"/>
      <c r="CM1056" s="66"/>
      <c r="CN1056" s="66"/>
      <c r="CO1056" s="66"/>
      <c r="CP1056" s="66"/>
      <c r="CQ1056" s="66"/>
      <c r="CR1056" s="66"/>
      <c r="CS1056" s="66"/>
      <c r="CT1056" s="66"/>
      <c r="CU1056" s="66"/>
      <c r="CV1056" s="66"/>
      <c r="CW1056" s="66"/>
      <c r="CX1056" s="66"/>
      <c r="CY1056" s="66"/>
      <c r="CZ1056" s="66"/>
      <c r="DA1056" s="66"/>
      <c r="DB1056" s="66"/>
      <c r="DC1056" s="66"/>
      <c r="DD1056" s="66"/>
      <c r="DE1056" s="66"/>
      <c r="DF1056" s="66"/>
      <c r="DG1056" s="66"/>
      <c r="DH1056" s="66"/>
      <c r="DI1056" s="66"/>
      <c r="DJ1056" s="66"/>
      <c r="DK1056" s="66"/>
      <c r="DL1056" s="66"/>
      <c r="DM1056" s="66"/>
      <c r="DN1056" s="66"/>
      <c r="DO1056" s="66"/>
      <c r="DP1056" s="66"/>
      <c r="DQ1056" s="66"/>
      <c r="DR1056" s="66"/>
      <c r="DS1056" s="66"/>
      <c r="DT1056" s="66"/>
      <c r="DU1056" s="66"/>
      <c r="DV1056" s="66"/>
      <c r="DW1056" s="66"/>
      <c r="DX1056" s="66"/>
      <c r="DY1056" s="66"/>
      <c r="DZ1056" s="66"/>
      <c r="EA1056" s="66"/>
      <c r="EB1056" s="66"/>
      <c r="EC1056" s="66"/>
      <c r="ED1056" s="66"/>
      <c r="EE1056" s="66"/>
      <c r="EF1056" s="66"/>
      <c r="EG1056" s="66"/>
      <c r="EH1056" s="66"/>
      <c r="EI1056" s="66"/>
      <c r="EJ1056" s="66"/>
      <c r="EK1056" s="66"/>
      <c r="EL1056" s="66"/>
      <c r="EM1056" s="66"/>
      <c r="EN1056" s="66"/>
      <c r="EO1056" s="66"/>
      <c r="EP1056" s="66"/>
    </row>
    <row r="1057">
      <c r="A1057" s="66"/>
      <c r="B1057" s="66"/>
      <c r="C1057" s="66"/>
      <c r="D1057" s="66"/>
      <c r="E1057" s="66"/>
      <c r="F1057" s="66"/>
      <c r="G1057" s="159"/>
      <c r="H1057" s="159"/>
      <c r="I1057" s="66"/>
      <c r="J1057" s="160"/>
      <c r="K1057" s="161"/>
      <c r="L1057" s="161"/>
      <c r="M1057" s="162"/>
      <c r="N1057" s="162"/>
      <c r="O1057" s="161"/>
      <c r="P1057" s="161"/>
      <c r="Q1057" s="161"/>
      <c r="R1057" s="161"/>
      <c r="S1057" s="163"/>
      <c r="T1057" s="163"/>
      <c r="U1057" s="163"/>
      <c r="V1057" s="163"/>
      <c r="W1057" s="164"/>
      <c r="X1057" s="163"/>
      <c r="Y1057" s="163"/>
      <c r="Z1057" s="163"/>
      <c r="AA1057" s="163"/>
      <c r="AB1057" s="66"/>
      <c r="AC1057" s="66"/>
      <c r="AD1057" s="66"/>
      <c r="AE1057" s="66"/>
      <c r="AF1057" s="66"/>
      <c r="AG1057" s="66"/>
      <c r="AH1057" s="66"/>
      <c r="AI1057" s="66"/>
      <c r="AJ1057" s="66"/>
      <c r="AK1057" s="66"/>
      <c r="AL1057" s="66"/>
      <c r="AM1057" s="66"/>
      <c r="AN1057" s="66"/>
      <c r="AO1057" s="66"/>
      <c r="AP1057" s="66"/>
      <c r="AQ1057" s="66"/>
      <c r="AR1057" s="66"/>
      <c r="AS1057" s="66"/>
      <c r="AT1057" s="66"/>
      <c r="AU1057" s="66"/>
      <c r="AV1057" s="66"/>
      <c r="AW1057" s="66"/>
      <c r="AX1057" s="66"/>
      <c r="AY1057" s="66"/>
      <c r="AZ1057" s="66"/>
      <c r="BA1057" s="66"/>
      <c r="BB1057" s="66"/>
      <c r="BC1057" s="66"/>
      <c r="BD1057" s="66"/>
      <c r="BE1057" s="66"/>
      <c r="BF1057" s="66"/>
      <c r="BG1057" s="66"/>
      <c r="BH1057" s="66"/>
      <c r="BI1057" s="66"/>
      <c r="BJ1057" s="66"/>
      <c r="BK1057" s="66"/>
      <c r="BL1057" s="66"/>
      <c r="BM1057" s="66"/>
      <c r="BN1057" s="66"/>
      <c r="BO1057" s="66"/>
      <c r="BP1057" s="66"/>
      <c r="BQ1057" s="66"/>
      <c r="BR1057" s="66"/>
      <c r="BS1057" s="66"/>
      <c r="BT1057" s="66"/>
      <c r="BU1057" s="66"/>
      <c r="BV1057" s="66"/>
      <c r="BW1057" s="66"/>
      <c r="BX1057" s="66"/>
      <c r="BY1057" s="66"/>
      <c r="BZ1057" s="66"/>
      <c r="CA1057" s="66"/>
      <c r="CB1057" s="66"/>
      <c r="CC1057" s="66"/>
      <c r="CD1057" s="66"/>
      <c r="CE1057" s="66"/>
      <c r="CF1057" s="66"/>
      <c r="CG1057" s="66"/>
      <c r="CH1057" s="66"/>
      <c r="CI1057" s="66"/>
      <c r="CJ1057" s="66"/>
      <c r="CK1057" s="66"/>
      <c r="CL1057" s="66"/>
      <c r="CM1057" s="66"/>
      <c r="CN1057" s="66"/>
      <c r="CO1057" s="66"/>
      <c r="CP1057" s="66"/>
      <c r="CQ1057" s="66"/>
      <c r="CR1057" s="66"/>
      <c r="CS1057" s="66"/>
      <c r="CT1057" s="66"/>
      <c r="CU1057" s="66"/>
      <c r="CV1057" s="66"/>
      <c r="CW1057" s="66"/>
      <c r="CX1057" s="66"/>
      <c r="CY1057" s="66"/>
      <c r="CZ1057" s="66"/>
      <c r="DA1057" s="66"/>
      <c r="DB1057" s="66"/>
      <c r="DC1057" s="66"/>
      <c r="DD1057" s="66"/>
      <c r="DE1057" s="66"/>
      <c r="DF1057" s="66"/>
      <c r="DG1057" s="66"/>
      <c r="DH1057" s="66"/>
      <c r="DI1057" s="66"/>
      <c r="DJ1057" s="66"/>
      <c r="DK1057" s="66"/>
      <c r="DL1057" s="66"/>
      <c r="DM1057" s="66"/>
      <c r="DN1057" s="66"/>
      <c r="DO1057" s="66"/>
      <c r="DP1057" s="66"/>
      <c r="DQ1057" s="66"/>
      <c r="DR1057" s="66"/>
      <c r="DS1057" s="66"/>
      <c r="DT1057" s="66"/>
      <c r="DU1057" s="66"/>
      <c r="DV1057" s="66"/>
      <c r="DW1057" s="66"/>
      <c r="DX1057" s="66"/>
      <c r="DY1057" s="66"/>
      <c r="DZ1057" s="66"/>
      <c r="EA1057" s="66"/>
      <c r="EB1057" s="66"/>
      <c r="EC1057" s="66"/>
      <c r="ED1057" s="66"/>
      <c r="EE1057" s="66"/>
      <c r="EF1057" s="66"/>
      <c r="EG1057" s="66"/>
      <c r="EH1057" s="66"/>
      <c r="EI1057" s="66"/>
      <c r="EJ1057" s="66"/>
      <c r="EK1057" s="66"/>
      <c r="EL1057" s="66"/>
      <c r="EM1057" s="66"/>
      <c r="EN1057" s="66"/>
      <c r="EO1057" s="66"/>
      <c r="EP1057" s="66"/>
    </row>
    <row r="1058">
      <c r="A1058" s="66"/>
      <c r="B1058" s="66"/>
      <c r="C1058" s="66"/>
      <c r="D1058" s="66"/>
      <c r="E1058" s="66"/>
      <c r="F1058" s="66"/>
      <c r="G1058" s="159"/>
      <c r="H1058" s="159"/>
      <c r="I1058" s="66"/>
      <c r="J1058" s="160"/>
      <c r="K1058" s="161"/>
      <c r="L1058" s="161"/>
      <c r="M1058" s="162"/>
      <c r="N1058" s="162"/>
      <c r="O1058" s="161"/>
      <c r="P1058" s="161"/>
      <c r="Q1058" s="161"/>
      <c r="R1058" s="161"/>
      <c r="S1058" s="163"/>
      <c r="T1058" s="163"/>
      <c r="U1058" s="163"/>
      <c r="V1058" s="163"/>
      <c r="W1058" s="164"/>
      <c r="X1058" s="163"/>
      <c r="Y1058" s="163"/>
      <c r="Z1058" s="163"/>
      <c r="AA1058" s="163"/>
      <c r="AB1058" s="66"/>
      <c r="AC1058" s="66"/>
      <c r="AD1058" s="66"/>
      <c r="AE1058" s="66"/>
      <c r="AF1058" s="66"/>
      <c r="AG1058" s="66"/>
      <c r="AH1058" s="66"/>
      <c r="AI1058" s="66"/>
      <c r="AJ1058" s="66"/>
      <c r="AK1058" s="66"/>
      <c r="AL1058" s="66"/>
      <c r="AM1058" s="66"/>
      <c r="AN1058" s="66"/>
      <c r="AO1058" s="66"/>
      <c r="AP1058" s="66"/>
      <c r="AQ1058" s="66"/>
      <c r="AR1058" s="66"/>
      <c r="AS1058" s="66"/>
      <c r="AT1058" s="66"/>
      <c r="AU1058" s="66"/>
      <c r="AV1058" s="66"/>
      <c r="AW1058" s="66"/>
      <c r="AX1058" s="66"/>
      <c r="AY1058" s="66"/>
      <c r="AZ1058" s="66"/>
      <c r="BA1058" s="66"/>
      <c r="BB1058" s="66"/>
      <c r="BC1058" s="66"/>
      <c r="BD1058" s="66"/>
      <c r="BE1058" s="66"/>
      <c r="BF1058" s="66"/>
      <c r="BG1058" s="66"/>
      <c r="BH1058" s="66"/>
      <c r="BI1058" s="66"/>
      <c r="BJ1058" s="66"/>
      <c r="BK1058" s="66"/>
      <c r="BL1058" s="66"/>
      <c r="BM1058" s="66"/>
      <c r="BN1058" s="66"/>
      <c r="BO1058" s="66"/>
      <c r="BP1058" s="66"/>
      <c r="BQ1058" s="66"/>
      <c r="BR1058" s="66"/>
      <c r="BS1058" s="66"/>
      <c r="BT1058" s="66"/>
      <c r="BU1058" s="66"/>
      <c r="BV1058" s="66"/>
      <c r="BW1058" s="66"/>
      <c r="BX1058" s="66"/>
      <c r="BY1058" s="66"/>
      <c r="BZ1058" s="66"/>
      <c r="CA1058" s="66"/>
      <c r="CB1058" s="66"/>
      <c r="CC1058" s="66"/>
      <c r="CD1058" s="66"/>
      <c r="CE1058" s="66"/>
      <c r="CF1058" s="66"/>
      <c r="CG1058" s="66"/>
      <c r="CH1058" s="66"/>
      <c r="CI1058" s="66"/>
      <c r="CJ1058" s="66"/>
      <c r="CK1058" s="66"/>
      <c r="CL1058" s="66"/>
      <c r="CM1058" s="66"/>
      <c r="CN1058" s="66"/>
      <c r="CO1058" s="66"/>
      <c r="CP1058" s="66"/>
      <c r="CQ1058" s="66"/>
      <c r="CR1058" s="66"/>
      <c r="CS1058" s="66"/>
      <c r="CT1058" s="66"/>
      <c r="CU1058" s="66"/>
      <c r="CV1058" s="66"/>
      <c r="CW1058" s="66"/>
      <c r="CX1058" s="66"/>
      <c r="CY1058" s="66"/>
      <c r="CZ1058" s="66"/>
      <c r="DA1058" s="66"/>
      <c r="DB1058" s="66"/>
      <c r="DC1058" s="66"/>
      <c r="DD1058" s="66"/>
      <c r="DE1058" s="66"/>
      <c r="DF1058" s="66"/>
      <c r="DG1058" s="66"/>
      <c r="DH1058" s="66"/>
      <c r="DI1058" s="66"/>
      <c r="DJ1058" s="66"/>
      <c r="DK1058" s="66"/>
      <c r="DL1058" s="66"/>
      <c r="DM1058" s="66"/>
      <c r="DN1058" s="66"/>
      <c r="DO1058" s="66"/>
      <c r="DP1058" s="66"/>
      <c r="DQ1058" s="66"/>
      <c r="DR1058" s="66"/>
      <c r="DS1058" s="66"/>
      <c r="DT1058" s="66"/>
      <c r="DU1058" s="66"/>
      <c r="DV1058" s="66"/>
      <c r="DW1058" s="66"/>
      <c r="DX1058" s="66"/>
      <c r="DY1058" s="66"/>
      <c r="DZ1058" s="66"/>
      <c r="EA1058" s="66"/>
      <c r="EB1058" s="66"/>
      <c r="EC1058" s="66"/>
      <c r="ED1058" s="66"/>
      <c r="EE1058" s="66"/>
      <c r="EF1058" s="66"/>
      <c r="EG1058" s="66"/>
      <c r="EH1058" s="66"/>
      <c r="EI1058" s="66"/>
      <c r="EJ1058" s="66"/>
      <c r="EK1058" s="66"/>
      <c r="EL1058" s="66"/>
      <c r="EM1058" s="66"/>
      <c r="EN1058" s="66"/>
      <c r="EO1058" s="66"/>
      <c r="EP1058" s="66"/>
    </row>
    <row r="1059">
      <c r="A1059" s="66"/>
      <c r="B1059" s="66"/>
      <c r="C1059" s="66"/>
      <c r="D1059" s="66"/>
      <c r="E1059" s="66"/>
      <c r="F1059" s="66"/>
      <c r="G1059" s="159"/>
      <c r="H1059" s="159"/>
      <c r="I1059" s="66"/>
      <c r="J1059" s="160"/>
      <c r="K1059" s="161"/>
      <c r="L1059" s="161"/>
      <c r="M1059" s="162"/>
      <c r="N1059" s="162"/>
      <c r="O1059" s="161"/>
      <c r="P1059" s="161"/>
      <c r="Q1059" s="161"/>
      <c r="R1059" s="161"/>
      <c r="S1059" s="163"/>
      <c r="T1059" s="163"/>
      <c r="U1059" s="163"/>
      <c r="V1059" s="163"/>
      <c r="W1059" s="164"/>
      <c r="X1059" s="163"/>
      <c r="Y1059" s="163"/>
      <c r="Z1059" s="163"/>
      <c r="AA1059" s="163"/>
      <c r="AB1059" s="66"/>
      <c r="AC1059" s="66"/>
      <c r="AD1059" s="66"/>
      <c r="AE1059" s="66"/>
      <c r="AF1059" s="66"/>
      <c r="AG1059" s="66"/>
      <c r="AH1059" s="66"/>
      <c r="AI1059" s="66"/>
      <c r="AJ1059" s="66"/>
      <c r="AK1059" s="66"/>
      <c r="AL1059" s="66"/>
      <c r="AM1059" s="66"/>
      <c r="AN1059" s="66"/>
      <c r="AO1059" s="66"/>
      <c r="AP1059" s="66"/>
      <c r="AQ1059" s="66"/>
      <c r="AR1059" s="66"/>
      <c r="AS1059" s="66"/>
      <c r="AT1059" s="66"/>
      <c r="AU1059" s="66"/>
      <c r="AV1059" s="66"/>
      <c r="AW1059" s="66"/>
      <c r="AX1059" s="66"/>
      <c r="AY1059" s="66"/>
      <c r="AZ1059" s="66"/>
      <c r="BA1059" s="66"/>
      <c r="BB1059" s="66"/>
      <c r="BC1059" s="66"/>
      <c r="BD1059" s="66"/>
      <c r="BE1059" s="66"/>
      <c r="BF1059" s="66"/>
      <c r="BG1059" s="66"/>
      <c r="BH1059" s="66"/>
      <c r="BI1059" s="66"/>
      <c r="BJ1059" s="66"/>
      <c r="BK1059" s="66"/>
      <c r="BL1059" s="66"/>
      <c r="BM1059" s="66"/>
      <c r="BN1059" s="66"/>
      <c r="BO1059" s="66"/>
      <c r="BP1059" s="66"/>
      <c r="BQ1059" s="66"/>
      <c r="BR1059" s="66"/>
      <c r="BS1059" s="66"/>
      <c r="BT1059" s="66"/>
      <c r="BU1059" s="66"/>
      <c r="BV1059" s="66"/>
      <c r="BW1059" s="66"/>
      <c r="BX1059" s="66"/>
      <c r="BY1059" s="66"/>
      <c r="BZ1059" s="66"/>
      <c r="CA1059" s="66"/>
      <c r="CB1059" s="66"/>
      <c r="CC1059" s="66"/>
      <c r="CD1059" s="66"/>
      <c r="CE1059" s="66"/>
      <c r="CF1059" s="66"/>
      <c r="CG1059" s="66"/>
      <c r="CH1059" s="66"/>
      <c r="CI1059" s="66"/>
      <c r="CJ1059" s="66"/>
      <c r="CK1059" s="66"/>
      <c r="CL1059" s="66"/>
      <c r="CM1059" s="66"/>
      <c r="CN1059" s="66"/>
      <c r="CO1059" s="66"/>
      <c r="CP1059" s="66"/>
      <c r="CQ1059" s="66"/>
      <c r="CR1059" s="66"/>
      <c r="CS1059" s="66"/>
      <c r="CT1059" s="66"/>
      <c r="CU1059" s="66"/>
      <c r="CV1059" s="66"/>
      <c r="CW1059" s="66"/>
      <c r="CX1059" s="66"/>
      <c r="CY1059" s="66"/>
      <c r="CZ1059" s="66"/>
      <c r="DA1059" s="66"/>
      <c r="DB1059" s="66"/>
      <c r="DC1059" s="66"/>
      <c r="DD1059" s="66"/>
      <c r="DE1059" s="66"/>
      <c r="DF1059" s="66"/>
      <c r="DG1059" s="66"/>
      <c r="DH1059" s="66"/>
      <c r="DI1059" s="66"/>
      <c r="DJ1059" s="66"/>
      <c r="DK1059" s="66"/>
      <c r="DL1059" s="66"/>
      <c r="DM1059" s="66"/>
      <c r="DN1059" s="66"/>
      <c r="DO1059" s="66"/>
      <c r="DP1059" s="66"/>
      <c r="DQ1059" s="66"/>
      <c r="DR1059" s="66"/>
      <c r="DS1059" s="66"/>
      <c r="DT1059" s="66"/>
      <c r="DU1059" s="66"/>
      <c r="DV1059" s="66"/>
      <c r="DW1059" s="66"/>
      <c r="DX1059" s="66"/>
      <c r="DY1059" s="66"/>
      <c r="DZ1059" s="66"/>
      <c r="EA1059" s="66"/>
      <c r="EB1059" s="66"/>
      <c r="EC1059" s="66"/>
      <c r="ED1059" s="66"/>
      <c r="EE1059" s="66"/>
      <c r="EF1059" s="66"/>
      <c r="EG1059" s="66"/>
      <c r="EH1059" s="66"/>
      <c r="EI1059" s="66"/>
      <c r="EJ1059" s="66"/>
      <c r="EK1059" s="66"/>
      <c r="EL1059" s="66"/>
      <c r="EM1059" s="66"/>
      <c r="EN1059" s="66"/>
      <c r="EO1059" s="66"/>
      <c r="EP1059" s="66"/>
    </row>
    <row r="1060">
      <c r="A1060" s="66"/>
      <c r="B1060" s="66"/>
      <c r="C1060" s="66"/>
      <c r="D1060" s="66"/>
      <c r="E1060" s="66"/>
      <c r="F1060" s="66"/>
      <c r="G1060" s="159"/>
      <c r="H1060" s="159"/>
      <c r="I1060" s="66"/>
      <c r="J1060" s="160"/>
      <c r="K1060" s="161"/>
      <c r="L1060" s="161"/>
      <c r="M1060" s="162"/>
      <c r="N1060" s="162"/>
      <c r="O1060" s="161"/>
      <c r="P1060" s="161"/>
      <c r="Q1060" s="161"/>
      <c r="R1060" s="161"/>
      <c r="S1060" s="163"/>
      <c r="T1060" s="163"/>
      <c r="U1060" s="163"/>
      <c r="V1060" s="163"/>
      <c r="W1060" s="164"/>
      <c r="X1060" s="163"/>
      <c r="Y1060" s="163"/>
      <c r="Z1060" s="163"/>
      <c r="AA1060" s="163"/>
      <c r="AB1060" s="66"/>
      <c r="AC1060" s="66"/>
      <c r="AD1060" s="66"/>
      <c r="AE1060" s="66"/>
      <c r="AF1060" s="66"/>
      <c r="AG1060" s="66"/>
      <c r="AH1060" s="66"/>
      <c r="AI1060" s="66"/>
      <c r="AJ1060" s="66"/>
      <c r="AK1060" s="66"/>
      <c r="AL1060" s="66"/>
      <c r="AM1060" s="66"/>
      <c r="AN1060" s="66"/>
      <c r="AO1060" s="66"/>
      <c r="AP1060" s="66"/>
      <c r="AQ1060" s="66"/>
      <c r="AR1060" s="66"/>
      <c r="AS1060" s="66"/>
      <c r="AT1060" s="66"/>
      <c r="AU1060" s="66"/>
      <c r="AV1060" s="66"/>
      <c r="AW1060" s="66"/>
      <c r="AX1060" s="66"/>
      <c r="AY1060" s="66"/>
      <c r="AZ1060" s="66"/>
      <c r="BA1060" s="66"/>
      <c r="BB1060" s="66"/>
      <c r="BC1060" s="66"/>
      <c r="BD1060" s="66"/>
      <c r="BE1060" s="66"/>
      <c r="BF1060" s="66"/>
      <c r="BG1060" s="66"/>
      <c r="BH1060" s="66"/>
      <c r="BI1060" s="66"/>
      <c r="BJ1060" s="66"/>
      <c r="BK1060" s="66"/>
      <c r="BL1060" s="66"/>
      <c r="BM1060" s="66"/>
      <c r="BN1060" s="66"/>
      <c r="BO1060" s="66"/>
      <c r="BP1060" s="66"/>
      <c r="BQ1060" s="66"/>
      <c r="BR1060" s="66"/>
      <c r="BS1060" s="66"/>
      <c r="BT1060" s="66"/>
      <c r="BU1060" s="66"/>
      <c r="BV1060" s="66"/>
      <c r="BW1060" s="66"/>
      <c r="BX1060" s="66"/>
      <c r="BY1060" s="66"/>
      <c r="BZ1060" s="66"/>
      <c r="CA1060" s="66"/>
      <c r="CB1060" s="66"/>
      <c r="CC1060" s="66"/>
      <c r="CD1060" s="66"/>
      <c r="CE1060" s="66"/>
      <c r="CF1060" s="66"/>
      <c r="CG1060" s="66"/>
      <c r="CH1060" s="66"/>
      <c r="CI1060" s="66"/>
      <c r="CJ1060" s="66"/>
      <c r="CK1060" s="66"/>
      <c r="CL1060" s="66"/>
      <c r="CM1060" s="66"/>
      <c r="CN1060" s="66"/>
      <c r="CO1060" s="66"/>
      <c r="CP1060" s="66"/>
      <c r="CQ1060" s="66"/>
      <c r="CR1060" s="66"/>
      <c r="CS1060" s="66"/>
      <c r="CT1060" s="66"/>
      <c r="CU1060" s="66"/>
      <c r="CV1060" s="66"/>
      <c r="CW1060" s="66"/>
      <c r="CX1060" s="66"/>
      <c r="CY1060" s="66"/>
      <c r="CZ1060" s="66"/>
      <c r="DA1060" s="66"/>
      <c r="DB1060" s="66"/>
      <c r="DC1060" s="66"/>
      <c r="DD1060" s="66"/>
      <c r="DE1060" s="66"/>
      <c r="DF1060" s="66"/>
      <c r="DG1060" s="66"/>
      <c r="DH1060" s="66"/>
      <c r="DI1060" s="66"/>
      <c r="DJ1060" s="66"/>
      <c r="DK1060" s="66"/>
      <c r="DL1060" s="66"/>
      <c r="DM1060" s="66"/>
      <c r="DN1060" s="66"/>
      <c r="DO1060" s="66"/>
      <c r="DP1060" s="66"/>
      <c r="DQ1060" s="66"/>
      <c r="DR1060" s="66"/>
      <c r="DS1060" s="66"/>
      <c r="DT1060" s="66"/>
      <c r="DU1060" s="66"/>
      <c r="DV1060" s="66"/>
      <c r="DW1060" s="66"/>
      <c r="DX1060" s="66"/>
      <c r="DY1060" s="66"/>
      <c r="DZ1060" s="66"/>
      <c r="EA1060" s="66"/>
      <c r="EB1060" s="66"/>
      <c r="EC1060" s="66"/>
      <c r="ED1060" s="66"/>
      <c r="EE1060" s="66"/>
      <c r="EF1060" s="66"/>
      <c r="EG1060" s="66"/>
      <c r="EH1060" s="66"/>
      <c r="EI1060" s="66"/>
      <c r="EJ1060" s="66"/>
      <c r="EK1060" s="66"/>
      <c r="EL1060" s="66"/>
      <c r="EM1060" s="66"/>
      <c r="EN1060" s="66"/>
      <c r="EO1060" s="66"/>
      <c r="EP1060" s="66"/>
    </row>
    <row r="1061">
      <c r="A1061" s="66"/>
      <c r="B1061" s="66"/>
      <c r="C1061" s="66"/>
      <c r="D1061" s="66"/>
      <c r="E1061" s="66"/>
      <c r="F1061" s="66"/>
      <c r="G1061" s="159"/>
      <c r="H1061" s="159"/>
      <c r="I1061" s="66"/>
      <c r="J1061" s="160"/>
      <c r="K1061" s="161"/>
      <c r="L1061" s="161"/>
      <c r="M1061" s="162"/>
      <c r="N1061" s="162"/>
      <c r="O1061" s="161"/>
      <c r="P1061" s="161"/>
      <c r="Q1061" s="161"/>
      <c r="R1061" s="161"/>
      <c r="S1061" s="163"/>
      <c r="T1061" s="163"/>
      <c r="U1061" s="163"/>
      <c r="V1061" s="163"/>
      <c r="W1061" s="164"/>
      <c r="X1061" s="163"/>
      <c r="Y1061" s="163"/>
      <c r="Z1061" s="163"/>
      <c r="AA1061" s="163"/>
      <c r="AB1061" s="66"/>
      <c r="AC1061" s="66"/>
      <c r="AD1061" s="66"/>
      <c r="AE1061" s="66"/>
      <c r="AF1061" s="66"/>
      <c r="AG1061" s="66"/>
      <c r="AH1061" s="66"/>
      <c r="AI1061" s="66"/>
      <c r="AJ1061" s="66"/>
      <c r="AK1061" s="66"/>
      <c r="AL1061" s="66"/>
      <c r="AM1061" s="66"/>
      <c r="AN1061" s="66"/>
      <c r="AO1061" s="66"/>
      <c r="AP1061" s="66"/>
      <c r="AQ1061" s="66"/>
      <c r="AR1061" s="66"/>
      <c r="AS1061" s="66"/>
      <c r="AT1061" s="66"/>
      <c r="AU1061" s="66"/>
      <c r="AV1061" s="66"/>
      <c r="AW1061" s="66"/>
      <c r="AX1061" s="66"/>
      <c r="AY1061" s="66"/>
      <c r="AZ1061" s="66"/>
      <c r="BA1061" s="66"/>
      <c r="BB1061" s="66"/>
      <c r="BC1061" s="66"/>
      <c r="BD1061" s="66"/>
      <c r="BE1061" s="66"/>
      <c r="BF1061" s="66"/>
      <c r="BG1061" s="66"/>
      <c r="BH1061" s="66"/>
      <c r="BI1061" s="66"/>
      <c r="BJ1061" s="66"/>
      <c r="BK1061" s="66"/>
      <c r="BL1061" s="66"/>
      <c r="BM1061" s="66"/>
      <c r="BN1061" s="66"/>
      <c r="BO1061" s="66"/>
      <c r="BP1061" s="66"/>
      <c r="BQ1061" s="66"/>
      <c r="BR1061" s="66"/>
      <c r="BS1061" s="66"/>
      <c r="BT1061" s="66"/>
      <c r="BU1061" s="66"/>
      <c r="BV1061" s="66"/>
      <c r="BW1061" s="66"/>
      <c r="BX1061" s="66"/>
      <c r="BY1061" s="66"/>
      <c r="BZ1061" s="66"/>
      <c r="CA1061" s="66"/>
      <c r="CB1061" s="66"/>
      <c r="CC1061" s="66"/>
      <c r="CD1061" s="66"/>
      <c r="CE1061" s="66"/>
      <c r="CF1061" s="66"/>
      <c r="CG1061" s="66"/>
      <c r="CH1061" s="66"/>
      <c r="CI1061" s="66"/>
      <c r="CJ1061" s="66"/>
      <c r="CK1061" s="66"/>
      <c r="CL1061" s="66"/>
      <c r="CM1061" s="66"/>
      <c r="CN1061" s="66"/>
      <c r="CO1061" s="66"/>
      <c r="CP1061" s="66"/>
      <c r="CQ1061" s="66"/>
      <c r="CR1061" s="66"/>
      <c r="CS1061" s="66"/>
      <c r="CT1061" s="66"/>
      <c r="CU1061" s="66"/>
      <c r="CV1061" s="66"/>
      <c r="CW1061" s="66"/>
      <c r="CX1061" s="66"/>
      <c r="CY1061" s="66"/>
      <c r="CZ1061" s="66"/>
      <c r="DA1061" s="66"/>
      <c r="DB1061" s="66"/>
      <c r="DC1061" s="66"/>
      <c r="DD1061" s="66"/>
      <c r="DE1061" s="66"/>
      <c r="DF1061" s="66"/>
      <c r="DG1061" s="66"/>
      <c r="DH1061" s="66"/>
      <c r="DI1061" s="66"/>
      <c r="DJ1061" s="66"/>
      <c r="DK1061" s="66"/>
      <c r="DL1061" s="66"/>
      <c r="DM1061" s="66"/>
      <c r="DN1061" s="66"/>
      <c r="DO1061" s="66"/>
      <c r="DP1061" s="66"/>
      <c r="DQ1061" s="66"/>
      <c r="DR1061" s="66"/>
      <c r="DS1061" s="66"/>
      <c r="DT1061" s="66"/>
      <c r="DU1061" s="66"/>
      <c r="DV1061" s="66"/>
      <c r="DW1061" s="66"/>
      <c r="DX1061" s="66"/>
      <c r="DY1061" s="66"/>
      <c r="DZ1061" s="66"/>
      <c r="EA1061" s="66"/>
      <c r="EB1061" s="66"/>
      <c r="EC1061" s="66"/>
      <c r="ED1061" s="66"/>
      <c r="EE1061" s="66"/>
      <c r="EF1061" s="66"/>
      <c r="EG1061" s="66"/>
      <c r="EH1061" s="66"/>
      <c r="EI1061" s="66"/>
      <c r="EJ1061" s="66"/>
      <c r="EK1061" s="66"/>
      <c r="EL1061" s="66"/>
      <c r="EM1061" s="66"/>
      <c r="EN1061" s="66"/>
      <c r="EO1061" s="66"/>
      <c r="EP1061" s="66"/>
    </row>
    <row r="1062">
      <c r="A1062" s="66"/>
      <c r="B1062" s="66"/>
      <c r="C1062" s="66"/>
      <c r="D1062" s="66"/>
      <c r="E1062" s="66"/>
      <c r="F1062" s="66"/>
      <c r="G1062" s="159"/>
      <c r="H1062" s="159"/>
      <c r="I1062" s="66"/>
      <c r="J1062" s="160"/>
      <c r="K1062" s="161"/>
      <c r="L1062" s="161"/>
      <c r="M1062" s="162"/>
      <c r="N1062" s="162"/>
      <c r="O1062" s="161"/>
      <c r="P1062" s="161"/>
      <c r="Q1062" s="161"/>
      <c r="R1062" s="161"/>
      <c r="S1062" s="163"/>
      <c r="T1062" s="163"/>
      <c r="U1062" s="163"/>
      <c r="V1062" s="163"/>
      <c r="W1062" s="164"/>
      <c r="X1062" s="163"/>
      <c r="Y1062" s="163"/>
      <c r="Z1062" s="163"/>
      <c r="AA1062" s="163"/>
      <c r="AB1062" s="66"/>
      <c r="AC1062" s="66"/>
      <c r="AD1062" s="66"/>
      <c r="AE1062" s="66"/>
      <c r="AF1062" s="66"/>
      <c r="AG1062" s="66"/>
      <c r="AH1062" s="66"/>
      <c r="AI1062" s="66"/>
      <c r="AJ1062" s="66"/>
      <c r="AK1062" s="66"/>
      <c r="AL1062" s="66"/>
      <c r="AM1062" s="66"/>
      <c r="AN1062" s="66"/>
      <c r="AO1062" s="66"/>
      <c r="AP1062" s="66"/>
      <c r="AQ1062" s="66"/>
      <c r="AR1062" s="66"/>
      <c r="AS1062" s="66"/>
      <c r="AT1062" s="66"/>
      <c r="AU1062" s="66"/>
      <c r="AV1062" s="66"/>
      <c r="AW1062" s="66"/>
      <c r="AX1062" s="66"/>
      <c r="AY1062" s="66"/>
      <c r="AZ1062" s="66"/>
      <c r="BA1062" s="66"/>
      <c r="BB1062" s="66"/>
      <c r="BC1062" s="66"/>
      <c r="BD1062" s="66"/>
      <c r="BE1062" s="66"/>
      <c r="BF1062" s="66"/>
      <c r="BG1062" s="66"/>
      <c r="BH1062" s="66"/>
      <c r="BI1062" s="66"/>
      <c r="BJ1062" s="66"/>
      <c r="BK1062" s="66"/>
      <c r="BL1062" s="66"/>
      <c r="BM1062" s="66"/>
      <c r="BN1062" s="66"/>
      <c r="BO1062" s="66"/>
      <c r="BP1062" s="66"/>
      <c r="BQ1062" s="66"/>
      <c r="BR1062" s="66"/>
      <c r="BS1062" s="66"/>
      <c r="BT1062" s="66"/>
      <c r="BU1062" s="66"/>
      <c r="BV1062" s="66"/>
      <c r="BW1062" s="66"/>
      <c r="BX1062" s="66"/>
      <c r="BY1062" s="66"/>
      <c r="BZ1062" s="66"/>
      <c r="CA1062" s="66"/>
      <c r="CB1062" s="66"/>
      <c r="CC1062" s="66"/>
      <c r="CD1062" s="66"/>
      <c r="CE1062" s="66"/>
      <c r="CF1062" s="66"/>
      <c r="CG1062" s="66"/>
      <c r="CH1062" s="66"/>
      <c r="CI1062" s="66"/>
      <c r="CJ1062" s="66"/>
      <c r="CK1062" s="66"/>
      <c r="CL1062" s="66"/>
      <c r="CM1062" s="66"/>
      <c r="CN1062" s="66"/>
      <c r="CO1062" s="66"/>
      <c r="CP1062" s="66"/>
      <c r="CQ1062" s="66"/>
      <c r="CR1062" s="66"/>
      <c r="CS1062" s="66"/>
      <c r="CT1062" s="66"/>
      <c r="CU1062" s="66"/>
      <c r="CV1062" s="66"/>
      <c r="CW1062" s="66"/>
      <c r="CX1062" s="66"/>
      <c r="CY1062" s="66"/>
      <c r="CZ1062" s="66"/>
      <c r="DA1062" s="66"/>
      <c r="DB1062" s="66"/>
      <c r="DC1062" s="66"/>
      <c r="DD1062" s="66"/>
      <c r="DE1062" s="66"/>
      <c r="DF1062" s="66"/>
      <c r="DG1062" s="66"/>
      <c r="DH1062" s="66"/>
      <c r="DI1062" s="66"/>
      <c r="DJ1062" s="66"/>
      <c r="DK1062" s="66"/>
      <c r="DL1062" s="66"/>
      <c r="DM1062" s="66"/>
      <c r="DN1062" s="66"/>
      <c r="DO1062" s="66"/>
      <c r="DP1062" s="66"/>
      <c r="DQ1062" s="66"/>
      <c r="DR1062" s="66"/>
      <c r="DS1062" s="66"/>
      <c r="DT1062" s="66"/>
      <c r="DU1062" s="66"/>
      <c r="DV1062" s="66"/>
      <c r="DW1062" s="66"/>
      <c r="DX1062" s="66"/>
      <c r="DY1062" s="66"/>
      <c r="DZ1062" s="66"/>
      <c r="EA1062" s="66"/>
      <c r="EB1062" s="66"/>
      <c r="EC1062" s="66"/>
      <c r="ED1062" s="66"/>
      <c r="EE1062" s="66"/>
      <c r="EF1062" s="66"/>
      <c r="EG1062" s="66"/>
      <c r="EH1062" s="66"/>
      <c r="EI1062" s="66"/>
      <c r="EJ1062" s="66"/>
      <c r="EK1062" s="66"/>
      <c r="EL1062" s="66"/>
      <c r="EM1062" s="66"/>
      <c r="EN1062" s="66"/>
      <c r="EO1062" s="66"/>
      <c r="EP1062" s="66"/>
    </row>
    <row r="1063">
      <c r="A1063" s="66"/>
      <c r="B1063" s="66"/>
      <c r="C1063" s="66"/>
      <c r="D1063" s="66"/>
      <c r="E1063" s="66"/>
      <c r="F1063" s="66"/>
      <c r="G1063" s="159"/>
      <c r="H1063" s="159"/>
      <c r="I1063" s="66"/>
      <c r="J1063" s="160"/>
      <c r="K1063" s="161"/>
      <c r="L1063" s="161"/>
      <c r="M1063" s="162"/>
      <c r="N1063" s="162"/>
      <c r="O1063" s="161"/>
      <c r="P1063" s="161"/>
      <c r="Q1063" s="161"/>
      <c r="R1063" s="161"/>
      <c r="S1063" s="163"/>
      <c r="T1063" s="163"/>
      <c r="U1063" s="163"/>
      <c r="V1063" s="163"/>
      <c r="W1063" s="164"/>
      <c r="X1063" s="163"/>
      <c r="Y1063" s="163"/>
      <c r="Z1063" s="163"/>
      <c r="AA1063" s="163"/>
      <c r="AB1063" s="66"/>
      <c r="AC1063" s="66"/>
      <c r="AD1063" s="66"/>
      <c r="AE1063" s="66"/>
      <c r="AF1063" s="66"/>
      <c r="AG1063" s="66"/>
      <c r="AH1063" s="66"/>
      <c r="AI1063" s="66"/>
      <c r="AJ1063" s="66"/>
      <c r="AK1063" s="66"/>
      <c r="AL1063" s="66"/>
      <c r="AM1063" s="66"/>
      <c r="AN1063" s="66"/>
      <c r="AO1063" s="66"/>
      <c r="AP1063" s="66"/>
      <c r="AQ1063" s="66"/>
      <c r="AR1063" s="66"/>
      <c r="AS1063" s="66"/>
      <c r="AT1063" s="66"/>
      <c r="AU1063" s="66"/>
      <c r="AV1063" s="66"/>
      <c r="AW1063" s="66"/>
      <c r="AX1063" s="66"/>
      <c r="AY1063" s="66"/>
      <c r="AZ1063" s="66"/>
      <c r="BA1063" s="66"/>
      <c r="BB1063" s="66"/>
      <c r="BC1063" s="66"/>
      <c r="BD1063" s="66"/>
      <c r="BE1063" s="66"/>
      <c r="BF1063" s="66"/>
      <c r="BG1063" s="66"/>
      <c r="BH1063" s="66"/>
      <c r="BI1063" s="66"/>
      <c r="BJ1063" s="66"/>
      <c r="BK1063" s="66"/>
      <c r="BL1063" s="66"/>
      <c r="BM1063" s="66"/>
      <c r="BN1063" s="66"/>
      <c r="BO1063" s="66"/>
      <c r="BP1063" s="66"/>
      <c r="BQ1063" s="66"/>
      <c r="BR1063" s="66"/>
      <c r="BS1063" s="66"/>
      <c r="BT1063" s="66"/>
      <c r="BU1063" s="66"/>
      <c r="BV1063" s="66"/>
      <c r="BW1063" s="66"/>
      <c r="BX1063" s="66"/>
      <c r="BY1063" s="66"/>
      <c r="BZ1063" s="66"/>
      <c r="CA1063" s="66"/>
      <c r="CB1063" s="66"/>
      <c r="CC1063" s="66"/>
      <c r="CD1063" s="66"/>
      <c r="CE1063" s="66"/>
      <c r="CF1063" s="66"/>
      <c r="CG1063" s="66"/>
      <c r="CH1063" s="66"/>
      <c r="CI1063" s="66"/>
      <c r="CJ1063" s="66"/>
      <c r="CK1063" s="66"/>
      <c r="CL1063" s="66"/>
      <c r="CM1063" s="66"/>
      <c r="CN1063" s="66"/>
      <c r="CO1063" s="66"/>
      <c r="CP1063" s="66"/>
      <c r="CQ1063" s="66"/>
      <c r="CR1063" s="66"/>
      <c r="CS1063" s="66"/>
      <c r="CT1063" s="66"/>
      <c r="CU1063" s="66"/>
      <c r="CV1063" s="66"/>
      <c r="CW1063" s="66"/>
      <c r="CX1063" s="66"/>
      <c r="CY1063" s="66"/>
      <c r="CZ1063" s="66"/>
      <c r="DA1063" s="66"/>
      <c r="DB1063" s="66"/>
      <c r="DC1063" s="66"/>
      <c r="DD1063" s="66"/>
      <c r="DE1063" s="66"/>
      <c r="DF1063" s="66"/>
      <c r="DG1063" s="66"/>
      <c r="DH1063" s="66"/>
      <c r="DI1063" s="66"/>
      <c r="DJ1063" s="66"/>
      <c r="DK1063" s="66"/>
      <c r="DL1063" s="66"/>
      <c r="DM1063" s="66"/>
      <c r="DN1063" s="66"/>
      <c r="DO1063" s="66"/>
      <c r="DP1063" s="66"/>
      <c r="DQ1063" s="66"/>
      <c r="DR1063" s="66"/>
      <c r="DS1063" s="66"/>
      <c r="DT1063" s="66"/>
      <c r="DU1063" s="66"/>
      <c r="DV1063" s="66"/>
      <c r="DW1063" s="66"/>
      <c r="DX1063" s="66"/>
      <c r="DY1063" s="66"/>
      <c r="DZ1063" s="66"/>
      <c r="EA1063" s="66"/>
      <c r="EB1063" s="66"/>
      <c r="EC1063" s="66"/>
      <c r="ED1063" s="66"/>
      <c r="EE1063" s="66"/>
      <c r="EF1063" s="66"/>
      <c r="EG1063" s="66"/>
      <c r="EH1063" s="66"/>
      <c r="EI1063" s="66"/>
      <c r="EJ1063" s="66"/>
      <c r="EK1063" s="66"/>
      <c r="EL1063" s="66"/>
      <c r="EM1063" s="66"/>
      <c r="EN1063" s="66"/>
      <c r="EO1063" s="66"/>
      <c r="EP1063" s="66"/>
    </row>
    <row r="1064">
      <c r="A1064" s="66"/>
      <c r="B1064" s="66"/>
      <c r="C1064" s="66"/>
      <c r="D1064" s="66"/>
      <c r="E1064" s="66"/>
      <c r="F1064" s="66"/>
      <c r="G1064" s="159"/>
      <c r="H1064" s="159"/>
      <c r="I1064" s="66"/>
      <c r="J1064" s="160"/>
      <c r="K1064" s="161"/>
      <c r="L1064" s="161"/>
      <c r="M1064" s="162"/>
      <c r="N1064" s="162"/>
      <c r="O1064" s="161"/>
      <c r="P1064" s="161"/>
      <c r="Q1064" s="161"/>
      <c r="R1064" s="161"/>
      <c r="S1064" s="163"/>
      <c r="T1064" s="163"/>
      <c r="U1064" s="163"/>
      <c r="V1064" s="163"/>
      <c r="W1064" s="164"/>
      <c r="X1064" s="163"/>
      <c r="Y1064" s="163"/>
      <c r="Z1064" s="163"/>
      <c r="AA1064" s="163"/>
      <c r="AB1064" s="66"/>
      <c r="AC1064" s="66"/>
      <c r="AD1064" s="66"/>
      <c r="AE1064" s="66"/>
      <c r="AF1064" s="66"/>
      <c r="AG1064" s="66"/>
      <c r="AH1064" s="66"/>
      <c r="AI1064" s="66"/>
      <c r="AJ1064" s="66"/>
      <c r="AK1064" s="66"/>
      <c r="AL1064" s="66"/>
      <c r="AM1064" s="66"/>
      <c r="AN1064" s="66"/>
      <c r="AO1064" s="66"/>
      <c r="AP1064" s="66"/>
      <c r="AQ1064" s="66"/>
      <c r="AR1064" s="66"/>
      <c r="AS1064" s="66"/>
      <c r="AT1064" s="66"/>
      <c r="AU1064" s="66"/>
      <c r="AV1064" s="66"/>
      <c r="AW1064" s="66"/>
      <c r="AX1064" s="66"/>
      <c r="AY1064" s="66"/>
      <c r="AZ1064" s="66"/>
      <c r="BA1064" s="66"/>
      <c r="BB1064" s="66"/>
      <c r="BC1064" s="66"/>
      <c r="BD1064" s="66"/>
      <c r="BE1064" s="66"/>
      <c r="BF1064" s="66"/>
      <c r="BG1064" s="66"/>
      <c r="BH1064" s="66"/>
      <c r="BI1064" s="66"/>
      <c r="BJ1064" s="66"/>
      <c r="BK1064" s="66"/>
      <c r="BL1064" s="66"/>
      <c r="BM1064" s="66"/>
      <c r="BN1064" s="66"/>
      <c r="BO1064" s="66"/>
      <c r="BP1064" s="66"/>
      <c r="BQ1064" s="66"/>
      <c r="BR1064" s="66"/>
      <c r="BS1064" s="66"/>
      <c r="BT1064" s="66"/>
      <c r="BU1064" s="66"/>
      <c r="BV1064" s="66"/>
      <c r="BW1064" s="66"/>
      <c r="BX1064" s="66"/>
      <c r="BY1064" s="66"/>
      <c r="BZ1064" s="66"/>
      <c r="CA1064" s="66"/>
      <c r="CB1064" s="66"/>
      <c r="CC1064" s="66"/>
      <c r="CD1064" s="66"/>
      <c r="CE1064" s="66"/>
      <c r="CF1064" s="66"/>
      <c r="CG1064" s="66"/>
      <c r="CH1064" s="66"/>
      <c r="CI1064" s="66"/>
      <c r="CJ1064" s="66"/>
      <c r="CK1064" s="66"/>
      <c r="CL1064" s="66"/>
      <c r="CM1064" s="66"/>
      <c r="CN1064" s="66"/>
      <c r="CO1064" s="66"/>
      <c r="CP1064" s="66"/>
      <c r="CQ1064" s="66"/>
      <c r="CR1064" s="66"/>
      <c r="CS1064" s="66"/>
      <c r="CT1064" s="66"/>
      <c r="CU1064" s="66"/>
      <c r="CV1064" s="66"/>
      <c r="CW1064" s="66"/>
      <c r="CX1064" s="66"/>
      <c r="CY1064" s="66"/>
      <c r="CZ1064" s="66"/>
      <c r="DA1064" s="66"/>
      <c r="DB1064" s="66"/>
      <c r="DC1064" s="66"/>
      <c r="DD1064" s="66"/>
      <c r="DE1064" s="66"/>
      <c r="DF1064" s="66"/>
      <c r="DG1064" s="66"/>
      <c r="DH1064" s="66"/>
      <c r="DI1064" s="66"/>
      <c r="DJ1064" s="66"/>
      <c r="DK1064" s="66"/>
      <c r="DL1064" s="66"/>
      <c r="DM1064" s="66"/>
      <c r="DN1064" s="66"/>
      <c r="DO1064" s="66"/>
      <c r="DP1064" s="66"/>
      <c r="DQ1064" s="66"/>
      <c r="DR1064" s="66"/>
      <c r="DS1064" s="66"/>
      <c r="DT1064" s="66"/>
      <c r="DU1064" s="66"/>
      <c r="DV1064" s="66"/>
      <c r="DW1064" s="66"/>
      <c r="DX1064" s="66"/>
      <c r="DY1064" s="66"/>
      <c r="DZ1064" s="66"/>
      <c r="EA1064" s="66"/>
      <c r="EB1064" s="66"/>
      <c r="EC1064" s="66"/>
      <c r="ED1064" s="66"/>
      <c r="EE1064" s="66"/>
      <c r="EF1064" s="66"/>
      <c r="EG1064" s="66"/>
      <c r="EH1064" s="66"/>
      <c r="EI1064" s="66"/>
      <c r="EJ1064" s="66"/>
      <c r="EK1064" s="66"/>
      <c r="EL1064" s="66"/>
      <c r="EM1064" s="66"/>
      <c r="EN1064" s="66"/>
      <c r="EO1064" s="66"/>
      <c r="EP1064" s="66"/>
    </row>
    <row r="1065">
      <c r="A1065" s="66"/>
      <c r="B1065" s="66"/>
      <c r="C1065" s="66"/>
      <c r="D1065" s="66"/>
      <c r="E1065" s="66"/>
      <c r="F1065" s="66"/>
      <c r="G1065" s="159"/>
      <c r="H1065" s="159"/>
      <c r="I1065" s="66"/>
      <c r="J1065" s="160"/>
      <c r="K1065" s="161"/>
      <c r="L1065" s="161"/>
      <c r="M1065" s="162"/>
      <c r="N1065" s="162"/>
      <c r="O1065" s="161"/>
      <c r="P1065" s="161"/>
      <c r="Q1065" s="161"/>
      <c r="R1065" s="161"/>
      <c r="S1065" s="163"/>
      <c r="T1065" s="163"/>
      <c r="U1065" s="163"/>
      <c r="V1065" s="163"/>
      <c r="W1065" s="164"/>
      <c r="X1065" s="163"/>
      <c r="Y1065" s="163"/>
      <c r="Z1065" s="163"/>
      <c r="AA1065" s="163"/>
      <c r="AB1065" s="66"/>
      <c r="AC1065" s="66"/>
      <c r="AD1065" s="66"/>
      <c r="AE1065" s="66"/>
      <c r="AF1065" s="66"/>
      <c r="AG1065" s="66"/>
      <c r="AH1065" s="66"/>
      <c r="AI1065" s="66"/>
      <c r="AJ1065" s="66"/>
      <c r="AK1065" s="66"/>
      <c r="AL1065" s="66"/>
      <c r="AM1065" s="66"/>
      <c r="AN1065" s="66"/>
      <c r="AO1065" s="66"/>
      <c r="AP1065" s="66"/>
      <c r="AQ1065" s="66"/>
      <c r="AR1065" s="66"/>
      <c r="AS1065" s="66"/>
      <c r="AT1065" s="66"/>
      <c r="AU1065" s="66"/>
      <c r="AV1065" s="66"/>
      <c r="AW1065" s="66"/>
      <c r="AX1065" s="66"/>
      <c r="AY1065" s="66"/>
      <c r="AZ1065" s="66"/>
      <c r="BA1065" s="66"/>
      <c r="BB1065" s="66"/>
      <c r="BC1065" s="66"/>
      <c r="BD1065" s="66"/>
      <c r="BE1065" s="66"/>
      <c r="BF1065" s="66"/>
      <c r="BG1065" s="66"/>
      <c r="BH1065" s="66"/>
      <c r="BI1065" s="66"/>
      <c r="BJ1065" s="66"/>
      <c r="BK1065" s="66"/>
      <c r="BL1065" s="66"/>
      <c r="BM1065" s="66"/>
      <c r="BN1065" s="66"/>
      <c r="BO1065" s="66"/>
      <c r="BP1065" s="66"/>
      <c r="BQ1065" s="66"/>
      <c r="BR1065" s="66"/>
      <c r="BS1065" s="66"/>
      <c r="BT1065" s="66"/>
      <c r="BU1065" s="66"/>
      <c r="BV1065" s="66"/>
      <c r="BW1065" s="66"/>
      <c r="BX1065" s="66"/>
      <c r="BY1065" s="66"/>
      <c r="BZ1065" s="66"/>
      <c r="CA1065" s="66"/>
      <c r="CB1065" s="66"/>
      <c r="CC1065" s="66"/>
      <c r="CD1065" s="66"/>
      <c r="CE1065" s="66"/>
      <c r="CF1065" s="66"/>
      <c r="CG1065" s="66"/>
      <c r="CH1065" s="66"/>
      <c r="CI1065" s="66"/>
      <c r="CJ1065" s="66"/>
      <c r="CK1065" s="66"/>
      <c r="CL1065" s="66"/>
      <c r="CM1065" s="66"/>
      <c r="CN1065" s="66"/>
      <c r="CO1065" s="66"/>
      <c r="CP1065" s="66"/>
      <c r="CQ1065" s="66"/>
      <c r="CR1065" s="66"/>
      <c r="CS1065" s="66"/>
      <c r="CT1065" s="66"/>
      <c r="CU1065" s="66"/>
      <c r="CV1065" s="66"/>
      <c r="CW1065" s="66"/>
      <c r="CX1065" s="66"/>
      <c r="CY1065" s="66"/>
      <c r="CZ1065" s="66"/>
      <c r="DA1065" s="66"/>
      <c r="DB1065" s="66"/>
      <c r="DC1065" s="66"/>
      <c r="DD1065" s="66"/>
      <c r="DE1065" s="66"/>
      <c r="DF1065" s="66"/>
      <c r="DG1065" s="66"/>
      <c r="DH1065" s="66"/>
      <c r="DI1065" s="66"/>
      <c r="DJ1065" s="66"/>
      <c r="DK1065" s="66"/>
      <c r="DL1065" s="66"/>
      <c r="DM1065" s="66"/>
      <c r="DN1065" s="66"/>
      <c r="DO1065" s="66"/>
      <c r="DP1065" s="66"/>
      <c r="DQ1065" s="66"/>
      <c r="DR1065" s="66"/>
      <c r="DS1065" s="66"/>
      <c r="DT1065" s="66"/>
      <c r="DU1065" s="66"/>
      <c r="DV1065" s="66"/>
      <c r="DW1065" s="66"/>
      <c r="DX1065" s="66"/>
      <c r="DY1065" s="66"/>
      <c r="DZ1065" s="66"/>
      <c r="EA1065" s="66"/>
      <c r="EB1065" s="66"/>
      <c r="EC1065" s="66"/>
      <c r="ED1065" s="66"/>
      <c r="EE1065" s="66"/>
      <c r="EF1065" s="66"/>
      <c r="EG1065" s="66"/>
      <c r="EH1065" s="66"/>
      <c r="EI1065" s="66"/>
      <c r="EJ1065" s="66"/>
      <c r="EK1065" s="66"/>
      <c r="EL1065" s="66"/>
      <c r="EM1065" s="66"/>
      <c r="EN1065" s="66"/>
      <c r="EO1065" s="66"/>
      <c r="EP1065" s="66"/>
    </row>
    <row r="1066">
      <c r="A1066" s="66"/>
      <c r="B1066" s="66"/>
      <c r="C1066" s="66"/>
      <c r="D1066" s="66"/>
      <c r="E1066" s="66"/>
      <c r="F1066" s="66"/>
      <c r="G1066" s="159"/>
      <c r="H1066" s="159"/>
      <c r="I1066" s="66"/>
      <c r="J1066" s="160"/>
      <c r="K1066" s="161"/>
      <c r="L1066" s="161"/>
      <c r="M1066" s="162"/>
      <c r="N1066" s="162"/>
      <c r="O1066" s="161"/>
      <c r="P1066" s="161"/>
      <c r="Q1066" s="161"/>
      <c r="R1066" s="161"/>
      <c r="S1066" s="163"/>
      <c r="T1066" s="163"/>
      <c r="U1066" s="163"/>
      <c r="V1066" s="163"/>
      <c r="W1066" s="164"/>
      <c r="X1066" s="163"/>
      <c r="Y1066" s="163"/>
      <c r="Z1066" s="163"/>
      <c r="AA1066" s="163"/>
      <c r="AB1066" s="66"/>
      <c r="AC1066" s="66"/>
      <c r="AD1066" s="66"/>
      <c r="AE1066" s="66"/>
      <c r="AF1066" s="66"/>
      <c r="AG1066" s="66"/>
      <c r="AH1066" s="66"/>
      <c r="AI1066" s="66"/>
      <c r="AJ1066" s="66"/>
      <c r="AK1066" s="66"/>
      <c r="AL1066" s="66"/>
      <c r="AM1066" s="66"/>
      <c r="AN1066" s="66"/>
      <c r="AO1066" s="66"/>
      <c r="AP1066" s="66"/>
      <c r="AQ1066" s="66"/>
      <c r="AR1066" s="66"/>
      <c r="AS1066" s="66"/>
      <c r="AT1066" s="66"/>
      <c r="AU1066" s="66"/>
      <c r="AV1066" s="66"/>
      <c r="AW1066" s="66"/>
      <c r="AX1066" s="66"/>
      <c r="AY1066" s="66"/>
      <c r="AZ1066" s="66"/>
      <c r="BA1066" s="66"/>
      <c r="BB1066" s="66"/>
      <c r="BC1066" s="66"/>
      <c r="BD1066" s="66"/>
      <c r="BE1066" s="66"/>
      <c r="BF1066" s="66"/>
      <c r="BG1066" s="66"/>
      <c r="BH1066" s="66"/>
      <c r="BI1066" s="66"/>
      <c r="BJ1066" s="66"/>
      <c r="BK1066" s="66"/>
      <c r="BL1066" s="66"/>
      <c r="BM1066" s="66"/>
      <c r="BN1066" s="66"/>
      <c r="BO1066" s="66"/>
      <c r="BP1066" s="66"/>
      <c r="BQ1066" s="66"/>
      <c r="BR1066" s="66"/>
      <c r="BS1066" s="66"/>
      <c r="BT1066" s="66"/>
      <c r="BU1066" s="66"/>
      <c r="BV1066" s="66"/>
      <c r="BW1066" s="66"/>
      <c r="BX1066" s="66"/>
      <c r="BY1066" s="66"/>
      <c r="BZ1066" s="66"/>
      <c r="CA1066" s="66"/>
      <c r="CB1066" s="66"/>
      <c r="CC1066" s="66"/>
      <c r="CD1066" s="66"/>
      <c r="CE1066" s="66"/>
      <c r="CF1066" s="66"/>
      <c r="CG1066" s="66"/>
      <c r="CH1066" s="66"/>
      <c r="CI1066" s="66"/>
      <c r="CJ1066" s="66"/>
      <c r="CK1066" s="66"/>
      <c r="CL1066" s="66"/>
      <c r="CM1066" s="66"/>
      <c r="CN1066" s="66"/>
      <c r="CO1066" s="66"/>
      <c r="CP1066" s="66"/>
      <c r="CQ1066" s="66"/>
      <c r="CR1066" s="66"/>
      <c r="CS1066" s="66"/>
      <c r="CT1066" s="66"/>
      <c r="CU1066" s="66"/>
      <c r="CV1066" s="66"/>
      <c r="CW1066" s="66"/>
      <c r="CX1066" s="66"/>
      <c r="CY1066" s="66"/>
      <c r="CZ1066" s="66"/>
      <c r="DA1066" s="66"/>
      <c r="DB1066" s="66"/>
      <c r="DC1066" s="66"/>
      <c r="DD1066" s="66"/>
      <c r="DE1066" s="66"/>
      <c r="DF1066" s="66"/>
      <c r="DG1066" s="66"/>
      <c r="DH1066" s="66"/>
      <c r="DI1066" s="66"/>
      <c r="DJ1066" s="66"/>
      <c r="DK1066" s="66"/>
      <c r="DL1066" s="66"/>
      <c r="DM1066" s="66"/>
      <c r="DN1066" s="66"/>
      <c r="DO1066" s="66"/>
      <c r="DP1066" s="66"/>
      <c r="DQ1066" s="66"/>
      <c r="DR1066" s="66"/>
      <c r="DS1066" s="66"/>
      <c r="DT1066" s="66"/>
      <c r="DU1066" s="66"/>
      <c r="DV1066" s="66"/>
      <c r="DW1066" s="66"/>
      <c r="DX1066" s="66"/>
      <c r="DY1066" s="66"/>
      <c r="DZ1066" s="66"/>
      <c r="EA1066" s="66"/>
      <c r="EB1066" s="66"/>
      <c r="EC1066" s="66"/>
      <c r="ED1066" s="66"/>
      <c r="EE1066" s="66"/>
      <c r="EF1066" s="66"/>
      <c r="EG1066" s="66"/>
      <c r="EH1066" s="66"/>
      <c r="EI1066" s="66"/>
      <c r="EJ1066" s="66"/>
      <c r="EK1066" s="66"/>
      <c r="EL1066" s="66"/>
      <c r="EM1066" s="66"/>
      <c r="EN1066" s="66"/>
      <c r="EO1066" s="66"/>
      <c r="EP1066" s="66"/>
    </row>
    <row r="1067">
      <c r="A1067" s="66"/>
      <c r="B1067" s="66"/>
      <c r="C1067" s="66"/>
      <c r="D1067" s="66"/>
      <c r="E1067" s="66"/>
      <c r="F1067" s="66"/>
      <c r="G1067" s="159"/>
      <c r="H1067" s="159"/>
      <c r="I1067" s="66"/>
      <c r="J1067" s="160"/>
      <c r="K1067" s="161"/>
      <c r="L1067" s="161"/>
      <c r="M1067" s="162"/>
      <c r="N1067" s="162"/>
      <c r="O1067" s="161"/>
      <c r="P1067" s="161"/>
      <c r="Q1067" s="161"/>
      <c r="R1067" s="161"/>
      <c r="S1067" s="163"/>
      <c r="T1067" s="163"/>
      <c r="U1067" s="163"/>
      <c r="V1067" s="163"/>
      <c r="W1067" s="164"/>
      <c r="X1067" s="163"/>
      <c r="Y1067" s="163"/>
      <c r="Z1067" s="163"/>
      <c r="AA1067" s="163"/>
      <c r="AB1067" s="66"/>
      <c r="AC1067" s="66"/>
      <c r="AD1067" s="66"/>
      <c r="AE1067" s="66"/>
      <c r="AF1067" s="66"/>
      <c r="AG1067" s="66"/>
      <c r="AH1067" s="66"/>
      <c r="AI1067" s="66"/>
      <c r="AJ1067" s="66"/>
      <c r="AK1067" s="66"/>
      <c r="AL1067" s="66"/>
      <c r="AM1067" s="66"/>
      <c r="AN1067" s="66"/>
      <c r="AO1067" s="66"/>
      <c r="AP1067" s="66"/>
      <c r="AQ1067" s="66"/>
      <c r="AR1067" s="66"/>
      <c r="AS1067" s="66"/>
      <c r="AT1067" s="66"/>
      <c r="AU1067" s="66"/>
      <c r="AV1067" s="66"/>
      <c r="AW1067" s="66"/>
      <c r="AX1067" s="66"/>
      <c r="AY1067" s="66"/>
      <c r="AZ1067" s="66"/>
      <c r="BA1067" s="66"/>
      <c r="BB1067" s="66"/>
      <c r="BC1067" s="66"/>
      <c r="BD1067" s="66"/>
      <c r="BE1067" s="66"/>
      <c r="BF1067" s="66"/>
      <c r="BG1067" s="66"/>
      <c r="BH1067" s="66"/>
      <c r="BI1067" s="66"/>
      <c r="BJ1067" s="66"/>
      <c r="BK1067" s="66"/>
      <c r="BL1067" s="66"/>
      <c r="BM1067" s="66"/>
      <c r="BN1067" s="66"/>
      <c r="BO1067" s="66"/>
      <c r="BP1067" s="66"/>
      <c r="BQ1067" s="66"/>
      <c r="BR1067" s="66"/>
      <c r="BS1067" s="66"/>
      <c r="BT1067" s="66"/>
      <c r="BU1067" s="66"/>
      <c r="BV1067" s="66"/>
      <c r="BW1067" s="66"/>
      <c r="BX1067" s="66"/>
      <c r="BY1067" s="66"/>
      <c r="BZ1067" s="66"/>
      <c r="CA1067" s="66"/>
      <c r="CB1067" s="66"/>
      <c r="CC1067" s="66"/>
      <c r="CD1067" s="66"/>
      <c r="CE1067" s="66"/>
      <c r="CF1067" s="66"/>
      <c r="CG1067" s="66"/>
      <c r="CH1067" s="66"/>
      <c r="CI1067" s="66"/>
      <c r="CJ1067" s="66"/>
      <c r="CK1067" s="66"/>
      <c r="CL1067" s="66"/>
      <c r="CM1067" s="66"/>
      <c r="CN1067" s="66"/>
      <c r="CO1067" s="66"/>
      <c r="CP1067" s="66"/>
      <c r="CQ1067" s="66"/>
      <c r="CR1067" s="66"/>
      <c r="CS1067" s="66"/>
      <c r="CT1067" s="66"/>
      <c r="CU1067" s="66"/>
      <c r="CV1067" s="66"/>
      <c r="CW1067" s="66"/>
      <c r="CX1067" s="66"/>
      <c r="CY1067" s="66"/>
      <c r="CZ1067" s="66"/>
      <c r="DA1067" s="66"/>
      <c r="DB1067" s="66"/>
      <c r="DC1067" s="66"/>
      <c r="DD1067" s="66"/>
      <c r="DE1067" s="66"/>
      <c r="DF1067" s="66"/>
      <c r="DG1067" s="66"/>
      <c r="DH1067" s="66"/>
      <c r="DI1067" s="66"/>
      <c r="DJ1067" s="66"/>
      <c r="DK1067" s="66"/>
      <c r="DL1067" s="66"/>
      <c r="DM1067" s="66"/>
      <c r="DN1067" s="66"/>
      <c r="DO1067" s="66"/>
      <c r="DP1067" s="66"/>
      <c r="DQ1067" s="66"/>
      <c r="DR1067" s="66"/>
      <c r="DS1067" s="66"/>
      <c r="DT1067" s="66"/>
      <c r="DU1067" s="66"/>
      <c r="DV1067" s="66"/>
      <c r="DW1067" s="66"/>
      <c r="DX1067" s="66"/>
      <c r="DY1067" s="66"/>
      <c r="DZ1067" s="66"/>
      <c r="EA1067" s="66"/>
      <c r="EB1067" s="66"/>
      <c r="EC1067" s="66"/>
      <c r="ED1067" s="66"/>
      <c r="EE1067" s="66"/>
      <c r="EF1067" s="66"/>
      <c r="EG1067" s="66"/>
      <c r="EH1067" s="66"/>
      <c r="EI1067" s="66"/>
      <c r="EJ1067" s="66"/>
      <c r="EK1067" s="66"/>
      <c r="EL1067" s="66"/>
      <c r="EM1067" s="66"/>
      <c r="EN1067" s="66"/>
      <c r="EO1067" s="66"/>
      <c r="EP1067" s="66"/>
    </row>
    <row r="1068">
      <c r="A1068" s="66"/>
      <c r="B1068" s="66"/>
      <c r="C1068" s="66"/>
      <c r="D1068" s="66"/>
      <c r="E1068" s="66"/>
      <c r="F1068" s="66"/>
      <c r="G1068" s="159"/>
      <c r="H1068" s="159"/>
      <c r="I1068" s="66"/>
      <c r="J1068" s="160"/>
      <c r="K1068" s="161"/>
      <c r="L1068" s="161"/>
      <c r="M1068" s="162"/>
      <c r="N1068" s="162"/>
      <c r="O1068" s="161"/>
      <c r="P1068" s="161"/>
      <c r="Q1068" s="161"/>
      <c r="R1068" s="161"/>
      <c r="S1068" s="163"/>
      <c r="T1068" s="163"/>
      <c r="U1068" s="163"/>
      <c r="V1068" s="163"/>
      <c r="W1068" s="164"/>
      <c r="X1068" s="163"/>
      <c r="Y1068" s="163"/>
      <c r="Z1068" s="163"/>
      <c r="AA1068" s="163"/>
      <c r="AB1068" s="66"/>
      <c r="AC1068" s="66"/>
      <c r="AD1068" s="66"/>
      <c r="AE1068" s="66"/>
      <c r="AF1068" s="66"/>
      <c r="AG1068" s="66"/>
      <c r="AH1068" s="66"/>
      <c r="AI1068" s="66"/>
      <c r="AJ1068" s="66"/>
      <c r="AK1068" s="66"/>
      <c r="AL1068" s="66"/>
      <c r="AM1068" s="66"/>
      <c r="AN1068" s="66"/>
      <c r="AO1068" s="66"/>
      <c r="AP1068" s="66"/>
      <c r="AQ1068" s="66"/>
      <c r="AR1068" s="66"/>
      <c r="AS1068" s="66"/>
      <c r="AT1068" s="66"/>
      <c r="AU1068" s="66"/>
      <c r="AV1068" s="66"/>
      <c r="AW1068" s="66"/>
      <c r="AX1068" s="66"/>
      <c r="AY1068" s="66"/>
      <c r="AZ1068" s="66"/>
      <c r="BA1068" s="66"/>
      <c r="BB1068" s="66"/>
      <c r="BC1068" s="66"/>
      <c r="BD1068" s="66"/>
      <c r="BE1068" s="66"/>
      <c r="BF1068" s="66"/>
      <c r="BG1068" s="66"/>
      <c r="BH1068" s="66"/>
      <c r="BI1068" s="66"/>
      <c r="BJ1068" s="66"/>
      <c r="BK1068" s="66"/>
      <c r="BL1068" s="66"/>
      <c r="BM1068" s="66"/>
      <c r="BN1068" s="66"/>
      <c r="BO1068" s="66"/>
      <c r="BP1068" s="66"/>
      <c r="BQ1068" s="66"/>
      <c r="BR1068" s="66"/>
      <c r="BS1068" s="66"/>
      <c r="BT1068" s="66"/>
      <c r="BU1068" s="66"/>
      <c r="BV1068" s="66"/>
      <c r="BW1068" s="66"/>
      <c r="BX1068" s="66"/>
      <c r="BY1068" s="66"/>
      <c r="BZ1068" s="66"/>
      <c r="CA1068" s="66"/>
      <c r="CB1068" s="66"/>
      <c r="CC1068" s="66"/>
      <c r="CD1068" s="66"/>
      <c r="CE1068" s="66"/>
      <c r="CF1068" s="66"/>
      <c r="CG1068" s="66"/>
      <c r="CH1068" s="66"/>
      <c r="CI1068" s="66"/>
      <c r="CJ1068" s="66"/>
      <c r="CK1068" s="66"/>
      <c r="CL1068" s="66"/>
      <c r="CM1068" s="66"/>
      <c r="CN1068" s="66"/>
      <c r="CO1068" s="66"/>
      <c r="CP1068" s="66"/>
      <c r="CQ1068" s="66"/>
      <c r="CR1068" s="66"/>
      <c r="CS1068" s="66"/>
      <c r="CT1068" s="66"/>
      <c r="CU1068" s="66"/>
      <c r="CV1068" s="66"/>
      <c r="CW1068" s="66"/>
      <c r="CX1068" s="66"/>
      <c r="CY1068" s="66"/>
      <c r="CZ1068" s="66"/>
      <c r="DA1068" s="66"/>
      <c r="DB1068" s="66"/>
      <c r="DC1068" s="66"/>
      <c r="DD1068" s="66"/>
      <c r="DE1068" s="66"/>
      <c r="DF1068" s="66"/>
      <c r="DG1068" s="66"/>
      <c r="DH1068" s="66"/>
      <c r="DI1068" s="66"/>
      <c r="DJ1068" s="66"/>
      <c r="DK1068" s="66"/>
      <c r="DL1068" s="66"/>
      <c r="DM1068" s="66"/>
      <c r="DN1068" s="66"/>
      <c r="DO1068" s="66"/>
      <c r="DP1068" s="66"/>
      <c r="DQ1068" s="66"/>
      <c r="DR1068" s="66"/>
      <c r="DS1068" s="66"/>
      <c r="DT1068" s="66"/>
      <c r="DU1068" s="66"/>
      <c r="DV1068" s="66"/>
      <c r="DW1068" s="66"/>
      <c r="DX1068" s="66"/>
      <c r="DY1068" s="66"/>
      <c r="DZ1068" s="66"/>
      <c r="EA1068" s="66"/>
      <c r="EB1068" s="66"/>
      <c r="EC1068" s="66"/>
      <c r="ED1068" s="66"/>
      <c r="EE1068" s="66"/>
      <c r="EF1068" s="66"/>
      <c r="EG1068" s="66"/>
      <c r="EH1068" s="66"/>
      <c r="EI1068" s="66"/>
      <c r="EJ1068" s="66"/>
      <c r="EK1068" s="66"/>
      <c r="EL1068" s="66"/>
      <c r="EM1068" s="66"/>
      <c r="EN1068" s="66"/>
      <c r="EO1068" s="66"/>
      <c r="EP1068" s="66"/>
    </row>
    <row r="1069">
      <c r="A1069" s="66"/>
      <c r="B1069" s="66"/>
      <c r="C1069" s="66"/>
      <c r="D1069" s="66"/>
      <c r="E1069" s="66"/>
      <c r="F1069" s="66"/>
      <c r="G1069" s="159"/>
      <c r="H1069" s="159"/>
      <c r="I1069" s="66"/>
      <c r="J1069" s="160"/>
      <c r="K1069" s="161"/>
      <c r="L1069" s="161"/>
      <c r="M1069" s="162"/>
      <c r="N1069" s="162"/>
      <c r="O1069" s="161"/>
      <c r="P1069" s="161"/>
      <c r="Q1069" s="161"/>
      <c r="R1069" s="161"/>
      <c r="S1069" s="163"/>
      <c r="T1069" s="163"/>
      <c r="U1069" s="163"/>
      <c r="V1069" s="163"/>
      <c r="W1069" s="164"/>
      <c r="X1069" s="163"/>
      <c r="Y1069" s="163"/>
      <c r="Z1069" s="163"/>
      <c r="AA1069" s="163"/>
      <c r="AB1069" s="66"/>
      <c r="AC1069" s="66"/>
      <c r="AD1069" s="66"/>
      <c r="AE1069" s="66"/>
      <c r="AF1069" s="66"/>
      <c r="AG1069" s="66"/>
      <c r="AH1069" s="66"/>
      <c r="AI1069" s="66"/>
      <c r="AJ1069" s="66"/>
      <c r="AK1069" s="66"/>
      <c r="AL1069" s="66"/>
      <c r="AM1069" s="66"/>
      <c r="AN1069" s="66"/>
      <c r="AO1069" s="66"/>
      <c r="AP1069" s="66"/>
      <c r="AQ1069" s="66"/>
      <c r="AR1069" s="66"/>
      <c r="AS1069" s="66"/>
      <c r="AT1069" s="66"/>
      <c r="AU1069" s="66"/>
      <c r="AV1069" s="66"/>
      <c r="AW1069" s="66"/>
      <c r="AX1069" s="66"/>
      <c r="AY1069" s="66"/>
      <c r="AZ1069" s="66"/>
      <c r="BA1069" s="66"/>
      <c r="BB1069" s="66"/>
      <c r="BC1069" s="66"/>
      <c r="BD1069" s="66"/>
      <c r="BE1069" s="66"/>
      <c r="BF1069" s="66"/>
      <c r="BG1069" s="66"/>
      <c r="BH1069" s="66"/>
      <c r="BI1069" s="66"/>
      <c r="BJ1069" s="66"/>
      <c r="BK1069" s="66"/>
      <c r="BL1069" s="66"/>
      <c r="BM1069" s="66"/>
      <c r="BN1069" s="66"/>
      <c r="BO1069" s="66"/>
      <c r="BP1069" s="66"/>
      <c r="BQ1069" s="66"/>
      <c r="BR1069" s="66"/>
      <c r="BS1069" s="66"/>
      <c r="BT1069" s="66"/>
      <c r="BU1069" s="66"/>
      <c r="BV1069" s="66"/>
      <c r="BW1069" s="66"/>
      <c r="BX1069" s="66"/>
      <c r="BY1069" s="66"/>
      <c r="BZ1069" s="66"/>
      <c r="CA1069" s="66"/>
      <c r="CB1069" s="66"/>
      <c r="CC1069" s="66"/>
      <c r="CD1069" s="66"/>
      <c r="CE1069" s="66"/>
      <c r="CF1069" s="66"/>
      <c r="CG1069" s="66"/>
      <c r="CH1069" s="66"/>
      <c r="CI1069" s="66"/>
      <c r="CJ1069" s="66"/>
      <c r="CK1069" s="66"/>
      <c r="CL1069" s="66"/>
      <c r="CM1069" s="66"/>
      <c r="CN1069" s="66"/>
      <c r="CO1069" s="66"/>
      <c r="CP1069" s="66"/>
      <c r="CQ1069" s="66"/>
      <c r="CR1069" s="66"/>
      <c r="CS1069" s="66"/>
      <c r="CT1069" s="66"/>
      <c r="CU1069" s="66"/>
      <c r="CV1069" s="66"/>
      <c r="CW1069" s="66"/>
      <c r="CX1069" s="66"/>
      <c r="CY1069" s="66"/>
      <c r="CZ1069" s="66"/>
      <c r="DA1069" s="66"/>
      <c r="DB1069" s="66"/>
      <c r="DC1069" s="66"/>
      <c r="DD1069" s="66"/>
      <c r="DE1069" s="66"/>
      <c r="DF1069" s="66"/>
      <c r="DG1069" s="66"/>
      <c r="DH1069" s="66"/>
      <c r="DI1069" s="66"/>
      <c r="DJ1069" s="66"/>
      <c r="DK1069" s="66"/>
      <c r="DL1069" s="66"/>
      <c r="DM1069" s="66"/>
      <c r="DN1069" s="66"/>
      <c r="DO1069" s="66"/>
      <c r="DP1069" s="66"/>
      <c r="DQ1069" s="66"/>
      <c r="DR1069" s="66"/>
      <c r="DS1069" s="66"/>
      <c r="DT1069" s="66"/>
      <c r="DU1069" s="66"/>
      <c r="DV1069" s="66"/>
      <c r="DW1069" s="66"/>
      <c r="DX1069" s="66"/>
      <c r="DY1069" s="66"/>
      <c r="DZ1069" s="66"/>
      <c r="EA1069" s="66"/>
      <c r="EB1069" s="66"/>
      <c r="EC1069" s="66"/>
      <c r="ED1069" s="66"/>
      <c r="EE1069" s="66"/>
      <c r="EF1069" s="66"/>
      <c r="EG1069" s="66"/>
      <c r="EH1069" s="66"/>
      <c r="EI1069" s="66"/>
      <c r="EJ1069" s="66"/>
      <c r="EK1069" s="66"/>
      <c r="EL1069" s="66"/>
      <c r="EM1069" s="66"/>
      <c r="EN1069" s="66"/>
      <c r="EO1069" s="66"/>
      <c r="EP1069" s="66"/>
    </row>
    <row r="1070">
      <c r="A1070" s="66"/>
      <c r="B1070" s="66"/>
      <c r="C1070" s="66"/>
      <c r="D1070" s="66"/>
      <c r="E1070" s="66"/>
      <c r="F1070" s="66"/>
      <c r="G1070" s="159"/>
      <c r="H1070" s="159"/>
      <c r="I1070" s="66"/>
      <c r="J1070" s="160"/>
      <c r="K1070" s="161"/>
      <c r="L1070" s="161"/>
      <c r="M1070" s="162"/>
      <c r="N1070" s="162"/>
      <c r="O1070" s="161"/>
      <c r="P1070" s="161"/>
      <c r="Q1070" s="161"/>
      <c r="R1070" s="161"/>
      <c r="S1070" s="163"/>
      <c r="T1070" s="163"/>
      <c r="U1070" s="163"/>
      <c r="V1070" s="163"/>
      <c r="W1070" s="164"/>
      <c r="X1070" s="163"/>
      <c r="Y1070" s="163"/>
      <c r="Z1070" s="163"/>
      <c r="AA1070" s="163"/>
      <c r="AB1070" s="66"/>
      <c r="AC1070" s="66"/>
      <c r="AD1070" s="66"/>
      <c r="AE1070" s="66"/>
      <c r="AF1070" s="66"/>
      <c r="AG1070" s="66"/>
      <c r="AH1070" s="66"/>
      <c r="AI1070" s="66"/>
      <c r="AJ1070" s="66"/>
      <c r="AK1070" s="66"/>
      <c r="AL1070" s="66"/>
      <c r="AM1070" s="66"/>
      <c r="AN1070" s="66"/>
      <c r="AO1070" s="66"/>
      <c r="AP1070" s="66"/>
      <c r="AQ1070" s="66"/>
      <c r="AR1070" s="66"/>
      <c r="AS1070" s="66"/>
      <c r="AT1070" s="66"/>
      <c r="AU1070" s="66"/>
      <c r="AV1070" s="66"/>
      <c r="AW1070" s="66"/>
      <c r="AX1070" s="66"/>
      <c r="AY1070" s="66"/>
      <c r="AZ1070" s="66"/>
      <c r="BA1070" s="66"/>
      <c r="BB1070" s="66"/>
      <c r="BC1070" s="66"/>
      <c r="BD1070" s="66"/>
      <c r="BE1070" s="66"/>
      <c r="BF1070" s="66"/>
      <c r="BG1070" s="66"/>
      <c r="BH1070" s="66"/>
      <c r="BI1070" s="66"/>
      <c r="BJ1070" s="66"/>
      <c r="BK1070" s="66"/>
      <c r="BL1070" s="66"/>
      <c r="BM1070" s="66"/>
      <c r="BN1070" s="66"/>
      <c r="BO1070" s="66"/>
      <c r="BP1070" s="66"/>
      <c r="BQ1070" s="66"/>
      <c r="BR1070" s="66"/>
      <c r="BS1070" s="66"/>
      <c r="BT1070" s="66"/>
      <c r="BU1070" s="66"/>
      <c r="BV1070" s="66"/>
      <c r="BW1070" s="66"/>
      <c r="BX1070" s="66"/>
      <c r="BY1070" s="66"/>
      <c r="BZ1070" s="66"/>
      <c r="CA1070" s="66"/>
      <c r="CB1070" s="66"/>
      <c r="CC1070" s="66"/>
      <c r="CD1070" s="66"/>
      <c r="CE1070" s="66"/>
      <c r="CF1070" s="66"/>
      <c r="CG1070" s="66"/>
      <c r="CH1070" s="66"/>
      <c r="CI1070" s="66"/>
      <c r="CJ1070" s="66"/>
      <c r="CK1070" s="66"/>
      <c r="CL1070" s="66"/>
      <c r="CM1070" s="66"/>
      <c r="CN1070" s="66"/>
      <c r="CO1070" s="66"/>
      <c r="CP1070" s="66"/>
      <c r="CQ1070" s="66"/>
      <c r="CR1070" s="66"/>
      <c r="CS1070" s="66"/>
      <c r="CT1070" s="66"/>
      <c r="CU1070" s="66"/>
      <c r="CV1070" s="66"/>
      <c r="CW1070" s="66"/>
      <c r="CX1070" s="66"/>
      <c r="CY1070" s="66"/>
      <c r="CZ1070" s="66"/>
      <c r="DA1070" s="66"/>
      <c r="DB1070" s="66"/>
      <c r="DC1070" s="66"/>
      <c r="DD1070" s="66"/>
      <c r="DE1070" s="66"/>
      <c r="DF1070" s="66"/>
      <c r="DG1070" s="66"/>
      <c r="DH1070" s="66"/>
      <c r="DI1070" s="66"/>
      <c r="DJ1070" s="66"/>
      <c r="DK1070" s="66"/>
      <c r="DL1070" s="66"/>
      <c r="DM1070" s="66"/>
      <c r="DN1070" s="66"/>
      <c r="DO1070" s="66"/>
      <c r="DP1070" s="66"/>
      <c r="DQ1070" s="66"/>
      <c r="DR1070" s="66"/>
      <c r="DS1070" s="66"/>
      <c r="DT1070" s="66"/>
      <c r="DU1070" s="66"/>
      <c r="DV1070" s="66"/>
      <c r="DW1070" s="66"/>
      <c r="DX1070" s="66"/>
      <c r="DY1070" s="66"/>
      <c r="DZ1070" s="66"/>
      <c r="EA1070" s="66"/>
      <c r="EB1070" s="66"/>
      <c r="EC1070" s="66"/>
      <c r="ED1070" s="66"/>
      <c r="EE1070" s="66"/>
      <c r="EF1070" s="66"/>
      <c r="EG1070" s="66"/>
      <c r="EH1070" s="66"/>
      <c r="EI1070" s="66"/>
      <c r="EJ1070" s="66"/>
      <c r="EK1070" s="66"/>
      <c r="EL1070" s="66"/>
      <c r="EM1070" s="66"/>
      <c r="EN1070" s="66"/>
      <c r="EO1070" s="66"/>
      <c r="EP1070" s="66"/>
    </row>
  </sheetData>
  <conditionalFormatting sqref="V2:V172">
    <cfRule type="expression" dxfId="6" priority="1">
      <formula>IF(R2="Провод",1,0)</formula>
    </cfRule>
  </conditionalFormatting>
  <conditionalFormatting sqref="W2:W172">
    <cfRule type="expression" dxfId="7" priority="2">
      <formula>IF(AND(R2="Статичный",E2&lt;&gt;""),1,0)</formula>
    </cfRule>
  </conditionalFormatting>
  <conditionalFormatting sqref="V2:V172">
    <cfRule type="expression" dxfId="8" priority="3">
      <formula>IF(R2="Динамичный",1,0)</formula>
    </cfRule>
  </conditionalFormatting>
  <conditionalFormatting sqref="A3:A1070">
    <cfRule type="expression" dxfId="9" priority="4">
      <formula>COUNTIF(A:A, A3)&gt;1</formula>
    </cfRule>
  </conditionalFormatting>
  <conditionalFormatting sqref="T1:T1070 W53:W72 W99:W104">
    <cfRule type="expression" dxfId="6" priority="5">
      <formula>IF(R1="Провод",1,0)</formula>
    </cfRule>
  </conditionalFormatting>
  <conditionalFormatting sqref="U1:U1070 S118">
    <cfRule type="expression" dxfId="7" priority="6">
      <formula>IF(AND(R1="Статичный",E1&lt;&gt;""),1,0)</formula>
    </cfRule>
  </conditionalFormatting>
  <conditionalFormatting sqref="T1:T1070 W53:W72 W99:W104">
    <cfRule type="expression" dxfId="8" priority="7">
      <formula>IF(R1="Динамичный",1,0)</formula>
    </cfRule>
  </conditionalFormatting>
  <dataValidations>
    <dataValidation type="custom" allowBlank="1" showDropDown="1" sqref="J3:J171 N3:N171 S3:X171">
      <formula1>AND(ISNUMBER(J3),(NOT(OR(NOT(ISERROR(DATEVALUE(J3))), AND(ISNUMBER(J3), LEFT(CELL("format", J3))="D")))))</formula1>
    </dataValidation>
    <dataValidation allowBlank="1" showDropDown="1" sqref="A3:A171"/>
    <dataValidation type="list" allowBlank="1" sqref="C3:C171 E3:E171">
      <formula1>#REF!</formula1>
    </dataValidation>
  </dataValidations>
  <hyperlinks>
    <hyperlink display="БД операции" location="'БД.ОП'!A1" ref="C1"/>
    <hyperlink display="БД поля" location="'БД.ОБЩ'!A1" ref="D1"/>
    <hyperlink display="СП общ" location="null!A1" ref="F1"/>
    <hyperlink display="Проект" location="null!A1" ref="G1"/>
    <hyperlink display="КП С НДС" location="null!A1" ref="H1"/>
    <hyperlink display="БД оборудование" location="'БД.ОБ'!A1" ref="I1"/>
  </hyperlink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1.22" defaultRowHeight="15.0"/>
  <cols>
    <col customWidth="1" min="1" max="1" width="4.44"/>
    <col customWidth="1" min="2" max="2" width="16.11"/>
    <col customWidth="1" min="3" max="3" width="13.0"/>
    <col customWidth="1" min="4" max="4" width="19.44"/>
    <col customWidth="1" min="5" max="5" width="28.56"/>
    <col customWidth="1" min="6" max="6" width="19.11"/>
    <col customWidth="1" min="7" max="7" width="39.78"/>
    <col customWidth="1" min="8" max="8" width="12.0"/>
    <col customWidth="1" min="9" max="9" width="17.11"/>
    <col customWidth="1" min="10" max="10" width="15.33"/>
    <col customWidth="1" min="11" max="11" width="19.78"/>
    <col customWidth="1" min="12" max="12" width="40.22"/>
    <col customWidth="1" min="13" max="13" width="21.67"/>
    <col customWidth="1" min="14" max="14" width="14.56"/>
    <col customWidth="1" min="15" max="15" width="13.78"/>
    <col customWidth="1" min="16" max="16" width="16.67"/>
    <col customWidth="1" min="17" max="17" width="12.56"/>
    <col customWidth="1" min="18" max="18" width="15.56"/>
    <col customWidth="1" min="19" max="19" width="14.78"/>
  </cols>
  <sheetData>
    <row r="1">
      <c r="A1" s="165"/>
      <c r="B1" s="165"/>
      <c r="C1" s="166"/>
      <c r="D1" s="166"/>
      <c r="E1" s="167"/>
      <c r="F1" s="166"/>
      <c r="G1" s="168"/>
      <c r="H1" s="166"/>
      <c r="I1" s="168"/>
      <c r="J1" s="168"/>
      <c r="K1" s="168"/>
      <c r="L1" s="169"/>
      <c r="M1" s="168"/>
      <c r="N1" s="170"/>
      <c r="O1" s="171"/>
      <c r="P1" s="172"/>
      <c r="Q1" s="166"/>
      <c r="R1" s="173"/>
      <c r="S1" s="174"/>
      <c r="T1" s="115"/>
      <c r="U1" s="115"/>
      <c r="V1" s="115"/>
      <c r="W1" s="115"/>
      <c r="X1" s="115"/>
      <c r="Y1" s="115"/>
      <c r="Z1" s="115"/>
    </row>
    <row r="2" ht="22.5" customHeight="1">
      <c r="A2" s="175" t="s">
        <v>1631</v>
      </c>
      <c r="B2" s="175" t="s">
        <v>6510</v>
      </c>
      <c r="C2" s="176" t="s">
        <v>6511</v>
      </c>
      <c r="D2" s="177" t="s">
        <v>6512</v>
      </c>
      <c r="E2" s="178" t="s">
        <v>6513</v>
      </c>
      <c r="F2" s="179" t="s">
        <v>41</v>
      </c>
      <c r="G2" s="180" t="s">
        <v>6178</v>
      </c>
      <c r="H2" s="176" t="s">
        <v>6514</v>
      </c>
      <c r="I2" s="180" t="s">
        <v>6515</v>
      </c>
      <c r="J2" s="180" t="s">
        <v>6516</v>
      </c>
      <c r="K2" s="181" t="s">
        <v>6517</v>
      </c>
      <c r="L2" s="182" t="s">
        <v>6518</v>
      </c>
      <c r="M2" s="180" t="s">
        <v>6519</v>
      </c>
      <c r="N2" s="183" t="s">
        <v>6520</v>
      </c>
      <c r="O2" s="184" t="s">
        <v>6521</v>
      </c>
      <c r="P2" s="183" t="s">
        <v>6522</v>
      </c>
      <c r="Q2" s="183" t="s">
        <v>6523</v>
      </c>
      <c r="R2" s="185" t="s">
        <v>6524</v>
      </c>
      <c r="S2" s="185" t="s">
        <v>6525</v>
      </c>
      <c r="T2" s="186" t="s">
        <v>6526</v>
      </c>
      <c r="U2" s="115"/>
      <c r="V2" s="115"/>
      <c r="W2" s="115"/>
      <c r="X2" s="115"/>
      <c r="Y2" s="115"/>
      <c r="Z2" s="115"/>
    </row>
    <row r="3" ht="22.5" customHeight="1">
      <c r="A3" s="187">
        <f t="shared" ref="A3:A216" si="1">ROW()-2</f>
        <v>1</v>
      </c>
      <c r="B3" s="188" t="s">
        <v>2101</v>
      </c>
      <c r="C3" s="189" t="s">
        <v>6527</v>
      </c>
      <c r="D3" s="189" t="s">
        <v>6528</v>
      </c>
      <c r="E3" s="190" t="s">
        <v>6529</v>
      </c>
      <c r="F3" s="191" t="s">
        <v>6530</v>
      </c>
      <c r="G3" s="192"/>
      <c r="H3" s="193"/>
      <c r="I3" s="192"/>
      <c r="J3" s="188" t="s">
        <v>6531</v>
      </c>
      <c r="K3" s="194"/>
      <c r="L3" s="195" t="str">
        <f t="shared" ref="L3:L194" si="2">CONCATENATE(,D3,"/",E3,)</f>
        <v>DT-8920/Дифманометр-Термоанемометр</v>
      </c>
      <c r="M3" s="196"/>
      <c r="N3" s="197">
        <v>35000.0</v>
      </c>
      <c r="O3" s="198">
        <v>1.0</v>
      </c>
      <c r="P3" s="199">
        <v>12.0</v>
      </c>
      <c r="Q3" s="200">
        <v>514800.0</v>
      </c>
      <c r="R3" s="201">
        <f t="shared" ref="R3:R191" si="3">P3*Q3</f>
        <v>6177600</v>
      </c>
      <c r="S3" s="202">
        <f t="shared" ref="S3:S191" si="4">N3/R3*O3</f>
        <v>0.005665630666</v>
      </c>
      <c r="T3" s="195"/>
      <c r="U3" s="115"/>
      <c r="V3" s="115"/>
      <c r="W3" s="115"/>
      <c r="X3" s="115"/>
      <c r="Y3" s="115"/>
      <c r="Z3" s="115"/>
    </row>
    <row r="4" ht="22.5" customHeight="1">
      <c r="A4" s="187">
        <f t="shared" si="1"/>
        <v>2</v>
      </c>
      <c r="B4" s="188" t="s">
        <v>2101</v>
      </c>
      <c r="C4" s="189" t="s">
        <v>6532</v>
      </c>
      <c r="D4" s="189" t="s">
        <v>6533</v>
      </c>
      <c r="E4" s="190" t="s">
        <v>6534</v>
      </c>
      <c r="F4" s="191" t="s">
        <v>6535</v>
      </c>
      <c r="G4" s="192"/>
      <c r="H4" s="193"/>
      <c r="I4" s="192"/>
      <c r="J4" s="188" t="s">
        <v>6531</v>
      </c>
      <c r="K4" s="194"/>
      <c r="L4" s="195" t="str">
        <f t="shared" si="2"/>
        <v>SK1005/Электроклёпальник</v>
      </c>
      <c r="M4" s="196"/>
      <c r="N4" s="197">
        <v>14000.0</v>
      </c>
      <c r="O4" s="198">
        <v>1.0</v>
      </c>
      <c r="P4" s="199">
        <v>12.0</v>
      </c>
      <c r="Q4" s="200">
        <v>514800.0</v>
      </c>
      <c r="R4" s="201">
        <f t="shared" si="3"/>
        <v>6177600</v>
      </c>
      <c r="S4" s="202">
        <f t="shared" si="4"/>
        <v>0.002266252266</v>
      </c>
      <c r="T4" s="195"/>
      <c r="U4" s="115"/>
      <c r="V4" s="115"/>
      <c r="W4" s="115"/>
      <c r="X4" s="115"/>
      <c r="Y4" s="115"/>
      <c r="Z4" s="115"/>
    </row>
    <row r="5" ht="22.5" customHeight="1">
      <c r="A5" s="187">
        <f t="shared" si="1"/>
        <v>3</v>
      </c>
      <c r="B5" s="188" t="s">
        <v>2101</v>
      </c>
      <c r="C5" s="189" t="s">
        <v>6536</v>
      </c>
      <c r="D5" s="189" t="s">
        <v>6537</v>
      </c>
      <c r="E5" s="190" t="s">
        <v>6538</v>
      </c>
      <c r="F5" s="191" t="s">
        <v>6539</v>
      </c>
      <c r="G5" s="192"/>
      <c r="H5" s="193"/>
      <c r="I5" s="192"/>
      <c r="J5" s="188" t="s">
        <v>6531</v>
      </c>
      <c r="K5" s="194"/>
      <c r="L5" s="195" t="str">
        <f t="shared" si="2"/>
        <v>ATBN052/Динамометрический ключ 1/4 2-20Нм</v>
      </c>
      <c r="M5" s="196"/>
      <c r="N5" s="197">
        <v>3000.0</v>
      </c>
      <c r="O5" s="198">
        <v>1.0</v>
      </c>
      <c r="P5" s="199">
        <v>12.0</v>
      </c>
      <c r="Q5" s="200">
        <v>514800.0</v>
      </c>
      <c r="R5" s="201">
        <f t="shared" si="3"/>
        <v>6177600</v>
      </c>
      <c r="S5" s="202">
        <f t="shared" si="4"/>
        <v>0.0004856254856</v>
      </c>
      <c r="T5" s="195"/>
      <c r="U5" s="115"/>
      <c r="V5" s="115"/>
      <c r="W5" s="115"/>
      <c r="X5" s="115"/>
      <c r="Y5" s="115"/>
      <c r="Z5" s="115"/>
    </row>
    <row r="6" ht="22.5" customHeight="1">
      <c r="A6" s="187">
        <f t="shared" si="1"/>
        <v>4</v>
      </c>
      <c r="B6" s="188" t="s">
        <v>2101</v>
      </c>
      <c r="C6" s="189" t="s">
        <v>6540</v>
      </c>
      <c r="D6" s="189" t="s">
        <v>6541</v>
      </c>
      <c r="E6" s="190" t="s">
        <v>6542</v>
      </c>
      <c r="F6" s="191" t="s">
        <v>137</v>
      </c>
      <c r="G6" s="192"/>
      <c r="H6" s="193"/>
      <c r="I6" s="192"/>
      <c r="J6" s="188" t="s">
        <v>6531</v>
      </c>
      <c r="K6" s="194"/>
      <c r="L6" s="195" t="str">
        <f t="shared" si="2"/>
        <v>HC-70/Ножницы секторные</v>
      </c>
      <c r="M6" s="196"/>
      <c r="N6" s="197">
        <v>14000.0</v>
      </c>
      <c r="O6" s="198">
        <v>1.0</v>
      </c>
      <c r="P6" s="199">
        <v>12.0</v>
      </c>
      <c r="Q6" s="200">
        <v>514800.0</v>
      </c>
      <c r="R6" s="201">
        <f t="shared" si="3"/>
        <v>6177600</v>
      </c>
      <c r="S6" s="202">
        <f t="shared" si="4"/>
        <v>0.002266252266</v>
      </c>
      <c r="T6" s="195"/>
      <c r="U6" s="115"/>
      <c r="V6" s="115"/>
      <c r="W6" s="115"/>
      <c r="X6" s="115"/>
      <c r="Y6" s="115"/>
      <c r="Z6" s="115"/>
    </row>
    <row r="7" ht="22.5" customHeight="1">
      <c r="A7" s="187">
        <f t="shared" si="1"/>
        <v>5</v>
      </c>
      <c r="B7" s="188" t="s">
        <v>2101</v>
      </c>
      <c r="C7" s="189" t="s">
        <v>6543</v>
      </c>
      <c r="D7" s="189" t="s">
        <v>6544</v>
      </c>
      <c r="E7" s="190" t="s">
        <v>6545</v>
      </c>
      <c r="F7" s="191" t="s">
        <v>6546</v>
      </c>
      <c r="G7" s="192"/>
      <c r="H7" s="193"/>
      <c r="I7" s="192"/>
      <c r="J7" s="188" t="s">
        <v>6531</v>
      </c>
      <c r="K7" s="194"/>
      <c r="L7" s="195" t="str">
        <f t="shared" si="2"/>
        <v>NHD-800.30.1/Перфоратор</v>
      </c>
      <c r="M7" s="196"/>
      <c r="N7" s="197">
        <v>5000.0</v>
      </c>
      <c r="O7" s="198">
        <v>1.0</v>
      </c>
      <c r="P7" s="199">
        <v>12.0</v>
      </c>
      <c r="Q7" s="200">
        <v>514800.0</v>
      </c>
      <c r="R7" s="201">
        <f t="shared" si="3"/>
        <v>6177600</v>
      </c>
      <c r="S7" s="202">
        <f t="shared" si="4"/>
        <v>0.0008093758094</v>
      </c>
      <c r="T7" s="195"/>
      <c r="U7" s="115"/>
      <c r="V7" s="115"/>
      <c r="W7" s="115"/>
      <c r="X7" s="115"/>
      <c r="Y7" s="115"/>
      <c r="Z7" s="115"/>
    </row>
    <row r="8" ht="22.5" customHeight="1">
      <c r="A8" s="187">
        <f t="shared" si="1"/>
        <v>6</v>
      </c>
      <c r="B8" s="188" t="s">
        <v>2101</v>
      </c>
      <c r="C8" s="189" t="s">
        <v>6547</v>
      </c>
      <c r="D8" s="189" t="s">
        <v>6548</v>
      </c>
      <c r="E8" s="190" t="s">
        <v>6549</v>
      </c>
      <c r="F8" s="191" t="s">
        <v>6550</v>
      </c>
      <c r="G8" s="192"/>
      <c r="H8" s="193"/>
      <c r="I8" s="192"/>
      <c r="J8" s="188" t="s">
        <v>6531</v>
      </c>
      <c r="K8" s="194"/>
      <c r="L8" s="195" t="str">
        <f t="shared" si="2"/>
        <v>L-107/Пром. Термоклеевой пистолет</v>
      </c>
      <c r="M8" s="196"/>
      <c r="N8" s="197">
        <v>15000.0</v>
      </c>
      <c r="O8" s="198">
        <v>1.0</v>
      </c>
      <c r="P8" s="199">
        <v>12.0</v>
      </c>
      <c r="Q8" s="200">
        <v>514800.0</v>
      </c>
      <c r="R8" s="201">
        <f t="shared" si="3"/>
        <v>6177600</v>
      </c>
      <c r="S8" s="202">
        <f t="shared" si="4"/>
        <v>0.002428127428</v>
      </c>
      <c r="T8" s="195"/>
      <c r="U8" s="115"/>
      <c r="V8" s="115"/>
      <c r="W8" s="115"/>
      <c r="X8" s="115"/>
      <c r="Y8" s="115"/>
      <c r="Z8" s="115"/>
    </row>
    <row r="9" ht="22.5" customHeight="1">
      <c r="A9" s="187">
        <f t="shared" si="1"/>
        <v>7</v>
      </c>
      <c r="B9" s="188" t="s">
        <v>2101</v>
      </c>
      <c r="C9" s="189" t="s">
        <v>6551</v>
      </c>
      <c r="D9" s="189" t="s">
        <v>6552</v>
      </c>
      <c r="E9" s="190" t="s">
        <v>6553</v>
      </c>
      <c r="F9" s="191" t="s">
        <v>137</v>
      </c>
      <c r="G9" s="192" t="s">
        <v>8</v>
      </c>
      <c r="H9" s="193"/>
      <c r="I9" s="192"/>
      <c r="J9" s="188" t="s">
        <v>6531</v>
      </c>
      <c r="K9" s="194"/>
      <c r="L9" s="195" t="str">
        <f t="shared" si="2"/>
        <v>ПГРА-300/Пресс гидравлический аккумуляторный</v>
      </c>
      <c r="M9" s="196"/>
      <c r="N9" s="197">
        <v>112000.0</v>
      </c>
      <c r="O9" s="198">
        <v>1.0</v>
      </c>
      <c r="P9" s="199">
        <v>12.0</v>
      </c>
      <c r="Q9" s="200">
        <v>514800.0</v>
      </c>
      <c r="R9" s="201">
        <f t="shared" si="3"/>
        <v>6177600</v>
      </c>
      <c r="S9" s="202">
        <f t="shared" si="4"/>
        <v>0.01813001813</v>
      </c>
      <c r="T9" s="195"/>
      <c r="U9" s="115"/>
      <c r="V9" s="115"/>
      <c r="W9" s="115"/>
      <c r="X9" s="115"/>
      <c r="Y9" s="115"/>
      <c r="Z9" s="115"/>
    </row>
    <row r="10" ht="22.5" customHeight="1">
      <c r="A10" s="187">
        <f t="shared" si="1"/>
        <v>8</v>
      </c>
      <c r="B10" s="188" t="s">
        <v>2101</v>
      </c>
      <c r="C10" s="189" t="s">
        <v>6554</v>
      </c>
      <c r="D10" s="189" t="s">
        <v>6555</v>
      </c>
      <c r="E10" s="190" t="s">
        <v>6556</v>
      </c>
      <c r="F10" s="191" t="s">
        <v>137</v>
      </c>
      <c r="G10" s="192" t="s">
        <v>8</v>
      </c>
      <c r="H10" s="193"/>
      <c r="I10" s="192"/>
      <c r="J10" s="188" t="s">
        <v>6531</v>
      </c>
      <c r="K10" s="194"/>
      <c r="L10" s="195" t="str">
        <f t="shared" si="2"/>
        <v>ПГРс-240/Пресс гидравлический ручной</v>
      </c>
      <c r="M10" s="196"/>
      <c r="N10" s="197">
        <v>21000.0</v>
      </c>
      <c r="O10" s="198">
        <v>1.0</v>
      </c>
      <c r="P10" s="199">
        <v>12.0</v>
      </c>
      <c r="Q10" s="200">
        <v>514800.0</v>
      </c>
      <c r="R10" s="201">
        <f t="shared" si="3"/>
        <v>6177600</v>
      </c>
      <c r="S10" s="202">
        <f t="shared" si="4"/>
        <v>0.003399378399</v>
      </c>
      <c r="T10" s="195"/>
      <c r="U10" s="115"/>
      <c r="V10" s="115"/>
      <c r="W10" s="115"/>
      <c r="X10" s="115"/>
      <c r="Y10" s="115"/>
      <c r="Z10" s="115"/>
    </row>
    <row r="11" ht="22.5" customHeight="1">
      <c r="A11" s="187">
        <f t="shared" si="1"/>
        <v>9</v>
      </c>
      <c r="B11" s="188" t="s">
        <v>2101</v>
      </c>
      <c r="C11" s="189" t="s">
        <v>2153</v>
      </c>
      <c r="D11" s="189" t="s">
        <v>6557</v>
      </c>
      <c r="E11" s="190" t="s">
        <v>6558</v>
      </c>
      <c r="F11" s="191" t="s">
        <v>6530</v>
      </c>
      <c r="G11" s="192" t="s">
        <v>8</v>
      </c>
      <c r="H11" s="193"/>
      <c r="I11" s="192"/>
      <c r="J11" s="188" t="s">
        <v>6531</v>
      </c>
      <c r="K11" s="194"/>
      <c r="L11" s="195" t="str">
        <f t="shared" si="2"/>
        <v>YQK-70/Пресс гидравлический ручной маленький</v>
      </c>
      <c r="M11" s="196"/>
      <c r="N11" s="197">
        <v>6500.0</v>
      </c>
      <c r="O11" s="198">
        <v>1.0</v>
      </c>
      <c r="P11" s="199">
        <v>12.0</v>
      </c>
      <c r="Q11" s="200">
        <v>514800.0</v>
      </c>
      <c r="R11" s="201">
        <f t="shared" si="3"/>
        <v>6177600</v>
      </c>
      <c r="S11" s="202">
        <f t="shared" si="4"/>
        <v>0.001052188552</v>
      </c>
      <c r="T11" s="195"/>
      <c r="U11" s="115"/>
      <c r="V11" s="115"/>
      <c r="W11" s="115"/>
      <c r="X11" s="115"/>
      <c r="Y11" s="115"/>
      <c r="Z11" s="115"/>
    </row>
    <row r="12" ht="22.5" customHeight="1">
      <c r="A12" s="187">
        <f t="shared" si="1"/>
        <v>10</v>
      </c>
      <c r="B12" s="188" t="s">
        <v>2101</v>
      </c>
      <c r="C12" s="189" t="s">
        <v>6559</v>
      </c>
      <c r="D12" s="189" t="s">
        <v>6560</v>
      </c>
      <c r="E12" s="190" t="s">
        <v>6561</v>
      </c>
      <c r="F12" s="191" t="s">
        <v>6562</v>
      </c>
      <c r="G12" s="192" t="s">
        <v>23</v>
      </c>
      <c r="H12" s="203">
        <v>600.0</v>
      </c>
      <c r="I12" s="192"/>
      <c r="J12" s="188" t="s">
        <v>6531</v>
      </c>
      <c r="K12" s="194"/>
      <c r="L12" s="195" t="str">
        <f t="shared" si="2"/>
        <v>B25H064/Пистолет для заливки пластика</v>
      </c>
      <c r="M12" s="196"/>
      <c r="N12" s="197">
        <v>250000.0</v>
      </c>
      <c r="O12" s="198">
        <v>1.0</v>
      </c>
      <c r="P12" s="199">
        <v>12.0</v>
      </c>
      <c r="Q12" s="200">
        <v>514800.0</v>
      </c>
      <c r="R12" s="201">
        <f t="shared" si="3"/>
        <v>6177600</v>
      </c>
      <c r="S12" s="202">
        <f t="shared" si="4"/>
        <v>0.04046879047</v>
      </c>
      <c r="T12" s="195"/>
      <c r="U12" s="115"/>
      <c r="V12" s="115"/>
      <c r="W12" s="115"/>
      <c r="X12" s="115"/>
      <c r="Y12" s="115"/>
      <c r="Z12" s="115"/>
    </row>
    <row r="13" ht="22.5" customHeight="1">
      <c r="A13" s="187">
        <f t="shared" si="1"/>
        <v>11</v>
      </c>
      <c r="B13" s="188" t="s">
        <v>2101</v>
      </c>
      <c r="C13" s="189" t="s">
        <v>6563</v>
      </c>
      <c r="D13" s="189"/>
      <c r="E13" s="190" t="s">
        <v>6564</v>
      </c>
      <c r="F13" s="191" t="s">
        <v>6565</v>
      </c>
      <c r="G13" s="192" t="s">
        <v>11</v>
      </c>
      <c r="H13" s="193"/>
      <c r="I13" s="192"/>
      <c r="J13" s="188" t="s">
        <v>6531</v>
      </c>
      <c r="K13" s="194"/>
      <c r="L13" s="195" t="str">
        <f t="shared" si="2"/>
        <v>/Газовый паяльник</v>
      </c>
      <c r="M13" s="196"/>
      <c r="N13" s="197">
        <v>7500.0</v>
      </c>
      <c r="O13" s="198">
        <v>1.0</v>
      </c>
      <c r="P13" s="199">
        <v>12.0</v>
      </c>
      <c r="Q13" s="200">
        <v>514800.0</v>
      </c>
      <c r="R13" s="201">
        <f t="shared" si="3"/>
        <v>6177600</v>
      </c>
      <c r="S13" s="202">
        <f t="shared" si="4"/>
        <v>0.001214063714</v>
      </c>
      <c r="T13" s="195"/>
      <c r="U13" s="115"/>
      <c r="V13" s="115"/>
      <c r="W13" s="115"/>
      <c r="X13" s="115"/>
      <c r="Y13" s="115"/>
      <c r="Z13" s="115"/>
    </row>
    <row r="14" ht="22.5" customHeight="1">
      <c r="A14" s="187">
        <f t="shared" si="1"/>
        <v>12</v>
      </c>
      <c r="B14" s="188" t="s">
        <v>2101</v>
      </c>
      <c r="C14" s="189" t="s">
        <v>6566</v>
      </c>
      <c r="D14" s="189"/>
      <c r="E14" s="190" t="s">
        <v>6567</v>
      </c>
      <c r="F14" s="191" t="s">
        <v>6565</v>
      </c>
      <c r="G14" s="192"/>
      <c r="H14" s="193"/>
      <c r="I14" s="192"/>
      <c r="J14" s="188" t="s">
        <v>6531</v>
      </c>
      <c r="K14" s="194"/>
      <c r="L14" s="195" t="str">
        <f t="shared" si="2"/>
        <v>/Дремель</v>
      </c>
      <c r="M14" s="196"/>
      <c r="N14" s="197">
        <v>8500.0</v>
      </c>
      <c r="O14" s="198">
        <v>1.0</v>
      </c>
      <c r="P14" s="199">
        <v>12.0</v>
      </c>
      <c r="Q14" s="200">
        <v>514800.0</v>
      </c>
      <c r="R14" s="201">
        <f t="shared" si="3"/>
        <v>6177600</v>
      </c>
      <c r="S14" s="202">
        <f t="shared" si="4"/>
        <v>0.001375938876</v>
      </c>
      <c r="T14" s="195"/>
      <c r="U14" s="115"/>
      <c r="V14" s="115"/>
      <c r="W14" s="115"/>
      <c r="X14" s="115"/>
      <c r="Y14" s="115"/>
      <c r="Z14" s="115"/>
    </row>
    <row r="15" ht="22.5" customHeight="1">
      <c r="A15" s="187">
        <f t="shared" si="1"/>
        <v>13</v>
      </c>
      <c r="B15" s="188" t="s">
        <v>2101</v>
      </c>
      <c r="C15" s="189" t="s">
        <v>6568</v>
      </c>
      <c r="D15" s="189"/>
      <c r="E15" s="190" t="s">
        <v>6569</v>
      </c>
      <c r="F15" s="191" t="s">
        <v>6570</v>
      </c>
      <c r="G15" s="192"/>
      <c r="H15" s="193"/>
      <c r="I15" s="192"/>
      <c r="J15" s="188" t="s">
        <v>6531</v>
      </c>
      <c r="K15" s="194"/>
      <c r="L15" s="195" t="str">
        <f t="shared" si="2"/>
        <v>/Ударная отвёртка</v>
      </c>
      <c r="M15" s="196"/>
      <c r="N15" s="197">
        <v>550.0</v>
      </c>
      <c r="O15" s="198">
        <v>1.0</v>
      </c>
      <c r="P15" s="199">
        <v>12.0</v>
      </c>
      <c r="Q15" s="200">
        <v>514800.0</v>
      </c>
      <c r="R15" s="201">
        <f t="shared" si="3"/>
        <v>6177600</v>
      </c>
      <c r="S15" s="202">
        <f t="shared" si="4"/>
        <v>0.00008903133903</v>
      </c>
      <c r="T15" s="195"/>
      <c r="U15" s="115"/>
      <c r="V15" s="115"/>
      <c r="W15" s="115"/>
      <c r="X15" s="115"/>
      <c r="Y15" s="115"/>
      <c r="Z15" s="115"/>
    </row>
    <row r="16" ht="22.5" customHeight="1">
      <c r="A16" s="187">
        <f t="shared" si="1"/>
        <v>14</v>
      </c>
      <c r="B16" s="188" t="s">
        <v>2101</v>
      </c>
      <c r="C16" s="189" t="s">
        <v>6571</v>
      </c>
      <c r="D16" s="189"/>
      <c r="E16" s="190" t="s">
        <v>6572</v>
      </c>
      <c r="F16" s="191" t="s">
        <v>6573</v>
      </c>
      <c r="G16" s="192"/>
      <c r="H16" s="193"/>
      <c r="I16" s="192"/>
      <c r="J16" s="188" t="s">
        <v>6531</v>
      </c>
      <c r="K16" s="194"/>
      <c r="L16" s="195" t="str">
        <f t="shared" si="2"/>
        <v>/Автомобильный набор инструментов</v>
      </c>
      <c r="M16" s="196"/>
      <c r="N16" s="197">
        <v>35000.0</v>
      </c>
      <c r="O16" s="198">
        <v>1.0</v>
      </c>
      <c r="P16" s="199">
        <v>12.0</v>
      </c>
      <c r="Q16" s="200">
        <v>514800.0</v>
      </c>
      <c r="R16" s="201">
        <f t="shared" si="3"/>
        <v>6177600</v>
      </c>
      <c r="S16" s="202">
        <f t="shared" si="4"/>
        <v>0.005665630666</v>
      </c>
      <c r="T16" s="195"/>
      <c r="U16" s="115"/>
      <c r="V16" s="115"/>
      <c r="W16" s="115"/>
      <c r="X16" s="115"/>
      <c r="Y16" s="115"/>
      <c r="Z16" s="115"/>
    </row>
    <row r="17" ht="22.5" customHeight="1">
      <c r="A17" s="187">
        <f t="shared" si="1"/>
        <v>15</v>
      </c>
      <c r="B17" s="188" t="s">
        <v>2101</v>
      </c>
      <c r="C17" s="189" t="s">
        <v>6574</v>
      </c>
      <c r="D17" s="189"/>
      <c r="E17" s="190" t="s">
        <v>6575</v>
      </c>
      <c r="F17" s="191" t="s">
        <v>6530</v>
      </c>
      <c r="G17" s="192"/>
      <c r="H17" s="193"/>
      <c r="I17" s="192"/>
      <c r="J17" s="188" t="s">
        <v>6531</v>
      </c>
      <c r="K17" s="194"/>
      <c r="L17" s="195" t="str">
        <f t="shared" si="2"/>
        <v>/Набор герметичных разъёмов с обжимкой</v>
      </c>
      <c r="M17" s="196"/>
      <c r="N17" s="197"/>
      <c r="O17" s="198">
        <v>1.0</v>
      </c>
      <c r="P17" s="199">
        <v>12.0</v>
      </c>
      <c r="Q17" s="200">
        <v>514800.0</v>
      </c>
      <c r="R17" s="201">
        <f t="shared" si="3"/>
        <v>6177600</v>
      </c>
      <c r="S17" s="202">
        <f t="shared" si="4"/>
        <v>0</v>
      </c>
      <c r="T17" s="195"/>
      <c r="U17" s="115"/>
      <c r="V17" s="115"/>
      <c r="W17" s="115"/>
      <c r="X17" s="115"/>
      <c r="Y17" s="115"/>
      <c r="Z17" s="115"/>
    </row>
    <row r="18" ht="22.5" customHeight="1">
      <c r="A18" s="204">
        <f t="shared" si="1"/>
        <v>16</v>
      </c>
      <c r="B18" s="188" t="s">
        <v>2101</v>
      </c>
      <c r="C18" s="189" t="s">
        <v>6576</v>
      </c>
      <c r="D18" s="189"/>
      <c r="E18" s="190" t="s">
        <v>6577</v>
      </c>
      <c r="F18" s="191" t="s">
        <v>6578</v>
      </c>
      <c r="G18" s="192"/>
      <c r="H18" s="203">
        <v>500.0</v>
      </c>
      <c r="I18" s="205"/>
      <c r="J18" s="188" t="s">
        <v>6531</v>
      </c>
      <c r="K18" s="194"/>
      <c r="L18" s="206" t="str">
        <f t="shared" si="2"/>
        <v>/Метчики</v>
      </c>
      <c r="M18" s="196"/>
      <c r="N18" s="197">
        <v>3000.0</v>
      </c>
      <c r="O18" s="198">
        <v>1.0</v>
      </c>
      <c r="P18" s="199">
        <v>12.0</v>
      </c>
      <c r="Q18" s="200">
        <v>514800.0</v>
      </c>
      <c r="R18" s="201">
        <f t="shared" si="3"/>
        <v>6177600</v>
      </c>
      <c r="S18" s="202">
        <f t="shared" si="4"/>
        <v>0.0004856254856</v>
      </c>
      <c r="T18" s="195"/>
      <c r="U18" s="115"/>
      <c r="V18" s="115"/>
      <c r="W18" s="115"/>
      <c r="X18" s="115"/>
      <c r="Y18" s="115"/>
      <c r="Z18" s="115"/>
    </row>
    <row r="19" ht="22.5" customHeight="1">
      <c r="A19" s="204">
        <f t="shared" si="1"/>
        <v>17</v>
      </c>
      <c r="B19" s="188" t="s">
        <v>2101</v>
      </c>
      <c r="C19" s="189" t="s">
        <v>6579</v>
      </c>
      <c r="D19" s="189" t="s">
        <v>6580</v>
      </c>
      <c r="E19" s="190" t="s">
        <v>6581</v>
      </c>
      <c r="F19" s="191" t="s">
        <v>6582</v>
      </c>
      <c r="G19" s="192"/>
      <c r="H19" s="203">
        <v>500.0</v>
      </c>
      <c r="I19" s="205"/>
      <c r="J19" s="188" t="s">
        <v>6531</v>
      </c>
      <c r="K19" s="194"/>
      <c r="L19" s="206" t="str">
        <f t="shared" si="2"/>
        <v>XLS-500/Электрическая сетевая отвертка</v>
      </c>
      <c r="M19" s="196"/>
      <c r="N19" s="197">
        <v>7500.0</v>
      </c>
      <c r="O19" s="198">
        <v>1.0</v>
      </c>
      <c r="P19" s="199">
        <v>12.0</v>
      </c>
      <c r="Q19" s="200">
        <v>514800.0</v>
      </c>
      <c r="R19" s="201">
        <f t="shared" si="3"/>
        <v>6177600</v>
      </c>
      <c r="S19" s="202">
        <f t="shared" si="4"/>
        <v>0.001214063714</v>
      </c>
      <c r="T19" s="195"/>
      <c r="U19" s="115"/>
      <c r="V19" s="115"/>
      <c r="W19" s="115"/>
      <c r="X19" s="115"/>
      <c r="Y19" s="115"/>
      <c r="Z19" s="115"/>
    </row>
    <row r="20" ht="22.5" customHeight="1">
      <c r="A20" s="204">
        <f t="shared" si="1"/>
        <v>18</v>
      </c>
      <c r="B20" s="188" t="s">
        <v>2101</v>
      </c>
      <c r="C20" s="189" t="s">
        <v>6583</v>
      </c>
      <c r="D20" s="189" t="s">
        <v>6580</v>
      </c>
      <c r="E20" s="190" t="s">
        <v>6581</v>
      </c>
      <c r="F20" s="191" t="s">
        <v>6582</v>
      </c>
      <c r="G20" s="192"/>
      <c r="H20" s="203">
        <v>500.0</v>
      </c>
      <c r="I20" s="205"/>
      <c r="J20" s="188" t="s">
        <v>6531</v>
      </c>
      <c r="K20" s="194"/>
      <c r="L20" s="206" t="str">
        <f t="shared" si="2"/>
        <v>XLS-500/Электрическая сетевая отвертка</v>
      </c>
      <c r="M20" s="196"/>
      <c r="N20" s="197">
        <v>7500.0</v>
      </c>
      <c r="O20" s="198">
        <v>1.0</v>
      </c>
      <c r="P20" s="199">
        <v>12.0</v>
      </c>
      <c r="Q20" s="200">
        <v>514800.0</v>
      </c>
      <c r="R20" s="201">
        <f t="shared" si="3"/>
        <v>6177600</v>
      </c>
      <c r="S20" s="202">
        <f t="shared" si="4"/>
        <v>0.001214063714</v>
      </c>
      <c r="T20" s="195"/>
      <c r="U20" s="115"/>
      <c r="V20" s="115"/>
      <c r="W20" s="115"/>
      <c r="X20" s="115"/>
      <c r="Y20" s="115"/>
      <c r="Z20" s="115"/>
    </row>
    <row r="21" ht="22.5" customHeight="1">
      <c r="A21" s="204">
        <f t="shared" si="1"/>
        <v>19</v>
      </c>
      <c r="B21" s="188" t="s">
        <v>2101</v>
      </c>
      <c r="C21" s="189" t="s">
        <v>6584</v>
      </c>
      <c r="D21" s="189" t="s">
        <v>6580</v>
      </c>
      <c r="E21" s="190" t="s">
        <v>6581</v>
      </c>
      <c r="F21" s="191" t="s">
        <v>6582</v>
      </c>
      <c r="G21" s="192"/>
      <c r="H21" s="203">
        <v>500.0</v>
      </c>
      <c r="I21" s="205"/>
      <c r="J21" s="188" t="s">
        <v>6531</v>
      </c>
      <c r="K21" s="194"/>
      <c r="L21" s="206" t="str">
        <f t="shared" si="2"/>
        <v>XLS-500/Электрическая сетевая отвертка</v>
      </c>
      <c r="M21" s="196"/>
      <c r="N21" s="197">
        <v>7500.0</v>
      </c>
      <c r="O21" s="198">
        <v>1.0</v>
      </c>
      <c r="P21" s="199">
        <v>12.0</v>
      </c>
      <c r="Q21" s="200">
        <v>514800.0</v>
      </c>
      <c r="R21" s="201">
        <f t="shared" si="3"/>
        <v>6177600</v>
      </c>
      <c r="S21" s="202">
        <f t="shared" si="4"/>
        <v>0.001214063714</v>
      </c>
      <c r="T21" s="195"/>
      <c r="U21" s="115"/>
      <c r="V21" s="115"/>
      <c r="W21" s="115"/>
      <c r="X21" s="115"/>
      <c r="Y21" s="115"/>
      <c r="Z21" s="115"/>
    </row>
    <row r="22" ht="22.5" customHeight="1">
      <c r="A22" s="204">
        <f t="shared" si="1"/>
        <v>20</v>
      </c>
      <c r="B22" s="188" t="s">
        <v>2101</v>
      </c>
      <c r="C22" s="189" t="s">
        <v>6585</v>
      </c>
      <c r="D22" s="189" t="s">
        <v>6580</v>
      </c>
      <c r="E22" s="190" t="s">
        <v>6581</v>
      </c>
      <c r="F22" s="191" t="s">
        <v>6582</v>
      </c>
      <c r="G22" s="192"/>
      <c r="H22" s="203">
        <v>500.0</v>
      </c>
      <c r="I22" s="205"/>
      <c r="J22" s="188" t="s">
        <v>6531</v>
      </c>
      <c r="K22" s="194"/>
      <c r="L22" s="206" t="str">
        <f t="shared" si="2"/>
        <v>XLS-500/Электрическая сетевая отвертка</v>
      </c>
      <c r="M22" s="196"/>
      <c r="N22" s="197">
        <v>7500.0</v>
      </c>
      <c r="O22" s="198">
        <v>1.0</v>
      </c>
      <c r="P22" s="199">
        <v>12.0</v>
      </c>
      <c r="Q22" s="200">
        <v>514800.0</v>
      </c>
      <c r="R22" s="201">
        <f t="shared" si="3"/>
        <v>6177600</v>
      </c>
      <c r="S22" s="202">
        <f t="shared" si="4"/>
        <v>0.001214063714</v>
      </c>
      <c r="T22" s="195"/>
      <c r="U22" s="115"/>
      <c r="V22" s="115"/>
      <c r="W22" s="115"/>
      <c r="X22" s="115"/>
      <c r="Y22" s="115"/>
      <c r="Z22" s="115"/>
    </row>
    <row r="23" ht="22.5" customHeight="1">
      <c r="A23" s="204">
        <f t="shared" si="1"/>
        <v>21</v>
      </c>
      <c r="B23" s="188" t="s">
        <v>2101</v>
      </c>
      <c r="C23" s="189" t="s">
        <v>6586</v>
      </c>
      <c r="D23" s="189"/>
      <c r="E23" s="190" t="s">
        <v>6587</v>
      </c>
      <c r="F23" s="191"/>
      <c r="G23" s="192"/>
      <c r="H23" s="203"/>
      <c r="I23" s="205"/>
      <c r="J23" s="188" t="s">
        <v>6531</v>
      </c>
      <c r="K23" s="194"/>
      <c r="L23" s="206" t="str">
        <f t="shared" si="2"/>
        <v>/Набор метчиков</v>
      </c>
      <c r="M23" s="196"/>
      <c r="N23" s="197">
        <v>2000.0</v>
      </c>
      <c r="O23" s="198">
        <v>1.0</v>
      </c>
      <c r="P23" s="199">
        <v>12.0</v>
      </c>
      <c r="Q23" s="200">
        <v>514800.0</v>
      </c>
      <c r="R23" s="201">
        <f t="shared" si="3"/>
        <v>6177600</v>
      </c>
      <c r="S23" s="202">
        <f t="shared" si="4"/>
        <v>0.0003237503238</v>
      </c>
      <c r="T23" s="195"/>
      <c r="U23" s="115"/>
      <c r="V23" s="115"/>
      <c r="W23" s="115"/>
      <c r="X23" s="115"/>
      <c r="Y23" s="115"/>
      <c r="Z23" s="115"/>
    </row>
    <row r="24" ht="22.5" customHeight="1">
      <c r="A24" s="187">
        <f t="shared" si="1"/>
        <v>22</v>
      </c>
      <c r="B24" s="188" t="s">
        <v>2131</v>
      </c>
      <c r="C24" s="189" t="s">
        <v>6588</v>
      </c>
      <c r="D24" s="189" t="s">
        <v>6589</v>
      </c>
      <c r="E24" s="190" t="s">
        <v>6590</v>
      </c>
      <c r="F24" s="191" t="s">
        <v>137</v>
      </c>
      <c r="G24" s="192" t="s">
        <v>8</v>
      </c>
      <c r="H24" s="193"/>
      <c r="I24" s="192"/>
      <c r="J24" s="188" t="s">
        <v>6531</v>
      </c>
      <c r="K24" s="194"/>
      <c r="L24" s="195" t="str">
        <f t="shared" si="2"/>
        <v>НМ-300 НШВИ КВТ/Набор матриц для опрес. втулочных наконечников</v>
      </c>
      <c r="M24" s="196"/>
      <c r="N24" s="197">
        <v>6500.0</v>
      </c>
      <c r="O24" s="198">
        <v>1.0</v>
      </c>
      <c r="P24" s="199">
        <v>12.0</v>
      </c>
      <c r="Q24" s="200">
        <v>514800.0</v>
      </c>
      <c r="R24" s="201">
        <f t="shared" si="3"/>
        <v>6177600</v>
      </c>
      <c r="S24" s="202">
        <f t="shared" si="4"/>
        <v>0.001052188552</v>
      </c>
      <c r="T24" s="195"/>
      <c r="U24" s="115"/>
      <c r="V24" s="115"/>
      <c r="W24" s="115"/>
      <c r="X24" s="115"/>
      <c r="Y24" s="115"/>
      <c r="Z24" s="115"/>
    </row>
    <row r="25" ht="22.5" customHeight="1">
      <c r="A25" s="187">
        <f t="shared" si="1"/>
        <v>23</v>
      </c>
      <c r="B25" s="188" t="s">
        <v>2131</v>
      </c>
      <c r="C25" s="189" t="s">
        <v>6591</v>
      </c>
      <c r="D25" s="189" t="s">
        <v>6592</v>
      </c>
      <c r="E25" s="190" t="s">
        <v>6593</v>
      </c>
      <c r="F25" s="191" t="s">
        <v>137</v>
      </c>
      <c r="G25" s="192" t="s">
        <v>8</v>
      </c>
      <c r="H25" s="193"/>
      <c r="I25" s="192"/>
      <c r="J25" s="188" t="s">
        <v>6531</v>
      </c>
      <c r="K25" s="194"/>
      <c r="L25" s="195" t="str">
        <f t="shared" si="2"/>
        <v>НМ-300 ТМЛс КВТ/Набор матриц для опрес. медных наконечников по стандарту КВТ</v>
      </c>
      <c r="M25" s="196"/>
      <c r="N25" s="197">
        <v>6500.0</v>
      </c>
      <c r="O25" s="198">
        <v>1.0</v>
      </c>
      <c r="P25" s="199">
        <v>12.0</v>
      </c>
      <c r="Q25" s="200">
        <v>514800.0</v>
      </c>
      <c r="R25" s="201">
        <f t="shared" si="3"/>
        <v>6177600</v>
      </c>
      <c r="S25" s="202">
        <f t="shared" si="4"/>
        <v>0.001052188552</v>
      </c>
      <c r="T25" s="195"/>
      <c r="U25" s="115"/>
      <c r="V25" s="115"/>
      <c r="W25" s="115"/>
      <c r="X25" s="115"/>
      <c r="Y25" s="115"/>
      <c r="Z25" s="115"/>
    </row>
    <row r="26" ht="22.5" customHeight="1">
      <c r="A26" s="187">
        <f t="shared" si="1"/>
        <v>24</v>
      </c>
      <c r="B26" s="188" t="s">
        <v>2131</v>
      </c>
      <c r="C26" s="189" t="s">
        <v>6594</v>
      </c>
      <c r="D26" s="189" t="s">
        <v>6592</v>
      </c>
      <c r="E26" s="190" t="s">
        <v>6593</v>
      </c>
      <c r="F26" s="191" t="s">
        <v>137</v>
      </c>
      <c r="G26" s="192" t="s">
        <v>8</v>
      </c>
      <c r="H26" s="193"/>
      <c r="I26" s="192"/>
      <c r="J26" s="188" t="s">
        <v>6531</v>
      </c>
      <c r="K26" s="194"/>
      <c r="L26" s="195" t="str">
        <f t="shared" si="2"/>
        <v>НМ-300 ТМЛс КВТ/Набор матриц для опрес. медных наконечников по стандарту КВТ</v>
      </c>
      <c r="M26" s="196"/>
      <c r="N26" s="197">
        <v>6500.0</v>
      </c>
      <c r="O26" s="198">
        <v>1.0</v>
      </c>
      <c r="P26" s="199">
        <v>12.0</v>
      </c>
      <c r="Q26" s="200">
        <v>514800.0</v>
      </c>
      <c r="R26" s="201">
        <f t="shared" si="3"/>
        <v>6177600</v>
      </c>
      <c r="S26" s="202">
        <f t="shared" si="4"/>
        <v>0.001052188552</v>
      </c>
      <c r="T26" s="195"/>
      <c r="U26" s="115"/>
      <c r="V26" s="115"/>
      <c r="W26" s="115"/>
      <c r="X26" s="115"/>
      <c r="Y26" s="115"/>
      <c r="Z26" s="115"/>
    </row>
    <row r="27" ht="22.5" customHeight="1">
      <c r="A27" s="187">
        <f t="shared" si="1"/>
        <v>25</v>
      </c>
      <c r="B27" s="188" t="s">
        <v>2131</v>
      </c>
      <c r="C27" s="189" t="s">
        <v>6595</v>
      </c>
      <c r="D27" s="189" t="s">
        <v>6596</v>
      </c>
      <c r="E27" s="190" t="s">
        <v>6597</v>
      </c>
      <c r="F27" s="191" t="s">
        <v>137</v>
      </c>
      <c r="G27" s="192" t="s">
        <v>8</v>
      </c>
      <c r="H27" s="193"/>
      <c r="I27" s="192"/>
      <c r="J27" s="188" t="s">
        <v>6531</v>
      </c>
      <c r="K27" s="194"/>
      <c r="L27" s="195" t="str">
        <f t="shared" si="2"/>
        <v>НМ-300 ПМ КВТ/Набор матриц для опрес. медных листовых наконечников ПМ</v>
      </c>
      <c r="M27" s="196"/>
      <c r="N27" s="197">
        <v>6500.0</v>
      </c>
      <c r="O27" s="198">
        <v>1.0</v>
      </c>
      <c r="P27" s="199">
        <v>12.0</v>
      </c>
      <c r="Q27" s="200">
        <v>514800.0</v>
      </c>
      <c r="R27" s="201">
        <f t="shared" si="3"/>
        <v>6177600</v>
      </c>
      <c r="S27" s="202">
        <f t="shared" si="4"/>
        <v>0.001052188552</v>
      </c>
      <c r="T27" s="195"/>
      <c r="U27" s="115"/>
      <c r="V27" s="115"/>
      <c r="W27" s="115"/>
      <c r="X27" s="115"/>
      <c r="Y27" s="115"/>
      <c r="Z27" s="115"/>
    </row>
    <row r="28" ht="22.5" customHeight="1">
      <c r="A28" s="187">
        <f t="shared" si="1"/>
        <v>26</v>
      </c>
      <c r="B28" s="188" t="s">
        <v>2131</v>
      </c>
      <c r="C28" s="189" t="s">
        <v>6598</v>
      </c>
      <c r="D28" s="189" t="s">
        <v>6599</v>
      </c>
      <c r="E28" s="190" t="s">
        <v>6600</v>
      </c>
      <c r="F28" s="191" t="s">
        <v>137</v>
      </c>
      <c r="G28" s="192" t="s">
        <v>8</v>
      </c>
      <c r="H28" s="193"/>
      <c r="I28" s="192"/>
      <c r="J28" s="188" t="s">
        <v>6531</v>
      </c>
      <c r="K28" s="194"/>
      <c r="L28" s="195" t="str">
        <f t="shared" si="2"/>
        <v>НМ-300 ТМ КВТ/Набор матриц для опрес. медных наконечников по ГОСТ</v>
      </c>
      <c r="M28" s="196"/>
      <c r="N28" s="197">
        <v>6500.0</v>
      </c>
      <c r="O28" s="198">
        <v>1.0</v>
      </c>
      <c r="P28" s="199">
        <v>12.0</v>
      </c>
      <c r="Q28" s="200">
        <v>514800.0</v>
      </c>
      <c r="R28" s="201">
        <f t="shared" si="3"/>
        <v>6177600</v>
      </c>
      <c r="S28" s="202">
        <f t="shared" si="4"/>
        <v>0.001052188552</v>
      </c>
      <c r="T28" s="195"/>
      <c r="U28" s="115"/>
      <c r="V28" s="115"/>
      <c r="W28" s="115"/>
      <c r="X28" s="115"/>
      <c r="Y28" s="115"/>
      <c r="Z28" s="115"/>
    </row>
    <row r="29" ht="22.5" customHeight="1">
      <c r="A29" s="187">
        <f t="shared" si="1"/>
        <v>27</v>
      </c>
      <c r="B29" s="188" t="s">
        <v>2131</v>
      </c>
      <c r="C29" s="189" t="s">
        <v>6601</v>
      </c>
      <c r="D29" s="189" t="s">
        <v>6602</v>
      </c>
      <c r="E29" s="190" t="s">
        <v>6603</v>
      </c>
      <c r="F29" s="191" t="s">
        <v>137</v>
      </c>
      <c r="G29" s="192" t="s">
        <v>8</v>
      </c>
      <c r="H29" s="193"/>
      <c r="I29" s="192"/>
      <c r="J29" s="188" t="s">
        <v>6531</v>
      </c>
      <c r="K29" s="194"/>
      <c r="L29" s="195" t="str">
        <f t="shared" si="2"/>
        <v>НМ-300 ТА КВТ/Набор матриц для оперс. алюминиевых и алюмомедных наконечников по ГОСТ</v>
      </c>
      <c r="M29" s="196"/>
      <c r="N29" s="197">
        <v>6500.0</v>
      </c>
      <c r="O29" s="198">
        <v>1.0</v>
      </c>
      <c r="P29" s="199">
        <v>12.0</v>
      </c>
      <c r="Q29" s="200">
        <v>514800.0</v>
      </c>
      <c r="R29" s="201">
        <f t="shared" si="3"/>
        <v>6177600</v>
      </c>
      <c r="S29" s="202">
        <f t="shared" si="4"/>
        <v>0.001052188552</v>
      </c>
      <c r="T29" s="195"/>
      <c r="U29" s="115"/>
      <c r="V29" s="115"/>
      <c r="W29" s="115"/>
      <c r="X29" s="115"/>
      <c r="Y29" s="115"/>
      <c r="Z29" s="115"/>
    </row>
    <row r="30" ht="22.5" customHeight="1">
      <c r="A30" s="187">
        <f t="shared" si="1"/>
        <v>28</v>
      </c>
      <c r="B30" s="188" t="s">
        <v>2131</v>
      </c>
      <c r="C30" s="189" t="s">
        <v>6604</v>
      </c>
      <c r="D30" s="189" t="s">
        <v>6605</v>
      </c>
      <c r="E30" s="190" t="s">
        <v>6606</v>
      </c>
      <c r="F30" s="191" t="s">
        <v>137</v>
      </c>
      <c r="G30" s="192" t="s">
        <v>8</v>
      </c>
      <c r="H30" s="193"/>
      <c r="I30" s="192"/>
      <c r="J30" s="188" t="s">
        <v>6531</v>
      </c>
      <c r="K30" s="194"/>
      <c r="L30" s="195" t="str">
        <f t="shared" si="2"/>
        <v>НМ-300 DIN КВТ/Набор матриц для опрес. медных наконечников по DIN</v>
      </c>
      <c r="M30" s="196"/>
      <c r="N30" s="197">
        <v>6500.0</v>
      </c>
      <c r="O30" s="198">
        <v>1.0</v>
      </c>
      <c r="P30" s="199">
        <v>12.0</v>
      </c>
      <c r="Q30" s="200">
        <v>514800.0</v>
      </c>
      <c r="R30" s="201">
        <f t="shared" si="3"/>
        <v>6177600</v>
      </c>
      <c r="S30" s="202">
        <f t="shared" si="4"/>
        <v>0.001052188552</v>
      </c>
      <c r="T30" s="195"/>
      <c r="U30" s="115"/>
      <c r="V30" s="115"/>
      <c r="W30" s="115"/>
      <c r="X30" s="115"/>
      <c r="Y30" s="115"/>
      <c r="Z30" s="115"/>
    </row>
    <row r="31" ht="22.5" customHeight="1">
      <c r="A31" s="204">
        <f t="shared" si="1"/>
        <v>29</v>
      </c>
      <c r="B31" s="188" t="s">
        <v>2131</v>
      </c>
      <c r="C31" s="189" t="s">
        <v>6607</v>
      </c>
      <c r="D31" s="189" t="s">
        <v>6608</v>
      </c>
      <c r="E31" s="190" t="s">
        <v>6609</v>
      </c>
      <c r="F31" s="191"/>
      <c r="G31" s="192"/>
      <c r="H31" s="203"/>
      <c r="I31" s="205"/>
      <c r="J31" s="188" t="s">
        <v>6531</v>
      </c>
      <c r="K31" s="194"/>
      <c r="L31" s="206" t="str">
        <f t="shared" si="2"/>
        <v>AV-101/Губки для пневматической обжимки</v>
      </c>
      <c r="M31" s="196"/>
      <c r="N31" s="197">
        <v>3000.0</v>
      </c>
      <c r="O31" s="198">
        <v>1.0</v>
      </c>
      <c r="P31" s="199">
        <v>12.0</v>
      </c>
      <c r="Q31" s="200">
        <v>514800.0</v>
      </c>
      <c r="R31" s="201">
        <f t="shared" si="3"/>
        <v>6177600</v>
      </c>
      <c r="S31" s="202">
        <f t="shared" si="4"/>
        <v>0.0004856254856</v>
      </c>
      <c r="T31" s="195"/>
      <c r="U31" s="115"/>
      <c r="V31" s="115"/>
      <c r="W31" s="115"/>
      <c r="X31" s="115"/>
      <c r="Y31" s="115"/>
      <c r="Z31" s="115"/>
    </row>
    <row r="32" ht="22.5" customHeight="1">
      <c r="A32" s="204">
        <f t="shared" si="1"/>
        <v>30</v>
      </c>
      <c r="B32" s="188" t="s">
        <v>2131</v>
      </c>
      <c r="C32" s="189" t="s">
        <v>6610</v>
      </c>
      <c r="D32" s="189" t="s">
        <v>6611</v>
      </c>
      <c r="E32" s="190" t="s">
        <v>6609</v>
      </c>
      <c r="F32" s="191"/>
      <c r="G32" s="192"/>
      <c r="H32" s="203"/>
      <c r="I32" s="205"/>
      <c r="J32" s="188" t="s">
        <v>6531</v>
      </c>
      <c r="K32" s="194"/>
      <c r="L32" s="206" t="str">
        <f t="shared" si="2"/>
        <v>JY-10A/Губки для пневматической обжимки</v>
      </c>
      <c r="M32" s="196"/>
      <c r="N32" s="197">
        <v>3000.0</v>
      </c>
      <c r="O32" s="198">
        <v>1.0</v>
      </c>
      <c r="P32" s="199">
        <v>12.0</v>
      </c>
      <c r="Q32" s="200">
        <v>514800.0</v>
      </c>
      <c r="R32" s="201">
        <f t="shared" si="3"/>
        <v>6177600</v>
      </c>
      <c r="S32" s="202">
        <f t="shared" si="4"/>
        <v>0.0004856254856</v>
      </c>
      <c r="T32" s="195"/>
      <c r="U32" s="115"/>
      <c r="V32" s="115"/>
      <c r="W32" s="115"/>
      <c r="X32" s="115"/>
      <c r="Y32" s="115"/>
      <c r="Z32" s="115"/>
    </row>
    <row r="33" ht="22.5" customHeight="1">
      <c r="A33" s="204">
        <f t="shared" si="1"/>
        <v>31</v>
      </c>
      <c r="B33" s="188" t="s">
        <v>2131</v>
      </c>
      <c r="C33" s="189" t="s">
        <v>6612</v>
      </c>
      <c r="D33" s="189" t="s">
        <v>6613</v>
      </c>
      <c r="E33" s="190" t="s">
        <v>6609</v>
      </c>
      <c r="F33" s="191"/>
      <c r="G33" s="192"/>
      <c r="H33" s="203"/>
      <c r="I33" s="205"/>
      <c r="J33" s="188" t="s">
        <v>6531</v>
      </c>
      <c r="K33" s="194"/>
      <c r="L33" s="206" t="str">
        <f t="shared" si="2"/>
        <v>HS-1016/Губки для пневматической обжимки</v>
      </c>
      <c r="M33" s="196"/>
      <c r="N33" s="197">
        <v>3000.0</v>
      </c>
      <c r="O33" s="198">
        <v>1.0</v>
      </c>
      <c r="P33" s="199">
        <v>12.0</v>
      </c>
      <c r="Q33" s="200">
        <v>514800.0</v>
      </c>
      <c r="R33" s="201">
        <f t="shared" si="3"/>
        <v>6177600</v>
      </c>
      <c r="S33" s="202">
        <f t="shared" si="4"/>
        <v>0.0004856254856</v>
      </c>
      <c r="T33" s="195"/>
      <c r="U33" s="115"/>
      <c r="V33" s="115"/>
      <c r="W33" s="115"/>
      <c r="X33" s="115"/>
      <c r="Y33" s="115"/>
      <c r="Z33" s="115"/>
    </row>
    <row r="34" ht="22.5" customHeight="1">
      <c r="A34" s="204">
        <f t="shared" si="1"/>
        <v>32</v>
      </c>
      <c r="B34" s="188" t="s">
        <v>2131</v>
      </c>
      <c r="C34" s="189" t="s">
        <v>6614</v>
      </c>
      <c r="D34" s="189" t="s">
        <v>6615</v>
      </c>
      <c r="E34" s="190" t="s">
        <v>6609</v>
      </c>
      <c r="F34" s="191"/>
      <c r="G34" s="192"/>
      <c r="H34" s="203"/>
      <c r="I34" s="205"/>
      <c r="J34" s="188" t="s">
        <v>6531</v>
      </c>
      <c r="K34" s="194"/>
      <c r="L34" s="206" t="str">
        <f t="shared" si="2"/>
        <v>A457/Губки для пневматической обжимки</v>
      </c>
      <c r="M34" s="196"/>
      <c r="N34" s="197">
        <v>3000.0</v>
      </c>
      <c r="O34" s="198">
        <v>1.0</v>
      </c>
      <c r="P34" s="199">
        <v>12.0</v>
      </c>
      <c r="Q34" s="200">
        <v>514800.0</v>
      </c>
      <c r="R34" s="201">
        <f t="shared" si="3"/>
        <v>6177600</v>
      </c>
      <c r="S34" s="202">
        <f t="shared" si="4"/>
        <v>0.0004856254856</v>
      </c>
      <c r="T34" s="195"/>
      <c r="U34" s="115"/>
      <c r="V34" s="115"/>
      <c r="W34" s="115"/>
      <c r="X34" s="115"/>
      <c r="Y34" s="115"/>
      <c r="Z34" s="115"/>
    </row>
    <row r="35" ht="22.5" customHeight="1">
      <c r="A35" s="204">
        <f t="shared" si="1"/>
        <v>33</v>
      </c>
      <c r="B35" s="188" t="s">
        <v>2131</v>
      </c>
      <c r="C35" s="189" t="s">
        <v>6616</v>
      </c>
      <c r="D35" s="189" t="s">
        <v>6617</v>
      </c>
      <c r="E35" s="190" t="s">
        <v>6609</v>
      </c>
      <c r="F35" s="191"/>
      <c r="G35" s="192"/>
      <c r="H35" s="203"/>
      <c r="I35" s="205"/>
      <c r="J35" s="188" t="s">
        <v>6531</v>
      </c>
      <c r="K35" s="194"/>
      <c r="L35" s="206" t="str">
        <f t="shared" si="2"/>
        <v>LSD-457/Губки для пневматической обжимки</v>
      </c>
      <c r="M35" s="196"/>
      <c r="N35" s="197">
        <v>3000.0</v>
      </c>
      <c r="O35" s="198">
        <v>1.0</v>
      </c>
      <c r="P35" s="199">
        <v>12.0</v>
      </c>
      <c r="Q35" s="200">
        <v>514800.0</v>
      </c>
      <c r="R35" s="201">
        <f t="shared" si="3"/>
        <v>6177600</v>
      </c>
      <c r="S35" s="202">
        <f t="shared" si="4"/>
        <v>0.0004856254856</v>
      </c>
      <c r="T35" s="195"/>
      <c r="U35" s="115"/>
      <c r="V35" s="115"/>
      <c r="W35" s="115"/>
      <c r="X35" s="115"/>
      <c r="Y35" s="115"/>
      <c r="Z35" s="115"/>
    </row>
    <row r="36" ht="22.5" customHeight="1">
      <c r="A36" s="204">
        <f t="shared" si="1"/>
        <v>34</v>
      </c>
      <c r="B36" s="188" t="s">
        <v>2131</v>
      </c>
      <c r="C36" s="189" t="s">
        <v>6618</v>
      </c>
      <c r="D36" s="189" t="s">
        <v>6619</v>
      </c>
      <c r="E36" s="190" t="s">
        <v>6609</v>
      </c>
      <c r="F36" s="191"/>
      <c r="G36" s="192"/>
      <c r="H36" s="203"/>
      <c r="I36" s="205"/>
      <c r="J36" s="188" t="s">
        <v>6531</v>
      </c>
      <c r="K36" s="194"/>
      <c r="L36" s="206" t="str">
        <f t="shared" si="2"/>
        <v>LSD-1741/Губки для пневматической обжимки</v>
      </c>
      <c r="M36" s="196"/>
      <c r="N36" s="197">
        <v>3000.0</v>
      </c>
      <c r="O36" s="198">
        <v>1.0</v>
      </c>
      <c r="P36" s="199">
        <v>12.0</v>
      </c>
      <c r="Q36" s="200">
        <v>514800.0</v>
      </c>
      <c r="R36" s="201">
        <f t="shared" si="3"/>
        <v>6177600</v>
      </c>
      <c r="S36" s="202">
        <f t="shared" si="4"/>
        <v>0.0004856254856</v>
      </c>
      <c r="T36" s="195"/>
      <c r="U36" s="115"/>
      <c r="V36" s="115"/>
      <c r="W36" s="115"/>
      <c r="X36" s="115"/>
      <c r="Y36" s="115"/>
      <c r="Z36" s="115"/>
    </row>
    <row r="37" ht="22.5" customHeight="1">
      <c r="A37" s="204">
        <f t="shared" si="1"/>
        <v>35</v>
      </c>
      <c r="B37" s="188" t="s">
        <v>2131</v>
      </c>
      <c r="C37" s="189" t="s">
        <v>6620</v>
      </c>
      <c r="D37" s="189" t="s">
        <v>6621</v>
      </c>
      <c r="E37" s="190" t="s">
        <v>6609</v>
      </c>
      <c r="F37" s="191"/>
      <c r="G37" s="192"/>
      <c r="H37" s="203"/>
      <c r="I37" s="205"/>
      <c r="J37" s="188" t="s">
        <v>6531</v>
      </c>
      <c r="K37" s="194"/>
      <c r="L37" s="206" t="str">
        <f t="shared" si="2"/>
        <v>AO2H/Губки для пневматической обжимки</v>
      </c>
      <c r="M37" s="196"/>
      <c r="N37" s="197">
        <v>3000.0</v>
      </c>
      <c r="O37" s="198">
        <v>1.0</v>
      </c>
      <c r="P37" s="199">
        <v>12.0</v>
      </c>
      <c r="Q37" s="200">
        <v>514800.0</v>
      </c>
      <c r="R37" s="201">
        <f t="shared" si="3"/>
        <v>6177600</v>
      </c>
      <c r="S37" s="202">
        <f t="shared" si="4"/>
        <v>0.0004856254856</v>
      </c>
      <c r="T37" s="195"/>
      <c r="U37" s="115"/>
      <c r="V37" s="115"/>
      <c r="W37" s="115"/>
      <c r="X37" s="115"/>
      <c r="Y37" s="115"/>
      <c r="Z37" s="115"/>
    </row>
    <row r="38" ht="22.5" customHeight="1">
      <c r="A38" s="204">
        <f t="shared" si="1"/>
        <v>36</v>
      </c>
      <c r="B38" s="188" t="s">
        <v>2131</v>
      </c>
      <c r="C38" s="189" t="s">
        <v>6622</v>
      </c>
      <c r="D38" s="189" t="s">
        <v>6623</v>
      </c>
      <c r="E38" s="190" t="s">
        <v>6609</v>
      </c>
      <c r="F38" s="191"/>
      <c r="G38" s="192"/>
      <c r="H38" s="203"/>
      <c r="I38" s="205"/>
      <c r="J38" s="188" t="s">
        <v>6531</v>
      </c>
      <c r="K38" s="194"/>
      <c r="L38" s="206" t="str">
        <f t="shared" si="2"/>
        <v>DR-0256BJ/Губки для пневматической обжимки</v>
      </c>
      <c r="M38" s="196"/>
      <c r="N38" s="197">
        <v>3000.0</v>
      </c>
      <c r="O38" s="198">
        <v>1.0</v>
      </c>
      <c r="P38" s="199">
        <v>12.0</v>
      </c>
      <c r="Q38" s="200">
        <v>514800.0</v>
      </c>
      <c r="R38" s="201">
        <f t="shared" si="3"/>
        <v>6177600</v>
      </c>
      <c r="S38" s="202">
        <f t="shared" si="4"/>
        <v>0.0004856254856</v>
      </c>
      <c r="T38" s="195"/>
      <c r="U38" s="115"/>
      <c r="V38" s="115"/>
      <c r="W38" s="115"/>
      <c r="X38" s="115"/>
      <c r="Y38" s="115"/>
      <c r="Z38" s="115"/>
    </row>
    <row r="39" ht="22.5" customHeight="1">
      <c r="A39" s="204">
        <f t="shared" si="1"/>
        <v>37</v>
      </c>
      <c r="B39" s="188" t="s">
        <v>2131</v>
      </c>
      <c r="C39" s="189" t="s">
        <v>6624</v>
      </c>
      <c r="D39" s="189" t="s">
        <v>6625</v>
      </c>
      <c r="E39" s="190" t="s">
        <v>6609</v>
      </c>
      <c r="F39" s="191"/>
      <c r="G39" s="192"/>
      <c r="H39" s="203"/>
      <c r="I39" s="205"/>
      <c r="J39" s="188" t="s">
        <v>6531</v>
      </c>
      <c r="K39" s="194"/>
      <c r="L39" s="206" t="str">
        <f t="shared" si="2"/>
        <v>JY-40J/Губки для пневматической обжимки</v>
      </c>
      <c r="M39" s="196"/>
      <c r="N39" s="197">
        <v>3000.0</v>
      </c>
      <c r="O39" s="198">
        <v>1.0</v>
      </c>
      <c r="P39" s="199">
        <v>12.0</v>
      </c>
      <c r="Q39" s="200">
        <v>514800.0</v>
      </c>
      <c r="R39" s="201">
        <f t="shared" si="3"/>
        <v>6177600</v>
      </c>
      <c r="S39" s="202">
        <f t="shared" si="4"/>
        <v>0.0004856254856</v>
      </c>
      <c r="T39" s="195"/>
      <c r="U39" s="115"/>
      <c r="V39" s="115"/>
      <c r="W39" s="115"/>
      <c r="X39" s="115"/>
      <c r="Y39" s="115"/>
      <c r="Z39" s="115"/>
    </row>
    <row r="40" ht="22.5" customHeight="1">
      <c r="A40" s="204">
        <f t="shared" si="1"/>
        <v>38</v>
      </c>
      <c r="B40" s="188" t="s">
        <v>2131</v>
      </c>
      <c r="C40" s="189" t="s">
        <v>6626</v>
      </c>
      <c r="D40" s="189" t="s">
        <v>6627</v>
      </c>
      <c r="E40" s="190" t="s">
        <v>6609</v>
      </c>
      <c r="F40" s="191"/>
      <c r="G40" s="192"/>
      <c r="H40" s="203"/>
      <c r="I40" s="205"/>
      <c r="J40" s="188" t="s">
        <v>6531</v>
      </c>
      <c r="K40" s="194"/>
      <c r="L40" s="206" t="str">
        <f t="shared" si="2"/>
        <v>AV-03C/Губки для пневматической обжимки</v>
      </c>
      <c r="M40" s="196"/>
      <c r="N40" s="197">
        <v>3000.0</v>
      </c>
      <c r="O40" s="198">
        <v>1.0</v>
      </c>
      <c r="P40" s="199">
        <v>12.0</v>
      </c>
      <c r="Q40" s="200">
        <v>514800.0</v>
      </c>
      <c r="R40" s="201">
        <f t="shared" si="3"/>
        <v>6177600</v>
      </c>
      <c r="S40" s="202">
        <f t="shared" si="4"/>
        <v>0.0004856254856</v>
      </c>
      <c r="T40" s="195"/>
      <c r="U40" s="115"/>
      <c r="V40" s="115"/>
      <c r="W40" s="115"/>
      <c r="X40" s="115"/>
      <c r="Y40" s="115"/>
      <c r="Z40" s="115"/>
    </row>
    <row r="41" ht="22.5" customHeight="1">
      <c r="A41" s="204">
        <f t="shared" si="1"/>
        <v>39</v>
      </c>
      <c r="B41" s="188" t="s">
        <v>2131</v>
      </c>
      <c r="C41" s="189" t="s">
        <v>6628</v>
      </c>
      <c r="D41" s="189" t="s">
        <v>6629</v>
      </c>
      <c r="E41" s="190" t="s">
        <v>6609</v>
      </c>
      <c r="F41" s="191"/>
      <c r="G41" s="192"/>
      <c r="H41" s="203"/>
      <c r="I41" s="205"/>
      <c r="J41" s="188" t="s">
        <v>6531</v>
      </c>
      <c r="K41" s="194"/>
      <c r="L41" s="206" t="str">
        <f t="shared" si="2"/>
        <v>HS06WF2C/Губки для пневматической обжимки</v>
      </c>
      <c r="M41" s="196"/>
      <c r="N41" s="197">
        <v>3000.0</v>
      </c>
      <c r="O41" s="198">
        <v>1.0</v>
      </c>
      <c r="P41" s="199">
        <v>12.0</v>
      </c>
      <c r="Q41" s="200">
        <v>514800.0</v>
      </c>
      <c r="R41" s="201">
        <f t="shared" si="3"/>
        <v>6177600</v>
      </c>
      <c r="S41" s="202">
        <f t="shared" si="4"/>
        <v>0.0004856254856</v>
      </c>
      <c r="T41" s="195"/>
      <c r="U41" s="115"/>
      <c r="V41" s="115"/>
      <c r="W41" s="115"/>
      <c r="X41" s="115"/>
      <c r="Y41" s="115"/>
      <c r="Z41" s="115"/>
    </row>
    <row r="42" ht="22.5" customHeight="1">
      <c r="A42" s="204">
        <f t="shared" si="1"/>
        <v>40</v>
      </c>
      <c r="B42" s="188" t="s">
        <v>2131</v>
      </c>
      <c r="C42" s="189" t="s">
        <v>6630</v>
      </c>
      <c r="D42" s="189" t="s">
        <v>6629</v>
      </c>
      <c r="E42" s="190" t="s">
        <v>6609</v>
      </c>
      <c r="F42" s="191"/>
      <c r="G42" s="192"/>
      <c r="H42" s="203"/>
      <c r="I42" s="205"/>
      <c r="J42" s="188" t="s">
        <v>6531</v>
      </c>
      <c r="K42" s="194"/>
      <c r="L42" s="206" t="str">
        <f t="shared" si="2"/>
        <v>HS06WF2C/Губки для пневматической обжимки</v>
      </c>
      <c r="M42" s="196"/>
      <c r="N42" s="197">
        <v>3000.0</v>
      </c>
      <c r="O42" s="198">
        <v>1.0</v>
      </c>
      <c r="P42" s="199">
        <v>12.0</v>
      </c>
      <c r="Q42" s="200">
        <v>514800.0</v>
      </c>
      <c r="R42" s="201">
        <f t="shared" si="3"/>
        <v>6177600</v>
      </c>
      <c r="S42" s="202">
        <f t="shared" si="4"/>
        <v>0.0004856254856</v>
      </c>
      <c r="T42" s="195"/>
      <c r="U42" s="115"/>
      <c r="V42" s="115"/>
      <c r="W42" s="115"/>
      <c r="X42" s="115"/>
      <c r="Y42" s="115"/>
      <c r="Z42" s="115"/>
    </row>
    <row r="43" ht="22.5" customHeight="1">
      <c r="A43" s="204">
        <f t="shared" si="1"/>
        <v>41</v>
      </c>
      <c r="B43" s="188" t="s">
        <v>2131</v>
      </c>
      <c r="C43" s="189" t="s">
        <v>6631</v>
      </c>
      <c r="D43" s="189" t="s">
        <v>6632</v>
      </c>
      <c r="E43" s="190" t="s">
        <v>6609</v>
      </c>
      <c r="F43" s="191"/>
      <c r="G43" s="192"/>
      <c r="H43" s="203"/>
      <c r="I43" s="205"/>
      <c r="J43" s="188" t="s">
        <v>6531</v>
      </c>
      <c r="K43" s="194"/>
      <c r="L43" s="206" t="str">
        <f t="shared" si="2"/>
        <v>HS-26TW/Губки для пневматической обжимки</v>
      </c>
      <c r="M43" s="196"/>
      <c r="N43" s="197">
        <v>3000.0</v>
      </c>
      <c r="O43" s="198">
        <v>1.0</v>
      </c>
      <c r="P43" s="199">
        <v>12.0</v>
      </c>
      <c r="Q43" s="200">
        <v>514800.0</v>
      </c>
      <c r="R43" s="201">
        <f t="shared" si="3"/>
        <v>6177600</v>
      </c>
      <c r="S43" s="202">
        <f t="shared" si="4"/>
        <v>0.0004856254856</v>
      </c>
      <c r="T43" s="195"/>
      <c r="U43" s="115"/>
      <c r="V43" s="115"/>
      <c r="W43" s="115"/>
      <c r="X43" s="115"/>
      <c r="Y43" s="115"/>
      <c r="Z43" s="115"/>
    </row>
    <row r="44" ht="22.5" customHeight="1">
      <c r="A44" s="204">
        <f t="shared" si="1"/>
        <v>42</v>
      </c>
      <c r="B44" s="188" t="s">
        <v>2131</v>
      </c>
      <c r="C44" s="189" t="s">
        <v>6633</v>
      </c>
      <c r="D44" s="189" t="s">
        <v>6634</v>
      </c>
      <c r="E44" s="190" t="s">
        <v>6609</v>
      </c>
      <c r="F44" s="191"/>
      <c r="G44" s="192"/>
      <c r="H44" s="203"/>
      <c r="I44" s="205"/>
      <c r="J44" s="188" t="s">
        <v>6531</v>
      </c>
      <c r="K44" s="194"/>
      <c r="L44" s="206" t="str">
        <f t="shared" si="2"/>
        <v>JY-10WF/Губки для пневматической обжимки</v>
      </c>
      <c r="M44" s="196"/>
      <c r="N44" s="197">
        <v>3000.0</v>
      </c>
      <c r="O44" s="198">
        <v>1.0</v>
      </c>
      <c r="P44" s="199">
        <v>12.0</v>
      </c>
      <c r="Q44" s="200">
        <v>514800.0</v>
      </c>
      <c r="R44" s="201">
        <f t="shared" si="3"/>
        <v>6177600</v>
      </c>
      <c r="S44" s="202">
        <f t="shared" si="4"/>
        <v>0.0004856254856</v>
      </c>
      <c r="T44" s="195"/>
      <c r="U44" s="115"/>
      <c r="V44" s="115"/>
      <c r="W44" s="115"/>
      <c r="X44" s="115"/>
      <c r="Y44" s="115"/>
      <c r="Z44" s="115"/>
    </row>
    <row r="45" ht="22.5" customHeight="1">
      <c r="A45" s="204">
        <f t="shared" si="1"/>
        <v>43</v>
      </c>
      <c r="B45" s="188" t="s">
        <v>2131</v>
      </c>
      <c r="C45" s="189" t="s">
        <v>6635</v>
      </c>
      <c r="D45" s="189" t="s">
        <v>6636</v>
      </c>
      <c r="E45" s="190" t="s">
        <v>6609</v>
      </c>
      <c r="F45" s="191"/>
      <c r="G45" s="192"/>
      <c r="H45" s="203"/>
      <c r="I45" s="205"/>
      <c r="J45" s="188" t="s">
        <v>6531</v>
      </c>
      <c r="K45" s="194"/>
      <c r="L45" s="206" t="str">
        <f t="shared" si="2"/>
        <v>HS-16WF/Губки для пневматической обжимки</v>
      </c>
      <c r="M45" s="196"/>
      <c r="N45" s="197">
        <v>3000.0</v>
      </c>
      <c r="O45" s="198">
        <v>1.0</v>
      </c>
      <c r="P45" s="199">
        <v>12.0</v>
      </c>
      <c r="Q45" s="200">
        <v>514800.0</v>
      </c>
      <c r="R45" s="201">
        <f t="shared" si="3"/>
        <v>6177600</v>
      </c>
      <c r="S45" s="202">
        <f t="shared" si="4"/>
        <v>0.0004856254856</v>
      </c>
      <c r="T45" s="195"/>
      <c r="U45" s="115"/>
      <c r="V45" s="115"/>
      <c r="W45" s="115"/>
      <c r="X45" s="115"/>
      <c r="Y45" s="115"/>
      <c r="Z45" s="115"/>
    </row>
    <row r="46" ht="22.5" customHeight="1">
      <c r="A46" s="204">
        <f t="shared" si="1"/>
        <v>44</v>
      </c>
      <c r="B46" s="188" t="s">
        <v>2131</v>
      </c>
      <c r="C46" s="189" t="s">
        <v>6637</v>
      </c>
      <c r="D46" s="189" t="s">
        <v>6638</v>
      </c>
      <c r="E46" s="190" t="s">
        <v>6609</v>
      </c>
      <c r="F46" s="191"/>
      <c r="G46" s="192"/>
      <c r="H46" s="203"/>
      <c r="I46" s="205"/>
      <c r="J46" s="188" t="s">
        <v>6531</v>
      </c>
      <c r="K46" s="194"/>
      <c r="L46" s="206" t="str">
        <f t="shared" si="2"/>
        <v>HS-625GFL/Губки для пневматической обжимки</v>
      </c>
      <c r="M46" s="196"/>
      <c r="N46" s="197">
        <v>3000.0</v>
      </c>
      <c r="O46" s="198">
        <v>1.0</v>
      </c>
      <c r="P46" s="199">
        <v>12.0</v>
      </c>
      <c r="Q46" s="200">
        <v>514800.0</v>
      </c>
      <c r="R46" s="201">
        <f t="shared" si="3"/>
        <v>6177600</v>
      </c>
      <c r="S46" s="202">
        <f t="shared" si="4"/>
        <v>0.0004856254856</v>
      </c>
      <c r="T46" s="195"/>
      <c r="U46" s="207"/>
      <c r="V46" s="207"/>
      <c r="W46" s="207"/>
      <c r="X46" s="207"/>
      <c r="Y46" s="207"/>
      <c r="Z46" s="207"/>
    </row>
    <row r="47" ht="22.5" customHeight="1">
      <c r="A47" s="204">
        <f t="shared" si="1"/>
        <v>45</v>
      </c>
      <c r="B47" s="188" t="s">
        <v>2131</v>
      </c>
      <c r="C47" s="189" t="s">
        <v>6639</v>
      </c>
      <c r="D47" s="189" t="s">
        <v>6640</v>
      </c>
      <c r="E47" s="190" t="s">
        <v>6609</v>
      </c>
      <c r="F47" s="191"/>
      <c r="G47" s="192"/>
      <c r="H47" s="203"/>
      <c r="I47" s="205"/>
      <c r="J47" s="188" t="s">
        <v>6531</v>
      </c>
      <c r="K47" s="194"/>
      <c r="L47" s="206" t="str">
        <f t="shared" si="2"/>
        <v>JY-03BC/Губки для пневматической обжимки</v>
      </c>
      <c r="M47" s="196"/>
      <c r="N47" s="197">
        <v>3000.0</v>
      </c>
      <c r="O47" s="198">
        <v>1.0</v>
      </c>
      <c r="P47" s="199">
        <v>12.0</v>
      </c>
      <c r="Q47" s="200">
        <v>514800.0</v>
      </c>
      <c r="R47" s="201">
        <f t="shared" si="3"/>
        <v>6177600</v>
      </c>
      <c r="S47" s="202">
        <f t="shared" si="4"/>
        <v>0.0004856254856</v>
      </c>
      <c r="T47" s="195"/>
      <c r="U47" s="207"/>
      <c r="V47" s="207"/>
      <c r="W47" s="207"/>
      <c r="X47" s="207"/>
      <c r="Y47" s="207"/>
      <c r="Z47" s="207"/>
    </row>
    <row r="48" ht="22.5" customHeight="1">
      <c r="A48" s="204">
        <f t="shared" si="1"/>
        <v>46</v>
      </c>
      <c r="B48" s="188" t="s">
        <v>2131</v>
      </c>
      <c r="C48" s="189" t="s">
        <v>6641</v>
      </c>
      <c r="D48" s="189" t="s">
        <v>6642</v>
      </c>
      <c r="E48" s="190" t="s">
        <v>6609</v>
      </c>
      <c r="F48" s="191"/>
      <c r="G48" s="192"/>
      <c r="H48" s="203"/>
      <c r="I48" s="205"/>
      <c r="J48" s="188" t="s">
        <v>6531</v>
      </c>
      <c r="K48" s="194"/>
      <c r="L48" s="206" t="str">
        <f t="shared" si="2"/>
        <v>AV-3510A/Губки для пневматической обжимки</v>
      </c>
      <c r="M48" s="196"/>
      <c r="N48" s="197">
        <v>3000.0</v>
      </c>
      <c r="O48" s="198">
        <v>1.0</v>
      </c>
      <c r="P48" s="199">
        <v>12.0</v>
      </c>
      <c r="Q48" s="200">
        <v>514800.0</v>
      </c>
      <c r="R48" s="201">
        <f t="shared" si="3"/>
        <v>6177600</v>
      </c>
      <c r="S48" s="202">
        <f t="shared" si="4"/>
        <v>0.0004856254856</v>
      </c>
      <c r="T48" s="195"/>
      <c r="U48" s="207"/>
      <c r="V48" s="207"/>
      <c r="W48" s="207"/>
      <c r="X48" s="207"/>
      <c r="Y48" s="207"/>
      <c r="Z48" s="207"/>
    </row>
    <row r="49" ht="22.5" customHeight="1">
      <c r="A49" s="204">
        <f t="shared" si="1"/>
        <v>47</v>
      </c>
      <c r="B49" s="188" t="s">
        <v>2131</v>
      </c>
      <c r="C49" s="189" t="s">
        <v>6643</v>
      </c>
      <c r="D49" s="189" t="s">
        <v>6644</v>
      </c>
      <c r="E49" s="190" t="s">
        <v>6609</v>
      </c>
      <c r="F49" s="191"/>
      <c r="G49" s="192"/>
      <c r="H49" s="203"/>
      <c r="I49" s="205"/>
      <c r="J49" s="188" t="s">
        <v>6531</v>
      </c>
      <c r="K49" s="194"/>
      <c r="L49" s="206" t="str">
        <f t="shared" si="2"/>
        <v>AV-2030A/Губки для пневматической обжимки</v>
      </c>
      <c r="M49" s="196"/>
      <c r="N49" s="197">
        <v>3000.0</v>
      </c>
      <c r="O49" s="198">
        <v>1.0</v>
      </c>
      <c r="P49" s="199">
        <v>12.0</v>
      </c>
      <c r="Q49" s="200">
        <v>514800.0</v>
      </c>
      <c r="R49" s="201">
        <f t="shared" si="3"/>
        <v>6177600</v>
      </c>
      <c r="S49" s="202">
        <f t="shared" si="4"/>
        <v>0.0004856254856</v>
      </c>
      <c r="T49" s="195"/>
      <c r="U49" s="115"/>
      <c r="V49" s="115"/>
      <c r="W49" s="115"/>
      <c r="X49" s="115"/>
      <c r="Y49" s="115"/>
      <c r="Z49" s="115"/>
    </row>
    <row r="50" ht="22.5" customHeight="1">
      <c r="A50" s="204">
        <f t="shared" si="1"/>
        <v>48</v>
      </c>
      <c r="B50" s="188" t="s">
        <v>2131</v>
      </c>
      <c r="C50" s="189" t="s">
        <v>6645</v>
      </c>
      <c r="D50" s="189" t="s">
        <v>6646</v>
      </c>
      <c r="E50" s="190" t="s">
        <v>6609</v>
      </c>
      <c r="F50" s="191"/>
      <c r="G50" s="192"/>
      <c r="H50" s="203"/>
      <c r="I50" s="205"/>
      <c r="J50" s="188" t="s">
        <v>6531</v>
      </c>
      <c r="K50" s="194"/>
      <c r="L50" s="206" t="str">
        <f t="shared" si="2"/>
        <v>AV-540A/Губки для пневматической обжимки</v>
      </c>
      <c r="M50" s="196"/>
      <c r="N50" s="197">
        <v>3000.0</v>
      </c>
      <c r="O50" s="198">
        <v>1.0</v>
      </c>
      <c r="P50" s="199">
        <v>12.0</v>
      </c>
      <c r="Q50" s="200">
        <v>514800.0</v>
      </c>
      <c r="R50" s="201">
        <f t="shared" si="3"/>
        <v>6177600</v>
      </c>
      <c r="S50" s="202">
        <f t="shared" si="4"/>
        <v>0.0004856254856</v>
      </c>
      <c r="T50" s="195"/>
      <c r="U50" s="115"/>
      <c r="V50" s="115"/>
      <c r="W50" s="115"/>
      <c r="X50" s="115"/>
      <c r="Y50" s="115"/>
      <c r="Z50" s="115"/>
    </row>
    <row r="51" ht="22.5" customHeight="1">
      <c r="A51" s="204">
        <f t="shared" si="1"/>
        <v>49</v>
      </c>
      <c r="B51" s="188" t="s">
        <v>2131</v>
      </c>
      <c r="C51" s="189" t="s">
        <v>6647</v>
      </c>
      <c r="D51" s="189" t="s">
        <v>6648</v>
      </c>
      <c r="E51" s="190" t="s">
        <v>6609</v>
      </c>
      <c r="F51" s="191"/>
      <c r="G51" s="192"/>
      <c r="H51" s="203"/>
      <c r="I51" s="205"/>
      <c r="J51" s="188" t="s">
        <v>6531</v>
      </c>
      <c r="K51" s="194"/>
      <c r="L51" s="206" t="str">
        <f t="shared" si="2"/>
        <v>FSE-5D/Губки для пневматической обжимки</v>
      </c>
      <c r="M51" s="196"/>
      <c r="N51" s="197">
        <v>3000.0</v>
      </c>
      <c r="O51" s="198">
        <v>1.0</v>
      </c>
      <c r="P51" s="199">
        <v>12.0</v>
      </c>
      <c r="Q51" s="200">
        <v>514800.0</v>
      </c>
      <c r="R51" s="201">
        <f t="shared" si="3"/>
        <v>6177600</v>
      </c>
      <c r="S51" s="202">
        <f t="shared" si="4"/>
        <v>0.0004856254856</v>
      </c>
      <c r="T51" s="195"/>
      <c r="U51" s="115"/>
      <c r="V51" s="115"/>
      <c r="W51" s="115"/>
      <c r="X51" s="115"/>
      <c r="Y51" s="115"/>
      <c r="Z51" s="115"/>
    </row>
    <row r="52" ht="22.5" customHeight="1">
      <c r="A52" s="204">
        <f t="shared" si="1"/>
        <v>50</v>
      </c>
      <c r="B52" s="188" t="s">
        <v>2131</v>
      </c>
      <c r="C52" s="189" t="s">
        <v>6649</v>
      </c>
      <c r="D52" s="189" t="s">
        <v>6650</v>
      </c>
      <c r="E52" s="190" t="s">
        <v>6609</v>
      </c>
      <c r="F52" s="191"/>
      <c r="G52" s="192"/>
      <c r="H52" s="203"/>
      <c r="I52" s="205"/>
      <c r="J52" s="188" t="s">
        <v>6531</v>
      </c>
      <c r="K52" s="194"/>
      <c r="L52" s="206" t="str">
        <f t="shared" si="2"/>
        <v>HS-256N/Губки для пневматической обжимки</v>
      </c>
      <c r="M52" s="196"/>
      <c r="N52" s="197">
        <v>3000.0</v>
      </c>
      <c r="O52" s="198">
        <v>1.0</v>
      </c>
      <c r="P52" s="199">
        <v>12.0</v>
      </c>
      <c r="Q52" s="200">
        <v>514800.0</v>
      </c>
      <c r="R52" s="201">
        <f t="shared" si="3"/>
        <v>6177600</v>
      </c>
      <c r="S52" s="202">
        <f t="shared" si="4"/>
        <v>0.0004856254856</v>
      </c>
      <c r="T52" s="195"/>
      <c r="U52" s="115"/>
      <c r="V52" s="115"/>
      <c r="W52" s="115"/>
      <c r="X52" s="115"/>
      <c r="Y52" s="115"/>
      <c r="Z52" s="115"/>
    </row>
    <row r="53" ht="22.5" customHeight="1">
      <c r="A53" s="204">
        <f t="shared" si="1"/>
        <v>51</v>
      </c>
      <c r="B53" s="188" t="s">
        <v>2131</v>
      </c>
      <c r="C53" s="189" t="s">
        <v>6651</v>
      </c>
      <c r="D53" s="189" t="s">
        <v>6652</v>
      </c>
      <c r="E53" s="190" t="s">
        <v>6609</v>
      </c>
      <c r="F53" s="191"/>
      <c r="G53" s="192"/>
      <c r="H53" s="203"/>
      <c r="I53" s="205"/>
      <c r="J53" s="188" t="s">
        <v>6531</v>
      </c>
      <c r="K53" s="194"/>
      <c r="L53" s="206" t="str">
        <f t="shared" si="2"/>
        <v>AV-03B/Губки для пневматической обжимки</v>
      </c>
      <c r="M53" s="196"/>
      <c r="N53" s="197">
        <v>3000.0</v>
      </c>
      <c r="O53" s="198">
        <v>1.0</v>
      </c>
      <c r="P53" s="199">
        <v>12.0</v>
      </c>
      <c r="Q53" s="200">
        <v>514800.0</v>
      </c>
      <c r="R53" s="201">
        <f t="shared" si="3"/>
        <v>6177600</v>
      </c>
      <c r="S53" s="202">
        <f t="shared" si="4"/>
        <v>0.0004856254856</v>
      </c>
      <c r="T53" s="195"/>
      <c r="U53" s="115"/>
      <c r="V53" s="115"/>
      <c r="W53" s="115"/>
      <c r="X53" s="115"/>
      <c r="Y53" s="115"/>
      <c r="Z53" s="115"/>
    </row>
    <row r="54" ht="22.5" customHeight="1">
      <c r="A54" s="204">
        <f t="shared" si="1"/>
        <v>52</v>
      </c>
      <c r="B54" s="188" t="s">
        <v>2131</v>
      </c>
      <c r="C54" s="189" t="s">
        <v>6653</v>
      </c>
      <c r="D54" s="189" t="s">
        <v>6654</v>
      </c>
      <c r="E54" s="190" t="s">
        <v>6609</v>
      </c>
      <c r="F54" s="191"/>
      <c r="G54" s="192"/>
      <c r="H54" s="203"/>
      <c r="I54" s="205"/>
      <c r="J54" s="188" t="s">
        <v>6531</v>
      </c>
      <c r="K54" s="194"/>
      <c r="L54" s="206" t="str">
        <f t="shared" si="2"/>
        <v>AV-550A/Губки для пневматической обжимки</v>
      </c>
      <c r="M54" s="196"/>
      <c r="N54" s="197">
        <v>3000.0</v>
      </c>
      <c r="O54" s="198">
        <v>1.0</v>
      </c>
      <c r="P54" s="199">
        <v>12.0</v>
      </c>
      <c r="Q54" s="200">
        <v>514800.0</v>
      </c>
      <c r="R54" s="201">
        <f t="shared" si="3"/>
        <v>6177600</v>
      </c>
      <c r="S54" s="202">
        <f t="shared" si="4"/>
        <v>0.0004856254856</v>
      </c>
      <c r="T54" s="195"/>
      <c r="U54" s="115"/>
      <c r="V54" s="115"/>
      <c r="W54" s="115"/>
      <c r="X54" s="115"/>
      <c r="Y54" s="115"/>
      <c r="Z54" s="115"/>
    </row>
    <row r="55" ht="22.5" customHeight="1">
      <c r="A55" s="204">
        <f t="shared" si="1"/>
        <v>53</v>
      </c>
      <c r="B55" s="188" t="s">
        <v>2131</v>
      </c>
      <c r="C55" s="189" t="s">
        <v>6655</v>
      </c>
      <c r="D55" s="189" t="s">
        <v>6656</v>
      </c>
      <c r="E55" s="190" t="s">
        <v>6609</v>
      </c>
      <c r="F55" s="191"/>
      <c r="G55" s="192"/>
      <c r="H55" s="203"/>
      <c r="I55" s="205"/>
      <c r="J55" s="188" t="s">
        <v>6531</v>
      </c>
      <c r="K55" s="194"/>
      <c r="L55" s="206" t="str">
        <f t="shared" si="2"/>
        <v>HS-03B/Губки для пневматической обжимки</v>
      </c>
      <c r="M55" s="196"/>
      <c r="N55" s="197">
        <v>3000.0</v>
      </c>
      <c r="O55" s="198">
        <v>1.0</v>
      </c>
      <c r="P55" s="199">
        <v>12.0</v>
      </c>
      <c r="Q55" s="200">
        <v>514800.0</v>
      </c>
      <c r="R55" s="201">
        <f t="shared" si="3"/>
        <v>6177600</v>
      </c>
      <c r="S55" s="202">
        <f t="shared" si="4"/>
        <v>0.0004856254856</v>
      </c>
      <c r="T55" s="195"/>
      <c r="U55" s="115"/>
      <c r="V55" s="115"/>
      <c r="W55" s="115"/>
      <c r="X55" s="115"/>
      <c r="Y55" s="115"/>
      <c r="Z55" s="115"/>
    </row>
    <row r="56" ht="22.5" customHeight="1">
      <c r="A56" s="204">
        <f t="shared" si="1"/>
        <v>54</v>
      </c>
      <c r="B56" s="188" t="s">
        <v>2131</v>
      </c>
      <c r="C56" s="189" t="s">
        <v>6657</v>
      </c>
      <c r="D56" s="189" t="s">
        <v>6658</v>
      </c>
      <c r="E56" s="190" t="s">
        <v>6609</v>
      </c>
      <c r="F56" s="191"/>
      <c r="G56" s="192"/>
      <c r="H56" s="203"/>
      <c r="I56" s="205"/>
      <c r="J56" s="188" t="s">
        <v>6531</v>
      </c>
      <c r="K56" s="194"/>
      <c r="L56" s="206" t="str">
        <f t="shared" si="2"/>
        <v>HS-MC4/Губки для пневматической обжимки</v>
      </c>
      <c r="M56" s="196"/>
      <c r="N56" s="197">
        <v>3000.0</v>
      </c>
      <c r="O56" s="198">
        <v>1.0</v>
      </c>
      <c r="P56" s="199">
        <v>12.0</v>
      </c>
      <c r="Q56" s="200">
        <v>514800.0</v>
      </c>
      <c r="R56" s="201">
        <f t="shared" si="3"/>
        <v>6177600</v>
      </c>
      <c r="S56" s="202">
        <f t="shared" si="4"/>
        <v>0.0004856254856</v>
      </c>
      <c r="T56" s="195"/>
      <c r="U56" s="115"/>
      <c r="V56" s="115"/>
      <c r="W56" s="115"/>
      <c r="X56" s="115"/>
      <c r="Y56" s="115"/>
      <c r="Z56" s="115"/>
    </row>
    <row r="57" ht="22.5" customHeight="1">
      <c r="A57" s="187">
        <f t="shared" si="1"/>
        <v>55</v>
      </c>
      <c r="B57" s="188" t="s">
        <v>2431</v>
      </c>
      <c r="C57" s="189" t="s">
        <v>6659</v>
      </c>
      <c r="D57" s="189" t="s">
        <v>6660</v>
      </c>
      <c r="E57" s="190" t="s">
        <v>6661</v>
      </c>
      <c r="F57" s="191" t="s">
        <v>6662</v>
      </c>
      <c r="G57" s="192" t="s">
        <v>20</v>
      </c>
      <c r="H57" s="203">
        <v>2000.0</v>
      </c>
      <c r="I57" s="192"/>
      <c r="J57" s="188" t="s">
        <v>6531</v>
      </c>
      <c r="K57" s="194"/>
      <c r="L57" s="195" t="str">
        <f t="shared" si="2"/>
        <v>EW-1935/Установка для нагрева термоусаживаемых трубок</v>
      </c>
      <c r="M57" s="196"/>
      <c r="N57" s="197">
        <v>175000.0</v>
      </c>
      <c r="O57" s="198">
        <v>1.0</v>
      </c>
      <c r="P57" s="199">
        <v>12.0</v>
      </c>
      <c r="Q57" s="200">
        <v>514800.0</v>
      </c>
      <c r="R57" s="201">
        <f t="shared" si="3"/>
        <v>6177600</v>
      </c>
      <c r="S57" s="202">
        <f t="shared" si="4"/>
        <v>0.02832815333</v>
      </c>
      <c r="T57" s="208" t="s">
        <v>6663</v>
      </c>
      <c r="U57" s="115"/>
      <c r="V57" s="115"/>
      <c r="W57" s="115"/>
      <c r="X57" s="115"/>
      <c r="Y57" s="115"/>
      <c r="Z57" s="115"/>
    </row>
    <row r="58" ht="22.5" customHeight="1">
      <c r="A58" s="187">
        <f t="shared" si="1"/>
        <v>56</v>
      </c>
      <c r="B58" s="188" t="s">
        <v>2431</v>
      </c>
      <c r="C58" s="189" t="s">
        <v>6664</v>
      </c>
      <c r="D58" s="189" t="s">
        <v>6665</v>
      </c>
      <c r="E58" s="190" t="s">
        <v>6666</v>
      </c>
      <c r="F58" s="191" t="s">
        <v>6667</v>
      </c>
      <c r="G58" s="192" t="s">
        <v>20</v>
      </c>
      <c r="H58" s="203">
        <v>1900.0</v>
      </c>
      <c r="I58" s="192"/>
      <c r="J58" s="188" t="s">
        <v>6531</v>
      </c>
      <c r="K58" s="194"/>
      <c r="L58" s="195" t="str">
        <f t="shared" si="2"/>
        <v>RS1010Z/Установка инфракрасного нагрева термоусаживаемых трубок</v>
      </c>
      <c r="M58" s="196"/>
      <c r="N58" s="197">
        <v>170000.0</v>
      </c>
      <c r="O58" s="198">
        <v>1.0</v>
      </c>
      <c r="P58" s="199">
        <v>12.0</v>
      </c>
      <c r="Q58" s="200">
        <v>514800.0</v>
      </c>
      <c r="R58" s="201">
        <f t="shared" si="3"/>
        <v>6177600</v>
      </c>
      <c r="S58" s="202">
        <f t="shared" si="4"/>
        <v>0.02751877752</v>
      </c>
      <c r="T58" s="195"/>
      <c r="U58" s="115"/>
      <c r="V58" s="115"/>
      <c r="W58" s="115"/>
      <c r="X58" s="115"/>
      <c r="Y58" s="115"/>
      <c r="Z58" s="115"/>
    </row>
    <row r="59" ht="22.5" customHeight="1">
      <c r="A59" s="187">
        <f t="shared" si="1"/>
        <v>57</v>
      </c>
      <c r="B59" s="188" t="s">
        <v>2431</v>
      </c>
      <c r="C59" s="189" t="s">
        <v>6668</v>
      </c>
      <c r="D59" s="189" t="s">
        <v>6669</v>
      </c>
      <c r="E59" s="190" t="s">
        <v>6670</v>
      </c>
      <c r="F59" s="191" t="s">
        <v>6662</v>
      </c>
      <c r="G59" s="192" t="s">
        <v>22</v>
      </c>
      <c r="H59" s="203">
        <v>40.0</v>
      </c>
      <c r="I59" s="192"/>
      <c r="J59" s="188" t="s">
        <v>6531</v>
      </c>
      <c r="K59" s="194"/>
      <c r="L59" s="195" t="str">
        <f t="shared" si="2"/>
        <v>EW-1015/Станок для снятия изоляции и скручивания экранирующей оплетки</v>
      </c>
      <c r="M59" s="196"/>
      <c r="N59" s="197">
        <v>55000.0</v>
      </c>
      <c r="O59" s="198">
        <v>1.0</v>
      </c>
      <c r="P59" s="199">
        <v>12.0</v>
      </c>
      <c r="Q59" s="200">
        <v>514800.0</v>
      </c>
      <c r="R59" s="201">
        <f t="shared" si="3"/>
        <v>6177600</v>
      </c>
      <c r="S59" s="202">
        <f t="shared" si="4"/>
        <v>0.008903133903</v>
      </c>
      <c r="T59" s="208" t="s">
        <v>6671</v>
      </c>
      <c r="U59" s="115"/>
      <c r="V59" s="115"/>
      <c r="W59" s="115"/>
      <c r="X59" s="115"/>
      <c r="Y59" s="115"/>
      <c r="Z59" s="115"/>
    </row>
    <row r="60" ht="22.5" customHeight="1">
      <c r="A60" s="187">
        <f t="shared" si="1"/>
        <v>58</v>
      </c>
      <c r="B60" s="188" t="s">
        <v>2431</v>
      </c>
      <c r="C60" s="189" t="s">
        <v>2130</v>
      </c>
      <c r="D60" s="189" t="s">
        <v>6672</v>
      </c>
      <c r="E60" s="190" t="s">
        <v>6673</v>
      </c>
      <c r="F60" s="191" t="s">
        <v>6674</v>
      </c>
      <c r="G60" s="192" t="s">
        <v>9</v>
      </c>
      <c r="H60" s="203">
        <v>120.0</v>
      </c>
      <c r="I60" s="192"/>
      <c r="J60" s="188" t="s">
        <v>6531</v>
      </c>
      <c r="K60" s="194"/>
      <c r="L60" s="195" t="str">
        <f t="shared" si="2"/>
        <v>WL-IDC/Пресс пневматический для опрессовки разъемов</v>
      </c>
      <c r="M60" s="196"/>
      <c r="N60" s="197">
        <v>45000.0</v>
      </c>
      <c r="O60" s="198">
        <v>1.0</v>
      </c>
      <c r="P60" s="199">
        <v>12.0</v>
      </c>
      <c r="Q60" s="200">
        <v>514800.0</v>
      </c>
      <c r="R60" s="201">
        <f t="shared" si="3"/>
        <v>6177600</v>
      </c>
      <c r="S60" s="202">
        <f t="shared" si="4"/>
        <v>0.007284382284</v>
      </c>
      <c r="T60" s="195"/>
      <c r="U60" s="115"/>
      <c r="V60" s="115"/>
      <c r="W60" s="115"/>
      <c r="X60" s="115"/>
      <c r="Y60" s="115"/>
      <c r="Z60" s="115"/>
    </row>
    <row r="61" ht="22.5" customHeight="1">
      <c r="A61" s="187">
        <f t="shared" si="1"/>
        <v>59</v>
      </c>
      <c r="B61" s="188" t="s">
        <v>2431</v>
      </c>
      <c r="C61" s="189" t="s">
        <v>2186</v>
      </c>
      <c r="D61" s="189" t="s">
        <v>6675</v>
      </c>
      <c r="E61" s="190" t="s">
        <v>6676</v>
      </c>
      <c r="F61" s="191" t="s">
        <v>6667</v>
      </c>
      <c r="G61" s="192" t="s">
        <v>22</v>
      </c>
      <c r="H61" s="203">
        <v>90.0</v>
      </c>
      <c r="I61" s="192"/>
      <c r="J61" s="188" t="s">
        <v>6531</v>
      </c>
      <c r="K61" s="194"/>
      <c r="L61" s="195" t="str">
        <f t="shared" si="2"/>
        <v>SR-W01/Машина крутильная для изолированных жил</v>
      </c>
      <c r="M61" s="196"/>
      <c r="N61" s="197">
        <v>90000.0</v>
      </c>
      <c r="O61" s="198">
        <v>1.0</v>
      </c>
      <c r="P61" s="199">
        <v>12.0</v>
      </c>
      <c r="Q61" s="200">
        <v>514800.0</v>
      </c>
      <c r="R61" s="201">
        <f t="shared" si="3"/>
        <v>6177600</v>
      </c>
      <c r="S61" s="202">
        <f t="shared" si="4"/>
        <v>0.01456876457</v>
      </c>
      <c r="T61" s="208" t="s">
        <v>6677</v>
      </c>
      <c r="U61" s="115"/>
      <c r="V61" s="115"/>
      <c r="W61" s="115"/>
      <c r="X61" s="115"/>
      <c r="Y61" s="115"/>
      <c r="Z61" s="115"/>
    </row>
    <row r="62" ht="22.5" customHeight="1">
      <c r="A62" s="187">
        <f t="shared" si="1"/>
        <v>60</v>
      </c>
      <c r="B62" s="188" t="s">
        <v>2431</v>
      </c>
      <c r="C62" s="189" t="s">
        <v>2141</v>
      </c>
      <c r="D62" s="189" t="s">
        <v>6678</v>
      </c>
      <c r="E62" s="190" t="s">
        <v>6679</v>
      </c>
      <c r="F62" s="191" t="s">
        <v>6667</v>
      </c>
      <c r="G62" s="192" t="s">
        <v>6680</v>
      </c>
      <c r="H62" s="193"/>
      <c r="I62" s="192"/>
      <c r="J62" s="188" t="s">
        <v>6531</v>
      </c>
      <c r="K62" s="194"/>
      <c r="L62" s="195" t="str">
        <f t="shared" si="2"/>
        <v>SR-16M/Пресс пневматический для опрессовки кабельных контактов и наконечников</v>
      </c>
      <c r="M62" s="196"/>
      <c r="N62" s="197">
        <v>350000.0</v>
      </c>
      <c r="O62" s="198">
        <v>1.0</v>
      </c>
      <c r="P62" s="199">
        <v>12.0</v>
      </c>
      <c r="Q62" s="200">
        <v>514800.0</v>
      </c>
      <c r="R62" s="201">
        <f t="shared" si="3"/>
        <v>6177600</v>
      </c>
      <c r="S62" s="202">
        <f t="shared" si="4"/>
        <v>0.05665630666</v>
      </c>
      <c r="T62" s="208" t="s">
        <v>6681</v>
      </c>
      <c r="U62" s="115"/>
      <c r="V62" s="115"/>
      <c r="W62" s="115"/>
      <c r="X62" s="115"/>
      <c r="Y62" s="115"/>
      <c r="Z62" s="115"/>
    </row>
    <row r="63" ht="22.5" customHeight="1">
      <c r="A63" s="187">
        <f t="shared" si="1"/>
        <v>61</v>
      </c>
      <c r="B63" s="188" t="s">
        <v>2431</v>
      </c>
      <c r="C63" s="189" t="s">
        <v>6682</v>
      </c>
      <c r="D63" s="189" t="s">
        <v>6683</v>
      </c>
      <c r="E63" s="190" t="s">
        <v>6679</v>
      </c>
      <c r="F63" s="191" t="s">
        <v>6684</v>
      </c>
      <c r="G63" s="192" t="s">
        <v>6685</v>
      </c>
      <c r="H63" s="193"/>
      <c r="I63" s="192"/>
      <c r="J63" s="188" t="s">
        <v>6531</v>
      </c>
      <c r="K63" s="194"/>
      <c r="L63" s="195" t="str">
        <f t="shared" si="2"/>
        <v>KS-4C/Пресс пневматический для опрессовки кабельных контактов и наконечников</v>
      </c>
      <c r="M63" s="196"/>
      <c r="N63" s="197">
        <v>52000.0</v>
      </c>
      <c r="O63" s="198">
        <v>1.0</v>
      </c>
      <c r="P63" s="199">
        <v>12.0</v>
      </c>
      <c r="Q63" s="200">
        <v>514800.0</v>
      </c>
      <c r="R63" s="201">
        <f t="shared" si="3"/>
        <v>6177600</v>
      </c>
      <c r="S63" s="202">
        <f t="shared" si="4"/>
        <v>0.008417508418</v>
      </c>
      <c r="T63" s="208" t="s">
        <v>6681</v>
      </c>
      <c r="U63" s="115"/>
      <c r="V63" s="115"/>
      <c r="W63" s="115"/>
      <c r="X63" s="115"/>
      <c r="Y63" s="115"/>
      <c r="Z63" s="115"/>
    </row>
    <row r="64" ht="22.5" customHeight="1">
      <c r="A64" s="187">
        <f t="shared" si="1"/>
        <v>62</v>
      </c>
      <c r="B64" s="188" t="s">
        <v>2431</v>
      </c>
      <c r="C64" s="189" t="s">
        <v>2183</v>
      </c>
      <c r="D64" s="189" t="s">
        <v>6686</v>
      </c>
      <c r="E64" s="190" t="s">
        <v>6687</v>
      </c>
      <c r="F64" s="191" t="s">
        <v>6662</v>
      </c>
      <c r="G64" s="192" t="s">
        <v>6</v>
      </c>
      <c r="H64" s="203">
        <v>150.0</v>
      </c>
      <c r="I64" s="192"/>
      <c r="J64" s="188" t="s">
        <v>6531</v>
      </c>
      <c r="K64" s="194"/>
      <c r="L64" s="195" t="str">
        <f t="shared" si="2"/>
        <v>EW-1090/Автомат для снятия изоляции с проводов</v>
      </c>
      <c r="M64" s="196"/>
      <c r="N64" s="197">
        <v>130000.0</v>
      </c>
      <c r="O64" s="198">
        <v>1.0</v>
      </c>
      <c r="P64" s="199">
        <v>12.0</v>
      </c>
      <c r="Q64" s="200">
        <v>514800.0</v>
      </c>
      <c r="R64" s="201">
        <f t="shared" si="3"/>
        <v>6177600</v>
      </c>
      <c r="S64" s="202">
        <f t="shared" si="4"/>
        <v>0.02104377104</v>
      </c>
      <c r="T64" s="208" t="s">
        <v>6688</v>
      </c>
      <c r="U64" s="115"/>
      <c r="V64" s="115"/>
      <c r="W64" s="115"/>
      <c r="X64" s="115"/>
      <c r="Y64" s="115"/>
      <c r="Z64" s="115"/>
    </row>
    <row r="65" ht="22.5" customHeight="1">
      <c r="A65" s="187">
        <f t="shared" si="1"/>
        <v>63</v>
      </c>
      <c r="B65" s="188" t="s">
        <v>2431</v>
      </c>
      <c r="C65" s="189" t="s">
        <v>2169</v>
      </c>
      <c r="D65" s="189" t="s">
        <v>6689</v>
      </c>
      <c r="E65" s="190" t="s">
        <v>6690</v>
      </c>
      <c r="F65" s="191" t="s">
        <v>6691</v>
      </c>
      <c r="G65" s="192" t="s">
        <v>6692</v>
      </c>
      <c r="H65" s="203">
        <v>6000.0</v>
      </c>
      <c r="I65" s="192"/>
      <c r="J65" s="188" t="s">
        <v>6531</v>
      </c>
      <c r="K65" s="194"/>
      <c r="L65" s="195" t="str">
        <f t="shared" si="2"/>
        <v>DW-OHF-6KW/Установка индукционной пайки</v>
      </c>
      <c r="M65" s="196"/>
      <c r="N65" s="197">
        <v>600000.0</v>
      </c>
      <c r="O65" s="198">
        <v>1.0</v>
      </c>
      <c r="P65" s="199">
        <v>12.0</v>
      </c>
      <c r="Q65" s="200">
        <v>514800.0</v>
      </c>
      <c r="R65" s="201">
        <f t="shared" si="3"/>
        <v>6177600</v>
      </c>
      <c r="S65" s="202">
        <f t="shared" si="4"/>
        <v>0.09712509713</v>
      </c>
      <c r="T65" s="195"/>
      <c r="U65" s="115"/>
      <c r="V65" s="115"/>
      <c r="W65" s="115"/>
      <c r="X65" s="115"/>
      <c r="Y65" s="115"/>
      <c r="Z65" s="115"/>
    </row>
    <row r="66" ht="22.5" customHeight="1">
      <c r="A66" s="187">
        <f t="shared" si="1"/>
        <v>64</v>
      </c>
      <c r="B66" s="188" t="s">
        <v>2431</v>
      </c>
      <c r="C66" s="189" t="s">
        <v>6693</v>
      </c>
      <c r="D66" s="189"/>
      <c r="E66" s="190" t="s">
        <v>6694</v>
      </c>
      <c r="F66" s="191" t="s">
        <v>6530</v>
      </c>
      <c r="G66" s="192"/>
      <c r="H66" s="193"/>
      <c r="I66" s="192"/>
      <c r="J66" s="188" t="s">
        <v>6531</v>
      </c>
      <c r="K66" s="194"/>
      <c r="L66" s="195" t="str">
        <f t="shared" si="2"/>
        <v>/Устройство для снятия изоляции с плоских кабелей</v>
      </c>
      <c r="M66" s="196"/>
      <c r="N66" s="197">
        <v>30000.0</v>
      </c>
      <c r="O66" s="198">
        <v>1.0</v>
      </c>
      <c r="P66" s="199">
        <v>12.0</v>
      </c>
      <c r="Q66" s="200">
        <v>514800.0</v>
      </c>
      <c r="R66" s="201">
        <f t="shared" si="3"/>
        <v>6177600</v>
      </c>
      <c r="S66" s="202">
        <f t="shared" si="4"/>
        <v>0.004856254856</v>
      </c>
      <c r="T66" s="195"/>
      <c r="U66" s="115"/>
      <c r="V66" s="115"/>
      <c r="W66" s="115"/>
      <c r="X66" s="115"/>
      <c r="Y66" s="115"/>
      <c r="Z66" s="115"/>
    </row>
    <row r="67" ht="22.5" customHeight="1">
      <c r="A67" s="187">
        <f t="shared" si="1"/>
        <v>65</v>
      </c>
      <c r="B67" s="188" t="s">
        <v>2431</v>
      </c>
      <c r="C67" s="189" t="s">
        <v>2181</v>
      </c>
      <c r="D67" s="189" t="s">
        <v>6695</v>
      </c>
      <c r="E67" s="190" t="s">
        <v>6696</v>
      </c>
      <c r="F67" s="191" t="s">
        <v>6662</v>
      </c>
      <c r="G67" s="192" t="s">
        <v>6</v>
      </c>
      <c r="H67" s="203" t="s">
        <v>6697</v>
      </c>
      <c r="I67" s="192"/>
      <c r="J67" s="188" t="s">
        <v>6531</v>
      </c>
      <c r="K67" s="194"/>
      <c r="L67" s="195" t="str">
        <f t="shared" si="2"/>
        <v>EW-1165/Машина для снятия изоляции с коаксиальных кабелей</v>
      </c>
      <c r="M67" s="196"/>
      <c r="N67" s="197">
        <v>275000.0</v>
      </c>
      <c r="O67" s="198">
        <v>1.0</v>
      </c>
      <c r="P67" s="199">
        <v>12.0</v>
      </c>
      <c r="Q67" s="200">
        <v>514800.0</v>
      </c>
      <c r="R67" s="201">
        <f t="shared" si="3"/>
        <v>6177600</v>
      </c>
      <c r="S67" s="202">
        <f t="shared" si="4"/>
        <v>0.04451566952</v>
      </c>
      <c r="T67" s="208" t="s">
        <v>6698</v>
      </c>
      <c r="U67" s="115"/>
      <c r="V67" s="115"/>
      <c r="W67" s="115"/>
      <c r="X67" s="115"/>
      <c r="Y67" s="115"/>
      <c r="Z67" s="115"/>
    </row>
    <row r="68" ht="22.5" customHeight="1">
      <c r="A68" s="187">
        <f t="shared" si="1"/>
        <v>66</v>
      </c>
      <c r="B68" s="188" t="s">
        <v>2431</v>
      </c>
      <c r="C68" s="189" t="s">
        <v>2145</v>
      </c>
      <c r="D68" s="189" t="s">
        <v>6699</v>
      </c>
      <c r="E68" s="190" t="s">
        <v>6700</v>
      </c>
      <c r="F68" s="191" t="s">
        <v>6667</v>
      </c>
      <c r="G68" s="192" t="s">
        <v>10</v>
      </c>
      <c r="H68" s="203">
        <v>300.0</v>
      </c>
      <c r="I68" s="192"/>
      <c r="J68" s="188" t="s">
        <v>6531</v>
      </c>
      <c r="K68" s="194"/>
      <c r="L68" s="195" t="str">
        <f t="shared" si="2"/>
        <v>SR-IPEX-L/Пресс пневматический для опрессовки радиочастотных разъемов MHF (замки)</v>
      </c>
      <c r="M68" s="196"/>
      <c r="N68" s="197">
        <v>350000.0</v>
      </c>
      <c r="O68" s="198">
        <v>1.0</v>
      </c>
      <c r="P68" s="199">
        <v>12.0</v>
      </c>
      <c r="Q68" s="200">
        <v>514800.0</v>
      </c>
      <c r="R68" s="201">
        <f t="shared" si="3"/>
        <v>6177600</v>
      </c>
      <c r="S68" s="202">
        <f t="shared" si="4"/>
        <v>0.05665630666</v>
      </c>
      <c r="T68" s="208" t="s">
        <v>6701</v>
      </c>
      <c r="U68" s="115"/>
      <c r="V68" s="115"/>
      <c r="W68" s="115"/>
      <c r="X68" s="115"/>
      <c r="Y68" s="115"/>
      <c r="Z68" s="115"/>
    </row>
    <row r="69" ht="22.5" customHeight="1">
      <c r="A69" s="187">
        <f t="shared" si="1"/>
        <v>67</v>
      </c>
      <c r="B69" s="188" t="s">
        <v>2431</v>
      </c>
      <c r="C69" s="189" t="s">
        <v>6702</v>
      </c>
      <c r="D69" s="189" t="s">
        <v>6703</v>
      </c>
      <c r="E69" s="190" t="s">
        <v>6704</v>
      </c>
      <c r="F69" s="191" t="s">
        <v>6667</v>
      </c>
      <c r="G69" s="192" t="s">
        <v>6705</v>
      </c>
      <c r="H69" s="203">
        <v>300.0</v>
      </c>
      <c r="I69" s="192"/>
      <c r="J69" s="188" t="s">
        <v>6531</v>
      </c>
      <c r="K69" s="194"/>
      <c r="L69" s="195" t="str">
        <f t="shared" si="2"/>
        <v>SR-IPEX/Пресс пневматический для опрессовки радиочастотных разъемов MHF-4 (1.37)</v>
      </c>
      <c r="M69" s="196"/>
      <c r="N69" s="197">
        <v>350000.0</v>
      </c>
      <c r="O69" s="198">
        <v>1.0</v>
      </c>
      <c r="P69" s="199">
        <v>12.0</v>
      </c>
      <c r="Q69" s="200">
        <v>514800.0</v>
      </c>
      <c r="R69" s="201">
        <f t="shared" si="3"/>
        <v>6177600</v>
      </c>
      <c r="S69" s="202">
        <f t="shared" si="4"/>
        <v>0.05665630666</v>
      </c>
      <c r="T69" s="208" t="s">
        <v>6706</v>
      </c>
      <c r="U69" s="115"/>
      <c r="V69" s="115"/>
      <c r="W69" s="115"/>
      <c r="X69" s="115"/>
      <c r="Y69" s="115"/>
      <c r="Z69" s="115"/>
    </row>
    <row r="70" ht="22.5" customHeight="1">
      <c r="A70" s="187">
        <f t="shared" si="1"/>
        <v>68</v>
      </c>
      <c r="B70" s="188" t="s">
        <v>2431</v>
      </c>
      <c r="C70" s="189" t="s">
        <v>6707</v>
      </c>
      <c r="D70" s="189"/>
      <c r="E70" s="190" t="s">
        <v>6708</v>
      </c>
      <c r="F70" s="191" t="s">
        <v>6530</v>
      </c>
      <c r="G70" s="192" t="s">
        <v>10</v>
      </c>
      <c r="H70" s="203">
        <v>300.0</v>
      </c>
      <c r="I70" s="192"/>
      <c r="J70" s="188" t="s">
        <v>6531</v>
      </c>
      <c r="K70" s="194"/>
      <c r="L70" s="195" t="str">
        <f t="shared" si="2"/>
        <v>/Пресс пневматический для опрессовки радиочастотных разъемов MHF-1</v>
      </c>
      <c r="M70" s="196"/>
      <c r="N70" s="197">
        <v>350000.0</v>
      </c>
      <c r="O70" s="198">
        <v>1.0</v>
      </c>
      <c r="P70" s="199">
        <v>12.0</v>
      </c>
      <c r="Q70" s="200">
        <v>514800.0</v>
      </c>
      <c r="R70" s="201">
        <f t="shared" si="3"/>
        <v>6177600</v>
      </c>
      <c r="S70" s="202">
        <f t="shared" si="4"/>
        <v>0.05665630666</v>
      </c>
      <c r="T70" s="208" t="s">
        <v>6706</v>
      </c>
      <c r="U70" s="115"/>
      <c r="V70" s="115"/>
      <c r="W70" s="115"/>
      <c r="X70" s="115"/>
      <c r="Y70" s="115"/>
      <c r="Z70" s="115"/>
    </row>
    <row r="71" ht="22.5" customHeight="1">
      <c r="A71" s="187">
        <f t="shared" si="1"/>
        <v>69</v>
      </c>
      <c r="B71" s="188" t="s">
        <v>2431</v>
      </c>
      <c r="C71" s="189" t="s">
        <v>6709</v>
      </c>
      <c r="D71" s="189" t="s">
        <v>6703</v>
      </c>
      <c r="E71" s="190" t="s">
        <v>6710</v>
      </c>
      <c r="F71" s="191" t="s">
        <v>6667</v>
      </c>
      <c r="G71" s="192" t="s">
        <v>10</v>
      </c>
      <c r="H71" s="203">
        <v>300.0</v>
      </c>
      <c r="I71" s="192"/>
      <c r="J71" s="188" t="s">
        <v>6531</v>
      </c>
      <c r="K71" s="194"/>
      <c r="L71" s="195" t="str">
        <f t="shared" si="2"/>
        <v>SR-IPEX/Пресс пневматический для опрессовки радиочастотных разъемов MHF-1 (1.78)</v>
      </c>
      <c r="M71" s="196"/>
      <c r="N71" s="197">
        <v>350000.0</v>
      </c>
      <c r="O71" s="198">
        <v>1.0</v>
      </c>
      <c r="P71" s="199">
        <v>12.0</v>
      </c>
      <c r="Q71" s="200">
        <v>514800.0</v>
      </c>
      <c r="R71" s="201">
        <f t="shared" si="3"/>
        <v>6177600</v>
      </c>
      <c r="S71" s="202">
        <f t="shared" si="4"/>
        <v>0.05665630666</v>
      </c>
      <c r="T71" s="208" t="s">
        <v>6706</v>
      </c>
      <c r="U71" s="115"/>
      <c r="V71" s="115"/>
      <c r="W71" s="115"/>
      <c r="X71" s="115"/>
      <c r="Y71" s="115"/>
      <c r="Z71" s="115"/>
    </row>
    <row r="72" ht="22.5" customHeight="1">
      <c r="A72" s="187">
        <f t="shared" si="1"/>
        <v>70</v>
      </c>
      <c r="B72" s="188" t="s">
        <v>2431</v>
      </c>
      <c r="C72" s="189" t="s">
        <v>6711</v>
      </c>
      <c r="D72" s="189" t="s">
        <v>6712</v>
      </c>
      <c r="E72" s="190" t="s">
        <v>6713</v>
      </c>
      <c r="F72" s="191" t="s">
        <v>137</v>
      </c>
      <c r="G72" s="192" t="s">
        <v>8</v>
      </c>
      <c r="H72" s="193"/>
      <c r="I72" s="192"/>
      <c r="J72" s="188" t="s">
        <v>6531</v>
      </c>
      <c r="K72" s="194"/>
      <c r="L72" s="195" t="str">
        <f t="shared" si="2"/>
        <v>ПКП-10К КВТ/Пресс пневматический для опрессовки втулочных наконечников</v>
      </c>
      <c r="M72" s="196"/>
      <c r="N72" s="197">
        <v>81000.0</v>
      </c>
      <c r="O72" s="198">
        <v>1.0</v>
      </c>
      <c r="P72" s="199">
        <v>12.0</v>
      </c>
      <c r="Q72" s="200">
        <v>514800.0</v>
      </c>
      <c r="R72" s="201">
        <f t="shared" si="3"/>
        <v>6177600</v>
      </c>
      <c r="S72" s="202">
        <f t="shared" si="4"/>
        <v>0.01311188811</v>
      </c>
      <c r="T72" s="195"/>
      <c r="U72" s="115"/>
      <c r="V72" s="115"/>
      <c r="W72" s="115"/>
      <c r="X72" s="115"/>
      <c r="Y72" s="115"/>
      <c r="Z72" s="115"/>
    </row>
    <row r="73" ht="22.5" customHeight="1">
      <c r="A73" s="187">
        <f t="shared" si="1"/>
        <v>71</v>
      </c>
      <c r="B73" s="188" t="s">
        <v>2431</v>
      </c>
      <c r="C73" s="189" t="s">
        <v>6714</v>
      </c>
      <c r="D73" s="189" t="s">
        <v>6715</v>
      </c>
      <c r="E73" s="190" t="s">
        <v>6716</v>
      </c>
      <c r="F73" s="191" t="s">
        <v>6717</v>
      </c>
      <c r="G73" s="192" t="s">
        <v>28</v>
      </c>
      <c r="H73" s="203" t="s">
        <v>6718</v>
      </c>
      <c r="I73" s="192"/>
      <c r="J73" s="188" t="s">
        <v>6531</v>
      </c>
      <c r="K73" s="194"/>
      <c r="L73" s="195" t="str">
        <f t="shared" si="2"/>
        <v>PL-5050/Установка плазменной обработки поверхности</v>
      </c>
      <c r="M73" s="196"/>
      <c r="N73" s="197">
        <v>450000.0</v>
      </c>
      <c r="O73" s="198">
        <v>1.0</v>
      </c>
      <c r="P73" s="199">
        <v>12.0</v>
      </c>
      <c r="Q73" s="200">
        <v>514800.0</v>
      </c>
      <c r="R73" s="201">
        <f t="shared" si="3"/>
        <v>6177600</v>
      </c>
      <c r="S73" s="202">
        <f t="shared" si="4"/>
        <v>0.07284382284</v>
      </c>
      <c r="T73" s="208" t="s">
        <v>6719</v>
      </c>
      <c r="U73" s="115"/>
      <c r="V73" s="115"/>
      <c r="W73" s="115"/>
      <c r="X73" s="115"/>
      <c r="Y73" s="115"/>
      <c r="Z73" s="115"/>
    </row>
    <row r="74" ht="22.5" customHeight="1">
      <c r="A74" s="187">
        <f t="shared" si="1"/>
        <v>72</v>
      </c>
      <c r="B74" s="188" t="s">
        <v>2431</v>
      </c>
      <c r="C74" s="189" t="s">
        <v>6720</v>
      </c>
      <c r="D74" s="189" t="s">
        <v>6721</v>
      </c>
      <c r="E74" s="190" t="s">
        <v>6722</v>
      </c>
      <c r="F74" s="191" t="s">
        <v>6723</v>
      </c>
      <c r="G74" s="192"/>
      <c r="H74" s="203">
        <v>150.0</v>
      </c>
      <c r="I74" s="192"/>
      <c r="J74" s="188" t="s">
        <v>6531</v>
      </c>
      <c r="K74" s="194"/>
      <c r="L74" s="195" t="str">
        <f t="shared" si="2"/>
        <v>VR-6DF/Станок вертикально-сверлильный</v>
      </c>
      <c r="M74" s="196"/>
      <c r="N74" s="197">
        <v>50000.0</v>
      </c>
      <c r="O74" s="198">
        <v>1.0</v>
      </c>
      <c r="P74" s="199">
        <v>12.0</v>
      </c>
      <c r="Q74" s="200">
        <v>514800.0</v>
      </c>
      <c r="R74" s="201">
        <f t="shared" si="3"/>
        <v>6177600</v>
      </c>
      <c r="S74" s="202">
        <f t="shared" si="4"/>
        <v>0.008093758094</v>
      </c>
      <c r="T74" s="195"/>
      <c r="U74" s="115"/>
      <c r="V74" s="115"/>
      <c r="W74" s="115"/>
      <c r="X74" s="115"/>
      <c r="Y74" s="115"/>
      <c r="Z74" s="115"/>
    </row>
    <row r="75" ht="22.5" customHeight="1">
      <c r="A75" s="187">
        <f t="shared" si="1"/>
        <v>73</v>
      </c>
      <c r="B75" s="188" t="s">
        <v>2431</v>
      </c>
      <c r="C75" s="189" t="s">
        <v>6724</v>
      </c>
      <c r="D75" s="189" t="s">
        <v>6725</v>
      </c>
      <c r="E75" s="190" t="s">
        <v>6726</v>
      </c>
      <c r="F75" s="191" t="s">
        <v>6727</v>
      </c>
      <c r="G75" s="192"/>
      <c r="H75" s="203">
        <v>250.0</v>
      </c>
      <c r="I75" s="192"/>
      <c r="J75" s="188" t="s">
        <v>6531</v>
      </c>
      <c r="K75" s="194"/>
      <c r="L75" s="195" t="str">
        <f t="shared" si="2"/>
        <v>ЗТШМ-150/Станок точильно-шлифовальный</v>
      </c>
      <c r="M75" s="196"/>
      <c r="N75" s="197">
        <v>6000.0</v>
      </c>
      <c r="O75" s="198">
        <v>1.0</v>
      </c>
      <c r="P75" s="199">
        <v>12.0</v>
      </c>
      <c r="Q75" s="200">
        <v>514800.0</v>
      </c>
      <c r="R75" s="201">
        <f t="shared" si="3"/>
        <v>6177600</v>
      </c>
      <c r="S75" s="202">
        <f t="shared" si="4"/>
        <v>0.0009712509713</v>
      </c>
      <c r="T75" s="195"/>
      <c r="U75" s="115"/>
      <c r="V75" s="115"/>
      <c r="W75" s="115"/>
      <c r="X75" s="115"/>
      <c r="Y75" s="115"/>
      <c r="Z75" s="115"/>
    </row>
    <row r="76" ht="22.5" customHeight="1">
      <c r="A76" s="187">
        <f t="shared" si="1"/>
        <v>74</v>
      </c>
      <c r="B76" s="188" t="s">
        <v>2431</v>
      </c>
      <c r="C76" s="189" t="s">
        <v>2149</v>
      </c>
      <c r="D76" s="189" t="s">
        <v>6728</v>
      </c>
      <c r="E76" s="190" t="s">
        <v>6729</v>
      </c>
      <c r="F76" s="191" t="s">
        <v>6667</v>
      </c>
      <c r="G76" s="192" t="s">
        <v>6730</v>
      </c>
      <c r="H76" s="203">
        <v>750.0</v>
      </c>
      <c r="I76" s="192"/>
      <c r="J76" s="188" t="s">
        <v>6531</v>
      </c>
      <c r="K76" s="194"/>
      <c r="L76" s="195" t="str">
        <f t="shared" si="2"/>
        <v>SR-2T/Пресс для опрессовки кабельных наконечников</v>
      </c>
      <c r="M76" s="196"/>
      <c r="N76" s="197">
        <v>200000.0</v>
      </c>
      <c r="O76" s="198">
        <v>1.0</v>
      </c>
      <c r="P76" s="199">
        <v>12.0</v>
      </c>
      <c r="Q76" s="200">
        <v>514800.0</v>
      </c>
      <c r="R76" s="201">
        <f t="shared" si="3"/>
        <v>6177600</v>
      </c>
      <c r="S76" s="202">
        <f t="shared" si="4"/>
        <v>0.03237503238</v>
      </c>
      <c r="T76" s="208" t="s">
        <v>6731</v>
      </c>
      <c r="U76" s="115"/>
      <c r="V76" s="115"/>
      <c r="W76" s="115"/>
      <c r="X76" s="115"/>
      <c r="Y76" s="115"/>
      <c r="Z76" s="115"/>
    </row>
    <row r="77" ht="22.5" customHeight="1">
      <c r="A77" s="187">
        <f t="shared" si="1"/>
        <v>75</v>
      </c>
      <c r="B77" s="188" t="s">
        <v>2431</v>
      </c>
      <c r="C77" s="189" t="s">
        <v>6732</v>
      </c>
      <c r="D77" s="189" t="s">
        <v>6733</v>
      </c>
      <c r="E77" s="190" t="s">
        <v>6734</v>
      </c>
      <c r="F77" s="191" t="s">
        <v>6662</v>
      </c>
      <c r="G77" s="192" t="s">
        <v>6730</v>
      </c>
      <c r="H77" s="203" t="s">
        <v>6735</v>
      </c>
      <c r="I77" s="192"/>
      <c r="J77" s="188" t="s">
        <v>6531</v>
      </c>
      <c r="K77" s="194"/>
      <c r="L77" s="195" t="str">
        <f t="shared" si="2"/>
        <v>EW-50A/Автомат для снятия изоляции и опрессовки контактов</v>
      </c>
      <c r="M77" s="196"/>
      <c r="N77" s="197">
        <v>200000.0</v>
      </c>
      <c r="O77" s="198">
        <v>1.0</v>
      </c>
      <c r="P77" s="199">
        <v>12.0</v>
      </c>
      <c r="Q77" s="200">
        <v>514800.0</v>
      </c>
      <c r="R77" s="201">
        <f t="shared" si="3"/>
        <v>6177600</v>
      </c>
      <c r="S77" s="202">
        <f t="shared" si="4"/>
        <v>0.03237503238</v>
      </c>
      <c r="T77" s="208" t="s">
        <v>6736</v>
      </c>
      <c r="U77" s="115"/>
      <c r="V77" s="115"/>
      <c r="W77" s="115"/>
      <c r="X77" s="115"/>
      <c r="Y77" s="115"/>
      <c r="Z77" s="115"/>
    </row>
    <row r="78" ht="22.5" customHeight="1">
      <c r="A78" s="187">
        <f t="shared" si="1"/>
        <v>76</v>
      </c>
      <c r="B78" s="188" t="s">
        <v>2431</v>
      </c>
      <c r="C78" s="189" t="s">
        <v>6737</v>
      </c>
      <c r="D78" s="189" t="s">
        <v>6733</v>
      </c>
      <c r="E78" s="190" t="s">
        <v>6734</v>
      </c>
      <c r="F78" s="191" t="s">
        <v>6662</v>
      </c>
      <c r="G78" s="192" t="s">
        <v>6730</v>
      </c>
      <c r="H78" s="203" t="s">
        <v>6735</v>
      </c>
      <c r="I78" s="192"/>
      <c r="J78" s="188" t="s">
        <v>6531</v>
      </c>
      <c r="K78" s="194"/>
      <c r="L78" s="195" t="str">
        <f t="shared" si="2"/>
        <v>EW-50A/Автомат для снятия изоляции и опрессовки контактов</v>
      </c>
      <c r="M78" s="196"/>
      <c r="N78" s="197">
        <v>200000.0</v>
      </c>
      <c r="O78" s="198">
        <v>1.0</v>
      </c>
      <c r="P78" s="199">
        <v>12.0</v>
      </c>
      <c r="Q78" s="200">
        <v>514800.0</v>
      </c>
      <c r="R78" s="201">
        <f t="shared" si="3"/>
        <v>6177600</v>
      </c>
      <c r="S78" s="202">
        <f t="shared" si="4"/>
        <v>0.03237503238</v>
      </c>
      <c r="T78" s="208" t="s">
        <v>6736</v>
      </c>
      <c r="U78" s="115"/>
      <c r="V78" s="115"/>
      <c r="W78" s="115"/>
      <c r="X78" s="115"/>
      <c r="Y78" s="115"/>
      <c r="Z78" s="115"/>
    </row>
    <row r="79" ht="22.5" customHeight="1">
      <c r="A79" s="187">
        <f t="shared" si="1"/>
        <v>77</v>
      </c>
      <c r="B79" s="188" t="s">
        <v>2431</v>
      </c>
      <c r="C79" s="189" t="s">
        <v>2147</v>
      </c>
      <c r="D79" s="189" t="s">
        <v>6738</v>
      </c>
      <c r="E79" s="190" t="s">
        <v>6734</v>
      </c>
      <c r="F79" s="191" t="s">
        <v>6662</v>
      </c>
      <c r="G79" s="192" t="s">
        <v>6730</v>
      </c>
      <c r="H79" s="203" t="s">
        <v>6735</v>
      </c>
      <c r="I79" s="192"/>
      <c r="J79" s="188" t="s">
        <v>6531</v>
      </c>
      <c r="K79" s="194"/>
      <c r="L79" s="195" t="str">
        <f t="shared" si="2"/>
        <v>EW-50A(R)/Автомат для снятия изоляции и опрессовки контактов</v>
      </c>
      <c r="M79" s="196"/>
      <c r="N79" s="197">
        <v>200000.0</v>
      </c>
      <c r="O79" s="198">
        <v>1.0</v>
      </c>
      <c r="P79" s="199">
        <v>12.0</v>
      </c>
      <c r="Q79" s="200">
        <v>514800.0</v>
      </c>
      <c r="R79" s="201">
        <f t="shared" si="3"/>
        <v>6177600</v>
      </c>
      <c r="S79" s="202">
        <f t="shared" si="4"/>
        <v>0.03237503238</v>
      </c>
      <c r="T79" s="208"/>
      <c r="U79" s="115"/>
      <c r="V79" s="115"/>
      <c r="W79" s="115"/>
      <c r="X79" s="115"/>
      <c r="Y79" s="115"/>
      <c r="Z79" s="115"/>
    </row>
    <row r="80" ht="22.5" customHeight="1">
      <c r="A80" s="187">
        <f t="shared" si="1"/>
        <v>78</v>
      </c>
      <c r="B80" s="188" t="s">
        <v>2431</v>
      </c>
      <c r="C80" s="189" t="s">
        <v>6739</v>
      </c>
      <c r="D80" s="189" t="s">
        <v>6733</v>
      </c>
      <c r="E80" s="190" t="s">
        <v>6734</v>
      </c>
      <c r="F80" s="191" t="s">
        <v>6662</v>
      </c>
      <c r="G80" s="192" t="s">
        <v>6730</v>
      </c>
      <c r="H80" s="203" t="s">
        <v>6735</v>
      </c>
      <c r="I80" s="192"/>
      <c r="J80" s="188" t="s">
        <v>6531</v>
      </c>
      <c r="K80" s="194"/>
      <c r="L80" s="195" t="str">
        <f t="shared" si="2"/>
        <v>EW-50A/Автомат для снятия изоляции и опрессовки контактов</v>
      </c>
      <c r="M80" s="196"/>
      <c r="N80" s="197">
        <v>200000.0</v>
      </c>
      <c r="O80" s="198">
        <v>1.0</v>
      </c>
      <c r="P80" s="199">
        <v>12.0</v>
      </c>
      <c r="Q80" s="200">
        <v>514800.0</v>
      </c>
      <c r="R80" s="201">
        <f t="shared" si="3"/>
        <v>6177600</v>
      </c>
      <c r="S80" s="202">
        <f t="shared" si="4"/>
        <v>0.03237503238</v>
      </c>
      <c r="T80" s="208" t="s">
        <v>6736</v>
      </c>
      <c r="U80" s="115"/>
      <c r="V80" s="115"/>
      <c r="W80" s="115"/>
      <c r="X80" s="115"/>
      <c r="Y80" s="115"/>
      <c r="Z80" s="115"/>
    </row>
    <row r="81" ht="22.5" customHeight="1">
      <c r="A81" s="187">
        <f t="shared" si="1"/>
        <v>79</v>
      </c>
      <c r="B81" s="188" t="s">
        <v>2431</v>
      </c>
      <c r="C81" s="189" t="s">
        <v>6740</v>
      </c>
      <c r="D81" s="189" t="s">
        <v>6741</v>
      </c>
      <c r="E81" s="190" t="s">
        <v>6734</v>
      </c>
      <c r="F81" s="191" t="s">
        <v>6674</v>
      </c>
      <c r="G81" s="192" t="s">
        <v>6730</v>
      </c>
      <c r="H81" s="203" t="s">
        <v>6735</v>
      </c>
      <c r="I81" s="192"/>
      <c r="J81" s="188" t="s">
        <v>6531</v>
      </c>
      <c r="K81" s="194"/>
      <c r="L81" s="195" t="str">
        <f t="shared" si="2"/>
        <v>WL-2.0ВТ/Автомат для снятия изоляции и опрессовки контактов</v>
      </c>
      <c r="M81" s="196"/>
      <c r="N81" s="197">
        <v>200000.0</v>
      </c>
      <c r="O81" s="198">
        <v>1.0</v>
      </c>
      <c r="P81" s="199">
        <v>12.0</v>
      </c>
      <c r="Q81" s="200">
        <v>514800.0</v>
      </c>
      <c r="R81" s="201">
        <f t="shared" si="3"/>
        <v>6177600</v>
      </c>
      <c r="S81" s="202">
        <f t="shared" si="4"/>
        <v>0.03237503238</v>
      </c>
      <c r="T81" s="208" t="s">
        <v>6736</v>
      </c>
      <c r="U81" s="115"/>
      <c r="V81" s="115"/>
      <c r="W81" s="115"/>
      <c r="X81" s="115"/>
      <c r="Y81" s="115"/>
      <c r="Z81" s="115"/>
    </row>
    <row r="82" ht="22.5" customHeight="1">
      <c r="A82" s="187">
        <f t="shared" si="1"/>
        <v>80</v>
      </c>
      <c r="B82" s="188" t="s">
        <v>2431</v>
      </c>
      <c r="C82" s="189" t="s">
        <v>2117</v>
      </c>
      <c r="D82" s="189" t="s">
        <v>6742</v>
      </c>
      <c r="E82" s="190" t="s">
        <v>6743</v>
      </c>
      <c r="F82" s="191" t="s">
        <v>6662</v>
      </c>
      <c r="G82" s="192" t="s">
        <v>6744</v>
      </c>
      <c r="H82" s="203">
        <v>1000.0</v>
      </c>
      <c r="I82" s="192"/>
      <c r="J82" s="188" t="s">
        <v>6531</v>
      </c>
      <c r="K82" s="194"/>
      <c r="L82" s="195" t="str">
        <f t="shared" si="2"/>
        <v>EW-05F+M/Автомат мерной резки проводов</v>
      </c>
      <c r="M82" s="196"/>
      <c r="N82" s="197">
        <v>600000.0</v>
      </c>
      <c r="O82" s="198">
        <v>1.0</v>
      </c>
      <c r="P82" s="199">
        <v>12.0</v>
      </c>
      <c r="Q82" s="200">
        <v>514800.0</v>
      </c>
      <c r="R82" s="201">
        <f t="shared" si="3"/>
        <v>6177600</v>
      </c>
      <c r="S82" s="202">
        <f t="shared" si="4"/>
        <v>0.09712509713</v>
      </c>
      <c r="T82" s="208" t="s">
        <v>6745</v>
      </c>
      <c r="U82" s="115"/>
      <c r="V82" s="115"/>
      <c r="W82" s="115"/>
      <c r="X82" s="115"/>
      <c r="Y82" s="115"/>
      <c r="Z82" s="115"/>
    </row>
    <row r="83" ht="22.5" customHeight="1">
      <c r="A83" s="187">
        <f t="shared" si="1"/>
        <v>81</v>
      </c>
      <c r="B83" s="188" t="s">
        <v>2431</v>
      </c>
      <c r="C83" s="189" t="s">
        <v>6746</v>
      </c>
      <c r="D83" s="189" t="s">
        <v>6747</v>
      </c>
      <c r="E83" s="190" t="s">
        <v>6748</v>
      </c>
      <c r="F83" s="191" t="s">
        <v>6662</v>
      </c>
      <c r="G83" s="192" t="s">
        <v>0</v>
      </c>
      <c r="H83" s="203">
        <v>150.0</v>
      </c>
      <c r="I83" s="192"/>
      <c r="J83" s="188" t="s">
        <v>6531</v>
      </c>
      <c r="K83" s="194"/>
      <c r="L83" s="195" t="str">
        <f t="shared" si="2"/>
        <v>EW 1230/Ножницы гильотинные</v>
      </c>
      <c r="M83" s="196"/>
      <c r="N83" s="197">
        <v>35000.0</v>
      </c>
      <c r="O83" s="198">
        <v>1.0</v>
      </c>
      <c r="P83" s="199">
        <v>12.0</v>
      </c>
      <c r="Q83" s="200">
        <v>514800.0</v>
      </c>
      <c r="R83" s="201">
        <f t="shared" si="3"/>
        <v>6177600</v>
      </c>
      <c r="S83" s="202">
        <f t="shared" si="4"/>
        <v>0.005665630666</v>
      </c>
      <c r="T83" s="195"/>
      <c r="U83" s="115"/>
      <c r="V83" s="115"/>
      <c r="W83" s="115"/>
      <c r="X83" s="115"/>
      <c r="Y83" s="115"/>
      <c r="Z83" s="115"/>
    </row>
    <row r="84" ht="22.5" customHeight="1">
      <c r="A84" s="187">
        <f t="shared" si="1"/>
        <v>82</v>
      </c>
      <c r="B84" s="188" t="s">
        <v>2431</v>
      </c>
      <c r="C84" s="189" t="s">
        <v>6749</v>
      </c>
      <c r="D84" s="189" t="s">
        <v>6750</v>
      </c>
      <c r="E84" s="190" t="s">
        <v>6751</v>
      </c>
      <c r="F84" s="191" t="s">
        <v>6752</v>
      </c>
      <c r="G84" s="192"/>
      <c r="H84" s="203" t="s">
        <v>6753</v>
      </c>
      <c r="I84" s="192"/>
      <c r="J84" s="188" t="s">
        <v>6531</v>
      </c>
      <c r="K84" s="194"/>
      <c r="L84" s="195" t="str">
        <f t="shared" si="2"/>
        <v>VBS-10DS/Установка ультразвуковой очистки</v>
      </c>
      <c r="M84" s="196"/>
      <c r="N84" s="197">
        <v>90000.0</v>
      </c>
      <c r="O84" s="198">
        <v>1.0</v>
      </c>
      <c r="P84" s="199">
        <v>12.0</v>
      </c>
      <c r="Q84" s="200">
        <v>514800.0</v>
      </c>
      <c r="R84" s="201">
        <f t="shared" si="3"/>
        <v>6177600</v>
      </c>
      <c r="S84" s="202">
        <f t="shared" si="4"/>
        <v>0.01456876457</v>
      </c>
      <c r="T84" s="208" t="s">
        <v>6754</v>
      </c>
      <c r="U84" s="115"/>
      <c r="V84" s="115"/>
      <c r="W84" s="115"/>
      <c r="X84" s="115"/>
      <c r="Y84" s="115"/>
      <c r="Z84" s="115"/>
    </row>
    <row r="85" ht="22.5" customHeight="1">
      <c r="A85" s="187">
        <f t="shared" si="1"/>
        <v>83</v>
      </c>
      <c r="B85" s="188" t="s">
        <v>2431</v>
      </c>
      <c r="C85" s="189" t="s">
        <v>2113</v>
      </c>
      <c r="D85" s="189"/>
      <c r="E85" s="190" t="s">
        <v>2112</v>
      </c>
      <c r="F85" s="191" t="s">
        <v>6662</v>
      </c>
      <c r="G85" s="192" t="s">
        <v>0</v>
      </c>
      <c r="H85" s="203" t="s">
        <v>6755</v>
      </c>
      <c r="I85" s="192"/>
      <c r="J85" s="188" t="s">
        <v>6531</v>
      </c>
      <c r="K85" s="194"/>
      <c r="L85" s="195" t="str">
        <f t="shared" si="2"/>
        <v>/Автомат мерной резки гофрированных и термоусаживаемых трубок</v>
      </c>
      <c r="M85" s="196"/>
      <c r="N85" s="197">
        <v>200000.0</v>
      </c>
      <c r="O85" s="198">
        <v>1.0</v>
      </c>
      <c r="P85" s="199">
        <v>12.0</v>
      </c>
      <c r="Q85" s="200">
        <v>514800.0</v>
      </c>
      <c r="R85" s="201">
        <f t="shared" si="3"/>
        <v>6177600</v>
      </c>
      <c r="S85" s="202">
        <f t="shared" si="4"/>
        <v>0.03237503238</v>
      </c>
      <c r="T85" s="195"/>
      <c r="U85" s="115"/>
      <c r="V85" s="115"/>
      <c r="W85" s="115"/>
      <c r="X85" s="115"/>
      <c r="Y85" s="115"/>
      <c r="Z85" s="115"/>
    </row>
    <row r="86" ht="22.5" customHeight="1">
      <c r="A86" s="187">
        <f t="shared" si="1"/>
        <v>84</v>
      </c>
      <c r="B86" s="188" t="s">
        <v>2431</v>
      </c>
      <c r="C86" s="189" t="s">
        <v>2119</v>
      </c>
      <c r="D86" s="189" t="s">
        <v>6756</v>
      </c>
      <c r="E86" s="190" t="s">
        <v>6757</v>
      </c>
      <c r="F86" s="191" t="s">
        <v>6662</v>
      </c>
      <c r="G86" s="192" t="s">
        <v>6758</v>
      </c>
      <c r="H86" s="203">
        <v>450.0</v>
      </c>
      <c r="I86" s="192"/>
      <c r="J86" s="188" t="s">
        <v>6531</v>
      </c>
      <c r="K86" s="194"/>
      <c r="L86" s="195" t="str">
        <f t="shared" si="2"/>
        <v>EW-3185+L/Автомат мерной резки и маркировки проводов</v>
      </c>
      <c r="M86" s="196"/>
      <c r="N86" s="197">
        <v>1750000.0</v>
      </c>
      <c r="O86" s="198">
        <v>1.0</v>
      </c>
      <c r="P86" s="199">
        <v>12.0</v>
      </c>
      <c r="Q86" s="200">
        <v>514800.0</v>
      </c>
      <c r="R86" s="201">
        <f t="shared" si="3"/>
        <v>6177600</v>
      </c>
      <c r="S86" s="202">
        <f t="shared" si="4"/>
        <v>0.2832815333</v>
      </c>
      <c r="T86" s="208" t="s">
        <v>6759</v>
      </c>
      <c r="U86" s="115"/>
      <c r="V86" s="115"/>
      <c r="W86" s="115"/>
      <c r="X86" s="115"/>
      <c r="Y86" s="115"/>
      <c r="Z86" s="115"/>
    </row>
    <row r="87" ht="22.5" customHeight="1">
      <c r="A87" s="187">
        <f t="shared" si="1"/>
        <v>85</v>
      </c>
      <c r="B87" s="188" t="s">
        <v>2104</v>
      </c>
      <c r="C87" s="189" t="s">
        <v>6760</v>
      </c>
      <c r="D87" s="189"/>
      <c r="E87" s="190" t="s">
        <v>6761</v>
      </c>
      <c r="F87" s="191" t="s">
        <v>6530</v>
      </c>
      <c r="G87" s="192" t="s">
        <v>28</v>
      </c>
      <c r="H87" s="203" t="s">
        <v>6762</v>
      </c>
      <c r="I87" s="192"/>
      <c r="J87" s="188" t="s">
        <v>6531</v>
      </c>
      <c r="K87" s="194"/>
      <c r="L87" s="195" t="str">
        <f t="shared" si="2"/>
        <v>/Станок намоточный</v>
      </c>
      <c r="M87" s="196"/>
      <c r="N87" s="197">
        <v>200000.0</v>
      </c>
      <c r="O87" s="198">
        <v>1.0</v>
      </c>
      <c r="P87" s="199">
        <v>12.0</v>
      </c>
      <c r="Q87" s="200">
        <v>514800.0</v>
      </c>
      <c r="R87" s="201">
        <f t="shared" si="3"/>
        <v>6177600</v>
      </c>
      <c r="S87" s="202">
        <f t="shared" si="4"/>
        <v>0.03237503238</v>
      </c>
      <c r="T87" s="208" t="s">
        <v>6763</v>
      </c>
      <c r="U87" s="115"/>
      <c r="V87" s="115"/>
      <c r="W87" s="115"/>
      <c r="X87" s="115"/>
      <c r="Y87" s="115"/>
      <c r="Z87" s="115"/>
    </row>
    <row r="88" ht="22.5" customHeight="1">
      <c r="A88" s="187">
        <f t="shared" si="1"/>
        <v>86</v>
      </c>
      <c r="B88" s="188" t="s">
        <v>2104</v>
      </c>
      <c r="C88" s="189" t="s">
        <v>6764</v>
      </c>
      <c r="D88" s="189"/>
      <c r="E88" s="190" t="s">
        <v>6765</v>
      </c>
      <c r="F88" s="191" t="s">
        <v>6530</v>
      </c>
      <c r="G88" s="192"/>
      <c r="H88" s="203" t="s">
        <v>6766</v>
      </c>
      <c r="I88" s="192"/>
      <c r="J88" s="188" t="s">
        <v>6531</v>
      </c>
      <c r="K88" s="194"/>
      <c r="L88" s="195" t="str">
        <f t="shared" si="2"/>
        <v>/Устройство подающее для катушек (разматыватель)</v>
      </c>
      <c r="M88" s="196"/>
      <c r="N88" s="197">
        <v>200000.0</v>
      </c>
      <c r="O88" s="198">
        <v>1.0</v>
      </c>
      <c r="P88" s="199">
        <v>12.0</v>
      </c>
      <c r="Q88" s="200">
        <v>514800.0</v>
      </c>
      <c r="R88" s="201">
        <f t="shared" si="3"/>
        <v>6177600</v>
      </c>
      <c r="S88" s="202">
        <f t="shared" si="4"/>
        <v>0.03237503238</v>
      </c>
      <c r="T88" s="208" t="s">
        <v>6767</v>
      </c>
      <c r="U88" s="115"/>
      <c r="V88" s="115"/>
      <c r="W88" s="115"/>
      <c r="X88" s="115"/>
      <c r="Y88" s="115"/>
      <c r="Z88" s="115"/>
    </row>
    <row r="89" ht="22.5" customHeight="1">
      <c r="A89" s="187">
        <f t="shared" si="1"/>
        <v>87</v>
      </c>
      <c r="B89" s="188" t="s">
        <v>2104</v>
      </c>
      <c r="C89" s="189" t="s">
        <v>6768</v>
      </c>
      <c r="D89" s="189"/>
      <c r="E89" s="190" t="s">
        <v>6769</v>
      </c>
      <c r="F89" s="191" t="s">
        <v>6530</v>
      </c>
      <c r="G89" s="192"/>
      <c r="H89" s="193"/>
      <c r="I89" s="192"/>
      <c r="J89" s="188" t="s">
        <v>6531</v>
      </c>
      <c r="K89" s="194"/>
      <c r="L89" s="195" t="str">
        <f t="shared" si="2"/>
        <v>/Устройство подающее для бухт (разматыватель)</v>
      </c>
      <c r="M89" s="196"/>
      <c r="N89" s="197">
        <v>200000.0</v>
      </c>
      <c r="O89" s="198">
        <v>1.0</v>
      </c>
      <c r="P89" s="199">
        <v>12.0</v>
      </c>
      <c r="Q89" s="200">
        <v>514800.0</v>
      </c>
      <c r="R89" s="201">
        <f t="shared" si="3"/>
        <v>6177600</v>
      </c>
      <c r="S89" s="202">
        <f t="shared" si="4"/>
        <v>0.03237503238</v>
      </c>
      <c r="T89" s="208" t="s">
        <v>6770</v>
      </c>
      <c r="U89" s="115"/>
      <c r="V89" s="115"/>
      <c r="W89" s="115"/>
      <c r="X89" s="115"/>
      <c r="Y89" s="115"/>
      <c r="Z89" s="115"/>
    </row>
    <row r="90" ht="22.5" customHeight="1">
      <c r="A90" s="187">
        <f t="shared" si="1"/>
        <v>88</v>
      </c>
      <c r="B90" s="188" t="s">
        <v>2104</v>
      </c>
      <c r="C90" s="189" t="s">
        <v>6771</v>
      </c>
      <c r="D90" s="189" t="s">
        <v>6772</v>
      </c>
      <c r="E90" s="190" t="s">
        <v>6773</v>
      </c>
      <c r="F90" s="191" t="s">
        <v>6774</v>
      </c>
      <c r="G90" s="192" t="s">
        <v>23</v>
      </c>
      <c r="H90" s="203">
        <v>4000.0</v>
      </c>
      <c r="I90" s="192"/>
      <c r="J90" s="188" t="s">
        <v>6531</v>
      </c>
      <c r="K90" s="194"/>
      <c r="L90" s="195" t="str">
        <f t="shared" si="2"/>
        <v>TA-300S/Машина литьевая (термопластавтомат)</v>
      </c>
      <c r="M90" s="196"/>
      <c r="N90" s="197">
        <v>1.5E7</v>
      </c>
      <c r="O90" s="198">
        <v>1.0</v>
      </c>
      <c r="P90" s="199">
        <v>12.0</v>
      </c>
      <c r="Q90" s="200">
        <v>514800.0</v>
      </c>
      <c r="R90" s="201">
        <f t="shared" si="3"/>
        <v>6177600</v>
      </c>
      <c r="S90" s="202">
        <f t="shared" si="4"/>
        <v>2.428127428</v>
      </c>
      <c r="T90" s="208" t="s">
        <v>6775</v>
      </c>
      <c r="U90" s="115"/>
      <c r="V90" s="115"/>
      <c r="W90" s="115"/>
      <c r="X90" s="115"/>
      <c r="Y90" s="115"/>
      <c r="Z90" s="115"/>
    </row>
    <row r="91" ht="22.5" customHeight="1">
      <c r="A91" s="187">
        <f t="shared" si="1"/>
        <v>89</v>
      </c>
      <c r="B91" s="188" t="s">
        <v>2104</v>
      </c>
      <c r="C91" s="189" t="s">
        <v>6776</v>
      </c>
      <c r="D91" s="189" t="s">
        <v>6777</v>
      </c>
      <c r="E91" s="190" t="s">
        <v>6778</v>
      </c>
      <c r="F91" s="191" t="s">
        <v>6779</v>
      </c>
      <c r="G91" s="192" t="s">
        <v>28</v>
      </c>
      <c r="H91" s="203">
        <v>3500.0</v>
      </c>
      <c r="I91" s="192"/>
      <c r="J91" s="188" t="s">
        <v>6531</v>
      </c>
      <c r="K91" s="194"/>
      <c r="L91" s="195" t="str">
        <f t="shared" si="2"/>
        <v>ST-6L/SAL-800G1/Сушилка бункерная для полимерных материалов</v>
      </c>
      <c r="M91" s="196"/>
      <c r="N91" s="197">
        <v>90000.0</v>
      </c>
      <c r="O91" s="198">
        <v>1.0</v>
      </c>
      <c r="P91" s="199">
        <v>12.0</v>
      </c>
      <c r="Q91" s="200">
        <v>514800.0</v>
      </c>
      <c r="R91" s="201">
        <f t="shared" si="3"/>
        <v>6177600</v>
      </c>
      <c r="S91" s="202">
        <f t="shared" si="4"/>
        <v>0.01456876457</v>
      </c>
      <c r="T91" s="208" t="s">
        <v>6780</v>
      </c>
      <c r="U91" s="115"/>
      <c r="V91" s="115"/>
      <c r="W91" s="115"/>
      <c r="X91" s="115"/>
      <c r="Y91" s="115"/>
      <c r="Z91" s="115"/>
    </row>
    <row r="92" ht="22.5" customHeight="1">
      <c r="A92" s="187">
        <f t="shared" si="1"/>
        <v>90</v>
      </c>
      <c r="B92" s="188" t="s">
        <v>2104</v>
      </c>
      <c r="C92" s="189" t="s">
        <v>6781</v>
      </c>
      <c r="D92" s="189" t="s">
        <v>6782</v>
      </c>
      <c r="E92" s="190" t="s">
        <v>6783</v>
      </c>
      <c r="F92" s="191" t="s">
        <v>6779</v>
      </c>
      <c r="G92" s="192" t="s">
        <v>28</v>
      </c>
      <c r="H92" s="203">
        <v>1500.0</v>
      </c>
      <c r="I92" s="192"/>
      <c r="J92" s="188" t="s">
        <v>6531</v>
      </c>
      <c r="K92" s="194"/>
      <c r="L92" s="195" t="str">
        <f t="shared" si="2"/>
        <v>SSB-50/Смеситель для полимерных материалов</v>
      </c>
      <c r="M92" s="196"/>
      <c r="N92" s="197">
        <v>100000.0</v>
      </c>
      <c r="O92" s="198">
        <v>1.0</v>
      </c>
      <c r="P92" s="199">
        <v>12.0</v>
      </c>
      <c r="Q92" s="200">
        <v>514800.0</v>
      </c>
      <c r="R92" s="201">
        <f t="shared" si="3"/>
        <v>6177600</v>
      </c>
      <c r="S92" s="202">
        <f t="shared" si="4"/>
        <v>0.01618751619</v>
      </c>
      <c r="T92" s="208" t="s">
        <v>6784</v>
      </c>
      <c r="U92" s="115"/>
      <c r="V92" s="115"/>
      <c r="W92" s="115"/>
      <c r="X92" s="115"/>
      <c r="Y92" s="115"/>
      <c r="Z92" s="115"/>
    </row>
    <row r="93" ht="22.5" customHeight="1">
      <c r="A93" s="187">
        <f t="shared" si="1"/>
        <v>91</v>
      </c>
      <c r="B93" s="188" t="s">
        <v>2104</v>
      </c>
      <c r="C93" s="189" t="s">
        <v>6785</v>
      </c>
      <c r="D93" s="189" t="s">
        <v>6786</v>
      </c>
      <c r="E93" s="190" t="s">
        <v>6787</v>
      </c>
      <c r="F93" s="191" t="s">
        <v>6779</v>
      </c>
      <c r="G93" s="192" t="s">
        <v>28</v>
      </c>
      <c r="H93" s="203">
        <v>4000.0</v>
      </c>
      <c r="I93" s="192"/>
      <c r="J93" s="188" t="s">
        <v>6531</v>
      </c>
      <c r="K93" s="194"/>
      <c r="L93" s="195" t="str">
        <f t="shared" si="2"/>
        <v>SG-230F/Измельчитель роторный для полимерных материалов</v>
      </c>
      <c r="M93" s="196"/>
      <c r="N93" s="197">
        <v>120000.0</v>
      </c>
      <c r="O93" s="198">
        <v>1.0</v>
      </c>
      <c r="P93" s="199">
        <v>12.0</v>
      </c>
      <c r="Q93" s="200">
        <v>514800.0</v>
      </c>
      <c r="R93" s="201">
        <f t="shared" si="3"/>
        <v>6177600</v>
      </c>
      <c r="S93" s="202">
        <f t="shared" si="4"/>
        <v>0.01942501943</v>
      </c>
      <c r="T93" s="208" t="s">
        <v>6788</v>
      </c>
      <c r="U93" s="115"/>
      <c r="V93" s="115"/>
      <c r="W93" s="115"/>
      <c r="X93" s="115"/>
      <c r="Y93" s="115"/>
      <c r="Z93" s="115"/>
    </row>
    <row r="94" ht="22.5" customHeight="1">
      <c r="A94" s="187">
        <f t="shared" si="1"/>
        <v>92</v>
      </c>
      <c r="B94" s="188" t="s">
        <v>2104</v>
      </c>
      <c r="C94" s="189" t="s">
        <v>2151</v>
      </c>
      <c r="D94" s="189"/>
      <c r="E94" s="190" t="s">
        <v>2150</v>
      </c>
      <c r="F94" s="191" t="s">
        <v>6662</v>
      </c>
      <c r="G94" s="192" t="s">
        <v>7</v>
      </c>
      <c r="H94" s="203">
        <v>750.0</v>
      </c>
      <c r="I94" s="192"/>
      <c r="J94" s="188" t="s">
        <v>6531</v>
      </c>
      <c r="K94" s="194"/>
      <c r="L94" s="195" t="str">
        <f t="shared" si="2"/>
        <v>/Пресс для опрессовки многожильных кабелей</v>
      </c>
      <c r="M94" s="196"/>
      <c r="N94" s="197">
        <v>650000.0</v>
      </c>
      <c r="O94" s="198">
        <v>1.0</v>
      </c>
      <c r="P94" s="199">
        <v>12.0</v>
      </c>
      <c r="Q94" s="200">
        <v>514800.0</v>
      </c>
      <c r="R94" s="201">
        <f t="shared" si="3"/>
        <v>6177600</v>
      </c>
      <c r="S94" s="202">
        <f t="shared" si="4"/>
        <v>0.1052188552</v>
      </c>
      <c r="T94" s="208" t="s">
        <v>6789</v>
      </c>
      <c r="U94" s="115"/>
      <c r="V94" s="115"/>
      <c r="W94" s="115"/>
      <c r="X94" s="115"/>
      <c r="Y94" s="115"/>
      <c r="Z94" s="115"/>
    </row>
    <row r="95" ht="22.5" customHeight="1">
      <c r="A95" s="187">
        <f t="shared" si="1"/>
        <v>93</v>
      </c>
      <c r="B95" s="188" t="s">
        <v>2104</v>
      </c>
      <c r="C95" s="189" t="s">
        <v>6790</v>
      </c>
      <c r="D95" s="189" t="s">
        <v>6791</v>
      </c>
      <c r="E95" s="190" t="s">
        <v>6792</v>
      </c>
      <c r="F95" s="191" t="s">
        <v>6662</v>
      </c>
      <c r="G95" s="192" t="s">
        <v>25</v>
      </c>
      <c r="H95" s="203">
        <v>100.0</v>
      </c>
      <c r="I95" s="192"/>
      <c r="J95" s="188" t="s">
        <v>6531</v>
      </c>
      <c r="K95" s="194"/>
      <c r="L95" s="195" t="str">
        <f t="shared" si="2"/>
        <v>EW-2510/Машина испытательная разрывная</v>
      </c>
      <c r="M95" s="196"/>
      <c r="N95" s="197">
        <v>80000.0</v>
      </c>
      <c r="O95" s="198">
        <v>1.0</v>
      </c>
      <c r="P95" s="199">
        <v>12.0</v>
      </c>
      <c r="Q95" s="200">
        <v>514800.0</v>
      </c>
      <c r="R95" s="201">
        <f t="shared" si="3"/>
        <v>6177600</v>
      </c>
      <c r="S95" s="202">
        <f t="shared" si="4"/>
        <v>0.01295001295</v>
      </c>
      <c r="T95" s="208" t="s">
        <v>6793</v>
      </c>
      <c r="U95" s="115"/>
      <c r="V95" s="115"/>
      <c r="W95" s="115"/>
      <c r="X95" s="115"/>
      <c r="Y95" s="115"/>
      <c r="Z95" s="115"/>
    </row>
    <row r="96" ht="22.5" customHeight="1">
      <c r="A96" s="187">
        <f t="shared" si="1"/>
        <v>94</v>
      </c>
      <c r="B96" s="188" t="s">
        <v>2431</v>
      </c>
      <c r="C96" s="189" t="s">
        <v>2139</v>
      </c>
      <c r="D96" s="189" t="s">
        <v>6791</v>
      </c>
      <c r="E96" s="190" t="s">
        <v>6792</v>
      </c>
      <c r="F96" s="191" t="s">
        <v>6662</v>
      </c>
      <c r="G96" s="192" t="s">
        <v>25</v>
      </c>
      <c r="H96" s="203">
        <v>100.0</v>
      </c>
      <c r="I96" s="192"/>
      <c r="J96" s="188" t="s">
        <v>6531</v>
      </c>
      <c r="K96" s="194"/>
      <c r="L96" s="195" t="str">
        <f t="shared" si="2"/>
        <v>EW-2510/Машина испытательная разрывная</v>
      </c>
      <c r="M96" s="196"/>
      <c r="N96" s="197">
        <v>80000.0</v>
      </c>
      <c r="O96" s="198">
        <v>1.0</v>
      </c>
      <c r="P96" s="199">
        <v>12.0</v>
      </c>
      <c r="Q96" s="200">
        <v>514800.0</v>
      </c>
      <c r="R96" s="201">
        <f t="shared" si="3"/>
        <v>6177600</v>
      </c>
      <c r="S96" s="202">
        <f t="shared" si="4"/>
        <v>0.01295001295</v>
      </c>
      <c r="T96" s="208" t="s">
        <v>6793</v>
      </c>
      <c r="U96" s="115"/>
      <c r="V96" s="115"/>
      <c r="W96" s="115"/>
      <c r="X96" s="115"/>
      <c r="Y96" s="115"/>
      <c r="Z96" s="115"/>
    </row>
    <row r="97" ht="22.5" customHeight="1">
      <c r="A97" s="187">
        <f t="shared" si="1"/>
        <v>95</v>
      </c>
      <c r="B97" s="188" t="s">
        <v>2431</v>
      </c>
      <c r="C97" s="189" t="s">
        <v>6794</v>
      </c>
      <c r="D97" s="189" t="s">
        <v>6795</v>
      </c>
      <c r="E97" s="190" t="s">
        <v>6796</v>
      </c>
      <c r="F97" s="191" t="s">
        <v>6674</v>
      </c>
      <c r="G97" s="192" t="s">
        <v>11</v>
      </c>
      <c r="H97" s="203" t="s">
        <v>6755</v>
      </c>
      <c r="I97" s="192"/>
      <c r="J97" s="188" t="s">
        <v>6531</v>
      </c>
      <c r="K97" s="194"/>
      <c r="L97" s="195" t="str">
        <f t="shared" si="2"/>
        <v>WL-GP011/Установка автоматической пайки разъемов</v>
      </c>
      <c r="M97" s="196"/>
      <c r="N97" s="197">
        <v>250000.0</v>
      </c>
      <c r="O97" s="198">
        <v>1.0</v>
      </c>
      <c r="P97" s="199">
        <v>12.0</v>
      </c>
      <c r="Q97" s="200">
        <v>514800.0</v>
      </c>
      <c r="R97" s="201">
        <f t="shared" si="3"/>
        <v>6177600</v>
      </c>
      <c r="S97" s="202">
        <f t="shared" si="4"/>
        <v>0.04046879047</v>
      </c>
      <c r="T97" s="195"/>
      <c r="U97" s="115"/>
      <c r="V97" s="115"/>
      <c r="W97" s="115"/>
      <c r="X97" s="115"/>
      <c r="Y97" s="115"/>
      <c r="Z97" s="115"/>
    </row>
    <row r="98" ht="22.5" customHeight="1">
      <c r="A98" s="187">
        <f t="shared" si="1"/>
        <v>96</v>
      </c>
      <c r="B98" s="188" t="s">
        <v>2104</v>
      </c>
      <c r="C98" s="189" t="s">
        <v>6797</v>
      </c>
      <c r="D98" s="189" t="s">
        <v>6798</v>
      </c>
      <c r="E98" s="190" t="s">
        <v>6799</v>
      </c>
      <c r="F98" s="191" t="s">
        <v>6662</v>
      </c>
      <c r="G98" s="192" t="s">
        <v>25</v>
      </c>
      <c r="H98" s="193"/>
      <c r="I98" s="192"/>
      <c r="J98" s="188" t="s">
        <v>6531</v>
      </c>
      <c r="K98" s="194"/>
      <c r="L98" s="195" t="str">
        <f t="shared" si="2"/>
        <v>EW-2550/Прибор для измерения высоты опрессовки (микрометр)</v>
      </c>
      <c r="M98" s="196"/>
      <c r="N98" s="197">
        <v>120000.0</v>
      </c>
      <c r="O98" s="198">
        <v>1.0</v>
      </c>
      <c r="P98" s="199">
        <v>12.0</v>
      </c>
      <c r="Q98" s="200">
        <v>514800.0</v>
      </c>
      <c r="R98" s="201">
        <f t="shared" si="3"/>
        <v>6177600</v>
      </c>
      <c r="S98" s="202">
        <f t="shared" si="4"/>
        <v>0.01942501943</v>
      </c>
      <c r="T98" s="195"/>
      <c r="U98" s="115"/>
      <c r="V98" s="115"/>
      <c r="W98" s="115"/>
      <c r="X98" s="115"/>
      <c r="Y98" s="115"/>
      <c r="Z98" s="115"/>
    </row>
    <row r="99" ht="22.5" customHeight="1">
      <c r="A99" s="187">
        <f t="shared" si="1"/>
        <v>97</v>
      </c>
      <c r="B99" s="188" t="s">
        <v>2431</v>
      </c>
      <c r="C99" s="189" t="s">
        <v>2137</v>
      </c>
      <c r="D99" s="189" t="s">
        <v>6798</v>
      </c>
      <c r="E99" s="190" t="s">
        <v>6799</v>
      </c>
      <c r="F99" s="191" t="s">
        <v>6662</v>
      </c>
      <c r="G99" s="192" t="s">
        <v>25</v>
      </c>
      <c r="H99" s="193"/>
      <c r="I99" s="192"/>
      <c r="J99" s="188" t="s">
        <v>6531</v>
      </c>
      <c r="K99" s="194"/>
      <c r="L99" s="195" t="str">
        <f t="shared" si="2"/>
        <v>EW-2550/Прибор для измерения высоты опрессовки (микрометр)</v>
      </c>
      <c r="M99" s="196"/>
      <c r="N99" s="197">
        <v>120000.0</v>
      </c>
      <c r="O99" s="198">
        <v>1.0</v>
      </c>
      <c r="P99" s="199">
        <v>12.0</v>
      </c>
      <c r="Q99" s="200">
        <v>514800.0</v>
      </c>
      <c r="R99" s="201">
        <f t="shared" si="3"/>
        <v>6177600</v>
      </c>
      <c r="S99" s="202">
        <f t="shared" si="4"/>
        <v>0.01942501943</v>
      </c>
      <c r="T99" s="195"/>
      <c r="U99" s="115"/>
      <c r="V99" s="115"/>
      <c r="W99" s="115"/>
      <c r="X99" s="115"/>
      <c r="Y99" s="115"/>
      <c r="Z99" s="115"/>
    </row>
    <row r="100" ht="22.5" customHeight="1">
      <c r="A100" s="187">
        <f t="shared" si="1"/>
        <v>98</v>
      </c>
      <c r="B100" s="188" t="s">
        <v>2431</v>
      </c>
      <c r="C100" s="189" t="s">
        <v>6800</v>
      </c>
      <c r="D100" s="189" t="s">
        <v>6801</v>
      </c>
      <c r="E100" s="190" t="s">
        <v>6802</v>
      </c>
      <c r="F100" s="191" t="s">
        <v>6667</v>
      </c>
      <c r="G100" s="192" t="s">
        <v>6</v>
      </c>
      <c r="H100" s="203" t="s">
        <v>6803</v>
      </c>
      <c r="I100" s="192"/>
      <c r="J100" s="188" t="s">
        <v>6531</v>
      </c>
      <c r="K100" s="194"/>
      <c r="L100" s="195" t="str">
        <f t="shared" si="2"/>
        <v>SR-CS340/Автомат для двустороннего снятия изоляции с проводов</v>
      </c>
      <c r="M100" s="196"/>
      <c r="N100" s="197">
        <v>400000.0</v>
      </c>
      <c r="O100" s="198">
        <v>1.0</v>
      </c>
      <c r="P100" s="199">
        <v>12.0</v>
      </c>
      <c r="Q100" s="200">
        <v>514800.0</v>
      </c>
      <c r="R100" s="201">
        <f t="shared" si="3"/>
        <v>6177600</v>
      </c>
      <c r="S100" s="202">
        <f t="shared" si="4"/>
        <v>0.06475006475</v>
      </c>
      <c r="T100" s="195"/>
      <c r="U100" s="115"/>
      <c r="V100" s="115"/>
      <c r="W100" s="115"/>
      <c r="X100" s="115"/>
      <c r="Y100" s="115"/>
      <c r="Z100" s="115"/>
    </row>
    <row r="101" ht="22.5" customHeight="1">
      <c r="A101" s="187">
        <f t="shared" si="1"/>
        <v>99</v>
      </c>
      <c r="B101" s="188" t="s">
        <v>2431</v>
      </c>
      <c r="C101" s="189" t="s">
        <v>6804</v>
      </c>
      <c r="D101" s="189"/>
      <c r="E101" s="190" t="s">
        <v>6805</v>
      </c>
      <c r="F101" s="191" t="s">
        <v>6530</v>
      </c>
      <c r="G101" s="192"/>
      <c r="H101" s="193"/>
      <c r="I101" s="192"/>
      <c r="J101" s="188" t="s">
        <v>6531</v>
      </c>
      <c r="K101" s="194"/>
      <c r="L101" s="195" t="str">
        <f t="shared" si="2"/>
        <v>/Машина бандажная для кабельных жгутов</v>
      </c>
      <c r="M101" s="196"/>
      <c r="N101" s="197">
        <v>250000.0</v>
      </c>
      <c r="O101" s="198">
        <v>1.0</v>
      </c>
      <c r="P101" s="199">
        <v>12.0</v>
      </c>
      <c r="Q101" s="200">
        <v>514800.0</v>
      </c>
      <c r="R101" s="201">
        <f t="shared" si="3"/>
        <v>6177600</v>
      </c>
      <c r="S101" s="202">
        <f t="shared" si="4"/>
        <v>0.04046879047</v>
      </c>
      <c r="T101" s="208" t="s">
        <v>6806</v>
      </c>
      <c r="U101" s="115"/>
      <c r="V101" s="115"/>
      <c r="W101" s="115"/>
      <c r="X101" s="115"/>
      <c r="Y101" s="115"/>
      <c r="Z101" s="115"/>
    </row>
    <row r="102" ht="22.5" customHeight="1">
      <c r="A102" s="187">
        <f t="shared" si="1"/>
        <v>100</v>
      </c>
      <c r="B102" s="188" t="s">
        <v>2104</v>
      </c>
      <c r="C102" s="189" t="s">
        <v>6807</v>
      </c>
      <c r="D102" s="189" t="s">
        <v>6808</v>
      </c>
      <c r="E102" s="190" t="s">
        <v>6809</v>
      </c>
      <c r="F102" s="191" t="s">
        <v>6810</v>
      </c>
      <c r="G102" s="192"/>
      <c r="H102" s="203">
        <v>200.0</v>
      </c>
      <c r="I102" s="192"/>
      <c r="J102" s="188" t="s">
        <v>6531</v>
      </c>
      <c r="K102" s="194"/>
      <c r="L102" s="195" t="str">
        <f t="shared" si="2"/>
        <v>AM901/Станок для зачистки чего?</v>
      </c>
      <c r="M102" s="196"/>
      <c r="N102" s="197">
        <v>140000.0</v>
      </c>
      <c r="O102" s="198">
        <v>1.0</v>
      </c>
      <c r="P102" s="199">
        <v>12.0</v>
      </c>
      <c r="Q102" s="200">
        <v>514800.0</v>
      </c>
      <c r="R102" s="201">
        <f t="shared" si="3"/>
        <v>6177600</v>
      </c>
      <c r="S102" s="202">
        <f t="shared" si="4"/>
        <v>0.02266252266</v>
      </c>
      <c r="T102" s="195"/>
      <c r="U102" s="115"/>
      <c r="V102" s="115"/>
      <c r="W102" s="115"/>
      <c r="X102" s="115"/>
      <c r="Y102" s="115"/>
      <c r="Z102" s="115"/>
    </row>
    <row r="103" ht="22.5" customHeight="1">
      <c r="A103" s="187">
        <f t="shared" si="1"/>
        <v>101</v>
      </c>
      <c r="B103" s="188" t="s">
        <v>2104</v>
      </c>
      <c r="C103" s="189" t="s">
        <v>6811</v>
      </c>
      <c r="D103" s="189" t="s">
        <v>6808</v>
      </c>
      <c r="E103" s="190" t="s">
        <v>6809</v>
      </c>
      <c r="F103" s="191" t="s">
        <v>6810</v>
      </c>
      <c r="G103" s="192"/>
      <c r="H103" s="203">
        <v>200.0</v>
      </c>
      <c r="I103" s="192"/>
      <c r="J103" s="188" t="s">
        <v>6531</v>
      </c>
      <c r="K103" s="194"/>
      <c r="L103" s="195" t="str">
        <f t="shared" si="2"/>
        <v>AM901/Станок для зачистки чего?</v>
      </c>
      <c r="M103" s="196"/>
      <c r="N103" s="197">
        <v>140000.0</v>
      </c>
      <c r="O103" s="198">
        <v>1.0</v>
      </c>
      <c r="P103" s="199">
        <v>12.0</v>
      </c>
      <c r="Q103" s="200">
        <v>514800.0</v>
      </c>
      <c r="R103" s="201">
        <f t="shared" si="3"/>
        <v>6177600</v>
      </c>
      <c r="S103" s="202">
        <f t="shared" si="4"/>
        <v>0.02266252266</v>
      </c>
      <c r="T103" s="195"/>
      <c r="U103" s="115"/>
      <c r="V103" s="115"/>
      <c r="W103" s="115"/>
      <c r="X103" s="115"/>
      <c r="Y103" s="115"/>
      <c r="Z103" s="115"/>
    </row>
    <row r="104" ht="22.5" customHeight="1">
      <c r="A104" s="187">
        <f t="shared" si="1"/>
        <v>102</v>
      </c>
      <c r="B104" s="188" t="s">
        <v>2104</v>
      </c>
      <c r="C104" s="189" t="s">
        <v>6812</v>
      </c>
      <c r="D104" s="189" t="s">
        <v>6813</v>
      </c>
      <c r="E104" s="190" t="s">
        <v>6814</v>
      </c>
      <c r="F104" s="191" t="s">
        <v>6815</v>
      </c>
      <c r="G104" s="192"/>
      <c r="H104" s="203">
        <v>22000.0</v>
      </c>
      <c r="I104" s="192"/>
      <c r="J104" s="188" t="s">
        <v>6531</v>
      </c>
      <c r="K104" s="194"/>
      <c r="L104" s="195" t="str">
        <f t="shared" si="2"/>
        <v>КМ-22-8ПВ/Компрессор воздушный</v>
      </c>
      <c r="M104" s="196"/>
      <c r="N104" s="197">
        <v>600000.0</v>
      </c>
      <c r="O104" s="198">
        <v>1.0</v>
      </c>
      <c r="P104" s="199">
        <v>12.0</v>
      </c>
      <c r="Q104" s="200">
        <v>514800.0</v>
      </c>
      <c r="R104" s="201">
        <f t="shared" si="3"/>
        <v>6177600</v>
      </c>
      <c r="S104" s="202">
        <f t="shared" si="4"/>
        <v>0.09712509713</v>
      </c>
      <c r="T104" s="208" t="s">
        <v>6816</v>
      </c>
      <c r="U104" s="115"/>
      <c r="V104" s="115"/>
      <c r="W104" s="115"/>
      <c r="X104" s="115"/>
      <c r="Y104" s="115"/>
      <c r="Z104" s="115"/>
    </row>
    <row r="105" ht="22.5" customHeight="1">
      <c r="A105" s="187">
        <f t="shared" si="1"/>
        <v>103</v>
      </c>
      <c r="B105" s="188" t="s">
        <v>2431</v>
      </c>
      <c r="C105" s="189" t="s">
        <v>2171</v>
      </c>
      <c r="D105" s="189" t="s">
        <v>6817</v>
      </c>
      <c r="E105" s="190" t="s">
        <v>6818</v>
      </c>
      <c r="F105" s="191" t="s">
        <v>6819</v>
      </c>
      <c r="G105" s="192" t="s">
        <v>11</v>
      </c>
      <c r="H105" s="203">
        <v>200.0</v>
      </c>
      <c r="I105" s="192"/>
      <c r="J105" s="188" t="s">
        <v>6531</v>
      </c>
      <c r="K105" s="194"/>
      <c r="L105" s="195" t="str">
        <f t="shared" si="2"/>
        <v>BK3600S/Станция паяльная с автоматической подачей припоя</v>
      </c>
      <c r="M105" s="196"/>
      <c r="N105" s="197">
        <v>25000.0</v>
      </c>
      <c r="O105" s="198">
        <v>1.0</v>
      </c>
      <c r="P105" s="199">
        <v>12.0</v>
      </c>
      <c r="Q105" s="200">
        <v>514800.0</v>
      </c>
      <c r="R105" s="201">
        <f t="shared" si="3"/>
        <v>6177600</v>
      </c>
      <c r="S105" s="202">
        <f t="shared" si="4"/>
        <v>0.004046879047</v>
      </c>
      <c r="T105" s="195"/>
      <c r="U105" s="115"/>
      <c r="V105" s="115"/>
      <c r="W105" s="115"/>
      <c r="X105" s="115"/>
      <c r="Y105" s="115"/>
      <c r="Z105" s="115"/>
    </row>
    <row r="106" ht="22.5" customHeight="1">
      <c r="A106" s="187">
        <f t="shared" si="1"/>
        <v>104</v>
      </c>
      <c r="B106" s="188" t="s">
        <v>2104</v>
      </c>
      <c r="C106" s="189" t="s">
        <v>6820</v>
      </c>
      <c r="D106" s="189"/>
      <c r="E106" s="190" t="s">
        <v>6821</v>
      </c>
      <c r="F106" s="191" t="s">
        <v>6530</v>
      </c>
      <c r="G106" s="192" t="s">
        <v>25</v>
      </c>
      <c r="H106" s="193"/>
      <c r="I106" s="192"/>
      <c r="J106" s="188" t="s">
        <v>6531</v>
      </c>
      <c r="K106" s="194"/>
      <c r="L106" s="195" t="str">
        <f t="shared" si="2"/>
        <v>/Микроскоп оптический инструментальный</v>
      </c>
      <c r="M106" s="196"/>
      <c r="N106" s="197">
        <v>160000.0</v>
      </c>
      <c r="O106" s="198">
        <v>1.0</v>
      </c>
      <c r="P106" s="199">
        <v>12.0</v>
      </c>
      <c r="Q106" s="200">
        <v>514800.0</v>
      </c>
      <c r="R106" s="201">
        <f t="shared" si="3"/>
        <v>6177600</v>
      </c>
      <c r="S106" s="202">
        <f t="shared" si="4"/>
        <v>0.0259000259</v>
      </c>
      <c r="T106" s="195"/>
      <c r="U106" s="115"/>
      <c r="V106" s="115"/>
      <c r="W106" s="115"/>
      <c r="X106" s="115"/>
      <c r="Y106" s="115"/>
      <c r="Z106" s="115"/>
    </row>
    <row r="107" ht="22.5" customHeight="1">
      <c r="A107" s="187">
        <f t="shared" si="1"/>
        <v>105</v>
      </c>
      <c r="B107" s="188" t="s">
        <v>2431</v>
      </c>
      <c r="C107" s="189" t="s">
        <v>6822</v>
      </c>
      <c r="D107" s="189" t="s">
        <v>6823</v>
      </c>
      <c r="E107" s="190" t="s">
        <v>6824</v>
      </c>
      <c r="F107" s="191" t="s">
        <v>6667</v>
      </c>
      <c r="G107" s="192" t="s">
        <v>25</v>
      </c>
      <c r="H107" s="193"/>
      <c r="I107" s="192"/>
      <c r="J107" s="188" t="s">
        <v>6531</v>
      </c>
      <c r="K107" s="194"/>
      <c r="L107" s="195" t="str">
        <f t="shared" si="2"/>
        <v>SR-350A/Тестер кабельных жгутов</v>
      </c>
      <c r="M107" s="196"/>
      <c r="N107" s="197">
        <v>300000.0</v>
      </c>
      <c r="O107" s="198">
        <v>1.0</v>
      </c>
      <c r="P107" s="199">
        <v>12.0</v>
      </c>
      <c r="Q107" s="200">
        <v>514800.0</v>
      </c>
      <c r="R107" s="201">
        <f t="shared" si="3"/>
        <v>6177600</v>
      </c>
      <c r="S107" s="202">
        <f t="shared" si="4"/>
        <v>0.04856254856</v>
      </c>
      <c r="T107" s="195"/>
      <c r="U107" s="115"/>
      <c r="V107" s="115"/>
      <c r="W107" s="115"/>
      <c r="X107" s="115"/>
      <c r="Y107" s="115"/>
      <c r="Z107" s="115"/>
    </row>
    <row r="108" ht="22.5" customHeight="1">
      <c r="A108" s="187">
        <f t="shared" si="1"/>
        <v>106</v>
      </c>
      <c r="B108" s="188" t="s">
        <v>2104</v>
      </c>
      <c r="C108" s="189" t="s">
        <v>6825</v>
      </c>
      <c r="D108" s="189"/>
      <c r="E108" s="190" t="s">
        <v>6826</v>
      </c>
      <c r="F108" s="191" t="s">
        <v>6530</v>
      </c>
      <c r="G108" s="192"/>
      <c r="H108" s="193"/>
      <c r="I108" s="192"/>
      <c r="J108" s="188" t="s">
        <v>6531</v>
      </c>
      <c r="K108" s="194"/>
      <c r="L108" s="195" t="str">
        <f t="shared" si="2"/>
        <v>/Источник питания постоянного тока регулируемый</v>
      </c>
      <c r="M108" s="196"/>
      <c r="N108" s="197">
        <v>15000.0</v>
      </c>
      <c r="O108" s="198">
        <v>1.0</v>
      </c>
      <c r="P108" s="199">
        <v>12.0</v>
      </c>
      <c r="Q108" s="200">
        <v>514800.0</v>
      </c>
      <c r="R108" s="201">
        <f t="shared" si="3"/>
        <v>6177600</v>
      </c>
      <c r="S108" s="202">
        <f t="shared" si="4"/>
        <v>0.002428127428</v>
      </c>
      <c r="T108" s="195"/>
      <c r="U108" s="115"/>
      <c r="V108" s="115"/>
      <c r="W108" s="115"/>
      <c r="X108" s="115"/>
      <c r="Y108" s="115"/>
      <c r="Z108" s="115"/>
    </row>
    <row r="109" ht="22.5" customHeight="1">
      <c r="A109" s="187">
        <f t="shared" si="1"/>
        <v>107</v>
      </c>
      <c r="B109" s="188" t="s">
        <v>2104</v>
      </c>
      <c r="C109" s="189" t="s">
        <v>6827</v>
      </c>
      <c r="D109" s="189"/>
      <c r="E109" s="190" t="s">
        <v>6828</v>
      </c>
      <c r="F109" s="191" t="s">
        <v>6530</v>
      </c>
      <c r="G109" s="192"/>
      <c r="H109" s="193"/>
      <c r="I109" s="192"/>
      <c r="J109" s="188" t="s">
        <v>6531</v>
      </c>
      <c r="K109" s="194"/>
      <c r="L109" s="195" t="str">
        <f t="shared" si="2"/>
        <v>/Тестер кабельный</v>
      </c>
      <c r="M109" s="196"/>
      <c r="N109" s="197">
        <v>12000.0</v>
      </c>
      <c r="O109" s="198">
        <v>1.0</v>
      </c>
      <c r="P109" s="199">
        <v>12.0</v>
      </c>
      <c r="Q109" s="200">
        <v>514800.0</v>
      </c>
      <c r="R109" s="201">
        <f t="shared" si="3"/>
        <v>6177600</v>
      </c>
      <c r="S109" s="202">
        <f t="shared" si="4"/>
        <v>0.001942501943</v>
      </c>
      <c r="T109" s="195"/>
      <c r="U109" s="115"/>
      <c r="V109" s="115"/>
      <c r="W109" s="115"/>
      <c r="X109" s="115"/>
      <c r="Y109" s="115"/>
      <c r="Z109" s="115"/>
    </row>
    <row r="110" ht="22.5" customHeight="1">
      <c r="A110" s="187">
        <f t="shared" si="1"/>
        <v>108</v>
      </c>
      <c r="B110" s="188" t="s">
        <v>2431</v>
      </c>
      <c r="C110" s="189" t="s">
        <v>6829</v>
      </c>
      <c r="D110" s="189"/>
      <c r="E110" s="190" t="s">
        <v>6830</v>
      </c>
      <c r="F110" s="191" t="s">
        <v>6831</v>
      </c>
      <c r="G110" s="192"/>
      <c r="H110" s="203">
        <v>25.0</v>
      </c>
      <c r="I110" s="192"/>
      <c r="J110" s="188" t="s">
        <v>6531</v>
      </c>
      <c r="K110" s="194"/>
      <c r="L110" s="195" t="str">
        <f t="shared" si="2"/>
        <v>/Диспенсер автоматический для клейкой ленты</v>
      </c>
      <c r="M110" s="196"/>
      <c r="N110" s="197">
        <v>10000.0</v>
      </c>
      <c r="O110" s="198">
        <v>1.0</v>
      </c>
      <c r="P110" s="199">
        <v>12.0</v>
      </c>
      <c r="Q110" s="200">
        <v>514800.0</v>
      </c>
      <c r="R110" s="201">
        <f t="shared" si="3"/>
        <v>6177600</v>
      </c>
      <c r="S110" s="202">
        <f t="shared" si="4"/>
        <v>0.001618751619</v>
      </c>
      <c r="T110" s="195"/>
      <c r="U110" s="115"/>
      <c r="V110" s="115"/>
      <c r="W110" s="115"/>
      <c r="X110" s="115"/>
      <c r="Y110" s="115"/>
      <c r="Z110" s="115"/>
    </row>
    <row r="111" ht="22.5" customHeight="1">
      <c r="A111" s="187">
        <f t="shared" si="1"/>
        <v>109</v>
      </c>
      <c r="B111" s="188" t="s">
        <v>2104</v>
      </c>
      <c r="C111" s="189" t="s">
        <v>6832</v>
      </c>
      <c r="D111" s="189" t="s">
        <v>6833</v>
      </c>
      <c r="E111" s="190" t="s">
        <v>6834</v>
      </c>
      <c r="F111" s="191" t="s">
        <v>6835</v>
      </c>
      <c r="G111" s="192" t="s">
        <v>25</v>
      </c>
      <c r="H111" s="193"/>
      <c r="I111" s="192"/>
      <c r="J111" s="188" t="s">
        <v>6531</v>
      </c>
      <c r="K111" s="194"/>
      <c r="L111" s="195" t="str">
        <f t="shared" si="2"/>
        <v>APS3010H/Источник питания постоянного тока</v>
      </c>
      <c r="M111" s="196"/>
      <c r="N111" s="197">
        <v>10000.0</v>
      </c>
      <c r="O111" s="198">
        <v>1.0</v>
      </c>
      <c r="P111" s="199">
        <v>12.0</v>
      </c>
      <c r="Q111" s="200">
        <v>514800.0</v>
      </c>
      <c r="R111" s="201">
        <f t="shared" si="3"/>
        <v>6177600</v>
      </c>
      <c r="S111" s="202">
        <f t="shared" si="4"/>
        <v>0.001618751619</v>
      </c>
      <c r="T111" s="195"/>
      <c r="U111" s="115"/>
      <c r="V111" s="115"/>
      <c r="W111" s="115"/>
      <c r="X111" s="115"/>
      <c r="Y111" s="115"/>
      <c r="Z111" s="115"/>
    </row>
    <row r="112" ht="22.5" customHeight="1">
      <c r="A112" s="187">
        <f t="shared" si="1"/>
        <v>110</v>
      </c>
      <c r="B112" s="188" t="s">
        <v>2104</v>
      </c>
      <c r="C112" s="189" t="s">
        <v>6836</v>
      </c>
      <c r="D112" s="189"/>
      <c r="E112" s="190" t="s">
        <v>6837</v>
      </c>
      <c r="F112" s="191" t="s">
        <v>6838</v>
      </c>
      <c r="G112" s="192" t="s">
        <v>25</v>
      </c>
      <c r="H112" s="193"/>
      <c r="I112" s="192"/>
      <c r="J112" s="188" t="s">
        <v>6531</v>
      </c>
      <c r="K112" s="194"/>
      <c r="L112" s="195" t="str">
        <f t="shared" si="2"/>
        <v>/Камера тепловизионная</v>
      </c>
      <c r="M112" s="196"/>
      <c r="N112" s="197">
        <v>120000.0</v>
      </c>
      <c r="O112" s="198">
        <v>1.0</v>
      </c>
      <c r="P112" s="199">
        <v>12.0</v>
      </c>
      <c r="Q112" s="200">
        <v>514800.0</v>
      </c>
      <c r="R112" s="201">
        <f t="shared" si="3"/>
        <v>6177600</v>
      </c>
      <c r="S112" s="202">
        <f t="shared" si="4"/>
        <v>0.01942501943</v>
      </c>
      <c r="T112" s="195"/>
      <c r="U112" s="115"/>
      <c r="V112" s="115"/>
      <c r="W112" s="115"/>
      <c r="X112" s="115"/>
      <c r="Y112" s="115"/>
      <c r="Z112" s="115"/>
    </row>
    <row r="113" ht="22.5" customHeight="1">
      <c r="A113" s="187">
        <f t="shared" si="1"/>
        <v>111</v>
      </c>
      <c r="B113" s="188" t="s">
        <v>2104</v>
      </c>
      <c r="C113" s="189" t="s">
        <v>6839</v>
      </c>
      <c r="D113" s="189" t="s">
        <v>6840</v>
      </c>
      <c r="E113" s="190" t="s">
        <v>6841</v>
      </c>
      <c r="F113" s="191" t="s">
        <v>6842</v>
      </c>
      <c r="G113" s="192"/>
      <c r="H113" s="203">
        <v>6.72</v>
      </c>
      <c r="I113" s="192"/>
      <c r="J113" s="188" t="s">
        <v>6531</v>
      </c>
      <c r="K113" s="194"/>
      <c r="L113" s="195" t="str">
        <f t="shared" si="2"/>
        <v>SPP-L410/Принтер маркировочный портативный</v>
      </c>
      <c r="M113" s="196"/>
      <c r="N113" s="197">
        <v>80000.0</v>
      </c>
      <c r="O113" s="198">
        <v>1.0</v>
      </c>
      <c r="P113" s="199">
        <v>12.0</v>
      </c>
      <c r="Q113" s="200">
        <v>514800.0</v>
      </c>
      <c r="R113" s="201">
        <f t="shared" si="3"/>
        <v>6177600</v>
      </c>
      <c r="S113" s="202">
        <f t="shared" si="4"/>
        <v>0.01295001295</v>
      </c>
      <c r="T113" s="195"/>
      <c r="U113" s="115"/>
      <c r="V113" s="115"/>
      <c r="W113" s="115"/>
      <c r="X113" s="115"/>
      <c r="Y113" s="115"/>
      <c r="Z113" s="115"/>
    </row>
    <row r="114" ht="22.5" customHeight="1">
      <c r="A114" s="187">
        <f t="shared" si="1"/>
        <v>112</v>
      </c>
      <c r="B114" s="188" t="s">
        <v>2104</v>
      </c>
      <c r="C114" s="189" t="s">
        <v>6843</v>
      </c>
      <c r="D114" s="189" t="s">
        <v>6844</v>
      </c>
      <c r="E114" s="190" t="s">
        <v>6845</v>
      </c>
      <c r="F114" s="191" t="s">
        <v>6846</v>
      </c>
      <c r="G114" s="192"/>
      <c r="H114" s="193"/>
      <c r="I114" s="192"/>
      <c r="J114" s="188" t="s">
        <v>6531</v>
      </c>
      <c r="K114" s="194"/>
      <c r="L114" s="195" t="str">
        <f t="shared" si="2"/>
        <v>SZ-GCS16/Аппарат сварочный</v>
      </c>
      <c r="M114" s="196"/>
      <c r="N114" s="197">
        <v>40000.0</v>
      </c>
      <c r="O114" s="198">
        <v>1.0</v>
      </c>
      <c r="P114" s="199">
        <v>12.0</v>
      </c>
      <c r="Q114" s="200">
        <v>514800.0</v>
      </c>
      <c r="R114" s="201">
        <f t="shared" si="3"/>
        <v>6177600</v>
      </c>
      <c r="S114" s="202">
        <f t="shared" si="4"/>
        <v>0.006475006475</v>
      </c>
      <c r="T114" s="195"/>
      <c r="U114" s="115"/>
      <c r="V114" s="115"/>
      <c r="W114" s="115"/>
      <c r="X114" s="115"/>
      <c r="Y114" s="115"/>
      <c r="Z114" s="115"/>
    </row>
    <row r="115" ht="22.5" customHeight="1">
      <c r="A115" s="187">
        <f t="shared" si="1"/>
        <v>113</v>
      </c>
      <c r="B115" s="188" t="s">
        <v>2104</v>
      </c>
      <c r="C115" s="189" t="s">
        <v>6847</v>
      </c>
      <c r="D115" s="189" t="s">
        <v>6848</v>
      </c>
      <c r="E115" s="190" t="s">
        <v>6849</v>
      </c>
      <c r="F115" s="191" t="s">
        <v>6850</v>
      </c>
      <c r="G115" s="192"/>
      <c r="H115" s="193"/>
      <c r="I115" s="192"/>
      <c r="J115" s="188" t="s">
        <v>6531</v>
      </c>
      <c r="K115" s="194"/>
      <c r="L115" s="195" t="str">
        <f t="shared" si="2"/>
        <v>TP80E/Принтер кабельных маркеров и термоусаживаемых трубок</v>
      </c>
      <c r="M115" s="196"/>
      <c r="N115" s="197">
        <v>105000.0</v>
      </c>
      <c r="O115" s="198">
        <v>1.0</v>
      </c>
      <c r="P115" s="199">
        <v>12.0</v>
      </c>
      <c r="Q115" s="200">
        <v>514800.0</v>
      </c>
      <c r="R115" s="201">
        <f t="shared" si="3"/>
        <v>6177600</v>
      </c>
      <c r="S115" s="202">
        <f t="shared" si="4"/>
        <v>0.016996892</v>
      </c>
      <c r="T115" s="195"/>
      <c r="U115" s="115"/>
      <c r="V115" s="115"/>
      <c r="W115" s="115"/>
      <c r="X115" s="115"/>
      <c r="Y115" s="115"/>
      <c r="Z115" s="115"/>
    </row>
    <row r="116" ht="22.5" customHeight="1">
      <c r="A116" s="187">
        <f t="shared" si="1"/>
        <v>114</v>
      </c>
      <c r="B116" s="188" t="s">
        <v>2431</v>
      </c>
      <c r="C116" s="189" t="s">
        <v>6851</v>
      </c>
      <c r="D116" s="189" t="s">
        <v>6852</v>
      </c>
      <c r="E116" s="190" t="s">
        <v>6853</v>
      </c>
      <c r="F116" s="191" t="s">
        <v>6854</v>
      </c>
      <c r="G116" s="192" t="s">
        <v>11</v>
      </c>
      <c r="H116" s="203">
        <v>600.0</v>
      </c>
      <c r="I116" s="192"/>
      <c r="J116" s="188" t="s">
        <v>6531</v>
      </c>
      <c r="K116" s="194"/>
      <c r="L116" s="195" t="str">
        <f t="shared" si="2"/>
        <v>946C/Устройство нижнего подогрева печатных плат</v>
      </c>
      <c r="M116" s="196"/>
      <c r="N116" s="197">
        <v>4000.0</v>
      </c>
      <c r="O116" s="198">
        <v>1.0</v>
      </c>
      <c r="P116" s="199">
        <v>12.0</v>
      </c>
      <c r="Q116" s="200">
        <v>514800.0</v>
      </c>
      <c r="R116" s="201">
        <f t="shared" si="3"/>
        <v>6177600</v>
      </c>
      <c r="S116" s="202">
        <f t="shared" si="4"/>
        <v>0.0006475006475</v>
      </c>
      <c r="T116" s="195"/>
      <c r="U116" s="115"/>
      <c r="V116" s="115"/>
      <c r="W116" s="115"/>
      <c r="X116" s="115"/>
      <c r="Y116" s="115"/>
      <c r="Z116" s="115"/>
    </row>
    <row r="117" ht="22.5" customHeight="1">
      <c r="A117" s="187">
        <f t="shared" si="1"/>
        <v>115</v>
      </c>
      <c r="B117" s="188" t="s">
        <v>2104</v>
      </c>
      <c r="C117" s="189" t="s">
        <v>2175</v>
      </c>
      <c r="D117" s="189" t="s">
        <v>6855</v>
      </c>
      <c r="E117" s="190" t="s">
        <v>6856</v>
      </c>
      <c r="F117" s="191" t="s">
        <v>6857</v>
      </c>
      <c r="G117" s="192" t="s">
        <v>12</v>
      </c>
      <c r="H117" s="203">
        <v>800.0</v>
      </c>
      <c r="I117" s="192"/>
      <c r="J117" s="188" t="s">
        <v>6531</v>
      </c>
      <c r="K117" s="194"/>
      <c r="L117" s="195" t="str">
        <f t="shared" si="2"/>
        <v>CT-53D/Ванна паяльная</v>
      </c>
      <c r="M117" s="196"/>
      <c r="N117" s="197">
        <v>8000.0</v>
      </c>
      <c r="O117" s="198">
        <v>1.0</v>
      </c>
      <c r="P117" s="199">
        <v>12.0</v>
      </c>
      <c r="Q117" s="200">
        <v>514800.0</v>
      </c>
      <c r="R117" s="201">
        <f t="shared" si="3"/>
        <v>6177600</v>
      </c>
      <c r="S117" s="202">
        <f t="shared" si="4"/>
        <v>0.001295001295</v>
      </c>
      <c r="T117" s="195"/>
      <c r="U117" s="115"/>
      <c r="V117" s="115"/>
      <c r="W117" s="115"/>
      <c r="X117" s="115"/>
      <c r="Y117" s="115"/>
      <c r="Z117" s="115"/>
    </row>
    <row r="118" ht="22.5" customHeight="1">
      <c r="A118" s="187">
        <f t="shared" si="1"/>
        <v>116</v>
      </c>
      <c r="B118" s="188" t="s">
        <v>2104</v>
      </c>
      <c r="C118" s="189" t="s">
        <v>6858</v>
      </c>
      <c r="D118" s="189" t="s">
        <v>6859</v>
      </c>
      <c r="E118" s="190" t="s">
        <v>6856</v>
      </c>
      <c r="F118" s="191" t="s">
        <v>6860</v>
      </c>
      <c r="G118" s="192" t="s">
        <v>12</v>
      </c>
      <c r="H118" s="203">
        <v>150.0</v>
      </c>
      <c r="I118" s="192"/>
      <c r="J118" s="188" t="s">
        <v>6531</v>
      </c>
      <c r="K118" s="194"/>
      <c r="L118" s="195" t="str">
        <f t="shared" si="2"/>
        <v>PH-21C/Ванна паяльная</v>
      </c>
      <c r="M118" s="196"/>
      <c r="N118" s="197">
        <v>2000.0</v>
      </c>
      <c r="O118" s="198">
        <v>1.0</v>
      </c>
      <c r="P118" s="199">
        <v>12.0</v>
      </c>
      <c r="Q118" s="200">
        <v>514800.0</v>
      </c>
      <c r="R118" s="201">
        <f t="shared" si="3"/>
        <v>6177600</v>
      </c>
      <c r="S118" s="202">
        <f t="shared" si="4"/>
        <v>0.0003237503238</v>
      </c>
      <c r="T118" s="195"/>
      <c r="U118" s="115"/>
      <c r="V118" s="115"/>
      <c r="W118" s="115"/>
      <c r="X118" s="115"/>
      <c r="Y118" s="115"/>
      <c r="Z118" s="115"/>
    </row>
    <row r="119" ht="22.5" customHeight="1">
      <c r="A119" s="187">
        <f t="shared" si="1"/>
        <v>117</v>
      </c>
      <c r="B119" s="188" t="s">
        <v>2431</v>
      </c>
      <c r="C119" s="189" t="s">
        <v>6861</v>
      </c>
      <c r="D119" s="189"/>
      <c r="E119" s="190" t="s">
        <v>6862</v>
      </c>
      <c r="F119" s="191" t="s">
        <v>6863</v>
      </c>
      <c r="G119" s="192" t="s">
        <v>0</v>
      </c>
      <c r="H119" s="203">
        <v>150.0</v>
      </c>
      <c r="I119" s="192"/>
      <c r="J119" s="188" t="s">
        <v>6531</v>
      </c>
      <c r="K119" s="194"/>
      <c r="L119" s="195" t="str">
        <f t="shared" si="2"/>
        <v>/Счетчик длины кабеля</v>
      </c>
      <c r="M119" s="196"/>
      <c r="N119" s="197">
        <v>4000.0</v>
      </c>
      <c r="O119" s="198">
        <v>1.0</v>
      </c>
      <c r="P119" s="199">
        <v>12.0</v>
      </c>
      <c r="Q119" s="200">
        <v>514800.0</v>
      </c>
      <c r="R119" s="201">
        <f t="shared" si="3"/>
        <v>6177600</v>
      </c>
      <c r="S119" s="202">
        <f t="shared" si="4"/>
        <v>0.0006475006475</v>
      </c>
      <c r="T119" s="195"/>
      <c r="U119" s="115"/>
      <c r="V119" s="115"/>
      <c r="W119" s="115"/>
      <c r="X119" s="115"/>
      <c r="Y119" s="115"/>
      <c r="Z119" s="115"/>
    </row>
    <row r="120" ht="22.5" customHeight="1">
      <c r="A120" s="187">
        <f t="shared" si="1"/>
        <v>118</v>
      </c>
      <c r="B120" s="188" t="s">
        <v>2104</v>
      </c>
      <c r="C120" s="189" t="s">
        <v>6864</v>
      </c>
      <c r="D120" s="189" t="s">
        <v>6865</v>
      </c>
      <c r="E120" s="190" t="s">
        <v>6866</v>
      </c>
      <c r="F120" s="191" t="s">
        <v>6867</v>
      </c>
      <c r="G120" s="192"/>
      <c r="H120" s="203">
        <v>1500.0</v>
      </c>
      <c r="I120" s="192"/>
      <c r="J120" s="188" t="s">
        <v>6531</v>
      </c>
      <c r="K120" s="194"/>
      <c r="L120" s="195" t="str">
        <f t="shared" si="2"/>
        <v>ST-1500B/Трансформатор понижающий</v>
      </c>
      <c r="M120" s="196"/>
      <c r="N120" s="197">
        <v>30000.0</v>
      </c>
      <c r="O120" s="198">
        <v>1.0</v>
      </c>
      <c r="P120" s="199">
        <v>12.0</v>
      </c>
      <c r="Q120" s="200">
        <v>514800.0</v>
      </c>
      <c r="R120" s="201">
        <f t="shared" si="3"/>
        <v>6177600</v>
      </c>
      <c r="S120" s="202">
        <f t="shared" si="4"/>
        <v>0.004856254856</v>
      </c>
      <c r="T120" s="195"/>
      <c r="U120" s="115"/>
      <c r="V120" s="115"/>
      <c r="W120" s="115"/>
      <c r="X120" s="115"/>
      <c r="Y120" s="115"/>
      <c r="Z120" s="115"/>
    </row>
    <row r="121" ht="22.5" customHeight="1">
      <c r="A121" s="187">
        <f t="shared" si="1"/>
        <v>119</v>
      </c>
      <c r="B121" s="188" t="s">
        <v>2431</v>
      </c>
      <c r="C121" s="189" t="s">
        <v>6868</v>
      </c>
      <c r="D121" s="189"/>
      <c r="E121" s="190" t="s">
        <v>6869</v>
      </c>
      <c r="F121" s="191" t="s">
        <v>6870</v>
      </c>
      <c r="G121" s="192" t="s">
        <v>25</v>
      </c>
      <c r="H121" s="193"/>
      <c r="I121" s="192"/>
      <c r="J121" s="188" t="s">
        <v>6531</v>
      </c>
      <c r="K121" s="194"/>
      <c r="L121" s="195" t="str">
        <f t="shared" si="2"/>
        <v>/Измеритель коэффициента стоячей волны по напряжению</v>
      </c>
      <c r="M121" s="196"/>
      <c r="N121" s="197">
        <v>500000.0</v>
      </c>
      <c r="O121" s="198">
        <v>1.0</v>
      </c>
      <c r="P121" s="199">
        <v>12.0</v>
      </c>
      <c r="Q121" s="200">
        <v>514800.0</v>
      </c>
      <c r="R121" s="201">
        <f t="shared" si="3"/>
        <v>6177600</v>
      </c>
      <c r="S121" s="202">
        <f t="shared" si="4"/>
        <v>0.08093758094</v>
      </c>
      <c r="T121" s="195"/>
      <c r="U121" s="115"/>
      <c r="V121" s="115"/>
      <c r="W121" s="115"/>
      <c r="X121" s="115"/>
      <c r="Y121" s="115"/>
      <c r="Z121" s="115"/>
    </row>
    <row r="122" ht="22.5" customHeight="1">
      <c r="A122" s="187">
        <f t="shared" si="1"/>
        <v>120</v>
      </c>
      <c r="B122" s="188" t="s">
        <v>2104</v>
      </c>
      <c r="C122" s="189" t="s">
        <v>6871</v>
      </c>
      <c r="D122" s="189" t="s">
        <v>6872</v>
      </c>
      <c r="E122" s="190" t="s">
        <v>6873</v>
      </c>
      <c r="F122" s="191" t="s">
        <v>6874</v>
      </c>
      <c r="G122" s="192" t="s">
        <v>6875</v>
      </c>
      <c r="H122" s="203">
        <v>1300.0</v>
      </c>
      <c r="I122" s="192"/>
      <c r="J122" s="188" t="s">
        <v>6531</v>
      </c>
      <c r="K122" s="194"/>
      <c r="L122" s="195" t="str">
        <f t="shared" si="2"/>
        <v>8620DX-Pro/Станция паяльная термовоздушная</v>
      </c>
      <c r="M122" s="196"/>
      <c r="N122" s="197">
        <v>16500.0</v>
      </c>
      <c r="O122" s="198">
        <v>1.0</v>
      </c>
      <c r="P122" s="199">
        <v>12.0</v>
      </c>
      <c r="Q122" s="200">
        <v>514800.0</v>
      </c>
      <c r="R122" s="201">
        <f t="shared" si="3"/>
        <v>6177600</v>
      </c>
      <c r="S122" s="202">
        <f t="shared" si="4"/>
        <v>0.002670940171</v>
      </c>
      <c r="T122" s="195"/>
      <c r="U122" s="115"/>
      <c r="V122" s="115"/>
      <c r="W122" s="115"/>
      <c r="X122" s="115"/>
      <c r="Y122" s="115"/>
      <c r="Z122" s="115"/>
    </row>
    <row r="123" ht="22.5" customHeight="1">
      <c r="A123" s="187">
        <f t="shared" si="1"/>
        <v>121</v>
      </c>
      <c r="B123" s="188" t="s">
        <v>2104</v>
      </c>
      <c r="C123" s="189" t="s">
        <v>6876</v>
      </c>
      <c r="D123" s="189" t="s">
        <v>6872</v>
      </c>
      <c r="E123" s="190" t="s">
        <v>6873</v>
      </c>
      <c r="F123" s="191" t="s">
        <v>6874</v>
      </c>
      <c r="G123" s="192" t="s">
        <v>6875</v>
      </c>
      <c r="H123" s="203">
        <v>1300.0</v>
      </c>
      <c r="I123" s="192"/>
      <c r="J123" s="188" t="s">
        <v>6531</v>
      </c>
      <c r="K123" s="194"/>
      <c r="L123" s="195" t="str">
        <f t="shared" si="2"/>
        <v>8620DX-Pro/Станция паяльная термовоздушная</v>
      </c>
      <c r="M123" s="196"/>
      <c r="N123" s="197">
        <v>16500.0</v>
      </c>
      <c r="O123" s="198">
        <v>1.0</v>
      </c>
      <c r="P123" s="199">
        <v>12.0</v>
      </c>
      <c r="Q123" s="200">
        <v>514800.0</v>
      </c>
      <c r="R123" s="201">
        <f t="shared" si="3"/>
        <v>6177600</v>
      </c>
      <c r="S123" s="202">
        <f t="shared" si="4"/>
        <v>0.002670940171</v>
      </c>
      <c r="T123" s="195"/>
      <c r="U123" s="115"/>
      <c r="V123" s="115"/>
      <c r="W123" s="115"/>
      <c r="X123" s="115"/>
      <c r="Y123" s="115"/>
      <c r="Z123" s="115"/>
    </row>
    <row r="124" ht="22.5" customHeight="1">
      <c r="A124" s="187">
        <f t="shared" si="1"/>
        <v>122</v>
      </c>
      <c r="B124" s="188" t="s">
        <v>2104</v>
      </c>
      <c r="C124" s="189" t="s">
        <v>6877</v>
      </c>
      <c r="D124" s="189" t="s">
        <v>6872</v>
      </c>
      <c r="E124" s="190" t="s">
        <v>6873</v>
      </c>
      <c r="F124" s="191" t="s">
        <v>6874</v>
      </c>
      <c r="G124" s="192" t="s">
        <v>6875</v>
      </c>
      <c r="H124" s="203">
        <v>1300.0</v>
      </c>
      <c r="I124" s="192"/>
      <c r="J124" s="188" t="s">
        <v>6531</v>
      </c>
      <c r="K124" s="194"/>
      <c r="L124" s="195" t="str">
        <f t="shared" si="2"/>
        <v>8620DX-Pro/Станция паяльная термовоздушная</v>
      </c>
      <c r="M124" s="196"/>
      <c r="N124" s="197">
        <v>16500.0</v>
      </c>
      <c r="O124" s="198">
        <v>1.0</v>
      </c>
      <c r="P124" s="199">
        <v>12.0</v>
      </c>
      <c r="Q124" s="200">
        <v>514800.0</v>
      </c>
      <c r="R124" s="201">
        <f t="shared" si="3"/>
        <v>6177600</v>
      </c>
      <c r="S124" s="202">
        <f t="shared" si="4"/>
        <v>0.002670940171</v>
      </c>
      <c r="T124" s="195"/>
      <c r="U124" s="115"/>
      <c r="V124" s="115"/>
      <c r="W124" s="115"/>
      <c r="X124" s="115"/>
      <c r="Y124" s="115"/>
      <c r="Z124" s="115"/>
    </row>
    <row r="125" ht="22.5" customHeight="1">
      <c r="A125" s="187">
        <f t="shared" si="1"/>
        <v>123</v>
      </c>
      <c r="B125" s="188" t="s">
        <v>2104</v>
      </c>
      <c r="C125" s="189" t="s">
        <v>6878</v>
      </c>
      <c r="D125" s="189" t="s">
        <v>6872</v>
      </c>
      <c r="E125" s="190" t="s">
        <v>6873</v>
      </c>
      <c r="F125" s="191" t="s">
        <v>6874</v>
      </c>
      <c r="G125" s="192" t="s">
        <v>6875</v>
      </c>
      <c r="H125" s="203">
        <v>1300.0</v>
      </c>
      <c r="I125" s="192"/>
      <c r="J125" s="188" t="s">
        <v>6531</v>
      </c>
      <c r="K125" s="194"/>
      <c r="L125" s="195" t="str">
        <f t="shared" si="2"/>
        <v>8620DX-Pro/Станция паяльная термовоздушная</v>
      </c>
      <c r="M125" s="196"/>
      <c r="N125" s="197">
        <v>16500.0</v>
      </c>
      <c r="O125" s="198">
        <v>1.0</v>
      </c>
      <c r="P125" s="199">
        <v>12.0</v>
      </c>
      <c r="Q125" s="200">
        <v>514800.0</v>
      </c>
      <c r="R125" s="201">
        <f t="shared" si="3"/>
        <v>6177600</v>
      </c>
      <c r="S125" s="202">
        <f t="shared" si="4"/>
        <v>0.002670940171</v>
      </c>
      <c r="T125" s="195"/>
      <c r="U125" s="115"/>
      <c r="V125" s="115"/>
      <c r="W125" s="115"/>
      <c r="X125" s="115"/>
      <c r="Y125" s="115"/>
      <c r="Z125" s="115"/>
    </row>
    <row r="126" ht="22.5" customHeight="1">
      <c r="A126" s="187">
        <f t="shared" si="1"/>
        <v>124</v>
      </c>
      <c r="B126" s="188" t="s">
        <v>2104</v>
      </c>
      <c r="C126" s="189" t="s">
        <v>6879</v>
      </c>
      <c r="D126" s="189" t="s">
        <v>6872</v>
      </c>
      <c r="E126" s="190" t="s">
        <v>6873</v>
      </c>
      <c r="F126" s="191" t="s">
        <v>6874</v>
      </c>
      <c r="G126" s="192" t="s">
        <v>6875</v>
      </c>
      <c r="H126" s="203">
        <v>1300.0</v>
      </c>
      <c r="I126" s="192"/>
      <c r="J126" s="188" t="s">
        <v>6531</v>
      </c>
      <c r="K126" s="194"/>
      <c r="L126" s="195" t="str">
        <f t="shared" si="2"/>
        <v>8620DX-Pro/Станция паяльная термовоздушная</v>
      </c>
      <c r="M126" s="196"/>
      <c r="N126" s="197">
        <v>16500.0</v>
      </c>
      <c r="O126" s="198">
        <v>1.0</v>
      </c>
      <c r="P126" s="199">
        <v>12.0</v>
      </c>
      <c r="Q126" s="200">
        <v>514800.0</v>
      </c>
      <c r="R126" s="201">
        <f t="shared" si="3"/>
        <v>6177600</v>
      </c>
      <c r="S126" s="202">
        <f t="shared" si="4"/>
        <v>0.002670940171</v>
      </c>
      <c r="T126" s="195"/>
      <c r="U126" s="115"/>
      <c r="V126" s="115"/>
      <c r="W126" s="115"/>
      <c r="X126" s="115"/>
      <c r="Y126" s="115"/>
      <c r="Z126" s="115"/>
    </row>
    <row r="127" ht="22.5" customHeight="1">
      <c r="A127" s="187">
        <f t="shared" si="1"/>
        <v>125</v>
      </c>
      <c r="B127" s="188" t="s">
        <v>2104</v>
      </c>
      <c r="C127" s="189" t="s">
        <v>6880</v>
      </c>
      <c r="D127" s="189" t="s">
        <v>6872</v>
      </c>
      <c r="E127" s="190" t="s">
        <v>6873</v>
      </c>
      <c r="F127" s="191" t="s">
        <v>6874</v>
      </c>
      <c r="G127" s="192" t="s">
        <v>6875</v>
      </c>
      <c r="H127" s="203">
        <v>1300.0</v>
      </c>
      <c r="I127" s="192"/>
      <c r="J127" s="188" t="s">
        <v>6531</v>
      </c>
      <c r="K127" s="194"/>
      <c r="L127" s="195" t="str">
        <f t="shared" si="2"/>
        <v>8620DX-Pro/Станция паяльная термовоздушная</v>
      </c>
      <c r="M127" s="196"/>
      <c r="N127" s="197">
        <v>16500.0</v>
      </c>
      <c r="O127" s="198">
        <v>1.0</v>
      </c>
      <c r="P127" s="199">
        <v>12.0</v>
      </c>
      <c r="Q127" s="200">
        <v>514800.0</v>
      </c>
      <c r="R127" s="201">
        <f t="shared" si="3"/>
        <v>6177600</v>
      </c>
      <c r="S127" s="202">
        <f t="shared" si="4"/>
        <v>0.002670940171</v>
      </c>
      <c r="T127" s="195"/>
      <c r="U127" s="115"/>
      <c r="V127" s="115"/>
      <c r="W127" s="115"/>
      <c r="X127" s="115"/>
      <c r="Y127" s="115"/>
      <c r="Z127" s="115"/>
    </row>
    <row r="128" ht="22.5" customHeight="1">
      <c r="A128" s="187">
        <f t="shared" si="1"/>
        <v>126</v>
      </c>
      <c r="B128" s="188" t="s">
        <v>2104</v>
      </c>
      <c r="C128" s="189" t="s">
        <v>6881</v>
      </c>
      <c r="D128" s="189" t="s">
        <v>6872</v>
      </c>
      <c r="E128" s="190" t="s">
        <v>6873</v>
      </c>
      <c r="F128" s="191" t="s">
        <v>6874</v>
      </c>
      <c r="G128" s="192" t="s">
        <v>6875</v>
      </c>
      <c r="H128" s="203">
        <v>1300.0</v>
      </c>
      <c r="I128" s="192"/>
      <c r="J128" s="188" t="s">
        <v>6531</v>
      </c>
      <c r="K128" s="194"/>
      <c r="L128" s="195" t="str">
        <f t="shared" si="2"/>
        <v>8620DX-Pro/Станция паяльная термовоздушная</v>
      </c>
      <c r="M128" s="196"/>
      <c r="N128" s="197">
        <v>16500.0</v>
      </c>
      <c r="O128" s="198">
        <v>1.0</v>
      </c>
      <c r="P128" s="199">
        <v>12.0</v>
      </c>
      <c r="Q128" s="200">
        <v>514800.0</v>
      </c>
      <c r="R128" s="201">
        <f t="shared" si="3"/>
        <v>6177600</v>
      </c>
      <c r="S128" s="202">
        <f t="shared" si="4"/>
        <v>0.002670940171</v>
      </c>
      <c r="T128" s="195"/>
      <c r="U128" s="115"/>
      <c r="V128" s="115"/>
      <c r="W128" s="115"/>
      <c r="X128" s="115"/>
      <c r="Y128" s="115"/>
      <c r="Z128" s="115"/>
    </row>
    <row r="129" ht="22.5" customHeight="1">
      <c r="A129" s="187">
        <f t="shared" si="1"/>
        <v>127</v>
      </c>
      <c r="B129" s="188" t="s">
        <v>2104</v>
      </c>
      <c r="C129" s="189" t="s">
        <v>6882</v>
      </c>
      <c r="D129" s="189" t="s">
        <v>6872</v>
      </c>
      <c r="E129" s="190" t="s">
        <v>6873</v>
      </c>
      <c r="F129" s="191" t="s">
        <v>6874</v>
      </c>
      <c r="G129" s="192" t="s">
        <v>6875</v>
      </c>
      <c r="H129" s="203">
        <v>1300.0</v>
      </c>
      <c r="I129" s="192"/>
      <c r="J129" s="188" t="s">
        <v>6531</v>
      </c>
      <c r="K129" s="194"/>
      <c r="L129" s="195" t="str">
        <f t="shared" si="2"/>
        <v>8620DX-Pro/Станция паяльная термовоздушная</v>
      </c>
      <c r="M129" s="196"/>
      <c r="N129" s="197">
        <v>16500.0</v>
      </c>
      <c r="O129" s="198">
        <v>1.0</v>
      </c>
      <c r="P129" s="199">
        <v>12.0</v>
      </c>
      <c r="Q129" s="200">
        <v>514800.0</v>
      </c>
      <c r="R129" s="201">
        <f t="shared" si="3"/>
        <v>6177600</v>
      </c>
      <c r="S129" s="202">
        <f t="shared" si="4"/>
        <v>0.002670940171</v>
      </c>
      <c r="T129" s="195"/>
      <c r="U129" s="115"/>
      <c r="V129" s="115"/>
      <c r="W129" s="115"/>
      <c r="X129" s="115"/>
      <c r="Y129" s="115"/>
      <c r="Z129" s="115"/>
    </row>
    <row r="130" ht="22.5" customHeight="1">
      <c r="A130" s="187">
        <f t="shared" si="1"/>
        <v>128</v>
      </c>
      <c r="B130" s="188" t="s">
        <v>2431</v>
      </c>
      <c r="C130" s="189" t="s">
        <v>2121</v>
      </c>
      <c r="D130" s="189" t="s">
        <v>6883</v>
      </c>
      <c r="E130" s="190" t="s">
        <v>6873</v>
      </c>
      <c r="F130" s="191" t="s">
        <v>6874</v>
      </c>
      <c r="G130" s="192" t="s">
        <v>6875</v>
      </c>
      <c r="H130" s="203">
        <v>1300.0</v>
      </c>
      <c r="I130" s="192"/>
      <c r="J130" s="188" t="s">
        <v>6531</v>
      </c>
      <c r="K130" s="194"/>
      <c r="L130" s="195" t="str">
        <f t="shared" si="2"/>
        <v>8620DX-Pro(R)/Станция паяльная термовоздушная</v>
      </c>
      <c r="M130" s="196"/>
      <c r="N130" s="197">
        <v>16500.0</v>
      </c>
      <c r="O130" s="198">
        <v>1.0</v>
      </c>
      <c r="P130" s="199">
        <v>12.0</v>
      </c>
      <c r="Q130" s="200">
        <v>514800.0</v>
      </c>
      <c r="R130" s="201">
        <f t="shared" si="3"/>
        <v>6177600</v>
      </c>
      <c r="S130" s="202">
        <f t="shared" si="4"/>
        <v>0.002670940171</v>
      </c>
      <c r="T130" s="195"/>
      <c r="U130" s="115"/>
      <c r="V130" s="115"/>
      <c r="W130" s="115"/>
      <c r="X130" s="115"/>
      <c r="Y130" s="115"/>
      <c r="Z130" s="115"/>
    </row>
    <row r="131" ht="22.5" customHeight="1">
      <c r="A131" s="187">
        <f t="shared" si="1"/>
        <v>129</v>
      </c>
      <c r="B131" s="188" t="s">
        <v>2431</v>
      </c>
      <c r="C131" s="189" t="s">
        <v>2158</v>
      </c>
      <c r="D131" s="189" t="s">
        <v>6884</v>
      </c>
      <c r="E131" s="190" t="s">
        <v>6885</v>
      </c>
      <c r="F131" s="191" t="s">
        <v>6874</v>
      </c>
      <c r="G131" s="192" t="s">
        <v>11</v>
      </c>
      <c r="H131" s="203">
        <v>160.0</v>
      </c>
      <c r="I131" s="205"/>
      <c r="J131" s="188" t="s">
        <v>6531</v>
      </c>
      <c r="K131" s="194"/>
      <c r="L131" s="195" t="str">
        <f t="shared" si="2"/>
        <v>T21(R)/Станция паяльная</v>
      </c>
      <c r="M131" s="196"/>
      <c r="N131" s="197">
        <v>12000.0</v>
      </c>
      <c r="O131" s="198">
        <v>1.0</v>
      </c>
      <c r="P131" s="199">
        <v>12.0</v>
      </c>
      <c r="Q131" s="200">
        <v>514800.0</v>
      </c>
      <c r="R131" s="201">
        <f t="shared" si="3"/>
        <v>6177600</v>
      </c>
      <c r="S131" s="202">
        <f t="shared" si="4"/>
        <v>0.001942501943</v>
      </c>
      <c r="T131" s="195"/>
      <c r="U131" s="115"/>
      <c r="V131" s="115"/>
      <c r="W131" s="115"/>
      <c r="X131" s="115"/>
      <c r="Y131" s="115"/>
      <c r="Z131" s="115"/>
    </row>
    <row r="132" ht="22.5" customHeight="1">
      <c r="A132" s="187">
        <f t="shared" si="1"/>
        <v>130</v>
      </c>
      <c r="B132" s="188" t="s">
        <v>2104</v>
      </c>
      <c r="C132" s="189" t="s">
        <v>6886</v>
      </c>
      <c r="D132" s="189" t="s">
        <v>6887</v>
      </c>
      <c r="E132" s="190" t="s">
        <v>6885</v>
      </c>
      <c r="F132" s="191" t="s">
        <v>6874</v>
      </c>
      <c r="G132" s="192" t="s">
        <v>11</v>
      </c>
      <c r="H132" s="203">
        <v>160.0</v>
      </c>
      <c r="I132" s="205"/>
      <c r="J132" s="188" t="s">
        <v>6531</v>
      </c>
      <c r="K132" s="194"/>
      <c r="L132" s="195" t="str">
        <f t="shared" si="2"/>
        <v>T21/Станция паяльная</v>
      </c>
      <c r="M132" s="196"/>
      <c r="N132" s="197">
        <v>12000.0</v>
      </c>
      <c r="O132" s="198">
        <v>1.0</v>
      </c>
      <c r="P132" s="199">
        <v>12.0</v>
      </c>
      <c r="Q132" s="200">
        <v>514800.0</v>
      </c>
      <c r="R132" s="201">
        <f t="shared" si="3"/>
        <v>6177600</v>
      </c>
      <c r="S132" s="202">
        <f t="shared" si="4"/>
        <v>0.001942501943</v>
      </c>
      <c r="T132" s="195"/>
      <c r="U132" s="115"/>
      <c r="V132" s="115"/>
      <c r="W132" s="115"/>
      <c r="X132" s="115"/>
      <c r="Y132" s="115"/>
      <c r="Z132" s="115"/>
    </row>
    <row r="133" ht="22.5" customHeight="1">
      <c r="A133" s="187">
        <f t="shared" si="1"/>
        <v>131</v>
      </c>
      <c r="B133" s="188" t="s">
        <v>2104</v>
      </c>
      <c r="C133" s="189" t="s">
        <v>6888</v>
      </c>
      <c r="D133" s="189" t="s">
        <v>6887</v>
      </c>
      <c r="E133" s="190" t="s">
        <v>6885</v>
      </c>
      <c r="F133" s="191" t="s">
        <v>6874</v>
      </c>
      <c r="G133" s="192" t="s">
        <v>11</v>
      </c>
      <c r="H133" s="203">
        <v>160.0</v>
      </c>
      <c r="I133" s="205"/>
      <c r="J133" s="188" t="s">
        <v>6531</v>
      </c>
      <c r="K133" s="194"/>
      <c r="L133" s="195" t="str">
        <f t="shared" si="2"/>
        <v>T21/Станция паяльная</v>
      </c>
      <c r="M133" s="196"/>
      <c r="N133" s="197">
        <v>12000.0</v>
      </c>
      <c r="O133" s="198">
        <v>1.0</v>
      </c>
      <c r="P133" s="199">
        <v>12.0</v>
      </c>
      <c r="Q133" s="200">
        <v>514800.0</v>
      </c>
      <c r="R133" s="201">
        <f t="shared" si="3"/>
        <v>6177600</v>
      </c>
      <c r="S133" s="202">
        <f t="shared" si="4"/>
        <v>0.001942501943</v>
      </c>
      <c r="T133" s="195"/>
      <c r="U133" s="115"/>
      <c r="V133" s="115"/>
      <c r="W133" s="115"/>
      <c r="X133" s="115"/>
      <c r="Y133" s="115"/>
      <c r="Z133" s="115"/>
    </row>
    <row r="134" ht="22.5" customHeight="1">
      <c r="A134" s="187">
        <f t="shared" si="1"/>
        <v>132</v>
      </c>
      <c r="B134" s="188" t="s">
        <v>2104</v>
      </c>
      <c r="C134" s="189" t="s">
        <v>6889</v>
      </c>
      <c r="D134" s="189" t="s">
        <v>6887</v>
      </c>
      <c r="E134" s="190" t="s">
        <v>6885</v>
      </c>
      <c r="F134" s="191" t="s">
        <v>6874</v>
      </c>
      <c r="G134" s="192" t="s">
        <v>11</v>
      </c>
      <c r="H134" s="203">
        <v>160.0</v>
      </c>
      <c r="I134" s="205"/>
      <c r="J134" s="188" t="s">
        <v>6531</v>
      </c>
      <c r="K134" s="194"/>
      <c r="L134" s="195" t="str">
        <f t="shared" si="2"/>
        <v>T21/Станция паяльная</v>
      </c>
      <c r="M134" s="196"/>
      <c r="N134" s="197">
        <v>12000.0</v>
      </c>
      <c r="O134" s="198">
        <v>1.0</v>
      </c>
      <c r="P134" s="199">
        <v>12.0</v>
      </c>
      <c r="Q134" s="200">
        <v>514800.0</v>
      </c>
      <c r="R134" s="201">
        <f t="shared" si="3"/>
        <v>6177600</v>
      </c>
      <c r="S134" s="202">
        <f t="shared" si="4"/>
        <v>0.001942501943</v>
      </c>
      <c r="T134" s="195"/>
      <c r="U134" s="115"/>
      <c r="V134" s="115"/>
      <c r="W134" s="115"/>
      <c r="X134" s="115"/>
      <c r="Y134" s="115"/>
      <c r="Z134" s="115"/>
    </row>
    <row r="135" ht="22.5" customHeight="1">
      <c r="A135" s="187">
        <f t="shared" si="1"/>
        <v>133</v>
      </c>
      <c r="B135" s="188" t="s">
        <v>2104</v>
      </c>
      <c r="C135" s="189" t="s">
        <v>6890</v>
      </c>
      <c r="D135" s="189" t="s">
        <v>6887</v>
      </c>
      <c r="E135" s="190" t="s">
        <v>6885</v>
      </c>
      <c r="F135" s="191" t="s">
        <v>6874</v>
      </c>
      <c r="G135" s="192" t="s">
        <v>11</v>
      </c>
      <c r="H135" s="203">
        <v>160.0</v>
      </c>
      <c r="I135" s="205"/>
      <c r="J135" s="188" t="s">
        <v>6531</v>
      </c>
      <c r="K135" s="194"/>
      <c r="L135" s="195" t="str">
        <f t="shared" si="2"/>
        <v>T21/Станция паяльная</v>
      </c>
      <c r="M135" s="196"/>
      <c r="N135" s="197">
        <v>12000.0</v>
      </c>
      <c r="O135" s="198">
        <v>1.0</v>
      </c>
      <c r="P135" s="199">
        <v>12.0</v>
      </c>
      <c r="Q135" s="200">
        <v>514800.0</v>
      </c>
      <c r="R135" s="201">
        <f t="shared" si="3"/>
        <v>6177600</v>
      </c>
      <c r="S135" s="202">
        <f t="shared" si="4"/>
        <v>0.001942501943</v>
      </c>
      <c r="T135" s="195"/>
      <c r="U135" s="115"/>
      <c r="V135" s="115"/>
      <c r="W135" s="115"/>
      <c r="X135" s="115"/>
      <c r="Y135" s="115"/>
      <c r="Z135" s="115"/>
    </row>
    <row r="136" ht="22.5" customHeight="1">
      <c r="A136" s="187">
        <f t="shared" si="1"/>
        <v>134</v>
      </c>
      <c r="B136" s="188" t="s">
        <v>2104</v>
      </c>
      <c r="C136" s="189" t="s">
        <v>6891</v>
      </c>
      <c r="D136" s="189" t="s">
        <v>6887</v>
      </c>
      <c r="E136" s="190" t="s">
        <v>6885</v>
      </c>
      <c r="F136" s="191" t="s">
        <v>6874</v>
      </c>
      <c r="G136" s="192" t="s">
        <v>11</v>
      </c>
      <c r="H136" s="203">
        <v>160.0</v>
      </c>
      <c r="I136" s="205"/>
      <c r="J136" s="188" t="s">
        <v>6531</v>
      </c>
      <c r="K136" s="194"/>
      <c r="L136" s="195" t="str">
        <f t="shared" si="2"/>
        <v>T21/Станция паяльная</v>
      </c>
      <c r="M136" s="196"/>
      <c r="N136" s="197">
        <v>12000.0</v>
      </c>
      <c r="O136" s="198">
        <v>1.0</v>
      </c>
      <c r="P136" s="199">
        <v>12.0</v>
      </c>
      <c r="Q136" s="200">
        <v>514800.0</v>
      </c>
      <c r="R136" s="201">
        <f t="shared" si="3"/>
        <v>6177600</v>
      </c>
      <c r="S136" s="202">
        <f t="shared" si="4"/>
        <v>0.001942501943</v>
      </c>
      <c r="T136" s="195"/>
      <c r="U136" s="115"/>
      <c r="V136" s="115"/>
      <c r="W136" s="115"/>
      <c r="X136" s="115"/>
      <c r="Y136" s="115"/>
      <c r="Z136" s="115"/>
    </row>
    <row r="137" ht="22.5" customHeight="1">
      <c r="A137" s="187">
        <f t="shared" si="1"/>
        <v>135</v>
      </c>
      <c r="B137" s="188" t="s">
        <v>2104</v>
      </c>
      <c r="C137" s="189" t="s">
        <v>6892</v>
      </c>
      <c r="D137" s="189" t="s">
        <v>6887</v>
      </c>
      <c r="E137" s="190" t="s">
        <v>6885</v>
      </c>
      <c r="F137" s="191" t="s">
        <v>6874</v>
      </c>
      <c r="G137" s="192" t="s">
        <v>11</v>
      </c>
      <c r="H137" s="203">
        <v>160.0</v>
      </c>
      <c r="I137" s="205"/>
      <c r="J137" s="188" t="s">
        <v>6531</v>
      </c>
      <c r="K137" s="194"/>
      <c r="L137" s="195" t="str">
        <f t="shared" si="2"/>
        <v>T21/Станция паяльная</v>
      </c>
      <c r="M137" s="196"/>
      <c r="N137" s="197">
        <v>12000.0</v>
      </c>
      <c r="O137" s="198">
        <v>1.0</v>
      </c>
      <c r="P137" s="199">
        <v>12.0</v>
      </c>
      <c r="Q137" s="200">
        <v>514800.0</v>
      </c>
      <c r="R137" s="201">
        <f t="shared" si="3"/>
        <v>6177600</v>
      </c>
      <c r="S137" s="202">
        <f t="shared" si="4"/>
        <v>0.001942501943</v>
      </c>
      <c r="T137" s="195"/>
      <c r="U137" s="115"/>
      <c r="V137" s="115"/>
      <c r="W137" s="115"/>
      <c r="X137" s="115"/>
      <c r="Y137" s="115"/>
      <c r="Z137" s="115"/>
    </row>
    <row r="138" ht="22.5" customHeight="1">
      <c r="A138" s="187">
        <f t="shared" si="1"/>
        <v>136</v>
      </c>
      <c r="B138" s="188" t="s">
        <v>2104</v>
      </c>
      <c r="C138" s="189" t="s">
        <v>6893</v>
      </c>
      <c r="D138" s="189" t="s">
        <v>6887</v>
      </c>
      <c r="E138" s="190" t="s">
        <v>6885</v>
      </c>
      <c r="F138" s="191" t="s">
        <v>6874</v>
      </c>
      <c r="G138" s="192" t="s">
        <v>11</v>
      </c>
      <c r="H138" s="203">
        <v>160.0</v>
      </c>
      <c r="I138" s="205"/>
      <c r="J138" s="188" t="s">
        <v>6531</v>
      </c>
      <c r="K138" s="194"/>
      <c r="L138" s="195" t="str">
        <f t="shared" si="2"/>
        <v>T21/Станция паяльная</v>
      </c>
      <c r="M138" s="196"/>
      <c r="N138" s="197">
        <v>12000.0</v>
      </c>
      <c r="O138" s="198">
        <v>1.0</v>
      </c>
      <c r="P138" s="199">
        <v>12.0</v>
      </c>
      <c r="Q138" s="200">
        <v>514800.0</v>
      </c>
      <c r="R138" s="201">
        <f t="shared" si="3"/>
        <v>6177600</v>
      </c>
      <c r="S138" s="202">
        <f t="shared" si="4"/>
        <v>0.001942501943</v>
      </c>
      <c r="T138" s="195"/>
      <c r="U138" s="115"/>
      <c r="V138" s="115"/>
      <c r="W138" s="115"/>
      <c r="X138" s="115"/>
      <c r="Y138" s="115"/>
      <c r="Z138" s="115"/>
    </row>
    <row r="139" ht="22.5" customHeight="1">
      <c r="A139" s="187">
        <f t="shared" si="1"/>
        <v>137</v>
      </c>
      <c r="B139" s="188" t="s">
        <v>2104</v>
      </c>
      <c r="C139" s="189" t="s">
        <v>6894</v>
      </c>
      <c r="D139" s="189" t="s">
        <v>6887</v>
      </c>
      <c r="E139" s="190" t="s">
        <v>6885</v>
      </c>
      <c r="F139" s="191" t="s">
        <v>6874</v>
      </c>
      <c r="G139" s="192" t="s">
        <v>11</v>
      </c>
      <c r="H139" s="203">
        <v>160.0</v>
      </c>
      <c r="I139" s="205"/>
      <c r="J139" s="188" t="s">
        <v>6531</v>
      </c>
      <c r="K139" s="194"/>
      <c r="L139" s="195" t="str">
        <f t="shared" si="2"/>
        <v>T21/Станция паяльная</v>
      </c>
      <c r="M139" s="196"/>
      <c r="N139" s="197">
        <v>12000.0</v>
      </c>
      <c r="O139" s="198">
        <v>1.0</v>
      </c>
      <c r="P139" s="199">
        <v>12.0</v>
      </c>
      <c r="Q139" s="200">
        <v>514800.0</v>
      </c>
      <c r="R139" s="201">
        <f t="shared" si="3"/>
        <v>6177600</v>
      </c>
      <c r="S139" s="202">
        <f t="shared" si="4"/>
        <v>0.001942501943</v>
      </c>
      <c r="T139" s="195"/>
      <c r="U139" s="115"/>
      <c r="V139" s="115"/>
      <c r="W139" s="115"/>
      <c r="X139" s="115"/>
      <c r="Y139" s="115"/>
      <c r="Z139" s="115"/>
    </row>
    <row r="140" ht="22.5" customHeight="1">
      <c r="A140" s="187">
        <f t="shared" si="1"/>
        <v>138</v>
      </c>
      <c r="B140" s="188" t="s">
        <v>2104</v>
      </c>
      <c r="C140" s="189" t="s">
        <v>6895</v>
      </c>
      <c r="D140" s="189" t="s">
        <v>6896</v>
      </c>
      <c r="E140" s="190" t="s">
        <v>6897</v>
      </c>
      <c r="F140" s="191" t="s">
        <v>6898</v>
      </c>
      <c r="G140" s="192"/>
      <c r="H140" s="203">
        <v>350.0</v>
      </c>
      <c r="I140" s="205"/>
      <c r="J140" s="188" t="s">
        <v>6531</v>
      </c>
      <c r="K140" s="194"/>
      <c r="L140" s="195" t="str">
        <f t="shared" si="2"/>
        <v>HALOT-X1/Установка аддитивного производства (3D-принтер стереолитографический)</v>
      </c>
      <c r="M140" s="196"/>
      <c r="N140" s="197">
        <v>52000.0</v>
      </c>
      <c r="O140" s="198">
        <v>1.0</v>
      </c>
      <c r="P140" s="199">
        <v>12.0</v>
      </c>
      <c r="Q140" s="200">
        <v>514800.0</v>
      </c>
      <c r="R140" s="201">
        <f t="shared" si="3"/>
        <v>6177600</v>
      </c>
      <c r="S140" s="202">
        <f t="shared" si="4"/>
        <v>0.008417508418</v>
      </c>
      <c r="T140" s="195"/>
      <c r="U140" s="115"/>
      <c r="V140" s="115"/>
      <c r="W140" s="115"/>
      <c r="X140" s="115"/>
      <c r="Y140" s="115"/>
      <c r="Z140" s="115"/>
    </row>
    <row r="141" ht="22.5" customHeight="1">
      <c r="A141" s="187">
        <f t="shared" si="1"/>
        <v>139</v>
      </c>
      <c r="B141" s="188" t="s">
        <v>2104</v>
      </c>
      <c r="C141" s="189" t="s">
        <v>6899</v>
      </c>
      <c r="D141" s="189" t="s">
        <v>6900</v>
      </c>
      <c r="E141" s="190" t="s">
        <v>6901</v>
      </c>
      <c r="F141" s="191" t="s">
        <v>6902</v>
      </c>
      <c r="G141" s="192"/>
      <c r="H141" s="203">
        <v>1000.0</v>
      </c>
      <c r="I141" s="205"/>
      <c r="J141" s="188" t="s">
        <v>6531</v>
      </c>
      <c r="K141" s="194"/>
      <c r="L141" s="195" t="str">
        <f t="shared" si="2"/>
        <v>X1-Carbon/Принтер 3D экструзионный</v>
      </c>
      <c r="M141" s="196"/>
      <c r="N141" s="197">
        <v>140000.0</v>
      </c>
      <c r="O141" s="198">
        <v>1.0</v>
      </c>
      <c r="P141" s="199">
        <v>12.0</v>
      </c>
      <c r="Q141" s="200">
        <v>514800.0</v>
      </c>
      <c r="R141" s="201">
        <f t="shared" si="3"/>
        <v>6177600</v>
      </c>
      <c r="S141" s="202">
        <f t="shared" si="4"/>
        <v>0.02266252266</v>
      </c>
      <c r="T141" s="195"/>
      <c r="U141" s="115"/>
      <c r="V141" s="115"/>
      <c r="W141" s="115"/>
      <c r="X141" s="115"/>
      <c r="Y141" s="115"/>
      <c r="Z141" s="115"/>
    </row>
    <row r="142" ht="22.5" customHeight="1">
      <c r="A142" s="187">
        <f t="shared" si="1"/>
        <v>140</v>
      </c>
      <c r="B142" s="188" t="s">
        <v>2104</v>
      </c>
      <c r="C142" s="189" t="s">
        <v>6903</v>
      </c>
      <c r="D142" s="189" t="s">
        <v>6904</v>
      </c>
      <c r="E142" s="190" t="s">
        <v>6905</v>
      </c>
      <c r="F142" s="191" t="s">
        <v>6898</v>
      </c>
      <c r="G142" s="192"/>
      <c r="H142" s="203">
        <v>60.0</v>
      </c>
      <c r="I142" s="205"/>
      <c r="J142" s="188" t="s">
        <v>6531</v>
      </c>
      <c r="K142" s="194"/>
      <c r="L142" s="195" t="str">
        <f t="shared" si="2"/>
        <v>UW-03/Устройство для промывки и доотверждения 3D-моделей</v>
      </c>
      <c r="M142" s="196"/>
      <c r="N142" s="197">
        <v>15000.0</v>
      </c>
      <c r="O142" s="198">
        <v>1.0</v>
      </c>
      <c r="P142" s="199">
        <v>12.0</v>
      </c>
      <c r="Q142" s="200">
        <v>514800.0</v>
      </c>
      <c r="R142" s="201">
        <f t="shared" si="3"/>
        <v>6177600</v>
      </c>
      <c r="S142" s="202">
        <f t="shared" si="4"/>
        <v>0.002428127428</v>
      </c>
      <c r="T142" s="195"/>
      <c r="U142" s="115"/>
      <c r="V142" s="115"/>
      <c r="W142" s="115"/>
      <c r="X142" s="115"/>
      <c r="Y142" s="115"/>
      <c r="Z142" s="115"/>
    </row>
    <row r="143" ht="22.5" customHeight="1">
      <c r="A143" s="187">
        <f t="shared" si="1"/>
        <v>141</v>
      </c>
      <c r="B143" s="188" t="s">
        <v>2104</v>
      </c>
      <c r="C143" s="189" t="s">
        <v>6906</v>
      </c>
      <c r="D143" s="189"/>
      <c r="E143" s="190" t="s">
        <v>6907</v>
      </c>
      <c r="F143" s="191" t="s">
        <v>6898</v>
      </c>
      <c r="G143" s="192"/>
      <c r="H143" s="203">
        <v>160.0</v>
      </c>
      <c r="I143" s="205"/>
      <c r="J143" s="188" t="s">
        <v>6531</v>
      </c>
      <c r="K143" s="194"/>
      <c r="L143" s="195" t="str">
        <f t="shared" si="2"/>
        <v>/Сушилка для полимерных материалов</v>
      </c>
      <c r="M143" s="196"/>
      <c r="N143" s="197">
        <v>4000.0</v>
      </c>
      <c r="O143" s="198">
        <v>1.0</v>
      </c>
      <c r="P143" s="199">
        <v>12.0</v>
      </c>
      <c r="Q143" s="200">
        <v>514800.0</v>
      </c>
      <c r="R143" s="201">
        <f t="shared" si="3"/>
        <v>6177600</v>
      </c>
      <c r="S143" s="202">
        <f t="shared" si="4"/>
        <v>0.0006475006475</v>
      </c>
      <c r="T143" s="195"/>
      <c r="U143" s="115"/>
      <c r="V143" s="115"/>
      <c r="W143" s="115"/>
      <c r="X143" s="115"/>
      <c r="Y143" s="115"/>
      <c r="Z143" s="115"/>
    </row>
    <row r="144" ht="22.5" customHeight="1">
      <c r="A144" s="187">
        <f t="shared" si="1"/>
        <v>142</v>
      </c>
      <c r="B144" s="188" t="s">
        <v>2104</v>
      </c>
      <c r="C144" s="189" t="s">
        <v>6908</v>
      </c>
      <c r="D144" s="189"/>
      <c r="E144" s="190" t="s">
        <v>6907</v>
      </c>
      <c r="F144" s="191" t="s">
        <v>6909</v>
      </c>
      <c r="G144" s="192"/>
      <c r="H144" s="203">
        <v>280.0</v>
      </c>
      <c r="I144" s="205"/>
      <c r="J144" s="188" t="s">
        <v>6531</v>
      </c>
      <c r="K144" s="194"/>
      <c r="L144" s="195" t="str">
        <f t="shared" si="2"/>
        <v>/Сушилка для полимерных материалов</v>
      </c>
      <c r="M144" s="196"/>
      <c r="N144" s="197">
        <v>4000.0</v>
      </c>
      <c r="O144" s="198">
        <v>1.0</v>
      </c>
      <c r="P144" s="199">
        <v>12.0</v>
      </c>
      <c r="Q144" s="200">
        <v>514800.0</v>
      </c>
      <c r="R144" s="201">
        <f t="shared" si="3"/>
        <v>6177600</v>
      </c>
      <c r="S144" s="202">
        <f t="shared" si="4"/>
        <v>0.0006475006475</v>
      </c>
      <c r="T144" s="195"/>
      <c r="U144" s="115"/>
      <c r="V144" s="115"/>
      <c r="W144" s="115"/>
      <c r="X144" s="115"/>
      <c r="Y144" s="115"/>
      <c r="Z144" s="115"/>
    </row>
    <row r="145" ht="22.5" customHeight="1">
      <c r="A145" s="204">
        <f t="shared" si="1"/>
        <v>143</v>
      </c>
      <c r="B145" s="188" t="s">
        <v>2104</v>
      </c>
      <c r="C145" s="189" t="s">
        <v>6910</v>
      </c>
      <c r="D145" s="189"/>
      <c r="E145" s="190" t="s">
        <v>6911</v>
      </c>
      <c r="F145" s="191"/>
      <c r="G145" s="192"/>
      <c r="H145" s="203">
        <v>120.0</v>
      </c>
      <c r="I145" s="205"/>
      <c r="J145" s="188" t="s">
        <v>6531</v>
      </c>
      <c r="K145" s="194"/>
      <c r="L145" s="206" t="str">
        <f t="shared" si="2"/>
        <v>/Мини ПК</v>
      </c>
      <c r="M145" s="196"/>
      <c r="N145" s="197">
        <v>35000.0</v>
      </c>
      <c r="O145" s="198">
        <v>1.0</v>
      </c>
      <c r="P145" s="199">
        <v>12.0</v>
      </c>
      <c r="Q145" s="200">
        <v>514800.0</v>
      </c>
      <c r="R145" s="201">
        <f t="shared" si="3"/>
        <v>6177600</v>
      </c>
      <c r="S145" s="202">
        <f t="shared" si="4"/>
        <v>0.005665630666</v>
      </c>
      <c r="T145" s="195"/>
      <c r="U145" s="115"/>
      <c r="V145" s="115"/>
      <c r="W145" s="115"/>
      <c r="X145" s="115"/>
      <c r="Y145" s="115"/>
      <c r="Z145" s="115"/>
    </row>
    <row r="146" ht="22.5" customHeight="1">
      <c r="A146" s="204">
        <f t="shared" si="1"/>
        <v>144</v>
      </c>
      <c r="B146" s="188" t="s">
        <v>2104</v>
      </c>
      <c r="C146" s="189" t="s">
        <v>6912</v>
      </c>
      <c r="D146" s="189"/>
      <c r="E146" s="190" t="s">
        <v>6911</v>
      </c>
      <c r="F146" s="191"/>
      <c r="G146" s="192"/>
      <c r="H146" s="203">
        <v>120.0</v>
      </c>
      <c r="I146" s="205"/>
      <c r="J146" s="188" t="s">
        <v>6531</v>
      </c>
      <c r="K146" s="194"/>
      <c r="L146" s="206" t="str">
        <f t="shared" si="2"/>
        <v>/Мини ПК</v>
      </c>
      <c r="M146" s="196"/>
      <c r="N146" s="197">
        <v>35000.0</v>
      </c>
      <c r="O146" s="198">
        <v>1.0</v>
      </c>
      <c r="P146" s="199">
        <v>12.0</v>
      </c>
      <c r="Q146" s="200">
        <v>514800.0</v>
      </c>
      <c r="R146" s="201">
        <f t="shared" si="3"/>
        <v>6177600</v>
      </c>
      <c r="S146" s="202">
        <f t="shared" si="4"/>
        <v>0.005665630666</v>
      </c>
      <c r="T146" s="195"/>
      <c r="U146" s="115"/>
      <c r="V146" s="115"/>
      <c r="W146" s="115"/>
      <c r="X146" s="115"/>
      <c r="Y146" s="115"/>
      <c r="Z146" s="115"/>
    </row>
    <row r="147" ht="22.5" customHeight="1">
      <c r="A147" s="204">
        <f t="shared" si="1"/>
        <v>145</v>
      </c>
      <c r="B147" s="188" t="s">
        <v>2104</v>
      </c>
      <c r="C147" s="189" t="s">
        <v>6913</v>
      </c>
      <c r="D147" s="189"/>
      <c r="E147" s="190" t="s">
        <v>6911</v>
      </c>
      <c r="F147" s="191"/>
      <c r="G147" s="192"/>
      <c r="H147" s="203">
        <v>120.0</v>
      </c>
      <c r="I147" s="205"/>
      <c r="J147" s="188" t="s">
        <v>6531</v>
      </c>
      <c r="K147" s="194"/>
      <c r="L147" s="206" t="str">
        <f t="shared" si="2"/>
        <v>/Мини ПК</v>
      </c>
      <c r="M147" s="196"/>
      <c r="N147" s="197">
        <v>35000.0</v>
      </c>
      <c r="O147" s="198">
        <v>1.0</v>
      </c>
      <c r="P147" s="199">
        <v>12.0</v>
      </c>
      <c r="Q147" s="200">
        <v>514800.0</v>
      </c>
      <c r="R147" s="201">
        <f t="shared" si="3"/>
        <v>6177600</v>
      </c>
      <c r="S147" s="202">
        <f t="shared" si="4"/>
        <v>0.005665630666</v>
      </c>
      <c r="T147" s="195"/>
      <c r="U147" s="115"/>
      <c r="V147" s="115"/>
      <c r="W147" s="115"/>
      <c r="X147" s="115"/>
      <c r="Y147" s="115"/>
      <c r="Z147" s="115"/>
    </row>
    <row r="148" ht="22.5" customHeight="1">
      <c r="A148" s="204">
        <f t="shared" si="1"/>
        <v>146</v>
      </c>
      <c r="B148" s="188" t="s">
        <v>2104</v>
      </c>
      <c r="C148" s="189" t="s">
        <v>6914</v>
      </c>
      <c r="D148" s="189"/>
      <c r="E148" s="190" t="s">
        <v>6911</v>
      </c>
      <c r="F148" s="191"/>
      <c r="G148" s="192"/>
      <c r="H148" s="203">
        <v>120.0</v>
      </c>
      <c r="I148" s="205"/>
      <c r="J148" s="188" t="s">
        <v>6531</v>
      </c>
      <c r="K148" s="194"/>
      <c r="L148" s="206" t="str">
        <f t="shared" si="2"/>
        <v>/Мини ПК</v>
      </c>
      <c r="M148" s="196"/>
      <c r="N148" s="197">
        <v>35000.0</v>
      </c>
      <c r="O148" s="198">
        <v>1.0</v>
      </c>
      <c r="P148" s="199">
        <v>12.0</v>
      </c>
      <c r="Q148" s="200">
        <v>514800.0</v>
      </c>
      <c r="R148" s="201">
        <f t="shared" si="3"/>
        <v>6177600</v>
      </c>
      <c r="S148" s="202">
        <f t="shared" si="4"/>
        <v>0.005665630666</v>
      </c>
      <c r="T148" s="195"/>
      <c r="U148" s="115"/>
      <c r="V148" s="115"/>
      <c r="W148" s="115"/>
      <c r="X148" s="115"/>
      <c r="Y148" s="115"/>
      <c r="Z148" s="115"/>
    </row>
    <row r="149" ht="22.5" customHeight="1">
      <c r="A149" s="204">
        <f t="shared" si="1"/>
        <v>147</v>
      </c>
      <c r="B149" s="188" t="s">
        <v>2104</v>
      </c>
      <c r="C149" s="189" t="s">
        <v>6915</v>
      </c>
      <c r="D149" s="189"/>
      <c r="E149" s="190" t="s">
        <v>6911</v>
      </c>
      <c r="F149" s="191"/>
      <c r="G149" s="192"/>
      <c r="H149" s="203">
        <v>120.0</v>
      </c>
      <c r="I149" s="205"/>
      <c r="J149" s="188" t="s">
        <v>6531</v>
      </c>
      <c r="K149" s="194"/>
      <c r="L149" s="206" t="str">
        <f t="shared" si="2"/>
        <v>/Мини ПК</v>
      </c>
      <c r="M149" s="196"/>
      <c r="N149" s="197">
        <v>35000.0</v>
      </c>
      <c r="O149" s="198">
        <v>1.0</v>
      </c>
      <c r="P149" s="199">
        <v>12.0</v>
      </c>
      <c r="Q149" s="200">
        <v>514800.0</v>
      </c>
      <c r="R149" s="201">
        <f t="shared" si="3"/>
        <v>6177600</v>
      </c>
      <c r="S149" s="202">
        <f t="shared" si="4"/>
        <v>0.005665630666</v>
      </c>
      <c r="T149" s="195"/>
      <c r="U149" s="115"/>
      <c r="V149" s="115"/>
      <c r="W149" s="115"/>
      <c r="X149" s="115"/>
      <c r="Y149" s="115"/>
      <c r="Z149" s="115"/>
    </row>
    <row r="150" ht="22.5" customHeight="1">
      <c r="A150" s="204">
        <f t="shared" si="1"/>
        <v>148</v>
      </c>
      <c r="B150" s="188" t="s">
        <v>2104</v>
      </c>
      <c r="C150" s="189" t="s">
        <v>6916</v>
      </c>
      <c r="D150" s="189"/>
      <c r="E150" s="190" t="s">
        <v>6911</v>
      </c>
      <c r="F150" s="191"/>
      <c r="G150" s="192"/>
      <c r="H150" s="203">
        <v>120.0</v>
      </c>
      <c r="I150" s="205"/>
      <c r="J150" s="188" t="s">
        <v>6531</v>
      </c>
      <c r="K150" s="194"/>
      <c r="L150" s="206" t="str">
        <f t="shared" si="2"/>
        <v>/Мини ПК</v>
      </c>
      <c r="M150" s="196"/>
      <c r="N150" s="197">
        <v>35000.0</v>
      </c>
      <c r="O150" s="198">
        <v>1.0</v>
      </c>
      <c r="P150" s="199">
        <v>12.0</v>
      </c>
      <c r="Q150" s="200">
        <v>514800.0</v>
      </c>
      <c r="R150" s="201">
        <f t="shared" si="3"/>
        <v>6177600</v>
      </c>
      <c r="S150" s="202">
        <f t="shared" si="4"/>
        <v>0.005665630666</v>
      </c>
      <c r="T150" s="195"/>
      <c r="U150" s="115"/>
      <c r="V150" s="115"/>
      <c r="W150" s="115"/>
      <c r="X150" s="115"/>
      <c r="Y150" s="115"/>
      <c r="Z150" s="115"/>
    </row>
    <row r="151" ht="22.5" customHeight="1">
      <c r="A151" s="204">
        <f t="shared" si="1"/>
        <v>149</v>
      </c>
      <c r="B151" s="188" t="s">
        <v>2104</v>
      </c>
      <c r="C151" s="189" t="s">
        <v>6917</v>
      </c>
      <c r="D151" s="189"/>
      <c r="E151" s="190" t="s">
        <v>6911</v>
      </c>
      <c r="F151" s="191"/>
      <c r="G151" s="192"/>
      <c r="H151" s="203">
        <v>120.0</v>
      </c>
      <c r="I151" s="205"/>
      <c r="J151" s="188" t="s">
        <v>6531</v>
      </c>
      <c r="K151" s="194"/>
      <c r="L151" s="206" t="str">
        <f t="shared" si="2"/>
        <v>/Мини ПК</v>
      </c>
      <c r="M151" s="196"/>
      <c r="N151" s="197">
        <v>35000.0</v>
      </c>
      <c r="O151" s="198">
        <v>1.0</v>
      </c>
      <c r="P151" s="199">
        <v>12.0</v>
      </c>
      <c r="Q151" s="200">
        <v>514800.0</v>
      </c>
      <c r="R151" s="201">
        <f t="shared" si="3"/>
        <v>6177600</v>
      </c>
      <c r="S151" s="202">
        <f t="shared" si="4"/>
        <v>0.005665630666</v>
      </c>
      <c r="T151" s="195"/>
      <c r="U151" s="115"/>
      <c r="V151" s="115"/>
      <c r="W151" s="115"/>
      <c r="X151" s="115"/>
      <c r="Y151" s="115"/>
      <c r="Z151" s="115"/>
    </row>
    <row r="152" ht="22.5" customHeight="1">
      <c r="A152" s="204">
        <f t="shared" si="1"/>
        <v>150</v>
      </c>
      <c r="B152" s="188" t="s">
        <v>2104</v>
      </c>
      <c r="C152" s="189" t="s">
        <v>6918</v>
      </c>
      <c r="D152" s="189"/>
      <c r="E152" s="190" t="s">
        <v>6911</v>
      </c>
      <c r="F152" s="191"/>
      <c r="G152" s="192"/>
      <c r="H152" s="203">
        <v>120.0</v>
      </c>
      <c r="I152" s="205"/>
      <c r="J152" s="188" t="s">
        <v>6531</v>
      </c>
      <c r="K152" s="194"/>
      <c r="L152" s="206" t="str">
        <f t="shared" si="2"/>
        <v>/Мини ПК</v>
      </c>
      <c r="M152" s="196"/>
      <c r="N152" s="197">
        <v>35000.0</v>
      </c>
      <c r="O152" s="198">
        <v>1.0</v>
      </c>
      <c r="P152" s="199">
        <v>12.0</v>
      </c>
      <c r="Q152" s="200">
        <v>514800.0</v>
      </c>
      <c r="R152" s="201">
        <f t="shared" si="3"/>
        <v>6177600</v>
      </c>
      <c r="S152" s="202">
        <f t="shared" si="4"/>
        <v>0.005665630666</v>
      </c>
      <c r="T152" s="195"/>
      <c r="U152" s="115"/>
      <c r="V152" s="115"/>
      <c r="W152" s="115"/>
      <c r="X152" s="115"/>
      <c r="Y152" s="115"/>
      <c r="Z152" s="115"/>
    </row>
    <row r="153" ht="22.5" customHeight="1">
      <c r="A153" s="204">
        <f t="shared" si="1"/>
        <v>151</v>
      </c>
      <c r="B153" s="188" t="s">
        <v>2104</v>
      </c>
      <c r="C153" s="189" t="s">
        <v>6919</v>
      </c>
      <c r="D153" s="189"/>
      <c r="E153" s="190" t="s">
        <v>6911</v>
      </c>
      <c r="F153" s="191"/>
      <c r="G153" s="192"/>
      <c r="H153" s="203">
        <v>120.0</v>
      </c>
      <c r="I153" s="205"/>
      <c r="J153" s="188" t="s">
        <v>6531</v>
      </c>
      <c r="K153" s="194"/>
      <c r="L153" s="206" t="str">
        <f t="shared" si="2"/>
        <v>/Мини ПК</v>
      </c>
      <c r="M153" s="196"/>
      <c r="N153" s="197">
        <v>35000.0</v>
      </c>
      <c r="O153" s="198">
        <v>1.0</v>
      </c>
      <c r="P153" s="199">
        <v>12.0</v>
      </c>
      <c r="Q153" s="200">
        <v>514800.0</v>
      </c>
      <c r="R153" s="201">
        <f t="shared" si="3"/>
        <v>6177600</v>
      </c>
      <c r="S153" s="202">
        <f t="shared" si="4"/>
        <v>0.005665630666</v>
      </c>
      <c r="T153" s="195"/>
      <c r="U153" s="115"/>
      <c r="V153" s="115"/>
      <c r="W153" s="115"/>
      <c r="X153" s="115"/>
      <c r="Y153" s="115"/>
      <c r="Z153" s="115"/>
    </row>
    <row r="154" ht="22.5" customHeight="1">
      <c r="A154" s="204">
        <f t="shared" si="1"/>
        <v>152</v>
      </c>
      <c r="B154" s="188" t="s">
        <v>2104</v>
      </c>
      <c r="C154" s="189" t="s">
        <v>6920</v>
      </c>
      <c r="D154" s="189"/>
      <c r="E154" s="190" t="s">
        <v>6921</v>
      </c>
      <c r="F154" s="191"/>
      <c r="G154" s="192"/>
      <c r="H154" s="203"/>
      <c r="I154" s="205"/>
      <c r="J154" s="188" t="s">
        <v>6531</v>
      </c>
      <c r="K154" s="194"/>
      <c r="L154" s="206" t="str">
        <f t="shared" si="2"/>
        <v>/Дисплей (монитор)</v>
      </c>
      <c r="M154" s="196"/>
      <c r="N154" s="197">
        <v>10000.0</v>
      </c>
      <c r="O154" s="198">
        <v>1.0</v>
      </c>
      <c r="P154" s="199">
        <v>12.0</v>
      </c>
      <c r="Q154" s="200">
        <v>514800.0</v>
      </c>
      <c r="R154" s="201">
        <f t="shared" si="3"/>
        <v>6177600</v>
      </c>
      <c r="S154" s="202">
        <f t="shared" si="4"/>
        <v>0.001618751619</v>
      </c>
      <c r="T154" s="195"/>
      <c r="U154" s="115"/>
      <c r="V154" s="115"/>
      <c r="W154" s="115"/>
      <c r="X154" s="115"/>
      <c r="Y154" s="115"/>
      <c r="Z154" s="115"/>
    </row>
    <row r="155" ht="22.5" customHeight="1">
      <c r="A155" s="204">
        <f t="shared" si="1"/>
        <v>153</v>
      </c>
      <c r="B155" s="188" t="s">
        <v>2104</v>
      </c>
      <c r="C155" s="189" t="s">
        <v>6922</v>
      </c>
      <c r="D155" s="189"/>
      <c r="E155" s="190" t="s">
        <v>6921</v>
      </c>
      <c r="F155" s="191"/>
      <c r="G155" s="192"/>
      <c r="H155" s="203"/>
      <c r="I155" s="205"/>
      <c r="J155" s="188" t="s">
        <v>6531</v>
      </c>
      <c r="K155" s="194"/>
      <c r="L155" s="206" t="str">
        <f t="shared" si="2"/>
        <v>/Дисплей (монитор)</v>
      </c>
      <c r="M155" s="196"/>
      <c r="N155" s="197">
        <v>10000.0</v>
      </c>
      <c r="O155" s="198">
        <v>1.0</v>
      </c>
      <c r="P155" s="199">
        <v>12.0</v>
      </c>
      <c r="Q155" s="200">
        <v>514800.0</v>
      </c>
      <c r="R155" s="201">
        <f t="shared" si="3"/>
        <v>6177600</v>
      </c>
      <c r="S155" s="202">
        <f t="shared" si="4"/>
        <v>0.001618751619</v>
      </c>
      <c r="T155" s="195"/>
      <c r="U155" s="115"/>
      <c r="V155" s="115"/>
      <c r="W155" s="115"/>
      <c r="X155" s="115"/>
      <c r="Y155" s="115"/>
      <c r="Z155" s="115"/>
    </row>
    <row r="156" ht="22.5" customHeight="1">
      <c r="A156" s="204">
        <f t="shared" si="1"/>
        <v>154</v>
      </c>
      <c r="B156" s="188" t="s">
        <v>2104</v>
      </c>
      <c r="C156" s="189" t="s">
        <v>6923</v>
      </c>
      <c r="D156" s="189"/>
      <c r="E156" s="190" t="s">
        <v>6921</v>
      </c>
      <c r="F156" s="191"/>
      <c r="G156" s="192"/>
      <c r="H156" s="203"/>
      <c r="I156" s="205"/>
      <c r="J156" s="188" t="s">
        <v>6531</v>
      </c>
      <c r="K156" s="194"/>
      <c r="L156" s="206" t="str">
        <f t="shared" si="2"/>
        <v>/Дисплей (монитор)</v>
      </c>
      <c r="M156" s="196"/>
      <c r="N156" s="197">
        <v>10000.0</v>
      </c>
      <c r="O156" s="198">
        <v>1.0</v>
      </c>
      <c r="P156" s="199">
        <v>12.0</v>
      </c>
      <c r="Q156" s="200">
        <v>514800.0</v>
      </c>
      <c r="R156" s="201">
        <f t="shared" si="3"/>
        <v>6177600</v>
      </c>
      <c r="S156" s="202">
        <f t="shared" si="4"/>
        <v>0.001618751619</v>
      </c>
      <c r="T156" s="195"/>
      <c r="U156" s="115"/>
      <c r="V156" s="115"/>
      <c r="W156" s="115"/>
      <c r="X156" s="115"/>
      <c r="Y156" s="115"/>
      <c r="Z156" s="115"/>
    </row>
    <row r="157" ht="22.5" customHeight="1">
      <c r="A157" s="204">
        <f t="shared" si="1"/>
        <v>155</v>
      </c>
      <c r="B157" s="188" t="s">
        <v>2104</v>
      </c>
      <c r="C157" s="189" t="s">
        <v>6924</v>
      </c>
      <c r="D157" s="189"/>
      <c r="E157" s="190" t="s">
        <v>6921</v>
      </c>
      <c r="F157" s="191"/>
      <c r="G157" s="192"/>
      <c r="H157" s="203"/>
      <c r="I157" s="205"/>
      <c r="J157" s="188" t="s">
        <v>6531</v>
      </c>
      <c r="K157" s="194"/>
      <c r="L157" s="206" t="str">
        <f t="shared" si="2"/>
        <v>/Дисплей (монитор)</v>
      </c>
      <c r="M157" s="196"/>
      <c r="N157" s="197">
        <v>10000.0</v>
      </c>
      <c r="O157" s="198">
        <v>1.0</v>
      </c>
      <c r="P157" s="199">
        <v>12.0</v>
      </c>
      <c r="Q157" s="200">
        <v>514800.0</v>
      </c>
      <c r="R157" s="201">
        <f t="shared" si="3"/>
        <v>6177600</v>
      </c>
      <c r="S157" s="202">
        <f t="shared" si="4"/>
        <v>0.001618751619</v>
      </c>
      <c r="T157" s="195"/>
      <c r="U157" s="115"/>
      <c r="V157" s="115"/>
      <c r="W157" s="115"/>
      <c r="X157" s="115"/>
      <c r="Y157" s="115"/>
      <c r="Z157" s="115"/>
    </row>
    <row r="158" ht="22.5" customHeight="1">
      <c r="A158" s="204">
        <f t="shared" si="1"/>
        <v>156</v>
      </c>
      <c r="B158" s="188" t="s">
        <v>2104</v>
      </c>
      <c r="C158" s="189" t="s">
        <v>6925</v>
      </c>
      <c r="D158" s="189"/>
      <c r="E158" s="190" t="s">
        <v>6921</v>
      </c>
      <c r="F158" s="191"/>
      <c r="G158" s="192"/>
      <c r="H158" s="203"/>
      <c r="I158" s="205"/>
      <c r="J158" s="188" t="s">
        <v>6531</v>
      </c>
      <c r="K158" s="194"/>
      <c r="L158" s="206" t="str">
        <f t="shared" si="2"/>
        <v>/Дисплей (монитор)</v>
      </c>
      <c r="M158" s="196"/>
      <c r="N158" s="197">
        <v>10000.0</v>
      </c>
      <c r="O158" s="198">
        <v>1.0</v>
      </c>
      <c r="P158" s="199">
        <v>12.0</v>
      </c>
      <c r="Q158" s="200">
        <v>514800.0</v>
      </c>
      <c r="R158" s="201">
        <f t="shared" si="3"/>
        <v>6177600</v>
      </c>
      <c r="S158" s="202">
        <f t="shared" si="4"/>
        <v>0.001618751619</v>
      </c>
      <c r="T158" s="195"/>
      <c r="U158" s="115"/>
      <c r="V158" s="115"/>
      <c r="W158" s="115"/>
      <c r="X158" s="115"/>
      <c r="Y158" s="115"/>
      <c r="Z158" s="115"/>
    </row>
    <row r="159" ht="22.5" customHeight="1">
      <c r="A159" s="204">
        <f t="shared" si="1"/>
        <v>157</v>
      </c>
      <c r="B159" s="188" t="s">
        <v>2104</v>
      </c>
      <c r="C159" s="189" t="s">
        <v>6926</v>
      </c>
      <c r="D159" s="189"/>
      <c r="E159" s="190" t="s">
        <v>6921</v>
      </c>
      <c r="F159" s="191"/>
      <c r="G159" s="192"/>
      <c r="H159" s="203"/>
      <c r="I159" s="205"/>
      <c r="J159" s="188" t="s">
        <v>6531</v>
      </c>
      <c r="K159" s="194"/>
      <c r="L159" s="206" t="str">
        <f t="shared" si="2"/>
        <v>/Дисплей (монитор)</v>
      </c>
      <c r="M159" s="196"/>
      <c r="N159" s="197">
        <v>10000.0</v>
      </c>
      <c r="O159" s="198">
        <v>1.0</v>
      </c>
      <c r="P159" s="199">
        <v>12.0</v>
      </c>
      <c r="Q159" s="200">
        <v>514800.0</v>
      </c>
      <c r="R159" s="201">
        <f t="shared" si="3"/>
        <v>6177600</v>
      </c>
      <c r="S159" s="202">
        <f t="shared" si="4"/>
        <v>0.001618751619</v>
      </c>
      <c r="T159" s="195"/>
      <c r="U159" s="115"/>
      <c r="V159" s="115"/>
      <c r="W159" s="115"/>
      <c r="X159" s="115"/>
      <c r="Y159" s="115"/>
      <c r="Z159" s="115"/>
    </row>
    <row r="160" ht="22.5" customHeight="1">
      <c r="A160" s="204">
        <f t="shared" si="1"/>
        <v>158</v>
      </c>
      <c r="B160" s="188" t="s">
        <v>2104</v>
      </c>
      <c r="C160" s="189" t="s">
        <v>6927</v>
      </c>
      <c r="D160" s="189"/>
      <c r="E160" s="190" t="s">
        <v>6921</v>
      </c>
      <c r="F160" s="191"/>
      <c r="G160" s="192"/>
      <c r="H160" s="203"/>
      <c r="I160" s="205"/>
      <c r="J160" s="188" t="s">
        <v>6531</v>
      </c>
      <c r="K160" s="194"/>
      <c r="L160" s="206" t="str">
        <f t="shared" si="2"/>
        <v>/Дисплей (монитор)</v>
      </c>
      <c r="M160" s="196"/>
      <c r="N160" s="197">
        <v>10000.0</v>
      </c>
      <c r="O160" s="198">
        <v>1.0</v>
      </c>
      <c r="P160" s="199">
        <v>12.0</v>
      </c>
      <c r="Q160" s="200">
        <v>514800.0</v>
      </c>
      <c r="R160" s="201">
        <f t="shared" si="3"/>
        <v>6177600</v>
      </c>
      <c r="S160" s="202">
        <f t="shared" si="4"/>
        <v>0.001618751619</v>
      </c>
      <c r="T160" s="195"/>
      <c r="U160" s="115"/>
      <c r="V160" s="115"/>
      <c r="W160" s="115"/>
      <c r="X160" s="115"/>
      <c r="Y160" s="115"/>
      <c r="Z160" s="115"/>
    </row>
    <row r="161" ht="22.5" customHeight="1">
      <c r="A161" s="204">
        <f t="shared" si="1"/>
        <v>159</v>
      </c>
      <c r="B161" s="188" t="s">
        <v>2104</v>
      </c>
      <c r="C161" s="189" t="s">
        <v>6928</v>
      </c>
      <c r="D161" s="189"/>
      <c r="E161" s="190" t="s">
        <v>6921</v>
      </c>
      <c r="F161" s="191"/>
      <c r="G161" s="192"/>
      <c r="H161" s="203"/>
      <c r="I161" s="205"/>
      <c r="J161" s="188" t="s">
        <v>6531</v>
      </c>
      <c r="K161" s="194"/>
      <c r="L161" s="206" t="str">
        <f t="shared" si="2"/>
        <v>/Дисплей (монитор)</v>
      </c>
      <c r="M161" s="196"/>
      <c r="N161" s="197">
        <v>10000.0</v>
      </c>
      <c r="O161" s="198">
        <v>1.0</v>
      </c>
      <c r="P161" s="199">
        <v>12.0</v>
      </c>
      <c r="Q161" s="200">
        <v>514800.0</v>
      </c>
      <c r="R161" s="201">
        <f t="shared" si="3"/>
        <v>6177600</v>
      </c>
      <c r="S161" s="202">
        <f t="shared" si="4"/>
        <v>0.001618751619</v>
      </c>
      <c r="T161" s="195"/>
      <c r="U161" s="115"/>
      <c r="V161" s="115"/>
      <c r="W161" s="115"/>
      <c r="X161" s="115"/>
      <c r="Y161" s="115"/>
      <c r="Z161" s="115"/>
    </row>
    <row r="162" ht="22.5" customHeight="1">
      <c r="A162" s="204">
        <f t="shared" si="1"/>
        <v>160</v>
      </c>
      <c r="B162" s="188" t="s">
        <v>2104</v>
      </c>
      <c r="C162" s="189" t="s">
        <v>6929</v>
      </c>
      <c r="D162" s="189"/>
      <c r="E162" s="190" t="s">
        <v>6921</v>
      </c>
      <c r="F162" s="191"/>
      <c r="G162" s="192"/>
      <c r="H162" s="203"/>
      <c r="I162" s="205"/>
      <c r="J162" s="188" t="s">
        <v>6531</v>
      </c>
      <c r="K162" s="194"/>
      <c r="L162" s="206" t="str">
        <f t="shared" si="2"/>
        <v>/Дисплей (монитор)</v>
      </c>
      <c r="M162" s="196"/>
      <c r="N162" s="197">
        <v>10000.0</v>
      </c>
      <c r="O162" s="198">
        <v>1.0</v>
      </c>
      <c r="P162" s="199">
        <v>12.0</v>
      </c>
      <c r="Q162" s="200">
        <v>514800.0</v>
      </c>
      <c r="R162" s="201">
        <f t="shared" si="3"/>
        <v>6177600</v>
      </c>
      <c r="S162" s="202">
        <f t="shared" si="4"/>
        <v>0.001618751619</v>
      </c>
      <c r="T162" s="195"/>
      <c r="U162" s="115"/>
      <c r="V162" s="115"/>
      <c r="W162" s="115"/>
      <c r="X162" s="115"/>
      <c r="Y162" s="115"/>
      <c r="Z162" s="115"/>
    </row>
    <row r="163" ht="22.5" customHeight="1">
      <c r="A163" s="204">
        <f t="shared" si="1"/>
        <v>161</v>
      </c>
      <c r="B163" s="188" t="s">
        <v>2104</v>
      </c>
      <c r="C163" s="189" t="s">
        <v>6930</v>
      </c>
      <c r="D163" s="189" t="s">
        <v>6931</v>
      </c>
      <c r="E163" s="190" t="s">
        <v>6932</v>
      </c>
      <c r="F163" s="191" t="s">
        <v>6933</v>
      </c>
      <c r="G163" s="192"/>
      <c r="H163" s="203">
        <v>1300.0</v>
      </c>
      <c r="I163" s="205"/>
      <c r="J163" s="188" t="s">
        <v>6531</v>
      </c>
      <c r="K163" s="194"/>
      <c r="L163" s="206" t="str">
        <f t="shared" si="2"/>
        <v>BY-27BX/Охладитель жидкостный (чиллер)</v>
      </c>
      <c r="M163" s="196"/>
      <c r="N163" s="197">
        <v>450000.0</v>
      </c>
      <c r="O163" s="198">
        <v>1.0</v>
      </c>
      <c r="P163" s="199">
        <v>12.0</v>
      </c>
      <c r="Q163" s="200">
        <v>514800.0</v>
      </c>
      <c r="R163" s="201">
        <f t="shared" si="3"/>
        <v>6177600</v>
      </c>
      <c r="S163" s="202">
        <f t="shared" si="4"/>
        <v>0.07284382284</v>
      </c>
      <c r="T163" s="195"/>
      <c r="U163" s="115"/>
      <c r="V163" s="115"/>
      <c r="W163" s="115"/>
      <c r="X163" s="115"/>
      <c r="Y163" s="115"/>
      <c r="Z163" s="115"/>
    </row>
    <row r="164" ht="22.5" customHeight="1">
      <c r="A164" s="204">
        <f t="shared" si="1"/>
        <v>162</v>
      </c>
      <c r="B164" s="188" t="s">
        <v>2104</v>
      </c>
      <c r="C164" s="189" t="s">
        <v>6934</v>
      </c>
      <c r="D164" s="189" t="s">
        <v>6935</v>
      </c>
      <c r="E164" s="190" t="s">
        <v>6932</v>
      </c>
      <c r="F164" s="191" t="s">
        <v>6936</v>
      </c>
      <c r="G164" s="192"/>
      <c r="H164" s="203">
        <v>5000.0</v>
      </c>
      <c r="I164" s="205"/>
      <c r="J164" s="188" t="s">
        <v>6531</v>
      </c>
      <c r="K164" s="194"/>
      <c r="L164" s="206" t="str">
        <f t="shared" si="2"/>
        <v>SL-5AA/Охладитель жидкостный (чиллер)</v>
      </c>
      <c r="M164" s="196"/>
      <c r="N164" s="197">
        <v>320000.0</v>
      </c>
      <c r="O164" s="198">
        <v>1.0</v>
      </c>
      <c r="P164" s="199">
        <v>12.0</v>
      </c>
      <c r="Q164" s="200">
        <v>514800.0</v>
      </c>
      <c r="R164" s="201">
        <f t="shared" si="3"/>
        <v>6177600</v>
      </c>
      <c r="S164" s="202">
        <f t="shared" si="4"/>
        <v>0.0518000518</v>
      </c>
      <c r="T164" s="208" t="s">
        <v>6937</v>
      </c>
      <c r="U164" s="115"/>
      <c r="V164" s="115"/>
      <c r="W164" s="115"/>
      <c r="X164" s="115"/>
      <c r="Y164" s="115"/>
      <c r="Z164" s="115"/>
    </row>
    <row r="165" ht="22.5" customHeight="1">
      <c r="A165" s="204">
        <f t="shared" si="1"/>
        <v>163</v>
      </c>
      <c r="B165" s="188" t="s">
        <v>2104</v>
      </c>
      <c r="C165" s="189" t="s">
        <v>6938</v>
      </c>
      <c r="D165" s="189" t="s">
        <v>6939</v>
      </c>
      <c r="E165" s="190" t="s">
        <v>6932</v>
      </c>
      <c r="F165" s="191" t="s">
        <v>6940</v>
      </c>
      <c r="G165" s="192"/>
      <c r="H165" s="203">
        <v>1000.0</v>
      </c>
      <c r="I165" s="205"/>
      <c r="J165" s="188" t="s">
        <v>6531</v>
      </c>
      <c r="K165" s="194"/>
      <c r="L165" s="206" t="str">
        <f t="shared" si="2"/>
        <v>KM-PO/Охладитель жидкостный (чиллер)</v>
      </c>
      <c r="M165" s="196"/>
      <c r="N165" s="197">
        <v>600000.0</v>
      </c>
      <c r="O165" s="198">
        <v>1.0</v>
      </c>
      <c r="P165" s="199">
        <v>12.0</v>
      </c>
      <c r="Q165" s="200">
        <v>514800.0</v>
      </c>
      <c r="R165" s="201">
        <f t="shared" si="3"/>
        <v>6177600</v>
      </c>
      <c r="S165" s="202">
        <f t="shared" si="4"/>
        <v>0.09712509713</v>
      </c>
      <c r="T165" s="208" t="s">
        <v>6941</v>
      </c>
      <c r="U165" s="115"/>
      <c r="V165" s="115"/>
      <c r="W165" s="115"/>
      <c r="X165" s="115"/>
      <c r="Y165" s="115"/>
      <c r="Z165" s="115"/>
    </row>
    <row r="166" ht="22.5" customHeight="1">
      <c r="A166" s="204">
        <f t="shared" si="1"/>
        <v>164</v>
      </c>
      <c r="B166" s="188" t="s">
        <v>2104</v>
      </c>
      <c r="C166" s="189" t="s">
        <v>6942</v>
      </c>
      <c r="D166" s="189"/>
      <c r="E166" s="190" t="s">
        <v>6943</v>
      </c>
      <c r="F166" s="191" t="s">
        <v>6944</v>
      </c>
      <c r="G166" s="192"/>
      <c r="H166" s="203"/>
      <c r="I166" s="205"/>
      <c r="J166" s="188" t="s">
        <v>6531</v>
      </c>
      <c r="K166" s="194"/>
      <c r="L166" s="206" t="str">
        <f t="shared" si="2"/>
        <v>/Ресивер воздушный</v>
      </c>
      <c r="M166" s="196"/>
      <c r="N166" s="197">
        <v>40000.0</v>
      </c>
      <c r="O166" s="198">
        <v>1.0</v>
      </c>
      <c r="P166" s="199">
        <v>12.0</v>
      </c>
      <c r="Q166" s="200">
        <v>514800.0</v>
      </c>
      <c r="R166" s="201">
        <f t="shared" si="3"/>
        <v>6177600</v>
      </c>
      <c r="S166" s="202">
        <f t="shared" si="4"/>
        <v>0.006475006475</v>
      </c>
      <c r="T166" s="208" t="s">
        <v>6945</v>
      </c>
      <c r="U166" s="115"/>
      <c r="V166" s="115"/>
      <c r="W166" s="115"/>
      <c r="X166" s="115"/>
      <c r="Y166" s="115"/>
      <c r="Z166" s="115"/>
    </row>
    <row r="167" ht="22.5" customHeight="1">
      <c r="A167" s="204">
        <f t="shared" si="1"/>
        <v>165</v>
      </c>
      <c r="B167" s="188" t="s">
        <v>2104</v>
      </c>
      <c r="C167" s="189" t="s">
        <v>6946</v>
      </c>
      <c r="D167" s="189"/>
      <c r="E167" s="190" t="s">
        <v>6943</v>
      </c>
      <c r="F167" s="191" t="s">
        <v>6944</v>
      </c>
      <c r="G167" s="192"/>
      <c r="H167" s="203"/>
      <c r="I167" s="205"/>
      <c r="J167" s="188" t="s">
        <v>6531</v>
      </c>
      <c r="K167" s="194"/>
      <c r="L167" s="206" t="str">
        <f t="shared" si="2"/>
        <v>/Ресивер воздушный</v>
      </c>
      <c r="M167" s="196"/>
      <c r="N167" s="197">
        <v>40000.0</v>
      </c>
      <c r="O167" s="198">
        <v>1.0</v>
      </c>
      <c r="P167" s="199">
        <v>12.0</v>
      </c>
      <c r="Q167" s="200">
        <v>514800.0</v>
      </c>
      <c r="R167" s="201">
        <f t="shared" si="3"/>
        <v>6177600</v>
      </c>
      <c r="S167" s="202">
        <f t="shared" si="4"/>
        <v>0.006475006475</v>
      </c>
      <c r="T167" s="208" t="s">
        <v>6945</v>
      </c>
      <c r="U167" s="115"/>
      <c r="V167" s="115"/>
      <c r="W167" s="115"/>
      <c r="X167" s="115"/>
      <c r="Y167" s="115"/>
      <c r="Z167" s="115"/>
    </row>
    <row r="168" ht="22.5" customHeight="1">
      <c r="A168" s="204">
        <f t="shared" si="1"/>
        <v>166</v>
      </c>
      <c r="B168" s="188" t="s">
        <v>2104</v>
      </c>
      <c r="C168" s="189" t="s">
        <v>6947</v>
      </c>
      <c r="D168" s="189" t="s">
        <v>6948</v>
      </c>
      <c r="E168" s="190" t="s">
        <v>6949</v>
      </c>
      <c r="F168" s="191"/>
      <c r="G168" s="192"/>
      <c r="H168" s="203"/>
      <c r="I168" s="205"/>
      <c r="J168" s="188" t="s">
        <v>6531</v>
      </c>
      <c r="K168" s="194"/>
      <c r="L168" s="206" t="str">
        <f t="shared" si="2"/>
        <v>NCT-1/Прибор для проверки целостности кабеля</v>
      </c>
      <c r="M168" s="196"/>
      <c r="N168" s="197">
        <v>680.0</v>
      </c>
      <c r="O168" s="198">
        <v>1.0</v>
      </c>
      <c r="P168" s="199">
        <v>12.0</v>
      </c>
      <c r="Q168" s="200">
        <v>514800.0</v>
      </c>
      <c r="R168" s="201">
        <f t="shared" si="3"/>
        <v>6177600</v>
      </c>
      <c r="S168" s="202">
        <f t="shared" si="4"/>
        <v>0.0001100751101</v>
      </c>
      <c r="T168" s="195"/>
      <c r="U168" s="115"/>
      <c r="V168" s="115"/>
      <c r="W168" s="115"/>
      <c r="X168" s="115"/>
      <c r="Y168" s="115"/>
      <c r="Z168" s="115"/>
    </row>
    <row r="169" ht="22.5" customHeight="1">
      <c r="A169" s="204">
        <f t="shared" si="1"/>
        <v>167</v>
      </c>
      <c r="B169" s="188" t="s">
        <v>2104</v>
      </c>
      <c r="C169" s="189" t="s">
        <v>6950</v>
      </c>
      <c r="D169" s="189" t="s">
        <v>6951</v>
      </c>
      <c r="E169" s="190" t="s">
        <v>6952</v>
      </c>
      <c r="F169" s="191"/>
      <c r="G169" s="192"/>
      <c r="H169" s="203"/>
      <c r="I169" s="205"/>
      <c r="J169" s="188" t="s">
        <v>6531</v>
      </c>
      <c r="K169" s="194"/>
      <c r="L169" s="206" t="str">
        <f t="shared" si="2"/>
        <v>DT-805/Шумомер</v>
      </c>
      <c r="M169" s="196"/>
      <c r="N169" s="197">
        <v>6500.0</v>
      </c>
      <c r="O169" s="198">
        <v>1.0</v>
      </c>
      <c r="P169" s="199">
        <v>12.0</v>
      </c>
      <c r="Q169" s="200">
        <v>514800.0</v>
      </c>
      <c r="R169" s="201">
        <f t="shared" si="3"/>
        <v>6177600</v>
      </c>
      <c r="S169" s="202">
        <f t="shared" si="4"/>
        <v>0.001052188552</v>
      </c>
      <c r="T169" s="195"/>
      <c r="U169" s="115"/>
      <c r="V169" s="115"/>
      <c r="W169" s="115"/>
      <c r="X169" s="115"/>
      <c r="Y169" s="115"/>
      <c r="Z169" s="115"/>
    </row>
    <row r="170" ht="22.5" customHeight="1">
      <c r="A170" s="204">
        <f t="shared" si="1"/>
        <v>168</v>
      </c>
      <c r="B170" s="188" t="s">
        <v>2104</v>
      </c>
      <c r="C170" s="189" t="s">
        <v>6953</v>
      </c>
      <c r="D170" s="189" t="s">
        <v>6954</v>
      </c>
      <c r="E170" s="190" t="s">
        <v>6955</v>
      </c>
      <c r="F170" s="191" t="s">
        <v>6956</v>
      </c>
      <c r="G170" s="192"/>
      <c r="H170" s="203"/>
      <c r="I170" s="205"/>
      <c r="J170" s="188" t="s">
        <v>6531</v>
      </c>
      <c r="K170" s="194"/>
      <c r="L170" s="206" t="str">
        <f t="shared" si="2"/>
        <v>DC18RC/Устройство зарядное для аккумуляторных батарей</v>
      </c>
      <c r="M170" s="196"/>
      <c r="N170" s="197">
        <v>2500.0</v>
      </c>
      <c r="O170" s="198">
        <v>1.0</v>
      </c>
      <c r="P170" s="199">
        <v>12.0</v>
      </c>
      <c r="Q170" s="200">
        <v>514800.0</v>
      </c>
      <c r="R170" s="201">
        <f t="shared" si="3"/>
        <v>6177600</v>
      </c>
      <c r="S170" s="202">
        <f t="shared" si="4"/>
        <v>0.0004046879047</v>
      </c>
      <c r="T170" s="195"/>
      <c r="U170" s="115"/>
      <c r="V170" s="115"/>
      <c r="W170" s="115"/>
      <c r="X170" s="115"/>
      <c r="Y170" s="115"/>
      <c r="Z170" s="115"/>
    </row>
    <row r="171" ht="22.5" customHeight="1">
      <c r="A171" s="204">
        <f t="shared" si="1"/>
        <v>169</v>
      </c>
      <c r="B171" s="188" t="s">
        <v>2104</v>
      </c>
      <c r="C171" s="189" t="s">
        <v>6957</v>
      </c>
      <c r="D171" s="189"/>
      <c r="E171" s="190" t="s">
        <v>6958</v>
      </c>
      <c r="F171" s="191" t="s">
        <v>6959</v>
      </c>
      <c r="G171" s="192"/>
      <c r="H171" s="203"/>
      <c r="I171" s="205"/>
      <c r="J171" s="188" t="s">
        <v>6531</v>
      </c>
      <c r="K171" s="194"/>
      <c r="L171" s="206" t="str">
        <f t="shared" si="2"/>
        <v>/Нивелир лазерный</v>
      </c>
      <c r="M171" s="196"/>
      <c r="N171" s="197">
        <v>15000.0</v>
      </c>
      <c r="O171" s="198">
        <v>1.0</v>
      </c>
      <c r="P171" s="199">
        <v>12.0</v>
      </c>
      <c r="Q171" s="200">
        <v>514800.0</v>
      </c>
      <c r="R171" s="201">
        <f t="shared" si="3"/>
        <v>6177600</v>
      </c>
      <c r="S171" s="202">
        <f t="shared" si="4"/>
        <v>0.002428127428</v>
      </c>
      <c r="T171" s="195"/>
      <c r="U171" s="115"/>
      <c r="V171" s="115"/>
      <c r="W171" s="115"/>
      <c r="X171" s="115"/>
      <c r="Y171" s="115"/>
      <c r="Z171" s="115"/>
    </row>
    <row r="172" ht="22.5" customHeight="1">
      <c r="A172" s="204">
        <f t="shared" si="1"/>
        <v>170</v>
      </c>
      <c r="B172" s="188" t="s">
        <v>2104</v>
      </c>
      <c r="C172" s="189" t="s">
        <v>6960</v>
      </c>
      <c r="D172" s="189"/>
      <c r="E172" s="190" t="s">
        <v>6961</v>
      </c>
      <c r="F172" s="191" t="s">
        <v>137</v>
      </c>
      <c r="G172" s="192"/>
      <c r="H172" s="203"/>
      <c r="I172" s="205"/>
      <c r="J172" s="188" t="s">
        <v>6531</v>
      </c>
      <c r="K172" s="194"/>
      <c r="L172" s="206" t="str">
        <f t="shared" si="2"/>
        <v>/Домкрат гидравлический с низким подхватом</v>
      </c>
      <c r="M172" s="196"/>
      <c r="N172" s="197">
        <v>10000.0</v>
      </c>
      <c r="O172" s="198">
        <v>1.0</v>
      </c>
      <c r="P172" s="199">
        <v>12.0</v>
      </c>
      <c r="Q172" s="200">
        <v>514800.0</v>
      </c>
      <c r="R172" s="201">
        <f t="shared" si="3"/>
        <v>6177600</v>
      </c>
      <c r="S172" s="202">
        <f t="shared" si="4"/>
        <v>0.001618751619</v>
      </c>
      <c r="T172" s="195"/>
      <c r="U172" s="115"/>
      <c r="V172" s="115"/>
      <c r="W172" s="115"/>
      <c r="X172" s="115"/>
      <c r="Y172" s="115"/>
      <c r="Z172" s="115"/>
    </row>
    <row r="173" ht="22.5" customHeight="1">
      <c r="A173" s="204">
        <f t="shared" si="1"/>
        <v>171</v>
      </c>
      <c r="B173" s="188" t="s">
        <v>2104</v>
      </c>
      <c r="C173" s="189" t="s">
        <v>6962</v>
      </c>
      <c r="D173" s="189"/>
      <c r="E173" s="190" t="s">
        <v>6963</v>
      </c>
      <c r="F173" s="191" t="s">
        <v>6964</v>
      </c>
      <c r="G173" s="192"/>
      <c r="H173" s="203"/>
      <c r="I173" s="205"/>
      <c r="J173" s="188" t="s">
        <v>6531</v>
      </c>
      <c r="K173" s="194"/>
      <c r="L173" s="206" t="str">
        <f t="shared" si="2"/>
        <v>/Штатив для прямой шлифовальной машины</v>
      </c>
      <c r="M173" s="196"/>
      <c r="N173" s="197">
        <v>5000.0</v>
      </c>
      <c r="O173" s="198">
        <v>1.0</v>
      </c>
      <c r="P173" s="199">
        <v>12.0</v>
      </c>
      <c r="Q173" s="200">
        <v>514800.0</v>
      </c>
      <c r="R173" s="201">
        <f t="shared" si="3"/>
        <v>6177600</v>
      </c>
      <c r="S173" s="202">
        <f t="shared" si="4"/>
        <v>0.0008093758094</v>
      </c>
      <c r="T173" s="195"/>
      <c r="U173" s="115"/>
      <c r="V173" s="115"/>
      <c r="W173" s="115"/>
      <c r="X173" s="115"/>
      <c r="Y173" s="115"/>
      <c r="Z173" s="115"/>
    </row>
    <row r="174" ht="22.5" customHeight="1">
      <c r="A174" s="187">
        <f t="shared" si="1"/>
        <v>172</v>
      </c>
      <c r="B174" s="188" t="s">
        <v>2104</v>
      </c>
      <c r="C174" s="189" t="s">
        <v>6965</v>
      </c>
      <c r="D174" s="209"/>
      <c r="E174" s="190" t="s">
        <v>6966</v>
      </c>
      <c r="F174" s="197" t="s">
        <v>6967</v>
      </c>
      <c r="G174" s="210"/>
      <c r="H174" s="211"/>
      <c r="I174" s="210"/>
      <c r="J174" s="188" t="s">
        <v>6531</v>
      </c>
      <c r="K174" s="212"/>
      <c r="L174" s="206" t="str">
        <f t="shared" si="2"/>
        <v>/Маркиратор флажковый</v>
      </c>
      <c r="M174" s="196"/>
      <c r="N174" s="197">
        <v>500000.0</v>
      </c>
      <c r="O174" s="198">
        <v>1.0</v>
      </c>
      <c r="P174" s="199">
        <v>12.0</v>
      </c>
      <c r="Q174" s="200">
        <v>514800.0</v>
      </c>
      <c r="R174" s="201">
        <f t="shared" si="3"/>
        <v>6177600</v>
      </c>
      <c r="S174" s="202">
        <f t="shared" si="4"/>
        <v>0.08093758094</v>
      </c>
      <c r="T174" s="195"/>
      <c r="U174" s="115"/>
      <c r="V174" s="115"/>
      <c r="W174" s="115"/>
      <c r="X174" s="115"/>
      <c r="Y174" s="115"/>
      <c r="Z174" s="115"/>
    </row>
    <row r="175" ht="22.5" customHeight="1">
      <c r="A175" s="213">
        <f t="shared" si="1"/>
        <v>173</v>
      </c>
      <c r="B175" s="214" t="s">
        <v>2104</v>
      </c>
      <c r="C175" s="189" t="s">
        <v>2155</v>
      </c>
      <c r="D175" s="215" t="s">
        <v>6968</v>
      </c>
      <c r="E175" s="216" t="s">
        <v>6969</v>
      </c>
      <c r="F175" s="217" t="s">
        <v>6970</v>
      </c>
      <c r="G175" s="210" t="s">
        <v>8</v>
      </c>
      <c r="H175" s="211">
        <v>4500.0</v>
      </c>
      <c r="I175" s="210"/>
      <c r="J175" s="188" t="s">
        <v>6531</v>
      </c>
      <c r="K175" s="218"/>
      <c r="L175" s="206" t="str">
        <f t="shared" si="2"/>
        <v>BZW-20TS/Большой прес наконечников</v>
      </c>
      <c r="M175" s="219"/>
      <c r="N175" s="220">
        <v>300000.0</v>
      </c>
      <c r="O175" s="198">
        <v>1.0</v>
      </c>
      <c r="P175" s="221">
        <v>12.0</v>
      </c>
      <c r="Q175" s="199">
        <v>514800.0</v>
      </c>
      <c r="R175" s="201">
        <f t="shared" si="3"/>
        <v>6177600</v>
      </c>
      <c r="S175" s="202">
        <f t="shared" si="4"/>
        <v>0.04856254856</v>
      </c>
      <c r="T175" s="208" t="s">
        <v>6971</v>
      </c>
      <c r="U175" s="115"/>
      <c r="V175" s="115"/>
      <c r="W175" s="115"/>
      <c r="X175" s="115"/>
      <c r="Y175" s="115"/>
      <c r="Z175" s="115"/>
    </row>
    <row r="176" ht="22.5" customHeight="1">
      <c r="A176" s="187">
        <f t="shared" si="1"/>
        <v>174</v>
      </c>
      <c r="B176" s="214" t="s">
        <v>2104</v>
      </c>
      <c r="C176" s="189" t="s">
        <v>2106</v>
      </c>
      <c r="D176" s="189" t="s">
        <v>6972</v>
      </c>
      <c r="E176" s="190" t="s">
        <v>6973</v>
      </c>
      <c r="F176" s="197" t="s">
        <v>6970</v>
      </c>
      <c r="G176" s="210" t="s">
        <v>2</v>
      </c>
      <c r="H176" s="211"/>
      <c r="I176" s="210"/>
      <c r="J176" s="188" t="s">
        <v>6531</v>
      </c>
      <c r="K176" s="222"/>
      <c r="L176" s="206" t="str">
        <f t="shared" si="2"/>
        <v>BZW-886+Q2/Станок резки провода с роторной зачисткой мал.</v>
      </c>
      <c r="M176" s="196"/>
      <c r="N176" s="197">
        <v>900000.0</v>
      </c>
      <c r="O176" s="198">
        <v>1.0</v>
      </c>
      <c r="P176" s="199">
        <v>12.0</v>
      </c>
      <c r="Q176" s="199">
        <v>514800.0</v>
      </c>
      <c r="R176" s="201">
        <f t="shared" si="3"/>
        <v>6177600</v>
      </c>
      <c r="S176" s="202">
        <f t="shared" si="4"/>
        <v>0.1456876457</v>
      </c>
      <c r="T176" s="208" t="s">
        <v>6974</v>
      </c>
      <c r="U176" s="115"/>
      <c r="V176" s="115"/>
      <c r="W176" s="115"/>
      <c r="X176" s="115"/>
      <c r="Y176" s="115"/>
      <c r="Z176" s="115"/>
    </row>
    <row r="177" ht="22.5" customHeight="1">
      <c r="A177" s="213">
        <f t="shared" si="1"/>
        <v>175</v>
      </c>
      <c r="B177" s="214" t="s">
        <v>2104</v>
      </c>
      <c r="C177" s="189" t="s">
        <v>2108</v>
      </c>
      <c r="D177" s="215" t="s">
        <v>6975</v>
      </c>
      <c r="E177" s="216" t="s">
        <v>6976</v>
      </c>
      <c r="F177" s="220" t="s">
        <v>6970</v>
      </c>
      <c r="G177" s="210" t="s">
        <v>2</v>
      </c>
      <c r="H177" s="211">
        <v>2600.0</v>
      </c>
      <c r="I177" s="210"/>
      <c r="J177" s="188" t="s">
        <v>6531</v>
      </c>
      <c r="K177" s="223"/>
      <c r="L177" s="206" t="str">
        <f t="shared" si="2"/>
        <v>BZW-50X/Станок резки провода с роторной зачисткой больш.</v>
      </c>
      <c r="M177" s="196"/>
      <c r="N177" s="220">
        <v>1200000.0</v>
      </c>
      <c r="O177" s="198">
        <v>1.0</v>
      </c>
      <c r="P177" s="221">
        <v>12.0</v>
      </c>
      <c r="Q177" s="199">
        <v>514800.0</v>
      </c>
      <c r="R177" s="201">
        <f t="shared" si="3"/>
        <v>6177600</v>
      </c>
      <c r="S177" s="202">
        <f t="shared" si="4"/>
        <v>0.1942501943</v>
      </c>
      <c r="T177" s="208" t="s">
        <v>6977</v>
      </c>
      <c r="U177" s="115"/>
      <c r="V177" s="115"/>
      <c r="W177" s="115"/>
      <c r="X177" s="115"/>
      <c r="Y177" s="115"/>
      <c r="Z177" s="115"/>
    </row>
    <row r="178" ht="22.5" customHeight="1">
      <c r="A178" s="213">
        <f t="shared" si="1"/>
        <v>176</v>
      </c>
      <c r="B178" s="214" t="s">
        <v>2104</v>
      </c>
      <c r="C178" s="189" t="s">
        <v>2111</v>
      </c>
      <c r="D178" s="215" t="s">
        <v>6978</v>
      </c>
      <c r="E178" s="216" t="s">
        <v>6979</v>
      </c>
      <c r="F178" s="220" t="s">
        <v>6970</v>
      </c>
      <c r="G178" s="210" t="s">
        <v>1</v>
      </c>
      <c r="H178" s="211">
        <v>250.0</v>
      </c>
      <c r="I178" s="210"/>
      <c r="J178" s="188" t="s">
        <v>6531</v>
      </c>
      <c r="K178" s="218"/>
      <c r="L178" s="206" t="str">
        <f t="shared" si="2"/>
        <v>BZW-200+H/Станок резки нейлоновых оплёток</v>
      </c>
      <c r="M178" s="219"/>
      <c r="N178" s="220">
        <v>250000.0</v>
      </c>
      <c r="O178" s="198">
        <v>1.0</v>
      </c>
      <c r="P178" s="221">
        <v>12.0</v>
      </c>
      <c r="Q178" s="199">
        <v>514800.0</v>
      </c>
      <c r="R178" s="201">
        <f t="shared" si="3"/>
        <v>6177600</v>
      </c>
      <c r="S178" s="202">
        <f t="shared" si="4"/>
        <v>0.04046879047</v>
      </c>
      <c r="T178" s="208" t="s">
        <v>6980</v>
      </c>
      <c r="U178" s="115"/>
      <c r="V178" s="115"/>
      <c r="W178" s="115"/>
      <c r="X178" s="115"/>
      <c r="Y178" s="115"/>
      <c r="Z178" s="115"/>
    </row>
    <row r="179" ht="22.5" customHeight="1">
      <c r="A179" s="187">
        <f t="shared" si="1"/>
        <v>177</v>
      </c>
      <c r="B179" s="214" t="s">
        <v>2104</v>
      </c>
      <c r="C179" s="189" t="s">
        <v>2115</v>
      </c>
      <c r="D179" s="189" t="s">
        <v>6981</v>
      </c>
      <c r="E179" s="190" t="s">
        <v>6982</v>
      </c>
      <c r="F179" s="197" t="s">
        <v>6970</v>
      </c>
      <c r="G179" s="210" t="s">
        <v>4</v>
      </c>
      <c r="H179" s="211">
        <v>2200.0</v>
      </c>
      <c r="I179" s="210"/>
      <c r="J179" s="188" t="s">
        <v>6531</v>
      </c>
      <c r="K179" s="222"/>
      <c r="L179" s="206" t="str">
        <f t="shared" si="2"/>
        <v>BZW-2.0/Станок резки/ обжим+обжим</v>
      </c>
      <c r="M179" s="196"/>
      <c r="N179" s="197">
        <v>1500000.0</v>
      </c>
      <c r="O179" s="198">
        <v>1.0</v>
      </c>
      <c r="P179" s="199">
        <v>12.0</v>
      </c>
      <c r="Q179" s="199">
        <v>514800.0</v>
      </c>
      <c r="R179" s="201">
        <f t="shared" si="3"/>
        <v>6177600</v>
      </c>
      <c r="S179" s="202">
        <f t="shared" si="4"/>
        <v>0.2428127428</v>
      </c>
      <c r="T179" s="208" t="s">
        <v>6983</v>
      </c>
      <c r="U179" s="115"/>
      <c r="V179" s="115"/>
      <c r="W179" s="115"/>
      <c r="X179" s="115"/>
      <c r="Y179" s="115"/>
      <c r="Z179" s="115"/>
    </row>
    <row r="180" ht="22.5" customHeight="1">
      <c r="A180" s="187">
        <f t="shared" si="1"/>
        <v>178</v>
      </c>
      <c r="B180" s="214" t="s">
        <v>2104</v>
      </c>
      <c r="C180" s="189" t="s">
        <v>6984</v>
      </c>
      <c r="D180" s="215" t="s">
        <v>6985</v>
      </c>
      <c r="E180" s="216" t="s">
        <v>6986</v>
      </c>
      <c r="F180" s="215" t="s">
        <v>6970</v>
      </c>
      <c r="G180" s="210" t="s">
        <v>6987</v>
      </c>
      <c r="H180" s="211"/>
      <c r="I180" s="210"/>
      <c r="J180" s="188" t="s">
        <v>6531</v>
      </c>
      <c r="K180" s="224"/>
      <c r="L180" s="206" t="str">
        <f t="shared" si="2"/>
        <v>BZW-5.0+Z/Станок резки/ обжим+лужение</v>
      </c>
      <c r="M180" s="196"/>
      <c r="N180" s="220">
        <v>1800000.0</v>
      </c>
      <c r="O180" s="198">
        <v>1.0</v>
      </c>
      <c r="P180" s="221">
        <v>12.0</v>
      </c>
      <c r="Q180" s="199">
        <v>514800.0</v>
      </c>
      <c r="R180" s="201">
        <f t="shared" si="3"/>
        <v>6177600</v>
      </c>
      <c r="S180" s="202">
        <f t="shared" si="4"/>
        <v>0.2913752914</v>
      </c>
      <c r="T180" s="208" t="s">
        <v>6988</v>
      </c>
      <c r="U180" s="115"/>
      <c r="V180" s="115"/>
      <c r="W180" s="115"/>
      <c r="X180" s="115"/>
      <c r="Y180" s="115"/>
      <c r="Z180" s="115"/>
    </row>
    <row r="181" ht="22.5" customHeight="1">
      <c r="A181" s="187">
        <f t="shared" si="1"/>
        <v>179</v>
      </c>
      <c r="B181" s="214" t="s">
        <v>2104</v>
      </c>
      <c r="C181" s="189" t="s">
        <v>6989</v>
      </c>
      <c r="D181" s="189" t="s">
        <v>6990</v>
      </c>
      <c r="E181" s="190" t="s">
        <v>6991</v>
      </c>
      <c r="F181" s="197" t="s">
        <v>6970</v>
      </c>
      <c r="G181" s="210" t="s">
        <v>7</v>
      </c>
      <c r="H181" s="211">
        <v>2500.0</v>
      </c>
      <c r="I181" s="210"/>
      <c r="J181" s="188" t="s">
        <v>6531</v>
      </c>
      <c r="K181" s="212"/>
      <c r="L181" s="206" t="str">
        <f t="shared" si="2"/>
        <v>BZW-SF4040T/Станок для обжима терминалов без зачистки</v>
      </c>
      <c r="M181" s="196"/>
      <c r="N181" s="197">
        <v>150000.0</v>
      </c>
      <c r="O181" s="198">
        <v>1.0</v>
      </c>
      <c r="P181" s="199">
        <v>12.0</v>
      </c>
      <c r="Q181" s="199">
        <v>514800.0</v>
      </c>
      <c r="R181" s="201">
        <f t="shared" si="3"/>
        <v>6177600</v>
      </c>
      <c r="S181" s="202">
        <f t="shared" si="4"/>
        <v>0.02428127428</v>
      </c>
      <c r="T181" s="208" t="s">
        <v>6992</v>
      </c>
      <c r="U181" s="115"/>
      <c r="V181" s="115"/>
      <c r="W181" s="115"/>
      <c r="X181" s="115"/>
      <c r="Y181" s="115"/>
      <c r="Z181" s="115"/>
    </row>
    <row r="182" ht="22.5" customHeight="1">
      <c r="A182" s="187">
        <f t="shared" si="1"/>
        <v>180</v>
      </c>
      <c r="B182" s="214" t="s">
        <v>2104</v>
      </c>
      <c r="C182" s="189" t="s">
        <v>6993</v>
      </c>
      <c r="D182" s="189" t="s">
        <v>6990</v>
      </c>
      <c r="E182" s="190" t="s">
        <v>6991</v>
      </c>
      <c r="F182" s="189" t="s">
        <v>6970</v>
      </c>
      <c r="G182" s="210" t="s">
        <v>7</v>
      </c>
      <c r="H182" s="211">
        <v>2500.0</v>
      </c>
      <c r="I182" s="210"/>
      <c r="J182" s="188" t="s">
        <v>6531</v>
      </c>
      <c r="K182" s="225"/>
      <c r="L182" s="206" t="str">
        <f t="shared" si="2"/>
        <v>BZW-SF4040T/Станок для обжима терминалов без зачистки</v>
      </c>
      <c r="M182" s="196"/>
      <c r="N182" s="197">
        <v>150000.0</v>
      </c>
      <c r="O182" s="198">
        <v>1.0</v>
      </c>
      <c r="P182" s="199">
        <v>12.0</v>
      </c>
      <c r="Q182" s="199">
        <v>514800.0</v>
      </c>
      <c r="R182" s="201">
        <f t="shared" si="3"/>
        <v>6177600</v>
      </c>
      <c r="S182" s="202">
        <f t="shared" si="4"/>
        <v>0.02428127428</v>
      </c>
      <c r="T182" s="208" t="s">
        <v>6992</v>
      </c>
      <c r="U182" s="115"/>
      <c r="V182" s="115"/>
      <c r="W182" s="115"/>
      <c r="X182" s="115"/>
      <c r="Y182" s="115"/>
      <c r="Z182" s="115"/>
    </row>
    <row r="183" ht="22.5" customHeight="1">
      <c r="A183" s="187">
        <f t="shared" si="1"/>
        <v>181</v>
      </c>
      <c r="B183" s="214" t="s">
        <v>2104</v>
      </c>
      <c r="C183" s="189" t="s">
        <v>6994</v>
      </c>
      <c r="D183" s="189" t="s">
        <v>6995</v>
      </c>
      <c r="E183" s="226" t="s">
        <v>6996</v>
      </c>
      <c r="F183" s="189" t="s">
        <v>6970</v>
      </c>
      <c r="G183" s="210" t="s">
        <v>6</v>
      </c>
      <c r="H183" s="211"/>
      <c r="I183" s="210"/>
      <c r="J183" s="188" t="s">
        <v>6531</v>
      </c>
      <c r="K183" s="225"/>
      <c r="L183" s="206" t="str">
        <f t="shared" si="2"/>
        <v>BZW-D2.0S/Большой стрипер</v>
      </c>
      <c r="M183" s="196"/>
      <c r="N183" s="197">
        <v>130000.0</v>
      </c>
      <c r="O183" s="198">
        <v>1.0</v>
      </c>
      <c r="P183" s="199">
        <v>12.0</v>
      </c>
      <c r="Q183" s="199">
        <v>514800.0</v>
      </c>
      <c r="R183" s="201">
        <f t="shared" si="3"/>
        <v>6177600</v>
      </c>
      <c r="S183" s="202">
        <f t="shared" si="4"/>
        <v>0.02104377104</v>
      </c>
      <c r="T183" s="208" t="s">
        <v>6997</v>
      </c>
      <c r="U183" s="115"/>
      <c r="V183" s="115"/>
      <c r="W183" s="115"/>
      <c r="X183" s="115"/>
      <c r="Y183" s="115"/>
      <c r="Z183" s="115"/>
    </row>
    <row r="184" ht="22.5" customHeight="1">
      <c r="A184" s="213">
        <f t="shared" si="1"/>
        <v>182</v>
      </c>
      <c r="B184" s="214" t="s">
        <v>2104</v>
      </c>
      <c r="C184" s="189" t="s">
        <v>6998</v>
      </c>
      <c r="D184" s="189" t="s">
        <v>6995</v>
      </c>
      <c r="E184" s="226" t="s">
        <v>6996</v>
      </c>
      <c r="F184" s="189" t="s">
        <v>6970</v>
      </c>
      <c r="G184" s="210" t="s">
        <v>6</v>
      </c>
      <c r="H184" s="211"/>
      <c r="I184" s="210"/>
      <c r="J184" s="188" t="s">
        <v>6531</v>
      </c>
      <c r="K184" s="218"/>
      <c r="L184" s="206" t="str">
        <f t="shared" si="2"/>
        <v>BZW-D2.0S/Большой стрипер</v>
      </c>
      <c r="M184" s="196"/>
      <c r="N184" s="220">
        <v>130000.0</v>
      </c>
      <c r="O184" s="198">
        <v>1.0</v>
      </c>
      <c r="P184" s="221">
        <v>12.0</v>
      </c>
      <c r="Q184" s="199">
        <v>514800.0</v>
      </c>
      <c r="R184" s="201">
        <f t="shared" si="3"/>
        <v>6177600</v>
      </c>
      <c r="S184" s="202">
        <f t="shared" si="4"/>
        <v>0.02104377104</v>
      </c>
      <c r="T184" s="208" t="s">
        <v>6997</v>
      </c>
      <c r="U184" s="115"/>
      <c r="V184" s="115"/>
      <c r="W184" s="115"/>
      <c r="X184" s="115"/>
      <c r="Y184" s="115"/>
      <c r="Z184" s="115"/>
    </row>
    <row r="185" ht="22.5" customHeight="1">
      <c r="A185" s="213">
        <f t="shared" si="1"/>
        <v>183</v>
      </c>
      <c r="B185" s="214" t="s">
        <v>2104</v>
      </c>
      <c r="C185" s="189" t="s">
        <v>6999</v>
      </c>
      <c r="D185" s="189" t="s">
        <v>6995</v>
      </c>
      <c r="E185" s="226" t="s">
        <v>6996</v>
      </c>
      <c r="F185" s="189" t="s">
        <v>6970</v>
      </c>
      <c r="G185" s="210" t="s">
        <v>6</v>
      </c>
      <c r="H185" s="211"/>
      <c r="I185" s="210"/>
      <c r="J185" s="188" t="s">
        <v>6531</v>
      </c>
      <c r="K185" s="218"/>
      <c r="L185" s="206" t="str">
        <f t="shared" si="2"/>
        <v>BZW-D2.0S/Большой стрипер</v>
      </c>
      <c r="M185" s="196"/>
      <c r="N185" s="220">
        <v>130000.0</v>
      </c>
      <c r="O185" s="198">
        <v>1.0</v>
      </c>
      <c r="P185" s="221">
        <v>12.0</v>
      </c>
      <c r="Q185" s="199">
        <v>514800.0</v>
      </c>
      <c r="R185" s="201">
        <f t="shared" si="3"/>
        <v>6177600</v>
      </c>
      <c r="S185" s="202">
        <f t="shared" si="4"/>
        <v>0.02104377104</v>
      </c>
      <c r="T185" s="208" t="s">
        <v>6997</v>
      </c>
      <c r="U185" s="115"/>
      <c r="V185" s="115"/>
      <c r="W185" s="115"/>
      <c r="X185" s="115"/>
      <c r="Y185" s="115"/>
      <c r="Z185" s="115"/>
    </row>
    <row r="186" ht="22.5" customHeight="1">
      <c r="A186" s="187">
        <f t="shared" si="1"/>
        <v>184</v>
      </c>
      <c r="B186" s="214" t="s">
        <v>2104</v>
      </c>
      <c r="C186" s="189" t="s">
        <v>7000</v>
      </c>
      <c r="D186" s="189" t="s">
        <v>7001</v>
      </c>
      <c r="E186" s="190" t="s">
        <v>7002</v>
      </c>
      <c r="F186" s="197" t="s">
        <v>7003</v>
      </c>
      <c r="G186" s="210" t="s">
        <v>33</v>
      </c>
      <c r="H186" s="211"/>
      <c r="I186" s="210"/>
      <c r="J186" s="188" t="s">
        <v>6531</v>
      </c>
      <c r="K186" s="212"/>
      <c r="L186" s="206" t="str">
        <f t="shared" si="2"/>
        <v>ZCUT-RT430/Маркиратор проводов флашковый</v>
      </c>
      <c r="M186" s="196"/>
      <c r="N186" s="197">
        <v>500000.0</v>
      </c>
      <c r="O186" s="198">
        <v>1.0</v>
      </c>
      <c r="P186" s="199">
        <v>12.0</v>
      </c>
      <c r="Q186" s="199">
        <v>514800.0</v>
      </c>
      <c r="R186" s="201">
        <f t="shared" si="3"/>
        <v>6177600</v>
      </c>
      <c r="S186" s="202">
        <f t="shared" si="4"/>
        <v>0.08093758094</v>
      </c>
      <c r="T186" s="208" t="s">
        <v>7004</v>
      </c>
      <c r="U186" s="115"/>
      <c r="V186" s="115"/>
      <c r="W186" s="115"/>
      <c r="X186" s="115"/>
      <c r="Y186" s="115"/>
      <c r="Z186" s="115"/>
    </row>
    <row r="187" ht="22.5" customHeight="1">
      <c r="A187" s="187">
        <f t="shared" si="1"/>
        <v>185</v>
      </c>
      <c r="B187" s="214" t="s">
        <v>2104</v>
      </c>
      <c r="C187" s="189" t="s">
        <v>7005</v>
      </c>
      <c r="D187" s="189" t="s">
        <v>7006</v>
      </c>
      <c r="E187" s="190" t="s">
        <v>7007</v>
      </c>
      <c r="F187" s="197" t="s">
        <v>7003</v>
      </c>
      <c r="G187" s="210" t="s">
        <v>33</v>
      </c>
      <c r="H187" s="211"/>
      <c r="I187" s="210"/>
      <c r="J187" s="188" t="s">
        <v>6531</v>
      </c>
      <c r="K187" s="225"/>
      <c r="L187" s="206" t="str">
        <f t="shared" si="2"/>
        <v>ZCUT-RT660/Маркиратор проводов трубчатый</v>
      </c>
      <c r="M187" s="196"/>
      <c r="N187" s="197">
        <v>600000.0</v>
      </c>
      <c r="O187" s="198">
        <v>1.0</v>
      </c>
      <c r="P187" s="199">
        <v>12.0</v>
      </c>
      <c r="Q187" s="199">
        <v>514800.0</v>
      </c>
      <c r="R187" s="201">
        <f t="shared" si="3"/>
        <v>6177600</v>
      </c>
      <c r="S187" s="202">
        <f t="shared" si="4"/>
        <v>0.09712509713</v>
      </c>
      <c r="T187" s="208" t="s">
        <v>7008</v>
      </c>
      <c r="U187" s="115"/>
      <c r="V187" s="115"/>
      <c r="W187" s="115"/>
      <c r="X187" s="115"/>
      <c r="Y187" s="115"/>
      <c r="Z187" s="115"/>
    </row>
    <row r="188" ht="22.5" customHeight="1">
      <c r="A188" s="213">
        <f t="shared" si="1"/>
        <v>186</v>
      </c>
      <c r="B188" s="214" t="s">
        <v>2104</v>
      </c>
      <c r="C188" s="189" t="s">
        <v>7009</v>
      </c>
      <c r="D188" s="215" t="s">
        <v>7010</v>
      </c>
      <c r="E188" s="216" t="s">
        <v>7011</v>
      </c>
      <c r="F188" s="220" t="s">
        <v>7012</v>
      </c>
      <c r="G188" s="210" t="s">
        <v>33</v>
      </c>
      <c r="H188" s="211">
        <v>1500.0</v>
      </c>
      <c r="I188" s="210"/>
      <c r="J188" s="188" t="s">
        <v>6531</v>
      </c>
      <c r="K188" s="223"/>
      <c r="L188" s="206" t="str">
        <f t="shared" si="2"/>
        <v>HRSU-400LL/Лазерный маркератор</v>
      </c>
      <c r="M188" s="219"/>
      <c r="N188" s="220">
        <v>900000.0</v>
      </c>
      <c r="O188" s="198">
        <v>1.0</v>
      </c>
      <c r="P188" s="221">
        <v>12.0</v>
      </c>
      <c r="Q188" s="199">
        <v>514800.0</v>
      </c>
      <c r="R188" s="201">
        <f t="shared" si="3"/>
        <v>6177600</v>
      </c>
      <c r="S188" s="202">
        <f t="shared" si="4"/>
        <v>0.1456876457</v>
      </c>
      <c r="T188" s="208" t="s">
        <v>7013</v>
      </c>
      <c r="U188" s="115"/>
      <c r="V188" s="115"/>
      <c r="W188" s="115"/>
      <c r="X188" s="115"/>
      <c r="Y188" s="115"/>
      <c r="Z188" s="115"/>
    </row>
    <row r="189" ht="22.5" customHeight="1">
      <c r="A189" s="213">
        <f t="shared" si="1"/>
        <v>187</v>
      </c>
      <c r="B189" s="214" t="s">
        <v>2104</v>
      </c>
      <c r="C189" s="189" t="s">
        <v>7014</v>
      </c>
      <c r="D189" s="227"/>
      <c r="E189" s="216" t="s">
        <v>7015</v>
      </c>
      <c r="F189" s="228"/>
      <c r="G189" s="210"/>
      <c r="H189" s="211"/>
      <c r="I189" s="210"/>
      <c r="J189" s="188" t="s">
        <v>6531</v>
      </c>
      <c r="K189" s="218"/>
      <c r="L189" s="206" t="str">
        <f t="shared" si="2"/>
        <v>/Чиллер для лезера</v>
      </c>
      <c r="M189" s="219"/>
      <c r="N189" s="220">
        <v>320000.0</v>
      </c>
      <c r="O189" s="198">
        <v>1.0</v>
      </c>
      <c r="P189" s="221">
        <v>12.0</v>
      </c>
      <c r="Q189" s="199">
        <v>514800.0</v>
      </c>
      <c r="R189" s="201">
        <f t="shared" si="3"/>
        <v>6177600</v>
      </c>
      <c r="S189" s="202">
        <f t="shared" si="4"/>
        <v>0.0518000518</v>
      </c>
      <c r="T189" s="208" t="s">
        <v>7016</v>
      </c>
      <c r="U189" s="115"/>
      <c r="V189" s="115"/>
      <c r="W189" s="115"/>
      <c r="X189" s="115"/>
      <c r="Y189" s="115"/>
      <c r="Z189" s="115"/>
    </row>
    <row r="190" ht="22.5" customHeight="1">
      <c r="A190" s="213">
        <f t="shared" si="1"/>
        <v>188</v>
      </c>
      <c r="B190" s="214" t="s">
        <v>2104</v>
      </c>
      <c r="C190" s="215" t="s">
        <v>7017</v>
      </c>
      <c r="D190" s="215" t="s">
        <v>7018</v>
      </c>
      <c r="E190" s="216" t="s">
        <v>6991</v>
      </c>
      <c r="F190" s="215" t="s">
        <v>6970</v>
      </c>
      <c r="G190" s="210" t="s">
        <v>7</v>
      </c>
      <c r="H190" s="211">
        <v>2500.0</v>
      </c>
      <c r="I190" s="210"/>
      <c r="J190" s="214" t="s">
        <v>6531</v>
      </c>
      <c r="K190" s="224"/>
      <c r="L190" s="206" t="str">
        <f t="shared" si="2"/>
        <v>BZW-SF4040T(R)/Станок для обжима терминалов без зачистки</v>
      </c>
      <c r="M190" s="219"/>
      <c r="N190" s="220">
        <v>150000.0</v>
      </c>
      <c r="O190" s="198">
        <v>1.0</v>
      </c>
      <c r="P190" s="221">
        <v>12.0</v>
      </c>
      <c r="Q190" s="199">
        <v>514800.0</v>
      </c>
      <c r="R190" s="201">
        <f t="shared" si="3"/>
        <v>6177600</v>
      </c>
      <c r="S190" s="202">
        <f t="shared" si="4"/>
        <v>0.02428127428</v>
      </c>
      <c r="T190" s="229" t="s">
        <v>6992</v>
      </c>
      <c r="U190" s="115"/>
      <c r="V190" s="115"/>
      <c r="W190" s="115"/>
      <c r="X190" s="115"/>
      <c r="Y190" s="115"/>
      <c r="Z190" s="115"/>
    </row>
    <row r="191" ht="22.5" customHeight="1">
      <c r="A191" s="187">
        <f t="shared" si="1"/>
        <v>189</v>
      </c>
      <c r="B191" s="214" t="s">
        <v>2104</v>
      </c>
      <c r="C191" s="189" t="s">
        <v>2179</v>
      </c>
      <c r="D191" s="189" t="s">
        <v>7019</v>
      </c>
      <c r="E191" s="190" t="s">
        <v>6996</v>
      </c>
      <c r="F191" s="197" t="s">
        <v>6970</v>
      </c>
      <c r="G191" s="210" t="s">
        <v>6</v>
      </c>
      <c r="H191" s="211"/>
      <c r="I191" s="210"/>
      <c r="J191" s="188" t="s">
        <v>6531</v>
      </c>
      <c r="K191" s="212"/>
      <c r="L191" s="206" t="str">
        <f t="shared" si="2"/>
        <v>BZW-D2.0S(R)/Большой стрипер</v>
      </c>
      <c r="M191" s="219"/>
      <c r="N191" s="197">
        <v>130000.0</v>
      </c>
      <c r="O191" s="198">
        <v>1.0</v>
      </c>
      <c r="P191" s="199">
        <v>12.0</v>
      </c>
      <c r="Q191" s="199">
        <v>514800.0</v>
      </c>
      <c r="R191" s="201">
        <f t="shared" si="3"/>
        <v>6177600</v>
      </c>
      <c r="S191" s="202">
        <f t="shared" si="4"/>
        <v>0.02104377104</v>
      </c>
      <c r="T191" s="229" t="s">
        <v>6997</v>
      </c>
      <c r="U191" s="115"/>
      <c r="V191" s="115"/>
      <c r="W191" s="115"/>
      <c r="X191" s="115"/>
      <c r="Y191" s="115"/>
      <c r="Z191" s="115"/>
    </row>
    <row r="192" ht="22.5" customHeight="1">
      <c r="A192" s="187">
        <f t="shared" si="1"/>
        <v>190</v>
      </c>
      <c r="B192" s="230"/>
      <c r="C192" s="231"/>
      <c r="D192" s="231"/>
      <c r="E192" s="225"/>
      <c r="F192" s="231"/>
      <c r="G192" s="210"/>
      <c r="H192" s="211"/>
      <c r="I192" s="210"/>
      <c r="J192" s="232"/>
      <c r="K192" s="194"/>
      <c r="L192" s="206" t="str">
        <f t="shared" si="2"/>
        <v>/</v>
      </c>
      <c r="M192" s="196"/>
      <c r="N192" s="233"/>
      <c r="O192" s="198"/>
      <c r="P192" s="200"/>
      <c r="Q192" s="200"/>
      <c r="R192" s="201"/>
      <c r="S192" s="202"/>
      <c r="T192" s="234"/>
      <c r="U192" s="115"/>
      <c r="V192" s="115"/>
      <c r="W192" s="115"/>
      <c r="X192" s="115"/>
      <c r="Y192" s="115"/>
      <c r="Z192" s="115"/>
    </row>
    <row r="193" ht="22.5" customHeight="1">
      <c r="A193" s="187">
        <f t="shared" si="1"/>
        <v>191</v>
      </c>
      <c r="B193" s="230"/>
      <c r="C193" s="209"/>
      <c r="D193" s="209"/>
      <c r="E193" s="225"/>
      <c r="F193" s="233"/>
      <c r="G193" s="210"/>
      <c r="H193" s="211"/>
      <c r="I193" s="210"/>
      <c r="J193" s="232"/>
      <c r="K193" s="212"/>
      <c r="L193" s="206" t="str">
        <f t="shared" si="2"/>
        <v>/</v>
      </c>
      <c r="M193" s="196"/>
      <c r="N193" s="233"/>
      <c r="O193" s="198"/>
      <c r="P193" s="200"/>
      <c r="Q193" s="200"/>
      <c r="R193" s="201"/>
      <c r="S193" s="202"/>
      <c r="T193" s="234"/>
      <c r="U193" s="115"/>
      <c r="V193" s="115"/>
      <c r="W193" s="115"/>
      <c r="X193" s="115"/>
      <c r="Y193" s="115"/>
      <c r="Z193" s="115"/>
    </row>
    <row r="194" ht="22.5" customHeight="1">
      <c r="A194" s="187">
        <f t="shared" si="1"/>
        <v>192</v>
      </c>
      <c r="B194" s="230"/>
      <c r="C194" s="209"/>
      <c r="D194" s="209"/>
      <c r="E194" s="225"/>
      <c r="F194" s="233"/>
      <c r="G194" s="210"/>
      <c r="H194" s="211"/>
      <c r="I194" s="210"/>
      <c r="J194" s="232"/>
      <c r="K194" s="222"/>
      <c r="L194" s="206" t="str">
        <f t="shared" si="2"/>
        <v>/</v>
      </c>
      <c r="M194" s="196"/>
      <c r="N194" s="233"/>
      <c r="O194" s="198"/>
      <c r="P194" s="200"/>
      <c r="Q194" s="200"/>
      <c r="R194" s="201"/>
      <c r="S194" s="202"/>
      <c r="T194" s="234"/>
      <c r="U194" s="115"/>
      <c r="V194" s="115"/>
      <c r="W194" s="115"/>
      <c r="X194" s="115"/>
      <c r="Y194" s="115"/>
      <c r="Z194" s="115"/>
    </row>
    <row r="195" ht="22.5" customHeight="1">
      <c r="A195" s="213">
        <f t="shared" si="1"/>
        <v>193</v>
      </c>
      <c r="B195" s="230"/>
      <c r="C195" s="235"/>
      <c r="D195" s="235"/>
      <c r="E195" s="236"/>
      <c r="F195" s="235"/>
      <c r="G195" s="210"/>
      <c r="H195" s="211"/>
      <c r="I195" s="210"/>
      <c r="J195" s="237"/>
      <c r="K195" s="236"/>
      <c r="L195" s="206"/>
      <c r="M195" s="219"/>
      <c r="N195" s="228"/>
      <c r="O195" s="198"/>
      <c r="P195" s="238"/>
      <c r="Q195" s="200"/>
      <c r="R195" s="201"/>
      <c r="S195" s="202"/>
      <c r="T195" s="234"/>
      <c r="U195" s="115"/>
      <c r="V195" s="115"/>
      <c r="W195" s="115"/>
      <c r="X195" s="115"/>
      <c r="Y195" s="115"/>
      <c r="Z195" s="115"/>
    </row>
    <row r="196" ht="22.5" customHeight="1">
      <c r="A196" s="187">
        <f t="shared" si="1"/>
        <v>194</v>
      </c>
      <c r="B196" s="230"/>
      <c r="C196" s="209"/>
      <c r="D196" s="209"/>
      <c r="E196" s="225"/>
      <c r="F196" s="233"/>
      <c r="G196" s="210"/>
      <c r="H196" s="211"/>
      <c r="I196" s="210"/>
      <c r="J196" s="232"/>
      <c r="K196" s="212"/>
      <c r="L196" s="206"/>
      <c r="M196" s="196"/>
      <c r="N196" s="233"/>
      <c r="O196" s="198"/>
      <c r="P196" s="200"/>
      <c r="Q196" s="200"/>
      <c r="R196" s="201"/>
      <c r="S196" s="202"/>
      <c r="T196" s="234"/>
      <c r="U196" s="115"/>
      <c r="V196" s="115"/>
      <c r="W196" s="115"/>
      <c r="X196" s="115"/>
      <c r="Y196" s="115"/>
      <c r="Z196" s="115"/>
    </row>
    <row r="197" ht="22.5" customHeight="1">
      <c r="A197" s="187">
        <f t="shared" si="1"/>
        <v>195</v>
      </c>
      <c r="B197" s="230"/>
      <c r="C197" s="231"/>
      <c r="D197" s="231"/>
      <c r="E197" s="225"/>
      <c r="F197" s="231"/>
      <c r="G197" s="210"/>
      <c r="H197" s="211"/>
      <c r="I197" s="210"/>
      <c r="J197" s="232"/>
      <c r="K197" s="194"/>
      <c r="L197" s="206"/>
      <c r="M197" s="196"/>
      <c r="N197" s="233"/>
      <c r="O197" s="198"/>
      <c r="P197" s="200"/>
      <c r="Q197" s="200"/>
      <c r="R197" s="201"/>
      <c r="S197" s="202"/>
      <c r="T197" s="234"/>
      <c r="U197" s="115"/>
      <c r="V197" s="115"/>
      <c r="W197" s="115"/>
      <c r="X197" s="115"/>
      <c r="Y197" s="115"/>
      <c r="Z197" s="115"/>
    </row>
    <row r="198" ht="22.5" customHeight="1">
      <c r="A198" s="213">
        <f t="shared" si="1"/>
        <v>196</v>
      </c>
      <c r="B198" s="230"/>
      <c r="C198" s="227"/>
      <c r="D198" s="227"/>
      <c r="E198" s="236"/>
      <c r="F198" s="228"/>
      <c r="G198" s="210"/>
      <c r="H198" s="211"/>
      <c r="I198" s="210"/>
      <c r="J198" s="237"/>
      <c r="K198" s="218"/>
      <c r="L198" s="206"/>
      <c r="M198" s="219"/>
      <c r="N198" s="228"/>
      <c r="O198" s="198"/>
      <c r="P198" s="238"/>
      <c r="Q198" s="200"/>
      <c r="R198" s="201"/>
      <c r="S198" s="202"/>
      <c r="T198" s="234"/>
      <c r="U198" s="115"/>
      <c r="V198" s="115"/>
      <c r="W198" s="115"/>
      <c r="X198" s="115"/>
      <c r="Y198" s="115"/>
      <c r="Z198" s="115"/>
    </row>
    <row r="199" ht="22.5" customHeight="1">
      <c r="A199" s="187">
        <f t="shared" si="1"/>
        <v>197</v>
      </c>
      <c r="B199" s="230"/>
      <c r="C199" s="209"/>
      <c r="D199" s="209"/>
      <c r="E199" s="225"/>
      <c r="F199" s="233"/>
      <c r="G199" s="210"/>
      <c r="H199" s="211"/>
      <c r="I199" s="210"/>
      <c r="J199" s="232"/>
      <c r="K199" s="212"/>
      <c r="L199" s="206"/>
      <c r="M199" s="196"/>
      <c r="N199" s="233"/>
      <c r="O199" s="198"/>
      <c r="P199" s="200"/>
      <c r="Q199" s="200"/>
      <c r="R199" s="201"/>
      <c r="S199" s="202"/>
      <c r="T199" s="234"/>
      <c r="U199" s="115"/>
      <c r="V199" s="115"/>
      <c r="W199" s="115"/>
      <c r="X199" s="115"/>
      <c r="Y199" s="115"/>
      <c r="Z199" s="115"/>
    </row>
    <row r="200" ht="22.5" customHeight="1">
      <c r="A200" s="213">
        <f t="shared" si="1"/>
        <v>198</v>
      </c>
      <c r="B200" s="230"/>
      <c r="C200" s="227"/>
      <c r="D200" s="227"/>
      <c r="E200" s="236"/>
      <c r="F200" s="228"/>
      <c r="G200" s="210"/>
      <c r="H200" s="211"/>
      <c r="I200" s="210"/>
      <c r="J200" s="237"/>
      <c r="K200" s="218"/>
      <c r="L200" s="206"/>
      <c r="M200" s="219"/>
      <c r="N200" s="228"/>
      <c r="O200" s="198"/>
      <c r="P200" s="238"/>
      <c r="Q200" s="200"/>
      <c r="R200" s="201"/>
      <c r="S200" s="202"/>
      <c r="T200" s="234"/>
      <c r="U200" s="115"/>
      <c r="V200" s="115"/>
      <c r="W200" s="115"/>
      <c r="X200" s="115"/>
      <c r="Y200" s="115"/>
      <c r="Z200" s="115"/>
    </row>
    <row r="201" ht="22.5" customHeight="1">
      <c r="A201" s="187">
        <f t="shared" si="1"/>
        <v>199</v>
      </c>
      <c r="B201" s="230"/>
      <c r="C201" s="231"/>
      <c r="D201" s="231"/>
      <c r="E201" s="225"/>
      <c r="F201" s="231"/>
      <c r="G201" s="210"/>
      <c r="H201" s="211"/>
      <c r="I201" s="210"/>
      <c r="J201" s="232"/>
      <c r="K201" s="194"/>
      <c r="L201" s="206"/>
      <c r="M201" s="196"/>
      <c r="N201" s="233"/>
      <c r="O201" s="198"/>
      <c r="P201" s="200"/>
      <c r="Q201" s="200"/>
      <c r="R201" s="201"/>
      <c r="S201" s="202"/>
      <c r="T201" s="234"/>
      <c r="U201" s="115"/>
      <c r="V201" s="115"/>
      <c r="W201" s="115"/>
      <c r="X201" s="115"/>
      <c r="Y201" s="115"/>
      <c r="Z201" s="115"/>
    </row>
    <row r="202" ht="22.5" customHeight="1">
      <c r="A202" s="213">
        <f t="shared" si="1"/>
        <v>200</v>
      </c>
      <c r="B202" s="230"/>
      <c r="C202" s="235"/>
      <c r="D202" s="235"/>
      <c r="E202" s="236"/>
      <c r="F202" s="235"/>
      <c r="G202" s="210"/>
      <c r="H202" s="211"/>
      <c r="I202" s="210"/>
      <c r="J202" s="237"/>
      <c r="K202" s="224"/>
      <c r="L202" s="206"/>
      <c r="M202" s="219"/>
      <c r="N202" s="228"/>
      <c r="O202" s="198"/>
      <c r="P202" s="238"/>
      <c r="Q202" s="200"/>
      <c r="R202" s="201"/>
      <c r="S202" s="202"/>
      <c r="T202" s="234"/>
      <c r="U202" s="115"/>
      <c r="V202" s="115"/>
      <c r="W202" s="115"/>
      <c r="X202" s="115"/>
      <c r="Y202" s="115"/>
      <c r="Z202" s="115"/>
    </row>
    <row r="203" ht="22.5" customHeight="1">
      <c r="A203" s="187">
        <f t="shared" si="1"/>
        <v>201</v>
      </c>
      <c r="B203" s="230"/>
      <c r="C203" s="231"/>
      <c r="D203" s="231"/>
      <c r="E203" s="225"/>
      <c r="F203" s="231"/>
      <c r="G203" s="210"/>
      <c r="H203" s="211"/>
      <c r="I203" s="210"/>
      <c r="J203" s="232"/>
      <c r="K203" s="225"/>
      <c r="L203" s="206"/>
      <c r="M203" s="196"/>
      <c r="N203" s="233"/>
      <c r="O203" s="198"/>
      <c r="P203" s="200"/>
      <c r="Q203" s="200"/>
      <c r="R203" s="201"/>
      <c r="S203" s="202"/>
      <c r="T203" s="234"/>
      <c r="U203" s="115"/>
      <c r="V203" s="115"/>
      <c r="W203" s="115"/>
      <c r="X203" s="115"/>
      <c r="Y203" s="115"/>
      <c r="Z203" s="115"/>
    </row>
    <row r="204" ht="22.5" customHeight="1">
      <c r="A204" s="213">
        <f t="shared" si="1"/>
        <v>202</v>
      </c>
      <c r="B204" s="230"/>
      <c r="C204" s="235"/>
      <c r="D204" s="235"/>
      <c r="E204" s="236"/>
      <c r="F204" s="235"/>
      <c r="G204" s="210"/>
      <c r="H204" s="211"/>
      <c r="I204" s="210"/>
      <c r="J204" s="237"/>
      <c r="K204" s="236"/>
      <c r="L204" s="206"/>
      <c r="M204" s="219"/>
      <c r="N204" s="228"/>
      <c r="O204" s="198"/>
      <c r="P204" s="238"/>
      <c r="Q204" s="200"/>
      <c r="R204" s="201"/>
      <c r="S204" s="202"/>
      <c r="T204" s="234"/>
      <c r="U204" s="115"/>
      <c r="V204" s="115"/>
      <c r="W204" s="115"/>
      <c r="X204" s="115"/>
      <c r="Y204" s="115"/>
      <c r="Z204" s="115"/>
    </row>
    <row r="205" ht="22.5" customHeight="1">
      <c r="A205" s="187">
        <f t="shared" si="1"/>
        <v>203</v>
      </c>
      <c r="B205" s="230"/>
      <c r="C205" s="231"/>
      <c r="D205" s="231"/>
      <c r="E205" s="225"/>
      <c r="F205" s="231"/>
      <c r="G205" s="210"/>
      <c r="H205" s="211"/>
      <c r="I205" s="210"/>
      <c r="J205" s="232"/>
      <c r="K205" s="225"/>
      <c r="L205" s="206"/>
      <c r="M205" s="196"/>
      <c r="N205" s="233"/>
      <c r="O205" s="198"/>
      <c r="P205" s="200"/>
      <c r="Q205" s="200"/>
      <c r="R205" s="201"/>
      <c r="S205" s="202"/>
      <c r="T205" s="234"/>
      <c r="U205" s="115"/>
      <c r="V205" s="115"/>
      <c r="W205" s="115"/>
      <c r="X205" s="115"/>
      <c r="Y205" s="115"/>
      <c r="Z205" s="115"/>
    </row>
    <row r="206" ht="22.5" customHeight="1">
      <c r="A206" s="213">
        <f t="shared" si="1"/>
        <v>204</v>
      </c>
      <c r="B206" s="230"/>
      <c r="C206" s="235"/>
      <c r="D206" s="235"/>
      <c r="E206" s="236"/>
      <c r="F206" s="235"/>
      <c r="G206" s="210"/>
      <c r="H206" s="211"/>
      <c r="I206" s="210"/>
      <c r="J206" s="237"/>
      <c r="K206" s="236"/>
      <c r="L206" s="206"/>
      <c r="M206" s="196"/>
      <c r="N206" s="228"/>
      <c r="O206" s="198"/>
      <c r="P206" s="238"/>
      <c r="Q206" s="200"/>
      <c r="R206" s="201"/>
      <c r="S206" s="202"/>
      <c r="T206" s="234"/>
      <c r="U206" s="115"/>
      <c r="V206" s="115"/>
      <c r="W206" s="115"/>
      <c r="X206" s="115"/>
      <c r="Y206" s="115"/>
      <c r="Z206" s="115"/>
    </row>
    <row r="207" ht="22.5" customHeight="1">
      <c r="A207" s="213">
        <f t="shared" si="1"/>
        <v>205</v>
      </c>
      <c r="B207" s="230"/>
      <c r="C207" s="215"/>
      <c r="D207" s="215"/>
      <c r="E207" s="236"/>
      <c r="F207" s="215"/>
      <c r="G207" s="210"/>
      <c r="H207" s="211"/>
      <c r="I207" s="210"/>
      <c r="J207" s="230"/>
      <c r="K207" s="224"/>
      <c r="L207" s="206"/>
      <c r="M207" s="219"/>
      <c r="N207" s="228"/>
      <c r="O207" s="198"/>
      <c r="P207" s="238"/>
      <c r="Q207" s="200"/>
      <c r="R207" s="201"/>
      <c r="S207" s="202"/>
      <c r="T207" s="234"/>
      <c r="U207" s="115"/>
      <c r="V207" s="115"/>
      <c r="W207" s="115"/>
      <c r="X207" s="115"/>
      <c r="Y207" s="115"/>
      <c r="Z207" s="115"/>
    </row>
    <row r="208" ht="22.5" customHeight="1">
      <c r="A208" s="187">
        <f t="shared" si="1"/>
        <v>206</v>
      </c>
      <c r="B208" s="230"/>
      <c r="C208" s="235"/>
      <c r="D208" s="235"/>
      <c r="E208" s="236"/>
      <c r="F208" s="235"/>
      <c r="G208" s="210"/>
      <c r="H208" s="211"/>
      <c r="I208" s="210"/>
      <c r="J208" s="237"/>
      <c r="K208" s="224"/>
      <c r="L208" s="206"/>
      <c r="M208" s="219"/>
      <c r="N208" s="228"/>
      <c r="O208" s="198"/>
      <c r="P208" s="238"/>
      <c r="Q208" s="200"/>
      <c r="R208" s="201"/>
      <c r="S208" s="202"/>
      <c r="T208" s="234"/>
      <c r="U208" s="115"/>
      <c r="V208" s="115"/>
      <c r="W208" s="115"/>
      <c r="X208" s="115"/>
      <c r="Y208" s="115"/>
      <c r="Z208" s="115"/>
    </row>
    <row r="209" ht="22.5" customHeight="1">
      <c r="A209" s="187">
        <f t="shared" si="1"/>
        <v>207</v>
      </c>
      <c r="B209" s="230"/>
      <c r="C209" s="235"/>
      <c r="D209" s="235"/>
      <c r="E209" s="236"/>
      <c r="F209" s="239"/>
      <c r="G209" s="210"/>
      <c r="H209" s="211"/>
      <c r="I209" s="210"/>
      <c r="J209" s="237"/>
      <c r="K209" s="236"/>
      <c r="L209" s="206"/>
      <c r="M209" s="219"/>
      <c r="N209" s="228"/>
      <c r="O209" s="198"/>
      <c r="P209" s="238"/>
      <c r="Q209" s="200"/>
      <c r="R209" s="201"/>
      <c r="S209" s="202"/>
      <c r="T209" s="234"/>
      <c r="U209" s="115"/>
      <c r="V209" s="115"/>
      <c r="W209" s="115"/>
      <c r="X209" s="115"/>
      <c r="Y209" s="115"/>
      <c r="Z209" s="115"/>
    </row>
    <row r="210" ht="22.5" customHeight="1">
      <c r="A210" s="187">
        <f t="shared" si="1"/>
        <v>208</v>
      </c>
      <c r="B210" s="230"/>
      <c r="C210" s="235"/>
      <c r="D210" s="235"/>
      <c r="E210" s="236"/>
      <c r="F210" s="239"/>
      <c r="G210" s="210"/>
      <c r="H210" s="211"/>
      <c r="I210" s="210"/>
      <c r="J210" s="237"/>
      <c r="K210" s="236"/>
      <c r="L210" s="206"/>
      <c r="M210" s="219"/>
      <c r="N210" s="228"/>
      <c r="O210" s="198"/>
      <c r="P210" s="238"/>
      <c r="Q210" s="200"/>
      <c r="R210" s="201"/>
      <c r="S210" s="202"/>
      <c r="T210" s="234"/>
      <c r="U210" s="115"/>
      <c r="V210" s="115"/>
      <c r="W210" s="115"/>
      <c r="X210" s="115"/>
      <c r="Y210" s="115"/>
      <c r="Z210" s="115"/>
    </row>
    <row r="211" ht="22.5" customHeight="1">
      <c r="A211" s="187">
        <f t="shared" si="1"/>
        <v>209</v>
      </c>
      <c r="B211" s="230"/>
      <c r="C211" s="231"/>
      <c r="D211" s="231"/>
      <c r="E211" s="225"/>
      <c r="F211" s="231"/>
      <c r="G211" s="210"/>
      <c r="H211" s="211"/>
      <c r="I211" s="210"/>
      <c r="J211" s="232"/>
      <c r="K211" s="194"/>
      <c r="L211" s="206"/>
      <c r="M211" s="196"/>
      <c r="N211" s="233"/>
      <c r="O211" s="198"/>
      <c r="P211" s="200"/>
      <c r="Q211" s="200"/>
      <c r="R211" s="201"/>
      <c r="S211" s="202"/>
      <c r="T211" s="234"/>
      <c r="U211" s="115"/>
      <c r="V211" s="115"/>
      <c r="W211" s="115"/>
      <c r="X211" s="115"/>
      <c r="Y211" s="115"/>
      <c r="Z211" s="115"/>
    </row>
    <row r="212" ht="22.5" customHeight="1">
      <c r="A212" s="187">
        <f t="shared" si="1"/>
        <v>210</v>
      </c>
      <c r="B212" s="230"/>
      <c r="C212" s="231"/>
      <c r="D212" s="231"/>
      <c r="E212" s="240"/>
      <c r="F212" s="231"/>
      <c r="G212" s="241"/>
      <c r="H212" s="242"/>
      <c r="I212" s="241"/>
      <c r="J212" s="232"/>
      <c r="K212" s="194"/>
      <c r="L212" s="206"/>
      <c r="M212" s="196"/>
      <c r="N212" s="197"/>
      <c r="O212" s="198"/>
      <c r="P212" s="199"/>
      <c r="Q212" s="200"/>
      <c r="R212" s="201"/>
      <c r="S212" s="202"/>
      <c r="T212" s="234"/>
      <c r="U212" s="115"/>
      <c r="V212" s="115"/>
      <c r="W212" s="115"/>
      <c r="X212" s="115"/>
      <c r="Y212" s="115"/>
      <c r="Z212" s="115"/>
    </row>
    <row r="213" ht="22.5" customHeight="1">
      <c r="A213" s="187">
        <f t="shared" si="1"/>
        <v>211</v>
      </c>
      <c r="B213" s="230"/>
      <c r="C213" s="231"/>
      <c r="D213" s="231"/>
      <c r="E213" s="240"/>
      <c r="F213" s="231"/>
      <c r="G213" s="210"/>
      <c r="H213" s="211"/>
      <c r="I213" s="210"/>
      <c r="J213" s="232"/>
      <c r="K213" s="194"/>
      <c r="L213" s="206"/>
      <c r="M213" s="196"/>
      <c r="N213" s="197"/>
      <c r="O213" s="198"/>
      <c r="P213" s="199"/>
      <c r="Q213" s="200"/>
      <c r="R213" s="201"/>
      <c r="S213" s="202"/>
      <c r="T213" s="234"/>
      <c r="U213" s="115"/>
      <c r="V213" s="115"/>
      <c r="W213" s="115"/>
      <c r="X213" s="115"/>
      <c r="Y213" s="115"/>
      <c r="Z213" s="115"/>
    </row>
    <row r="214" ht="22.5" customHeight="1">
      <c r="A214" s="187">
        <f t="shared" si="1"/>
        <v>212</v>
      </c>
      <c r="B214" s="230"/>
      <c r="C214" s="231"/>
      <c r="D214" s="231"/>
      <c r="E214" s="190"/>
      <c r="F214" s="231"/>
      <c r="G214" s="241"/>
      <c r="H214" s="242"/>
      <c r="I214" s="241"/>
      <c r="J214" s="232"/>
      <c r="K214" s="194"/>
      <c r="L214" s="206"/>
      <c r="M214" s="196"/>
      <c r="N214" s="197"/>
      <c r="O214" s="198"/>
      <c r="P214" s="199"/>
      <c r="Q214" s="200"/>
      <c r="R214" s="201"/>
      <c r="S214" s="202"/>
      <c r="T214" s="234"/>
      <c r="U214" s="115"/>
      <c r="V214" s="115"/>
      <c r="W214" s="115"/>
      <c r="X214" s="115"/>
      <c r="Y214" s="115"/>
      <c r="Z214" s="115"/>
    </row>
    <row r="215" ht="22.5" customHeight="1">
      <c r="A215" s="187">
        <f t="shared" si="1"/>
        <v>213</v>
      </c>
      <c r="B215" s="230"/>
      <c r="C215" s="231"/>
      <c r="D215" s="231"/>
      <c r="E215" s="190"/>
      <c r="F215" s="231"/>
      <c r="G215" s="241"/>
      <c r="H215" s="242"/>
      <c r="I215" s="241"/>
      <c r="J215" s="232"/>
      <c r="K215" s="194"/>
      <c r="L215" s="206"/>
      <c r="M215" s="196"/>
      <c r="N215" s="197"/>
      <c r="O215" s="198"/>
      <c r="P215" s="199"/>
      <c r="Q215" s="200"/>
      <c r="R215" s="201"/>
      <c r="S215" s="202"/>
      <c r="T215" s="234"/>
      <c r="U215" s="115"/>
      <c r="V215" s="115"/>
      <c r="W215" s="115"/>
      <c r="X215" s="115"/>
      <c r="Y215" s="115"/>
      <c r="Z215" s="115"/>
    </row>
    <row r="216" ht="22.5" customHeight="1">
      <c r="A216" s="187">
        <f t="shared" si="1"/>
        <v>214</v>
      </c>
      <c r="B216" s="230"/>
      <c r="C216" s="231"/>
      <c r="D216" s="231"/>
      <c r="E216" s="190"/>
      <c r="F216" s="231"/>
      <c r="G216" s="241"/>
      <c r="H216" s="242"/>
      <c r="I216" s="241"/>
      <c r="J216" s="232"/>
      <c r="K216" s="194"/>
      <c r="L216" s="206"/>
      <c r="M216" s="196"/>
      <c r="N216" s="197"/>
      <c r="O216" s="198"/>
      <c r="P216" s="199"/>
      <c r="Q216" s="200"/>
      <c r="R216" s="201"/>
      <c r="S216" s="202"/>
      <c r="T216" s="234"/>
      <c r="U216" s="115"/>
      <c r="V216" s="115"/>
      <c r="W216" s="115"/>
      <c r="X216" s="115"/>
      <c r="Y216" s="115"/>
      <c r="Z216" s="115"/>
    </row>
    <row r="217">
      <c r="A217" s="165"/>
      <c r="B217" s="165"/>
      <c r="C217" s="165"/>
      <c r="D217" s="165"/>
      <c r="E217" s="167"/>
      <c r="F217" s="165"/>
      <c r="G217" s="167"/>
      <c r="H217" s="165"/>
      <c r="I217" s="167"/>
      <c r="J217" s="167"/>
      <c r="K217" s="243"/>
      <c r="L217" s="167"/>
      <c r="M217" s="167"/>
      <c r="N217" s="165"/>
      <c r="O217" s="244"/>
      <c r="P217" s="245"/>
      <c r="Q217" s="165"/>
      <c r="R217" s="246"/>
      <c r="S217" s="174"/>
      <c r="T217" s="115"/>
      <c r="U217" s="115"/>
      <c r="V217" s="115"/>
      <c r="W217" s="115"/>
      <c r="X217" s="115"/>
      <c r="Y217" s="115"/>
      <c r="Z217" s="115"/>
    </row>
    <row r="218">
      <c r="A218" s="165"/>
      <c r="B218" s="165"/>
      <c r="C218" s="165"/>
      <c r="D218" s="165"/>
      <c r="E218" s="167"/>
      <c r="F218" s="165"/>
      <c r="G218" s="167"/>
      <c r="H218" s="165"/>
      <c r="I218" s="167"/>
      <c r="J218" s="167"/>
      <c r="K218" s="243"/>
      <c r="L218" s="167"/>
      <c r="M218" s="167"/>
      <c r="N218" s="165"/>
      <c r="O218" s="244"/>
      <c r="P218" s="245"/>
      <c r="Q218" s="165"/>
      <c r="R218" s="246"/>
      <c r="S218" s="174"/>
      <c r="T218" s="115"/>
      <c r="U218" s="115"/>
      <c r="V218" s="115"/>
      <c r="W218" s="115"/>
      <c r="X218" s="115"/>
      <c r="Y218" s="115"/>
      <c r="Z218" s="115"/>
    </row>
    <row r="219">
      <c r="A219" s="165"/>
      <c r="B219" s="165"/>
      <c r="C219" s="165"/>
      <c r="D219" s="165"/>
      <c r="E219" s="167"/>
      <c r="F219" s="165"/>
      <c r="G219" s="167"/>
      <c r="H219" s="165"/>
      <c r="I219" s="167"/>
      <c r="J219" s="167"/>
      <c r="K219" s="243"/>
      <c r="L219" s="167"/>
      <c r="M219" s="167"/>
      <c r="N219" s="165"/>
      <c r="O219" s="244"/>
      <c r="P219" s="245"/>
      <c r="Q219" s="165"/>
      <c r="R219" s="246"/>
      <c r="S219" s="174"/>
      <c r="T219" s="115"/>
      <c r="U219" s="115"/>
      <c r="V219" s="115"/>
      <c r="W219" s="115"/>
      <c r="X219" s="115"/>
      <c r="Y219" s="115"/>
      <c r="Z219" s="115"/>
    </row>
    <row r="220">
      <c r="A220" s="165"/>
      <c r="B220" s="165"/>
      <c r="C220" s="165"/>
      <c r="D220" s="165"/>
      <c r="E220" s="167"/>
      <c r="F220" s="165"/>
      <c r="G220" s="167"/>
      <c r="H220" s="165"/>
      <c r="I220" s="167"/>
      <c r="J220" s="167"/>
      <c r="K220" s="243"/>
      <c r="L220" s="167"/>
      <c r="M220" s="167"/>
      <c r="N220" s="165"/>
      <c r="O220" s="244"/>
      <c r="P220" s="245"/>
      <c r="Q220" s="165"/>
      <c r="R220" s="246"/>
      <c r="S220" s="174"/>
      <c r="T220" s="115"/>
      <c r="U220" s="115"/>
      <c r="V220" s="115"/>
      <c r="W220" s="115"/>
      <c r="X220" s="115"/>
      <c r="Y220" s="115"/>
      <c r="Z220" s="115"/>
    </row>
    <row r="221">
      <c r="A221" s="165"/>
      <c r="B221" s="165"/>
      <c r="C221" s="165"/>
      <c r="D221" s="165"/>
      <c r="E221" s="167"/>
      <c r="F221" s="165"/>
      <c r="G221" s="167"/>
      <c r="H221" s="165"/>
      <c r="I221" s="167"/>
      <c r="J221" s="167"/>
      <c r="K221" s="243"/>
      <c r="L221" s="167"/>
      <c r="M221" s="167"/>
      <c r="N221" s="165"/>
      <c r="O221" s="244"/>
      <c r="P221" s="245"/>
      <c r="Q221" s="165"/>
      <c r="R221" s="246"/>
      <c r="S221" s="174"/>
      <c r="T221" s="115"/>
      <c r="U221" s="115"/>
      <c r="V221" s="115"/>
      <c r="W221" s="115"/>
      <c r="X221" s="115"/>
      <c r="Y221" s="115"/>
      <c r="Z221" s="115"/>
    </row>
    <row r="222">
      <c r="A222" s="165"/>
      <c r="B222" s="165"/>
      <c r="C222" s="165"/>
      <c r="D222" s="165"/>
      <c r="E222" s="167"/>
      <c r="F222" s="165"/>
      <c r="G222" s="167"/>
      <c r="H222" s="165"/>
      <c r="I222" s="167"/>
      <c r="J222" s="167"/>
      <c r="K222" s="243"/>
      <c r="L222" s="167"/>
      <c r="M222" s="167"/>
      <c r="N222" s="165"/>
      <c r="O222" s="244"/>
      <c r="P222" s="245"/>
      <c r="Q222" s="165"/>
      <c r="R222" s="246"/>
      <c r="S222" s="174"/>
      <c r="T222" s="115"/>
      <c r="U222" s="115"/>
      <c r="V222" s="115"/>
      <c r="W222" s="115"/>
      <c r="X222" s="115"/>
      <c r="Y222" s="115"/>
      <c r="Z222" s="115"/>
    </row>
    <row r="223">
      <c r="A223" s="165"/>
      <c r="B223" s="165"/>
      <c r="C223" s="165"/>
      <c r="D223" s="165"/>
      <c r="E223" s="167"/>
      <c r="F223" s="165"/>
      <c r="G223" s="167"/>
      <c r="H223" s="165"/>
      <c r="I223" s="167"/>
      <c r="J223" s="167"/>
      <c r="K223" s="243"/>
      <c r="L223" s="167"/>
      <c r="M223" s="167"/>
      <c r="N223" s="165"/>
      <c r="O223" s="244"/>
      <c r="P223" s="245"/>
      <c r="Q223" s="165"/>
      <c r="R223" s="246"/>
      <c r="S223" s="174"/>
      <c r="T223" s="115"/>
      <c r="U223" s="115"/>
      <c r="V223" s="115"/>
      <c r="W223" s="115"/>
      <c r="X223" s="115"/>
      <c r="Y223" s="115"/>
      <c r="Z223" s="115"/>
    </row>
    <row r="224">
      <c r="A224" s="165"/>
      <c r="B224" s="165"/>
      <c r="C224" s="165"/>
      <c r="D224" s="165"/>
      <c r="E224" s="167"/>
      <c r="F224" s="165"/>
      <c r="G224" s="167"/>
      <c r="H224" s="165"/>
      <c r="I224" s="167"/>
      <c r="J224" s="167"/>
      <c r="K224" s="243"/>
      <c r="L224" s="167"/>
      <c r="M224" s="167"/>
      <c r="N224" s="165"/>
      <c r="O224" s="244"/>
      <c r="P224" s="245"/>
      <c r="Q224" s="165"/>
      <c r="R224" s="246"/>
      <c r="S224" s="174"/>
      <c r="T224" s="115"/>
      <c r="U224" s="115"/>
      <c r="V224" s="115"/>
      <c r="W224" s="115"/>
      <c r="X224" s="115"/>
      <c r="Y224" s="115"/>
      <c r="Z224" s="115"/>
    </row>
    <row r="225">
      <c r="A225" s="165"/>
      <c r="B225" s="165"/>
      <c r="C225" s="165"/>
      <c r="D225" s="165"/>
      <c r="E225" s="167"/>
      <c r="F225" s="165"/>
      <c r="G225" s="167"/>
      <c r="H225" s="165"/>
      <c r="I225" s="167"/>
      <c r="J225" s="167"/>
      <c r="K225" s="243"/>
      <c r="L225" s="167"/>
      <c r="M225" s="167"/>
      <c r="N225" s="165"/>
      <c r="O225" s="244"/>
      <c r="P225" s="245"/>
      <c r="Q225" s="165"/>
      <c r="R225" s="246"/>
      <c r="S225" s="174"/>
      <c r="T225" s="115"/>
      <c r="U225" s="115"/>
      <c r="V225" s="115"/>
      <c r="W225" s="115"/>
      <c r="X225" s="115"/>
      <c r="Y225" s="115"/>
      <c r="Z225" s="115"/>
    </row>
    <row r="226">
      <c r="A226" s="165"/>
      <c r="B226" s="165"/>
      <c r="C226" s="165"/>
      <c r="D226" s="165"/>
      <c r="E226" s="167"/>
      <c r="F226" s="165"/>
      <c r="G226" s="167"/>
      <c r="H226" s="165"/>
      <c r="I226" s="167"/>
      <c r="J226" s="167"/>
      <c r="K226" s="243"/>
      <c r="L226" s="167"/>
      <c r="M226" s="167"/>
      <c r="N226" s="165"/>
      <c r="O226" s="244"/>
      <c r="P226" s="245"/>
      <c r="Q226" s="165"/>
      <c r="R226" s="246"/>
      <c r="S226" s="174"/>
      <c r="T226" s="115"/>
      <c r="U226" s="115"/>
      <c r="V226" s="115"/>
      <c r="W226" s="115"/>
      <c r="X226" s="115"/>
      <c r="Y226" s="115"/>
      <c r="Z226" s="115"/>
    </row>
    <row r="227">
      <c r="A227" s="165"/>
      <c r="B227" s="165"/>
      <c r="C227" s="165"/>
      <c r="D227" s="165"/>
      <c r="E227" s="167"/>
      <c r="F227" s="165"/>
      <c r="G227" s="167"/>
      <c r="H227" s="165"/>
      <c r="I227" s="167"/>
      <c r="J227" s="167"/>
      <c r="K227" s="243"/>
      <c r="L227" s="167"/>
      <c r="M227" s="167"/>
      <c r="N227" s="165"/>
      <c r="O227" s="244"/>
      <c r="P227" s="245"/>
      <c r="Q227" s="165"/>
      <c r="R227" s="246"/>
      <c r="S227" s="174"/>
      <c r="T227" s="115"/>
      <c r="U227" s="115"/>
      <c r="V227" s="115"/>
      <c r="W227" s="115"/>
      <c r="X227" s="115"/>
      <c r="Y227" s="115"/>
      <c r="Z227" s="115"/>
    </row>
    <row r="228">
      <c r="A228" s="165"/>
      <c r="B228" s="165"/>
      <c r="C228" s="165"/>
      <c r="D228" s="165"/>
      <c r="E228" s="167"/>
      <c r="F228" s="165"/>
      <c r="G228" s="167"/>
      <c r="H228" s="165"/>
      <c r="I228" s="167"/>
      <c r="J228" s="167"/>
      <c r="K228" s="243"/>
      <c r="L228" s="167"/>
      <c r="M228" s="167"/>
      <c r="N228" s="165"/>
      <c r="O228" s="244"/>
      <c r="P228" s="245"/>
      <c r="Q228" s="165"/>
      <c r="R228" s="246"/>
      <c r="S228" s="174"/>
      <c r="T228" s="115"/>
      <c r="U228" s="115"/>
      <c r="V228" s="115"/>
      <c r="W228" s="115"/>
      <c r="X228" s="115"/>
      <c r="Y228" s="115"/>
      <c r="Z228" s="115"/>
    </row>
    <row r="229">
      <c r="A229" s="165"/>
      <c r="B229" s="165"/>
      <c r="C229" s="165"/>
      <c r="D229" s="165"/>
      <c r="E229" s="167"/>
      <c r="F229" s="165"/>
      <c r="G229" s="167"/>
      <c r="H229" s="165"/>
      <c r="I229" s="167"/>
      <c r="J229" s="167"/>
      <c r="K229" s="243"/>
      <c r="L229" s="167"/>
      <c r="M229" s="167"/>
      <c r="N229" s="165"/>
      <c r="O229" s="244"/>
      <c r="P229" s="245"/>
      <c r="Q229" s="165"/>
      <c r="R229" s="246"/>
      <c r="S229" s="174"/>
      <c r="T229" s="115"/>
      <c r="U229" s="115"/>
      <c r="V229" s="115"/>
      <c r="W229" s="115"/>
      <c r="X229" s="115"/>
      <c r="Y229" s="115"/>
      <c r="Z229" s="115"/>
    </row>
    <row r="230">
      <c r="A230" s="165"/>
      <c r="B230" s="165"/>
      <c r="C230" s="165"/>
      <c r="D230" s="165"/>
      <c r="E230" s="167"/>
      <c r="F230" s="165"/>
      <c r="G230" s="167"/>
      <c r="H230" s="165"/>
      <c r="I230" s="167"/>
      <c r="J230" s="167"/>
      <c r="K230" s="243"/>
      <c r="L230" s="167"/>
      <c r="M230" s="167"/>
      <c r="N230" s="165"/>
      <c r="O230" s="244"/>
      <c r="P230" s="245"/>
      <c r="Q230" s="165"/>
      <c r="R230" s="246"/>
      <c r="S230" s="174"/>
      <c r="T230" s="115"/>
      <c r="U230" s="115"/>
      <c r="V230" s="115"/>
      <c r="W230" s="115"/>
      <c r="X230" s="115"/>
      <c r="Y230" s="115"/>
      <c r="Z230" s="115"/>
    </row>
    <row r="231">
      <c r="A231" s="165"/>
      <c r="B231" s="165"/>
      <c r="C231" s="165"/>
      <c r="D231" s="165"/>
      <c r="E231" s="167"/>
      <c r="F231" s="165"/>
      <c r="G231" s="167"/>
      <c r="H231" s="165"/>
      <c r="I231" s="167"/>
      <c r="J231" s="167"/>
      <c r="K231" s="243"/>
      <c r="L231" s="167"/>
      <c r="M231" s="167"/>
      <c r="N231" s="165"/>
      <c r="O231" s="244"/>
      <c r="P231" s="245"/>
      <c r="Q231" s="165"/>
      <c r="R231" s="246"/>
      <c r="S231" s="174"/>
      <c r="T231" s="115"/>
      <c r="U231" s="115"/>
      <c r="V231" s="115"/>
      <c r="W231" s="115"/>
      <c r="X231" s="115"/>
      <c r="Y231" s="115"/>
      <c r="Z231" s="115"/>
    </row>
    <row r="232">
      <c r="A232" s="165"/>
      <c r="B232" s="165"/>
      <c r="C232" s="165"/>
      <c r="D232" s="165"/>
      <c r="E232" s="167"/>
      <c r="F232" s="165"/>
      <c r="G232" s="167"/>
      <c r="H232" s="165"/>
      <c r="I232" s="167"/>
      <c r="J232" s="167"/>
      <c r="K232" s="243"/>
      <c r="L232" s="167"/>
      <c r="M232" s="167"/>
      <c r="N232" s="165"/>
      <c r="O232" s="244"/>
      <c r="P232" s="245"/>
      <c r="Q232" s="165"/>
      <c r="R232" s="246"/>
      <c r="S232" s="174"/>
      <c r="T232" s="115"/>
      <c r="U232" s="115"/>
      <c r="V232" s="115"/>
      <c r="W232" s="115"/>
      <c r="X232" s="115"/>
      <c r="Y232" s="115"/>
      <c r="Z232" s="115"/>
    </row>
    <row r="233">
      <c r="A233" s="165"/>
      <c r="B233" s="165"/>
      <c r="C233" s="165"/>
      <c r="D233" s="165"/>
      <c r="E233" s="167"/>
      <c r="F233" s="165"/>
      <c r="G233" s="167"/>
      <c r="H233" s="165"/>
      <c r="I233" s="167"/>
      <c r="J233" s="167"/>
      <c r="K233" s="243"/>
      <c r="L233" s="167"/>
      <c r="M233" s="167"/>
      <c r="N233" s="165"/>
      <c r="O233" s="244"/>
      <c r="P233" s="245"/>
      <c r="Q233" s="165"/>
      <c r="R233" s="246"/>
      <c r="S233" s="174"/>
      <c r="T233" s="115"/>
      <c r="U233" s="115"/>
      <c r="V233" s="115"/>
      <c r="W233" s="115"/>
      <c r="X233" s="115"/>
      <c r="Y233" s="115"/>
      <c r="Z233" s="115"/>
    </row>
    <row r="234">
      <c r="A234" s="165"/>
      <c r="B234" s="165"/>
      <c r="C234" s="165"/>
      <c r="D234" s="165"/>
      <c r="E234" s="167"/>
      <c r="F234" s="165"/>
      <c r="G234" s="167"/>
      <c r="H234" s="165"/>
      <c r="I234" s="167"/>
      <c r="J234" s="167"/>
      <c r="K234" s="243"/>
      <c r="L234" s="167"/>
      <c r="M234" s="167"/>
      <c r="N234" s="165"/>
      <c r="O234" s="244"/>
      <c r="P234" s="245"/>
      <c r="Q234" s="165"/>
      <c r="R234" s="246"/>
      <c r="S234" s="174"/>
      <c r="T234" s="115"/>
      <c r="U234" s="115"/>
      <c r="V234" s="115"/>
      <c r="W234" s="115"/>
      <c r="X234" s="115"/>
      <c r="Y234" s="115"/>
      <c r="Z234" s="115"/>
    </row>
    <row r="235">
      <c r="A235" s="165"/>
      <c r="B235" s="165"/>
      <c r="C235" s="165"/>
      <c r="D235" s="165"/>
      <c r="E235" s="167"/>
      <c r="F235" s="165"/>
      <c r="G235" s="167"/>
      <c r="H235" s="165"/>
      <c r="I235" s="167"/>
      <c r="J235" s="167"/>
      <c r="K235" s="243"/>
      <c r="L235" s="167"/>
      <c r="M235" s="167"/>
      <c r="N235" s="165"/>
      <c r="O235" s="244"/>
      <c r="P235" s="245"/>
      <c r="Q235" s="165"/>
      <c r="R235" s="246"/>
      <c r="S235" s="174"/>
      <c r="T235" s="115"/>
      <c r="U235" s="115"/>
      <c r="V235" s="115"/>
      <c r="W235" s="115"/>
      <c r="X235" s="115"/>
      <c r="Y235" s="115"/>
      <c r="Z235" s="115"/>
    </row>
    <row r="236">
      <c r="A236" s="165"/>
      <c r="B236" s="165"/>
      <c r="C236" s="165"/>
      <c r="D236" s="165"/>
      <c r="E236" s="167"/>
      <c r="F236" s="165"/>
      <c r="G236" s="167"/>
      <c r="H236" s="165"/>
      <c r="I236" s="167"/>
      <c r="J236" s="167"/>
      <c r="K236" s="243"/>
      <c r="L236" s="167"/>
      <c r="M236" s="167"/>
      <c r="N236" s="165"/>
      <c r="O236" s="244"/>
      <c r="P236" s="245"/>
      <c r="Q236" s="165"/>
      <c r="R236" s="246"/>
      <c r="S236" s="174"/>
      <c r="T236" s="115"/>
      <c r="U236" s="115"/>
      <c r="V236" s="115"/>
      <c r="W236" s="115"/>
      <c r="X236" s="115"/>
      <c r="Y236" s="115"/>
      <c r="Z236" s="115"/>
    </row>
    <row r="237">
      <c r="A237" s="165"/>
      <c r="B237" s="165"/>
      <c r="C237" s="165"/>
      <c r="D237" s="165"/>
      <c r="E237" s="167"/>
      <c r="F237" s="165"/>
      <c r="G237" s="167"/>
      <c r="H237" s="165"/>
      <c r="I237" s="167"/>
      <c r="J237" s="167"/>
      <c r="K237" s="243"/>
      <c r="L237" s="167"/>
      <c r="M237" s="167"/>
      <c r="N237" s="165"/>
      <c r="O237" s="244"/>
      <c r="P237" s="245"/>
      <c r="Q237" s="165"/>
      <c r="R237" s="246"/>
      <c r="S237" s="174"/>
      <c r="T237" s="115"/>
      <c r="U237" s="115"/>
      <c r="V237" s="115"/>
      <c r="W237" s="115"/>
      <c r="X237" s="115"/>
      <c r="Y237" s="115"/>
      <c r="Z237" s="115"/>
    </row>
    <row r="238">
      <c r="A238" s="165"/>
      <c r="B238" s="165"/>
      <c r="C238" s="165"/>
      <c r="D238" s="165"/>
      <c r="E238" s="167"/>
      <c r="F238" s="165"/>
      <c r="G238" s="167"/>
      <c r="H238" s="165"/>
      <c r="I238" s="167"/>
      <c r="J238" s="167"/>
      <c r="K238" s="243"/>
      <c r="L238" s="167"/>
      <c r="M238" s="167"/>
      <c r="N238" s="165"/>
      <c r="O238" s="244"/>
      <c r="P238" s="245"/>
      <c r="Q238" s="165"/>
      <c r="R238" s="246"/>
      <c r="S238" s="174"/>
      <c r="T238" s="115"/>
      <c r="U238" s="115"/>
      <c r="V238" s="115"/>
      <c r="W238" s="115"/>
      <c r="X238" s="115"/>
      <c r="Y238" s="115"/>
      <c r="Z238" s="115"/>
    </row>
    <row r="239">
      <c r="A239" s="165"/>
      <c r="B239" s="165"/>
      <c r="C239" s="165"/>
      <c r="D239" s="165"/>
      <c r="E239" s="167"/>
      <c r="F239" s="165"/>
      <c r="G239" s="167"/>
      <c r="H239" s="165"/>
      <c r="I239" s="167"/>
      <c r="J239" s="167"/>
      <c r="K239" s="243"/>
      <c r="L239" s="167"/>
      <c r="M239" s="167"/>
      <c r="N239" s="165"/>
      <c r="O239" s="244"/>
      <c r="P239" s="245"/>
      <c r="Q239" s="165"/>
      <c r="R239" s="246"/>
      <c r="S239" s="174"/>
      <c r="T239" s="115"/>
      <c r="U239" s="115"/>
      <c r="V239" s="115"/>
      <c r="W239" s="115"/>
      <c r="X239" s="115"/>
      <c r="Y239" s="115"/>
      <c r="Z239" s="115"/>
    </row>
    <row r="240">
      <c r="A240" s="165"/>
      <c r="B240" s="165"/>
      <c r="C240" s="165"/>
      <c r="D240" s="165"/>
      <c r="E240" s="167"/>
      <c r="F240" s="165"/>
      <c r="G240" s="167"/>
      <c r="H240" s="165"/>
      <c r="I240" s="167"/>
      <c r="J240" s="167"/>
      <c r="K240" s="243"/>
      <c r="L240" s="167"/>
      <c r="M240" s="167"/>
      <c r="N240" s="165"/>
      <c r="O240" s="244"/>
      <c r="P240" s="245"/>
      <c r="Q240" s="165"/>
      <c r="R240" s="246"/>
      <c r="S240" s="174"/>
      <c r="T240" s="115"/>
      <c r="U240" s="115"/>
      <c r="V240" s="115"/>
      <c r="W240" s="115"/>
      <c r="X240" s="115"/>
      <c r="Y240" s="115"/>
      <c r="Z240" s="115"/>
    </row>
    <row r="241">
      <c r="A241" s="165"/>
      <c r="B241" s="165"/>
      <c r="C241" s="165"/>
      <c r="D241" s="165"/>
      <c r="E241" s="167"/>
      <c r="F241" s="165"/>
      <c r="G241" s="167"/>
      <c r="H241" s="165"/>
      <c r="I241" s="167"/>
      <c r="J241" s="167"/>
      <c r="K241" s="243"/>
      <c r="L241" s="167"/>
      <c r="M241" s="167"/>
      <c r="N241" s="165"/>
      <c r="O241" s="244"/>
      <c r="P241" s="245"/>
      <c r="Q241" s="165"/>
      <c r="R241" s="246"/>
      <c r="S241" s="174"/>
      <c r="T241" s="115"/>
      <c r="U241" s="115"/>
      <c r="V241" s="115"/>
      <c r="W241" s="115"/>
      <c r="X241" s="115"/>
      <c r="Y241" s="115"/>
      <c r="Z241" s="115"/>
    </row>
    <row r="242">
      <c r="A242" s="165"/>
      <c r="B242" s="165"/>
      <c r="C242" s="165"/>
      <c r="D242" s="165"/>
      <c r="E242" s="167"/>
      <c r="F242" s="165"/>
      <c r="G242" s="167"/>
      <c r="H242" s="165"/>
      <c r="I242" s="167"/>
      <c r="J242" s="167"/>
      <c r="K242" s="243"/>
      <c r="L242" s="167"/>
      <c r="M242" s="167"/>
      <c r="N242" s="165"/>
      <c r="O242" s="244"/>
      <c r="P242" s="245"/>
      <c r="Q242" s="165"/>
      <c r="R242" s="246"/>
      <c r="S242" s="174"/>
      <c r="T242" s="115"/>
      <c r="U242" s="115"/>
      <c r="V242" s="115"/>
      <c r="W242" s="115"/>
      <c r="X242" s="115"/>
      <c r="Y242" s="115"/>
      <c r="Z242" s="115"/>
    </row>
    <row r="243">
      <c r="A243" s="165"/>
      <c r="B243" s="165"/>
      <c r="C243" s="165"/>
      <c r="D243" s="165"/>
      <c r="E243" s="167"/>
      <c r="F243" s="165"/>
      <c r="G243" s="167"/>
      <c r="H243" s="165"/>
      <c r="I243" s="167"/>
      <c r="J243" s="167"/>
      <c r="K243" s="243"/>
      <c r="L243" s="167"/>
      <c r="M243" s="167"/>
      <c r="N243" s="165"/>
      <c r="O243" s="244"/>
      <c r="P243" s="245"/>
      <c r="Q243" s="165"/>
      <c r="R243" s="246"/>
      <c r="S243" s="174"/>
      <c r="T243" s="115"/>
      <c r="U243" s="115"/>
      <c r="V243" s="115"/>
      <c r="W243" s="115"/>
      <c r="X243" s="115"/>
      <c r="Y243" s="115"/>
      <c r="Z243" s="115"/>
    </row>
    <row r="244">
      <c r="A244" s="165"/>
      <c r="B244" s="165"/>
      <c r="C244" s="165"/>
      <c r="D244" s="165"/>
      <c r="E244" s="167"/>
      <c r="F244" s="165"/>
      <c r="G244" s="167"/>
      <c r="H244" s="165"/>
      <c r="I244" s="167"/>
      <c r="J244" s="167"/>
      <c r="K244" s="243"/>
      <c r="L244" s="167"/>
      <c r="M244" s="167"/>
      <c r="N244" s="165"/>
      <c r="O244" s="244"/>
      <c r="P244" s="245"/>
      <c r="Q244" s="165"/>
      <c r="R244" s="246"/>
      <c r="S244" s="174"/>
      <c r="T244" s="115"/>
      <c r="U244" s="115"/>
      <c r="V244" s="115"/>
      <c r="W244" s="115"/>
      <c r="X244" s="115"/>
      <c r="Y244" s="115"/>
      <c r="Z244" s="115"/>
    </row>
    <row r="245">
      <c r="A245" s="165"/>
      <c r="B245" s="165"/>
      <c r="C245" s="165"/>
      <c r="D245" s="165"/>
      <c r="E245" s="167"/>
      <c r="F245" s="165"/>
      <c r="G245" s="167"/>
      <c r="H245" s="165"/>
      <c r="I245" s="167"/>
      <c r="J245" s="167"/>
      <c r="K245" s="243"/>
      <c r="L245" s="167"/>
      <c r="M245" s="167"/>
      <c r="N245" s="165"/>
      <c r="O245" s="244"/>
      <c r="P245" s="245"/>
      <c r="Q245" s="165"/>
      <c r="R245" s="246"/>
      <c r="S245" s="174"/>
      <c r="T245" s="115"/>
      <c r="U245" s="115"/>
      <c r="V245" s="115"/>
      <c r="W245" s="115"/>
      <c r="X245" s="115"/>
      <c r="Y245" s="115"/>
      <c r="Z245" s="115"/>
    </row>
    <row r="246">
      <c r="A246" s="165"/>
      <c r="B246" s="165"/>
      <c r="C246" s="165"/>
      <c r="D246" s="165"/>
      <c r="E246" s="167"/>
      <c r="F246" s="165"/>
      <c r="G246" s="167"/>
      <c r="H246" s="165"/>
      <c r="I246" s="167"/>
      <c r="J246" s="167"/>
      <c r="K246" s="243"/>
      <c r="L246" s="167"/>
      <c r="M246" s="167"/>
      <c r="N246" s="165"/>
      <c r="O246" s="244"/>
      <c r="P246" s="245"/>
      <c r="Q246" s="165"/>
      <c r="R246" s="246"/>
      <c r="S246" s="174"/>
      <c r="T246" s="115"/>
      <c r="U246" s="115"/>
      <c r="V246" s="115"/>
      <c r="W246" s="115"/>
      <c r="X246" s="115"/>
      <c r="Y246" s="115"/>
      <c r="Z246" s="115"/>
    </row>
    <row r="247">
      <c r="A247" s="165"/>
      <c r="B247" s="165"/>
      <c r="C247" s="165"/>
      <c r="D247" s="165"/>
      <c r="E247" s="167"/>
      <c r="F247" s="165"/>
      <c r="G247" s="167"/>
      <c r="H247" s="165"/>
      <c r="I247" s="167"/>
      <c r="J247" s="167"/>
      <c r="K247" s="243"/>
      <c r="L247" s="167"/>
      <c r="M247" s="167"/>
      <c r="N247" s="165"/>
      <c r="O247" s="244"/>
      <c r="P247" s="245"/>
      <c r="Q247" s="165"/>
      <c r="R247" s="246"/>
      <c r="S247" s="174"/>
      <c r="T247" s="115"/>
      <c r="U247" s="115"/>
      <c r="V247" s="115"/>
      <c r="W247" s="115"/>
      <c r="X247" s="115"/>
      <c r="Y247" s="115"/>
      <c r="Z247" s="115"/>
    </row>
    <row r="248">
      <c r="A248" s="165"/>
      <c r="B248" s="165"/>
      <c r="C248" s="165"/>
      <c r="D248" s="165"/>
      <c r="E248" s="167"/>
      <c r="F248" s="165"/>
      <c r="G248" s="167"/>
      <c r="H248" s="165"/>
      <c r="I248" s="167"/>
      <c r="J248" s="167"/>
      <c r="K248" s="243"/>
      <c r="L248" s="167"/>
      <c r="M248" s="167"/>
      <c r="N248" s="165"/>
      <c r="O248" s="244"/>
      <c r="P248" s="245"/>
      <c r="Q248" s="165"/>
      <c r="R248" s="246"/>
      <c r="S248" s="174"/>
      <c r="T248" s="115"/>
      <c r="U248" s="115"/>
      <c r="V248" s="115"/>
      <c r="W248" s="115"/>
      <c r="X248" s="115"/>
      <c r="Y248" s="115"/>
      <c r="Z248" s="115"/>
    </row>
    <row r="249">
      <c r="A249" s="165"/>
      <c r="B249" s="165"/>
      <c r="C249" s="165"/>
      <c r="D249" s="165"/>
      <c r="E249" s="167"/>
      <c r="F249" s="165"/>
      <c r="G249" s="167"/>
      <c r="H249" s="165"/>
      <c r="I249" s="167"/>
      <c r="J249" s="167"/>
      <c r="K249" s="243"/>
      <c r="L249" s="167"/>
      <c r="M249" s="167"/>
      <c r="N249" s="165"/>
      <c r="O249" s="244"/>
      <c r="P249" s="245"/>
      <c r="Q249" s="165"/>
      <c r="R249" s="246"/>
      <c r="S249" s="174"/>
      <c r="T249" s="115"/>
      <c r="U249" s="115"/>
      <c r="V249" s="115"/>
      <c r="W249" s="115"/>
      <c r="X249" s="115"/>
      <c r="Y249" s="115"/>
      <c r="Z249" s="115"/>
    </row>
    <row r="250">
      <c r="A250" s="165"/>
      <c r="B250" s="165"/>
      <c r="C250" s="165"/>
      <c r="D250" s="165"/>
      <c r="E250" s="167"/>
      <c r="F250" s="165"/>
      <c r="G250" s="167"/>
      <c r="H250" s="165"/>
      <c r="I250" s="167"/>
      <c r="J250" s="167"/>
      <c r="K250" s="243"/>
      <c r="L250" s="167"/>
      <c r="M250" s="167"/>
      <c r="N250" s="165"/>
      <c r="O250" s="244"/>
      <c r="P250" s="245"/>
      <c r="Q250" s="165"/>
      <c r="R250" s="246"/>
      <c r="S250" s="174"/>
      <c r="T250" s="115"/>
      <c r="U250" s="115"/>
      <c r="V250" s="115"/>
      <c r="W250" s="115"/>
      <c r="X250" s="115"/>
      <c r="Y250" s="115"/>
      <c r="Z250" s="115"/>
    </row>
    <row r="251">
      <c r="A251" s="165"/>
      <c r="B251" s="165"/>
      <c r="C251" s="165"/>
      <c r="D251" s="165"/>
      <c r="E251" s="167"/>
      <c r="F251" s="165"/>
      <c r="G251" s="167"/>
      <c r="H251" s="165"/>
      <c r="I251" s="167"/>
      <c r="J251" s="167"/>
      <c r="K251" s="243"/>
      <c r="L251" s="167"/>
      <c r="M251" s="167"/>
      <c r="N251" s="165"/>
      <c r="O251" s="244"/>
      <c r="P251" s="245"/>
      <c r="Q251" s="165"/>
      <c r="R251" s="246"/>
      <c r="S251" s="174"/>
      <c r="T251" s="115"/>
      <c r="U251" s="115"/>
      <c r="V251" s="115"/>
      <c r="W251" s="115"/>
      <c r="X251" s="115"/>
      <c r="Y251" s="115"/>
      <c r="Z251" s="115"/>
    </row>
    <row r="252">
      <c r="A252" s="165"/>
      <c r="B252" s="165"/>
      <c r="C252" s="165"/>
      <c r="D252" s="165"/>
      <c r="E252" s="167"/>
      <c r="F252" s="165"/>
      <c r="G252" s="167"/>
      <c r="H252" s="165"/>
      <c r="I252" s="167"/>
      <c r="J252" s="167"/>
      <c r="K252" s="243"/>
      <c r="L252" s="167"/>
      <c r="M252" s="167"/>
      <c r="N252" s="165"/>
      <c r="O252" s="244"/>
      <c r="P252" s="245"/>
      <c r="Q252" s="165"/>
      <c r="R252" s="246"/>
      <c r="S252" s="174"/>
      <c r="T252" s="115"/>
      <c r="U252" s="115"/>
      <c r="V252" s="115"/>
      <c r="W252" s="115"/>
      <c r="X252" s="115"/>
      <c r="Y252" s="115"/>
      <c r="Z252" s="115"/>
    </row>
    <row r="253">
      <c r="A253" s="165"/>
      <c r="B253" s="165"/>
      <c r="C253" s="165"/>
      <c r="D253" s="165"/>
      <c r="E253" s="167"/>
      <c r="F253" s="165"/>
      <c r="G253" s="167"/>
      <c r="H253" s="165"/>
      <c r="I253" s="167"/>
      <c r="J253" s="167"/>
      <c r="K253" s="243"/>
      <c r="L253" s="167"/>
      <c r="M253" s="167"/>
      <c r="N253" s="165"/>
      <c r="O253" s="244"/>
      <c r="P253" s="245"/>
      <c r="Q253" s="165"/>
      <c r="R253" s="246"/>
      <c r="S253" s="174"/>
      <c r="T253" s="115"/>
      <c r="U253" s="115"/>
      <c r="V253" s="115"/>
      <c r="W253" s="115"/>
      <c r="X253" s="115"/>
      <c r="Y253" s="115"/>
      <c r="Z253" s="115"/>
    </row>
    <row r="254">
      <c r="A254" s="165"/>
      <c r="B254" s="165"/>
      <c r="C254" s="165"/>
      <c r="D254" s="165"/>
      <c r="E254" s="167"/>
      <c r="F254" s="165"/>
      <c r="G254" s="167"/>
      <c r="H254" s="165"/>
      <c r="I254" s="167"/>
      <c r="J254" s="167"/>
      <c r="K254" s="243"/>
      <c r="L254" s="167"/>
      <c r="M254" s="167"/>
      <c r="N254" s="165"/>
      <c r="O254" s="244"/>
      <c r="P254" s="245"/>
      <c r="Q254" s="165"/>
      <c r="R254" s="246"/>
      <c r="S254" s="174"/>
      <c r="T254" s="115"/>
      <c r="U254" s="115"/>
      <c r="V254" s="115"/>
      <c r="W254" s="115"/>
      <c r="X254" s="115"/>
      <c r="Y254" s="115"/>
      <c r="Z254" s="115"/>
    </row>
    <row r="255">
      <c r="A255" s="165"/>
      <c r="B255" s="165"/>
      <c r="C255" s="165"/>
      <c r="D255" s="165"/>
      <c r="E255" s="167"/>
      <c r="F255" s="165"/>
      <c r="G255" s="167"/>
      <c r="H255" s="165"/>
      <c r="I255" s="167"/>
      <c r="J255" s="167"/>
      <c r="K255" s="243"/>
      <c r="L255" s="167"/>
      <c r="M255" s="167"/>
      <c r="N255" s="165"/>
      <c r="O255" s="244"/>
      <c r="P255" s="245"/>
      <c r="Q255" s="165"/>
      <c r="R255" s="246"/>
      <c r="S255" s="174"/>
      <c r="T255" s="115"/>
      <c r="U255" s="115"/>
      <c r="V255" s="115"/>
      <c r="W255" s="115"/>
      <c r="X255" s="115"/>
      <c r="Y255" s="115"/>
      <c r="Z255" s="115"/>
    </row>
    <row r="256">
      <c r="A256" s="165"/>
      <c r="B256" s="165"/>
      <c r="C256" s="165"/>
      <c r="D256" s="165"/>
      <c r="E256" s="167"/>
      <c r="F256" s="165"/>
      <c r="G256" s="167"/>
      <c r="H256" s="165"/>
      <c r="I256" s="167"/>
      <c r="J256" s="167"/>
      <c r="K256" s="243"/>
      <c r="L256" s="167"/>
      <c r="M256" s="167"/>
      <c r="N256" s="165"/>
      <c r="O256" s="244"/>
      <c r="P256" s="245"/>
      <c r="Q256" s="165"/>
      <c r="R256" s="246"/>
      <c r="S256" s="174"/>
      <c r="T256" s="115"/>
      <c r="U256" s="115"/>
      <c r="V256" s="115"/>
      <c r="W256" s="115"/>
      <c r="X256" s="115"/>
      <c r="Y256" s="115"/>
      <c r="Z256" s="115"/>
    </row>
    <row r="257">
      <c r="A257" s="165"/>
      <c r="B257" s="165"/>
      <c r="C257" s="165"/>
      <c r="D257" s="165"/>
      <c r="E257" s="167"/>
      <c r="F257" s="165"/>
      <c r="G257" s="167"/>
      <c r="H257" s="165"/>
      <c r="I257" s="167"/>
      <c r="J257" s="167"/>
      <c r="K257" s="243"/>
      <c r="L257" s="167"/>
      <c r="M257" s="167"/>
      <c r="N257" s="165"/>
      <c r="O257" s="244"/>
      <c r="P257" s="245"/>
      <c r="Q257" s="165"/>
      <c r="R257" s="246"/>
      <c r="S257" s="174"/>
      <c r="T257" s="115"/>
      <c r="U257" s="115"/>
      <c r="V257" s="115"/>
      <c r="W257" s="115"/>
      <c r="X257" s="115"/>
      <c r="Y257" s="115"/>
      <c r="Z257" s="115"/>
    </row>
    <row r="258">
      <c r="A258" s="165"/>
      <c r="B258" s="165"/>
      <c r="C258" s="165"/>
      <c r="D258" s="165"/>
      <c r="E258" s="167"/>
      <c r="F258" s="165"/>
      <c r="G258" s="167"/>
      <c r="H258" s="165"/>
      <c r="I258" s="167"/>
      <c r="J258" s="167"/>
      <c r="K258" s="243"/>
      <c r="L258" s="167"/>
      <c r="M258" s="167"/>
      <c r="N258" s="165"/>
      <c r="O258" s="244"/>
      <c r="P258" s="245"/>
      <c r="Q258" s="165"/>
      <c r="R258" s="246"/>
      <c r="S258" s="174"/>
      <c r="T258" s="115"/>
      <c r="U258" s="115"/>
      <c r="V258" s="115"/>
      <c r="W258" s="115"/>
      <c r="X258" s="115"/>
      <c r="Y258" s="115"/>
      <c r="Z258" s="115"/>
    </row>
    <row r="259">
      <c r="A259" s="165"/>
      <c r="B259" s="165"/>
      <c r="C259" s="165"/>
      <c r="D259" s="165"/>
      <c r="E259" s="167"/>
      <c r="F259" s="165"/>
      <c r="G259" s="167"/>
      <c r="H259" s="165"/>
      <c r="I259" s="167"/>
      <c r="J259" s="167"/>
      <c r="K259" s="243"/>
      <c r="L259" s="167"/>
      <c r="M259" s="167"/>
      <c r="N259" s="165"/>
      <c r="O259" s="244"/>
      <c r="P259" s="245"/>
      <c r="Q259" s="165"/>
      <c r="R259" s="246"/>
      <c r="S259" s="174"/>
      <c r="T259" s="115"/>
      <c r="U259" s="115"/>
      <c r="V259" s="115"/>
      <c r="W259" s="115"/>
      <c r="X259" s="115"/>
      <c r="Y259" s="115"/>
      <c r="Z259" s="115"/>
    </row>
    <row r="260">
      <c r="A260" s="165"/>
      <c r="B260" s="165"/>
      <c r="C260" s="165"/>
      <c r="D260" s="165"/>
      <c r="E260" s="167"/>
      <c r="F260" s="165"/>
      <c r="G260" s="167"/>
      <c r="H260" s="165"/>
      <c r="I260" s="167"/>
      <c r="J260" s="167"/>
      <c r="K260" s="243"/>
      <c r="L260" s="167"/>
      <c r="M260" s="167"/>
      <c r="N260" s="165"/>
      <c r="O260" s="244"/>
      <c r="P260" s="245"/>
      <c r="Q260" s="165"/>
      <c r="R260" s="246"/>
      <c r="S260" s="174"/>
      <c r="T260" s="115"/>
      <c r="U260" s="115"/>
      <c r="V260" s="115"/>
      <c r="W260" s="115"/>
      <c r="X260" s="115"/>
      <c r="Y260" s="115"/>
      <c r="Z260" s="115"/>
    </row>
    <row r="261">
      <c r="A261" s="165"/>
      <c r="B261" s="165"/>
      <c r="C261" s="165"/>
      <c r="D261" s="165"/>
      <c r="E261" s="167"/>
      <c r="F261" s="165"/>
      <c r="G261" s="167"/>
      <c r="H261" s="165"/>
      <c r="I261" s="167"/>
      <c r="J261" s="167"/>
      <c r="K261" s="243"/>
      <c r="L261" s="167"/>
      <c r="M261" s="167"/>
      <c r="N261" s="165"/>
      <c r="O261" s="244"/>
      <c r="P261" s="245"/>
      <c r="Q261" s="165"/>
      <c r="R261" s="246"/>
      <c r="S261" s="174"/>
      <c r="T261" s="115"/>
      <c r="U261" s="115"/>
      <c r="V261" s="115"/>
      <c r="W261" s="115"/>
      <c r="X261" s="115"/>
      <c r="Y261" s="115"/>
      <c r="Z261" s="115"/>
    </row>
    <row r="262">
      <c r="A262" s="165"/>
      <c r="B262" s="165"/>
      <c r="C262" s="165"/>
      <c r="D262" s="165"/>
      <c r="E262" s="167"/>
      <c r="F262" s="165"/>
      <c r="G262" s="167"/>
      <c r="H262" s="165"/>
      <c r="I262" s="167"/>
      <c r="J262" s="167"/>
      <c r="K262" s="243"/>
      <c r="L262" s="167"/>
      <c r="M262" s="167"/>
      <c r="N262" s="165"/>
      <c r="O262" s="244"/>
      <c r="P262" s="245"/>
      <c r="Q262" s="165"/>
      <c r="R262" s="246"/>
      <c r="S262" s="174"/>
      <c r="T262" s="115"/>
      <c r="U262" s="115"/>
      <c r="V262" s="115"/>
      <c r="W262" s="115"/>
      <c r="X262" s="115"/>
      <c r="Y262" s="115"/>
      <c r="Z262" s="115"/>
    </row>
    <row r="263">
      <c r="A263" s="165"/>
      <c r="B263" s="165"/>
      <c r="C263" s="165"/>
      <c r="D263" s="165"/>
      <c r="E263" s="167"/>
      <c r="F263" s="165"/>
      <c r="G263" s="167"/>
      <c r="H263" s="165"/>
      <c r="I263" s="167"/>
      <c r="J263" s="167"/>
      <c r="K263" s="243"/>
      <c r="L263" s="167"/>
      <c r="M263" s="167"/>
      <c r="N263" s="165"/>
      <c r="O263" s="244"/>
      <c r="P263" s="245"/>
      <c r="Q263" s="165"/>
      <c r="R263" s="246"/>
      <c r="S263" s="174"/>
      <c r="T263" s="115"/>
      <c r="U263" s="115"/>
      <c r="V263" s="115"/>
      <c r="W263" s="115"/>
      <c r="X263" s="115"/>
      <c r="Y263" s="115"/>
      <c r="Z263" s="115"/>
    </row>
    <row r="264">
      <c r="A264" s="165"/>
      <c r="B264" s="165"/>
      <c r="C264" s="165"/>
      <c r="D264" s="165"/>
      <c r="E264" s="167"/>
      <c r="F264" s="165"/>
      <c r="G264" s="167"/>
      <c r="H264" s="165"/>
      <c r="I264" s="167"/>
      <c r="J264" s="167"/>
      <c r="K264" s="243"/>
      <c r="L264" s="167"/>
      <c r="M264" s="167"/>
      <c r="N264" s="165"/>
      <c r="O264" s="244"/>
      <c r="P264" s="245"/>
      <c r="Q264" s="165"/>
      <c r="R264" s="246"/>
      <c r="S264" s="174"/>
      <c r="T264" s="115"/>
      <c r="U264" s="115"/>
      <c r="V264" s="115"/>
      <c r="W264" s="115"/>
      <c r="X264" s="115"/>
      <c r="Y264" s="115"/>
      <c r="Z264" s="115"/>
    </row>
    <row r="265">
      <c r="A265" s="165"/>
      <c r="B265" s="165"/>
      <c r="C265" s="165"/>
      <c r="D265" s="165"/>
      <c r="E265" s="167"/>
      <c r="F265" s="165"/>
      <c r="G265" s="167"/>
      <c r="H265" s="165"/>
      <c r="I265" s="167"/>
      <c r="J265" s="167"/>
      <c r="K265" s="243"/>
      <c r="L265" s="167"/>
      <c r="M265" s="167"/>
      <c r="N265" s="165"/>
      <c r="O265" s="244"/>
      <c r="P265" s="245"/>
      <c r="Q265" s="165"/>
      <c r="R265" s="246"/>
      <c r="S265" s="174"/>
      <c r="T265" s="115"/>
      <c r="U265" s="115"/>
      <c r="V265" s="115"/>
      <c r="W265" s="115"/>
      <c r="X265" s="115"/>
      <c r="Y265" s="115"/>
      <c r="Z265" s="115"/>
    </row>
    <row r="266">
      <c r="A266" s="165"/>
      <c r="B266" s="165"/>
      <c r="C266" s="165"/>
      <c r="D266" s="165"/>
      <c r="E266" s="167"/>
      <c r="F266" s="165"/>
      <c r="G266" s="167"/>
      <c r="H266" s="165"/>
      <c r="I266" s="167"/>
      <c r="J266" s="167"/>
      <c r="K266" s="243"/>
      <c r="L266" s="167"/>
      <c r="M266" s="167"/>
      <c r="N266" s="165"/>
      <c r="O266" s="244"/>
      <c r="P266" s="245"/>
      <c r="Q266" s="165"/>
      <c r="R266" s="246"/>
      <c r="S266" s="174"/>
      <c r="T266" s="115"/>
      <c r="U266" s="115"/>
      <c r="V266" s="115"/>
      <c r="W266" s="115"/>
      <c r="X266" s="115"/>
      <c r="Y266" s="115"/>
      <c r="Z266" s="115"/>
    </row>
    <row r="267">
      <c r="A267" s="165"/>
      <c r="B267" s="165"/>
      <c r="C267" s="165"/>
      <c r="D267" s="165"/>
      <c r="E267" s="167"/>
      <c r="F267" s="165"/>
      <c r="G267" s="167"/>
      <c r="H267" s="165"/>
      <c r="I267" s="167"/>
      <c r="J267" s="167"/>
      <c r="K267" s="243"/>
      <c r="L267" s="167"/>
      <c r="M267" s="167"/>
      <c r="N267" s="165"/>
      <c r="O267" s="244"/>
      <c r="P267" s="245"/>
      <c r="Q267" s="165"/>
      <c r="R267" s="246"/>
      <c r="S267" s="174"/>
      <c r="T267" s="115"/>
      <c r="U267" s="115"/>
      <c r="V267" s="115"/>
      <c r="W267" s="115"/>
      <c r="X267" s="115"/>
      <c r="Y267" s="115"/>
      <c r="Z267" s="115"/>
    </row>
    <row r="268">
      <c r="A268" s="165"/>
      <c r="B268" s="165"/>
      <c r="C268" s="165"/>
      <c r="D268" s="165"/>
      <c r="E268" s="167"/>
      <c r="F268" s="165"/>
      <c r="G268" s="167"/>
      <c r="H268" s="165"/>
      <c r="I268" s="167"/>
      <c r="J268" s="167"/>
      <c r="K268" s="243"/>
      <c r="L268" s="167"/>
      <c r="M268" s="167"/>
      <c r="N268" s="165"/>
      <c r="O268" s="244"/>
      <c r="P268" s="245"/>
      <c r="Q268" s="165"/>
      <c r="R268" s="246"/>
      <c r="S268" s="174"/>
      <c r="T268" s="115"/>
      <c r="U268" s="115"/>
      <c r="V268" s="115"/>
      <c r="W268" s="115"/>
      <c r="X268" s="115"/>
      <c r="Y268" s="115"/>
      <c r="Z268" s="115"/>
    </row>
    <row r="269">
      <c r="A269" s="165"/>
      <c r="B269" s="165"/>
      <c r="C269" s="165"/>
      <c r="D269" s="165"/>
      <c r="E269" s="167"/>
      <c r="F269" s="165"/>
      <c r="G269" s="167"/>
      <c r="H269" s="165"/>
      <c r="I269" s="167"/>
      <c r="J269" s="167"/>
      <c r="K269" s="243"/>
      <c r="L269" s="167"/>
      <c r="M269" s="167"/>
      <c r="N269" s="165"/>
      <c r="O269" s="244"/>
      <c r="P269" s="245"/>
      <c r="Q269" s="165"/>
      <c r="R269" s="246"/>
      <c r="S269" s="174"/>
      <c r="T269" s="115"/>
      <c r="U269" s="115"/>
      <c r="V269" s="115"/>
      <c r="W269" s="115"/>
      <c r="X269" s="115"/>
      <c r="Y269" s="115"/>
      <c r="Z269" s="115"/>
    </row>
    <row r="270">
      <c r="A270" s="165"/>
      <c r="B270" s="165"/>
      <c r="C270" s="165"/>
      <c r="D270" s="165"/>
      <c r="E270" s="167"/>
      <c r="F270" s="165"/>
      <c r="G270" s="167"/>
      <c r="H270" s="165"/>
      <c r="I270" s="167"/>
      <c r="J270" s="167"/>
      <c r="K270" s="243"/>
      <c r="L270" s="167"/>
      <c r="M270" s="167"/>
      <c r="N270" s="165"/>
      <c r="O270" s="244"/>
      <c r="P270" s="245"/>
      <c r="Q270" s="165"/>
      <c r="R270" s="246"/>
      <c r="S270" s="174"/>
      <c r="T270" s="115"/>
      <c r="U270" s="115"/>
      <c r="V270" s="115"/>
      <c r="W270" s="115"/>
      <c r="X270" s="115"/>
      <c r="Y270" s="115"/>
      <c r="Z270" s="115"/>
    </row>
    <row r="271">
      <c r="A271" s="165"/>
      <c r="B271" s="165"/>
      <c r="C271" s="165"/>
      <c r="D271" s="165"/>
      <c r="E271" s="167"/>
      <c r="F271" s="165"/>
      <c r="G271" s="167"/>
      <c r="H271" s="165"/>
      <c r="I271" s="167"/>
      <c r="J271" s="167"/>
      <c r="K271" s="243"/>
      <c r="L271" s="167"/>
      <c r="M271" s="167"/>
      <c r="N271" s="165"/>
      <c r="O271" s="244"/>
      <c r="P271" s="245"/>
      <c r="Q271" s="165"/>
      <c r="R271" s="246"/>
      <c r="S271" s="174"/>
      <c r="T271" s="115"/>
      <c r="U271" s="115"/>
      <c r="V271" s="115"/>
      <c r="W271" s="115"/>
      <c r="X271" s="115"/>
      <c r="Y271" s="115"/>
      <c r="Z271" s="115"/>
    </row>
    <row r="272">
      <c r="A272" s="165"/>
      <c r="B272" s="165"/>
      <c r="C272" s="165"/>
      <c r="D272" s="165"/>
      <c r="E272" s="167"/>
      <c r="F272" s="165"/>
      <c r="G272" s="167"/>
      <c r="H272" s="165"/>
      <c r="I272" s="167"/>
      <c r="J272" s="167"/>
      <c r="K272" s="243"/>
      <c r="L272" s="167"/>
      <c r="M272" s="167"/>
      <c r="N272" s="165"/>
      <c r="O272" s="244"/>
      <c r="P272" s="245"/>
      <c r="Q272" s="165"/>
      <c r="R272" s="246"/>
      <c r="S272" s="174"/>
      <c r="T272" s="115"/>
      <c r="U272" s="115"/>
      <c r="V272" s="115"/>
      <c r="W272" s="115"/>
      <c r="X272" s="115"/>
      <c r="Y272" s="115"/>
      <c r="Z272" s="115"/>
    </row>
    <row r="273">
      <c r="A273" s="165"/>
      <c r="B273" s="165"/>
      <c r="C273" s="165"/>
      <c r="D273" s="165"/>
      <c r="E273" s="167"/>
      <c r="F273" s="165"/>
      <c r="G273" s="167"/>
      <c r="H273" s="165"/>
      <c r="I273" s="167"/>
      <c r="J273" s="167"/>
      <c r="K273" s="243"/>
      <c r="L273" s="167"/>
      <c r="M273" s="167"/>
      <c r="N273" s="165"/>
      <c r="O273" s="244"/>
      <c r="P273" s="245"/>
      <c r="Q273" s="165"/>
      <c r="R273" s="246"/>
      <c r="S273" s="174"/>
      <c r="T273" s="115"/>
      <c r="U273" s="115"/>
      <c r="V273" s="115"/>
      <c r="W273" s="115"/>
      <c r="X273" s="115"/>
      <c r="Y273" s="115"/>
      <c r="Z273" s="115"/>
    </row>
    <row r="274">
      <c r="A274" s="165"/>
      <c r="B274" s="165"/>
      <c r="C274" s="165"/>
      <c r="D274" s="165"/>
      <c r="E274" s="167"/>
      <c r="F274" s="165"/>
      <c r="G274" s="167"/>
      <c r="H274" s="165"/>
      <c r="I274" s="167"/>
      <c r="J274" s="167"/>
      <c r="K274" s="243"/>
      <c r="L274" s="167"/>
      <c r="M274" s="167"/>
      <c r="N274" s="165"/>
      <c r="O274" s="244"/>
      <c r="P274" s="245"/>
      <c r="Q274" s="165"/>
      <c r="R274" s="246"/>
      <c r="S274" s="174"/>
      <c r="T274" s="115"/>
      <c r="U274" s="115"/>
      <c r="V274" s="115"/>
      <c r="W274" s="115"/>
      <c r="X274" s="115"/>
      <c r="Y274" s="115"/>
      <c r="Z274" s="115"/>
    </row>
    <row r="275">
      <c r="A275" s="165"/>
      <c r="B275" s="165"/>
      <c r="C275" s="165"/>
      <c r="D275" s="165"/>
      <c r="E275" s="167"/>
      <c r="F275" s="165"/>
      <c r="G275" s="167"/>
      <c r="H275" s="165"/>
      <c r="I275" s="167"/>
      <c r="J275" s="167"/>
      <c r="K275" s="243"/>
      <c r="L275" s="167"/>
      <c r="M275" s="167"/>
      <c r="N275" s="165"/>
      <c r="O275" s="244"/>
      <c r="P275" s="245"/>
      <c r="Q275" s="165"/>
      <c r="R275" s="246"/>
      <c r="S275" s="174"/>
      <c r="T275" s="115"/>
      <c r="U275" s="115"/>
      <c r="V275" s="115"/>
      <c r="W275" s="115"/>
      <c r="X275" s="115"/>
      <c r="Y275" s="115"/>
      <c r="Z275" s="115"/>
    </row>
    <row r="276">
      <c r="A276" s="165"/>
      <c r="B276" s="165"/>
      <c r="C276" s="165"/>
      <c r="D276" s="165"/>
      <c r="E276" s="167"/>
      <c r="F276" s="165"/>
      <c r="G276" s="167"/>
      <c r="H276" s="165"/>
      <c r="I276" s="167"/>
      <c r="J276" s="167"/>
      <c r="K276" s="243"/>
      <c r="L276" s="167"/>
      <c r="M276" s="167"/>
      <c r="N276" s="165"/>
      <c r="O276" s="244"/>
      <c r="P276" s="245"/>
      <c r="Q276" s="165"/>
      <c r="R276" s="246"/>
      <c r="S276" s="174"/>
      <c r="T276" s="115"/>
      <c r="U276" s="115"/>
      <c r="V276" s="115"/>
      <c r="W276" s="115"/>
      <c r="X276" s="115"/>
      <c r="Y276" s="115"/>
      <c r="Z276" s="115"/>
    </row>
    <row r="277">
      <c r="A277" s="165"/>
      <c r="B277" s="165"/>
      <c r="C277" s="165"/>
      <c r="D277" s="165"/>
      <c r="E277" s="167"/>
      <c r="F277" s="165"/>
      <c r="G277" s="167"/>
      <c r="H277" s="165"/>
      <c r="I277" s="167"/>
      <c r="J277" s="167"/>
      <c r="K277" s="243"/>
      <c r="L277" s="167"/>
      <c r="M277" s="167"/>
      <c r="N277" s="165"/>
      <c r="O277" s="244"/>
      <c r="P277" s="245"/>
      <c r="Q277" s="165"/>
      <c r="R277" s="246"/>
      <c r="S277" s="174"/>
      <c r="T277" s="115"/>
      <c r="U277" s="115"/>
      <c r="V277" s="115"/>
      <c r="W277" s="115"/>
      <c r="X277" s="115"/>
      <c r="Y277" s="115"/>
      <c r="Z277" s="115"/>
    </row>
    <row r="278">
      <c r="A278" s="165"/>
      <c r="B278" s="165"/>
      <c r="C278" s="165"/>
      <c r="D278" s="165"/>
      <c r="E278" s="167"/>
      <c r="F278" s="165"/>
      <c r="G278" s="167"/>
      <c r="H278" s="165"/>
      <c r="I278" s="167"/>
      <c r="J278" s="167"/>
      <c r="K278" s="243"/>
      <c r="L278" s="167"/>
      <c r="M278" s="167"/>
      <c r="N278" s="165"/>
      <c r="O278" s="244"/>
      <c r="P278" s="245"/>
      <c r="Q278" s="165"/>
      <c r="R278" s="246"/>
      <c r="S278" s="174"/>
      <c r="T278" s="115"/>
      <c r="U278" s="115"/>
      <c r="V278" s="115"/>
      <c r="W278" s="115"/>
      <c r="X278" s="115"/>
      <c r="Y278" s="115"/>
      <c r="Z278" s="115"/>
    </row>
    <row r="279">
      <c r="A279" s="165"/>
      <c r="B279" s="165"/>
      <c r="C279" s="165"/>
      <c r="D279" s="165"/>
      <c r="E279" s="167"/>
      <c r="F279" s="165"/>
      <c r="G279" s="167"/>
      <c r="H279" s="165"/>
      <c r="I279" s="167"/>
      <c r="J279" s="167"/>
      <c r="K279" s="243"/>
      <c r="L279" s="167"/>
      <c r="M279" s="167"/>
      <c r="N279" s="165"/>
      <c r="O279" s="244"/>
      <c r="P279" s="245"/>
      <c r="Q279" s="165"/>
      <c r="R279" s="246"/>
      <c r="S279" s="174"/>
      <c r="T279" s="115"/>
      <c r="U279" s="115"/>
      <c r="V279" s="115"/>
      <c r="W279" s="115"/>
      <c r="X279" s="115"/>
      <c r="Y279" s="115"/>
      <c r="Z279" s="115"/>
    </row>
    <row r="280">
      <c r="A280" s="165"/>
      <c r="B280" s="165"/>
      <c r="C280" s="165"/>
      <c r="D280" s="165"/>
      <c r="E280" s="167"/>
      <c r="F280" s="165"/>
      <c r="G280" s="167"/>
      <c r="H280" s="165"/>
      <c r="I280" s="167"/>
      <c r="J280" s="167"/>
      <c r="K280" s="243"/>
      <c r="L280" s="167"/>
      <c r="M280" s="167"/>
      <c r="N280" s="165"/>
      <c r="O280" s="244"/>
      <c r="P280" s="245"/>
      <c r="Q280" s="165"/>
      <c r="R280" s="246"/>
      <c r="S280" s="174"/>
      <c r="T280" s="115"/>
      <c r="U280" s="115"/>
      <c r="V280" s="115"/>
      <c r="W280" s="115"/>
      <c r="X280" s="115"/>
      <c r="Y280" s="115"/>
      <c r="Z280" s="115"/>
    </row>
    <row r="281">
      <c r="A281" s="165"/>
      <c r="B281" s="165"/>
      <c r="C281" s="165"/>
      <c r="D281" s="165"/>
      <c r="E281" s="167"/>
      <c r="F281" s="165"/>
      <c r="G281" s="167"/>
      <c r="H281" s="165"/>
      <c r="I281" s="167"/>
      <c r="J281" s="167"/>
      <c r="K281" s="243"/>
      <c r="L281" s="167"/>
      <c r="M281" s="167"/>
      <c r="N281" s="165"/>
      <c r="O281" s="244"/>
      <c r="P281" s="245"/>
      <c r="Q281" s="165"/>
      <c r="R281" s="246"/>
      <c r="S281" s="174"/>
      <c r="T281" s="115"/>
      <c r="U281" s="115"/>
      <c r="V281" s="115"/>
      <c r="W281" s="115"/>
      <c r="X281" s="115"/>
      <c r="Y281" s="115"/>
      <c r="Z281" s="115"/>
    </row>
    <row r="282">
      <c r="A282" s="165"/>
      <c r="B282" s="165"/>
      <c r="C282" s="165"/>
      <c r="D282" s="165"/>
      <c r="E282" s="167"/>
      <c r="F282" s="165"/>
      <c r="G282" s="167"/>
      <c r="H282" s="165"/>
      <c r="I282" s="167"/>
      <c r="J282" s="167"/>
      <c r="K282" s="243"/>
      <c r="L282" s="167"/>
      <c r="M282" s="167"/>
      <c r="N282" s="165"/>
      <c r="O282" s="244"/>
      <c r="P282" s="245"/>
      <c r="Q282" s="165"/>
      <c r="R282" s="246"/>
      <c r="S282" s="174"/>
      <c r="T282" s="115"/>
      <c r="U282" s="115"/>
      <c r="V282" s="115"/>
      <c r="W282" s="115"/>
      <c r="X282" s="115"/>
      <c r="Y282" s="115"/>
      <c r="Z282" s="115"/>
    </row>
    <row r="283">
      <c r="A283" s="165"/>
      <c r="B283" s="165"/>
      <c r="C283" s="165"/>
      <c r="D283" s="165"/>
      <c r="E283" s="167"/>
      <c r="F283" s="165"/>
      <c r="G283" s="167"/>
      <c r="H283" s="165"/>
      <c r="I283" s="167"/>
      <c r="J283" s="167"/>
      <c r="K283" s="243"/>
      <c r="L283" s="167"/>
      <c r="M283" s="167"/>
      <c r="N283" s="165"/>
      <c r="O283" s="244"/>
      <c r="P283" s="245"/>
      <c r="Q283" s="165"/>
      <c r="R283" s="246"/>
      <c r="S283" s="174"/>
      <c r="T283" s="115"/>
      <c r="U283" s="115"/>
      <c r="V283" s="115"/>
      <c r="W283" s="115"/>
      <c r="X283" s="115"/>
      <c r="Y283" s="115"/>
      <c r="Z283" s="115"/>
    </row>
    <row r="284">
      <c r="A284" s="165"/>
      <c r="B284" s="165"/>
      <c r="C284" s="165"/>
      <c r="D284" s="165"/>
      <c r="E284" s="167"/>
      <c r="F284" s="165"/>
      <c r="G284" s="167"/>
      <c r="H284" s="165"/>
      <c r="I284" s="167"/>
      <c r="J284" s="167"/>
      <c r="K284" s="243"/>
      <c r="L284" s="167"/>
      <c r="M284" s="167"/>
      <c r="N284" s="165"/>
      <c r="O284" s="244"/>
      <c r="P284" s="245"/>
      <c r="Q284" s="165"/>
      <c r="R284" s="246"/>
      <c r="S284" s="174"/>
      <c r="T284" s="115"/>
      <c r="U284" s="115"/>
      <c r="V284" s="115"/>
      <c r="W284" s="115"/>
      <c r="X284" s="115"/>
      <c r="Y284" s="115"/>
      <c r="Z284" s="115"/>
    </row>
    <row r="285">
      <c r="A285" s="165"/>
      <c r="B285" s="165"/>
      <c r="C285" s="165"/>
      <c r="D285" s="165"/>
      <c r="E285" s="167"/>
      <c r="F285" s="165"/>
      <c r="G285" s="167"/>
      <c r="H285" s="165"/>
      <c r="I285" s="167"/>
      <c r="J285" s="167"/>
      <c r="K285" s="243"/>
      <c r="L285" s="167"/>
      <c r="M285" s="167"/>
      <c r="N285" s="165"/>
      <c r="O285" s="244"/>
      <c r="P285" s="245"/>
      <c r="Q285" s="165"/>
      <c r="R285" s="246"/>
      <c r="S285" s="174"/>
      <c r="T285" s="115"/>
      <c r="U285" s="115"/>
      <c r="V285" s="115"/>
      <c r="W285" s="115"/>
      <c r="X285" s="115"/>
      <c r="Y285" s="115"/>
      <c r="Z285" s="115"/>
    </row>
    <row r="286">
      <c r="A286" s="165"/>
      <c r="B286" s="165"/>
      <c r="C286" s="165"/>
      <c r="D286" s="165"/>
      <c r="E286" s="167"/>
      <c r="F286" s="165"/>
      <c r="G286" s="167"/>
      <c r="H286" s="165"/>
      <c r="I286" s="167"/>
      <c r="J286" s="167"/>
      <c r="K286" s="243"/>
      <c r="L286" s="167"/>
      <c r="M286" s="167"/>
      <c r="N286" s="165"/>
      <c r="O286" s="244"/>
      <c r="P286" s="245"/>
      <c r="Q286" s="165"/>
      <c r="R286" s="246"/>
      <c r="S286" s="174"/>
      <c r="T286" s="115"/>
      <c r="U286" s="115"/>
      <c r="V286" s="115"/>
      <c r="W286" s="115"/>
      <c r="X286" s="115"/>
      <c r="Y286" s="115"/>
      <c r="Z286" s="115"/>
    </row>
    <row r="287">
      <c r="A287" s="165"/>
      <c r="B287" s="165"/>
      <c r="C287" s="165"/>
      <c r="D287" s="165"/>
      <c r="E287" s="167"/>
      <c r="F287" s="165"/>
      <c r="G287" s="167"/>
      <c r="H287" s="165"/>
      <c r="I287" s="167"/>
      <c r="J287" s="167"/>
      <c r="K287" s="243"/>
      <c r="L287" s="167"/>
      <c r="M287" s="167"/>
      <c r="N287" s="165"/>
      <c r="O287" s="244"/>
      <c r="P287" s="245"/>
      <c r="Q287" s="165"/>
      <c r="R287" s="246"/>
      <c r="S287" s="174"/>
      <c r="T287" s="115"/>
      <c r="U287" s="115"/>
      <c r="V287" s="115"/>
      <c r="W287" s="115"/>
      <c r="X287" s="115"/>
      <c r="Y287" s="115"/>
      <c r="Z287" s="115"/>
    </row>
    <row r="288">
      <c r="A288" s="165"/>
      <c r="B288" s="165"/>
      <c r="C288" s="165"/>
      <c r="D288" s="165"/>
      <c r="E288" s="167"/>
      <c r="F288" s="165"/>
      <c r="G288" s="167"/>
      <c r="H288" s="165"/>
      <c r="I288" s="167"/>
      <c r="J288" s="167"/>
      <c r="K288" s="243"/>
      <c r="L288" s="167"/>
      <c r="M288" s="167"/>
      <c r="N288" s="165"/>
      <c r="O288" s="244"/>
      <c r="P288" s="245"/>
      <c r="Q288" s="165"/>
      <c r="R288" s="246"/>
      <c r="S288" s="174"/>
      <c r="T288" s="115"/>
      <c r="U288" s="115"/>
      <c r="V288" s="115"/>
      <c r="W288" s="115"/>
      <c r="X288" s="115"/>
      <c r="Y288" s="115"/>
      <c r="Z288" s="115"/>
    </row>
    <row r="289">
      <c r="A289" s="165"/>
      <c r="B289" s="165"/>
      <c r="C289" s="165"/>
      <c r="D289" s="165"/>
      <c r="E289" s="167"/>
      <c r="F289" s="165"/>
      <c r="G289" s="167"/>
      <c r="H289" s="165"/>
      <c r="I289" s="167"/>
      <c r="J289" s="167"/>
      <c r="K289" s="243"/>
      <c r="L289" s="167"/>
      <c r="M289" s="167"/>
      <c r="N289" s="165"/>
      <c r="O289" s="244"/>
      <c r="P289" s="245"/>
      <c r="Q289" s="165"/>
      <c r="R289" s="246"/>
      <c r="S289" s="174"/>
      <c r="T289" s="115"/>
      <c r="U289" s="115"/>
      <c r="V289" s="115"/>
      <c r="W289" s="115"/>
      <c r="X289" s="115"/>
      <c r="Y289" s="115"/>
      <c r="Z289" s="115"/>
    </row>
    <row r="290">
      <c r="A290" s="165"/>
      <c r="B290" s="165"/>
      <c r="C290" s="165"/>
      <c r="D290" s="165"/>
      <c r="E290" s="167"/>
      <c r="F290" s="165"/>
      <c r="G290" s="167"/>
      <c r="H290" s="165"/>
      <c r="I290" s="167"/>
      <c r="J290" s="167"/>
      <c r="K290" s="243"/>
      <c r="L290" s="167"/>
      <c r="M290" s="167"/>
      <c r="N290" s="165"/>
      <c r="O290" s="244"/>
      <c r="P290" s="245"/>
      <c r="Q290" s="165"/>
      <c r="R290" s="246"/>
      <c r="S290" s="174"/>
      <c r="T290" s="115"/>
      <c r="U290" s="115"/>
      <c r="V290" s="115"/>
      <c r="W290" s="115"/>
      <c r="X290" s="115"/>
      <c r="Y290" s="115"/>
      <c r="Z290" s="115"/>
    </row>
    <row r="291">
      <c r="A291" s="165"/>
      <c r="B291" s="165"/>
      <c r="C291" s="165"/>
      <c r="D291" s="165"/>
      <c r="E291" s="167"/>
      <c r="F291" s="165"/>
      <c r="G291" s="167"/>
      <c r="H291" s="165"/>
      <c r="I291" s="167"/>
      <c r="J291" s="167"/>
      <c r="K291" s="243"/>
      <c r="L291" s="167"/>
      <c r="M291" s="167"/>
      <c r="N291" s="165"/>
      <c r="O291" s="244"/>
      <c r="P291" s="245"/>
      <c r="Q291" s="165"/>
      <c r="R291" s="246"/>
      <c r="S291" s="174"/>
      <c r="T291" s="115"/>
      <c r="U291" s="115"/>
      <c r="V291" s="115"/>
      <c r="W291" s="115"/>
      <c r="X291" s="115"/>
      <c r="Y291" s="115"/>
      <c r="Z291" s="115"/>
    </row>
    <row r="292">
      <c r="A292" s="165"/>
      <c r="B292" s="165"/>
      <c r="C292" s="165"/>
      <c r="D292" s="165"/>
      <c r="E292" s="167"/>
      <c r="F292" s="165"/>
      <c r="G292" s="167"/>
      <c r="H292" s="165"/>
      <c r="I292" s="167"/>
      <c r="J292" s="167"/>
      <c r="K292" s="243"/>
      <c r="L292" s="167"/>
      <c r="M292" s="167"/>
      <c r="N292" s="165"/>
      <c r="O292" s="244"/>
      <c r="P292" s="245"/>
      <c r="Q292" s="165"/>
      <c r="R292" s="246"/>
      <c r="S292" s="174"/>
      <c r="T292" s="115"/>
      <c r="U292" s="115"/>
      <c r="V292" s="115"/>
      <c r="W292" s="115"/>
      <c r="X292" s="115"/>
      <c r="Y292" s="115"/>
      <c r="Z292" s="115"/>
    </row>
    <row r="293">
      <c r="A293" s="165"/>
      <c r="B293" s="165"/>
      <c r="C293" s="165"/>
      <c r="D293" s="165"/>
      <c r="E293" s="167"/>
      <c r="F293" s="165"/>
      <c r="G293" s="167"/>
      <c r="H293" s="165"/>
      <c r="I293" s="167"/>
      <c r="J293" s="167"/>
      <c r="K293" s="243"/>
      <c r="L293" s="167"/>
      <c r="M293" s="167"/>
      <c r="N293" s="165"/>
      <c r="O293" s="244"/>
      <c r="P293" s="245"/>
      <c r="Q293" s="165"/>
      <c r="R293" s="246"/>
      <c r="S293" s="174"/>
      <c r="T293" s="115"/>
      <c r="U293" s="115"/>
      <c r="V293" s="115"/>
      <c r="W293" s="115"/>
      <c r="X293" s="115"/>
      <c r="Y293" s="115"/>
      <c r="Z293" s="115"/>
    </row>
    <row r="294">
      <c r="A294" s="165"/>
      <c r="B294" s="165"/>
      <c r="C294" s="165"/>
      <c r="D294" s="165"/>
      <c r="E294" s="167"/>
      <c r="F294" s="165"/>
      <c r="G294" s="167"/>
      <c r="H294" s="165"/>
      <c r="I294" s="167"/>
      <c r="J294" s="167"/>
      <c r="K294" s="243"/>
      <c r="L294" s="167"/>
      <c r="M294" s="167"/>
      <c r="N294" s="165"/>
      <c r="O294" s="244"/>
      <c r="P294" s="245"/>
      <c r="Q294" s="165"/>
      <c r="R294" s="246"/>
      <c r="S294" s="174"/>
      <c r="T294" s="115"/>
      <c r="U294" s="115"/>
      <c r="V294" s="115"/>
      <c r="W294" s="115"/>
      <c r="X294" s="115"/>
      <c r="Y294" s="115"/>
      <c r="Z294" s="115"/>
    </row>
    <row r="295">
      <c r="A295" s="165"/>
      <c r="B295" s="165"/>
      <c r="C295" s="165"/>
      <c r="D295" s="165"/>
      <c r="E295" s="167"/>
      <c r="F295" s="165"/>
      <c r="G295" s="167"/>
      <c r="H295" s="165"/>
      <c r="I295" s="167"/>
      <c r="J295" s="167"/>
      <c r="K295" s="243"/>
      <c r="L295" s="167"/>
      <c r="M295" s="167"/>
      <c r="N295" s="165"/>
      <c r="O295" s="244"/>
      <c r="P295" s="245"/>
      <c r="Q295" s="165"/>
      <c r="R295" s="246"/>
      <c r="S295" s="174"/>
      <c r="T295" s="115"/>
      <c r="U295" s="115"/>
      <c r="V295" s="115"/>
      <c r="W295" s="115"/>
      <c r="X295" s="115"/>
      <c r="Y295" s="115"/>
      <c r="Z295" s="115"/>
    </row>
    <row r="296">
      <c r="A296" s="165"/>
      <c r="B296" s="165"/>
      <c r="C296" s="165"/>
      <c r="D296" s="165"/>
      <c r="E296" s="167"/>
      <c r="F296" s="165"/>
      <c r="G296" s="167"/>
      <c r="H296" s="165"/>
      <c r="I296" s="167"/>
      <c r="J296" s="167"/>
      <c r="K296" s="243"/>
      <c r="L296" s="167"/>
      <c r="M296" s="167"/>
      <c r="N296" s="165"/>
      <c r="O296" s="244"/>
      <c r="P296" s="245"/>
      <c r="Q296" s="165"/>
      <c r="R296" s="246"/>
      <c r="S296" s="174"/>
      <c r="T296" s="115"/>
      <c r="U296" s="115"/>
      <c r="V296" s="115"/>
      <c r="W296" s="115"/>
      <c r="X296" s="115"/>
      <c r="Y296" s="115"/>
      <c r="Z296" s="115"/>
    </row>
    <row r="297">
      <c r="A297" s="165"/>
      <c r="B297" s="165"/>
      <c r="C297" s="165"/>
      <c r="D297" s="165"/>
      <c r="E297" s="167"/>
      <c r="F297" s="165"/>
      <c r="G297" s="167"/>
      <c r="H297" s="165"/>
      <c r="I297" s="167"/>
      <c r="J297" s="167"/>
      <c r="K297" s="243"/>
      <c r="L297" s="167"/>
      <c r="M297" s="167"/>
      <c r="N297" s="165"/>
      <c r="O297" s="244"/>
      <c r="P297" s="245"/>
      <c r="Q297" s="165"/>
      <c r="R297" s="246"/>
      <c r="S297" s="174"/>
      <c r="T297" s="115"/>
      <c r="U297" s="115"/>
      <c r="V297" s="115"/>
      <c r="W297" s="115"/>
      <c r="X297" s="115"/>
      <c r="Y297" s="115"/>
      <c r="Z297" s="115"/>
    </row>
    <row r="298">
      <c r="A298" s="165"/>
      <c r="B298" s="165"/>
      <c r="C298" s="165"/>
      <c r="D298" s="165"/>
      <c r="E298" s="167"/>
      <c r="F298" s="165"/>
      <c r="G298" s="167"/>
      <c r="H298" s="165"/>
      <c r="I298" s="167"/>
      <c r="J298" s="167"/>
      <c r="K298" s="243"/>
      <c r="L298" s="167"/>
      <c r="M298" s="167"/>
      <c r="N298" s="165"/>
      <c r="O298" s="244"/>
      <c r="P298" s="245"/>
      <c r="Q298" s="165"/>
      <c r="R298" s="246"/>
      <c r="S298" s="174"/>
      <c r="T298" s="115"/>
      <c r="U298" s="115"/>
      <c r="V298" s="115"/>
      <c r="W298" s="115"/>
      <c r="X298" s="115"/>
      <c r="Y298" s="115"/>
      <c r="Z298" s="115"/>
    </row>
    <row r="299">
      <c r="A299" s="165"/>
      <c r="B299" s="165"/>
      <c r="C299" s="165"/>
      <c r="D299" s="165"/>
      <c r="E299" s="167"/>
      <c r="F299" s="165"/>
      <c r="G299" s="167"/>
      <c r="H299" s="165"/>
      <c r="I299" s="167"/>
      <c r="J299" s="167"/>
      <c r="K299" s="243"/>
      <c r="L299" s="167"/>
      <c r="M299" s="167"/>
      <c r="N299" s="165"/>
      <c r="O299" s="244"/>
      <c r="P299" s="245"/>
      <c r="Q299" s="165"/>
      <c r="R299" s="246"/>
      <c r="S299" s="174"/>
      <c r="T299" s="115"/>
      <c r="U299" s="115"/>
      <c r="V299" s="115"/>
      <c r="W299" s="115"/>
      <c r="X299" s="115"/>
      <c r="Y299" s="115"/>
      <c r="Z299" s="115"/>
    </row>
    <row r="300">
      <c r="A300" s="165"/>
      <c r="B300" s="165"/>
      <c r="C300" s="165"/>
      <c r="D300" s="165"/>
      <c r="E300" s="167"/>
      <c r="F300" s="165"/>
      <c r="G300" s="167"/>
      <c r="H300" s="165"/>
      <c r="I300" s="167"/>
      <c r="J300" s="167"/>
      <c r="K300" s="243"/>
      <c r="L300" s="167"/>
      <c r="M300" s="167"/>
      <c r="N300" s="165"/>
      <c r="O300" s="244"/>
      <c r="P300" s="245"/>
      <c r="Q300" s="165"/>
      <c r="R300" s="246"/>
      <c r="S300" s="174"/>
      <c r="T300" s="115"/>
      <c r="U300" s="115"/>
      <c r="V300" s="115"/>
      <c r="W300" s="115"/>
      <c r="X300" s="115"/>
      <c r="Y300" s="115"/>
      <c r="Z300" s="115"/>
    </row>
    <row r="301">
      <c r="A301" s="165"/>
      <c r="B301" s="165"/>
      <c r="C301" s="165"/>
      <c r="D301" s="165"/>
      <c r="E301" s="167"/>
      <c r="F301" s="165"/>
      <c r="G301" s="167"/>
      <c r="H301" s="165"/>
      <c r="I301" s="167"/>
      <c r="J301" s="167"/>
      <c r="K301" s="243"/>
      <c r="L301" s="167"/>
      <c r="M301" s="167"/>
      <c r="N301" s="165"/>
      <c r="O301" s="244"/>
      <c r="P301" s="245"/>
      <c r="Q301" s="165"/>
      <c r="R301" s="246"/>
      <c r="S301" s="174"/>
      <c r="T301" s="115"/>
      <c r="U301" s="115"/>
      <c r="V301" s="115"/>
      <c r="W301" s="115"/>
      <c r="X301" s="115"/>
      <c r="Y301" s="115"/>
      <c r="Z301" s="115"/>
    </row>
    <row r="302">
      <c r="A302" s="165"/>
      <c r="B302" s="165"/>
      <c r="C302" s="165"/>
      <c r="D302" s="165"/>
      <c r="E302" s="167"/>
      <c r="F302" s="165"/>
      <c r="G302" s="167"/>
      <c r="H302" s="165"/>
      <c r="I302" s="167"/>
      <c r="J302" s="167"/>
      <c r="K302" s="243"/>
      <c r="L302" s="167"/>
      <c r="M302" s="167"/>
      <c r="N302" s="165"/>
      <c r="O302" s="244"/>
      <c r="P302" s="245"/>
      <c r="Q302" s="165"/>
      <c r="R302" s="246"/>
      <c r="S302" s="174"/>
      <c r="T302" s="115"/>
      <c r="U302" s="115"/>
      <c r="V302" s="115"/>
      <c r="W302" s="115"/>
      <c r="X302" s="115"/>
      <c r="Y302" s="115"/>
      <c r="Z302" s="115"/>
    </row>
    <row r="303">
      <c r="A303" s="165"/>
      <c r="B303" s="165"/>
      <c r="C303" s="165"/>
      <c r="D303" s="165"/>
      <c r="E303" s="167"/>
      <c r="F303" s="165"/>
      <c r="G303" s="167"/>
      <c r="H303" s="165"/>
      <c r="I303" s="167"/>
      <c r="J303" s="167"/>
      <c r="K303" s="243"/>
      <c r="L303" s="167"/>
      <c r="M303" s="167"/>
      <c r="N303" s="165"/>
      <c r="O303" s="244"/>
      <c r="P303" s="245"/>
      <c r="Q303" s="165"/>
      <c r="R303" s="246"/>
      <c r="S303" s="174"/>
      <c r="T303" s="115"/>
      <c r="U303" s="115"/>
      <c r="V303" s="115"/>
      <c r="W303" s="115"/>
      <c r="X303" s="115"/>
      <c r="Y303" s="115"/>
      <c r="Z303" s="115"/>
    </row>
    <row r="304">
      <c r="A304" s="165"/>
      <c r="B304" s="165"/>
      <c r="C304" s="165"/>
      <c r="D304" s="165"/>
      <c r="E304" s="167"/>
      <c r="F304" s="165"/>
      <c r="G304" s="167"/>
      <c r="H304" s="165"/>
      <c r="I304" s="167"/>
      <c r="J304" s="167"/>
      <c r="K304" s="243"/>
      <c r="L304" s="167"/>
      <c r="M304" s="167"/>
      <c r="N304" s="165"/>
      <c r="O304" s="244"/>
      <c r="P304" s="245"/>
      <c r="Q304" s="165"/>
      <c r="R304" s="246"/>
      <c r="S304" s="174"/>
      <c r="T304" s="115"/>
      <c r="U304" s="115"/>
      <c r="V304" s="115"/>
      <c r="W304" s="115"/>
      <c r="X304" s="115"/>
      <c r="Y304" s="115"/>
      <c r="Z304" s="115"/>
    </row>
    <row r="305">
      <c r="A305" s="165"/>
      <c r="B305" s="165"/>
      <c r="C305" s="165"/>
      <c r="D305" s="165"/>
      <c r="E305" s="167"/>
      <c r="F305" s="165"/>
      <c r="G305" s="167"/>
      <c r="H305" s="165"/>
      <c r="I305" s="167"/>
      <c r="J305" s="167"/>
      <c r="K305" s="243"/>
      <c r="L305" s="167"/>
      <c r="M305" s="167"/>
      <c r="N305" s="165"/>
      <c r="O305" s="244"/>
      <c r="P305" s="245"/>
      <c r="Q305" s="165"/>
      <c r="R305" s="246"/>
      <c r="S305" s="174"/>
      <c r="T305" s="115"/>
      <c r="U305" s="115"/>
      <c r="V305" s="115"/>
      <c r="W305" s="115"/>
      <c r="X305" s="115"/>
      <c r="Y305" s="115"/>
      <c r="Z305" s="115"/>
    </row>
    <row r="306">
      <c r="A306" s="165"/>
      <c r="B306" s="165"/>
      <c r="C306" s="165"/>
      <c r="D306" s="165"/>
      <c r="E306" s="167"/>
      <c r="F306" s="165"/>
      <c r="G306" s="167"/>
      <c r="H306" s="165"/>
      <c r="I306" s="167"/>
      <c r="J306" s="167"/>
      <c r="K306" s="243"/>
      <c r="L306" s="167"/>
      <c r="M306" s="167"/>
      <c r="N306" s="165"/>
      <c r="O306" s="244"/>
      <c r="P306" s="245"/>
      <c r="Q306" s="165"/>
      <c r="R306" s="246"/>
      <c r="S306" s="174"/>
      <c r="T306" s="115"/>
      <c r="U306" s="115"/>
      <c r="V306" s="115"/>
      <c r="W306" s="115"/>
      <c r="X306" s="115"/>
      <c r="Y306" s="115"/>
      <c r="Z306" s="115"/>
    </row>
    <row r="307">
      <c r="A307" s="165"/>
      <c r="B307" s="165"/>
      <c r="C307" s="165"/>
      <c r="D307" s="165"/>
      <c r="E307" s="167"/>
      <c r="F307" s="165"/>
      <c r="G307" s="167"/>
      <c r="H307" s="165"/>
      <c r="I307" s="167"/>
      <c r="J307" s="167"/>
      <c r="K307" s="243"/>
      <c r="L307" s="167"/>
      <c r="M307" s="167"/>
      <c r="N307" s="165"/>
      <c r="O307" s="244"/>
      <c r="P307" s="245"/>
      <c r="Q307" s="165"/>
      <c r="R307" s="246"/>
      <c r="S307" s="174"/>
      <c r="T307" s="115"/>
      <c r="U307" s="115"/>
      <c r="V307" s="115"/>
      <c r="W307" s="115"/>
      <c r="X307" s="115"/>
      <c r="Y307" s="115"/>
      <c r="Z307" s="115"/>
    </row>
    <row r="308">
      <c r="A308" s="165"/>
      <c r="B308" s="165"/>
      <c r="C308" s="165"/>
      <c r="D308" s="165"/>
      <c r="E308" s="167"/>
      <c r="F308" s="165"/>
      <c r="G308" s="167"/>
      <c r="H308" s="165"/>
      <c r="I308" s="167"/>
      <c r="J308" s="167"/>
      <c r="K308" s="243"/>
      <c r="L308" s="167"/>
      <c r="M308" s="167"/>
      <c r="N308" s="165"/>
      <c r="O308" s="244"/>
      <c r="P308" s="245"/>
      <c r="Q308" s="165"/>
      <c r="R308" s="246"/>
      <c r="S308" s="174"/>
      <c r="T308" s="115"/>
      <c r="U308" s="115"/>
      <c r="V308" s="115"/>
      <c r="W308" s="115"/>
      <c r="X308" s="115"/>
      <c r="Y308" s="115"/>
      <c r="Z308" s="115"/>
    </row>
    <row r="309">
      <c r="A309" s="165"/>
      <c r="B309" s="165"/>
      <c r="C309" s="165"/>
      <c r="D309" s="165"/>
      <c r="E309" s="167"/>
      <c r="F309" s="165"/>
      <c r="G309" s="167"/>
      <c r="H309" s="165"/>
      <c r="I309" s="167"/>
      <c r="J309" s="167"/>
      <c r="K309" s="243"/>
      <c r="L309" s="167"/>
      <c r="M309" s="167"/>
      <c r="N309" s="165"/>
      <c r="O309" s="244"/>
      <c r="P309" s="245"/>
      <c r="Q309" s="165"/>
      <c r="R309" s="246"/>
      <c r="S309" s="174"/>
      <c r="T309" s="115"/>
      <c r="U309" s="115"/>
      <c r="V309" s="115"/>
      <c r="W309" s="115"/>
      <c r="X309" s="115"/>
      <c r="Y309" s="115"/>
      <c r="Z309" s="115"/>
    </row>
    <row r="310">
      <c r="A310" s="165"/>
      <c r="B310" s="165"/>
      <c r="C310" s="165"/>
      <c r="D310" s="165"/>
      <c r="E310" s="167"/>
      <c r="F310" s="165"/>
      <c r="G310" s="167"/>
      <c r="H310" s="165"/>
      <c r="I310" s="167"/>
      <c r="J310" s="167"/>
      <c r="K310" s="243"/>
      <c r="L310" s="167"/>
      <c r="M310" s="167"/>
      <c r="N310" s="165"/>
      <c r="O310" s="244"/>
      <c r="P310" s="245"/>
      <c r="Q310" s="165"/>
      <c r="R310" s="246"/>
      <c r="S310" s="174"/>
      <c r="T310" s="115"/>
      <c r="U310" s="115"/>
      <c r="V310" s="115"/>
      <c r="W310" s="115"/>
      <c r="X310" s="115"/>
      <c r="Y310" s="115"/>
      <c r="Z310" s="115"/>
    </row>
    <row r="311">
      <c r="A311" s="165"/>
      <c r="B311" s="165"/>
      <c r="C311" s="165"/>
      <c r="D311" s="165"/>
      <c r="E311" s="167"/>
      <c r="F311" s="165"/>
      <c r="G311" s="167"/>
      <c r="H311" s="165"/>
      <c r="I311" s="167"/>
      <c r="J311" s="167"/>
      <c r="K311" s="243"/>
      <c r="L311" s="167"/>
      <c r="M311" s="167"/>
      <c r="N311" s="165"/>
      <c r="O311" s="244"/>
      <c r="P311" s="245"/>
      <c r="Q311" s="165"/>
      <c r="R311" s="246"/>
      <c r="S311" s="174"/>
      <c r="T311" s="115"/>
      <c r="U311" s="115"/>
      <c r="V311" s="115"/>
      <c r="W311" s="115"/>
      <c r="X311" s="115"/>
      <c r="Y311" s="115"/>
      <c r="Z311" s="115"/>
    </row>
    <row r="312">
      <c r="A312" s="165"/>
      <c r="B312" s="165"/>
      <c r="C312" s="165"/>
      <c r="D312" s="165"/>
      <c r="E312" s="167"/>
      <c r="F312" s="165"/>
      <c r="G312" s="167"/>
      <c r="H312" s="165"/>
      <c r="I312" s="167"/>
      <c r="J312" s="167"/>
      <c r="K312" s="243"/>
      <c r="L312" s="167"/>
      <c r="M312" s="167"/>
      <c r="N312" s="165"/>
      <c r="O312" s="244"/>
      <c r="P312" s="245"/>
      <c r="Q312" s="165"/>
      <c r="R312" s="246"/>
      <c r="S312" s="174"/>
      <c r="T312" s="115"/>
      <c r="U312" s="115"/>
      <c r="V312" s="115"/>
      <c r="W312" s="115"/>
      <c r="X312" s="115"/>
      <c r="Y312" s="115"/>
      <c r="Z312" s="115"/>
    </row>
    <row r="313">
      <c r="A313" s="165"/>
      <c r="B313" s="165"/>
      <c r="C313" s="165"/>
      <c r="D313" s="165"/>
      <c r="E313" s="167"/>
      <c r="F313" s="165"/>
      <c r="G313" s="167"/>
      <c r="H313" s="165"/>
      <c r="I313" s="167"/>
      <c r="J313" s="167"/>
      <c r="K313" s="243"/>
      <c r="L313" s="167"/>
      <c r="M313" s="167"/>
      <c r="N313" s="165"/>
      <c r="O313" s="244"/>
      <c r="P313" s="245"/>
      <c r="Q313" s="165"/>
      <c r="R313" s="246"/>
      <c r="S313" s="174"/>
      <c r="T313" s="115"/>
      <c r="U313" s="115"/>
      <c r="V313" s="115"/>
      <c r="W313" s="115"/>
      <c r="X313" s="115"/>
      <c r="Y313" s="115"/>
      <c r="Z313" s="115"/>
    </row>
    <row r="314">
      <c r="A314" s="165"/>
      <c r="B314" s="165"/>
      <c r="C314" s="165"/>
      <c r="D314" s="165"/>
      <c r="E314" s="167"/>
      <c r="F314" s="165"/>
      <c r="G314" s="167"/>
      <c r="H314" s="165"/>
      <c r="I314" s="167"/>
      <c r="J314" s="167"/>
      <c r="K314" s="243"/>
      <c r="L314" s="167"/>
      <c r="M314" s="167"/>
      <c r="N314" s="165"/>
      <c r="O314" s="244"/>
      <c r="P314" s="245"/>
      <c r="Q314" s="165"/>
      <c r="R314" s="246"/>
      <c r="S314" s="174"/>
      <c r="T314" s="115"/>
      <c r="U314" s="115"/>
      <c r="V314" s="115"/>
      <c r="W314" s="115"/>
      <c r="X314" s="115"/>
      <c r="Y314" s="115"/>
      <c r="Z314" s="115"/>
    </row>
    <row r="315">
      <c r="A315" s="165"/>
      <c r="B315" s="165"/>
      <c r="C315" s="165"/>
      <c r="D315" s="165"/>
      <c r="E315" s="167"/>
      <c r="F315" s="165"/>
      <c r="G315" s="167"/>
      <c r="H315" s="165"/>
      <c r="I315" s="167"/>
      <c r="J315" s="167"/>
      <c r="K315" s="243"/>
      <c r="L315" s="167"/>
      <c r="M315" s="167"/>
      <c r="N315" s="165"/>
      <c r="O315" s="244"/>
      <c r="P315" s="245"/>
      <c r="Q315" s="165"/>
      <c r="R315" s="246"/>
      <c r="S315" s="174"/>
      <c r="T315" s="115"/>
      <c r="U315" s="115"/>
      <c r="V315" s="115"/>
      <c r="W315" s="115"/>
      <c r="X315" s="115"/>
      <c r="Y315" s="115"/>
      <c r="Z315" s="115"/>
    </row>
    <row r="316">
      <c r="A316" s="165"/>
      <c r="B316" s="165"/>
      <c r="C316" s="165"/>
      <c r="D316" s="165"/>
      <c r="E316" s="167"/>
      <c r="F316" s="165"/>
      <c r="G316" s="167"/>
      <c r="H316" s="165"/>
      <c r="I316" s="167"/>
      <c r="J316" s="167"/>
      <c r="K316" s="243"/>
      <c r="L316" s="167"/>
      <c r="M316" s="167"/>
      <c r="N316" s="165"/>
      <c r="O316" s="244"/>
      <c r="P316" s="245"/>
      <c r="Q316" s="165"/>
      <c r="R316" s="246"/>
      <c r="S316" s="174"/>
      <c r="T316" s="115"/>
      <c r="U316" s="115"/>
      <c r="V316" s="115"/>
      <c r="W316" s="115"/>
      <c r="X316" s="115"/>
      <c r="Y316" s="115"/>
      <c r="Z316" s="115"/>
    </row>
    <row r="317">
      <c r="A317" s="165"/>
      <c r="B317" s="165"/>
      <c r="C317" s="165"/>
      <c r="D317" s="165"/>
      <c r="E317" s="167"/>
      <c r="F317" s="165"/>
      <c r="G317" s="167"/>
      <c r="H317" s="165"/>
      <c r="I317" s="167"/>
      <c r="J317" s="167"/>
      <c r="K317" s="243"/>
      <c r="L317" s="167"/>
      <c r="M317" s="167"/>
      <c r="N317" s="165"/>
      <c r="O317" s="244"/>
      <c r="P317" s="245"/>
      <c r="Q317" s="165"/>
      <c r="R317" s="246"/>
      <c r="S317" s="174"/>
      <c r="T317" s="115"/>
      <c r="U317" s="115"/>
      <c r="V317" s="115"/>
      <c r="W317" s="115"/>
      <c r="X317" s="115"/>
      <c r="Y317" s="115"/>
      <c r="Z317" s="115"/>
    </row>
    <row r="318">
      <c r="A318" s="165"/>
      <c r="B318" s="165"/>
      <c r="C318" s="165"/>
      <c r="D318" s="165"/>
      <c r="E318" s="167"/>
      <c r="F318" s="165"/>
      <c r="G318" s="167"/>
      <c r="H318" s="165"/>
      <c r="I318" s="167"/>
      <c r="J318" s="167"/>
      <c r="K318" s="243"/>
      <c r="L318" s="167"/>
      <c r="M318" s="167"/>
      <c r="N318" s="165"/>
      <c r="O318" s="244"/>
      <c r="P318" s="245"/>
      <c r="Q318" s="165"/>
      <c r="R318" s="246"/>
      <c r="S318" s="174"/>
      <c r="T318" s="115"/>
      <c r="U318" s="115"/>
      <c r="V318" s="115"/>
      <c r="W318" s="115"/>
      <c r="X318" s="115"/>
      <c r="Y318" s="115"/>
      <c r="Z318" s="115"/>
    </row>
    <row r="319">
      <c r="A319" s="165"/>
      <c r="B319" s="165"/>
      <c r="C319" s="165"/>
      <c r="D319" s="165"/>
      <c r="E319" s="167"/>
      <c r="F319" s="165"/>
      <c r="G319" s="167"/>
      <c r="H319" s="165"/>
      <c r="I319" s="167"/>
      <c r="J319" s="167"/>
      <c r="K319" s="243"/>
      <c r="L319" s="167"/>
      <c r="M319" s="167"/>
      <c r="N319" s="165"/>
      <c r="O319" s="244"/>
      <c r="P319" s="245"/>
      <c r="Q319" s="165"/>
      <c r="R319" s="246"/>
      <c r="S319" s="174"/>
      <c r="T319" s="115"/>
      <c r="U319" s="115"/>
      <c r="V319" s="115"/>
      <c r="W319" s="115"/>
      <c r="X319" s="115"/>
      <c r="Y319" s="115"/>
      <c r="Z319" s="115"/>
    </row>
    <row r="320">
      <c r="A320" s="165"/>
      <c r="B320" s="165"/>
      <c r="C320" s="165"/>
      <c r="D320" s="165"/>
      <c r="E320" s="167"/>
      <c r="F320" s="165"/>
      <c r="G320" s="167"/>
      <c r="H320" s="165"/>
      <c r="I320" s="167"/>
      <c r="J320" s="167"/>
      <c r="K320" s="243"/>
      <c r="L320" s="167"/>
      <c r="M320" s="167"/>
      <c r="N320" s="165"/>
      <c r="O320" s="244"/>
      <c r="P320" s="245"/>
      <c r="Q320" s="165"/>
      <c r="R320" s="246"/>
      <c r="S320" s="174"/>
      <c r="T320" s="115"/>
      <c r="U320" s="115"/>
      <c r="V320" s="115"/>
      <c r="W320" s="115"/>
      <c r="X320" s="115"/>
      <c r="Y320" s="115"/>
      <c r="Z320" s="115"/>
    </row>
    <row r="321">
      <c r="A321" s="165"/>
      <c r="B321" s="165"/>
      <c r="C321" s="165"/>
      <c r="D321" s="165"/>
      <c r="E321" s="167"/>
      <c r="F321" s="165"/>
      <c r="G321" s="167"/>
      <c r="H321" s="165"/>
      <c r="I321" s="167"/>
      <c r="J321" s="167"/>
      <c r="K321" s="243"/>
      <c r="L321" s="167"/>
      <c r="M321" s="167"/>
      <c r="N321" s="165"/>
      <c r="O321" s="244"/>
      <c r="P321" s="245"/>
      <c r="Q321" s="165"/>
      <c r="R321" s="246"/>
      <c r="S321" s="174"/>
      <c r="T321" s="115"/>
      <c r="U321" s="115"/>
      <c r="V321" s="115"/>
      <c r="W321" s="115"/>
      <c r="X321" s="115"/>
      <c r="Y321" s="115"/>
      <c r="Z321" s="115"/>
    </row>
    <row r="322">
      <c r="A322" s="165"/>
      <c r="B322" s="165"/>
      <c r="C322" s="165"/>
      <c r="D322" s="165"/>
      <c r="E322" s="167"/>
      <c r="F322" s="165"/>
      <c r="G322" s="167"/>
      <c r="H322" s="165"/>
      <c r="I322" s="167"/>
      <c r="J322" s="167"/>
      <c r="K322" s="243"/>
      <c r="L322" s="167"/>
      <c r="M322" s="167"/>
      <c r="N322" s="165"/>
      <c r="O322" s="244"/>
      <c r="P322" s="245"/>
      <c r="Q322" s="165"/>
      <c r="R322" s="246"/>
      <c r="S322" s="174"/>
      <c r="T322" s="115"/>
      <c r="U322" s="115"/>
      <c r="V322" s="115"/>
      <c r="W322" s="115"/>
      <c r="X322" s="115"/>
      <c r="Y322" s="115"/>
      <c r="Z322" s="115"/>
    </row>
    <row r="323">
      <c r="A323" s="165"/>
      <c r="B323" s="165"/>
      <c r="C323" s="165"/>
      <c r="D323" s="165"/>
      <c r="E323" s="167"/>
      <c r="F323" s="165"/>
      <c r="G323" s="167"/>
      <c r="H323" s="165"/>
      <c r="I323" s="167"/>
      <c r="J323" s="167"/>
      <c r="K323" s="243"/>
      <c r="L323" s="167"/>
      <c r="M323" s="167"/>
      <c r="N323" s="165"/>
      <c r="O323" s="244"/>
      <c r="P323" s="245"/>
      <c r="Q323" s="165"/>
      <c r="R323" s="246"/>
      <c r="S323" s="174"/>
      <c r="T323" s="115"/>
      <c r="U323" s="115"/>
      <c r="V323" s="115"/>
      <c r="W323" s="115"/>
      <c r="X323" s="115"/>
      <c r="Y323" s="115"/>
      <c r="Z323" s="115"/>
    </row>
    <row r="324">
      <c r="A324" s="165"/>
      <c r="B324" s="165"/>
      <c r="C324" s="165"/>
      <c r="D324" s="165"/>
      <c r="E324" s="167"/>
      <c r="F324" s="165"/>
      <c r="G324" s="167"/>
      <c r="H324" s="165"/>
      <c r="I324" s="167"/>
      <c r="J324" s="167"/>
      <c r="K324" s="243"/>
      <c r="L324" s="167"/>
      <c r="M324" s="167"/>
      <c r="N324" s="165"/>
      <c r="O324" s="244"/>
      <c r="P324" s="245"/>
      <c r="Q324" s="165"/>
      <c r="R324" s="246"/>
      <c r="S324" s="174"/>
      <c r="T324" s="115"/>
      <c r="U324" s="115"/>
      <c r="V324" s="115"/>
      <c r="W324" s="115"/>
      <c r="X324" s="115"/>
      <c r="Y324" s="115"/>
      <c r="Z324" s="115"/>
    </row>
    <row r="325">
      <c r="A325" s="165"/>
      <c r="B325" s="165"/>
      <c r="C325" s="165"/>
      <c r="D325" s="165"/>
      <c r="E325" s="167"/>
      <c r="F325" s="165"/>
      <c r="G325" s="167"/>
      <c r="H325" s="165"/>
      <c r="I325" s="167"/>
      <c r="J325" s="167"/>
      <c r="K325" s="243"/>
      <c r="L325" s="167"/>
      <c r="M325" s="167"/>
      <c r="N325" s="165"/>
      <c r="O325" s="244"/>
      <c r="P325" s="245"/>
      <c r="Q325" s="165"/>
      <c r="R325" s="246"/>
      <c r="S325" s="174"/>
      <c r="T325" s="115"/>
      <c r="U325" s="115"/>
      <c r="V325" s="115"/>
      <c r="W325" s="115"/>
      <c r="X325" s="115"/>
      <c r="Y325" s="115"/>
      <c r="Z325" s="115"/>
    </row>
    <row r="326">
      <c r="A326" s="165"/>
      <c r="B326" s="165"/>
      <c r="C326" s="165"/>
      <c r="D326" s="165"/>
      <c r="E326" s="167"/>
      <c r="F326" s="165"/>
      <c r="G326" s="167"/>
      <c r="H326" s="165"/>
      <c r="I326" s="167"/>
      <c r="J326" s="167"/>
      <c r="K326" s="243"/>
      <c r="L326" s="167"/>
      <c r="M326" s="167"/>
      <c r="N326" s="165"/>
      <c r="O326" s="244"/>
      <c r="P326" s="245"/>
      <c r="Q326" s="165"/>
      <c r="R326" s="246"/>
      <c r="S326" s="174"/>
      <c r="T326" s="115"/>
      <c r="U326" s="115"/>
      <c r="V326" s="115"/>
      <c r="W326" s="115"/>
      <c r="X326" s="115"/>
      <c r="Y326" s="115"/>
      <c r="Z326" s="115"/>
    </row>
    <row r="327">
      <c r="A327" s="165"/>
      <c r="B327" s="165"/>
      <c r="C327" s="165"/>
      <c r="D327" s="165"/>
      <c r="E327" s="167"/>
      <c r="F327" s="165"/>
      <c r="G327" s="167"/>
      <c r="H327" s="165"/>
      <c r="I327" s="167"/>
      <c r="J327" s="167"/>
      <c r="K327" s="243"/>
      <c r="L327" s="167"/>
      <c r="M327" s="167"/>
      <c r="N327" s="165"/>
      <c r="O327" s="244"/>
      <c r="P327" s="245"/>
      <c r="Q327" s="165"/>
      <c r="R327" s="246"/>
      <c r="S327" s="174"/>
      <c r="T327" s="115"/>
      <c r="U327" s="115"/>
      <c r="V327" s="115"/>
      <c r="W327" s="115"/>
      <c r="X327" s="115"/>
      <c r="Y327" s="115"/>
      <c r="Z327" s="115"/>
    </row>
    <row r="328">
      <c r="A328" s="165"/>
      <c r="B328" s="165"/>
      <c r="C328" s="165"/>
      <c r="D328" s="165"/>
      <c r="E328" s="167"/>
      <c r="F328" s="165"/>
      <c r="G328" s="167"/>
      <c r="H328" s="165"/>
      <c r="I328" s="167"/>
      <c r="J328" s="167"/>
      <c r="K328" s="243"/>
      <c r="L328" s="167"/>
      <c r="M328" s="167"/>
      <c r="N328" s="165"/>
      <c r="O328" s="244"/>
      <c r="P328" s="245"/>
      <c r="Q328" s="165"/>
      <c r="R328" s="246"/>
      <c r="S328" s="174"/>
      <c r="T328" s="115"/>
      <c r="U328" s="115"/>
      <c r="V328" s="115"/>
      <c r="W328" s="115"/>
      <c r="X328" s="115"/>
      <c r="Y328" s="115"/>
      <c r="Z328" s="115"/>
    </row>
    <row r="329">
      <c r="A329" s="165"/>
      <c r="B329" s="165"/>
      <c r="C329" s="165"/>
      <c r="D329" s="165"/>
      <c r="E329" s="167"/>
      <c r="F329" s="165"/>
      <c r="G329" s="167"/>
      <c r="H329" s="165"/>
      <c r="I329" s="167"/>
      <c r="J329" s="167"/>
      <c r="K329" s="243"/>
      <c r="L329" s="167"/>
      <c r="M329" s="167"/>
      <c r="N329" s="165"/>
      <c r="O329" s="244"/>
      <c r="P329" s="245"/>
      <c r="Q329" s="165"/>
      <c r="R329" s="246"/>
      <c r="S329" s="174"/>
      <c r="T329" s="115"/>
      <c r="U329" s="115"/>
      <c r="V329" s="115"/>
      <c r="W329" s="115"/>
      <c r="X329" s="115"/>
      <c r="Y329" s="115"/>
      <c r="Z329" s="115"/>
    </row>
    <row r="330">
      <c r="A330" s="165"/>
      <c r="B330" s="165"/>
      <c r="C330" s="165"/>
      <c r="D330" s="165"/>
      <c r="E330" s="167"/>
      <c r="F330" s="165"/>
      <c r="G330" s="167"/>
      <c r="H330" s="165"/>
      <c r="I330" s="167"/>
      <c r="J330" s="167"/>
      <c r="K330" s="243"/>
      <c r="L330" s="167"/>
      <c r="M330" s="167"/>
      <c r="N330" s="165"/>
      <c r="O330" s="244"/>
      <c r="P330" s="245"/>
      <c r="Q330" s="165"/>
      <c r="R330" s="246"/>
      <c r="S330" s="174"/>
      <c r="T330" s="115"/>
      <c r="U330" s="115"/>
      <c r="V330" s="115"/>
      <c r="W330" s="115"/>
      <c r="X330" s="115"/>
      <c r="Y330" s="115"/>
      <c r="Z330" s="115"/>
    </row>
    <row r="331">
      <c r="A331" s="165"/>
      <c r="B331" s="165"/>
      <c r="C331" s="165"/>
      <c r="D331" s="165"/>
      <c r="E331" s="167"/>
      <c r="F331" s="165"/>
      <c r="G331" s="167"/>
      <c r="H331" s="165"/>
      <c r="I331" s="167"/>
      <c r="J331" s="167"/>
      <c r="K331" s="243"/>
      <c r="L331" s="167"/>
      <c r="M331" s="167"/>
      <c r="N331" s="165"/>
      <c r="O331" s="244"/>
      <c r="P331" s="245"/>
      <c r="Q331" s="165"/>
      <c r="R331" s="246"/>
      <c r="S331" s="174"/>
      <c r="T331" s="115"/>
      <c r="U331" s="115"/>
      <c r="V331" s="115"/>
      <c r="W331" s="115"/>
      <c r="X331" s="115"/>
      <c r="Y331" s="115"/>
      <c r="Z331" s="115"/>
    </row>
    <row r="332">
      <c r="A332" s="165"/>
      <c r="B332" s="165"/>
      <c r="C332" s="165"/>
      <c r="D332" s="165"/>
      <c r="E332" s="167"/>
      <c r="F332" s="165"/>
      <c r="G332" s="167"/>
      <c r="H332" s="165"/>
      <c r="I332" s="167"/>
      <c r="J332" s="167"/>
      <c r="K332" s="243"/>
      <c r="L332" s="167"/>
      <c r="M332" s="167"/>
      <c r="N332" s="165"/>
      <c r="O332" s="244"/>
      <c r="P332" s="245"/>
      <c r="Q332" s="165"/>
      <c r="R332" s="246"/>
      <c r="S332" s="174"/>
      <c r="T332" s="115"/>
      <c r="U332" s="115"/>
      <c r="V332" s="115"/>
      <c r="W332" s="115"/>
      <c r="X332" s="115"/>
      <c r="Y332" s="115"/>
      <c r="Z332" s="115"/>
    </row>
    <row r="333">
      <c r="A333" s="165"/>
      <c r="B333" s="165"/>
      <c r="C333" s="165"/>
      <c r="D333" s="165"/>
      <c r="E333" s="167"/>
      <c r="F333" s="165"/>
      <c r="G333" s="167"/>
      <c r="H333" s="165"/>
      <c r="I333" s="167"/>
      <c r="J333" s="167"/>
      <c r="K333" s="243"/>
      <c r="L333" s="167"/>
      <c r="M333" s="167"/>
      <c r="N333" s="165"/>
      <c r="O333" s="244"/>
      <c r="P333" s="245"/>
      <c r="Q333" s="165"/>
      <c r="R333" s="246"/>
      <c r="S333" s="174"/>
      <c r="T333" s="115"/>
      <c r="U333" s="115"/>
      <c r="V333" s="115"/>
      <c r="W333" s="115"/>
      <c r="X333" s="115"/>
      <c r="Y333" s="115"/>
      <c r="Z333" s="115"/>
    </row>
    <row r="334">
      <c r="A334" s="165"/>
      <c r="B334" s="165"/>
      <c r="C334" s="165"/>
      <c r="D334" s="165"/>
      <c r="E334" s="167"/>
      <c r="F334" s="165"/>
      <c r="G334" s="167"/>
      <c r="H334" s="165"/>
      <c r="I334" s="167"/>
      <c r="J334" s="167"/>
      <c r="K334" s="243"/>
      <c r="L334" s="167"/>
      <c r="M334" s="167"/>
      <c r="N334" s="165"/>
      <c r="O334" s="244"/>
      <c r="P334" s="245"/>
      <c r="Q334" s="165"/>
      <c r="R334" s="246"/>
      <c r="S334" s="174"/>
      <c r="T334" s="115"/>
      <c r="U334" s="115"/>
      <c r="V334" s="115"/>
      <c r="W334" s="115"/>
      <c r="X334" s="115"/>
      <c r="Y334" s="115"/>
      <c r="Z334" s="115"/>
    </row>
    <row r="335">
      <c r="A335" s="165"/>
      <c r="B335" s="165"/>
      <c r="C335" s="165"/>
      <c r="D335" s="165"/>
      <c r="E335" s="167"/>
      <c r="F335" s="165"/>
      <c r="G335" s="167"/>
      <c r="H335" s="165"/>
      <c r="I335" s="167"/>
      <c r="J335" s="167"/>
      <c r="K335" s="243"/>
      <c r="L335" s="167"/>
      <c r="M335" s="167"/>
      <c r="N335" s="165"/>
      <c r="O335" s="244"/>
      <c r="P335" s="245"/>
      <c r="Q335" s="165"/>
      <c r="R335" s="246"/>
      <c r="S335" s="174"/>
      <c r="T335" s="115"/>
      <c r="U335" s="115"/>
      <c r="V335" s="115"/>
      <c r="W335" s="115"/>
      <c r="X335" s="115"/>
      <c r="Y335" s="115"/>
      <c r="Z335" s="115"/>
    </row>
    <row r="336">
      <c r="A336" s="165"/>
      <c r="B336" s="165"/>
      <c r="C336" s="165"/>
      <c r="D336" s="165"/>
      <c r="E336" s="167"/>
      <c r="F336" s="165"/>
      <c r="G336" s="167"/>
      <c r="H336" s="165"/>
      <c r="I336" s="167"/>
      <c r="J336" s="167"/>
      <c r="K336" s="243"/>
      <c r="L336" s="167"/>
      <c r="M336" s="167"/>
      <c r="N336" s="165"/>
      <c r="O336" s="244"/>
      <c r="P336" s="245"/>
      <c r="Q336" s="165"/>
      <c r="R336" s="246"/>
      <c r="S336" s="174"/>
      <c r="T336" s="115"/>
      <c r="U336" s="115"/>
      <c r="V336" s="115"/>
      <c r="W336" s="115"/>
      <c r="X336" s="115"/>
      <c r="Y336" s="115"/>
      <c r="Z336" s="115"/>
    </row>
    <row r="337">
      <c r="A337" s="165"/>
      <c r="B337" s="165"/>
      <c r="C337" s="165"/>
      <c r="D337" s="165"/>
      <c r="E337" s="167"/>
      <c r="F337" s="165"/>
      <c r="G337" s="167"/>
      <c r="H337" s="165"/>
      <c r="I337" s="167"/>
      <c r="J337" s="167"/>
      <c r="K337" s="243"/>
      <c r="L337" s="167"/>
      <c r="M337" s="167"/>
      <c r="N337" s="165"/>
      <c r="O337" s="244"/>
      <c r="P337" s="245"/>
      <c r="Q337" s="165"/>
      <c r="R337" s="246"/>
      <c r="S337" s="174"/>
      <c r="T337" s="115"/>
      <c r="U337" s="115"/>
      <c r="V337" s="115"/>
      <c r="W337" s="115"/>
      <c r="X337" s="115"/>
      <c r="Y337" s="115"/>
      <c r="Z337" s="115"/>
    </row>
    <row r="338">
      <c r="A338" s="165"/>
      <c r="B338" s="165"/>
      <c r="C338" s="165"/>
      <c r="D338" s="165"/>
      <c r="E338" s="167"/>
      <c r="F338" s="165"/>
      <c r="G338" s="167"/>
      <c r="H338" s="165"/>
      <c r="I338" s="167"/>
      <c r="J338" s="167"/>
      <c r="K338" s="243"/>
      <c r="L338" s="167"/>
      <c r="M338" s="167"/>
      <c r="N338" s="165"/>
      <c r="O338" s="244"/>
      <c r="P338" s="245"/>
      <c r="Q338" s="165"/>
      <c r="R338" s="246"/>
      <c r="S338" s="174"/>
      <c r="T338" s="115"/>
      <c r="U338" s="115"/>
      <c r="V338" s="115"/>
      <c r="W338" s="115"/>
      <c r="X338" s="115"/>
      <c r="Y338" s="115"/>
      <c r="Z338" s="115"/>
    </row>
    <row r="339">
      <c r="A339" s="165"/>
      <c r="B339" s="165"/>
      <c r="C339" s="165"/>
      <c r="D339" s="165"/>
      <c r="E339" s="167"/>
      <c r="F339" s="165"/>
      <c r="G339" s="167"/>
      <c r="H339" s="165"/>
      <c r="I339" s="167"/>
      <c r="J339" s="167"/>
      <c r="K339" s="243"/>
      <c r="L339" s="167"/>
      <c r="M339" s="167"/>
      <c r="N339" s="165"/>
      <c r="O339" s="244"/>
      <c r="P339" s="245"/>
      <c r="Q339" s="165"/>
      <c r="R339" s="246"/>
      <c r="S339" s="174"/>
      <c r="T339" s="115"/>
      <c r="U339" s="115"/>
      <c r="V339" s="115"/>
      <c r="W339" s="115"/>
      <c r="X339" s="115"/>
      <c r="Y339" s="115"/>
      <c r="Z339" s="115"/>
    </row>
    <row r="340">
      <c r="A340" s="165"/>
      <c r="B340" s="165"/>
      <c r="C340" s="165"/>
      <c r="D340" s="165"/>
      <c r="E340" s="167"/>
      <c r="F340" s="165"/>
      <c r="G340" s="167"/>
      <c r="H340" s="165"/>
      <c r="I340" s="167"/>
      <c r="J340" s="167"/>
      <c r="K340" s="243"/>
      <c r="L340" s="167"/>
      <c r="M340" s="167"/>
      <c r="N340" s="165"/>
      <c r="O340" s="244"/>
      <c r="P340" s="245"/>
      <c r="Q340" s="165"/>
      <c r="R340" s="246"/>
      <c r="S340" s="174"/>
      <c r="T340" s="115"/>
      <c r="U340" s="115"/>
      <c r="V340" s="115"/>
      <c r="W340" s="115"/>
      <c r="X340" s="115"/>
      <c r="Y340" s="115"/>
      <c r="Z340" s="115"/>
    </row>
    <row r="341">
      <c r="A341" s="165"/>
      <c r="B341" s="165"/>
      <c r="C341" s="165"/>
      <c r="D341" s="165"/>
      <c r="E341" s="167"/>
      <c r="F341" s="165"/>
      <c r="G341" s="167"/>
      <c r="H341" s="165"/>
      <c r="I341" s="167"/>
      <c r="J341" s="167"/>
      <c r="K341" s="243"/>
      <c r="L341" s="167"/>
      <c r="M341" s="167"/>
      <c r="N341" s="165"/>
      <c r="O341" s="244"/>
      <c r="P341" s="245"/>
      <c r="Q341" s="165"/>
      <c r="R341" s="246"/>
      <c r="S341" s="174"/>
      <c r="T341" s="115"/>
      <c r="U341" s="115"/>
      <c r="V341" s="115"/>
      <c r="W341" s="115"/>
      <c r="X341" s="115"/>
      <c r="Y341" s="115"/>
      <c r="Z341" s="115"/>
    </row>
    <row r="342">
      <c r="A342" s="165"/>
      <c r="B342" s="165"/>
      <c r="C342" s="165"/>
      <c r="D342" s="165"/>
      <c r="E342" s="167"/>
      <c r="F342" s="165"/>
      <c r="G342" s="167"/>
      <c r="H342" s="165"/>
      <c r="I342" s="167"/>
      <c r="J342" s="167"/>
      <c r="K342" s="243"/>
      <c r="L342" s="167"/>
      <c r="M342" s="167"/>
      <c r="N342" s="165"/>
      <c r="O342" s="244"/>
      <c r="P342" s="245"/>
      <c r="Q342" s="165"/>
      <c r="R342" s="246"/>
      <c r="S342" s="174"/>
      <c r="T342" s="115"/>
      <c r="U342" s="115"/>
      <c r="V342" s="115"/>
      <c r="W342" s="115"/>
      <c r="X342" s="115"/>
      <c r="Y342" s="115"/>
      <c r="Z342" s="115"/>
    </row>
    <row r="343">
      <c r="A343" s="165"/>
      <c r="B343" s="165"/>
      <c r="C343" s="165"/>
      <c r="D343" s="165"/>
      <c r="E343" s="167"/>
      <c r="F343" s="165"/>
      <c r="G343" s="167"/>
      <c r="H343" s="165"/>
      <c r="I343" s="167"/>
      <c r="J343" s="167"/>
      <c r="K343" s="243"/>
      <c r="L343" s="167"/>
      <c r="M343" s="167"/>
      <c r="N343" s="165"/>
      <c r="O343" s="244"/>
      <c r="P343" s="245"/>
      <c r="Q343" s="165"/>
      <c r="R343" s="246"/>
      <c r="S343" s="174"/>
      <c r="T343" s="115"/>
      <c r="U343" s="115"/>
      <c r="V343" s="115"/>
      <c r="W343" s="115"/>
      <c r="X343" s="115"/>
      <c r="Y343" s="115"/>
      <c r="Z343" s="115"/>
    </row>
    <row r="344">
      <c r="A344" s="165"/>
      <c r="B344" s="165"/>
      <c r="C344" s="165"/>
      <c r="D344" s="165"/>
      <c r="E344" s="167"/>
      <c r="F344" s="165"/>
      <c r="G344" s="167"/>
      <c r="H344" s="165"/>
      <c r="I344" s="167"/>
      <c r="J344" s="167"/>
      <c r="K344" s="243"/>
      <c r="L344" s="167"/>
      <c r="M344" s="167"/>
      <c r="N344" s="165"/>
      <c r="O344" s="244"/>
      <c r="P344" s="245"/>
      <c r="Q344" s="165"/>
      <c r="R344" s="246"/>
      <c r="S344" s="174"/>
      <c r="T344" s="115"/>
      <c r="U344" s="115"/>
      <c r="V344" s="115"/>
      <c r="W344" s="115"/>
      <c r="X344" s="115"/>
      <c r="Y344" s="115"/>
      <c r="Z344" s="115"/>
    </row>
    <row r="345">
      <c r="A345" s="165"/>
      <c r="B345" s="165"/>
      <c r="C345" s="165"/>
      <c r="D345" s="165"/>
      <c r="E345" s="167"/>
      <c r="F345" s="165"/>
      <c r="G345" s="167"/>
      <c r="H345" s="165"/>
      <c r="I345" s="167"/>
      <c r="J345" s="167"/>
      <c r="K345" s="243"/>
      <c r="L345" s="167"/>
      <c r="M345" s="167"/>
      <c r="N345" s="165"/>
      <c r="O345" s="244"/>
      <c r="P345" s="245"/>
      <c r="Q345" s="165"/>
      <c r="R345" s="246"/>
      <c r="S345" s="174"/>
      <c r="T345" s="115"/>
      <c r="U345" s="115"/>
      <c r="V345" s="115"/>
      <c r="W345" s="115"/>
      <c r="X345" s="115"/>
      <c r="Y345" s="115"/>
      <c r="Z345" s="115"/>
    </row>
    <row r="346">
      <c r="A346" s="165"/>
      <c r="B346" s="165"/>
      <c r="C346" s="165"/>
      <c r="D346" s="165"/>
      <c r="E346" s="167"/>
      <c r="F346" s="165"/>
      <c r="G346" s="167"/>
      <c r="H346" s="165"/>
      <c r="I346" s="167"/>
      <c r="J346" s="167"/>
      <c r="K346" s="243"/>
      <c r="L346" s="167"/>
      <c r="M346" s="167"/>
      <c r="N346" s="165"/>
      <c r="O346" s="244"/>
      <c r="P346" s="245"/>
      <c r="Q346" s="165"/>
      <c r="R346" s="246"/>
      <c r="S346" s="174"/>
      <c r="T346" s="115"/>
      <c r="U346" s="115"/>
      <c r="V346" s="115"/>
      <c r="W346" s="115"/>
      <c r="X346" s="115"/>
      <c r="Y346" s="115"/>
      <c r="Z346" s="115"/>
    </row>
    <row r="347">
      <c r="A347" s="165"/>
      <c r="B347" s="165"/>
      <c r="C347" s="165"/>
      <c r="D347" s="165"/>
      <c r="E347" s="167"/>
      <c r="F347" s="165"/>
      <c r="G347" s="167"/>
      <c r="H347" s="165"/>
      <c r="I347" s="167"/>
      <c r="J347" s="167"/>
      <c r="K347" s="243"/>
      <c r="L347" s="167"/>
      <c r="M347" s="167"/>
      <c r="N347" s="165"/>
      <c r="O347" s="244"/>
      <c r="P347" s="245"/>
      <c r="Q347" s="165"/>
      <c r="R347" s="246"/>
      <c r="S347" s="174"/>
      <c r="T347" s="115"/>
      <c r="U347" s="115"/>
      <c r="V347" s="115"/>
      <c r="W347" s="115"/>
      <c r="X347" s="115"/>
      <c r="Y347" s="115"/>
      <c r="Z347" s="115"/>
    </row>
    <row r="348">
      <c r="A348" s="165"/>
      <c r="B348" s="165"/>
      <c r="C348" s="165"/>
      <c r="D348" s="165"/>
      <c r="E348" s="167"/>
      <c r="F348" s="165"/>
      <c r="G348" s="167"/>
      <c r="H348" s="165"/>
      <c r="I348" s="167"/>
      <c r="J348" s="167"/>
      <c r="K348" s="243"/>
      <c r="L348" s="167"/>
      <c r="M348" s="167"/>
      <c r="N348" s="165"/>
      <c r="O348" s="244"/>
      <c r="P348" s="245"/>
      <c r="Q348" s="165"/>
      <c r="R348" s="246"/>
      <c r="S348" s="174"/>
      <c r="T348" s="115"/>
      <c r="U348" s="115"/>
      <c r="V348" s="115"/>
      <c r="W348" s="115"/>
      <c r="X348" s="115"/>
      <c r="Y348" s="115"/>
      <c r="Z348" s="115"/>
    </row>
    <row r="349">
      <c r="A349" s="165"/>
      <c r="B349" s="165"/>
      <c r="C349" s="165"/>
      <c r="D349" s="165"/>
      <c r="E349" s="167"/>
      <c r="F349" s="165"/>
      <c r="G349" s="167"/>
      <c r="H349" s="165"/>
      <c r="I349" s="167"/>
      <c r="J349" s="167"/>
      <c r="K349" s="243"/>
      <c r="L349" s="167"/>
      <c r="M349" s="167"/>
      <c r="N349" s="165"/>
      <c r="O349" s="244"/>
      <c r="P349" s="245"/>
      <c r="Q349" s="165"/>
      <c r="R349" s="246"/>
      <c r="S349" s="174"/>
      <c r="T349" s="115"/>
      <c r="U349" s="115"/>
      <c r="V349" s="115"/>
      <c r="W349" s="115"/>
      <c r="X349" s="115"/>
      <c r="Y349" s="115"/>
      <c r="Z349" s="115"/>
    </row>
    <row r="350">
      <c r="A350" s="165"/>
      <c r="B350" s="165"/>
      <c r="C350" s="165"/>
      <c r="D350" s="165"/>
      <c r="E350" s="167"/>
      <c r="F350" s="165"/>
      <c r="G350" s="167"/>
      <c r="H350" s="165"/>
      <c r="I350" s="167"/>
      <c r="J350" s="167"/>
      <c r="K350" s="243"/>
      <c r="L350" s="167"/>
      <c r="M350" s="167"/>
      <c r="N350" s="165"/>
      <c r="O350" s="244"/>
      <c r="P350" s="245"/>
      <c r="Q350" s="165"/>
      <c r="R350" s="246"/>
      <c r="S350" s="174"/>
      <c r="T350" s="115"/>
      <c r="U350" s="115"/>
      <c r="V350" s="115"/>
      <c r="W350" s="115"/>
      <c r="X350" s="115"/>
      <c r="Y350" s="115"/>
      <c r="Z350" s="115"/>
    </row>
    <row r="351">
      <c r="A351" s="165"/>
      <c r="B351" s="165"/>
      <c r="C351" s="165"/>
      <c r="D351" s="165"/>
      <c r="E351" s="167"/>
      <c r="F351" s="165"/>
      <c r="G351" s="167"/>
      <c r="H351" s="165"/>
      <c r="I351" s="167"/>
      <c r="J351" s="167"/>
      <c r="K351" s="243"/>
      <c r="L351" s="167"/>
      <c r="M351" s="167"/>
      <c r="N351" s="165"/>
      <c r="O351" s="244"/>
      <c r="P351" s="245"/>
      <c r="Q351" s="165"/>
      <c r="R351" s="246"/>
      <c r="S351" s="174"/>
      <c r="T351" s="115"/>
      <c r="U351" s="115"/>
      <c r="V351" s="115"/>
      <c r="W351" s="115"/>
      <c r="X351" s="115"/>
      <c r="Y351" s="115"/>
      <c r="Z351" s="115"/>
    </row>
    <row r="352">
      <c r="A352" s="165"/>
      <c r="B352" s="165"/>
      <c r="C352" s="165"/>
      <c r="D352" s="165"/>
      <c r="E352" s="167"/>
      <c r="F352" s="165"/>
      <c r="G352" s="167"/>
      <c r="H352" s="165"/>
      <c r="I352" s="167"/>
      <c r="J352" s="167"/>
      <c r="K352" s="243"/>
      <c r="L352" s="167"/>
      <c r="M352" s="167"/>
      <c r="N352" s="165"/>
      <c r="O352" s="244"/>
      <c r="P352" s="245"/>
      <c r="Q352" s="165"/>
      <c r="R352" s="246"/>
      <c r="S352" s="174"/>
      <c r="T352" s="115"/>
      <c r="U352" s="115"/>
      <c r="V352" s="115"/>
      <c r="W352" s="115"/>
      <c r="X352" s="115"/>
      <c r="Y352" s="115"/>
      <c r="Z352" s="115"/>
    </row>
    <row r="353">
      <c r="A353" s="165"/>
      <c r="B353" s="165"/>
      <c r="C353" s="165"/>
      <c r="D353" s="165"/>
      <c r="E353" s="167"/>
      <c r="F353" s="165"/>
      <c r="G353" s="167"/>
      <c r="H353" s="165"/>
      <c r="I353" s="167"/>
      <c r="J353" s="167"/>
      <c r="K353" s="243"/>
      <c r="L353" s="167"/>
      <c r="M353" s="167"/>
      <c r="N353" s="165"/>
      <c r="O353" s="244"/>
      <c r="P353" s="245"/>
      <c r="Q353" s="165"/>
      <c r="R353" s="246"/>
      <c r="S353" s="174"/>
      <c r="T353" s="115"/>
      <c r="U353" s="115"/>
      <c r="V353" s="115"/>
      <c r="W353" s="115"/>
      <c r="X353" s="115"/>
      <c r="Y353" s="115"/>
      <c r="Z353" s="115"/>
    </row>
    <row r="354">
      <c r="A354" s="165"/>
      <c r="B354" s="165"/>
      <c r="C354" s="165"/>
      <c r="D354" s="165"/>
      <c r="E354" s="167"/>
      <c r="F354" s="165"/>
      <c r="G354" s="167"/>
      <c r="H354" s="165"/>
      <c r="I354" s="167"/>
      <c r="J354" s="167"/>
      <c r="K354" s="243"/>
      <c r="L354" s="167"/>
      <c r="M354" s="167"/>
      <c r="N354" s="165"/>
      <c r="O354" s="244"/>
      <c r="P354" s="245"/>
      <c r="Q354" s="165"/>
      <c r="R354" s="246"/>
      <c r="S354" s="174"/>
      <c r="T354" s="115"/>
      <c r="U354" s="115"/>
      <c r="V354" s="115"/>
      <c r="W354" s="115"/>
      <c r="X354" s="115"/>
      <c r="Y354" s="115"/>
      <c r="Z354" s="115"/>
    </row>
    <row r="355">
      <c r="A355" s="165"/>
      <c r="B355" s="165"/>
      <c r="C355" s="165"/>
      <c r="D355" s="165"/>
      <c r="E355" s="167"/>
      <c r="F355" s="165"/>
      <c r="G355" s="167"/>
      <c r="H355" s="165"/>
      <c r="I355" s="167"/>
      <c r="J355" s="167"/>
      <c r="K355" s="243"/>
      <c r="L355" s="167"/>
      <c r="M355" s="167"/>
      <c r="N355" s="165"/>
      <c r="O355" s="244"/>
      <c r="P355" s="245"/>
      <c r="Q355" s="165"/>
      <c r="R355" s="246"/>
      <c r="S355" s="174"/>
      <c r="T355" s="115"/>
      <c r="U355" s="115"/>
      <c r="V355" s="115"/>
      <c r="W355" s="115"/>
      <c r="X355" s="115"/>
      <c r="Y355" s="115"/>
      <c r="Z355" s="115"/>
    </row>
    <row r="356">
      <c r="A356" s="165"/>
      <c r="B356" s="165"/>
      <c r="C356" s="165"/>
      <c r="D356" s="165"/>
      <c r="E356" s="167"/>
      <c r="F356" s="165"/>
      <c r="G356" s="167"/>
      <c r="H356" s="165"/>
      <c r="I356" s="167"/>
      <c r="J356" s="167"/>
      <c r="K356" s="243"/>
      <c r="L356" s="167"/>
      <c r="M356" s="167"/>
      <c r="N356" s="165"/>
      <c r="O356" s="244"/>
      <c r="P356" s="245"/>
      <c r="Q356" s="165"/>
      <c r="R356" s="246"/>
      <c r="S356" s="174"/>
      <c r="T356" s="115"/>
      <c r="U356" s="115"/>
      <c r="V356" s="115"/>
      <c r="W356" s="115"/>
      <c r="X356" s="115"/>
      <c r="Y356" s="115"/>
      <c r="Z356" s="115"/>
    </row>
    <row r="357">
      <c r="A357" s="165"/>
      <c r="B357" s="165"/>
      <c r="C357" s="165"/>
      <c r="D357" s="165"/>
      <c r="E357" s="167"/>
      <c r="F357" s="165"/>
      <c r="G357" s="167"/>
      <c r="H357" s="165"/>
      <c r="I357" s="167"/>
      <c r="J357" s="167"/>
      <c r="K357" s="243"/>
      <c r="L357" s="167"/>
      <c r="M357" s="167"/>
      <c r="N357" s="165"/>
      <c r="O357" s="244"/>
      <c r="P357" s="245"/>
      <c r="Q357" s="165"/>
      <c r="R357" s="246"/>
      <c r="S357" s="174"/>
      <c r="T357" s="115"/>
      <c r="U357" s="115"/>
      <c r="V357" s="115"/>
      <c r="W357" s="115"/>
      <c r="X357" s="115"/>
      <c r="Y357" s="115"/>
      <c r="Z357" s="115"/>
    </row>
    <row r="358">
      <c r="A358" s="165"/>
      <c r="B358" s="165"/>
      <c r="C358" s="165"/>
      <c r="D358" s="165"/>
      <c r="E358" s="167"/>
      <c r="F358" s="165"/>
      <c r="G358" s="167"/>
      <c r="H358" s="165"/>
      <c r="I358" s="167"/>
      <c r="J358" s="167"/>
      <c r="K358" s="243"/>
      <c r="L358" s="167"/>
      <c r="M358" s="167"/>
      <c r="N358" s="165"/>
      <c r="O358" s="244"/>
      <c r="P358" s="245"/>
      <c r="Q358" s="165"/>
      <c r="R358" s="246"/>
      <c r="S358" s="174"/>
      <c r="T358" s="115"/>
      <c r="U358" s="115"/>
      <c r="V358" s="115"/>
      <c r="W358" s="115"/>
      <c r="X358" s="115"/>
      <c r="Y358" s="115"/>
      <c r="Z358" s="115"/>
    </row>
    <row r="359">
      <c r="A359" s="165"/>
      <c r="B359" s="165"/>
      <c r="C359" s="165"/>
      <c r="D359" s="165"/>
      <c r="E359" s="167"/>
      <c r="F359" s="165"/>
      <c r="G359" s="167"/>
      <c r="H359" s="165"/>
      <c r="I359" s="167"/>
      <c r="J359" s="167"/>
      <c r="K359" s="243"/>
      <c r="L359" s="167"/>
      <c r="M359" s="167"/>
      <c r="N359" s="165"/>
      <c r="O359" s="244"/>
      <c r="P359" s="245"/>
      <c r="Q359" s="165"/>
      <c r="R359" s="246"/>
      <c r="S359" s="174"/>
      <c r="T359" s="115"/>
      <c r="U359" s="115"/>
      <c r="V359" s="115"/>
      <c r="W359" s="115"/>
      <c r="X359" s="115"/>
      <c r="Y359" s="115"/>
      <c r="Z359" s="115"/>
    </row>
    <row r="360">
      <c r="A360" s="165"/>
      <c r="B360" s="165"/>
      <c r="C360" s="165"/>
      <c r="D360" s="165"/>
      <c r="E360" s="167"/>
      <c r="F360" s="165"/>
      <c r="G360" s="167"/>
      <c r="H360" s="165"/>
      <c r="I360" s="167"/>
      <c r="J360" s="167"/>
      <c r="K360" s="243"/>
      <c r="L360" s="167"/>
      <c r="M360" s="167"/>
      <c r="N360" s="165"/>
      <c r="O360" s="244"/>
      <c r="P360" s="245"/>
      <c r="Q360" s="165"/>
      <c r="R360" s="246"/>
      <c r="S360" s="174"/>
      <c r="T360" s="115"/>
      <c r="U360" s="115"/>
      <c r="V360" s="115"/>
      <c r="W360" s="115"/>
      <c r="X360" s="115"/>
      <c r="Y360" s="115"/>
      <c r="Z360" s="115"/>
    </row>
    <row r="361">
      <c r="A361" s="165"/>
      <c r="B361" s="165"/>
      <c r="C361" s="165"/>
      <c r="D361" s="165"/>
      <c r="E361" s="167"/>
      <c r="F361" s="165"/>
      <c r="G361" s="167"/>
      <c r="H361" s="165"/>
      <c r="I361" s="167"/>
      <c r="J361" s="167"/>
      <c r="K361" s="243"/>
      <c r="L361" s="167"/>
      <c r="M361" s="167"/>
      <c r="N361" s="165"/>
      <c r="O361" s="244"/>
      <c r="P361" s="245"/>
      <c r="Q361" s="165"/>
      <c r="R361" s="246"/>
      <c r="S361" s="174"/>
      <c r="T361" s="115"/>
      <c r="U361" s="115"/>
      <c r="V361" s="115"/>
      <c r="W361" s="115"/>
      <c r="X361" s="115"/>
      <c r="Y361" s="115"/>
      <c r="Z361" s="115"/>
    </row>
    <row r="362">
      <c r="A362" s="165"/>
      <c r="B362" s="165"/>
      <c r="C362" s="165"/>
      <c r="D362" s="165"/>
      <c r="E362" s="167"/>
      <c r="F362" s="165"/>
      <c r="G362" s="167"/>
      <c r="H362" s="165"/>
      <c r="I362" s="167"/>
      <c r="J362" s="167"/>
      <c r="K362" s="243"/>
      <c r="L362" s="167"/>
      <c r="M362" s="167"/>
      <c r="N362" s="165"/>
      <c r="O362" s="244"/>
      <c r="P362" s="245"/>
      <c r="Q362" s="165"/>
      <c r="R362" s="246"/>
      <c r="S362" s="174"/>
      <c r="T362" s="115"/>
      <c r="U362" s="115"/>
      <c r="V362" s="115"/>
      <c r="W362" s="115"/>
      <c r="X362" s="115"/>
      <c r="Y362" s="115"/>
      <c r="Z362" s="115"/>
    </row>
    <row r="363">
      <c r="A363" s="165"/>
      <c r="B363" s="165"/>
      <c r="C363" s="165"/>
      <c r="D363" s="165"/>
      <c r="E363" s="167"/>
      <c r="F363" s="165"/>
      <c r="G363" s="167"/>
      <c r="H363" s="165"/>
      <c r="I363" s="167"/>
      <c r="J363" s="167"/>
      <c r="K363" s="243"/>
      <c r="L363" s="167"/>
      <c r="M363" s="167"/>
      <c r="N363" s="165"/>
      <c r="O363" s="244"/>
      <c r="P363" s="245"/>
      <c r="Q363" s="165"/>
      <c r="R363" s="246"/>
      <c r="S363" s="174"/>
      <c r="T363" s="115"/>
      <c r="U363" s="115"/>
      <c r="V363" s="115"/>
      <c r="W363" s="115"/>
      <c r="X363" s="115"/>
      <c r="Y363" s="115"/>
      <c r="Z363" s="115"/>
    </row>
    <row r="364">
      <c r="A364" s="165"/>
      <c r="B364" s="165"/>
      <c r="C364" s="165"/>
      <c r="D364" s="165"/>
      <c r="E364" s="167"/>
      <c r="F364" s="165"/>
      <c r="G364" s="167"/>
      <c r="H364" s="165"/>
      <c r="I364" s="167"/>
      <c r="J364" s="167"/>
      <c r="K364" s="243"/>
      <c r="L364" s="167"/>
      <c r="M364" s="167"/>
      <c r="N364" s="165"/>
      <c r="O364" s="244"/>
      <c r="P364" s="245"/>
      <c r="Q364" s="165"/>
      <c r="R364" s="246"/>
      <c r="S364" s="174"/>
      <c r="T364" s="115"/>
      <c r="U364" s="115"/>
      <c r="V364" s="115"/>
      <c r="W364" s="115"/>
      <c r="X364" s="115"/>
      <c r="Y364" s="115"/>
      <c r="Z364" s="115"/>
    </row>
    <row r="365">
      <c r="A365" s="165"/>
      <c r="B365" s="165"/>
      <c r="C365" s="165"/>
      <c r="D365" s="165"/>
      <c r="E365" s="167"/>
      <c r="F365" s="165"/>
      <c r="G365" s="167"/>
      <c r="H365" s="165"/>
      <c r="I365" s="167"/>
      <c r="J365" s="167"/>
      <c r="K365" s="243"/>
      <c r="L365" s="167"/>
      <c r="M365" s="167"/>
      <c r="N365" s="165"/>
      <c r="O365" s="244"/>
      <c r="P365" s="245"/>
      <c r="Q365" s="165"/>
      <c r="R365" s="246"/>
      <c r="S365" s="174"/>
      <c r="T365" s="115"/>
      <c r="U365" s="115"/>
      <c r="V365" s="115"/>
      <c r="W365" s="115"/>
      <c r="X365" s="115"/>
      <c r="Y365" s="115"/>
      <c r="Z365" s="115"/>
    </row>
    <row r="366">
      <c r="A366" s="165"/>
      <c r="B366" s="165"/>
      <c r="C366" s="165"/>
      <c r="D366" s="165"/>
      <c r="E366" s="167"/>
      <c r="F366" s="165"/>
      <c r="G366" s="167"/>
      <c r="H366" s="165"/>
      <c r="I366" s="167"/>
      <c r="J366" s="167"/>
      <c r="K366" s="243"/>
      <c r="L366" s="167"/>
      <c r="M366" s="167"/>
      <c r="N366" s="165"/>
      <c r="O366" s="244"/>
      <c r="P366" s="245"/>
      <c r="Q366" s="165"/>
      <c r="R366" s="246"/>
      <c r="S366" s="174"/>
      <c r="T366" s="115"/>
      <c r="U366" s="115"/>
      <c r="V366" s="115"/>
      <c r="W366" s="115"/>
      <c r="X366" s="115"/>
      <c r="Y366" s="115"/>
      <c r="Z366" s="115"/>
    </row>
    <row r="367">
      <c r="A367" s="165"/>
      <c r="B367" s="165"/>
      <c r="C367" s="165"/>
      <c r="D367" s="165"/>
      <c r="E367" s="167"/>
      <c r="F367" s="165"/>
      <c r="G367" s="167"/>
      <c r="H367" s="165"/>
      <c r="I367" s="167"/>
      <c r="J367" s="167"/>
      <c r="K367" s="243"/>
      <c r="L367" s="167"/>
      <c r="M367" s="167"/>
      <c r="N367" s="165"/>
      <c r="O367" s="244"/>
      <c r="P367" s="245"/>
      <c r="Q367" s="165"/>
      <c r="R367" s="246"/>
      <c r="S367" s="174"/>
      <c r="T367" s="115"/>
      <c r="U367" s="115"/>
      <c r="V367" s="115"/>
      <c r="W367" s="115"/>
      <c r="X367" s="115"/>
      <c r="Y367" s="115"/>
      <c r="Z367" s="115"/>
    </row>
    <row r="368">
      <c r="A368" s="165"/>
      <c r="B368" s="165"/>
      <c r="C368" s="165"/>
      <c r="D368" s="165"/>
      <c r="E368" s="167"/>
      <c r="F368" s="165"/>
      <c r="G368" s="167"/>
      <c r="H368" s="165"/>
      <c r="I368" s="167"/>
      <c r="J368" s="167"/>
      <c r="K368" s="243"/>
      <c r="L368" s="167"/>
      <c r="M368" s="167"/>
      <c r="N368" s="165"/>
      <c r="O368" s="244"/>
      <c r="P368" s="245"/>
      <c r="Q368" s="165"/>
      <c r="R368" s="246"/>
      <c r="S368" s="174"/>
      <c r="T368" s="115"/>
      <c r="U368" s="115"/>
      <c r="V368" s="115"/>
      <c r="W368" s="115"/>
      <c r="X368" s="115"/>
      <c r="Y368" s="115"/>
      <c r="Z368" s="115"/>
    </row>
    <row r="369">
      <c r="A369" s="165"/>
      <c r="B369" s="165"/>
      <c r="C369" s="165"/>
      <c r="D369" s="165"/>
      <c r="E369" s="167"/>
      <c r="F369" s="165"/>
      <c r="G369" s="167"/>
      <c r="H369" s="165"/>
      <c r="I369" s="167"/>
      <c r="J369" s="167"/>
      <c r="K369" s="243"/>
      <c r="L369" s="167"/>
      <c r="M369" s="167"/>
      <c r="N369" s="165"/>
      <c r="O369" s="244"/>
      <c r="P369" s="245"/>
      <c r="Q369" s="165"/>
      <c r="R369" s="246"/>
      <c r="S369" s="174"/>
      <c r="T369" s="115"/>
      <c r="U369" s="115"/>
      <c r="V369" s="115"/>
      <c r="W369" s="115"/>
      <c r="X369" s="115"/>
      <c r="Y369" s="115"/>
      <c r="Z369" s="115"/>
    </row>
    <row r="370">
      <c r="A370" s="165"/>
      <c r="B370" s="165"/>
      <c r="C370" s="165"/>
      <c r="D370" s="165"/>
      <c r="E370" s="167"/>
      <c r="F370" s="165"/>
      <c r="G370" s="167"/>
      <c r="H370" s="165"/>
      <c r="I370" s="167"/>
      <c r="J370" s="167"/>
      <c r="K370" s="243"/>
      <c r="L370" s="167"/>
      <c r="M370" s="167"/>
      <c r="N370" s="165"/>
      <c r="O370" s="244"/>
      <c r="P370" s="245"/>
      <c r="Q370" s="165"/>
      <c r="R370" s="246"/>
      <c r="S370" s="174"/>
      <c r="T370" s="115"/>
      <c r="U370" s="115"/>
      <c r="V370" s="115"/>
      <c r="W370" s="115"/>
      <c r="X370" s="115"/>
      <c r="Y370" s="115"/>
      <c r="Z370" s="115"/>
    </row>
    <row r="371">
      <c r="A371" s="165"/>
      <c r="B371" s="165"/>
      <c r="C371" s="165"/>
      <c r="D371" s="165"/>
      <c r="E371" s="167"/>
      <c r="F371" s="165"/>
      <c r="G371" s="167"/>
      <c r="H371" s="165"/>
      <c r="I371" s="167"/>
      <c r="J371" s="167"/>
      <c r="K371" s="243"/>
      <c r="L371" s="167"/>
      <c r="M371" s="167"/>
      <c r="N371" s="165"/>
      <c r="O371" s="244"/>
      <c r="P371" s="245"/>
      <c r="Q371" s="165"/>
      <c r="R371" s="246"/>
      <c r="S371" s="174"/>
      <c r="T371" s="115"/>
      <c r="U371" s="115"/>
      <c r="V371" s="115"/>
      <c r="W371" s="115"/>
      <c r="X371" s="115"/>
      <c r="Y371" s="115"/>
      <c r="Z371" s="115"/>
    </row>
    <row r="372">
      <c r="A372" s="165"/>
      <c r="B372" s="165"/>
      <c r="C372" s="165"/>
      <c r="D372" s="165"/>
      <c r="E372" s="167"/>
      <c r="F372" s="165"/>
      <c r="G372" s="167"/>
      <c r="H372" s="165"/>
      <c r="I372" s="167"/>
      <c r="J372" s="167"/>
      <c r="K372" s="243"/>
      <c r="L372" s="167"/>
      <c r="M372" s="167"/>
      <c r="N372" s="165"/>
      <c r="O372" s="244"/>
      <c r="P372" s="245"/>
      <c r="Q372" s="165"/>
      <c r="R372" s="246"/>
      <c r="S372" s="174"/>
      <c r="T372" s="115"/>
      <c r="U372" s="115"/>
      <c r="V372" s="115"/>
      <c r="W372" s="115"/>
      <c r="X372" s="115"/>
      <c r="Y372" s="115"/>
      <c r="Z372" s="115"/>
    </row>
    <row r="373">
      <c r="A373" s="165"/>
      <c r="B373" s="165"/>
      <c r="C373" s="165"/>
      <c r="D373" s="165"/>
      <c r="E373" s="167"/>
      <c r="F373" s="165"/>
      <c r="G373" s="167"/>
      <c r="H373" s="165"/>
      <c r="I373" s="167"/>
      <c r="J373" s="167"/>
      <c r="K373" s="243"/>
      <c r="L373" s="167"/>
      <c r="M373" s="167"/>
      <c r="N373" s="165"/>
      <c r="O373" s="244"/>
      <c r="P373" s="245"/>
      <c r="Q373" s="165"/>
      <c r="R373" s="246"/>
      <c r="S373" s="174"/>
      <c r="T373" s="115"/>
      <c r="U373" s="115"/>
      <c r="V373" s="115"/>
      <c r="W373" s="115"/>
      <c r="X373" s="115"/>
      <c r="Y373" s="115"/>
      <c r="Z373" s="115"/>
    </row>
    <row r="374">
      <c r="A374" s="165"/>
      <c r="B374" s="165"/>
      <c r="C374" s="165"/>
      <c r="D374" s="165"/>
      <c r="E374" s="167"/>
      <c r="F374" s="165"/>
      <c r="G374" s="167"/>
      <c r="H374" s="165"/>
      <c r="I374" s="167"/>
      <c r="J374" s="167"/>
      <c r="K374" s="243"/>
      <c r="L374" s="167"/>
      <c r="M374" s="167"/>
      <c r="N374" s="165"/>
      <c r="O374" s="244"/>
      <c r="P374" s="245"/>
      <c r="Q374" s="165"/>
      <c r="R374" s="246"/>
      <c r="S374" s="174"/>
      <c r="T374" s="115"/>
      <c r="U374" s="115"/>
      <c r="V374" s="115"/>
      <c r="W374" s="115"/>
      <c r="X374" s="115"/>
      <c r="Y374" s="115"/>
      <c r="Z374" s="115"/>
    </row>
    <row r="375">
      <c r="A375" s="165"/>
      <c r="B375" s="165"/>
      <c r="C375" s="165"/>
      <c r="D375" s="165"/>
      <c r="E375" s="167"/>
      <c r="F375" s="165"/>
      <c r="G375" s="167"/>
      <c r="H375" s="165"/>
      <c r="I375" s="167"/>
      <c r="J375" s="167"/>
      <c r="K375" s="243"/>
      <c r="L375" s="167"/>
      <c r="M375" s="167"/>
      <c r="N375" s="165"/>
      <c r="O375" s="244"/>
      <c r="P375" s="245"/>
      <c r="Q375" s="165"/>
      <c r="R375" s="246"/>
      <c r="S375" s="174"/>
      <c r="T375" s="115"/>
      <c r="U375" s="115"/>
      <c r="V375" s="115"/>
      <c r="W375" s="115"/>
      <c r="X375" s="115"/>
      <c r="Y375" s="115"/>
      <c r="Z375" s="115"/>
    </row>
    <row r="376">
      <c r="A376" s="165"/>
      <c r="B376" s="165"/>
      <c r="C376" s="165"/>
      <c r="D376" s="165"/>
      <c r="E376" s="167"/>
      <c r="F376" s="165"/>
      <c r="G376" s="167"/>
      <c r="H376" s="165"/>
      <c r="I376" s="167"/>
      <c r="J376" s="167"/>
      <c r="K376" s="243"/>
      <c r="L376" s="167"/>
      <c r="M376" s="167"/>
      <c r="N376" s="165"/>
      <c r="O376" s="244"/>
      <c r="P376" s="245"/>
      <c r="Q376" s="165"/>
      <c r="R376" s="246"/>
      <c r="S376" s="174"/>
      <c r="T376" s="115"/>
      <c r="U376" s="115"/>
      <c r="V376" s="115"/>
      <c r="W376" s="115"/>
      <c r="X376" s="115"/>
      <c r="Y376" s="115"/>
      <c r="Z376" s="115"/>
    </row>
    <row r="377">
      <c r="A377" s="165"/>
      <c r="B377" s="165"/>
      <c r="C377" s="165"/>
      <c r="D377" s="165"/>
      <c r="E377" s="167"/>
      <c r="F377" s="165"/>
      <c r="G377" s="167"/>
      <c r="H377" s="165"/>
      <c r="I377" s="167"/>
      <c r="J377" s="167"/>
      <c r="K377" s="243"/>
      <c r="L377" s="167"/>
      <c r="M377" s="167"/>
      <c r="N377" s="165"/>
      <c r="O377" s="244"/>
      <c r="P377" s="245"/>
      <c r="Q377" s="165"/>
      <c r="R377" s="246"/>
      <c r="S377" s="174"/>
      <c r="T377" s="115"/>
      <c r="U377" s="115"/>
      <c r="V377" s="115"/>
      <c r="W377" s="115"/>
      <c r="X377" s="115"/>
      <c r="Y377" s="115"/>
      <c r="Z377" s="115"/>
    </row>
    <row r="378">
      <c r="A378" s="165"/>
      <c r="B378" s="165"/>
      <c r="C378" s="165"/>
      <c r="D378" s="165"/>
      <c r="E378" s="167"/>
      <c r="F378" s="165"/>
      <c r="G378" s="167"/>
      <c r="H378" s="165"/>
      <c r="I378" s="167"/>
      <c r="J378" s="167"/>
      <c r="K378" s="243"/>
      <c r="L378" s="167"/>
      <c r="M378" s="167"/>
      <c r="N378" s="165"/>
      <c r="O378" s="244"/>
      <c r="P378" s="245"/>
      <c r="Q378" s="165"/>
      <c r="R378" s="246"/>
      <c r="S378" s="174"/>
      <c r="T378" s="115"/>
      <c r="U378" s="115"/>
      <c r="V378" s="115"/>
      <c r="W378" s="115"/>
      <c r="X378" s="115"/>
      <c r="Y378" s="115"/>
      <c r="Z378" s="115"/>
    </row>
    <row r="379">
      <c r="A379" s="165"/>
      <c r="B379" s="165"/>
      <c r="C379" s="165"/>
      <c r="D379" s="165"/>
      <c r="E379" s="167"/>
      <c r="F379" s="165"/>
      <c r="G379" s="167"/>
      <c r="H379" s="165"/>
      <c r="I379" s="167"/>
      <c r="J379" s="167"/>
      <c r="K379" s="243"/>
      <c r="L379" s="167"/>
      <c r="M379" s="167"/>
      <c r="N379" s="165"/>
      <c r="O379" s="244"/>
      <c r="P379" s="245"/>
      <c r="Q379" s="165"/>
      <c r="R379" s="246"/>
      <c r="S379" s="174"/>
      <c r="T379" s="115"/>
      <c r="U379" s="115"/>
      <c r="V379" s="115"/>
      <c r="W379" s="115"/>
      <c r="X379" s="115"/>
      <c r="Y379" s="115"/>
      <c r="Z379" s="115"/>
    </row>
    <row r="380">
      <c r="A380" s="165"/>
      <c r="B380" s="165"/>
      <c r="C380" s="165"/>
      <c r="D380" s="165"/>
      <c r="E380" s="167"/>
      <c r="F380" s="165"/>
      <c r="G380" s="167"/>
      <c r="H380" s="165"/>
      <c r="I380" s="167"/>
      <c r="J380" s="167"/>
      <c r="K380" s="243"/>
      <c r="L380" s="167"/>
      <c r="M380" s="167"/>
      <c r="N380" s="165"/>
      <c r="O380" s="244"/>
      <c r="P380" s="245"/>
      <c r="Q380" s="165"/>
      <c r="R380" s="246"/>
      <c r="S380" s="174"/>
      <c r="T380" s="115"/>
      <c r="U380" s="115"/>
      <c r="V380" s="115"/>
      <c r="W380" s="115"/>
      <c r="X380" s="115"/>
      <c r="Y380" s="115"/>
      <c r="Z380" s="115"/>
    </row>
    <row r="381">
      <c r="A381" s="165"/>
      <c r="B381" s="165"/>
      <c r="C381" s="165"/>
      <c r="D381" s="165"/>
      <c r="E381" s="167"/>
      <c r="F381" s="165"/>
      <c r="G381" s="167"/>
      <c r="H381" s="165"/>
      <c r="I381" s="167"/>
      <c r="J381" s="167"/>
      <c r="K381" s="243"/>
      <c r="L381" s="167"/>
      <c r="M381" s="167"/>
      <c r="N381" s="165"/>
      <c r="O381" s="244"/>
      <c r="P381" s="245"/>
      <c r="Q381" s="165"/>
      <c r="R381" s="246"/>
      <c r="S381" s="174"/>
      <c r="T381" s="115"/>
      <c r="U381" s="115"/>
      <c r="V381" s="115"/>
      <c r="W381" s="115"/>
      <c r="X381" s="115"/>
      <c r="Y381" s="115"/>
      <c r="Z381" s="115"/>
    </row>
    <row r="382">
      <c r="A382" s="165"/>
      <c r="B382" s="165"/>
      <c r="C382" s="165"/>
      <c r="D382" s="165"/>
      <c r="E382" s="167"/>
      <c r="F382" s="165"/>
      <c r="G382" s="167"/>
      <c r="H382" s="165"/>
      <c r="I382" s="167"/>
      <c r="J382" s="167"/>
      <c r="K382" s="243"/>
      <c r="L382" s="167"/>
      <c r="M382" s="167"/>
      <c r="N382" s="165"/>
      <c r="O382" s="244"/>
      <c r="P382" s="245"/>
      <c r="Q382" s="165"/>
      <c r="R382" s="246"/>
      <c r="S382" s="174"/>
      <c r="T382" s="115"/>
      <c r="U382" s="115"/>
      <c r="V382" s="115"/>
      <c r="W382" s="115"/>
      <c r="X382" s="115"/>
      <c r="Y382" s="115"/>
      <c r="Z382" s="115"/>
    </row>
    <row r="383">
      <c r="A383" s="165"/>
      <c r="B383" s="165"/>
      <c r="C383" s="165"/>
      <c r="D383" s="165"/>
      <c r="E383" s="167"/>
      <c r="F383" s="165"/>
      <c r="G383" s="167"/>
      <c r="H383" s="165"/>
      <c r="I383" s="167"/>
      <c r="J383" s="167"/>
      <c r="K383" s="243"/>
      <c r="L383" s="167"/>
      <c r="M383" s="167"/>
      <c r="N383" s="165"/>
      <c r="O383" s="244"/>
      <c r="P383" s="245"/>
      <c r="Q383" s="165"/>
      <c r="R383" s="246"/>
      <c r="S383" s="174"/>
      <c r="T383" s="115"/>
      <c r="U383" s="115"/>
      <c r="V383" s="115"/>
      <c r="W383" s="115"/>
      <c r="X383" s="115"/>
      <c r="Y383" s="115"/>
      <c r="Z383" s="115"/>
    </row>
    <row r="384">
      <c r="A384" s="165"/>
      <c r="B384" s="165"/>
      <c r="C384" s="165"/>
      <c r="D384" s="165"/>
      <c r="E384" s="167"/>
      <c r="F384" s="165"/>
      <c r="G384" s="167"/>
      <c r="H384" s="165"/>
      <c r="I384" s="167"/>
      <c r="J384" s="167"/>
      <c r="K384" s="243"/>
      <c r="L384" s="167"/>
      <c r="M384" s="167"/>
      <c r="N384" s="165"/>
      <c r="O384" s="244"/>
      <c r="P384" s="245"/>
      <c r="Q384" s="165"/>
      <c r="R384" s="246"/>
      <c r="S384" s="174"/>
      <c r="T384" s="115"/>
      <c r="U384" s="115"/>
      <c r="V384" s="115"/>
      <c r="W384" s="115"/>
      <c r="X384" s="115"/>
      <c r="Y384" s="115"/>
      <c r="Z384" s="115"/>
    </row>
    <row r="385">
      <c r="A385" s="165"/>
      <c r="B385" s="165"/>
      <c r="C385" s="165"/>
      <c r="D385" s="165"/>
      <c r="E385" s="167"/>
      <c r="F385" s="165"/>
      <c r="G385" s="167"/>
      <c r="H385" s="165"/>
      <c r="I385" s="167"/>
      <c r="J385" s="167"/>
      <c r="K385" s="243"/>
      <c r="L385" s="167"/>
      <c r="M385" s="167"/>
      <c r="N385" s="165"/>
      <c r="O385" s="244"/>
      <c r="P385" s="245"/>
      <c r="Q385" s="165"/>
      <c r="R385" s="246"/>
      <c r="S385" s="174"/>
      <c r="T385" s="115"/>
      <c r="U385" s="115"/>
      <c r="V385" s="115"/>
      <c r="W385" s="115"/>
      <c r="X385" s="115"/>
      <c r="Y385" s="115"/>
      <c r="Z385" s="115"/>
    </row>
    <row r="386">
      <c r="A386" s="165"/>
      <c r="B386" s="165"/>
      <c r="C386" s="165"/>
      <c r="D386" s="165"/>
      <c r="E386" s="167"/>
      <c r="F386" s="165"/>
      <c r="G386" s="167"/>
      <c r="H386" s="165"/>
      <c r="I386" s="167"/>
      <c r="J386" s="167"/>
      <c r="K386" s="243"/>
      <c r="L386" s="167"/>
      <c r="M386" s="167"/>
      <c r="N386" s="165"/>
      <c r="O386" s="244"/>
      <c r="P386" s="245"/>
      <c r="Q386" s="165"/>
      <c r="R386" s="246"/>
      <c r="S386" s="174"/>
      <c r="T386" s="115"/>
      <c r="U386" s="115"/>
      <c r="V386" s="115"/>
      <c r="W386" s="115"/>
      <c r="X386" s="115"/>
      <c r="Y386" s="115"/>
      <c r="Z386" s="115"/>
    </row>
    <row r="387">
      <c r="A387" s="165"/>
      <c r="B387" s="165"/>
      <c r="C387" s="165"/>
      <c r="D387" s="165"/>
      <c r="E387" s="167"/>
      <c r="F387" s="165"/>
      <c r="G387" s="167"/>
      <c r="H387" s="165"/>
      <c r="I387" s="167"/>
      <c r="J387" s="167"/>
      <c r="K387" s="243"/>
      <c r="L387" s="167"/>
      <c r="M387" s="167"/>
      <c r="N387" s="165"/>
      <c r="O387" s="244"/>
      <c r="P387" s="245"/>
      <c r="Q387" s="165"/>
      <c r="R387" s="246"/>
      <c r="S387" s="174"/>
      <c r="T387" s="115"/>
      <c r="U387" s="115"/>
      <c r="V387" s="115"/>
      <c r="W387" s="115"/>
      <c r="X387" s="115"/>
      <c r="Y387" s="115"/>
      <c r="Z387" s="115"/>
    </row>
    <row r="388">
      <c r="A388" s="165"/>
      <c r="B388" s="165"/>
      <c r="C388" s="165"/>
      <c r="D388" s="165"/>
      <c r="E388" s="167"/>
      <c r="F388" s="165"/>
      <c r="G388" s="167"/>
      <c r="H388" s="165"/>
      <c r="I388" s="167"/>
      <c r="J388" s="167"/>
      <c r="K388" s="243"/>
      <c r="L388" s="167"/>
      <c r="M388" s="167"/>
      <c r="N388" s="165"/>
      <c r="O388" s="244"/>
      <c r="P388" s="245"/>
      <c r="Q388" s="165"/>
      <c r="R388" s="246"/>
      <c r="S388" s="174"/>
      <c r="T388" s="115"/>
      <c r="U388" s="115"/>
      <c r="V388" s="115"/>
      <c r="W388" s="115"/>
      <c r="X388" s="115"/>
      <c r="Y388" s="115"/>
      <c r="Z388" s="115"/>
    </row>
    <row r="389">
      <c r="A389" s="165"/>
      <c r="B389" s="165"/>
      <c r="C389" s="165"/>
      <c r="D389" s="165"/>
      <c r="E389" s="167"/>
      <c r="F389" s="165"/>
      <c r="G389" s="167"/>
      <c r="H389" s="165"/>
      <c r="I389" s="167"/>
      <c r="J389" s="167"/>
      <c r="K389" s="243"/>
      <c r="L389" s="167"/>
      <c r="M389" s="167"/>
      <c r="N389" s="165"/>
      <c r="O389" s="244"/>
      <c r="P389" s="245"/>
      <c r="Q389" s="165"/>
      <c r="R389" s="246"/>
      <c r="S389" s="174"/>
      <c r="T389" s="115"/>
      <c r="U389" s="115"/>
      <c r="V389" s="115"/>
      <c r="W389" s="115"/>
      <c r="X389" s="115"/>
      <c r="Y389" s="115"/>
      <c r="Z389" s="115"/>
    </row>
    <row r="390">
      <c r="A390" s="165"/>
      <c r="B390" s="165"/>
      <c r="C390" s="165"/>
      <c r="D390" s="165"/>
      <c r="E390" s="167"/>
      <c r="F390" s="165"/>
      <c r="G390" s="167"/>
      <c r="H390" s="165"/>
      <c r="I390" s="167"/>
      <c r="J390" s="167"/>
      <c r="K390" s="243"/>
      <c r="L390" s="167"/>
      <c r="M390" s="167"/>
      <c r="N390" s="165"/>
      <c r="O390" s="244"/>
      <c r="P390" s="245"/>
      <c r="Q390" s="165"/>
      <c r="R390" s="246"/>
      <c r="S390" s="174"/>
      <c r="T390" s="115"/>
      <c r="U390" s="115"/>
      <c r="V390" s="115"/>
      <c r="W390" s="115"/>
      <c r="X390" s="115"/>
      <c r="Y390" s="115"/>
      <c r="Z390" s="115"/>
    </row>
    <row r="391">
      <c r="A391" s="165"/>
      <c r="B391" s="165"/>
      <c r="C391" s="165"/>
      <c r="D391" s="165"/>
      <c r="E391" s="167"/>
      <c r="F391" s="165"/>
      <c r="G391" s="167"/>
      <c r="H391" s="165"/>
      <c r="I391" s="167"/>
      <c r="J391" s="167"/>
      <c r="K391" s="243"/>
      <c r="L391" s="167"/>
      <c r="M391" s="167"/>
      <c r="N391" s="165"/>
      <c r="O391" s="244"/>
      <c r="P391" s="245"/>
      <c r="Q391" s="165"/>
      <c r="R391" s="246"/>
      <c r="S391" s="174"/>
      <c r="T391" s="115"/>
      <c r="U391" s="115"/>
      <c r="V391" s="115"/>
      <c r="W391" s="115"/>
      <c r="X391" s="115"/>
      <c r="Y391" s="115"/>
      <c r="Z391" s="115"/>
    </row>
    <row r="392">
      <c r="A392" s="165"/>
      <c r="B392" s="165"/>
      <c r="C392" s="165"/>
      <c r="D392" s="165"/>
      <c r="E392" s="167"/>
      <c r="F392" s="165"/>
      <c r="G392" s="167"/>
      <c r="H392" s="165"/>
      <c r="I392" s="167"/>
      <c r="J392" s="167"/>
      <c r="K392" s="243"/>
      <c r="L392" s="167"/>
      <c r="M392" s="167"/>
      <c r="N392" s="165"/>
      <c r="O392" s="244"/>
      <c r="P392" s="245"/>
      <c r="Q392" s="165"/>
      <c r="R392" s="246"/>
      <c r="S392" s="174"/>
      <c r="T392" s="115"/>
      <c r="U392" s="115"/>
      <c r="V392" s="115"/>
      <c r="W392" s="115"/>
      <c r="X392" s="115"/>
      <c r="Y392" s="115"/>
      <c r="Z392" s="115"/>
    </row>
    <row r="393">
      <c r="A393" s="165"/>
      <c r="B393" s="165"/>
      <c r="C393" s="165"/>
      <c r="D393" s="165"/>
      <c r="E393" s="167"/>
      <c r="F393" s="165"/>
      <c r="G393" s="167"/>
      <c r="H393" s="165"/>
      <c r="I393" s="167"/>
      <c r="J393" s="167"/>
      <c r="K393" s="243"/>
      <c r="L393" s="167"/>
      <c r="M393" s="167"/>
      <c r="N393" s="165"/>
      <c r="O393" s="244"/>
      <c r="P393" s="245"/>
      <c r="Q393" s="165"/>
      <c r="R393" s="246"/>
      <c r="S393" s="174"/>
      <c r="T393" s="115"/>
      <c r="U393" s="115"/>
      <c r="V393" s="115"/>
      <c r="W393" s="115"/>
      <c r="X393" s="115"/>
      <c r="Y393" s="115"/>
      <c r="Z393" s="115"/>
    </row>
    <row r="394">
      <c r="A394" s="165"/>
      <c r="B394" s="165"/>
      <c r="C394" s="165"/>
      <c r="D394" s="165"/>
      <c r="E394" s="167"/>
      <c r="F394" s="165"/>
      <c r="G394" s="167"/>
      <c r="H394" s="165"/>
      <c r="I394" s="167"/>
      <c r="J394" s="167"/>
      <c r="K394" s="243"/>
      <c r="L394" s="167"/>
      <c r="M394" s="167"/>
      <c r="N394" s="165"/>
      <c r="O394" s="244"/>
      <c r="P394" s="245"/>
      <c r="Q394" s="165"/>
      <c r="R394" s="246"/>
      <c r="S394" s="174"/>
      <c r="T394" s="115"/>
      <c r="U394" s="115"/>
      <c r="V394" s="115"/>
      <c r="W394" s="115"/>
      <c r="X394" s="115"/>
      <c r="Y394" s="115"/>
      <c r="Z394" s="115"/>
    </row>
    <row r="395">
      <c r="A395" s="165"/>
      <c r="B395" s="165"/>
      <c r="C395" s="165"/>
      <c r="D395" s="165"/>
      <c r="E395" s="167"/>
      <c r="F395" s="165"/>
      <c r="G395" s="167"/>
      <c r="H395" s="165"/>
      <c r="I395" s="167"/>
      <c r="J395" s="167"/>
      <c r="K395" s="243"/>
      <c r="L395" s="167"/>
      <c r="M395" s="167"/>
      <c r="N395" s="165"/>
      <c r="O395" s="244"/>
      <c r="P395" s="245"/>
      <c r="Q395" s="165"/>
      <c r="R395" s="246"/>
      <c r="S395" s="174"/>
      <c r="T395" s="115"/>
      <c r="U395" s="115"/>
      <c r="V395" s="115"/>
      <c r="W395" s="115"/>
      <c r="X395" s="115"/>
      <c r="Y395" s="115"/>
      <c r="Z395" s="115"/>
    </row>
    <row r="396">
      <c r="A396" s="165"/>
      <c r="B396" s="165"/>
      <c r="C396" s="165"/>
      <c r="D396" s="165"/>
      <c r="E396" s="167"/>
      <c r="F396" s="165"/>
      <c r="G396" s="167"/>
      <c r="H396" s="165"/>
      <c r="I396" s="167"/>
      <c r="J396" s="167"/>
      <c r="K396" s="243"/>
      <c r="L396" s="167"/>
      <c r="M396" s="167"/>
      <c r="N396" s="165"/>
      <c r="O396" s="244"/>
      <c r="P396" s="245"/>
      <c r="Q396" s="165"/>
      <c r="R396" s="246"/>
      <c r="S396" s="174"/>
      <c r="T396" s="115"/>
      <c r="U396" s="115"/>
      <c r="V396" s="115"/>
      <c r="W396" s="115"/>
      <c r="X396" s="115"/>
      <c r="Y396" s="115"/>
      <c r="Z396" s="115"/>
    </row>
    <row r="397">
      <c r="A397" s="165"/>
      <c r="B397" s="165"/>
      <c r="C397" s="165"/>
      <c r="D397" s="165"/>
      <c r="E397" s="167"/>
      <c r="F397" s="165"/>
      <c r="G397" s="167"/>
      <c r="H397" s="165"/>
      <c r="I397" s="167"/>
      <c r="J397" s="167"/>
      <c r="K397" s="243"/>
      <c r="L397" s="167"/>
      <c r="M397" s="167"/>
      <c r="N397" s="165"/>
      <c r="O397" s="244"/>
      <c r="P397" s="245"/>
      <c r="Q397" s="165"/>
      <c r="R397" s="246"/>
      <c r="S397" s="174"/>
      <c r="T397" s="115"/>
      <c r="U397" s="115"/>
      <c r="V397" s="115"/>
      <c r="W397" s="115"/>
      <c r="X397" s="115"/>
      <c r="Y397" s="115"/>
      <c r="Z397" s="115"/>
    </row>
    <row r="398">
      <c r="A398" s="165"/>
      <c r="B398" s="165"/>
      <c r="C398" s="165"/>
      <c r="D398" s="165"/>
      <c r="E398" s="167"/>
      <c r="F398" s="165"/>
      <c r="G398" s="167"/>
      <c r="H398" s="165"/>
      <c r="I398" s="167"/>
      <c r="J398" s="167"/>
      <c r="K398" s="243"/>
      <c r="L398" s="167"/>
      <c r="M398" s="167"/>
      <c r="N398" s="165"/>
      <c r="O398" s="244"/>
      <c r="P398" s="245"/>
      <c r="Q398" s="165"/>
      <c r="R398" s="246"/>
      <c r="S398" s="174"/>
      <c r="T398" s="115"/>
      <c r="U398" s="115"/>
      <c r="V398" s="115"/>
      <c r="W398" s="115"/>
      <c r="X398" s="115"/>
      <c r="Y398" s="115"/>
      <c r="Z398" s="115"/>
    </row>
    <row r="399">
      <c r="A399" s="165"/>
      <c r="B399" s="165"/>
      <c r="C399" s="165"/>
      <c r="D399" s="165"/>
      <c r="E399" s="167"/>
      <c r="F399" s="165"/>
      <c r="G399" s="167"/>
      <c r="H399" s="165"/>
      <c r="I399" s="167"/>
      <c r="J399" s="167"/>
      <c r="K399" s="243"/>
      <c r="L399" s="167"/>
      <c r="M399" s="167"/>
      <c r="N399" s="165"/>
      <c r="O399" s="244"/>
      <c r="P399" s="245"/>
      <c r="Q399" s="165"/>
      <c r="R399" s="246"/>
      <c r="S399" s="174"/>
      <c r="T399" s="115"/>
      <c r="U399" s="115"/>
      <c r="V399" s="115"/>
      <c r="W399" s="115"/>
      <c r="X399" s="115"/>
      <c r="Y399" s="115"/>
      <c r="Z399" s="115"/>
    </row>
    <row r="400">
      <c r="A400" s="165"/>
      <c r="B400" s="165"/>
      <c r="C400" s="165"/>
      <c r="D400" s="165"/>
      <c r="E400" s="167"/>
      <c r="F400" s="165"/>
      <c r="G400" s="167"/>
      <c r="H400" s="165"/>
      <c r="I400" s="167"/>
      <c r="J400" s="167"/>
      <c r="K400" s="243"/>
      <c r="L400" s="167"/>
      <c r="M400" s="167"/>
      <c r="N400" s="165"/>
      <c r="O400" s="244"/>
      <c r="P400" s="245"/>
      <c r="Q400" s="165"/>
      <c r="R400" s="246"/>
      <c r="S400" s="174"/>
      <c r="T400" s="115"/>
      <c r="U400" s="115"/>
      <c r="V400" s="115"/>
      <c r="W400" s="115"/>
      <c r="X400" s="115"/>
      <c r="Y400" s="115"/>
      <c r="Z400" s="115"/>
    </row>
    <row r="401">
      <c r="A401" s="165"/>
      <c r="B401" s="165"/>
      <c r="C401" s="165"/>
      <c r="D401" s="165"/>
      <c r="E401" s="167"/>
      <c r="F401" s="165"/>
      <c r="G401" s="167"/>
      <c r="H401" s="165"/>
      <c r="I401" s="167"/>
      <c r="J401" s="167"/>
      <c r="K401" s="243"/>
      <c r="L401" s="167"/>
      <c r="M401" s="167"/>
      <c r="N401" s="165"/>
      <c r="O401" s="244"/>
      <c r="P401" s="245"/>
      <c r="Q401" s="165"/>
      <c r="R401" s="246"/>
      <c r="S401" s="174"/>
      <c r="T401" s="115"/>
      <c r="U401" s="115"/>
      <c r="V401" s="115"/>
      <c r="W401" s="115"/>
      <c r="X401" s="115"/>
      <c r="Y401" s="115"/>
      <c r="Z401" s="115"/>
    </row>
    <row r="402">
      <c r="A402" s="165"/>
      <c r="B402" s="165"/>
      <c r="C402" s="165"/>
      <c r="D402" s="165"/>
      <c r="E402" s="167"/>
      <c r="F402" s="165"/>
      <c r="G402" s="167"/>
      <c r="H402" s="165"/>
      <c r="I402" s="167"/>
      <c r="J402" s="167"/>
      <c r="K402" s="243"/>
      <c r="L402" s="167"/>
      <c r="M402" s="167"/>
      <c r="N402" s="165"/>
      <c r="O402" s="244"/>
      <c r="P402" s="245"/>
      <c r="Q402" s="165"/>
      <c r="R402" s="246"/>
      <c r="S402" s="174"/>
      <c r="T402" s="115"/>
      <c r="U402" s="115"/>
      <c r="V402" s="115"/>
      <c r="W402" s="115"/>
      <c r="X402" s="115"/>
      <c r="Y402" s="115"/>
      <c r="Z402" s="115"/>
    </row>
    <row r="403">
      <c r="A403" s="165"/>
      <c r="B403" s="165"/>
      <c r="C403" s="165"/>
      <c r="D403" s="165"/>
      <c r="E403" s="167"/>
      <c r="F403" s="165"/>
      <c r="G403" s="167"/>
      <c r="H403" s="165"/>
      <c r="I403" s="167"/>
      <c r="J403" s="167"/>
      <c r="K403" s="243"/>
      <c r="L403" s="167"/>
      <c r="M403" s="167"/>
      <c r="N403" s="165"/>
      <c r="O403" s="244"/>
      <c r="P403" s="245"/>
      <c r="Q403" s="165"/>
      <c r="R403" s="246"/>
      <c r="S403" s="174"/>
      <c r="T403" s="115"/>
      <c r="U403" s="115"/>
      <c r="V403" s="115"/>
      <c r="W403" s="115"/>
      <c r="X403" s="115"/>
      <c r="Y403" s="115"/>
      <c r="Z403" s="115"/>
    </row>
    <row r="404">
      <c r="A404" s="165"/>
      <c r="B404" s="165"/>
      <c r="C404" s="165"/>
      <c r="D404" s="165"/>
      <c r="E404" s="167"/>
      <c r="F404" s="165"/>
      <c r="G404" s="167"/>
      <c r="H404" s="165"/>
      <c r="I404" s="167"/>
      <c r="J404" s="167"/>
      <c r="K404" s="243"/>
      <c r="L404" s="167"/>
      <c r="M404" s="167"/>
      <c r="N404" s="165"/>
      <c r="O404" s="244"/>
      <c r="P404" s="245"/>
      <c r="Q404" s="165"/>
      <c r="R404" s="246"/>
      <c r="S404" s="174"/>
      <c r="T404" s="115"/>
      <c r="U404" s="115"/>
      <c r="V404" s="115"/>
      <c r="W404" s="115"/>
      <c r="X404" s="115"/>
      <c r="Y404" s="115"/>
      <c r="Z404" s="115"/>
    </row>
    <row r="405">
      <c r="A405" s="165"/>
      <c r="B405" s="165"/>
      <c r="C405" s="165"/>
      <c r="D405" s="165"/>
      <c r="E405" s="167"/>
      <c r="F405" s="165"/>
      <c r="G405" s="167"/>
      <c r="H405" s="165"/>
      <c r="I405" s="167"/>
      <c r="J405" s="167"/>
      <c r="K405" s="243"/>
      <c r="L405" s="167"/>
      <c r="M405" s="167"/>
      <c r="N405" s="165"/>
      <c r="O405" s="244"/>
      <c r="P405" s="245"/>
      <c r="Q405" s="165"/>
      <c r="R405" s="246"/>
      <c r="S405" s="174"/>
      <c r="T405" s="115"/>
      <c r="U405" s="115"/>
      <c r="V405" s="115"/>
      <c r="W405" s="115"/>
      <c r="X405" s="115"/>
      <c r="Y405" s="115"/>
      <c r="Z405" s="115"/>
    </row>
    <row r="406">
      <c r="A406" s="165"/>
      <c r="B406" s="165"/>
      <c r="C406" s="165"/>
      <c r="D406" s="165"/>
      <c r="E406" s="167"/>
      <c r="F406" s="165"/>
      <c r="G406" s="167"/>
      <c r="H406" s="165"/>
      <c r="I406" s="167"/>
      <c r="J406" s="167"/>
      <c r="K406" s="243"/>
      <c r="L406" s="167"/>
      <c r="M406" s="167"/>
      <c r="N406" s="165"/>
      <c r="O406" s="244"/>
      <c r="P406" s="245"/>
      <c r="Q406" s="165"/>
      <c r="R406" s="246"/>
      <c r="S406" s="174"/>
      <c r="T406" s="115"/>
      <c r="U406" s="115"/>
      <c r="V406" s="115"/>
      <c r="W406" s="115"/>
      <c r="X406" s="115"/>
      <c r="Y406" s="115"/>
      <c r="Z406" s="115"/>
    </row>
    <row r="407">
      <c r="A407" s="165"/>
      <c r="B407" s="165"/>
      <c r="C407" s="165"/>
      <c r="D407" s="165"/>
      <c r="E407" s="167"/>
      <c r="F407" s="165"/>
      <c r="G407" s="167"/>
      <c r="H407" s="165"/>
      <c r="I407" s="167"/>
      <c r="J407" s="167"/>
      <c r="K407" s="243"/>
      <c r="L407" s="167"/>
      <c r="M407" s="167"/>
      <c r="N407" s="165"/>
      <c r="O407" s="244"/>
      <c r="P407" s="245"/>
      <c r="Q407" s="165"/>
      <c r="R407" s="246"/>
      <c r="S407" s="174"/>
      <c r="T407" s="115"/>
      <c r="U407" s="115"/>
      <c r="V407" s="115"/>
      <c r="W407" s="115"/>
      <c r="X407" s="115"/>
      <c r="Y407" s="115"/>
      <c r="Z407" s="115"/>
    </row>
    <row r="408">
      <c r="A408" s="165"/>
      <c r="B408" s="165"/>
      <c r="C408" s="165"/>
      <c r="D408" s="165"/>
      <c r="E408" s="167"/>
      <c r="F408" s="165"/>
      <c r="G408" s="167"/>
      <c r="H408" s="165"/>
      <c r="I408" s="167"/>
      <c r="J408" s="167"/>
      <c r="K408" s="243"/>
      <c r="L408" s="167"/>
      <c r="M408" s="167"/>
      <c r="N408" s="165"/>
      <c r="O408" s="244"/>
      <c r="P408" s="245"/>
      <c r="Q408" s="165"/>
      <c r="R408" s="246"/>
      <c r="S408" s="174"/>
      <c r="T408" s="115"/>
      <c r="U408" s="115"/>
      <c r="V408" s="115"/>
      <c r="W408" s="115"/>
      <c r="X408" s="115"/>
      <c r="Y408" s="115"/>
      <c r="Z408" s="115"/>
    </row>
    <row r="409">
      <c r="A409" s="165"/>
      <c r="B409" s="165"/>
      <c r="C409" s="165"/>
      <c r="D409" s="165"/>
      <c r="E409" s="167"/>
      <c r="F409" s="165"/>
      <c r="G409" s="167"/>
      <c r="H409" s="165"/>
      <c r="I409" s="167"/>
      <c r="J409" s="167"/>
      <c r="K409" s="243"/>
      <c r="L409" s="167"/>
      <c r="M409" s="167"/>
      <c r="N409" s="165"/>
      <c r="O409" s="244"/>
      <c r="P409" s="245"/>
      <c r="Q409" s="165"/>
      <c r="R409" s="246"/>
      <c r="S409" s="174"/>
      <c r="T409" s="115"/>
      <c r="U409" s="115"/>
      <c r="V409" s="115"/>
      <c r="W409" s="115"/>
      <c r="X409" s="115"/>
      <c r="Y409" s="115"/>
      <c r="Z409" s="115"/>
    </row>
    <row r="410">
      <c r="A410" s="165"/>
      <c r="B410" s="165"/>
      <c r="C410" s="165"/>
      <c r="D410" s="165"/>
      <c r="E410" s="167"/>
      <c r="F410" s="165"/>
      <c r="G410" s="167"/>
      <c r="H410" s="165"/>
      <c r="I410" s="167"/>
      <c r="J410" s="167"/>
      <c r="K410" s="243"/>
      <c r="L410" s="167"/>
      <c r="M410" s="167"/>
      <c r="N410" s="165"/>
      <c r="O410" s="244"/>
      <c r="P410" s="245"/>
      <c r="Q410" s="165"/>
      <c r="R410" s="246"/>
      <c r="S410" s="174"/>
      <c r="T410" s="115"/>
      <c r="U410" s="115"/>
      <c r="V410" s="115"/>
      <c r="W410" s="115"/>
      <c r="X410" s="115"/>
      <c r="Y410" s="115"/>
      <c r="Z410" s="115"/>
    </row>
    <row r="411">
      <c r="A411" s="165"/>
      <c r="B411" s="165"/>
      <c r="C411" s="165"/>
      <c r="D411" s="165"/>
      <c r="E411" s="167"/>
      <c r="F411" s="165"/>
      <c r="G411" s="167"/>
      <c r="H411" s="165"/>
      <c r="I411" s="167"/>
      <c r="J411" s="167"/>
      <c r="K411" s="243"/>
      <c r="L411" s="167"/>
      <c r="M411" s="167"/>
      <c r="N411" s="165"/>
      <c r="O411" s="244"/>
      <c r="P411" s="245"/>
      <c r="Q411" s="165"/>
      <c r="R411" s="246"/>
      <c r="S411" s="174"/>
      <c r="T411" s="115"/>
      <c r="U411" s="115"/>
      <c r="V411" s="115"/>
      <c r="W411" s="115"/>
      <c r="X411" s="115"/>
      <c r="Y411" s="115"/>
      <c r="Z411" s="115"/>
    </row>
    <row r="412">
      <c r="A412" s="165"/>
      <c r="B412" s="165"/>
      <c r="C412" s="165"/>
      <c r="D412" s="165"/>
      <c r="E412" s="167"/>
      <c r="F412" s="165"/>
      <c r="G412" s="167"/>
      <c r="H412" s="165"/>
      <c r="I412" s="167"/>
      <c r="J412" s="167"/>
      <c r="K412" s="243"/>
      <c r="L412" s="167"/>
      <c r="M412" s="167"/>
      <c r="N412" s="165"/>
      <c r="O412" s="244"/>
      <c r="P412" s="245"/>
      <c r="Q412" s="165"/>
      <c r="R412" s="246"/>
      <c r="S412" s="174"/>
      <c r="T412" s="115"/>
      <c r="U412" s="115"/>
      <c r="V412" s="115"/>
      <c r="W412" s="115"/>
      <c r="X412" s="115"/>
      <c r="Y412" s="115"/>
      <c r="Z412" s="115"/>
    </row>
    <row r="413">
      <c r="A413" s="165"/>
      <c r="B413" s="165"/>
      <c r="C413" s="165"/>
      <c r="D413" s="165"/>
      <c r="E413" s="167"/>
      <c r="F413" s="165"/>
      <c r="G413" s="167"/>
      <c r="H413" s="165"/>
      <c r="I413" s="167"/>
      <c r="J413" s="167"/>
      <c r="K413" s="243"/>
      <c r="L413" s="167"/>
      <c r="M413" s="167"/>
      <c r="N413" s="165"/>
      <c r="O413" s="244"/>
      <c r="P413" s="245"/>
      <c r="Q413" s="165"/>
      <c r="R413" s="246"/>
      <c r="S413" s="174"/>
      <c r="T413" s="115"/>
      <c r="U413" s="115"/>
      <c r="V413" s="115"/>
      <c r="W413" s="115"/>
      <c r="X413" s="115"/>
      <c r="Y413" s="115"/>
      <c r="Z413" s="115"/>
    </row>
    <row r="414">
      <c r="A414" s="165"/>
      <c r="B414" s="165"/>
      <c r="C414" s="165"/>
      <c r="D414" s="165"/>
      <c r="E414" s="167"/>
      <c r="F414" s="165"/>
      <c r="G414" s="167"/>
      <c r="H414" s="165"/>
      <c r="I414" s="167"/>
      <c r="J414" s="167"/>
      <c r="K414" s="243"/>
      <c r="L414" s="167"/>
      <c r="M414" s="167"/>
      <c r="N414" s="165"/>
      <c r="O414" s="244"/>
      <c r="P414" s="245"/>
      <c r="Q414" s="165"/>
      <c r="R414" s="246"/>
      <c r="S414" s="174"/>
      <c r="T414" s="115"/>
      <c r="U414" s="115"/>
      <c r="V414" s="115"/>
      <c r="W414" s="115"/>
      <c r="X414" s="115"/>
      <c r="Y414" s="115"/>
      <c r="Z414" s="115"/>
    </row>
    <row r="415">
      <c r="A415" s="165"/>
      <c r="B415" s="165"/>
      <c r="C415" s="165"/>
      <c r="D415" s="165"/>
      <c r="E415" s="167"/>
      <c r="F415" s="165"/>
      <c r="G415" s="167"/>
      <c r="H415" s="165"/>
      <c r="I415" s="167"/>
      <c r="J415" s="167"/>
      <c r="K415" s="243"/>
      <c r="L415" s="167"/>
      <c r="M415" s="167"/>
      <c r="N415" s="165"/>
      <c r="O415" s="244"/>
      <c r="P415" s="245"/>
      <c r="Q415" s="165"/>
      <c r="R415" s="246"/>
      <c r="S415" s="174"/>
      <c r="T415" s="115"/>
      <c r="U415" s="115"/>
      <c r="V415" s="115"/>
      <c r="W415" s="115"/>
      <c r="X415" s="115"/>
      <c r="Y415" s="115"/>
      <c r="Z415" s="115"/>
    </row>
    <row r="416">
      <c r="A416" s="165"/>
      <c r="B416" s="165"/>
      <c r="C416" s="165"/>
      <c r="D416" s="165"/>
      <c r="E416" s="167"/>
      <c r="F416" s="165"/>
      <c r="G416" s="167"/>
      <c r="H416" s="165"/>
      <c r="I416" s="167"/>
      <c r="J416" s="167"/>
      <c r="K416" s="243"/>
      <c r="L416" s="167"/>
      <c r="M416" s="167"/>
      <c r="N416" s="165"/>
      <c r="O416" s="244"/>
      <c r="P416" s="245"/>
      <c r="Q416" s="165"/>
      <c r="R416" s="246"/>
      <c r="S416" s="174"/>
      <c r="T416" s="115"/>
      <c r="U416" s="115"/>
      <c r="V416" s="115"/>
      <c r="W416" s="115"/>
      <c r="X416" s="115"/>
      <c r="Y416" s="115"/>
      <c r="Z416" s="115"/>
    </row>
    <row r="417">
      <c r="A417" s="165"/>
      <c r="B417" s="165"/>
      <c r="C417" s="165"/>
      <c r="D417" s="165"/>
      <c r="E417" s="167"/>
      <c r="F417" s="165"/>
      <c r="G417" s="167"/>
      <c r="H417" s="165"/>
      <c r="I417" s="167"/>
      <c r="J417" s="167"/>
      <c r="K417" s="243"/>
      <c r="L417" s="167"/>
      <c r="M417" s="167"/>
      <c r="N417" s="165"/>
      <c r="O417" s="244"/>
      <c r="P417" s="245"/>
      <c r="Q417" s="165"/>
      <c r="R417" s="246"/>
      <c r="S417" s="174"/>
      <c r="T417" s="115"/>
      <c r="U417" s="115"/>
      <c r="V417" s="115"/>
      <c r="W417" s="115"/>
      <c r="X417" s="115"/>
      <c r="Y417" s="115"/>
      <c r="Z417" s="115"/>
    </row>
    <row r="418">
      <c r="A418" s="165"/>
      <c r="B418" s="165"/>
      <c r="C418" s="165"/>
      <c r="D418" s="165"/>
      <c r="E418" s="167"/>
      <c r="F418" s="165"/>
      <c r="G418" s="167"/>
      <c r="H418" s="165"/>
      <c r="I418" s="167"/>
      <c r="J418" s="167"/>
      <c r="K418" s="243"/>
      <c r="L418" s="167"/>
      <c r="M418" s="167"/>
      <c r="N418" s="165"/>
      <c r="O418" s="244"/>
      <c r="P418" s="245"/>
      <c r="Q418" s="165"/>
      <c r="R418" s="246"/>
      <c r="S418" s="174"/>
      <c r="T418" s="115"/>
      <c r="U418" s="115"/>
      <c r="V418" s="115"/>
      <c r="W418" s="115"/>
      <c r="X418" s="115"/>
      <c r="Y418" s="115"/>
      <c r="Z418" s="115"/>
    </row>
    <row r="419">
      <c r="A419" s="165"/>
      <c r="B419" s="165"/>
      <c r="C419" s="165"/>
      <c r="D419" s="165"/>
      <c r="E419" s="167"/>
      <c r="F419" s="165"/>
      <c r="G419" s="167"/>
      <c r="H419" s="165"/>
      <c r="I419" s="167"/>
      <c r="J419" s="167"/>
      <c r="K419" s="243"/>
      <c r="L419" s="167"/>
      <c r="M419" s="167"/>
      <c r="N419" s="165"/>
      <c r="O419" s="244"/>
      <c r="P419" s="245"/>
      <c r="Q419" s="165"/>
      <c r="R419" s="246"/>
      <c r="S419" s="174"/>
      <c r="T419" s="115"/>
      <c r="U419" s="115"/>
      <c r="V419" s="115"/>
      <c r="W419" s="115"/>
      <c r="X419" s="115"/>
      <c r="Y419" s="115"/>
      <c r="Z419" s="115"/>
    </row>
    <row r="420">
      <c r="A420" s="165"/>
      <c r="B420" s="165"/>
      <c r="C420" s="165"/>
      <c r="D420" s="165"/>
      <c r="E420" s="167"/>
      <c r="F420" s="165"/>
      <c r="G420" s="167"/>
      <c r="H420" s="165"/>
      <c r="I420" s="167"/>
      <c r="J420" s="167"/>
      <c r="K420" s="243"/>
      <c r="L420" s="167"/>
      <c r="M420" s="167"/>
      <c r="N420" s="165"/>
      <c r="O420" s="244"/>
      <c r="P420" s="245"/>
      <c r="Q420" s="165"/>
      <c r="R420" s="246"/>
      <c r="S420" s="174"/>
      <c r="T420" s="115"/>
      <c r="U420" s="115"/>
      <c r="V420" s="115"/>
      <c r="W420" s="115"/>
      <c r="X420" s="115"/>
      <c r="Y420" s="115"/>
      <c r="Z420" s="115"/>
    </row>
    <row r="421">
      <c r="A421" s="165"/>
      <c r="B421" s="165"/>
      <c r="C421" s="165"/>
      <c r="D421" s="165"/>
      <c r="E421" s="167"/>
      <c r="F421" s="165"/>
      <c r="G421" s="167"/>
      <c r="H421" s="165"/>
      <c r="I421" s="167"/>
      <c r="J421" s="167"/>
      <c r="K421" s="243"/>
      <c r="L421" s="167"/>
      <c r="M421" s="167"/>
      <c r="N421" s="165"/>
      <c r="O421" s="244"/>
      <c r="P421" s="245"/>
      <c r="Q421" s="165"/>
      <c r="R421" s="246"/>
      <c r="S421" s="174"/>
      <c r="T421" s="115"/>
      <c r="U421" s="115"/>
      <c r="V421" s="115"/>
      <c r="W421" s="115"/>
      <c r="X421" s="115"/>
      <c r="Y421" s="115"/>
      <c r="Z421" s="115"/>
    </row>
    <row r="422">
      <c r="A422" s="165"/>
      <c r="B422" s="165"/>
      <c r="C422" s="165"/>
      <c r="D422" s="165"/>
      <c r="E422" s="167"/>
      <c r="F422" s="165"/>
      <c r="G422" s="167"/>
      <c r="H422" s="165"/>
      <c r="I422" s="167"/>
      <c r="J422" s="167"/>
      <c r="K422" s="243"/>
      <c r="L422" s="167"/>
      <c r="M422" s="167"/>
      <c r="N422" s="165"/>
      <c r="O422" s="244"/>
      <c r="P422" s="245"/>
      <c r="Q422" s="165"/>
      <c r="R422" s="246"/>
      <c r="S422" s="174"/>
      <c r="T422" s="115"/>
      <c r="U422" s="115"/>
      <c r="V422" s="115"/>
      <c r="W422" s="115"/>
      <c r="X422" s="115"/>
      <c r="Y422" s="115"/>
      <c r="Z422" s="115"/>
    </row>
    <row r="423">
      <c r="A423" s="165"/>
      <c r="B423" s="165"/>
      <c r="C423" s="165"/>
      <c r="D423" s="165"/>
      <c r="E423" s="167"/>
      <c r="F423" s="165"/>
      <c r="G423" s="167"/>
      <c r="H423" s="165"/>
      <c r="I423" s="167"/>
      <c r="J423" s="167"/>
      <c r="K423" s="243"/>
      <c r="L423" s="167"/>
      <c r="M423" s="167"/>
      <c r="N423" s="165"/>
      <c r="O423" s="244"/>
      <c r="P423" s="245"/>
      <c r="Q423" s="165"/>
      <c r="R423" s="246"/>
      <c r="S423" s="174"/>
      <c r="T423" s="115"/>
      <c r="U423" s="115"/>
      <c r="V423" s="115"/>
      <c r="W423" s="115"/>
      <c r="X423" s="115"/>
      <c r="Y423" s="115"/>
      <c r="Z423" s="115"/>
    </row>
    <row r="424">
      <c r="A424" s="165"/>
      <c r="B424" s="165"/>
      <c r="C424" s="165"/>
      <c r="D424" s="165"/>
      <c r="E424" s="167"/>
      <c r="F424" s="165"/>
      <c r="G424" s="167"/>
      <c r="H424" s="165"/>
      <c r="I424" s="167"/>
      <c r="J424" s="167"/>
      <c r="K424" s="243"/>
      <c r="L424" s="167"/>
      <c r="M424" s="167"/>
      <c r="N424" s="165"/>
      <c r="O424" s="244"/>
      <c r="P424" s="245"/>
      <c r="Q424" s="165"/>
      <c r="R424" s="246"/>
      <c r="S424" s="174"/>
      <c r="T424" s="115"/>
      <c r="U424" s="115"/>
      <c r="V424" s="115"/>
      <c r="W424" s="115"/>
      <c r="X424" s="115"/>
      <c r="Y424" s="115"/>
      <c r="Z424" s="115"/>
    </row>
    <row r="425">
      <c r="A425" s="165"/>
      <c r="B425" s="165"/>
      <c r="C425" s="165"/>
      <c r="D425" s="165"/>
      <c r="E425" s="167"/>
      <c r="F425" s="165"/>
      <c r="G425" s="167"/>
      <c r="H425" s="165"/>
      <c r="I425" s="167"/>
      <c r="J425" s="167"/>
      <c r="K425" s="243"/>
      <c r="L425" s="167"/>
      <c r="M425" s="167"/>
      <c r="N425" s="165"/>
      <c r="O425" s="244"/>
      <c r="P425" s="245"/>
      <c r="Q425" s="165"/>
      <c r="R425" s="246"/>
      <c r="S425" s="174"/>
      <c r="T425" s="115"/>
      <c r="U425" s="115"/>
      <c r="V425" s="115"/>
      <c r="W425" s="115"/>
      <c r="X425" s="115"/>
      <c r="Y425" s="115"/>
      <c r="Z425" s="115"/>
    </row>
    <row r="426">
      <c r="A426" s="165"/>
      <c r="B426" s="165"/>
      <c r="C426" s="165"/>
      <c r="D426" s="165"/>
      <c r="E426" s="167"/>
      <c r="F426" s="165"/>
      <c r="G426" s="167"/>
      <c r="H426" s="165"/>
      <c r="I426" s="167"/>
      <c r="J426" s="167"/>
      <c r="K426" s="243"/>
      <c r="L426" s="167"/>
      <c r="M426" s="167"/>
      <c r="N426" s="165"/>
      <c r="O426" s="244"/>
      <c r="P426" s="245"/>
      <c r="Q426" s="165"/>
      <c r="R426" s="246"/>
      <c r="S426" s="174"/>
      <c r="T426" s="115"/>
      <c r="U426" s="115"/>
      <c r="V426" s="115"/>
      <c r="W426" s="115"/>
      <c r="X426" s="115"/>
      <c r="Y426" s="115"/>
      <c r="Z426" s="115"/>
    </row>
    <row r="427">
      <c r="A427" s="165"/>
      <c r="B427" s="165"/>
      <c r="C427" s="165"/>
      <c r="D427" s="165"/>
      <c r="E427" s="167"/>
      <c r="F427" s="165"/>
      <c r="G427" s="167"/>
      <c r="H427" s="165"/>
      <c r="I427" s="167"/>
      <c r="J427" s="167"/>
      <c r="K427" s="243"/>
      <c r="L427" s="167"/>
      <c r="M427" s="167"/>
      <c r="N427" s="165"/>
      <c r="O427" s="244"/>
      <c r="P427" s="245"/>
      <c r="Q427" s="165"/>
      <c r="R427" s="246"/>
      <c r="S427" s="174"/>
      <c r="T427" s="115"/>
      <c r="U427" s="115"/>
      <c r="V427" s="115"/>
      <c r="W427" s="115"/>
      <c r="X427" s="115"/>
      <c r="Y427" s="115"/>
      <c r="Z427" s="115"/>
    </row>
    <row r="428">
      <c r="A428" s="165"/>
      <c r="B428" s="165"/>
      <c r="C428" s="165"/>
      <c r="D428" s="165"/>
      <c r="E428" s="167"/>
      <c r="F428" s="165"/>
      <c r="G428" s="167"/>
      <c r="H428" s="165"/>
      <c r="I428" s="167"/>
      <c r="J428" s="167"/>
      <c r="K428" s="243"/>
      <c r="L428" s="167"/>
      <c r="M428" s="167"/>
      <c r="N428" s="165"/>
      <c r="O428" s="244"/>
      <c r="P428" s="245"/>
      <c r="Q428" s="165"/>
      <c r="R428" s="246"/>
      <c r="S428" s="174"/>
      <c r="T428" s="115"/>
      <c r="U428" s="115"/>
      <c r="V428" s="115"/>
      <c r="W428" s="115"/>
      <c r="X428" s="115"/>
      <c r="Y428" s="115"/>
      <c r="Z428" s="115"/>
    </row>
    <row r="429">
      <c r="A429" s="165"/>
      <c r="B429" s="165"/>
      <c r="C429" s="165"/>
      <c r="D429" s="165"/>
      <c r="E429" s="167"/>
      <c r="F429" s="165"/>
      <c r="G429" s="167"/>
      <c r="H429" s="165"/>
      <c r="I429" s="167"/>
      <c r="J429" s="167"/>
      <c r="K429" s="243"/>
      <c r="L429" s="167"/>
      <c r="M429" s="167"/>
      <c r="N429" s="165"/>
      <c r="O429" s="244"/>
      <c r="P429" s="245"/>
      <c r="Q429" s="165"/>
      <c r="R429" s="246"/>
      <c r="S429" s="174"/>
      <c r="T429" s="115"/>
      <c r="U429" s="115"/>
      <c r="V429" s="115"/>
      <c r="W429" s="115"/>
      <c r="X429" s="115"/>
      <c r="Y429" s="115"/>
      <c r="Z429" s="115"/>
    </row>
    <row r="430">
      <c r="A430" s="165"/>
      <c r="B430" s="165"/>
      <c r="C430" s="165"/>
      <c r="D430" s="165"/>
      <c r="E430" s="167"/>
      <c r="F430" s="165"/>
      <c r="G430" s="167"/>
      <c r="H430" s="165"/>
      <c r="I430" s="167"/>
      <c r="J430" s="167"/>
      <c r="K430" s="243"/>
      <c r="L430" s="167"/>
      <c r="M430" s="167"/>
      <c r="N430" s="165"/>
      <c r="O430" s="244"/>
      <c r="P430" s="245"/>
      <c r="Q430" s="165"/>
      <c r="R430" s="246"/>
      <c r="S430" s="174"/>
      <c r="T430" s="115"/>
      <c r="U430" s="115"/>
      <c r="V430" s="115"/>
      <c r="W430" s="115"/>
      <c r="X430" s="115"/>
      <c r="Y430" s="115"/>
      <c r="Z430" s="115"/>
    </row>
    <row r="431">
      <c r="A431" s="165"/>
      <c r="B431" s="165"/>
      <c r="C431" s="165"/>
      <c r="D431" s="165"/>
      <c r="E431" s="167"/>
      <c r="F431" s="165"/>
      <c r="G431" s="167"/>
      <c r="H431" s="165"/>
      <c r="I431" s="167"/>
      <c r="J431" s="167"/>
      <c r="K431" s="243"/>
      <c r="L431" s="167"/>
      <c r="M431" s="167"/>
      <c r="N431" s="165"/>
      <c r="O431" s="244"/>
      <c r="P431" s="245"/>
      <c r="Q431" s="165"/>
      <c r="R431" s="246"/>
      <c r="S431" s="174"/>
      <c r="T431" s="115"/>
      <c r="U431" s="115"/>
      <c r="V431" s="115"/>
      <c r="W431" s="115"/>
      <c r="X431" s="115"/>
      <c r="Y431" s="115"/>
      <c r="Z431" s="115"/>
    </row>
    <row r="432">
      <c r="A432" s="165"/>
      <c r="B432" s="165"/>
      <c r="C432" s="165"/>
      <c r="D432" s="165"/>
      <c r="E432" s="167"/>
      <c r="F432" s="165"/>
      <c r="G432" s="167"/>
      <c r="H432" s="165"/>
      <c r="I432" s="167"/>
      <c r="J432" s="167"/>
      <c r="K432" s="243"/>
      <c r="L432" s="167"/>
      <c r="M432" s="167"/>
      <c r="N432" s="165"/>
      <c r="O432" s="244"/>
      <c r="P432" s="245"/>
      <c r="Q432" s="165"/>
      <c r="R432" s="246"/>
      <c r="S432" s="174"/>
      <c r="T432" s="115"/>
      <c r="U432" s="115"/>
      <c r="V432" s="115"/>
      <c r="W432" s="115"/>
      <c r="X432" s="115"/>
      <c r="Y432" s="115"/>
      <c r="Z432" s="115"/>
    </row>
    <row r="433">
      <c r="A433" s="165"/>
      <c r="B433" s="165"/>
      <c r="C433" s="165"/>
      <c r="D433" s="165"/>
      <c r="E433" s="167"/>
      <c r="F433" s="165"/>
      <c r="G433" s="167"/>
      <c r="H433" s="165"/>
      <c r="I433" s="167"/>
      <c r="J433" s="167"/>
      <c r="K433" s="243"/>
      <c r="L433" s="167"/>
      <c r="M433" s="167"/>
      <c r="N433" s="165"/>
      <c r="O433" s="244"/>
      <c r="P433" s="245"/>
      <c r="Q433" s="165"/>
      <c r="R433" s="246"/>
      <c r="S433" s="174"/>
      <c r="T433" s="115"/>
      <c r="U433" s="115"/>
      <c r="V433" s="115"/>
      <c r="W433" s="115"/>
      <c r="X433" s="115"/>
      <c r="Y433" s="115"/>
      <c r="Z433" s="115"/>
    </row>
    <row r="434">
      <c r="A434" s="165"/>
      <c r="B434" s="165"/>
      <c r="C434" s="165"/>
      <c r="D434" s="165"/>
      <c r="E434" s="167"/>
      <c r="F434" s="165"/>
      <c r="G434" s="167"/>
      <c r="H434" s="165"/>
      <c r="I434" s="167"/>
      <c r="J434" s="167"/>
      <c r="K434" s="243"/>
      <c r="L434" s="167"/>
      <c r="M434" s="167"/>
      <c r="N434" s="165"/>
      <c r="O434" s="244"/>
      <c r="P434" s="245"/>
      <c r="Q434" s="165"/>
      <c r="R434" s="246"/>
      <c r="S434" s="174"/>
      <c r="T434" s="115"/>
      <c r="U434" s="115"/>
      <c r="V434" s="115"/>
      <c r="W434" s="115"/>
      <c r="X434" s="115"/>
      <c r="Y434" s="115"/>
      <c r="Z434" s="115"/>
    </row>
    <row r="435">
      <c r="A435" s="165"/>
      <c r="B435" s="165"/>
      <c r="C435" s="165"/>
      <c r="D435" s="165"/>
      <c r="E435" s="167"/>
      <c r="F435" s="165"/>
      <c r="G435" s="167"/>
      <c r="H435" s="165"/>
      <c r="I435" s="167"/>
      <c r="J435" s="167"/>
      <c r="K435" s="243"/>
      <c r="L435" s="167"/>
      <c r="M435" s="167"/>
      <c r="N435" s="165"/>
      <c r="O435" s="244"/>
      <c r="P435" s="245"/>
      <c r="Q435" s="165"/>
      <c r="R435" s="246"/>
      <c r="S435" s="174"/>
      <c r="T435" s="115"/>
      <c r="U435" s="115"/>
      <c r="V435" s="115"/>
      <c r="W435" s="115"/>
      <c r="X435" s="115"/>
      <c r="Y435" s="115"/>
      <c r="Z435" s="115"/>
    </row>
    <row r="436">
      <c r="A436" s="165"/>
      <c r="B436" s="165"/>
      <c r="C436" s="165"/>
      <c r="D436" s="165"/>
      <c r="E436" s="167"/>
      <c r="F436" s="165"/>
      <c r="G436" s="167"/>
      <c r="H436" s="165"/>
      <c r="I436" s="167"/>
      <c r="J436" s="167"/>
      <c r="K436" s="243"/>
      <c r="L436" s="167"/>
      <c r="M436" s="167"/>
      <c r="N436" s="165"/>
      <c r="O436" s="244"/>
      <c r="P436" s="245"/>
      <c r="Q436" s="165"/>
      <c r="R436" s="246"/>
      <c r="S436" s="174"/>
      <c r="T436" s="115"/>
      <c r="U436" s="115"/>
      <c r="V436" s="115"/>
      <c r="W436" s="115"/>
      <c r="X436" s="115"/>
      <c r="Y436" s="115"/>
      <c r="Z436" s="115"/>
    </row>
    <row r="437">
      <c r="A437" s="165"/>
      <c r="B437" s="165"/>
      <c r="C437" s="165"/>
      <c r="D437" s="165"/>
      <c r="E437" s="167"/>
      <c r="F437" s="165"/>
      <c r="G437" s="167"/>
      <c r="H437" s="165"/>
      <c r="I437" s="167"/>
      <c r="J437" s="167"/>
      <c r="K437" s="243"/>
      <c r="L437" s="167"/>
      <c r="M437" s="167"/>
      <c r="N437" s="165"/>
      <c r="O437" s="244"/>
      <c r="P437" s="245"/>
      <c r="Q437" s="165"/>
      <c r="R437" s="246"/>
      <c r="S437" s="174"/>
      <c r="T437" s="115"/>
      <c r="U437" s="115"/>
      <c r="V437" s="115"/>
      <c r="W437" s="115"/>
      <c r="X437" s="115"/>
      <c r="Y437" s="115"/>
      <c r="Z437" s="115"/>
    </row>
    <row r="438">
      <c r="A438" s="165"/>
      <c r="B438" s="165"/>
      <c r="C438" s="165"/>
      <c r="D438" s="165"/>
      <c r="E438" s="167"/>
      <c r="F438" s="165"/>
      <c r="G438" s="167"/>
      <c r="H438" s="165"/>
      <c r="I438" s="167"/>
      <c r="J438" s="167"/>
      <c r="K438" s="243"/>
      <c r="L438" s="167"/>
      <c r="M438" s="167"/>
      <c r="N438" s="165"/>
      <c r="O438" s="244"/>
      <c r="P438" s="245"/>
      <c r="Q438" s="165"/>
      <c r="R438" s="246"/>
      <c r="S438" s="174"/>
      <c r="T438" s="115"/>
      <c r="U438" s="115"/>
      <c r="V438" s="115"/>
      <c r="W438" s="115"/>
      <c r="X438" s="115"/>
      <c r="Y438" s="115"/>
      <c r="Z438" s="115"/>
    </row>
    <row r="439">
      <c r="A439" s="165"/>
      <c r="B439" s="165"/>
      <c r="C439" s="165"/>
      <c r="D439" s="165"/>
      <c r="E439" s="167"/>
      <c r="F439" s="165"/>
      <c r="G439" s="167"/>
      <c r="H439" s="165"/>
      <c r="I439" s="167"/>
      <c r="J439" s="167"/>
      <c r="K439" s="243"/>
      <c r="L439" s="167"/>
      <c r="M439" s="167"/>
      <c r="N439" s="165"/>
      <c r="O439" s="244"/>
      <c r="P439" s="245"/>
      <c r="Q439" s="165"/>
      <c r="R439" s="246"/>
      <c r="S439" s="174"/>
      <c r="T439" s="115"/>
      <c r="U439" s="115"/>
      <c r="V439" s="115"/>
      <c r="W439" s="115"/>
      <c r="X439" s="115"/>
      <c r="Y439" s="115"/>
      <c r="Z439" s="115"/>
    </row>
    <row r="440">
      <c r="A440" s="165"/>
      <c r="B440" s="165"/>
      <c r="C440" s="165"/>
      <c r="D440" s="165"/>
      <c r="E440" s="167"/>
      <c r="F440" s="165"/>
      <c r="G440" s="167"/>
      <c r="H440" s="165"/>
      <c r="I440" s="167"/>
      <c r="J440" s="167"/>
      <c r="K440" s="243"/>
      <c r="L440" s="167"/>
      <c r="M440" s="167"/>
      <c r="N440" s="165"/>
      <c r="O440" s="244"/>
      <c r="P440" s="245"/>
      <c r="Q440" s="165"/>
      <c r="R440" s="246"/>
      <c r="S440" s="174"/>
      <c r="T440" s="115"/>
      <c r="U440" s="115"/>
      <c r="V440" s="115"/>
      <c r="W440" s="115"/>
      <c r="X440" s="115"/>
      <c r="Y440" s="115"/>
      <c r="Z440" s="115"/>
    </row>
    <row r="441">
      <c r="A441" s="165"/>
      <c r="B441" s="165"/>
      <c r="C441" s="165"/>
      <c r="D441" s="165"/>
      <c r="E441" s="167"/>
      <c r="F441" s="165"/>
      <c r="G441" s="167"/>
      <c r="H441" s="165"/>
      <c r="I441" s="167"/>
      <c r="J441" s="167"/>
      <c r="K441" s="243"/>
      <c r="L441" s="167"/>
      <c r="M441" s="167"/>
      <c r="N441" s="165"/>
      <c r="O441" s="244"/>
      <c r="P441" s="245"/>
      <c r="Q441" s="165"/>
      <c r="R441" s="246"/>
      <c r="S441" s="174"/>
      <c r="T441" s="115"/>
      <c r="U441" s="115"/>
      <c r="V441" s="115"/>
      <c r="W441" s="115"/>
      <c r="X441" s="115"/>
      <c r="Y441" s="115"/>
      <c r="Z441" s="115"/>
    </row>
    <row r="442">
      <c r="A442" s="165"/>
      <c r="B442" s="165"/>
      <c r="C442" s="165"/>
      <c r="D442" s="165"/>
      <c r="E442" s="167"/>
      <c r="F442" s="165"/>
      <c r="G442" s="167"/>
      <c r="H442" s="165"/>
      <c r="I442" s="167"/>
      <c r="J442" s="167"/>
      <c r="K442" s="243"/>
      <c r="L442" s="167"/>
      <c r="M442" s="167"/>
      <c r="N442" s="165"/>
      <c r="O442" s="244"/>
      <c r="P442" s="245"/>
      <c r="Q442" s="165"/>
      <c r="R442" s="246"/>
      <c r="S442" s="174"/>
      <c r="T442" s="115"/>
      <c r="U442" s="115"/>
      <c r="V442" s="115"/>
      <c r="W442" s="115"/>
      <c r="X442" s="115"/>
      <c r="Y442" s="115"/>
      <c r="Z442" s="115"/>
    </row>
    <row r="443">
      <c r="A443" s="165"/>
      <c r="B443" s="165"/>
      <c r="C443" s="165"/>
      <c r="D443" s="165"/>
      <c r="E443" s="167"/>
      <c r="F443" s="165"/>
      <c r="G443" s="167"/>
      <c r="H443" s="165"/>
      <c r="I443" s="167"/>
      <c r="J443" s="167"/>
      <c r="K443" s="243"/>
      <c r="L443" s="167"/>
      <c r="M443" s="167"/>
      <c r="N443" s="165"/>
      <c r="O443" s="244"/>
      <c r="P443" s="245"/>
      <c r="Q443" s="165"/>
      <c r="R443" s="246"/>
      <c r="S443" s="174"/>
      <c r="T443" s="115"/>
      <c r="U443" s="115"/>
      <c r="V443" s="115"/>
      <c r="W443" s="115"/>
      <c r="X443" s="115"/>
      <c r="Y443" s="115"/>
      <c r="Z443" s="115"/>
    </row>
    <row r="444">
      <c r="A444" s="165"/>
      <c r="B444" s="165"/>
      <c r="C444" s="165"/>
      <c r="D444" s="165"/>
      <c r="E444" s="167"/>
      <c r="F444" s="165"/>
      <c r="G444" s="167"/>
      <c r="H444" s="165"/>
      <c r="I444" s="167"/>
      <c r="J444" s="167"/>
      <c r="K444" s="243"/>
      <c r="L444" s="167"/>
      <c r="M444" s="167"/>
      <c r="N444" s="165"/>
      <c r="O444" s="244"/>
      <c r="P444" s="245"/>
      <c r="Q444" s="165"/>
      <c r="R444" s="246"/>
      <c r="S444" s="174"/>
      <c r="T444" s="115"/>
      <c r="U444" s="115"/>
      <c r="V444" s="115"/>
      <c r="W444" s="115"/>
      <c r="X444" s="115"/>
      <c r="Y444" s="115"/>
      <c r="Z444" s="115"/>
    </row>
    <row r="445">
      <c r="A445" s="165"/>
      <c r="B445" s="165"/>
      <c r="C445" s="165"/>
      <c r="D445" s="165"/>
      <c r="E445" s="167"/>
      <c r="F445" s="165"/>
      <c r="G445" s="167"/>
      <c r="H445" s="165"/>
      <c r="I445" s="167"/>
      <c r="J445" s="167"/>
      <c r="K445" s="243"/>
      <c r="L445" s="167"/>
      <c r="M445" s="167"/>
      <c r="N445" s="165"/>
      <c r="O445" s="244"/>
      <c r="P445" s="245"/>
      <c r="Q445" s="165"/>
      <c r="R445" s="246"/>
      <c r="S445" s="174"/>
      <c r="T445" s="115"/>
      <c r="U445" s="115"/>
      <c r="V445" s="115"/>
      <c r="W445" s="115"/>
      <c r="X445" s="115"/>
      <c r="Y445" s="115"/>
      <c r="Z445" s="115"/>
    </row>
    <row r="446">
      <c r="A446" s="165"/>
      <c r="B446" s="165"/>
      <c r="C446" s="165"/>
      <c r="D446" s="165"/>
      <c r="E446" s="167"/>
      <c r="F446" s="165"/>
      <c r="G446" s="167"/>
      <c r="H446" s="165"/>
      <c r="I446" s="167"/>
      <c r="J446" s="167"/>
      <c r="K446" s="243"/>
      <c r="L446" s="167"/>
      <c r="M446" s="167"/>
      <c r="N446" s="165"/>
      <c r="O446" s="244"/>
      <c r="P446" s="245"/>
      <c r="Q446" s="165"/>
      <c r="R446" s="246"/>
      <c r="S446" s="174"/>
      <c r="T446" s="115"/>
      <c r="U446" s="115"/>
      <c r="V446" s="115"/>
      <c r="W446" s="115"/>
      <c r="X446" s="115"/>
      <c r="Y446" s="115"/>
      <c r="Z446" s="115"/>
    </row>
    <row r="447">
      <c r="A447" s="165"/>
      <c r="B447" s="165"/>
      <c r="C447" s="165"/>
      <c r="D447" s="165"/>
      <c r="E447" s="167"/>
      <c r="F447" s="165"/>
      <c r="G447" s="167"/>
      <c r="H447" s="165"/>
      <c r="I447" s="167"/>
      <c r="J447" s="167"/>
      <c r="K447" s="243"/>
      <c r="L447" s="167"/>
      <c r="M447" s="167"/>
      <c r="N447" s="165"/>
      <c r="O447" s="244"/>
      <c r="P447" s="245"/>
      <c r="Q447" s="165"/>
      <c r="R447" s="246"/>
      <c r="S447" s="174"/>
      <c r="T447" s="115"/>
      <c r="U447" s="115"/>
      <c r="V447" s="115"/>
      <c r="W447" s="115"/>
      <c r="X447" s="115"/>
      <c r="Y447" s="115"/>
      <c r="Z447" s="115"/>
    </row>
    <row r="448">
      <c r="A448" s="165"/>
      <c r="B448" s="165"/>
      <c r="C448" s="165"/>
      <c r="D448" s="165"/>
      <c r="E448" s="167"/>
      <c r="F448" s="165"/>
      <c r="G448" s="167"/>
      <c r="H448" s="165"/>
      <c r="I448" s="167"/>
      <c r="J448" s="167"/>
      <c r="K448" s="243"/>
      <c r="L448" s="167"/>
      <c r="M448" s="167"/>
      <c r="N448" s="165"/>
      <c r="O448" s="244"/>
      <c r="P448" s="245"/>
      <c r="Q448" s="165"/>
      <c r="R448" s="246"/>
      <c r="S448" s="174"/>
      <c r="T448" s="115"/>
      <c r="U448" s="115"/>
      <c r="V448" s="115"/>
      <c r="W448" s="115"/>
      <c r="X448" s="115"/>
      <c r="Y448" s="115"/>
      <c r="Z448" s="115"/>
    </row>
    <row r="449">
      <c r="A449" s="165"/>
      <c r="B449" s="165"/>
      <c r="C449" s="165"/>
      <c r="D449" s="165"/>
      <c r="E449" s="167"/>
      <c r="F449" s="165"/>
      <c r="G449" s="167"/>
      <c r="H449" s="165"/>
      <c r="I449" s="167"/>
      <c r="J449" s="167"/>
      <c r="K449" s="243"/>
      <c r="L449" s="167"/>
      <c r="M449" s="167"/>
      <c r="N449" s="165"/>
      <c r="O449" s="244"/>
      <c r="P449" s="245"/>
      <c r="Q449" s="165"/>
      <c r="R449" s="246"/>
      <c r="S449" s="174"/>
      <c r="T449" s="115"/>
      <c r="U449" s="115"/>
      <c r="V449" s="115"/>
      <c r="W449" s="115"/>
      <c r="X449" s="115"/>
      <c r="Y449" s="115"/>
      <c r="Z449" s="115"/>
    </row>
    <row r="450">
      <c r="A450" s="165"/>
      <c r="B450" s="165"/>
      <c r="C450" s="165"/>
      <c r="D450" s="165"/>
      <c r="E450" s="167"/>
      <c r="F450" s="165"/>
      <c r="G450" s="167"/>
      <c r="H450" s="165"/>
      <c r="I450" s="167"/>
      <c r="J450" s="167"/>
      <c r="K450" s="243"/>
      <c r="L450" s="167"/>
      <c r="M450" s="167"/>
      <c r="N450" s="165"/>
      <c r="O450" s="244"/>
      <c r="P450" s="245"/>
      <c r="Q450" s="165"/>
      <c r="R450" s="246"/>
      <c r="S450" s="174"/>
      <c r="T450" s="115"/>
      <c r="U450" s="115"/>
      <c r="V450" s="115"/>
      <c r="W450" s="115"/>
      <c r="X450" s="115"/>
      <c r="Y450" s="115"/>
      <c r="Z450" s="115"/>
    </row>
    <row r="451">
      <c r="A451" s="165"/>
      <c r="B451" s="165"/>
      <c r="C451" s="165"/>
      <c r="D451" s="165"/>
      <c r="E451" s="167"/>
      <c r="F451" s="165"/>
      <c r="G451" s="167"/>
      <c r="H451" s="165"/>
      <c r="I451" s="167"/>
      <c r="J451" s="167"/>
      <c r="K451" s="243"/>
      <c r="L451" s="167"/>
      <c r="M451" s="167"/>
      <c r="N451" s="165"/>
      <c r="O451" s="244"/>
      <c r="P451" s="245"/>
      <c r="Q451" s="165"/>
      <c r="R451" s="246"/>
      <c r="S451" s="174"/>
      <c r="T451" s="115"/>
      <c r="U451" s="115"/>
      <c r="V451" s="115"/>
      <c r="W451" s="115"/>
      <c r="X451" s="115"/>
      <c r="Y451" s="115"/>
      <c r="Z451" s="115"/>
    </row>
    <row r="452">
      <c r="A452" s="165"/>
      <c r="B452" s="165"/>
      <c r="C452" s="165"/>
      <c r="D452" s="165"/>
      <c r="E452" s="167"/>
      <c r="F452" s="165"/>
      <c r="G452" s="167"/>
      <c r="H452" s="165"/>
      <c r="I452" s="167"/>
      <c r="J452" s="167"/>
      <c r="K452" s="243"/>
      <c r="L452" s="167"/>
      <c r="M452" s="167"/>
      <c r="N452" s="165"/>
      <c r="O452" s="244"/>
      <c r="P452" s="245"/>
      <c r="Q452" s="165"/>
      <c r="R452" s="246"/>
      <c r="S452" s="174"/>
      <c r="T452" s="115"/>
      <c r="U452" s="115"/>
      <c r="V452" s="115"/>
      <c r="W452" s="115"/>
      <c r="X452" s="115"/>
      <c r="Y452" s="115"/>
      <c r="Z452" s="115"/>
    </row>
    <row r="453">
      <c r="A453" s="165"/>
      <c r="B453" s="165"/>
      <c r="C453" s="165"/>
      <c r="D453" s="165"/>
      <c r="E453" s="167"/>
      <c r="F453" s="165"/>
      <c r="G453" s="167"/>
      <c r="H453" s="165"/>
      <c r="I453" s="167"/>
      <c r="J453" s="167"/>
      <c r="K453" s="243"/>
      <c r="L453" s="167"/>
      <c r="M453" s="167"/>
      <c r="N453" s="165"/>
      <c r="O453" s="244"/>
      <c r="P453" s="245"/>
      <c r="Q453" s="165"/>
      <c r="R453" s="246"/>
      <c r="S453" s="174"/>
      <c r="T453" s="115"/>
      <c r="U453" s="115"/>
      <c r="V453" s="115"/>
      <c r="W453" s="115"/>
      <c r="X453" s="115"/>
      <c r="Y453" s="115"/>
      <c r="Z453" s="115"/>
    </row>
    <row r="454">
      <c r="A454" s="165"/>
      <c r="B454" s="165"/>
      <c r="C454" s="165"/>
      <c r="D454" s="165"/>
      <c r="E454" s="167"/>
      <c r="F454" s="165"/>
      <c r="G454" s="167"/>
      <c r="H454" s="165"/>
      <c r="I454" s="167"/>
      <c r="J454" s="167"/>
      <c r="K454" s="243"/>
      <c r="L454" s="167"/>
      <c r="M454" s="167"/>
      <c r="N454" s="165"/>
      <c r="O454" s="244"/>
      <c r="P454" s="245"/>
      <c r="Q454" s="165"/>
      <c r="R454" s="246"/>
      <c r="S454" s="174"/>
      <c r="T454" s="115"/>
      <c r="U454" s="115"/>
      <c r="V454" s="115"/>
      <c r="W454" s="115"/>
      <c r="X454" s="115"/>
      <c r="Y454" s="115"/>
      <c r="Z454" s="115"/>
    </row>
    <row r="455">
      <c r="A455" s="165"/>
      <c r="B455" s="165"/>
      <c r="C455" s="165"/>
      <c r="D455" s="165"/>
      <c r="E455" s="167"/>
      <c r="F455" s="165"/>
      <c r="G455" s="167"/>
      <c r="H455" s="165"/>
      <c r="I455" s="167"/>
      <c r="J455" s="167"/>
      <c r="K455" s="243"/>
      <c r="L455" s="167"/>
      <c r="M455" s="167"/>
      <c r="N455" s="165"/>
      <c r="O455" s="244"/>
      <c r="P455" s="245"/>
      <c r="Q455" s="165"/>
      <c r="R455" s="246"/>
      <c r="S455" s="174"/>
      <c r="T455" s="115"/>
      <c r="U455" s="115"/>
      <c r="V455" s="115"/>
      <c r="W455" s="115"/>
      <c r="X455" s="115"/>
      <c r="Y455" s="115"/>
      <c r="Z455" s="115"/>
    </row>
    <row r="456">
      <c r="A456" s="165"/>
      <c r="B456" s="165"/>
      <c r="C456" s="165"/>
      <c r="D456" s="165"/>
      <c r="E456" s="167"/>
      <c r="F456" s="165"/>
      <c r="G456" s="167"/>
      <c r="H456" s="165"/>
      <c r="I456" s="167"/>
      <c r="J456" s="167"/>
      <c r="K456" s="243"/>
      <c r="L456" s="167"/>
      <c r="M456" s="167"/>
      <c r="N456" s="165"/>
      <c r="O456" s="244"/>
      <c r="P456" s="245"/>
      <c r="Q456" s="165"/>
      <c r="R456" s="246"/>
      <c r="S456" s="174"/>
      <c r="T456" s="115"/>
      <c r="U456" s="115"/>
      <c r="V456" s="115"/>
      <c r="W456" s="115"/>
      <c r="X456" s="115"/>
      <c r="Y456" s="115"/>
      <c r="Z456" s="115"/>
    </row>
    <row r="457">
      <c r="A457" s="165"/>
      <c r="B457" s="165"/>
      <c r="C457" s="165"/>
      <c r="D457" s="165"/>
      <c r="E457" s="167"/>
      <c r="F457" s="165"/>
      <c r="G457" s="167"/>
      <c r="H457" s="165"/>
      <c r="I457" s="167"/>
      <c r="J457" s="167"/>
      <c r="K457" s="243"/>
      <c r="L457" s="167"/>
      <c r="M457" s="167"/>
      <c r="N457" s="165"/>
      <c r="O457" s="244"/>
      <c r="P457" s="245"/>
      <c r="Q457" s="165"/>
      <c r="R457" s="246"/>
      <c r="S457" s="174"/>
      <c r="T457" s="115"/>
      <c r="U457" s="115"/>
      <c r="V457" s="115"/>
      <c r="W457" s="115"/>
      <c r="X457" s="115"/>
      <c r="Y457" s="115"/>
      <c r="Z457" s="115"/>
    </row>
    <row r="458">
      <c r="A458" s="165"/>
      <c r="B458" s="165"/>
      <c r="C458" s="165"/>
      <c r="D458" s="165"/>
      <c r="E458" s="167"/>
      <c r="F458" s="165"/>
      <c r="G458" s="167"/>
      <c r="H458" s="165"/>
      <c r="I458" s="167"/>
      <c r="J458" s="167"/>
      <c r="K458" s="243"/>
      <c r="L458" s="167"/>
      <c r="M458" s="167"/>
      <c r="N458" s="165"/>
      <c r="O458" s="244"/>
      <c r="P458" s="245"/>
      <c r="Q458" s="165"/>
      <c r="R458" s="246"/>
      <c r="S458" s="174"/>
      <c r="T458" s="115"/>
      <c r="U458" s="115"/>
      <c r="V458" s="115"/>
      <c r="W458" s="115"/>
      <c r="X458" s="115"/>
      <c r="Y458" s="115"/>
      <c r="Z458" s="115"/>
    </row>
    <row r="459">
      <c r="A459" s="165"/>
      <c r="B459" s="165"/>
      <c r="C459" s="165"/>
      <c r="D459" s="165"/>
      <c r="E459" s="167"/>
      <c r="F459" s="165"/>
      <c r="G459" s="167"/>
      <c r="H459" s="165"/>
      <c r="I459" s="167"/>
      <c r="J459" s="167"/>
      <c r="K459" s="243"/>
      <c r="L459" s="167"/>
      <c r="M459" s="167"/>
      <c r="N459" s="165"/>
      <c r="O459" s="244"/>
      <c r="P459" s="245"/>
      <c r="Q459" s="165"/>
      <c r="R459" s="246"/>
      <c r="S459" s="174"/>
      <c r="T459" s="115"/>
      <c r="U459" s="115"/>
      <c r="V459" s="115"/>
      <c r="W459" s="115"/>
      <c r="X459" s="115"/>
      <c r="Y459" s="115"/>
      <c r="Z459" s="115"/>
    </row>
    <row r="460">
      <c r="A460" s="165"/>
      <c r="B460" s="165"/>
      <c r="C460" s="165"/>
      <c r="D460" s="165"/>
      <c r="E460" s="167"/>
      <c r="F460" s="165"/>
      <c r="G460" s="167"/>
      <c r="H460" s="165"/>
      <c r="I460" s="167"/>
      <c r="J460" s="167"/>
      <c r="K460" s="243"/>
      <c r="L460" s="167"/>
      <c r="M460" s="167"/>
      <c r="N460" s="165"/>
      <c r="O460" s="244"/>
      <c r="P460" s="245"/>
      <c r="Q460" s="165"/>
      <c r="R460" s="246"/>
      <c r="S460" s="174"/>
      <c r="T460" s="115"/>
      <c r="U460" s="115"/>
      <c r="V460" s="115"/>
      <c r="W460" s="115"/>
      <c r="X460" s="115"/>
      <c r="Y460" s="115"/>
      <c r="Z460" s="115"/>
    </row>
    <row r="461">
      <c r="A461" s="165"/>
      <c r="B461" s="165"/>
      <c r="C461" s="165"/>
      <c r="D461" s="165"/>
      <c r="E461" s="167"/>
      <c r="F461" s="165"/>
      <c r="G461" s="167"/>
      <c r="H461" s="165"/>
      <c r="I461" s="167"/>
      <c r="J461" s="167"/>
      <c r="K461" s="243"/>
      <c r="L461" s="167"/>
      <c r="M461" s="167"/>
      <c r="N461" s="165"/>
      <c r="O461" s="244"/>
      <c r="P461" s="245"/>
      <c r="Q461" s="165"/>
      <c r="R461" s="246"/>
      <c r="S461" s="174"/>
      <c r="T461" s="115"/>
      <c r="U461" s="115"/>
      <c r="V461" s="115"/>
      <c r="W461" s="115"/>
      <c r="X461" s="115"/>
      <c r="Y461" s="115"/>
      <c r="Z461" s="115"/>
    </row>
    <row r="462">
      <c r="A462" s="165"/>
      <c r="B462" s="165"/>
      <c r="C462" s="165"/>
      <c r="D462" s="165"/>
      <c r="E462" s="167"/>
      <c r="F462" s="165"/>
      <c r="G462" s="167"/>
      <c r="H462" s="165"/>
      <c r="I462" s="167"/>
      <c r="J462" s="167"/>
      <c r="K462" s="243"/>
      <c r="L462" s="167"/>
      <c r="M462" s="167"/>
      <c r="N462" s="165"/>
      <c r="O462" s="244"/>
      <c r="P462" s="245"/>
      <c r="Q462" s="165"/>
      <c r="R462" s="246"/>
      <c r="S462" s="174"/>
      <c r="T462" s="115"/>
      <c r="U462" s="115"/>
      <c r="V462" s="115"/>
      <c r="W462" s="115"/>
      <c r="X462" s="115"/>
      <c r="Y462" s="115"/>
      <c r="Z462" s="115"/>
    </row>
    <row r="463">
      <c r="A463" s="165"/>
      <c r="B463" s="165"/>
      <c r="C463" s="165"/>
      <c r="D463" s="165"/>
      <c r="E463" s="167"/>
      <c r="F463" s="165"/>
      <c r="G463" s="167"/>
      <c r="H463" s="165"/>
      <c r="I463" s="167"/>
      <c r="J463" s="167"/>
      <c r="K463" s="243"/>
      <c r="L463" s="167"/>
      <c r="M463" s="167"/>
      <c r="N463" s="165"/>
      <c r="O463" s="244"/>
      <c r="P463" s="245"/>
      <c r="Q463" s="165"/>
      <c r="R463" s="246"/>
      <c r="S463" s="174"/>
      <c r="T463" s="115"/>
      <c r="U463" s="115"/>
      <c r="V463" s="115"/>
      <c r="W463" s="115"/>
      <c r="X463" s="115"/>
      <c r="Y463" s="115"/>
      <c r="Z463" s="115"/>
    </row>
    <row r="464">
      <c r="A464" s="165"/>
      <c r="B464" s="165"/>
      <c r="C464" s="165"/>
      <c r="D464" s="165"/>
      <c r="E464" s="167"/>
      <c r="F464" s="165"/>
      <c r="G464" s="167"/>
      <c r="H464" s="165"/>
      <c r="I464" s="167"/>
      <c r="J464" s="167"/>
      <c r="K464" s="243"/>
      <c r="L464" s="167"/>
      <c r="M464" s="167"/>
      <c r="N464" s="165"/>
      <c r="O464" s="244"/>
      <c r="P464" s="245"/>
      <c r="Q464" s="165"/>
      <c r="R464" s="246"/>
      <c r="S464" s="174"/>
      <c r="T464" s="115"/>
      <c r="U464" s="115"/>
      <c r="V464" s="115"/>
      <c r="W464" s="115"/>
      <c r="X464" s="115"/>
      <c r="Y464" s="115"/>
      <c r="Z464" s="115"/>
    </row>
    <row r="465">
      <c r="A465" s="165"/>
      <c r="B465" s="165"/>
      <c r="C465" s="165"/>
      <c r="D465" s="165"/>
      <c r="E465" s="167"/>
      <c r="F465" s="165"/>
      <c r="G465" s="167"/>
      <c r="H465" s="165"/>
      <c r="I465" s="167"/>
      <c r="J465" s="167"/>
      <c r="K465" s="243"/>
      <c r="L465" s="167"/>
      <c r="M465" s="167"/>
      <c r="N465" s="165"/>
      <c r="O465" s="244"/>
      <c r="P465" s="245"/>
      <c r="Q465" s="165"/>
      <c r="R465" s="246"/>
      <c r="S465" s="174"/>
      <c r="T465" s="115"/>
      <c r="U465" s="115"/>
      <c r="V465" s="115"/>
      <c r="W465" s="115"/>
      <c r="X465" s="115"/>
      <c r="Y465" s="115"/>
      <c r="Z465" s="115"/>
    </row>
    <row r="466">
      <c r="A466" s="165"/>
      <c r="B466" s="165"/>
      <c r="C466" s="165"/>
      <c r="D466" s="165"/>
      <c r="E466" s="167"/>
      <c r="F466" s="165"/>
      <c r="G466" s="167"/>
      <c r="H466" s="165"/>
      <c r="I466" s="167"/>
      <c r="J466" s="167"/>
      <c r="K466" s="243"/>
      <c r="L466" s="167"/>
      <c r="M466" s="167"/>
      <c r="N466" s="165"/>
      <c r="O466" s="244"/>
      <c r="P466" s="245"/>
      <c r="Q466" s="165"/>
      <c r="R466" s="246"/>
      <c r="S466" s="174"/>
      <c r="T466" s="115"/>
      <c r="U466" s="115"/>
      <c r="V466" s="115"/>
      <c r="W466" s="115"/>
      <c r="X466" s="115"/>
      <c r="Y466" s="115"/>
      <c r="Z466" s="115"/>
    </row>
    <row r="467">
      <c r="A467" s="165"/>
      <c r="B467" s="165"/>
      <c r="C467" s="165"/>
      <c r="D467" s="165"/>
      <c r="E467" s="167"/>
      <c r="F467" s="165"/>
      <c r="G467" s="167"/>
      <c r="H467" s="165"/>
      <c r="I467" s="167"/>
      <c r="J467" s="167"/>
      <c r="K467" s="243"/>
      <c r="L467" s="167"/>
      <c r="M467" s="167"/>
      <c r="N467" s="165"/>
      <c r="O467" s="244"/>
      <c r="P467" s="245"/>
      <c r="Q467" s="165"/>
      <c r="R467" s="246"/>
      <c r="S467" s="174"/>
      <c r="T467" s="115"/>
      <c r="U467" s="115"/>
      <c r="V467" s="115"/>
      <c r="W467" s="115"/>
      <c r="X467" s="115"/>
      <c r="Y467" s="115"/>
      <c r="Z467" s="115"/>
    </row>
    <row r="468">
      <c r="A468" s="165"/>
      <c r="B468" s="165"/>
      <c r="C468" s="165"/>
      <c r="D468" s="165"/>
      <c r="E468" s="167"/>
      <c r="F468" s="165"/>
      <c r="G468" s="167"/>
      <c r="H468" s="165"/>
      <c r="I468" s="167"/>
      <c r="J468" s="167"/>
      <c r="K468" s="243"/>
      <c r="L468" s="167"/>
      <c r="M468" s="167"/>
      <c r="N468" s="165"/>
      <c r="O468" s="244"/>
      <c r="P468" s="245"/>
      <c r="Q468" s="165"/>
      <c r="R468" s="246"/>
      <c r="S468" s="174"/>
      <c r="T468" s="115"/>
      <c r="U468" s="115"/>
      <c r="V468" s="115"/>
      <c r="W468" s="115"/>
      <c r="X468" s="115"/>
      <c r="Y468" s="115"/>
      <c r="Z468" s="115"/>
    </row>
    <row r="469">
      <c r="A469" s="165"/>
      <c r="B469" s="165"/>
      <c r="C469" s="165"/>
      <c r="D469" s="165"/>
      <c r="E469" s="167"/>
      <c r="F469" s="165"/>
      <c r="G469" s="167"/>
      <c r="H469" s="165"/>
      <c r="I469" s="167"/>
      <c r="J469" s="167"/>
      <c r="K469" s="243"/>
      <c r="L469" s="167"/>
      <c r="M469" s="167"/>
      <c r="N469" s="165"/>
      <c r="O469" s="244"/>
      <c r="P469" s="245"/>
      <c r="Q469" s="165"/>
      <c r="R469" s="246"/>
      <c r="S469" s="174"/>
      <c r="T469" s="115"/>
      <c r="U469" s="115"/>
      <c r="V469" s="115"/>
      <c r="W469" s="115"/>
      <c r="X469" s="115"/>
      <c r="Y469" s="115"/>
      <c r="Z469" s="115"/>
    </row>
    <row r="470">
      <c r="A470" s="165"/>
      <c r="B470" s="165"/>
      <c r="C470" s="165"/>
      <c r="D470" s="165"/>
      <c r="E470" s="167"/>
      <c r="F470" s="165"/>
      <c r="G470" s="167"/>
      <c r="H470" s="165"/>
      <c r="I470" s="167"/>
      <c r="J470" s="167"/>
      <c r="K470" s="243"/>
      <c r="L470" s="167"/>
      <c r="M470" s="167"/>
      <c r="N470" s="165"/>
      <c r="O470" s="244"/>
      <c r="P470" s="245"/>
      <c r="Q470" s="165"/>
      <c r="R470" s="246"/>
      <c r="S470" s="174"/>
      <c r="T470" s="115"/>
      <c r="U470" s="115"/>
      <c r="V470" s="115"/>
      <c r="W470" s="115"/>
      <c r="X470" s="115"/>
      <c r="Y470" s="115"/>
      <c r="Z470" s="115"/>
    </row>
    <row r="471">
      <c r="A471" s="165"/>
      <c r="B471" s="165"/>
      <c r="C471" s="165"/>
      <c r="D471" s="165"/>
      <c r="E471" s="167"/>
      <c r="F471" s="165"/>
      <c r="G471" s="167"/>
      <c r="H471" s="165"/>
      <c r="I471" s="167"/>
      <c r="J471" s="167"/>
      <c r="K471" s="243"/>
      <c r="L471" s="167"/>
      <c r="M471" s="167"/>
      <c r="N471" s="165"/>
      <c r="O471" s="244"/>
      <c r="P471" s="245"/>
      <c r="Q471" s="165"/>
      <c r="R471" s="246"/>
      <c r="S471" s="174"/>
      <c r="T471" s="115"/>
      <c r="U471" s="115"/>
      <c r="V471" s="115"/>
      <c r="W471" s="115"/>
      <c r="X471" s="115"/>
      <c r="Y471" s="115"/>
      <c r="Z471" s="115"/>
    </row>
    <row r="472">
      <c r="A472" s="165"/>
      <c r="B472" s="165"/>
      <c r="C472" s="165"/>
      <c r="D472" s="165"/>
      <c r="E472" s="167"/>
      <c r="F472" s="165"/>
      <c r="G472" s="167"/>
      <c r="H472" s="165"/>
      <c r="I472" s="167"/>
      <c r="J472" s="167"/>
      <c r="K472" s="243"/>
      <c r="L472" s="167"/>
      <c r="M472" s="167"/>
      <c r="N472" s="165"/>
      <c r="O472" s="244"/>
      <c r="P472" s="245"/>
      <c r="Q472" s="165"/>
      <c r="R472" s="246"/>
      <c r="S472" s="174"/>
      <c r="T472" s="115"/>
      <c r="U472" s="115"/>
      <c r="V472" s="115"/>
      <c r="W472" s="115"/>
      <c r="X472" s="115"/>
      <c r="Y472" s="115"/>
      <c r="Z472" s="115"/>
    </row>
    <row r="473">
      <c r="A473" s="165"/>
      <c r="B473" s="165"/>
      <c r="C473" s="165"/>
      <c r="D473" s="165"/>
      <c r="E473" s="167"/>
      <c r="F473" s="165"/>
      <c r="G473" s="167"/>
      <c r="H473" s="165"/>
      <c r="I473" s="167"/>
      <c r="J473" s="167"/>
      <c r="K473" s="243"/>
      <c r="L473" s="167"/>
      <c r="M473" s="167"/>
      <c r="N473" s="165"/>
      <c r="O473" s="244"/>
      <c r="P473" s="245"/>
      <c r="Q473" s="165"/>
      <c r="R473" s="246"/>
      <c r="S473" s="174"/>
      <c r="T473" s="115"/>
      <c r="U473" s="115"/>
      <c r="V473" s="115"/>
      <c r="W473" s="115"/>
      <c r="X473" s="115"/>
      <c r="Y473" s="115"/>
      <c r="Z473" s="115"/>
    </row>
    <row r="474">
      <c r="A474" s="165"/>
      <c r="B474" s="165"/>
      <c r="C474" s="165"/>
      <c r="D474" s="165"/>
      <c r="E474" s="167"/>
      <c r="F474" s="165"/>
      <c r="G474" s="167"/>
      <c r="H474" s="165"/>
      <c r="I474" s="167"/>
      <c r="J474" s="167"/>
      <c r="K474" s="243"/>
      <c r="L474" s="167"/>
      <c r="M474" s="167"/>
      <c r="N474" s="165"/>
      <c r="O474" s="244"/>
      <c r="P474" s="245"/>
      <c r="Q474" s="165"/>
      <c r="R474" s="246"/>
      <c r="S474" s="174"/>
      <c r="T474" s="115"/>
      <c r="U474" s="115"/>
      <c r="V474" s="115"/>
      <c r="W474" s="115"/>
      <c r="X474" s="115"/>
      <c r="Y474" s="115"/>
      <c r="Z474" s="115"/>
    </row>
    <row r="475">
      <c r="A475" s="165"/>
      <c r="B475" s="165"/>
      <c r="C475" s="165"/>
      <c r="D475" s="165"/>
      <c r="E475" s="167"/>
      <c r="F475" s="165"/>
      <c r="G475" s="167"/>
      <c r="H475" s="165"/>
      <c r="I475" s="167"/>
      <c r="J475" s="167"/>
      <c r="K475" s="243"/>
      <c r="L475" s="167"/>
      <c r="M475" s="167"/>
      <c r="N475" s="165"/>
      <c r="O475" s="244"/>
      <c r="P475" s="245"/>
      <c r="Q475" s="165"/>
      <c r="R475" s="246"/>
      <c r="S475" s="174"/>
      <c r="T475" s="115"/>
      <c r="U475" s="115"/>
      <c r="V475" s="115"/>
      <c r="W475" s="115"/>
      <c r="X475" s="115"/>
      <c r="Y475" s="115"/>
      <c r="Z475" s="115"/>
    </row>
    <row r="476">
      <c r="A476" s="165"/>
      <c r="B476" s="165"/>
      <c r="C476" s="165"/>
      <c r="D476" s="165"/>
      <c r="E476" s="167"/>
      <c r="F476" s="165"/>
      <c r="G476" s="167"/>
      <c r="H476" s="165"/>
      <c r="I476" s="167"/>
      <c r="J476" s="167"/>
      <c r="K476" s="243"/>
      <c r="L476" s="167"/>
      <c r="M476" s="167"/>
      <c r="N476" s="165"/>
      <c r="O476" s="244"/>
      <c r="P476" s="245"/>
      <c r="Q476" s="165"/>
      <c r="R476" s="246"/>
      <c r="S476" s="174"/>
      <c r="T476" s="115"/>
      <c r="U476" s="115"/>
      <c r="V476" s="115"/>
      <c r="W476" s="115"/>
      <c r="X476" s="115"/>
      <c r="Y476" s="115"/>
      <c r="Z476" s="115"/>
    </row>
    <row r="477">
      <c r="A477" s="165"/>
      <c r="B477" s="165"/>
      <c r="C477" s="165"/>
      <c r="D477" s="165"/>
      <c r="E477" s="167"/>
      <c r="F477" s="165"/>
      <c r="G477" s="167"/>
      <c r="H477" s="165"/>
      <c r="I477" s="167"/>
      <c r="J477" s="167"/>
      <c r="K477" s="243"/>
      <c r="L477" s="167"/>
      <c r="M477" s="167"/>
      <c r="N477" s="165"/>
      <c r="O477" s="244"/>
      <c r="P477" s="245"/>
      <c r="Q477" s="165"/>
      <c r="R477" s="246"/>
      <c r="S477" s="174"/>
      <c r="T477" s="115"/>
      <c r="U477" s="115"/>
      <c r="V477" s="115"/>
      <c r="W477" s="115"/>
      <c r="X477" s="115"/>
      <c r="Y477" s="115"/>
      <c r="Z477" s="115"/>
    </row>
    <row r="478">
      <c r="A478" s="165"/>
      <c r="B478" s="165"/>
      <c r="C478" s="165"/>
      <c r="D478" s="165"/>
      <c r="E478" s="167"/>
      <c r="F478" s="165"/>
      <c r="G478" s="167"/>
      <c r="H478" s="165"/>
      <c r="I478" s="167"/>
      <c r="J478" s="167"/>
      <c r="K478" s="243"/>
      <c r="L478" s="167"/>
      <c r="M478" s="167"/>
      <c r="N478" s="165"/>
      <c r="O478" s="244"/>
      <c r="P478" s="245"/>
      <c r="Q478" s="165"/>
      <c r="R478" s="246"/>
      <c r="S478" s="174"/>
      <c r="T478" s="115"/>
      <c r="U478" s="115"/>
      <c r="V478" s="115"/>
      <c r="W478" s="115"/>
      <c r="X478" s="115"/>
      <c r="Y478" s="115"/>
      <c r="Z478" s="115"/>
    </row>
    <row r="479">
      <c r="A479" s="165"/>
      <c r="B479" s="165"/>
      <c r="C479" s="165"/>
      <c r="D479" s="165"/>
      <c r="E479" s="167"/>
      <c r="F479" s="165"/>
      <c r="G479" s="167"/>
      <c r="H479" s="165"/>
      <c r="I479" s="167"/>
      <c r="J479" s="167"/>
      <c r="K479" s="243"/>
      <c r="L479" s="167"/>
      <c r="M479" s="167"/>
      <c r="N479" s="165"/>
      <c r="O479" s="244"/>
      <c r="P479" s="245"/>
      <c r="Q479" s="165"/>
      <c r="R479" s="246"/>
      <c r="S479" s="174"/>
      <c r="T479" s="115"/>
      <c r="U479" s="115"/>
      <c r="V479" s="115"/>
      <c r="W479" s="115"/>
      <c r="X479" s="115"/>
      <c r="Y479" s="115"/>
      <c r="Z479" s="115"/>
    </row>
    <row r="480">
      <c r="A480" s="165"/>
      <c r="B480" s="165"/>
      <c r="C480" s="165"/>
      <c r="D480" s="165"/>
      <c r="E480" s="167"/>
      <c r="F480" s="165"/>
      <c r="G480" s="167"/>
      <c r="H480" s="165"/>
      <c r="I480" s="167"/>
      <c r="J480" s="167"/>
      <c r="K480" s="243"/>
      <c r="L480" s="167"/>
      <c r="M480" s="167"/>
      <c r="N480" s="165"/>
      <c r="O480" s="244"/>
      <c r="P480" s="245"/>
      <c r="Q480" s="165"/>
      <c r="R480" s="246"/>
      <c r="S480" s="174"/>
      <c r="T480" s="115"/>
      <c r="U480" s="115"/>
      <c r="V480" s="115"/>
      <c r="W480" s="115"/>
      <c r="X480" s="115"/>
      <c r="Y480" s="115"/>
      <c r="Z480" s="115"/>
    </row>
    <row r="481">
      <c r="A481" s="165"/>
      <c r="B481" s="165"/>
      <c r="C481" s="165"/>
      <c r="D481" s="165"/>
      <c r="E481" s="167"/>
      <c r="F481" s="165"/>
      <c r="G481" s="167"/>
      <c r="H481" s="165"/>
      <c r="I481" s="167"/>
      <c r="J481" s="167"/>
      <c r="K481" s="243"/>
      <c r="L481" s="167"/>
      <c r="M481" s="167"/>
      <c r="N481" s="165"/>
      <c r="O481" s="244"/>
      <c r="P481" s="245"/>
      <c r="Q481" s="165"/>
      <c r="R481" s="246"/>
      <c r="S481" s="174"/>
      <c r="T481" s="115"/>
      <c r="U481" s="115"/>
      <c r="V481" s="115"/>
      <c r="W481" s="115"/>
      <c r="X481" s="115"/>
      <c r="Y481" s="115"/>
      <c r="Z481" s="115"/>
    </row>
    <row r="482">
      <c r="A482" s="165"/>
      <c r="B482" s="165"/>
      <c r="C482" s="165"/>
      <c r="D482" s="165"/>
      <c r="E482" s="167"/>
      <c r="F482" s="165"/>
      <c r="G482" s="167"/>
      <c r="H482" s="165"/>
      <c r="I482" s="167"/>
      <c r="J482" s="167"/>
      <c r="K482" s="243"/>
      <c r="L482" s="167"/>
      <c r="M482" s="167"/>
      <c r="N482" s="165"/>
      <c r="O482" s="244"/>
      <c r="P482" s="245"/>
      <c r="Q482" s="165"/>
      <c r="R482" s="246"/>
      <c r="S482" s="174"/>
      <c r="T482" s="115"/>
      <c r="U482" s="115"/>
      <c r="V482" s="115"/>
      <c r="W482" s="115"/>
      <c r="X482" s="115"/>
      <c r="Y482" s="115"/>
      <c r="Z482" s="115"/>
    </row>
    <row r="483">
      <c r="A483" s="165"/>
      <c r="B483" s="165"/>
      <c r="C483" s="165"/>
      <c r="D483" s="165"/>
      <c r="E483" s="167"/>
      <c r="F483" s="165"/>
      <c r="G483" s="167"/>
      <c r="H483" s="165"/>
      <c r="I483" s="167"/>
      <c r="J483" s="167"/>
      <c r="K483" s="243"/>
      <c r="L483" s="167"/>
      <c r="M483" s="167"/>
      <c r="N483" s="165"/>
      <c r="O483" s="244"/>
      <c r="P483" s="245"/>
      <c r="Q483" s="165"/>
      <c r="R483" s="246"/>
      <c r="S483" s="174"/>
      <c r="T483" s="115"/>
      <c r="U483" s="115"/>
      <c r="V483" s="115"/>
      <c r="W483" s="115"/>
      <c r="X483" s="115"/>
      <c r="Y483" s="115"/>
      <c r="Z483" s="115"/>
    </row>
    <row r="484">
      <c r="A484" s="165"/>
      <c r="B484" s="165"/>
      <c r="C484" s="165"/>
      <c r="D484" s="165"/>
      <c r="E484" s="167"/>
      <c r="F484" s="165"/>
      <c r="G484" s="167"/>
      <c r="H484" s="165"/>
      <c r="I484" s="167"/>
      <c r="J484" s="167"/>
      <c r="K484" s="243"/>
      <c r="L484" s="167"/>
      <c r="M484" s="167"/>
      <c r="N484" s="165"/>
      <c r="O484" s="244"/>
      <c r="P484" s="245"/>
      <c r="Q484" s="165"/>
      <c r="R484" s="246"/>
      <c r="S484" s="174"/>
      <c r="T484" s="115"/>
      <c r="U484" s="115"/>
      <c r="V484" s="115"/>
      <c r="W484" s="115"/>
      <c r="X484" s="115"/>
      <c r="Y484" s="115"/>
      <c r="Z484" s="115"/>
    </row>
    <row r="485">
      <c r="A485" s="165"/>
      <c r="B485" s="165"/>
      <c r="C485" s="165"/>
      <c r="D485" s="165"/>
      <c r="E485" s="167"/>
      <c r="F485" s="165"/>
      <c r="G485" s="167"/>
      <c r="H485" s="165"/>
      <c r="I485" s="167"/>
      <c r="J485" s="167"/>
      <c r="K485" s="243"/>
      <c r="L485" s="167"/>
      <c r="M485" s="167"/>
      <c r="N485" s="165"/>
      <c r="O485" s="244"/>
      <c r="P485" s="245"/>
      <c r="Q485" s="165"/>
      <c r="R485" s="246"/>
      <c r="S485" s="174"/>
      <c r="T485" s="115"/>
      <c r="U485" s="115"/>
      <c r="V485" s="115"/>
      <c r="W485" s="115"/>
      <c r="X485" s="115"/>
      <c r="Y485" s="115"/>
      <c r="Z485" s="115"/>
    </row>
    <row r="486">
      <c r="A486" s="165"/>
      <c r="B486" s="165"/>
      <c r="C486" s="165"/>
      <c r="D486" s="165"/>
      <c r="E486" s="167"/>
      <c r="F486" s="165"/>
      <c r="G486" s="167"/>
      <c r="H486" s="165"/>
      <c r="I486" s="167"/>
      <c r="J486" s="167"/>
      <c r="K486" s="243"/>
      <c r="L486" s="167"/>
      <c r="M486" s="167"/>
      <c r="N486" s="165"/>
      <c r="O486" s="244"/>
      <c r="P486" s="245"/>
      <c r="Q486" s="165"/>
      <c r="R486" s="246"/>
      <c r="S486" s="174"/>
      <c r="T486" s="115"/>
      <c r="U486" s="115"/>
      <c r="V486" s="115"/>
      <c r="W486" s="115"/>
      <c r="X486" s="115"/>
      <c r="Y486" s="115"/>
      <c r="Z486" s="115"/>
    </row>
    <row r="487">
      <c r="A487" s="165"/>
      <c r="B487" s="165"/>
      <c r="C487" s="165"/>
      <c r="D487" s="165"/>
      <c r="E487" s="167"/>
      <c r="F487" s="165"/>
      <c r="G487" s="167"/>
      <c r="H487" s="165"/>
      <c r="I487" s="167"/>
      <c r="J487" s="167"/>
      <c r="K487" s="243"/>
      <c r="L487" s="167"/>
      <c r="M487" s="167"/>
      <c r="N487" s="165"/>
      <c r="O487" s="244"/>
      <c r="P487" s="245"/>
      <c r="Q487" s="165"/>
      <c r="R487" s="246"/>
      <c r="S487" s="174"/>
      <c r="T487" s="115"/>
      <c r="U487" s="115"/>
      <c r="V487" s="115"/>
      <c r="W487" s="115"/>
      <c r="X487" s="115"/>
      <c r="Y487" s="115"/>
      <c r="Z487" s="115"/>
    </row>
    <row r="488">
      <c r="A488" s="165"/>
      <c r="B488" s="165"/>
      <c r="C488" s="165"/>
      <c r="D488" s="165"/>
      <c r="E488" s="167"/>
      <c r="F488" s="165"/>
      <c r="G488" s="167"/>
      <c r="H488" s="165"/>
      <c r="I488" s="167"/>
      <c r="J488" s="167"/>
      <c r="K488" s="243"/>
      <c r="L488" s="167"/>
      <c r="M488" s="167"/>
      <c r="N488" s="165"/>
      <c r="O488" s="244"/>
      <c r="P488" s="245"/>
      <c r="Q488" s="165"/>
      <c r="R488" s="246"/>
      <c r="S488" s="174"/>
      <c r="T488" s="115"/>
      <c r="U488" s="115"/>
      <c r="V488" s="115"/>
      <c r="W488" s="115"/>
      <c r="X488" s="115"/>
      <c r="Y488" s="115"/>
      <c r="Z488" s="115"/>
    </row>
    <row r="489">
      <c r="A489" s="165"/>
      <c r="B489" s="165"/>
      <c r="C489" s="165"/>
      <c r="D489" s="165"/>
      <c r="E489" s="167"/>
      <c r="F489" s="165"/>
      <c r="G489" s="167"/>
      <c r="H489" s="165"/>
      <c r="I489" s="167"/>
      <c r="J489" s="167"/>
      <c r="K489" s="243"/>
      <c r="L489" s="167"/>
      <c r="M489" s="167"/>
      <c r="N489" s="165"/>
      <c r="O489" s="244"/>
      <c r="P489" s="245"/>
      <c r="Q489" s="165"/>
      <c r="R489" s="246"/>
      <c r="S489" s="174"/>
      <c r="T489" s="115"/>
      <c r="U489" s="115"/>
      <c r="V489" s="115"/>
      <c r="W489" s="115"/>
      <c r="X489" s="115"/>
      <c r="Y489" s="115"/>
      <c r="Z489" s="115"/>
    </row>
    <row r="490">
      <c r="A490" s="165"/>
      <c r="B490" s="165"/>
      <c r="C490" s="165"/>
      <c r="D490" s="165"/>
      <c r="E490" s="167"/>
      <c r="F490" s="165"/>
      <c r="G490" s="167"/>
      <c r="H490" s="165"/>
      <c r="I490" s="167"/>
      <c r="J490" s="167"/>
      <c r="K490" s="243"/>
      <c r="L490" s="167"/>
      <c r="M490" s="167"/>
      <c r="N490" s="165"/>
      <c r="O490" s="244"/>
      <c r="P490" s="245"/>
      <c r="Q490" s="165"/>
      <c r="R490" s="246"/>
      <c r="S490" s="174"/>
      <c r="T490" s="115"/>
      <c r="U490" s="115"/>
      <c r="V490" s="115"/>
      <c r="W490" s="115"/>
      <c r="X490" s="115"/>
      <c r="Y490" s="115"/>
      <c r="Z490" s="115"/>
    </row>
    <row r="491">
      <c r="A491" s="165"/>
      <c r="B491" s="165"/>
      <c r="C491" s="165"/>
      <c r="D491" s="165"/>
      <c r="E491" s="167"/>
      <c r="F491" s="165"/>
      <c r="G491" s="167"/>
      <c r="H491" s="165"/>
      <c r="I491" s="167"/>
      <c r="J491" s="167"/>
      <c r="K491" s="243"/>
      <c r="L491" s="167"/>
      <c r="M491" s="167"/>
      <c r="N491" s="165"/>
      <c r="O491" s="244"/>
      <c r="P491" s="245"/>
      <c r="Q491" s="165"/>
      <c r="R491" s="246"/>
      <c r="S491" s="174"/>
      <c r="T491" s="115"/>
      <c r="U491" s="115"/>
      <c r="V491" s="115"/>
      <c r="W491" s="115"/>
      <c r="X491" s="115"/>
      <c r="Y491" s="115"/>
      <c r="Z491" s="115"/>
    </row>
    <row r="492">
      <c r="A492" s="165"/>
      <c r="B492" s="165"/>
      <c r="C492" s="165"/>
      <c r="D492" s="165"/>
      <c r="E492" s="167"/>
      <c r="F492" s="165"/>
      <c r="G492" s="167"/>
      <c r="H492" s="165"/>
      <c r="I492" s="167"/>
      <c r="J492" s="167"/>
      <c r="K492" s="243"/>
      <c r="L492" s="167"/>
      <c r="M492" s="167"/>
      <c r="N492" s="165"/>
      <c r="O492" s="244"/>
      <c r="P492" s="245"/>
      <c r="Q492" s="165"/>
      <c r="R492" s="246"/>
      <c r="S492" s="174"/>
      <c r="T492" s="115"/>
      <c r="U492" s="115"/>
      <c r="V492" s="115"/>
      <c r="W492" s="115"/>
      <c r="X492" s="115"/>
      <c r="Y492" s="115"/>
      <c r="Z492" s="115"/>
    </row>
    <row r="493">
      <c r="A493" s="165"/>
      <c r="B493" s="165"/>
      <c r="C493" s="165"/>
      <c r="D493" s="165"/>
      <c r="E493" s="167"/>
      <c r="F493" s="165"/>
      <c r="G493" s="167"/>
      <c r="H493" s="165"/>
      <c r="I493" s="167"/>
      <c r="J493" s="167"/>
      <c r="K493" s="243"/>
      <c r="L493" s="167"/>
      <c r="M493" s="167"/>
      <c r="N493" s="165"/>
      <c r="O493" s="244"/>
      <c r="P493" s="245"/>
      <c r="Q493" s="165"/>
      <c r="R493" s="246"/>
      <c r="S493" s="174"/>
      <c r="T493" s="115"/>
      <c r="U493" s="115"/>
      <c r="V493" s="115"/>
      <c r="W493" s="115"/>
      <c r="X493" s="115"/>
      <c r="Y493" s="115"/>
      <c r="Z493" s="115"/>
    </row>
    <row r="494">
      <c r="A494" s="165"/>
      <c r="B494" s="165"/>
      <c r="C494" s="165"/>
      <c r="D494" s="165"/>
      <c r="E494" s="167"/>
      <c r="F494" s="165"/>
      <c r="G494" s="167"/>
      <c r="H494" s="165"/>
      <c r="I494" s="167"/>
      <c r="J494" s="167"/>
      <c r="K494" s="243"/>
      <c r="L494" s="167"/>
      <c r="M494" s="167"/>
      <c r="N494" s="165"/>
      <c r="O494" s="244"/>
      <c r="P494" s="245"/>
      <c r="Q494" s="165"/>
      <c r="R494" s="246"/>
      <c r="S494" s="174"/>
      <c r="T494" s="115"/>
      <c r="U494" s="115"/>
      <c r="V494" s="115"/>
      <c r="W494" s="115"/>
      <c r="X494" s="115"/>
      <c r="Y494" s="115"/>
      <c r="Z494" s="115"/>
    </row>
    <row r="495">
      <c r="A495" s="165"/>
      <c r="B495" s="165"/>
      <c r="C495" s="165"/>
      <c r="D495" s="165"/>
      <c r="E495" s="167"/>
      <c r="F495" s="165"/>
      <c r="G495" s="167"/>
      <c r="H495" s="165"/>
      <c r="I495" s="167"/>
      <c r="J495" s="167"/>
      <c r="K495" s="243"/>
      <c r="L495" s="167"/>
      <c r="M495" s="167"/>
      <c r="N495" s="165"/>
      <c r="O495" s="244"/>
      <c r="P495" s="245"/>
      <c r="Q495" s="165"/>
      <c r="R495" s="246"/>
      <c r="S495" s="174"/>
      <c r="T495" s="115"/>
      <c r="U495" s="115"/>
      <c r="V495" s="115"/>
      <c r="W495" s="115"/>
      <c r="X495" s="115"/>
      <c r="Y495" s="115"/>
      <c r="Z495" s="115"/>
    </row>
    <row r="496">
      <c r="A496" s="165"/>
      <c r="B496" s="165"/>
      <c r="C496" s="165"/>
      <c r="D496" s="165"/>
      <c r="E496" s="167"/>
      <c r="F496" s="165"/>
      <c r="G496" s="167"/>
      <c r="H496" s="165"/>
      <c r="I496" s="167"/>
      <c r="J496" s="167"/>
      <c r="K496" s="243"/>
      <c r="L496" s="167"/>
      <c r="M496" s="167"/>
      <c r="N496" s="165"/>
      <c r="O496" s="244"/>
      <c r="P496" s="245"/>
      <c r="Q496" s="165"/>
      <c r="R496" s="246"/>
      <c r="S496" s="174"/>
      <c r="T496" s="115"/>
      <c r="U496" s="115"/>
      <c r="V496" s="115"/>
      <c r="W496" s="115"/>
      <c r="X496" s="115"/>
      <c r="Y496" s="115"/>
      <c r="Z496" s="115"/>
    </row>
    <row r="497">
      <c r="A497" s="165"/>
      <c r="B497" s="165"/>
      <c r="C497" s="165"/>
      <c r="D497" s="165"/>
      <c r="E497" s="167"/>
      <c r="F497" s="165"/>
      <c r="G497" s="167"/>
      <c r="H497" s="165"/>
      <c r="I497" s="167"/>
      <c r="J497" s="167"/>
      <c r="K497" s="243"/>
      <c r="L497" s="167"/>
      <c r="M497" s="167"/>
      <c r="N497" s="165"/>
      <c r="O497" s="244"/>
      <c r="P497" s="245"/>
      <c r="Q497" s="165"/>
      <c r="R497" s="246"/>
      <c r="S497" s="174"/>
      <c r="T497" s="115"/>
      <c r="U497" s="115"/>
      <c r="V497" s="115"/>
      <c r="W497" s="115"/>
      <c r="X497" s="115"/>
      <c r="Y497" s="115"/>
      <c r="Z497" s="115"/>
    </row>
    <row r="498">
      <c r="A498" s="165"/>
      <c r="B498" s="165"/>
      <c r="C498" s="165"/>
      <c r="D498" s="165"/>
      <c r="E498" s="167"/>
      <c r="F498" s="165"/>
      <c r="G498" s="167"/>
      <c r="H498" s="165"/>
      <c r="I498" s="167"/>
      <c r="J498" s="167"/>
      <c r="K498" s="243"/>
      <c r="L498" s="167"/>
      <c r="M498" s="167"/>
      <c r="N498" s="165"/>
      <c r="O498" s="244"/>
      <c r="P498" s="245"/>
      <c r="Q498" s="165"/>
      <c r="R498" s="246"/>
      <c r="S498" s="174"/>
      <c r="T498" s="115"/>
      <c r="U498" s="115"/>
      <c r="V498" s="115"/>
      <c r="W498" s="115"/>
      <c r="X498" s="115"/>
      <c r="Y498" s="115"/>
      <c r="Z498" s="115"/>
    </row>
    <row r="499">
      <c r="A499" s="165"/>
      <c r="B499" s="165"/>
      <c r="C499" s="165"/>
      <c r="D499" s="165"/>
      <c r="E499" s="167"/>
      <c r="F499" s="165"/>
      <c r="G499" s="167"/>
      <c r="H499" s="165"/>
      <c r="I499" s="167"/>
      <c r="J499" s="167"/>
      <c r="K499" s="243"/>
      <c r="L499" s="167"/>
      <c r="M499" s="167"/>
      <c r="N499" s="165"/>
      <c r="O499" s="244"/>
      <c r="P499" s="245"/>
      <c r="Q499" s="165"/>
      <c r="R499" s="246"/>
      <c r="S499" s="174"/>
      <c r="T499" s="115"/>
      <c r="U499" s="115"/>
      <c r="V499" s="115"/>
      <c r="W499" s="115"/>
      <c r="X499" s="115"/>
      <c r="Y499" s="115"/>
      <c r="Z499" s="115"/>
    </row>
    <row r="500">
      <c r="A500" s="165"/>
      <c r="B500" s="165"/>
      <c r="C500" s="165"/>
      <c r="D500" s="165"/>
      <c r="E500" s="167"/>
      <c r="F500" s="165"/>
      <c r="G500" s="167"/>
      <c r="H500" s="165"/>
      <c r="I500" s="167"/>
      <c r="J500" s="167"/>
      <c r="K500" s="243"/>
      <c r="L500" s="167"/>
      <c r="M500" s="167"/>
      <c r="N500" s="165"/>
      <c r="O500" s="244"/>
      <c r="P500" s="245"/>
      <c r="Q500" s="165"/>
      <c r="R500" s="246"/>
      <c r="S500" s="174"/>
      <c r="T500" s="115"/>
      <c r="U500" s="115"/>
      <c r="V500" s="115"/>
      <c r="W500" s="115"/>
      <c r="X500" s="115"/>
      <c r="Y500" s="115"/>
      <c r="Z500" s="115"/>
    </row>
    <row r="501">
      <c r="A501" s="165"/>
      <c r="B501" s="165"/>
      <c r="C501" s="165"/>
      <c r="D501" s="165"/>
      <c r="E501" s="167"/>
      <c r="F501" s="165"/>
      <c r="G501" s="167"/>
      <c r="H501" s="165"/>
      <c r="I501" s="167"/>
      <c r="J501" s="167"/>
      <c r="K501" s="243"/>
      <c r="L501" s="167"/>
      <c r="M501" s="167"/>
      <c r="N501" s="165"/>
      <c r="O501" s="244"/>
      <c r="P501" s="245"/>
      <c r="Q501" s="165"/>
      <c r="R501" s="246"/>
      <c r="S501" s="174"/>
      <c r="T501" s="115"/>
      <c r="U501" s="115"/>
      <c r="V501" s="115"/>
      <c r="W501" s="115"/>
      <c r="X501" s="115"/>
      <c r="Y501" s="115"/>
      <c r="Z501" s="115"/>
    </row>
    <row r="502">
      <c r="A502" s="165"/>
      <c r="B502" s="165"/>
      <c r="C502" s="165"/>
      <c r="D502" s="165"/>
      <c r="E502" s="167"/>
      <c r="F502" s="165"/>
      <c r="G502" s="167"/>
      <c r="H502" s="165"/>
      <c r="I502" s="167"/>
      <c r="J502" s="167"/>
      <c r="K502" s="243"/>
      <c r="L502" s="167"/>
      <c r="M502" s="167"/>
      <c r="N502" s="165"/>
      <c r="O502" s="244"/>
      <c r="P502" s="245"/>
      <c r="Q502" s="165"/>
      <c r="R502" s="246"/>
      <c r="S502" s="174"/>
      <c r="T502" s="115"/>
      <c r="U502" s="115"/>
      <c r="V502" s="115"/>
      <c r="W502" s="115"/>
      <c r="X502" s="115"/>
      <c r="Y502" s="115"/>
      <c r="Z502" s="115"/>
    </row>
    <row r="503">
      <c r="A503" s="165"/>
      <c r="B503" s="165"/>
      <c r="C503" s="165"/>
      <c r="D503" s="165"/>
      <c r="E503" s="167"/>
      <c r="F503" s="165"/>
      <c r="G503" s="167"/>
      <c r="H503" s="165"/>
      <c r="I503" s="167"/>
      <c r="J503" s="167"/>
      <c r="K503" s="243"/>
      <c r="L503" s="167"/>
      <c r="M503" s="167"/>
      <c r="N503" s="165"/>
      <c r="O503" s="244"/>
      <c r="P503" s="245"/>
      <c r="Q503" s="165"/>
      <c r="R503" s="246"/>
      <c r="S503" s="174"/>
      <c r="T503" s="115"/>
      <c r="U503" s="115"/>
      <c r="V503" s="115"/>
      <c r="W503" s="115"/>
      <c r="X503" s="115"/>
      <c r="Y503" s="115"/>
      <c r="Z503" s="115"/>
    </row>
    <row r="504">
      <c r="A504" s="165"/>
      <c r="B504" s="165"/>
      <c r="C504" s="165"/>
      <c r="D504" s="165"/>
      <c r="E504" s="167"/>
      <c r="F504" s="165"/>
      <c r="G504" s="167"/>
      <c r="H504" s="165"/>
      <c r="I504" s="167"/>
      <c r="J504" s="167"/>
      <c r="K504" s="243"/>
      <c r="L504" s="167"/>
      <c r="M504" s="167"/>
      <c r="N504" s="165"/>
      <c r="O504" s="244"/>
      <c r="P504" s="245"/>
      <c r="Q504" s="165"/>
      <c r="R504" s="246"/>
      <c r="S504" s="174"/>
      <c r="T504" s="115"/>
      <c r="U504" s="115"/>
      <c r="V504" s="115"/>
      <c r="W504" s="115"/>
      <c r="X504" s="115"/>
      <c r="Y504" s="115"/>
      <c r="Z504" s="115"/>
    </row>
    <row r="505">
      <c r="A505" s="165"/>
      <c r="B505" s="165"/>
      <c r="C505" s="165"/>
      <c r="D505" s="165"/>
      <c r="E505" s="167"/>
      <c r="F505" s="165"/>
      <c r="G505" s="167"/>
      <c r="H505" s="165"/>
      <c r="I505" s="167"/>
      <c r="J505" s="167"/>
      <c r="K505" s="243"/>
      <c r="L505" s="167"/>
      <c r="M505" s="167"/>
      <c r="N505" s="165"/>
      <c r="O505" s="244"/>
      <c r="P505" s="245"/>
      <c r="Q505" s="165"/>
      <c r="R505" s="246"/>
      <c r="S505" s="174"/>
      <c r="T505" s="115"/>
      <c r="U505" s="115"/>
      <c r="V505" s="115"/>
      <c r="W505" s="115"/>
      <c r="X505" s="115"/>
      <c r="Y505" s="115"/>
      <c r="Z505" s="115"/>
    </row>
    <row r="506">
      <c r="A506" s="165"/>
      <c r="B506" s="165"/>
      <c r="C506" s="165"/>
      <c r="D506" s="165"/>
      <c r="E506" s="167"/>
      <c r="F506" s="165"/>
      <c r="G506" s="167"/>
      <c r="H506" s="165"/>
      <c r="I506" s="167"/>
      <c r="J506" s="167"/>
      <c r="K506" s="243"/>
      <c r="L506" s="167"/>
      <c r="M506" s="167"/>
      <c r="N506" s="165"/>
      <c r="O506" s="244"/>
      <c r="P506" s="245"/>
      <c r="Q506" s="165"/>
      <c r="R506" s="246"/>
      <c r="S506" s="174"/>
      <c r="T506" s="115"/>
      <c r="U506" s="115"/>
      <c r="V506" s="115"/>
      <c r="W506" s="115"/>
      <c r="X506" s="115"/>
      <c r="Y506" s="115"/>
      <c r="Z506" s="115"/>
    </row>
    <row r="507">
      <c r="A507" s="165"/>
      <c r="B507" s="165"/>
      <c r="C507" s="165"/>
      <c r="D507" s="165"/>
      <c r="E507" s="167"/>
      <c r="F507" s="165"/>
      <c r="G507" s="167"/>
      <c r="H507" s="165"/>
      <c r="I507" s="167"/>
      <c r="J507" s="167"/>
      <c r="K507" s="243"/>
      <c r="L507" s="167"/>
      <c r="M507" s="167"/>
      <c r="N507" s="165"/>
      <c r="O507" s="244"/>
      <c r="P507" s="245"/>
      <c r="Q507" s="165"/>
      <c r="R507" s="246"/>
      <c r="S507" s="174"/>
      <c r="T507" s="115"/>
      <c r="U507" s="115"/>
      <c r="V507" s="115"/>
      <c r="W507" s="115"/>
      <c r="X507" s="115"/>
      <c r="Y507" s="115"/>
      <c r="Z507" s="115"/>
    </row>
    <row r="508">
      <c r="A508" s="165"/>
      <c r="B508" s="165"/>
      <c r="C508" s="165"/>
      <c r="D508" s="165"/>
      <c r="E508" s="167"/>
      <c r="F508" s="165"/>
      <c r="G508" s="167"/>
      <c r="H508" s="165"/>
      <c r="I508" s="167"/>
      <c r="J508" s="167"/>
      <c r="K508" s="243"/>
      <c r="L508" s="167"/>
      <c r="M508" s="167"/>
      <c r="N508" s="165"/>
      <c r="O508" s="244"/>
      <c r="P508" s="245"/>
      <c r="Q508" s="165"/>
      <c r="R508" s="246"/>
      <c r="S508" s="174"/>
      <c r="T508" s="115"/>
      <c r="U508" s="115"/>
      <c r="V508" s="115"/>
      <c r="W508" s="115"/>
      <c r="X508" s="115"/>
      <c r="Y508" s="115"/>
      <c r="Z508" s="115"/>
    </row>
    <row r="509">
      <c r="A509" s="165"/>
      <c r="B509" s="165"/>
      <c r="C509" s="165"/>
      <c r="D509" s="165"/>
      <c r="E509" s="167"/>
      <c r="F509" s="165"/>
      <c r="G509" s="167"/>
      <c r="H509" s="165"/>
      <c r="I509" s="167"/>
      <c r="J509" s="167"/>
      <c r="K509" s="243"/>
      <c r="L509" s="167"/>
      <c r="M509" s="167"/>
      <c r="N509" s="165"/>
      <c r="O509" s="244"/>
      <c r="P509" s="245"/>
      <c r="Q509" s="165"/>
      <c r="R509" s="246"/>
      <c r="S509" s="174"/>
      <c r="T509" s="115"/>
      <c r="U509" s="115"/>
      <c r="V509" s="115"/>
      <c r="W509" s="115"/>
      <c r="X509" s="115"/>
      <c r="Y509" s="115"/>
      <c r="Z509" s="115"/>
    </row>
    <row r="510">
      <c r="A510" s="165"/>
      <c r="B510" s="165"/>
      <c r="C510" s="165"/>
      <c r="D510" s="165"/>
      <c r="E510" s="167"/>
      <c r="F510" s="165"/>
      <c r="G510" s="167"/>
      <c r="H510" s="165"/>
      <c r="I510" s="167"/>
      <c r="J510" s="167"/>
      <c r="K510" s="243"/>
      <c r="L510" s="167"/>
      <c r="M510" s="167"/>
      <c r="N510" s="165"/>
      <c r="O510" s="244"/>
      <c r="P510" s="245"/>
      <c r="Q510" s="165"/>
      <c r="R510" s="246"/>
      <c r="S510" s="174"/>
      <c r="T510" s="115"/>
      <c r="U510" s="115"/>
      <c r="V510" s="115"/>
      <c r="W510" s="115"/>
      <c r="X510" s="115"/>
      <c r="Y510" s="115"/>
      <c r="Z510" s="115"/>
    </row>
    <row r="511">
      <c r="A511" s="165"/>
      <c r="B511" s="165"/>
      <c r="C511" s="165"/>
      <c r="D511" s="165"/>
      <c r="E511" s="167"/>
      <c r="F511" s="165"/>
      <c r="G511" s="167"/>
      <c r="H511" s="165"/>
      <c r="I511" s="167"/>
      <c r="J511" s="167"/>
      <c r="K511" s="243"/>
      <c r="L511" s="167"/>
      <c r="M511" s="167"/>
      <c r="N511" s="165"/>
      <c r="O511" s="244"/>
      <c r="P511" s="245"/>
      <c r="Q511" s="165"/>
      <c r="R511" s="246"/>
      <c r="S511" s="174"/>
      <c r="T511" s="115"/>
      <c r="U511" s="115"/>
      <c r="V511" s="115"/>
      <c r="W511" s="115"/>
      <c r="X511" s="115"/>
      <c r="Y511" s="115"/>
      <c r="Z511" s="115"/>
    </row>
    <row r="512">
      <c r="A512" s="165"/>
      <c r="B512" s="165"/>
      <c r="C512" s="165"/>
      <c r="D512" s="165"/>
      <c r="E512" s="167"/>
      <c r="F512" s="165"/>
      <c r="G512" s="167"/>
      <c r="H512" s="165"/>
      <c r="I512" s="167"/>
      <c r="J512" s="167"/>
      <c r="K512" s="243"/>
      <c r="L512" s="167"/>
      <c r="M512" s="167"/>
      <c r="N512" s="165"/>
      <c r="O512" s="244"/>
      <c r="P512" s="245"/>
      <c r="Q512" s="165"/>
      <c r="R512" s="246"/>
      <c r="S512" s="174"/>
      <c r="T512" s="115"/>
      <c r="U512" s="115"/>
      <c r="V512" s="115"/>
      <c r="W512" s="115"/>
      <c r="X512" s="115"/>
      <c r="Y512" s="115"/>
      <c r="Z512" s="115"/>
    </row>
    <row r="513">
      <c r="A513" s="165"/>
      <c r="B513" s="165"/>
      <c r="C513" s="165"/>
      <c r="D513" s="165"/>
      <c r="E513" s="167"/>
      <c r="F513" s="165"/>
      <c r="G513" s="167"/>
      <c r="H513" s="165"/>
      <c r="I513" s="167"/>
      <c r="J513" s="167"/>
      <c r="K513" s="243"/>
      <c r="L513" s="167"/>
      <c r="M513" s="167"/>
      <c r="N513" s="165"/>
      <c r="O513" s="244"/>
      <c r="P513" s="245"/>
      <c r="Q513" s="165"/>
      <c r="R513" s="246"/>
      <c r="S513" s="174"/>
      <c r="T513" s="115"/>
      <c r="U513" s="115"/>
      <c r="V513" s="115"/>
      <c r="W513" s="115"/>
      <c r="X513" s="115"/>
      <c r="Y513" s="115"/>
      <c r="Z513" s="115"/>
    </row>
    <row r="514">
      <c r="A514" s="165"/>
      <c r="B514" s="165"/>
      <c r="C514" s="165"/>
      <c r="D514" s="165"/>
      <c r="E514" s="167"/>
      <c r="F514" s="165"/>
      <c r="G514" s="167"/>
      <c r="H514" s="165"/>
      <c r="I514" s="167"/>
      <c r="J514" s="167"/>
      <c r="K514" s="243"/>
      <c r="L514" s="167"/>
      <c r="M514" s="167"/>
      <c r="N514" s="165"/>
      <c r="O514" s="244"/>
      <c r="P514" s="245"/>
      <c r="Q514" s="165"/>
      <c r="R514" s="246"/>
      <c r="S514" s="174"/>
      <c r="T514" s="115"/>
      <c r="U514" s="115"/>
      <c r="V514" s="115"/>
      <c r="W514" s="115"/>
      <c r="X514" s="115"/>
      <c r="Y514" s="115"/>
      <c r="Z514" s="115"/>
    </row>
    <row r="515">
      <c r="A515" s="165"/>
      <c r="B515" s="165"/>
      <c r="C515" s="165"/>
      <c r="D515" s="165"/>
      <c r="E515" s="167"/>
      <c r="F515" s="165"/>
      <c r="G515" s="167"/>
      <c r="H515" s="165"/>
      <c r="I515" s="167"/>
      <c r="J515" s="167"/>
      <c r="K515" s="243"/>
      <c r="L515" s="167"/>
      <c r="M515" s="167"/>
      <c r="N515" s="165"/>
      <c r="O515" s="244"/>
      <c r="P515" s="245"/>
      <c r="Q515" s="165"/>
      <c r="R515" s="246"/>
      <c r="S515" s="174"/>
      <c r="T515" s="115"/>
      <c r="U515" s="115"/>
      <c r="V515" s="115"/>
      <c r="W515" s="115"/>
      <c r="X515" s="115"/>
      <c r="Y515" s="115"/>
      <c r="Z515" s="115"/>
    </row>
    <row r="516">
      <c r="A516" s="165"/>
      <c r="B516" s="165"/>
      <c r="C516" s="165"/>
      <c r="D516" s="165"/>
      <c r="E516" s="167"/>
      <c r="F516" s="165"/>
      <c r="G516" s="167"/>
      <c r="H516" s="165"/>
      <c r="I516" s="167"/>
      <c r="J516" s="167"/>
      <c r="K516" s="243"/>
      <c r="L516" s="167"/>
      <c r="M516" s="167"/>
      <c r="N516" s="165"/>
      <c r="O516" s="244"/>
      <c r="P516" s="245"/>
      <c r="Q516" s="165"/>
      <c r="R516" s="246"/>
      <c r="S516" s="174"/>
      <c r="T516" s="115"/>
      <c r="U516" s="115"/>
      <c r="V516" s="115"/>
      <c r="W516" s="115"/>
      <c r="X516" s="115"/>
      <c r="Y516" s="115"/>
      <c r="Z516" s="115"/>
    </row>
    <row r="517">
      <c r="A517" s="165"/>
      <c r="B517" s="165"/>
      <c r="C517" s="165"/>
      <c r="D517" s="165"/>
      <c r="E517" s="167"/>
      <c r="F517" s="165"/>
      <c r="G517" s="167"/>
      <c r="H517" s="165"/>
      <c r="I517" s="167"/>
      <c r="J517" s="167"/>
      <c r="K517" s="243"/>
      <c r="L517" s="167"/>
      <c r="M517" s="167"/>
      <c r="N517" s="165"/>
      <c r="O517" s="244"/>
      <c r="P517" s="245"/>
      <c r="Q517" s="165"/>
      <c r="R517" s="246"/>
      <c r="S517" s="174"/>
      <c r="T517" s="115"/>
      <c r="U517" s="115"/>
      <c r="V517" s="115"/>
      <c r="W517" s="115"/>
      <c r="X517" s="115"/>
      <c r="Y517" s="115"/>
      <c r="Z517" s="115"/>
    </row>
    <row r="518">
      <c r="A518" s="165"/>
      <c r="B518" s="165"/>
      <c r="C518" s="165"/>
      <c r="D518" s="165"/>
      <c r="E518" s="167"/>
      <c r="F518" s="165"/>
      <c r="G518" s="167"/>
      <c r="H518" s="165"/>
      <c r="I518" s="167"/>
      <c r="J518" s="167"/>
      <c r="K518" s="243"/>
      <c r="L518" s="167"/>
      <c r="M518" s="167"/>
      <c r="N518" s="165"/>
      <c r="O518" s="244"/>
      <c r="P518" s="245"/>
      <c r="Q518" s="165"/>
      <c r="R518" s="246"/>
      <c r="S518" s="174"/>
      <c r="T518" s="115"/>
      <c r="U518" s="115"/>
      <c r="V518" s="115"/>
      <c r="W518" s="115"/>
      <c r="X518" s="115"/>
      <c r="Y518" s="115"/>
      <c r="Z518" s="115"/>
    </row>
    <row r="519">
      <c r="A519" s="165"/>
      <c r="B519" s="165"/>
      <c r="C519" s="165"/>
      <c r="D519" s="165"/>
      <c r="E519" s="167"/>
      <c r="F519" s="165"/>
      <c r="G519" s="167"/>
      <c r="H519" s="165"/>
      <c r="I519" s="167"/>
      <c r="J519" s="167"/>
      <c r="K519" s="243"/>
      <c r="L519" s="167"/>
      <c r="M519" s="167"/>
      <c r="N519" s="165"/>
      <c r="O519" s="244"/>
      <c r="P519" s="245"/>
      <c r="Q519" s="165"/>
      <c r="R519" s="246"/>
      <c r="S519" s="174"/>
      <c r="T519" s="115"/>
      <c r="U519" s="115"/>
      <c r="V519" s="115"/>
      <c r="W519" s="115"/>
      <c r="X519" s="115"/>
      <c r="Y519" s="115"/>
      <c r="Z519" s="115"/>
    </row>
    <row r="520">
      <c r="A520" s="165"/>
      <c r="B520" s="165"/>
      <c r="C520" s="165"/>
      <c r="D520" s="165"/>
      <c r="E520" s="167"/>
      <c r="F520" s="165"/>
      <c r="G520" s="167"/>
      <c r="H520" s="165"/>
      <c r="I520" s="167"/>
      <c r="J520" s="167"/>
      <c r="K520" s="243"/>
      <c r="L520" s="167"/>
      <c r="M520" s="167"/>
      <c r="N520" s="165"/>
      <c r="O520" s="244"/>
      <c r="P520" s="245"/>
      <c r="Q520" s="165"/>
      <c r="R520" s="246"/>
      <c r="S520" s="174"/>
      <c r="T520" s="115"/>
      <c r="U520" s="115"/>
      <c r="V520" s="115"/>
      <c r="W520" s="115"/>
      <c r="X520" s="115"/>
      <c r="Y520" s="115"/>
      <c r="Z520" s="115"/>
    </row>
    <row r="521">
      <c r="A521" s="165"/>
      <c r="B521" s="165"/>
      <c r="C521" s="165"/>
      <c r="D521" s="165"/>
      <c r="E521" s="167"/>
      <c r="F521" s="165"/>
      <c r="G521" s="167"/>
      <c r="H521" s="165"/>
      <c r="I521" s="167"/>
      <c r="J521" s="167"/>
      <c r="K521" s="243"/>
      <c r="L521" s="167"/>
      <c r="M521" s="167"/>
      <c r="N521" s="165"/>
      <c r="O521" s="244"/>
      <c r="P521" s="245"/>
      <c r="Q521" s="165"/>
      <c r="R521" s="246"/>
      <c r="S521" s="174"/>
      <c r="T521" s="115"/>
      <c r="U521" s="115"/>
      <c r="V521" s="115"/>
      <c r="W521" s="115"/>
      <c r="X521" s="115"/>
      <c r="Y521" s="115"/>
      <c r="Z521" s="115"/>
    </row>
    <row r="522">
      <c r="A522" s="165"/>
      <c r="B522" s="165"/>
      <c r="C522" s="165"/>
      <c r="D522" s="165"/>
      <c r="E522" s="167"/>
      <c r="F522" s="165"/>
      <c r="G522" s="167"/>
      <c r="H522" s="165"/>
      <c r="I522" s="167"/>
      <c r="J522" s="167"/>
      <c r="K522" s="243"/>
      <c r="L522" s="167"/>
      <c r="M522" s="167"/>
      <c r="N522" s="165"/>
      <c r="O522" s="244"/>
      <c r="P522" s="245"/>
      <c r="Q522" s="165"/>
      <c r="R522" s="246"/>
      <c r="S522" s="174"/>
      <c r="T522" s="115"/>
      <c r="U522" s="115"/>
      <c r="V522" s="115"/>
      <c r="W522" s="115"/>
      <c r="X522" s="115"/>
      <c r="Y522" s="115"/>
      <c r="Z522" s="115"/>
    </row>
    <row r="523">
      <c r="A523" s="165"/>
      <c r="B523" s="165"/>
      <c r="C523" s="165"/>
      <c r="D523" s="165"/>
      <c r="E523" s="167"/>
      <c r="F523" s="165"/>
      <c r="G523" s="167"/>
      <c r="H523" s="165"/>
      <c r="I523" s="167"/>
      <c r="J523" s="167"/>
      <c r="K523" s="243"/>
      <c r="L523" s="167"/>
      <c r="M523" s="167"/>
      <c r="N523" s="165"/>
      <c r="O523" s="244"/>
      <c r="P523" s="245"/>
      <c r="Q523" s="165"/>
      <c r="R523" s="246"/>
      <c r="S523" s="174"/>
      <c r="T523" s="115"/>
      <c r="U523" s="115"/>
      <c r="V523" s="115"/>
      <c r="W523" s="115"/>
      <c r="X523" s="115"/>
      <c r="Y523" s="115"/>
      <c r="Z523" s="115"/>
    </row>
    <row r="524">
      <c r="A524" s="165"/>
      <c r="B524" s="165"/>
      <c r="C524" s="165"/>
      <c r="D524" s="165"/>
      <c r="E524" s="167"/>
      <c r="F524" s="165"/>
      <c r="G524" s="167"/>
      <c r="H524" s="165"/>
      <c r="I524" s="167"/>
      <c r="J524" s="167"/>
      <c r="K524" s="243"/>
      <c r="L524" s="167"/>
      <c r="M524" s="167"/>
      <c r="N524" s="165"/>
      <c r="O524" s="244"/>
      <c r="P524" s="245"/>
      <c r="Q524" s="165"/>
      <c r="R524" s="246"/>
      <c r="S524" s="174"/>
      <c r="T524" s="115"/>
      <c r="U524" s="115"/>
      <c r="V524" s="115"/>
      <c r="W524" s="115"/>
      <c r="X524" s="115"/>
      <c r="Y524" s="115"/>
      <c r="Z524" s="115"/>
    </row>
    <row r="525">
      <c r="A525" s="165"/>
      <c r="B525" s="165"/>
      <c r="C525" s="165"/>
      <c r="D525" s="165"/>
      <c r="E525" s="167"/>
      <c r="F525" s="165"/>
      <c r="G525" s="167"/>
      <c r="H525" s="165"/>
      <c r="I525" s="167"/>
      <c r="J525" s="167"/>
      <c r="K525" s="243"/>
      <c r="L525" s="167"/>
      <c r="M525" s="167"/>
      <c r="N525" s="165"/>
      <c r="O525" s="244"/>
      <c r="P525" s="245"/>
      <c r="Q525" s="165"/>
      <c r="R525" s="246"/>
      <c r="S525" s="174"/>
      <c r="T525" s="115"/>
      <c r="U525" s="115"/>
      <c r="V525" s="115"/>
      <c r="W525" s="115"/>
      <c r="X525" s="115"/>
      <c r="Y525" s="115"/>
      <c r="Z525" s="115"/>
    </row>
    <row r="526">
      <c r="A526" s="165"/>
      <c r="B526" s="165"/>
      <c r="C526" s="165"/>
      <c r="D526" s="165"/>
      <c r="E526" s="167"/>
      <c r="F526" s="165"/>
      <c r="G526" s="167"/>
      <c r="H526" s="165"/>
      <c r="I526" s="167"/>
      <c r="J526" s="167"/>
      <c r="K526" s="243"/>
      <c r="L526" s="167"/>
      <c r="M526" s="167"/>
      <c r="N526" s="165"/>
      <c r="O526" s="244"/>
      <c r="P526" s="245"/>
      <c r="Q526" s="165"/>
      <c r="R526" s="246"/>
      <c r="S526" s="174"/>
      <c r="T526" s="115"/>
      <c r="U526" s="115"/>
      <c r="V526" s="115"/>
      <c r="W526" s="115"/>
      <c r="X526" s="115"/>
      <c r="Y526" s="115"/>
      <c r="Z526" s="115"/>
    </row>
    <row r="527">
      <c r="A527" s="165"/>
      <c r="B527" s="165"/>
      <c r="C527" s="165"/>
      <c r="D527" s="165"/>
      <c r="E527" s="167"/>
      <c r="F527" s="165"/>
      <c r="G527" s="167"/>
      <c r="H527" s="165"/>
      <c r="I527" s="167"/>
      <c r="J527" s="167"/>
      <c r="K527" s="243"/>
      <c r="L527" s="167"/>
      <c r="M527" s="167"/>
      <c r="N527" s="165"/>
      <c r="O527" s="244"/>
      <c r="P527" s="245"/>
      <c r="Q527" s="165"/>
      <c r="R527" s="246"/>
      <c r="S527" s="174"/>
      <c r="T527" s="115"/>
      <c r="U527" s="115"/>
      <c r="V527" s="115"/>
      <c r="W527" s="115"/>
      <c r="X527" s="115"/>
      <c r="Y527" s="115"/>
      <c r="Z527" s="115"/>
    </row>
    <row r="528">
      <c r="A528" s="165"/>
      <c r="B528" s="165"/>
      <c r="C528" s="165"/>
      <c r="D528" s="165"/>
      <c r="E528" s="167"/>
      <c r="F528" s="165"/>
      <c r="G528" s="167"/>
      <c r="H528" s="165"/>
      <c r="I528" s="167"/>
      <c r="J528" s="167"/>
      <c r="K528" s="243"/>
      <c r="L528" s="167"/>
      <c r="M528" s="167"/>
      <c r="N528" s="165"/>
      <c r="O528" s="244"/>
      <c r="P528" s="245"/>
      <c r="Q528" s="165"/>
      <c r="R528" s="246"/>
      <c r="S528" s="174"/>
      <c r="T528" s="115"/>
      <c r="U528" s="115"/>
      <c r="V528" s="115"/>
      <c r="W528" s="115"/>
      <c r="X528" s="115"/>
      <c r="Y528" s="115"/>
      <c r="Z528" s="115"/>
    </row>
    <row r="529">
      <c r="A529" s="165"/>
      <c r="B529" s="165"/>
      <c r="C529" s="165"/>
      <c r="D529" s="165"/>
      <c r="E529" s="167"/>
      <c r="F529" s="165"/>
      <c r="G529" s="167"/>
      <c r="H529" s="165"/>
      <c r="I529" s="167"/>
      <c r="J529" s="167"/>
      <c r="K529" s="243"/>
      <c r="L529" s="167"/>
      <c r="M529" s="167"/>
      <c r="N529" s="165"/>
      <c r="O529" s="244"/>
      <c r="P529" s="245"/>
      <c r="Q529" s="165"/>
      <c r="R529" s="246"/>
      <c r="S529" s="174"/>
      <c r="T529" s="115"/>
      <c r="U529" s="115"/>
      <c r="V529" s="115"/>
      <c r="W529" s="115"/>
      <c r="X529" s="115"/>
      <c r="Y529" s="115"/>
      <c r="Z529" s="115"/>
    </row>
    <row r="530">
      <c r="A530" s="165"/>
      <c r="B530" s="165"/>
      <c r="C530" s="165"/>
      <c r="D530" s="165"/>
      <c r="E530" s="167"/>
      <c r="F530" s="165"/>
      <c r="G530" s="167"/>
      <c r="H530" s="165"/>
      <c r="I530" s="167"/>
      <c r="J530" s="167"/>
      <c r="K530" s="243"/>
      <c r="L530" s="167"/>
      <c r="M530" s="167"/>
      <c r="N530" s="165"/>
      <c r="O530" s="244"/>
      <c r="P530" s="245"/>
      <c r="Q530" s="165"/>
      <c r="R530" s="246"/>
      <c r="S530" s="174"/>
      <c r="T530" s="115"/>
      <c r="U530" s="115"/>
      <c r="V530" s="115"/>
      <c r="W530" s="115"/>
      <c r="X530" s="115"/>
      <c r="Y530" s="115"/>
      <c r="Z530" s="115"/>
    </row>
    <row r="531">
      <c r="A531" s="165"/>
      <c r="B531" s="165"/>
      <c r="C531" s="165"/>
      <c r="D531" s="165"/>
      <c r="E531" s="167"/>
      <c r="F531" s="165"/>
      <c r="G531" s="167"/>
      <c r="H531" s="165"/>
      <c r="I531" s="167"/>
      <c r="J531" s="167"/>
      <c r="K531" s="243"/>
      <c r="L531" s="167"/>
      <c r="M531" s="167"/>
      <c r="N531" s="165"/>
      <c r="O531" s="244"/>
      <c r="P531" s="245"/>
      <c r="Q531" s="165"/>
      <c r="R531" s="246"/>
      <c r="S531" s="174"/>
      <c r="T531" s="115"/>
      <c r="U531" s="115"/>
      <c r="V531" s="115"/>
      <c r="W531" s="115"/>
      <c r="X531" s="115"/>
      <c r="Y531" s="115"/>
      <c r="Z531" s="115"/>
    </row>
    <row r="532">
      <c r="A532" s="165"/>
      <c r="B532" s="165"/>
      <c r="C532" s="165"/>
      <c r="D532" s="165"/>
      <c r="E532" s="167"/>
      <c r="F532" s="165"/>
      <c r="G532" s="167"/>
      <c r="H532" s="165"/>
      <c r="I532" s="167"/>
      <c r="J532" s="167"/>
      <c r="K532" s="243"/>
      <c r="L532" s="167"/>
      <c r="M532" s="167"/>
      <c r="N532" s="165"/>
      <c r="O532" s="244"/>
      <c r="P532" s="245"/>
      <c r="Q532" s="165"/>
      <c r="R532" s="246"/>
      <c r="S532" s="174"/>
      <c r="T532" s="115"/>
      <c r="U532" s="115"/>
      <c r="V532" s="115"/>
      <c r="W532" s="115"/>
      <c r="X532" s="115"/>
      <c r="Y532" s="115"/>
      <c r="Z532" s="115"/>
    </row>
    <row r="533">
      <c r="A533" s="165"/>
      <c r="B533" s="165"/>
      <c r="C533" s="165"/>
      <c r="D533" s="165"/>
      <c r="E533" s="167"/>
      <c r="F533" s="165"/>
      <c r="G533" s="167"/>
      <c r="H533" s="165"/>
      <c r="I533" s="167"/>
      <c r="J533" s="167"/>
      <c r="K533" s="243"/>
      <c r="L533" s="167"/>
      <c r="M533" s="167"/>
      <c r="N533" s="165"/>
      <c r="O533" s="244"/>
      <c r="P533" s="245"/>
      <c r="Q533" s="165"/>
      <c r="R533" s="246"/>
      <c r="S533" s="174"/>
      <c r="T533" s="115"/>
      <c r="U533" s="115"/>
      <c r="V533" s="115"/>
      <c r="W533" s="115"/>
      <c r="X533" s="115"/>
      <c r="Y533" s="115"/>
      <c r="Z533" s="115"/>
    </row>
    <row r="534">
      <c r="A534" s="165"/>
      <c r="B534" s="165"/>
      <c r="C534" s="165"/>
      <c r="D534" s="165"/>
      <c r="E534" s="167"/>
      <c r="F534" s="165"/>
      <c r="G534" s="167"/>
      <c r="H534" s="165"/>
      <c r="I534" s="167"/>
      <c r="J534" s="167"/>
      <c r="K534" s="243"/>
      <c r="L534" s="167"/>
      <c r="M534" s="167"/>
      <c r="N534" s="165"/>
      <c r="O534" s="244"/>
      <c r="P534" s="245"/>
      <c r="Q534" s="165"/>
      <c r="R534" s="246"/>
      <c r="S534" s="174"/>
      <c r="T534" s="115"/>
      <c r="U534" s="115"/>
      <c r="V534" s="115"/>
      <c r="W534" s="115"/>
      <c r="X534" s="115"/>
      <c r="Y534" s="115"/>
      <c r="Z534" s="115"/>
    </row>
    <row r="535">
      <c r="A535" s="165"/>
      <c r="B535" s="165"/>
      <c r="C535" s="165"/>
      <c r="D535" s="165"/>
      <c r="E535" s="167"/>
      <c r="F535" s="165"/>
      <c r="G535" s="167"/>
      <c r="H535" s="165"/>
      <c r="I535" s="167"/>
      <c r="J535" s="167"/>
      <c r="K535" s="243"/>
      <c r="L535" s="167"/>
      <c r="M535" s="167"/>
      <c r="N535" s="165"/>
      <c r="O535" s="244"/>
      <c r="P535" s="245"/>
      <c r="Q535" s="165"/>
      <c r="R535" s="246"/>
      <c r="S535" s="174"/>
      <c r="T535" s="115"/>
      <c r="U535" s="115"/>
      <c r="V535" s="115"/>
      <c r="W535" s="115"/>
      <c r="X535" s="115"/>
      <c r="Y535" s="115"/>
      <c r="Z535" s="115"/>
    </row>
    <row r="536">
      <c r="A536" s="165"/>
      <c r="B536" s="165"/>
      <c r="C536" s="165"/>
      <c r="D536" s="165"/>
      <c r="E536" s="167"/>
      <c r="F536" s="165"/>
      <c r="G536" s="167"/>
      <c r="H536" s="165"/>
      <c r="I536" s="167"/>
      <c r="J536" s="167"/>
      <c r="K536" s="243"/>
      <c r="L536" s="167"/>
      <c r="M536" s="167"/>
      <c r="N536" s="165"/>
      <c r="O536" s="244"/>
      <c r="P536" s="245"/>
      <c r="Q536" s="165"/>
      <c r="R536" s="246"/>
      <c r="S536" s="174"/>
      <c r="T536" s="115"/>
      <c r="U536" s="115"/>
      <c r="V536" s="115"/>
      <c r="W536" s="115"/>
      <c r="X536" s="115"/>
      <c r="Y536" s="115"/>
      <c r="Z536" s="115"/>
    </row>
    <row r="537">
      <c r="A537" s="165"/>
      <c r="B537" s="165"/>
      <c r="C537" s="165"/>
      <c r="D537" s="165"/>
      <c r="E537" s="167"/>
      <c r="F537" s="165"/>
      <c r="G537" s="167"/>
      <c r="H537" s="165"/>
      <c r="I537" s="167"/>
      <c r="J537" s="167"/>
      <c r="K537" s="243"/>
      <c r="L537" s="167"/>
      <c r="M537" s="167"/>
      <c r="N537" s="165"/>
      <c r="O537" s="244"/>
      <c r="P537" s="245"/>
      <c r="Q537" s="165"/>
      <c r="R537" s="246"/>
      <c r="S537" s="174"/>
      <c r="T537" s="115"/>
      <c r="U537" s="115"/>
      <c r="V537" s="115"/>
      <c r="W537" s="115"/>
      <c r="X537" s="115"/>
      <c r="Y537" s="115"/>
      <c r="Z537" s="115"/>
    </row>
    <row r="538">
      <c r="A538" s="165"/>
      <c r="B538" s="165"/>
      <c r="C538" s="165"/>
      <c r="D538" s="165"/>
      <c r="E538" s="167"/>
      <c r="F538" s="165"/>
      <c r="G538" s="167"/>
      <c r="H538" s="165"/>
      <c r="I538" s="167"/>
      <c r="J538" s="167"/>
      <c r="K538" s="243"/>
      <c r="L538" s="167"/>
      <c r="M538" s="167"/>
      <c r="N538" s="165"/>
      <c r="O538" s="244"/>
      <c r="P538" s="245"/>
      <c r="Q538" s="165"/>
      <c r="R538" s="246"/>
      <c r="S538" s="174"/>
      <c r="T538" s="115"/>
      <c r="U538" s="115"/>
      <c r="V538" s="115"/>
      <c r="W538" s="115"/>
      <c r="X538" s="115"/>
      <c r="Y538" s="115"/>
      <c r="Z538" s="115"/>
    </row>
    <row r="539">
      <c r="A539" s="165"/>
      <c r="B539" s="165"/>
      <c r="C539" s="165"/>
      <c r="D539" s="165"/>
      <c r="E539" s="167"/>
      <c r="F539" s="165"/>
      <c r="G539" s="167"/>
      <c r="H539" s="165"/>
      <c r="I539" s="167"/>
      <c r="J539" s="167"/>
      <c r="K539" s="243"/>
      <c r="L539" s="167"/>
      <c r="M539" s="167"/>
      <c r="N539" s="165"/>
      <c r="O539" s="244"/>
      <c r="P539" s="245"/>
      <c r="Q539" s="165"/>
      <c r="R539" s="246"/>
      <c r="S539" s="174"/>
      <c r="T539" s="115"/>
      <c r="U539" s="115"/>
      <c r="V539" s="115"/>
      <c r="W539" s="115"/>
      <c r="X539" s="115"/>
      <c r="Y539" s="115"/>
      <c r="Z539" s="115"/>
    </row>
    <row r="540">
      <c r="A540" s="165"/>
      <c r="B540" s="165"/>
      <c r="C540" s="165"/>
      <c r="D540" s="165"/>
      <c r="E540" s="167"/>
      <c r="F540" s="165"/>
      <c r="G540" s="167"/>
      <c r="H540" s="165"/>
      <c r="I540" s="167"/>
      <c r="J540" s="167"/>
      <c r="K540" s="243"/>
      <c r="L540" s="167"/>
      <c r="M540" s="167"/>
      <c r="N540" s="165"/>
      <c r="O540" s="244"/>
      <c r="P540" s="245"/>
      <c r="Q540" s="165"/>
      <c r="R540" s="246"/>
      <c r="S540" s="174"/>
      <c r="T540" s="115"/>
      <c r="U540" s="115"/>
      <c r="V540" s="115"/>
      <c r="W540" s="115"/>
      <c r="X540" s="115"/>
      <c r="Y540" s="115"/>
      <c r="Z540" s="115"/>
    </row>
    <row r="541">
      <c r="A541" s="165"/>
      <c r="B541" s="165"/>
      <c r="C541" s="165"/>
      <c r="D541" s="165"/>
      <c r="E541" s="167"/>
      <c r="F541" s="165"/>
      <c r="G541" s="167"/>
      <c r="H541" s="165"/>
      <c r="I541" s="167"/>
      <c r="J541" s="167"/>
      <c r="K541" s="243"/>
      <c r="L541" s="167"/>
      <c r="M541" s="167"/>
      <c r="N541" s="165"/>
      <c r="O541" s="244"/>
      <c r="P541" s="245"/>
      <c r="Q541" s="165"/>
      <c r="R541" s="246"/>
      <c r="S541" s="174"/>
      <c r="T541" s="115"/>
      <c r="U541" s="115"/>
      <c r="V541" s="115"/>
      <c r="W541" s="115"/>
      <c r="X541" s="115"/>
      <c r="Y541" s="115"/>
      <c r="Z541" s="115"/>
    </row>
    <row r="542">
      <c r="A542" s="165"/>
      <c r="B542" s="165"/>
      <c r="C542" s="165"/>
      <c r="D542" s="165"/>
      <c r="E542" s="167"/>
      <c r="F542" s="165"/>
      <c r="G542" s="167"/>
      <c r="H542" s="165"/>
      <c r="I542" s="167"/>
      <c r="J542" s="167"/>
      <c r="K542" s="243"/>
      <c r="L542" s="167"/>
      <c r="M542" s="167"/>
      <c r="N542" s="165"/>
      <c r="O542" s="244"/>
      <c r="P542" s="245"/>
      <c r="Q542" s="165"/>
      <c r="R542" s="246"/>
      <c r="S542" s="174"/>
      <c r="T542" s="115"/>
      <c r="U542" s="115"/>
      <c r="V542" s="115"/>
      <c r="W542" s="115"/>
      <c r="X542" s="115"/>
      <c r="Y542" s="115"/>
      <c r="Z542" s="115"/>
    </row>
    <row r="543">
      <c r="A543" s="165"/>
      <c r="B543" s="165"/>
      <c r="C543" s="165"/>
      <c r="D543" s="165"/>
      <c r="E543" s="167"/>
      <c r="F543" s="165"/>
      <c r="G543" s="167"/>
      <c r="H543" s="165"/>
      <c r="I543" s="167"/>
      <c r="J543" s="167"/>
      <c r="K543" s="243"/>
      <c r="L543" s="167"/>
      <c r="M543" s="167"/>
      <c r="N543" s="165"/>
      <c r="O543" s="244"/>
      <c r="P543" s="245"/>
      <c r="Q543" s="165"/>
      <c r="R543" s="246"/>
      <c r="S543" s="174"/>
      <c r="T543" s="115"/>
      <c r="U543" s="115"/>
      <c r="V543" s="115"/>
      <c r="W543" s="115"/>
      <c r="X543" s="115"/>
      <c r="Y543" s="115"/>
      <c r="Z543" s="115"/>
    </row>
    <row r="544">
      <c r="A544" s="165"/>
      <c r="B544" s="165"/>
      <c r="C544" s="165"/>
      <c r="D544" s="165"/>
      <c r="E544" s="167"/>
      <c r="F544" s="165"/>
      <c r="G544" s="167"/>
      <c r="H544" s="165"/>
      <c r="I544" s="167"/>
      <c r="J544" s="167"/>
      <c r="K544" s="243"/>
      <c r="L544" s="167"/>
      <c r="M544" s="167"/>
      <c r="N544" s="165"/>
      <c r="O544" s="244"/>
      <c r="P544" s="245"/>
      <c r="Q544" s="165"/>
      <c r="R544" s="246"/>
      <c r="S544" s="174"/>
      <c r="T544" s="115"/>
      <c r="U544" s="115"/>
      <c r="V544" s="115"/>
      <c r="W544" s="115"/>
      <c r="X544" s="115"/>
      <c r="Y544" s="115"/>
      <c r="Z544" s="115"/>
    </row>
    <row r="545">
      <c r="A545" s="165"/>
      <c r="B545" s="165"/>
      <c r="C545" s="165"/>
      <c r="D545" s="165"/>
      <c r="E545" s="167"/>
      <c r="F545" s="165"/>
      <c r="G545" s="167"/>
      <c r="H545" s="165"/>
      <c r="I545" s="167"/>
      <c r="J545" s="167"/>
      <c r="K545" s="243"/>
      <c r="L545" s="167"/>
      <c r="M545" s="167"/>
      <c r="N545" s="165"/>
      <c r="O545" s="244"/>
      <c r="P545" s="245"/>
      <c r="Q545" s="165"/>
      <c r="R545" s="246"/>
      <c r="S545" s="174"/>
      <c r="T545" s="115"/>
      <c r="U545" s="115"/>
      <c r="V545" s="115"/>
      <c r="W545" s="115"/>
      <c r="X545" s="115"/>
      <c r="Y545" s="115"/>
      <c r="Z545" s="115"/>
    </row>
    <row r="546">
      <c r="A546" s="165"/>
      <c r="B546" s="165"/>
      <c r="C546" s="165"/>
      <c r="D546" s="165"/>
      <c r="E546" s="167"/>
      <c r="F546" s="165"/>
      <c r="G546" s="167"/>
      <c r="H546" s="165"/>
      <c r="I546" s="167"/>
      <c r="J546" s="167"/>
      <c r="K546" s="243"/>
      <c r="L546" s="167"/>
      <c r="M546" s="167"/>
      <c r="N546" s="165"/>
      <c r="O546" s="244"/>
      <c r="P546" s="245"/>
      <c r="Q546" s="165"/>
      <c r="R546" s="246"/>
      <c r="S546" s="174"/>
      <c r="T546" s="115"/>
      <c r="U546" s="115"/>
      <c r="V546" s="115"/>
      <c r="W546" s="115"/>
      <c r="X546" s="115"/>
      <c r="Y546" s="115"/>
      <c r="Z546" s="115"/>
    </row>
    <row r="547">
      <c r="A547" s="165"/>
      <c r="B547" s="165"/>
      <c r="C547" s="165"/>
      <c r="D547" s="165"/>
      <c r="E547" s="167"/>
      <c r="F547" s="165"/>
      <c r="G547" s="167"/>
      <c r="H547" s="165"/>
      <c r="I547" s="167"/>
      <c r="J547" s="167"/>
      <c r="K547" s="243"/>
      <c r="L547" s="167"/>
      <c r="M547" s="167"/>
      <c r="N547" s="165"/>
      <c r="O547" s="244"/>
      <c r="P547" s="245"/>
      <c r="Q547" s="165"/>
      <c r="R547" s="246"/>
      <c r="S547" s="174"/>
      <c r="T547" s="115"/>
      <c r="U547" s="115"/>
      <c r="V547" s="115"/>
      <c r="W547" s="115"/>
      <c r="X547" s="115"/>
      <c r="Y547" s="115"/>
      <c r="Z547" s="115"/>
    </row>
    <row r="548">
      <c r="A548" s="165"/>
      <c r="B548" s="165"/>
      <c r="C548" s="165"/>
      <c r="D548" s="165"/>
      <c r="E548" s="167"/>
      <c r="F548" s="165"/>
      <c r="G548" s="167"/>
      <c r="H548" s="165"/>
      <c r="I548" s="167"/>
      <c r="J548" s="167"/>
      <c r="K548" s="243"/>
      <c r="L548" s="167"/>
      <c r="M548" s="167"/>
      <c r="N548" s="165"/>
      <c r="O548" s="244"/>
      <c r="P548" s="245"/>
      <c r="Q548" s="165"/>
      <c r="R548" s="246"/>
      <c r="S548" s="174"/>
      <c r="T548" s="115"/>
      <c r="U548" s="115"/>
      <c r="V548" s="115"/>
      <c r="W548" s="115"/>
      <c r="X548" s="115"/>
      <c r="Y548" s="115"/>
      <c r="Z548" s="115"/>
    </row>
    <row r="549">
      <c r="A549" s="165"/>
      <c r="B549" s="165"/>
      <c r="C549" s="165"/>
      <c r="D549" s="165"/>
      <c r="E549" s="167"/>
      <c r="F549" s="165"/>
      <c r="G549" s="167"/>
      <c r="H549" s="165"/>
      <c r="I549" s="167"/>
      <c r="J549" s="167"/>
      <c r="K549" s="243"/>
      <c r="L549" s="167"/>
      <c r="M549" s="167"/>
      <c r="N549" s="165"/>
      <c r="O549" s="244"/>
      <c r="P549" s="245"/>
      <c r="Q549" s="165"/>
      <c r="R549" s="246"/>
      <c r="S549" s="174"/>
      <c r="T549" s="115"/>
      <c r="U549" s="115"/>
      <c r="V549" s="115"/>
      <c r="W549" s="115"/>
      <c r="X549" s="115"/>
      <c r="Y549" s="115"/>
      <c r="Z549" s="115"/>
    </row>
    <row r="550">
      <c r="A550" s="165"/>
      <c r="B550" s="165"/>
      <c r="C550" s="165"/>
      <c r="D550" s="165"/>
      <c r="E550" s="167"/>
      <c r="F550" s="165"/>
      <c r="G550" s="167"/>
      <c r="H550" s="165"/>
      <c r="I550" s="167"/>
      <c r="J550" s="167"/>
      <c r="K550" s="243"/>
      <c r="L550" s="167"/>
      <c r="M550" s="167"/>
      <c r="N550" s="165"/>
      <c r="O550" s="244"/>
      <c r="P550" s="245"/>
      <c r="Q550" s="165"/>
      <c r="R550" s="246"/>
      <c r="S550" s="174"/>
      <c r="T550" s="115"/>
      <c r="U550" s="115"/>
      <c r="V550" s="115"/>
      <c r="W550" s="115"/>
      <c r="X550" s="115"/>
      <c r="Y550" s="115"/>
      <c r="Z550" s="115"/>
    </row>
    <row r="551">
      <c r="A551" s="165"/>
      <c r="B551" s="165"/>
      <c r="C551" s="165"/>
      <c r="D551" s="165"/>
      <c r="E551" s="167"/>
      <c r="F551" s="165"/>
      <c r="G551" s="167"/>
      <c r="H551" s="165"/>
      <c r="I551" s="167"/>
      <c r="J551" s="167"/>
      <c r="K551" s="243"/>
      <c r="L551" s="167"/>
      <c r="M551" s="167"/>
      <c r="N551" s="165"/>
      <c r="O551" s="244"/>
      <c r="P551" s="245"/>
      <c r="Q551" s="165"/>
      <c r="R551" s="246"/>
      <c r="S551" s="174"/>
      <c r="T551" s="115"/>
      <c r="U551" s="115"/>
      <c r="V551" s="115"/>
      <c r="W551" s="115"/>
      <c r="X551" s="115"/>
      <c r="Y551" s="115"/>
      <c r="Z551" s="115"/>
    </row>
    <row r="552">
      <c r="A552" s="165"/>
      <c r="B552" s="165"/>
      <c r="C552" s="165"/>
      <c r="D552" s="165"/>
      <c r="E552" s="167"/>
      <c r="F552" s="165"/>
      <c r="G552" s="167"/>
      <c r="H552" s="165"/>
      <c r="I552" s="167"/>
      <c r="J552" s="167"/>
      <c r="K552" s="243"/>
      <c r="L552" s="167"/>
      <c r="M552" s="167"/>
      <c r="N552" s="165"/>
      <c r="O552" s="244"/>
      <c r="P552" s="245"/>
      <c r="Q552" s="165"/>
      <c r="R552" s="246"/>
      <c r="S552" s="174"/>
      <c r="T552" s="115"/>
      <c r="U552" s="115"/>
      <c r="V552" s="115"/>
      <c r="W552" s="115"/>
      <c r="X552" s="115"/>
      <c r="Y552" s="115"/>
      <c r="Z552" s="115"/>
    </row>
    <row r="553">
      <c r="A553" s="165"/>
      <c r="B553" s="165"/>
      <c r="C553" s="165"/>
      <c r="D553" s="165"/>
      <c r="E553" s="167"/>
      <c r="F553" s="165"/>
      <c r="G553" s="167"/>
      <c r="H553" s="165"/>
      <c r="I553" s="167"/>
      <c r="J553" s="167"/>
      <c r="K553" s="243"/>
      <c r="L553" s="167"/>
      <c r="M553" s="167"/>
      <c r="N553" s="165"/>
      <c r="O553" s="244"/>
      <c r="P553" s="245"/>
      <c r="Q553" s="165"/>
      <c r="R553" s="246"/>
      <c r="S553" s="174"/>
      <c r="T553" s="115"/>
      <c r="U553" s="115"/>
      <c r="V553" s="115"/>
      <c r="W553" s="115"/>
      <c r="X553" s="115"/>
      <c r="Y553" s="115"/>
      <c r="Z553" s="115"/>
    </row>
    <row r="554">
      <c r="A554" s="165"/>
      <c r="B554" s="165"/>
      <c r="C554" s="165"/>
      <c r="D554" s="165"/>
      <c r="E554" s="167"/>
      <c r="F554" s="165"/>
      <c r="G554" s="167"/>
      <c r="H554" s="165"/>
      <c r="I554" s="167"/>
      <c r="J554" s="167"/>
      <c r="K554" s="243"/>
      <c r="L554" s="167"/>
      <c r="M554" s="167"/>
      <c r="N554" s="165"/>
      <c r="O554" s="244"/>
      <c r="P554" s="245"/>
      <c r="Q554" s="165"/>
      <c r="R554" s="246"/>
      <c r="S554" s="174"/>
      <c r="T554" s="115"/>
      <c r="U554" s="115"/>
      <c r="V554" s="115"/>
      <c r="W554" s="115"/>
      <c r="X554" s="115"/>
      <c r="Y554" s="115"/>
      <c r="Z554" s="115"/>
    </row>
    <row r="555">
      <c r="A555" s="165"/>
      <c r="B555" s="165"/>
      <c r="C555" s="165"/>
      <c r="D555" s="165"/>
      <c r="E555" s="167"/>
      <c r="F555" s="165"/>
      <c r="G555" s="167"/>
      <c r="H555" s="165"/>
      <c r="I555" s="167"/>
      <c r="J555" s="167"/>
      <c r="K555" s="243"/>
      <c r="L555" s="167"/>
      <c r="M555" s="167"/>
      <c r="N555" s="165"/>
      <c r="O555" s="244"/>
      <c r="P555" s="245"/>
      <c r="Q555" s="165"/>
      <c r="R555" s="246"/>
      <c r="S555" s="174"/>
      <c r="T555" s="115"/>
      <c r="U555" s="115"/>
      <c r="V555" s="115"/>
      <c r="W555" s="115"/>
      <c r="X555" s="115"/>
      <c r="Y555" s="115"/>
      <c r="Z555" s="115"/>
    </row>
    <row r="556">
      <c r="A556" s="165"/>
      <c r="B556" s="165"/>
      <c r="C556" s="165"/>
      <c r="D556" s="165"/>
      <c r="E556" s="167"/>
      <c r="F556" s="165"/>
      <c r="G556" s="167"/>
      <c r="H556" s="165"/>
      <c r="I556" s="167"/>
      <c r="J556" s="167"/>
      <c r="K556" s="243"/>
      <c r="L556" s="167"/>
      <c r="M556" s="167"/>
      <c r="N556" s="165"/>
      <c r="O556" s="244"/>
      <c r="P556" s="245"/>
      <c r="Q556" s="165"/>
      <c r="R556" s="246"/>
      <c r="S556" s="174"/>
      <c r="T556" s="115"/>
      <c r="U556" s="115"/>
      <c r="V556" s="115"/>
      <c r="W556" s="115"/>
      <c r="X556" s="115"/>
      <c r="Y556" s="115"/>
      <c r="Z556" s="115"/>
    </row>
    <row r="557">
      <c r="A557" s="165"/>
      <c r="B557" s="165"/>
      <c r="C557" s="165"/>
      <c r="D557" s="165"/>
      <c r="E557" s="167"/>
      <c r="F557" s="165"/>
      <c r="G557" s="167"/>
      <c r="H557" s="165"/>
      <c r="I557" s="167"/>
      <c r="J557" s="167"/>
      <c r="K557" s="243"/>
      <c r="L557" s="167"/>
      <c r="M557" s="167"/>
      <c r="N557" s="165"/>
      <c r="O557" s="244"/>
      <c r="P557" s="245"/>
      <c r="Q557" s="165"/>
      <c r="R557" s="246"/>
      <c r="S557" s="174"/>
      <c r="T557" s="115"/>
      <c r="U557" s="115"/>
      <c r="V557" s="115"/>
      <c r="W557" s="115"/>
      <c r="X557" s="115"/>
      <c r="Y557" s="115"/>
      <c r="Z557" s="115"/>
    </row>
    <row r="558">
      <c r="A558" s="165"/>
      <c r="B558" s="165"/>
      <c r="C558" s="165"/>
      <c r="D558" s="165"/>
      <c r="E558" s="167"/>
      <c r="F558" s="165"/>
      <c r="G558" s="167"/>
      <c r="H558" s="165"/>
      <c r="I558" s="167"/>
      <c r="J558" s="167"/>
      <c r="K558" s="243"/>
      <c r="L558" s="167"/>
      <c r="M558" s="167"/>
      <c r="N558" s="165"/>
      <c r="O558" s="244"/>
      <c r="P558" s="245"/>
      <c r="Q558" s="165"/>
      <c r="R558" s="246"/>
      <c r="S558" s="174"/>
      <c r="T558" s="115"/>
      <c r="U558" s="115"/>
      <c r="V558" s="115"/>
      <c r="W558" s="115"/>
      <c r="X558" s="115"/>
      <c r="Y558" s="115"/>
      <c r="Z558" s="115"/>
    </row>
    <row r="559">
      <c r="A559" s="165"/>
      <c r="B559" s="165"/>
      <c r="C559" s="165"/>
      <c r="D559" s="165"/>
      <c r="E559" s="167"/>
      <c r="F559" s="165"/>
      <c r="G559" s="167"/>
      <c r="H559" s="165"/>
      <c r="I559" s="167"/>
      <c r="J559" s="167"/>
      <c r="K559" s="243"/>
      <c r="L559" s="167"/>
      <c r="M559" s="167"/>
      <c r="N559" s="165"/>
      <c r="O559" s="244"/>
      <c r="P559" s="245"/>
      <c r="Q559" s="165"/>
      <c r="R559" s="246"/>
      <c r="S559" s="174"/>
      <c r="T559" s="115"/>
      <c r="U559" s="115"/>
      <c r="V559" s="115"/>
      <c r="W559" s="115"/>
      <c r="X559" s="115"/>
      <c r="Y559" s="115"/>
      <c r="Z559" s="115"/>
    </row>
    <row r="560">
      <c r="A560" s="165"/>
      <c r="B560" s="165"/>
      <c r="C560" s="165"/>
      <c r="D560" s="165"/>
      <c r="E560" s="167"/>
      <c r="F560" s="165"/>
      <c r="G560" s="167"/>
      <c r="H560" s="165"/>
      <c r="I560" s="167"/>
      <c r="J560" s="167"/>
      <c r="K560" s="243"/>
      <c r="L560" s="167"/>
      <c r="M560" s="167"/>
      <c r="N560" s="165"/>
      <c r="O560" s="244"/>
      <c r="P560" s="245"/>
      <c r="Q560" s="165"/>
      <c r="R560" s="246"/>
      <c r="S560" s="174"/>
      <c r="T560" s="115"/>
      <c r="U560" s="115"/>
      <c r="V560" s="115"/>
      <c r="W560" s="115"/>
      <c r="X560" s="115"/>
      <c r="Y560" s="115"/>
      <c r="Z560" s="115"/>
    </row>
    <row r="561">
      <c r="A561" s="165"/>
      <c r="B561" s="165"/>
      <c r="C561" s="165"/>
      <c r="D561" s="165"/>
      <c r="E561" s="167"/>
      <c r="F561" s="165"/>
      <c r="G561" s="167"/>
      <c r="H561" s="165"/>
      <c r="I561" s="167"/>
      <c r="J561" s="167"/>
      <c r="K561" s="243"/>
      <c r="L561" s="167"/>
      <c r="M561" s="167"/>
      <c r="N561" s="165"/>
      <c r="O561" s="244"/>
      <c r="P561" s="245"/>
      <c r="Q561" s="165"/>
      <c r="R561" s="246"/>
      <c r="S561" s="174"/>
      <c r="T561" s="115"/>
      <c r="U561" s="115"/>
      <c r="V561" s="115"/>
      <c r="W561" s="115"/>
      <c r="X561" s="115"/>
      <c r="Y561" s="115"/>
      <c r="Z561" s="115"/>
    </row>
    <row r="562">
      <c r="A562" s="165"/>
      <c r="B562" s="165"/>
      <c r="C562" s="165"/>
      <c r="D562" s="165"/>
      <c r="E562" s="167"/>
      <c r="F562" s="165"/>
      <c r="G562" s="167"/>
      <c r="H562" s="165"/>
      <c r="I562" s="167"/>
      <c r="J562" s="167"/>
      <c r="K562" s="243"/>
      <c r="L562" s="167"/>
      <c r="M562" s="167"/>
      <c r="N562" s="165"/>
      <c r="O562" s="244"/>
      <c r="P562" s="245"/>
      <c r="Q562" s="165"/>
      <c r="R562" s="246"/>
      <c r="S562" s="174"/>
      <c r="T562" s="115"/>
      <c r="U562" s="115"/>
      <c r="V562" s="115"/>
      <c r="W562" s="115"/>
      <c r="X562" s="115"/>
      <c r="Y562" s="115"/>
      <c r="Z562" s="115"/>
    </row>
    <row r="563">
      <c r="A563" s="165"/>
      <c r="B563" s="165"/>
      <c r="C563" s="165"/>
      <c r="D563" s="165"/>
      <c r="E563" s="167"/>
      <c r="F563" s="165"/>
      <c r="G563" s="167"/>
      <c r="H563" s="165"/>
      <c r="I563" s="167"/>
      <c r="J563" s="167"/>
      <c r="K563" s="243"/>
      <c r="L563" s="167"/>
      <c r="M563" s="167"/>
      <c r="N563" s="165"/>
      <c r="O563" s="244"/>
      <c r="P563" s="245"/>
      <c r="Q563" s="165"/>
      <c r="R563" s="246"/>
      <c r="S563" s="174"/>
      <c r="T563" s="115"/>
      <c r="U563" s="115"/>
      <c r="V563" s="115"/>
      <c r="W563" s="115"/>
      <c r="X563" s="115"/>
      <c r="Y563" s="115"/>
      <c r="Z563" s="115"/>
    </row>
    <row r="564">
      <c r="A564" s="165"/>
      <c r="B564" s="165"/>
      <c r="C564" s="165"/>
      <c r="D564" s="165"/>
      <c r="E564" s="167"/>
      <c r="F564" s="165"/>
      <c r="G564" s="167"/>
      <c r="H564" s="165"/>
      <c r="I564" s="167"/>
      <c r="J564" s="167"/>
      <c r="K564" s="243"/>
      <c r="L564" s="167"/>
      <c r="M564" s="167"/>
      <c r="N564" s="165"/>
      <c r="O564" s="244"/>
      <c r="P564" s="245"/>
      <c r="Q564" s="165"/>
      <c r="R564" s="246"/>
      <c r="S564" s="174"/>
      <c r="T564" s="115"/>
      <c r="U564" s="115"/>
      <c r="V564" s="115"/>
      <c r="W564" s="115"/>
      <c r="X564" s="115"/>
      <c r="Y564" s="115"/>
      <c r="Z564" s="115"/>
    </row>
    <row r="565">
      <c r="A565" s="165"/>
      <c r="B565" s="165"/>
      <c r="C565" s="165"/>
      <c r="D565" s="165"/>
      <c r="E565" s="167"/>
      <c r="F565" s="165"/>
      <c r="G565" s="167"/>
      <c r="H565" s="165"/>
      <c r="I565" s="167"/>
      <c r="J565" s="167"/>
      <c r="K565" s="243"/>
      <c r="L565" s="167"/>
      <c r="M565" s="167"/>
      <c r="N565" s="165"/>
      <c r="O565" s="244"/>
      <c r="P565" s="245"/>
      <c r="Q565" s="165"/>
      <c r="R565" s="246"/>
      <c r="S565" s="174"/>
      <c r="T565" s="115"/>
      <c r="U565" s="115"/>
      <c r="V565" s="115"/>
      <c r="W565" s="115"/>
      <c r="X565" s="115"/>
      <c r="Y565" s="115"/>
      <c r="Z565" s="115"/>
    </row>
    <row r="566">
      <c r="A566" s="165"/>
      <c r="B566" s="165"/>
      <c r="C566" s="165"/>
      <c r="D566" s="165"/>
      <c r="E566" s="167"/>
      <c r="F566" s="165"/>
      <c r="G566" s="167"/>
      <c r="H566" s="165"/>
      <c r="I566" s="167"/>
      <c r="J566" s="167"/>
      <c r="K566" s="243"/>
      <c r="L566" s="167"/>
      <c r="M566" s="167"/>
      <c r="N566" s="165"/>
      <c r="O566" s="244"/>
      <c r="P566" s="245"/>
      <c r="Q566" s="165"/>
      <c r="R566" s="246"/>
      <c r="S566" s="174"/>
      <c r="T566" s="115"/>
      <c r="U566" s="115"/>
      <c r="V566" s="115"/>
      <c r="W566" s="115"/>
      <c r="X566" s="115"/>
      <c r="Y566" s="115"/>
      <c r="Z566" s="115"/>
    </row>
    <row r="567">
      <c r="A567" s="165"/>
      <c r="B567" s="165"/>
      <c r="C567" s="165"/>
      <c r="D567" s="165"/>
      <c r="E567" s="167"/>
      <c r="F567" s="165"/>
      <c r="G567" s="167"/>
      <c r="H567" s="165"/>
      <c r="I567" s="167"/>
      <c r="J567" s="167"/>
      <c r="K567" s="243"/>
      <c r="L567" s="167"/>
      <c r="M567" s="167"/>
      <c r="N567" s="165"/>
      <c r="O567" s="244"/>
      <c r="P567" s="245"/>
      <c r="Q567" s="165"/>
      <c r="R567" s="246"/>
      <c r="S567" s="174"/>
      <c r="T567" s="115"/>
      <c r="U567" s="115"/>
      <c r="V567" s="115"/>
      <c r="W567" s="115"/>
      <c r="X567" s="115"/>
      <c r="Y567" s="115"/>
      <c r="Z567" s="115"/>
    </row>
    <row r="568">
      <c r="A568" s="165"/>
      <c r="B568" s="165"/>
      <c r="C568" s="165"/>
      <c r="D568" s="165"/>
      <c r="E568" s="167"/>
      <c r="F568" s="165"/>
      <c r="G568" s="167"/>
      <c r="H568" s="165"/>
      <c r="I568" s="167"/>
      <c r="J568" s="167"/>
      <c r="K568" s="243"/>
      <c r="L568" s="167"/>
      <c r="M568" s="167"/>
      <c r="N568" s="165"/>
      <c r="O568" s="244"/>
      <c r="P568" s="245"/>
      <c r="Q568" s="165"/>
      <c r="R568" s="246"/>
      <c r="S568" s="174"/>
      <c r="T568" s="115"/>
      <c r="U568" s="115"/>
      <c r="V568" s="115"/>
      <c r="W568" s="115"/>
      <c r="X568" s="115"/>
      <c r="Y568" s="115"/>
      <c r="Z568" s="115"/>
    </row>
    <row r="569">
      <c r="A569" s="165"/>
      <c r="B569" s="165"/>
      <c r="C569" s="165"/>
      <c r="D569" s="165"/>
      <c r="E569" s="167"/>
      <c r="F569" s="165"/>
      <c r="G569" s="167"/>
      <c r="H569" s="165"/>
      <c r="I569" s="167"/>
      <c r="J569" s="167"/>
      <c r="K569" s="243"/>
      <c r="L569" s="167"/>
      <c r="M569" s="167"/>
      <c r="N569" s="165"/>
      <c r="O569" s="244"/>
      <c r="P569" s="245"/>
      <c r="Q569" s="165"/>
      <c r="R569" s="246"/>
      <c r="S569" s="174"/>
      <c r="T569" s="115"/>
      <c r="U569" s="115"/>
      <c r="V569" s="115"/>
      <c r="W569" s="115"/>
      <c r="X569" s="115"/>
      <c r="Y569" s="115"/>
      <c r="Z569" s="115"/>
    </row>
    <row r="570">
      <c r="A570" s="165"/>
      <c r="B570" s="165"/>
      <c r="C570" s="165"/>
      <c r="D570" s="165"/>
      <c r="E570" s="167"/>
      <c r="F570" s="165"/>
      <c r="G570" s="167"/>
      <c r="H570" s="165"/>
      <c r="I570" s="167"/>
      <c r="J570" s="167"/>
      <c r="K570" s="243"/>
      <c r="L570" s="167"/>
      <c r="M570" s="167"/>
      <c r="N570" s="165"/>
      <c r="O570" s="244"/>
      <c r="P570" s="245"/>
      <c r="Q570" s="165"/>
      <c r="R570" s="246"/>
      <c r="S570" s="174"/>
      <c r="T570" s="115"/>
      <c r="U570" s="115"/>
      <c r="V570" s="115"/>
      <c r="W570" s="115"/>
      <c r="X570" s="115"/>
      <c r="Y570" s="115"/>
      <c r="Z570" s="115"/>
    </row>
    <row r="571">
      <c r="A571" s="165"/>
      <c r="B571" s="165"/>
      <c r="C571" s="165"/>
      <c r="D571" s="165"/>
      <c r="E571" s="167"/>
      <c r="F571" s="165"/>
      <c r="G571" s="167"/>
      <c r="H571" s="165"/>
      <c r="I571" s="167"/>
      <c r="J571" s="167"/>
      <c r="K571" s="243"/>
      <c r="L571" s="167"/>
      <c r="M571" s="167"/>
      <c r="N571" s="165"/>
      <c r="O571" s="244"/>
      <c r="P571" s="245"/>
      <c r="Q571" s="165"/>
      <c r="R571" s="246"/>
      <c r="S571" s="174"/>
      <c r="T571" s="115"/>
      <c r="U571" s="115"/>
      <c r="V571" s="115"/>
      <c r="W571" s="115"/>
      <c r="X571" s="115"/>
      <c r="Y571" s="115"/>
      <c r="Z571" s="115"/>
    </row>
    <row r="572">
      <c r="A572" s="165"/>
      <c r="B572" s="165"/>
      <c r="C572" s="165"/>
      <c r="D572" s="165"/>
      <c r="E572" s="167"/>
      <c r="F572" s="165"/>
      <c r="G572" s="167"/>
      <c r="H572" s="165"/>
      <c r="I572" s="167"/>
      <c r="J572" s="167"/>
      <c r="K572" s="243"/>
      <c r="L572" s="167"/>
      <c r="M572" s="167"/>
      <c r="N572" s="165"/>
      <c r="O572" s="244"/>
      <c r="P572" s="245"/>
      <c r="Q572" s="165"/>
      <c r="R572" s="246"/>
      <c r="S572" s="174"/>
      <c r="T572" s="115"/>
      <c r="U572" s="115"/>
      <c r="V572" s="115"/>
      <c r="W572" s="115"/>
      <c r="X572" s="115"/>
      <c r="Y572" s="115"/>
      <c r="Z572" s="115"/>
    </row>
    <row r="573">
      <c r="A573" s="165"/>
      <c r="B573" s="165"/>
      <c r="C573" s="165"/>
      <c r="D573" s="165"/>
      <c r="E573" s="167"/>
      <c r="F573" s="165"/>
      <c r="G573" s="167"/>
      <c r="H573" s="165"/>
      <c r="I573" s="167"/>
      <c r="J573" s="167"/>
      <c r="K573" s="243"/>
      <c r="L573" s="167"/>
      <c r="M573" s="167"/>
      <c r="N573" s="165"/>
      <c r="O573" s="244"/>
      <c r="P573" s="245"/>
      <c r="Q573" s="165"/>
      <c r="R573" s="246"/>
      <c r="S573" s="174"/>
      <c r="T573" s="115"/>
      <c r="U573" s="115"/>
      <c r="V573" s="115"/>
      <c r="W573" s="115"/>
      <c r="X573" s="115"/>
      <c r="Y573" s="115"/>
      <c r="Z573" s="115"/>
    </row>
    <row r="574">
      <c r="A574" s="165"/>
      <c r="B574" s="165"/>
      <c r="C574" s="165"/>
      <c r="D574" s="165"/>
      <c r="E574" s="167"/>
      <c r="F574" s="165"/>
      <c r="G574" s="167"/>
      <c r="H574" s="165"/>
      <c r="I574" s="167"/>
      <c r="J574" s="167"/>
      <c r="K574" s="243"/>
      <c r="L574" s="167"/>
      <c r="M574" s="167"/>
      <c r="N574" s="165"/>
      <c r="O574" s="244"/>
      <c r="P574" s="245"/>
      <c r="Q574" s="165"/>
      <c r="R574" s="246"/>
      <c r="S574" s="174"/>
      <c r="T574" s="115"/>
      <c r="U574" s="115"/>
      <c r="V574" s="115"/>
      <c r="W574" s="115"/>
      <c r="X574" s="115"/>
      <c r="Y574" s="115"/>
      <c r="Z574" s="115"/>
    </row>
    <row r="575">
      <c r="A575" s="165"/>
      <c r="B575" s="165"/>
      <c r="C575" s="165"/>
      <c r="D575" s="165"/>
      <c r="E575" s="167"/>
      <c r="F575" s="165"/>
      <c r="G575" s="167"/>
      <c r="H575" s="165"/>
      <c r="I575" s="167"/>
      <c r="J575" s="167"/>
      <c r="K575" s="243"/>
      <c r="L575" s="167"/>
      <c r="M575" s="167"/>
      <c r="N575" s="165"/>
      <c r="O575" s="244"/>
      <c r="P575" s="245"/>
      <c r="Q575" s="165"/>
      <c r="R575" s="246"/>
      <c r="S575" s="174"/>
      <c r="T575" s="115"/>
      <c r="U575" s="115"/>
      <c r="V575" s="115"/>
      <c r="W575" s="115"/>
      <c r="X575" s="115"/>
      <c r="Y575" s="115"/>
      <c r="Z575" s="115"/>
    </row>
    <row r="576">
      <c r="A576" s="165"/>
      <c r="B576" s="165"/>
      <c r="C576" s="165"/>
      <c r="D576" s="165"/>
      <c r="E576" s="167"/>
      <c r="F576" s="165"/>
      <c r="G576" s="167"/>
      <c r="H576" s="165"/>
      <c r="I576" s="167"/>
      <c r="J576" s="167"/>
      <c r="K576" s="243"/>
      <c r="L576" s="167"/>
      <c r="M576" s="167"/>
      <c r="N576" s="165"/>
      <c r="O576" s="244"/>
      <c r="P576" s="245"/>
      <c r="Q576" s="165"/>
      <c r="R576" s="246"/>
      <c r="S576" s="174"/>
      <c r="T576" s="115"/>
      <c r="U576" s="115"/>
      <c r="V576" s="115"/>
      <c r="W576" s="115"/>
      <c r="X576" s="115"/>
      <c r="Y576" s="115"/>
      <c r="Z576" s="115"/>
    </row>
    <row r="577">
      <c r="A577" s="165"/>
      <c r="B577" s="165"/>
      <c r="C577" s="165"/>
      <c r="D577" s="165"/>
      <c r="E577" s="167"/>
      <c r="F577" s="165"/>
      <c r="G577" s="167"/>
      <c r="H577" s="165"/>
      <c r="I577" s="167"/>
      <c r="J577" s="167"/>
      <c r="K577" s="243"/>
      <c r="L577" s="167"/>
      <c r="M577" s="167"/>
      <c r="N577" s="165"/>
      <c r="O577" s="244"/>
      <c r="P577" s="245"/>
      <c r="Q577" s="165"/>
      <c r="R577" s="246"/>
      <c r="S577" s="174"/>
      <c r="T577" s="115"/>
      <c r="U577" s="115"/>
      <c r="V577" s="115"/>
      <c r="W577" s="115"/>
      <c r="X577" s="115"/>
      <c r="Y577" s="115"/>
      <c r="Z577" s="115"/>
    </row>
    <row r="578">
      <c r="A578" s="165"/>
      <c r="B578" s="165"/>
      <c r="C578" s="165"/>
      <c r="D578" s="165"/>
      <c r="E578" s="167"/>
      <c r="F578" s="165"/>
      <c r="G578" s="167"/>
      <c r="H578" s="165"/>
      <c r="I578" s="167"/>
      <c r="J578" s="167"/>
      <c r="K578" s="243"/>
      <c r="L578" s="167"/>
      <c r="M578" s="167"/>
      <c r="N578" s="165"/>
      <c r="O578" s="244"/>
      <c r="P578" s="245"/>
      <c r="Q578" s="165"/>
      <c r="R578" s="246"/>
      <c r="S578" s="174"/>
      <c r="T578" s="115"/>
      <c r="U578" s="115"/>
      <c r="V578" s="115"/>
      <c r="W578" s="115"/>
      <c r="X578" s="115"/>
      <c r="Y578" s="115"/>
      <c r="Z578" s="115"/>
    </row>
    <row r="579">
      <c r="A579" s="165"/>
      <c r="B579" s="165"/>
      <c r="C579" s="165"/>
      <c r="D579" s="165"/>
      <c r="E579" s="167"/>
      <c r="F579" s="165"/>
      <c r="G579" s="167"/>
      <c r="H579" s="165"/>
      <c r="I579" s="167"/>
      <c r="J579" s="167"/>
      <c r="K579" s="243"/>
      <c r="L579" s="167"/>
      <c r="M579" s="167"/>
      <c r="N579" s="165"/>
      <c r="O579" s="244"/>
      <c r="P579" s="245"/>
      <c r="Q579" s="165"/>
      <c r="R579" s="246"/>
      <c r="S579" s="174"/>
      <c r="T579" s="115"/>
      <c r="U579" s="115"/>
      <c r="V579" s="115"/>
      <c r="W579" s="115"/>
      <c r="X579" s="115"/>
      <c r="Y579" s="115"/>
      <c r="Z579" s="115"/>
    </row>
    <row r="580">
      <c r="A580" s="165"/>
      <c r="B580" s="165"/>
      <c r="C580" s="165"/>
      <c r="D580" s="165"/>
      <c r="E580" s="167"/>
      <c r="F580" s="165"/>
      <c r="G580" s="167"/>
      <c r="H580" s="165"/>
      <c r="I580" s="167"/>
      <c r="J580" s="167"/>
      <c r="K580" s="243"/>
      <c r="L580" s="167"/>
      <c r="M580" s="167"/>
      <c r="N580" s="165"/>
      <c r="O580" s="244"/>
      <c r="P580" s="245"/>
      <c r="Q580" s="165"/>
      <c r="R580" s="246"/>
      <c r="S580" s="174"/>
      <c r="T580" s="115"/>
      <c r="U580" s="115"/>
      <c r="V580" s="115"/>
      <c r="W580" s="115"/>
      <c r="X580" s="115"/>
      <c r="Y580" s="115"/>
      <c r="Z580" s="115"/>
    </row>
    <row r="581">
      <c r="A581" s="165"/>
      <c r="B581" s="165"/>
      <c r="C581" s="165"/>
      <c r="D581" s="165"/>
      <c r="E581" s="167"/>
      <c r="F581" s="165"/>
      <c r="G581" s="167"/>
      <c r="H581" s="165"/>
      <c r="I581" s="167"/>
      <c r="J581" s="167"/>
      <c r="K581" s="243"/>
      <c r="L581" s="167"/>
      <c r="M581" s="167"/>
      <c r="N581" s="165"/>
      <c r="O581" s="244"/>
      <c r="P581" s="245"/>
      <c r="Q581" s="165"/>
      <c r="R581" s="246"/>
      <c r="S581" s="174"/>
      <c r="T581" s="115"/>
      <c r="U581" s="115"/>
      <c r="V581" s="115"/>
      <c r="W581" s="115"/>
      <c r="X581" s="115"/>
      <c r="Y581" s="115"/>
      <c r="Z581" s="115"/>
    </row>
    <row r="582">
      <c r="A582" s="165"/>
      <c r="B582" s="165"/>
      <c r="C582" s="165"/>
      <c r="D582" s="165"/>
      <c r="E582" s="167"/>
      <c r="F582" s="165"/>
      <c r="G582" s="167"/>
      <c r="H582" s="165"/>
      <c r="I582" s="167"/>
      <c r="J582" s="167"/>
      <c r="K582" s="243"/>
      <c r="L582" s="167"/>
      <c r="M582" s="167"/>
      <c r="N582" s="165"/>
      <c r="O582" s="244"/>
      <c r="P582" s="245"/>
      <c r="Q582" s="165"/>
      <c r="R582" s="246"/>
      <c r="S582" s="174"/>
      <c r="T582" s="115"/>
      <c r="U582" s="115"/>
      <c r="V582" s="115"/>
      <c r="W582" s="115"/>
      <c r="X582" s="115"/>
      <c r="Y582" s="115"/>
      <c r="Z582" s="115"/>
    </row>
    <row r="583">
      <c r="A583" s="165"/>
      <c r="B583" s="165"/>
      <c r="C583" s="165"/>
      <c r="D583" s="165"/>
      <c r="E583" s="167"/>
      <c r="F583" s="165"/>
      <c r="G583" s="167"/>
      <c r="H583" s="165"/>
      <c r="I583" s="167"/>
      <c r="J583" s="167"/>
      <c r="K583" s="243"/>
      <c r="L583" s="167"/>
      <c r="M583" s="167"/>
      <c r="N583" s="165"/>
      <c r="O583" s="244"/>
      <c r="P583" s="245"/>
      <c r="Q583" s="165"/>
      <c r="R583" s="246"/>
      <c r="S583" s="174"/>
      <c r="T583" s="115"/>
      <c r="U583" s="115"/>
      <c r="V583" s="115"/>
      <c r="W583" s="115"/>
      <c r="X583" s="115"/>
      <c r="Y583" s="115"/>
      <c r="Z583" s="115"/>
    </row>
    <row r="584">
      <c r="A584" s="165"/>
      <c r="B584" s="165"/>
      <c r="C584" s="165"/>
      <c r="D584" s="165"/>
      <c r="E584" s="167"/>
      <c r="F584" s="165"/>
      <c r="G584" s="167"/>
      <c r="H584" s="165"/>
      <c r="I584" s="167"/>
      <c r="J584" s="167"/>
      <c r="K584" s="243"/>
      <c r="L584" s="167"/>
      <c r="M584" s="167"/>
      <c r="N584" s="165"/>
      <c r="O584" s="244"/>
      <c r="P584" s="245"/>
      <c r="Q584" s="165"/>
      <c r="R584" s="246"/>
      <c r="S584" s="174"/>
      <c r="T584" s="115"/>
      <c r="U584" s="115"/>
      <c r="V584" s="115"/>
      <c r="W584" s="115"/>
      <c r="X584" s="115"/>
      <c r="Y584" s="115"/>
      <c r="Z584" s="115"/>
    </row>
    <row r="585">
      <c r="A585" s="165"/>
      <c r="B585" s="165"/>
      <c r="C585" s="165"/>
      <c r="D585" s="165"/>
      <c r="E585" s="167"/>
      <c r="F585" s="165"/>
      <c r="G585" s="167"/>
      <c r="H585" s="165"/>
      <c r="I585" s="167"/>
      <c r="J585" s="167"/>
      <c r="K585" s="243"/>
      <c r="L585" s="167"/>
      <c r="M585" s="167"/>
      <c r="N585" s="165"/>
      <c r="O585" s="244"/>
      <c r="P585" s="245"/>
      <c r="Q585" s="165"/>
      <c r="R585" s="246"/>
      <c r="S585" s="174"/>
      <c r="T585" s="115"/>
      <c r="U585" s="115"/>
      <c r="V585" s="115"/>
      <c r="W585" s="115"/>
      <c r="X585" s="115"/>
      <c r="Y585" s="115"/>
      <c r="Z585" s="115"/>
    </row>
    <row r="586">
      <c r="A586" s="165"/>
      <c r="B586" s="165"/>
      <c r="C586" s="165"/>
      <c r="D586" s="165"/>
      <c r="E586" s="167"/>
      <c r="F586" s="165"/>
      <c r="G586" s="167"/>
      <c r="H586" s="165"/>
      <c r="I586" s="167"/>
      <c r="J586" s="167"/>
      <c r="K586" s="243"/>
      <c r="L586" s="167"/>
      <c r="M586" s="167"/>
      <c r="N586" s="165"/>
      <c r="O586" s="244"/>
      <c r="P586" s="245"/>
      <c r="Q586" s="165"/>
      <c r="R586" s="246"/>
      <c r="S586" s="174"/>
      <c r="T586" s="115"/>
      <c r="U586" s="115"/>
      <c r="V586" s="115"/>
      <c r="W586" s="115"/>
      <c r="X586" s="115"/>
      <c r="Y586" s="115"/>
      <c r="Z586" s="115"/>
    </row>
    <row r="587">
      <c r="A587" s="165"/>
      <c r="B587" s="165"/>
      <c r="C587" s="165"/>
      <c r="D587" s="165"/>
      <c r="E587" s="167"/>
      <c r="F587" s="165"/>
      <c r="G587" s="167"/>
      <c r="H587" s="165"/>
      <c r="I587" s="167"/>
      <c r="J587" s="167"/>
      <c r="K587" s="243"/>
      <c r="L587" s="167"/>
      <c r="M587" s="167"/>
      <c r="N587" s="165"/>
      <c r="O587" s="244"/>
      <c r="P587" s="245"/>
      <c r="Q587" s="165"/>
      <c r="R587" s="246"/>
      <c r="S587" s="174"/>
      <c r="T587" s="115"/>
      <c r="U587" s="115"/>
      <c r="V587" s="115"/>
      <c r="W587" s="115"/>
      <c r="X587" s="115"/>
      <c r="Y587" s="115"/>
      <c r="Z587" s="115"/>
    </row>
    <row r="588">
      <c r="A588" s="165"/>
      <c r="B588" s="165"/>
      <c r="C588" s="165"/>
      <c r="D588" s="165"/>
      <c r="E588" s="167"/>
      <c r="F588" s="165"/>
      <c r="G588" s="167"/>
      <c r="H588" s="165"/>
      <c r="I588" s="167"/>
      <c r="J588" s="167"/>
      <c r="K588" s="243"/>
      <c r="L588" s="167"/>
      <c r="M588" s="167"/>
      <c r="N588" s="165"/>
      <c r="O588" s="244"/>
      <c r="P588" s="245"/>
      <c r="Q588" s="165"/>
      <c r="R588" s="246"/>
      <c r="S588" s="174"/>
      <c r="T588" s="115"/>
      <c r="U588" s="115"/>
      <c r="V588" s="115"/>
      <c r="W588" s="115"/>
      <c r="X588" s="115"/>
      <c r="Y588" s="115"/>
      <c r="Z588" s="115"/>
    </row>
    <row r="589">
      <c r="A589" s="165"/>
      <c r="B589" s="165"/>
      <c r="C589" s="165"/>
      <c r="D589" s="165"/>
      <c r="E589" s="167"/>
      <c r="F589" s="165"/>
      <c r="G589" s="167"/>
      <c r="H589" s="165"/>
      <c r="I589" s="167"/>
      <c r="J589" s="167"/>
      <c r="K589" s="243"/>
      <c r="L589" s="167"/>
      <c r="M589" s="167"/>
      <c r="N589" s="165"/>
      <c r="O589" s="244"/>
      <c r="P589" s="245"/>
      <c r="Q589" s="165"/>
      <c r="R589" s="246"/>
      <c r="S589" s="174"/>
      <c r="T589" s="115"/>
      <c r="U589" s="115"/>
      <c r="V589" s="115"/>
      <c r="W589" s="115"/>
      <c r="X589" s="115"/>
      <c r="Y589" s="115"/>
      <c r="Z589" s="115"/>
    </row>
    <row r="590">
      <c r="A590" s="165"/>
      <c r="B590" s="165"/>
      <c r="C590" s="165"/>
      <c r="D590" s="165"/>
      <c r="E590" s="167"/>
      <c r="F590" s="165"/>
      <c r="G590" s="167"/>
      <c r="H590" s="165"/>
      <c r="I590" s="167"/>
      <c r="J590" s="167"/>
      <c r="K590" s="243"/>
      <c r="L590" s="167"/>
      <c r="M590" s="167"/>
      <c r="N590" s="165"/>
      <c r="O590" s="244"/>
      <c r="P590" s="245"/>
      <c r="Q590" s="165"/>
      <c r="R590" s="246"/>
      <c r="S590" s="174"/>
      <c r="T590" s="115"/>
      <c r="U590" s="115"/>
      <c r="V590" s="115"/>
      <c r="W590" s="115"/>
      <c r="X590" s="115"/>
      <c r="Y590" s="115"/>
      <c r="Z590" s="115"/>
    </row>
    <row r="591">
      <c r="A591" s="165"/>
      <c r="B591" s="165"/>
      <c r="C591" s="165"/>
      <c r="D591" s="165"/>
      <c r="E591" s="167"/>
      <c r="F591" s="165"/>
      <c r="G591" s="167"/>
      <c r="H591" s="165"/>
      <c r="I591" s="167"/>
      <c r="J591" s="167"/>
      <c r="K591" s="243"/>
      <c r="L591" s="167"/>
      <c r="M591" s="167"/>
      <c r="N591" s="165"/>
      <c r="O591" s="244"/>
      <c r="P591" s="245"/>
      <c r="Q591" s="165"/>
      <c r="R591" s="246"/>
      <c r="S591" s="174"/>
      <c r="T591" s="115"/>
      <c r="U591" s="115"/>
      <c r="V591" s="115"/>
      <c r="W591" s="115"/>
      <c r="X591" s="115"/>
      <c r="Y591" s="115"/>
      <c r="Z591" s="115"/>
    </row>
    <row r="592">
      <c r="A592" s="165"/>
      <c r="B592" s="165"/>
      <c r="C592" s="165"/>
      <c r="D592" s="165"/>
      <c r="E592" s="167"/>
      <c r="F592" s="165"/>
      <c r="G592" s="167"/>
      <c r="H592" s="165"/>
      <c r="I592" s="167"/>
      <c r="J592" s="167"/>
      <c r="K592" s="243"/>
      <c r="L592" s="167"/>
      <c r="M592" s="167"/>
      <c r="N592" s="165"/>
      <c r="O592" s="244"/>
      <c r="P592" s="245"/>
      <c r="Q592" s="165"/>
      <c r="R592" s="246"/>
      <c r="S592" s="174"/>
      <c r="T592" s="115"/>
      <c r="U592" s="115"/>
      <c r="V592" s="115"/>
      <c r="W592" s="115"/>
      <c r="X592" s="115"/>
      <c r="Y592" s="115"/>
      <c r="Z592" s="115"/>
    </row>
    <row r="593">
      <c r="A593" s="165"/>
      <c r="B593" s="165"/>
      <c r="C593" s="165"/>
      <c r="D593" s="165"/>
      <c r="E593" s="167"/>
      <c r="F593" s="165"/>
      <c r="G593" s="167"/>
      <c r="H593" s="165"/>
      <c r="I593" s="167"/>
      <c r="J593" s="167"/>
      <c r="K593" s="243"/>
      <c r="L593" s="167"/>
      <c r="M593" s="167"/>
      <c r="N593" s="165"/>
      <c r="O593" s="244"/>
      <c r="P593" s="245"/>
      <c r="Q593" s="165"/>
      <c r="R593" s="246"/>
      <c r="S593" s="174"/>
      <c r="T593" s="115"/>
      <c r="U593" s="115"/>
      <c r="V593" s="115"/>
      <c r="W593" s="115"/>
      <c r="X593" s="115"/>
      <c r="Y593" s="115"/>
      <c r="Z593" s="115"/>
    </row>
    <row r="594">
      <c r="A594" s="165"/>
      <c r="B594" s="165"/>
      <c r="C594" s="165"/>
      <c r="D594" s="165"/>
      <c r="E594" s="167"/>
      <c r="F594" s="165"/>
      <c r="G594" s="167"/>
      <c r="H594" s="165"/>
      <c r="I594" s="167"/>
      <c r="J594" s="167"/>
      <c r="K594" s="243"/>
      <c r="L594" s="167"/>
      <c r="M594" s="167"/>
      <c r="N594" s="165"/>
      <c r="O594" s="244"/>
      <c r="P594" s="245"/>
      <c r="Q594" s="165"/>
      <c r="R594" s="246"/>
      <c r="S594" s="174"/>
      <c r="T594" s="115"/>
      <c r="U594" s="115"/>
      <c r="V594" s="115"/>
      <c r="W594" s="115"/>
      <c r="X594" s="115"/>
      <c r="Y594" s="115"/>
      <c r="Z594" s="115"/>
    </row>
    <row r="595">
      <c r="A595" s="165"/>
      <c r="B595" s="165"/>
      <c r="C595" s="165"/>
      <c r="D595" s="165"/>
      <c r="E595" s="167"/>
      <c r="F595" s="165"/>
      <c r="G595" s="167"/>
      <c r="H595" s="165"/>
      <c r="I595" s="167"/>
      <c r="J595" s="167"/>
      <c r="K595" s="243"/>
      <c r="L595" s="167"/>
      <c r="M595" s="167"/>
      <c r="N595" s="165"/>
      <c r="O595" s="244"/>
      <c r="P595" s="245"/>
      <c r="Q595" s="165"/>
      <c r="R595" s="246"/>
      <c r="S595" s="174"/>
      <c r="T595" s="115"/>
      <c r="U595" s="115"/>
      <c r="V595" s="115"/>
      <c r="W595" s="115"/>
      <c r="X595" s="115"/>
      <c r="Y595" s="115"/>
      <c r="Z595" s="115"/>
    </row>
    <row r="596">
      <c r="A596" s="165"/>
      <c r="B596" s="165"/>
      <c r="C596" s="165"/>
      <c r="D596" s="165"/>
      <c r="E596" s="167"/>
      <c r="F596" s="165"/>
      <c r="G596" s="167"/>
      <c r="H596" s="165"/>
      <c r="I596" s="167"/>
      <c r="J596" s="167"/>
      <c r="K596" s="243"/>
      <c r="L596" s="167"/>
      <c r="M596" s="167"/>
      <c r="N596" s="165"/>
      <c r="O596" s="244"/>
      <c r="P596" s="245"/>
      <c r="Q596" s="165"/>
      <c r="R596" s="246"/>
      <c r="S596" s="174"/>
      <c r="T596" s="115"/>
      <c r="U596" s="115"/>
      <c r="V596" s="115"/>
      <c r="W596" s="115"/>
      <c r="X596" s="115"/>
      <c r="Y596" s="115"/>
      <c r="Z596" s="115"/>
    </row>
    <row r="597">
      <c r="A597" s="165"/>
      <c r="B597" s="165"/>
      <c r="C597" s="165"/>
      <c r="D597" s="165"/>
      <c r="E597" s="167"/>
      <c r="F597" s="165"/>
      <c r="G597" s="167"/>
      <c r="H597" s="165"/>
      <c r="I597" s="167"/>
      <c r="J597" s="167"/>
      <c r="K597" s="243"/>
      <c r="L597" s="167"/>
      <c r="M597" s="167"/>
      <c r="N597" s="165"/>
      <c r="O597" s="244"/>
      <c r="P597" s="245"/>
      <c r="Q597" s="165"/>
      <c r="R597" s="246"/>
      <c r="S597" s="174"/>
      <c r="T597" s="115"/>
      <c r="U597" s="115"/>
      <c r="V597" s="115"/>
      <c r="W597" s="115"/>
      <c r="X597" s="115"/>
      <c r="Y597" s="115"/>
      <c r="Z597" s="115"/>
    </row>
    <row r="598">
      <c r="A598" s="165"/>
      <c r="B598" s="165"/>
      <c r="C598" s="165"/>
      <c r="D598" s="165"/>
      <c r="E598" s="167"/>
      <c r="F598" s="165"/>
      <c r="G598" s="167"/>
      <c r="H598" s="165"/>
      <c r="I598" s="167"/>
      <c r="J598" s="167"/>
      <c r="K598" s="243"/>
      <c r="L598" s="167"/>
      <c r="M598" s="167"/>
      <c r="N598" s="165"/>
      <c r="O598" s="244"/>
      <c r="P598" s="245"/>
      <c r="Q598" s="165"/>
      <c r="R598" s="246"/>
      <c r="S598" s="174"/>
      <c r="T598" s="115"/>
      <c r="U598" s="115"/>
      <c r="V598" s="115"/>
      <c r="W598" s="115"/>
      <c r="X598" s="115"/>
      <c r="Y598" s="115"/>
      <c r="Z598" s="115"/>
    </row>
    <row r="599">
      <c r="A599" s="165"/>
      <c r="B599" s="165"/>
      <c r="C599" s="165"/>
      <c r="D599" s="165"/>
      <c r="E599" s="167"/>
      <c r="F599" s="165"/>
      <c r="G599" s="167"/>
      <c r="H599" s="165"/>
      <c r="I599" s="167"/>
      <c r="J599" s="167"/>
      <c r="K599" s="243"/>
      <c r="L599" s="167"/>
      <c r="M599" s="167"/>
      <c r="N599" s="165"/>
      <c r="O599" s="244"/>
      <c r="P599" s="245"/>
      <c r="Q599" s="165"/>
      <c r="R599" s="246"/>
      <c r="S599" s="174"/>
      <c r="T599" s="115"/>
      <c r="U599" s="115"/>
      <c r="V599" s="115"/>
      <c r="W599" s="115"/>
      <c r="X599" s="115"/>
      <c r="Y599" s="115"/>
      <c r="Z599" s="115"/>
    </row>
    <row r="600">
      <c r="A600" s="165"/>
      <c r="B600" s="165"/>
      <c r="C600" s="165"/>
      <c r="D600" s="165"/>
      <c r="E600" s="167"/>
      <c r="F600" s="165"/>
      <c r="G600" s="167"/>
      <c r="H600" s="165"/>
      <c r="I600" s="167"/>
      <c r="J600" s="167"/>
      <c r="K600" s="243"/>
      <c r="L600" s="167"/>
      <c r="M600" s="167"/>
      <c r="N600" s="165"/>
      <c r="O600" s="244"/>
      <c r="P600" s="245"/>
      <c r="Q600" s="165"/>
      <c r="R600" s="246"/>
      <c r="S600" s="174"/>
      <c r="T600" s="115"/>
      <c r="U600" s="115"/>
      <c r="V600" s="115"/>
      <c r="W600" s="115"/>
      <c r="X600" s="115"/>
      <c r="Y600" s="115"/>
      <c r="Z600" s="115"/>
    </row>
    <row r="601">
      <c r="A601" s="165"/>
      <c r="B601" s="165"/>
      <c r="C601" s="165"/>
      <c r="D601" s="165"/>
      <c r="E601" s="167"/>
      <c r="F601" s="165"/>
      <c r="G601" s="167"/>
      <c r="H601" s="165"/>
      <c r="I601" s="167"/>
      <c r="J601" s="167"/>
      <c r="K601" s="243"/>
      <c r="L601" s="167"/>
      <c r="M601" s="167"/>
      <c r="N601" s="165"/>
      <c r="O601" s="244"/>
      <c r="P601" s="245"/>
      <c r="Q601" s="165"/>
      <c r="R601" s="246"/>
      <c r="S601" s="174"/>
      <c r="T601" s="115"/>
      <c r="U601" s="115"/>
      <c r="V601" s="115"/>
      <c r="W601" s="115"/>
      <c r="X601" s="115"/>
      <c r="Y601" s="115"/>
      <c r="Z601" s="115"/>
    </row>
    <row r="602">
      <c r="A602" s="165"/>
      <c r="B602" s="165"/>
      <c r="C602" s="165"/>
      <c r="D602" s="165"/>
      <c r="E602" s="167"/>
      <c r="F602" s="165"/>
      <c r="G602" s="167"/>
      <c r="H602" s="165"/>
      <c r="I602" s="167"/>
      <c r="J602" s="167"/>
      <c r="K602" s="243"/>
      <c r="L602" s="167"/>
      <c r="M602" s="167"/>
      <c r="N602" s="165"/>
      <c r="O602" s="244"/>
      <c r="P602" s="245"/>
      <c r="Q602" s="165"/>
      <c r="R602" s="246"/>
      <c r="S602" s="174"/>
      <c r="T602" s="115"/>
      <c r="U602" s="115"/>
      <c r="V602" s="115"/>
      <c r="W602" s="115"/>
      <c r="X602" s="115"/>
      <c r="Y602" s="115"/>
      <c r="Z602" s="115"/>
    </row>
    <row r="603">
      <c r="A603" s="165"/>
      <c r="B603" s="165"/>
      <c r="C603" s="165"/>
      <c r="D603" s="165"/>
      <c r="E603" s="167"/>
      <c r="F603" s="165"/>
      <c r="G603" s="167"/>
      <c r="H603" s="165"/>
      <c r="I603" s="167"/>
      <c r="J603" s="167"/>
      <c r="K603" s="243"/>
      <c r="L603" s="167"/>
      <c r="M603" s="167"/>
      <c r="N603" s="165"/>
      <c r="O603" s="244"/>
      <c r="P603" s="245"/>
      <c r="Q603" s="165"/>
      <c r="R603" s="246"/>
      <c r="S603" s="174"/>
      <c r="T603" s="115"/>
      <c r="U603" s="115"/>
      <c r="V603" s="115"/>
      <c r="W603" s="115"/>
      <c r="X603" s="115"/>
      <c r="Y603" s="115"/>
      <c r="Z603" s="115"/>
    </row>
    <row r="604">
      <c r="A604" s="165"/>
      <c r="B604" s="165"/>
      <c r="C604" s="165"/>
      <c r="D604" s="165"/>
      <c r="E604" s="167"/>
      <c r="F604" s="165"/>
      <c r="G604" s="167"/>
      <c r="H604" s="165"/>
      <c r="I604" s="167"/>
      <c r="J604" s="167"/>
      <c r="K604" s="243"/>
      <c r="L604" s="167"/>
      <c r="M604" s="167"/>
      <c r="N604" s="165"/>
      <c r="O604" s="244"/>
      <c r="P604" s="245"/>
      <c r="Q604" s="165"/>
      <c r="R604" s="246"/>
      <c r="S604" s="174"/>
      <c r="T604" s="115"/>
      <c r="U604" s="115"/>
      <c r="V604" s="115"/>
      <c r="W604" s="115"/>
      <c r="X604" s="115"/>
      <c r="Y604" s="115"/>
      <c r="Z604" s="115"/>
    </row>
    <row r="605">
      <c r="A605" s="165"/>
      <c r="B605" s="165"/>
      <c r="C605" s="165"/>
      <c r="D605" s="165"/>
      <c r="E605" s="167"/>
      <c r="F605" s="165"/>
      <c r="G605" s="167"/>
      <c r="H605" s="165"/>
      <c r="I605" s="167"/>
      <c r="J605" s="167"/>
      <c r="K605" s="243"/>
      <c r="L605" s="167"/>
      <c r="M605" s="167"/>
      <c r="N605" s="165"/>
      <c r="O605" s="244"/>
      <c r="P605" s="245"/>
      <c r="Q605" s="165"/>
      <c r="R605" s="246"/>
      <c r="S605" s="174"/>
      <c r="T605" s="115"/>
      <c r="U605" s="115"/>
      <c r="V605" s="115"/>
      <c r="W605" s="115"/>
      <c r="X605" s="115"/>
      <c r="Y605" s="115"/>
      <c r="Z605" s="115"/>
    </row>
    <row r="606">
      <c r="A606" s="165"/>
      <c r="B606" s="165"/>
      <c r="C606" s="165"/>
      <c r="D606" s="165"/>
      <c r="E606" s="167"/>
      <c r="F606" s="165"/>
      <c r="G606" s="167"/>
      <c r="H606" s="165"/>
      <c r="I606" s="167"/>
      <c r="J606" s="167"/>
      <c r="K606" s="243"/>
      <c r="L606" s="167"/>
      <c r="M606" s="167"/>
      <c r="N606" s="165"/>
      <c r="O606" s="244"/>
      <c r="P606" s="245"/>
      <c r="Q606" s="165"/>
      <c r="R606" s="246"/>
      <c r="S606" s="174"/>
      <c r="T606" s="115"/>
      <c r="U606" s="115"/>
      <c r="V606" s="115"/>
      <c r="W606" s="115"/>
      <c r="X606" s="115"/>
      <c r="Y606" s="115"/>
      <c r="Z606" s="115"/>
    </row>
    <row r="607">
      <c r="A607" s="165"/>
      <c r="B607" s="165"/>
      <c r="C607" s="165"/>
      <c r="D607" s="165"/>
      <c r="E607" s="167"/>
      <c r="F607" s="165"/>
      <c r="G607" s="167"/>
      <c r="H607" s="165"/>
      <c r="I607" s="167"/>
      <c r="J607" s="167"/>
      <c r="K607" s="243"/>
      <c r="L607" s="167"/>
      <c r="M607" s="167"/>
      <c r="N607" s="165"/>
      <c r="O607" s="244"/>
      <c r="P607" s="245"/>
      <c r="Q607" s="165"/>
      <c r="R607" s="246"/>
      <c r="S607" s="174"/>
      <c r="T607" s="115"/>
      <c r="U607" s="115"/>
      <c r="V607" s="115"/>
      <c r="W607" s="115"/>
      <c r="X607" s="115"/>
      <c r="Y607" s="115"/>
      <c r="Z607" s="115"/>
    </row>
    <row r="608">
      <c r="A608" s="165"/>
      <c r="B608" s="165"/>
      <c r="C608" s="165"/>
      <c r="D608" s="165"/>
      <c r="E608" s="167"/>
      <c r="F608" s="165"/>
      <c r="G608" s="167"/>
      <c r="H608" s="165"/>
      <c r="I608" s="167"/>
      <c r="J608" s="167"/>
      <c r="K608" s="243"/>
      <c r="L608" s="167"/>
      <c r="M608" s="167"/>
      <c r="N608" s="165"/>
      <c r="O608" s="244"/>
      <c r="P608" s="245"/>
      <c r="Q608" s="165"/>
      <c r="R608" s="246"/>
      <c r="S608" s="174"/>
      <c r="T608" s="115"/>
      <c r="U608" s="115"/>
      <c r="V608" s="115"/>
      <c r="W608" s="115"/>
      <c r="X608" s="115"/>
      <c r="Y608" s="115"/>
      <c r="Z608" s="115"/>
    </row>
    <row r="609">
      <c r="A609" s="165"/>
      <c r="B609" s="165"/>
      <c r="C609" s="165"/>
      <c r="D609" s="165"/>
      <c r="E609" s="167"/>
      <c r="F609" s="165"/>
      <c r="G609" s="167"/>
      <c r="H609" s="165"/>
      <c r="I609" s="167"/>
      <c r="J609" s="167"/>
      <c r="K609" s="243"/>
      <c r="L609" s="167"/>
      <c r="M609" s="167"/>
      <c r="N609" s="165"/>
      <c r="O609" s="244"/>
      <c r="P609" s="245"/>
      <c r="Q609" s="165"/>
      <c r="R609" s="246"/>
      <c r="S609" s="174"/>
      <c r="T609" s="115"/>
      <c r="U609" s="115"/>
      <c r="V609" s="115"/>
      <c r="W609" s="115"/>
      <c r="X609" s="115"/>
      <c r="Y609" s="115"/>
      <c r="Z609" s="115"/>
    </row>
    <row r="610">
      <c r="A610" s="165"/>
      <c r="B610" s="165"/>
      <c r="C610" s="165"/>
      <c r="D610" s="165"/>
      <c r="E610" s="167"/>
      <c r="F610" s="165"/>
      <c r="G610" s="167"/>
      <c r="H610" s="165"/>
      <c r="I610" s="167"/>
      <c r="J610" s="167"/>
      <c r="K610" s="243"/>
      <c r="L610" s="167"/>
      <c r="M610" s="167"/>
      <c r="N610" s="165"/>
      <c r="O610" s="244"/>
      <c r="P610" s="245"/>
      <c r="Q610" s="165"/>
      <c r="R610" s="246"/>
      <c r="S610" s="174"/>
      <c r="T610" s="115"/>
      <c r="U610" s="115"/>
      <c r="V610" s="115"/>
      <c r="W610" s="115"/>
      <c r="X610" s="115"/>
      <c r="Y610" s="115"/>
      <c r="Z610" s="115"/>
    </row>
    <row r="611">
      <c r="A611" s="165"/>
      <c r="B611" s="165"/>
      <c r="C611" s="165"/>
      <c r="D611" s="165"/>
      <c r="E611" s="167"/>
      <c r="F611" s="165"/>
      <c r="G611" s="167"/>
      <c r="H611" s="165"/>
      <c r="I611" s="167"/>
      <c r="J611" s="167"/>
      <c r="K611" s="243"/>
      <c r="L611" s="167"/>
      <c r="M611" s="167"/>
      <c r="N611" s="165"/>
      <c r="O611" s="244"/>
      <c r="P611" s="245"/>
      <c r="Q611" s="165"/>
      <c r="R611" s="246"/>
      <c r="S611" s="174"/>
      <c r="T611" s="115"/>
      <c r="U611" s="115"/>
      <c r="V611" s="115"/>
      <c r="W611" s="115"/>
      <c r="X611" s="115"/>
      <c r="Y611" s="115"/>
      <c r="Z611" s="115"/>
    </row>
    <row r="612">
      <c r="A612" s="165"/>
      <c r="B612" s="165"/>
      <c r="C612" s="165"/>
      <c r="D612" s="165"/>
      <c r="E612" s="167"/>
      <c r="F612" s="165"/>
      <c r="G612" s="167"/>
      <c r="H612" s="165"/>
      <c r="I612" s="167"/>
      <c r="J612" s="167"/>
      <c r="K612" s="243"/>
      <c r="L612" s="167"/>
      <c r="M612" s="167"/>
      <c r="N612" s="165"/>
      <c r="O612" s="244"/>
      <c r="P612" s="245"/>
      <c r="Q612" s="165"/>
      <c r="R612" s="246"/>
      <c r="S612" s="174"/>
      <c r="T612" s="115"/>
      <c r="U612" s="115"/>
      <c r="V612" s="115"/>
      <c r="W612" s="115"/>
      <c r="X612" s="115"/>
      <c r="Y612" s="115"/>
      <c r="Z612" s="115"/>
    </row>
    <row r="613">
      <c r="A613" s="165"/>
      <c r="B613" s="165"/>
      <c r="C613" s="165"/>
      <c r="D613" s="165"/>
      <c r="E613" s="167"/>
      <c r="F613" s="165"/>
      <c r="G613" s="167"/>
      <c r="H613" s="165"/>
      <c r="I613" s="167"/>
      <c r="J613" s="167"/>
      <c r="K613" s="243"/>
      <c r="L613" s="167"/>
      <c r="M613" s="167"/>
      <c r="N613" s="165"/>
      <c r="O613" s="244"/>
      <c r="P613" s="245"/>
      <c r="Q613" s="165"/>
      <c r="R613" s="246"/>
      <c r="S613" s="174"/>
      <c r="T613" s="115"/>
      <c r="U613" s="115"/>
      <c r="V613" s="115"/>
      <c r="W613" s="115"/>
      <c r="X613" s="115"/>
      <c r="Y613" s="115"/>
      <c r="Z613" s="115"/>
    </row>
    <row r="614">
      <c r="A614" s="165"/>
      <c r="B614" s="165"/>
      <c r="C614" s="165"/>
      <c r="D614" s="165"/>
      <c r="E614" s="167"/>
      <c r="F614" s="165"/>
      <c r="G614" s="167"/>
      <c r="H614" s="165"/>
      <c r="I614" s="167"/>
      <c r="J614" s="167"/>
      <c r="K614" s="243"/>
      <c r="L614" s="167"/>
      <c r="M614" s="167"/>
      <c r="N614" s="165"/>
      <c r="O614" s="244"/>
      <c r="P614" s="245"/>
      <c r="Q614" s="165"/>
      <c r="R614" s="246"/>
      <c r="S614" s="174"/>
      <c r="T614" s="115"/>
      <c r="U614" s="115"/>
      <c r="V614" s="115"/>
      <c r="W614" s="115"/>
      <c r="X614" s="115"/>
      <c r="Y614" s="115"/>
      <c r="Z614" s="115"/>
    </row>
    <row r="615">
      <c r="A615" s="165"/>
      <c r="B615" s="165"/>
      <c r="C615" s="165"/>
      <c r="D615" s="165"/>
      <c r="E615" s="167"/>
      <c r="F615" s="165"/>
      <c r="G615" s="167"/>
      <c r="H615" s="165"/>
      <c r="I615" s="167"/>
      <c r="J615" s="167"/>
      <c r="K615" s="243"/>
      <c r="L615" s="167"/>
      <c r="M615" s="167"/>
      <c r="N615" s="165"/>
      <c r="O615" s="244"/>
      <c r="P615" s="245"/>
      <c r="Q615" s="165"/>
      <c r="R615" s="246"/>
      <c r="S615" s="174"/>
      <c r="T615" s="115"/>
      <c r="U615" s="115"/>
      <c r="V615" s="115"/>
      <c r="W615" s="115"/>
      <c r="X615" s="115"/>
      <c r="Y615" s="115"/>
      <c r="Z615" s="115"/>
    </row>
    <row r="616">
      <c r="A616" s="165"/>
      <c r="B616" s="165"/>
      <c r="C616" s="165"/>
      <c r="D616" s="165"/>
      <c r="E616" s="167"/>
      <c r="F616" s="165"/>
      <c r="G616" s="167"/>
      <c r="H616" s="165"/>
      <c r="I616" s="167"/>
      <c r="J616" s="167"/>
      <c r="K616" s="243"/>
      <c r="L616" s="167"/>
      <c r="M616" s="167"/>
      <c r="N616" s="165"/>
      <c r="O616" s="244"/>
      <c r="P616" s="245"/>
      <c r="Q616" s="165"/>
      <c r="R616" s="246"/>
      <c r="S616" s="174"/>
      <c r="T616" s="115"/>
      <c r="U616" s="115"/>
      <c r="V616" s="115"/>
      <c r="W616" s="115"/>
      <c r="X616" s="115"/>
      <c r="Y616" s="115"/>
      <c r="Z616" s="115"/>
    </row>
    <row r="617">
      <c r="A617" s="165"/>
      <c r="B617" s="165"/>
      <c r="C617" s="165"/>
      <c r="D617" s="165"/>
      <c r="E617" s="167"/>
      <c r="F617" s="165"/>
      <c r="G617" s="167"/>
      <c r="H617" s="165"/>
      <c r="I617" s="167"/>
      <c r="J617" s="167"/>
      <c r="K617" s="243"/>
      <c r="L617" s="167"/>
      <c r="M617" s="167"/>
      <c r="N617" s="165"/>
      <c r="O617" s="244"/>
      <c r="P617" s="245"/>
      <c r="Q617" s="165"/>
      <c r="R617" s="246"/>
      <c r="S617" s="174"/>
      <c r="T617" s="115"/>
      <c r="U617" s="115"/>
      <c r="V617" s="115"/>
      <c r="W617" s="115"/>
      <c r="X617" s="115"/>
      <c r="Y617" s="115"/>
      <c r="Z617" s="115"/>
    </row>
    <row r="618">
      <c r="A618" s="165"/>
      <c r="B618" s="165"/>
      <c r="C618" s="165"/>
      <c r="D618" s="165"/>
      <c r="E618" s="167"/>
      <c r="F618" s="165"/>
      <c r="G618" s="167"/>
      <c r="H618" s="165"/>
      <c r="I618" s="167"/>
      <c r="J618" s="167"/>
      <c r="K618" s="243"/>
      <c r="L618" s="167"/>
      <c r="M618" s="167"/>
      <c r="N618" s="165"/>
      <c r="O618" s="244"/>
      <c r="P618" s="245"/>
      <c r="Q618" s="165"/>
      <c r="R618" s="246"/>
      <c r="S618" s="174"/>
      <c r="T618" s="115"/>
      <c r="U618" s="115"/>
      <c r="V618" s="115"/>
      <c r="W618" s="115"/>
      <c r="X618" s="115"/>
      <c r="Y618" s="115"/>
      <c r="Z618" s="115"/>
    </row>
    <row r="619">
      <c r="A619" s="165"/>
      <c r="B619" s="165"/>
      <c r="C619" s="165"/>
      <c r="D619" s="165"/>
      <c r="E619" s="167"/>
      <c r="F619" s="165"/>
      <c r="G619" s="167"/>
      <c r="H619" s="165"/>
      <c r="I619" s="167"/>
      <c r="J619" s="167"/>
      <c r="K619" s="243"/>
      <c r="L619" s="167"/>
      <c r="M619" s="167"/>
      <c r="N619" s="165"/>
      <c r="O619" s="244"/>
      <c r="P619" s="245"/>
      <c r="Q619" s="165"/>
      <c r="R619" s="246"/>
      <c r="S619" s="174"/>
      <c r="T619" s="115"/>
      <c r="U619" s="115"/>
      <c r="V619" s="115"/>
      <c r="W619" s="115"/>
      <c r="X619" s="115"/>
      <c r="Y619" s="115"/>
      <c r="Z619" s="115"/>
    </row>
    <row r="620">
      <c r="A620" s="165"/>
      <c r="B620" s="165"/>
      <c r="C620" s="165"/>
      <c r="D620" s="165"/>
      <c r="E620" s="167"/>
      <c r="F620" s="165"/>
      <c r="G620" s="167"/>
      <c r="H620" s="165"/>
      <c r="I620" s="167"/>
      <c r="J620" s="167"/>
      <c r="K620" s="243"/>
      <c r="L620" s="167"/>
      <c r="M620" s="167"/>
      <c r="N620" s="165"/>
      <c r="O620" s="244"/>
      <c r="P620" s="245"/>
      <c r="Q620" s="165"/>
      <c r="R620" s="246"/>
      <c r="S620" s="174"/>
      <c r="T620" s="115"/>
      <c r="U620" s="115"/>
      <c r="V620" s="115"/>
      <c r="W620" s="115"/>
      <c r="X620" s="115"/>
      <c r="Y620" s="115"/>
      <c r="Z620" s="115"/>
    </row>
    <row r="621">
      <c r="A621" s="165"/>
      <c r="B621" s="165"/>
      <c r="C621" s="165"/>
      <c r="D621" s="165"/>
      <c r="E621" s="167"/>
      <c r="F621" s="165"/>
      <c r="G621" s="167"/>
      <c r="H621" s="165"/>
      <c r="I621" s="167"/>
      <c r="J621" s="167"/>
      <c r="K621" s="243"/>
      <c r="L621" s="167"/>
      <c r="M621" s="167"/>
      <c r="N621" s="165"/>
      <c r="O621" s="244"/>
      <c r="P621" s="245"/>
      <c r="Q621" s="165"/>
      <c r="R621" s="246"/>
      <c r="S621" s="174"/>
      <c r="T621" s="115"/>
      <c r="U621" s="115"/>
      <c r="V621" s="115"/>
      <c r="W621" s="115"/>
      <c r="X621" s="115"/>
      <c r="Y621" s="115"/>
      <c r="Z621" s="115"/>
    </row>
    <row r="622">
      <c r="A622" s="165"/>
      <c r="B622" s="165"/>
      <c r="C622" s="165"/>
      <c r="D622" s="165"/>
      <c r="E622" s="167"/>
      <c r="F622" s="165"/>
      <c r="G622" s="167"/>
      <c r="H622" s="165"/>
      <c r="I622" s="167"/>
      <c r="J622" s="167"/>
      <c r="K622" s="243"/>
      <c r="L622" s="167"/>
      <c r="M622" s="167"/>
      <c r="N622" s="165"/>
      <c r="O622" s="244"/>
      <c r="P622" s="245"/>
      <c r="Q622" s="165"/>
      <c r="R622" s="246"/>
      <c r="S622" s="174"/>
      <c r="T622" s="115"/>
      <c r="U622" s="115"/>
      <c r="V622" s="115"/>
      <c r="W622" s="115"/>
      <c r="X622" s="115"/>
      <c r="Y622" s="115"/>
      <c r="Z622" s="115"/>
    </row>
    <row r="623">
      <c r="A623" s="165"/>
      <c r="B623" s="165"/>
      <c r="C623" s="165"/>
      <c r="D623" s="165"/>
      <c r="E623" s="167"/>
      <c r="F623" s="165"/>
      <c r="G623" s="167"/>
      <c r="H623" s="165"/>
      <c r="I623" s="167"/>
      <c r="J623" s="167"/>
      <c r="K623" s="243"/>
      <c r="L623" s="167"/>
      <c r="M623" s="167"/>
      <c r="N623" s="165"/>
      <c r="O623" s="244"/>
      <c r="P623" s="245"/>
      <c r="Q623" s="165"/>
      <c r="R623" s="246"/>
      <c r="S623" s="174"/>
      <c r="T623" s="115"/>
      <c r="U623" s="115"/>
      <c r="V623" s="115"/>
      <c r="W623" s="115"/>
      <c r="X623" s="115"/>
      <c r="Y623" s="115"/>
      <c r="Z623" s="115"/>
    </row>
    <row r="624">
      <c r="A624" s="165"/>
      <c r="B624" s="165"/>
      <c r="C624" s="165"/>
      <c r="D624" s="165"/>
      <c r="E624" s="167"/>
      <c r="F624" s="165"/>
      <c r="G624" s="167"/>
      <c r="H624" s="165"/>
      <c r="I624" s="167"/>
      <c r="J624" s="167"/>
      <c r="K624" s="243"/>
      <c r="L624" s="167"/>
      <c r="M624" s="167"/>
      <c r="N624" s="165"/>
      <c r="O624" s="244"/>
      <c r="P624" s="245"/>
      <c r="Q624" s="165"/>
      <c r="R624" s="246"/>
      <c r="S624" s="174"/>
      <c r="T624" s="115"/>
      <c r="U624" s="115"/>
      <c r="V624" s="115"/>
      <c r="W624" s="115"/>
      <c r="X624" s="115"/>
      <c r="Y624" s="115"/>
      <c r="Z624" s="115"/>
    </row>
    <row r="625">
      <c r="A625" s="165"/>
      <c r="B625" s="165"/>
      <c r="C625" s="165"/>
      <c r="D625" s="165"/>
      <c r="E625" s="167"/>
      <c r="F625" s="165"/>
      <c r="G625" s="167"/>
      <c r="H625" s="165"/>
      <c r="I625" s="167"/>
      <c r="J625" s="167"/>
      <c r="K625" s="243"/>
      <c r="L625" s="167"/>
      <c r="M625" s="167"/>
      <c r="N625" s="165"/>
      <c r="O625" s="244"/>
      <c r="P625" s="245"/>
      <c r="Q625" s="165"/>
      <c r="R625" s="246"/>
      <c r="S625" s="174"/>
      <c r="T625" s="115"/>
      <c r="U625" s="115"/>
      <c r="V625" s="115"/>
      <c r="W625" s="115"/>
      <c r="X625" s="115"/>
      <c r="Y625" s="115"/>
      <c r="Z625" s="115"/>
    </row>
    <row r="626">
      <c r="A626" s="165"/>
      <c r="B626" s="165"/>
      <c r="C626" s="165"/>
      <c r="D626" s="165"/>
      <c r="E626" s="167"/>
      <c r="F626" s="165"/>
      <c r="G626" s="167"/>
      <c r="H626" s="165"/>
      <c r="I626" s="167"/>
      <c r="J626" s="167"/>
      <c r="K626" s="243"/>
      <c r="L626" s="167"/>
      <c r="M626" s="167"/>
      <c r="N626" s="165"/>
      <c r="O626" s="244"/>
      <c r="P626" s="245"/>
      <c r="Q626" s="165"/>
      <c r="R626" s="246"/>
      <c r="S626" s="174"/>
      <c r="T626" s="115"/>
      <c r="U626" s="115"/>
      <c r="V626" s="115"/>
      <c r="W626" s="115"/>
      <c r="X626" s="115"/>
      <c r="Y626" s="115"/>
      <c r="Z626" s="115"/>
    </row>
    <row r="627">
      <c r="A627" s="165"/>
      <c r="B627" s="165"/>
      <c r="C627" s="165"/>
      <c r="D627" s="165"/>
      <c r="E627" s="167"/>
      <c r="F627" s="165"/>
      <c r="G627" s="167"/>
      <c r="H627" s="165"/>
      <c r="I627" s="167"/>
      <c r="J627" s="167"/>
      <c r="K627" s="243"/>
      <c r="L627" s="167"/>
      <c r="M627" s="167"/>
      <c r="N627" s="165"/>
      <c r="O627" s="244"/>
      <c r="P627" s="245"/>
      <c r="Q627" s="165"/>
      <c r="R627" s="246"/>
      <c r="S627" s="174"/>
      <c r="T627" s="115"/>
      <c r="U627" s="115"/>
      <c r="V627" s="115"/>
      <c r="W627" s="115"/>
      <c r="X627" s="115"/>
      <c r="Y627" s="115"/>
      <c r="Z627" s="115"/>
    </row>
    <row r="628">
      <c r="A628" s="165"/>
      <c r="B628" s="165"/>
      <c r="C628" s="165"/>
      <c r="D628" s="165"/>
      <c r="E628" s="167"/>
      <c r="F628" s="165"/>
      <c r="G628" s="167"/>
      <c r="H628" s="165"/>
      <c r="I628" s="167"/>
      <c r="J628" s="167"/>
      <c r="K628" s="243"/>
      <c r="L628" s="167"/>
      <c r="M628" s="167"/>
      <c r="N628" s="165"/>
      <c r="O628" s="244"/>
      <c r="P628" s="245"/>
      <c r="Q628" s="165"/>
      <c r="R628" s="246"/>
      <c r="S628" s="174"/>
      <c r="T628" s="115"/>
      <c r="U628" s="115"/>
      <c r="V628" s="115"/>
      <c r="W628" s="115"/>
      <c r="X628" s="115"/>
      <c r="Y628" s="115"/>
      <c r="Z628" s="115"/>
    </row>
    <row r="629">
      <c r="A629" s="165"/>
      <c r="B629" s="165"/>
      <c r="C629" s="165"/>
      <c r="D629" s="165"/>
      <c r="E629" s="167"/>
      <c r="F629" s="165"/>
      <c r="G629" s="167"/>
      <c r="H629" s="165"/>
      <c r="I629" s="167"/>
      <c r="J629" s="167"/>
      <c r="K629" s="243"/>
      <c r="L629" s="167"/>
      <c r="M629" s="167"/>
      <c r="N629" s="165"/>
      <c r="O629" s="244"/>
      <c r="P629" s="245"/>
      <c r="Q629" s="165"/>
      <c r="R629" s="246"/>
      <c r="S629" s="174"/>
      <c r="T629" s="115"/>
      <c r="U629" s="115"/>
      <c r="V629" s="115"/>
      <c r="W629" s="115"/>
      <c r="X629" s="115"/>
      <c r="Y629" s="115"/>
      <c r="Z629" s="115"/>
    </row>
    <row r="630">
      <c r="A630" s="165"/>
      <c r="B630" s="165"/>
      <c r="C630" s="165"/>
      <c r="D630" s="165"/>
      <c r="E630" s="167"/>
      <c r="F630" s="165"/>
      <c r="G630" s="167"/>
      <c r="H630" s="165"/>
      <c r="I630" s="167"/>
      <c r="J630" s="167"/>
      <c r="K630" s="243"/>
      <c r="L630" s="167"/>
      <c r="M630" s="167"/>
      <c r="N630" s="165"/>
      <c r="O630" s="244"/>
      <c r="P630" s="245"/>
      <c r="Q630" s="165"/>
      <c r="R630" s="246"/>
      <c r="S630" s="174"/>
      <c r="T630" s="115"/>
      <c r="U630" s="115"/>
      <c r="V630" s="115"/>
      <c r="W630" s="115"/>
      <c r="X630" s="115"/>
      <c r="Y630" s="115"/>
      <c r="Z630" s="115"/>
    </row>
    <row r="631">
      <c r="A631" s="165"/>
      <c r="B631" s="165"/>
      <c r="C631" s="165"/>
      <c r="D631" s="165"/>
      <c r="E631" s="167"/>
      <c r="F631" s="165"/>
      <c r="G631" s="167"/>
      <c r="H631" s="165"/>
      <c r="I631" s="167"/>
      <c r="J631" s="167"/>
      <c r="K631" s="243"/>
      <c r="L631" s="167"/>
      <c r="M631" s="167"/>
      <c r="N631" s="165"/>
      <c r="O631" s="244"/>
      <c r="P631" s="245"/>
      <c r="Q631" s="165"/>
      <c r="R631" s="246"/>
      <c r="S631" s="174"/>
      <c r="T631" s="115"/>
      <c r="U631" s="115"/>
      <c r="V631" s="115"/>
      <c r="W631" s="115"/>
      <c r="X631" s="115"/>
      <c r="Y631" s="115"/>
      <c r="Z631" s="115"/>
    </row>
    <row r="632">
      <c r="A632" s="165"/>
      <c r="B632" s="165"/>
      <c r="C632" s="165"/>
      <c r="D632" s="165"/>
      <c r="E632" s="167"/>
      <c r="F632" s="165"/>
      <c r="G632" s="167"/>
      <c r="H632" s="165"/>
      <c r="I632" s="167"/>
      <c r="J632" s="167"/>
      <c r="K632" s="243"/>
      <c r="L632" s="167"/>
      <c r="M632" s="167"/>
      <c r="N632" s="165"/>
      <c r="O632" s="244"/>
      <c r="P632" s="245"/>
      <c r="Q632" s="165"/>
      <c r="R632" s="246"/>
      <c r="S632" s="174"/>
      <c r="T632" s="115"/>
      <c r="U632" s="115"/>
      <c r="V632" s="115"/>
      <c r="W632" s="115"/>
      <c r="X632" s="115"/>
      <c r="Y632" s="115"/>
      <c r="Z632" s="115"/>
    </row>
    <row r="633">
      <c r="A633" s="165"/>
      <c r="B633" s="165"/>
      <c r="C633" s="165"/>
      <c r="D633" s="165"/>
      <c r="E633" s="167"/>
      <c r="F633" s="165"/>
      <c r="G633" s="167"/>
      <c r="H633" s="165"/>
      <c r="I633" s="167"/>
      <c r="J633" s="167"/>
      <c r="K633" s="243"/>
      <c r="L633" s="167"/>
      <c r="M633" s="167"/>
      <c r="N633" s="165"/>
      <c r="O633" s="244"/>
      <c r="P633" s="245"/>
      <c r="Q633" s="165"/>
      <c r="R633" s="246"/>
      <c r="S633" s="174"/>
      <c r="T633" s="115"/>
      <c r="U633" s="115"/>
      <c r="V633" s="115"/>
      <c r="W633" s="115"/>
      <c r="X633" s="115"/>
      <c r="Y633" s="115"/>
      <c r="Z633" s="115"/>
    </row>
    <row r="634">
      <c r="A634" s="165"/>
      <c r="B634" s="165"/>
      <c r="C634" s="165"/>
      <c r="D634" s="165"/>
      <c r="E634" s="167"/>
      <c r="F634" s="165"/>
      <c r="G634" s="167"/>
      <c r="H634" s="165"/>
      <c r="I634" s="167"/>
      <c r="J634" s="167"/>
      <c r="K634" s="243"/>
      <c r="L634" s="167"/>
      <c r="M634" s="167"/>
      <c r="N634" s="165"/>
      <c r="O634" s="244"/>
      <c r="P634" s="245"/>
      <c r="Q634" s="165"/>
      <c r="R634" s="246"/>
      <c r="S634" s="174"/>
      <c r="T634" s="115"/>
      <c r="U634" s="115"/>
      <c r="V634" s="115"/>
      <c r="W634" s="115"/>
      <c r="X634" s="115"/>
      <c r="Y634" s="115"/>
      <c r="Z634" s="115"/>
    </row>
    <row r="635">
      <c r="A635" s="165"/>
      <c r="B635" s="165"/>
      <c r="C635" s="165"/>
      <c r="D635" s="165"/>
      <c r="E635" s="167"/>
      <c r="F635" s="165"/>
      <c r="G635" s="167"/>
      <c r="H635" s="165"/>
      <c r="I635" s="167"/>
      <c r="J635" s="167"/>
      <c r="K635" s="243"/>
      <c r="L635" s="167"/>
      <c r="M635" s="167"/>
      <c r="N635" s="165"/>
      <c r="O635" s="244"/>
      <c r="P635" s="245"/>
      <c r="Q635" s="165"/>
      <c r="R635" s="246"/>
      <c r="S635" s="174"/>
      <c r="T635" s="115"/>
      <c r="U635" s="115"/>
      <c r="V635" s="115"/>
      <c r="W635" s="115"/>
      <c r="X635" s="115"/>
      <c r="Y635" s="115"/>
      <c r="Z635" s="115"/>
    </row>
    <row r="636">
      <c r="A636" s="165"/>
      <c r="B636" s="165"/>
      <c r="C636" s="165"/>
      <c r="D636" s="165"/>
      <c r="E636" s="167"/>
      <c r="F636" s="165"/>
      <c r="G636" s="167"/>
      <c r="H636" s="165"/>
      <c r="I636" s="167"/>
      <c r="J636" s="167"/>
      <c r="K636" s="243"/>
      <c r="L636" s="167"/>
      <c r="M636" s="167"/>
      <c r="N636" s="165"/>
      <c r="O636" s="244"/>
      <c r="P636" s="245"/>
      <c r="Q636" s="165"/>
      <c r="R636" s="246"/>
      <c r="S636" s="174"/>
      <c r="T636" s="115"/>
      <c r="U636" s="115"/>
      <c r="V636" s="115"/>
      <c r="W636" s="115"/>
      <c r="X636" s="115"/>
      <c r="Y636" s="115"/>
      <c r="Z636" s="115"/>
    </row>
    <row r="637">
      <c r="A637" s="165"/>
      <c r="B637" s="165"/>
      <c r="C637" s="165"/>
      <c r="D637" s="165"/>
      <c r="E637" s="167"/>
      <c r="F637" s="165"/>
      <c r="G637" s="167"/>
      <c r="H637" s="165"/>
      <c r="I637" s="167"/>
      <c r="J637" s="167"/>
      <c r="K637" s="243"/>
      <c r="L637" s="167"/>
      <c r="M637" s="167"/>
      <c r="N637" s="165"/>
      <c r="O637" s="244"/>
      <c r="P637" s="245"/>
      <c r="Q637" s="165"/>
      <c r="R637" s="246"/>
      <c r="S637" s="174"/>
      <c r="T637" s="115"/>
      <c r="U637" s="115"/>
      <c r="V637" s="115"/>
      <c r="W637" s="115"/>
      <c r="X637" s="115"/>
      <c r="Y637" s="115"/>
      <c r="Z637" s="115"/>
    </row>
    <row r="638">
      <c r="A638" s="165"/>
      <c r="B638" s="165"/>
      <c r="C638" s="165"/>
      <c r="D638" s="165"/>
      <c r="E638" s="167"/>
      <c r="F638" s="165"/>
      <c r="G638" s="167"/>
      <c r="H638" s="165"/>
      <c r="I638" s="167"/>
      <c r="J638" s="167"/>
      <c r="K638" s="243"/>
      <c r="L638" s="167"/>
      <c r="M638" s="167"/>
      <c r="N638" s="165"/>
      <c r="O638" s="244"/>
      <c r="P638" s="245"/>
      <c r="Q638" s="165"/>
      <c r="R638" s="246"/>
      <c r="S638" s="174"/>
      <c r="T638" s="115"/>
      <c r="U638" s="115"/>
      <c r="V638" s="115"/>
      <c r="W638" s="115"/>
      <c r="X638" s="115"/>
      <c r="Y638" s="115"/>
      <c r="Z638" s="115"/>
    </row>
    <row r="639">
      <c r="A639" s="165"/>
      <c r="B639" s="165"/>
      <c r="C639" s="165"/>
      <c r="D639" s="165"/>
      <c r="E639" s="167"/>
      <c r="F639" s="165"/>
      <c r="G639" s="167"/>
      <c r="H639" s="165"/>
      <c r="I639" s="167"/>
      <c r="J639" s="167"/>
      <c r="K639" s="243"/>
      <c r="L639" s="167"/>
      <c r="M639" s="167"/>
      <c r="N639" s="165"/>
      <c r="O639" s="244"/>
      <c r="P639" s="245"/>
      <c r="Q639" s="165"/>
      <c r="R639" s="246"/>
      <c r="S639" s="174"/>
      <c r="T639" s="115"/>
      <c r="U639" s="115"/>
      <c r="V639" s="115"/>
      <c r="W639" s="115"/>
      <c r="X639" s="115"/>
      <c r="Y639" s="115"/>
      <c r="Z639" s="115"/>
    </row>
    <row r="640">
      <c r="A640" s="165"/>
      <c r="B640" s="165"/>
      <c r="C640" s="165"/>
      <c r="D640" s="165"/>
      <c r="E640" s="167"/>
      <c r="F640" s="165"/>
      <c r="G640" s="167"/>
      <c r="H640" s="165"/>
      <c r="I640" s="167"/>
      <c r="J640" s="167"/>
      <c r="K640" s="243"/>
      <c r="L640" s="167"/>
      <c r="M640" s="167"/>
      <c r="N640" s="165"/>
      <c r="O640" s="244"/>
      <c r="P640" s="245"/>
      <c r="Q640" s="165"/>
      <c r="R640" s="246"/>
      <c r="S640" s="174"/>
      <c r="T640" s="115"/>
      <c r="U640" s="115"/>
      <c r="V640" s="115"/>
      <c r="W640" s="115"/>
      <c r="X640" s="115"/>
      <c r="Y640" s="115"/>
      <c r="Z640" s="115"/>
    </row>
    <row r="641">
      <c r="A641" s="165"/>
      <c r="B641" s="165"/>
      <c r="C641" s="165"/>
      <c r="D641" s="165"/>
      <c r="E641" s="167"/>
      <c r="F641" s="165"/>
      <c r="G641" s="167"/>
      <c r="H641" s="165"/>
      <c r="I641" s="167"/>
      <c r="J641" s="167"/>
      <c r="K641" s="243"/>
      <c r="L641" s="167"/>
      <c r="M641" s="167"/>
      <c r="N641" s="165"/>
      <c r="O641" s="244"/>
      <c r="P641" s="245"/>
      <c r="Q641" s="165"/>
      <c r="R641" s="246"/>
      <c r="S641" s="174"/>
      <c r="T641" s="115"/>
      <c r="U641" s="115"/>
      <c r="V641" s="115"/>
      <c r="W641" s="115"/>
      <c r="X641" s="115"/>
      <c r="Y641" s="115"/>
      <c r="Z641" s="115"/>
    </row>
    <row r="642">
      <c r="A642" s="165"/>
      <c r="B642" s="165"/>
      <c r="C642" s="165"/>
      <c r="D642" s="165"/>
      <c r="E642" s="167"/>
      <c r="F642" s="165"/>
      <c r="G642" s="167"/>
      <c r="H642" s="165"/>
      <c r="I642" s="167"/>
      <c r="J642" s="167"/>
      <c r="K642" s="243"/>
      <c r="L642" s="167"/>
      <c r="M642" s="167"/>
      <c r="N642" s="165"/>
      <c r="O642" s="244"/>
      <c r="P642" s="245"/>
      <c r="Q642" s="165"/>
      <c r="R642" s="246"/>
      <c r="S642" s="174"/>
      <c r="T642" s="115"/>
      <c r="U642" s="115"/>
      <c r="V642" s="115"/>
      <c r="W642" s="115"/>
      <c r="X642" s="115"/>
      <c r="Y642" s="115"/>
      <c r="Z642" s="115"/>
    </row>
    <row r="643">
      <c r="A643" s="165"/>
      <c r="B643" s="165"/>
      <c r="C643" s="165"/>
      <c r="D643" s="165"/>
      <c r="E643" s="167"/>
      <c r="F643" s="165"/>
      <c r="G643" s="167"/>
      <c r="H643" s="165"/>
      <c r="I643" s="167"/>
      <c r="J643" s="167"/>
      <c r="K643" s="243"/>
      <c r="L643" s="167"/>
      <c r="M643" s="167"/>
      <c r="N643" s="165"/>
      <c r="O643" s="244"/>
      <c r="P643" s="245"/>
      <c r="Q643" s="165"/>
      <c r="R643" s="246"/>
      <c r="S643" s="174"/>
      <c r="T643" s="115"/>
      <c r="U643" s="115"/>
      <c r="V643" s="115"/>
      <c r="W643" s="115"/>
      <c r="X643" s="115"/>
      <c r="Y643" s="115"/>
      <c r="Z643" s="115"/>
    </row>
    <row r="644">
      <c r="A644" s="165"/>
      <c r="B644" s="165"/>
      <c r="C644" s="165"/>
      <c r="D644" s="165"/>
      <c r="E644" s="167"/>
      <c r="F644" s="165"/>
      <c r="G644" s="167"/>
      <c r="H644" s="165"/>
      <c r="I644" s="167"/>
      <c r="J644" s="167"/>
      <c r="K644" s="243"/>
      <c r="L644" s="167"/>
      <c r="M644" s="167"/>
      <c r="N644" s="165"/>
      <c r="O644" s="244"/>
      <c r="P644" s="245"/>
      <c r="Q644" s="165"/>
      <c r="R644" s="246"/>
      <c r="S644" s="174"/>
      <c r="T644" s="115"/>
      <c r="U644" s="115"/>
      <c r="V644" s="115"/>
      <c r="W644" s="115"/>
      <c r="X644" s="115"/>
      <c r="Y644" s="115"/>
      <c r="Z644" s="115"/>
    </row>
    <row r="645">
      <c r="A645" s="165"/>
      <c r="B645" s="165"/>
      <c r="C645" s="165"/>
      <c r="D645" s="165"/>
      <c r="E645" s="167"/>
      <c r="F645" s="165"/>
      <c r="G645" s="167"/>
      <c r="H645" s="165"/>
      <c r="I645" s="167"/>
      <c r="J645" s="167"/>
      <c r="K645" s="243"/>
      <c r="L645" s="167"/>
      <c r="M645" s="167"/>
      <c r="N645" s="165"/>
      <c r="O645" s="244"/>
      <c r="P645" s="245"/>
      <c r="Q645" s="165"/>
      <c r="R645" s="246"/>
      <c r="S645" s="174"/>
      <c r="T645" s="115"/>
      <c r="U645" s="115"/>
      <c r="V645" s="115"/>
      <c r="W645" s="115"/>
      <c r="X645" s="115"/>
      <c r="Y645" s="115"/>
      <c r="Z645" s="115"/>
    </row>
    <row r="646">
      <c r="A646" s="165"/>
      <c r="B646" s="165"/>
      <c r="C646" s="165"/>
      <c r="D646" s="165"/>
      <c r="E646" s="167"/>
      <c r="F646" s="165"/>
      <c r="G646" s="167"/>
      <c r="H646" s="165"/>
      <c r="I646" s="167"/>
      <c r="J646" s="167"/>
      <c r="K646" s="243"/>
      <c r="L646" s="167"/>
      <c r="M646" s="167"/>
      <c r="N646" s="165"/>
      <c r="O646" s="244"/>
      <c r="P646" s="245"/>
      <c r="Q646" s="165"/>
      <c r="R646" s="246"/>
      <c r="S646" s="174"/>
      <c r="T646" s="115"/>
      <c r="U646" s="115"/>
      <c r="V646" s="115"/>
      <c r="W646" s="115"/>
      <c r="X646" s="115"/>
      <c r="Y646" s="115"/>
      <c r="Z646" s="115"/>
    </row>
    <row r="647">
      <c r="A647" s="165"/>
      <c r="B647" s="165"/>
      <c r="C647" s="165"/>
      <c r="D647" s="165"/>
      <c r="E647" s="167"/>
      <c r="F647" s="165"/>
      <c r="G647" s="167"/>
      <c r="H647" s="165"/>
      <c r="I647" s="167"/>
      <c r="J647" s="167"/>
      <c r="K647" s="243"/>
      <c r="L647" s="167"/>
      <c r="M647" s="167"/>
      <c r="N647" s="165"/>
      <c r="O647" s="244"/>
      <c r="P647" s="245"/>
      <c r="Q647" s="165"/>
      <c r="R647" s="246"/>
      <c r="S647" s="174"/>
      <c r="T647" s="115"/>
      <c r="U647" s="115"/>
      <c r="V647" s="115"/>
      <c r="W647" s="115"/>
      <c r="X647" s="115"/>
      <c r="Y647" s="115"/>
      <c r="Z647" s="115"/>
    </row>
    <row r="648">
      <c r="A648" s="165"/>
      <c r="B648" s="165"/>
      <c r="C648" s="165"/>
      <c r="D648" s="165"/>
      <c r="E648" s="167"/>
      <c r="F648" s="165"/>
      <c r="G648" s="167"/>
      <c r="H648" s="165"/>
      <c r="I648" s="167"/>
      <c r="J648" s="167"/>
      <c r="K648" s="243"/>
      <c r="L648" s="167"/>
      <c r="M648" s="167"/>
      <c r="N648" s="165"/>
      <c r="O648" s="244"/>
      <c r="P648" s="245"/>
      <c r="Q648" s="165"/>
      <c r="R648" s="246"/>
      <c r="S648" s="174"/>
      <c r="T648" s="115"/>
      <c r="U648" s="115"/>
      <c r="V648" s="115"/>
      <c r="W648" s="115"/>
      <c r="X648" s="115"/>
      <c r="Y648" s="115"/>
      <c r="Z648" s="115"/>
    </row>
    <row r="649">
      <c r="A649" s="165"/>
      <c r="B649" s="165"/>
      <c r="C649" s="165"/>
      <c r="D649" s="165"/>
      <c r="E649" s="167"/>
      <c r="F649" s="165"/>
      <c r="G649" s="167"/>
      <c r="H649" s="165"/>
      <c r="I649" s="167"/>
      <c r="J649" s="167"/>
      <c r="K649" s="243"/>
      <c r="L649" s="167"/>
      <c r="M649" s="167"/>
      <c r="N649" s="165"/>
      <c r="O649" s="244"/>
      <c r="P649" s="245"/>
      <c r="Q649" s="165"/>
      <c r="R649" s="246"/>
      <c r="S649" s="174"/>
      <c r="T649" s="115"/>
      <c r="U649" s="115"/>
      <c r="V649" s="115"/>
      <c r="W649" s="115"/>
      <c r="X649" s="115"/>
      <c r="Y649" s="115"/>
      <c r="Z649" s="115"/>
    </row>
    <row r="650">
      <c r="A650" s="165"/>
      <c r="B650" s="165"/>
      <c r="C650" s="165"/>
      <c r="D650" s="165"/>
      <c r="E650" s="167"/>
      <c r="F650" s="165"/>
      <c r="G650" s="167"/>
      <c r="H650" s="165"/>
      <c r="I650" s="167"/>
      <c r="J650" s="167"/>
      <c r="K650" s="243"/>
      <c r="L650" s="167"/>
      <c r="M650" s="167"/>
      <c r="N650" s="165"/>
      <c r="O650" s="244"/>
      <c r="P650" s="245"/>
      <c r="Q650" s="165"/>
      <c r="R650" s="246"/>
      <c r="S650" s="174"/>
      <c r="T650" s="115"/>
      <c r="U650" s="115"/>
      <c r="V650" s="115"/>
      <c r="W650" s="115"/>
      <c r="X650" s="115"/>
      <c r="Y650" s="115"/>
      <c r="Z650" s="115"/>
    </row>
    <row r="651">
      <c r="A651" s="165"/>
      <c r="B651" s="165"/>
      <c r="C651" s="165"/>
      <c r="D651" s="165"/>
      <c r="E651" s="167"/>
      <c r="F651" s="165"/>
      <c r="G651" s="167"/>
      <c r="H651" s="165"/>
      <c r="I651" s="167"/>
      <c r="J651" s="167"/>
      <c r="K651" s="243"/>
      <c r="L651" s="167"/>
      <c r="M651" s="167"/>
      <c r="N651" s="165"/>
      <c r="O651" s="244"/>
      <c r="P651" s="245"/>
      <c r="Q651" s="165"/>
      <c r="R651" s="246"/>
      <c r="S651" s="174"/>
      <c r="T651" s="115"/>
      <c r="U651" s="115"/>
      <c r="V651" s="115"/>
      <c r="W651" s="115"/>
      <c r="X651" s="115"/>
      <c r="Y651" s="115"/>
      <c r="Z651" s="115"/>
    </row>
    <row r="652">
      <c r="A652" s="165"/>
      <c r="B652" s="165"/>
      <c r="C652" s="165"/>
      <c r="D652" s="165"/>
      <c r="E652" s="167"/>
      <c r="F652" s="165"/>
      <c r="G652" s="167"/>
      <c r="H652" s="165"/>
      <c r="I652" s="167"/>
      <c r="J652" s="167"/>
      <c r="K652" s="243"/>
      <c r="L652" s="167"/>
      <c r="M652" s="167"/>
      <c r="N652" s="165"/>
      <c r="O652" s="244"/>
      <c r="P652" s="245"/>
      <c r="Q652" s="165"/>
      <c r="R652" s="246"/>
      <c r="S652" s="174"/>
      <c r="T652" s="115"/>
      <c r="U652" s="115"/>
      <c r="V652" s="115"/>
      <c r="W652" s="115"/>
      <c r="X652" s="115"/>
      <c r="Y652" s="115"/>
      <c r="Z652" s="115"/>
    </row>
    <row r="653">
      <c r="A653" s="165"/>
      <c r="B653" s="165"/>
      <c r="C653" s="165"/>
      <c r="D653" s="165"/>
      <c r="E653" s="167"/>
      <c r="F653" s="165"/>
      <c r="G653" s="167"/>
      <c r="H653" s="165"/>
      <c r="I653" s="167"/>
      <c r="J653" s="167"/>
      <c r="K653" s="243"/>
      <c r="L653" s="167"/>
      <c r="M653" s="167"/>
      <c r="N653" s="165"/>
      <c r="O653" s="244"/>
      <c r="P653" s="245"/>
      <c r="Q653" s="165"/>
      <c r="R653" s="246"/>
      <c r="S653" s="174"/>
      <c r="T653" s="115"/>
      <c r="U653" s="115"/>
      <c r="V653" s="115"/>
      <c r="W653" s="115"/>
      <c r="X653" s="115"/>
      <c r="Y653" s="115"/>
      <c r="Z653" s="115"/>
    </row>
    <row r="654">
      <c r="A654" s="165"/>
      <c r="B654" s="165"/>
      <c r="C654" s="165"/>
      <c r="D654" s="165"/>
      <c r="E654" s="167"/>
      <c r="F654" s="165"/>
      <c r="G654" s="167"/>
      <c r="H654" s="165"/>
      <c r="I654" s="167"/>
      <c r="J654" s="167"/>
      <c r="K654" s="243"/>
      <c r="L654" s="167"/>
      <c r="M654" s="167"/>
      <c r="N654" s="165"/>
      <c r="O654" s="244"/>
      <c r="P654" s="245"/>
      <c r="Q654" s="165"/>
      <c r="R654" s="246"/>
      <c r="S654" s="174"/>
      <c r="T654" s="115"/>
      <c r="U654" s="115"/>
      <c r="V654" s="115"/>
      <c r="W654" s="115"/>
      <c r="X654" s="115"/>
      <c r="Y654" s="115"/>
      <c r="Z654" s="115"/>
    </row>
    <row r="655">
      <c r="A655" s="165"/>
      <c r="B655" s="165"/>
      <c r="C655" s="165"/>
      <c r="D655" s="165"/>
      <c r="E655" s="167"/>
      <c r="F655" s="165"/>
      <c r="G655" s="167"/>
      <c r="H655" s="165"/>
      <c r="I655" s="167"/>
      <c r="J655" s="167"/>
      <c r="K655" s="243"/>
      <c r="L655" s="167"/>
      <c r="M655" s="167"/>
      <c r="N655" s="165"/>
      <c r="O655" s="244"/>
      <c r="P655" s="245"/>
      <c r="Q655" s="165"/>
      <c r="R655" s="246"/>
      <c r="S655" s="174"/>
      <c r="T655" s="115"/>
      <c r="U655" s="115"/>
      <c r="V655" s="115"/>
      <c r="W655" s="115"/>
      <c r="X655" s="115"/>
      <c r="Y655" s="115"/>
      <c r="Z655" s="115"/>
    </row>
    <row r="656">
      <c r="A656" s="165"/>
      <c r="B656" s="165"/>
      <c r="C656" s="165"/>
      <c r="D656" s="165"/>
      <c r="E656" s="167"/>
      <c r="F656" s="165"/>
      <c r="G656" s="167"/>
      <c r="H656" s="165"/>
      <c r="I656" s="167"/>
      <c r="J656" s="167"/>
      <c r="K656" s="243"/>
      <c r="L656" s="167"/>
      <c r="M656" s="167"/>
      <c r="N656" s="165"/>
      <c r="O656" s="244"/>
      <c r="P656" s="245"/>
      <c r="Q656" s="165"/>
      <c r="R656" s="246"/>
      <c r="S656" s="174"/>
      <c r="T656" s="115"/>
      <c r="U656" s="115"/>
      <c r="V656" s="115"/>
      <c r="W656" s="115"/>
      <c r="X656" s="115"/>
      <c r="Y656" s="115"/>
      <c r="Z656" s="115"/>
    </row>
    <row r="657">
      <c r="A657" s="165"/>
      <c r="B657" s="165"/>
      <c r="C657" s="165"/>
      <c r="D657" s="165"/>
      <c r="E657" s="167"/>
      <c r="F657" s="165"/>
      <c r="G657" s="167"/>
      <c r="H657" s="165"/>
      <c r="I657" s="167"/>
      <c r="J657" s="167"/>
      <c r="K657" s="243"/>
      <c r="L657" s="167"/>
      <c r="M657" s="167"/>
      <c r="N657" s="165"/>
      <c r="O657" s="244"/>
      <c r="P657" s="245"/>
      <c r="Q657" s="165"/>
      <c r="R657" s="246"/>
      <c r="S657" s="174"/>
      <c r="T657" s="115"/>
      <c r="U657" s="115"/>
      <c r="V657" s="115"/>
      <c r="W657" s="115"/>
      <c r="X657" s="115"/>
      <c r="Y657" s="115"/>
      <c r="Z657" s="115"/>
    </row>
    <row r="658">
      <c r="A658" s="165"/>
      <c r="B658" s="165"/>
      <c r="C658" s="165"/>
      <c r="D658" s="165"/>
      <c r="E658" s="167"/>
      <c r="F658" s="165"/>
      <c r="G658" s="167"/>
      <c r="H658" s="165"/>
      <c r="I658" s="167"/>
      <c r="J658" s="167"/>
      <c r="K658" s="243"/>
      <c r="L658" s="167"/>
      <c r="M658" s="167"/>
      <c r="N658" s="165"/>
      <c r="O658" s="244"/>
      <c r="P658" s="245"/>
      <c r="Q658" s="165"/>
      <c r="R658" s="246"/>
      <c r="S658" s="174"/>
      <c r="T658" s="115"/>
      <c r="U658" s="115"/>
      <c r="V658" s="115"/>
      <c r="W658" s="115"/>
      <c r="X658" s="115"/>
      <c r="Y658" s="115"/>
      <c r="Z658" s="115"/>
    </row>
    <row r="659">
      <c r="A659" s="165"/>
      <c r="B659" s="165"/>
      <c r="C659" s="165"/>
      <c r="D659" s="165"/>
      <c r="E659" s="167"/>
      <c r="F659" s="165"/>
      <c r="G659" s="167"/>
      <c r="H659" s="165"/>
      <c r="I659" s="167"/>
      <c r="J659" s="167"/>
      <c r="K659" s="243"/>
      <c r="L659" s="167"/>
      <c r="M659" s="167"/>
      <c r="N659" s="165"/>
      <c r="O659" s="244"/>
      <c r="P659" s="245"/>
      <c r="Q659" s="165"/>
      <c r="R659" s="246"/>
      <c r="S659" s="174"/>
      <c r="T659" s="115"/>
      <c r="U659" s="115"/>
      <c r="V659" s="115"/>
      <c r="W659" s="115"/>
      <c r="X659" s="115"/>
      <c r="Y659" s="115"/>
      <c r="Z659" s="115"/>
    </row>
    <row r="660">
      <c r="A660" s="165"/>
      <c r="B660" s="165"/>
      <c r="C660" s="165"/>
      <c r="D660" s="165"/>
      <c r="E660" s="167"/>
      <c r="F660" s="165"/>
      <c r="G660" s="167"/>
      <c r="H660" s="165"/>
      <c r="I660" s="167"/>
      <c r="J660" s="167"/>
      <c r="K660" s="243"/>
      <c r="L660" s="167"/>
      <c r="M660" s="167"/>
      <c r="N660" s="165"/>
      <c r="O660" s="244"/>
      <c r="P660" s="245"/>
      <c r="Q660" s="165"/>
      <c r="R660" s="246"/>
      <c r="S660" s="174"/>
      <c r="T660" s="115"/>
      <c r="U660" s="115"/>
      <c r="V660" s="115"/>
      <c r="W660" s="115"/>
      <c r="X660" s="115"/>
      <c r="Y660" s="115"/>
      <c r="Z660" s="115"/>
    </row>
    <row r="661">
      <c r="A661" s="165"/>
      <c r="B661" s="165"/>
      <c r="C661" s="165"/>
      <c r="D661" s="165"/>
      <c r="E661" s="167"/>
      <c r="F661" s="165"/>
      <c r="G661" s="167"/>
      <c r="H661" s="165"/>
      <c r="I661" s="167"/>
      <c r="J661" s="167"/>
      <c r="K661" s="243"/>
      <c r="L661" s="167"/>
      <c r="M661" s="167"/>
      <c r="N661" s="165"/>
      <c r="O661" s="244"/>
      <c r="P661" s="245"/>
      <c r="Q661" s="165"/>
      <c r="R661" s="246"/>
      <c r="S661" s="174"/>
      <c r="T661" s="115"/>
      <c r="U661" s="115"/>
      <c r="V661" s="115"/>
      <c r="W661" s="115"/>
      <c r="X661" s="115"/>
      <c r="Y661" s="115"/>
      <c r="Z661" s="115"/>
    </row>
    <row r="662">
      <c r="A662" s="165"/>
      <c r="B662" s="165"/>
      <c r="C662" s="165"/>
      <c r="D662" s="165"/>
      <c r="E662" s="167"/>
      <c r="F662" s="165"/>
      <c r="G662" s="167"/>
      <c r="H662" s="165"/>
      <c r="I662" s="167"/>
      <c r="J662" s="167"/>
      <c r="K662" s="243"/>
      <c r="L662" s="167"/>
      <c r="M662" s="167"/>
      <c r="N662" s="165"/>
      <c r="O662" s="244"/>
      <c r="P662" s="245"/>
      <c r="Q662" s="165"/>
      <c r="R662" s="246"/>
      <c r="S662" s="174"/>
      <c r="T662" s="115"/>
      <c r="U662" s="115"/>
      <c r="V662" s="115"/>
      <c r="W662" s="115"/>
      <c r="X662" s="115"/>
      <c r="Y662" s="115"/>
      <c r="Z662" s="115"/>
    </row>
    <row r="663">
      <c r="A663" s="165"/>
      <c r="B663" s="165"/>
      <c r="C663" s="165"/>
      <c r="D663" s="165"/>
      <c r="E663" s="167"/>
      <c r="F663" s="165"/>
      <c r="G663" s="167"/>
      <c r="H663" s="165"/>
      <c r="I663" s="167"/>
      <c r="J663" s="167"/>
      <c r="K663" s="243"/>
      <c r="L663" s="167"/>
      <c r="M663" s="167"/>
      <c r="N663" s="165"/>
      <c r="O663" s="244"/>
      <c r="P663" s="245"/>
      <c r="Q663" s="165"/>
      <c r="R663" s="246"/>
      <c r="S663" s="174"/>
      <c r="T663" s="115"/>
      <c r="U663" s="115"/>
      <c r="V663" s="115"/>
      <c r="W663" s="115"/>
      <c r="X663" s="115"/>
      <c r="Y663" s="115"/>
      <c r="Z663" s="115"/>
    </row>
    <row r="664">
      <c r="A664" s="165"/>
      <c r="B664" s="165"/>
      <c r="C664" s="165"/>
      <c r="D664" s="165"/>
      <c r="E664" s="167"/>
      <c r="F664" s="165"/>
      <c r="G664" s="167"/>
      <c r="H664" s="165"/>
      <c r="I664" s="167"/>
      <c r="J664" s="167"/>
      <c r="K664" s="243"/>
      <c r="L664" s="167"/>
      <c r="M664" s="167"/>
      <c r="N664" s="165"/>
      <c r="O664" s="244"/>
      <c r="P664" s="245"/>
      <c r="Q664" s="165"/>
      <c r="R664" s="246"/>
      <c r="S664" s="174"/>
      <c r="T664" s="115"/>
      <c r="U664" s="115"/>
      <c r="V664" s="115"/>
      <c r="W664" s="115"/>
      <c r="X664" s="115"/>
      <c r="Y664" s="115"/>
      <c r="Z664" s="115"/>
    </row>
    <row r="665">
      <c r="A665" s="165"/>
      <c r="B665" s="165"/>
      <c r="C665" s="165"/>
      <c r="D665" s="165"/>
      <c r="E665" s="167"/>
      <c r="F665" s="165"/>
      <c r="G665" s="167"/>
      <c r="H665" s="165"/>
      <c r="I665" s="167"/>
      <c r="J665" s="167"/>
      <c r="K665" s="243"/>
      <c r="L665" s="167"/>
      <c r="M665" s="167"/>
      <c r="N665" s="165"/>
      <c r="O665" s="244"/>
      <c r="P665" s="245"/>
      <c r="Q665" s="165"/>
      <c r="R665" s="246"/>
      <c r="S665" s="174"/>
      <c r="T665" s="115"/>
      <c r="U665" s="115"/>
      <c r="V665" s="115"/>
      <c r="W665" s="115"/>
      <c r="X665" s="115"/>
      <c r="Y665" s="115"/>
      <c r="Z665" s="115"/>
    </row>
    <row r="666">
      <c r="A666" s="165"/>
      <c r="B666" s="165"/>
      <c r="C666" s="165"/>
      <c r="D666" s="165"/>
      <c r="E666" s="167"/>
      <c r="F666" s="165"/>
      <c r="G666" s="167"/>
      <c r="H666" s="165"/>
      <c r="I666" s="167"/>
      <c r="J666" s="167"/>
      <c r="K666" s="243"/>
      <c r="L666" s="167"/>
      <c r="M666" s="167"/>
      <c r="N666" s="165"/>
      <c r="O666" s="244"/>
      <c r="P666" s="245"/>
      <c r="Q666" s="165"/>
      <c r="R666" s="246"/>
      <c r="S666" s="174"/>
      <c r="T666" s="115"/>
      <c r="U666" s="115"/>
      <c r="V666" s="115"/>
      <c r="W666" s="115"/>
      <c r="X666" s="115"/>
      <c r="Y666" s="115"/>
      <c r="Z666" s="115"/>
    </row>
    <row r="667">
      <c r="A667" s="165"/>
      <c r="B667" s="165"/>
      <c r="C667" s="165"/>
      <c r="D667" s="165"/>
      <c r="E667" s="167"/>
      <c r="F667" s="165"/>
      <c r="G667" s="167"/>
      <c r="H667" s="165"/>
      <c r="I667" s="167"/>
      <c r="J667" s="167"/>
      <c r="K667" s="243"/>
      <c r="L667" s="167"/>
      <c r="M667" s="167"/>
      <c r="N667" s="165"/>
      <c r="O667" s="244"/>
      <c r="P667" s="245"/>
      <c r="Q667" s="165"/>
      <c r="R667" s="246"/>
      <c r="S667" s="174"/>
      <c r="T667" s="115"/>
      <c r="U667" s="115"/>
      <c r="V667" s="115"/>
      <c r="W667" s="115"/>
      <c r="X667" s="115"/>
      <c r="Y667" s="115"/>
      <c r="Z667" s="115"/>
    </row>
    <row r="668">
      <c r="A668" s="165"/>
      <c r="B668" s="165"/>
      <c r="C668" s="165"/>
      <c r="D668" s="165"/>
      <c r="E668" s="167"/>
      <c r="F668" s="165"/>
      <c r="G668" s="167"/>
      <c r="H668" s="165"/>
      <c r="I668" s="167"/>
      <c r="J668" s="167"/>
      <c r="K668" s="243"/>
      <c r="L668" s="167"/>
      <c r="M668" s="167"/>
      <c r="N668" s="165"/>
      <c r="O668" s="244"/>
      <c r="P668" s="245"/>
      <c r="Q668" s="165"/>
      <c r="R668" s="246"/>
      <c r="S668" s="174"/>
      <c r="T668" s="115"/>
      <c r="U668" s="115"/>
      <c r="V668" s="115"/>
      <c r="W668" s="115"/>
      <c r="X668" s="115"/>
      <c r="Y668" s="115"/>
      <c r="Z668" s="115"/>
    </row>
    <row r="669">
      <c r="A669" s="165"/>
      <c r="B669" s="165"/>
      <c r="C669" s="165"/>
      <c r="D669" s="165"/>
      <c r="E669" s="167"/>
      <c r="F669" s="165"/>
      <c r="G669" s="167"/>
      <c r="H669" s="165"/>
      <c r="I669" s="167"/>
      <c r="J669" s="167"/>
      <c r="K669" s="243"/>
      <c r="L669" s="167"/>
      <c r="M669" s="167"/>
      <c r="N669" s="165"/>
      <c r="O669" s="244"/>
      <c r="P669" s="245"/>
      <c r="Q669" s="165"/>
      <c r="R669" s="246"/>
      <c r="S669" s="174"/>
      <c r="T669" s="115"/>
      <c r="U669" s="115"/>
      <c r="V669" s="115"/>
      <c r="W669" s="115"/>
      <c r="X669" s="115"/>
      <c r="Y669" s="115"/>
      <c r="Z669" s="115"/>
    </row>
    <row r="670">
      <c r="A670" s="165"/>
      <c r="B670" s="165"/>
      <c r="C670" s="165"/>
      <c r="D670" s="165"/>
      <c r="E670" s="167"/>
      <c r="F670" s="165"/>
      <c r="G670" s="167"/>
      <c r="H670" s="165"/>
      <c r="I670" s="167"/>
      <c r="J670" s="167"/>
      <c r="K670" s="243"/>
      <c r="L670" s="167"/>
      <c r="M670" s="167"/>
      <c r="N670" s="165"/>
      <c r="O670" s="244"/>
      <c r="P670" s="245"/>
      <c r="Q670" s="165"/>
      <c r="R670" s="246"/>
      <c r="S670" s="174"/>
      <c r="T670" s="115"/>
      <c r="U670" s="115"/>
      <c r="V670" s="115"/>
      <c r="W670" s="115"/>
      <c r="X670" s="115"/>
      <c r="Y670" s="115"/>
      <c r="Z670" s="115"/>
    </row>
    <row r="671">
      <c r="A671" s="165"/>
      <c r="B671" s="165"/>
      <c r="C671" s="165"/>
      <c r="D671" s="165"/>
      <c r="E671" s="167"/>
      <c r="F671" s="165"/>
      <c r="G671" s="167"/>
      <c r="H671" s="165"/>
      <c r="I671" s="167"/>
      <c r="J671" s="167"/>
      <c r="K671" s="243"/>
      <c r="L671" s="167"/>
      <c r="M671" s="167"/>
      <c r="N671" s="165"/>
      <c r="O671" s="244"/>
      <c r="P671" s="245"/>
      <c r="Q671" s="165"/>
      <c r="R671" s="246"/>
      <c r="S671" s="174"/>
      <c r="T671" s="115"/>
      <c r="U671" s="115"/>
      <c r="V671" s="115"/>
      <c r="W671" s="115"/>
      <c r="X671" s="115"/>
      <c r="Y671" s="115"/>
      <c r="Z671" s="115"/>
    </row>
    <row r="672">
      <c r="A672" s="165"/>
      <c r="B672" s="165"/>
      <c r="C672" s="165"/>
      <c r="D672" s="165"/>
      <c r="E672" s="167"/>
      <c r="F672" s="165"/>
      <c r="G672" s="167"/>
      <c r="H672" s="165"/>
      <c r="I672" s="167"/>
      <c r="J672" s="167"/>
      <c r="K672" s="243"/>
      <c r="L672" s="167"/>
      <c r="M672" s="167"/>
      <c r="N672" s="165"/>
      <c r="O672" s="244"/>
      <c r="P672" s="245"/>
      <c r="Q672" s="165"/>
      <c r="R672" s="246"/>
      <c r="S672" s="174"/>
      <c r="T672" s="115"/>
      <c r="U672" s="115"/>
      <c r="V672" s="115"/>
      <c r="W672" s="115"/>
      <c r="X672" s="115"/>
      <c r="Y672" s="115"/>
      <c r="Z672" s="115"/>
    </row>
    <row r="673">
      <c r="A673" s="165"/>
      <c r="B673" s="165"/>
      <c r="C673" s="165"/>
      <c r="D673" s="165"/>
      <c r="E673" s="167"/>
      <c r="F673" s="165"/>
      <c r="G673" s="167"/>
      <c r="H673" s="165"/>
      <c r="I673" s="167"/>
      <c r="J673" s="167"/>
      <c r="K673" s="243"/>
      <c r="L673" s="167"/>
      <c r="M673" s="167"/>
      <c r="N673" s="165"/>
      <c r="O673" s="244"/>
      <c r="P673" s="245"/>
      <c r="Q673" s="165"/>
      <c r="R673" s="246"/>
      <c r="S673" s="174"/>
      <c r="T673" s="115"/>
      <c r="U673" s="115"/>
      <c r="V673" s="115"/>
      <c r="W673" s="115"/>
      <c r="X673" s="115"/>
      <c r="Y673" s="115"/>
      <c r="Z673" s="115"/>
    </row>
    <row r="674">
      <c r="A674" s="165"/>
      <c r="B674" s="165"/>
      <c r="C674" s="165"/>
      <c r="D674" s="165"/>
      <c r="E674" s="167"/>
      <c r="F674" s="165"/>
      <c r="G674" s="167"/>
      <c r="H674" s="165"/>
      <c r="I674" s="167"/>
      <c r="J674" s="167"/>
      <c r="K674" s="243"/>
      <c r="L674" s="167"/>
      <c r="M674" s="167"/>
      <c r="N674" s="165"/>
      <c r="O674" s="244"/>
      <c r="P674" s="245"/>
      <c r="Q674" s="165"/>
      <c r="R674" s="246"/>
      <c r="S674" s="174"/>
      <c r="T674" s="115"/>
      <c r="U674" s="115"/>
      <c r="V674" s="115"/>
      <c r="W674" s="115"/>
      <c r="X674" s="115"/>
      <c r="Y674" s="115"/>
      <c r="Z674" s="115"/>
    </row>
    <row r="675">
      <c r="A675" s="165"/>
      <c r="B675" s="165"/>
      <c r="C675" s="165"/>
      <c r="D675" s="165"/>
      <c r="E675" s="167"/>
      <c r="F675" s="165"/>
      <c r="G675" s="167"/>
      <c r="H675" s="165"/>
      <c r="I675" s="167"/>
      <c r="J675" s="167"/>
      <c r="K675" s="243"/>
      <c r="L675" s="167"/>
      <c r="M675" s="167"/>
      <c r="N675" s="165"/>
      <c r="O675" s="244"/>
      <c r="P675" s="245"/>
      <c r="Q675" s="165"/>
      <c r="R675" s="246"/>
      <c r="S675" s="174"/>
      <c r="T675" s="115"/>
      <c r="U675" s="115"/>
      <c r="V675" s="115"/>
      <c r="W675" s="115"/>
      <c r="X675" s="115"/>
      <c r="Y675" s="115"/>
      <c r="Z675" s="115"/>
    </row>
    <row r="676">
      <c r="A676" s="165"/>
      <c r="B676" s="165"/>
      <c r="C676" s="165"/>
      <c r="D676" s="165"/>
      <c r="E676" s="167"/>
      <c r="F676" s="165"/>
      <c r="G676" s="167"/>
      <c r="H676" s="165"/>
      <c r="I676" s="167"/>
      <c r="J676" s="167"/>
      <c r="K676" s="243"/>
      <c r="L676" s="167"/>
      <c r="M676" s="167"/>
      <c r="N676" s="165"/>
      <c r="O676" s="244"/>
      <c r="P676" s="245"/>
      <c r="Q676" s="165"/>
      <c r="R676" s="246"/>
      <c r="S676" s="174"/>
      <c r="T676" s="115"/>
      <c r="U676" s="115"/>
      <c r="V676" s="115"/>
      <c r="W676" s="115"/>
      <c r="X676" s="115"/>
      <c r="Y676" s="115"/>
      <c r="Z676" s="115"/>
    </row>
    <row r="677">
      <c r="A677" s="165"/>
      <c r="B677" s="165"/>
      <c r="C677" s="165"/>
      <c r="D677" s="165"/>
      <c r="E677" s="167"/>
      <c r="F677" s="165"/>
      <c r="G677" s="167"/>
      <c r="H677" s="165"/>
      <c r="I677" s="167"/>
      <c r="J677" s="167"/>
      <c r="K677" s="243"/>
      <c r="L677" s="167"/>
      <c r="M677" s="167"/>
      <c r="N677" s="165"/>
      <c r="O677" s="244"/>
      <c r="P677" s="245"/>
      <c r="Q677" s="165"/>
      <c r="R677" s="246"/>
      <c r="S677" s="174"/>
      <c r="T677" s="115"/>
      <c r="U677" s="115"/>
      <c r="V677" s="115"/>
      <c r="W677" s="115"/>
      <c r="X677" s="115"/>
      <c r="Y677" s="115"/>
      <c r="Z677" s="115"/>
    </row>
    <row r="678">
      <c r="A678" s="165"/>
      <c r="B678" s="165"/>
      <c r="C678" s="165"/>
      <c r="D678" s="165"/>
      <c r="E678" s="167"/>
      <c r="F678" s="165"/>
      <c r="G678" s="167"/>
      <c r="H678" s="165"/>
      <c r="I678" s="167"/>
      <c r="J678" s="167"/>
      <c r="K678" s="243"/>
      <c r="L678" s="167"/>
      <c r="M678" s="167"/>
      <c r="N678" s="165"/>
      <c r="O678" s="244"/>
      <c r="P678" s="245"/>
      <c r="Q678" s="165"/>
      <c r="R678" s="246"/>
      <c r="S678" s="174"/>
      <c r="T678" s="115"/>
      <c r="U678" s="115"/>
      <c r="V678" s="115"/>
      <c r="W678" s="115"/>
      <c r="X678" s="115"/>
      <c r="Y678" s="115"/>
      <c r="Z678" s="115"/>
    </row>
    <row r="679">
      <c r="A679" s="165"/>
      <c r="B679" s="165"/>
      <c r="C679" s="165"/>
      <c r="D679" s="165"/>
      <c r="E679" s="167"/>
      <c r="F679" s="165"/>
      <c r="G679" s="167"/>
      <c r="H679" s="165"/>
      <c r="I679" s="167"/>
      <c r="J679" s="167"/>
      <c r="K679" s="243"/>
      <c r="L679" s="167"/>
      <c r="M679" s="167"/>
      <c r="N679" s="165"/>
      <c r="O679" s="244"/>
      <c r="P679" s="245"/>
      <c r="Q679" s="165"/>
      <c r="R679" s="246"/>
      <c r="S679" s="174"/>
      <c r="T679" s="115"/>
      <c r="U679" s="115"/>
      <c r="V679" s="115"/>
      <c r="W679" s="115"/>
      <c r="X679" s="115"/>
      <c r="Y679" s="115"/>
      <c r="Z679" s="115"/>
    </row>
    <row r="680">
      <c r="A680" s="165"/>
      <c r="B680" s="165"/>
      <c r="C680" s="165"/>
      <c r="D680" s="165"/>
      <c r="E680" s="167"/>
      <c r="F680" s="165"/>
      <c r="G680" s="167"/>
      <c r="H680" s="165"/>
      <c r="I680" s="167"/>
      <c r="J680" s="167"/>
      <c r="K680" s="243"/>
      <c r="L680" s="167"/>
      <c r="M680" s="167"/>
      <c r="N680" s="165"/>
      <c r="O680" s="244"/>
      <c r="P680" s="245"/>
      <c r="Q680" s="165"/>
      <c r="R680" s="246"/>
      <c r="S680" s="174"/>
      <c r="T680" s="115"/>
      <c r="U680" s="115"/>
      <c r="V680" s="115"/>
      <c r="W680" s="115"/>
      <c r="X680" s="115"/>
      <c r="Y680" s="115"/>
      <c r="Z680" s="115"/>
    </row>
    <row r="681">
      <c r="A681" s="165"/>
      <c r="B681" s="165"/>
      <c r="C681" s="165"/>
      <c r="D681" s="165"/>
      <c r="E681" s="167"/>
      <c r="F681" s="165"/>
      <c r="G681" s="167"/>
      <c r="H681" s="165"/>
      <c r="I681" s="167"/>
      <c r="J681" s="167"/>
      <c r="K681" s="243"/>
      <c r="L681" s="167"/>
      <c r="M681" s="167"/>
      <c r="N681" s="165"/>
      <c r="O681" s="244"/>
      <c r="P681" s="245"/>
      <c r="Q681" s="165"/>
      <c r="R681" s="246"/>
      <c r="S681" s="174"/>
      <c r="T681" s="115"/>
      <c r="U681" s="115"/>
      <c r="V681" s="115"/>
      <c r="W681" s="115"/>
      <c r="X681" s="115"/>
      <c r="Y681" s="115"/>
      <c r="Z681" s="115"/>
    </row>
    <row r="682">
      <c r="A682" s="165"/>
      <c r="B682" s="165"/>
      <c r="C682" s="165"/>
      <c r="D682" s="165"/>
      <c r="E682" s="167"/>
      <c r="F682" s="165"/>
      <c r="G682" s="167"/>
      <c r="H682" s="165"/>
      <c r="I682" s="167"/>
      <c r="J682" s="167"/>
      <c r="K682" s="243"/>
      <c r="L682" s="167"/>
      <c r="M682" s="167"/>
      <c r="N682" s="165"/>
      <c r="O682" s="244"/>
      <c r="P682" s="245"/>
      <c r="Q682" s="165"/>
      <c r="R682" s="246"/>
      <c r="S682" s="174"/>
      <c r="T682" s="115"/>
      <c r="U682" s="115"/>
      <c r="V682" s="115"/>
      <c r="W682" s="115"/>
      <c r="X682" s="115"/>
      <c r="Y682" s="115"/>
      <c r="Z682" s="115"/>
    </row>
    <row r="683">
      <c r="A683" s="165"/>
      <c r="B683" s="165"/>
      <c r="C683" s="165"/>
      <c r="D683" s="165"/>
      <c r="E683" s="167"/>
      <c r="F683" s="165"/>
      <c r="G683" s="167"/>
      <c r="H683" s="165"/>
      <c r="I683" s="167"/>
      <c r="J683" s="167"/>
      <c r="K683" s="243"/>
      <c r="L683" s="167"/>
      <c r="M683" s="167"/>
      <c r="N683" s="165"/>
      <c r="O683" s="244"/>
      <c r="P683" s="245"/>
      <c r="Q683" s="165"/>
      <c r="R683" s="246"/>
      <c r="S683" s="174"/>
      <c r="T683" s="115"/>
      <c r="U683" s="115"/>
      <c r="V683" s="115"/>
      <c r="W683" s="115"/>
      <c r="X683" s="115"/>
      <c r="Y683" s="115"/>
      <c r="Z683" s="115"/>
    </row>
    <row r="684">
      <c r="A684" s="165"/>
      <c r="B684" s="165"/>
      <c r="C684" s="165"/>
      <c r="D684" s="165"/>
      <c r="E684" s="167"/>
      <c r="F684" s="165"/>
      <c r="G684" s="167"/>
      <c r="H684" s="165"/>
      <c r="I684" s="167"/>
      <c r="J684" s="167"/>
      <c r="K684" s="243"/>
      <c r="L684" s="167"/>
      <c r="M684" s="167"/>
      <c r="N684" s="165"/>
      <c r="O684" s="244"/>
      <c r="P684" s="245"/>
      <c r="Q684" s="165"/>
      <c r="R684" s="246"/>
      <c r="S684" s="174"/>
      <c r="T684" s="115"/>
      <c r="U684" s="115"/>
      <c r="V684" s="115"/>
      <c r="W684" s="115"/>
      <c r="X684" s="115"/>
      <c r="Y684" s="115"/>
      <c r="Z684" s="115"/>
    </row>
    <row r="685">
      <c r="A685" s="165"/>
      <c r="B685" s="165"/>
      <c r="C685" s="165"/>
      <c r="D685" s="165"/>
      <c r="E685" s="167"/>
      <c r="F685" s="165"/>
      <c r="G685" s="167"/>
      <c r="H685" s="165"/>
      <c r="I685" s="167"/>
      <c r="J685" s="167"/>
      <c r="K685" s="243"/>
      <c r="L685" s="167"/>
      <c r="M685" s="167"/>
      <c r="N685" s="165"/>
      <c r="O685" s="244"/>
      <c r="P685" s="245"/>
      <c r="Q685" s="165"/>
      <c r="R685" s="246"/>
      <c r="S685" s="174"/>
      <c r="T685" s="115"/>
      <c r="U685" s="115"/>
      <c r="V685" s="115"/>
      <c r="W685" s="115"/>
      <c r="X685" s="115"/>
      <c r="Y685" s="115"/>
      <c r="Z685" s="115"/>
    </row>
    <row r="686">
      <c r="A686" s="165"/>
      <c r="B686" s="165"/>
      <c r="C686" s="165"/>
      <c r="D686" s="165"/>
      <c r="E686" s="167"/>
      <c r="F686" s="165"/>
      <c r="G686" s="167"/>
      <c r="H686" s="165"/>
      <c r="I686" s="167"/>
      <c r="J686" s="167"/>
      <c r="K686" s="243"/>
      <c r="L686" s="167"/>
      <c r="M686" s="167"/>
      <c r="N686" s="165"/>
      <c r="O686" s="244"/>
      <c r="P686" s="245"/>
      <c r="Q686" s="165"/>
      <c r="R686" s="246"/>
      <c r="S686" s="174"/>
      <c r="T686" s="115"/>
      <c r="U686" s="115"/>
      <c r="V686" s="115"/>
      <c r="W686" s="115"/>
      <c r="X686" s="115"/>
      <c r="Y686" s="115"/>
      <c r="Z686" s="115"/>
    </row>
    <row r="687">
      <c r="A687" s="165"/>
      <c r="B687" s="165"/>
      <c r="C687" s="165"/>
      <c r="D687" s="165"/>
      <c r="E687" s="167"/>
      <c r="F687" s="165"/>
      <c r="G687" s="167"/>
      <c r="H687" s="165"/>
      <c r="I687" s="167"/>
      <c r="J687" s="167"/>
      <c r="K687" s="243"/>
      <c r="L687" s="167"/>
      <c r="M687" s="167"/>
      <c r="N687" s="165"/>
      <c r="O687" s="244"/>
      <c r="P687" s="245"/>
      <c r="Q687" s="165"/>
      <c r="R687" s="246"/>
      <c r="S687" s="174"/>
      <c r="T687" s="115"/>
      <c r="U687" s="115"/>
      <c r="V687" s="115"/>
      <c r="W687" s="115"/>
      <c r="X687" s="115"/>
      <c r="Y687" s="115"/>
      <c r="Z687" s="115"/>
    </row>
    <row r="688">
      <c r="A688" s="165"/>
      <c r="B688" s="165"/>
      <c r="C688" s="165"/>
      <c r="D688" s="165"/>
      <c r="E688" s="167"/>
      <c r="F688" s="165"/>
      <c r="G688" s="167"/>
      <c r="H688" s="165"/>
      <c r="I688" s="167"/>
      <c r="J688" s="167"/>
      <c r="K688" s="243"/>
      <c r="L688" s="167"/>
      <c r="M688" s="167"/>
      <c r="N688" s="165"/>
      <c r="O688" s="244"/>
      <c r="P688" s="245"/>
      <c r="Q688" s="165"/>
      <c r="R688" s="246"/>
      <c r="S688" s="174"/>
      <c r="T688" s="115"/>
      <c r="U688" s="115"/>
      <c r="V688" s="115"/>
      <c r="W688" s="115"/>
      <c r="X688" s="115"/>
      <c r="Y688" s="115"/>
      <c r="Z688" s="115"/>
    </row>
    <row r="689">
      <c r="A689" s="165"/>
      <c r="B689" s="165"/>
      <c r="C689" s="165"/>
      <c r="D689" s="165"/>
      <c r="E689" s="167"/>
      <c r="F689" s="165"/>
      <c r="G689" s="167"/>
      <c r="H689" s="165"/>
      <c r="I689" s="167"/>
      <c r="J689" s="167"/>
      <c r="K689" s="243"/>
      <c r="L689" s="167"/>
      <c r="M689" s="167"/>
      <c r="N689" s="165"/>
      <c r="O689" s="244"/>
      <c r="P689" s="245"/>
      <c r="Q689" s="165"/>
      <c r="R689" s="246"/>
      <c r="S689" s="174"/>
      <c r="T689" s="115"/>
      <c r="U689" s="115"/>
      <c r="V689" s="115"/>
      <c r="W689" s="115"/>
      <c r="X689" s="115"/>
      <c r="Y689" s="115"/>
      <c r="Z689" s="115"/>
    </row>
    <row r="690">
      <c r="A690" s="165"/>
      <c r="B690" s="165"/>
      <c r="C690" s="165"/>
      <c r="D690" s="165"/>
      <c r="E690" s="167"/>
      <c r="F690" s="165"/>
      <c r="G690" s="167"/>
      <c r="H690" s="165"/>
      <c r="I690" s="167"/>
      <c r="J690" s="167"/>
      <c r="K690" s="243"/>
      <c r="L690" s="167"/>
      <c r="M690" s="167"/>
      <c r="N690" s="165"/>
      <c r="O690" s="244"/>
      <c r="P690" s="245"/>
      <c r="Q690" s="165"/>
      <c r="R690" s="246"/>
      <c r="S690" s="174"/>
      <c r="T690" s="115"/>
      <c r="U690" s="115"/>
      <c r="V690" s="115"/>
      <c r="W690" s="115"/>
      <c r="X690" s="115"/>
      <c r="Y690" s="115"/>
      <c r="Z690" s="115"/>
    </row>
    <row r="691">
      <c r="A691" s="165"/>
      <c r="B691" s="165"/>
      <c r="C691" s="165"/>
      <c r="D691" s="165"/>
      <c r="E691" s="167"/>
      <c r="F691" s="165"/>
      <c r="G691" s="167"/>
      <c r="H691" s="165"/>
      <c r="I691" s="167"/>
      <c r="J691" s="167"/>
      <c r="K691" s="243"/>
      <c r="L691" s="167"/>
      <c r="M691" s="167"/>
      <c r="N691" s="165"/>
      <c r="O691" s="244"/>
      <c r="P691" s="245"/>
      <c r="Q691" s="165"/>
      <c r="R691" s="246"/>
      <c r="S691" s="174"/>
      <c r="T691" s="115"/>
      <c r="U691" s="115"/>
      <c r="V691" s="115"/>
      <c r="W691" s="115"/>
      <c r="X691" s="115"/>
      <c r="Y691" s="115"/>
      <c r="Z691" s="115"/>
    </row>
    <row r="692">
      <c r="A692" s="165"/>
      <c r="B692" s="165"/>
      <c r="C692" s="165"/>
      <c r="D692" s="165"/>
      <c r="E692" s="167"/>
      <c r="F692" s="165"/>
      <c r="G692" s="167"/>
      <c r="H692" s="165"/>
      <c r="I692" s="167"/>
      <c r="J692" s="167"/>
      <c r="K692" s="243"/>
      <c r="L692" s="167"/>
      <c r="M692" s="167"/>
      <c r="N692" s="165"/>
      <c r="O692" s="244"/>
      <c r="P692" s="245"/>
      <c r="Q692" s="165"/>
      <c r="R692" s="246"/>
      <c r="S692" s="174"/>
      <c r="T692" s="115"/>
      <c r="U692" s="115"/>
      <c r="V692" s="115"/>
      <c r="W692" s="115"/>
      <c r="X692" s="115"/>
      <c r="Y692" s="115"/>
      <c r="Z692" s="115"/>
    </row>
    <row r="693">
      <c r="A693" s="165"/>
      <c r="B693" s="165"/>
      <c r="C693" s="165"/>
      <c r="D693" s="165"/>
      <c r="E693" s="167"/>
      <c r="F693" s="165"/>
      <c r="G693" s="167"/>
      <c r="H693" s="165"/>
      <c r="I693" s="167"/>
      <c r="J693" s="167"/>
      <c r="K693" s="243"/>
      <c r="L693" s="167"/>
      <c r="M693" s="167"/>
      <c r="N693" s="165"/>
      <c r="O693" s="244"/>
      <c r="P693" s="245"/>
      <c r="Q693" s="165"/>
      <c r="R693" s="246"/>
      <c r="S693" s="174"/>
      <c r="T693" s="115"/>
      <c r="U693" s="115"/>
      <c r="V693" s="115"/>
      <c r="W693" s="115"/>
      <c r="X693" s="115"/>
      <c r="Y693" s="115"/>
      <c r="Z693" s="115"/>
    </row>
    <row r="694">
      <c r="A694" s="165"/>
      <c r="B694" s="165"/>
      <c r="C694" s="165"/>
      <c r="D694" s="165"/>
      <c r="E694" s="167"/>
      <c r="F694" s="165"/>
      <c r="G694" s="167"/>
      <c r="H694" s="165"/>
      <c r="I694" s="167"/>
      <c r="J694" s="167"/>
      <c r="K694" s="243"/>
      <c r="L694" s="167"/>
      <c r="M694" s="167"/>
      <c r="N694" s="165"/>
      <c r="O694" s="244"/>
      <c r="P694" s="245"/>
      <c r="Q694" s="165"/>
      <c r="R694" s="246"/>
      <c r="S694" s="174"/>
      <c r="T694" s="115"/>
      <c r="U694" s="115"/>
      <c r="V694" s="115"/>
      <c r="W694" s="115"/>
      <c r="X694" s="115"/>
      <c r="Y694" s="115"/>
      <c r="Z694" s="115"/>
    </row>
    <row r="695">
      <c r="A695" s="165"/>
      <c r="B695" s="165"/>
      <c r="C695" s="165"/>
      <c r="D695" s="165"/>
      <c r="E695" s="167"/>
      <c r="F695" s="165"/>
      <c r="G695" s="167"/>
      <c r="H695" s="165"/>
      <c r="I695" s="167"/>
      <c r="J695" s="167"/>
      <c r="K695" s="243"/>
      <c r="L695" s="167"/>
      <c r="M695" s="167"/>
      <c r="N695" s="165"/>
      <c r="O695" s="244"/>
      <c r="P695" s="245"/>
      <c r="Q695" s="165"/>
      <c r="R695" s="246"/>
      <c r="S695" s="174"/>
      <c r="T695" s="115"/>
      <c r="U695" s="115"/>
      <c r="V695" s="115"/>
      <c r="W695" s="115"/>
      <c r="X695" s="115"/>
      <c r="Y695" s="115"/>
      <c r="Z695" s="115"/>
    </row>
    <row r="696">
      <c r="A696" s="165"/>
      <c r="B696" s="165"/>
      <c r="C696" s="165"/>
      <c r="D696" s="165"/>
      <c r="E696" s="167"/>
      <c r="F696" s="165"/>
      <c r="G696" s="167"/>
      <c r="H696" s="165"/>
      <c r="I696" s="167"/>
      <c r="J696" s="167"/>
      <c r="K696" s="243"/>
      <c r="L696" s="167"/>
      <c r="M696" s="167"/>
      <c r="N696" s="165"/>
      <c r="O696" s="244"/>
      <c r="P696" s="245"/>
      <c r="Q696" s="165"/>
      <c r="R696" s="246"/>
      <c r="S696" s="174"/>
      <c r="T696" s="115"/>
      <c r="U696" s="115"/>
      <c r="V696" s="115"/>
      <c r="W696" s="115"/>
      <c r="X696" s="115"/>
      <c r="Y696" s="115"/>
      <c r="Z696" s="115"/>
    </row>
    <row r="697">
      <c r="A697" s="165"/>
      <c r="B697" s="165"/>
      <c r="C697" s="165"/>
      <c r="D697" s="165"/>
      <c r="E697" s="167"/>
      <c r="F697" s="165"/>
      <c r="G697" s="167"/>
      <c r="H697" s="165"/>
      <c r="I697" s="167"/>
      <c r="J697" s="167"/>
      <c r="K697" s="243"/>
      <c r="L697" s="167"/>
      <c r="M697" s="167"/>
      <c r="N697" s="165"/>
      <c r="O697" s="244"/>
      <c r="P697" s="245"/>
      <c r="Q697" s="165"/>
      <c r="R697" s="246"/>
      <c r="S697" s="174"/>
      <c r="T697" s="115"/>
      <c r="U697" s="115"/>
      <c r="V697" s="115"/>
      <c r="W697" s="115"/>
      <c r="X697" s="115"/>
      <c r="Y697" s="115"/>
      <c r="Z697" s="115"/>
    </row>
    <row r="698">
      <c r="A698" s="165"/>
      <c r="B698" s="165"/>
      <c r="C698" s="165"/>
      <c r="D698" s="165"/>
      <c r="E698" s="167"/>
      <c r="F698" s="165"/>
      <c r="G698" s="167"/>
      <c r="H698" s="165"/>
      <c r="I698" s="167"/>
      <c r="J698" s="167"/>
      <c r="K698" s="243"/>
      <c r="L698" s="167"/>
      <c r="M698" s="167"/>
      <c r="N698" s="165"/>
      <c r="O698" s="244"/>
      <c r="P698" s="245"/>
      <c r="Q698" s="165"/>
      <c r="R698" s="246"/>
      <c r="S698" s="174"/>
      <c r="T698" s="115"/>
      <c r="U698" s="115"/>
      <c r="V698" s="115"/>
      <c r="W698" s="115"/>
      <c r="X698" s="115"/>
      <c r="Y698" s="115"/>
      <c r="Z698" s="115"/>
    </row>
    <row r="699">
      <c r="A699" s="165"/>
      <c r="B699" s="165"/>
      <c r="C699" s="165"/>
      <c r="D699" s="165"/>
      <c r="E699" s="167"/>
      <c r="F699" s="165"/>
      <c r="G699" s="167"/>
      <c r="H699" s="165"/>
      <c r="I699" s="167"/>
      <c r="J699" s="167"/>
      <c r="K699" s="243"/>
      <c r="L699" s="167"/>
      <c r="M699" s="167"/>
      <c r="N699" s="165"/>
      <c r="O699" s="244"/>
      <c r="P699" s="245"/>
      <c r="Q699" s="165"/>
      <c r="R699" s="246"/>
      <c r="S699" s="174"/>
      <c r="T699" s="115"/>
      <c r="U699" s="115"/>
      <c r="V699" s="115"/>
      <c r="W699" s="115"/>
      <c r="X699" s="115"/>
      <c r="Y699" s="115"/>
      <c r="Z699" s="115"/>
    </row>
    <row r="700">
      <c r="A700" s="165"/>
      <c r="B700" s="165"/>
      <c r="C700" s="165"/>
      <c r="D700" s="165"/>
      <c r="E700" s="167"/>
      <c r="F700" s="165"/>
      <c r="G700" s="167"/>
      <c r="H700" s="165"/>
      <c r="I700" s="167"/>
      <c r="J700" s="167"/>
      <c r="K700" s="243"/>
      <c r="L700" s="167"/>
      <c r="M700" s="167"/>
      <c r="N700" s="165"/>
      <c r="O700" s="244"/>
      <c r="P700" s="245"/>
      <c r="Q700" s="165"/>
      <c r="R700" s="246"/>
      <c r="S700" s="174"/>
      <c r="T700" s="115"/>
      <c r="U700" s="115"/>
      <c r="V700" s="115"/>
      <c r="W700" s="115"/>
      <c r="X700" s="115"/>
      <c r="Y700" s="115"/>
      <c r="Z700" s="115"/>
    </row>
    <row r="701">
      <c r="A701" s="165"/>
      <c r="B701" s="165"/>
      <c r="C701" s="165"/>
      <c r="D701" s="165"/>
      <c r="E701" s="167"/>
      <c r="F701" s="165"/>
      <c r="G701" s="167"/>
      <c r="H701" s="165"/>
      <c r="I701" s="167"/>
      <c r="J701" s="167"/>
      <c r="K701" s="243"/>
      <c r="L701" s="167"/>
      <c r="M701" s="167"/>
      <c r="N701" s="165"/>
      <c r="O701" s="244"/>
      <c r="P701" s="245"/>
      <c r="Q701" s="165"/>
      <c r="R701" s="246"/>
      <c r="S701" s="174"/>
      <c r="T701" s="115"/>
      <c r="U701" s="115"/>
      <c r="V701" s="115"/>
      <c r="W701" s="115"/>
      <c r="X701" s="115"/>
      <c r="Y701" s="115"/>
      <c r="Z701" s="115"/>
    </row>
    <row r="702">
      <c r="A702" s="165"/>
      <c r="B702" s="165"/>
      <c r="C702" s="165"/>
      <c r="D702" s="165"/>
      <c r="E702" s="167"/>
      <c r="F702" s="165"/>
      <c r="G702" s="167"/>
      <c r="H702" s="165"/>
      <c r="I702" s="167"/>
      <c r="J702" s="167"/>
      <c r="K702" s="243"/>
      <c r="L702" s="167"/>
      <c r="M702" s="167"/>
      <c r="N702" s="165"/>
      <c r="O702" s="244"/>
      <c r="P702" s="245"/>
      <c r="Q702" s="165"/>
      <c r="R702" s="246"/>
      <c r="S702" s="174"/>
      <c r="T702" s="115"/>
      <c r="U702" s="115"/>
      <c r="V702" s="115"/>
      <c r="W702" s="115"/>
      <c r="X702" s="115"/>
      <c r="Y702" s="115"/>
      <c r="Z702" s="115"/>
    </row>
    <row r="703">
      <c r="A703" s="165"/>
      <c r="B703" s="165"/>
      <c r="C703" s="165"/>
      <c r="D703" s="165"/>
      <c r="E703" s="167"/>
      <c r="F703" s="165"/>
      <c r="G703" s="167"/>
      <c r="H703" s="165"/>
      <c r="I703" s="167"/>
      <c r="J703" s="167"/>
      <c r="K703" s="243"/>
      <c r="L703" s="167"/>
      <c r="M703" s="167"/>
      <c r="N703" s="165"/>
      <c r="O703" s="244"/>
      <c r="P703" s="245"/>
      <c r="Q703" s="165"/>
      <c r="R703" s="246"/>
      <c r="S703" s="174"/>
      <c r="T703" s="115"/>
      <c r="U703" s="115"/>
      <c r="V703" s="115"/>
      <c r="W703" s="115"/>
      <c r="X703" s="115"/>
      <c r="Y703" s="115"/>
      <c r="Z703" s="115"/>
    </row>
    <row r="704">
      <c r="A704" s="165"/>
      <c r="B704" s="165"/>
      <c r="C704" s="165"/>
      <c r="D704" s="165"/>
      <c r="E704" s="167"/>
      <c r="F704" s="165"/>
      <c r="G704" s="167"/>
      <c r="H704" s="165"/>
      <c r="I704" s="167"/>
      <c r="J704" s="167"/>
      <c r="K704" s="243"/>
      <c r="L704" s="167"/>
      <c r="M704" s="167"/>
      <c r="N704" s="165"/>
      <c r="O704" s="244"/>
      <c r="P704" s="245"/>
      <c r="Q704" s="165"/>
      <c r="R704" s="246"/>
      <c r="S704" s="174"/>
      <c r="T704" s="115"/>
      <c r="U704" s="115"/>
      <c r="V704" s="115"/>
      <c r="W704" s="115"/>
      <c r="X704" s="115"/>
      <c r="Y704" s="115"/>
      <c r="Z704" s="115"/>
    </row>
    <row r="705">
      <c r="A705" s="165"/>
      <c r="B705" s="165"/>
      <c r="C705" s="165"/>
      <c r="D705" s="165"/>
      <c r="E705" s="167"/>
      <c r="F705" s="165"/>
      <c r="G705" s="167"/>
      <c r="H705" s="165"/>
      <c r="I705" s="167"/>
      <c r="J705" s="167"/>
      <c r="K705" s="243"/>
      <c r="L705" s="167"/>
      <c r="M705" s="167"/>
      <c r="N705" s="165"/>
      <c r="O705" s="244"/>
      <c r="P705" s="245"/>
      <c r="Q705" s="165"/>
      <c r="R705" s="246"/>
      <c r="S705" s="174"/>
      <c r="T705" s="115"/>
      <c r="U705" s="115"/>
      <c r="V705" s="115"/>
      <c r="W705" s="115"/>
      <c r="X705" s="115"/>
      <c r="Y705" s="115"/>
      <c r="Z705" s="115"/>
    </row>
    <row r="706">
      <c r="A706" s="165"/>
      <c r="B706" s="165"/>
      <c r="C706" s="165"/>
      <c r="D706" s="165"/>
      <c r="E706" s="167"/>
      <c r="F706" s="165"/>
      <c r="G706" s="167"/>
      <c r="H706" s="165"/>
      <c r="I706" s="167"/>
      <c r="J706" s="167"/>
      <c r="K706" s="243"/>
      <c r="L706" s="167"/>
      <c r="M706" s="167"/>
      <c r="N706" s="165"/>
      <c r="O706" s="244"/>
      <c r="P706" s="245"/>
      <c r="Q706" s="165"/>
      <c r="R706" s="246"/>
      <c r="S706" s="174"/>
      <c r="T706" s="115"/>
      <c r="U706" s="115"/>
      <c r="V706" s="115"/>
      <c r="W706" s="115"/>
      <c r="X706" s="115"/>
      <c r="Y706" s="115"/>
      <c r="Z706" s="115"/>
    </row>
    <row r="707">
      <c r="A707" s="165"/>
      <c r="B707" s="165"/>
      <c r="C707" s="165"/>
      <c r="D707" s="165"/>
      <c r="E707" s="167"/>
      <c r="F707" s="165"/>
      <c r="G707" s="167"/>
      <c r="H707" s="165"/>
      <c r="I707" s="167"/>
      <c r="J707" s="167"/>
      <c r="K707" s="243"/>
      <c r="L707" s="167"/>
      <c r="M707" s="167"/>
      <c r="N707" s="165"/>
      <c r="O707" s="244"/>
      <c r="P707" s="245"/>
      <c r="Q707" s="165"/>
      <c r="R707" s="246"/>
      <c r="S707" s="174"/>
      <c r="T707" s="115"/>
      <c r="U707" s="115"/>
      <c r="V707" s="115"/>
      <c r="W707" s="115"/>
      <c r="X707" s="115"/>
      <c r="Y707" s="115"/>
      <c r="Z707" s="115"/>
    </row>
    <row r="708">
      <c r="A708" s="165"/>
      <c r="B708" s="165"/>
      <c r="C708" s="165"/>
      <c r="D708" s="165"/>
      <c r="E708" s="167"/>
      <c r="F708" s="165"/>
      <c r="G708" s="167"/>
      <c r="H708" s="165"/>
      <c r="I708" s="167"/>
      <c r="J708" s="167"/>
      <c r="K708" s="243"/>
      <c r="L708" s="167"/>
      <c r="M708" s="167"/>
      <c r="N708" s="165"/>
      <c r="O708" s="244"/>
      <c r="P708" s="245"/>
      <c r="Q708" s="165"/>
      <c r="R708" s="246"/>
      <c r="S708" s="174"/>
      <c r="T708" s="115"/>
      <c r="U708" s="115"/>
      <c r="V708" s="115"/>
      <c r="W708" s="115"/>
      <c r="X708" s="115"/>
      <c r="Y708" s="115"/>
      <c r="Z708" s="115"/>
    </row>
    <row r="709">
      <c r="A709" s="165"/>
      <c r="B709" s="165"/>
      <c r="C709" s="165"/>
      <c r="D709" s="165"/>
      <c r="E709" s="167"/>
      <c r="F709" s="165"/>
      <c r="G709" s="167"/>
      <c r="H709" s="165"/>
      <c r="I709" s="167"/>
      <c r="J709" s="167"/>
      <c r="K709" s="243"/>
      <c r="L709" s="167"/>
      <c r="M709" s="167"/>
      <c r="N709" s="165"/>
      <c r="O709" s="244"/>
      <c r="P709" s="245"/>
      <c r="Q709" s="165"/>
      <c r="R709" s="246"/>
      <c r="S709" s="174"/>
      <c r="T709" s="115"/>
      <c r="U709" s="115"/>
      <c r="V709" s="115"/>
      <c r="W709" s="115"/>
      <c r="X709" s="115"/>
      <c r="Y709" s="115"/>
      <c r="Z709" s="115"/>
    </row>
    <row r="710">
      <c r="A710" s="165"/>
      <c r="B710" s="165"/>
      <c r="C710" s="165"/>
      <c r="D710" s="165"/>
      <c r="E710" s="167"/>
      <c r="F710" s="165"/>
      <c r="G710" s="167"/>
      <c r="H710" s="165"/>
      <c r="I710" s="167"/>
      <c r="J710" s="167"/>
      <c r="K710" s="243"/>
      <c r="L710" s="167"/>
      <c r="M710" s="167"/>
      <c r="N710" s="165"/>
      <c r="O710" s="244"/>
      <c r="P710" s="245"/>
      <c r="Q710" s="165"/>
      <c r="R710" s="246"/>
      <c r="S710" s="174"/>
      <c r="T710" s="115"/>
      <c r="U710" s="115"/>
      <c r="V710" s="115"/>
      <c r="W710" s="115"/>
      <c r="X710" s="115"/>
      <c r="Y710" s="115"/>
      <c r="Z710" s="115"/>
    </row>
    <row r="711">
      <c r="A711" s="165"/>
      <c r="B711" s="165"/>
      <c r="C711" s="165"/>
      <c r="D711" s="165"/>
      <c r="E711" s="167"/>
      <c r="F711" s="165"/>
      <c r="G711" s="167"/>
      <c r="H711" s="165"/>
      <c r="I711" s="167"/>
      <c r="J711" s="167"/>
      <c r="K711" s="243"/>
      <c r="L711" s="167"/>
      <c r="M711" s="167"/>
      <c r="N711" s="165"/>
      <c r="O711" s="244"/>
      <c r="P711" s="245"/>
      <c r="Q711" s="165"/>
      <c r="R711" s="246"/>
      <c r="S711" s="174"/>
      <c r="T711" s="115"/>
      <c r="U711" s="115"/>
      <c r="V711" s="115"/>
      <c r="W711" s="115"/>
      <c r="X711" s="115"/>
      <c r="Y711" s="115"/>
      <c r="Z711" s="115"/>
    </row>
    <row r="712">
      <c r="A712" s="165"/>
      <c r="B712" s="165"/>
      <c r="C712" s="165"/>
      <c r="D712" s="165"/>
      <c r="E712" s="167"/>
      <c r="F712" s="165"/>
      <c r="G712" s="167"/>
      <c r="H712" s="165"/>
      <c r="I712" s="167"/>
      <c r="J712" s="167"/>
      <c r="K712" s="243"/>
      <c r="L712" s="167"/>
      <c r="M712" s="167"/>
      <c r="N712" s="165"/>
      <c r="O712" s="244"/>
      <c r="P712" s="245"/>
      <c r="Q712" s="165"/>
      <c r="R712" s="246"/>
      <c r="S712" s="174"/>
      <c r="T712" s="115"/>
      <c r="U712" s="115"/>
      <c r="V712" s="115"/>
      <c r="W712" s="115"/>
      <c r="X712" s="115"/>
      <c r="Y712" s="115"/>
      <c r="Z712" s="115"/>
    </row>
    <row r="713">
      <c r="A713" s="165"/>
      <c r="B713" s="165"/>
      <c r="C713" s="165"/>
      <c r="D713" s="165"/>
      <c r="E713" s="167"/>
      <c r="F713" s="165"/>
      <c r="G713" s="167"/>
      <c r="H713" s="165"/>
      <c r="I713" s="167"/>
      <c r="J713" s="167"/>
      <c r="K713" s="243"/>
      <c r="L713" s="167"/>
      <c r="M713" s="167"/>
      <c r="N713" s="165"/>
      <c r="O713" s="244"/>
      <c r="P713" s="245"/>
      <c r="Q713" s="165"/>
      <c r="R713" s="246"/>
      <c r="S713" s="174"/>
      <c r="T713" s="115"/>
      <c r="U713" s="115"/>
      <c r="V713" s="115"/>
      <c r="W713" s="115"/>
      <c r="X713" s="115"/>
      <c r="Y713" s="115"/>
      <c r="Z713" s="115"/>
    </row>
    <row r="714">
      <c r="A714" s="165"/>
      <c r="B714" s="165"/>
      <c r="C714" s="165"/>
      <c r="D714" s="165"/>
      <c r="E714" s="167"/>
      <c r="F714" s="165"/>
      <c r="G714" s="167"/>
      <c r="H714" s="165"/>
      <c r="I714" s="167"/>
      <c r="J714" s="167"/>
      <c r="K714" s="243"/>
      <c r="L714" s="167"/>
      <c r="M714" s="167"/>
      <c r="N714" s="165"/>
      <c r="O714" s="244"/>
      <c r="P714" s="245"/>
      <c r="Q714" s="165"/>
      <c r="R714" s="246"/>
      <c r="S714" s="174"/>
      <c r="T714" s="115"/>
      <c r="U714" s="115"/>
      <c r="V714" s="115"/>
      <c r="W714" s="115"/>
      <c r="X714" s="115"/>
      <c r="Y714" s="115"/>
      <c r="Z714" s="115"/>
    </row>
    <row r="715">
      <c r="A715" s="165"/>
      <c r="B715" s="165"/>
      <c r="C715" s="165"/>
      <c r="D715" s="165"/>
      <c r="E715" s="167"/>
      <c r="F715" s="165"/>
      <c r="G715" s="167"/>
      <c r="H715" s="165"/>
      <c r="I715" s="167"/>
      <c r="J715" s="167"/>
      <c r="K715" s="243"/>
      <c r="L715" s="167"/>
      <c r="M715" s="167"/>
      <c r="N715" s="165"/>
      <c r="O715" s="244"/>
      <c r="P715" s="245"/>
      <c r="Q715" s="165"/>
      <c r="R715" s="246"/>
      <c r="S715" s="174"/>
      <c r="T715" s="115"/>
      <c r="U715" s="115"/>
      <c r="V715" s="115"/>
      <c r="W715" s="115"/>
      <c r="X715" s="115"/>
      <c r="Y715" s="115"/>
      <c r="Z715" s="115"/>
    </row>
    <row r="716">
      <c r="A716" s="165"/>
      <c r="B716" s="165"/>
      <c r="C716" s="165"/>
      <c r="D716" s="165"/>
      <c r="E716" s="167"/>
      <c r="F716" s="165"/>
      <c r="G716" s="167"/>
      <c r="H716" s="165"/>
      <c r="I716" s="167"/>
      <c r="J716" s="167"/>
      <c r="K716" s="243"/>
      <c r="L716" s="167"/>
      <c r="M716" s="167"/>
      <c r="N716" s="165"/>
      <c r="O716" s="244"/>
      <c r="P716" s="245"/>
      <c r="Q716" s="165"/>
      <c r="R716" s="246"/>
      <c r="S716" s="174"/>
      <c r="T716" s="115"/>
      <c r="U716" s="115"/>
      <c r="V716" s="115"/>
      <c r="W716" s="115"/>
      <c r="X716" s="115"/>
      <c r="Y716" s="115"/>
      <c r="Z716" s="115"/>
    </row>
    <row r="717">
      <c r="A717" s="165"/>
      <c r="B717" s="165"/>
      <c r="C717" s="165"/>
      <c r="D717" s="165"/>
      <c r="E717" s="167"/>
      <c r="F717" s="165"/>
      <c r="G717" s="167"/>
      <c r="H717" s="165"/>
      <c r="I717" s="167"/>
      <c r="J717" s="167"/>
      <c r="K717" s="243"/>
      <c r="L717" s="167"/>
      <c r="M717" s="167"/>
      <c r="N717" s="165"/>
      <c r="O717" s="244"/>
      <c r="P717" s="245"/>
      <c r="Q717" s="165"/>
      <c r="R717" s="246"/>
      <c r="S717" s="174"/>
      <c r="T717" s="115"/>
      <c r="U717" s="115"/>
      <c r="V717" s="115"/>
      <c r="W717" s="115"/>
      <c r="X717" s="115"/>
      <c r="Y717" s="115"/>
      <c r="Z717" s="115"/>
    </row>
    <row r="718">
      <c r="A718" s="165"/>
      <c r="B718" s="165"/>
      <c r="C718" s="165"/>
      <c r="D718" s="165"/>
      <c r="E718" s="167"/>
      <c r="F718" s="165"/>
      <c r="G718" s="167"/>
      <c r="H718" s="165"/>
      <c r="I718" s="167"/>
      <c r="J718" s="167"/>
      <c r="K718" s="243"/>
      <c r="L718" s="167"/>
      <c r="M718" s="167"/>
      <c r="N718" s="165"/>
      <c r="O718" s="244"/>
      <c r="P718" s="245"/>
      <c r="Q718" s="165"/>
      <c r="R718" s="246"/>
      <c r="S718" s="174"/>
      <c r="T718" s="115"/>
      <c r="U718" s="115"/>
      <c r="V718" s="115"/>
      <c r="W718" s="115"/>
      <c r="X718" s="115"/>
      <c r="Y718" s="115"/>
      <c r="Z718" s="115"/>
    </row>
    <row r="719">
      <c r="A719" s="165"/>
      <c r="B719" s="165"/>
      <c r="C719" s="165"/>
      <c r="D719" s="165"/>
      <c r="E719" s="167"/>
      <c r="F719" s="165"/>
      <c r="G719" s="167"/>
      <c r="H719" s="165"/>
      <c r="I719" s="167"/>
      <c r="J719" s="167"/>
      <c r="K719" s="243"/>
      <c r="L719" s="167"/>
      <c r="M719" s="167"/>
      <c r="N719" s="165"/>
      <c r="O719" s="244"/>
      <c r="P719" s="245"/>
      <c r="Q719" s="165"/>
      <c r="R719" s="246"/>
      <c r="S719" s="174"/>
      <c r="T719" s="115"/>
      <c r="U719" s="115"/>
      <c r="V719" s="115"/>
      <c r="W719" s="115"/>
      <c r="X719" s="115"/>
      <c r="Y719" s="115"/>
      <c r="Z719" s="115"/>
    </row>
    <row r="720">
      <c r="A720" s="165"/>
      <c r="B720" s="165"/>
      <c r="C720" s="165"/>
      <c r="D720" s="165"/>
      <c r="E720" s="167"/>
      <c r="F720" s="165"/>
      <c r="G720" s="167"/>
      <c r="H720" s="165"/>
      <c r="I720" s="167"/>
      <c r="J720" s="167"/>
      <c r="K720" s="243"/>
      <c r="L720" s="167"/>
      <c r="M720" s="167"/>
      <c r="N720" s="165"/>
      <c r="O720" s="244"/>
      <c r="P720" s="245"/>
      <c r="Q720" s="165"/>
      <c r="R720" s="246"/>
      <c r="S720" s="174"/>
      <c r="T720" s="115"/>
      <c r="U720" s="115"/>
      <c r="V720" s="115"/>
      <c r="W720" s="115"/>
      <c r="X720" s="115"/>
      <c r="Y720" s="115"/>
      <c r="Z720" s="115"/>
    </row>
    <row r="721">
      <c r="A721" s="165"/>
      <c r="B721" s="165"/>
      <c r="C721" s="165"/>
      <c r="D721" s="165"/>
      <c r="E721" s="167"/>
      <c r="F721" s="165"/>
      <c r="G721" s="167"/>
      <c r="H721" s="165"/>
      <c r="I721" s="167"/>
      <c r="J721" s="167"/>
      <c r="K721" s="243"/>
      <c r="L721" s="167"/>
      <c r="M721" s="167"/>
      <c r="N721" s="165"/>
      <c r="O721" s="244"/>
      <c r="P721" s="245"/>
      <c r="Q721" s="165"/>
      <c r="R721" s="246"/>
      <c r="S721" s="174"/>
      <c r="T721" s="115"/>
      <c r="U721" s="115"/>
      <c r="V721" s="115"/>
      <c r="W721" s="115"/>
      <c r="X721" s="115"/>
      <c r="Y721" s="115"/>
      <c r="Z721" s="115"/>
    </row>
    <row r="722">
      <c r="A722" s="165"/>
      <c r="B722" s="165"/>
      <c r="C722" s="165"/>
      <c r="D722" s="165"/>
      <c r="E722" s="167"/>
      <c r="F722" s="165"/>
      <c r="G722" s="167"/>
      <c r="H722" s="165"/>
      <c r="I722" s="167"/>
      <c r="J722" s="167"/>
      <c r="K722" s="243"/>
      <c r="L722" s="167"/>
      <c r="M722" s="167"/>
      <c r="N722" s="165"/>
      <c r="O722" s="244"/>
      <c r="P722" s="245"/>
      <c r="Q722" s="165"/>
      <c r="R722" s="246"/>
      <c r="S722" s="174"/>
      <c r="T722" s="115"/>
      <c r="U722" s="115"/>
      <c r="V722" s="115"/>
      <c r="W722" s="115"/>
      <c r="X722" s="115"/>
      <c r="Y722" s="115"/>
      <c r="Z722" s="115"/>
    </row>
    <row r="723">
      <c r="A723" s="165"/>
      <c r="B723" s="165"/>
      <c r="C723" s="165"/>
      <c r="D723" s="165"/>
      <c r="E723" s="167"/>
      <c r="F723" s="165"/>
      <c r="G723" s="167"/>
      <c r="H723" s="165"/>
      <c r="I723" s="167"/>
      <c r="J723" s="167"/>
      <c r="K723" s="243"/>
      <c r="L723" s="167"/>
      <c r="M723" s="167"/>
      <c r="N723" s="165"/>
      <c r="O723" s="244"/>
      <c r="P723" s="245"/>
      <c r="Q723" s="165"/>
      <c r="R723" s="246"/>
      <c r="S723" s="174"/>
      <c r="T723" s="115"/>
      <c r="U723" s="115"/>
      <c r="V723" s="115"/>
      <c r="W723" s="115"/>
      <c r="X723" s="115"/>
      <c r="Y723" s="115"/>
      <c r="Z723" s="115"/>
    </row>
    <row r="724">
      <c r="A724" s="165"/>
      <c r="B724" s="165"/>
      <c r="C724" s="165"/>
      <c r="D724" s="165"/>
      <c r="E724" s="167"/>
      <c r="F724" s="165"/>
      <c r="G724" s="167"/>
      <c r="H724" s="165"/>
      <c r="I724" s="167"/>
      <c r="J724" s="167"/>
      <c r="K724" s="243"/>
      <c r="L724" s="167"/>
      <c r="M724" s="167"/>
      <c r="N724" s="165"/>
      <c r="O724" s="244"/>
      <c r="P724" s="245"/>
      <c r="Q724" s="165"/>
      <c r="R724" s="246"/>
      <c r="S724" s="174"/>
      <c r="T724" s="115"/>
      <c r="U724" s="115"/>
      <c r="V724" s="115"/>
      <c r="W724" s="115"/>
      <c r="X724" s="115"/>
      <c r="Y724" s="115"/>
      <c r="Z724" s="115"/>
    </row>
    <row r="725">
      <c r="A725" s="165"/>
      <c r="B725" s="165"/>
      <c r="C725" s="165"/>
      <c r="D725" s="165"/>
      <c r="E725" s="167"/>
      <c r="F725" s="165"/>
      <c r="G725" s="167"/>
      <c r="H725" s="165"/>
      <c r="I725" s="167"/>
      <c r="J725" s="167"/>
      <c r="K725" s="243"/>
      <c r="L725" s="167"/>
      <c r="M725" s="167"/>
      <c r="N725" s="165"/>
      <c r="O725" s="244"/>
      <c r="P725" s="245"/>
      <c r="Q725" s="165"/>
      <c r="R725" s="246"/>
      <c r="S725" s="174"/>
      <c r="T725" s="115"/>
      <c r="U725" s="115"/>
      <c r="V725" s="115"/>
      <c r="W725" s="115"/>
      <c r="X725" s="115"/>
      <c r="Y725" s="115"/>
      <c r="Z725" s="115"/>
    </row>
    <row r="726">
      <c r="A726" s="165"/>
      <c r="B726" s="165"/>
      <c r="C726" s="165"/>
      <c r="D726" s="165"/>
      <c r="E726" s="167"/>
      <c r="F726" s="165"/>
      <c r="G726" s="167"/>
      <c r="H726" s="165"/>
      <c r="I726" s="167"/>
      <c r="J726" s="167"/>
      <c r="K726" s="243"/>
      <c r="L726" s="167"/>
      <c r="M726" s="167"/>
      <c r="N726" s="165"/>
      <c r="O726" s="244"/>
      <c r="P726" s="245"/>
      <c r="Q726" s="165"/>
      <c r="R726" s="246"/>
      <c r="S726" s="174"/>
      <c r="T726" s="115"/>
      <c r="U726" s="115"/>
      <c r="V726" s="115"/>
      <c r="W726" s="115"/>
      <c r="X726" s="115"/>
      <c r="Y726" s="115"/>
      <c r="Z726" s="115"/>
    </row>
    <row r="727">
      <c r="A727" s="165"/>
      <c r="B727" s="165"/>
      <c r="C727" s="165"/>
      <c r="D727" s="165"/>
      <c r="E727" s="167"/>
      <c r="F727" s="165"/>
      <c r="G727" s="167"/>
      <c r="H727" s="165"/>
      <c r="I727" s="167"/>
      <c r="J727" s="167"/>
      <c r="K727" s="243"/>
      <c r="L727" s="167"/>
      <c r="M727" s="167"/>
      <c r="N727" s="165"/>
      <c r="O727" s="244"/>
      <c r="P727" s="245"/>
      <c r="Q727" s="165"/>
      <c r="R727" s="246"/>
      <c r="S727" s="174"/>
      <c r="T727" s="115"/>
      <c r="U727" s="115"/>
      <c r="V727" s="115"/>
      <c r="W727" s="115"/>
      <c r="X727" s="115"/>
      <c r="Y727" s="115"/>
      <c r="Z727" s="115"/>
    </row>
    <row r="728">
      <c r="A728" s="165"/>
      <c r="B728" s="165"/>
      <c r="C728" s="165"/>
      <c r="D728" s="165"/>
      <c r="E728" s="167"/>
      <c r="F728" s="165"/>
      <c r="G728" s="167"/>
      <c r="H728" s="165"/>
      <c r="I728" s="167"/>
      <c r="J728" s="167"/>
      <c r="K728" s="243"/>
      <c r="L728" s="167"/>
      <c r="M728" s="167"/>
      <c r="N728" s="165"/>
      <c r="O728" s="244"/>
      <c r="P728" s="245"/>
      <c r="Q728" s="165"/>
      <c r="R728" s="246"/>
      <c r="S728" s="174"/>
      <c r="T728" s="115"/>
      <c r="U728" s="115"/>
      <c r="V728" s="115"/>
      <c r="W728" s="115"/>
      <c r="X728" s="115"/>
      <c r="Y728" s="115"/>
      <c r="Z728" s="115"/>
    </row>
    <row r="729">
      <c r="A729" s="165"/>
      <c r="B729" s="165"/>
      <c r="C729" s="165"/>
      <c r="D729" s="165"/>
      <c r="E729" s="167"/>
      <c r="F729" s="165"/>
      <c r="G729" s="167"/>
      <c r="H729" s="165"/>
      <c r="I729" s="167"/>
      <c r="J729" s="167"/>
      <c r="K729" s="243"/>
      <c r="L729" s="167"/>
      <c r="M729" s="167"/>
      <c r="N729" s="165"/>
      <c r="O729" s="244"/>
      <c r="P729" s="245"/>
      <c r="Q729" s="165"/>
      <c r="R729" s="246"/>
      <c r="S729" s="174"/>
      <c r="T729" s="115"/>
      <c r="U729" s="115"/>
      <c r="V729" s="115"/>
      <c r="W729" s="115"/>
      <c r="X729" s="115"/>
      <c r="Y729" s="115"/>
      <c r="Z729" s="115"/>
    </row>
    <row r="730">
      <c r="A730" s="165"/>
      <c r="B730" s="165"/>
      <c r="C730" s="165"/>
      <c r="D730" s="165"/>
      <c r="E730" s="167"/>
      <c r="F730" s="165"/>
      <c r="G730" s="167"/>
      <c r="H730" s="165"/>
      <c r="I730" s="167"/>
      <c r="J730" s="167"/>
      <c r="K730" s="243"/>
      <c r="L730" s="167"/>
      <c r="M730" s="167"/>
      <c r="N730" s="165"/>
      <c r="O730" s="244"/>
      <c r="P730" s="245"/>
      <c r="Q730" s="165"/>
      <c r="R730" s="246"/>
      <c r="S730" s="174"/>
      <c r="T730" s="115"/>
      <c r="U730" s="115"/>
      <c r="V730" s="115"/>
      <c r="W730" s="115"/>
      <c r="X730" s="115"/>
      <c r="Y730" s="115"/>
      <c r="Z730" s="115"/>
    </row>
    <row r="731">
      <c r="A731" s="165"/>
      <c r="B731" s="165"/>
      <c r="C731" s="165"/>
      <c r="D731" s="165"/>
      <c r="E731" s="167"/>
      <c r="F731" s="165"/>
      <c r="G731" s="167"/>
      <c r="H731" s="165"/>
      <c r="I731" s="167"/>
      <c r="J731" s="167"/>
      <c r="K731" s="243"/>
      <c r="L731" s="167"/>
      <c r="M731" s="167"/>
      <c r="N731" s="165"/>
      <c r="O731" s="244"/>
      <c r="P731" s="245"/>
      <c r="Q731" s="165"/>
      <c r="R731" s="246"/>
      <c r="S731" s="174"/>
      <c r="T731" s="115"/>
      <c r="U731" s="115"/>
      <c r="V731" s="115"/>
      <c r="W731" s="115"/>
      <c r="X731" s="115"/>
      <c r="Y731" s="115"/>
      <c r="Z731" s="115"/>
    </row>
    <row r="732">
      <c r="A732" s="165"/>
      <c r="B732" s="165"/>
      <c r="C732" s="165"/>
      <c r="D732" s="165"/>
      <c r="E732" s="167"/>
      <c r="F732" s="165"/>
      <c r="G732" s="167"/>
      <c r="H732" s="165"/>
      <c r="I732" s="167"/>
      <c r="J732" s="167"/>
      <c r="K732" s="243"/>
      <c r="L732" s="167"/>
      <c r="M732" s="167"/>
      <c r="N732" s="165"/>
      <c r="O732" s="244"/>
      <c r="P732" s="245"/>
      <c r="Q732" s="165"/>
      <c r="R732" s="246"/>
      <c r="S732" s="174"/>
      <c r="T732" s="115"/>
      <c r="U732" s="115"/>
      <c r="V732" s="115"/>
      <c r="W732" s="115"/>
      <c r="X732" s="115"/>
      <c r="Y732" s="115"/>
      <c r="Z732" s="115"/>
    </row>
    <row r="733">
      <c r="A733" s="165"/>
      <c r="B733" s="165"/>
      <c r="C733" s="165"/>
      <c r="D733" s="165"/>
      <c r="E733" s="167"/>
      <c r="F733" s="165"/>
      <c r="G733" s="167"/>
      <c r="H733" s="165"/>
      <c r="I733" s="167"/>
      <c r="J733" s="167"/>
      <c r="K733" s="243"/>
      <c r="L733" s="167"/>
      <c r="M733" s="167"/>
      <c r="N733" s="165"/>
      <c r="O733" s="244"/>
      <c r="P733" s="245"/>
      <c r="Q733" s="165"/>
      <c r="R733" s="246"/>
      <c r="S733" s="174"/>
      <c r="T733" s="115"/>
      <c r="U733" s="115"/>
      <c r="V733" s="115"/>
      <c r="W733" s="115"/>
      <c r="X733" s="115"/>
      <c r="Y733" s="115"/>
      <c r="Z733" s="115"/>
    </row>
    <row r="734">
      <c r="A734" s="165"/>
      <c r="B734" s="165"/>
      <c r="C734" s="165"/>
      <c r="D734" s="165"/>
      <c r="E734" s="167"/>
      <c r="F734" s="165"/>
      <c r="G734" s="167"/>
      <c r="H734" s="165"/>
      <c r="I734" s="167"/>
      <c r="J734" s="167"/>
      <c r="K734" s="243"/>
      <c r="L734" s="167"/>
      <c r="M734" s="167"/>
      <c r="N734" s="165"/>
      <c r="O734" s="244"/>
      <c r="P734" s="245"/>
      <c r="Q734" s="165"/>
      <c r="R734" s="246"/>
      <c r="S734" s="174"/>
      <c r="T734" s="115"/>
      <c r="U734" s="115"/>
      <c r="V734" s="115"/>
      <c r="W734" s="115"/>
      <c r="X734" s="115"/>
      <c r="Y734" s="115"/>
      <c r="Z734" s="115"/>
    </row>
    <row r="735">
      <c r="A735" s="165"/>
      <c r="B735" s="165"/>
      <c r="C735" s="165"/>
      <c r="D735" s="165"/>
      <c r="E735" s="167"/>
      <c r="F735" s="165"/>
      <c r="G735" s="167"/>
      <c r="H735" s="165"/>
      <c r="I735" s="167"/>
      <c r="J735" s="167"/>
      <c r="K735" s="243"/>
      <c r="L735" s="167"/>
      <c r="M735" s="167"/>
      <c r="N735" s="165"/>
      <c r="O735" s="244"/>
      <c r="P735" s="245"/>
      <c r="Q735" s="165"/>
      <c r="R735" s="246"/>
      <c r="S735" s="174"/>
      <c r="T735" s="115"/>
      <c r="U735" s="115"/>
      <c r="V735" s="115"/>
      <c r="W735" s="115"/>
      <c r="X735" s="115"/>
      <c r="Y735" s="115"/>
      <c r="Z735" s="115"/>
    </row>
    <row r="736">
      <c r="A736" s="165"/>
      <c r="B736" s="165"/>
      <c r="C736" s="165"/>
      <c r="D736" s="165"/>
      <c r="E736" s="167"/>
      <c r="F736" s="165"/>
      <c r="G736" s="167"/>
      <c r="H736" s="165"/>
      <c r="I736" s="167"/>
      <c r="J736" s="167"/>
      <c r="K736" s="243"/>
      <c r="L736" s="167"/>
      <c r="M736" s="167"/>
      <c r="N736" s="165"/>
      <c r="O736" s="244"/>
      <c r="P736" s="245"/>
      <c r="Q736" s="165"/>
      <c r="R736" s="246"/>
      <c r="S736" s="174"/>
      <c r="T736" s="115"/>
      <c r="U736" s="115"/>
      <c r="V736" s="115"/>
      <c r="W736" s="115"/>
      <c r="X736" s="115"/>
      <c r="Y736" s="115"/>
      <c r="Z736" s="115"/>
    </row>
    <row r="737">
      <c r="A737" s="165"/>
      <c r="B737" s="165"/>
      <c r="C737" s="165"/>
      <c r="D737" s="165"/>
      <c r="E737" s="167"/>
      <c r="F737" s="165"/>
      <c r="G737" s="167"/>
      <c r="H737" s="165"/>
      <c r="I737" s="167"/>
      <c r="J737" s="167"/>
      <c r="K737" s="243"/>
      <c r="L737" s="167"/>
      <c r="M737" s="167"/>
      <c r="N737" s="165"/>
      <c r="O737" s="244"/>
      <c r="P737" s="245"/>
      <c r="Q737" s="165"/>
      <c r="R737" s="246"/>
      <c r="S737" s="174"/>
      <c r="T737" s="115"/>
      <c r="U737" s="115"/>
      <c r="V737" s="115"/>
      <c r="W737" s="115"/>
      <c r="X737" s="115"/>
      <c r="Y737" s="115"/>
      <c r="Z737" s="115"/>
    </row>
    <row r="738">
      <c r="A738" s="165"/>
      <c r="B738" s="165"/>
      <c r="C738" s="165"/>
      <c r="D738" s="165"/>
      <c r="E738" s="167"/>
      <c r="F738" s="165"/>
      <c r="G738" s="167"/>
      <c r="H738" s="165"/>
      <c r="I738" s="167"/>
      <c r="J738" s="167"/>
      <c r="K738" s="243"/>
      <c r="L738" s="167"/>
      <c r="M738" s="167"/>
      <c r="N738" s="165"/>
      <c r="O738" s="244"/>
      <c r="P738" s="245"/>
      <c r="Q738" s="165"/>
      <c r="R738" s="246"/>
      <c r="S738" s="174"/>
      <c r="T738" s="115"/>
      <c r="U738" s="115"/>
      <c r="V738" s="115"/>
      <c r="W738" s="115"/>
      <c r="X738" s="115"/>
      <c r="Y738" s="115"/>
      <c r="Z738" s="115"/>
    </row>
    <row r="739">
      <c r="A739" s="165"/>
      <c r="B739" s="165"/>
      <c r="C739" s="165"/>
      <c r="D739" s="165"/>
      <c r="E739" s="167"/>
      <c r="F739" s="165"/>
      <c r="G739" s="167"/>
      <c r="H739" s="165"/>
      <c r="I739" s="167"/>
      <c r="J739" s="167"/>
      <c r="K739" s="243"/>
      <c r="L739" s="167"/>
      <c r="M739" s="167"/>
      <c r="N739" s="165"/>
      <c r="O739" s="244"/>
      <c r="P739" s="245"/>
      <c r="Q739" s="165"/>
      <c r="R739" s="246"/>
      <c r="S739" s="174"/>
      <c r="T739" s="115"/>
      <c r="U739" s="115"/>
      <c r="V739" s="115"/>
      <c r="W739" s="115"/>
      <c r="X739" s="115"/>
      <c r="Y739" s="115"/>
      <c r="Z739" s="115"/>
    </row>
    <row r="740">
      <c r="A740" s="165"/>
      <c r="B740" s="165"/>
      <c r="C740" s="165"/>
      <c r="D740" s="165"/>
      <c r="E740" s="167"/>
      <c r="F740" s="165"/>
      <c r="G740" s="167"/>
      <c r="H740" s="165"/>
      <c r="I740" s="167"/>
      <c r="J740" s="167"/>
      <c r="K740" s="243"/>
      <c r="L740" s="167"/>
      <c r="M740" s="167"/>
      <c r="N740" s="165"/>
      <c r="O740" s="244"/>
      <c r="P740" s="245"/>
      <c r="Q740" s="165"/>
      <c r="R740" s="246"/>
      <c r="S740" s="174"/>
      <c r="T740" s="115"/>
      <c r="U740" s="115"/>
      <c r="V740" s="115"/>
      <c r="W740" s="115"/>
      <c r="X740" s="115"/>
      <c r="Y740" s="115"/>
      <c r="Z740" s="115"/>
    </row>
    <row r="741">
      <c r="A741" s="165"/>
      <c r="B741" s="165"/>
      <c r="C741" s="165"/>
      <c r="D741" s="165"/>
      <c r="E741" s="167"/>
      <c r="F741" s="165"/>
      <c r="G741" s="167"/>
      <c r="H741" s="165"/>
      <c r="I741" s="167"/>
      <c r="J741" s="167"/>
      <c r="K741" s="243"/>
      <c r="L741" s="167"/>
      <c r="M741" s="167"/>
      <c r="N741" s="165"/>
      <c r="O741" s="244"/>
      <c r="P741" s="245"/>
      <c r="Q741" s="165"/>
      <c r="R741" s="246"/>
      <c r="S741" s="174"/>
      <c r="T741" s="115"/>
      <c r="U741" s="115"/>
      <c r="V741" s="115"/>
      <c r="W741" s="115"/>
      <c r="X741" s="115"/>
      <c r="Y741" s="115"/>
      <c r="Z741" s="115"/>
    </row>
    <row r="742">
      <c r="A742" s="165"/>
      <c r="B742" s="165"/>
      <c r="C742" s="165"/>
      <c r="D742" s="165"/>
      <c r="E742" s="167"/>
      <c r="F742" s="165"/>
      <c r="G742" s="167"/>
      <c r="H742" s="165"/>
      <c r="I742" s="167"/>
      <c r="J742" s="167"/>
      <c r="K742" s="243"/>
      <c r="L742" s="167"/>
      <c r="M742" s="167"/>
      <c r="N742" s="165"/>
      <c r="O742" s="244"/>
      <c r="P742" s="245"/>
      <c r="Q742" s="165"/>
      <c r="R742" s="246"/>
      <c r="S742" s="174"/>
      <c r="T742" s="115"/>
      <c r="U742" s="115"/>
      <c r="V742" s="115"/>
      <c r="W742" s="115"/>
      <c r="X742" s="115"/>
      <c r="Y742" s="115"/>
      <c r="Z742" s="115"/>
    </row>
    <row r="743">
      <c r="A743" s="165"/>
      <c r="B743" s="165"/>
      <c r="C743" s="165"/>
      <c r="D743" s="165"/>
      <c r="E743" s="167"/>
      <c r="F743" s="165"/>
      <c r="G743" s="167"/>
      <c r="H743" s="165"/>
      <c r="I743" s="167"/>
      <c r="J743" s="167"/>
      <c r="K743" s="243"/>
      <c r="L743" s="167"/>
      <c r="M743" s="167"/>
      <c r="N743" s="165"/>
      <c r="O743" s="244"/>
      <c r="P743" s="245"/>
      <c r="Q743" s="165"/>
      <c r="R743" s="246"/>
      <c r="S743" s="174"/>
      <c r="T743" s="115"/>
      <c r="U743" s="115"/>
      <c r="V743" s="115"/>
      <c r="W743" s="115"/>
      <c r="X743" s="115"/>
      <c r="Y743" s="115"/>
      <c r="Z743" s="115"/>
    </row>
    <row r="744">
      <c r="A744" s="165"/>
      <c r="B744" s="165"/>
      <c r="C744" s="165"/>
      <c r="D744" s="165"/>
      <c r="E744" s="167"/>
      <c r="F744" s="165"/>
      <c r="G744" s="167"/>
      <c r="H744" s="165"/>
      <c r="I744" s="167"/>
      <c r="J744" s="167"/>
      <c r="K744" s="243"/>
      <c r="L744" s="167"/>
      <c r="M744" s="167"/>
      <c r="N744" s="165"/>
      <c r="O744" s="244"/>
      <c r="P744" s="245"/>
      <c r="Q744" s="165"/>
      <c r="R744" s="246"/>
      <c r="S744" s="174"/>
      <c r="T744" s="115"/>
      <c r="U744" s="115"/>
      <c r="V744" s="115"/>
      <c r="W744" s="115"/>
      <c r="X744" s="115"/>
      <c r="Y744" s="115"/>
      <c r="Z744" s="115"/>
    </row>
    <row r="745">
      <c r="A745" s="165"/>
      <c r="B745" s="165"/>
      <c r="C745" s="165"/>
      <c r="D745" s="165"/>
      <c r="E745" s="167"/>
      <c r="F745" s="165"/>
      <c r="G745" s="167"/>
      <c r="H745" s="165"/>
      <c r="I745" s="167"/>
      <c r="J745" s="167"/>
      <c r="K745" s="243"/>
      <c r="L745" s="167"/>
      <c r="M745" s="167"/>
      <c r="N745" s="165"/>
      <c r="O745" s="244"/>
      <c r="P745" s="245"/>
      <c r="Q745" s="165"/>
      <c r="R745" s="246"/>
      <c r="S745" s="174"/>
      <c r="T745" s="115"/>
      <c r="U745" s="115"/>
      <c r="V745" s="115"/>
      <c r="W745" s="115"/>
      <c r="X745" s="115"/>
      <c r="Y745" s="115"/>
      <c r="Z745" s="115"/>
    </row>
    <row r="746">
      <c r="A746" s="165"/>
      <c r="B746" s="165"/>
      <c r="C746" s="165"/>
      <c r="D746" s="165"/>
      <c r="E746" s="167"/>
      <c r="F746" s="165"/>
      <c r="G746" s="167"/>
      <c r="H746" s="165"/>
      <c r="I746" s="167"/>
      <c r="J746" s="167"/>
      <c r="K746" s="243"/>
      <c r="L746" s="167"/>
      <c r="M746" s="167"/>
      <c r="N746" s="165"/>
      <c r="O746" s="244"/>
      <c r="P746" s="245"/>
      <c r="Q746" s="165"/>
      <c r="R746" s="246"/>
      <c r="S746" s="174"/>
      <c r="T746" s="115"/>
      <c r="U746" s="115"/>
      <c r="V746" s="115"/>
      <c r="W746" s="115"/>
      <c r="X746" s="115"/>
      <c r="Y746" s="115"/>
      <c r="Z746" s="115"/>
    </row>
    <row r="747">
      <c r="A747" s="165"/>
      <c r="B747" s="165"/>
      <c r="C747" s="165"/>
      <c r="D747" s="165"/>
      <c r="E747" s="167"/>
      <c r="F747" s="165"/>
      <c r="G747" s="167"/>
      <c r="H747" s="165"/>
      <c r="I747" s="167"/>
      <c r="J747" s="167"/>
      <c r="K747" s="243"/>
      <c r="L747" s="167"/>
      <c r="M747" s="167"/>
      <c r="N747" s="165"/>
      <c r="O747" s="244"/>
      <c r="P747" s="245"/>
      <c r="Q747" s="165"/>
      <c r="R747" s="246"/>
      <c r="S747" s="174"/>
      <c r="T747" s="115"/>
      <c r="U747" s="115"/>
      <c r="V747" s="115"/>
      <c r="W747" s="115"/>
      <c r="X747" s="115"/>
      <c r="Y747" s="115"/>
      <c r="Z747" s="115"/>
    </row>
    <row r="748">
      <c r="A748" s="165"/>
      <c r="B748" s="165"/>
      <c r="C748" s="165"/>
      <c r="D748" s="165"/>
      <c r="E748" s="167"/>
      <c r="F748" s="165"/>
      <c r="G748" s="167"/>
      <c r="H748" s="165"/>
      <c r="I748" s="167"/>
      <c r="J748" s="167"/>
      <c r="K748" s="243"/>
      <c r="L748" s="167"/>
      <c r="M748" s="167"/>
      <c r="N748" s="165"/>
      <c r="O748" s="244"/>
      <c r="P748" s="245"/>
      <c r="Q748" s="165"/>
      <c r="R748" s="246"/>
      <c r="S748" s="174"/>
      <c r="T748" s="115"/>
      <c r="U748" s="115"/>
      <c r="V748" s="115"/>
      <c r="W748" s="115"/>
      <c r="X748" s="115"/>
      <c r="Y748" s="115"/>
      <c r="Z748" s="115"/>
    </row>
    <row r="749">
      <c r="A749" s="165"/>
      <c r="B749" s="165"/>
      <c r="C749" s="165"/>
      <c r="D749" s="165"/>
      <c r="E749" s="167"/>
      <c r="F749" s="165"/>
      <c r="G749" s="167"/>
      <c r="H749" s="165"/>
      <c r="I749" s="167"/>
      <c r="J749" s="167"/>
      <c r="K749" s="243"/>
      <c r="L749" s="167"/>
      <c r="M749" s="167"/>
      <c r="N749" s="165"/>
      <c r="O749" s="244"/>
      <c r="P749" s="245"/>
      <c r="Q749" s="165"/>
      <c r="R749" s="246"/>
      <c r="S749" s="174"/>
      <c r="T749" s="115"/>
      <c r="U749" s="115"/>
      <c r="V749" s="115"/>
      <c r="W749" s="115"/>
      <c r="X749" s="115"/>
      <c r="Y749" s="115"/>
      <c r="Z749" s="115"/>
    </row>
    <row r="750">
      <c r="A750" s="165"/>
      <c r="B750" s="165"/>
      <c r="C750" s="165"/>
      <c r="D750" s="165"/>
      <c r="E750" s="167"/>
      <c r="F750" s="165"/>
      <c r="G750" s="167"/>
      <c r="H750" s="165"/>
      <c r="I750" s="167"/>
      <c r="J750" s="167"/>
      <c r="K750" s="243"/>
      <c r="L750" s="167"/>
      <c r="M750" s="167"/>
      <c r="N750" s="165"/>
      <c r="O750" s="244"/>
      <c r="P750" s="245"/>
      <c r="Q750" s="165"/>
      <c r="R750" s="246"/>
      <c r="S750" s="174"/>
      <c r="T750" s="115"/>
      <c r="U750" s="115"/>
      <c r="V750" s="115"/>
      <c r="W750" s="115"/>
      <c r="X750" s="115"/>
      <c r="Y750" s="115"/>
      <c r="Z750" s="115"/>
    </row>
    <row r="751">
      <c r="A751" s="165"/>
      <c r="B751" s="165"/>
      <c r="C751" s="165"/>
      <c r="D751" s="165"/>
      <c r="E751" s="167"/>
      <c r="F751" s="165"/>
      <c r="G751" s="167"/>
      <c r="H751" s="165"/>
      <c r="I751" s="167"/>
      <c r="J751" s="167"/>
      <c r="K751" s="243"/>
      <c r="L751" s="167"/>
      <c r="M751" s="167"/>
      <c r="N751" s="165"/>
      <c r="O751" s="244"/>
      <c r="P751" s="245"/>
      <c r="Q751" s="165"/>
      <c r="R751" s="246"/>
      <c r="S751" s="174"/>
      <c r="T751" s="115"/>
      <c r="U751" s="115"/>
      <c r="V751" s="115"/>
      <c r="W751" s="115"/>
      <c r="X751" s="115"/>
      <c r="Y751" s="115"/>
      <c r="Z751" s="115"/>
    </row>
    <row r="752">
      <c r="A752" s="165"/>
      <c r="B752" s="165"/>
      <c r="C752" s="165"/>
      <c r="D752" s="165"/>
      <c r="E752" s="167"/>
      <c r="F752" s="165"/>
      <c r="G752" s="167"/>
      <c r="H752" s="165"/>
      <c r="I752" s="167"/>
      <c r="J752" s="167"/>
      <c r="K752" s="243"/>
      <c r="L752" s="167"/>
      <c r="M752" s="167"/>
      <c r="N752" s="165"/>
      <c r="O752" s="244"/>
      <c r="P752" s="245"/>
      <c r="Q752" s="165"/>
      <c r="R752" s="246"/>
      <c r="S752" s="174"/>
      <c r="T752" s="115"/>
      <c r="U752" s="115"/>
      <c r="V752" s="115"/>
      <c r="W752" s="115"/>
      <c r="X752" s="115"/>
      <c r="Y752" s="115"/>
      <c r="Z752" s="115"/>
    </row>
    <row r="753">
      <c r="A753" s="165"/>
      <c r="B753" s="165"/>
      <c r="C753" s="165"/>
      <c r="D753" s="165"/>
      <c r="E753" s="167"/>
      <c r="F753" s="165"/>
      <c r="G753" s="167"/>
      <c r="H753" s="165"/>
      <c r="I753" s="167"/>
      <c r="J753" s="167"/>
      <c r="K753" s="243"/>
      <c r="L753" s="167"/>
      <c r="M753" s="167"/>
      <c r="N753" s="165"/>
      <c r="O753" s="244"/>
      <c r="P753" s="245"/>
      <c r="Q753" s="165"/>
      <c r="R753" s="246"/>
      <c r="S753" s="174"/>
      <c r="T753" s="115"/>
      <c r="U753" s="115"/>
      <c r="V753" s="115"/>
      <c r="W753" s="115"/>
      <c r="X753" s="115"/>
      <c r="Y753" s="115"/>
      <c r="Z753" s="115"/>
    </row>
    <row r="754">
      <c r="A754" s="165"/>
      <c r="B754" s="165"/>
      <c r="C754" s="165"/>
      <c r="D754" s="165"/>
      <c r="E754" s="167"/>
      <c r="F754" s="165"/>
      <c r="G754" s="167"/>
      <c r="H754" s="165"/>
      <c r="I754" s="167"/>
      <c r="J754" s="167"/>
      <c r="K754" s="243"/>
      <c r="L754" s="167"/>
      <c r="M754" s="167"/>
      <c r="N754" s="165"/>
      <c r="O754" s="244"/>
      <c r="P754" s="245"/>
      <c r="Q754" s="165"/>
      <c r="R754" s="246"/>
      <c r="S754" s="174"/>
      <c r="T754" s="115"/>
      <c r="U754" s="115"/>
      <c r="V754" s="115"/>
      <c r="W754" s="115"/>
      <c r="X754" s="115"/>
      <c r="Y754" s="115"/>
      <c r="Z754" s="115"/>
    </row>
    <row r="755">
      <c r="A755" s="165"/>
      <c r="B755" s="165"/>
      <c r="C755" s="165"/>
      <c r="D755" s="165"/>
      <c r="E755" s="167"/>
      <c r="F755" s="165"/>
      <c r="G755" s="167"/>
      <c r="H755" s="165"/>
      <c r="I755" s="167"/>
      <c r="J755" s="167"/>
      <c r="K755" s="243"/>
      <c r="L755" s="167"/>
      <c r="M755" s="167"/>
      <c r="N755" s="165"/>
      <c r="O755" s="244"/>
      <c r="P755" s="245"/>
      <c r="Q755" s="165"/>
      <c r="R755" s="246"/>
      <c r="S755" s="174"/>
      <c r="T755" s="115"/>
      <c r="U755" s="115"/>
      <c r="V755" s="115"/>
      <c r="W755" s="115"/>
      <c r="X755" s="115"/>
      <c r="Y755" s="115"/>
      <c r="Z755" s="115"/>
    </row>
    <row r="756">
      <c r="A756" s="165"/>
      <c r="B756" s="165"/>
      <c r="C756" s="165"/>
      <c r="D756" s="165"/>
      <c r="E756" s="167"/>
      <c r="F756" s="165"/>
      <c r="G756" s="167"/>
      <c r="H756" s="165"/>
      <c r="I756" s="167"/>
      <c r="J756" s="167"/>
      <c r="K756" s="243"/>
      <c r="L756" s="167"/>
      <c r="M756" s="167"/>
      <c r="N756" s="165"/>
      <c r="O756" s="244"/>
      <c r="P756" s="245"/>
      <c r="Q756" s="165"/>
      <c r="R756" s="246"/>
      <c r="S756" s="174"/>
      <c r="T756" s="115"/>
      <c r="U756" s="115"/>
      <c r="V756" s="115"/>
      <c r="W756" s="115"/>
      <c r="X756" s="115"/>
      <c r="Y756" s="115"/>
      <c r="Z756" s="115"/>
    </row>
    <row r="757">
      <c r="A757" s="165"/>
      <c r="B757" s="165"/>
      <c r="C757" s="165"/>
      <c r="D757" s="165"/>
      <c r="E757" s="167"/>
      <c r="F757" s="165"/>
      <c r="G757" s="167"/>
      <c r="H757" s="165"/>
      <c r="I757" s="167"/>
      <c r="J757" s="167"/>
      <c r="K757" s="243"/>
      <c r="L757" s="167"/>
      <c r="M757" s="167"/>
      <c r="N757" s="165"/>
      <c r="O757" s="244"/>
      <c r="P757" s="245"/>
      <c r="Q757" s="165"/>
      <c r="R757" s="246"/>
      <c r="S757" s="174"/>
      <c r="T757" s="115"/>
      <c r="U757" s="115"/>
      <c r="V757" s="115"/>
      <c r="W757" s="115"/>
      <c r="X757" s="115"/>
      <c r="Y757" s="115"/>
      <c r="Z757" s="115"/>
    </row>
    <row r="758">
      <c r="A758" s="165"/>
      <c r="B758" s="165"/>
      <c r="C758" s="165"/>
      <c r="D758" s="165"/>
      <c r="E758" s="167"/>
      <c r="F758" s="165"/>
      <c r="G758" s="167"/>
      <c r="H758" s="165"/>
      <c r="I758" s="167"/>
      <c r="J758" s="167"/>
      <c r="K758" s="243"/>
      <c r="L758" s="167"/>
      <c r="M758" s="167"/>
      <c r="N758" s="165"/>
      <c r="O758" s="244"/>
      <c r="P758" s="245"/>
      <c r="Q758" s="165"/>
      <c r="R758" s="246"/>
      <c r="S758" s="174"/>
      <c r="T758" s="115"/>
      <c r="U758" s="115"/>
      <c r="V758" s="115"/>
      <c r="W758" s="115"/>
      <c r="X758" s="115"/>
      <c r="Y758" s="115"/>
      <c r="Z758" s="115"/>
    </row>
    <row r="759">
      <c r="A759" s="165"/>
      <c r="B759" s="165"/>
      <c r="C759" s="165"/>
      <c r="D759" s="165"/>
      <c r="E759" s="167"/>
      <c r="F759" s="165"/>
      <c r="G759" s="167"/>
      <c r="H759" s="165"/>
      <c r="I759" s="167"/>
      <c r="J759" s="167"/>
      <c r="K759" s="243"/>
      <c r="L759" s="167"/>
      <c r="M759" s="167"/>
      <c r="N759" s="165"/>
      <c r="O759" s="244"/>
      <c r="P759" s="245"/>
      <c r="Q759" s="165"/>
      <c r="R759" s="246"/>
      <c r="S759" s="174"/>
      <c r="T759" s="115"/>
      <c r="U759" s="115"/>
      <c r="V759" s="115"/>
      <c r="W759" s="115"/>
      <c r="X759" s="115"/>
      <c r="Y759" s="115"/>
      <c r="Z759" s="115"/>
    </row>
    <row r="760">
      <c r="A760" s="165"/>
      <c r="B760" s="165"/>
      <c r="C760" s="165"/>
      <c r="D760" s="165"/>
      <c r="E760" s="167"/>
      <c r="F760" s="165"/>
      <c r="G760" s="167"/>
      <c r="H760" s="165"/>
      <c r="I760" s="167"/>
      <c r="J760" s="167"/>
      <c r="K760" s="243"/>
      <c r="L760" s="167"/>
      <c r="M760" s="167"/>
      <c r="N760" s="165"/>
      <c r="O760" s="244"/>
      <c r="P760" s="245"/>
      <c r="Q760" s="165"/>
      <c r="R760" s="246"/>
      <c r="S760" s="174"/>
      <c r="T760" s="115"/>
      <c r="U760" s="115"/>
      <c r="V760" s="115"/>
      <c r="W760" s="115"/>
      <c r="X760" s="115"/>
      <c r="Y760" s="115"/>
      <c r="Z760" s="115"/>
    </row>
    <row r="761">
      <c r="A761" s="165"/>
      <c r="B761" s="165"/>
      <c r="C761" s="165"/>
      <c r="D761" s="165"/>
      <c r="E761" s="167"/>
      <c r="F761" s="165"/>
      <c r="G761" s="167"/>
      <c r="H761" s="165"/>
      <c r="I761" s="167"/>
      <c r="J761" s="167"/>
      <c r="K761" s="243"/>
      <c r="L761" s="167"/>
      <c r="M761" s="167"/>
      <c r="N761" s="165"/>
      <c r="O761" s="244"/>
      <c r="P761" s="245"/>
      <c r="Q761" s="165"/>
      <c r="R761" s="246"/>
      <c r="S761" s="174"/>
      <c r="T761" s="115"/>
      <c r="U761" s="115"/>
      <c r="V761" s="115"/>
      <c r="W761" s="115"/>
      <c r="X761" s="115"/>
      <c r="Y761" s="115"/>
      <c r="Z761" s="115"/>
    </row>
    <row r="762">
      <c r="A762" s="165"/>
      <c r="B762" s="165"/>
      <c r="C762" s="165"/>
      <c r="D762" s="165"/>
      <c r="E762" s="167"/>
      <c r="F762" s="165"/>
      <c r="G762" s="167"/>
      <c r="H762" s="165"/>
      <c r="I762" s="167"/>
      <c r="J762" s="167"/>
      <c r="K762" s="243"/>
      <c r="L762" s="167"/>
      <c r="M762" s="167"/>
      <c r="N762" s="165"/>
      <c r="O762" s="244"/>
      <c r="P762" s="245"/>
      <c r="Q762" s="165"/>
      <c r="R762" s="246"/>
      <c r="S762" s="174"/>
      <c r="T762" s="115"/>
      <c r="U762" s="115"/>
      <c r="V762" s="115"/>
      <c r="W762" s="115"/>
      <c r="X762" s="115"/>
      <c r="Y762" s="115"/>
      <c r="Z762" s="115"/>
    </row>
    <row r="763">
      <c r="A763" s="165"/>
      <c r="B763" s="165"/>
      <c r="C763" s="165"/>
      <c r="D763" s="165"/>
      <c r="E763" s="167"/>
      <c r="F763" s="165"/>
      <c r="G763" s="167"/>
      <c r="H763" s="165"/>
      <c r="I763" s="167"/>
      <c r="J763" s="167"/>
      <c r="K763" s="243"/>
      <c r="L763" s="167"/>
      <c r="M763" s="167"/>
      <c r="N763" s="165"/>
      <c r="O763" s="244"/>
      <c r="P763" s="245"/>
      <c r="Q763" s="165"/>
      <c r="R763" s="246"/>
      <c r="S763" s="174"/>
      <c r="T763" s="115"/>
      <c r="U763" s="115"/>
      <c r="V763" s="115"/>
      <c r="W763" s="115"/>
      <c r="X763" s="115"/>
      <c r="Y763" s="115"/>
      <c r="Z763" s="115"/>
    </row>
    <row r="764">
      <c r="A764" s="165"/>
      <c r="B764" s="165"/>
      <c r="C764" s="165"/>
      <c r="D764" s="165"/>
      <c r="E764" s="167"/>
      <c r="F764" s="165"/>
      <c r="G764" s="167"/>
      <c r="H764" s="165"/>
      <c r="I764" s="167"/>
      <c r="J764" s="167"/>
      <c r="K764" s="243"/>
      <c r="L764" s="167"/>
      <c r="M764" s="167"/>
      <c r="N764" s="165"/>
      <c r="O764" s="244"/>
      <c r="P764" s="245"/>
      <c r="Q764" s="165"/>
      <c r="R764" s="246"/>
      <c r="S764" s="174"/>
      <c r="T764" s="115"/>
      <c r="U764" s="115"/>
      <c r="V764" s="115"/>
      <c r="W764" s="115"/>
      <c r="X764" s="115"/>
      <c r="Y764" s="115"/>
      <c r="Z764" s="115"/>
    </row>
    <row r="765">
      <c r="A765" s="165"/>
      <c r="B765" s="165"/>
      <c r="C765" s="165"/>
      <c r="D765" s="165"/>
      <c r="E765" s="167"/>
      <c r="F765" s="165"/>
      <c r="G765" s="167"/>
      <c r="H765" s="165"/>
      <c r="I765" s="167"/>
      <c r="J765" s="167"/>
      <c r="K765" s="243"/>
      <c r="L765" s="167"/>
      <c r="M765" s="167"/>
      <c r="N765" s="165"/>
      <c r="O765" s="244"/>
      <c r="P765" s="245"/>
      <c r="Q765" s="165"/>
      <c r="R765" s="246"/>
      <c r="S765" s="174"/>
      <c r="T765" s="115"/>
      <c r="U765" s="115"/>
      <c r="V765" s="115"/>
      <c r="W765" s="115"/>
      <c r="X765" s="115"/>
      <c r="Y765" s="115"/>
      <c r="Z765" s="115"/>
    </row>
    <row r="766">
      <c r="A766" s="165"/>
      <c r="B766" s="165"/>
      <c r="C766" s="165"/>
      <c r="D766" s="165"/>
      <c r="E766" s="167"/>
      <c r="F766" s="165"/>
      <c r="G766" s="167"/>
      <c r="H766" s="165"/>
      <c r="I766" s="167"/>
      <c r="J766" s="167"/>
      <c r="K766" s="243"/>
      <c r="L766" s="167"/>
      <c r="M766" s="167"/>
      <c r="N766" s="165"/>
      <c r="O766" s="244"/>
      <c r="P766" s="245"/>
      <c r="Q766" s="165"/>
      <c r="R766" s="246"/>
      <c r="S766" s="174"/>
      <c r="T766" s="115"/>
      <c r="U766" s="115"/>
      <c r="V766" s="115"/>
      <c r="W766" s="115"/>
      <c r="X766" s="115"/>
      <c r="Y766" s="115"/>
      <c r="Z766" s="115"/>
    </row>
    <row r="767">
      <c r="A767" s="165"/>
      <c r="B767" s="165"/>
      <c r="C767" s="165"/>
      <c r="D767" s="165"/>
      <c r="E767" s="167"/>
      <c r="F767" s="165"/>
      <c r="G767" s="167"/>
      <c r="H767" s="165"/>
      <c r="I767" s="167"/>
      <c r="J767" s="167"/>
      <c r="K767" s="243"/>
      <c r="L767" s="167"/>
      <c r="M767" s="167"/>
      <c r="N767" s="165"/>
      <c r="O767" s="244"/>
      <c r="P767" s="245"/>
      <c r="Q767" s="165"/>
      <c r="R767" s="246"/>
      <c r="S767" s="174"/>
      <c r="T767" s="115"/>
      <c r="U767" s="115"/>
      <c r="V767" s="115"/>
      <c r="W767" s="115"/>
      <c r="X767" s="115"/>
      <c r="Y767" s="115"/>
      <c r="Z767" s="115"/>
    </row>
    <row r="768">
      <c r="A768" s="165"/>
      <c r="B768" s="165"/>
      <c r="C768" s="165"/>
      <c r="D768" s="165"/>
      <c r="E768" s="167"/>
      <c r="F768" s="165"/>
      <c r="G768" s="167"/>
      <c r="H768" s="165"/>
      <c r="I768" s="167"/>
      <c r="J768" s="167"/>
      <c r="K768" s="243"/>
      <c r="L768" s="167"/>
      <c r="M768" s="167"/>
      <c r="N768" s="165"/>
      <c r="O768" s="244"/>
      <c r="P768" s="245"/>
      <c r="Q768" s="165"/>
      <c r="R768" s="246"/>
      <c r="S768" s="174"/>
      <c r="T768" s="115"/>
      <c r="U768" s="115"/>
      <c r="V768" s="115"/>
      <c r="W768" s="115"/>
      <c r="X768" s="115"/>
      <c r="Y768" s="115"/>
      <c r="Z768" s="115"/>
    </row>
    <row r="769">
      <c r="A769" s="165"/>
      <c r="B769" s="165"/>
      <c r="C769" s="165"/>
      <c r="D769" s="165"/>
      <c r="E769" s="167"/>
      <c r="F769" s="165"/>
      <c r="G769" s="167"/>
      <c r="H769" s="165"/>
      <c r="I769" s="167"/>
      <c r="J769" s="167"/>
      <c r="K769" s="243"/>
      <c r="L769" s="167"/>
      <c r="M769" s="167"/>
      <c r="N769" s="165"/>
      <c r="O769" s="244"/>
      <c r="P769" s="245"/>
      <c r="Q769" s="165"/>
      <c r="R769" s="246"/>
      <c r="S769" s="174"/>
      <c r="T769" s="115"/>
      <c r="U769" s="115"/>
      <c r="V769" s="115"/>
      <c r="W769" s="115"/>
      <c r="X769" s="115"/>
      <c r="Y769" s="115"/>
      <c r="Z769" s="115"/>
    </row>
    <row r="770">
      <c r="A770" s="165"/>
      <c r="B770" s="165"/>
      <c r="C770" s="165"/>
      <c r="D770" s="165"/>
      <c r="E770" s="167"/>
      <c r="F770" s="165"/>
      <c r="G770" s="167"/>
      <c r="H770" s="165"/>
      <c r="I770" s="167"/>
      <c r="J770" s="167"/>
      <c r="K770" s="243"/>
      <c r="L770" s="167"/>
      <c r="M770" s="167"/>
      <c r="N770" s="165"/>
      <c r="O770" s="244"/>
      <c r="P770" s="245"/>
      <c r="Q770" s="165"/>
      <c r="R770" s="246"/>
      <c r="S770" s="174"/>
      <c r="T770" s="115"/>
      <c r="U770" s="115"/>
      <c r="V770" s="115"/>
      <c r="W770" s="115"/>
      <c r="X770" s="115"/>
      <c r="Y770" s="115"/>
      <c r="Z770" s="115"/>
    </row>
    <row r="771">
      <c r="A771" s="165"/>
      <c r="B771" s="165"/>
      <c r="C771" s="165"/>
      <c r="D771" s="165"/>
      <c r="E771" s="167"/>
      <c r="F771" s="165"/>
      <c r="G771" s="167"/>
      <c r="H771" s="165"/>
      <c r="I771" s="167"/>
      <c r="J771" s="167"/>
      <c r="K771" s="243"/>
      <c r="L771" s="167"/>
      <c r="M771" s="167"/>
      <c r="N771" s="165"/>
      <c r="O771" s="244"/>
      <c r="P771" s="245"/>
      <c r="Q771" s="165"/>
      <c r="R771" s="246"/>
      <c r="S771" s="174"/>
      <c r="T771" s="115"/>
      <c r="U771" s="115"/>
      <c r="V771" s="115"/>
      <c r="W771" s="115"/>
      <c r="X771" s="115"/>
      <c r="Y771" s="115"/>
      <c r="Z771" s="115"/>
    </row>
    <row r="772">
      <c r="A772" s="165"/>
      <c r="B772" s="165"/>
      <c r="C772" s="165"/>
      <c r="D772" s="165"/>
      <c r="E772" s="167"/>
      <c r="F772" s="165"/>
      <c r="G772" s="167"/>
      <c r="H772" s="165"/>
      <c r="I772" s="167"/>
      <c r="J772" s="167"/>
      <c r="K772" s="243"/>
      <c r="L772" s="167"/>
      <c r="M772" s="167"/>
      <c r="N772" s="165"/>
      <c r="O772" s="244"/>
      <c r="P772" s="245"/>
      <c r="Q772" s="165"/>
      <c r="R772" s="246"/>
      <c r="S772" s="174"/>
      <c r="T772" s="115"/>
      <c r="U772" s="115"/>
      <c r="V772" s="115"/>
      <c r="W772" s="115"/>
      <c r="X772" s="115"/>
      <c r="Y772" s="115"/>
      <c r="Z772" s="115"/>
    </row>
    <row r="773">
      <c r="A773" s="165"/>
      <c r="B773" s="165"/>
      <c r="C773" s="165"/>
      <c r="D773" s="165"/>
      <c r="E773" s="167"/>
      <c r="F773" s="165"/>
      <c r="G773" s="167"/>
      <c r="H773" s="165"/>
      <c r="I773" s="167"/>
      <c r="J773" s="167"/>
      <c r="K773" s="243"/>
      <c r="L773" s="167"/>
      <c r="M773" s="167"/>
      <c r="N773" s="165"/>
      <c r="O773" s="244"/>
      <c r="P773" s="245"/>
      <c r="Q773" s="165"/>
      <c r="R773" s="246"/>
      <c r="S773" s="174"/>
      <c r="T773" s="115"/>
      <c r="U773" s="115"/>
      <c r="V773" s="115"/>
      <c r="W773" s="115"/>
      <c r="X773" s="115"/>
      <c r="Y773" s="115"/>
      <c r="Z773" s="115"/>
    </row>
    <row r="774">
      <c r="A774" s="165"/>
      <c r="B774" s="165"/>
      <c r="C774" s="165"/>
      <c r="D774" s="165"/>
      <c r="E774" s="167"/>
      <c r="F774" s="165"/>
      <c r="G774" s="167"/>
      <c r="H774" s="165"/>
      <c r="I774" s="167"/>
      <c r="J774" s="167"/>
      <c r="K774" s="243"/>
      <c r="L774" s="167"/>
      <c r="M774" s="167"/>
      <c r="N774" s="165"/>
      <c r="O774" s="244"/>
      <c r="P774" s="245"/>
      <c r="Q774" s="165"/>
      <c r="R774" s="246"/>
      <c r="S774" s="174"/>
      <c r="T774" s="115"/>
      <c r="U774" s="115"/>
      <c r="V774" s="115"/>
      <c r="W774" s="115"/>
      <c r="X774" s="115"/>
      <c r="Y774" s="115"/>
      <c r="Z774" s="115"/>
    </row>
    <row r="775">
      <c r="A775" s="165"/>
      <c r="B775" s="165"/>
      <c r="C775" s="165"/>
      <c r="D775" s="165"/>
      <c r="E775" s="167"/>
      <c r="F775" s="165"/>
      <c r="G775" s="167"/>
      <c r="H775" s="165"/>
      <c r="I775" s="167"/>
      <c r="J775" s="167"/>
      <c r="K775" s="243"/>
      <c r="L775" s="167"/>
      <c r="M775" s="167"/>
      <c r="N775" s="165"/>
      <c r="O775" s="244"/>
      <c r="P775" s="245"/>
      <c r="Q775" s="165"/>
      <c r="R775" s="246"/>
      <c r="S775" s="174"/>
      <c r="T775" s="115"/>
      <c r="U775" s="115"/>
      <c r="V775" s="115"/>
      <c r="W775" s="115"/>
      <c r="X775" s="115"/>
      <c r="Y775" s="115"/>
      <c r="Z775" s="115"/>
    </row>
    <row r="776">
      <c r="A776" s="165"/>
      <c r="B776" s="165"/>
      <c r="C776" s="165"/>
      <c r="D776" s="165"/>
      <c r="E776" s="167"/>
      <c r="F776" s="165"/>
      <c r="G776" s="167"/>
      <c r="H776" s="165"/>
      <c r="I776" s="167"/>
      <c r="J776" s="167"/>
      <c r="K776" s="243"/>
      <c r="L776" s="167"/>
      <c r="M776" s="167"/>
      <c r="N776" s="165"/>
      <c r="O776" s="244"/>
      <c r="P776" s="245"/>
      <c r="Q776" s="165"/>
      <c r="R776" s="246"/>
      <c r="S776" s="174"/>
      <c r="T776" s="115"/>
      <c r="U776" s="115"/>
      <c r="V776" s="115"/>
      <c r="W776" s="115"/>
      <c r="X776" s="115"/>
      <c r="Y776" s="115"/>
      <c r="Z776" s="115"/>
    </row>
    <row r="777">
      <c r="A777" s="165"/>
      <c r="B777" s="165"/>
      <c r="C777" s="165"/>
      <c r="D777" s="165"/>
      <c r="E777" s="167"/>
      <c r="F777" s="165"/>
      <c r="G777" s="167"/>
      <c r="H777" s="165"/>
      <c r="I777" s="167"/>
      <c r="J777" s="167"/>
      <c r="K777" s="243"/>
      <c r="L777" s="167"/>
      <c r="M777" s="167"/>
      <c r="N777" s="165"/>
      <c r="O777" s="244"/>
      <c r="P777" s="245"/>
      <c r="Q777" s="165"/>
      <c r="R777" s="246"/>
      <c r="S777" s="174"/>
      <c r="T777" s="115"/>
      <c r="U777" s="115"/>
      <c r="V777" s="115"/>
      <c r="W777" s="115"/>
      <c r="X777" s="115"/>
      <c r="Y777" s="115"/>
      <c r="Z777" s="115"/>
    </row>
    <row r="778">
      <c r="A778" s="165"/>
      <c r="B778" s="165"/>
      <c r="C778" s="165"/>
      <c r="D778" s="165"/>
      <c r="E778" s="167"/>
      <c r="F778" s="165"/>
      <c r="G778" s="167"/>
      <c r="H778" s="165"/>
      <c r="I778" s="167"/>
      <c r="J778" s="167"/>
      <c r="K778" s="243"/>
      <c r="L778" s="167"/>
      <c r="M778" s="167"/>
      <c r="N778" s="165"/>
      <c r="O778" s="244"/>
      <c r="P778" s="245"/>
      <c r="Q778" s="165"/>
      <c r="R778" s="246"/>
      <c r="S778" s="174"/>
      <c r="T778" s="115"/>
      <c r="U778" s="115"/>
      <c r="V778" s="115"/>
      <c r="W778" s="115"/>
      <c r="X778" s="115"/>
      <c r="Y778" s="115"/>
      <c r="Z778" s="115"/>
    </row>
    <row r="779">
      <c r="A779" s="165"/>
      <c r="B779" s="165"/>
      <c r="C779" s="165"/>
      <c r="D779" s="165"/>
      <c r="E779" s="167"/>
      <c r="F779" s="165"/>
      <c r="G779" s="167"/>
      <c r="H779" s="165"/>
      <c r="I779" s="167"/>
      <c r="J779" s="167"/>
      <c r="K779" s="243"/>
      <c r="L779" s="167"/>
      <c r="M779" s="167"/>
      <c r="N779" s="165"/>
      <c r="O779" s="244"/>
      <c r="P779" s="245"/>
      <c r="Q779" s="165"/>
      <c r="R779" s="246"/>
      <c r="S779" s="174"/>
      <c r="T779" s="115"/>
      <c r="U779" s="115"/>
      <c r="V779" s="115"/>
      <c r="W779" s="115"/>
      <c r="X779" s="115"/>
      <c r="Y779" s="115"/>
      <c r="Z779" s="115"/>
    </row>
    <row r="780">
      <c r="A780" s="165"/>
      <c r="B780" s="165"/>
      <c r="C780" s="165"/>
      <c r="D780" s="165"/>
      <c r="E780" s="167"/>
      <c r="F780" s="165"/>
      <c r="G780" s="167"/>
      <c r="H780" s="165"/>
      <c r="I780" s="167"/>
      <c r="J780" s="167"/>
      <c r="K780" s="243"/>
      <c r="L780" s="167"/>
      <c r="M780" s="167"/>
      <c r="N780" s="165"/>
      <c r="O780" s="244"/>
      <c r="P780" s="245"/>
      <c r="Q780" s="165"/>
      <c r="R780" s="246"/>
      <c r="S780" s="174"/>
      <c r="T780" s="115"/>
      <c r="U780" s="115"/>
      <c r="V780" s="115"/>
      <c r="W780" s="115"/>
      <c r="X780" s="115"/>
      <c r="Y780" s="115"/>
      <c r="Z780" s="115"/>
    </row>
    <row r="781">
      <c r="A781" s="165"/>
      <c r="B781" s="165"/>
      <c r="C781" s="165"/>
      <c r="D781" s="165"/>
      <c r="E781" s="167"/>
      <c r="F781" s="165"/>
      <c r="G781" s="167"/>
      <c r="H781" s="165"/>
      <c r="I781" s="167"/>
      <c r="J781" s="167"/>
      <c r="K781" s="243"/>
      <c r="L781" s="167"/>
      <c r="M781" s="167"/>
      <c r="N781" s="165"/>
      <c r="O781" s="244"/>
      <c r="P781" s="245"/>
      <c r="Q781" s="165"/>
      <c r="R781" s="246"/>
      <c r="S781" s="174"/>
      <c r="T781" s="115"/>
      <c r="U781" s="115"/>
      <c r="V781" s="115"/>
      <c r="W781" s="115"/>
      <c r="X781" s="115"/>
      <c r="Y781" s="115"/>
      <c r="Z781" s="115"/>
    </row>
    <row r="782">
      <c r="A782" s="165"/>
      <c r="B782" s="165"/>
      <c r="C782" s="165"/>
      <c r="D782" s="165"/>
      <c r="E782" s="167"/>
      <c r="F782" s="165"/>
      <c r="G782" s="167"/>
      <c r="H782" s="165"/>
      <c r="I782" s="167"/>
      <c r="J782" s="167"/>
      <c r="K782" s="243"/>
      <c r="L782" s="167"/>
      <c r="M782" s="167"/>
      <c r="N782" s="165"/>
      <c r="O782" s="244"/>
      <c r="P782" s="245"/>
      <c r="Q782" s="165"/>
      <c r="R782" s="246"/>
      <c r="S782" s="174"/>
      <c r="T782" s="115"/>
      <c r="U782" s="115"/>
      <c r="V782" s="115"/>
      <c r="W782" s="115"/>
      <c r="X782" s="115"/>
      <c r="Y782" s="115"/>
      <c r="Z782" s="115"/>
    </row>
    <row r="783">
      <c r="A783" s="165"/>
      <c r="B783" s="165"/>
      <c r="C783" s="165"/>
      <c r="D783" s="165"/>
      <c r="E783" s="167"/>
      <c r="F783" s="165"/>
      <c r="G783" s="167"/>
      <c r="H783" s="165"/>
      <c r="I783" s="167"/>
      <c r="J783" s="167"/>
      <c r="K783" s="243"/>
      <c r="L783" s="167"/>
      <c r="M783" s="167"/>
      <c r="N783" s="165"/>
      <c r="O783" s="244"/>
      <c r="P783" s="245"/>
      <c r="Q783" s="165"/>
      <c r="R783" s="246"/>
      <c r="S783" s="174"/>
      <c r="T783" s="115"/>
      <c r="U783" s="115"/>
      <c r="V783" s="115"/>
      <c r="W783" s="115"/>
      <c r="X783" s="115"/>
      <c r="Y783" s="115"/>
      <c r="Z783" s="115"/>
    </row>
    <row r="784">
      <c r="A784" s="165"/>
      <c r="B784" s="165"/>
      <c r="C784" s="165"/>
      <c r="D784" s="165"/>
      <c r="E784" s="167"/>
      <c r="F784" s="165"/>
      <c r="G784" s="167"/>
      <c r="H784" s="165"/>
      <c r="I784" s="167"/>
      <c r="J784" s="167"/>
      <c r="K784" s="243"/>
      <c r="L784" s="167"/>
      <c r="M784" s="167"/>
      <c r="N784" s="165"/>
      <c r="O784" s="244"/>
      <c r="P784" s="245"/>
      <c r="Q784" s="165"/>
      <c r="R784" s="246"/>
      <c r="S784" s="174"/>
      <c r="T784" s="115"/>
      <c r="U784" s="115"/>
      <c r="V784" s="115"/>
      <c r="W784" s="115"/>
      <c r="X784" s="115"/>
      <c r="Y784" s="115"/>
      <c r="Z784" s="115"/>
    </row>
    <row r="785">
      <c r="A785" s="165"/>
      <c r="B785" s="165"/>
      <c r="C785" s="165"/>
      <c r="D785" s="165"/>
      <c r="E785" s="167"/>
      <c r="F785" s="165"/>
      <c r="G785" s="167"/>
      <c r="H785" s="165"/>
      <c r="I785" s="167"/>
      <c r="J785" s="167"/>
      <c r="K785" s="243"/>
      <c r="L785" s="167"/>
      <c r="M785" s="167"/>
      <c r="N785" s="165"/>
      <c r="O785" s="244"/>
      <c r="P785" s="245"/>
      <c r="Q785" s="165"/>
      <c r="R785" s="246"/>
      <c r="S785" s="174"/>
      <c r="T785" s="115"/>
      <c r="U785" s="115"/>
      <c r="V785" s="115"/>
      <c r="W785" s="115"/>
      <c r="X785" s="115"/>
      <c r="Y785" s="115"/>
      <c r="Z785" s="115"/>
    </row>
    <row r="786">
      <c r="A786" s="165"/>
      <c r="B786" s="165"/>
      <c r="C786" s="165"/>
      <c r="D786" s="165"/>
      <c r="E786" s="167"/>
      <c r="F786" s="165"/>
      <c r="G786" s="167"/>
      <c r="H786" s="165"/>
      <c r="I786" s="167"/>
      <c r="J786" s="167"/>
      <c r="K786" s="243"/>
      <c r="L786" s="167"/>
      <c r="M786" s="167"/>
      <c r="N786" s="165"/>
      <c r="O786" s="244"/>
      <c r="P786" s="245"/>
      <c r="Q786" s="165"/>
      <c r="R786" s="246"/>
      <c r="S786" s="174"/>
      <c r="T786" s="115"/>
      <c r="U786" s="115"/>
      <c r="V786" s="115"/>
      <c r="W786" s="115"/>
      <c r="X786" s="115"/>
      <c r="Y786" s="115"/>
      <c r="Z786" s="115"/>
    </row>
    <row r="787">
      <c r="A787" s="165"/>
      <c r="B787" s="165"/>
      <c r="C787" s="165"/>
      <c r="D787" s="165"/>
      <c r="E787" s="167"/>
      <c r="F787" s="165"/>
      <c r="G787" s="167"/>
      <c r="H787" s="165"/>
      <c r="I787" s="167"/>
      <c r="J787" s="167"/>
      <c r="K787" s="243"/>
      <c r="L787" s="167"/>
      <c r="M787" s="167"/>
      <c r="N787" s="165"/>
      <c r="O787" s="244"/>
      <c r="P787" s="245"/>
      <c r="Q787" s="165"/>
      <c r="R787" s="246"/>
      <c r="S787" s="174"/>
      <c r="T787" s="115"/>
      <c r="U787" s="115"/>
      <c r="V787" s="115"/>
      <c r="W787" s="115"/>
      <c r="X787" s="115"/>
      <c r="Y787" s="115"/>
      <c r="Z787" s="115"/>
    </row>
    <row r="788">
      <c r="A788" s="165"/>
      <c r="B788" s="165"/>
      <c r="C788" s="165"/>
      <c r="D788" s="165"/>
      <c r="E788" s="167"/>
      <c r="F788" s="165"/>
      <c r="G788" s="167"/>
      <c r="H788" s="165"/>
      <c r="I788" s="167"/>
      <c r="J788" s="167"/>
      <c r="K788" s="243"/>
      <c r="L788" s="167"/>
      <c r="M788" s="167"/>
      <c r="N788" s="165"/>
      <c r="O788" s="244"/>
      <c r="P788" s="245"/>
      <c r="Q788" s="165"/>
      <c r="R788" s="246"/>
      <c r="S788" s="174"/>
      <c r="T788" s="115"/>
      <c r="U788" s="115"/>
      <c r="V788" s="115"/>
      <c r="W788" s="115"/>
      <c r="X788" s="115"/>
      <c r="Y788" s="115"/>
      <c r="Z788" s="115"/>
    </row>
    <row r="789">
      <c r="A789" s="165"/>
      <c r="B789" s="165"/>
      <c r="C789" s="165"/>
      <c r="D789" s="165"/>
      <c r="E789" s="167"/>
      <c r="F789" s="165"/>
      <c r="G789" s="167"/>
      <c r="H789" s="165"/>
      <c r="I789" s="167"/>
      <c r="J789" s="167"/>
      <c r="K789" s="243"/>
      <c r="L789" s="167"/>
      <c r="M789" s="167"/>
      <c r="N789" s="165"/>
      <c r="O789" s="244"/>
      <c r="P789" s="245"/>
      <c r="Q789" s="165"/>
      <c r="R789" s="246"/>
      <c r="S789" s="174"/>
      <c r="T789" s="115"/>
      <c r="U789" s="115"/>
      <c r="V789" s="115"/>
      <c r="W789" s="115"/>
      <c r="X789" s="115"/>
      <c r="Y789" s="115"/>
      <c r="Z789" s="115"/>
    </row>
    <row r="790">
      <c r="A790" s="165"/>
      <c r="B790" s="165"/>
      <c r="C790" s="165"/>
      <c r="D790" s="165"/>
      <c r="E790" s="167"/>
      <c r="F790" s="165"/>
      <c r="G790" s="167"/>
      <c r="H790" s="165"/>
      <c r="I790" s="167"/>
      <c r="J790" s="167"/>
      <c r="K790" s="243"/>
      <c r="L790" s="167"/>
      <c r="M790" s="167"/>
      <c r="N790" s="165"/>
      <c r="O790" s="244"/>
      <c r="P790" s="245"/>
      <c r="Q790" s="165"/>
      <c r="R790" s="246"/>
      <c r="S790" s="174"/>
      <c r="T790" s="115"/>
      <c r="U790" s="115"/>
      <c r="V790" s="115"/>
      <c r="W790" s="115"/>
      <c r="X790" s="115"/>
      <c r="Y790" s="115"/>
      <c r="Z790" s="115"/>
    </row>
    <row r="791">
      <c r="A791" s="165"/>
      <c r="B791" s="165"/>
      <c r="C791" s="165"/>
      <c r="D791" s="165"/>
      <c r="E791" s="167"/>
      <c r="F791" s="165"/>
      <c r="G791" s="167"/>
      <c r="H791" s="165"/>
      <c r="I791" s="167"/>
      <c r="J791" s="167"/>
      <c r="K791" s="243"/>
      <c r="L791" s="167"/>
      <c r="M791" s="167"/>
      <c r="N791" s="165"/>
      <c r="O791" s="244"/>
      <c r="P791" s="245"/>
      <c r="Q791" s="165"/>
      <c r="R791" s="246"/>
      <c r="S791" s="174"/>
      <c r="T791" s="115"/>
      <c r="U791" s="115"/>
      <c r="V791" s="115"/>
      <c r="W791" s="115"/>
      <c r="X791" s="115"/>
      <c r="Y791" s="115"/>
      <c r="Z791" s="115"/>
    </row>
    <row r="792">
      <c r="A792" s="165"/>
      <c r="B792" s="165"/>
      <c r="C792" s="165"/>
      <c r="D792" s="165"/>
      <c r="E792" s="167"/>
      <c r="F792" s="165"/>
      <c r="G792" s="167"/>
      <c r="H792" s="165"/>
      <c r="I792" s="167"/>
      <c r="J792" s="167"/>
      <c r="K792" s="243"/>
      <c r="L792" s="167"/>
      <c r="M792" s="167"/>
      <c r="N792" s="165"/>
      <c r="O792" s="244"/>
      <c r="P792" s="245"/>
      <c r="Q792" s="165"/>
      <c r="R792" s="246"/>
      <c r="S792" s="174"/>
      <c r="T792" s="115"/>
      <c r="U792" s="115"/>
      <c r="V792" s="115"/>
      <c r="W792" s="115"/>
      <c r="X792" s="115"/>
      <c r="Y792" s="115"/>
      <c r="Z792" s="115"/>
    </row>
    <row r="793">
      <c r="A793" s="165"/>
      <c r="B793" s="165"/>
      <c r="C793" s="165"/>
      <c r="D793" s="165"/>
      <c r="E793" s="167"/>
      <c r="F793" s="165"/>
      <c r="G793" s="167"/>
      <c r="H793" s="165"/>
      <c r="I793" s="167"/>
      <c r="J793" s="167"/>
      <c r="K793" s="243"/>
      <c r="L793" s="167"/>
      <c r="M793" s="167"/>
      <c r="N793" s="165"/>
      <c r="O793" s="244"/>
      <c r="P793" s="245"/>
      <c r="Q793" s="165"/>
      <c r="R793" s="246"/>
      <c r="S793" s="174"/>
      <c r="T793" s="115"/>
      <c r="U793" s="115"/>
      <c r="V793" s="115"/>
      <c r="W793" s="115"/>
      <c r="X793" s="115"/>
      <c r="Y793" s="115"/>
      <c r="Z793" s="115"/>
    </row>
    <row r="794">
      <c r="A794" s="165"/>
      <c r="B794" s="165"/>
      <c r="C794" s="165"/>
      <c r="D794" s="165"/>
      <c r="E794" s="167"/>
      <c r="F794" s="165"/>
      <c r="G794" s="167"/>
      <c r="H794" s="165"/>
      <c r="I794" s="167"/>
      <c r="J794" s="167"/>
      <c r="K794" s="243"/>
      <c r="L794" s="167"/>
      <c r="M794" s="167"/>
      <c r="N794" s="165"/>
      <c r="O794" s="244"/>
      <c r="P794" s="245"/>
      <c r="Q794" s="165"/>
      <c r="R794" s="246"/>
      <c r="S794" s="174"/>
      <c r="T794" s="115"/>
      <c r="U794" s="115"/>
      <c r="V794" s="115"/>
      <c r="W794" s="115"/>
      <c r="X794" s="115"/>
      <c r="Y794" s="115"/>
      <c r="Z794" s="115"/>
    </row>
    <row r="795">
      <c r="A795" s="165"/>
      <c r="B795" s="165"/>
      <c r="C795" s="165"/>
      <c r="D795" s="165"/>
      <c r="E795" s="167"/>
      <c r="F795" s="165"/>
      <c r="G795" s="167"/>
      <c r="H795" s="165"/>
      <c r="I795" s="167"/>
      <c r="J795" s="167"/>
      <c r="K795" s="243"/>
      <c r="L795" s="167"/>
      <c r="M795" s="167"/>
      <c r="N795" s="165"/>
      <c r="O795" s="244"/>
      <c r="P795" s="245"/>
      <c r="Q795" s="165"/>
      <c r="R795" s="246"/>
      <c r="S795" s="174"/>
      <c r="T795" s="115"/>
      <c r="U795" s="115"/>
      <c r="V795" s="115"/>
      <c r="W795" s="115"/>
      <c r="X795" s="115"/>
      <c r="Y795" s="115"/>
      <c r="Z795" s="115"/>
    </row>
    <row r="796">
      <c r="A796" s="165"/>
      <c r="B796" s="165"/>
      <c r="C796" s="165"/>
      <c r="D796" s="165"/>
      <c r="E796" s="167"/>
      <c r="F796" s="165"/>
      <c r="G796" s="167"/>
      <c r="H796" s="165"/>
      <c r="I796" s="167"/>
      <c r="J796" s="167"/>
      <c r="K796" s="243"/>
      <c r="L796" s="167"/>
      <c r="M796" s="167"/>
      <c r="N796" s="165"/>
      <c r="O796" s="244"/>
      <c r="P796" s="245"/>
      <c r="Q796" s="165"/>
      <c r="R796" s="246"/>
      <c r="S796" s="174"/>
      <c r="T796" s="115"/>
      <c r="U796" s="115"/>
      <c r="V796" s="115"/>
      <c r="W796" s="115"/>
      <c r="X796" s="115"/>
      <c r="Y796" s="115"/>
      <c r="Z796" s="115"/>
    </row>
    <row r="797">
      <c r="A797" s="165"/>
      <c r="B797" s="165"/>
      <c r="C797" s="165"/>
      <c r="D797" s="165"/>
      <c r="E797" s="167"/>
      <c r="F797" s="165"/>
      <c r="G797" s="167"/>
      <c r="H797" s="165"/>
      <c r="I797" s="167"/>
      <c r="J797" s="167"/>
      <c r="K797" s="243"/>
      <c r="L797" s="167"/>
      <c r="M797" s="167"/>
      <c r="N797" s="165"/>
      <c r="O797" s="244"/>
      <c r="P797" s="245"/>
      <c r="Q797" s="165"/>
      <c r="R797" s="246"/>
      <c r="S797" s="174"/>
      <c r="T797" s="115"/>
      <c r="U797" s="115"/>
      <c r="V797" s="115"/>
      <c r="W797" s="115"/>
      <c r="X797" s="115"/>
      <c r="Y797" s="115"/>
      <c r="Z797" s="115"/>
    </row>
    <row r="798">
      <c r="A798" s="165"/>
      <c r="B798" s="165"/>
      <c r="C798" s="165"/>
      <c r="D798" s="165"/>
      <c r="E798" s="167"/>
      <c r="F798" s="165"/>
      <c r="G798" s="167"/>
      <c r="H798" s="165"/>
      <c r="I798" s="167"/>
      <c r="J798" s="167"/>
      <c r="K798" s="243"/>
      <c r="L798" s="167"/>
      <c r="M798" s="167"/>
      <c r="N798" s="165"/>
      <c r="O798" s="244"/>
      <c r="P798" s="245"/>
      <c r="Q798" s="165"/>
      <c r="R798" s="246"/>
      <c r="S798" s="174"/>
      <c r="T798" s="115"/>
      <c r="U798" s="115"/>
      <c r="V798" s="115"/>
      <c r="W798" s="115"/>
      <c r="X798" s="115"/>
      <c r="Y798" s="115"/>
      <c r="Z798" s="115"/>
    </row>
    <row r="799">
      <c r="A799" s="165"/>
      <c r="B799" s="165"/>
      <c r="C799" s="165"/>
      <c r="D799" s="165"/>
      <c r="E799" s="167"/>
      <c r="F799" s="165"/>
      <c r="G799" s="167"/>
      <c r="H799" s="165"/>
      <c r="I799" s="167"/>
      <c r="J799" s="167"/>
      <c r="K799" s="243"/>
      <c r="L799" s="167"/>
      <c r="M799" s="167"/>
      <c r="N799" s="165"/>
      <c r="O799" s="244"/>
      <c r="P799" s="245"/>
      <c r="Q799" s="165"/>
      <c r="R799" s="246"/>
      <c r="S799" s="174"/>
      <c r="T799" s="115"/>
      <c r="U799" s="115"/>
      <c r="V799" s="115"/>
      <c r="W799" s="115"/>
      <c r="X799" s="115"/>
      <c r="Y799" s="115"/>
      <c r="Z799" s="115"/>
    </row>
    <row r="800">
      <c r="A800" s="165"/>
      <c r="B800" s="165"/>
      <c r="C800" s="165"/>
      <c r="D800" s="165"/>
      <c r="E800" s="167"/>
      <c r="F800" s="165"/>
      <c r="G800" s="167"/>
      <c r="H800" s="165"/>
      <c r="I800" s="167"/>
      <c r="J800" s="167"/>
      <c r="K800" s="243"/>
      <c r="L800" s="167"/>
      <c r="M800" s="167"/>
      <c r="N800" s="165"/>
      <c r="O800" s="244"/>
      <c r="P800" s="245"/>
      <c r="Q800" s="165"/>
      <c r="R800" s="246"/>
      <c r="S800" s="174"/>
      <c r="T800" s="115"/>
      <c r="U800" s="115"/>
      <c r="V800" s="115"/>
      <c r="W800" s="115"/>
      <c r="X800" s="115"/>
      <c r="Y800" s="115"/>
      <c r="Z800" s="115"/>
    </row>
    <row r="801">
      <c r="A801" s="165"/>
      <c r="B801" s="165"/>
      <c r="C801" s="165"/>
      <c r="D801" s="165"/>
      <c r="E801" s="167"/>
      <c r="F801" s="165"/>
      <c r="G801" s="167"/>
      <c r="H801" s="165"/>
      <c r="I801" s="167"/>
      <c r="J801" s="167"/>
      <c r="K801" s="243"/>
      <c r="L801" s="167"/>
      <c r="M801" s="167"/>
      <c r="N801" s="165"/>
      <c r="O801" s="244"/>
      <c r="P801" s="245"/>
      <c r="Q801" s="165"/>
      <c r="R801" s="246"/>
      <c r="S801" s="174"/>
      <c r="T801" s="115"/>
      <c r="U801" s="115"/>
      <c r="V801" s="115"/>
      <c r="W801" s="115"/>
      <c r="X801" s="115"/>
      <c r="Y801" s="115"/>
      <c r="Z801" s="115"/>
    </row>
    <row r="802">
      <c r="A802" s="165"/>
      <c r="B802" s="165"/>
      <c r="C802" s="165"/>
      <c r="D802" s="165"/>
      <c r="E802" s="167"/>
      <c r="F802" s="165"/>
      <c r="G802" s="167"/>
      <c r="H802" s="165"/>
      <c r="I802" s="167"/>
      <c r="J802" s="167"/>
      <c r="K802" s="243"/>
      <c r="L802" s="167"/>
      <c r="M802" s="167"/>
      <c r="N802" s="165"/>
      <c r="O802" s="244"/>
      <c r="P802" s="245"/>
      <c r="Q802" s="165"/>
      <c r="R802" s="246"/>
      <c r="S802" s="174"/>
      <c r="T802" s="115"/>
      <c r="U802" s="115"/>
      <c r="V802" s="115"/>
      <c r="W802" s="115"/>
      <c r="X802" s="115"/>
      <c r="Y802" s="115"/>
      <c r="Z802" s="115"/>
    </row>
    <row r="803">
      <c r="A803" s="165"/>
      <c r="B803" s="165"/>
      <c r="C803" s="165"/>
      <c r="D803" s="165"/>
      <c r="E803" s="167"/>
      <c r="F803" s="165"/>
      <c r="G803" s="167"/>
      <c r="H803" s="165"/>
      <c r="I803" s="167"/>
      <c r="J803" s="167"/>
      <c r="K803" s="243"/>
      <c r="L803" s="167"/>
      <c r="M803" s="167"/>
      <c r="N803" s="165"/>
      <c r="O803" s="244"/>
      <c r="P803" s="245"/>
      <c r="Q803" s="165"/>
      <c r="R803" s="246"/>
      <c r="S803" s="174"/>
      <c r="T803" s="115"/>
      <c r="U803" s="115"/>
      <c r="V803" s="115"/>
      <c r="W803" s="115"/>
      <c r="X803" s="115"/>
      <c r="Y803" s="115"/>
      <c r="Z803" s="115"/>
    </row>
    <row r="804">
      <c r="A804" s="165"/>
      <c r="B804" s="165"/>
      <c r="C804" s="165"/>
      <c r="D804" s="165"/>
      <c r="E804" s="167"/>
      <c r="F804" s="165"/>
      <c r="G804" s="167"/>
      <c r="H804" s="165"/>
      <c r="I804" s="167"/>
      <c r="J804" s="167"/>
      <c r="K804" s="243"/>
      <c r="L804" s="167"/>
      <c r="M804" s="167"/>
      <c r="N804" s="165"/>
      <c r="O804" s="244"/>
      <c r="P804" s="245"/>
      <c r="Q804" s="165"/>
      <c r="R804" s="246"/>
      <c r="S804" s="174"/>
      <c r="T804" s="115"/>
      <c r="U804" s="115"/>
      <c r="V804" s="115"/>
      <c r="W804" s="115"/>
      <c r="X804" s="115"/>
      <c r="Y804" s="115"/>
      <c r="Z804" s="115"/>
    </row>
    <row r="805">
      <c r="A805" s="165"/>
      <c r="B805" s="165"/>
      <c r="C805" s="165"/>
      <c r="D805" s="165"/>
      <c r="E805" s="167"/>
      <c r="F805" s="165"/>
      <c r="G805" s="167"/>
      <c r="H805" s="165"/>
      <c r="I805" s="167"/>
      <c r="J805" s="167"/>
      <c r="K805" s="243"/>
      <c r="L805" s="167"/>
      <c r="M805" s="167"/>
      <c r="N805" s="165"/>
      <c r="O805" s="244"/>
      <c r="P805" s="245"/>
      <c r="Q805" s="165"/>
      <c r="R805" s="246"/>
      <c r="S805" s="174"/>
      <c r="T805" s="115"/>
      <c r="U805" s="115"/>
      <c r="V805" s="115"/>
      <c r="W805" s="115"/>
      <c r="X805" s="115"/>
      <c r="Y805" s="115"/>
      <c r="Z805" s="115"/>
    </row>
    <row r="806">
      <c r="A806" s="165"/>
      <c r="B806" s="165"/>
      <c r="C806" s="165"/>
      <c r="D806" s="165"/>
      <c r="E806" s="167"/>
      <c r="F806" s="165"/>
      <c r="G806" s="167"/>
      <c r="H806" s="165"/>
      <c r="I806" s="167"/>
      <c r="J806" s="167"/>
      <c r="K806" s="243"/>
      <c r="L806" s="167"/>
      <c r="M806" s="167"/>
      <c r="N806" s="165"/>
      <c r="O806" s="244"/>
      <c r="P806" s="245"/>
      <c r="Q806" s="165"/>
      <c r="R806" s="246"/>
      <c r="S806" s="174"/>
      <c r="T806" s="115"/>
      <c r="U806" s="115"/>
      <c r="V806" s="115"/>
      <c r="W806" s="115"/>
      <c r="X806" s="115"/>
      <c r="Y806" s="115"/>
      <c r="Z806" s="115"/>
    </row>
    <row r="807">
      <c r="A807" s="165"/>
      <c r="B807" s="165"/>
      <c r="C807" s="165"/>
      <c r="D807" s="165"/>
      <c r="E807" s="167"/>
      <c r="F807" s="165"/>
      <c r="G807" s="167"/>
      <c r="H807" s="165"/>
      <c r="I807" s="167"/>
      <c r="J807" s="167"/>
      <c r="K807" s="243"/>
      <c r="L807" s="167"/>
      <c r="M807" s="167"/>
      <c r="N807" s="165"/>
      <c r="O807" s="244"/>
      <c r="P807" s="245"/>
      <c r="Q807" s="165"/>
      <c r="R807" s="246"/>
      <c r="S807" s="174"/>
      <c r="T807" s="115"/>
      <c r="U807" s="115"/>
      <c r="V807" s="115"/>
      <c r="W807" s="115"/>
      <c r="X807" s="115"/>
      <c r="Y807" s="115"/>
      <c r="Z807" s="115"/>
    </row>
    <row r="808">
      <c r="A808" s="165"/>
      <c r="B808" s="165"/>
      <c r="C808" s="165"/>
      <c r="D808" s="165"/>
      <c r="E808" s="167"/>
      <c r="F808" s="165"/>
      <c r="G808" s="167"/>
      <c r="H808" s="165"/>
      <c r="I808" s="167"/>
      <c r="J808" s="167"/>
      <c r="K808" s="243"/>
      <c r="L808" s="167"/>
      <c r="M808" s="167"/>
      <c r="N808" s="165"/>
      <c r="O808" s="244"/>
      <c r="P808" s="245"/>
      <c r="Q808" s="165"/>
      <c r="R808" s="246"/>
      <c r="S808" s="174"/>
      <c r="T808" s="115"/>
      <c r="U808" s="115"/>
      <c r="V808" s="115"/>
      <c r="W808" s="115"/>
      <c r="X808" s="115"/>
      <c r="Y808" s="115"/>
      <c r="Z808" s="115"/>
    </row>
    <row r="809">
      <c r="A809" s="165"/>
      <c r="B809" s="165"/>
      <c r="C809" s="165"/>
      <c r="D809" s="165"/>
      <c r="E809" s="167"/>
      <c r="F809" s="165"/>
      <c r="G809" s="167"/>
      <c r="H809" s="165"/>
      <c r="I809" s="167"/>
      <c r="J809" s="167"/>
      <c r="K809" s="243"/>
      <c r="L809" s="167"/>
      <c r="M809" s="167"/>
      <c r="N809" s="165"/>
      <c r="O809" s="244"/>
      <c r="P809" s="245"/>
      <c r="Q809" s="165"/>
      <c r="R809" s="246"/>
      <c r="S809" s="174"/>
      <c r="T809" s="115"/>
      <c r="U809" s="115"/>
      <c r="V809" s="115"/>
      <c r="W809" s="115"/>
      <c r="X809" s="115"/>
      <c r="Y809" s="115"/>
      <c r="Z809" s="115"/>
    </row>
    <row r="810">
      <c r="A810" s="165"/>
      <c r="B810" s="165"/>
      <c r="C810" s="165"/>
      <c r="D810" s="165"/>
      <c r="E810" s="167"/>
      <c r="F810" s="165"/>
      <c r="G810" s="167"/>
      <c r="H810" s="165"/>
      <c r="I810" s="167"/>
      <c r="J810" s="167"/>
      <c r="K810" s="243"/>
      <c r="L810" s="167"/>
      <c r="M810" s="167"/>
      <c r="N810" s="165"/>
      <c r="O810" s="244"/>
      <c r="P810" s="245"/>
      <c r="Q810" s="165"/>
      <c r="R810" s="246"/>
      <c r="S810" s="174"/>
      <c r="T810" s="115"/>
      <c r="U810" s="115"/>
      <c r="V810" s="115"/>
      <c r="W810" s="115"/>
      <c r="X810" s="115"/>
      <c r="Y810" s="115"/>
      <c r="Z810" s="115"/>
    </row>
    <row r="811">
      <c r="A811" s="165"/>
      <c r="B811" s="165"/>
      <c r="C811" s="165"/>
      <c r="D811" s="165"/>
      <c r="E811" s="167"/>
      <c r="F811" s="165"/>
      <c r="G811" s="167"/>
      <c r="H811" s="165"/>
      <c r="I811" s="167"/>
      <c r="J811" s="167"/>
      <c r="K811" s="243"/>
      <c r="L811" s="167"/>
      <c r="M811" s="167"/>
      <c r="N811" s="165"/>
      <c r="O811" s="244"/>
      <c r="P811" s="245"/>
      <c r="Q811" s="165"/>
      <c r="R811" s="246"/>
      <c r="S811" s="174"/>
      <c r="T811" s="115"/>
      <c r="U811" s="115"/>
      <c r="V811" s="115"/>
      <c r="W811" s="115"/>
      <c r="X811" s="115"/>
      <c r="Y811" s="115"/>
      <c r="Z811" s="115"/>
    </row>
    <row r="812">
      <c r="A812" s="165"/>
      <c r="B812" s="165"/>
      <c r="C812" s="165"/>
      <c r="D812" s="165"/>
      <c r="E812" s="167"/>
      <c r="F812" s="165"/>
      <c r="G812" s="167"/>
      <c r="H812" s="165"/>
      <c r="I812" s="167"/>
      <c r="J812" s="167"/>
      <c r="K812" s="243"/>
      <c r="L812" s="167"/>
      <c r="M812" s="167"/>
      <c r="N812" s="165"/>
      <c r="O812" s="244"/>
      <c r="P812" s="245"/>
      <c r="Q812" s="165"/>
      <c r="R812" s="246"/>
      <c r="S812" s="174"/>
      <c r="T812" s="115"/>
      <c r="U812" s="115"/>
      <c r="V812" s="115"/>
      <c r="W812" s="115"/>
      <c r="X812" s="115"/>
      <c r="Y812" s="115"/>
      <c r="Z812" s="115"/>
    </row>
    <row r="813">
      <c r="A813" s="165"/>
      <c r="B813" s="165"/>
      <c r="C813" s="165"/>
      <c r="D813" s="165"/>
      <c r="E813" s="167"/>
      <c r="F813" s="165"/>
      <c r="G813" s="167"/>
      <c r="H813" s="165"/>
      <c r="I813" s="167"/>
      <c r="J813" s="167"/>
      <c r="K813" s="243"/>
      <c r="L813" s="167"/>
      <c r="M813" s="167"/>
      <c r="N813" s="165"/>
      <c r="O813" s="244"/>
      <c r="P813" s="245"/>
      <c r="Q813" s="165"/>
      <c r="R813" s="246"/>
      <c r="S813" s="174"/>
      <c r="T813" s="115"/>
      <c r="U813" s="115"/>
      <c r="V813" s="115"/>
      <c r="W813" s="115"/>
      <c r="X813" s="115"/>
      <c r="Y813" s="115"/>
      <c r="Z813" s="115"/>
    </row>
    <row r="814">
      <c r="A814" s="165"/>
      <c r="B814" s="165"/>
      <c r="C814" s="165"/>
      <c r="D814" s="165"/>
      <c r="E814" s="167"/>
      <c r="F814" s="165"/>
      <c r="G814" s="167"/>
      <c r="H814" s="165"/>
      <c r="I814" s="167"/>
      <c r="J814" s="167"/>
      <c r="K814" s="243"/>
      <c r="L814" s="167"/>
      <c r="M814" s="167"/>
      <c r="N814" s="165"/>
      <c r="O814" s="244"/>
      <c r="P814" s="245"/>
      <c r="Q814" s="165"/>
      <c r="R814" s="246"/>
      <c r="S814" s="174"/>
      <c r="T814" s="115"/>
      <c r="U814" s="115"/>
      <c r="V814" s="115"/>
      <c r="W814" s="115"/>
      <c r="X814" s="115"/>
      <c r="Y814" s="115"/>
      <c r="Z814" s="115"/>
    </row>
    <row r="815">
      <c r="A815" s="165"/>
      <c r="B815" s="165"/>
      <c r="C815" s="165"/>
      <c r="D815" s="165"/>
      <c r="E815" s="167"/>
      <c r="F815" s="165"/>
      <c r="G815" s="167"/>
      <c r="H815" s="165"/>
      <c r="I815" s="167"/>
      <c r="J815" s="167"/>
      <c r="K815" s="243"/>
      <c r="L815" s="167"/>
      <c r="M815" s="167"/>
      <c r="N815" s="165"/>
      <c r="O815" s="244"/>
      <c r="P815" s="245"/>
      <c r="Q815" s="165"/>
      <c r="R815" s="246"/>
      <c r="S815" s="174"/>
      <c r="T815" s="115"/>
      <c r="U815" s="115"/>
      <c r="V815" s="115"/>
      <c r="W815" s="115"/>
      <c r="X815" s="115"/>
      <c r="Y815" s="115"/>
      <c r="Z815" s="115"/>
    </row>
    <row r="816">
      <c r="A816" s="165"/>
      <c r="B816" s="165"/>
      <c r="C816" s="165"/>
      <c r="D816" s="165"/>
      <c r="E816" s="167"/>
      <c r="F816" s="165"/>
      <c r="G816" s="167"/>
      <c r="H816" s="165"/>
      <c r="I816" s="167"/>
      <c r="J816" s="167"/>
      <c r="K816" s="243"/>
      <c r="L816" s="167"/>
      <c r="M816" s="167"/>
      <c r="N816" s="165"/>
      <c r="O816" s="244"/>
      <c r="P816" s="245"/>
      <c r="Q816" s="165"/>
      <c r="R816" s="246"/>
      <c r="S816" s="174"/>
      <c r="T816" s="115"/>
      <c r="U816" s="115"/>
      <c r="V816" s="115"/>
      <c r="W816" s="115"/>
      <c r="X816" s="115"/>
      <c r="Y816" s="115"/>
      <c r="Z816" s="115"/>
    </row>
    <row r="817">
      <c r="A817" s="165"/>
      <c r="B817" s="165"/>
      <c r="C817" s="165"/>
      <c r="D817" s="165"/>
      <c r="E817" s="167"/>
      <c r="F817" s="165"/>
      <c r="G817" s="167"/>
      <c r="H817" s="165"/>
      <c r="I817" s="167"/>
      <c r="J817" s="167"/>
      <c r="K817" s="243"/>
      <c r="L817" s="167"/>
      <c r="M817" s="167"/>
      <c r="N817" s="165"/>
      <c r="O817" s="244"/>
      <c r="P817" s="245"/>
      <c r="Q817" s="165"/>
      <c r="R817" s="246"/>
      <c r="S817" s="174"/>
      <c r="T817" s="115"/>
      <c r="U817" s="115"/>
      <c r="V817" s="115"/>
      <c r="W817" s="115"/>
      <c r="X817" s="115"/>
      <c r="Y817" s="115"/>
      <c r="Z817" s="115"/>
    </row>
    <row r="818">
      <c r="A818" s="165"/>
      <c r="B818" s="165"/>
      <c r="C818" s="165"/>
      <c r="D818" s="165"/>
      <c r="E818" s="167"/>
      <c r="F818" s="165"/>
      <c r="G818" s="167"/>
      <c r="H818" s="165"/>
      <c r="I818" s="167"/>
      <c r="J818" s="167"/>
      <c r="K818" s="243"/>
      <c r="L818" s="167"/>
      <c r="M818" s="167"/>
      <c r="N818" s="165"/>
      <c r="O818" s="244"/>
      <c r="P818" s="245"/>
      <c r="Q818" s="165"/>
      <c r="R818" s="246"/>
      <c r="S818" s="174"/>
      <c r="T818" s="115"/>
      <c r="U818" s="115"/>
      <c r="V818" s="115"/>
      <c r="W818" s="115"/>
      <c r="X818" s="115"/>
      <c r="Y818" s="115"/>
      <c r="Z818" s="115"/>
    </row>
    <row r="819">
      <c r="A819" s="165"/>
      <c r="B819" s="165"/>
      <c r="C819" s="165"/>
      <c r="D819" s="165"/>
      <c r="E819" s="167"/>
      <c r="F819" s="165"/>
      <c r="G819" s="167"/>
      <c r="H819" s="165"/>
      <c r="I819" s="167"/>
      <c r="J819" s="167"/>
      <c r="K819" s="243"/>
      <c r="L819" s="167"/>
      <c r="M819" s="167"/>
      <c r="N819" s="165"/>
      <c r="O819" s="244"/>
      <c r="P819" s="245"/>
      <c r="Q819" s="165"/>
      <c r="R819" s="246"/>
      <c r="S819" s="174"/>
      <c r="T819" s="115"/>
      <c r="U819" s="115"/>
      <c r="V819" s="115"/>
      <c r="W819" s="115"/>
      <c r="X819" s="115"/>
      <c r="Y819" s="115"/>
      <c r="Z819" s="115"/>
    </row>
    <row r="820">
      <c r="A820" s="165"/>
      <c r="B820" s="165"/>
      <c r="C820" s="165"/>
      <c r="D820" s="165"/>
      <c r="E820" s="167"/>
      <c r="F820" s="165"/>
      <c r="G820" s="167"/>
      <c r="H820" s="165"/>
      <c r="I820" s="167"/>
      <c r="J820" s="167"/>
      <c r="K820" s="243"/>
      <c r="L820" s="167"/>
      <c r="M820" s="167"/>
      <c r="N820" s="165"/>
      <c r="O820" s="244"/>
      <c r="P820" s="245"/>
      <c r="Q820" s="165"/>
      <c r="R820" s="246"/>
      <c r="S820" s="174"/>
      <c r="T820" s="115"/>
      <c r="U820" s="115"/>
      <c r="V820" s="115"/>
      <c r="W820" s="115"/>
      <c r="X820" s="115"/>
      <c r="Y820" s="115"/>
      <c r="Z820" s="115"/>
    </row>
    <row r="821">
      <c r="A821" s="165"/>
      <c r="B821" s="165"/>
      <c r="C821" s="165"/>
      <c r="D821" s="165"/>
      <c r="E821" s="167"/>
      <c r="F821" s="165"/>
      <c r="G821" s="167"/>
      <c r="H821" s="165"/>
      <c r="I821" s="167"/>
      <c r="J821" s="167"/>
      <c r="K821" s="243"/>
      <c r="L821" s="167"/>
      <c r="M821" s="167"/>
      <c r="N821" s="165"/>
      <c r="O821" s="244"/>
      <c r="P821" s="245"/>
      <c r="Q821" s="165"/>
      <c r="R821" s="246"/>
      <c r="S821" s="174"/>
      <c r="T821" s="115"/>
      <c r="U821" s="115"/>
      <c r="V821" s="115"/>
      <c r="W821" s="115"/>
      <c r="X821" s="115"/>
      <c r="Y821" s="115"/>
      <c r="Z821" s="115"/>
    </row>
    <row r="822">
      <c r="A822" s="165"/>
      <c r="B822" s="165"/>
      <c r="C822" s="165"/>
      <c r="D822" s="165"/>
      <c r="E822" s="167"/>
      <c r="F822" s="165"/>
      <c r="G822" s="167"/>
      <c r="H822" s="165"/>
      <c r="I822" s="167"/>
      <c r="J822" s="167"/>
      <c r="K822" s="243"/>
      <c r="L822" s="167"/>
      <c r="M822" s="167"/>
      <c r="N822" s="165"/>
      <c r="O822" s="244"/>
      <c r="P822" s="245"/>
      <c r="Q822" s="165"/>
      <c r="R822" s="246"/>
      <c r="S822" s="174"/>
      <c r="T822" s="115"/>
      <c r="U822" s="115"/>
      <c r="V822" s="115"/>
      <c r="W822" s="115"/>
      <c r="X822" s="115"/>
      <c r="Y822" s="115"/>
      <c r="Z822" s="115"/>
    </row>
    <row r="823">
      <c r="A823" s="165"/>
      <c r="B823" s="165"/>
      <c r="C823" s="165"/>
      <c r="D823" s="165"/>
      <c r="E823" s="167"/>
      <c r="F823" s="165"/>
      <c r="G823" s="167"/>
      <c r="H823" s="165"/>
      <c r="I823" s="167"/>
      <c r="J823" s="167"/>
      <c r="K823" s="243"/>
      <c r="L823" s="167"/>
      <c r="M823" s="167"/>
      <c r="N823" s="165"/>
      <c r="O823" s="244"/>
      <c r="P823" s="245"/>
      <c r="Q823" s="165"/>
      <c r="R823" s="246"/>
      <c r="S823" s="174"/>
      <c r="T823" s="115"/>
      <c r="U823" s="115"/>
      <c r="V823" s="115"/>
      <c r="W823" s="115"/>
      <c r="X823" s="115"/>
      <c r="Y823" s="115"/>
      <c r="Z823" s="115"/>
    </row>
    <row r="824">
      <c r="A824" s="165"/>
      <c r="B824" s="165"/>
      <c r="C824" s="165"/>
      <c r="D824" s="165"/>
      <c r="E824" s="167"/>
      <c r="F824" s="165"/>
      <c r="G824" s="167"/>
      <c r="H824" s="165"/>
      <c r="I824" s="167"/>
      <c r="J824" s="167"/>
      <c r="K824" s="243"/>
      <c r="L824" s="167"/>
      <c r="M824" s="167"/>
      <c r="N824" s="165"/>
      <c r="O824" s="244"/>
      <c r="P824" s="245"/>
      <c r="Q824" s="165"/>
      <c r="R824" s="246"/>
      <c r="S824" s="174"/>
      <c r="T824" s="115"/>
      <c r="U824" s="115"/>
      <c r="V824" s="115"/>
      <c r="W824" s="115"/>
      <c r="X824" s="115"/>
      <c r="Y824" s="115"/>
      <c r="Z824" s="115"/>
    </row>
    <row r="825">
      <c r="A825" s="165"/>
      <c r="B825" s="165"/>
      <c r="C825" s="165"/>
      <c r="D825" s="165"/>
      <c r="E825" s="167"/>
      <c r="F825" s="165"/>
      <c r="G825" s="167"/>
      <c r="H825" s="165"/>
      <c r="I825" s="167"/>
      <c r="J825" s="167"/>
      <c r="K825" s="243"/>
      <c r="L825" s="167"/>
      <c r="M825" s="167"/>
      <c r="N825" s="165"/>
      <c r="O825" s="244"/>
      <c r="P825" s="245"/>
      <c r="Q825" s="165"/>
      <c r="R825" s="246"/>
      <c r="S825" s="174"/>
      <c r="T825" s="115"/>
      <c r="U825" s="115"/>
      <c r="V825" s="115"/>
      <c r="W825" s="115"/>
      <c r="X825" s="115"/>
      <c r="Y825" s="115"/>
      <c r="Z825" s="115"/>
    </row>
    <row r="826">
      <c r="A826" s="165"/>
      <c r="B826" s="165"/>
      <c r="C826" s="165"/>
      <c r="D826" s="165"/>
      <c r="E826" s="167"/>
      <c r="F826" s="165"/>
      <c r="G826" s="167"/>
      <c r="H826" s="165"/>
      <c r="I826" s="167"/>
      <c r="J826" s="167"/>
      <c r="K826" s="243"/>
      <c r="L826" s="167"/>
      <c r="M826" s="167"/>
      <c r="N826" s="165"/>
      <c r="O826" s="244"/>
      <c r="P826" s="245"/>
      <c r="Q826" s="165"/>
      <c r="R826" s="246"/>
      <c r="S826" s="174"/>
      <c r="T826" s="115"/>
      <c r="U826" s="115"/>
      <c r="V826" s="115"/>
      <c r="W826" s="115"/>
      <c r="X826" s="115"/>
      <c r="Y826" s="115"/>
      <c r="Z826" s="115"/>
    </row>
    <row r="827">
      <c r="A827" s="165"/>
      <c r="B827" s="165"/>
      <c r="C827" s="165"/>
      <c r="D827" s="165"/>
      <c r="E827" s="167"/>
      <c r="F827" s="165"/>
      <c r="G827" s="167"/>
      <c r="H827" s="165"/>
      <c r="I827" s="167"/>
      <c r="J827" s="167"/>
      <c r="K827" s="243"/>
      <c r="L827" s="167"/>
      <c r="M827" s="167"/>
      <c r="N827" s="165"/>
      <c r="O827" s="244"/>
      <c r="P827" s="245"/>
      <c r="Q827" s="165"/>
      <c r="R827" s="246"/>
      <c r="S827" s="174"/>
      <c r="T827" s="115"/>
      <c r="U827" s="115"/>
      <c r="V827" s="115"/>
      <c r="W827" s="115"/>
      <c r="X827" s="115"/>
      <c r="Y827" s="115"/>
      <c r="Z827" s="115"/>
    </row>
    <row r="828">
      <c r="A828" s="165"/>
      <c r="B828" s="165"/>
      <c r="C828" s="165"/>
      <c r="D828" s="165"/>
      <c r="E828" s="167"/>
      <c r="F828" s="165"/>
      <c r="G828" s="167"/>
      <c r="H828" s="165"/>
      <c r="I828" s="167"/>
      <c r="J828" s="167"/>
      <c r="K828" s="243"/>
      <c r="L828" s="167"/>
      <c r="M828" s="167"/>
      <c r="N828" s="165"/>
      <c r="O828" s="244"/>
      <c r="P828" s="245"/>
      <c r="Q828" s="165"/>
      <c r="R828" s="246"/>
      <c r="S828" s="174"/>
      <c r="T828" s="115"/>
      <c r="U828" s="115"/>
      <c r="V828" s="115"/>
      <c r="W828" s="115"/>
      <c r="X828" s="115"/>
      <c r="Y828" s="115"/>
      <c r="Z828" s="115"/>
    </row>
    <row r="829">
      <c r="A829" s="165"/>
      <c r="B829" s="165"/>
      <c r="C829" s="165"/>
      <c r="D829" s="165"/>
      <c r="E829" s="167"/>
      <c r="F829" s="165"/>
      <c r="G829" s="167"/>
      <c r="H829" s="165"/>
      <c r="I829" s="167"/>
      <c r="J829" s="167"/>
      <c r="K829" s="243"/>
      <c r="L829" s="167"/>
      <c r="M829" s="167"/>
      <c r="N829" s="165"/>
      <c r="O829" s="244"/>
      <c r="P829" s="245"/>
      <c r="Q829" s="165"/>
      <c r="R829" s="246"/>
      <c r="S829" s="174"/>
      <c r="T829" s="115"/>
      <c r="U829" s="115"/>
      <c r="V829" s="115"/>
      <c r="W829" s="115"/>
      <c r="X829" s="115"/>
      <c r="Y829" s="115"/>
      <c r="Z829" s="115"/>
    </row>
    <row r="830">
      <c r="A830" s="165"/>
      <c r="B830" s="165"/>
      <c r="C830" s="165"/>
      <c r="D830" s="165"/>
      <c r="E830" s="167"/>
      <c r="F830" s="165"/>
      <c r="G830" s="167"/>
      <c r="H830" s="165"/>
      <c r="I830" s="167"/>
      <c r="J830" s="167"/>
      <c r="K830" s="243"/>
      <c r="L830" s="167"/>
      <c r="M830" s="167"/>
      <c r="N830" s="165"/>
      <c r="O830" s="244"/>
      <c r="P830" s="245"/>
      <c r="Q830" s="165"/>
      <c r="R830" s="246"/>
      <c r="S830" s="174"/>
      <c r="T830" s="115"/>
      <c r="U830" s="115"/>
      <c r="V830" s="115"/>
      <c r="W830" s="115"/>
      <c r="X830" s="115"/>
      <c r="Y830" s="115"/>
      <c r="Z830" s="115"/>
    </row>
    <row r="831">
      <c r="A831" s="165"/>
      <c r="B831" s="165"/>
      <c r="C831" s="165"/>
      <c r="D831" s="165"/>
      <c r="E831" s="167"/>
      <c r="F831" s="165"/>
      <c r="G831" s="167"/>
      <c r="H831" s="165"/>
      <c r="I831" s="167"/>
      <c r="J831" s="167"/>
      <c r="K831" s="243"/>
      <c r="L831" s="167"/>
      <c r="M831" s="167"/>
      <c r="N831" s="165"/>
      <c r="O831" s="244"/>
      <c r="P831" s="245"/>
      <c r="Q831" s="165"/>
      <c r="R831" s="246"/>
      <c r="S831" s="174"/>
      <c r="T831" s="115"/>
      <c r="U831" s="115"/>
      <c r="V831" s="115"/>
      <c r="W831" s="115"/>
      <c r="X831" s="115"/>
      <c r="Y831" s="115"/>
      <c r="Z831" s="115"/>
    </row>
    <row r="832">
      <c r="A832" s="165"/>
      <c r="B832" s="165"/>
      <c r="C832" s="165"/>
      <c r="D832" s="165"/>
      <c r="E832" s="167"/>
      <c r="F832" s="165"/>
      <c r="G832" s="167"/>
      <c r="H832" s="165"/>
      <c r="I832" s="167"/>
      <c r="J832" s="167"/>
      <c r="K832" s="243"/>
      <c r="L832" s="167"/>
      <c r="M832" s="167"/>
      <c r="N832" s="165"/>
      <c r="O832" s="244"/>
      <c r="P832" s="245"/>
      <c r="Q832" s="165"/>
      <c r="R832" s="246"/>
      <c r="S832" s="174"/>
      <c r="T832" s="115"/>
      <c r="U832" s="115"/>
      <c r="V832" s="115"/>
      <c r="W832" s="115"/>
      <c r="X832" s="115"/>
      <c r="Y832" s="115"/>
      <c r="Z832" s="115"/>
    </row>
    <row r="833">
      <c r="A833" s="165"/>
      <c r="B833" s="165"/>
      <c r="C833" s="165"/>
      <c r="D833" s="165"/>
      <c r="E833" s="167"/>
      <c r="F833" s="165"/>
      <c r="G833" s="167"/>
      <c r="H833" s="165"/>
      <c r="I833" s="167"/>
      <c r="J833" s="167"/>
      <c r="K833" s="243"/>
      <c r="L833" s="167"/>
      <c r="M833" s="167"/>
      <c r="N833" s="165"/>
      <c r="O833" s="244"/>
      <c r="P833" s="245"/>
      <c r="Q833" s="165"/>
      <c r="R833" s="246"/>
      <c r="S833" s="174"/>
      <c r="T833" s="115"/>
      <c r="U833" s="115"/>
      <c r="V833" s="115"/>
      <c r="W833" s="115"/>
      <c r="X833" s="115"/>
      <c r="Y833" s="115"/>
      <c r="Z833" s="115"/>
    </row>
    <row r="834">
      <c r="A834" s="165"/>
      <c r="B834" s="165"/>
      <c r="C834" s="165"/>
      <c r="D834" s="165"/>
      <c r="E834" s="167"/>
      <c r="F834" s="165"/>
      <c r="G834" s="167"/>
      <c r="H834" s="165"/>
      <c r="I834" s="167"/>
      <c r="J834" s="167"/>
      <c r="K834" s="243"/>
      <c r="L834" s="167"/>
      <c r="M834" s="167"/>
      <c r="N834" s="165"/>
      <c r="O834" s="244"/>
      <c r="P834" s="245"/>
      <c r="Q834" s="165"/>
      <c r="R834" s="246"/>
      <c r="S834" s="174"/>
      <c r="T834" s="115"/>
      <c r="U834" s="115"/>
      <c r="V834" s="115"/>
      <c r="W834" s="115"/>
      <c r="X834" s="115"/>
      <c r="Y834" s="115"/>
      <c r="Z834" s="115"/>
    </row>
    <row r="835">
      <c r="A835" s="165"/>
      <c r="B835" s="165"/>
      <c r="C835" s="165"/>
      <c r="D835" s="165"/>
      <c r="E835" s="167"/>
      <c r="F835" s="165"/>
      <c r="G835" s="167"/>
      <c r="H835" s="165"/>
      <c r="I835" s="167"/>
      <c r="J835" s="167"/>
      <c r="K835" s="243"/>
      <c r="L835" s="167"/>
      <c r="M835" s="167"/>
      <c r="N835" s="165"/>
      <c r="O835" s="244"/>
      <c r="P835" s="245"/>
      <c r="Q835" s="165"/>
      <c r="R835" s="246"/>
      <c r="S835" s="174"/>
      <c r="T835" s="115"/>
      <c r="U835" s="115"/>
      <c r="V835" s="115"/>
      <c r="W835" s="115"/>
      <c r="X835" s="115"/>
      <c r="Y835" s="115"/>
      <c r="Z835" s="115"/>
    </row>
    <row r="836">
      <c r="A836" s="165"/>
      <c r="B836" s="165"/>
      <c r="C836" s="165"/>
      <c r="D836" s="165"/>
      <c r="E836" s="167"/>
      <c r="F836" s="165"/>
      <c r="G836" s="167"/>
      <c r="H836" s="165"/>
      <c r="I836" s="167"/>
      <c r="J836" s="167"/>
      <c r="K836" s="243"/>
      <c r="L836" s="167"/>
      <c r="M836" s="167"/>
      <c r="N836" s="165"/>
      <c r="O836" s="244"/>
      <c r="P836" s="245"/>
      <c r="Q836" s="165"/>
      <c r="R836" s="246"/>
      <c r="S836" s="174"/>
      <c r="T836" s="115"/>
      <c r="U836" s="115"/>
      <c r="V836" s="115"/>
      <c r="W836" s="115"/>
      <c r="X836" s="115"/>
      <c r="Y836" s="115"/>
      <c r="Z836" s="115"/>
    </row>
    <row r="837">
      <c r="A837" s="165"/>
      <c r="B837" s="165"/>
      <c r="C837" s="165"/>
      <c r="D837" s="165"/>
      <c r="E837" s="167"/>
      <c r="F837" s="165"/>
      <c r="G837" s="167"/>
      <c r="H837" s="165"/>
      <c r="I837" s="167"/>
      <c r="J837" s="167"/>
      <c r="K837" s="243"/>
      <c r="L837" s="167"/>
      <c r="M837" s="167"/>
      <c r="N837" s="165"/>
      <c r="O837" s="244"/>
      <c r="P837" s="245"/>
      <c r="Q837" s="165"/>
      <c r="R837" s="246"/>
      <c r="S837" s="174"/>
      <c r="T837" s="115"/>
      <c r="U837" s="115"/>
      <c r="V837" s="115"/>
      <c r="W837" s="115"/>
      <c r="X837" s="115"/>
      <c r="Y837" s="115"/>
      <c r="Z837" s="115"/>
    </row>
    <row r="838">
      <c r="A838" s="165"/>
      <c r="B838" s="165"/>
      <c r="C838" s="165"/>
      <c r="D838" s="165"/>
      <c r="E838" s="167"/>
      <c r="F838" s="165"/>
      <c r="G838" s="167"/>
      <c r="H838" s="165"/>
      <c r="I838" s="167"/>
      <c r="J838" s="167"/>
      <c r="K838" s="243"/>
      <c r="L838" s="167"/>
      <c r="M838" s="167"/>
      <c r="N838" s="165"/>
      <c r="O838" s="244"/>
      <c r="P838" s="245"/>
      <c r="Q838" s="165"/>
      <c r="R838" s="246"/>
      <c r="S838" s="174"/>
      <c r="T838" s="115"/>
      <c r="U838" s="115"/>
      <c r="V838" s="115"/>
      <c r="W838" s="115"/>
      <c r="X838" s="115"/>
      <c r="Y838" s="115"/>
      <c r="Z838" s="115"/>
    </row>
    <row r="839">
      <c r="A839" s="165"/>
      <c r="B839" s="165"/>
      <c r="C839" s="165"/>
      <c r="D839" s="165"/>
      <c r="E839" s="167"/>
      <c r="F839" s="165"/>
      <c r="G839" s="167"/>
      <c r="H839" s="165"/>
      <c r="I839" s="167"/>
      <c r="J839" s="167"/>
      <c r="K839" s="243"/>
      <c r="L839" s="167"/>
      <c r="M839" s="167"/>
      <c r="N839" s="165"/>
      <c r="O839" s="244"/>
      <c r="P839" s="245"/>
      <c r="Q839" s="165"/>
      <c r="R839" s="246"/>
      <c r="S839" s="174"/>
      <c r="T839" s="115"/>
      <c r="U839" s="115"/>
      <c r="V839" s="115"/>
      <c r="W839" s="115"/>
      <c r="X839" s="115"/>
      <c r="Y839" s="115"/>
      <c r="Z839" s="115"/>
    </row>
    <row r="840">
      <c r="A840" s="165"/>
      <c r="B840" s="165"/>
      <c r="C840" s="165"/>
      <c r="D840" s="165"/>
      <c r="E840" s="167"/>
      <c r="F840" s="165"/>
      <c r="G840" s="167"/>
      <c r="H840" s="165"/>
      <c r="I840" s="167"/>
      <c r="J840" s="167"/>
      <c r="K840" s="243"/>
      <c r="L840" s="167"/>
      <c r="M840" s="167"/>
      <c r="N840" s="165"/>
      <c r="O840" s="244"/>
      <c r="P840" s="245"/>
      <c r="Q840" s="165"/>
      <c r="R840" s="246"/>
      <c r="S840" s="174"/>
      <c r="T840" s="115"/>
      <c r="U840" s="115"/>
      <c r="V840" s="115"/>
      <c r="W840" s="115"/>
      <c r="X840" s="115"/>
      <c r="Y840" s="115"/>
      <c r="Z840" s="115"/>
    </row>
    <row r="841">
      <c r="A841" s="165"/>
      <c r="B841" s="165"/>
      <c r="C841" s="165"/>
      <c r="D841" s="165"/>
      <c r="E841" s="167"/>
      <c r="F841" s="165"/>
      <c r="G841" s="167"/>
      <c r="H841" s="165"/>
      <c r="I841" s="167"/>
      <c r="J841" s="167"/>
      <c r="K841" s="243"/>
      <c r="L841" s="167"/>
      <c r="M841" s="167"/>
      <c r="N841" s="165"/>
      <c r="O841" s="244"/>
      <c r="P841" s="245"/>
      <c r="Q841" s="165"/>
      <c r="R841" s="246"/>
      <c r="S841" s="174"/>
      <c r="T841" s="115"/>
      <c r="U841" s="115"/>
      <c r="V841" s="115"/>
      <c r="W841" s="115"/>
      <c r="X841" s="115"/>
      <c r="Y841" s="115"/>
      <c r="Z841" s="115"/>
    </row>
    <row r="842">
      <c r="A842" s="165"/>
      <c r="B842" s="165"/>
      <c r="C842" s="165"/>
      <c r="D842" s="165"/>
      <c r="E842" s="167"/>
      <c r="F842" s="165"/>
      <c r="G842" s="167"/>
      <c r="H842" s="165"/>
      <c r="I842" s="167"/>
      <c r="J842" s="167"/>
      <c r="K842" s="243"/>
      <c r="L842" s="167"/>
      <c r="M842" s="167"/>
      <c r="N842" s="165"/>
      <c r="O842" s="244"/>
      <c r="P842" s="245"/>
      <c r="Q842" s="165"/>
      <c r="R842" s="246"/>
      <c r="S842" s="174"/>
      <c r="T842" s="115"/>
      <c r="U842" s="115"/>
      <c r="V842" s="115"/>
      <c r="W842" s="115"/>
      <c r="X842" s="115"/>
      <c r="Y842" s="115"/>
      <c r="Z842" s="115"/>
    </row>
    <row r="843">
      <c r="A843" s="165"/>
      <c r="B843" s="165"/>
      <c r="C843" s="165"/>
      <c r="D843" s="165"/>
      <c r="E843" s="167"/>
      <c r="F843" s="165"/>
      <c r="G843" s="167"/>
      <c r="H843" s="165"/>
      <c r="I843" s="167"/>
      <c r="J843" s="167"/>
      <c r="K843" s="243"/>
      <c r="L843" s="167"/>
      <c r="M843" s="167"/>
      <c r="N843" s="165"/>
      <c r="O843" s="244"/>
      <c r="P843" s="245"/>
      <c r="Q843" s="165"/>
      <c r="R843" s="246"/>
      <c r="S843" s="174"/>
      <c r="T843" s="115"/>
      <c r="U843" s="115"/>
      <c r="V843" s="115"/>
      <c r="W843" s="115"/>
      <c r="X843" s="115"/>
      <c r="Y843" s="115"/>
      <c r="Z843" s="115"/>
    </row>
    <row r="844">
      <c r="A844" s="165"/>
      <c r="B844" s="165"/>
      <c r="C844" s="165"/>
      <c r="D844" s="165"/>
      <c r="E844" s="167"/>
      <c r="F844" s="165"/>
      <c r="G844" s="167"/>
      <c r="H844" s="165"/>
      <c r="I844" s="167"/>
      <c r="J844" s="167"/>
      <c r="K844" s="243"/>
      <c r="L844" s="167"/>
      <c r="M844" s="167"/>
      <c r="N844" s="165"/>
      <c r="O844" s="244"/>
      <c r="P844" s="245"/>
      <c r="Q844" s="165"/>
      <c r="R844" s="246"/>
      <c r="S844" s="174"/>
      <c r="T844" s="115"/>
      <c r="U844" s="115"/>
      <c r="V844" s="115"/>
      <c r="W844" s="115"/>
      <c r="X844" s="115"/>
      <c r="Y844" s="115"/>
      <c r="Z844" s="115"/>
    </row>
    <row r="845">
      <c r="A845" s="165"/>
      <c r="B845" s="165"/>
      <c r="C845" s="165"/>
      <c r="D845" s="165"/>
      <c r="E845" s="167"/>
      <c r="F845" s="165"/>
      <c r="G845" s="167"/>
      <c r="H845" s="165"/>
      <c r="I845" s="167"/>
      <c r="J845" s="167"/>
      <c r="K845" s="243"/>
      <c r="L845" s="167"/>
      <c r="M845" s="167"/>
      <c r="N845" s="165"/>
      <c r="O845" s="244"/>
      <c r="P845" s="245"/>
      <c r="Q845" s="165"/>
      <c r="R845" s="246"/>
      <c r="S845" s="174"/>
      <c r="T845" s="115"/>
      <c r="U845" s="115"/>
      <c r="V845" s="115"/>
      <c r="W845" s="115"/>
      <c r="X845" s="115"/>
      <c r="Y845" s="115"/>
      <c r="Z845" s="115"/>
    </row>
    <row r="846">
      <c r="A846" s="165"/>
      <c r="B846" s="165"/>
      <c r="C846" s="165"/>
      <c r="D846" s="165"/>
      <c r="E846" s="167"/>
      <c r="F846" s="165"/>
      <c r="G846" s="167"/>
      <c r="H846" s="165"/>
      <c r="I846" s="167"/>
      <c r="J846" s="167"/>
      <c r="K846" s="243"/>
      <c r="L846" s="167"/>
      <c r="M846" s="167"/>
      <c r="N846" s="165"/>
      <c r="O846" s="244"/>
      <c r="P846" s="245"/>
      <c r="Q846" s="165"/>
      <c r="R846" s="246"/>
      <c r="S846" s="174"/>
      <c r="T846" s="115"/>
      <c r="U846" s="115"/>
      <c r="V846" s="115"/>
      <c r="W846" s="115"/>
      <c r="X846" s="115"/>
      <c r="Y846" s="115"/>
      <c r="Z846" s="115"/>
    </row>
    <row r="847">
      <c r="A847" s="165"/>
      <c r="B847" s="165"/>
      <c r="C847" s="165"/>
      <c r="D847" s="165"/>
      <c r="E847" s="167"/>
      <c r="F847" s="165"/>
      <c r="G847" s="167"/>
      <c r="H847" s="165"/>
      <c r="I847" s="167"/>
      <c r="J847" s="167"/>
      <c r="K847" s="243"/>
      <c r="L847" s="167"/>
      <c r="M847" s="167"/>
      <c r="N847" s="165"/>
      <c r="O847" s="244"/>
      <c r="P847" s="245"/>
      <c r="Q847" s="165"/>
      <c r="R847" s="246"/>
      <c r="S847" s="174"/>
      <c r="T847" s="115"/>
      <c r="U847" s="115"/>
      <c r="V847" s="115"/>
      <c r="W847" s="115"/>
      <c r="X847" s="115"/>
      <c r="Y847" s="115"/>
      <c r="Z847" s="115"/>
    </row>
    <row r="848">
      <c r="A848" s="165"/>
      <c r="B848" s="165"/>
      <c r="C848" s="165"/>
      <c r="D848" s="165"/>
      <c r="E848" s="167"/>
      <c r="F848" s="165"/>
      <c r="G848" s="167"/>
      <c r="H848" s="165"/>
      <c r="I848" s="167"/>
      <c r="J848" s="167"/>
      <c r="K848" s="243"/>
      <c r="L848" s="167"/>
      <c r="M848" s="167"/>
      <c r="N848" s="165"/>
      <c r="O848" s="244"/>
      <c r="P848" s="245"/>
      <c r="Q848" s="165"/>
      <c r="R848" s="246"/>
      <c r="S848" s="174"/>
      <c r="T848" s="115"/>
      <c r="U848" s="115"/>
      <c r="V848" s="115"/>
      <c r="W848" s="115"/>
      <c r="X848" s="115"/>
      <c r="Y848" s="115"/>
      <c r="Z848" s="115"/>
    </row>
    <row r="849">
      <c r="A849" s="165"/>
      <c r="B849" s="165"/>
      <c r="C849" s="165"/>
      <c r="D849" s="165"/>
      <c r="E849" s="167"/>
      <c r="F849" s="165"/>
      <c r="G849" s="167"/>
      <c r="H849" s="165"/>
      <c r="I849" s="167"/>
      <c r="J849" s="167"/>
      <c r="K849" s="243"/>
      <c r="L849" s="167"/>
      <c r="M849" s="167"/>
      <c r="N849" s="165"/>
      <c r="O849" s="244"/>
      <c r="P849" s="245"/>
      <c r="Q849" s="165"/>
      <c r="R849" s="246"/>
      <c r="S849" s="174"/>
      <c r="T849" s="115"/>
      <c r="U849" s="115"/>
      <c r="V849" s="115"/>
      <c r="W849" s="115"/>
      <c r="X849" s="115"/>
      <c r="Y849" s="115"/>
      <c r="Z849" s="115"/>
    </row>
    <row r="850">
      <c r="A850" s="165"/>
      <c r="B850" s="165"/>
      <c r="C850" s="165"/>
      <c r="D850" s="165"/>
      <c r="E850" s="167"/>
      <c r="F850" s="165"/>
      <c r="G850" s="167"/>
      <c r="H850" s="165"/>
      <c r="I850" s="167"/>
      <c r="J850" s="167"/>
      <c r="K850" s="243"/>
      <c r="L850" s="167"/>
      <c r="M850" s="167"/>
      <c r="N850" s="165"/>
      <c r="O850" s="244"/>
      <c r="P850" s="245"/>
      <c r="Q850" s="165"/>
      <c r="R850" s="246"/>
      <c r="S850" s="174"/>
      <c r="T850" s="115"/>
      <c r="U850" s="115"/>
      <c r="V850" s="115"/>
      <c r="W850" s="115"/>
      <c r="X850" s="115"/>
      <c r="Y850" s="115"/>
      <c r="Z850" s="115"/>
    </row>
    <row r="851">
      <c r="A851" s="165"/>
      <c r="B851" s="165"/>
      <c r="C851" s="165"/>
      <c r="D851" s="165"/>
      <c r="E851" s="167"/>
      <c r="F851" s="165"/>
      <c r="G851" s="167"/>
      <c r="H851" s="165"/>
      <c r="I851" s="167"/>
      <c r="J851" s="167"/>
      <c r="K851" s="243"/>
      <c r="L851" s="167"/>
      <c r="M851" s="167"/>
      <c r="N851" s="165"/>
      <c r="O851" s="244"/>
      <c r="P851" s="245"/>
      <c r="Q851" s="165"/>
      <c r="R851" s="246"/>
      <c r="S851" s="174"/>
      <c r="T851" s="115"/>
      <c r="U851" s="115"/>
      <c r="V851" s="115"/>
      <c r="W851" s="115"/>
      <c r="X851" s="115"/>
      <c r="Y851" s="115"/>
      <c r="Z851" s="115"/>
    </row>
    <row r="852">
      <c r="A852" s="165"/>
      <c r="B852" s="165"/>
      <c r="C852" s="165"/>
      <c r="D852" s="165"/>
      <c r="E852" s="167"/>
      <c r="F852" s="165"/>
      <c r="G852" s="167"/>
      <c r="H852" s="165"/>
      <c r="I852" s="167"/>
      <c r="J852" s="167"/>
      <c r="K852" s="243"/>
      <c r="L852" s="167"/>
      <c r="M852" s="167"/>
      <c r="N852" s="165"/>
      <c r="O852" s="244"/>
      <c r="P852" s="245"/>
      <c r="Q852" s="165"/>
      <c r="R852" s="246"/>
      <c r="S852" s="174"/>
      <c r="T852" s="115"/>
      <c r="U852" s="115"/>
      <c r="V852" s="115"/>
      <c r="W852" s="115"/>
      <c r="X852" s="115"/>
      <c r="Y852" s="115"/>
      <c r="Z852" s="115"/>
    </row>
    <row r="853">
      <c r="A853" s="165"/>
      <c r="B853" s="165"/>
      <c r="C853" s="165"/>
      <c r="D853" s="165"/>
      <c r="E853" s="167"/>
      <c r="F853" s="165"/>
      <c r="G853" s="167"/>
      <c r="H853" s="165"/>
      <c r="I853" s="167"/>
      <c r="J853" s="167"/>
      <c r="K853" s="243"/>
      <c r="L853" s="167"/>
      <c r="M853" s="167"/>
      <c r="N853" s="165"/>
      <c r="O853" s="244"/>
      <c r="P853" s="245"/>
      <c r="Q853" s="165"/>
      <c r="R853" s="246"/>
      <c r="S853" s="174"/>
      <c r="T853" s="115"/>
      <c r="U853" s="115"/>
      <c r="V853" s="115"/>
      <c r="W853" s="115"/>
      <c r="X853" s="115"/>
      <c r="Y853" s="115"/>
      <c r="Z853" s="115"/>
    </row>
    <row r="854">
      <c r="A854" s="165"/>
      <c r="B854" s="165"/>
      <c r="C854" s="165"/>
      <c r="D854" s="165"/>
      <c r="E854" s="167"/>
      <c r="F854" s="165"/>
      <c r="G854" s="167"/>
      <c r="H854" s="165"/>
      <c r="I854" s="167"/>
      <c r="J854" s="167"/>
      <c r="K854" s="243"/>
      <c r="L854" s="167"/>
      <c r="M854" s="167"/>
      <c r="N854" s="165"/>
      <c r="O854" s="244"/>
      <c r="P854" s="245"/>
      <c r="Q854" s="165"/>
      <c r="R854" s="246"/>
      <c r="S854" s="174"/>
      <c r="T854" s="115"/>
      <c r="U854" s="115"/>
      <c r="V854" s="115"/>
      <c r="W854" s="115"/>
      <c r="X854" s="115"/>
      <c r="Y854" s="115"/>
      <c r="Z854" s="115"/>
    </row>
    <row r="855">
      <c r="A855" s="165"/>
      <c r="B855" s="165"/>
      <c r="C855" s="165"/>
      <c r="D855" s="165"/>
      <c r="E855" s="167"/>
      <c r="F855" s="165"/>
      <c r="G855" s="167"/>
      <c r="H855" s="165"/>
      <c r="I855" s="167"/>
      <c r="J855" s="167"/>
      <c r="K855" s="243"/>
      <c r="L855" s="167"/>
      <c r="M855" s="167"/>
      <c r="N855" s="165"/>
      <c r="O855" s="244"/>
      <c r="P855" s="245"/>
      <c r="Q855" s="165"/>
      <c r="R855" s="246"/>
      <c r="S855" s="174"/>
      <c r="T855" s="115"/>
      <c r="U855" s="115"/>
      <c r="V855" s="115"/>
      <c r="W855" s="115"/>
      <c r="X855" s="115"/>
      <c r="Y855" s="115"/>
      <c r="Z855" s="115"/>
    </row>
    <row r="856">
      <c r="A856" s="165"/>
      <c r="B856" s="165"/>
      <c r="C856" s="165"/>
      <c r="D856" s="165"/>
      <c r="E856" s="167"/>
      <c r="F856" s="165"/>
      <c r="G856" s="167"/>
      <c r="H856" s="165"/>
      <c r="I856" s="167"/>
      <c r="J856" s="167"/>
      <c r="K856" s="243"/>
      <c r="L856" s="167"/>
      <c r="M856" s="167"/>
      <c r="N856" s="165"/>
      <c r="O856" s="244"/>
      <c r="P856" s="245"/>
      <c r="Q856" s="165"/>
      <c r="R856" s="246"/>
      <c r="S856" s="174"/>
      <c r="T856" s="115"/>
      <c r="U856" s="115"/>
      <c r="V856" s="115"/>
      <c r="W856" s="115"/>
      <c r="X856" s="115"/>
      <c r="Y856" s="115"/>
      <c r="Z856" s="115"/>
    </row>
    <row r="857">
      <c r="A857" s="165"/>
      <c r="B857" s="165"/>
      <c r="C857" s="165"/>
      <c r="D857" s="165"/>
      <c r="E857" s="167"/>
      <c r="F857" s="165"/>
      <c r="G857" s="167"/>
      <c r="H857" s="165"/>
      <c r="I857" s="167"/>
      <c r="J857" s="167"/>
      <c r="K857" s="243"/>
      <c r="L857" s="167"/>
      <c r="M857" s="167"/>
      <c r="N857" s="165"/>
      <c r="O857" s="244"/>
      <c r="P857" s="245"/>
      <c r="Q857" s="165"/>
      <c r="R857" s="246"/>
      <c r="S857" s="174"/>
      <c r="T857" s="115"/>
      <c r="U857" s="115"/>
      <c r="V857" s="115"/>
      <c r="W857" s="115"/>
      <c r="X857" s="115"/>
      <c r="Y857" s="115"/>
      <c r="Z857" s="115"/>
    </row>
    <row r="858">
      <c r="A858" s="165"/>
      <c r="B858" s="165"/>
      <c r="C858" s="165"/>
      <c r="D858" s="165"/>
      <c r="E858" s="167"/>
      <c r="F858" s="165"/>
      <c r="G858" s="167"/>
      <c r="H858" s="165"/>
      <c r="I858" s="167"/>
      <c r="J858" s="167"/>
      <c r="K858" s="243"/>
      <c r="L858" s="167"/>
      <c r="M858" s="167"/>
      <c r="N858" s="165"/>
      <c r="O858" s="244"/>
      <c r="P858" s="245"/>
      <c r="Q858" s="165"/>
      <c r="R858" s="246"/>
      <c r="S858" s="174"/>
      <c r="T858" s="115"/>
      <c r="U858" s="115"/>
      <c r="V858" s="115"/>
      <c r="W858" s="115"/>
      <c r="X858" s="115"/>
      <c r="Y858" s="115"/>
      <c r="Z858" s="115"/>
    </row>
    <row r="859">
      <c r="A859" s="165"/>
      <c r="B859" s="165"/>
      <c r="C859" s="165"/>
      <c r="D859" s="165"/>
      <c r="E859" s="167"/>
      <c r="F859" s="165"/>
      <c r="G859" s="167"/>
      <c r="H859" s="165"/>
      <c r="I859" s="167"/>
      <c r="J859" s="167"/>
      <c r="K859" s="243"/>
      <c r="L859" s="167"/>
      <c r="M859" s="167"/>
      <c r="N859" s="165"/>
      <c r="O859" s="244"/>
      <c r="P859" s="245"/>
      <c r="Q859" s="165"/>
      <c r="R859" s="246"/>
      <c r="S859" s="174"/>
      <c r="T859" s="115"/>
      <c r="U859" s="115"/>
      <c r="V859" s="115"/>
      <c r="W859" s="115"/>
      <c r="X859" s="115"/>
      <c r="Y859" s="115"/>
      <c r="Z859" s="115"/>
    </row>
    <row r="860">
      <c r="A860" s="165"/>
      <c r="B860" s="165"/>
      <c r="C860" s="165"/>
      <c r="D860" s="165"/>
      <c r="E860" s="167"/>
      <c r="F860" s="165"/>
      <c r="G860" s="167"/>
      <c r="H860" s="165"/>
      <c r="I860" s="167"/>
      <c r="J860" s="167"/>
      <c r="K860" s="243"/>
      <c r="L860" s="167"/>
      <c r="M860" s="167"/>
      <c r="N860" s="165"/>
      <c r="O860" s="244"/>
      <c r="P860" s="245"/>
      <c r="Q860" s="165"/>
      <c r="R860" s="246"/>
      <c r="S860" s="174"/>
      <c r="T860" s="115"/>
      <c r="U860" s="115"/>
      <c r="V860" s="115"/>
      <c r="W860" s="115"/>
      <c r="X860" s="115"/>
      <c r="Y860" s="115"/>
      <c r="Z860" s="115"/>
    </row>
    <row r="861">
      <c r="A861" s="165"/>
      <c r="B861" s="165"/>
      <c r="C861" s="165"/>
      <c r="D861" s="165"/>
      <c r="E861" s="167"/>
      <c r="F861" s="165"/>
      <c r="G861" s="167"/>
      <c r="H861" s="165"/>
      <c r="I861" s="167"/>
      <c r="J861" s="167"/>
      <c r="K861" s="243"/>
      <c r="L861" s="167"/>
      <c r="M861" s="167"/>
      <c r="N861" s="165"/>
      <c r="O861" s="244"/>
      <c r="P861" s="245"/>
      <c r="Q861" s="165"/>
      <c r="R861" s="246"/>
      <c r="S861" s="174"/>
      <c r="T861" s="115"/>
      <c r="U861" s="115"/>
      <c r="V861" s="115"/>
      <c r="W861" s="115"/>
      <c r="X861" s="115"/>
      <c r="Y861" s="115"/>
      <c r="Z861" s="115"/>
    </row>
    <row r="862">
      <c r="A862" s="165"/>
      <c r="B862" s="165"/>
      <c r="C862" s="165"/>
      <c r="D862" s="165"/>
      <c r="E862" s="167"/>
      <c r="F862" s="165"/>
      <c r="G862" s="167"/>
      <c r="H862" s="165"/>
      <c r="I862" s="167"/>
      <c r="J862" s="167"/>
      <c r="K862" s="243"/>
      <c r="L862" s="167"/>
      <c r="M862" s="167"/>
      <c r="N862" s="165"/>
      <c r="O862" s="244"/>
      <c r="P862" s="245"/>
      <c r="Q862" s="165"/>
      <c r="R862" s="246"/>
      <c r="S862" s="174"/>
      <c r="T862" s="115"/>
      <c r="U862" s="115"/>
      <c r="V862" s="115"/>
      <c r="W862" s="115"/>
      <c r="X862" s="115"/>
      <c r="Y862" s="115"/>
      <c r="Z862" s="115"/>
    </row>
    <row r="863">
      <c r="A863" s="165"/>
      <c r="B863" s="165"/>
      <c r="C863" s="165"/>
      <c r="D863" s="165"/>
      <c r="E863" s="167"/>
      <c r="F863" s="165"/>
      <c r="G863" s="167"/>
      <c r="H863" s="165"/>
      <c r="I863" s="167"/>
      <c r="J863" s="167"/>
      <c r="K863" s="243"/>
      <c r="L863" s="167"/>
      <c r="M863" s="167"/>
      <c r="N863" s="165"/>
      <c r="O863" s="244"/>
      <c r="P863" s="245"/>
      <c r="Q863" s="165"/>
      <c r="R863" s="246"/>
      <c r="S863" s="174"/>
      <c r="T863" s="115"/>
      <c r="U863" s="115"/>
      <c r="V863" s="115"/>
      <c r="W863" s="115"/>
      <c r="X863" s="115"/>
      <c r="Y863" s="115"/>
      <c r="Z863" s="115"/>
    </row>
    <row r="864">
      <c r="A864" s="165"/>
      <c r="B864" s="165"/>
      <c r="C864" s="165"/>
      <c r="D864" s="165"/>
      <c r="E864" s="167"/>
      <c r="F864" s="165"/>
      <c r="G864" s="167"/>
      <c r="H864" s="165"/>
      <c r="I864" s="167"/>
      <c r="J864" s="167"/>
      <c r="K864" s="243"/>
      <c r="L864" s="167"/>
      <c r="M864" s="167"/>
      <c r="N864" s="165"/>
      <c r="O864" s="244"/>
      <c r="P864" s="245"/>
      <c r="Q864" s="165"/>
      <c r="R864" s="246"/>
      <c r="S864" s="174"/>
      <c r="T864" s="115"/>
      <c r="U864" s="115"/>
      <c r="V864" s="115"/>
      <c r="W864" s="115"/>
      <c r="X864" s="115"/>
      <c r="Y864" s="115"/>
      <c r="Z864" s="115"/>
    </row>
    <row r="865">
      <c r="A865" s="165"/>
      <c r="B865" s="165"/>
      <c r="C865" s="165"/>
      <c r="D865" s="165"/>
      <c r="E865" s="167"/>
      <c r="F865" s="165"/>
      <c r="G865" s="167"/>
      <c r="H865" s="165"/>
      <c r="I865" s="167"/>
      <c r="J865" s="167"/>
      <c r="K865" s="243"/>
      <c r="L865" s="167"/>
      <c r="M865" s="167"/>
      <c r="N865" s="165"/>
      <c r="O865" s="244"/>
      <c r="P865" s="245"/>
      <c r="Q865" s="165"/>
      <c r="R865" s="246"/>
      <c r="S865" s="174"/>
      <c r="T865" s="115"/>
      <c r="U865" s="115"/>
      <c r="V865" s="115"/>
      <c r="W865" s="115"/>
      <c r="X865" s="115"/>
      <c r="Y865" s="115"/>
      <c r="Z865" s="115"/>
    </row>
    <row r="866">
      <c r="A866" s="165"/>
      <c r="B866" s="165"/>
      <c r="C866" s="165"/>
      <c r="D866" s="165"/>
      <c r="E866" s="167"/>
      <c r="F866" s="165"/>
      <c r="G866" s="167"/>
      <c r="H866" s="165"/>
      <c r="I866" s="167"/>
      <c r="J866" s="167"/>
      <c r="K866" s="243"/>
      <c r="L866" s="167"/>
      <c r="M866" s="167"/>
      <c r="N866" s="165"/>
      <c r="O866" s="244"/>
      <c r="P866" s="245"/>
      <c r="Q866" s="165"/>
      <c r="R866" s="246"/>
      <c r="S866" s="174"/>
      <c r="T866" s="115"/>
      <c r="U866" s="115"/>
      <c r="V866" s="115"/>
      <c r="W866" s="115"/>
      <c r="X866" s="115"/>
      <c r="Y866" s="115"/>
      <c r="Z866" s="115"/>
    </row>
    <row r="867">
      <c r="A867" s="165"/>
      <c r="B867" s="165"/>
      <c r="C867" s="165"/>
      <c r="D867" s="165"/>
      <c r="E867" s="167"/>
      <c r="F867" s="165"/>
      <c r="G867" s="167"/>
      <c r="H867" s="165"/>
      <c r="I867" s="167"/>
      <c r="J867" s="167"/>
      <c r="K867" s="243"/>
      <c r="L867" s="167"/>
      <c r="M867" s="167"/>
      <c r="N867" s="165"/>
      <c r="O867" s="244"/>
      <c r="P867" s="245"/>
      <c r="Q867" s="165"/>
      <c r="R867" s="246"/>
      <c r="S867" s="174"/>
      <c r="T867" s="115"/>
      <c r="U867" s="115"/>
      <c r="V867" s="115"/>
      <c r="W867" s="115"/>
      <c r="X867" s="115"/>
      <c r="Y867" s="115"/>
      <c r="Z867" s="115"/>
    </row>
    <row r="868">
      <c r="A868" s="165"/>
      <c r="B868" s="165"/>
      <c r="C868" s="165"/>
      <c r="D868" s="165"/>
      <c r="E868" s="167"/>
      <c r="F868" s="165"/>
      <c r="G868" s="167"/>
      <c r="H868" s="165"/>
      <c r="I868" s="167"/>
      <c r="J868" s="167"/>
      <c r="K868" s="243"/>
      <c r="L868" s="167"/>
      <c r="M868" s="167"/>
      <c r="N868" s="165"/>
      <c r="O868" s="244"/>
      <c r="P868" s="245"/>
      <c r="Q868" s="165"/>
      <c r="R868" s="246"/>
      <c r="S868" s="174"/>
      <c r="T868" s="115"/>
      <c r="U868" s="115"/>
      <c r="V868" s="115"/>
      <c r="W868" s="115"/>
      <c r="X868" s="115"/>
      <c r="Y868" s="115"/>
      <c r="Z868" s="115"/>
    </row>
    <row r="869">
      <c r="A869" s="165"/>
      <c r="B869" s="165"/>
      <c r="C869" s="165"/>
      <c r="D869" s="165"/>
      <c r="E869" s="167"/>
      <c r="F869" s="165"/>
      <c r="G869" s="167"/>
      <c r="H869" s="165"/>
      <c r="I869" s="167"/>
      <c r="J869" s="167"/>
      <c r="K869" s="243"/>
      <c r="L869" s="167"/>
      <c r="M869" s="167"/>
      <c r="N869" s="165"/>
      <c r="O869" s="244"/>
      <c r="P869" s="245"/>
      <c r="Q869" s="165"/>
      <c r="R869" s="246"/>
      <c r="S869" s="174"/>
      <c r="T869" s="115"/>
      <c r="U869" s="115"/>
      <c r="V869" s="115"/>
      <c r="W869" s="115"/>
      <c r="X869" s="115"/>
      <c r="Y869" s="115"/>
      <c r="Z869" s="115"/>
    </row>
    <row r="870">
      <c r="A870" s="165"/>
      <c r="B870" s="165"/>
      <c r="C870" s="165"/>
      <c r="D870" s="165"/>
      <c r="E870" s="167"/>
      <c r="F870" s="165"/>
      <c r="G870" s="167"/>
      <c r="H870" s="165"/>
      <c r="I870" s="167"/>
      <c r="J870" s="167"/>
      <c r="K870" s="243"/>
      <c r="L870" s="167"/>
      <c r="M870" s="167"/>
      <c r="N870" s="165"/>
      <c r="O870" s="244"/>
      <c r="P870" s="245"/>
      <c r="Q870" s="165"/>
      <c r="R870" s="246"/>
      <c r="S870" s="174"/>
      <c r="T870" s="115"/>
      <c r="U870" s="115"/>
      <c r="V870" s="115"/>
      <c r="W870" s="115"/>
      <c r="X870" s="115"/>
      <c r="Y870" s="115"/>
      <c r="Z870" s="115"/>
    </row>
    <row r="871">
      <c r="A871" s="165"/>
      <c r="B871" s="165"/>
      <c r="C871" s="165"/>
      <c r="D871" s="165"/>
      <c r="E871" s="167"/>
      <c r="F871" s="165"/>
      <c r="G871" s="167"/>
      <c r="H871" s="165"/>
      <c r="I871" s="167"/>
      <c r="J871" s="167"/>
      <c r="K871" s="243"/>
      <c r="L871" s="167"/>
      <c r="M871" s="167"/>
      <c r="N871" s="165"/>
      <c r="O871" s="244"/>
      <c r="P871" s="245"/>
      <c r="Q871" s="165"/>
      <c r="R871" s="246"/>
      <c r="S871" s="174"/>
      <c r="T871" s="115"/>
      <c r="U871" s="115"/>
      <c r="V871" s="115"/>
      <c r="W871" s="115"/>
      <c r="X871" s="115"/>
      <c r="Y871" s="115"/>
      <c r="Z871" s="115"/>
    </row>
    <row r="872">
      <c r="A872" s="165"/>
      <c r="B872" s="165"/>
      <c r="C872" s="165"/>
      <c r="D872" s="165"/>
      <c r="E872" s="167"/>
      <c r="F872" s="165"/>
      <c r="G872" s="167"/>
      <c r="H872" s="165"/>
      <c r="I872" s="167"/>
      <c r="J872" s="167"/>
      <c r="K872" s="243"/>
      <c r="L872" s="167"/>
      <c r="M872" s="167"/>
      <c r="N872" s="165"/>
      <c r="O872" s="244"/>
      <c r="P872" s="245"/>
      <c r="Q872" s="165"/>
      <c r="R872" s="246"/>
      <c r="S872" s="174"/>
      <c r="T872" s="115"/>
      <c r="U872" s="115"/>
      <c r="V872" s="115"/>
      <c r="W872" s="115"/>
      <c r="X872" s="115"/>
      <c r="Y872" s="115"/>
      <c r="Z872" s="115"/>
    </row>
    <row r="873">
      <c r="A873" s="165"/>
      <c r="B873" s="165"/>
      <c r="C873" s="165"/>
      <c r="D873" s="165"/>
      <c r="E873" s="167"/>
      <c r="F873" s="165"/>
      <c r="G873" s="167"/>
      <c r="H873" s="165"/>
      <c r="I873" s="167"/>
      <c r="J873" s="167"/>
      <c r="K873" s="243"/>
      <c r="L873" s="167"/>
      <c r="M873" s="167"/>
      <c r="N873" s="165"/>
      <c r="O873" s="244"/>
      <c r="P873" s="245"/>
      <c r="Q873" s="165"/>
      <c r="R873" s="246"/>
      <c r="S873" s="174"/>
      <c r="T873" s="115"/>
      <c r="U873" s="115"/>
      <c r="V873" s="115"/>
      <c r="W873" s="115"/>
      <c r="X873" s="115"/>
      <c r="Y873" s="115"/>
      <c r="Z873" s="115"/>
    </row>
    <row r="874">
      <c r="A874" s="165"/>
      <c r="B874" s="165"/>
      <c r="C874" s="165"/>
      <c r="D874" s="165"/>
      <c r="E874" s="167"/>
      <c r="F874" s="165"/>
      <c r="G874" s="167"/>
      <c r="H874" s="165"/>
      <c r="I874" s="167"/>
      <c r="J874" s="167"/>
      <c r="K874" s="243"/>
      <c r="L874" s="167"/>
      <c r="M874" s="167"/>
      <c r="N874" s="165"/>
      <c r="O874" s="244"/>
      <c r="P874" s="245"/>
      <c r="Q874" s="165"/>
      <c r="R874" s="246"/>
      <c r="S874" s="174"/>
      <c r="T874" s="115"/>
      <c r="U874" s="115"/>
      <c r="V874" s="115"/>
      <c r="W874" s="115"/>
      <c r="X874" s="115"/>
      <c r="Y874" s="115"/>
      <c r="Z874" s="115"/>
    </row>
    <row r="875">
      <c r="A875" s="165"/>
      <c r="B875" s="165"/>
      <c r="C875" s="165"/>
      <c r="D875" s="165"/>
      <c r="E875" s="167"/>
      <c r="F875" s="165"/>
      <c r="G875" s="167"/>
      <c r="H875" s="165"/>
      <c r="I875" s="167"/>
      <c r="J875" s="167"/>
      <c r="K875" s="243"/>
      <c r="L875" s="167"/>
      <c r="M875" s="167"/>
      <c r="N875" s="165"/>
      <c r="O875" s="244"/>
      <c r="P875" s="245"/>
      <c r="Q875" s="165"/>
      <c r="R875" s="246"/>
      <c r="S875" s="174"/>
      <c r="T875" s="115"/>
      <c r="U875" s="115"/>
      <c r="V875" s="115"/>
      <c r="W875" s="115"/>
      <c r="X875" s="115"/>
      <c r="Y875" s="115"/>
      <c r="Z875" s="115"/>
    </row>
    <row r="876">
      <c r="A876" s="165"/>
      <c r="B876" s="165"/>
      <c r="C876" s="165"/>
      <c r="D876" s="165"/>
      <c r="E876" s="167"/>
      <c r="F876" s="165"/>
      <c r="G876" s="167"/>
      <c r="H876" s="165"/>
      <c r="I876" s="167"/>
      <c r="J876" s="167"/>
      <c r="K876" s="243"/>
      <c r="L876" s="167"/>
      <c r="M876" s="167"/>
      <c r="N876" s="165"/>
      <c r="O876" s="244"/>
      <c r="P876" s="245"/>
      <c r="Q876" s="165"/>
      <c r="R876" s="246"/>
      <c r="S876" s="174"/>
      <c r="T876" s="115"/>
      <c r="U876" s="115"/>
      <c r="V876" s="115"/>
      <c r="W876" s="115"/>
      <c r="X876" s="115"/>
      <c r="Y876" s="115"/>
      <c r="Z876" s="115"/>
    </row>
    <row r="877">
      <c r="A877" s="165"/>
      <c r="B877" s="165"/>
      <c r="C877" s="165"/>
      <c r="D877" s="165"/>
      <c r="E877" s="167"/>
      <c r="F877" s="165"/>
      <c r="G877" s="167"/>
      <c r="H877" s="165"/>
      <c r="I877" s="167"/>
      <c r="J877" s="167"/>
      <c r="K877" s="243"/>
      <c r="L877" s="167"/>
      <c r="M877" s="167"/>
      <c r="N877" s="165"/>
      <c r="O877" s="244"/>
      <c r="P877" s="245"/>
      <c r="Q877" s="165"/>
      <c r="R877" s="246"/>
      <c r="S877" s="174"/>
      <c r="T877" s="115"/>
      <c r="U877" s="115"/>
      <c r="V877" s="115"/>
      <c r="W877" s="115"/>
      <c r="X877" s="115"/>
      <c r="Y877" s="115"/>
      <c r="Z877" s="115"/>
    </row>
    <row r="878">
      <c r="A878" s="165"/>
      <c r="B878" s="165"/>
      <c r="C878" s="165"/>
      <c r="D878" s="165"/>
      <c r="E878" s="167"/>
      <c r="F878" s="165"/>
      <c r="G878" s="167"/>
      <c r="H878" s="165"/>
      <c r="I878" s="167"/>
      <c r="J878" s="167"/>
      <c r="K878" s="243"/>
      <c r="L878" s="167"/>
      <c r="M878" s="167"/>
      <c r="N878" s="165"/>
      <c r="O878" s="244"/>
      <c r="P878" s="245"/>
      <c r="Q878" s="165"/>
      <c r="R878" s="246"/>
      <c r="S878" s="174"/>
      <c r="T878" s="115"/>
      <c r="U878" s="115"/>
      <c r="V878" s="115"/>
      <c r="W878" s="115"/>
      <c r="X878" s="115"/>
      <c r="Y878" s="115"/>
      <c r="Z878" s="115"/>
    </row>
    <row r="879">
      <c r="A879" s="165"/>
      <c r="B879" s="165"/>
      <c r="C879" s="165"/>
      <c r="D879" s="165"/>
      <c r="E879" s="167"/>
      <c r="F879" s="165"/>
      <c r="G879" s="167"/>
      <c r="H879" s="165"/>
      <c r="I879" s="167"/>
      <c r="J879" s="167"/>
      <c r="K879" s="243"/>
      <c r="L879" s="167"/>
      <c r="M879" s="167"/>
      <c r="N879" s="165"/>
      <c r="O879" s="244"/>
      <c r="P879" s="245"/>
      <c r="Q879" s="165"/>
      <c r="R879" s="246"/>
      <c r="S879" s="174"/>
      <c r="T879" s="115"/>
      <c r="U879" s="115"/>
      <c r="V879" s="115"/>
      <c r="W879" s="115"/>
      <c r="X879" s="115"/>
      <c r="Y879" s="115"/>
      <c r="Z879" s="115"/>
    </row>
    <row r="880">
      <c r="A880" s="165"/>
      <c r="B880" s="165"/>
      <c r="C880" s="165"/>
      <c r="D880" s="165"/>
      <c r="E880" s="167"/>
      <c r="F880" s="165"/>
      <c r="G880" s="167"/>
      <c r="H880" s="165"/>
      <c r="I880" s="167"/>
      <c r="J880" s="167"/>
      <c r="K880" s="243"/>
      <c r="L880" s="167"/>
      <c r="M880" s="167"/>
      <c r="N880" s="165"/>
      <c r="O880" s="244"/>
      <c r="P880" s="245"/>
      <c r="Q880" s="165"/>
      <c r="R880" s="246"/>
      <c r="S880" s="174"/>
      <c r="T880" s="115"/>
      <c r="U880" s="115"/>
      <c r="V880" s="115"/>
      <c r="W880" s="115"/>
      <c r="X880" s="115"/>
      <c r="Y880" s="115"/>
      <c r="Z880" s="115"/>
    </row>
    <row r="881">
      <c r="A881" s="165"/>
      <c r="B881" s="165"/>
      <c r="C881" s="165"/>
      <c r="D881" s="165"/>
      <c r="E881" s="167"/>
      <c r="F881" s="165"/>
      <c r="G881" s="167"/>
      <c r="H881" s="165"/>
      <c r="I881" s="167"/>
      <c r="J881" s="167"/>
      <c r="K881" s="243"/>
      <c r="L881" s="167"/>
      <c r="M881" s="167"/>
      <c r="N881" s="165"/>
      <c r="O881" s="244"/>
      <c r="P881" s="245"/>
      <c r="Q881" s="165"/>
      <c r="R881" s="246"/>
      <c r="S881" s="174"/>
      <c r="T881" s="115"/>
      <c r="U881" s="115"/>
      <c r="V881" s="115"/>
      <c r="W881" s="115"/>
      <c r="X881" s="115"/>
      <c r="Y881" s="115"/>
      <c r="Z881" s="115"/>
    </row>
    <row r="882">
      <c r="A882" s="165"/>
      <c r="B882" s="165"/>
      <c r="C882" s="165"/>
      <c r="D882" s="165"/>
      <c r="E882" s="167"/>
      <c r="F882" s="165"/>
      <c r="G882" s="167"/>
      <c r="H882" s="165"/>
      <c r="I882" s="167"/>
      <c r="J882" s="167"/>
      <c r="K882" s="243"/>
      <c r="L882" s="167"/>
      <c r="M882" s="167"/>
      <c r="N882" s="165"/>
      <c r="O882" s="244"/>
      <c r="P882" s="245"/>
      <c r="Q882" s="165"/>
      <c r="R882" s="246"/>
      <c r="S882" s="174"/>
      <c r="T882" s="115"/>
      <c r="U882" s="115"/>
      <c r="V882" s="115"/>
      <c r="W882" s="115"/>
      <c r="X882" s="115"/>
      <c r="Y882" s="115"/>
      <c r="Z882" s="115"/>
    </row>
    <row r="883">
      <c r="A883" s="165"/>
      <c r="B883" s="165"/>
      <c r="C883" s="165"/>
      <c r="D883" s="165"/>
      <c r="E883" s="167"/>
      <c r="F883" s="165"/>
      <c r="G883" s="167"/>
      <c r="H883" s="165"/>
      <c r="I883" s="167"/>
      <c r="J883" s="167"/>
      <c r="K883" s="243"/>
      <c r="L883" s="167"/>
      <c r="M883" s="167"/>
      <c r="N883" s="165"/>
      <c r="O883" s="244"/>
      <c r="P883" s="245"/>
      <c r="Q883" s="165"/>
      <c r="R883" s="246"/>
      <c r="S883" s="174"/>
      <c r="T883" s="115"/>
      <c r="U883" s="115"/>
      <c r="V883" s="115"/>
      <c r="W883" s="115"/>
      <c r="X883" s="115"/>
      <c r="Y883" s="115"/>
      <c r="Z883" s="115"/>
    </row>
    <row r="884">
      <c r="A884" s="165"/>
      <c r="B884" s="165"/>
      <c r="C884" s="165"/>
      <c r="D884" s="165"/>
      <c r="E884" s="167"/>
      <c r="F884" s="165"/>
      <c r="G884" s="167"/>
      <c r="H884" s="165"/>
      <c r="I884" s="167"/>
      <c r="J884" s="167"/>
      <c r="K884" s="243"/>
      <c r="L884" s="167"/>
      <c r="M884" s="167"/>
      <c r="N884" s="165"/>
      <c r="O884" s="244"/>
      <c r="P884" s="245"/>
      <c r="Q884" s="165"/>
      <c r="R884" s="246"/>
      <c r="S884" s="174"/>
      <c r="T884" s="115"/>
      <c r="U884" s="115"/>
      <c r="V884" s="115"/>
      <c r="W884" s="115"/>
      <c r="X884" s="115"/>
      <c r="Y884" s="115"/>
      <c r="Z884" s="115"/>
    </row>
    <row r="885">
      <c r="A885" s="165"/>
      <c r="B885" s="165"/>
      <c r="C885" s="165"/>
      <c r="D885" s="165"/>
      <c r="E885" s="167"/>
      <c r="F885" s="165"/>
      <c r="G885" s="167"/>
      <c r="H885" s="165"/>
      <c r="I885" s="167"/>
      <c r="J885" s="167"/>
      <c r="K885" s="243"/>
      <c r="L885" s="167"/>
      <c r="M885" s="167"/>
      <c r="N885" s="165"/>
      <c r="O885" s="244"/>
      <c r="P885" s="245"/>
      <c r="Q885" s="165"/>
      <c r="R885" s="246"/>
      <c r="S885" s="174"/>
      <c r="T885" s="115"/>
      <c r="U885" s="115"/>
      <c r="V885" s="115"/>
      <c r="W885" s="115"/>
      <c r="X885" s="115"/>
      <c r="Y885" s="115"/>
      <c r="Z885" s="115"/>
    </row>
    <row r="886">
      <c r="A886" s="165"/>
      <c r="B886" s="165"/>
      <c r="C886" s="165"/>
      <c r="D886" s="165"/>
      <c r="E886" s="167"/>
      <c r="F886" s="165"/>
      <c r="G886" s="167"/>
      <c r="H886" s="165"/>
      <c r="I886" s="167"/>
      <c r="J886" s="167"/>
      <c r="K886" s="243"/>
      <c r="L886" s="167"/>
      <c r="M886" s="167"/>
      <c r="N886" s="165"/>
      <c r="O886" s="244"/>
      <c r="P886" s="245"/>
      <c r="Q886" s="165"/>
      <c r="R886" s="246"/>
      <c r="S886" s="174"/>
      <c r="T886" s="115"/>
      <c r="U886" s="115"/>
      <c r="V886" s="115"/>
      <c r="W886" s="115"/>
      <c r="X886" s="115"/>
      <c r="Y886" s="115"/>
      <c r="Z886" s="115"/>
    </row>
    <row r="887">
      <c r="A887" s="165"/>
      <c r="B887" s="165"/>
      <c r="C887" s="165"/>
      <c r="D887" s="165"/>
      <c r="E887" s="167"/>
      <c r="F887" s="165"/>
      <c r="G887" s="167"/>
      <c r="H887" s="165"/>
      <c r="I887" s="167"/>
      <c r="J887" s="167"/>
      <c r="K887" s="243"/>
      <c r="L887" s="167"/>
      <c r="M887" s="167"/>
      <c r="N887" s="165"/>
      <c r="O887" s="244"/>
      <c r="P887" s="245"/>
      <c r="Q887" s="165"/>
      <c r="R887" s="246"/>
      <c r="S887" s="174"/>
      <c r="T887" s="115"/>
      <c r="U887" s="115"/>
      <c r="V887" s="115"/>
      <c r="W887" s="115"/>
      <c r="X887" s="115"/>
      <c r="Y887" s="115"/>
      <c r="Z887" s="115"/>
    </row>
    <row r="888">
      <c r="A888" s="165"/>
      <c r="B888" s="165"/>
      <c r="C888" s="165"/>
      <c r="D888" s="165"/>
      <c r="E888" s="167"/>
      <c r="F888" s="165"/>
      <c r="G888" s="167"/>
      <c r="H888" s="165"/>
      <c r="I888" s="167"/>
      <c r="J888" s="167"/>
      <c r="K888" s="243"/>
      <c r="L888" s="167"/>
      <c r="M888" s="167"/>
      <c r="N888" s="165"/>
      <c r="O888" s="244"/>
      <c r="P888" s="245"/>
      <c r="Q888" s="165"/>
      <c r="R888" s="246"/>
      <c r="S888" s="174"/>
      <c r="T888" s="115"/>
      <c r="U888" s="115"/>
      <c r="V888" s="115"/>
      <c r="W888" s="115"/>
      <c r="X888" s="115"/>
      <c r="Y888" s="115"/>
      <c r="Z888" s="115"/>
    </row>
    <row r="889">
      <c r="A889" s="165"/>
      <c r="B889" s="165"/>
      <c r="C889" s="165"/>
      <c r="D889" s="165"/>
      <c r="E889" s="167"/>
      <c r="F889" s="165"/>
      <c r="G889" s="167"/>
      <c r="H889" s="165"/>
      <c r="I889" s="167"/>
      <c r="J889" s="167"/>
      <c r="K889" s="243"/>
      <c r="L889" s="167"/>
      <c r="M889" s="167"/>
      <c r="N889" s="165"/>
      <c r="O889" s="244"/>
      <c r="P889" s="245"/>
      <c r="Q889" s="165"/>
      <c r="R889" s="246"/>
      <c r="S889" s="174"/>
      <c r="T889" s="115"/>
      <c r="U889" s="115"/>
      <c r="V889" s="115"/>
      <c r="W889" s="115"/>
      <c r="X889" s="115"/>
      <c r="Y889" s="115"/>
      <c r="Z889" s="115"/>
    </row>
    <row r="890">
      <c r="A890" s="165"/>
      <c r="B890" s="165"/>
      <c r="C890" s="165"/>
      <c r="D890" s="165"/>
      <c r="E890" s="167"/>
      <c r="F890" s="165"/>
      <c r="G890" s="167"/>
      <c r="H890" s="165"/>
      <c r="I890" s="167"/>
      <c r="J890" s="167"/>
      <c r="K890" s="243"/>
      <c r="L890" s="167"/>
      <c r="M890" s="167"/>
      <c r="N890" s="165"/>
      <c r="O890" s="244"/>
      <c r="P890" s="245"/>
      <c r="Q890" s="165"/>
      <c r="R890" s="246"/>
      <c r="S890" s="174"/>
      <c r="T890" s="115"/>
      <c r="U890" s="115"/>
      <c r="V890" s="115"/>
      <c r="W890" s="115"/>
      <c r="X890" s="115"/>
      <c r="Y890" s="115"/>
      <c r="Z890" s="115"/>
    </row>
    <row r="891">
      <c r="A891" s="165"/>
      <c r="B891" s="165"/>
      <c r="C891" s="165"/>
      <c r="D891" s="165"/>
      <c r="E891" s="167"/>
      <c r="F891" s="165"/>
      <c r="G891" s="167"/>
      <c r="H891" s="165"/>
      <c r="I891" s="167"/>
      <c r="J891" s="167"/>
      <c r="K891" s="243"/>
      <c r="L891" s="167"/>
      <c r="M891" s="167"/>
      <c r="N891" s="165"/>
      <c r="O891" s="244"/>
      <c r="P891" s="245"/>
      <c r="Q891" s="165"/>
      <c r="R891" s="246"/>
      <c r="S891" s="174"/>
      <c r="T891" s="115"/>
      <c r="U891" s="115"/>
      <c r="V891" s="115"/>
      <c r="W891" s="115"/>
      <c r="X891" s="115"/>
      <c r="Y891" s="115"/>
      <c r="Z891" s="115"/>
    </row>
    <row r="892">
      <c r="A892" s="165"/>
      <c r="B892" s="165"/>
      <c r="C892" s="165"/>
      <c r="D892" s="165"/>
      <c r="E892" s="167"/>
      <c r="F892" s="165"/>
      <c r="G892" s="167"/>
      <c r="H892" s="165"/>
      <c r="I892" s="167"/>
      <c r="J892" s="167"/>
      <c r="K892" s="243"/>
      <c r="L892" s="167"/>
      <c r="M892" s="167"/>
      <c r="N892" s="165"/>
      <c r="O892" s="244"/>
      <c r="P892" s="245"/>
      <c r="Q892" s="165"/>
      <c r="R892" s="246"/>
      <c r="S892" s="174"/>
      <c r="T892" s="115"/>
      <c r="U892" s="115"/>
      <c r="V892" s="115"/>
      <c r="W892" s="115"/>
      <c r="X892" s="115"/>
      <c r="Y892" s="115"/>
      <c r="Z892" s="115"/>
    </row>
    <row r="893">
      <c r="A893" s="165"/>
      <c r="B893" s="165"/>
      <c r="C893" s="165"/>
      <c r="D893" s="165"/>
      <c r="E893" s="167"/>
      <c r="F893" s="165"/>
      <c r="G893" s="167"/>
      <c r="H893" s="165"/>
      <c r="I893" s="167"/>
      <c r="J893" s="167"/>
      <c r="K893" s="243"/>
      <c r="L893" s="167"/>
      <c r="M893" s="167"/>
      <c r="N893" s="165"/>
      <c r="O893" s="244"/>
      <c r="P893" s="245"/>
      <c r="Q893" s="165"/>
      <c r="R893" s="246"/>
      <c r="S893" s="174"/>
      <c r="T893" s="115"/>
      <c r="U893" s="115"/>
      <c r="V893" s="115"/>
      <c r="W893" s="115"/>
      <c r="X893" s="115"/>
      <c r="Y893" s="115"/>
      <c r="Z893" s="115"/>
    </row>
    <row r="894">
      <c r="A894" s="165"/>
      <c r="B894" s="165"/>
      <c r="C894" s="165"/>
      <c r="D894" s="165"/>
      <c r="E894" s="167"/>
      <c r="F894" s="165"/>
      <c r="G894" s="167"/>
      <c r="H894" s="165"/>
      <c r="I894" s="167"/>
      <c r="J894" s="167"/>
      <c r="K894" s="243"/>
      <c r="L894" s="167"/>
      <c r="M894" s="167"/>
      <c r="N894" s="165"/>
      <c r="O894" s="244"/>
      <c r="P894" s="245"/>
      <c r="Q894" s="165"/>
      <c r="R894" s="246"/>
      <c r="S894" s="174"/>
      <c r="T894" s="115"/>
      <c r="U894" s="115"/>
      <c r="V894" s="115"/>
      <c r="W894" s="115"/>
      <c r="X894" s="115"/>
      <c r="Y894" s="115"/>
      <c r="Z894" s="115"/>
    </row>
    <row r="895">
      <c r="A895" s="165"/>
      <c r="B895" s="165"/>
      <c r="C895" s="165"/>
      <c r="D895" s="165"/>
      <c r="E895" s="167"/>
      <c r="F895" s="165"/>
      <c r="G895" s="167"/>
      <c r="H895" s="165"/>
      <c r="I895" s="167"/>
      <c r="J895" s="167"/>
      <c r="K895" s="243"/>
      <c r="L895" s="167"/>
      <c r="M895" s="167"/>
      <c r="N895" s="165"/>
      <c r="O895" s="244"/>
      <c r="P895" s="245"/>
      <c r="Q895" s="165"/>
      <c r="R895" s="246"/>
      <c r="S895" s="174"/>
      <c r="T895" s="115"/>
      <c r="U895" s="115"/>
      <c r="V895" s="115"/>
      <c r="W895" s="115"/>
      <c r="X895" s="115"/>
      <c r="Y895" s="115"/>
      <c r="Z895" s="115"/>
    </row>
    <row r="896">
      <c r="A896" s="165"/>
      <c r="B896" s="165"/>
      <c r="C896" s="165"/>
      <c r="D896" s="165"/>
      <c r="E896" s="167"/>
      <c r="F896" s="165"/>
      <c r="G896" s="167"/>
      <c r="H896" s="165"/>
      <c r="I896" s="167"/>
      <c r="J896" s="167"/>
      <c r="K896" s="243"/>
      <c r="L896" s="167"/>
      <c r="M896" s="167"/>
      <c r="N896" s="165"/>
      <c r="O896" s="244"/>
      <c r="P896" s="245"/>
      <c r="Q896" s="165"/>
      <c r="R896" s="246"/>
      <c r="S896" s="174"/>
      <c r="T896" s="115"/>
      <c r="U896" s="115"/>
      <c r="V896" s="115"/>
      <c r="W896" s="115"/>
      <c r="X896" s="115"/>
      <c r="Y896" s="115"/>
      <c r="Z896" s="115"/>
    </row>
    <row r="897">
      <c r="A897" s="165"/>
      <c r="B897" s="165"/>
      <c r="C897" s="165"/>
      <c r="D897" s="165"/>
      <c r="E897" s="167"/>
      <c r="F897" s="165"/>
      <c r="G897" s="167"/>
      <c r="H897" s="165"/>
      <c r="I897" s="167"/>
      <c r="J897" s="167"/>
      <c r="K897" s="243"/>
      <c r="L897" s="167"/>
      <c r="M897" s="167"/>
      <c r="N897" s="165"/>
      <c r="O897" s="244"/>
      <c r="P897" s="245"/>
      <c r="Q897" s="165"/>
      <c r="R897" s="246"/>
      <c r="S897" s="174"/>
      <c r="T897" s="115"/>
      <c r="U897" s="115"/>
      <c r="V897" s="115"/>
      <c r="W897" s="115"/>
      <c r="X897" s="115"/>
      <c r="Y897" s="115"/>
      <c r="Z897" s="115"/>
    </row>
    <row r="898">
      <c r="A898" s="165"/>
      <c r="B898" s="165"/>
      <c r="C898" s="165"/>
      <c r="D898" s="165"/>
      <c r="E898" s="167"/>
      <c r="F898" s="165"/>
      <c r="G898" s="167"/>
      <c r="H898" s="165"/>
      <c r="I898" s="167"/>
      <c r="J898" s="167"/>
      <c r="K898" s="243"/>
      <c r="L898" s="167"/>
      <c r="M898" s="167"/>
      <c r="N898" s="165"/>
      <c r="O898" s="244"/>
      <c r="P898" s="245"/>
      <c r="Q898" s="165"/>
      <c r="R898" s="246"/>
      <c r="S898" s="174"/>
      <c r="T898" s="115"/>
      <c r="U898" s="115"/>
      <c r="V898" s="115"/>
      <c r="W898" s="115"/>
      <c r="X898" s="115"/>
      <c r="Y898" s="115"/>
      <c r="Z898" s="115"/>
    </row>
    <row r="899">
      <c r="A899" s="165"/>
      <c r="B899" s="165"/>
      <c r="C899" s="165"/>
      <c r="D899" s="165"/>
      <c r="E899" s="167"/>
      <c r="F899" s="165"/>
      <c r="G899" s="167"/>
      <c r="H899" s="165"/>
      <c r="I899" s="167"/>
      <c r="J899" s="167"/>
      <c r="K899" s="243"/>
      <c r="L899" s="167"/>
      <c r="M899" s="167"/>
      <c r="N899" s="165"/>
      <c r="O899" s="244"/>
      <c r="P899" s="245"/>
      <c r="Q899" s="165"/>
      <c r="R899" s="246"/>
      <c r="S899" s="174"/>
      <c r="T899" s="115"/>
      <c r="U899" s="115"/>
      <c r="V899" s="115"/>
      <c r="W899" s="115"/>
      <c r="X899" s="115"/>
      <c r="Y899" s="115"/>
      <c r="Z899" s="115"/>
    </row>
    <row r="900">
      <c r="A900" s="165"/>
      <c r="B900" s="165"/>
      <c r="C900" s="165"/>
      <c r="D900" s="165"/>
      <c r="E900" s="167"/>
      <c r="F900" s="165"/>
      <c r="G900" s="167"/>
      <c r="H900" s="165"/>
      <c r="I900" s="167"/>
      <c r="J900" s="167"/>
      <c r="K900" s="243"/>
      <c r="L900" s="167"/>
      <c r="M900" s="167"/>
      <c r="N900" s="165"/>
      <c r="O900" s="244"/>
      <c r="P900" s="245"/>
      <c r="Q900" s="165"/>
      <c r="R900" s="246"/>
      <c r="S900" s="174"/>
      <c r="T900" s="115"/>
      <c r="U900" s="115"/>
      <c r="V900" s="115"/>
      <c r="W900" s="115"/>
      <c r="X900" s="115"/>
      <c r="Y900" s="115"/>
      <c r="Z900" s="115"/>
    </row>
    <row r="901">
      <c r="A901" s="165"/>
      <c r="B901" s="165"/>
      <c r="C901" s="165"/>
      <c r="D901" s="165"/>
      <c r="E901" s="167"/>
      <c r="F901" s="165"/>
      <c r="G901" s="167"/>
      <c r="H901" s="165"/>
      <c r="I901" s="167"/>
      <c r="J901" s="167"/>
      <c r="K901" s="243"/>
      <c r="L901" s="167"/>
      <c r="M901" s="167"/>
      <c r="N901" s="165"/>
      <c r="O901" s="244"/>
      <c r="P901" s="245"/>
      <c r="Q901" s="165"/>
      <c r="R901" s="246"/>
      <c r="S901" s="174"/>
      <c r="T901" s="115"/>
      <c r="U901" s="115"/>
      <c r="V901" s="115"/>
      <c r="W901" s="115"/>
      <c r="X901" s="115"/>
      <c r="Y901" s="115"/>
      <c r="Z901" s="115"/>
    </row>
    <row r="902">
      <c r="A902" s="165"/>
      <c r="B902" s="165"/>
      <c r="C902" s="165"/>
      <c r="D902" s="165"/>
      <c r="E902" s="167"/>
      <c r="F902" s="165"/>
      <c r="G902" s="167"/>
      <c r="H902" s="165"/>
      <c r="I902" s="167"/>
      <c r="J902" s="167"/>
      <c r="K902" s="243"/>
      <c r="L902" s="167"/>
      <c r="M902" s="167"/>
      <c r="N902" s="165"/>
      <c r="O902" s="244"/>
      <c r="P902" s="245"/>
      <c r="Q902" s="165"/>
      <c r="R902" s="246"/>
      <c r="S902" s="174"/>
      <c r="T902" s="115"/>
      <c r="U902" s="115"/>
      <c r="V902" s="115"/>
      <c r="W902" s="115"/>
      <c r="X902" s="115"/>
      <c r="Y902" s="115"/>
      <c r="Z902" s="115"/>
    </row>
    <row r="903">
      <c r="A903" s="165"/>
      <c r="B903" s="165"/>
      <c r="C903" s="165"/>
      <c r="D903" s="165"/>
      <c r="E903" s="167"/>
      <c r="F903" s="165"/>
      <c r="G903" s="167"/>
      <c r="H903" s="165"/>
      <c r="I903" s="167"/>
      <c r="J903" s="167"/>
      <c r="K903" s="243"/>
      <c r="L903" s="167"/>
      <c r="M903" s="167"/>
      <c r="N903" s="165"/>
      <c r="O903" s="244"/>
      <c r="P903" s="245"/>
      <c r="Q903" s="165"/>
      <c r="R903" s="246"/>
      <c r="S903" s="174"/>
      <c r="T903" s="115"/>
      <c r="U903" s="115"/>
      <c r="V903" s="115"/>
      <c r="W903" s="115"/>
      <c r="X903" s="115"/>
      <c r="Y903" s="115"/>
      <c r="Z903" s="115"/>
    </row>
    <row r="904">
      <c r="A904" s="165"/>
      <c r="B904" s="165"/>
      <c r="C904" s="165"/>
      <c r="D904" s="165"/>
      <c r="E904" s="167"/>
      <c r="F904" s="165"/>
      <c r="G904" s="167"/>
      <c r="H904" s="165"/>
      <c r="I904" s="167"/>
      <c r="J904" s="167"/>
      <c r="K904" s="243"/>
      <c r="L904" s="167"/>
      <c r="M904" s="167"/>
      <c r="N904" s="165"/>
      <c r="O904" s="244"/>
      <c r="P904" s="245"/>
      <c r="Q904" s="165"/>
      <c r="R904" s="246"/>
      <c r="S904" s="174"/>
      <c r="T904" s="115"/>
      <c r="U904" s="115"/>
      <c r="V904" s="115"/>
      <c r="W904" s="115"/>
      <c r="X904" s="115"/>
      <c r="Y904" s="115"/>
      <c r="Z904" s="115"/>
    </row>
    <row r="905">
      <c r="A905" s="165"/>
      <c r="B905" s="165"/>
      <c r="C905" s="165"/>
      <c r="D905" s="165"/>
      <c r="E905" s="167"/>
      <c r="F905" s="165"/>
      <c r="G905" s="167"/>
      <c r="H905" s="165"/>
      <c r="I905" s="167"/>
      <c r="J905" s="167"/>
      <c r="K905" s="243"/>
      <c r="L905" s="167"/>
      <c r="M905" s="167"/>
      <c r="N905" s="165"/>
      <c r="O905" s="244"/>
      <c r="P905" s="245"/>
      <c r="Q905" s="165"/>
      <c r="R905" s="246"/>
      <c r="S905" s="174"/>
      <c r="T905" s="115"/>
      <c r="U905" s="115"/>
      <c r="V905" s="115"/>
      <c r="W905" s="115"/>
      <c r="X905" s="115"/>
      <c r="Y905" s="115"/>
      <c r="Z905" s="115"/>
    </row>
    <row r="906">
      <c r="A906" s="165"/>
      <c r="B906" s="165"/>
      <c r="C906" s="165"/>
      <c r="D906" s="165"/>
      <c r="E906" s="167"/>
      <c r="F906" s="165"/>
      <c r="G906" s="167"/>
      <c r="H906" s="165"/>
      <c r="I906" s="167"/>
      <c r="J906" s="167"/>
      <c r="K906" s="243"/>
      <c r="L906" s="167"/>
      <c r="M906" s="167"/>
      <c r="N906" s="165"/>
      <c r="O906" s="244"/>
      <c r="P906" s="245"/>
      <c r="Q906" s="165"/>
      <c r="R906" s="246"/>
      <c r="S906" s="174"/>
      <c r="T906" s="115"/>
      <c r="U906" s="115"/>
      <c r="V906" s="115"/>
      <c r="W906" s="115"/>
      <c r="X906" s="115"/>
      <c r="Y906" s="115"/>
      <c r="Z906" s="115"/>
    </row>
    <row r="907">
      <c r="A907" s="165"/>
      <c r="B907" s="165"/>
      <c r="C907" s="165"/>
      <c r="D907" s="165"/>
      <c r="E907" s="167"/>
      <c r="F907" s="165"/>
      <c r="G907" s="167"/>
      <c r="H907" s="165"/>
      <c r="I907" s="167"/>
      <c r="J907" s="167"/>
      <c r="K907" s="243"/>
      <c r="L907" s="167"/>
      <c r="M907" s="167"/>
      <c r="N907" s="165"/>
      <c r="O907" s="244"/>
      <c r="P907" s="245"/>
      <c r="Q907" s="165"/>
      <c r="R907" s="246"/>
      <c r="S907" s="174"/>
      <c r="T907" s="115"/>
      <c r="U907" s="115"/>
      <c r="V907" s="115"/>
      <c r="W907" s="115"/>
      <c r="X907" s="115"/>
      <c r="Y907" s="115"/>
      <c r="Z907" s="115"/>
    </row>
    <row r="908">
      <c r="A908" s="165"/>
      <c r="B908" s="165"/>
      <c r="C908" s="165"/>
      <c r="D908" s="165"/>
      <c r="E908" s="167"/>
      <c r="F908" s="165"/>
      <c r="G908" s="167"/>
      <c r="H908" s="165"/>
      <c r="I908" s="167"/>
      <c r="J908" s="167"/>
      <c r="K908" s="243"/>
      <c r="L908" s="167"/>
      <c r="M908" s="167"/>
      <c r="N908" s="165"/>
      <c r="O908" s="244"/>
      <c r="P908" s="245"/>
      <c r="Q908" s="165"/>
      <c r="R908" s="246"/>
      <c r="S908" s="174"/>
      <c r="T908" s="115"/>
      <c r="U908" s="115"/>
      <c r="V908" s="115"/>
      <c r="W908" s="115"/>
      <c r="X908" s="115"/>
      <c r="Y908" s="115"/>
      <c r="Z908" s="115"/>
    </row>
    <row r="909">
      <c r="A909" s="165"/>
      <c r="B909" s="165"/>
      <c r="C909" s="165"/>
      <c r="D909" s="165"/>
      <c r="E909" s="167"/>
      <c r="F909" s="165"/>
      <c r="G909" s="167"/>
      <c r="H909" s="165"/>
      <c r="I909" s="167"/>
      <c r="J909" s="167"/>
      <c r="K909" s="243"/>
      <c r="L909" s="167"/>
      <c r="M909" s="167"/>
      <c r="N909" s="165"/>
      <c r="O909" s="244"/>
      <c r="P909" s="245"/>
      <c r="Q909" s="165"/>
      <c r="R909" s="246"/>
      <c r="S909" s="174"/>
      <c r="T909" s="115"/>
      <c r="U909" s="115"/>
      <c r="V909" s="115"/>
      <c r="W909" s="115"/>
      <c r="X909" s="115"/>
      <c r="Y909" s="115"/>
      <c r="Z909" s="115"/>
    </row>
    <row r="910">
      <c r="A910" s="165"/>
      <c r="B910" s="165"/>
      <c r="C910" s="165"/>
      <c r="D910" s="165"/>
      <c r="E910" s="167"/>
      <c r="F910" s="165"/>
      <c r="G910" s="167"/>
      <c r="H910" s="165"/>
      <c r="I910" s="167"/>
      <c r="J910" s="167"/>
      <c r="K910" s="243"/>
      <c r="L910" s="167"/>
      <c r="M910" s="167"/>
      <c r="N910" s="165"/>
      <c r="O910" s="244"/>
      <c r="P910" s="245"/>
      <c r="Q910" s="165"/>
      <c r="R910" s="246"/>
      <c r="S910" s="174"/>
      <c r="T910" s="115"/>
      <c r="U910" s="115"/>
      <c r="V910" s="115"/>
      <c r="W910" s="115"/>
      <c r="X910" s="115"/>
      <c r="Y910" s="115"/>
      <c r="Z910" s="115"/>
    </row>
    <row r="911">
      <c r="A911" s="165"/>
      <c r="B911" s="165"/>
      <c r="C911" s="165"/>
      <c r="D911" s="165"/>
      <c r="E911" s="167"/>
      <c r="F911" s="165"/>
      <c r="G911" s="167"/>
      <c r="H911" s="165"/>
      <c r="I911" s="167"/>
      <c r="J911" s="167"/>
      <c r="K911" s="243"/>
      <c r="L911" s="167"/>
      <c r="M911" s="167"/>
      <c r="N911" s="165"/>
      <c r="O911" s="244"/>
      <c r="P911" s="245"/>
      <c r="Q911" s="165"/>
      <c r="R911" s="246"/>
      <c r="S911" s="174"/>
      <c r="T911" s="115"/>
      <c r="U911" s="115"/>
      <c r="V911" s="115"/>
      <c r="W911" s="115"/>
      <c r="X911" s="115"/>
      <c r="Y911" s="115"/>
      <c r="Z911" s="115"/>
    </row>
    <row r="912">
      <c r="A912" s="165"/>
      <c r="B912" s="165"/>
      <c r="C912" s="165"/>
      <c r="D912" s="165"/>
      <c r="E912" s="167"/>
      <c r="F912" s="165"/>
      <c r="G912" s="167"/>
      <c r="H912" s="165"/>
      <c r="I912" s="167"/>
      <c r="J912" s="167"/>
      <c r="K912" s="243"/>
      <c r="L912" s="167"/>
      <c r="M912" s="167"/>
      <c r="N912" s="165"/>
      <c r="O912" s="244"/>
      <c r="P912" s="245"/>
      <c r="Q912" s="165"/>
      <c r="R912" s="246"/>
      <c r="S912" s="174"/>
      <c r="T912" s="115"/>
      <c r="U912" s="115"/>
      <c r="V912" s="115"/>
      <c r="W912" s="115"/>
      <c r="X912" s="115"/>
      <c r="Y912" s="115"/>
      <c r="Z912" s="115"/>
    </row>
    <row r="913">
      <c r="A913" s="165"/>
      <c r="B913" s="165"/>
      <c r="C913" s="165"/>
      <c r="D913" s="165"/>
      <c r="E913" s="167"/>
      <c r="F913" s="165"/>
      <c r="G913" s="167"/>
      <c r="H913" s="165"/>
      <c r="I913" s="167"/>
      <c r="J913" s="167"/>
      <c r="K913" s="243"/>
      <c r="L913" s="167"/>
      <c r="M913" s="167"/>
      <c r="N913" s="165"/>
      <c r="O913" s="244"/>
      <c r="P913" s="245"/>
      <c r="Q913" s="165"/>
      <c r="R913" s="246"/>
      <c r="S913" s="174"/>
      <c r="T913" s="115"/>
      <c r="U913" s="115"/>
      <c r="V913" s="115"/>
      <c r="W913" s="115"/>
      <c r="X913" s="115"/>
      <c r="Y913" s="115"/>
      <c r="Z913" s="115"/>
    </row>
    <row r="914">
      <c r="A914" s="165"/>
      <c r="B914" s="165"/>
      <c r="C914" s="165"/>
      <c r="D914" s="165"/>
      <c r="E914" s="167"/>
      <c r="F914" s="165"/>
      <c r="G914" s="167"/>
      <c r="H914" s="165"/>
      <c r="I914" s="167"/>
      <c r="J914" s="167"/>
      <c r="K914" s="243"/>
      <c r="L914" s="167"/>
      <c r="M914" s="167"/>
      <c r="N914" s="165"/>
      <c r="O914" s="244"/>
      <c r="P914" s="245"/>
      <c r="Q914" s="165"/>
      <c r="R914" s="246"/>
      <c r="S914" s="174"/>
      <c r="T914" s="115"/>
      <c r="U914" s="115"/>
      <c r="V914" s="115"/>
      <c r="W914" s="115"/>
      <c r="X914" s="115"/>
      <c r="Y914" s="115"/>
      <c r="Z914" s="115"/>
    </row>
    <row r="915">
      <c r="A915" s="165"/>
      <c r="B915" s="165"/>
      <c r="C915" s="165"/>
      <c r="D915" s="165"/>
      <c r="E915" s="167"/>
      <c r="F915" s="165"/>
      <c r="G915" s="167"/>
      <c r="H915" s="165"/>
      <c r="I915" s="167"/>
      <c r="J915" s="167"/>
      <c r="K915" s="243"/>
      <c r="L915" s="167"/>
      <c r="M915" s="167"/>
      <c r="N915" s="165"/>
      <c r="O915" s="244"/>
      <c r="P915" s="245"/>
      <c r="Q915" s="165"/>
      <c r="R915" s="246"/>
      <c r="S915" s="174"/>
      <c r="T915" s="115"/>
      <c r="U915" s="115"/>
      <c r="V915" s="115"/>
      <c r="W915" s="115"/>
      <c r="X915" s="115"/>
      <c r="Y915" s="115"/>
      <c r="Z915" s="115"/>
    </row>
    <row r="916">
      <c r="A916" s="165"/>
      <c r="B916" s="165"/>
      <c r="C916" s="165"/>
      <c r="D916" s="165"/>
      <c r="E916" s="167"/>
      <c r="F916" s="165"/>
      <c r="G916" s="167"/>
      <c r="H916" s="165"/>
      <c r="I916" s="167"/>
      <c r="J916" s="167"/>
      <c r="K916" s="243"/>
      <c r="L916" s="167"/>
      <c r="M916" s="167"/>
      <c r="N916" s="165"/>
      <c r="O916" s="244"/>
      <c r="P916" s="245"/>
      <c r="Q916" s="165"/>
      <c r="R916" s="246"/>
      <c r="S916" s="174"/>
      <c r="T916" s="115"/>
      <c r="U916" s="115"/>
      <c r="V916" s="115"/>
      <c r="W916" s="115"/>
      <c r="X916" s="115"/>
      <c r="Y916" s="115"/>
      <c r="Z916" s="115"/>
    </row>
    <row r="917">
      <c r="A917" s="165"/>
      <c r="B917" s="165"/>
      <c r="C917" s="165"/>
      <c r="D917" s="165"/>
      <c r="E917" s="167"/>
      <c r="F917" s="165"/>
      <c r="G917" s="167"/>
      <c r="H917" s="165"/>
      <c r="I917" s="167"/>
      <c r="J917" s="167"/>
      <c r="K917" s="243"/>
      <c r="L917" s="167"/>
      <c r="M917" s="167"/>
      <c r="N917" s="165"/>
      <c r="O917" s="244"/>
      <c r="P917" s="245"/>
      <c r="Q917" s="165"/>
      <c r="R917" s="246"/>
      <c r="S917" s="174"/>
      <c r="T917" s="115"/>
      <c r="U917" s="115"/>
      <c r="V917" s="115"/>
      <c r="W917" s="115"/>
      <c r="X917" s="115"/>
      <c r="Y917" s="115"/>
      <c r="Z917" s="115"/>
    </row>
    <row r="918">
      <c r="A918" s="165"/>
      <c r="B918" s="165"/>
      <c r="C918" s="165"/>
      <c r="D918" s="165"/>
      <c r="E918" s="167"/>
      <c r="F918" s="165"/>
      <c r="G918" s="167"/>
      <c r="H918" s="165"/>
      <c r="I918" s="167"/>
      <c r="J918" s="167"/>
      <c r="K918" s="243"/>
      <c r="L918" s="167"/>
      <c r="M918" s="167"/>
      <c r="N918" s="165"/>
      <c r="O918" s="244"/>
      <c r="P918" s="245"/>
      <c r="Q918" s="165"/>
      <c r="R918" s="246"/>
      <c r="S918" s="174"/>
      <c r="T918" s="115"/>
      <c r="U918" s="115"/>
      <c r="V918" s="115"/>
      <c r="W918" s="115"/>
      <c r="X918" s="115"/>
      <c r="Y918" s="115"/>
      <c r="Z918" s="115"/>
    </row>
    <row r="919">
      <c r="A919" s="165"/>
      <c r="B919" s="165"/>
      <c r="C919" s="165"/>
      <c r="D919" s="165"/>
      <c r="E919" s="167"/>
      <c r="F919" s="165"/>
      <c r="G919" s="167"/>
      <c r="H919" s="165"/>
      <c r="I919" s="167"/>
      <c r="J919" s="167"/>
      <c r="K919" s="243"/>
      <c r="L919" s="167"/>
      <c r="M919" s="167"/>
      <c r="N919" s="165"/>
      <c r="O919" s="244"/>
      <c r="P919" s="245"/>
      <c r="Q919" s="165"/>
      <c r="R919" s="246"/>
      <c r="S919" s="174"/>
      <c r="T919" s="115"/>
      <c r="U919" s="115"/>
      <c r="V919" s="115"/>
      <c r="W919" s="115"/>
      <c r="X919" s="115"/>
      <c r="Y919" s="115"/>
      <c r="Z919" s="115"/>
    </row>
    <row r="920">
      <c r="A920" s="165"/>
      <c r="B920" s="165"/>
      <c r="C920" s="165"/>
      <c r="D920" s="165"/>
      <c r="E920" s="167"/>
      <c r="F920" s="165"/>
      <c r="G920" s="167"/>
      <c r="H920" s="165"/>
      <c r="I920" s="167"/>
      <c r="J920" s="167"/>
      <c r="K920" s="243"/>
      <c r="L920" s="167"/>
      <c r="M920" s="167"/>
      <c r="N920" s="165"/>
      <c r="O920" s="244"/>
      <c r="P920" s="245"/>
      <c r="Q920" s="165"/>
      <c r="R920" s="246"/>
      <c r="S920" s="174"/>
      <c r="T920" s="115"/>
      <c r="U920" s="115"/>
      <c r="V920" s="115"/>
      <c r="W920" s="115"/>
      <c r="X920" s="115"/>
      <c r="Y920" s="115"/>
      <c r="Z920" s="115"/>
    </row>
    <row r="921">
      <c r="A921" s="165"/>
      <c r="B921" s="165"/>
      <c r="C921" s="165"/>
      <c r="D921" s="165"/>
      <c r="E921" s="167"/>
      <c r="F921" s="165"/>
      <c r="G921" s="167"/>
      <c r="H921" s="165"/>
      <c r="I921" s="167"/>
      <c r="J921" s="167"/>
      <c r="K921" s="243"/>
      <c r="L921" s="167"/>
      <c r="M921" s="167"/>
      <c r="N921" s="165"/>
      <c r="O921" s="244"/>
      <c r="P921" s="245"/>
      <c r="Q921" s="165"/>
      <c r="R921" s="246"/>
      <c r="S921" s="174"/>
      <c r="T921" s="115"/>
      <c r="U921" s="115"/>
      <c r="V921" s="115"/>
      <c r="W921" s="115"/>
      <c r="X921" s="115"/>
      <c r="Y921" s="115"/>
      <c r="Z921" s="115"/>
    </row>
    <row r="922">
      <c r="A922" s="165"/>
      <c r="B922" s="165"/>
      <c r="C922" s="165"/>
      <c r="D922" s="165"/>
      <c r="E922" s="167"/>
      <c r="F922" s="165"/>
      <c r="G922" s="167"/>
      <c r="H922" s="165"/>
      <c r="I922" s="167"/>
      <c r="J922" s="167"/>
      <c r="K922" s="243"/>
      <c r="L922" s="167"/>
      <c r="M922" s="167"/>
      <c r="N922" s="165"/>
      <c r="O922" s="244"/>
      <c r="P922" s="245"/>
      <c r="Q922" s="165"/>
      <c r="R922" s="246"/>
      <c r="S922" s="174"/>
      <c r="T922" s="115"/>
      <c r="U922" s="115"/>
      <c r="V922" s="115"/>
      <c r="W922" s="115"/>
      <c r="X922" s="115"/>
      <c r="Y922" s="115"/>
      <c r="Z922" s="115"/>
    </row>
    <row r="923">
      <c r="A923" s="165"/>
      <c r="B923" s="165"/>
      <c r="C923" s="165"/>
      <c r="D923" s="165"/>
      <c r="E923" s="167"/>
      <c r="F923" s="165"/>
      <c r="G923" s="167"/>
      <c r="H923" s="165"/>
      <c r="I923" s="167"/>
      <c r="J923" s="167"/>
      <c r="K923" s="243"/>
      <c r="L923" s="167"/>
      <c r="M923" s="167"/>
      <c r="N923" s="165"/>
      <c r="O923" s="244"/>
      <c r="P923" s="245"/>
      <c r="Q923" s="165"/>
      <c r="R923" s="246"/>
      <c r="S923" s="174"/>
      <c r="T923" s="115"/>
      <c r="U923" s="115"/>
      <c r="V923" s="115"/>
      <c r="W923" s="115"/>
      <c r="X923" s="115"/>
      <c r="Y923" s="115"/>
      <c r="Z923" s="115"/>
    </row>
    <row r="924">
      <c r="A924" s="165"/>
      <c r="B924" s="165"/>
      <c r="C924" s="165"/>
      <c r="D924" s="165"/>
      <c r="E924" s="167"/>
      <c r="F924" s="165"/>
      <c r="G924" s="167"/>
      <c r="H924" s="165"/>
      <c r="I924" s="167"/>
      <c r="J924" s="167"/>
      <c r="K924" s="243"/>
      <c r="L924" s="167"/>
      <c r="M924" s="167"/>
      <c r="N924" s="165"/>
      <c r="O924" s="244"/>
      <c r="P924" s="245"/>
      <c r="Q924" s="165"/>
      <c r="R924" s="246"/>
      <c r="S924" s="174"/>
      <c r="T924" s="115"/>
      <c r="U924" s="115"/>
      <c r="V924" s="115"/>
      <c r="W924" s="115"/>
      <c r="X924" s="115"/>
      <c r="Y924" s="115"/>
      <c r="Z924" s="115"/>
    </row>
    <row r="925">
      <c r="A925" s="165"/>
      <c r="B925" s="165"/>
      <c r="C925" s="165"/>
      <c r="D925" s="165"/>
      <c r="E925" s="167"/>
      <c r="F925" s="165"/>
      <c r="G925" s="167"/>
      <c r="H925" s="165"/>
      <c r="I925" s="167"/>
      <c r="J925" s="167"/>
      <c r="K925" s="243"/>
      <c r="L925" s="167"/>
      <c r="M925" s="167"/>
      <c r="N925" s="165"/>
      <c r="O925" s="244"/>
      <c r="P925" s="245"/>
      <c r="Q925" s="165"/>
      <c r="R925" s="246"/>
      <c r="S925" s="174"/>
      <c r="T925" s="115"/>
      <c r="U925" s="115"/>
      <c r="V925" s="115"/>
      <c r="W925" s="115"/>
      <c r="X925" s="115"/>
      <c r="Y925" s="115"/>
      <c r="Z925" s="115"/>
    </row>
    <row r="926">
      <c r="A926" s="165"/>
      <c r="B926" s="165"/>
      <c r="C926" s="165"/>
      <c r="D926" s="165"/>
      <c r="E926" s="167"/>
      <c r="F926" s="165"/>
      <c r="G926" s="167"/>
      <c r="H926" s="165"/>
      <c r="I926" s="167"/>
      <c r="J926" s="167"/>
      <c r="K926" s="243"/>
      <c r="L926" s="167"/>
      <c r="M926" s="167"/>
      <c r="N926" s="165"/>
      <c r="O926" s="244"/>
      <c r="P926" s="245"/>
      <c r="Q926" s="165"/>
      <c r="R926" s="246"/>
      <c r="S926" s="174"/>
      <c r="T926" s="115"/>
      <c r="U926" s="115"/>
      <c r="V926" s="115"/>
      <c r="W926" s="115"/>
      <c r="X926" s="115"/>
      <c r="Y926" s="115"/>
      <c r="Z926" s="115"/>
    </row>
    <row r="927">
      <c r="A927" s="165"/>
      <c r="B927" s="165"/>
      <c r="C927" s="165"/>
      <c r="D927" s="165"/>
      <c r="E927" s="167"/>
      <c r="F927" s="165"/>
      <c r="G927" s="167"/>
      <c r="H927" s="165"/>
      <c r="I927" s="167"/>
      <c r="J927" s="167"/>
      <c r="K927" s="243"/>
      <c r="L927" s="167"/>
      <c r="M927" s="167"/>
      <c r="N927" s="165"/>
      <c r="O927" s="244"/>
      <c r="P927" s="245"/>
      <c r="Q927" s="165"/>
      <c r="R927" s="246"/>
      <c r="S927" s="174"/>
      <c r="T927" s="115"/>
      <c r="U927" s="115"/>
      <c r="V927" s="115"/>
      <c r="W927" s="115"/>
      <c r="X927" s="115"/>
      <c r="Y927" s="115"/>
      <c r="Z927" s="115"/>
    </row>
    <row r="928">
      <c r="A928" s="165"/>
      <c r="B928" s="165"/>
      <c r="C928" s="165"/>
      <c r="D928" s="165"/>
      <c r="E928" s="167"/>
      <c r="F928" s="165"/>
      <c r="G928" s="167"/>
      <c r="H928" s="165"/>
      <c r="I928" s="167"/>
      <c r="J928" s="167"/>
      <c r="K928" s="243"/>
      <c r="L928" s="167"/>
      <c r="M928" s="167"/>
      <c r="N928" s="165"/>
      <c r="O928" s="244"/>
      <c r="P928" s="245"/>
      <c r="Q928" s="165"/>
      <c r="R928" s="246"/>
      <c r="S928" s="174"/>
      <c r="T928" s="115"/>
      <c r="U928" s="115"/>
      <c r="V928" s="115"/>
      <c r="W928" s="115"/>
      <c r="X928" s="115"/>
      <c r="Y928" s="115"/>
      <c r="Z928" s="115"/>
    </row>
    <row r="929">
      <c r="A929" s="165"/>
      <c r="B929" s="165"/>
      <c r="C929" s="165"/>
      <c r="D929" s="165"/>
      <c r="E929" s="167"/>
      <c r="F929" s="165"/>
      <c r="G929" s="167"/>
      <c r="H929" s="165"/>
      <c r="I929" s="167"/>
      <c r="J929" s="167"/>
      <c r="K929" s="243"/>
      <c r="L929" s="167"/>
      <c r="M929" s="167"/>
      <c r="N929" s="165"/>
      <c r="O929" s="244"/>
      <c r="P929" s="245"/>
      <c r="Q929" s="165"/>
      <c r="R929" s="246"/>
      <c r="S929" s="174"/>
      <c r="T929" s="115"/>
      <c r="U929" s="115"/>
      <c r="V929" s="115"/>
      <c r="W929" s="115"/>
      <c r="X929" s="115"/>
      <c r="Y929" s="115"/>
      <c r="Z929" s="115"/>
    </row>
    <row r="930">
      <c r="A930" s="165"/>
      <c r="B930" s="165"/>
      <c r="C930" s="165"/>
      <c r="D930" s="165"/>
      <c r="E930" s="167"/>
      <c r="F930" s="165"/>
      <c r="G930" s="167"/>
      <c r="H930" s="165"/>
      <c r="I930" s="167"/>
      <c r="J930" s="167"/>
      <c r="K930" s="243"/>
      <c r="L930" s="167"/>
      <c r="M930" s="167"/>
      <c r="N930" s="165"/>
      <c r="O930" s="244"/>
      <c r="P930" s="245"/>
      <c r="Q930" s="165"/>
      <c r="R930" s="246"/>
      <c r="S930" s="174"/>
      <c r="T930" s="115"/>
      <c r="U930" s="115"/>
      <c r="V930" s="115"/>
      <c r="W930" s="115"/>
      <c r="X930" s="115"/>
      <c r="Y930" s="115"/>
      <c r="Z930" s="115"/>
    </row>
    <row r="931">
      <c r="A931" s="165"/>
      <c r="B931" s="165"/>
      <c r="C931" s="165"/>
      <c r="D931" s="165"/>
      <c r="E931" s="167"/>
      <c r="F931" s="165"/>
      <c r="G931" s="167"/>
      <c r="H931" s="165"/>
      <c r="I931" s="167"/>
      <c r="J931" s="167"/>
      <c r="K931" s="243"/>
      <c r="L931" s="167"/>
      <c r="M931" s="167"/>
      <c r="N931" s="165"/>
      <c r="O931" s="244"/>
      <c r="P931" s="245"/>
      <c r="Q931" s="165"/>
      <c r="R931" s="246"/>
      <c r="S931" s="174"/>
      <c r="T931" s="115"/>
      <c r="U931" s="115"/>
      <c r="V931" s="115"/>
      <c r="W931" s="115"/>
      <c r="X931" s="115"/>
      <c r="Y931" s="115"/>
      <c r="Z931" s="115"/>
    </row>
    <row r="932">
      <c r="A932" s="165"/>
      <c r="B932" s="165"/>
      <c r="C932" s="165"/>
      <c r="D932" s="165"/>
      <c r="E932" s="167"/>
      <c r="F932" s="165"/>
      <c r="G932" s="167"/>
      <c r="H932" s="165"/>
      <c r="I932" s="167"/>
      <c r="J932" s="167"/>
      <c r="K932" s="243"/>
      <c r="L932" s="167"/>
      <c r="M932" s="167"/>
      <c r="N932" s="165"/>
      <c r="O932" s="244"/>
      <c r="P932" s="245"/>
      <c r="Q932" s="165"/>
      <c r="R932" s="246"/>
      <c r="S932" s="174"/>
      <c r="T932" s="115"/>
      <c r="U932" s="115"/>
      <c r="V932" s="115"/>
      <c r="W932" s="115"/>
      <c r="X932" s="115"/>
      <c r="Y932" s="115"/>
      <c r="Z932" s="115"/>
    </row>
    <row r="933">
      <c r="A933" s="165"/>
      <c r="B933" s="165"/>
      <c r="C933" s="165"/>
      <c r="D933" s="165"/>
      <c r="E933" s="167"/>
      <c r="F933" s="165"/>
      <c r="G933" s="167"/>
      <c r="H933" s="165"/>
      <c r="I933" s="167"/>
      <c r="J933" s="167"/>
      <c r="K933" s="243"/>
      <c r="L933" s="167"/>
      <c r="M933" s="167"/>
      <c r="N933" s="165"/>
      <c r="O933" s="244"/>
      <c r="P933" s="245"/>
      <c r="Q933" s="165"/>
      <c r="R933" s="246"/>
      <c r="S933" s="174"/>
      <c r="T933" s="115"/>
      <c r="U933" s="115"/>
      <c r="V933" s="115"/>
      <c r="W933" s="115"/>
      <c r="X933" s="115"/>
      <c r="Y933" s="115"/>
      <c r="Z933" s="115"/>
    </row>
    <row r="934">
      <c r="A934" s="165"/>
      <c r="B934" s="165"/>
      <c r="C934" s="165"/>
      <c r="D934" s="165"/>
      <c r="E934" s="167"/>
      <c r="F934" s="165"/>
      <c r="G934" s="167"/>
      <c r="H934" s="165"/>
      <c r="I934" s="167"/>
      <c r="J934" s="167"/>
      <c r="K934" s="243"/>
      <c r="L934" s="167"/>
      <c r="M934" s="167"/>
      <c r="N934" s="165"/>
      <c r="O934" s="244"/>
      <c r="P934" s="245"/>
      <c r="Q934" s="165"/>
      <c r="R934" s="246"/>
      <c r="S934" s="174"/>
      <c r="T934" s="115"/>
      <c r="U934" s="115"/>
      <c r="V934" s="115"/>
      <c r="W934" s="115"/>
      <c r="X934" s="115"/>
      <c r="Y934" s="115"/>
      <c r="Z934" s="115"/>
    </row>
    <row r="935">
      <c r="A935" s="165"/>
      <c r="B935" s="165"/>
      <c r="C935" s="165"/>
      <c r="D935" s="165"/>
      <c r="E935" s="167"/>
      <c r="F935" s="165"/>
      <c r="G935" s="167"/>
      <c r="H935" s="165"/>
      <c r="I935" s="167"/>
      <c r="J935" s="167"/>
      <c r="K935" s="243"/>
      <c r="L935" s="167"/>
      <c r="M935" s="167"/>
      <c r="N935" s="165"/>
      <c r="O935" s="244"/>
      <c r="P935" s="245"/>
      <c r="Q935" s="165"/>
      <c r="R935" s="246"/>
      <c r="S935" s="174"/>
      <c r="T935" s="115"/>
      <c r="U935" s="115"/>
      <c r="V935" s="115"/>
      <c r="W935" s="115"/>
      <c r="X935" s="115"/>
      <c r="Y935" s="115"/>
      <c r="Z935" s="115"/>
    </row>
    <row r="936">
      <c r="A936" s="165"/>
      <c r="B936" s="165"/>
      <c r="C936" s="165"/>
      <c r="D936" s="165"/>
      <c r="E936" s="167"/>
      <c r="F936" s="165"/>
      <c r="G936" s="167"/>
      <c r="H936" s="165"/>
      <c r="I936" s="167"/>
      <c r="J936" s="167"/>
      <c r="K936" s="243"/>
      <c r="L936" s="167"/>
      <c r="M936" s="167"/>
      <c r="N936" s="165"/>
      <c r="O936" s="244"/>
      <c r="P936" s="245"/>
      <c r="Q936" s="165"/>
      <c r="R936" s="246"/>
      <c r="S936" s="174"/>
      <c r="T936" s="115"/>
      <c r="U936" s="115"/>
      <c r="V936" s="115"/>
      <c r="W936" s="115"/>
      <c r="X936" s="115"/>
      <c r="Y936" s="115"/>
      <c r="Z936" s="115"/>
    </row>
    <row r="937">
      <c r="A937" s="165"/>
      <c r="B937" s="165"/>
      <c r="C937" s="165"/>
      <c r="D937" s="165"/>
      <c r="E937" s="167"/>
      <c r="F937" s="165"/>
      <c r="G937" s="167"/>
      <c r="H937" s="165"/>
      <c r="I937" s="167"/>
      <c r="J937" s="167"/>
      <c r="K937" s="243"/>
      <c r="L937" s="167"/>
      <c r="M937" s="167"/>
      <c r="N937" s="165"/>
      <c r="O937" s="244"/>
      <c r="P937" s="245"/>
      <c r="Q937" s="165"/>
      <c r="R937" s="246"/>
      <c r="S937" s="174"/>
      <c r="T937" s="115"/>
      <c r="U937" s="115"/>
      <c r="V937" s="115"/>
      <c r="W937" s="115"/>
      <c r="X937" s="115"/>
      <c r="Y937" s="115"/>
      <c r="Z937" s="115"/>
    </row>
    <row r="938">
      <c r="A938" s="165"/>
      <c r="B938" s="165"/>
      <c r="C938" s="165"/>
      <c r="D938" s="165"/>
      <c r="E938" s="167"/>
      <c r="F938" s="165"/>
      <c r="G938" s="167"/>
      <c r="H938" s="165"/>
      <c r="I938" s="167"/>
      <c r="J938" s="167"/>
      <c r="K938" s="243"/>
      <c r="L938" s="167"/>
      <c r="M938" s="167"/>
      <c r="N938" s="165"/>
      <c r="O938" s="244"/>
      <c r="P938" s="245"/>
      <c r="Q938" s="165"/>
      <c r="R938" s="246"/>
      <c r="S938" s="174"/>
      <c r="T938" s="115"/>
      <c r="U938" s="115"/>
      <c r="V938" s="115"/>
      <c r="W938" s="115"/>
      <c r="X938" s="115"/>
      <c r="Y938" s="115"/>
      <c r="Z938" s="115"/>
    </row>
    <row r="939">
      <c r="A939" s="165"/>
      <c r="B939" s="165"/>
      <c r="C939" s="165"/>
      <c r="D939" s="165"/>
      <c r="E939" s="167"/>
      <c r="F939" s="165"/>
      <c r="G939" s="167"/>
      <c r="H939" s="165"/>
      <c r="I939" s="167"/>
      <c r="J939" s="167"/>
      <c r="K939" s="243"/>
      <c r="L939" s="167"/>
      <c r="M939" s="167"/>
      <c r="N939" s="165"/>
      <c r="O939" s="244"/>
      <c r="P939" s="245"/>
      <c r="Q939" s="165"/>
      <c r="R939" s="246"/>
      <c r="S939" s="174"/>
      <c r="T939" s="115"/>
      <c r="U939" s="115"/>
      <c r="V939" s="115"/>
      <c r="W939" s="115"/>
      <c r="X939" s="115"/>
      <c r="Y939" s="115"/>
      <c r="Z939" s="115"/>
    </row>
    <row r="940">
      <c r="A940" s="165"/>
      <c r="B940" s="165"/>
      <c r="C940" s="165"/>
      <c r="D940" s="165"/>
      <c r="E940" s="167"/>
      <c r="F940" s="165"/>
      <c r="G940" s="167"/>
      <c r="H940" s="165"/>
      <c r="I940" s="167"/>
      <c r="J940" s="167"/>
      <c r="K940" s="243"/>
      <c r="L940" s="167"/>
      <c r="M940" s="167"/>
      <c r="N940" s="165"/>
      <c r="O940" s="244"/>
      <c r="P940" s="245"/>
      <c r="Q940" s="165"/>
      <c r="R940" s="246"/>
      <c r="S940" s="174"/>
      <c r="T940" s="115"/>
      <c r="U940" s="115"/>
      <c r="V940" s="115"/>
      <c r="W940" s="115"/>
      <c r="X940" s="115"/>
      <c r="Y940" s="115"/>
      <c r="Z940" s="115"/>
    </row>
    <row r="941">
      <c r="A941" s="165"/>
      <c r="B941" s="165"/>
      <c r="C941" s="165"/>
      <c r="D941" s="165"/>
      <c r="E941" s="167"/>
      <c r="F941" s="165"/>
      <c r="G941" s="167"/>
      <c r="H941" s="165"/>
      <c r="I941" s="167"/>
      <c r="J941" s="167"/>
      <c r="K941" s="243"/>
      <c r="L941" s="167"/>
      <c r="M941" s="167"/>
      <c r="N941" s="165"/>
      <c r="O941" s="244"/>
      <c r="P941" s="245"/>
      <c r="Q941" s="165"/>
      <c r="R941" s="246"/>
      <c r="S941" s="174"/>
      <c r="T941" s="115"/>
      <c r="U941" s="115"/>
      <c r="V941" s="115"/>
      <c r="W941" s="115"/>
      <c r="X941" s="115"/>
      <c r="Y941" s="115"/>
      <c r="Z941" s="115"/>
    </row>
    <row r="942">
      <c r="A942" s="165"/>
      <c r="B942" s="165"/>
      <c r="C942" s="165"/>
      <c r="D942" s="165"/>
      <c r="E942" s="167"/>
      <c r="F942" s="165"/>
      <c r="G942" s="167"/>
      <c r="H942" s="165"/>
      <c r="I942" s="167"/>
      <c r="J942" s="167"/>
      <c r="K942" s="243"/>
      <c r="L942" s="167"/>
      <c r="M942" s="167"/>
      <c r="N942" s="165"/>
      <c r="O942" s="244"/>
      <c r="P942" s="245"/>
      <c r="Q942" s="165"/>
      <c r="R942" s="246"/>
      <c r="S942" s="174"/>
      <c r="T942" s="115"/>
      <c r="U942" s="115"/>
      <c r="V942" s="115"/>
      <c r="W942" s="115"/>
      <c r="X942" s="115"/>
      <c r="Y942" s="115"/>
      <c r="Z942" s="115"/>
    </row>
    <row r="943">
      <c r="A943" s="165"/>
      <c r="B943" s="165"/>
      <c r="C943" s="165"/>
      <c r="D943" s="165"/>
      <c r="E943" s="167"/>
      <c r="F943" s="165"/>
      <c r="G943" s="167"/>
      <c r="H943" s="165"/>
      <c r="I943" s="167"/>
      <c r="J943" s="167"/>
      <c r="K943" s="243"/>
      <c r="L943" s="167"/>
      <c r="M943" s="167"/>
      <c r="N943" s="165"/>
      <c r="O943" s="244"/>
      <c r="P943" s="245"/>
      <c r="Q943" s="165"/>
      <c r="R943" s="246"/>
      <c r="S943" s="174"/>
      <c r="T943" s="115"/>
      <c r="U943" s="115"/>
      <c r="V943" s="115"/>
      <c r="W943" s="115"/>
      <c r="X943" s="115"/>
      <c r="Y943" s="115"/>
      <c r="Z943" s="115"/>
    </row>
    <row r="944">
      <c r="A944" s="165"/>
      <c r="B944" s="165"/>
      <c r="C944" s="165"/>
      <c r="D944" s="165"/>
      <c r="E944" s="167"/>
      <c r="F944" s="165"/>
      <c r="G944" s="167"/>
      <c r="H944" s="165"/>
      <c r="I944" s="167"/>
      <c r="J944" s="167"/>
      <c r="K944" s="243"/>
      <c r="L944" s="167"/>
      <c r="M944" s="167"/>
      <c r="N944" s="165"/>
      <c r="O944" s="244"/>
      <c r="P944" s="245"/>
      <c r="Q944" s="165"/>
      <c r="R944" s="246"/>
      <c r="S944" s="174"/>
      <c r="T944" s="115"/>
      <c r="U944" s="115"/>
      <c r="V944" s="115"/>
      <c r="W944" s="115"/>
      <c r="X944" s="115"/>
      <c r="Y944" s="115"/>
      <c r="Z944" s="115"/>
    </row>
    <row r="945">
      <c r="A945" s="165"/>
      <c r="B945" s="165"/>
      <c r="C945" s="165"/>
      <c r="D945" s="165"/>
      <c r="E945" s="167"/>
      <c r="F945" s="165"/>
      <c r="G945" s="167"/>
      <c r="H945" s="165"/>
      <c r="I945" s="167"/>
      <c r="J945" s="167"/>
      <c r="K945" s="243"/>
      <c r="L945" s="167"/>
      <c r="M945" s="167"/>
      <c r="N945" s="165"/>
      <c r="O945" s="244"/>
      <c r="P945" s="245"/>
      <c r="Q945" s="165"/>
      <c r="R945" s="246"/>
      <c r="S945" s="174"/>
      <c r="T945" s="115"/>
      <c r="U945" s="115"/>
      <c r="V945" s="115"/>
      <c r="W945" s="115"/>
      <c r="X945" s="115"/>
      <c r="Y945" s="115"/>
      <c r="Z945" s="115"/>
    </row>
    <row r="946">
      <c r="A946" s="165"/>
      <c r="B946" s="165"/>
      <c r="C946" s="165"/>
      <c r="D946" s="165"/>
      <c r="E946" s="167"/>
      <c r="F946" s="165"/>
      <c r="G946" s="167"/>
      <c r="H946" s="165"/>
      <c r="I946" s="167"/>
      <c r="J946" s="167"/>
      <c r="K946" s="243"/>
      <c r="L946" s="167"/>
      <c r="M946" s="167"/>
      <c r="N946" s="165"/>
      <c r="O946" s="244"/>
      <c r="P946" s="245"/>
      <c r="Q946" s="165"/>
      <c r="R946" s="246"/>
      <c r="S946" s="174"/>
      <c r="T946" s="115"/>
      <c r="U946" s="115"/>
      <c r="V946" s="115"/>
      <c r="W946" s="115"/>
      <c r="X946" s="115"/>
      <c r="Y946" s="115"/>
      <c r="Z946" s="115"/>
    </row>
    <row r="947">
      <c r="A947" s="165"/>
      <c r="B947" s="165"/>
      <c r="C947" s="165"/>
      <c r="D947" s="165"/>
      <c r="E947" s="167"/>
      <c r="F947" s="165"/>
      <c r="G947" s="167"/>
      <c r="H947" s="165"/>
      <c r="I947" s="167"/>
      <c r="J947" s="167"/>
      <c r="K947" s="243"/>
      <c r="L947" s="167"/>
      <c r="M947" s="167"/>
      <c r="N947" s="165"/>
      <c r="O947" s="244"/>
      <c r="P947" s="245"/>
      <c r="Q947" s="165"/>
      <c r="R947" s="246"/>
      <c r="S947" s="174"/>
      <c r="T947" s="115"/>
      <c r="U947" s="115"/>
      <c r="V947" s="115"/>
      <c r="W947" s="115"/>
      <c r="X947" s="115"/>
      <c r="Y947" s="115"/>
      <c r="Z947" s="115"/>
    </row>
    <row r="948">
      <c r="A948" s="165"/>
      <c r="B948" s="165"/>
      <c r="C948" s="165"/>
      <c r="D948" s="165"/>
      <c r="E948" s="167"/>
      <c r="F948" s="165"/>
      <c r="G948" s="167"/>
      <c r="H948" s="165"/>
      <c r="I948" s="167"/>
      <c r="J948" s="167"/>
      <c r="K948" s="243"/>
      <c r="L948" s="167"/>
      <c r="M948" s="167"/>
      <c r="N948" s="165"/>
      <c r="O948" s="244"/>
      <c r="P948" s="245"/>
      <c r="Q948" s="165"/>
      <c r="R948" s="246"/>
      <c r="S948" s="174"/>
      <c r="T948" s="115"/>
      <c r="U948" s="115"/>
      <c r="V948" s="115"/>
      <c r="W948" s="115"/>
      <c r="X948" s="115"/>
      <c r="Y948" s="115"/>
      <c r="Z948" s="115"/>
    </row>
    <row r="949">
      <c r="A949" s="165"/>
      <c r="B949" s="165"/>
      <c r="C949" s="165"/>
      <c r="D949" s="165"/>
      <c r="E949" s="167"/>
      <c r="F949" s="165"/>
      <c r="G949" s="167"/>
      <c r="H949" s="165"/>
      <c r="I949" s="167"/>
      <c r="J949" s="167"/>
      <c r="K949" s="243"/>
      <c r="L949" s="167"/>
      <c r="M949" s="167"/>
      <c r="N949" s="165"/>
      <c r="O949" s="244"/>
      <c r="P949" s="245"/>
      <c r="Q949" s="165"/>
      <c r="R949" s="246"/>
      <c r="S949" s="174"/>
      <c r="T949" s="115"/>
      <c r="U949" s="115"/>
      <c r="V949" s="115"/>
      <c r="W949" s="115"/>
      <c r="X949" s="115"/>
      <c r="Y949" s="115"/>
      <c r="Z949" s="115"/>
    </row>
    <row r="950">
      <c r="A950" s="165"/>
      <c r="B950" s="165"/>
      <c r="C950" s="165"/>
      <c r="D950" s="165"/>
      <c r="E950" s="167"/>
      <c r="F950" s="165"/>
      <c r="G950" s="167"/>
      <c r="H950" s="165"/>
      <c r="I950" s="167"/>
      <c r="J950" s="167"/>
      <c r="K950" s="243"/>
      <c r="L950" s="167"/>
      <c r="M950" s="167"/>
      <c r="N950" s="165"/>
      <c r="O950" s="244"/>
      <c r="P950" s="245"/>
      <c r="Q950" s="165"/>
      <c r="R950" s="246"/>
      <c r="S950" s="174"/>
      <c r="T950" s="115"/>
      <c r="U950" s="115"/>
      <c r="V950" s="115"/>
      <c r="W950" s="115"/>
      <c r="X950" s="115"/>
      <c r="Y950" s="115"/>
      <c r="Z950" s="115"/>
    </row>
    <row r="951">
      <c r="A951" s="165"/>
      <c r="B951" s="165"/>
      <c r="C951" s="165"/>
      <c r="D951" s="165"/>
      <c r="E951" s="167"/>
      <c r="F951" s="165"/>
      <c r="G951" s="167"/>
      <c r="H951" s="165"/>
      <c r="I951" s="167"/>
      <c r="J951" s="167"/>
      <c r="K951" s="243"/>
      <c r="L951" s="167"/>
      <c r="M951" s="167"/>
      <c r="N951" s="165"/>
      <c r="O951" s="244"/>
      <c r="P951" s="245"/>
      <c r="Q951" s="165"/>
      <c r="R951" s="246"/>
      <c r="S951" s="174"/>
      <c r="T951" s="115"/>
      <c r="U951" s="115"/>
      <c r="V951" s="115"/>
      <c r="W951" s="115"/>
      <c r="X951" s="115"/>
      <c r="Y951" s="115"/>
      <c r="Z951" s="115"/>
    </row>
    <row r="952">
      <c r="A952" s="165"/>
      <c r="B952" s="165"/>
      <c r="C952" s="165"/>
      <c r="D952" s="165"/>
      <c r="E952" s="167"/>
      <c r="F952" s="165"/>
      <c r="G952" s="167"/>
      <c r="H952" s="165"/>
      <c r="I952" s="167"/>
      <c r="J952" s="167"/>
      <c r="K952" s="243"/>
      <c r="L952" s="167"/>
      <c r="M952" s="167"/>
      <c r="N952" s="165"/>
      <c r="O952" s="244"/>
      <c r="P952" s="245"/>
      <c r="Q952" s="165"/>
      <c r="R952" s="246"/>
      <c r="S952" s="174"/>
      <c r="T952" s="115"/>
      <c r="U952" s="115"/>
      <c r="V952" s="115"/>
      <c r="W952" s="115"/>
      <c r="X952" s="115"/>
      <c r="Y952" s="115"/>
      <c r="Z952" s="115"/>
    </row>
    <row r="953">
      <c r="A953" s="165"/>
      <c r="B953" s="165"/>
      <c r="C953" s="165"/>
      <c r="D953" s="165"/>
      <c r="E953" s="167"/>
      <c r="F953" s="165"/>
      <c r="G953" s="167"/>
      <c r="H953" s="165"/>
      <c r="I953" s="167"/>
      <c r="J953" s="167"/>
      <c r="K953" s="243"/>
      <c r="L953" s="167"/>
      <c r="M953" s="167"/>
      <c r="N953" s="165"/>
      <c r="O953" s="244"/>
      <c r="P953" s="245"/>
      <c r="Q953" s="165"/>
      <c r="R953" s="246"/>
      <c r="S953" s="174"/>
      <c r="T953" s="115"/>
      <c r="U953" s="115"/>
      <c r="V953" s="115"/>
      <c r="W953" s="115"/>
      <c r="X953" s="115"/>
      <c r="Y953" s="115"/>
      <c r="Z953" s="115"/>
    </row>
    <row r="954">
      <c r="A954" s="165"/>
      <c r="B954" s="165"/>
      <c r="C954" s="165"/>
      <c r="D954" s="165"/>
      <c r="E954" s="167"/>
      <c r="F954" s="165"/>
      <c r="G954" s="167"/>
      <c r="H954" s="165"/>
      <c r="I954" s="167"/>
      <c r="J954" s="167"/>
      <c r="K954" s="243"/>
      <c r="L954" s="167"/>
      <c r="M954" s="167"/>
      <c r="N954" s="165"/>
      <c r="O954" s="244"/>
      <c r="P954" s="245"/>
      <c r="Q954" s="165"/>
      <c r="R954" s="246"/>
      <c r="S954" s="174"/>
      <c r="T954" s="115"/>
      <c r="U954" s="115"/>
      <c r="V954" s="115"/>
      <c r="W954" s="115"/>
      <c r="X954" s="115"/>
      <c r="Y954" s="115"/>
      <c r="Z954" s="115"/>
    </row>
    <row r="955">
      <c r="A955" s="165"/>
      <c r="B955" s="165"/>
      <c r="C955" s="165"/>
      <c r="D955" s="165"/>
      <c r="E955" s="167"/>
      <c r="F955" s="165"/>
      <c r="G955" s="167"/>
      <c r="H955" s="165"/>
      <c r="I955" s="167"/>
      <c r="J955" s="167"/>
      <c r="K955" s="243"/>
      <c r="L955" s="167"/>
      <c r="M955" s="167"/>
      <c r="N955" s="165"/>
      <c r="O955" s="244"/>
      <c r="P955" s="245"/>
      <c r="Q955" s="165"/>
      <c r="R955" s="246"/>
      <c r="S955" s="174"/>
      <c r="T955" s="115"/>
      <c r="U955" s="115"/>
      <c r="V955" s="115"/>
      <c r="W955" s="115"/>
      <c r="X955" s="115"/>
      <c r="Y955" s="115"/>
      <c r="Z955" s="115"/>
    </row>
    <row r="956">
      <c r="A956" s="165"/>
      <c r="B956" s="165"/>
      <c r="C956" s="165"/>
      <c r="D956" s="165"/>
      <c r="E956" s="167"/>
      <c r="F956" s="165"/>
      <c r="G956" s="167"/>
      <c r="H956" s="165"/>
      <c r="I956" s="167"/>
      <c r="J956" s="167"/>
      <c r="K956" s="243"/>
      <c r="L956" s="167"/>
      <c r="M956" s="167"/>
      <c r="N956" s="165"/>
      <c r="O956" s="244"/>
      <c r="P956" s="245"/>
      <c r="Q956" s="165"/>
      <c r="R956" s="246"/>
      <c r="S956" s="174"/>
      <c r="T956" s="115"/>
      <c r="U956" s="115"/>
      <c r="V956" s="115"/>
      <c r="W956" s="115"/>
      <c r="X956" s="115"/>
      <c r="Y956" s="115"/>
      <c r="Z956" s="115"/>
    </row>
    <row r="957">
      <c r="A957" s="165"/>
      <c r="B957" s="165"/>
      <c r="C957" s="165"/>
      <c r="D957" s="165"/>
      <c r="E957" s="167"/>
      <c r="F957" s="165"/>
      <c r="G957" s="167"/>
      <c r="H957" s="165"/>
      <c r="I957" s="167"/>
      <c r="J957" s="167"/>
      <c r="K957" s="243"/>
      <c r="L957" s="167"/>
      <c r="M957" s="167"/>
      <c r="N957" s="165"/>
      <c r="O957" s="244"/>
      <c r="P957" s="245"/>
      <c r="Q957" s="165"/>
      <c r="R957" s="246"/>
      <c r="S957" s="174"/>
      <c r="T957" s="115"/>
      <c r="U957" s="115"/>
      <c r="V957" s="115"/>
      <c r="W957" s="115"/>
      <c r="X957" s="115"/>
      <c r="Y957" s="115"/>
      <c r="Z957" s="115"/>
    </row>
    <row r="958">
      <c r="A958" s="165"/>
      <c r="B958" s="165"/>
      <c r="C958" s="165"/>
      <c r="D958" s="165"/>
      <c r="E958" s="167"/>
      <c r="F958" s="165"/>
      <c r="G958" s="167"/>
      <c r="H958" s="165"/>
      <c r="I958" s="167"/>
      <c r="J958" s="167"/>
      <c r="K958" s="243"/>
      <c r="L958" s="167"/>
      <c r="M958" s="167"/>
      <c r="N958" s="165"/>
      <c r="O958" s="244"/>
      <c r="P958" s="245"/>
      <c r="Q958" s="165"/>
      <c r="R958" s="246"/>
      <c r="S958" s="174"/>
      <c r="T958" s="115"/>
      <c r="U958" s="115"/>
      <c r="V958" s="115"/>
      <c r="W958" s="115"/>
      <c r="X958" s="115"/>
      <c r="Y958" s="115"/>
      <c r="Z958" s="115"/>
    </row>
    <row r="959">
      <c r="A959" s="165"/>
      <c r="B959" s="165"/>
      <c r="C959" s="165"/>
      <c r="D959" s="165"/>
      <c r="E959" s="167"/>
      <c r="F959" s="165"/>
      <c r="G959" s="167"/>
      <c r="H959" s="165"/>
      <c r="I959" s="167"/>
      <c r="J959" s="167"/>
      <c r="K959" s="243"/>
      <c r="L959" s="167"/>
      <c r="M959" s="167"/>
      <c r="N959" s="165"/>
      <c r="O959" s="244"/>
      <c r="P959" s="245"/>
      <c r="Q959" s="165"/>
      <c r="R959" s="246"/>
      <c r="S959" s="174"/>
      <c r="T959" s="115"/>
      <c r="U959" s="115"/>
      <c r="V959" s="115"/>
      <c r="W959" s="115"/>
      <c r="X959" s="115"/>
      <c r="Y959" s="115"/>
      <c r="Z959" s="115"/>
    </row>
    <row r="960">
      <c r="A960" s="165"/>
      <c r="B960" s="165"/>
      <c r="C960" s="165"/>
      <c r="D960" s="165"/>
      <c r="E960" s="167"/>
      <c r="F960" s="165"/>
      <c r="G960" s="167"/>
      <c r="H960" s="165"/>
      <c r="I960" s="167"/>
      <c r="J960" s="167"/>
      <c r="K960" s="243"/>
      <c r="L960" s="167"/>
      <c r="M960" s="167"/>
      <c r="N960" s="165"/>
      <c r="O960" s="244"/>
      <c r="P960" s="245"/>
      <c r="Q960" s="165"/>
      <c r="R960" s="246"/>
      <c r="S960" s="174"/>
      <c r="T960" s="115"/>
      <c r="U960" s="115"/>
      <c r="V960" s="115"/>
      <c r="W960" s="115"/>
      <c r="X960" s="115"/>
      <c r="Y960" s="115"/>
      <c r="Z960" s="115"/>
    </row>
    <row r="961">
      <c r="A961" s="165"/>
      <c r="B961" s="165"/>
      <c r="C961" s="165"/>
      <c r="D961" s="165"/>
      <c r="E961" s="167"/>
      <c r="F961" s="165"/>
      <c r="G961" s="167"/>
      <c r="H961" s="165"/>
      <c r="I961" s="167"/>
      <c r="J961" s="167"/>
      <c r="K961" s="243"/>
      <c r="L961" s="167"/>
      <c r="M961" s="167"/>
      <c r="N961" s="165"/>
      <c r="O961" s="244"/>
      <c r="P961" s="245"/>
      <c r="Q961" s="165"/>
      <c r="R961" s="246"/>
      <c r="S961" s="174"/>
      <c r="T961" s="115"/>
      <c r="U961" s="115"/>
      <c r="V961" s="115"/>
      <c r="W961" s="115"/>
      <c r="X961" s="115"/>
      <c r="Y961" s="115"/>
      <c r="Z961" s="115"/>
    </row>
    <row r="962">
      <c r="A962" s="165"/>
      <c r="B962" s="165"/>
      <c r="C962" s="165"/>
      <c r="D962" s="165"/>
      <c r="E962" s="167"/>
      <c r="F962" s="165"/>
      <c r="G962" s="167"/>
      <c r="H962" s="165"/>
      <c r="I962" s="167"/>
      <c r="J962" s="167"/>
      <c r="K962" s="243"/>
      <c r="L962" s="167"/>
      <c r="M962" s="167"/>
      <c r="N962" s="165"/>
      <c r="O962" s="244"/>
      <c r="P962" s="245"/>
      <c r="Q962" s="165"/>
      <c r="R962" s="246"/>
      <c r="S962" s="174"/>
      <c r="T962" s="115"/>
      <c r="U962" s="115"/>
      <c r="V962" s="115"/>
      <c r="W962" s="115"/>
      <c r="X962" s="115"/>
      <c r="Y962" s="115"/>
      <c r="Z962" s="115"/>
    </row>
    <row r="963">
      <c r="A963" s="165"/>
      <c r="B963" s="165"/>
      <c r="C963" s="165"/>
      <c r="D963" s="165"/>
      <c r="E963" s="167"/>
      <c r="F963" s="165"/>
      <c r="G963" s="167"/>
      <c r="H963" s="165"/>
      <c r="I963" s="167"/>
      <c r="J963" s="167"/>
      <c r="K963" s="243"/>
      <c r="L963" s="167"/>
      <c r="M963" s="167"/>
      <c r="N963" s="165"/>
      <c r="O963" s="244"/>
      <c r="P963" s="245"/>
      <c r="Q963" s="165"/>
      <c r="R963" s="246"/>
      <c r="S963" s="174"/>
      <c r="T963" s="115"/>
      <c r="U963" s="115"/>
      <c r="V963" s="115"/>
      <c r="W963" s="115"/>
      <c r="X963" s="115"/>
      <c r="Y963" s="115"/>
      <c r="Z963" s="115"/>
    </row>
    <row r="964">
      <c r="A964" s="165"/>
      <c r="B964" s="165"/>
      <c r="C964" s="165"/>
      <c r="D964" s="165"/>
      <c r="E964" s="167"/>
      <c r="F964" s="165"/>
      <c r="G964" s="167"/>
      <c r="H964" s="165"/>
      <c r="I964" s="167"/>
      <c r="J964" s="167"/>
      <c r="K964" s="243"/>
      <c r="L964" s="167"/>
      <c r="M964" s="167"/>
      <c r="N964" s="165"/>
      <c r="O964" s="244"/>
      <c r="P964" s="245"/>
      <c r="Q964" s="165"/>
      <c r="R964" s="246"/>
      <c r="S964" s="174"/>
      <c r="T964" s="115"/>
      <c r="U964" s="115"/>
      <c r="V964" s="115"/>
      <c r="W964" s="115"/>
      <c r="X964" s="115"/>
      <c r="Y964" s="115"/>
      <c r="Z964" s="115"/>
    </row>
    <row r="965">
      <c r="A965" s="165"/>
      <c r="B965" s="165"/>
      <c r="C965" s="165"/>
      <c r="D965" s="165"/>
      <c r="E965" s="167"/>
      <c r="F965" s="165"/>
      <c r="G965" s="167"/>
      <c r="H965" s="165"/>
      <c r="I965" s="167"/>
      <c r="J965" s="167"/>
      <c r="K965" s="243"/>
      <c r="L965" s="167"/>
      <c r="M965" s="167"/>
      <c r="N965" s="165"/>
      <c r="O965" s="244"/>
      <c r="P965" s="245"/>
      <c r="Q965" s="165"/>
      <c r="R965" s="246"/>
      <c r="S965" s="174"/>
      <c r="T965" s="115"/>
      <c r="U965" s="115"/>
      <c r="V965" s="115"/>
      <c r="W965" s="115"/>
      <c r="X965" s="115"/>
      <c r="Y965" s="115"/>
      <c r="Z965" s="115"/>
    </row>
    <row r="966">
      <c r="A966" s="165"/>
      <c r="B966" s="165"/>
      <c r="C966" s="165"/>
      <c r="D966" s="165"/>
      <c r="E966" s="167"/>
      <c r="F966" s="165"/>
      <c r="G966" s="167"/>
      <c r="H966" s="165"/>
      <c r="I966" s="167"/>
      <c r="J966" s="167"/>
      <c r="K966" s="243"/>
      <c r="L966" s="167"/>
      <c r="M966" s="167"/>
      <c r="N966" s="165"/>
      <c r="O966" s="244"/>
      <c r="P966" s="245"/>
      <c r="Q966" s="165"/>
      <c r="R966" s="246"/>
      <c r="S966" s="174"/>
      <c r="T966" s="115"/>
      <c r="U966" s="115"/>
      <c r="V966" s="115"/>
      <c r="W966" s="115"/>
      <c r="X966" s="115"/>
      <c r="Y966" s="115"/>
      <c r="Z966" s="115"/>
    </row>
    <row r="967">
      <c r="A967" s="165"/>
      <c r="B967" s="165"/>
      <c r="C967" s="165"/>
      <c r="D967" s="165"/>
      <c r="E967" s="167"/>
      <c r="F967" s="165"/>
      <c r="G967" s="167"/>
      <c r="H967" s="165"/>
      <c r="I967" s="167"/>
      <c r="J967" s="167"/>
      <c r="K967" s="243"/>
      <c r="L967" s="167"/>
      <c r="M967" s="167"/>
      <c r="N967" s="165"/>
      <c r="O967" s="244"/>
      <c r="P967" s="245"/>
      <c r="Q967" s="165"/>
      <c r="R967" s="246"/>
      <c r="S967" s="174"/>
      <c r="T967" s="115"/>
      <c r="U967" s="115"/>
      <c r="V967" s="115"/>
      <c r="W967" s="115"/>
      <c r="X967" s="115"/>
      <c r="Y967" s="115"/>
      <c r="Z967" s="115"/>
    </row>
    <row r="968">
      <c r="A968" s="165"/>
      <c r="B968" s="165"/>
      <c r="C968" s="165"/>
      <c r="D968" s="165"/>
      <c r="E968" s="167"/>
      <c r="F968" s="165"/>
      <c r="G968" s="167"/>
      <c r="H968" s="165"/>
      <c r="I968" s="167"/>
      <c r="J968" s="167"/>
      <c r="K968" s="243"/>
      <c r="L968" s="167"/>
      <c r="M968" s="167"/>
      <c r="N968" s="165"/>
      <c r="O968" s="244"/>
      <c r="P968" s="245"/>
      <c r="Q968" s="165"/>
      <c r="R968" s="246"/>
      <c r="S968" s="174"/>
      <c r="T968" s="115"/>
      <c r="U968" s="115"/>
      <c r="V968" s="115"/>
      <c r="W968" s="115"/>
      <c r="X968" s="115"/>
      <c r="Y968" s="115"/>
      <c r="Z968" s="115"/>
    </row>
    <row r="969">
      <c r="A969" s="165"/>
      <c r="B969" s="165"/>
      <c r="C969" s="165"/>
      <c r="D969" s="165"/>
      <c r="E969" s="167"/>
      <c r="F969" s="165"/>
      <c r="G969" s="167"/>
      <c r="H969" s="165"/>
      <c r="I969" s="167"/>
      <c r="J969" s="167"/>
      <c r="K969" s="243"/>
      <c r="L969" s="167"/>
      <c r="M969" s="167"/>
      <c r="N969" s="165"/>
      <c r="O969" s="244"/>
      <c r="P969" s="245"/>
      <c r="Q969" s="165"/>
      <c r="R969" s="246"/>
      <c r="S969" s="174"/>
      <c r="T969" s="115"/>
      <c r="U969" s="115"/>
      <c r="V969" s="115"/>
      <c r="W969" s="115"/>
      <c r="X969" s="115"/>
      <c r="Y969" s="115"/>
      <c r="Z969" s="115"/>
    </row>
    <row r="970">
      <c r="A970" s="165"/>
      <c r="B970" s="165"/>
      <c r="C970" s="165"/>
      <c r="D970" s="165"/>
      <c r="E970" s="167"/>
      <c r="F970" s="165"/>
      <c r="G970" s="167"/>
      <c r="H970" s="165"/>
      <c r="I970" s="167"/>
      <c r="J970" s="167"/>
      <c r="K970" s="243"/>
      <c r="L970" s="167"/>
      <c r="M970" s="167"/>
      <c r="N970" s="165"/>
      <c r="O970" s="244"/>
      <c r="P970" s="245"/>
      <c r="Q970" s="165"/>
      <c r="R970" s="246"/>
      <c r="S970" s="174"/>
      <c r="T970" s="115"/>
      <c r="U970" s="115"/>
      <c r="V970" s="115"/>
      <c r="W970" s="115"/>
      <c r="X970" s="115"/>
      <c r="Y970" s="115"/>
      <c r="Z970" s="115"/>
    </row>
    <row r="971">
      <c r="A971" s="165"/>
      <c r="B971" s="165"/>
      <c r="C971" s="165"/>
      <c r="D971" s="165"/>
      <c r="E971" s="167"/>
      <c r="F971" s="165"/>
      <c r="G971" s="167"/>
      <c r="H971" s="165"/>
      <c r="I971" s="167"/>
      <c r="J971" s="167"/>
      <c r="K971" s="243"/>
      <c r="L971" s="167"/>
      <c r="M971" s="167"/>
      <c r="N971" s="165"/>
      <c r="O971" s="244"/>
      <c r="P971" s="245"/>
      <c r="Q971" s="165"/>
      <c r="R971" s="246"/>
      <c r="S971" s="174"/>
      <c r="T971" s="115"/>
      <c r="U971" s="115"/>
      <c r="V971" s="115"/>
      <c r="W971" s="115"/>
      <c r="X971" s="115"/>
      <c r="Y971" s="115"/>
      <c r="Z971" s="115"/>
    </row>
    <row r="972">
      <c r="A972" s="165"/>
      <c r="B972" s="165"/>
      <c r="C972" s="165"/>
      <c r="D972" s="165"/>
      <c r="E972" s="167"/>
      <c r="F972" s="165"/>
      <c r="G972" s="167"/>
      <c r="H972" s="165"/>
      <c r="I972" s="167"/>
      <c r="J972" s="167"/>
      <c r="K972" s="243"/>
      <c r="L972" s="167"/>
      <c r="M972" s="167"/>
      <c r="N972" s="165"/>
      <c r="O972" s="244"/>
      <c r="P972" s="245"/>
      <c r="Q972" s="165"/>
      <c r="R972" s="246"/>
      <c r="S972" s="174"/>
      <c r="T972" s="115"/>
      <c r="U972" s="115"/>
      <c r="V972" s="115"/>
      <c r="W972" s="115"/>
      <c r="X972" s="115"/>
      <c r="Y972" s="115"/>
      <c r="Z972" s="115"/>
    </row>
    <row r="973">
      <c r="A973" s="165"/>
      <c r="B973" s="165"/>
      <c r="C973" s="165"/>
      <c r="D973" s="165"/>
      <c r="E973" s="167"/>
      <c r="F973" s="165"/>
      <c r="G973" s="167"/>
      <c r="H973" s="165"/>
      <c r="I973" s="167"/>
      <c r="J973" s="167"/>
      <c r="K973" s="243"/>
      <c r="L973" s="167"/>
      <c r="M973" s="167"/>
      <c r="N973" s="165"/>
      <c r="O973" s="244"/>
      <c r="P973" s="245"/>
      <c r="Q973" s="165"/>
      <c r="R973" s="246"/>
      <c r="S973" s="174"/>
      <c r="T973" s="115"/>
      <c r="U973" s="115"/>
      <c r="V973" s="115"/>
      <c r="W973" s="115"/>
      <c r="X973" s="115"/>
      <c r="Y973" s="115"/>
      <c r="Z973" s="115"/>
    </row>
    <row r="974">
      <c r="A974" s="165"/>
      <c r="B974" s="165"/>
      <c r="C974" s="165"/>
      <c r="D974" s="165"/>
      <c r="E974" s="167"/>
      <c r="F974" s="165"/>
      <c r="G974" s="167"/>
      <c r="H974" s="165"/>
      <c r="I974" s="167"/>
      <c r="J974" s="167"/>
      <c r="K974" s="243"/>
      <c r="L974" s="167"/>
      <c r="M974" s="167"/>
      <c r="N974" s="165"/>
      <c r="O974" s="244"/>
      <c r="P974" s="245"/>
      <c r="Q974" s="165"/>
      <c r="R974" s="246"/>
      <c r="S974" s="174"/>
      <c r="T974" s="115"/>
      <c r="U974" s="115"/>
      <c r="V974" s="115"/>
      <c r="W974" s="115"/>
      <c r="X974" s="115"/>
      <c r="Y974" s="115"/>
      <c r="Z974" s="115"/>
    </row>
    <row r="975">
      <c r="A975" s="165"/>
      <c r="B975" s="165"/>
      <c r="C975" s="165"/>
      <c r="D975" s="165"/>
      <c r="E975" s="167"/>
      <c r="F975" s="165"/>
      <c r="G975" s="167"/>
      <c r="H975" s="165"/>
      <c r="I975" s="167"/>
      <c r="J975" s="167"/>
      <c r="K975" s="243"/>
      <c r="L975" s="167"/>
      <c r="M975" s="167"/>
      <c r="N975" s="165"/>
      <c r="O975" s="244"/>
      <c r="P975" s="245"/>
      <c r="Q975" s="165"/>
      <c r="R975" s="246"/>
      <c r="S975" s="174"/>
      <c r="T975" s="115"/>
      <c r="U975" s="115"/>
      <c r="V975" s="115"/>
      <c r="W975" s="115"/>
      <c r="X975" s="115"/>
      <c r="Y975" s="115"/>
      <c r="Z975" s="115"/>
    </row>
    <row r="976">
      <c r="A976" s="165"/>
      <c r="B976" s="165"/>
      <c r="C976" s="165"/>
      <c r="D976" s="165"/>
      <c r="E976" s="167"/>
      <c r="F976" s="165"/>
      <c r="G976" s="167"/>
      <c r="H976" s="165"/>
      <c r="I976" s="167"/>
      <c r="J976" s="167"/>
      <c r="K976" s="243"/>
      <c r="L976" s="167"/>
      <c r="M976" s="167"/>
      <c r="N976" s="165"/>
      <c r="O976" s="244"/>
      <c r="P976" s="245"/>
      <c r="Q976" s="165"/>
      <c r="R976" s="246"/>
      <c r="S976" s="174"/>
      <c r="T976" s="115"/>
      <c r="U976" s="115"/>
      <c r="V976" s="115"/>
      <c r="W976" s="115"/>
      <c r="X976" s="115"/>
      <c r="Y976" s="115"/>
      <c r="Z976" s="115"/>
    </row>
    <row r="977">
      <c r="A977" s="165"/>
      <c r="B977" s="165"/>
      <c r="C977" s="165"/>
      <c r="D977" s="165"/>
      <c r="E977" s="167"/>
      <c r="F977" s="165"/>
      <c r="G977" s="167"/>
      <c r="H977" s="165"/>
      <c r="I977" s="167"/>
      <c r="J977" s="167"/>
      <c r="K977" s="243"/>
      <c r="L977" s="167"/>
      <c r="M977" s="167"/>
      <c r="N977" s="165"/>
      <c r="O977" s="244"/>
      <c r="P977" s="245"/>
      <c r="Q977" s="165"/>
      <c r="R977" s="246"/>
      <c r="S977" s="174"/>
      <c r="T977" s="115"/>
      <c r="U977" s="115"/>
      <c r="V977" s="115"/>
      <c r="W977" s="115"/>
      <c r="X977" s="115"/>
      <c r="Y977" s="115"/>
      <c r="Z977" s="115"/>
    </row>
    <row r="978">
      <c r="A978" s="165"/>
      <c r="B978" s="165"/>
      <c r="C978" s="165"/>
      <c r="D978" s="165"/>
      <c r="E978" s="167"/>
      <c r="F978" s="165"/>
      <c r="G978" s="167"/>
      <c r="H978" s="165"/>
      <c r="I978" s="167"/>
      <c r="J978" s="167"/>
      <c r="K978" s="243"/>
      <c r="L978" s="167"/>
      <c r="M978" s="167"/>
      <c r="N978" s="165"/>
      <c r="O978" s="244"/>
      <c r="P978" s="245"/>
      <c r="Q978" s="165"/>
      <c r="R978" s="246"/>
      <c r="S978" s="174"/>
      <c r="T978" s="115"/>
      <c r="U978" s="115"/>
      <c r="V978" s="115"/>
      <c r="W978" s="115"/>
      <c r="X978" s="115"/>
      <c r="Y978" s="115"/>
      <c r="Z978" s="115"/>
    </row>
    <row r="979">
      <c r="A979" s="165"/>
      <c r="B979" s="165"/>
      <c r="C979" s="165"/>
      <c r="D979" s="165"/>
      <c r="E979" s="167"/>
      <c r="F979" s="165"/>
      <c r="G979" s="167"/>
      <c r="H979" s="165"/>
      <c r="I979" s="167"/>
      <c r="J979" s="167"/>
      <c r="K979" s="243"/>
      <c r="L979" s="167"/>
      <c r="M979" s="167"/>
      <c r="N979" s="165"/>
      <c r="O979" s="244"/>
      <c r="P979" s="245"/>
      <c r="Q979" s="165"/>
      <c r="R979" s="246"/>
      <c r="S979" s="174"/>
      <c r="T979" s="115"/>
      <c r="U979" s="115"/>
      <c r="V979" s="115"/>
      <c r="W979" s="115"/>
      <c r="X979" s="115"/>
      <c r="Y979" s="115"/>
      <c r="Z979" s="115"/>
    </row>
    <row r="980">
      <c r="A980" s="165"/>
      <c r="B980" s="165"/>
      <c r="C980" s="165"/>
      <c r="D980" s="165"/>
      <c r="E980" s="167"/>
      <c r="F980" s="165"/>
      <c r="G980" s="167"/>
      <c r="H980" s="165"/>
      <c r="I980" s="167"/>
      <c r="J980" s="167"/>
      <c r="K980" s="243"/>
      <c r="L980" s="167"/>
      <c r="M980" s="167"/>
      <c r="N980" s="165"/>
      <c r="O980" s="244"/>
      <c r="P980" s="245"/>
      <c r="Q980" s="165"/>
      <c r="R980" s="246"/>
      <c r="S980" s="174"/>
      <c r="T980" s="115"/>
      <c r="U980" s="115"/>
      <c r="V980" s="115"/>
      <c r="W980" s="115"/>
      <c r="X980" s="115"/>
      <c r="Y980" s="115"/>
      <c r="Z980" s="115"/>
    </row>
    <row r="981">
      <c r="A981" s="165"/>
      <c r="B981" s="165"/>
      <c r="C981" s="165"/>
      <c r="D981" s="165"/>
      <c r="E981" s="167"/>
      <c r="F981" s="165"/>
      <c r="G981" s="167"/>
      <c r="H981" s="165"/>
      <c r="I981" s="167"/>
      <c r="J981" s="167"/>
      <c r="K981" s="243"/>
      <c r="L981" s="167"/>
      <c r="M981" s="167"/>
      <c r="N981" s="165"/>
      <c r="O981" s="244"/>
      <c r="P981" s="245"/>
      <c r="Q981" s="165"/>
      <c r="R981" s="246"/>
      <c r="S981" s="174"/>
      <c r="T981" s="115"/>
      <c r="U981" s="115"/>
      <c r="V981" s="115"/>
      <c r="W981" s="115"/>
      <c r="X981" s="115"/>
      <c r="Y981" s="115"/>
      <c r="Z981" s="115"/>
    </row>
    <row r="982">
      <c r="A982" s="165"/>
      <c r="B982" s="165"/>
      <c r="C982" s="165"/>
      <c r="D982" s="165"/>
      <c r="E982" s="167"/>
      <c r="F982" s="165"/>
      <c r="G982" s="167"/>
      <c r="H982" s="165"/>
      <c r="I982" s="167"/>
      <c r="J982" s="167"/>
      <c r="K982" s="243"/>
      <c r="L982" s="167"/>
      <c r="M982" s="167"/>
      <c r="N982" s="165"/>
      <c r="O982" s="244"/>
      <c r="P982" s="245"/>
      <c r="Q982" s="165"/>
      <c r="R982" s="246"/>
      <c r="S982" s="174"/>
      <c r="T982" s="115"/>
      <c r="U982" s="115"/>
      <c r="V982" s="115"/>
      <c r="W982" s="115"/>
      <c r="X982" s="115"/>
      <c r="Y982" s="115"/>
      <c r="Z982" s="115"/>
    </row>
    <row r="983">
      <c r="A983" s="165"/>
      <c r="B983" s="165"/>
      <c r="C983" s="165"/>
      <c r="D983" s="165"/>
      <c r="E983" s="167"/>
      <c r="F983" s="165"/>
      <c r="G983" s="167"/>
      <c r="H983" s="165"/>
      <c r="I983" s="167"/>
      <c r="J983" s="167"/>
      <c r="K983" s="243"/>
      <c r="L983" s="167"/>
      <c r="M983" s="167"/>
      <c r="N983" s="165"/>
      <c r="O983" s="244"/>
      <c r="P983" s="245"/>
      <c r="Q983" s="165"/>
      <c r="R983" s="246"/>
      <c r="S983" s="174"/>
      <c r="T983" s="115"/>
      <c r="U983" s="115"/>
      <c r="V983" s="115"/>
      <c r="W983" s="115"/>
      <c r="X983" s="115"/>
      <c r="Y983" s="115"/>
      <c r="Z983" s="115"/>
    </row>
    <row r="984">
      <c r="N984" s="247"/>
      <c r="O984" s="247"/>
      <c r="P984" s="247"/>
      <c r="Q984" s="247"/>
      <c r="R984" s="248"/>
      <c r="S984" s="249"/>
      <c r="T984" s="115"/>
      <c r="U984" s="115"/>
      <c r="V984" s="115"/>
      <c r="W984" s="115"/>
      <c r="X984" s="115"/>
      <c r="Y984" s="115"/>
      <c r="Z984" s="115"/>
    </row>
    <row r="985">
      <c r="N985" s="247"/>
      <c r="O985" s="247"/>
      <c r="P985" s="247"/>
      <c r="Q985" s="247"/>
      <c r="R985" s="248"/>
      <c r="S985" s="249"/>
      <c r="T985" s="115"/>
      <c r="U985" s="115"/>
      <c r="V985" s="115"/>
      <c r="W985" s="115"/>
      <c r="X985" s="115"/>
      <c r="Y985" s="115"/>
      <c r="Z985" s="115"/>
    </row>
    <row r="986">
      <c r="N986" s="247"/>
      <c r="O986" s="247"/>
      <c r="P986" s="247"/>
      <c r="Q986" s="247"/>
      <c r="R986" s="248"/>
      <c r="S986" s="249"/>
      <c r="T986" s="115"/>
      <c r="U986" s="115"/>
      <c r="V986" s="115"/>
      <c r="W986" s="115"/>
      <c r="X986" s="115"/>
      <c r="Y986" s="115"/>
      <c r="Z986" s="115"/>
    </row>
    <row r="987">
      <c r="N987" s="247"/>
      <c r="O987" s="247"/>
      <c r="P987" s="247"/>
      <c r="Q987" s="247"/>
      <c r="R987" s="248"/>
      <c r="S987" s="249"/>
      <c r="T987" s="115"/>
      <c r="U987" s="115"/>
      <c r="V987" s="115"/>
      <c r="W987" s="115"/>
      <c r="X987" s="115"/>
      <c r="Y987" s="115"/>
      <c r="Z987" s="115"/>
    </row>
  </sheetData>
  <dataValidations>
    <dataValidation type="list" allowBlank="1" sqref="G3:G216">
      <formula1>#REF!</formula1>
    </dataValidation>
    <dataValidation type="list" allowBlank="1" sqref="B3:B216">
      <formula1>"Оборудование,Инструмент,Оснастка,Формы для литья,Матрицы,Оборудование (ПР)"</formula1>
    </dataValidation>
    <dataValidation type="list" allowBlank="1" sqref="J3:J216">
      <formula1>"Цар,Жук"</formula1>
    </dataValidation>
    <dataValidation type="custom" allowBlank="1" showDropDown="1" sqref="A3:A216 N3:P216 R3:S216">
      <formula1>AND(ISNUMBER(A3),(NOT(OR(NOT(ISERROR(DATEVALUE(A3))), AND(ISNUMBER(A3), LEFT(CELL("format", A3))="D")))))</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78"/>
    <col customWidth="1" min="2" max="2" width="17.89"/>
    <col customWidth="1" min="3" max="3" width="16.56"/>
    <col customWidth="1" min="4" max="4" width="21.67"/>
    <col customWidth="1" min="5" max="5" width="8.56"/>
    <col customWidth="1" min="6" max="6" width="17.22"/>
    <col customWidth="1" min="7" max="7" width="12.67"/>
    <col customWidth="1" min="8" max="8" width="12.44"/>
    <col customWidth="1" min="9" max="9" width="13.78"/>
    <col customWidth="1" min="10" max="10" width="8.44"/>
    <col customWidth="1" min="11" max="11" width="6.0"/>
    <col customWidth="1" min="12" max="12" width="10.44"/>
    <col customWidth="1" min="13" max="13" width="13.67"/>
    <col customWidth="1" min="14" max="14" width="5.0"/>
    <col customWidth="1" min="15" max="15" width="4.78"/>
    <col customWidth="1" min="16" max="16" width="20.44"/>
    <col customWidth="1" min="17" max="17" width="13.0"/>
    <col customWidth="1" min="18" max="18" width="12.33"/>
    <col customWidth="1" min="19" max="19" width="8.22"/>
    <col customWidth="1" min="20" max="20" width="8.33"/>
    <col customWidth="1" min="21" max="21" width="8.0"/>
    <col customWidth="1" min="22" max="22" width="8.11"/>
    <col customWidth="1" min="23" max="24" width="14.56"/>
    <col customWidth="1" min="25" max="25" width="67.22"/>
    <col customWidth="1" min="26" max="26" width="12.89"/>
    <col customWidth="1" min="27" max="27" width="45.22"/>
    <col customWidth="1" min="28" max="28" width="38.78"/>
    <col customWidth="1" min="29" max="39" width="15.56"/>
  </cols>
  <sheetData>
    <row r="1">
      <c r="A1" s="250" t="s">
        <v>7020</v>
      </c>
      <c r="B1" s="250" t="s">
        <v>41</v>
      </c>
      <c r="C1" s="250" t="s">
        <v>7021</v>
      </c>
      <c r="D1" s="250" t="s">
        <v>7022</v>
      </c>
      <c r="E1" s="250" t="s">
        <v>7023</v>
      </c>
      <c r="F1" s="250" t="s">
        <v>7024</v>
      </c>
      <c r="G1" s="251" t="s">
        <v>7025</v>
      </c>
      <c r="H1" s="251" t="s">
        <v>7026</v>
      </c>
      <c r="I1" s="251" t="s">
        <v>7027</v>
      </c>
      <c r="J1" s="251" t="s">
        <v>7028</v>
      </c>
      <c r="K1" s="251" t="s">
        <v>7029</v>
      </c>
      <c r="L1" s="251" t="s">
        <v>7030</v>
      </c>
      <c r="M1" s="251" t="s">
        <v>7031</v>
      </c>
      <c r="N1" s="251" t="s">
        <v>7032</v>
      </c>
      <c r="O1" s="251" t="s">
        <v>7033</v>
      </c>
      <c r="P1" s="251" t="s">
        <v>7034</v>
      </c>
      <c r="Q1" s="251" t="s">
        <v>7035</v>
      </c>
      <c r="R1" s="251" t="s">
        <v>7036</v>
      </c>
      <c r="S1" s="251" t="s">
        <v>7037</v>
      </c>
      <c r="T1" s="251" t="s">
        <v>7038</v>
      </c>
      <c r="U1" s="251" t="s">
        <v>7039</v>
      </c>
      <c r="V1" s="251" t="s">
        <v>7040</v>
      </c>
      <c r="W1" s="251" t="s">
        <v>7041</v>
      </c>
      <c r="X1" s="251" t="s">
        <v>7042</v>
      </c>
      <c r="Y1" s="251" t="s">
        <v>7043</v>
      </c>
      <c r="Z1" s="251" t="s">
        <v>7044</v>
      </c>
      <c r="AA1" s="252" t="s">
        <v>7045</v>
      </c>
      <c r="AB1" s="253" t="s">
        <v>7046</v>
      </c>
      <c r="AC1" s="254"/>
      <c r="AD1" s="254"/>
      <c r="AE1" s="254"/>
      <c r="AF1" s="254"/>
      <c r="AG1" s="254"/>
      <c r="AH1" s="254"/>
      <c r="AI1" s="254"/>
      <c r="AJ1" s="254"/>
      <c r="AK1" s="254"/>
      <c r="AL1" s="254"/>
      <c r="AM1" s="254"/>
    </row>
    <row r="2">
      <c r="A2" s="255" t="s">
        <v>7047</v>
      </c>
      <c r="B2" s="256" t="s">
        <v>4865</v>
      </c>
      <c r="C2" s="257" t="s">
        <v>4867</v>
      </c>
      <c r="D2" s="257" t="s">
        <v>4866</v>
      </c>
      <c r="E2" s="257"/>
      <c r="F2" s="257" t="s">
        <v>3331</v>
      </c>
      <c r="G2" s="258" t="s">
        <v>4868</v>
      </c>
      <c r="H2" s="259"/>
      <c r="I2" s="260"/>
      <c r="J2" s="255"/>
      <c r="K2" s="255"/>
      <c r="L2" s="255"/>
      <c r="M2" s="261"/>
      <c r="N2" s="262"/>
      <c r="O2" s="263"/>
      <c r="P2" s="264"/>
      <c r="Q2" s="265"/>
      <c r="R2" s="261"/>
      <c r="S2" s="266">
        <v>20.0</v>
      </c>
      <c r="T2" s="266">
        <v>18.0</v>
      </c>
      <c r="U2" s="261">
        <f t="array" ref="U2">_xlfn.XLOOKUP(S2, СПР.МОНТ[AWG], СПР.МОНТ[ГОСТ], "")</f>
        <v>0.5</v>
      </c>
      <c r="V2" s="261">
        <f t="array" ref="V2">_xlfn.XLOOKUP(T2, СПР.МОНТ[AWG], СПР.МОНТ[ГОСТ], "")</f>
        <v>0.75</v>
      </c>
      <c r="W2" s="267"/>
      <c r="X2" s="267"/>
      <c r="Y2" s="268" t="s">
        <v>7048</v>
      </c>
      <c r="Z2" s="261"/>
      <c r="AA2" s="269" t="s">
        <v>7049</v>
      </c>
      <c r="AB2" s="270" t="s">
        <v>7050</v>
      </c>
    </row>
    <row r="3">
      <c r="A3" s="255" t="s">
        <v>7051</v>
      </c>
      <c r="B3" s="256" t="s">
        <v>4865</v>
      </c>
      <c r="C3" s="257" t="s">
        <v>4867</v>
      </c>
      <c r="D3" s="257" t="s">
        <v>4866</v>
      </c>
      <c r="E3" s="257"/>
      <c r="F3" s="257" t="s">
        <v>3331</v>
      </c>
      <c r="G3" s="258" t="s">
        <v>4871</v>
      </c>
      <c r="H3" s="259"/>
      <c r="I3" s="260"/>
      <c r="J3" s="255"/>
      <c r="K3" s="255"/>
      <c r="L3" s="255"/>
      <c r="M3" s="268"/>
      <c r="N3" s="262"/>
      <c r="O3" s="263"/>
      <c r="P3" s="271"/>
      <c r="Q3" s="272"/>
      <c r="R3" s="268"/>
      <c r="S3" s="266"/>
      <c r="T3" s="266"/>
      <c r="U3" s="261" t="str">
        <f t="array" ref="U3">_xlfn.XLOOKUP(S3, СПР.МОНТ[AWG], СПР.МОНТ[ГОСТ], "")</f>
        <v/>
      </c>
      <c r="V3" s="261" t="str">
        <f t="array" ref="V3">_xlfn.XLOOKUP(T3, СПР.МОНТ[AWG], СПР.МОНТ[ГОСТ], "")</f>
        <v/>
      </c>
      <c r="W3" s="273"/>
      <c r="X3" s="273"/>
      <c r="Y3" s="268" t="s">
        <v>7052</v>
      </c>
      <c r="Z3" s="268"/>
      <c r="AA3" s="269" t="s">
        <v>7053</v>
      </c>
      <c r="AB3" s="270" t="s">
        <v>7054</v>
      </c>
    </row>
    <row r="4">
      <c r="A4" s="255" t="s">
        <v>7047</v>
      </c>
      <c r="B4" s="256" t="s">
        <v>4865</v>
      </c>
      <c r="C4" s="257" t="s">
        <v>4867</v>
      </c>
      <c r="D4" s="257" t="s">
        <v>4866</v>
      </c>
      <c r="E4" s="257"/>
      <c r="F4" s="257" t="s">
        <v>3331</v>
      </c>
      <c r="G4" s="258"/>
      <c r="H4" s="272" t="s">
        <v>7055</v>
      </c>
      <c r="I4" s="260"/>
      <c r="J4" s="255"/>
      <c r="K4" s="255"/>
      <c r="L4" s="255"/>
      <c r="M4" s="268"/>
      <c r="N4" s="262"/>
      <c r="O4" s="263"/>
      <c r="P4" s="271"/>
      <c r="Q4" s="272"/>
      <c r="R4" s="268"/>
      <c r="S4" s="266"/>
      <c r="T4" s="266"/>
      <c r="U4" s="261" t="str">
        <f t="array" ref="U4">_xlfn.XLOOKUP(S4, СПР.МОНТ[AWG], СПР.МОНТ[ГОСТ], "")</f>
        <v/>
      </c>
      <c r="V4" s="261" t="str">
        <f t="array" ref="V4">_xlfn.XLOOKUP(T4, СПР.МОНТ[AWG], СПР.МОНТ[ГОСТ], "")</f>
        <v/>
      </c>
      <c r="W4" s="273"/>
      <c r="X4" s="273"/>
      <c r="Y4" s="268" t="s">
        <v>7048</v>
      </c>
      <c r="Z4" s="268"/>
      <c r="AA4" s="269" t="s">
        <v>7056</v>
      </c>
      <c r="AB4" s="270" t="s">
        <v>7057</v>
      </c>
    </row>
    <row r="5">
      <c r="A5" s="255" t="s">
        <v>7047</v>
      </c>
      <c r="B5" s="256" t="s">
        <v>4865</v>
      </c>
      <c r="C5" s="257" t="s">
        <v>4867</v>
      </c>
      <c r="D5" s="257" t="s">
        <v>4866</v>
      </c>
      <c r="E5" s="257"/>
      <c r="F5" s="257" t="s">
        <v>3331</v>
      </c>
      <c r="G5" s="258"/>
      <c r="H5" s="272" t="s">
        <v>7058</v>
      </c>
      <c r="I5" s="260"/>
      <c r="J5" s="255"/>
      <c r="K5" s="255"/>
      <c r="L5" s="255"/>
      <c r="M5" s="268"/>
      <c r="N5" s="262"/>
      <c r="O5" s="263"/>
      <c r="P5" s="271"/>
      <c r="Q5" s="272"/>
      <c r="R5" s="268"/>
      <c r="S5" s="266">
        <v>14.0</v>
      </c>
      <c r="T5" s="266">
        <v>12.0</v>
      </c>
      <c r="U5" s="261">
        <f t="array" ref="U5">_xlfn.XLOOKUP(S5, СПР.МОНТ[AWG], СПР.МОНТ[ГОСТ], "")</f>
        <v>2.5</v>
      </c>
      <c r="V5" s="261">
        <f t="array" ref="V5">_xlfn.XLOOKUP(T5, СПР.МОНТ[AWG], СПР.МОНТ[ГОСТ], "")</f>
        <v>4</v>
      </c>
      <c r="W5" s="273"/>
      <c r="X5" s="273"/>
      <c r="Y5" s="268" t="s">
        <v>7048</v>
      </c>
      <c r="Z5" s="268"/>
      <c r="AA5" s="269" t="s">
        <v>7053</v>
      </c>
      <c r="AB5" s="270" t="s">
        <v>7059</v>
      </c>
    </row>
    <row r="6">
      <c r="A6" s="255" t="s">
        <v>7051</v>
      </c>
      <c r="B6" s="256" t="s">
        <v>137</v>
      </c>
      <c r="C6" s="257" t="s">
        <v>4883</v>
      </c>
      <c r="D6" s="257" t="s">
        <v>4882</v>
      </c>
      <c r="E6" s="257"/>
      <c r="F6" s="257"/>
      <c r="G6" s="274" t="s">
        <v>4884</v>
      </c>
      <c r="H6" s="259"/>
      <c r="I6" s="255" t="s">
        <v>4885</v>
      </c>
      <c r="J6" s="255" t="b">
        <v>0</v>
      </c>
      <c r="K6" s="255" t="b">
        <v>1</v>
      </c>
      <c r="L6" s="255" t="b">
        <v>0</v>
      </c>
      <c r="M6" s="261"/>
      <c r="N6" s="263"/>
      <c r="O6" s="263"/>
      <c r="P6" s="264"/>
      <c r="Q6" s="265"/>
      <c r="R6" s="261"/>
      <c r="S6" s="266">
        <v>20.0</v>
      </c>
      <c r="T6" s="266">
        <v>16.0</v>
      </c>
      <c r="U6" s="261">
        <f t="array" ref="U6">_xlfn.XLOOKUP(S6, СПР.МОНТ[AWG], СПР.МОНТ[ГОСТ], "")</f>
        <v>0.5</v>
      </c>
      <c r="V6" s="261">
        <f t="array" ref="V6">_xlfn.XLOOKUP(T6, СПР.МОНТ[AWG], СПР.МОНТ[ГОСТ], "")</f>
        <v>1.5</v>
      </c>
      <c r="W6" s="267"/>
      <c r="X6" s="273">
        <v>1.7</v>
      </c>
      <c r="Y6" s="268" t="s">
        <v>7060</v>
      </c>
      <c r="Z6" s="261"/>
      <c r="AA6" s="269" t="s">
        <v>7061</v>
      </c>
      <c r="AB6" s="275" t="s">
        <v>7062</v>
      </c>
    </row>
    <row r="7">
      <c r="A7" s="255" t="s">
        <v>7051</v>
      </c>
      <c r="B7" s="256" t="s">
        <v>137</v>
      </c>
      <c r="C7" s="257" t="s">
        <v>4883</v>
      </c>
      <c r="D7" s="257" t="s">
        <v>4882</v>
      </c>
      <c r="E7" s="257"/>
      <c r="F7" s="257"/>
      <c r="G7" s="274" t="s">
        <v>4887</v>
      </c>
      <c r="H7" s="259"/>
      <c r="I7" s="255" t="s">
        <v>4885</v>
      </c>
      <c r="J7" s="255" t="b">
        <v>0</v>
      </c>
      <c r="K7" s="255" t="b">
        <v>1</v>
      </c>
      <c r="L7" s="255" t="b">
        <v>0</v>
      </c>
      <c r="M7" s="261"/>
      <c r="N7" s="263"/>
      <c r="O7" s="263"/>
      <c r="P7" s="264"/>
      <c r="Q7" s="265"/>
      <c r="R7" s="261"/>
      <c r="S7" s="266">
        <v>20.0</v>
      </c>
      <c r="T7" s="266">
        <v>16.0</v>
      </c>
      <c r="U7" s="261">
        <f t="array" ref="U7">_xlfn.XLOOKUP(S7, СПР.МОНТ[AWG], СПР.МОНТ[ГОСТ], "")</f>
        <v>0.5</v>
      </c>
      <c r="V7" s="261">
        <f t="array" ref="V7">_xlfn.XLOOKUP(T7, СПР.МОНТ[AWG], СПР.МОНТ[ГОСТ], "")</f>
        <v>1.5</v>
      </c>
      <c r="W7" s="267"/>
      <c r="X7" s="273">
        <v>1.7</v>
      </c>
      <c r="Y7" s="268" t="s">
        <v>7060</v>
      </c>
      <c r="Z7" s="261"/>
      <c r="AA7" s="269" t="s">
        <v>7061</v>
      </c>
      <c r="AB7" s="275" t="s">
        <v>7062</v>
      </c>
    </row>
    <row r="8">
      <c r="A8" s="255" t="s">
        <v>7051</v>
      </c>
      <c r="B8" s="256" t="s">
        <v>137</v>
      </c>
      <c r="C8" s="257" t="s">
        <v>4883</v>
      </c>
      <c r="D8" s="257" t="s">
        <v>4882</v>
      </c>
      <c r="E8" s="257"/>
      <c r="F8" s="257"/>
      <c r="G8" s="274" t="s">
        <v>4889</v>
      </c>
      <c r="H8" s="259"/>
      <c r="I8" s="255" t="s">
        <v>4885</v>
      </c>
      <c r="J8" s="255" t="b">
        <v>0</v>
      </c>
      <c r="K8" s="255" t="b">
        <v>1</v>
      </c>
      <c r="L8" s="255" t="b">
        <v>0</v>
      </c>
      <c r="M8" s="261"/>
      <c r="N8" s="263"/>
      <c r="O8" s="263"/>
      <c r="P8" s="264"/>
      <c r="Q8" s="265"/>
      <c r="R8" s="261"/>
      <c r="S8" s="266">
        <v>20.0</v>
      </c>
      <c r="T8" s="266">
        <v>16.0</v>
      </c>
      <c r="U8" s="261">
        <f t="array" ref="U8">_xlfn.XLOOKUP(S8, СПР.МОНТ[AWG], СПР.МОНТ[ГОСТ], "")</f>
        <v>0.5</v>
      </c>
      <c r="V8" s="261">
        <f t="array" ref="V8">_xlfn.XLOOKUP(T8, СПР.МОНТ[AWG], СПР.МОНТ[ГОСТ], "")</f>
        <v>1.5</v>
      </c>
      <c r="W8" s="267"/>
      <c r="X8" s="273">
        <v>1.7</v>
      </c>
      <c r="Y8" s="268" t="s">
        <v>7060</v>
      </c>
      <c r="Z8" s="261"/>
      <c r="AA8" s="269" t="s">
        <v>7061</v>
      </c>
      <c r="AB8" s="275" t="s">
        <v>7062</v>
      </c>
    </row>
    <row r="9">
      <c r="A9" s="255" t="s">
        <v>7051</v>
      </c>
      <c r="B9" s="256" t="s">
        <v>137</v>
      </c>
      <c r="C9" s="257" t="s">
        <v>4926</v>
      </c>
      <c r="D9" s="257" t="s">
        <v>4925</v>
      </c>
      <c r="E9" s="257"/>
      <c r="F9" s="257"/>
      <c r="G9" s="274" t="s">
        <v>4927</v>
      </c>
      <c r="H9" s="259"/>
      <c r="I9" s="255" t="s">
        <v>4885</v>
      </c>
      <c r="J9" s="255" t="b">
        <v>0</v>
      </c>
      <c r="K9" s="255" t="b">
        <v>1</v>
      </c>
      <c r="L9" s="255" t="b">
        <v>0</v>
      </c>
      <c r="M9" s="261"/>
      <c r="N9" s="263"/>
      <c r="O9" s="263"/>
      <c r="P9" s="264"/>
      <c r="Q9" s="265"/>
      <c r="R9" s="261"/>
      <c r="S9" s="266">
        <v>20.0</v>
      </c>
      <c r="T9" s="266">
        <v>16.0</v>
      </c>
      <c r="U9" s="261">
        <f t="array" ref="U9">_xlfn.XLOOKUP(S9, СПР.МОНТ[AWG], СПР.МОНТ[ГОСТ], "")</f>
        <v>0.5</v>
      </c>
      <c r="V9" s="261">
        <f t="array" ref="V9">_xlfn.XLOOKUP(T9, СПР.МОНТ[AWG], СПР.МОНТ[ГОСТ], "")</f>
        <v>1.5</v>
      </c>
      <c r="W9" s="267"/>
      <c r="X9" s="273">
        <v>1.7</v>
      </c>
      <c r="Y9" s="268" t="s">
        <v>7060</v>
      </c>
      <c r="Z9" s="261"/>
      <c r="AA9" s="269" t="s">
        <v>7063</v>
      </c>
      <c r="AB9" s="275" t="s">
        <v>7062</v>
      </c>
      <c r="AC9" s="2"/>
      <c r="AD9" s="2"/>
      <c r="AE9" s="2"/>
      <c r="AF9" s="2"/>
      <c r="AG9" s="2"/>
      <c r="AH9" s="2"/>
      <c r="AI9" s="2"/>
      <c r="AJ9" s="2"/>
      <c r="AK9" s="2"/>
      <c r="AL9" s="2"/>
      <c r="AM9" s="2"/>
    </row>
    <row r="10">
      <c r="A10" s="255" t="s">
        <v>7051</v>
      </c>
      <c r="B10" s="256" t="s">
        <v>137</v>
      </c>
      <c r="C10" s="257" t="s">
        <v>4926</v>
      </c>
      <c r="D10" s="257" t="s">
        <v>4925</v>
      </c>
      <c r="E10" s="257"/>
      <c r="F10" s="257"/>
      <c r="G10" s="274" t="s">
        <v>4929</v>
      </c>
      <c r="H10" s="259"/>
      <c r="I10" s="255" t="s">
        <v>4885</v>
      </c>
      <c r="J10" s="255" t="b">
        <v>0</v>
      </c>
      <c r="K10" s="255" t="b">
        <v>1</v>
      </c>
      <c r="L10" s="255" t="b">
        <v>0</v>
      </c>
      <c r="M10" s="261"/>
      <c r="N10" s="263"/>
      <c r="O10" s="263"/>
      <c r="P10" s="264"/>
      <c r="Q10" s="265"/>
      <c r="R10" s="261"/>
      <c r="S10" s="266">
        <v>20.0</v>
      </c>
      <c r="T10" s="266">
        <v>16.0</v>
      </c>
      <c r="U10" s="261">
        <f t="array" ref="U10">_xlfn.XLOOKUP(S10, СПР.МОНТ[AWG], СПР.МОНТ[ГОСТ], "")</f>
        <v>0.5</v>
      </c>
      <c r="V10" s="261">
        <f t="array" ref="V10">_xlfn.XLOOKUP(T10, СПР.МОНТ[AWG], СПР.МОНТ[ГОСТ], "")</f>
        <v>1.5</v>
      </c>
      <c r="W10" s="267"/>
      <c r="X10" s="273">
        <v>1.7</v>
      </c>
      <c r="Y10" s="268" t="s">
        <v>7060</v>
      </c>
      <c r="Z10" s="261"/>
      <c r="AA10" s="269" t="s">
        <v>7063</v>
      </c>
      <c r="AB10" s="275" t="s">
        <v>7062</v>
      </c>
      <c r="AC10" s="2"/>
      <c r="AD10" s="2"/>
      <c r="AE10" s="2"/>
      <c r="AF10" s="2"/>
      <c r="AG10" s="2"/>
      <c r="AH10" s="2"/>
      <c r="AI10" s="2"/>
      <c r="AJ10" s="2"/>
      <c r="AK10" s="2"/>
      <c r="AL10" s="2"/>
      <c r="AM10" s="2"/>
    </row>
    <row r="11">
      <c r="A11" s="255" t="s">
        <v>7051</v>
      </c>
      <c r="B11" s="256" t="s">
        <v>137</v>
      </c>
      <c r="C11" s="257" t="s">
        <v>4926</v>
      </c>
      <c r="D11" s="257" t="s">
        <v>4925</v>
      </c>
      <c r="E11" s="257"/>
      <c r="F11" s="257"/>
      <c r="G11" s="274" t="s">
        <v>4931</v>
      </c>
      <c r="H11" s="259"/>
      <c r="I11" s="255" t="s">
        <v>4885</v>
      </c>
      <c r="J11" s="255" t="b">
        <v>0</v>
      </c>
      <c r="K11" s="255" t="b">
        <v>1</v>
      </c>
      <c r="L11" s="255" t="b">
        <v>0</v>
      </c>
      <c r="M11" s="261"/>
      <c r="N11" s="263"/>
      <c r="O11" s="263"/>
      <c r="P11" s="264"/>
      <c r="Q11" s="265"/>
      <c r="R11" s="261"/>
      <c r="S11" s="266">
        <v>20.0</v>
      </c>
      <c r="T11" s="266">
        <v>16.0</v>
      </c>
      <c r="U11" s="261">
        <f t="array" ref="U11">_xlfn.XLOOKUP(S11, СПР.МОНТ[AWG], СПР.МОНТ[ГОСТ], "")</f>
        <v>0.5</v>
      </c>
      <c r="V11" s="261">
        <f t="array" ref="V11">_xlfn.XLOOKUP(T11, СПР.МОНТ[AWG], СПР.МОНТ[ГОСТ], "")</f>
        <v>1.5</v>
      </c>
      <c r="W11" s="267"/>
      <c r="X11" s="273">
        <v>1.7</v>
      </c>
      <c r="Y11" s="268" t="s">
        <v>7060</v>
      </c>
      <c r="Z11" s="261"/>
      <c r="AA11" s="269" t="s">
        <v>7063</v>
      </c>
      <c r="AB11" s="275" t="s">
        <v>7062</v>
      </c>
      <c r="AC11" s="2"/>
      <c r="AD11" s="2"/>
      <c r="AE11" s="2"/>
      <c r="AF11" s="2"/>
      <c r="AG11" s="2"/>
      <c r="AH11" s="2"/>
      <c r="AI11" s="2"/>
      <c r="AJ11" s="2"/>
      <c r="AK11" s="2"/>
      <c r="AL11" s="2"/>
      <c r="AM11" s="2"/>
    </row>
    <row r="12">
      <c r="A12" s="255" t="s">
        <v>7051</v>
      </c>
      <c r="B12" s="256" t="s">
        <v>137</v>
      </c>
      <c r="C12" s="257" t="s">
        <v>4926</v>
      </c>
      <c r="D12" s="257" t="s">
        <v>4925</v>
      </c>
      <c r="E12" s="257"/>
      <c r="F12" s="257"/>
      <c r="G12" s="274" t="s">
        <v>4933</v>
      </c>
      <c r="H12" s="259"/>
      <c r="I12" s="255" t="s">
        <v>4885</v>
      </c>
      <c r="J12" s="255" t="b">
        <v>0</v>
      </c>
      <c r="K12" s="255" t="b">
        <v>1</v>
      </c>
      <c r="L12" s="255" t="b">
        <v>0</v>
      </c>
      <c r="M12" s="261"/>
      <c r="N12" s="263"/>
      <c r="O12" s="263"/>
      <c r="P12" s="264"/>
      <c r="Q12" s="265"/>
      <c r="R12" s="261"/>
      <c r="S12" s="266">
        <v>20.0</v>
      </c>
      <c r="T12" s="266">
        <v>16.0</v>
      </c>
      <c r="U12" s="261">
        <f t="array" ref="U12">_xlfn.XLOOKUP(S12, СПР.МОНТ[AWG], СПР.МОНТ[ГОСТ], "")</f>
        <v>0.5</v>
      </c>
      <c r="V12" s="261">
        <f t="array" ref="V12">_xlfn.XLOOKUP(T12, СПР.МОНТ[AWG], СПР.МОНТ[ГОСТ], "")</f>
        <v>1.5</v>
      </c>
      <c r="W12" s="267"/>
      <c r="X12" s="273">
        <v>1.7</v>
      </c>
      <c r="Y12" s="268" t="s">
        <v>7060</v>
      </c>
      <c r="Z12" s="261"/>
      <c r="AA12" s="269" t="s">
        <v>7063</v>
      </c>
      <c r="AB12" s="275" t="s">
        <v>7062</v>
      </c>
      <c r="AC12" s="2"/>
      <c r="AD12" s="2"/>
      <c r="AE12" s="2"/>
      <c r="AF12" s="2"/>
      <c r="AG12" s="2"/>
      <c r="AH12" s="2"/>
      <c r="AI12" s="2"/>
      <c r="AJ12" s="2"/>
      <c r="AK12" s="2"/>
      <c r="AL12" s="2"/>
      <c r="AM12" s="2"/>
    </row>
    <row r="13">
      <c r="A13" s="255" t="s">
        <v>7051</v>
      </c>
      <c r="B13" s="256" t="s">
        <v>137</v>
      </c>
      <c r="C13" s="257" t="s">
        <v>5102</v>
      </c>
      <c r="D13" s="257" t="s">
        <v>5101</v>
      </c>
      <c r="E13" s="257"/>
      <c r="F13" s="257"/>
      <c r="G13" s="276" t="s">
        <v>5103</v>
      </c>
      <c r="H13" s="259"/>
      <c r="I13" s="255" t="s">
        <v>4885</v>
      </c>
      <c r="J13" s="255" t="b">
        <v>0</v>
      </c>
      <c r="K13" s="255" t="b">
        <v>1</v>
      </c>
      <c r="L13" s="255" t="b">
        <v>0</v>
      </c>
      <c r="M13" s="261"/>
      <c r="N13" s="263"/>
      <c r="O13" s="263"/>
      <c r="P13" s="264"/>
      <c r="Q13" s="265"/>
      <c r="R13" s="261"/>
      <c r="S13" s="266">
        <v>20.0</v>
      </c>
      <c r="T13" s="266">
        <v>16.0</v>
      </c>
      <c r="U13" s="261">
        <f t="array" ref="U13">_xlfn.XLOOKUP(S13, СПР.МОНТ[AWG], СПР.МОНТ[ГОСТ], "")</f>
        <v>0.5</v>
      </c>
      <c r="V13" s="261">
        <f t="array" ref="V13">_xlfn.XLOOKUP(T13, СПР.МОНТ[AWG], СПР.МОНТ[ГОСТ], "")</f>
        <v>1.5</v>
      </c>
      <c r="W13" s="267"/>
      <c r="X13" s="273">
        <v>1.7</v>
      </c>
      <c r="Y13" s="268" t="s">
        <v>7064</v>
      </c>
      <c r="Z13" s="261"/>
      <c r="AA13" s="269" t="s">
        <v>7065</v>
      </c>
      <c r="AB13" s="275" t="s">
        <v>7062</v>
      </c>
      <c r="AC13" s="2"/>
      <c r="AD13" s="2"/>
      <c r="AE13" s="2"/>
      <c r="AF13" s="2"/>
      <c r="AG13" s="2"/>
      <c r="AH13" s="2"/>
      <c r="AI13" s="2"/>
      <c r="AJ13" s="2"/>
      <c r="AK13" s="2"/>
      <c r="AL13" s="2"/>
      <c r="AM13" s="2"/>
    </row>
    <row r="14">
      <c r="A14" s="255" t="s">
        <v>7051</v>
      </c>
      <c r="B14" s="256" t="s">
        <v>137</v>
      </c>
      <c r="C14" s="257" t="s">
        <v>5102</v>
      </c>
      <c r="D14" s="257" t="s">
        <v>5107</v>
      </c>
      <c r="E14" s="257"/>
      <c r="F14" s="257"/>
      <c r="G14" s="276" t="s">
        <v>5108</v>
      </c>
      <c r="H14" s="259"/>
      <c r="I14" s="255" t="s">
        <v>4885</v>
      </c>
      <c r="J14" s="255" t="b">
        <v>0</v>
      </c>
      <c r="K14" s="255" t="b">
        <v>1</v>
      </c>
      <c r="L14" s="255" t="b">
        <v>0</v>
      </c>
      <c r="M14" s="261"/>
      <c r="N14" s="263"/>
      <c r="O14" s="263"/>
      <c r="P14" s="264"/>
      <c r="Q14" s="265"/>
      <c r="R14" s="261"/>
      <c r="S14" s="266">
        <v>20.0</v>
      </c>
      <c r="T14" s="266">
        <v>16.0</v>
      </c>
      <c r="U14" s="261">
        <f t="array" ref="U14">_xlfn.XLOOKUP(S14, СПР.МОНТ[AWG], СПР.МОНТ[ГОСТ], "")</f>
        <v>0.5</v>
      </c>
      <c r="V14" s="261">
        <f t="array" ref="V14">_xlfn.XLOOKUP(T14, СПР.МОНТ[AWG], СПР.МОНТ[ГОСТ], "")</f>
        <v>1.5</v>
      </c>
      <c r="W14" s="267"/>
      <c r="X14" s="273">
        <v>1.7</v>
      </c>
      <c r="Y14" s="268" t="s">
        <v>7064</v>
      </c>
      <c r="Z14" s="261"/>
      <c r="AA14" s="269" t="s">
        <v>7065</v>
      </c>
      <c r="AB14" s="275" t="s">
        <v>7062</v>
      </c>
      <c r="AC14" s="2"/>
      <c r="AD14" s="2"/>
      <c r="AE14" s="2"/>
      <c r="AF14" s="2"/>
      <c r="AG14" s="2"/>
      <c r="AH14" s="2"/>
      <c r="AI14" s="2"/>
      <c r="AJ14" s="2"/>
      <c r="AK14" s="2"/>
      <c r="AL14" s="2"/>
      <c r="AM14" s="2"/>
    </row>
    <row r="15">
      <c r="A15" s="255" t="s">
        <v>7051</v>
      </c>
      <c r="B15" s="256" t="s">
        <v>137</v>
      </c>
      <c r="C15" s="257" t="s">
        <v>5102</v>
      </c>
      <c r="D15" s="257" t="s">
        <v>5114</v>
      </c>
      <c r="E15" s="257"/>
      <c r="F15" s="257"/>
      <c r="G15" s="276" t="s">
        <v>5115</v>
      </c>
      <c r="H15" s="259"/>
      <c r="I15" s="255" t="s">
        <v>4885</v>
      </c>
      <c r="J15" s="255" t="b">
        <v>0</v>
      </c>
      <c r="K15" s="255" t="b">
        <v>1</v>
      </c>
      <c r="L15" s="255" t="b">
        <v>0</v>
      </c>
      <c r="M15" s="261"/>
      <c r="N15" s="263"/>
      <c r="O15" s="263"/>
      <c r="P15" s="264"/>
      <c r="Q15" s="265"/>
      <c r="R15" s="261"/>
      <c r="S15" s="266">
        <v>20.0</v>
      </c>
      <c r="T15" s="266">
        <v>16.0</v>
      </c>
      <c r="U15" s="261">
        <f t="array" ref="U15">_xlfn.XLOOKUP(S15, СПР.МОНТ[AWG], СПР.МОНТ[ГОСТ], "")</f>
        <v>0.5</v>
      </c>
      <c r="V15" s="261">
        <f t="array" ref="V15">_xlfn.XLOOKUP(T15, СПР.МОНТ[AWG], СПР.МОНТ[ГОСТ], "")</f>
        <v>1.5</v>
      </c>
      <c r="W15" s="267"/>
      <c r="X15" s="273">
        <v>1.7</v>
      </c>
      <c r="Y15" s="268" t="s">
        <v>7064</v>
      </c>
      <c r="Z15" s="261"/>
      <c r="AA15" s="269" t="s">
        <v>7065</v>
      </c>
      <c r="AB15" s="275" t="s">
        <v>7062</v>
      </c>
    </row>
    <row r="16">
      <c r="A16" s="255" t="s">
        <v>7051</v>
      </c>
      <c r="B16" s="256" t="s">
        <v>137</v>
      </c>
      <c r="C16" s="257" t="s">
        <v>5124</v>
      </c>
      <c r="D16" s="257" t="s">
        <v>5123</v>
      </c>
      <c r="E16" s="257"/>
      <c r="F16" s="257"/>
      <c r="G16" s="274" t="s">
        <v>5125</v>
      </c>
      <c r="H16" s="259"/>
      <c r="I16" s="255" t="s">
        <v>4885</v>
      </c>
      <c r="J16" s="255" t="b">
        <v>0</v>
      </c>
      <c r="K16" s="255" t="b">
        <v>1</v>
      </c>
      <c r="L16" s="255" t="b">
        <v>0</v>
      </c>
      <c r="M16" s="261"/>
      <c r="N16" s="263"/>
      <c r="O16" s="263"/>
      <c r="P16" s="264"/>
      <c r="Q16" s="265"/>
      <c r="R16" s="261"/>
      <c r="S16" s="266">
        <v>20.0</v>
      </c>
      <c r="T16" s="266">
        <v>16.0</v>
      </c>
      <c r="U16" s="261">
        <f t="array" ref="U16">_xlfn.XLOOKUP(S16, СПР.МОНТ[AWG], СПР.МОНТ[ГОСТ], "")</f>
        <v>0.5</v>
      </c>
      <c r="V16" s="261">
        <f t="array" ref="V16">_xlfn.XLOOKUP(T16, СПР.МОНТ[AWG], СПР.МОНТ[ГОСТ], "")</f>
        <v>1.5</v>
      </c>
      <c r="W16" s="267"/>
      <c r="X16" s="273">
        <v>1.7</v>
      </c>
      <c r="Y16" s="268" t="s">
        <v>7064</v>
      </c>
      <c r="Z16" s="261"/>
      <c r="AA16" s="269" t="s">
        <v>7066</v>
      </c>
      <c r="AB16" s="275" t="s">
        <v>7062</v>
      </c>
    </row>
    <row r="17">
      <c r="A17" s="255" t="s">
        <v>7051</v>
      </c>
      <c r="B17" s="256" t="s">
        <v>137</v>
      </c>
      <c r="C17" s="257" t="s">
        <v>4352</v>
      </c>
      <c r="D17" s="257" t="s">
        <v>5148</v>
      </c>
      <c r="E17" s="257"/>
      <c r="F17" s="257"/>
      <c r="G17" s="276" t="s">
        <v>5149</v>
      </c>
      <c r="H17" s="259"/>
      <c r="I17" s="255" t="s">
        <v>4885</v>
      </c>
      <c r="J17" s="255" t="b">
        <v>0</v>
      </c>
      <c r="K17" s="255" t="b">
        <v>1</v>
      </c>
      <c r="L17" s="255" t="b">
        <v>0</v>
      </c>
      <c r="M17" s="261"/>
      <c r="N17" s="263"/>
      <c r="O17" s="263"/>
      <c r="P17" s="264"/>
      <c r="Q17" s="265"/>
      <c r="R17" s="261"/>
      <c r="S17" s="266">
        <v>20.0</v>
      </c>
      <c r="T17" s="266">
        <v>16.0</v>
      </c>
      <c r="U17" s="261">
        <f t="array" ref="U17">_xlfn.XLOOKUP(S17, СПР.МОНТ[AWG], СПР.МОНТ[ГОСТ], "")</f>
        <v>0.5</v>
      </c>
      <c r="V17" s="261">
        <f t="array" ref="V17">_xlfn.XLOOKUP(T17, СПР.МОНТ[AWG], СПР.МОНТ[ГОСТ], "")</f>
        <v>1.5</v>
      </c>
      <c r="W17" s="267"/>
      <c r="X17" s="273">
        <v>1.7</v>
      </c>
      <c r="Y17" s="268" t="s">
        <v>7064</v>
      </c>
      <c r="Z17" s="261"/>
      <c r="AA17" s="269" t="s">
        <v>7067</v>
      </c>
      <c r="AB17" s="275" t="s">
        <v>7062</v>
      </c>
    </row>
    <row r="18">
      <c r="A18" s="255" t="s">
        <v>7051</v>
      </c>
      <c r="B18" s="256" t="s">
        <v>137</v>
      </c>
      <c r="C18" s="257" t="s">
        <v>4352</v>
      </c>
      <c r="D18" s="257" t="s">
        <v>5153</v>
      </c>
      <c r="E18" s="257"/>
      <c r="F18" s="257"/>
      <c r="G18" s="276" t="s">
        <v>5154</v>
      </c>
      <c r="H18" s="259"/>
      <c r="I18" s="255" t="s">
        <v>4885</v>
      </c>
      <c r="J18" s="255" t="b">
        <v>0</v>
      </c>
      <c r="K18" s="255" t="b">
        <v>1</v>
      </c>
      <c r="L18" s="255" t="b">
        <v>0</v>
      </c>
      <c r="M18" s="261"/>
      <c r="N18" s="263"/>
      <c r="O18" s="263"/>
      <c r="P18" s="264"/>
      <c r="Q18" s="265"/>
      <c r="R18" s="261"/>
      <c r="S18" s="266">
        <v>20.0</v>
      </c>
      <c r="T18" s="266">
        <v>16.0</v>
      </c>
      <c r="U18" s="261">
        <f t="array" ref="U18">_xlfn.XLOOKUP(S18, СПР.МОНТ[AWG], СПР.МОНТ[ГОСТ], "")</f>
        <v>0.5</v>
      </c>
      <c r="V18" s="261">
        <f t="array" ref="V18">_xlfn.XLOOKUP(T18, СПР.МОНТ[AWG], СПР.МОНТ[ГОСТ], "")</f>
        <v>1.5</v>
      </c>
      <c r="W18" s="267"/>
      <c r="X18" s="273">
        <v>1.7</v>
      </c>
      <c r="Y18" s="268" t="s">
        <v>7064</v>
      </c>
      <c r="Z18" s="261"/>
      <c r="AA18" s="269" t="s">
        <v>7067</v>
      </c>
      <c r="AB18" s="275" t="s">
        <v>7062</v>
      </c>
    </row>
    <row r="19">
      <c r="A19" s="255" t="s">
        <v>7051</v>
      </c>
      <c r="B19" s="256" t="s">
        <v>137</v>
      </c>
      <c r="C19" s="257" t="s">
        <v>4352</v>
      </c>
      <c r="D19" s="257" t="s">
        <v>5160</v>
      </c>
      <c r="E19" s="257"/>
      <c r="F19" s="257"/>
      <c r="G19" s="276" t="s">
        <v>5161</v>
      </c>
      <c r="H19" s="259"/>
      <c r="I19" s="255" t="s">
        <v>4885</v>
      </c>
      <c r="J19" s="255" t="b">
        <v>0</v>
      </c>
      <c r="K19" s="255" t="b">
        <v>1</v>
      </c>
      <c r="L19" s="255" t="b">
        <v>0</v>
      </c>
      <c r="M19" s="261"/>
      <c r="N19" s="263"/>
      <c r="O19" s="263"/>
      <c r="P19" s="264"/>
      <c r="Q19" s="265"/>
      <c r="R19" s="261"/>
      <c r="S19" s="266">
        <v>20.0</v>
      </c>
      <c r="T19" s="266">
        <v>16.0</v>
      </c>
      <c r="U19" s="261">
        <f t="array" ref="U19">_xlfn.XLOOKUP(S19, СПР.МОНТ[AWG], СПР.МОНТ[ГОСТ], "")</f>
        <v>0.5</v>
      </c>
      <c r="V19" s="261">
        <f t="array" ref="V19">_xlfn.XLOOKUP(T19, СПР.МОНТ[AWG], СПР.МОНТ[ГОСТ], "")</f>
        <v>1.5</v>
      </c>
      <c r="W19" s="267"/>
      <c r="X19" s="273">
        <v>1.7</v>
      </c>
      <c r="Y19" s="268" t="s">
        <v>7064</v>
      </c>
      <c r="Z19" s="261"/>
      <c r="AA19" s="269" t="s">
        <v>7067</v>
      </c>
      <c r="AB19" s="275" t="s">
        <v>7062</v>
      </c>
    </row>
    <row r="20">
      <c r="A20" s="255" t="s">
        <v>7051</v>
      </c>
      <c r="B20" s="256" t="s">
        <v>137</v>
      </c>
      <c r="C20" s="257" t="s">
        <v>4883</v>
      </c>
      <c r="D20" s="257" t="s">
        <v>4893</v>
      </c>
      <c r="E20" s="257"/>
      <c r="F20" s="257"/>
      <c r="G20" s="274" t="s">
        <v>4894</v>
      </c>
      <c r="H20" s="259"/>
      <c r="I20" s="255" t="s">
        <v>4895</v>
      </c>
      <c r="J20" s="255" t="b">
        <v>0</v>
      </c>
      <c r="K20" s="255" t="b">
        <v>1</v>
      </c>
      <c r="L20" s="255" t="b">
        <v>0</v>
      </c>
      <c r="M20" s="261"/>
      <c r="N20" s="263"/>
      <c r="O20" s="263"/>
      <c r="P20" s="264"/>
      <c r="Q20" s="265"/>
      <c r="R20" s="261"/>
      <c r="S20" s="266">
        <v>16.0</v>
      </c>
      <c r="T20" s="266">
        <v>14.0</v>
      </c>
      <c r="U20" s="261">
        <f t="array" ref="U20">_xlfn.XLOOKUP(S20, СПР.МОНТ[AWG], СПР.МОНТ[ГОСТ], "")</f>
        <v>1.5</v>
      </c>
      <c r="V20" s="261">
        <f t="array" ref="V20">_xlfn.XLOOKUP(T20, СПР.МОНТ[AWG], СПР.МОНТ[ГОСТ], "")</f>
        <v>2.5</v>
      </c>
      <c r="W20" s="267"/>
      <c r="X20" s="273">
        <v>2.3</v>
      </c>
      <c r="Y20" s="268" t="s">
        <v>7060</v>
      </c>
      <c r="Z20" s="261"/>
      <c r="AA20" s="269" t="s">
        <v>7061</v>
      </c>
      <c r="AB20" s="275" t="s">
        <v>7062</v>
      </c>
    </row>
    <row r="21">
      <c r="A21" s="255" t="s">
        <v>7051</v>
      </c>
      <c r="B21" s="256" t="s">
        <v>137</v>
      </c>
      <c r="C21" s="257" t="s">
        <v>4883</v>
      </c>
      <c r="D21" s="257" t="s">
        <v>4893</v>
      </c>
      <c r="E21" s="257"/>
      <c r="F21" s="257"/>
      <c r="G21" s="274" t="s">
        <v>4897</v>
      </c>
      <c r="H21" s="259"/>
      <c r="I21" s="255" t="s">
        <v>4895</v>
      </c>
      <c r="J21" s="255" t="b">
        <v>0</v>
      </c>
      <c r="K21" s="255" t="b">
        <v>1</v>
      </c>
      <c r="L21" s="255" t="b">
        <v>0</v>
      </c>
      <c r="M21" s="261"/>
      <c r="N21" s="263"/>
      <c r="O21" s="263"/>
      <c r="P21" s="264"/>
      <c r="Q21" s="265"/>
      <c r="R21" s="261"/>
      <c r="S21" s="266">
        <v>16.0</v>
      </c>
      <c r="T21" s="266">
        <v>14.0</v>
      </c>
      <c r="U21" s="261">
        <f t="array" ref="U21">_xlfn.XLOOKUP(S21, СПР.МОНТ[AWG], СПР.МОНТ[ГОСТ], "")</f>
        <v>1.5</v>
      </c>
      <c r="V21" s="261">
        <f t="array" ref="V21">_xlfn.XLOOKUP(T21, СПР.МОНТ[AWG], СПР.МОНТ[ГОСТ], "")</f>
        <v>2.5</v>
      </c>
      <c r="W21" s="267"/>
      <c r="X21" s="273">
        <v>2.3</v>
      </c>
      <c r="Y21" s="268" t="s">
        <v>7060</v>
      </c>
      <c r="Z21" s="261"/>
      <c r="AA21" s="269" t="s">
        <v>7061</v>
      </c>
      <c r="AB21" s="275" t="s">
        <v>7062</v>
      </c>
    </row>
    <row r="22">
      <c r="A22" s="255" t="s">
        <v>7051</v>
      </c>
      <c r="B22" s="256" t="s">
        <v>137</v>
      </c>
      <c r="C22" s="257" t="s">
        <v>4883</v>
      </c>
      <c r="D22" s="257" t="s">
        <v>4893</v>
      </c>
      <c r="E22" s="257"/>
      <c r="F22" s="257"/>
      <c r="G22" s="274" t="s">
        <v>4899</v>
      </c>
      <c r="H22" s="259"/>
      <c r="I22" s="255" t="s">
        <v>4895</v>
      </c>
      <c r="J22" s="255" t="b">
        <v>0</v>
      </c>
      <c r="K22" s="255" t="b">
        <v>1</v>
      </c>
      <c r="L22" s="255" t="b">
        <v>0</v>
      </c>
      <c r="M22" s="261"/>
      <c r="N22" s="263"/>
      <c r="O22" s="263"/>
      <c r="P22" s="264"/>
      <c r="Q22" s="265"/>
      <c r="R22" s="261"/>
      <c r="S22" s="266">
        <v>16.0</v>
      </c>
      <c r="T22" s="266">
        <v>14.0</v>
      </c>
      <c r="U22" s="261">
        <f t="array" ref="U22">_xlfn.XLOOKUP(S22, СПР.МОНТ[AWG], СПР.МОНТ[ГОСТ], "")</f>
        <v>1.5</v>
      </c>
      <c r="V22" s="261">
        <f t="array" ref="V22">_xlfn.XLOOKUP(T22, СПР.МОНТ[AWG], СПР.МОНТ[ГОСТ], "")</f>
        <v>2.5</v>
      </c>
      <c r="W22" s="267"/>
      <c r="X22" s="273">
        <v>2.3</v>
      </c>
      <c r="Y22" s="268" t="s">
        <v>7060</v>
      </c>
      <c r="Z22" s="261"/>
      <c r="AA22" s="269" t="s">
        <v>7061</v>
      </c>
      <c r="AB22" s="275" t="s">
        <v>7062</v>
      </c>
    </row>
    <row r="23">
      <c r="A23" s="255" t="s">
        <v>7051</v>
      </c>
      <c r="B23" s="256" t="s">
        <v>137</v>
      </c>
      <c r="C23" s="257" t="s">
        <v>4926</v>
      </c>
      <c r="D23" s="257" t="s">
        <v>4937</v>
      </c>
      <c r="E23" s="257"/>
      <c r="F23" s="257"/>
      <c r="G23" s="274" t="s">
        <v>4938</v>
      </c>
      <c r="H23" s="259"/>
      <c r="I23" s="255" t="s">
        <v>4895</v>
      </c>
      <c r="J23" s="255" t="b">
        <v>0</v>
      </c>
      <c r="K23" s="255" t="b">
        <v>1</v>
      </c>
      <c r="L23" s="255" t="b">
        <v>0</v>
      </c>
      <c r="M23" s="261"/>
      <c r="N23" s="263"/>
      <c r="O23" s="263"/>
      <c r="P23" s="264"/>
      <c r="Q23" s="265"/>
      <c r="R23" s="261"/>
      <c r="S23" s="266">
        <v>16.0</v>
      </c>
      <c r="T23" s="266">
        <v>14.0</v>
      </c>
      <c r="U23" s="261">
        <f t="array" ref="U23">_xlfn.XLOOKUP(S23, СПР.МОНТ[AWG], СПР.МОНТ[ГОСТ], "")</f>
        <v>1.5</v>
      </c>
      <c r="V23" s="261">
        <f t="array" ref="V23">_xlfn.XLOOKUP(T23, СПР.МОНТ[AWG], СПР.МОНТ[ГОСТ], "")</f>
        <v>2.5</v>
      </c>
      <c r="W23" s="267"/>
      <c r="X23" s="273">
        <v>2.3</v>
      </c>
      <c r="Y23" s="268" t="s">
        <v>7060</v>
      </c>
      <c r="Z23" s="261"/>
      <c r="AA23" s="269" t="s">
        <v>7063</v>
      </c>
      <c r="AB23" s="275" t="s">
        <v>7062</v>
      </c>
    </row>
    <row r="24">
      <c r="A24" s="255" t="s">
        <v>7051</v>
      </c>
      <c r="B24" s="256" t="s">
        <v>137</v>
      </c>
      <c r="C24" s="257" t="s">
        <v>4926</v>
      </c>
      <c r="D24" s="257" t="s">
        <v>4937</v>
      </c>
      <c r="E24" s="257"/>
      <c r="F24" s="257"/>
      <c r="G24" s="274" t="s">
        <v>4940</v>
      </c>
      <c r="H24" s="259"/>
      <c r="I24" s="255" t="s">
        <v>4895</v>
      </c>
      <c r="J24" s="255" t="b">
        <v>0</v>
      </c>
      <c r="K24" s="255" t="b">
        <v>1</v>
      </c>
      <c r="L24" s="255" t="b">
        <v>0</v>
      </c>
      <c r="M24" s="261"/>
      <c r="N24" s="263"/>
      <c r="O24" s="263"/>
      <c r="P24" s="264"/>
      <c r="Q24" s="265"/>
      <c r="R24" s="261"/>
      <c r="S24" s="266">
        <v>16.0</v>
      </c>
      <c r="T24" s="266">
        <v>14.0</v>
      </c>
      <c r="U24" s="261">
        <f t="array" ref="U24">_xlfn.XLOOKUP(S24, СПР.МОНТ[AWG], СПР.МОНТ[ГОСТ], "")</f>
        <v>1.5</v>
      </c>
      <c r="V24" s="261">
        <f t="array" ref="V24">_xlfn.XLOOKUP(T24, СПР.МОНТ[AWG], СПР.МОНТ[ГОСТ], "")</f>
        <v>2.5</v>
      </c>
      <c r="W24" s="267"/>
      <c r="X24" s="273">
        <v>2.3</v>
      </c>
      <c r="Y24" s="268" t="s">
        <v>7060</v>
      </c>
      <c r="Z24" s="261"/>
      <c r="AA24" s="269" t="s">
        <v>7063</v>
      </c>
      <c r="AB24" s="275" t="s">
        <v>7062</v>
      </c>
    </row>
    <row r="25">
      <c r="A25" s="255" t="s">
        <v>7051</v>
      </c>
      <c r="B25" s="256" t="s">
        <v>137</v>
      </c>
      <c r="C25" s="257" t="s">
        <v>4926</v>
      </c>
      <c r="D25" s="257" t="s">
        <v>4937</v>
      </c>
      <c r="E25" s="257"/>
      <c r="F25" s="257"/>
      <c r="G25" s="274" t="s">
        <v>4942</v>
      </c>
      <c r="H25" s="259"/>
      <c r="I25" s="255" t="s">
        <v>4895</v>
      </c>
      <c r="J25" s="255" t="b">
        <v>0</v>
      </c>
      <c r="K25" s="255" t="b">
        <v>1</v>
      </c>
      <c r="L25" s="255" t="b">
        <v>0</v>
      </c>
      <c r="M25" s="261"/>
      <c r="N25" s="263"/>
      <c r="O25" s="263"/>
      <c r="P25" s="264"/>
      <c r="Q25" s="265"/>
      <c r="R25" s="261"/>
      <c r="S25" s="266">
        <v>16.0</v>
      </c>
      <c r="T25" s="266">
        <v>14.0</v>
      </c>
      <c r="U25" s="261">
        <f t="array" ref="U25">_xlfn.XLOOKUP(S25, СПР.МОНТ[AWG], СПР.МОНТ[ГОСТ], "")</f>
        <v>1.5</v>
      </c>
      <c r="V25" s="261">
        <f t="array" ref="V25">_xlfn.XLOOKUP(T25, СПР.МОНТ[AWG], СПР.МОНТ[ГОСТ], "")</f>
        <v>2.5</v>
      </c>
      <c r="W25" s="267"/>
      <c r="X25" s="273">
        <v>2.3</v>
      </c>
      <c r="Y25" s="268" t="s">
        <v>7060</v>
      </c>
      <c r="Z25" s="261"/>
      <c r="AA25" s="269" t="s">
        <v>7063</v>
      </c>
      <c r="AB25" s="275" t="s">
        <v>7062</v>
      </c>
    </row>
    <row r="26">
      <c r="A26" s="255" t="s">
        <v>7051</v>
      </c>
      <c r="B26" s="256" t="s">
        <v>137</v>
      </c>
      <c r="C26" s="257" t="s">
        <v>4926</v>
      </c>
      <c r="D26" s="257" t="s">
        <v>4937</v>
      </c>
      <c r="E26" s="257"/>
      <c r="F26" s="257"/>
      <c r="G26" s="258" t="s">
        <v>4944</v>
      </c>
      <c r="H26" s="259"/>
      <c r="I26" s="260" t="s">
        <v>4895</v>
      </c>
      <c r="J26" s="255" t="b">
        <v>0</v>
      </c>
      <c r="K26" s="255" t="b">
        <v>1</v>
      </c>
      <c r="L26" s="255" t="b">
        <v>0</v>
      </c>
      <c r="M26" s="261"/>
      <c r="N26" s="262"/>
      <c r="O26" s="263"/>
      <c r="P26" s="264"/>
      <c r="Q26" s="265"/>
      <c r="R26" s="261"/>
      <c r="S26" s="266">
        <v>18.0</v>
      </c>
      <c r="T26" s="266">
        <v>14.0</v>
      </c>
      <c r="U26" s="261">
        <f t="array" ref="U26">_xlfn.XLOOKUP(S26, СПР.МОНТ[AWG], СПР.МОНТ[ГОСТ], "")</f>
        <v>0.75</v>
      </c>
      <c r="V26" s="261">
        <f t="array" ref="V26">_xlfn.XLOOKUP(T26, СПР.МОНТ[AWG], СПР.МОНТ[ГОСТ], "")</f>
        <v>2.5</v>
      </c>
      <c r="W26" s="267"/>
      <c r="X26" s="267"/>
      <c r="Y26" s="268" t="s">
        <v>7060</v>
      </c>
      <c r="Z26" s="261"/>
      <c r="AA26" s="269" t="s">
        <v>7063</v>
      </c>
      <c r="AB26" s="270" t="s">
        <v>7068</v>
      </c>
    </row>
    <row r="27">
      <c r="A27" s="255" t="s">
        <v>7051</v>
      </c>
      <c r="B27" s="256" t="s">
        <v>137</v>
      </c>
      <c r="C27" s="257" t="s">
        <v>5102</v>
      </c>
      <c r="D27" s="277" t="s">
        <v>5107</v>
      </c>
      <c r="E27" s="257"/>
      <c r="F27" s="257"/>
      <c r="G27" s="274" t="s">
        <v>5110</v>
      </c>
      <c r="H27" s="259"/>
      <c r="I27" s="255" t="s">
        <v>4895</v>
      </c>
      <c r="J27" s="255" t="b">
        <v>0</v>
      </c>
      <c r="K27" s="255" t="b">
        <v>1</v>
      </c>
      <c r="L27" s="255" t="b">
        <v>0</v>
      </c>
      <c r="M27" s="261"/>
      <c r="N27" s="263"/>
      <c r="O27" s="263"/>
      <c r="P27" s="264"/>
      <c r="Q27" s="265"/>
      <c r="R27" s="261"/>
      <c r="S27" s="266">
        <v>14.0</v>
      </c>
      <c r="T27" s="266">
        <v>12.0</v>
      </c>
      <c r="U27" s="261">
        <f t="array" ref="U27">_xlfn.XLOOKUP(S27, СПР.МОНТ[AWG], СПР.МОНТ[ГОСТ], "")</f>
        <v>2.5</v>
      </c>
      <c r="V27" s="261">
        <f t="array" ref="V27">_xlfn.XLOOKUP(T27, СПР.МОНТ[AWG], СПР.МОНТ[ГОСТ], "")</f>
        <v>4</v>
      </c>
      <c r="W27" s="267"/>
      <c r="X27" s="273">
        <v>2.3</v>
      </c>
      <c r="Y27" s="268" t="s">
        <v>7064</v>
      </c>
      <c r="Z27" s="261"/>
      <c r="AA27" s="269" t="s">
        <v>7065</v>
      </c>
      <c r="AB27" s="275" t="s">
        <v>7062</v>
      </c>
    </row>
    <row r="28">
      <c r="A28" s="255" t="s">
        <v>7051</v>
      </c>
      <c r="B28" s="256" t="s">
        <v>137</v>
      </c>
      <c r="C28" s="257" t="s">
        <v>5102</v>
      </c>
      <c r="D28" s="277" t="s">
        <v>5114</v>
      </c>
      <c r="E28" s="257"/>
      <c r="F28" s="257"/>
      <c r="G28" s="274" t="s">
        <v>5117</v>
      </c>
      <c r="H28" s="259"/>
      <c r="I28" s="255" t="s">
        <v>4895</v>
      </c>
      <c r="J28" s="255" t="b">
        <v>0</v>
      </c>
      <c r="K28" s="255" t="b">
        <v>1</v>
      </c>
      <c r="L28" s="255" t="b">
        <v>0</v>
      </c>
      <c r="M28" s="261"/>
      <c r="N28" s="263"/>
      <c r="O28" s="263"/>
      <c r="P28" s="264"/>
      <c r="Q28" s="265"/>
      <c r="R28" s="261"/>
      <c r="S28" s="266">
        <v>14.0</v>
      </c>
      <c r="T28" s="266">
        <v>12.0</v>
      </c>
      <c r="U28" s="261">
        <f t="array" ref="U28">_xlfn.XLOOKUP(S28, СПР.МОНТ[AWG], СПР.МОНТ[ГОСТ], "")</f>
        <v>2.5</v>
      </c>
      <c r="V28" s="261">
        <f t="array" ref="V28">_xlfn.XLOOKUP(T28, СПР.МОНТ[AWG], СПР.МОНТ[ГОСТ], "")</f>
        <v>4</v>
      </c>
      <c r="W28" s="267"/>
      <c r="X28" s="273">
        <v>2.3</v>
      </c>
      <c r="Y28" s="268" t="s">
        <v>7064</v>
      </c>
      <c r="Z28" s="261"/>
      <c r="AA28" s="269" t="s">
        <v>7065</v>
      </c>
      <c r="AB28" s="275" t="s">
        <v>7062</v>
      </c>
    </row>
    <row r="29">
      <c r="A29" s="255" t="s">
        <v>7051</v>
      </c>
      <c r="B29" s="256" t="s">
        <v>137</v>
      </c>
      <c r="C29" s="257" t="s">
        <v>5124</v>
      </c>
      <c r="D29" s="257" t="s">
        <v>5123</v>
      </c>
      <c r="E29" s="257"/>
      <c r="F29" s="257"/>
      <c r="G29" s="274" t="s">
        <v>5127</v>
      </c>
      <c r="H29" s="259"/>
      <c r="I29" s="255" t="s">
        <v>4895</v>
      </c>
      <c r="J29" s="255" t="b">
        <v>0</v>
      </c>
      <c r="K29" s="255" t="b">
        <v>1</v>
      </c>
      <c r="L29" s="255" t="b">
        <v>0</v>
      </c>
      <c r="M29" s="261"/>
      <c r="N29" s="263"/>
      <c r="O29" s="263"/>
      <c r="P29" s="264"/>
      <c r="Q29" s="265"/>
      <c r="R29" s="261"/>
      <c r="S29" s="266">
        <v>14.0</v>
      </c>
      <c r="T29" s="266">
        <v>12.0</v>
      </c>
      <c r="U29" s="261">
        <f t="array" ref="U29">_xlfn.XLOOKUP(S29, СПР.МОНТ[AWG], СПР.МОНТ[ГОСТ], "")</f>
        <v>2.5</v>
      </c>
      <c r="V29" s="261">
        <f t="array" ref="V29">_xlfn.XLOOKUP(T29, СПР.МОНТ[AWG], СПР.МОНТ[ГОСТ], "")</f>
        <v>4</v>
      </c>
      <c r="W29" s="267"/>
      <c r="X29" s="273">
        <v>2.3</v>
      </c>
      <c r="Y29" s="268" t="s">
        <v>7064</v>
      </c>
      <c r="Z29" s="261"/>
      <c r="AA29" s="269" t="s">
        <v>7066</v>
      </c>
      <c r="AB29" s="275" t="s">
        <v>7062</v>
      </c>
    </row>
    <row r="30">
      <c r="A30" s="255" t="s">
        <v>7051</v>
      </c>
      <c r="B30" s="256" t="s">
        <v>137</v>
      </c>
      <c r="C30" s="257" t="s">
        <v>4352</v>
      </c>
      <c r="D30" s="257" t="s">
        <v>5153</v>
      </c>
      <c r="E30" s="257"/>
      <c r="F30" s="257"/>
      <c r="G30" s="274" t="s">
        <v>5156</v>
      </c>
      <c r="H30" s="259"/>
      <c r="I30" s="255" t="s">
        <v>4895</v>
      </c>
      <c r="J30" s="255" t="b">
        <v>0</v>
      </c>
      <c r="K30" s="255" t="b">
        <v>1</v>
      </c>
      <c r="L30" s="255" t="b">
        <v>0</v>
      </c>
      <c r="M30" s="261"/>
      <c r="N30" s="263"/>
      <c r="O30" s="263"/>
      <c r="P30" s="264"/>
      <c r="Q30" s="265"/>
      <c r="R30" s="261"/>
      <c r="S30" s="266">
        <v>16.0</v>
      </c>
      <c r="T30" s="266">
        <v>14.0</v>
      </c>
      <c r="U30" s="261">
        <f t="array" ref="U30">_xlfn.XLOOKUP(S30, СПР.МОНТ[AWG], СПР.МОНТ[ГОСТ], "")</f>
        <v>1.5</v>
      </c>
      <c r="V30" s="261">
        <f t="array" ref="V30">_xlfn.XLOOKUP(T30, СПР.МОНТ[AWG], СПР.МОНТ[ГОСТ], "")</f>
        <v>2.5</v>
      </c>
      <c r="W30" s="267"/>
      <c r="X30" s="273">
        <v>2.3</v>
      </c>
      <c r="Y30" s="268" t="s">
        <v>7064</v>
      </c>
      <c r="Z30" s="261"/>
      <c r="AA30" s="269" t="s">
        <v>7067</v>
      </c>
      <c r="AB30" s="275" t="s">
        <v>7062</v>
      </c>
    </row>
    <row r="31">
      <c r="A31" s="255" t="s">
        <v>7051</v>
      </c>
      <c r="B31" s="256" t="s">
        <v>137</v>
      </c>
      <c r="C31" s="257" t="s">
        <v>4352</v>
      </c>
      <c r="D31" s="257" t="s">
        <v>5160</v>
      </c>
      <c r="E31" s="257"/>
      <c r="F31" s="257"/>
      <c r="G31" s="274" t="s">
        <v>5163</v>
      </c>
      <c r="H31" s="259"/>
      <c r="I31" s="255" t="s">
        <v>4895</v>
      </c>
      <c r="J31" s="255" t="b">
        <v>0</v>
      </c>
      <c r="K31" s="255" t="b">
        <v>1</v>
      </c>
      <c r="L31" s="255" t="b">
        <v>0</v>
      </c>
      <c r="M31" s="261"/>
      <c r="N31" s="263"/>
      <c r="O31" s="263"/>
      <c r="P31" s="264"/>
      <c r="Q31" s="265"/>
      <c r="R31" s="261"/>
      <c r="S31" s="266">
        <v>16.0</v>
      </c>
      <c r="T31" s="266">
        <v>14.0</v>
      </c>
      <c r="U31" s="261">
        <f t="array" ref="U31">_xlfn.XLOOKUP(S31, СПР.МОНТ[AWG], СПР.МОНТ[ГОСТ], "")</f>
        <v>1.5</v>
      </c>
      <c r="V31" s="261">
        <f t="array" ref="V31">_xlfn.XLOOKUP(T31, СПР.МОНТ[AWG], СПР.МОНТ[ГОСТ], "")</f>
        <v>2.5</v>
      </c>
      <c r="W31" s="267"/>
      <c r="X31" s="273">
        <v>2.3</v>
      </c>
      <c r="Y31" s="268" t="s">
        <v>7064</v>
      </c>
      <c r="Z31" s="261"/>
      <c r="AA31" s="269" t="s">
        <v>7067</v>
      </c>
      <c r="AB31" s="275" t="s">
        <v>7062</v>
      </c>
    </row>
    <row r="32">
      <c r="A32" s="255" t="s">
        <v>7051</v>
      </c>
      <c r="B32" s="256" t="s">
        <v>137</v>
      </c>
      <c r="C32" s="257" t="s">
        <v>4883</v>
      </c>
      <c r="D32" s="257" t="s">
        <v>4903</v>
      </c>
      <c r="E32" s="257"/>
      <c r="F32" s="257"/>
      <c r="G32" s="274" t="s">
        <v>4904</v>
      </c>
      <c r="H32" s="259"/>
      <c r="I32" s="255" t="s">
        <v>4905</v>
      </c>
      <c r="J32" s="255" t="b">
        <v>0</v>
      </c>
      <c r="K32" s="255" t="b">
        <v>1</v>
      </c>
      <c r="L32" s="255" t="b">
        <v>0</v>
      </c>
      <c r="M32" s="261"/>
      <c r="N32" s="263"/>
      <c r="O32" s="263"/>
      <c r="P32" s="264"/>
      <c r="Q32" s="265"/>
      <c r="R32" s="261"/>
      <c r="S32" s="266">
        <v>12.0</v>
      </c>
      <c r="T32" s="266">
        <v>10.0</v>
      </c>
      <c r="U32" s="261">
        <f t="array" ref="U32">_xlfn.XLOOKUP(S32, СПР.МОНТ[AWG], СПР.МОНТ[ГОСТ], "")</f>
        <v>4</v>
      </c>
      <c r="V32" s="261">
        <f t="array" ref="V32">_xlfn.XLOOKUP(T32, СПР.МОНТ[AWG], СПР.МОНТ[ГОСТ], "")</f>
        <v>6</v>
      </c>
      <c r="W32" s="267"/>
      <c r="X32" s="273">
        <v>3.4</v>
      </c>
      <c r="Y32" s="268" t="s">
        <v>7060</v>
      </c>
      <c r="Z32" s="261"/>
      <c r="AA32" s="269" t="s">
        <v>7061</v>
      </c>
      <c r="AB32" s="275" t="s">
        <v>7062</v>
      </c>
    </row>
    <row r="33">
      <c r="A33" s="255" t="s">
        <v>7051</v>
      </c>
      <c r="B33" s="256" t="s">
        <v>137</v>
      </c>
      <c r="C33" s="257" t="s">
        <v>4883</v>
      </c>
      <c r="D33" s="257" t="s">
        <v>4903</v>
      </c>
      <c r="E33" s="257"/>
      <c r="F33" s="257"/>
      <c r="G33" s="274" t="s">
        <v>4907</v>
      </c>
      <c r="H33" s="259"/>
      <c r="I33" s="255" t="s">
        <v>4905</v>
      </c>
      <c r="J33" s="255" t="b">
        <v>0</v>
      </c>
      <c r="K33" s="255" t="b">
        <v>1</v>
      </c>
      <c r="L33" s="255" t="b">
        <v>0</v>
      </c>
      <c r="M33" s="261"/>
      <c r="N33" s="263"/>
      <c r="O33" s="263"/>
      <c r="P33" s="264"/>
      <c r="Q33" s="265"/>
      <c r="R33" s="261"/>
      <c r="S33" s="266">
        <v>12.0</v>
      </c>
      <c r="T33" s="266">
        <v>10.0</v>
      </c>
      <c r="U33" s="261">
        <f t="array" ref="U33">_xlfn.XLOOKUP(S33, СПР.МОНТ[AWG], СПР.МОНТ[ГОСТ], "")</f>
        <v>4</v>
      </c>
      <c r="V33" s="261">
        <f t="array" ref="V33">_xlfn.XLOOKUP(T33, СПР.МОНТ[AWG], СПР.МОНТ[ГОСТ], "")</f>
        <v>6</v>
      </c>
      <c r="W33" s="267"/>
      <c r="X33" s="273">
        <v>3.4</v>
      </c>
      <c r="Y33" s="268" t="s">
        <v>7060</v>
      </c>
      <c r="Z33" s="261"/>
      <c r="AA33" s="269" t="s">
        <v>7061</v>
      </c>
      <c r="AB33" s="275" t="s">
        <v>7062</v>
      </c>
      <c r="AC33" s="2"/>
      <c r="AD33" s="2"/>
      <c r="AE33" s="2"/>
      <c r="AF33" s="2"/>
      <c r="AG33" s="2"/>
      <c r="AH33" s="2"/>
      <c r="AI33" s="2"/>
      <c r="AJ33" s="2"/>
      <c r="AK33" s="2"/>
      <c r="AL33" s="2"/>
      <c r="AM33" s="2"/>
    </row>
    <row r="34">
      <c r="A34" s="255" t="s">
        <v>7051</v>
      </c>
      <c r="B34" s="256" t="s">
        <v>137</v>
      </c>
      <c r="C34" s="257" t="s">
        <v>4883</v>
      </c>
      <c r="D34" s="257" t="s">
        <v>4903</v>
      </c>
      <c r="E34" s="257"/>
      <c r="F34" s="257"/>
      <c r="G34" s="274" t="s">
        <v>4909</v>
      </c>
      <c r="H34" s="259"/>
      <c r="I34" s="255" t="s">
        <v>4905</v>
      </c>
      <c r="J34" s="255" t="b">
        <v>0</v>
      </c>
      <c r="K34" s="255" t="b">
        <v>1</v>
      </c>
      <c r="L34" s="255" t="b">
        <v>0</v>
      </c>
      <c r="M34" s="261"/>
      <c r="N34" s="263"/>
      <c r="O34" s="263"/>
      <c r="P34" s="264"/>
      <c r="Q34" s="265"/>
      <c r="R34" s="261"/>
      <c r="S34" s="266">
        <v>12.0</v>
      </c>
      <c r="T34" s="266">
        <v>10.0</v>
      </c>
      <c r="U34" s="261">
        <f t="array" ref="U34">_xlfn.XLOOKUP(S34, СПР.МОНТ[AWG], СПР.МОНТ[ГОСТ], "")</f>
        <v>4</v>
      </c>
      <c r="V34" s="261">
        <f t="array" ref="V34">_xlfn.XLOOKUP(T34, СПР.МОНТ[AWG], СПР.МОНТ[ГОСТ], "")</f>
        <v>6</v>
      </c>
      <c r="W34" s="267"/>
      <c r="X34" s="273">
        <v>3.4</v>
      </c>
      <c r="Y34" s="268" t="s">
        <v>7060</v>
      </c>
      <c r="Z34" s="261"/>
      <c r="AA34" s="269" t="s">
        <v>7061</v>
      </c>
      <c r="AB34" s="275" t="s">
        <v>7062</v>
      </c>
      <c r="AC34" s="2"/>
      <c r="AD34" s="2"/>
      <c r="AE34" s="2"/>
      <c r="AF34" s="2"/>
      <c r="AG34" s="2"/>
      <c r="AH34" s="2"/>
      <c r="AI34" s="2"/>
      <c r="AJ34" s="2"/>
      <c r="AK34" s="2"/>
      <c r="AL34" s="2"/>
      <c r="AM34" s="2"/>
    </row>
    <row r="35">
      <c r="A35" s="255" t="s">
        <v>7051</v>
      </c>
      <c r="B35" s="256" t="s">
        <v>137</v>
      </c>
      <c r="C35" s="257" t="s">
        <v>4926</v>
      </c>
      <c r="D35" s="257" t="s">
        <v>4948</v>
      </c>
      <c r="E35" s="257"/>
      <c r="F35" s="257"/>
      <c r="G35" s="274" t="s">
        <v>4949</v>
      </c>
      <c r="H35" s="259"/>
      <c r="I35" s="255" t="s">
        <v>4905</v>
      </c>
      <c r="J35" s="255" t="b">
        <v>0</v>
      </c>
      <c r="K35" s="255" t="b">
        <v>1</v>
      </c>
      <c r="L35" s="255" t="b">
        <v>0</v>
      </c>
      <c r="M35" s="261"/>
      <c r="N35" s="263"/>
      <c r="O35" s="263"/>
      <c r="P35" s="264"/>
      <c r="Q35" s="265"/>
      <c r="R35" s="261"/>
      <c r="S35" s="266">
        <v>12.0</v>
      </c>
      <c r="T35" s="266">
        <v>10.0</v>
      </c>
      <c r="U35" s="261">
        <f t="array" ref="U35">_xlfn.XLOOKUP(S35, СПР.МОНТ[AWG], СПР.МОНТ[ГОСТ], "")</f>
        <v>4</v>
      </c>
      <c r="V35" s="261">
        <f t="array" ref="V35">_xlfn.XLOOKUP(T35, СПР.МОНТ[AWG], СПР.МОНТ[ГОСТ], "")</f>
        <v>6</v>
      </c>
      <c r="W35" s="267"/>
      <c r="X35" s="273">
        <v>3.4</v>
      </c>
      <c r="Y35" s="268" t="s">
        <v>7060</v>
      </c>
      <c r="Z35" s="261"/>
      <c r="AA35" s="269" t="s">
        <v>7063</v>
      </c>
      <c r="AB35" s="275" t="s">
        <v>7062</v>
      </c>
    </row>
    <row r="36">
      <c r="A36" s="255" t="s">
        <v>7051</v>
      </c>
      <c r="B36" s="256" t="s">
        <v>137</v>
      </c>
      <c r="C36" s="257" t="s">
        <v>4926</v>
      </c>
      <c r="D36" s="257" t="s">
        <v>4948</v>
      </c>
      <c r="E36" s="257"/>
      <c r="F36" s="257"/>
      <c r="G36" s="274" t="s">
        <v>4951</v>
      </c>
      <c r="H36" s="259"/>
      <c r="I36" s="255" t="s">
        <v>4905</v>
      </c>
      <c r="J36" s="255" t="b">
        <v>0</v>
      </c>
      <c r="K36" s="255" t="b">
        <v>1</v>
      </c>
      <c r="L36" s="255" t="b">
        <v>0</v>
      </c>
      <c r="M36" s="261"/>
      <c r="N36" s="263"/>
      <c r="O36" s="263"/>
      <c r="P36" s="264"/>
      <c r="Q36" s="265"/>
      <c r="R36" s="261"/>
      <c r="S36" s="266">
        <v>12.0</v>
      </c>
      <c r="T36" s="266">
        <v>10.0</v>
      </c>
      <c r="U36" s="261">
        <f t="array" ref="U36">_xlfn.XLOOKUP(S36, СПР.МОНТ[AWG], СПР.МОНТ[ГОСТ], "")</f>
        <v>4</v>
      </c>
      <c r="V36" s="261">
        <f t="array" ref="V36">_xlfn.XLOOKUP(T36, СПР.МОНТ[AWG], СПР.МОНТ[ГОСТ], "")</f>
        <v>6</v>
      </c>
      <c r="W36" s="267"/>
      <c r="X36" s="273">
        <v>3.4</v>
      </c>
      <c r="Y36" s="268" t="s">
        <v>7060</v>
      </c>
      <c r="Z36" s="261"/>
      <c r="AA36" s="269" t="s">
        <v>7063</v>
      </c>
      <c r="AB36" s="275" t="s">
        <v>7062</v>
      </c>
    </row>
    <row r="37">
      <c r="A37" s="255" t="s">
        <v>7051</v>
      </c>
      <c r="B37" s="256" t="s">
        <v>137</v>
      </c>
      <c r="C37" s="257" t="s">
        <v>4926</v>
      </c>
      <c r="D37" s="257" t="s">
        <v>4948</v>
      </c>
      <c r="E37" s="257"/>
      <c r="F37" s="257"/>
      <c r="G37" s="274" t="s">
        <v>4953</v>
      </c>
      <c r="H37" s="259"/>
      <c r="I37" s="255" t="s">
        <v>4905</v>
      </c>
      <c r="J37" s="255" t="b">
        <v>0</v>
      </c>
      <c r="K37" s="255" t="b">
        <v>1</v>
      </c>
      <c r="L37" s="255" t="b">
        <v>0</v>
      </c>
      <c r="M37" s="261"/>
      <c r="N37" s="263"/>
      <c r="O37" s="263"/>
      <c r="P37" s="264"/>
      <c r="Q37" s="265"/>
      <c r="R37" s="261"/>
      <c r="S37" s="266">
        <v>12.0</v>
      </c>
      <c r="T37" s="266">
        <v>10.0</v>
      </c>
      <c r="U37" s="261">
        <f t="array" ref="U37">_xlfn.XLOOKUP(S37, СПР.МОНТ[AWG], СПР.МОНТ[ГОСТ], "")</f>
        <v>4</v>
      </c>
      <c r="V37" s="261">
        <f t="array" ref="V37">_xlfn.XLOOKUP(T37, СПР.МОНТ[AWG], СПР.МОНТ[ГОСТ], "")</f>
        <v>6</v>
      </c>
      <c r="W37" s="267"/>
      <c r="X37" s="273">
        <v>3.4</v>
      </c>
      <c r="Y37" s="268" t="s">
        <v>7060</v>
      </c>
      <c r="Z37" s="261"/>
      <c r="AA37" s="269" t="s">
        <v>7063</v>
      </c>
      <c r="AB37" s="275" t="s">
        <v>7062</v>
      </c>
    </row>
    <row r="38">
      <c r="A38" s="255" t="s">
        <v>7051</v>
      </c>
      <c r="B38" s="256" t="s">
        <v>137</v>
      </c>
      <c r="C38" s="257" t="s">
        <v>4926</v>
      </c>
      <c r="D38" s="257" t="s">
        <v>4948</v>
      </c>
      <c r="E38" s="257"/>
      <c r="F38" s="257"/>
      <c r="G38" s="274" t="s">
        <v>4955</v>
      </c>
      <c r="H38" s="259"/>
      <c r="I38" s="255" t="s">
        <v>4905</v>
      </c>
      <c r="J38" s="255" t="b">
        <v>0</v>
      </c>
      <c r="K38" s="255" t="b">
        <v>1</v>
      </c>
      <c r="L38" s="255" t="b">
        <v>0</v>
      </c>
      <c r="M38" s="261"/>
      <c r="N38" s="263"/>
      <c r="O38" s="263"/>
      <c r="P38" s="264"/>
      <c r="Q38" s="265"/>
      <c r="R38" s="261"/>
      <c r="S38" s="266">
        <v>12.0</v>
      </c>
      <c r="T38" s="266">
        <v>10.0</v>
      </c>
      <c r="U38" s="261">
        <f t="array" ref="U38">_xlfn.XLOOKUP(S38, СПР.МОНТ[AWG], СПР.МОНТ[ГОСТ], "")</f>
        <v>4</v>
      </c>
      <c r="V38" s="261">
        <f t="array" ref="V38">_xlfn.XLOOKUP(T38, СПР.МОНТ[AWG], СПР.МОНТ[ГОСТ], "")</f>
        <v>6</v>
      </c>
      <c r="W38" s="267"/>
      <c r="X38" s="273">
        <v>3.4</v>
      </c>
      <c r="Y38" s="268" t="s">
        <v>7060</v>
      </c>
      <c r="Z38" s="261"/>
      <c r="AA38" s="269" t="s">
        <v>7063</v>
      </c>
      <c r="AB38" s="275" t="s">
        <v>7062</v>
      </c>
    </row>
    <row r="39">
      <c r="A39" s="255" t="s">
        <v>7051</v>
      </c>
      <c r="B39" s="256" t="s">
        <v>137</v>
      </c>
      <c r="C39" s="257" t="s">
        <v>4926</v>
      </c>
      <c r="D39" s="257" t="s">
        <v>4948</v>
      </c>
      <c r="E39" s="257"/>
      <c r="F39" s="257"/>
      <c r="G39" s="274" t="s">
        <v>4957</v>
      </c>
      <c r="H39" s="259"/>
      <c r="I39" s="255" t="s">
        <v>4905</v>
      </c>
      <c r="J39" s="255" t="b">
        <v>0</v>
      </c>
      <c r="K39" s="255" t="b">
        <v>1</v>
      </c>
      <c r="L39" s="255" t="b">
        <v>0</v>
      </c>
      <c r="M39" s="261"/>
      <c r="N39" s="263"/>
      <c r="O39" s="263"/>
      <c r="P39" s="264"/>
      <c r="Q39" s="265"/>
      <c r="R39" s="261"/>
      <c r="S39" s="266">
        <v>12.0</v>
      </c>
      <c r="T39" s="266">
        <v>10.0</v>
      </c>
      <c r="U39" s="261">
        <f t="array" ref="U39">_xlfn.XLOOKUP(S39, СПР.МОНТ[AWG], СПР.МОНТ[ГОСТ], "")</f>
        <v>4</v>
      </c>
      <c r="V39" s="261">
        <f t="array" ref="V39">_xlfn.XLOOKUP(T39, СПР.МОНТ[AWG], СПР.МОНТ[ГОСТ], "")</f>
        <v>6</v>
      </c>
      <c r="W39" s="267"/>
      <c r="X39" s="273">
        <v>3.4</v>
      </c>
      <c r="Y39" s="268" t="s">
        <v>7060</v>
      </c>
      <c r="Z39" s="261"/>
      <c r="AA39" s="269" t="s">
        <v>7063</v>
      </c>
      <c r="AB39" s="275" t="s">
        <v>7062</v>
      </c>
    </row>
    <row r="40">
      <c r="A40" s="255" t="s">
        <v>7051</v>
      </c>
      <c r="B40" s="256" t="s">
        <v>137</v>
      </c>
      <c r="C40" s="257" t="s">
        <v>5102</v>
      </c>
      <c r="D40" s="277" t="s">
        <v>5114</v>
      </c>
      <c r="E40" s="257"/>
      <c r="F40" s="257"/>
      <c r="G40" s="274" t="s">
        <v>5119</v>
      </c>
      <c r="H40" s="259"/>
      <c r="I40" s="255" t="s">
        <v>4905</v>
      </c>
      <c r="J40" s="255" t="b">
        <v>0</v>
      </c>
      <c r="K40" s="255" t="b">
        <v>1</v>
      </c>
      <c r="L40" s="255" t="b">
        <v>0</v>
      </c>
      <c r="M40" s="261"/>
      <c r="N40" s="263"/>
      <c r="O40" s="263"/>
      <c r="P40" s="264"/>
      <c r="Q40" s="265"/>
      <c r="R40" s="261"/>
      <c r="S40" s="266">
        <v>12.0</v>
      </c>
      <c r="T40" s="266">
        <v>10.0</v>
      </c>
      <c r="U40" s="261">
        <f t="array" ref="U40">_xlfn.XLOOKUP(S40, СПР.МОНТ[AWG], СПР.МОНТ[ГОСТ], "")</f>
        <v>4</v>
      </c>
      <c r="V40" s="261">
        <f t="array" ref="V40">_xlfn.XLOOKUP(T40, СПР.МОНТ[AWG], СПР.МОНТ[ГОСТ], "")</f>
        <v>6</v>
      </c>
      <c r="W40" s="267"/>
      <c r="X40" s="273">
        <v>3.4</v>
      </c>
      <c r="Y40" s="268" t="s">
        <v>7064</v>
      </c>
      <c r="Z40" s="261"/>
      <c r="AA40" s="269" t="s">
        <v>7065</v>
      </c>
      <c r="AB40" s="275" t="s">
        <v>7062</v>
      </c>
    </row>
    <row r="41">
      <c r="A41" s="255" t="s">
        <v>7051</v>
      </c>
      <c r="B41" s="256" t="s">
        <v>137</v>
      </c>
      <c r="C41" s="257" t="s">
        <v>4352</v>
      </c>
      <c r="D41" s="257" t="s">
        <v>5160</v>
      </c>
      <c r="E41" s="257"/>
      <c r="F41" s="257"/>
      <c r="G41" s="274" t="s">
        <v>5165</v>
      </c>
      <c r="H41" s="259"/>
      <c r="I41" s="255" t="s">
        <v>4905</v>
      </c>
      <c r="J41" s="255" t="b">
        <v>0</v>
      </c>
      <c r="K41" s="255" t="b">
        <v>1</v>
      </c>
      <c r="L41" s="255" t="b">
        <v>0</v>
      </c>
      <c r="M41" s="261"/>
      <c r="N41" s="263"/>
      <c r="O41" s="263"/>
      <c r="P41" s="264"/>
      <c r="Q41" s="265"/>
      <c r="R41" s="261"/>
      <c r="S41" s="266">
        <v>12.0</v>
      </c>
      <c r="T41" s="266">
        <v>10.0</v>
      </c>
      <c r="U41" s="261">
        <f t="array" ref="U41">_xlfn.XLOOKUP(S41, СПР.МОНТ[AWG], СПР.МОНТ[ГОСТ], "")</f>
        <v>4</v>
      </c>
      <c r="V41" s="261">
        <f t="array" ref="V41">_xlfn.XLOOKUP(T41, СПР.МОНТ[AWG], СПР.МОНТ[ГОСТ], "")</f>
        <v>6</v>
      </c>
      <c r="W41" s="267"/>
      <c r="X41" s="273">
        <v>3.4</v>
      </c>
      <c r="Y41" s="268" t="s">
        <v>7064</v>
      </c>
      <c r="Z41" s="261"/>
      <c r="AA41" s="269" t="s">
        <v>7067</v>
      </c>
      <c r="AB41" s="275" t="s">
        <v>7062</v>
      </c>
    </row>
    <row r="42">
      <c r="A42" s="255" t="s">
        <v>7051</v>
      </c>
      <c r="B42" s="256" t="s">
        <v>137</v>
      </c>
      <c r="C42" s="257" t="s">
        <v>4878</v>
      </c>
      <c r="D42" s="257" t="s">
        <v>4877</v>
      </c>
      <c r="E42" s="257"/>
      <c r="F42" s="257"/>
      <c r="G42" s="258" t="s">
        <v>4877</v>
      </c>
      <c r="H42" s="259"/>
      <c r="I42" s="260"/>
      <c r="J42" s="255"/>
      <c r="K42" s="255"/>
      <c r="L42" s="255"/>
      <c r="M42" s="261"/>
      <c r="N42" s="262"/>
      <c r="O42" s="263"/>
      <c r="P42" s="264"/>
      <c r="Q42" s="265"/>
      <c r="R42" s="261"/>
      <c r="S42" s="266">
        <v>20.0</v>
      </c>
      <c r="T42" s="266">
        <v>14.0</v>
      </c>
      <c r="U42" s="261">
        <f t="array" ref="U42">_xlfn.XLOOKUP(S42, СПР.МОНТ[AWG], СПР.МОНТ[ГОСТ], "")</f>
        <v>0.5</v>
      </c>
      <c r="V42" s="261">
        <f t="array" ref="V42">_xlfn.XLOOKUP(T42, СПР.МОНТ[AWG], СПР.МОНТ[ГОСТ], "")</f>
        <v>2.5</v>
      </c>
      <c r="W42" s="267"/>
      <c r="X42" s="267"/>
      <c r="Y42" s="268" t="s">
        <v>7069</v>
      </c>
      <c r="Z42" s="261"/>
      <c r="AA42" s="269" t="s">
        <v>7070</v>
      </c>
      <c r="AB42" s="270" t="s">
        <v>7071</v>
      </c>
    </row>
    <row r="43">
      <c r="A43" s="255" t="s">
        <v>7051</v>
      </c>
      <c r="B43" s="256" t="s">
        <v>137</v>
      </c>
      <c r="C43" s="257" t="s">
        <v>4914</v>
      </c>
      <c r="D43" s="257" t="s">
        <v>4913</v>
      </c>
      <c r="E43" s="257"/>
      <c r="F43" s="257"/>
      <c r="G43" s="258" t="s">
        <v>4915</v>
      </c>
      <c r="H43" s="259"/>
      <c r="I43" s="260"/>
      <c r="J43" s="255"/>
      <c r="K43" s="255"/>
      <c r="L43" s="255"/>
      <c r="M43" s="261"/>
      <c r="N43" s="262"/>
      <c r="O43" s="263"/>
      <c r="P43" s="264"/>
      <c r="Q43" s="265"/>
      <c r="R43" s="261"/>
      <c r="S43" s="266">
        <v>18.0</v>
      </c>
      <c r="T43" s="266">
        <v>16.0</v>
      </c>
      <c r="U43" s="261">
        <f t="array" ref="U43">_xlfn.XLOOKUP(S43, СПР.МОНТ[AWG], СПР.МОНТ[ГОСТ], "")</f>
        <v>0.75</v>
      </c>
      <c r="V43" s="261">
        <f t="array" ref="V43">_xlfn.XLOOKUP(T43, СПР.МОНТ[AWG], СПР.МОНТ[ГОСТ], "")</f>
        <v>1.5</v>
      </c>
      <c r="W43" s="267"/>
      <c r="X43" s="267"/>
      <c r="Y43" s="268" t="s">
        <v>7069</v>
      </c>
      <c r="Z43" s="261"/>
      <c r="AA43" s="269" t="s">
        <v>7072</v>
      </c>
      <c r="AB43" s="270" t="s">
        <v>7073</v>
      </c>
      <c r="AC43" s="2"/>
      <c r="AD43" s="2"/>
      <c r="AE43" s="2"/>
      <c r="AF43" s="2"/>
      <c r="AG43" s="2"/>
      <c r="AH43" s="2"/>
      <c r="AI43" s="2"/>
      <c r="AJ43" s="2"/>
      <c r="AK43" s="2"/>
      <c r="AL43" s="2"/>
      <c r="AM43" s="2"/>
    </row>
    <row r="44">
      <c r="A44" s="255" t="s">
        <v>7051</v>
      </c>
      <c r="B44" s="256" t="s">
        <v>137</v>
      </c>
      <c r="C44" s="257" t="s">
        <v>4914</v>
      </c>
      <c r="D44" s="257" t="s">
        <v>4919</v>
      </c>
      <c r="E44" s="257"/>
      <c r="F44" s="257"/>
      <c r="G44" s="258" t="s">
        <v>4920</v>
      </c>
      <c r="H44" s="259"/>
      <c r="I44" s="260"/>
      <c r="J44" s="255"/>
      <c r="K44" s="255"/>
      <c r="L44" s="255"/>
      <c r="M44" s="268"/>
      <c r="N44" s="262"/>
      <c r="O44" s="263"/>
      <c r="P44" s="271"/>
      <c r="Q44" s="265"/>
      <c r="R44" s="268"/>
      <c r="S44" s="266">
        <v>18.0</v>
      </c>
      <c r="T44" s="266">
        <v>14.0</v>
      </c>
      <c r="U44" s="261">
        <f t="array" ref="U44">_xlfn.XLOOKUP(S44, СПР.МОНТ[AWG], СПР.МОНТ[ГОСТ], "")</f>
        <v>0.75</v>
      </c>
      <c r="V44" s="261">
        <f t="array" ref="V44">_xlfn.XLOOKUP(T44, СПР.МОНТ[AWG], СПР.МОНТ[ГОСТ], "")</f>
        <v>2.5</v>
      </c>
      <c r="W44" s="273"/>
      <c r="X44" s="273"/>
      <c r="Y44" s="268" t="s">
        <v>7074</v>
      </c>
      <c r="Z44" s="268"/>
      <c r="AA44" s="269" t="s">
        <v>7075</v>
      </c>
      <c r="AB44" s="270" t="s">
        <v>7076</v>
      </c>
      <c r="AC44" s="2"/>
      <c r="AD44" s="2"/>
      <c r="AE44" s="2"/>
      <c r="AF44" s="2"/>
      <c r="AG44" s="2"/>
      <c r="AH44" s="2"/>
      <c r="AI44" s="2"/>
      <c r="AJ44" s="2"/>
      <c r="AK44" s="2"/>
      <c r="AL44" s="2"/>
      <c r="AM44" s="2"/>
    </row>
    <row r="45">
      <c r="A45" s="255" t="s">
        <v>7051</v>
      </c>
      <c r="B45" s="256" t="s">
        <v>137</v>
      </c>
      <c r="C45" s="257" t="s">
        <v>4914</v>
      </c>
      <c r="D45" s="257" t="s">
        <v>4919</v>
      </c>
      <c r="E45" s="257"/>
      <c r="F45" s="257"/>
      <c r="G45" s="258"/>
      <c r="H45" s="272" t="s">
        <v>7077</v>
      </c>
      <c r="I45" s="260"/>
      <c r="J45" s="255"/>
      <c r="K45" s="255"/>
      <c r="L45" s="255"/>
      <c r="M45" s="268"/>
      <c r="N45" s="262"/>
      <c r="O45" s="263"/>
      <c r="P45" s="271"/>
      <c r="Q45" s="272"/>
      <c r="R45" s="268"/>
      <c r="S45" s="266">
        <v>18.0</v>
      </c>
      <c r="T45" s="266">
        <v>14.0</v>
      </c>
      <c r="U45" s="261">
        <f t="array" ref="U45">_xlfn.XLOOKUP(S45, СПР.МОНТ[AWG], СПР.МОНТ[ГОСТ], "")</f>
        <v>0.75</v>
      </c>
      <c r="V45" s="261">
        <f t="array" ref="V45">_xlfn.XLOOKUP(T45, СПР.МОНТ[AWG], СПР.МОНТ[ГОСТ], "")</f>
        <v>2.5</v>
      </c>
      <c r="W45" s="273"/>
      <c r="X45" s="273"/>
      <c r="Y45" s="268" t="s">
        <v>7074</v>
      </c>
      <c r="Z45" s="268"/>
      <c r="AA45" s="269" t="s">
        <v>7078</v>
      </c>
      <c r="AB45" s="270" t="s">
        <v>7079</v>
      </c>
      <c r="AC45" s="2"/>
      <c r="AD45" s="2"/>
      <c r="AE45" s="2"/>
      <c r="AF45" s="2"/>
      <c r="AG45" s="2"/>
      <c r="AH45" s="2"/>
      <c r="AI45" s="2"/>
      <c r="AJ45" s="2"/>
      <c r="AK45" s="2"/>
      <c r="AL45" s="2"/>
      <c r="AM45" s="2"/>
    </row>
    <row r="46">
      <c r="A46" s="255" t="s">
        <v>7051</v>
      </c>
      <c r="B46" s="256" t="s">
        <v>137</v>
      </c>
      <c r="C46" s="257" t="s">
        <v>4962</v>
      </c>
      <c r="D46" s="257" t="s">
        <v>4978</v>
      </c>
      <c r="E46" s="257"/>
      <c r="F46" s="257"/>
      <c r="G46" s="258" t="s">
        <v>4979</v>
      </c>
      <c r="H46" s="259"/>
      <c r="I46" s="260"/>
      <c r="J46" s="255"/>
      <c r="K46" s="255"/>
      <c r="L46" s="255"/>
      <c r="M46" s="268">
        <v>8.0</v>
      </c>
      <c r="N46" s="262"/>
      <c r="O46" s="263"/>
      <c r="P46" s="264"/>
      <c r="Q46" s="265"/>
      <c r="R46" s="261"/>
      <c r="S46" s="266">
        <v>14.0</v>
      </c>
      <c r="T46" s="266">
        <v>14.0</v>
      </c>
      <c r="U46" s="261">
        <f t="array" ref="U46">_xlfn.XLOOKUP(S46, СПР.МОНТ[AWG], СПР.МОНТ[ГОСТ], "")</f>
        <v>2.5</v>
      </c>
      <c r="V46" s="261">
        <f t="array" ref="V46">_xlfn.XLOOKUP(T46, СПР.МОНТ[AWG], СПР.МОНТ[ГОСТ], "")</f>
        <v>2.5</v>
      </c>
      <c r="W46" s="267"/>
      <c r="X46" s="267"/>
      <c r="Y46" s="268" t="s">
        <v>7060</v>
      </c>
      <c r="Z46" s="261"/>
      <c r="AA46" s="269" t="s">
        <v>7080</v>
      </c>
      <c r="AB46" s="270" t="s">
        <v>7081</v>
      </c>
      <c r="AC46" s="2"/>
      <c r="AD46" s="2"/>
      <c r="AE46" s="2"/>
      <c r="AF46" s="2"/>
      <c r="AG46" s="2"/>
      <c r="AH46" s="2"/>
      <c r="AI46" s="2"/>
      <c r="AJ46" s="2"/>
      <c r="AK46" s="2"/>
      <c r="AL46" s="2"/>
      <c r="AM46" s="2"/>
    </row>
    <row r="47">
      <c r="A47" s="255" t="s">
        <v>7051</v>
      </c>
      <c r="B47" s="256" t="s">
        <v>137</v>
      </c>
      <c r="C47" s="257" t="s">
        <v>4962</v>
      </c>
      <c r="D47" s="257" t="s">
        <v>4983</v>
      </c>
      <c r="E47" s="257"/>
      <c r="F47" s="257"/>
      <c r="G47" s="258" t="s">
        <v>4984</v>
      </c>
      <c r="H47" s="259"/>
      <c r="I47" s="260"/>
      <c r="J47" s="255"/>
      <c r="K47" s="255"/>
      <c r="L47" s="255"/>
      <c r="M47" s="268">
        <v>9.0</v>
      </c>
      <c r="N47" s="262"/>
      <c r="O47" s="263"/>
      <c r="P47" s="264"/>
      <c r="Q47" s="265"/>
      <c r="R47" s="261"/>
      <c r="S47" s="266">
        <v>12.0</v>
      </c>
      <c r="T47" s="266">
        <v>12.0</v>
      </c>
      <c r="U47" s="261">
        <f t="array" ref="U47">_xlfn.XLOOKUP(S47, СПР.МОНТ[AWG], СПР.МОНТ[ГОСТ], "")</f>
        <v>4</v>
      </c>
      <c r="V47" s="261">
        <f t="array" ref="V47">_xlfn.XLOOKUP(T47, СПР.МОНТ[AWG], СПР.МОНТ[ГОСТ], "")</f>
        <v>4</v>
      </c>
      <c r="W47" s="267"/>
      <c r="X47" s="267"/>
      <c r="Y47" s="268" t="s">
        <v>7060</v>
      </c>
      <c r="Z47" s="261"/>
      <c r="AA47" s="269" t="s">
        <v>7080</v>
      </c>
      <c r="AB47" s="270" t="s">
        <v>7082</v>
      </c>
      <c r="AC47" s="2"/>
      <c r="AD47" s="2"/>
      <c r="AE47" s="2"/>
      <c r="AF47" s="2"/>
      <c r="AG47" s="2"/>
      <c r="AH47" s="2"/>
      <c r="AI47" s="2"/>
      <c r="AJ47" s="2"/>
      <c r="AK47" s="2"/>
      <c r="AL47" s="2"/>
      <c r="AM47" s="2"/>
    </row>
    <row r="48">
      <c r="A48" s="255" t="s">
        <v>7051</v>
      </c>
      <c r="B48" s="256" t="s">
        <v>137</v>
      </c>
      <c r="C48" s="257" t="s">
        <v>4962</v>
      </c>
      <c r="D48" s="257" t="s">
        <v>4988</v>
      </c>
      <c r="E48" s="257"/>
      <c r="F48" s="257"/>
      <c r="G48" s="258" t="s">
        <v>4989</v>
      </c>
      <c r="H48" s="259"/>
      <c r="I48" s="260"/>
      <c r="J48" s="255"/>
      <c r="K48" s="255"/>
      <c r="L48" s="255"/>
      <c r="M48" s="268"/>
      <c r="N48" s="262"/>
      <c r="O48" s="263"/>
      <c r="P48" s="271"/>
      <c r="Q48" s="265"/>
      <c r="R48" s="268"/>
      <c r="S48" s="266">
        <v>10.0</v>
      </c>
      <c r="T48" s="266">
        <v>10.0</v>
      </c>
      <c r="U48" s="261">
        <f t="array" ref="U48">_xlfn.XLOOKUP(S48, СПР.МОНТ[AWG], СПР.МОНТ[ГОСТ], "")</f>
        <v>6</v>
      </c>
      <c r="V48" s="261">
        <f t="array" ref="V48">_xlfn.XLOOKUP(T48, СПР.МОНТ[AWG], СПР.МОНТ[ГОСТ], "")</f>
        <v>6</v>
      </c>
      <c r="W48" s="273"/>
      <c r="X48" s="273">
        <v>3.9</v>
      </c>
      <c r="Y48" s="268" t="s">
        <v>7060</v>
      </c>
      <c r="Z48" s="268"/>
      <c r="AA48" s="269" t="s">
        <v>7083</v>
      </c>
      <c r="AB48" s="270" t="s">
        <v>7084</v>
      </c>
      <c r="AC48" s="2"/>
      <c r="AD48" s="2"/>
      <c r="AE48" s="2"/>
      <c r="AF48" s="2"/>
      <c r="AG48" s="2"/>
      <c r="AH48" s="2"/>
      <c r="AI48" s="2"/>
      <c r="AJ48" s="2"/>
      <c r="AK48" s="2"/>
      <c r="AL48" s="2"/>
      <c r="AM48" s="2"/>
    </row>
    <row r="49">
      <c r="A49" s="255" t="s">
        <v>7051</v>
      </c>
      <c r="B49" s="256" t="s">
        <v>137</v>
      </c>
      <c r="C49" s="257" t="s">
        <v>4962</v>
      </c>
      <c r="D49" s="257" t="s">
        <v>4961</v>
      </c>
      <c r="E49" s="257"/>
      <c r="F49" s="257"/>
      <c r="G49" s="258"/>
      <c r="H49" s="272" t="s">
        <v>7085</v>
      </c>
      <c r="I49" s="260"/>
      <c r="J49" s="255"/>
      <c r="K49" s="255"/>
      <c r="L49" s="255"/>
      <c r="M49" s="268">
        <v>8.0</v>
      </c>
      <c r="N49" s="262"/>
      <c r="O49" s="263"/>
      <c r="P49" s="271"/>
      <c r="Q49" s="272"/>
      <c r="R49" s="268"/>
      <c r="S49" s="266">
        <v>20.0</v>
      </c>
      <c r="T49" s="266">
        <v>20.0</v>
      </c>
      <c r="U49" s="261">
        <f t="array" ref="U49">_xlfn.XLOOKUP(S49, СПР.МОНТ[AWG], СПР.МОНТ[ГОСТ], "")</f>
        <v>0.5</v>
      </c>
      <c r="V49" s="261">
        <f t="array" ref="V49">_xlfn.XLOOKUP(T49, СПР.МОНТ[AWG], СПР.МОНТ[ГОСТ], "")</f>
        <v>0.5</v>
      </c>
      <c r="W49" s="273"/>
      <c r="X49" s="273"/>
      <c r="Y49" s="268" t="s">
        <v>7060</v>
      </c>
      <c r="Z49" s="268"/>
      <c r="AA49" s="269" t="s">
        <v>7080</v>
      </c>
      <c r="AB49" s="270" t="s">
        <v>7086</v>
      </c>
      <c r="AC49" s="2"/>
      <c r="AD49" s="2"/>
      <c r="AE49" s="2"/>
      <c r="AF49" s="2"/>
      <c r="AG49" s="2"/>
      <c r="AH49" s="2"/>
      <c r="AI49" s="2"/>
      <c r="AJ49" s="2"/>
      <c r="AK49" s="2"/>
      <c r="AL49" s="2"/>
      <c r="AM49" s="2"/>
    </row>
    <row r="50">
      <c r="A50" s="255" t="s">
        <v>7051</v>
      </c>
      <c r="B50" s="256" t="s">
        <v>137</v>
      </c>
      <c r="C50" s="257" t="s">
        <v>4962</v>
      </c>
      <c r="D50" s="257" t="s">
        <v>4966</v>
      </c>
      <c r="E50" s="257"/>
      <c r="F50" s="257"/>
      <c r="G50" s="258"/>
      <c r="H50" s="272" t="s">
        <v>7087</v>
      </c>
      <c r="I50" s="260"/>
      <c r="J50" s="255"/>
      <c r="K50" s="255"/>
      <c r="L50" s="255"/>
      <c r="M50" s="268">
        <v>8.0</v>
      </c>
      <c r="N50" s="262"/>
      <c r="O50" s="263"/>
      <c r="P50" s="271"/>
      <c r="Q50" s="272"/>
      <c r="R50" s="268"/>
      <c r="S50" s="266">
        <v>18.0</v>
      </c>
      <c r="T50" s="266">
        <v>18.0</v>
      </c>
      <c r="U50" s="261">
        <f t="array" ref="U50">_xlfn.XLOOKUP(S50, СПР.МОНТ[AWG], СПР.МОНТ[ГОСТ], "")</f>
        <v>0.75</v>
      </c>
      <c r="V50" s="261">
        <f t="array" ref="V50">_xlfn.XLOOKUP(T50, СПР.МОНТ[AWG], СПР.МОНТ[ГОСТ], "")</f>
        <v>0.75</v>
      </c>
      <c r="W50" s="273"/>
      <c r="X50" s="273"/>
      <c r="Y50" s="268" t="s">
        <v>7060</v>
      </c>
      <c r="Z50" s="268"/>
      <c r="AA50" s="269" t="s">
        <v>7080</v>
      </c>
      <c r="AB50" s="270" t="s">
        <v>7088</v>
      </c>
      <c r="AC50" s="2"/>
      <c r="AD50" s="2"/>
      <c r="AE50" s="2"/>
      <c r="AF50" s="2"/>
      <c r="AG50" s="2"/>
      <c r="AH50" s="2"/>
      <c r="AI50" s="2"/>
      <c r="AJ50" s="2"/>
      <c r="AK50" s="2"/>
      <c r="AL50" s="2"/>
      <c r="AM50" s="2"/>
    </row>
    <row r="51">
      <c r="A51" s="255" t="s">
        <v>7051</v>
      </c>
      <c r="B51" s="256" t="s">
        <v>137</v>
      </c>
      <c r="C51" s="257" t="s">
        <v>4962</v>
      </c>
      <c r="D51" s="257" t="s">
        <v>4970</v>
      </c>
      <c r="E51" s="257"/>
      <c r="F51" s="257"/>
      <c r="G51" s="258"/>
      <c r="H51" s="272" t="s">
        <v>7089</v>
      </c>
      <c r="I51" s="260"/>
      <c r="J51" s="255"/>
      <c r="K51" s="255"/>
      <c r="L51" s="255"/>
      <c r="M51" s="268">
        <v>8.0</v>
      </c>
      <c r="N51" s="262"/>
      <c r="O51" s="263"/>
      <c r="P51" s="271"/>
      <c r="Q51" s="272"/>
      <c r="R51" s="268"/>
      <c r="S51" s="266">
        <v>17.0</v>
      </c>
      <c r="T51" s="266">
        <v>17.0</v>
      </c>
      <c r="U51" s="261">
        <f t="array" ref="U51">_xlfn.XLOOKUP(S51, СПР.МОНТ[AWG], СПР.МОНТ[ГОСТ], "")</f>
        <v>1</v>
      </c>
      <c r="V51" s="261">
        <f t="array" ref="V51">_xlfn.XLOOKUP(T51, СПР.МОНТ[AWG], СПР.МОНТ[ГОСТ], "")</f>
        <v>1</v>
      </c>
      <c r="W51" s="273"/>
      <c r="X51" s="273"/>
      <c r="Y51" s="268" t="s">
        <v>7060</v>
      </c>
      <c r="Z51" s="268"/>
      <c r="AA51" s="269" t="s">
        <v>7080</v>
      </c>
      <c r="AB51" s="270" t="s">
        <v>7090</v>
      </c>
    </row>
    <row r="52">
      <c r="A52" s="255" t="s">
        <v>7051</v>
      </c>
      <c r="B52" s="256" t="s">
        <v>137</v>
      </c>
      <c r="C52" s="257" t="s">
        <v>4962</v>
      </c>
      <c r="D52" s="257" t="s">
        <v>4974</v>
      </c>
      <c r="E52" s="257"/>
      <c r="F52" s="257"/>
      <c r="G52" s="258"/>
      <c r="H52" s="272" t="s">
        <v>7091</v>
      </c>
      <c r="I52" s="260"/>
      <c r="J52" s="255"/>
      <c r="K52" s="255"/>
      <c r="L52" s="255"/>
      <c r="M52" s="268">
        <v>8.0</v>
      </c>
      <c r="N52" s="262"/>
      <c r="O52" s="263"/>
      <c r="P52" s="271"/>
      <c r="Q52" s="272"/>
      <c r="R52" s="268"/>
      <c r="S52" s="266">
        <v>16.0</v>
      </c>
      <c r="T52" s="266">
        <v>16.0</v>
      </c>
      <c r="U52" s="261">
        <f t="array" ref="U52">_xlfn.XLOOKUP(S52, СПР.МОНТ[AWG], СПР.МОНТ[ГОСТ], "")</f>
        <v>1.5</v>
      </c>
      <c r="V52" s="261">
        <f t="array" ref="V52">_xlfn.XLOOKUP(T52, СПР.МОНТ[AWG], СПР.МОНТ[ГОСТ], "")</f>
        <v>1.5</v>
      </c>
      <c r="W52" s="273"/>
      <c r="X52" s="273"/>
      <c r="Y52" s="268" t="s">
        <v>7060</v>
      </c>
      <c r="Z52" s="268"/>
      <c r="AA52" s="269" t="s">
        <v>7080</v>
      </c>
      <c r="AB52" s="270" t="s">
        <v>7092</v>
      </c>
    </row>
    <row r="53">
      <c r="A53" s="255" t="s">
        <v>7051</v>
      </c>
      <c r="B53" s="256" t="s">
        <v>137</v>
      </c>
      <c r="C53" s="257" t="s">
        <v>4962</v>
      </c>
      <c r="D53" s="257" t="s">
        <v>4993</v>
      </c>
      <c r="E53" s="257"/>
      <c r="F53" s="257"/>
      <c r="G53" s="258"/>
      <c r="H53" s="272" t="s">
        <v>7093</v>
      </c>
      <c r="I53" s="260"/>
      <c r="J53" s="255"/>
      <c r="K53" s="255"/>
      <c r="L53" s="255"/>
      <c r="M53" s="268">
        <v>12.0</v>
      </c>
      <c r="N53" s="262"/>
      <c r="O53" s="263"/>
      <c r="P53" s="271"/>
      <c r="Q53" s="272"/>
      <c r="R53" s="268"/>
      <c r="S53" s="266">
        <v>8.0</v>
      </c>
      <c r="T53" s="266">
        <v>8.0</v>
      </c>
      <c r="U53" s="261">
        <f t="array" ref="U53">_xlfn.XLOOKUP(S53, СПР.МОНТ[AWG], СПР.МОНТ[ГОСТ], "")</f>
        <v>10</v>
      </c>
      <c r="V53" s="261">
        <f t="array" ref="V53">_xlfn.XLOOKUP(T53, СПР.МОНТ[AWG], СПР.МОНТ[ГОСТ], "")</f>
        <v>10</v>
      </c>
      <c r="W53" s="273"/>
      <c r="X53" s="273"/>
      <c r="Y53" s="268" t="s">
        <v>7060</v>
      </c>
      <c r="Z53" s="268"/>
      <c r="AA53" s="269" t="s">
        <v>7080</v>
      </c>
      <c r="AB53" s="270" t="s">
        <v>7094</v>
      </c>
    </row>
    <row r="54">
      <c r="A54" s="255" t="s">
        <v>7051</v>
      </c>
      <c r="B54" s="256" t="s">
        <v>137</v>
      </c>
      <c r="C54" s="257" t="s">
        <v>4962</v>
      </c>
      <c r="D54" s="257" t="s">
        <v>4997</v>
      </c>
      <c r="E54" s="257"/>
      <c r="F54" s="257"/>
      <c r="G54" s="258"/>
      <c r="H54" s="272" t="s">
        <v>7095</v>
      </c>
      <c r="I54" s="260"/>
      <c r="J54" s="255"/>
      <c r="K54" s="255"/>
      <c r="L54" s="255"/>
      <c r="M54" s="268">
        <v>12.0</v>
      </c>
      <c r="N54" s="262"/>
      <c r="O54" s="263"/>
      <c r="P54" s="271"/>
      <c r="Q54" s="272"/>
      <c r="R54" s="268"/>
      <c r="S54" s="266"/>
      <c r="T54" s="266"/>
      <c r="U54" s="261" t="str">
        <f t="array" ref="U54">_xlfn.XLOOKUP(S54, СПР.МОНТ[AWG], СПР.МОНТ[ГОСТ], "")</f>
        <v/>
      </c>
      <c r="V54" s="261" t="str">
        <f t="array" ref="V54">_xlfn.XLOOKUP(T54, СПР.МОНТ[AWG], СПР.МОНТ[ГОСТ], "")</f>
        <v/>
      </c>
      <c r="W54" s="273"/>
      <c r="X54" s="273"/>
      <c r="Y54" s="268" t="s">
        <v>7060</v>
      </c>
      <c r="Z54" s="268"/>
      <c r="AA54" s="269" t="s">
        <v>7080</v>
      </c>
      <c r="AB54" s="270" t="s">
        <v>7096</v>
      </c>
    </row>
    <row r="55">
      <c r="A55" s="255" t="s">
        <v>7051</v>
      </c>
      <c r="B55" s="256" t="s">
        <v>137</v>
      </c>
      <c r="C55" s="257" t="s">
        <v>4962</v>
      </c>
      <c r="D55" s="257" t="s">
        <v>5001</v>
      </c>
      <c r="E55" s="257"/>
      <c r="F55" s="257"/>
      <c r="G55" s="258"/>
      <c r="H55" s="272" t="s">
        <v>7097</v>
      </c>
      <c r="I55" s="260"/>
      <c r="J55" s="255"/>
      <c r="K55" s="255"/>
      <c r="L55" s="255"/>
      <c r="M55" s="268">
        <v>16.0</v>
      </c>
      <c r="N55" s="262"/>
      <c r="O55" s="263"/>
      <c r="P55" s="271"/>
      <c r="Q55" s="272"/>
      <c r="R55" s="268"/>
      <c r="S55" s="266"/>
      <c r="T55" s="266"/>
      <c r="U55" s="261" t="str">
        <f t="array" ref="U55">_xlfn.XLOOKUP(S55, СПР.МОНТ[AWG], СПР.МОНТ[ГОСТ], "")</f>
        <v/>
      </c>
      <c r="V55" s="261" t="str">
        <f t="array" ref="V55">_xlfn.XLOOKUP(T55, СПР.МОНТ[AWG], СПР.МОНТ[ГОСТ], "")</f>
        <v/>
      </c>
      <c r="W55" s="273"/>
      <c r="X55" s="273"/>
      <c r="Y55" s="268" t="s">
        <v>7060</v>
      </c>
      <c r="Z55" s="268"/>
      <c r="AA55" s="269" t="s">
        <v>7080</v>
      </c>
      <c r="AB55" s="270" t="s">
        <v>7098</v>
      </c>
    </row>
    <row r="56">
      <c r="A56" s="255" t="s">
        <v>7051</v>
      </c>
      <c r="B56" s="256" t="s">
        <v>137</v>
      </c>
      <c r="C56" s="257" t="s">
        <v>5006</v>
      </c>
      <c r="D56" s="257" t="s">
        <v>5016</v>
      </c>
      <c r="E56" s="257"/>
      <c r="F56" s="257"/>
      <c r="G56" s="258" t="s">
        <v>5017</v>
      </c>
      <c r="H56" s="259"/>
      <c r="I56" s="260"/>
      <c r="J56" s="255"/>
      <c r="K56" s="255"/>
      <c r="L56" s="255"/>
      <c r="M56" s="268">
        <v>10.0</v>
      </c>
      <c r="N56" s="262"/>
      <c r="O56" s="263"/>
      <c r="P56" s="264"/>
      <c r="Q56" s="265"/>
      <c r="R56" s="261"/>
      <c r="S56" s="266">
        <v>18.0</v>
      </c>
      <c r="T56" s="266">
        <v>18.0</v>
      </c>
      <c r="U56" s="261">
        <f t="array" ref="U56">_xlfn.XLOOKUP(S56, СПР.МОНТ[AWG], СПР.МОНТ[ГОСТ], "")</f>
        <v>0.75</v>
      </c>
      <c r="V56" s="261">
        <f t="array" ref="V56">_xlfn.XLOOKUP(T56, СПР.МОНТ[AWG], СПР.МОНТ[ГОСТ], "")</f>
        <v>0.75</v>
      </c>
      <c r="W56" s="267"/>
      <c r="X56" s="273">
        <v>3.0</v>
      </c>
      <c r="Y56" s="268" t="s">
        <v>7060</v>
      </c>
      <c r="Z56" s="261"/>
      <c r="AA56" s="269" t="s">
        <v>7099</v>
      </c>
      <c r="AB56" s="270" t="s">
        <v>7100</v>
      </c>
    </row>
    <row r="57">
      <c r="A57" s="255" t="s">
        <v>7051</v>
      </c>
      <c r="B57" s="256" t="s">
        <v>137</v>
      </c>
      <c r="C57" s="257" t="s">
        <v>5006</v>
      </c>
      <c r="D57" s="257" t="s">
        <v>5005</v>
      </c>
      <c r="E57" s="257"/>
      <c r="F57" s="257"/>
      <c r="G57" s="258" t="s">
        <v>5007</v>
      </c>
      <c r="H57" s="259"/>
      <c r="I57" s="260"/>
      <c r="J57" s="255"/>
      <c r="K57" s="255"/>
      <c r="L57" s="255"/>
      <c r="M57" s="268">
        <v>10.0</v>
      </c>
      <c r="N57" s="262"/>
      <c r="O57" s="263"/>
      <c r="P57" s="264"/>
      <c r="Q57" s="265"/>
      <c r="R57" s="261"/>
      <c r="S57" s="266">
        <v>20.0</v>
      </c>
      <c r="T57" s="266">
        <v>20.0</v>
      </c>
      <c r="U57" s="261">
        <f t="array" ref="U57">_xlfn.XLOOKUP(S57, СПР.МОНТ[AWG], СПР.МОНТ[ГОСТ], "")</f>
        <v>0.5</v>
      </c>
      <c r="V57" s="261">
        <f t="array" ref="V57">_xlfn.XLOOKUP(T57, СПР.МОНТ[AWG], СПР.МОНТ[ГОСТ], "")</f>
        <v>0.5</v>
      </c>
      <c r="W57" s="267"/>
      <c r="X57" s="273">
        <v>2.6</v>
      </c>
      <c r="Y57" s="268" t="s">
        <v>7060</v>
      </c>
      <c r="Z57" s="261"/>
      <c r="AA57" s="269" t="s">
        <v>7099</v>
      </c>
      <c r="AB57" s="270" t="s">
        <v>7101</v>
      </c>
    </row>
    <row r="58">
      <c r="A58" s="255" t="s">
        <v>7051</v>
      </c>
      <c r="B58" s="256" t="s">
        <v>137</v>
      </c>
      <c r="C58" s="257" t="s">
        <v>5006</v>
      </c>
      <c r="D58" s="257" t="s">
        <v>5011</v>
      </c>
      <c r="E58" s="257"/>
      <c r="F58" s="257"/>
      <c r="G58" s="258" t="s">
        <v>5012</v>
      </c>
      <c r="H58" s="259"/>
      <c r="I58" s="260"/>
      <c r="J58" s="255"/>
      <c r="K58" s="255"/>
      <c r="L58" s="255"/>
      <c r="M58" s="268">
        <v>10.0</v>
      </c>
      <c r="N58" s="262"/>
      <c r="O58" s="263"/>
      <c r="P58" s="264"/>
      <c r="Q58" s="265"/>
      <c r="R58" s="261"/>
      <c r="S58" s="266">
        <v>24.0</v>
      </c>
      <c r="T58" s="266">
        <v>24.0</v>
      </c>
      <c r="U58" s="261">
        <f t="array" ref="U58">_xlfn.XLOOKUP(S58, СПР.МОНТ[AWG], СПР.МОНТ[ГОСТ], "")</f>
        <v>0.2</v>
      </c>
      <c r="V58" s="261">
        <f t="array" ref="V58">_xlfn.XLOOKUP(T58, СПР.МОНТ[AWG], СПР.МОНТ[ГОСТ], "")</f>
        <v>0.2</v>
      </c>
      <c r="W58" s="267"/>
      <c r="X58" s="273">
        <v>1.7</v>
      </c>
      <c r="Y58" s="268" t="s">
        <v>7060</v>
      </c>
      <c r="Z58" s="261"/>
      <c r="AA58" s="269" t="s">
        <v>7099</v>
      </c>
      <c r="AB58" s="270" t="s">
        <v>7102</v>
      </c>
    </row>
    <row r="59">
      <c r="A59" s="255" t="s">
        <v>7051</v>
      </c>
      <c r="B59" s="256" t="s">
        <v>137</v>
      </c>
      <c r="C59" s="257" t="s">
        <v>5006</v>
      </c>
      <c r="D59" s="257" t="s">
        <v>5022</v>
      </c>
      <c r="E59" s="257"/>
      <c r="F59" s="257"/>
      <c r="G59" s="258" t="s">
        <v>5023</v>
      </c>
      <c r="H59" s="259"/>
      <c r="I59" s="260"/>
      <c r="J59" s="255"/>
      <c r="K59" s="255"/>
      <c r="L59" s="255"/>
      <c r="M59" s="268">
        <v>10.0</v>
      </c>
      <c r="N59" s="262"/>
      <c r="O59" s="263"/>
      <c r="P59" s="264"/>
      <c r="Q59" s="265"/>
      <c r="R59" s="261"/>
      <c r="S59" s="266">
        <v>16.0</v>
      </c>
      <c r="T59" s="266">
        <v>16.0</v>
      </c>
      <c r="U59" s="261">
        <f t="array" ref="U59">_xlfn.XLOOKUP(S59, СПР.МОНТ[AWG], СПР.МОНТ[ГОСТ], "")</f>
        <v>1.5</v>
      </c>
      <c r="V59" s="261">
        <f t="array" ref="V59">_xlfn.XLOOKUP(T59, СПР.МОНТ[AWG], СПР.МОНТ[ГОСТ], "")</f>
        <v>1.5</v>
      </c>
      <c r="W59" s="267"/>
      <c r="X59" s="273">
        <v>3.6</v>
      </c>
      <c r="Y59" s="268" t="s">
        <v>7060</v>
      </c>
      <c r="Z59" s="261"/>
      <c r="AA59" s="269" t="s">
        <v>7099</v>
      </c>
      <c r="AB59" s="270" t="s">
        <v>7103</v>
      </c>
    </row>
    <row r="60">
      <c r="A60" s="255" t="s">
        <v>7051</v>
      </c>
      <c r="B60" s="256" t="s">
        <v>137</v>
      </c>
      <c r="C60" s="257" t="s">
        <v>5006</v>
      </c>
      <c r="D60" s="257" t="s">
        <v>5016</v>
      </c>
      <c r="E60" s="257"/>
      <c r="F60" s="257"/>
      <c r="G60" s="258"/>
      <c r="H60" s="272" t="s">
        <v>7104</v>
      </c>
      <c r="I60" s="260"/>
      <c r="J60" s="255"/>
      <c r="K60" s="255"/>
      <c r="L60" s="255"/>
      <c r="M60" s="268">
        <v>14.0</v>
      </c>
      <c r="N60" s="262"/>
      <c r="O60" s="263"/>
      <c r="P60" s="271"/>
      <c r="Q60" s="272"/>
      <c r="R60" s="268"/>
      <c r="S60" s="266">
        <v>18.0</v>
      </c>
      <c r="T60" s="266">
        <v>18.0</v>
      </c>
      <c r="U60" s="261">
        <f t="array" ref="U60">_xlfn.XLOOKUP(S60, СПР.МОНТ[AWG], СПР.МОНТ[ГОСТ], "")</f>
        <v>0.75</v>
      </c>
      <c r="V60" s="261">
        <f t="array" ref="V60">_xlfn.XLOOKUP(T60, СПР.МОНТ[AWG], СПР.МОНТ[ГОСТ], "")</f>
        <v>0.75</v>
      </c>
      <c r="W60" s="273"/>
      <c r="X60" s="273">
        <v>3.0</v>
      </c>
      <c r="Y60" s="268" t="s">
        <v>7060</v>
      </c>
      <c r="Z60" s="268"/>
      <c r="AA60" s="269" t="s">
        <v>7099</v>
      </c>
      <c r="AB60" s="270" t="s">
        <v>7105</v>
      </c>
    </row>
    <row r="61">
      <c r="A61" s="255" t="s">
        <v>7051</v>
      </c>
      <c r="B61" s="256" t="s">
        <v>137</v>
      </c>
      <c r="C61" s="257" t="s">
        <v>5006</v>
      </c>
      <c r="D61" s="257" t="s">
        <v>5022</v>
      </c>
      <c r="E61" s="257"/>
      <c r="F61" s="257"/>
      <c r="G61" s="258"/>
      <c r="H61" s="272" t="s">
        <v>7106</v>
      </c>
      <c r="I61" s="260"/>
      <c r="J61" s="255"/>
      <c r="K61" s="255"/>
      <c r="L61" s="255"/>
      <c r="M61" s="268">
        <v>12.0</v>
      </c>
      <c r="N61" s="262"/>
      <c r="O61" s="263"/>
      <c r="P61" s="271"/>
      <c r="Q61" s="272"/>
      <c r="R61" s="268"/>
      <c r="S61" s="266">
        <v>16.0</v>
      </c>
      <c r="T61" s="266">
        <v>16.0</v>
      </c>
      <c r="U61" s="261">
        <f t="array" ref="U61">_xlfn.XLOOKUP(S61, СПР.МОНТ[AWG], СПР.МОНТ[ГОСТ], "")</f>
        <v>1.5</v>
      </c>
      <c r="V61" s="261">
        <f t="array" ref="V61">_xlfn.XLOOKUP(T61, СПР.МОНТ[AWG], СПР.МОНТ[ГОСТ], "")</f>
        <v>1.5</v>
      </c>
      <c r="W61" s="273"/>
      <c r="X61" s="273">
        <v>3.6</v>
      </c>
      <c r="Y61" s="268" t="s">
        <v>7060</v>
      </c>
      <c r="Z61" s="268"/>
      <c r="AA61" s="269" t="s">
        <v>7099</v>
      </c>
      <c r="AB61" s="270" t="s">
        <v>7107</v>
      </c>
    </row>
    <row r="62">
      <c r="A62" s="255" t="s">
        <v>7051</v>
      </c>
      <c r="B62" s="256" t="s">
        <v>137</v>
      </c>
      <c r="C62" s="257" t="s">
        <v>5006</v>
      </c>
      <c r="D62" s="257" t="s">
        <v>5022</v>
      </c>
      <c r="E62" s="257"/>
      <c r="F62" s="257"/>
      <c r="G62" s="258"/>
      <c r="H62" s="272" t="s">
        <v>7108</v>
      </c>
      <c r="I62" s="260"/>
      <c r="J62" s="255"/>
      <c r="K62" s="255"/>
      <c r="L62" s="255"/>
      <c r="M62" s="268">
        <v>14.0</v>
      </c>
      <c r="N62" s="262"/>
      <c r="O62" s="263"/>
      <c r="P62" s="271"/>
      <c r="Q62" s="272"/>
      <c r="R62" s="268"/>
      <c r="S62" s="266">
        <v>16.0</v>
      </c>
      <c r="T62" s="266">
        <v>16.0</v>
      </c>
      <c r="U62" s="261">
        <f t="array" ref="U62">_xlfn.XLOOKUP(S62, СПР.МОНТ[AWG], СПР.МОНТ[ГОСТ], "")</f>
        <v>1.5</v>
      </c>
      <c r="V62" s="261">
        <f t="array" ref="V62">_xlfn.XLOOKUP(T62, СПР.МОНТ[AWG], СПР.МОНТ[ГОСТ], "")</f>
        <v>1.5</v>
      </c>
      <c r="W62" s="273"/>
      <c r="X62" s="273">
        <v>3.6</v>
      </c>
      <c r="Y62" s="268" t="s">
        <v>7060</v>
      </c>
      <c r="Z62" s="268"/>
      <c r="AA62" s="269" t="s">
        <v>7099</v>
      </c>
      <c r="AB62" s="270" t="s">
        <v>7109</v>
      </c>
    </row>
    <row r="63">
      <c r="A63" s="255" t="s">
        <v>7051</v>
      </c>
      <c r="B63" s="256" t="s">
        <v>137</v>
      </c>
      <c r="C63" s="257" t="s">
        <v>5006</v>
      </c>
      <c r="D63" s="257" t="s">
        <v>5022</v>
      </c>
      <c r="E63" s="257"/>
      <c r="F63" s="257"/>
      <c r="G63" s="258"/>
      <c r="H63" s="272" t="s">
        <v>7110</v>
      </c>
      <c r="I63" s="260"/>
      <c r="J63" s="255"/>
      <c r="K63" s="255"/>
      <c r="L63" s="255"/>
      <c r="M63" s="268">
        <v>21.0</v>
      </c>
      <c r="N63" s="262"/>
      <c r="O63" s="263"/>
      <c r="P63" s="271"/>
      <c r="Q63" s="272"/>
      <c r="R63" s="268"/>
      <c r="S63" s="266">
        <v>16.0</v>
      </c>
      <c r="T63" s="266">
        <v>16.0</v>
      </c>
      <c r="U63" s="261">
        <f t="array" ref="U63">_xlfn.XLOOKUP(S63, СПР.МОНТ[AWG], СПР.МОНТ[ГОСТ], "")</f>
        <v>1.5</v>
      </c>
      <c r="V63" s="261">
        <f t="array" ref="V63">_xlfn.XLOOKUP(T63, СПР.МОНТ[AWG], СПР.МОНТ[ГОСТ], "")</f>
        <v>1.5</v>
      </c>
      <c r="W63" s="273"/>
      <c r="X63" s="273">
        <v>3.6</v>
      </c>
      <c r="Y63" s="268" t="s">
        <v>7060</v>
      </c>
      <c r="Z63" s="268"/>
      <c r="AA63" s="269" t="s">
        <v>7099</v>
      </c>
      <c r="AB63" s="270" t="s">
        <v>7111</v>
      </c>
    </row>
    <row r="64">
      <c r="A64" s="255" t="s">
        <v>7051</v>
      </c>
      <c r="B64" s="256" t="s">
        <v>137</v>
      </c>
      <c r="C64" s="257" t="s">
        <v>5031</v>
      </c>
      <c r="D64" s="257" t="s">
        <v>5036</v>
      </c>
      <c r="E64" s="257"/>
      <c r="F64" s="257"/>
      <c r="G64" s="258" t="s">
        <v>5037</v>
      </c>
      <c r="H64" s="259"/>
      <c r="I64" s="260"/>
      <c r="J64" s="255"/>
      <c r="K64" s="255"/>
      <c r="L64" s="255"/>
      <c r="M64" s="261"/>
      <c r="N64" s="262"/>
      <c r="O64" s="263"/>
      <c r="P64" s="264"/>
      <c r="Q64" s="265"/>
      <c r="R64" s="261"/>
      <c r="S64" s="266">
        <v>14.0</v>
      </c>
      <c r="T64" s="266">
        <v>14.0</v>
      </c>
      <c r="U64" s="261">
        <f t="array" ref="U64">_xlfn.XLOOKUP(S64, СПР.МОНТ[AWG], СПР.МОНТ[ГОСТ], "")</f>
        <v>2.5</v>
      </c>
      <c r="V64" s="261">
        <f t="array" ref="V64">_xlfn.XLOOKUP(T64, СПР.МОНТ[AWG], СПР.МОНТ[ГОСТ], "")</f>
        <v>2.5</v>
      </c>
      <c r="W64" s="267"/>
      <c r="X64" s="267"/>
      <c r="Y64" s="268" t="s">
        <v>7112</v>
      </c>
      <c r="Z64" s="261"/>
      <c r="AA64" s="269" t="s">
        <v>7113</v>
      </c>
      <c r="AB64" s="270" t="s">
        <v>7114</v>
      </c>
    </row>
    <row r="65">
      <c r="A65" s="255" t="s">
        <v>7051</v>
      </c>
      <c r="B65" s="256" t="s">
        <v>137</v>
      </c>
      <c r="C65" s="257" t="s">
        <v>5031</v>
      </c>
      <c r="D65" s="257" t="s">
        <v>5054</v>
      </c>
      <c r="E65" s="257"/>
      <c r="F65" s="257"/>
      <c r="G65" s="258" t="s">
        <v>5055</v>
      </c>
      <c r="H65" s="259"/>
      <c r="I65" s="260"/>
      <c r="J65" s="255"/>
      <c r="K65" s="255"/>
      <c r="L65" s="255"/>
      <c r="M65" s="268"/>
      <c r="N65" s="262"/>
      <c r="O65" s="263"/>
      <c r="P65" s="271"/>
      <c r="Q65" s="265"/>
      <c r="R65" s="268"/>
      <c r="S65" s="266">
        <v>8.0</v>
      </c>
      <c r="T65" s="266">
        <v>8.0</v>
      </c>
      <c r="U65" s="261">
        <f t="array" ref="U65">_xlfn.XLOOKUP(S65, СПР.МОНТ[AWG], СПР.МОНТ[ГОСТ], "")</f>
        <v>10</v>
      </c>
      <c r="V65" s="261">
        <f t="array" ref="V65">_xlfn.XLOOKUP(T65, СПР.МОНТ[AWG], СПР.МОНТ[ГОСТ], "")</f>
        <v>10</v>
      </c>
      <c r="W65" s="273"/>
      <c r="X65" s="273"/>
      <c r="Y65" s="268" t="s">
        <v>7112</v>
      </c>
      <c r="Z65" s="268"/>
      <c r="AA65" s="269" t="s">
        <v>7115</v>
      </c>
      <c r="AB65" s="270" t="s">
        <v>7116</v>
      </c>
    </row>
    <row r="66">
      <c r="A66" s="255" t="s">
        <v>7051</v>
      </c>
      <c r="B66" s="256" t="s">
        <v>137</v>
      </c>
      <c r="C66" s="257" t="s">
        <v>5031</v>
      </c>
      <c r="D66" s="257" t="s">
        <v>5030</v>
      </c>
      <c r="E66" s="257"/>
      <c r="F66" s="257"/>
      <c r="G66" s="258"/>
      <c r="H66" s="272" t="s">
        <v>7117</v>
      </c>
      <c r="I66" s="260"/>
      <c r="J66" s="255"/>
      <c r="K66" s="255"/>
      <c r="L66" s="255"/>
      <c r="M66" s="268"/>
      <c r="N66" s="262"/>
      <c r="O66" s="263"/>
      <c r="P66" s="271"/>
      <c r="Q66" s="272"/>
      <c r="R66" s="268"/>
      <c r="S66" s="266">
        <v>16.0</v>
      </c>
      <c r="T66" s="266">
        <v>16.0</v>
      </c>
      <c r="U66" s="261">
        <f t="array" ref="U66">_xlfn.XLOOKUP(S66, СПР.МОНТ[AWG], СПР.МОНТ[ГОСТ], "")</f>
        <v>1.5</v>
      </c>
      <c r="V66" s="261">
        <f t="array" ref="V66">_xlfn.XLOOKUP(T66, СПР.МОНТ[AWG], СПР.МОНТ[ГОСТ], "")</f>
        <v>1.5</v>
      </c>
      <c r="W66" s="273"/>
      <c r="X66" s="273"/>
      <c r="Y66" s="268" t="s">
        <v>7112</v>
      </c>
      <c r="Z66" s="268"/>
      <c r="AA66" s="269" t="s">
        <v>7113</v>
      </c>
      <c r="AB66" s="270" t="s">
        <v>7118</v>
      </c>
    </row>
    <row r="67">
      <c r="A67" s="255" t="s">
        <v>7051</v>
      </c>
      <c r="B67" s="256" t="s">
        <v>137</v>
      </c>
      <c r="C67" s="257" t="s">
        <v>5031</v>
      </c>
      <c r="D67" s="257" t="s">
        <v>5030</v>
      </c>
      <c r="E67" s="257"/>
      <c r="F67" s="257"/>
      <c r="G67" s="258"/>
      <c r="H67" s="272" t="s">
        <v>7119</v>
      </c>
      <c r="I67" s="260"/>
      <c r="J67" s="255"/>
      <c r="K67" s="255"/>
      <c r="L67" s="255"/>
      <c r="M67" s="268"/>
      <c r="N67" s="262"/>
      <c r="O67" s="263"/>
      <c r="P67" s="271"/>
      <c r="Q67" s="272"/>
      <c r="R67" s="268"/>
      <c r="S67" s="266">
        <v>16.0</v>
      </c>
      <c r="T67" s="266">
        <v>16.0</v>
      </c>
      <c r="U67" s="261">
        <f t="array" ref="U67">_xlfn.XLOOKUP(S67, СПР.МОНТ[AWG], СПР.МОНТ[ГОСТ], "")</f>
        <v>1.5</v>
      </c>
      <c r="V67" s="261">
        <f t="array" ref="V67">_xlfn.XLOOKUP(T67, СПР.МОНТ[AWG], СПР.МОНТ[ГОСТ], "")</f>
        <v>1.5</v>
      </c>
      <c r="W67" s="273"/>
      <c r="X67" s="273"/>
      <c r="Y67" s="268" t="s">
        <v>7112</v>
      </c>
      <c r="Z67" s="268"/>
      <c r="AA67" s="269" t="s">
        <v>7113</v>
      </c>
      <c r="AB67" s="270" t="s">
        <v>7120</v>
      </c>
    </row>
    <row r="68">
      <c r="A68" s="255" t="s">
        <v>7051</v>
      </c>
      <c r="B68" s="256" t="s">
        <v>137</v>
      </c>
      <c r="C68" s="257" t="s">
        <v>5031</v>
      </c>
      <c r="D68" s="257" t="s">
        <v>5036</v>
      </c>
      <c r="E68" s="257"/>
      <c r="F68" s="257"/>
      <c r="G68" s="258"/>
      <c r="H68" s="272" t="s">
        <v>7121</v>
      </c>
      <c r="I68" s="260"/>
      <c r="J68" s="255"/>
      <c r="K68" s="255"/>
      <c r="L68" s="255"/>
      <c r="M68" s="268"/>
      <c r="N68" s="262"/>
      <c r="O68" s="263"/>
      <c r="P68" s="271"/>
      <c r="Q68" s="272"/>
      <c r="R68" s="268"/>
      <c r="S68" s="266">
        <v>14.0</v>
      </c>
      <c r="T68" s="266">
        <v>14.0</v>
      </c>
      <c r="U68" s="261">
        <f t="array" ref="U68">_xlfn.XLOOKUP(S68, СПР.МОНТ[AWG], СПР.МОНТ[ГОСТ], "")</f>
        <v>2.5</v>
      </c>
      <c r="V68" s="261">
        <f t="array" ref="V68">_xlfn.XLOOKUP(T68, СПР.МОНТ[AWG], СПР.МОНТ[ГОСТ], "")</f>
        <v>2.5</v>
      </c>
      <c r="W68" s="273"/>
      <c r="X68" s="273"/>
      <c r="Y68" s="268" t="s">
        <v>7112</v>
      </c>
      <c r="Z68" s="268"/>
      <c r="AA68" s="269" t="s">
        <v>7113</v>
      </c>
      <c r="AB68" s="270" t="s">
        <v>7122</v>
      </c>
    </row>
    <row r="69">
      <c r="A69" s="255" t="s">
        <v>7051</v>
      </c>
      <c r="B69" s="256" t="s">
        <v>137</v>
      </c>
      <c r="C69" s="257" t="s">
        <v>5031</v>
      </c>
      <c r="D69" s="257" t="s">
        <v>5036</v>
      </c>
      <c r="E69" s="257"/>
      <c r="F69" s="257"/>
      <c r="G69" s="258"/>
      <c r="H69" s="272" t="s">
        <v>7123</v>
      </c>
      <c r="I69" s="260"/>
      <c r="J69" s="255"/>
      <c r="K69" s="255"/>
      <c r="L69" s="255"/>
      <c r="M69" s="268"/>
      <c r="N69" s="262"/>
      <c r="O69" s="263"/>
      <c r="P69" s="271"/>
      <c r="Q69" s="272"/>
      <c r="R69" s="268"/>
      <c r="S69" s="266">
        <v>14.0</v>
      </c>
      <c r="T69" s="266">
        <v>14.0</v>
      </c>
      <c r="U69" s="261">
        <f t="array" ref="U69">_xlfn.XLOOKUP(S69, СПР.МОНТ[AWG], СПР.МОНТ[ГОСТ], "")</f>
        <v>2.5</v>
      </c>
      <c r="V69" s="261">
        <f t="array" ref="V69">_xlfn.XLOOKUP(T69, СПР.МОНТ[AWG], СПР.МОНТ[ГОСТ], "")</f>
        <v>2.5</v>
      </c>
      <c r="W69" s="273"/>
      <c r="X69" s="273"/>
      <c r="Y69" s="268" t="s">
        <v>7112</v>
      </c>
      <c r="Z69" s="268"/>
      <c r="AA69" s="269" t="s">
        <v>7113</v>
      </c>
      <c r="AB69" s="270" t="s">
        <v>7124</v>
      </c>
    </row>
    <row r="70">
      <c r="A70" s="255" t="s">
        <v>7051</v>
      </c>
      <c r="B70" s="256" t="s">
        <v>137</v>
      </c>
      <c r="C70" s="257" t="s">
        <v>5031</v>
      </c>
      <c r="D70" s="257" t="s">
        <v>5043</v>
      </c>
      <c r="E70" s="257"/>
      <c r="F70" s="257"/>
      <c r="G70" s="258"/>
      <c r="H70" s="272" t="s">
        <v>7125</v>
      </c>
      <c r="I70" s="260"/>
      <c r="J70" s="255"/>
      <c r="K70" s="255"/>
      <c r="L70" s="255"/>
      <c r="M70" s="268"/>
      <c r="N70" s="262"/>
      <c r="O70" s="263"/>
      <c r="P70" s="271"/>
      <c r="Q70" s="272"/>
      <c r="R70" s="268"/>
      <c r="S70" s="266">
        <v>12.0</v>
      </c>
      <c r="T70" s="266">
        <v>12.0</v>
      </c>
      <c r="U70" s="261">
        <f t="array" ref="U70">_xlfn.XLOOKUP(S70, СПР.МОНТ[AWG], СПР.МОНТ[ГОСТ], "")</f>
        <v>4</v>
      </c>
      <c r="V70" s="261">
        <f t="array" ref="V70">_xlfn.XLOOKUP(T70, СПР.МОНТ[AWG], СПР.МОНТ[ГОСТ], "")</f>
        <v>4</v>
      </c>
      <c r="W70" s="273"/>
      <c r="X70" s="273"/>
      <c r="Y70" s="268" t="s">
        <v>7112</v>
      </c>
      <c r="Z70" s="268"/>
      <c r="AA70" s="269" t="s">
        <v>7113</v>
      </c>
      <c r="AB70" s="270" t="s">
        <v>7126</v>
      </c>
    </row>
    <row r="71">
      <c r="A71" s="255" t="s">
        <v>7051</v>
      </c>
      <c r="B71" s="256" t="s">
        <v>137</v>
      </c>
      <c r="C71" s="257" t="s">
        <v>5031</v>
      </c>
      <c r="D71" s="257" t="s">
        <v>5043</v>
      </c>
      <c r="E71" s="257"/>
      <c r="F71" s="257"/>
      <c r="G71" s="258"/>
      <c r="H71" s="272" t="s">
        <v>7127</v>
      </c>
      <c r="I71" s="260"/>
      <c r="J71" s="255"/>
      <c r="K71" s="255"/>
      <c r="L71" s="255"/>
      <c r="M71" s="268"/>
      <c r="N71" s="262"/>
      <c r="O71" s="263"/>
      <c r="P71" s="271"/>
      <c r="Q71" s="272"/>
      <c r="R71" s="268"/>
      <c r="S71" s="266">
        <v>12.0</v>
      </c>
      <c r="T71" s="266">
        <v>12.0</v>
      </c>
      <c r="U71" s="261">
        <f t="array" ref="U71">_xlfn.XLOOKUP(S71, СПР.МОНТ[AWG], СПР.МОНТ[ГОСТ], "")</f>
        <v>4</v>
      </c>
      <c r="V71" s="261">
        <f t="array" ref="V71">_xlfn.XLOOKUP(T71, СПР.МОНТ[AWG], СПР.МОНТ[ГОСТ], "")</f>
        <v>4</v>
      </c>
      <c r="W71" s="273"/>
      <c r="X71" s="273"/>
      <c r="Y71" s="268" t="s">
        <v>7112</v>
      </c>
      <c r="Z71" s="268"/>
      <c r="AA71" s="269" t="s">
        <v>7113</v>
      </c>
      <c r="AB71" s="270" t="s">
        <v>7128</v>
      </c>
    </row>
    <row r="72">
      <c r="A72" s="255" t="s">
        <v>7051</v>
      </c>
      <c r="B72" s="256" t="s">
        <v>137</v>
      </c>
      <c r="C72" s="257" t="s">
        <v>5031</v>
      </c>
      <c r="D72" s="257" t="s">
        <v>5048</v>
      </c>
      <c r="E72" s="257"/>
      <c r="F72" s="257"/>
      <c r="G72" s="258"/>
      <c r="H72" s="272" t="s">
        <v>7129</v>
      </c>
      <c r="I72" s="260"/>
      <c r="J72" s="255"/>
      <c r="K72" s="255"/>
      <c r="L72" s="255"/>
      <c r="M72" s="268"/>
      <c r="N72" s="262"/>
      <c r="O72" s="263"/>
      <c r="P72" s="271"/>
      <c r="Q72" s="272"/>
      <c r="R72" s="268"/>
      <c r="S72" s="266">
        <v>10.0</v>
      </c>
      <c r="T72" s="266">
        <v>10.0</v>
      </c>
      <c r="U72" s="261">
        <f t="array" ref="U72">_xlfn.XLOOKUP(S72, СПР.МОНТ[AWG], СПР.МОНТ[ГОСТ], "")</f>
        <v>6</v>
      </c>
      <c r="V72" s="261">
        <f t="array" ref="V72">_xlfn.XLOOKUP(T72, СПР.МОНТ[AWG], СПР.МОНТ[ГОСТ], "")</f>
        <v>6</v>
      </c>
      <c r="W72" s="273"/>
      <c r="X72" s="273"/>
      <c r="Y72" s="268" t="s">
        <v>7112</v>
      </c>
      <c r="Z72" s="268"/>
      <c r="AA72" s="269" t="s">
        <v>7113</v>
      </c>
      <c r="AB72" s="270" t="s">
        <v>7130</v>
      </c>
    </row>
    <row r="73">
      <c r="A73" s="255" t="s">
        <v>7051</v>
      </c>
      <c r="B73" s="256" t="s">
        <v>137</v>
      </c>
      <c r="C73" s="257" t="s">
        <v>5031</v>
      </c>
      <c r="D73" s="257" t="s">
        <v>5048</v>
      </c>
      <c r="E73" s="257"/>
      <c r="F73" s="257"/>
      <c r="G73" s="258"/>
      <c r="H73" s="272" t="s">
        <v>7131</v>
      </c>
      <c r="I73" s="260"/>
      <c r="J73" s="255"/>
      <c r="K73" s="255"/>
      <c r="L73" s="255"/>
      <c r="M73" s="268"/>
      <c r="N73" s="262"/>
      <c r="O73" s="263"/>
      <c r="P73" s="271"/>
      <c r="Q73" s="272"/>
      <c r="R73" s="268"/>
      <c r="S73" s="266">
        <v>10.0</v>
      </c>
      <c r="T73" s="266">
        <v>10.0</v>
      </c>
      <c r="U73" s="261">
        <f t="array" ref="U73">_xlfn.XLOOKUP(S73, СПР.МОНТ[AWG], СПР.МОНТ[ГОСТ], "")</f>
        <v>6</v>
      </c>
      <c r="V73" s="261">
        <f t="array" ref="V73">_xlfn.XLOOKUP(T73, СПР.МОНТ[AWG], СПР.МОНТ[ГОСТ], "")</f>
        <v>6</v>
      </c>
      <c r="W73" s="273"/>
      <c r="X73" s="273"/>
      <c r="Y73" s="268" t="s">
        <v>7112</v>
      </c>
      <c r="Z73" s="268"/>
      <c r="AA73" s="269" t="s">
        <v>7113</v>
      </c>
      <c r="AB73" s="270" t="s">
        <v>7132</v>
      </c>
    </row>
    <row r="74">
      <c r="A74" s="255" t="s">
        <v>7051</v>
      </c>
      <c r="B74" s="256" t="s">
        <v>137</v>
      </c>
      <c r="C74" s="257" t="s">
        <v>5031</v>
      </c>
      <c r="D74" s="257" t="s">
        <v>5048</v>
      </c>
      <c r="E74" s="257"/>
      <c r="F74" s="257"/>
      <c r="G74" s="258"/>
      <c r="H74" s="272" t="s">
        <v>7133</v>
      </c>
      <c r="I74" s="260"/>
      <c r="J74" s="255"/>
      <c r="K74" s="255"/>
      <c r="L74" s="255"/>
      <c r="M74" s="268"/>
      <c r="N74" s="262"/>
      <c r="O74" s="263"/>
      <c r="P74" s="271"/>
      <c r="Q74" s="272"/>
      <c r="R74" s="268"/>
      <c r="S74" s="266">
        <v>10.0</v>
      </c>
      <c r="T74" s="266">
        <v>10.0</v>
      </c>
      <c r="U74" s="261">
        <f t="array" ref="U74">_xlfn.XLOOKUP(S74, СПР.МОНТ[AWG], СПР.МОНТ[ГОСТ], "")</f>
        <v>6</v>
      </c>
      <c r="V74" s="261">
        <f t="array" ref="V74">_xlfn.XLOOKUP(T74, СПР.МОНТ[AWG], СПР.МОНТ[ГОСТ], "")</f>
        <v>6</v>
      </c>
      <c r="W74" s="273"/>
      <c r="X74" s="273"/>
      <c r="Y74" s="268" t="s">
        <v>7112</v>
      </c>
      <c r="Z74" s="268"/>
      <c r="AA74" s="269" t="s">
        <v>7113</v>
      </c>
      <c r="AB74" s="270" t="s">
        <v>7134</v>
      </c>
    </row>
    <row r="75">
      <c r="A75" s="255" t="s">
        <v>7051</v>
      </c>
      <c r="B75" s="256" t="s">
        <v>137</v>
      </c>
      <c r="C75" s="257" t="s">
        <v>5031</v>
      </c>
      <c r="D75" s="257" t="s">
        <v>5054</v>
      </c>
      <c r="E75" s="257"/>
      <c r="F75" s="257"/>
      <c r="G75" s="258"/>
      <c r="H75" s="272" t="s">
        <v>7135</v>
      </c>
      <c r="I75" s="260"/>
      <c r="J75" s="255"/>
      <c r="K75" s="255"/>
      <c r="L75" s="255"/>
      <c r="M75" s="268"/>
      <c r="N75" s="262"/>
      <c r="O75" s="263"/>
      <c r="P75" s="271"/>
      <c r="Q75" s="272"/>
      <c r="R75" s="268"/>
      <c r="S75" s="266">
        <v>8.0</v>
      </c>
      <c r="T75" s="266">
        <v>8.0</v>
      </c>
      <c r="U75" s="261">
        <f t="array" ref="U75">_xlfn.XLOOKUP(S75, СПР.МОНТ[AWG], СПР.МОНТ[ГОСТ], "")</f>
        <v>10</v>
      </c>
      <c r="V75" s="261">
        <f t="array" ref="V75">_xlfn.XLOOKUP(T75, СПР.МОНТ[AWG], СПР.МОНТ[ГОСТ], "")</f>
        <v>10</v>
      </c>
      <c r="W75" s="273"/>
      <c r="X75" s="273"/>
      <c r="Y75" s="268" t="s">
        <v>7112</v>
      </c>
      <c r="Z75" s="268"/>
      <c r="AA75" s="269" t="s">
        <v>7113</v>
      </c>
      <c r="AB75" s="270" t="s">
        <v>7136</v>
      </c>
    </row>
    <row r="76">
      <c r="A76" s="255" t="s">
        <v>7051</v>
      </c>
      <c r="B76" s="256" t="s">
        <v>137</v>
      </c>
      <c r="C76" s="257" t="s">
        <v>5031</v>
      </c>
      <c r="D76" s="257" t="s">
        <v>5060</v>
      </c>
      <c r="E76" s="257"/>
      <c r="F76" s="257"/>
      <c r="G76" s="258"/>
      <c r="H76" s="272" t="s">
        <v>7137</v>
      </c>
      <c r="I76" s="260"/>
      <c r="J76" s="255"/>
      <c r="K76" s="255"/>
      <c r="L76" s="255"/>
      <c r="M76" s="268"/>
      <c r="N76" s="262"/>
      <c r="O76" s="263"/>
      <c r="P76" s="271"/>
      <c r="Q76" s="272"/>
      <c r="R76" s="268"/>
      <c r="S76" s="266"/>
      <c r="T76" s="266"/>
      <c r="U76" s="261" t="str">
        <f t="array" ref="U76">_xlfn.XLOOKUP(S76, СПР.МОНТ[AWG], СПР.МОНТ[ГОСТ], "")</f>
        <v/>
      </c>
      <c r="V76" s="261" t="str">
        <f t="array" ref="V76">_xlfn.XLOOKUP(T76, СПР.МОНТ[AWG], СПР.МОНТ[ГОСТ], "")</f>
        <v/>
      </c>
      <c r="W76" s="273"/>
      <c r="X76" s="273"/>
      <c r="Y76" s="268" t="s">
        <v>7112</v>
      </c>
      <c r="Z76" s="268"/>
      <c r="AA76" s="269" t="s">
        <v>7113</v>
      </c>
      <c r="AB76" s="270" t="s">
        <v>7138</v>
      </c>
    </row>
    <row r="77">
      <c r="A77" s="255" t="s">
        <v>7051</v>
      </c>
      <c r="B77" s="256" t="s">
        <v>137</v>
      </c>
      <c r="C77" s="257" t="s">
        <v>5031</v>
      </c>
      <c r="D77" s="257" t="s">
        <v>5060</v>
      </c>
      <c r="E77" s="257"/>
      <c r="F77" s="257"/>
      <c r="G77" s="258"/>
      <c r="H77" s="272" t="s">
        <v>7139</v>
      </c>
      <c r="I77" s="260"/>
      <c r="J77" s="255"/>
      <c r="K77" s="255"/>
      <c r="L77" s="255"/>
      <c r="M77" s="268"/>
      <c r="N77" s="262"/>
      <c r="O77" s="263"/>
      <c r="P77" s="271"/>
      <c r="Q77" s="272"/>
      <c r="R77" s="268"/>
      <c r="S77" s="266"/>
      <c r="T77" s="266"/>
      <c r="U77" s="261" t="str">
        <f t="array" ref="U77">_xlfn.XLOOKUP(S77, СПР.МОНТ[AWG], СПР.МОНТ[ГОСТ], "")</f>
        <v/>
      </c>
      <c r="V77" s="261" t="str">
        <f t="array" ref="V77">_xlfn.XLOOKUP(T77, СПР.МОНТ[AWG], СПР.МОНТ[ГОСТ], "")</f>
        <v/>
      </c>
      <c r="W77" s="273"/>
      <c r="X77" s="273"/>
      <c r="Y77" s="268" t="s">
        <v>7112</v>
      </c>
      <c r="Z77" s="268"/>
      <c r="AA77" s="269" t="s">
        <v>7113</v>
      </c>
      <c r="AB77" s="270" t="s">
        <v>7140</v>
      </c>
    </row>
    <row r="78">
      <c r="A78" s="255" t="s">
        <v>7051</v>
      </c>
      <c r="B78" s="256" t="s">
        <v>137</v>
      </c>
      <c r="C78" s="257" t="s">
        <v>5031</v>
      </c>
      <c r="D78" s="257" t="s">
        <v>5060</v>
      </c>
      <c r="E78" s="257"/>
      <c r="F78" s="257"/>
      <c r="G78" s="258"/>
      <c r="H78" s="272" t="s">
        <v>7141</v>
      </c>
      <c r="I78" s="260"/>
      <c r="J78" s="255"/>
      <c r="K78" s="255"/>
      <c r="L78" s="255"/>
      <c r="M78" s="268"/>
      <c r="N78" s="262"/>
      <c r="O78" s="263"/>
      <c r="P78" s="271"/>
      <c r="Q78" s="272"/>
      <c r="R78" s="268"/>
      <c r="S78" s="266"/>
      <c r="T78" s="266"/>
      <c r="U78" s="261" t="str">
        <f t="array" ref="U78">_xlfn.XLOOKUP(S78, СПР.МОНТ[AWG], СПР.МОНТ[ГОСТ], "")</f>
        <v/>
      </c>
      <c r="V78" s="261" t="str">
        <f t="array" ref="V78">_xlfn.XLOOKUP(T78, СПР.МОНТ[AWG], СПР.МОНТ[ГОСТ], "")</f>
        <v/>
      </c>
      <c r="W78" s="273"/>
      <c r="X78" s="273"/>
      <c r="Y78" s="268" t="s">
        <v>7112</v>
      </c>
      <c r="Z78" s="268"/>
      <c r="AA78" s="269" t="s">
        <v>7113</v>
      </c>
      <c r="AB78" s="270" t="s">
        <v>7142</v>
      </c>
    </row>
    <row r="79">
      <c r="A79" s="255" t="s">
        <v>7051</v>
      </c>
      <c r="B79" s="256" t="s">
        <v>137</v>
      </c>
      <c r="C79" s="257" t="s">
        <v>5031</v>
      </c>
      <c r="D79" s="257" t="s">
        <v>5066</v>
      </c>
      <c r="E79" s="257"/>
      <c r="F79" s="257"/>
      <c r="G79" s="258"/>
      <c r="H79" s="272" t="s">
        <v>7143</v>
      </c>
      <c r="I79" s="260"/>
      <c r="J79" s="255"/>
      <c r="K79" s="255"/>
      <c r="L79" s="255"/>
      <c r="M79" s="268"/>
      <c r="N79" s="262"/>
      <c r="O79" s="263"/>
      <c r="P79" s="271"/>
      <c r="Q79" s="272"/>
      <c r="R79" s="268"/>
      <c r="S79" s="266"/>
      <c r="T79" s="266"/>
      <c r="U79" s="261" t="str">
        <f t="array" ref="U79">_xlfn.XLOOKUP(S79, СПР.МОНТ[AWG], СПР.МОНТ[ГОСТ], "")</f>
        <v/>
      </c>
      <c r="V79" s="261" t="str">
        <f t="array" ref="V79">_xlfn.XLOOKUP(T79, СПР.МОНТ[AWG], СПР.МОНТ[ГОСТ], "")</f>
        <v/>
      </c>
      <c r="W79" s="273"/>
      <c r="X79" s="273"/>
      <c r="Y79" s="268" t="s">
        <v>7112</v>
      </c>
      <c r="Z79" s="268"/>
      <c r="AA79" s="269" t="s">
        <v>7113</v>
      </c>
      <c r="AB79" s="270" t="s">
        <v>7144</v>
      </c>
    </row>
    <row r="80">
      <c r="A80" s="255" t="s">
        <v>7051</v>
      </c>
      <c r="B80" s="256" t="s">
        <v>137</v>
      </c>
      <c r="C80" s="257" t="s">
        <v>5031</v>
      </c>
      <c r="D80" s="257" t="s">
        <v>5066</v>
      </c>
      <c r="E80" s="257"/>
      <c r="F80" s="257"/>
      <c r="G80" s="258"/>
      <c r="H80" s="272" t="s">
        <v>7145</v>
      </c>
      <c r="I80" s="260"/>
      <c r="J80" s="255"/>
      <c r="K80" s="255"/>
      <c r="L80" s="255"/>
      <c r="M80" s="268"/>
      <c r="N80" s="262"/>
      <c r="O80" s="263"/>
      <c r="P80" s="271"/>
      <c r="Q80" s="272"/>
      <c r="R80" s="268"/>
      <c r="S80" s="266"/>
      <c r="T80" s="266"/>
      <c r="U80" s="261" t="str">
        <f t="array" ref="U80">_xlfn.XLOOKUP(S80, СПР.МОНТ[AWG], СПР.МОНТ[ГОСТ], "")</f>
        <v/>
      </c>
      <c r="V80" s="261" t="str">
        <f t="array" ref="V80">_xlfn.XLOOKUP(T80, СПР.МОНТ[AWG], СПР.МОНТ[ГОСТ], "")</f>
        <v/>
      </c>
      <c r="W80" s="273"/>
      <c r="X80" s="273"/>
      <c r="Y80" s="268" t="s">
        <v>7112</v>
      </c>
      <c r="Z80" s="268"/>
      <c r="AA80" s="269" t="s">
        <v>7113</v>
      </c>
      <c r="AB80" s="270" t="s">
        <v>7146</v>
      </c>
    </row>
    <row r="81">
      <c r="A81" s="255" t="s">
        <v>7051</v>
      </c>
      <c r="B81" s="256" t="s">
        <v>137</v>
      </c>
      <c r="C81" s="257" t="s">
        <v>5031</v>
      </c>
      <c r="D81" s="257" t="s">
        <v>5071</v>
      </c>
      <c r="E81" s="257"/>
      <c r="F81" s="257"/>
      <c r="G81" s="258"/>
      <c r="H81" s="272" t="s">
        <v>7147</v>
      </c>
      <c r="I81" s="260"/>
      <c r="J81" s="255"/>
      <c r="K81" s="255"/>
      <c r="L81" s="255"/>
      <c r="M81" s="268"/>
      <c r="N81" s="262"/>
      <c r="O81" s="263"/>
      <c r="P81" s="271"/>
      <c r="Q81" s="272"/>
      <c r="R81" s="268"/>
      <c r="S81" s="266"/>
      <c r="T81" s="266"/>
      <c r="U81" s="261" t="str">
        <f t="array" ref="U81">_xlfn.XLOOKUP(S81, СПР.МОНТ[AWG], СПР.МОНТ[ГОСТ], "")</f>
        <v/>
      </c>
      <c r="V81" s="261" t="str">
        <f t="array" ref="V81">_xlfn.XLOOKUP(T81, СПР.МОНТ[AWG], СПР.МОНТ[ГОСТ], "")</f>
        <v/>
      </c>
      <c r="W81" s="273"/>
      <c r="X81" s="273"/>
      <c r="Y81" s="268" t="s">
        <v>7112</v>
      </c>
      <c r="Z81" s="268"/>
      <c r="AA81" s="269" t="s">
        <v>7113</v>
      </c>
      <c r="AB81" s="270" t="s">
        <v>7148</v>
      </c>
    </row>
    <row r="82">
      <c r="A82" s="255" t="s">
        <v>7051</v>
      </c>
      <c r="B82" s="256" t="s">
        <v>137</v>
      </c>
      <c r="C82" s="257" t="s">
        <v>5031</v>
      </c>
      <c r="D82" s="257" t="s">
        <v>5071</v>
      </c>
      <c r="E82" s="257"/>
      <c r="F82" s="257"/>
      <c r="G82" s="258"/>
      <c r="H82" s="272" t="s">
        <v>7149</v>
      </c>
      <c r="I82" s="260"/>
      <c r="J82" s="255"/>
      <c r="K82" s="255"/>
      <c r="L82" s="255"/>
      <c r="M82" s="268"/>
      <c r="N82" s="262"/>
      <c r="O82" s="263"/>
      <c r="P82" s="271"/>
      <c r="Q82" s="272"/>
      <c r="R82" s="268"/>
      <c r="S82" s="266"/>
      <c r="T82" s="266"/>
      <c r="U82" s="261" t="str">
        <f t="array" ref="U82">_xlfn.XLOOKUP(S82, СПР.МОНТ[AWG], СПР.МОНТ[ГОСТ], "")</f>
        <v/>
      </c>
      <c r="V82" s="261" t="str">
        <f t="array" ref="V82">_xlfn.XLOOKUP(T82, СПР.МОНТ[AWG], СПР.МОНТ[ГОСТ], "")</f>
        <v/>
      </c>
      <c r="W82" s="273"/>
      <c r="X82" s="273"/>
      <c r="Y82" s="268" t="s">
        <v>7112</v>
      </c>
      <c r="Z82" s="268"/>
      <c r="AA82" s="269" t="s">
        <v>7113</v>
      </c>
      <c r="AB82" s="270" t="s">
        <v>7150</v>
      </c>
    </row>
    <row r="83">
      <c r="A83" s="255" t="s">
        <v>7051</v>
      </c>
      <c r="B83" s="256" t="s">
        <v>137</v>
      </c>
      <c r="C83" s="257" t="s">
        <v>5031</v>
      </c>
      <c r="D83" s="257" t="s">
        <v>5076</v>
      </c>
      <c r="E83" s="257"/>
      <c r="F83" s="257"/>
      <c r="G83" s="258"/>
      <c r="H83" s="272" t="s">
        <v>7151</v>
      </c>
      <c r="I83" s="260"/>
      <c r="J83" s="255"/>
      <c r="K83" s="255"/>
      <c r="L83" s="255"/>
      <c r="M83" s="268"/>
      <c r="N83" s="262"/>
      <c r="O83" s="263"/>
      <c r="P83" s="271"/>
      <c r="Q83" s="272"/>
      <c r="R83" s="268"/>
      <c r="S83" s="266"/>
      <c r="T83" s="266"/>
      <c r="U83" s="261" t="str">
        <f t="array" ref="U83">_xlfn.XLOOKUP(S83, СПР.МОНТ[AWG], СПР.МОНТ[ГОСТ], "")</f>
        <v/>
      </c>
      <c r="V83" s="261" t="str">
        <f t="array" ref="V83">_xlfn.XLOOKUP(T83, СПР.МОНТ[AWG], СПР.МОНТ[ГОСТ], "")</f>
        <v/>
      </c>
      <c r="W83" s="273"/>
      <c r="X83" s="273"/>
      <c r="Y83" s="268" t="s">
        <v>7112</v>
      </c>
      <c r="Z83" s="268"/>
      <c r="AA83" s="269" t="s">
        <v>7113</v>
      </c>
      <c r="AB83" s="270" t="s">
        <v>7152</v>
      </c>
    </row>
    <row r="84">
      <c r="A84" s="255" t="s">
        <v>7051</v>
      </c>
      <c r="B84" s="256" t="s">
        <v>137</v>
      </c>
      <c r="C84" s="257" t="s">
        <v>5031</v>
      </c>
      <c r="D84" s="257" t="s">
        <v>5076</v>
      </c>
      <c r="E84" s="257"/>
      <c r="F84" s="257"/>
      <c r="G84" s="258"/>
      <c r="H84" s="272" t="s">
        <v>7153</v>
      </c>
      <c r="I84" s="260"/>
      <c r="J84" s="255"/>
      <c r="K84" s="255"/>
      <c r="L84" s="255"/>
      <c r="M84" s="268"/>
      <c r="N84" s="262"/>
      <c r="O84" s="263"/>
      <c r="P84" s="271"/>
      <c r="Q84" s="272"/>
      <c r="R84" s="268"/>
      <c r="S84" s="266"/>
      <c r="T84" s="266"/>
      <c r="U84" s="261" t="str">
        <f t="array" ref="U84">_xlfn.XLOOKUP(S84, СПР.МОНТ[AWG], СПР.МОНТ[ГОСТ], "")</f>
        <v/>
      </c>
      <c r="V84" s="261" t="str">
        <f t="array" ref="V84">_xlfn.XLOOKUP(T84, СПР.МОНТ[AWG], СПР.МОНТ[ГОСТ], "")</f>
        <v/>
      </c>
      <c r="W84" s="273"/>
      <c r="X84" s="273"/>
      <c r="Y84" s="268" t="s">
        <v>7112</v>
      </c>
      <c r="Z84" s="268"/>
      <c r="AA84" s="269" t="s">
        <v>7113</v>
      </c>
      <c r="AB84" s="270" t="s">
        <v>7154</v>
      </c>
    </row>
    <row r="85">
      <c r="A85" s="255" t="s">
        <v>7051</v>
      </c>
      <c r="B85" s="256" t="s">
        <v>137</v>
      </c>
      <c r="C85" s="257" t="s">
        <v>5031</v>
      </c>
      <c r="D85" s="257" t="s">
        <v>5081</v>
      </c>
      <c r="E85" s="257"/>
      <c r="F85" s="257"/>
      <c r="G85" s="258"/>
      <c r="H85" s="272" t="s">
        <v>7155</v>
      </c>
      <c r="I85" s="260"/>
      <c r="J85" s="255"/>
      <c r="K85" s="255"/>
      <c r="L85" s="255"/>
      <c r="M85" s="268"/>
      <c r="N85" s="262"/>
      <c r="O85" s="263"/>
      <c r="P85" s="271"/>
      <c r="Q85" s="272"/>
      <c r="R85" s="268"/>
      <c r="S85" s="266"/>
      <c r="T85" s="266"/>
      <c r="U85" s="261" t="str">
        <f t="array" ref="U85">_xlfn.XLOOKUP(S85, СПР.МОНТ[AWG], СПР.МОНТ[ГОСТ], "")</f>
        <v/>
      </c>
      <c r="V85" s="261" t="str">
        <f t="array" ref="V85">_xlfn.XLOOKUP(T85, СПР.МОНТ[AWG], СПР.МОНТ[ГОСТ], "")</f>
        <v/>
      </c>
      <c r="W85" s="273"/>
      <c r="X85" s="273"/>
      <c r="Y85" s="268" t="s">
        <v>7112</v>
      </c>
      <c r="Z85" s="268"/>
      <c r="AA85" s="269" t="s">
        <v>7113</v>
      </c>
      <c r="AB85" s="270" t="s">
        <v>7156</v>
      </c>
    </row>
    <row r="86">
      <c r="A86" s="255" t="s">
        <v>7051</v>
      </c>
      <c r="B86" s="256" t="s">
        <v>137</v>
      </c>
      <c r="C86" s="257" t="s">
        <v>5031</v>
      </c>
      <c r="D86" s="257" t="s">
        <v>5085</v>
      </c>
      <c r="E86" s="257"/>
      <c r="F86" s="257"/>
      <c r="G86" s="258"/>
      <c r="H86" s="272" t="s">
        <v>7157</v>
      </c>
      <c r="I86" s="260"/>
      <c r="J86" s="255"/>
      <c r="K86" s="255"/>
      <c r="L86" s="255"/>
      <c r="M86" s="268"/>
      <c r="N86" s="262"/>
      <c r="O86" s="263"/>
      <c r="P86" s="271"/>
      <c r="Q86" s="272"/>
      <c r="R86" s="268"/>
      <c r="S86" s="266"/>
      <c r="T86" s="266"/>
      <c r="U86" s="261" t="str">
        <f t="array" ref="U86">_xlfn.XLOOKUP(S86, СПР.МОНТ[AWG], СПР.МОНТ[ГОСТ], "")</f>
        <v/>
      </c>
      <c r="V86" s="261" t="str">
        <f t="array" ref="V86">_xlfn.XLOOKUP(T86, СПР.МОНТ[AWG], СПР.МОНТ[ГОСТ], "")</f>
        <v/>
      </c>
      <c r="W86" s="273"/>
      <c r="X86" s="273"/>
      <c r="Y86" s="268" t="s">
        <v>7112</v>
      </c>
      <c r="Z86" s="268"/>
      <c r="AA86" s="269" t="s">
        <v>7113</v>
      </c>
      <c r="AB86" s="270" t="s">
        <v>7158</v>
      </c>
    </row>
    <row r="87">
      <c r="A87" s="255" t="s">
        <v>7051</v>
      </c>
      <c r="B87" s="256" t="s">
        <v>137</v>
      </c>
      <c r="C87" s="257" t="s">
        <v>5031</v>
      </c>
      <c r="D87" s="257" t="s">
        <v>5089</v>
      </c>
      <c r="E87" s="257"/>
      <c r="F87" s="257"/>
      <c r="G87" s="258"/>
      <c r="H87" s="272" t="s">
        <v>7159</v>
      </c>
      <c r="I87" s="260"/>
      <c r="J87" s="255"/>
      <c r="K87" s="255"/>
      <c r="L87" s="255"/>
      <c r="M87" s="268"/>
      <c r="N87" s="262"/>
      <c r="O87" s="263"/>
      <c r="P87" s="271"/>
      <c r="Q87" s="272"/>
      <c r="R87" s="268"/>
      <c r="S87" s="266"/>
      <c r="T87" s="266"/>
      <c r="U87" s="261" t="str">
        <f t="array" ref="U87">_xlfn.XLOOKUP(S87, СПР.МОНТ[AWG], СПР.МОНТ[ГОСТ], "")</f>
        <v/>
      </c>
      <c r="V87" s="261" t="str">
        <f t="array" ref="V87">_xlfn.XLOOKUP(T87, СПР.МОНТ[AWG], СПР.МОНТ[ГОСТ], "")</f>
        <v/>
      </c>
      <c r="W87" s="273"/>
      <c r="X87" s="273"/>
      <c r="Y87" s="268" t="s">
        <v>7112</v>
      </c>
      <c r="Z87" s="268"/>
      <c r="AA87" s="269" t="s">
        <v>7113</v>
      </c>
      <c r="AB87" s="270" t="s">
        <v>7160</v>
      </c>
    </row>
    <row r="88">
      <c r="A88" s="255" t="s">
        <v>7051</v>
      </c>
      <c r="B88" s="256" t="s">
        <v>137</v>
      </c>
      <c r="C88" s="257" t="s">
        <v>5031</v>
      </c>
      <c r="D88" s="257" t="s">
        <v>5093</v>
      </c>
      <c r="E88" s="257"/>
      <c r="F88" s="257"/>
      <c r="G88" s="258"/>
      <c r="H88" s="272" t="s">
        <v>7161</v>
      </c>
      <c r="I88" s="260"/>
      <c r="J88" s="255"/>
      <c r="K88" s="255"/>
      <c r="L88" s="255"/>
      <c r="M88" s="268"/>
      <c r="N88" s="262"/>
      <c r="O88" s="263"/>
      <c r="P88" s="271"/>
      <c r="Q88" s="272"/>
      <c r="R88" s="268"/>
      <c r="S88" s="266"/>
      <c r="T88" s="266"/>
      <c r="U88" s="261" t="str">
        <f t="array" ref="U88">_xlfn.XLOOKUP(S88, СПР.МОНТ[AWG], СПР.МОНТ[ГОСТ], "")</f>
        <v/>
      </c>
      <c r="V88" s="261" t="str">
        <f t="array" ref="V88">_xlfn.XLOOKUP(T88, СПР.МОНТ[AWG], СПР.МОНТ[ГОСТ], "")</f>
        <v/>
      </c>
      <c r="W88" s="273"/>
      <c r="X88" s="273"/>
      <c r="Y88" s="268" t="s">
        <v>7112</v>
      </c>
      <c r="Z88" s="268"/>
      <c r="AA88" s="269" t="s">
        <v>7113</v>
      </c>
      <c r="AB88" s="270" t="s">
        <v>7162</v>
      </c>
    </row>
    <row r="89">
      <c r="A89" s="255" t="s">
        <v>7051</v>
      </c>
      <c r="B89" s="256" t="s">
        <v>137</v>
      </c>
      <c r="C89" s="257" t="s">
        <v>5031</v>
      </c>
      <c r="D89" s="257" t="s">
        <v>5097</v>
      </c>
      <c r="E89" s="257"/>
      <c r="F89" s="257"/>
      <c r="G89" s="258"/>
      <c r="H89" s="272" t="s">
        <v>7163</v>
      </c>
      <c r="I89" s="260"/>
      <c r="J89" s="255"/>
      <c r="K89" s="255"/>
      <c r="L89" s="255"/>
      <c r="M89" s="268"/>
      <c r="N89" s="262"/>
      <c r="O89" s="263"/>
      <c r="P89" s="271"/>
      <c r="Q89" s="272"/>
      <c r="R89" s="268"/>
      <c r="S89" s="266"/>
      <c r="T89" s="266"/>
      <c r="U89" s="261" t="str">
        <f t="array" ref="U89">_xlfn.XLOOKUP(S89, СПР.МОНТ[AWG], СПР.МОНТ[ГОСТ], "")</f>
        <v/>
      </c>
      <c r="V89" s="261" t="str">
        <f t="array" ref="V89">_xlfn.XLOOKUP(T89, СПР.МОНТ[AWG], СПР.МОНТ[ГОСТ], "")</f>
        <v/>
      </c>
      <c r="W89" s="273"/>
      <c r="X89" s="273"/>
      <c r="Y89" s="268" t="s">
        <v>7112</v>
      </c>
      <c r="Z89" s="268"/>
      <c r="AA89" s="269" t="s">
        <v>7113</v>
      </c>
      <c r="AB89" s="270" t="s">
        <v>7164</v>
      </c>
    </row>
    <row r="90">
      <c r="A90" s="255" t="s">
        <v>7051</v>
      </c>
      <c r="B90" s="256" t="s">
        <v>137</v>
      </c>
      <c r="C90" s="257" t="s">
        <v>5132</v>
      </c>
      <c r="D90" s="257" t="s">
        <v>5136</v>
      </c>
      <c r="E90" s="257"/>
      <c r="F90" s="257" t="s">
        <v>3331</v>
      </c>
      <c r="G90" s="258" t="s">
        <v>5137</v>
      </c>
      <c r="H90" s="259"/>
      <c r="I90" s="260"/>
      <c r="J90" s="255"/>
      <c r="K90" s="255"/>
      <c r="L90" s="255"/>
      <c r="M90" s="268"/>
      <c r="N90" s="262"/>
      <c r="O90" s="263"/>
      <c r="P90" s="271"/>
      <c r="Q90" s="265"/>
      <c r="R90" s="268"/>
      <c r="S90" s="266">
        <v>20.0</v>
      </c>
      <c r="T90" s="266">
        <v>16.0</v>
      </c>
      <c r="U90" s="261">
        <f t="array" ref="U90">_xlfn.XLOOKUP(S90, СПР.МОНТ[AWG], СПР.МОНТ[ГОСТ], "")</f>
        <v>0.5</v>
      </c>
      <c r="V90" s="261">
        <f t="array" ref="V90">_xlfn.XLOOKUP(T90, СПР.МОНТ[AWG], СПР.МОНТ[ГОСТ], "")</f>
        <v>1.5</v>
      </c>
      <c r="W90" s="273"/>
      <c r="X90" s="273"/>
      <c r="Y90" s="268" t="s">
        <v>7165</v>
      </c>
      <c r="Z90" s="268"/>
      <c r="AA90" s="269" t="s">
        <v>7166</v>
      </c>
      <c r="AB90" s="270" t="s">
        <v>7167</v>
      </c>
    </row>
    <row r="91">
      <c r="A91" s="255" t="s">
        <v>7051</v>
      </c>
      <c r="B91" s="256" t="s">
        <v>137</v>
      </c>
      <c r="C91" s="257" t="s">
        <v>5132</v>
      </c>
      <c r="D91" s="257" t="s">
        <v>5131</v>
      </c>
      <c r="E91" s="257"/>
      <c r="F91" s="257" t="s">
        <v>3331</v>
      </c>
      <c r="G91" s="258"/>
      <c r="H91" s="272" t="s">
        <v>7168</v>
      </c>
      <c r="I91" s="260"/>
      <c r="J91" s="255"/>
      <c r="K91" s="255"/>
      <c r="L91" s="255"/>
      <c r="M91" s="268"/>
      <c r="N91" s="262"/>
      <c r="O91" s="263"/>
      <c r="P91" s="271"/>
      <c r="Q91" s="272"/>
      <c r="R91" s="268"/>
      <c r="S91" s="266">
        <v>20.0</v>
      </c>
      <c r="T91" s="266">
        <v>16.0</v>
      </c>
      <c r="U91" s="261">
        <f t="array" ref="U91">_xlfn.XLOOKUP(S91, СПР.МОНТ[AWG], СПР.МОНТ[ГОСТ], "")</f>
        <v>0.5</v>
      </c>
      <c r="V91" s="261">
        <f t="array" ref="V91">_xlfn.XLOOKUP(T91, СПР.МОНТ[AWG], СПР.МОНТ[ГОСТ], "")</f>
        <v>1.5</v>
      </c>
      <c r="W91" s="273"/>
      <c r="X91" s="273"/>
      <c r="Y91" s="268" t="s">
        <v>7165</v>
      </c>
      <c r="Z91" s="268"/>
      <c r="AA91" s="269" t="s">
        <v>7169</v>
      </c>
      <c r="AB91" s="270" t="s">
        <v>7170</v>
      </c>
    </row>
    <row r="92">
      <c r="A92" s="255" t="s">
        <v>7051</v>
      </c>
      <c r="B92" s="256" t="s">
        <v>137</v>
      </c>
      <c r="C92" s="257" t="s">
        <v>5132</v>
      </c>
      <c r="D92" s="257" t="s">
        <v>5142</v>
      </c>
      <c r="E92" s="257"/>
      <c r="F92" s="257" t="s">
        <v>3331</v>
      </c>
      <c r="G92" s="258"/>
      <c r="H92" s="272" t="s">
        <v>7171</v>
      </c>
      <c r="I92" s="260"/>
      <c r="J92" s="255"/>
      <c r="K92" s="255"/>
      <c r="L92" s="255"/>
      <c r="M92" s="268"/>
      <c r="N92" s="262"/>
      <c r="O92" s="263"/>
      <c r="P92" s="271"/>
      <c r="Q92" s="272"/>
      <c r="R92" s="268"/>
      <c r="S92" s="266">
        <v>20.0</v>
      </c>
      <c r="T92" s="266">
        <v>16.0</v>
      </c>
      <c r="U92" s="261">
        <f t="array" ref="U92">_xlfn.XLOOKUP(S92, СПР.МОНТ[AWG], СПР.МОНТ[ГОСТ], "")</f>
        <v>0.5</v>
      </c>
      <c r="V92" s="261">
        <f t="array" ref="V92">_xlfn.XLOOKUP(T92, СПР.МОНТ[AWG], СПР.МОНТ[ГОСТ], "")</f>
        <v>1.5</v>
      </c>
      <c r="W92" s="273"/>
      <c r="X92" s="273"/>
      <c r="Y92" s="268" t="s">
        <v>7165</v>
      </c>
      <c r="Z92" s="268"/>
      <c r="AA92" s="269" t="s">
        <v>7169</v>
      </c>
      <c r="AB92" s="270" t="s">
        <v>7172</v>
      </c>
    </row>
    <row r="93">
      <c r="A93" s="255" t="s">
        <v>7051</v>
      </c>
      <c r="B93" s="256" t="s">
        <v>137</v>
      </c>
      <c r="C93" s="257" t="s">
        <v>5132</v>
      </c>
      <c r="D93" s="257" t="s">
        <v>5136</v>
      </c>
      <c r="E93" s="257"/>
      <c r="F93" s="257" t="s">
        <v>3331</v>
      </c>
      <c r="G93" s="258"/>
      <c r="H93" s="272" t="s">
        <v>7173</v>
      </c>
      <c r="I93" s="260"/>
      <c r="J93" s="255"/>
      <c r="K93" s="255"/>
      <c r="L93" s="255"/>
      <c r="M93" s="268"/>
      <c r="N93" s="262"/>
      <c r="O93" s="263"/>
      <c r="P93" s="271"/>
      <c r="Q93" s="272"/>
      <c r="R93" s="268"/>
      <c r="S93" s="266">
        <v>16.0</v>
      </c>
      <c r="T93" s="266">
        <v>14.0</v>
      </c>
      <c r="U93" s="261">
        <f t="array" ref="U93">_xlfn.XLOOKUP(S93, СПР.МОНТ[AWG], СПР.МОНТ[ГОСТ], "")</f>
        <v>1.5</v>
      </c>
      <c r="V93" s="261">
        <f t="array" ref="V93">_xlfn.XLOOKUP(T93, СПР.МОНТ[AWG], СПР.МОНТ[ГОСТ], "")</f>
        <v>2.5</v>
      </c>
      <c r="W93" s="273"/>
      <c r="X93" s="273"/>
      <c r="Y93" s="268" t="s">
        <v>7165</v>
      </c>
      <c r="Z93" s="268"/>
      <c r="AA93" s="269" t="s">
        <v>7169</v>
      </c>
      <c r="AB93" s="270" t="s">
        <v>7174</v>
      </c>
    </row>
    <row r="94">
      <c r="A94" s="255" t="s">
        <v>7051</v>
      </c>
      <c r="B94" s="256" t="s">
        <v>137</v>
      </c>
      <c r="C94" s="257" t="s">
        <v>5132</v>
      </c>
      <c r="D94" s="257" t="s">
        <v>5142</v>
      </c>
      <c r="E94" s="257"/>
      <c r="F94" s="257" t="s">
        <v>3331</v>
      </c>
      <c r="G94" s="258"/>
      <c r="H94" s="272" t="s">
        <v>7175</v>
      </c>
      <c r="I94" s="260"/>
      <c r="J94" s="255"/>
      <c r="K94" s="255"/>
      <c r="L94" s="255"/>
      <c r="M94" s="268"/>
      <c r="N94" s="262"/>
      <c r="O94" s="263"/>
      <c r="P94" s="271"/>
      <c r="Q94" s="272"/>
      <c r="R94" s="268"/>
      <c r="S94" s="266">
        <v>16.0</v>
      </c>
      <c r="T94" s="266">
        <v>14.0</v>
      </c>
      <c r="U94" s="261">
        <f t="array" ref="U94">_xlfn.XLOOKUP(S94, СПР.МОНТ[AWG], СПР.МОНТ[ГОСТ], "")</f>
        <v>1.5</v>
      </c>
      <c r="V94" s="261">
        <f t="array" ref="V94">_xlfn.XLOOKUP(T94, СПР.МОНТ[AWG], СПР.МОНТ[ГОСТ], "")</f>
        <v>2.5</v>
      </c>
      <c r="W94" s="273"/>
      <c r="X94" s="273"/>
      <c r="Y94" s="268" t="s">
        <v>7165</v>
      </c>
      <c r="Z94" s="268"/>
      <c r="AA94" s="269" t="s">
        <v>7169</v>
      </c>
      <c r="AB94" s="270" t="s">
        <v>7176</v>
      </c>
    </row>
    <row r="95">
      <c r="A95" s="255" t="s">
        <v>7051</v>
      </c>
      <c r="B95" s="256" t="s">
        <v>137</v>
      </c>
      <c r="C95" s="257" t="s">
        <v>5132</v>
      </c>
      <c r="D95" s="257" t="s">
        <v>5142</v>
      </c>
      <c r="E95" s="257"/>
      <c r="F95" s="257" t="s">
        <v>3331</v>
      </c>
      <c r="G95" s="258"/>
      <c r="H95" s="272" t="s">
        <v>7177</v>
      </c>
      <c r="I95" s="260"/>
      <c r="J95" s="255"/>
      <c r="K95" s="255"/>
      <c r="L95" s="255"/>
      <c r="M95" s="268"/>
      <c r="N95" s="262"/>
      <c r="O95" s="263"/>
      <c r="P95" s="271"/>
      <c r="Q95" s="272"/>
      <c r="R95" s="268"/>
      <c r="S95" s="266">
        <v>12.0</v>
      </c>
      <c r="T95" s="266">
        <v>10.0</v>
      </c>
      <c r="U95" s="261">
        <f t="array" ref="U95">_xlfn.XLOOKUP(S95, СПР.МОНТ[AWG], СПР.МОНТ[ГОСТ], "")</f>
        <v>4</v>
      </c>
      <c r="V95" s="261">
        <f t="array" ref="V95">_xlfn.XLOOKUP(T95, СПР.МОНТ[AWG], СПР.МОНТ[ГОСТ], "")</f>
        <v>6</v>
      </c>
      <c r="W95" s="273"/>
      <c r="X95" s="273"/>
      <c r="Y95" s="268" t="s">
        <v>7165</v>
      </c>
      <c r="Z95" s="268"/>
      <c r="AA95" s="269" t="s">
        <v>7169</v>
      </c>
      <c r="AB95" s="270" t="s">
        <v>7178</v>
      </c>
    </row>
    <row r="96">
      <c r="A96" s="255" t="s">
        <v>7051</v>
      </c>
      <c r="B96" s="256" t="s">
        <v>5169</v>
      </c>
      <c r="C96" s="257" t="s">
        <v>4914</v>
      </c>
      <c r="D96" s="257" t="s">
        <v>5170</v>
      </c>
      <c r="E96" s="257"/>
      <c r="F96" s="257"/>
      <c r="G96" s="258" t="s">
        <v>5171</v>
      </c>
      <c r="H96" s="259"/>
      <c r="I96" s="260"/>
      <c r="J96" s="255"/>
      <c r="K96" s="255"/>
      <c r="L96" s="255"/>
      <c r="M96" s="261"/>
      <c r="N96" s="262"/>
      <c r="O96" s="263"/>
      <c r="P96" s="264"/>
      <c r="Q96" s="265"/>
      <c r="R96" s="261"/>
      <c r="S96" s="266">
        <v>20.0</v>
      </c>
      <c r="T96" s="266">
        <v>16.0</v>
      </c>
      <c r="U96" s="261">
        <f t="array" ref="U96">_xlfn.XLOOKUP(S96, СПР.МОНТ[AWG], СПР.МОНТ[ГОСТ], "")</f>
        <v>0.5</v>
      </c>
      <c r="V96" s="261">
        <f t="array" ref="V96">_xlfn.XLOOKUP(T96, СПР.МОНТ[AWG], СПР.МОНТ[ГОСТ], "")</f>
        <v>1.5</v>
      </c>
      <c r="W96" s="267"/>
      <c r="X96" s="267"/>
      <c r="Y96" s="268" t="s">
        <v>7179</v>
      </c>
      <c r="Z96" s="261"/>
      <c r="AA96" s="269" t="s">
        <v>7180</v>
      </c>
      <c r="AB96" s="270" t="s">
        <v>7181</v>
      </c>
    </row>
    <row r="97">
      <c r="A97" s="255" t="s">
        <v>7047</v>
      </c>
      <c r="B97" s="256" t="s">
        <v>5172</v>
      </c>
      <c r="C97" s="257" t="s">
        <v>5186</v>
      </c>
      <c r="D97" s="257" t="s">
        <v>5185</v>
      </c>
      <c r="E97" s="257"/>
      <c r="F97" s="257" t="s">
        <v>3308</v>
      </c>
      <c r="G97" s="258" t="s">
        <v>5187</v>
      </c>
      <c r="H97" s="259"/>
      <c r="I97" s="260"/>
      <c r="J97" s="255"/>
      <c r="K97" s="255"/>
      <c r="L97" s="255"/>
      <c r="M97" s="268"/>
      <c r="N97" s="262"/>
      <c r="O97" s="263"/>
      <c r="P97" s="271"/>
      <c r="Q97" s="272"/>
      <c r="R97" s="268"/>
      <c r="S97" s="266">
        <v>20.0</v>
      </c>
      <c r="T97" s="266">
        <v>17.0</v>
      </c>
      <c r="U97" s="261">
        <f t="array" ref="U97">_xlfn.XLOOKUP(S97, СПР.МОНТ[AWG], СПР.МОНТ[ГОСТ], "")</f>
        <v>0.5</v>
      </c>
      <c r="V97" s="261">
        <f t="array" ref="V97">_xlfn.XLOOKUP(T97, СПР.МОНТ[AWG], СПР.МОНТ[ГОСТ], "")</f>
        <v>1</v>
      </c>
      <c r="W97" s="273"/>
      <c r="X97" s="273"/>
      <c r="Y97" s="268"/>
      <c r="Z97" s="268"/>
      <c r="AA97" s="275"/>
      <c r="AB97" s="270" t="s">
        <v>7182</v>
      </c>
    </row>
    <row r="98">
      <c r="A98" s="255" t="s">
        <v>7047</v>
      </c>
      <c r="B98" s="256" t="s">
        <v>5172</v>
      </c>
      <c r="C98" s="257" t="s">
        <v>5191</v>
      </c>
      <c r="D98" s="257" t="s">
        <v>5185</v>
      </c>
      <c r="E98" s="257"/>
      <c r="F98" s="257" t="s">
        <v>3308</v>
      </c>
      <c r="G98" s="258" t="s">
        <v>5192</v>
      </c>
      <c r="H98" s="259"/>
      <c r="I98" s="260"/>
      <c r="J98" s="255"/>
      <c r="K98" s="255"/>
      <c r="L98" s="255"/>
      <c r="M98" s="268"/>
      <c r="N98" s="262"/>
      <c r="O98" s="263"/>
      <c r="P98" s="271"/>
      <c r="Q98" s="272"/>
      <c r="R98" s="268"/>
      <c r="S98" s="266">
        <v>20.0</v>
      </c>
      <c r="T98" s="266">
        <v>17.0</v>
      </c>
      <c r="U98" s="261">
        <f t="array" ref="U98">_xlfn.XLOOKUP(S98, СПР.МОНТ[AWG], СПР.МОНТ[ГОСТ], "")</f>
        <v>0.5</v>
      </c>
      <c r="V98" s="261">
        <f t="array" ref="V98">_xlfn.XLOOKUP(T98, СПР.МОНТ[AWG], СПР.МОНТ[ГОСТ], "")</f>
        <v>1</v>
      </c>
      <c r="W98" s="273"/>
      <c r="X98" s="273"/>
      <c r="Y98" s="268"/>
      <c r="Z98" s="268"/>
      <c r="AA98" s="275"/>
      <c r="AB98" s="270" t="s">
        <v>7183</v>
      </c>
    </row>
    <row r="99">
      <c r="A99" s="255" t="s">
        <v>7047</v>
      </c>
      <c r="B99" s="256" t="s">
        <v>5172</v>
      </c>
      <c r="C99" s="257" t="s">
        <v>5196</v>
      </c>
      <c r="D99" s="257" t="s">
        <v>5180</v>
      </c>
      <c r="E99" s="257">
        <v>2.5</v>
      </c>
      <c r="F99" s="257" t="s">
        <v>3331</v>
      </c>
      <c r="G99" s="258" t="s">
        <v>5196</v>
      </c>
      <c r="H99" s="259"/>
      <c r="I99" s="260"/>
      <c r="J99" s="255"/>
      <c r="K99" s="255"/>
      <c r="L99" s="255"/>
      <c r="M99" s="268"/>
      <c r="N99" s="262"/>
      <c r="O99" s="263"/>
      <c r="P99" s="271"/>
      <c r="Q99" s="272"/>
      <c r="R99" s="268"/>
      <c r="S99" s="266"/>
      <c r="T99" s="266"/>
      <c r="U99" s="261" t="str">
        <f t="array" ref="U99">_xlfn.XLOOKUP(S99, СПР.МОНТ[AWG], СПР.МОНТ[ГОСТ], "")</f>
        <v/>
      </c>
      <c r="V99" s="261" t="str">
        <f t="array" ref="V99">_xlfn.XLOOKUP(T99, СПР.МОНТ[AWG], СПР.МОНТ[ГОСТ], "")</f>
        <v/>
      </c>
      <c r="W99" s="273"/>
      <c r="X99" s="273"/>
      <c r="Y99" s="268" t="s">
        <v>7184</v>
      </c>
      <c r="Z99" s="268">
        <v>3.0</v>
      </c>
      <c r="AA99" s="269" t="s">
        <v>7185</v>
      </c>
      <c r="AB99" s="270" t="s">
        <v>7186</v>
      </c>
    </row>
    <row r="100">
      <c r="A100" s="255" t="s">
        <v>7047</v>
      </c>
      <c r="B100" s="256" t="s">
        <v>5172</v>
      </c>
      <c r="C100" s="257"/>
      <c r="D100" s="257"/>
      <c r="E100" s="257"/>
      <c r="F100" s="257" t="s">
        <v>3308</v>
      </c>
      <c r="G100" s="258" t="s">
        <v>5175</v>
      </c>
      <c r="H100" s="259"/>
      <c r="I100" s="260"/>
      <c r="J100" s="255"/>
      <c r="K100" s="255"/>
      <c r="L100" s="255"/>
      <c r="M100" s="268"/>
      <c r="N100" s="262"/>
      <c r="O100" s="263"/>
      <c r="P100" s="271"/>
      <c r="Q100" s="272"/>
      <c r="R100" s="268"/>
      <c r="S100" s="266">
        <v>17.0</v>
      </c>
      <c r="T100" s="266">
        <v>14.0</v>
      </c>
      <c r="U100" s="261">
        <f t="array" ref="U100">_xlfn.XLOOKUP(S100, СПР.МОНТ[AWG], СПР.МОНТ[ГОСТ], "")</f>
        <v>1</v>
      </c>
      <c r="V100" s="261">
        <f t="array" ref="V100">_xlfn.XLOOKUP(T100, СПР.МОНТ[AWG], СПР.МОНТ[ГОСТ], "")</f>
        <v>2.5</v>
      </c>
      <c r="W100" s="273"/>
      <c r="X100" s="273"/>
      <c r="Y100" s="268"/>
      <c r="Z100" s="268"/>
      <c r="AA100" s="269" t="s">
        <v>7187</v>
      </c>
      <c r="AB100" s="270" t="s">
        <v>7188</v>
      </c>
    </row>
    <row r="101">
      <c r="A101" s="278"/>
      <c r="B101" s="256" t="s">
        <v>5179</v>
      </c>
      <c r="C101" s="257"/>
      <c r="D101" s="257" t="s">
        <v>5180</v>
      </c>
      <c r="E101" s="257">
        <v>2.5</v>
      </c>
      <c r="F101" s="257"/>
      <c r="G101" s="258" t="s">
        <v>5181</v>
      </c>
      <c r="H101" s="259"/>
      <c r="I101" s="260"/>
      <c r="J101" s="255"/>
      <c r="K101" s="255"/>
      <c r="L101" s="255"/>
      <c r="M101" s="261"/>
      <c r="N101" s="262" t="s">
        <v>1645</v>
      </c>
      <c r="O101" s="263"/>
      <c r="P101" s="264"/>
      <c r="Q101" s="265"/>
      <c r="R101" s="261"/>
      <c r="S101" s="266">
        <v>28.0</v>
      </c>
      <c r="T101" s="266">
        <v>22.0</v>
      </c>
      <c r="U101" s="268">
        <v>0.08</v>
      </c>
      <c r="V101" s="268">
        <v>0.3</v>
      </c>
      <c r="W101" s="267"/>
      <c r="X101" s="267"/>
      <c r="Y101" s="261"/>
      <c r="Z101" s="261"/>
      <c r="AA101" s="279"/>
      <c r="AB101" s="270" t="s">
        <v>7189</v>
      </c>
    </row>
    <row r="102">
      <c r="A102" s="255" t="s">
        <v>7047</v>
      </c>
      <c r="B102" s="256" t="s">
        <v>5208</v>
      </c>
      <c r="C102" s="257" t="s">
        <v>5209</v>
      </c>
      <c r="D102" s="257" t="s">
        <v>5201</v>
      </c>
      <c r="E102" s="257"/>
      <c r="F102" s="257" t="s">
        <v>3308</v>
      </c>
      <c r="G102" s="258" t="s">
        <v>5210</v>
      </c>
      <c r="H102" s="259"/>
      <c r="I102" s="260"/>
      <c r="J102" s="255"/>
      <c r="K102" s="255"/>
      <c r="L102" s="255"/>
      <c r="M102" s="268"/>
      <c r="N102" s="262"/>
      <c r="O102" s="263"/>
      <c r="P102" s="271"/>
      <c r="Q102" s="265"/>
      <c r="R102" s="268"/>
      <c r="S102" s="266">
        <v>20.0</v>
      </c>
      <c r="T102" s="266">
        <v>16.0</v>
      </c>
      <c r="U102" s="261">
        <f t="array" ref="U102">_xlfn.XLOOKUP(S102, СПР.МОНТ[AWG], СПР.МОНТ[ГОСТ], "")</f>
        <v>0.5</v>
      </c>
      <c r="V102" s="261">
        <f t="array" ref="V102">_xlfn.XLOOKUP(T102, СПР.МОНТ[AWG], СПР.МОНТ[ГОСТ], "")</f>
        <v>1.5</v>
      </c>
      <c r="W102" s="273"/>
      <c r="X102" s="273"/>
      <c r="Y102" s="268" t="s">
        <v>7190</v>
      </c>
      <c r="Z102" s="268"/>
      <c r="AA102" s="269" t="s">
        <v>7191</v>
      </c>
      <c r="AB102" s="270" t="s">
        <v>7192</v>
      </c>
    </row>
    <row r="103">
      <c r="A103" s="255" t="s">
        <v>7047</v>
      </c>
      <c r="B103" s="256" t="s">
        <v>5208</v>
      </c>
      <c r="C103" s="257" t="s">
        <v>5209</v>
      </c>
      <c r="D103" s="257" t="s">
        <v>5201</v>
      </c>
      <c r="E103" s="257"/>
      <c r="F103" s="257" t="s">
        <v>3308</v>
      </c>
      <c r="G103" s="258"/>
      <c r="H103" s="272" t="s">
        <v>7193</v>
      </c>
      <c r="I103" s="260"/>
      <c r="J103" s="255"/>
      <c r="K103" s="255"/>
      <c r="L103" s="255"/>
      <c r="M103" s="268"/>
      <c r="N103" s="262"/>
      <c r="O103" s="263"/>
      <c r="P103" s="271"/>
      <c r="Q103" s="272"/>
      <c r="R103" s="268"/>
      <c r="S103" s="266"/>
      <c r="T103" s="266"/>
      <c r="U103" s="261" t="str">
        <f t="array" ref="U103">_xlfn.XLOOKUP(S103, СПР.МОНТ[AWG], СПР.МОНТ[ГОСТ], "")</f>
        <v/>
      </c>
      <c r="V103" s="261" t="str">
        <f t="array" ref="V103">_xlfn.XLOOKUP(T103, СПР.МОНТ[AWG], СПР.МОНТ[ГОСТ], "")</f>
        <v/>
      </c>
      <c r="W103" s="273"/>
      <c r="X103" s="273"/>
      <c r="Y103" s="268" t="s">
        <v>7190</v>
      </c>
      <c r="Z103" s="268"/>
      <c r="AA103" s="269" t="s">
        <v>7191</v>
      </c>
      <c r="AB103" s="270" t="s">
        <v>7194</v>
      </c>
      <c r="AC103" s="280"/>
      <c r="AD103" s="280"/>
      <c r="AE103" s="280"/>
      <c r="AF103" s="280"/>
      <c r="AG103" s="280"/>
      <c r="AH103" s="280"/>
      <c r="AI103" s="280"/>
      <c r="AJ103" s="280"/>
      <c r="AK103" s="280"/>
      <c r="AL103" s="280"/>
      <c r="AM103" s="280"/>
    </row>
    <row r="104">
      <c r="A104" s="255" t="s">
        <v>7047</v>
      </c>
      <c r="B104" s="256" t="s">
        <v>5200</v>
      </c>
      <c r="C104" s="257" t="s">
        <v>5202</v>
      </c>
      <c r="D104" s="257" t="s">
        <v>5201</v>
      </c>
      <c r="E104" s="257"/>
      <c r="F104" s="257" t="s">
        <v>3308</v>
      </c>
      <c r="G104" s="258" t="s">
        <v>5203</v>
      </c>
      <c r="H104" s="259"/>
      <c r="I104" s="260"/>
      <c r="J104" s="255"/>
      <c r="K104" s="255"/>
      <c r="L104" s="255"/>
      <c r="M104" s="268"/>
      <c r="N104" s="262"/>
      <c r="O104" s="263"/>
      <c r="P104" s="271"/>
      <c r="Q104" s="265"/>
      <c r="R104" s="268"/>
      <c r="S104" s="266">
        <v>20.0</v>
      </c>
      <c r="T104" s="266">
        <v>17.0</v>
      </c>
      <c r="U104" s="261">
        <f t="array" ref="U104">_xlfn.XLOOKUP(S104, СПР.МОНТ[AWG], СПР.МОНТ[ГОСТ], "")</f>
        <v>0.5</v>
      </c>
      <c r="V104" s="261">
        <f t="array" ref="V104">_xlfn.XLOOKUP(T104, СПР.МОНТ[AWG], СПР.МОНТ[ГОСТ], "")</f>
        <v>1</v>
      </c>
      <c r="W104" s="273"/>
      <c r="X104" s="273"/>
      <c r="Y104" s="268" t="s">
        <v>1638</v>
      </c>
      <c r="Z104" s="268"/>
      <c r="AA104" s="269" t="s">
        <v>7195</v>
      </c>
      <c r="AB104" s="270" t="s">
        <v>7196</v>
      </c>
      <c r="AC104" s="280"/>
      <c r="AD104" s="280"/>
      <c r="AE104" s="280"/>
      <c r="AF104" s="280"/>
      <c r="AG104" s="280"/>
      <c r="AH104" s="280"/>
      <c r="AI104" s="280"/>
      <c r="AJ104" s="280"/>
      <c r="AK104" s="280"/>
      <c r="AL104" s="280"/>
      <c r="AM104" s="280"/>
    </row>
    <row r="105">
      <c r="A105" s="255" t="s">
        <v>7047</v>
      </c>
      <c r="B105" s="256" t="s">
        <v>5200</v>
      </c>
      <c r="C105" s="257" t="s">
        <v>5202</v>
      </c>
      <c r="D105" s="257" t="s">
        <v>5201</v>
      </c>
      <c r="E105" s="257"/>
      <c r="F105" s="257" t="s">
        <v>3308</v>
      </c>
      <c r="G105" s="258"/>
      <c r="H105" s="272" t="s">
        <v>7197</v>
      </c>
      <c r="I105" s="260"/>
      <c r="J105" s="255"/>
      <c r="K105" s="255"/>
      <c r="L105" s="255"/>
      <c r="M105" s="268"/>
      <c r="N105" s="262"/>
      <c r="O105" s="263"/>
      <c r="P105" s="271"/>
      <c r="Q105" s="272"/>
      <c r="R105" s="268"/>
      <c r="S105" s="266">
        <v>16.0</v>
      </c>
      <c r="T105" s="266">
        <v>14.0</v>
      </c>
      <c r="U105" s="261">
        <f t="array" ref="U105">_xlfn.XLOOKUP(S105, СПР.МОНТ[AWG], СПР.МОНТ[ГОСТ], "")</f>
        <v>1.5</v>
      </c>
      <c r="V105" s="261">
        <f t="array" ref="V105">_xlfn.XLOOKUP(T105, СПР.МОНТ[AWG], СПР.МОНТ[ГОСТ], "")</f>
        <v>2.5</v>
      </c>
      <c r="W105" s="273"/>
      <c r="X105" s="273"/>
      <c r="Y105" s="268" t="s">
        <v>1638</v>
      </c>
      <c r="Z105" s="268"/>
      <c r="AA105" s="269" t="s">
        <v>7198</v>
      </c>
      <c r="AB105" s="270" t="s">
        <v>7199</v>
      </c>
      <c r="AC105" s="280"/>
      <c r="AD105" s="280"/>
      <c r="AE105" s="280"/>
      <c r="AF105" s="280"/>
      <c r="AG105" s="280"/>
      <c r="AH105" s="280"/>
      <c r="AI105" s="280"/>
      <c r="AJ105" s="280"/>
      <c r="AK105" s="280"/>
      <c r="AL105" s="280"/>
      <c r="AM105" s="280"/>
    </row>
    <row r="106">
      <c r="A106" s="255" t="s">
        <v>7051</v>
      </c>
      <c r="B106" s="256" t="s">
        <v>5215</v>
      </c>
      <c r="C106" s="257" t="s">
        <v>4926</v>
      </c>
      <c r="D106" s="257" t="s">
        <v>5227</v>
      </c>
      <c r="E106" s="257"/>
      <c r="F106" s="257"/>
      <c r="G106" s="258" t="s">
        <v>5228</v>
      </c>
      <c r="H106" s="259"/>
      <c r="I106" s="260"/>
      <c r="J106" s="255"/>
      <c r="K106" s="255"/>
      <c r="L106" s="255"/>
      <c r="M106" s="261"/>
      <c r="N106" s="262"/>
      <c r="O106" s="263"/>
      <c r="P106" s="264"/>
      <c r="Q106" s="265"/>
      <c r="R106" s="261"/>
      <c r="S106" s="266">
        <v>20.0</v>
      </c>
      <c r="T106" s="266">
        <v>16.0</v>
      </c>
      <c r="U106" s="261">
        <f t="array" ref="U106">_xlfn.XLOOKUP(S106, СПР.МОНТ[AWG], СПР.МОНТ[ГОСТ], "")</f>
        <v>0.5</v>
      </c>
      <c r="V106" s="261">
        <f t="array" ref="V106">_xlfn.XLOOKUP(T106, СПР.МОНТ[AWG], СПР.МОНТ[ГОСТ], "")</f>
        <v>1.5</v>
      </c>
      <c r="W106" s="267"/>
      <c r="X106" s="267"/>
      <c r="Y106" s="268" t="s">
        <v>7200</v>
      </c>
      <c r="Z106" s="261"/>
      <c r="AA106" s="269" t="s">
        <v>7201</v>
      </c>
      <c r="AB106" s="270" t="s">
        <v>7202</v>
      </c>
      <c r="AC106" s="280"/>
      <c r="AD106" s="280"/>
      <c r="AE106" s="280"/>
      <c r="AF106" s="280"/>
      <c r="AG106" s="280"/>
      <c r="AH106" s="280"/>
      <c r="AI106" s="280"/>
      <c r="AJ106" s="280"/>
      <c r="AK106" s="280"/>
      <c r="AL106" s="280"/>
      <c r="AM106" s="280"/>
    </row>
    <row r="107">
      <c r="A107" s="255" t="s">
        <v>7051</v>
      </c>
      <c r="B107" s="256" t="s">
        <v>5215</v>
      </c>
      <c r="C107" s="257" t="s">
        <v>4926</v>
      </c>
      <c r="D107" s="257" t="s">
        <v>5227</v>
      </c>
      <c r="E107" s="257"/>
      <c r="F107" s="257"/>
      <c r="G107" s="258" t="s">
        <v>5230</v>
      </c>
      <c r="H107" s="259"/>
      <c r="I107" s="260"/>
      <c r="J107" s="255"/>
      <c r="K107" s="255"/>
      <c r="L107" s="255"/>
      <c r="M107" s="268"/>
      <c r="N107" s="262"/>
      <c r="O107" s="263"/>
      <c r="P107" s="271"/>
      <c r="Q107" s="265"/>
      <c r="R107" s="268"/>
      <c r="S107" s="266">
        <v>20.0</v>
      </c>
      <c r="T107" s="266">
        <v>16.0</v>
      </c>
      <c r="U107" s="261">
        <f t="array" ref="U107">_xlfn.XLOOKUP(S107, СПР.МОНТ[AWG], СПР.МОНТ[ГОСТ], "")</f>
        <v>0.5</v>
      </c>
      <c r="V107" s="261">
        <f t="array" ref="V107">_xlfn.XLOOKUP(T107, СПР.МОНТ[AWG], СПР.МОНТ[ГОСТ], "")</f>
        <v>1.5</v>
      </c>
      <c r="W107" s="273"/>
      <c r="X107" s="273"/>
      <c r="Y107" s="268" t="s">
        <v>7200</v>
      </c>
      <c r="Z107" s="268"/>
      <c r="AA107" s="269" t="s">
        <v>7203</v>
      </c>
      <c r="AB107" s="270" t="s">
        <v>7204</v>
      </c>
      <c r="AC107" s="280"/>
      <c r="AD107" s="280"/>
      <c r="AE107" s="280"/>
      <c r="AF107" s="280"/>
      <c r="AG107" s="280"/>
      <c r="AH107" s="280"/>
      <c r="AI107" s="280"/>
      <c r="AJ107" s="280"/>
      <c r="AK107" s="280"/>
      <c r="AL107" s="280"/>
      <c r="AM107" s="280"/>
    </row>
    <row r="108">
      <c r="A108" s="255" t="s">
        <v>7051</v>
      </c>
      <c r="B108" s="256" t="s">
        <v>5215</v>
      </c>
      <c r="C108" s="257" t="s">
        <v>4926</v>
      </c>
      <c r="D108" s="257" t="s">
        <v>5227</v>
      </c>
      <c r="E108" s="257"/>
      <c r="F108" s="257"/>
      <c r="G108" s="258"/>
      <c r="H108" s="272" t="s">
        <v>7205</v>
      </c>
      <c r="I108" s="260"/>
      <c r="J108" s="255"/>
      <c r="K108" s="255"/>
      <c r="L108" s="255"/>
      <c r="M108" s="268"/>
      <c r="N108" s="262"/>
      <c r="O108" s="263"/>
      <c r="P108" s="271"/>
      <c r="Q108" s="272"/>
      <c r="R108" s="268"/>
      <c r="S108" s="266">
        <v>20.0</v>
      </c>
      <c r="T108" s="266">
        <v>16.0</v>
      </c>
      <c r="U108" s="261">
        <f t="array" ref="U108">_xlfn.XLOOKUP(S108, СПР.МОНТ[AWG], СПР.МОНТ[ГОСТ], "")</f>
        <v>0.5</v>
      </c>
      <c r="V108" s="261">
        <f t="array" ref="V108">_xlfn.XLOOKUP(T108, СПР.МОНТ[AWG], СПР.МОНТ[ГОСТ], "")</f>
        <v>1.5</v>
      </c>
      <c r="W108" s="273"/>
      <c r="X108" s="273"/>
      <c r="Y108" s="268" t="s">
        <v>7200</v>
      </c>
      <c r="Z108" s="268"/>
      <c r="AA108" s="269" t="s">
        <v>7206</v>
      </c>
      <c r="AB108" s="270" t="s">
        <v>7207</v>
      </c>
      <c r="AC108" s="280"/>
      <c r="AD108" s="280"/>
      <c r="AE108" s="280"/>
      <c r="AF108" s="280"/>
      <c r="AG108" s="280"/>
      <c r="AH108" s="280"/>
      <c r="AI108" s="280"/>
      <c r="AJ108" s="280"/>
      <c r="AK108" s="280"/>
      <c r="AL108" s="280"/>
      <c r="AM108" s="280"/>
    </row>
    <row r="109">
      <c r="A109" s="255" t="s">
        <v>7051</v>
      </c>
      <c r="B109" s="256" t="s">
        <v>5215</v>
      </c>
      <c r="C109" s="257" t="s">
        <v>4926</v>
      </c>
      <c r="D109" s="257" t="s">
        <v>5227</v>
      </c>
      <c r="E109" s="257"/>
      <c r="F109" s="257"/>
      <c r="G109" s="258"/>
      <c r="H109" s="272" t="s">
        <v>7208</v>
      </c>
      <c r="I109" s="260"/>
      <c r="J109" s="255"/>
      <c r="K109" s="255"/>
      <c r="L109" s="255"/>
      <c r="M109" s="268"/>
      <c r="N109" s="262"/>
      <c r="O109" s="263"/>
      <c r="P109" s="271"/>
      <c r="Q109" s="272"/>
      <c r="R109" s="268"/>
      <c r="S109" s="266">
        <v>20.0</v>
      </c>
      <c r="T109" s="266">
        <v>16.0</v>
      </c>
      <c r="U109" s="261">
        <f t="array" ref="U109">_xlfn.XLOOKUP(S109, СПР.МОНТ[AWG], СПР.МОНТ[ГОСТ], "")</f>
        <v>0.5</v>
      </c>
      <c r="V109" s="261">
        <f t="array" ref="V109">_xlfn.XLOOKUP(T109, СПР.МОНТ[AWG], СПР.МОНТ[ГОСТ], "")</f>
        <v>1.5</v>
      </c>
      <c r="W109" s="273"/>
      <c r="X109" s="273"/>
      <c r="Y109" s="268" t="s">
        <v>7200</v>
      </c>
      <c r="Z109" s="268"/>
      <c r="AA109" s="269" t="s">
        <v>7209</v>
      </c>
      <c r="AB109" s="270" t="s">
        <v>7210</v>
      </c>
      <c r="AC109" s="280"/>
      <c r="AD109" s="280"/>
      <c r="AE109" s="280"/>
      <c r="AF109" s="280"/>
      <c r="AG109" s="280"/>
      <c r="AH109" s="280"/>
      <c r="AI109" s="280"/>
      <c r="AJ109" s="280"/>
      <c r="AK109" s="280"/>
      <c r="AL109" s="280"/>
      <c r="AM109" s="280"/>
    </row>
    <row r="110">
      <c r="A110" s="255" t="s">
        <v>7051</v>
      </c>
      <c r="B110" s="256" t="s">
        <v>5215</v>
      </c>
      <c r="C110" s="257" t="s">
        <v>5006</v>
      </c>
      <c r="D110" s="257" t="s">
        <v>5216</v>
      </c>
      <c r="E110" s="257"/>
      <c r="F110" s="257"/>
      <c r="G110" s="258" t="s">
        <v>5217</v>
      </c>
      <c r="H110" s="259"/>
      <c r="I110" s="260"/>
      <c r="J110" s="255"/>
      <c r="K110" s="255"/>
      <c r="L110" s="255"/>
      <c r="M110" s="268"/>
      <c r="N110" s="262"/>
      <c r="O110" s="263"/>
      <c r="P110" s="271"/>
      <c r="Q110" s="265"/>
      <c r="R110" s="268"/>
      <c r="S110" s="266">
        <v>14.0</v>
      </c>
      <c r="T110" s="266">
        <v>14.0</v>
      </c>
      <c r="U110" s="261">
        <f t="array" ref="U110">_xlfn.XLOOKUP(S110, СПР.МОНТ[AWG], СПР.МОНТ[ГОСТ], "")</f>
        <v>2.5</v>
      </c>
      <c r="V110" s="261">
        <f t="array" ref="V110">_xlfn.XLOOKUP(T110, СПР.МОНТ[AWG], СПР.МОНТ[ГОСТ], "")</f>
        <v>2.5</v>
      </c>
      <c r="W110" s="273"/>
      <c r="X110" s="273">
        <v>2.6</v>
      </c>
      <c r="Y110" s="268" t="s">
        <v>7200</v>
      </c>
      <c r="Z110" s="268"/>
      <c r="AA110" s="269" t="s">
        <v>7211</v>
      </c>
      <c r="AB110" s="270" t="s">
        <v>7212</v>
      </c>
      <c r="AC110" s="280"/>
      <c r="AD110" s="280"/>
      <c r="AE110" s="280"/>
      <c r="AF110" s="280"/>
      <c r="AG110" s="280"/>
      <c r="AH110" s="280"/>
      <c r="AI110" s="280"/>
      <c r="AJ110" s="280"/>
      <c r="AK110" s="280"/>
      <c r="AL110" s="280"/>
      <c r="AM110" s="280"/>
    </row>
    <row r="111">
      <c r="A111" s="255" t="s">
        <v>7051</v>
      </c>
      <c r="B111" s="256" t="s">
        <v>5215</v>
      </c>
      <c r="C111" s="257" t="s">
        <v>4352</v>
      </c>
      <c r="D111" s="257" t="s">
        <v>5221</v>
      </c>
      <c r="E111" s="257"/>
      <c r="F111" s="257"/>
      <c r="G111" s="258" t="s">
        <v>5222</v>
      </c>
      <c r="H111" s="259"/>
      <c r="I111" s="260"/>
      <c r="J111" s="255"/>
      <c r="K111" s="255"/>
      <c r="L111" s="255"/>
      <c r="M111" s="261"/>
      <c r="N111" s="262"/>
      <c r="O111" s="263"/>
      <c r="P111" s="264"/>
      <c r="Q111" s="265"/>
      <c r="R111" s="261"/>
      <c r="S111" s="266">
        <v>20.0</v>
      </c>
      <c r="T111" s="266">
        <v>16.0</v>
      </c>
      <c r="U111" s="261">
        <f t="array" ref="U111">_xlfn.XLOOKUP(S111, СПР.МОНТ[AWG], СПР.МОНТ[ГОСТ], "")</f>
        <v>0.5</v>
      </c>
      <c r="V111" s="261">
        <f t="array" ref="V111">_xlfn.XLOOKUP(T111, СПР.МОНТ[AWG], СПР.МОНТ[ГОСТ], "")</f>
        <v>1.5</v>
      </c>
      <c r="W111" s="267"/>
      <c r="X111" s="267"/>
      <c r="Y111" s="268" t="s">
        <v>7213</v>
      </c>
      <c r="Z111" s="261"/>
      <c r="AA111" s="269" t="s">
        <v>7214</v>
      </c>
      <c r="AB111" s="270" t="s">
        <v>7215</v>
      </c>
      <c r="AC111" s="280"/>
      <c r="AD111" s="280"/>
      <c r="AE111" s="280"/>
      <c r="AF111" s="280"/>
      <c r="AG111" s="280"/>
      <c r="AH111" s="280"/>
      <c r="AI111" s="280"/>
      <c r="AJ111" s="280"/>
      <c r="AK111" s="280"/>
      <c r="AL111" s="280"/>
      <c r="AM111" s="280"/>
    </row>
    <row r="112">
      <c r="A112" s="255" t="s">
        <v>7051</v>
      </c>
      <c r="B112" s="256" t="s">
        <v>5215</v>
      </c>
      <c r="C112" s="257" t="s">
        <v>4352</v>
      </c>
      <c r="D112" s="257" t="s">
        <v>5221</v>
      </c>
      <c r="E112" s="257"/>
      <c r="F112" s="257"/>
      <c r="G112" s="258"/>
      <c r="H112" s="272" t="s">
        <v>7216</v>
      </c>
      <c r="I112" s="260"/>
      <c r="J112" s="255"/>
      <c r="K112" s="255"/>
      <c r="L112" s="255"/>
      <c r="M112" s="268"/>
      <c r="N112" s="262"/>
      <c r="O112" s="263"/>
      <c r="P112" s="271"/>
      <c r="Q112" s="272"/>
      <c r="R112" s="268"/>
      <c r="S112" s="266">
        <v>20.0</v>
      </c>
      <c r="T112" s="266">
        <v>16.0</v>
      </c>
      <c r="U112" s="261">
        <f t="array" ref="U112">_xlfn.XLOOKUP(S112, СПР.МОНТ[AWG], СПР.МОНТ[ГОСТ], "")</f>
        <v>0.5</v>
      </c>
      <c r="V112" s="261">
        <f t="array" ref="V112">_xlfn.XLOOKUP(T112, СПР.МОНТ[AWG], СПР.МОНТ[ГОСТ], "")</f>
        <v>1.5</v>
      </c>
      <c r="W112" s="273"/>
      <c r="X112" s="273"/>
      <c r="Y112" s="268" t="s">
        <v>7213</v>
      </c>
      <c r="Z112" s="268"/>
      <c r="AA112" s="269" t="s">
        <v>7217</v>
      </c>
      <c r="AB112" s="270" t="s">
        <v>7218</v>
      </c>
      <c r="AC112" s="280"/>
      <c r="AD112" s="280"/>
      <c r="AE112" s="280"/>
      <c r="AF112" s="280"/>
      <c r="AG112" s="280"/>
      <c r="AH112" s="280"/>
      <c r="AI112" s="280"/>
      <c r="AJ112" s="280"/>
      <c r="AK112" s="280"/>
      <c r="AL112" s="280"/>
      <c r="AM112" s="280"/>
    </row>
    <row r="113">
      <c r="A113" s="277" t="s">
        <v>7047</v>
      </c>
      <c r="B113" s="281" t="s">
        <v>3306</v>
      </c>
      <c r="C113" s="277"/>
      <c r="D113" s="277" t="s">
        <v>7219</v>
      </c>
      <c r="E113" s="277">
        <v>2.0</v>
      </c>
      <c r="F113" s="277" t="s">
        <v>3308</v>
      </c>
      <c r="G113" s="277" t="s">
        <v>3309</v>
      </c>
      <c r="H113" s="282"/>
      <c r="I113" s="283" t="s">
        <v>3310</v>
      </c>
      <c r="J113" s="255" t="b">
        <v>0</v>
      </c>
      <c r="K113" s="255" t="b">
        <v>0</v>
      </c>
      <c r="L113" s="255" t="b">
        <v>1</v>
      </c>
      <c r="M113" s="277"/>
      <c r="N113" s="284" t="s">
        <v>1645</v>
      </c>
      <c r="O113" s="282"/>
      <c r="P113" s="277"/>
      <c r="Q113" s="277"/>
      <c r="R113" s="277"/>
      <c r="S113" s="281">
        <v>30.0</v>
      </c>
      <c r="T113" s="281">
        <v>24.0</v>
      </c>
      <c r="U113" s="285">
        <f t="array" ref="U113">_xlfn.XLOOKUP(S113, 'СПР.КАБ'!$A$35:$A$56, 'СПР.КАБ'!$B$35:$B$56, "")</f>
        <v>0.05</v>
      </c>
      <c r="V113" s="285">
        <f t="array" ref="V113">_xlfn.XLOOKUP(T113, 'СПР.КАБ'!$A$35:$A$56, 'СПР.КАБ'!$B$35:$B$56, "")</f>
        <v>0.2</v>
      </c>
      <c r="W113" s="277"/>
      <c r="X113" s="277"/>
      <c r="Y113" s="277" t="s">
        <v>7220</v>
      </c>
      <c r="Z113" s="277">
        <v>2.0</v>
      </c>
      <c r="AA113" s="286" t="s">
        <v>7221</v>
      </c>
      <c r="AB113" s="270" t="s">
        <v>7222</v>
      </c>
      <c r="AC113" s="280"/>
      <c r="AD113" s="280"/>
      <c r="AE113" s="280"/>
      <c r="AF113" s="280"/>
      <c r="AG113" s="280"/>
      <c r="AH113" s="280"/>
      <c r="AI113" s="280"/>
      <c r="AJ113" s="280"/>
      <c r="AK113" s="280"/>
      <c r="AL113" s="280"/>
      <c r="AM113" s="280"/>
    </row>
    <row r="114">
      <c r="A114" s="255" t="s">
        <v>7047</v>
      </c>
      <c r="B114" s="266" t="s">
        <v>3306</v>
      </c>
      <c r="C114" s="258" t="s">
        <v>3344</v>
      </c>
      <c r="D114" s="255" t="s">
        <v>3343</v>
      </c>
      <c r="E114" s="255">
        <v>2.54</v>
      </c>
      <c r="F114" s="255" t="s">
        <v>3308</v>
      </c>
      <c r="G114" s="287" t="s">
        <v>3345</v>
      </c>
      <c r="H114" s="288"/>
      <c r="I114" s="255" t="s">
        <v>3346</v>
      </c>
      <c r="J114" s="255" t="b">
        <v>1</v>
      </c>
      <c r="K114" s="255" t="b">
        <v>1</v>
      </c>
      <c r="L114" s="289"/>
      <c r="M114" s="273">
        <v>3.5</v>
      </c>
      <c r="N114" s="290" t="s">
        <v>1645</v>
      </c>
      <c r="O114" s="291"/>
      <c r="P114" s="292"/>
      <c r="Q114" s="288"/>
      <c r="R114" s="267"/>
      <c r="S114" s="293">
        <v>28.0</v>
      </c>
      <c r="T114" s="293">
        <v>24.0</v>
      </c>
      <c r="U114" s="261">
        <f t="array" ref="U114">_xlfn.XLOOKUP(S114, СПР.МОНТ[AWG], СПР.МОНТ[ГОСТ], "")</f>
        <v>0.08</v>
      </c>
      <c r="V114" s="261">
        <f t="array" ref="V114">_xlfn.XLOOKUP(T114, СПР.МОНТ[AWG], СПР.МОНТ[ГОСТ], "")</f>
        <v>0.2</v>
      </c>
      <c r="W114" s="273">
        <v>1.0</v>
      </c>
      <c r="X114" s="273">
        <v>1.5</v>
      </c>
      <c r="Y114" s="273" t="s">
        <v>7223</v>
      </c>
      <c r="Z114" s="273">
        <v>3.0</v>
      </c>
      <c r="AA114" s="294" t="s">
        <v>7224</v>
      </c>
      <c r="AB114" s="295" t="s">
        <v>7222</v>
      </c>
      <c r="AC114" s="280"/>
      <c r="AD114" s="280"/>
      <c r="AE114" s="280"/>
      <c r="AF114" s="280"/>
      <c r="AG114" s="280"/>
      <c r="AH114" s="280"/>
      <c r="AI114" s="280"/>
      <c r="AJ114" s="280"/>
      <c r="AK114" s="280"/>
      <c r="AL114" s="280"/>
      <c r="AM114" s="280"/>
    </row>
    <row r="115">
      <c r="A115" s="255" t="s">
        <v>7047</v>
      </c>
      <c r="B115" s="266" t="s">
        <v>3306</v>
      </c>
      <c r="C115" s="258" t="s">
        <v>3344</v>
      </c>
      <c r="D115" s="255" t="s">
        <v>3343</v>
      </c>
      <c r="E115" s="255">
        <v>2.54</v>
      </c>
      <c r="F115" s="255" t="s">
        <v>3308</v>
      </c>
      <c r="G115" s="287" t="s">
        <v>3348</v>
      </c>
      <c r="H115" s="288"/>
      <c r="I115" s="255" t="s">
        <v>3346</v>
      </c>
      <c r="J115" s="255" t="b">
        <v>1</v>
      </c>
      <c r="K115" s="255" t="b">
        <v>1</v>
      </c>
      <c r="L115" s="289"/>
      <c r="M115" s="267"/>
      <c r="N115" s="290" t="s">
        <v>1645</v>
      </c>
      <c r="O115" s="291"/>
      <c r="P115" s="292"/>
      <c r="Q115" s="288"/>
      <c r="R115" s="267"/>
      <c r="S115" s="293">
        <v>28.0</v>
      </c>
      <c r="T115" s="293">
        <v>24.0</v>
      </c>
      <c r="U115" s="261">
        <f t="array" ref="U115">_xlfn.XLOOKUP(S115, СПР.МОНТ[AWG], СПР.МОНТ[ГОСТ], "")</f>
        <v>0.08</v>
      </c>
      <c r="V115" s="261">
        <f t="array" ref="V115">_xlfn.XLOOKUP(T115, СПР.МОНТ[AWG], СПР.МОНТ[ГОСТ], "")</f>
        <v>0.2</v>
      </c>
      <c r="W115" s="273">
        <v>1.0</v>
      </c>
      <c r="X115" s="273">
        <v>1.5</v>
      </c>
      <c r="Y115" s="273" t="s">
        <v>7225</v>
      </c>
      <c r="Z115" s="273">
        <v>3.0</v>
      </c>
      <c r="AA115" s="294" t="s">
        <v>7224</v>
      </c>
      <c r="AB115" s="295" t="s">
        <v>7222</v>
      </c>
      <c r="AC115" s="280"/>
      <c r="AD115" s="280"/>
      <c r="AE115" s="280"/>
      <c r="AF115" s="280"/>
      <c r="AG115" s="280"/>
      <c r="AH115" s="280"/>
      <c r="AI115" s="280"/>
      <c r="AJ115" s="280"/>
      <c r="AK115" s="280"/>
      <c r="AL115" s="280"/>
      <c r="AM115" s="280"/>
    </row>
    <row r="116">
      <c r="A116" s="255" t="s">
        <v>7047</v>
      </c>
      <c r="B116" s="256" t="s">
        <v>3306</v>
      </c>
      <c r="C116" s="257" t="s">
        <v>3358</v>
      </c>
      <c r="D116" s="257" t="s">
        <v>3358</v>
      </c>
      <c r="E116" s="257">
        <v>5.08</v>
      </c>
      <c r="F116" s="257" t="s">
        <v>3308</v>
      </c>
      <c r="G116" s="296" t="s">
        <v>3359</v>
      </c>
      <c r="H116" s="259"/>
      <c r="I116" s="277" t="s">
        <v>3360</v>
      </c>
      <c r="J116" s="255" t="b">
        <v>0</v>
      </c>
      <c r="K116" s="255" t="b">
        <v>1</v>
      </c>
      <c r="L116" s="255" t="b">
        <v>1</v>
      </c>
      <c r="M116" s="261"/>
      <c r="N116" s="262" t="s">
        <v>1651</v>
      </c>
      <c r="O116" s="263"/>
      <c r="P116" s="264"/>
      <c r="Q116" s="265"/>
      <c r="R116" s="261"/>
      <c r="S116" s="266">
        <v>24.0</v>
      </c>
      <c r="T116" s="266">
        <v>18.0</v>
      </c>
      <c r="U116" s="261">
        <f t="array" ref="U116">_xlfn.XLOOKUP(S116, СПР.МОНТ[AWG], СПР.МОНТ[ГОСТ], "")</f>
        <v>0.2</v>
      </c>
      <c r="V116" s="261">
        <f t="array" ref="V116">_xlfn.XLOOKUP(T116, СПР.МОНТ[AWG], СПР.МОНТ[ГОСТ], "")</f>
        <v>0.75</v>
      </c>
      <c r="W116" s="273">
        <v>1.3</v>
      </c>
      <c r="X116" s="273">
        <v>2.8</v>
      </c>
      <c r="Y116" s="261"/>
      <c r="Z116" s="268">
        <v>7.0</v>
      </c>
      <c r="AA116" s="269" t="s">
        <v>7226</v>
      </c>
      <c r="AB116" s="275" t="s">
        <v>7222</v>
      </c>
      <c r="AC116" s="280"/>
      <c r="AD116" s="280"/>
      <c r="AE116" s="280"/>
      <c r="AF116" s="280"/>
      <c r="AG116" s="280"/>
      <c r="AH116" s="280"/>
      <c r="AI116" s="280"/>
      <c r="AJ116" s="280"/>
      <c r="AK116" s="280"/>
      <c r="AL116" s="280"/>
      <c r="AM116" s="280"/>
    </row>
    <row r="117">
      <c r="A117" s="255" t="s">
        <v>7047</v>
      </c>
      <c r="B117" s="256" t="s">
        <v>3306</v>
      </c>
      <c r="C117" s="257" t="s">
        <v>7227</v>
      </c>
      <c r="D117" s="257" t="s">
        <v>7228</v>
      </c>
      <c r="E117" s="257">
        <v>2.54</v>
      </c>
      <c r="F117" s="257" t="s">
        <v>3308</v>
      </c>
      <c r="G117" s="296" t="s">
        <v>3353</v>
      </c>
      <c r="H117" s="259"/>
      <c r="I117" s="277" t="s">
        <v>3354</v>
      </c>
      <c r="J117" s="255" t="b">
        <v>0</v>
      </c>
      <c r="K117" s="255" t="b">
        <v>1</v>
      </c>
      <c r="L117" s="255" t="b">
        <v>1</v>
      </c>
      <c r="M117" s="261"/>
      <c r="N117" s="262" t="s">
        <v>1645</v>
      </c>
      <c r="O117" s="263"/>
      <c r="P117" s="264"/>
      <c r="Q117" s="265"/>
      <c r="R117" s="261"/>
      <c r="S117" s="266">
        <v>28.0</v>
      </c>
      <c r="T117" s="266">
        <v>22.0</v>
      </c>
      <c r="U117" s="261">
        <f t="array" ref="U117">_xlfn.XLOOKUP(S117, СПР.МОНТ[AWG], СПР.МОНТ[ГОСТ], "")</f>
        <v>0.08</v>
      </c>
      <c r="V117" s="261">
        <f t="array" ref="V117">_xlfn.XLOOKUP(T117, СПР.МОНТ[AWG], СПР.МОНТ[ГОСТ], "")</f>
        <v>0.35</v>
      </c>
      <c r="W117" s="267"/>
      <c r="X117" s="267"/>
      <c r="Y117" s="268" t="s">
        <v>7229</v>
      </c>
      <c r="Z117" s="268">
        <v>3.0</v>
      </c>
      <c r="AA117" s="269" t="s">
        <v>7230</v>
      </c>
      <c r="AB117" s="275" t="s">
        <v>7222</v>
      </c>
      <c r="AC117" s="280"/>
      <c r="AD117" s="280"/>
      <c r="AE117" s="280"/>
      <c r="AF117" s="280"/>
      <c r="AG117" s="280"/>
      <c r="AH117" s="280"/>
      <c r="AI117" s="280"/>
      <c r="AJ117" s="280"/>
      <c r="AK117" s="280"/>
      <c r="AL117" s="280"/>
      <c r="AM117" s="280"/>
    </row>
    <row r="118">
      <c r="A118" s="255" t="s">
        <v>7047</v>
      </c>
      <c r="B118" s="266" t="s">
        <v>3306</v>
      </c>
      <c r="C118" s="297" t="s">
        <v>3337</v>
      </c>
      <c r="D118" s="255" t="s">
        <v>3336</v>
      </c>
      <c r="E118" s="255">
        <v>2.0</v>
      </c>
      <c r="F118" s="255" t="s">
        <v>3308</v>
      </c>
      <c r="G118" s="287" t="s">
        <v>3338</v>
      </c>
      <c r="H118" s="288"/>
      <c r="I118" s="255" t="s">
        <v>3339</v>
      </c>
      <c r="J118" s="255" t="b">
        <v>1</v>
      </c>
      <c r="K118" s="255" t="b">
        <v>1</v>
      </c>
      <c r="L118" s="255" t="b">
        <v>1</v>
      </c>
      <c r="M118" s="267"/>
      <c r="N118" s="290" t="s">
        <v>1645</v>
      </c>
      <c r="O118" s="291"/>
      <c r="P118" s="292"/>
      <c r="Q118" s="288"/>
      <c r="R118" s="267"/>
      <c r="S118" s="293">
        <v>30.0</v>
      </c>
      <c r="T118" s="293">
        <v>26.0</v>
      </c>
      <c r="U118" s="261">
        <f t="array" ref="U118">_xlfn.XLOOKUP(S118, СПР.МОНТ[AWG], СПР.МОНТ[ГОСТ], "")</f>
        <v>0.05</v>
      </c>
      <c r="V118" s="261">
        <f t="array" ref="V118">_xlfn.XLOOKUP(T118, СПР.МОНТ[AWG], СПР.МОНТ[ГОСТ], "")</f>
        <v>0.12</v>
      </c>
      <c r="W118" s="273">
        <v>0.9</v>
      </c>
      <c r="X118" s="273">
        <v>1.35</v>
      </c>
      <c r="Y118" s="273" t="s">
        <v>7223</v>
      </c>
      <c r="Z118" s="273">
        <v>2.0</v>
      </c>
      <c r="AA118" s="294" t="s">
        <v>7224</v>
      </c>
      <c r="AB118" s="298" t="s">
        <v>7222</v>
      </c>
      <c r="AC118" s="280"/>
      <c r="AD118" s="280"/>
      <c r="AE118" s="280"/>
      <c r="AF118" s="280"/>
      <c r="AG118" s="280"/>
      <c r="AH118" s="280"/>
      <c r="AI118" s="280"/>
      <c r="AJ118" s="280"/>
      <c r="AK118" s="280"/>
      <c r="AL118" s="280"/>
      <c r="AM118" s="280"/>
    </row>
    <row r="119">
      <c r="A119" s="255" t="s">
        <v>7047</v>
      </c>
      <c r="B119" s="256" t="s">
        <v>3306</v>
      </c>
      <c r="C119" s="257" t="s">
        <v>3319</v>
      </c>
      <c r="D119" s="257" t="s">
        <v>7231</v>
      </c>
      <c r="E119" s="257">
        <v>3.96</v>
      </c>
      <c r="F119" s="257" t="s">
        <v>3308</v>
      </c>
      <c r="G119" s="258" t="s">
        <v>3320</v>
      </c>
      <c r="H119" s="259"/>
      <c r="I119" s="260"/>
      <c r="J119" s="255"/>
      <c r="K119" s="255"/>
      <c r="L119" s="255"/>
      <c r="M119" s="268"/>
      <c r="N119" s="262"/>
      <c r="O119" s="263"/>
      <c r="P119" s="271"/>
      <c r="Q119" s="265"/>
      <c r="R119" s="268"/>
      <c r="S119" s="266">
        <v>24.0</v>
      </c>
      <c r="T119" s="266">
        <v>18.0</v>
      </c>
      <c r="U119" s="261">
        <f t="array" ref="U119">_xlfn.XLOOKUP(S119, СПР.МОНТ[AWG], СПР.МОНТ[ГОСТ], "")</f>
        <v>0.2</v>
      </c>
      <c r="V119" s="261">
        <f t="array" ref="V119">_xlfn.XLOOKUP(T119, СПР.МОНТ[AWG], СПР.МОНТ[ГОСТ], "")</f>
        <v>0.75</v>
      </c>
      <c r="W119" s="273">
        <v>1.3</v>
      </c>
      <c r="X119" s="273">
        <v>2.8</v>
      </c>
      <c r="Y119" s="268" t="s">
        <v>1638</v>
      </c>
      <c r="Z119" s="268">
        <v>7.0</v>
      </c>
      <c r="AA119" s="269" t="s">
        <v>7232</v>
      </c>
      <c r="AB119" s="270" t="s">
        <v>7233</v>
      </c>
      <c r="AC119" s="280"/>
      <c r="AD119" s="280"/>
      <c r="AE119" s="280"/>
      <c r="AF119" s="280"/>
      <c r="AG119" s="280"/>
      <c r="AH119" s="280"/>
      <c r="AI119" s="280"/>
      <c r="AJ119" s="280"/>
      <c r="AK119" s="280"/>
      <c r="AL119" s="280"/>
      <c r="AM119" s="280"/>
    </row>
    <row r="120">
      <c r="A120" s="255" t="s">
        <v>7047</v>
      </c>
      <c r="B120" s="256" t="s">
        <v>3306</v>
      </c>
      <c r="C120" s="257" t="s">
        <v>3319</v>
      </c>
      <c r="D120" s="257" t="s">
        <v>7231</v>
      </c>
      <c r="E120" s="257">
        <v>3.96</v>
      </c>
      <c r="F120" s="257" t="s">
        <v>3308</v>
      </c>
      <c r="G120" s="258" t="s">
        <v>3322</v>
      </c>
      <c r="H120" s="272"/>
      <c r="I120" s="260"/>
      <c r="J120" s="255"/>
      <c r="K120" s="255"/>
      <c r="L120" s="255"/>
      <c r="M120" s="268"/>
      <c r="N120" s="262"/>
      <c r="O120" s="263"/>
      <c r="P120" s="271"/>
      <c r="Q120" s="272"/>
      <c r="R120" s="268"/>
      <c r="S120" s="266">
        <v>24.0</v>
      </c>
      <c r="T120" s="266">
        <v>18.0</v>
      </c>
      <c r="U120" s="261">
        <f t="array" ref="U120">_xlfn.XLOOKUP(S120, СПР.МОНТ[AWG], СПР.МОНТ[ГОСТ], "")</f>
        <v>0.2</v>
      </c>
      <c r="V120" s="261">
        <f t="array" ref="V120">_xlfn.XLOOKUP(T120, СПР.МОНТ[AWG], СПР.МОНТ[ГОСТ], "")</f>
        <v>0.75</v>
      </c>
      <c r="W120" s="273">
        <v>1.3</v>
      </c>
      <c r="X120" s="273">
        <v>2.8</v>
      </c>
      <c r="Y120" s="268" t="s">
        <v>7234</v>
      </c>
      <c r="Z120" s="268">
        <v>7.0</v>
      </c>
      <c r="AA120" s="269" t="s">
        <v>7232</v>
      </c>
      <c r="AB120" s="270" t="s">
        <v>7235</v>
      </c>
      <c r="AC120" s="280"/>
      <c r="AD120" s="280"/>
      <c r="AE120" s="280"/>
      <c r="AF120" s="280"/>
      <c r="AG120" s="280"/>
      <c r="AH120" s="280"/>
      <c r="AI120" s="280"/>
      <c r="AJ120" s="280"/>
      <c r="AK120" s="280"/>
      <c r="AL120" s="280"/>
      <c r="AM120" s="280"/>
    </row>
    <row r="121">
      <c r="A121" s="255" t="s">
        <v>7047</v>
      </c>
      <c r="B121" s="256" t="s">
        <v>3306</v>
      </c>
      <c r="C121" s="257" t="s">
        <v>3327</v>
      </c>
      <c r="D121" s="257" t="s">
        <v>7236</v>
      </c>
      <c r="E121" s="257">
        <v>4.2</v>
      </c>
      <c r="F121" s="257" t="s">
        <v>3308</v>
      </c>
      <c r="G121" s="258"/>
      <c r="H121" s="272" t="s">
        <v>7237</v>
      </c>
      <c r="I121" s="260"/>
      <c r="J121" s="255"/>
      <c r="K121" s="255"/>
      <c r="L121" s="255"/>
      <c r="M121" s="268"/>
      <c r="N121" s="262"/>
      <c r="O121" s="263"/>
      <c r="P121" s="271"/>
      <c r="Q121" s="272"/>
      <c r="R121" s="268"/>
      <c r="S121" s="266">
        <v>24.0</v>
      </c>
      <c r="T121" s="266">
        <v>18.0</v>
      </c>
      <c r="U121" s="261">
        <f t="array" ref="U121">_xlfn.XLOOKUP(S121, СПР.МОНТ[AWG], СПР.МОНТ[ГОСТ], "")</f>
        <v>0.2</v>
      </c>
      <c r="V121" s="261">
        <f t="array" ref="V121">_xlfn.XLOOKUP(T121, СПР.МОНТ[AWG], СПР.МОНТ[ГОСТ], "")</f>
        <v>0.75</v>
      </c>
      <c r="W121" s="273"/>
      <c r="X121" s="273"/>
      <c r="Y121" s="268" t="s">
        <v>7238</v>
      </c>
      <c r="Z121" s="268"/>
      <c r="AA121" s="269" t="s">
        <v>7239</v>
      </c>
      <c r="AB121" s="270" t="s">
        <v>7240</v>
      </c>
      <c r="AC121" s="280"/>
      <c r="AD121" s="280"/>
      <c r="AE121" s="280"/>
      <c r="AF121" s="280"/>
      <c r="AG121" s="280"/>
      <c r="AH121" s="280"/>
      <c r="AI121" s="280"/>
      <c r="AJ121" s="280"/>
      <c r="AK121" s="280"/>
      <c r="AL121" s="280"/>
      <c r="AM121" s="280"/>
    </row>
    <row r="122">
      <c r="A122" s="255" t="s">
        <v>7047</v>
      </c>
      <c r="B122" s="256" t="s">
        <v>3306</v>
      </c>
      <c r="C122" s="257" t="s">
        <v>3327</v>
      </c>
      <c r="D122" s="257" t="s">
        <v>7236</v>
      </c>
      <c r="E122" s="257">
        <v>4.2</v>
      </c>
      <c r="F122" s="257" t="s">
        <v>3308</v>
      </c>
      <c r="G122" s="258"/>
      <c r="H122" s="272" t="s">
        <v>7241</v>
      </c>
      <c r="I122" s="260"/>
      <c r="J122" s="255"/>
      <c r="K122" s="255"/>
      <c r="L122" s="255"/>
      <c r="M122" s="268"/>
      <c r="N122" s="262"/>
      <c r="O122" s="263"/>
      <c r="P122" s="271"/>
      <c r="Q122" s="272"/>
      <c r="R122" s="268"/>
      <c r="S122" s="266">
        <v>24.0</v>
      </c>
      <c r="T122" s="266">
        <v>18.0</v>
      </c>
      <c r="U122" s="261">
        <f t="array" ref="U122">_xlfn.XLOOKUP(S122, СПР.МОНТ[AWG], СПР.МОНТ[ГОСТ], "")</f>
        <v>0.2</v>
      </c>
      <c r="V122" s="261">
        <f t="array" ref="V122">_xlfn.XLOOKUP(T122, СПР.МОНТ[AWG], СПР.МОНТ[ГОСТ], "")</f>
        <v>0.75</v>
      </c>
      <c r="W122" s="273"/>
      <c r="X122" s="273"/>
      <c r="Y122" s="268" t="s">
        <v>7242</v>
      </c>
      <c r="Z122" s="268"/>
      <c r="AA122" s="269" t="s">
        <v>7243</v>
      </c>
      <c r="AB122" s="270" t="s">
        <v>7244</v>
      </c>
      <c r="AC122" s="280"/>
      <c r="AD122" s="280"/>
      <c r="AE122" s="280"/>
      <c r="AF122" s="280"/>
      <c r="AG122" s="280"/>
      <c r="AH122" s="280"/>
      <c r="AI122" s="280"/>
      <c r="AJ122" s="280"/>
      <c r="AK122" s="280"/>
      <c r="AL122" s="280"/>
      <c r="AM122" s="280"/>
    </row>
    <row r="123">
      <c r="A123" s="255" t="s">
        <v>7047</v>
      </c>
      <c r="B123" s="256" t="s">
        <v>3306</v>
      </c>
      <c r="C123" s="257" t="s">
        <v>3327</v>
      </c>
      <c r="D123" s="257" t="s">
        <v>7236</v>
      </c>
      <c r="E123" s="257">
        <v>4.2</v>
      </c>
      <c r="F123" s="257" t="s">
        <v>3331</v>
      </c>
      <c r="G123" s="258"/>
      <c r="H123" s="272" t="s">
        <v>7245</v>
      </c>
      <c r="I123" s="260"/>
      <c r="J123" s="255"/>
      <c r="K123" s="255"/>
      <c r="L123" s="255"/>
      <c r="M123" s="268"/>
      <c r="N123" s="262"/>
      <c r="O123" s="263"/>
      <c r="P123" s="271"/>
      <c r="Q123" s="272"/>
      <c r="R123" s="268"/>
      <c r="S123" s="266">
        <v>24.0</v>
      </c>
      <c r="T123" s="266">
        <v>18.0</v>
      </c>
      <c r="U123" s="261">
        <f t="array" ref="U123">_xlfn.XLOOKUP(S123, СПР.МОНТ[AWG], СПР.МОНТ[ГОСТ], "")</f>
        <v>0.2</v>
      </c>
      <c r="V123" s="261">
        <f t="array" ref="V123">_xlfn.XLOOKUP(T123, СПР.МОНТ[AWG], СПР.МОНТ[ГОСТ], "")</f>
        <v>0.75</v>
      </c>
      <c r="W123" s="273"/>
      <c r="X123" s="273"/>
      <c r="Y123" s="268" t="s">
        <v>7238</v>
      </c>
      <c r="Z123" s="268"/>
      <c r="AA123" s="269" t="s">
        <v>7243</v>
      </c>
      <c r="AB123" s="270" t="s">
        <v>7244</v>
      </c>
      <c r="AC123" s="280"/>
      <c r="AD123" s="280"/>
      <c r="AE123" s="280"/>
      <c r="AF123" s="280"/>
      <c r="AG123" s="280"/>
      <c r="AH123" s="280"/>
      <c r="AI123" s="280"/>
      <c r="AJ123" s="280"/>
      <c r="AK123" s="280"/>
      <c r="AL123" s="280"/>
      <c r="AM123" s="280"/>
    </row>
    <row r="124">
      <c r="A124" s="255" t="s">
        <v>7047</v>
      </c>
      <c r="B124" s="256" t="s">
        <v>3306</v>
      </c>
      <c r="C124" s="257" t="s">
        <v>3327</v>
      </c>
      <c r="D124" s="257" t="s">
        <v>7236</v>
      </c>
      <c r="E124" s="257">
        <v>4.2</v>
      </c>
      <c r="F124" s="257" t="s">
        <v>3331</v>
      </c>
      <c r="G124" s="258"/>
      <c r="H124" s="272" t="s">
        <v>7246</v>
      </c>
      <c r="I124" s="260"/>
      <c r="J124" s="255"/>
      <c r="K124" s="255"/>
      <c r="L124" s="255"/>
      <c r="M124" s="268"/>
      <c r="N124" s="262"/>
      <c r="O124" s="263"/>
      <c r="P124" s="271"/>
      <c r="Q124" s="272"/>
      <c r="R124" s="268"/>
      <c r="S124" s="266">
        <v>24.0</v>
      </c>
      <c r="T124" s="266">
        <v>18.0</v>
      </c>
      <c r="U124" s="261">
        <f t="array" ref="U124">_xlfn.XLOOKUP(S124, СПР.МОНТ[AWG], СПР.МОНТ[ГОСТ], "")</f>
        <v>0.2</v>
      </c>
      <c r="V124" s="261">
        <f t="array" ref="V124">_xlfn.XLOOKUP(T124, СПР.МОНТ[AWG], СПР.МОНТ[ГОСТ], "")</f>
        <v>0.75</v>
      </c>
      <c r="W124" s="273"/>
      <c r="X124" s="273"/>
      <c r="Y124" s="268" t="s">
        <v>7242</v>
      </c>
      <c r="Z124" s="268"/>
      <c r="AA124" s="269" t="s">
        <v>7243</v>
      </c>
      <c r="AB124" s="270" t="s">
        <v>7244</v>
      </c>
      <c r="AC124" s="280"/>
      <c r="AD124" s="280"/>
      <c r="AE124" s="280"/>
      <c r="AF124" s="280"/>
      <c r="AG124" s="280"/>
      <c r="AH124" s="280"/>
      <c r="AI124" s="280"/>
      <c r="AJ124" s="280"/>
      <c r="AK124" s="280"/>
      <c r="AL124" s="280"/>
      <c r="AM124" s="280"/>
    </row>
    <row r="125">
      <c r="A125" s="278"/>
      <c r="B125" s="256" t="s">
        <v>3306</v>
      </c>
      <c r="C125" s="257"/>
      <c r="D125" s="257" t="s">
        <v>7247</v>
      </c>
      <c r="E125" s="257">
        <v>2.5</v>
      </c>
      <c r="F125" s="257"/>
      <c r="G125" s="258" t="s">
        <v>3315</v>
      </c>
      <c r="H125" s="259"/>
      <c r="I125" s="260"/>
      <c r="J125" s="255"/>
      <c r="K125" s="255"/>
      <c r="L125" s="255"/>
      <c r="M125" s="261"/>
      <c r="N125" s="262" t="s">
        <v>1645</v>
      </c>
      <c r="O125" s="263"/>
      <c r="P125" s="264"/>
      <c r="Q125" s="265"/>
      <c r="R125" s="261"/>
      <c r="S125" s="266">
        <v>28.0</v>
      </c>
      <c r="T125" s="266">
        <v>22.0</v>
      </c>
      <c r="U125" s="268">
        <v>0.05</v>
      </c>
      <c r="V125" s="268">
        <v>0.3</v>
      </c>
      <c r="W125" s="267"/>
      <c r="X125" s="267"/>
      <c r="Y125" s="261"/>
      <c r="Z125" s="261"/>
      <c r="AA125" s="279"/>
      <c r="AB125" s="270" t="s">
        <v>7248</v>
      </c>
      <c r="AC125" s="280"/>
      <c r="AD125" s="280"/>
      <c r="AE125" s="280"/>
      <c r="AF125" s="280"/>
      <c r="AG125" s="280"/>
      <c r="AH125" s="280"/>
      <c r="AI125" s="280"/>
      <c r="AJ125" s="280"/>
      <c r="AK125" s="280"/>
      <c r="AL125" s="280"/>
      <c r="AM125" s="280"/>
    </row>
    <row r="126">
      <c r="A126" s="255" t="s">
        <v>7047</v>
      </c>
      <c r="B126" s="256" t="s">
        <v>3364</v>
      </c>
      <c r="C126" s="257" t="s">
        <v>3366</v>
      </c>
      <c r="D126" s="257" t="s">
        <v>3365</v>
      </c>
      <c r="E126" s="257"/>
      <c r="F126" s="257" t="s">
        <v>3308</v>
      </c>
      <c r="G126" s="258">
        <v>9.670008676E9</v>
      </c>
      <c r="H126" s="259"/>
      <c r="I126" s="260"/>
      <c r="J126" s="255"/>
      <c r="K126" s="255"/>
      <c r="L126" s="255"/>
      <c r="M126" s="268"/>
      <c r="N126" s="262"/>
      <c r="O126" s="263"/>
      <c r="P126" s="271"/>
      <c r="Q126" s="265"/>
      <c r="R126" s="268"/>
      <c r="S126" s="266">
        <v>24.0</v>
      </c>
      <c r="T126" s="266">
        <v>20.0</v>
      </c>
      <c r="U126" s="261">
        <f t="array" ref="U126">_xlfn.XLOOKUP(S126, СПР.МОНТ[AWG], СПР.МОНТ[ГОСТ], "")</f>
        <v>0.2</v>
      </c>
      <c r="V126" s="261">
        <f t="array" ref="V126">_xlfn.XLOOKUP(T126, СПР.МОНТ[AWG], СПР.МОНТ[ГОСТ], "")</f>
        <v>0.5</v>
      </c>
      <c r="W126" s="273"/>
      <c r="X126" s="273"/>
      <c r="Y126" s="268"/>
      <c r="Z126" s="268"/>
      <c r="AA126" s="269" t="s">
        <v>7249</v>
      </c>
      <c r="AB126" s="270" t="s">
        <v>7250</v>
      </c>
      <c r="AC126" s="280"/>
      <c r="AD126" s="280"/>
      <c r="AE126" s="280"/>
      <c r="AF126" s="280"/>
      <c r="AG126" s="280"/>
      <c r="AH126" s="280"/>
      <c r="AI126" s="280"/>
      <c r="AJ126" s="280"/>
      <c r="AK126" s="280"/>
      <c r="AL126" s="280"/>
      <c r="AM126" s="280"/>
    </row>
    <row r="127">
      <c r="A127" s="255" t="s">
        <v>7047</v>
      </c>
      <c r="B127" s="299" t="s">
        <v>3370</v>
      </c>
      <c r="C127" s="300" t="s">
        <v>3402</v>
      </c>
      <c r="D127" s="289" t="s">
        <v>3402</v>
      </c>
      <c r="E127" s="289">
        <v>1.25</v>
      </c>
      <c r="F127" s="289" t="s">
        <v>3308</v>
      </c>
      <c r="G127" s="287" t="s">
        <v>3412</v>
      </c>
      <c r="H127" s="288"/>
      <c r="I127" s="255" t="s">
        <v>3413</v>
      </c>
      <c r="J127" s="289"/>
      <c r="K127" s="289"/>
      <c r="L127" s="289"/>
      <c r="M127" s="291" t="s">
        <v>7251</v>
      </c>
      <c r="N127" s="284" t="s">
        <v>1645</v>
      </c>
      <c r="O127" s="282"/>
      <c r="P127" s="301" t="s">
        <v>3414</v>
      </c>
      <c r="Q127" s="255" t="s">
        <v>7252</v>
      </c>
      <c r="R127" s="273" t="s">
        <v>3415</v>
      </c>
      <c r="S127" s="266">
        <v>32.0</v>
      </c>
      <c r="T127" s="266">
        <v>30.0</v>
      </c>
      <c r="U127" s="261">
        <f t="array" ref="U127">_xlfn.XLOOKUP(S127, СПР.МОНТ[AWG], СПР.МОНТ[ГОСТ], "")</f>
        <v>0.03</v>
      </c>
      <c r="V127" s="261">
        <f t="array" ref="V127">_xlfn.XLOOKUP(T127, СПР.МОНТ[AWG], СПР.МОНТ[ГОСТ], "")</f>
        <v>0.05</v>
      </c>
      <c r="W127" s="267">
        <v>0.52</v>
      </c>
      <c r="X127" s="267">
        <v>0.8</v>
      </c>
      <c r="Y127" s="267" t="s">
        <v>7223</v>
      </c>
      <c r="Z127" s="267">
        <v>1.0</v>
      </c>
      <c r="AA127" s="294" t="s">
        <v>7253</v>
      </c>
      <c r="AB127" s="298" t="s">
        <v>7254</v>
      </c>
      <c r="AC127" s="280"/>
      <c r="AD127" s="280"/>
      <c r="AE127" s="280"/>
      <c r="AF127" s="280"/>
      <c r="AG127" s="280"/>
      <c r="AH127" s="280"/>
      <c r="AI127" s="280"/>
      <c r="AJ127" s="280"/>
      <c r="AK127" s="280"/>
      <c r="AL127" s="280"/>
      <c r="AM127" s="280"/>
    </row>
    <row r="128">
      <c r="A128" s="255" t="s">
        <v>7047</v>
      </c>
      <c r="B128" s="299" t="s">
        <v>3370</v>
      </c>
      <c r="C128" s="300" t="s">
        <v>3402</v>
      </c>
      <c r="D128" s="289" t="s">
        <v>3402</v>
      </c>
      <c r="E128" s="289">
        <v>1.25</v>
      </c>
      <c r="F128" s="289" t="s">
        <v>3308</v>
      </c>
      <c r="G128" s="287" t="s">
        <v>3417</v>
      </c>
      <c r="H128" s="288"/>
      <c r="I128" s="255" t="s">
        <v>3413</v>
      </c>
      <c r="J128" s="289"/>
      <c r="K128" s="289"/>
      <c r="L128" s="289"/>
      <c r="M128" s="291" t="s">
        <v>7251</v>
      </c>
      <c r="N128" s="284" t="s">
        <v>1645</v>
      </c>
      <c r="O128" s="282"/>
      <c r="P128" s="301" t="s">
        <v>3418</v>
      </c>
      <c r="Q128" s="255" t="s">
        <v>7252</v>
      </c>
      <c r="R128" s="273" t="s">
        <v>3415</v>
      </c>
      <c r="S128" s="266">
        <v>32.0</v>
      </c>
      <c r="T128" s="266">
        <v>30.0</v>
      </c>
      <c r="U128" s="261">
        <f t="array" ref="U128">_xlfn.XLOOKUP(S128, СПР.МОНТ[AWG], СПР.МОНТ[ГОСТ], "")</f>
        <v>0.03</v>
      </c>
      <c r="V128" s="261">
        <f t="array" ref="V128">_xlfn.XLOOKUP(T128, СПР.МОНТ[AWG], СПР.МОНТ[ГОСТ], "")</f>
        <v>0.05</v>
      </c>
      <c r="W128" s="267">
        <v>0.52</v>
      </c>
      <c r="X128" s="267">
        <v>0.8</v>
      </c>
      <c r="Y128" s="267" t="s">
        <v>7225</v>
      </c>
      <c r="Z128" s="267">
        <v>1.0</v>
      </c>
      <c r="AA128" s="294" t="s">
        <v>7255</v>
      </c>
      <c r="AB128" s="298" t="s">
        <v>7256</v>
      </c>
      <c r="AC128" s="280"/>
      <c r="AD128" s="280"/>
      <c r="AE128" s="280"/>
      <c r="AF128" s="280"/>
      <c r="AG128" s="280"/>
      <c r="AH128" s="280"/>
      <c r="AI128" s="280"/>
      <c r="AJ128" s="280"/>
      <c r="AK128" s="280"/>
      <c r="AL128" s="280"/>
      <c r="AM128" s="280"/>
    </row>
    <row r="129">
      <c r="A129" s="255" t="s">
        <v>7047</v>
      </c>
      <c r="B129" s="299" t="s">
        <v>3370</v>
      </c>
      <c r="C129" s="300" t="s">
        <v>3422</v>
      </c>
      <c r="D129" s="289" t="s">
        <v>3422</v>
      </c>
      <c r="E129" s="289">
        <v>1.25</v>
      </c>
      <c r="F129" s="289" t="s">
        <v>3308</v>
      </c>
      <c r="G129" s="287" t="s">
        <v>3423</v>
      </c>
      <c r="H129" s="288"/>
      <c r="I129" s="255" t="s">
        <v>3424</v>
      </c>
      <c r="J129" s="255" t="b">
        <v>1</v>
      </c>
      <c r="K129" s="289"/>
      <c r="L129" s="289"/>
      <c r="M129" s="291" t="s">
        <v>7251</v>
      </c>
      <c r="N129" s="284" t="s">
        <v>1645</v>
      </c>
      <c r="O129" s="282"/>
      <c r="P129" s="301" t="s">
        <v>3425</v>
      </c>
      <c r="Q129" s="255" t="s">
        <v>7257</v>
      </c>
      <c r="R129" s="273" t="s">
        <v>3426</v>
      </c>
      <c r="S129" s="266">
        <v>28.0</v>
      </c>
      <c r="T129" s="266">
        <v>26.0</v>
      </c>
      <c r="U129" s="261">
        <f t="array" ref="U129">_xlfn.XLOOKUP(S129, СПР.МОНТ[AWG], СПР.МОНТ[ГОСТ], "")</f>
        <v>0.08</v>
      </c>
      <c r="V129" s="261">
        <f t="array" ref="V129">_xlfn.XLOOKUP(T129, СПР.МОНТ[AWG], СПР.МОНТ[ГОСТ], "")</f>
        <v>0.12</v>
      </c>
      <c r="W129" s="267">
        <v>0.7</v>
      </c>
      <c r="X129" s="267">
        <v>1.0</v>
      </c>
      <c r="Y129" s="267" t="s">
        <v>7223</v>
      </c>
      <c r="Z129" s="267">
        <v>1.0</v>
      </c>
      <c r="AA129" s="294" t="s">
        <v>7258</v>
      </c>
      <c r="AB129" s="298" t="s">
        <v>7259</v>
      </c>
      <c r="AC129" s="280"/>
      <c r="AD129" s="280"/>
      <c r="AE129" s="280"/>
      <c r="AF129" s="280"/>
      <c r="AG129" s="280"/>
      <c r="AH129" s="280"/>
      <c r="AI129" s="280"/>
      <c r="AJ129" s="280"/>
      <c r="AK129" s="280"/>
      <c r="AL129" s="280"/>
      <c r="AM129" s="280"/>
    </row>
    <row r="130">
      <c r="A130" s="255" t="s">
        <v>7047</v>
      </c>
      <c r="B130" s="299" t="s">
        <v>3370</v>
      </c>
      <c r="C130" s="300" t="s">
        <v>3422</v>
      </c>
      <c r="D130" s="289" t="s">
        <v>3422</v>
      </c>
      <c r="E130" s="289">
        <v>1.25</v>
      </c>
      <c r="F130" s="289" t="s">
        <v>3308</v>
      </c>
      <c r="G130" s="287" t="s">
        <v>3428</v>
      </c>
      <c r="H130" s="288"/>
      <c r="I130" s="255" t="s">
        <v>3424</v>
      </c>
      <c r="J130" s="255" t="b">
        <v>1</v>
      </c>
      <c r="K130" s="289"/>
      <c r="L130" s="289"/>
      <c r="M130" s="291" t="s">
        <v>7251</v>
      </c>
      <c r="N130" s="284" t="s">
        <v>1645</v>
      </c>
      <c r="O130" s="282"/>
      <c r="P130" s="301" t="s">
        <v>3429</v>
      </c>
      <c r="Q130" s="255" t="s">
        <v>7260</v>
      </c>
      <c r="R130" s="273" t="s">
        <v>3426</v>
      </c>
      <c r="S130" s="266">
        <v>28.0</v>
      </c>
      <c r="T130" s="266">
        <v>26.0</v>
      </c>
      <c r="U130" s="261">
        <f t="array" ref="U130">_xlfn.XLOOKUP(S130, СПР.МОНТ[AWG], СПР.МОНТ[ГОСТ], "")</f>
        <v>0.08</v>
      </c>
      <c r="V130" s="261">
        <f t="array" ref="V130">_xlfn.XLOOKUP(T130, СПР.МОНТ[AWG], СПР.МОНТ[ГОСТ], "")</f>
        <v>0.12</v>
      </c>
      <c r="W130" s="267">
        <v>0.7</v>
      </c>
      <c r="X130" s="267">
        <v>1.0</v>
      </c>
      <c r="Y130" s="267" t="s">
        <v>7225</v>
      </c>
      <c r="Z130" s="267">
        <v>1.0</v>
      </c>
      <c r="AA130" s="294" t="s">
        <v>7261</v>
      </c>
      <c r="AB130" s="298" t="s">
        <v>7262</v>
      </c>
      <c r="AC130" s="280"/>
      <c r="AD130" s="280"/>
      <c r="AE130" s="280"/>
      <c r="AF130" s="280"/>
      <c r="AG130" s="280"/>
      <c r="AH130" s="280"/>
      <c r="AI130" s="280"/>
      <c r="AJ130" s="280"/>
      <c r="AK130" s="280"/>
      <c r="AL130" s="280"/>
      <c r="AM130" s="280"/>
    </row>
    <row r="131">
      <c r="A131" s="255" t="s">
        <v>7047</v>
      </c>
      <c r="B131" s="299" t="s">
        <v>3370</v>
      </c>
      <c r="C131" s="300" t="s">
        <v>3422</v>
      </c>
      <c r="D131" s="289" t="s">
        <v>3422</v>
      </c>
      <c r="E131" s="289">
        <v>1.25</v>
      </c>
      <c r="F131" s="289" t="s">
        <v>3308</v>
      </c>
      <c r="G131" s="287" t="s">
        <v>3431</v>
      </c>
      <c r="H131" s="288"/>
      <c r="I131" s="255" t="s">
        <v>3424</v>
      </c>
      <c r="J131" s="255" t="b">
        <v>1</v>
      </c>
      <c r="K131" s="289"/>
      <c r="L131" s="289"/>
      <c r="M131" s="291" t="s">
        <v>7251</v>
      </c>
      <c r="N131" s="284" t="s">
        <v>1645</v>
      </c>
      <c r="O131" s="282"/>
      <c r="P131" s="301" t="s">
        <v>3432</v>
      </c>
      <c r="Q131" s="255" t="s">
        <v>7263</v>
      </c>
      <c r="R131" s="273" t="s">
        <v>3433</v>
      </c>
      <c r="S131" s="266">
        <v>32.0</v>
      </c>
      <c r="T131" s="266">
        <v>30.0</v>
      </c>
      <c r="U131" s="261">
        <f t="array" ref="U131">_xlfn.XLOOKUP(S131, СПР.МОНТ[AWG], СПР.МОНТ[ГОСТ], "")</f>
        <v>0.03</v>
      </c>
      <c r="V131" s="261">
        <f t="array" ref="V131">_xlfn.XLOOKUP(T131, СПР.МОНТ[AWG], СПР.МОНТ[ГОСТ], "")</f>
        <v>0.05</v>
      </c>
      <c r="W131" s="267">
        <v>0.52</v>
      </c>
      <c r="X131" s="267">
        <v>0.8</v>
      </c>
      <c r="Y131" s="267" t="s">
        <v>7223</v>
      </c>
      <c r="Z131" s="267">
        <v>1.0</v>
      </c>
      <c r="AA131" s="294" t="s">
        <v>7264</v>
      </c>
      <c r="AB131" s="298" t="s">
        <v>7265</v>
      </c>
      <c r="AC131" s="280"/>
      <c r="AD131" s="280"/>
      <c r="AE131" s="280"/>
      <c r="AF131" s="280"/>
      <c r="AG131" s="280"/>
      <c r="AH131" s="280"/>
      <c r="AI131" s="280"/>
      <c r="AJ131" s="280"/>
      <c r="AK131" s="280"/>
      <c r="AL131" s="280"/>
      <c r="AM131" s="280"/>
    </row>
    <row r="132">
      <c r="A132" s="255" t="s">
        <v>7047</v>
      </c>
      <c r="B132" s="299" t="s">
        <v>3370</v>
      </c>
      <c r="C132" s="300" t="s">
        <v>3422</v>
      </c>
      <c r="D132" s="289" t="s">
        <v>3422</v>
      </c>
      <c r="E132" s="289">
        <v>1.25</v>
      </c>
      <c r="F132" s="289" t="s">
        <v>3308</v>
      </c>
      <c r="G132" s="287" t="s">
        <v>3435</v>
      </c>
      <c r="H132" s="288"/>
      <c r="I132" s="255" t="s">
        <v>3424</v>
      </c>
      <c r="J132" s="255" t="b">
        <v>1</v>
      </c>
      <c r="K132" s="289"/>
      <c r="L132" s="289"/>
      <c r="M132" s="291" t="s">
        <v>7251</v>
      </c>
      <c r="N132" s="284" t="s">
        <v>1645</v>
      </c>
      <c r="O132" s="282"/>
      <c r="P132" s="301" t="s">
        <v>3436</v>
      </c>
      <c r="Q132" s="255" t="s">
        <v>7263</v>
      </c>
      <c r="R132" s="273" t="s">
        <v>3433</v>
      </c>
      <c r="S132" s="266">
        <v>32.0</v>
      </c>
      <c r="T132" s="266">
        <v>30.0</v>
      </c>
      <c r="U132" s="261">
        <f t="array" ref="U132">_xlfn.XLOOKUP(S132, СПР.МОНТ[AWG], СПР.МОНТ[ГОСТ], "")</f>
        <v>0.03</v>
      </c>
      <c r="V132" s="261">
        <f t="array" ref="V132">_xlfn.XLOOKUP(T132, СПР.МОНТ[AWG], СПР.МОНТ[ГОСТ], "")</f>
        <v>0.05</v>
      </c>
      <c r="W132" s="267">
        <v>0.52</v>
      </c>
      <c r="X132" s="267">
        <v>0.8</v>
      </c>
      <c r="Y132" s="267" t="s">
        <v>7225</v>
      </c>
      <c r="Z132" s="267">
        <v>1.0</v>
      </c>
      <c r="AA132" s="294" t="s">
        <v>7266</v>
      </c>
      <c r="AB132" s="298" t="s">
        <v>7267</v>
      </c>
      <c r="AC132" s="280"/>
      <c r="AD132" s="280"/>
      <c r="AE132" s="280"/>
      <c r="AF132" s="280"/>
      <c r="AG132" s="280"/>
      <c r="AH132" s="280"/>
      <c r="AI132" s="280"/>
      <c r="AJ132" s="280"/>
      <c r="AK132" s="280"/>
      <c r="AL132" s="280"/>
      <c r="AM132" s="280"/>
    </row>
    <row r="133">
      <c r="A133" s="255" t="s">
        <v>7047</v>
      </c>
      <c r="B133" s="299" t="s">
        <v>3370</v>
      </c>
      <c r="C133" s="291" t="s">
        <v>3448</v>
      </c>
      <c r="D133" s="289" t="s">
        <v>3448</v>
      </c>
      <c r="E133" s="289">
        <v>1.0</v>
      </c>
      <c r="F133" s="289" t="s">
        <v>3308</v>
      </c>
      <c r="G133" s="287" t="s">
        <v>3449</v>
      </c>
      <c r="H133" s="288"/>
      <c r="I133" s="255" t="s">
        <v>3450</v>
      </c>
      <c r="J133" s="255" t="b">
        <v>1</v>
      </c>
      <c r="K133" s="289"/>
      <c r="L133" s="289"/>
      <c r="M133" s="291" t="s">
        <v>7251</v>
      </c>
      <c r="N133" s="284" t="s">
        <v>1643</v>
      </c>
      <c r="O133" s="282"/>
      <c r="P133" s="301" t="s">
        <v>3451</v>
      </c>
      <c r="Q133" s="255" t="s">
        <v>7268</v>
      </c>
      <c r="R133" s="273" t="s">
        <v>3452</v>
      </c>
      <c r="S133" s="266">
        <v>30.0</v>
      </c>
      <c r="T133" s="266">
        <v>28.0</v>
      </c>
      <c r="U133" s="261">
        <f t="array" ref="U133">_xlfn.XLOOKUP(S133, СПР.МОНТ[AWG], СПР.МОНТ[ГОСТ], "")</f>
        <v>0.05</v>
      </c>
      <c r="V133" s="261">
        <f t="array" ref="V133">_xlfn.XLOOKUP(T133, СПР.МОНТ[AWG], СПР.МОНТ[ГОСТ], "")</f>
        <v>0.08</v>
      </c>
      <c r="W133" s="267">
        <v>0.5</v>
      </c>
      <c r="X133" s="267">
        <v>0.9</v>
      </c>
      <c r="Y133" s="267" t="s">
        <v>7225</v>
      </c>
      <c r="Z133" s="267">
        <v>1.0</v>
      </c>
      <c r="AA133" s="294" t="s">
        <v>7269</v>
      </c>
      <c r="AB133" s="295" t="s">
        <v>7270</v>
      </c>
      <c r="AC133" s="280"/>
      <c r="AD133" s="280"/>
      <c r="AE133" s="280"/>
      <c r="AF133" s="280"/>
      <c r="AG133" s="280"/>
      <c r="AH133" s="280"/>
      <c r="AI133" s="280"/>
      <c r="AJ133" s="280"/>
      <c r="AK133" s="280"/>
      <c r="AL133" s="280"/>
      <c r="AM133" s="280"/>
    </row>
    <row r="134">
      <c r="A134" s="255" t="s">
        <v>7047</v>
      </c>
      <c r="B134" s="266" t="s">
        <v>3370</v>
      </c>
      <c r="C134" s="290" t="s">
        <v>3448</v>
      </c>
      <c r="D134" s="255" t="s">
        <v>3448</v>
      </c>
      <c r="E134" s="255">
        <v>1.0</v>
      </c>
      <c r="F134" s="255" t="s">
        <v>3308</v>
      </c>
      <c r="G134" s="287" t="s">
        <v>3454</v>
      </c>
      <c r="H134" s="288"/>
      <c r="I134" s="255" t="s">
        <v>3450</v>
      </c>
      <c r="J134" s="255" t="b">
        <v>1</v>
      </c>
      <c r="K134" s="289"/>
      <c r="L134" s="289"/>
      <c r="M134" s="290" t="s">
        <v>7251</v>
      </c>
      <c r="N134" s="284" t="s">
        <v>1643</v>
      </c>
      <c r="O134" s="282"/>
      <c r="P134" s="301"/>
      <c r="Q134" s="255">
        <v>0.69</v>
      </c>
      <c r="R134" s="273" t="s">
        <v>3455</v>
      </c>
      <c r="S134" s="266">
        <v>32.0</v>
      </c>
      <c r="T134" s="266">
        <v>30.0</v>
      </c>
      <c r="U134" s="261">
        <f t="array" ref="U134">_xlfn.XLOOKUP(S134, СПР.МОНТ[AWG], СПР.МОНТ[ГОСТ], "")</f>
        <v>0.03</v>
      </c>
      <c r="V134" s="261">
        <f t="array" ref="V134">_xlfn.XLOOKUP(T134, СПР.МОНТ[AWG], СПР.МОНТ[ГОСТ], "")</f>
        <v>0.05</v>
      </c>
      <c r="W134" s="273">
        <v>0.5</v>
      </c>
      <c r="X134" s="273">
        <v>0.9</v>
      </c>
      <c r="Y134" s="273" t="s">
        <v>7225</v>
      </c>
      <c r="Z134" s="273">
        <v>1.0</v>
      </c>
      <c r="AA134" s="294" t="s">
        <v>7271</v>
      </c>
      <c r="AB134" s="295" t="s">
        <v>7272</v>
      </c>
      <c r="AC134" s="280"/>
      <c r="AD134" s="280"/>
      <c r="AE134" s="280"/>
      <c r="AF134" s="280"/>
      <c r="AG134" s="280"/>
      <c r="AH134" s="280"/>
      <c r="AI134" s="280"/>
      <c r="AJ134" s="280"/>
      <c r="AK134" s="280"/>
      <c r="AL134" s="280"/>
      <c r="AM134" s="280"/>
    </row>
    <row r="135">
      <c r="A135" s="255" t="s">
        <v>7047</v>
      </c>
      <c r="B135" s="299" t="s">
        <v>3370</v>
      </c>
      <c r="C135" s="300" t="s">
        <v>3402</v>
      </c>
      <c r="D135" s="289" t="s">
        <v>3402</v>
      </c>
      <c r="E135" s="289">
        <v>1.25</v>
      </c>
      <c r="F135" s="289" t="s">
        <v>3308</v>
      </c>
      <c r="G135" s="287" t="s">
        <v>3403</v>
      </c>
      <c r="H135" s="288"/>
      <c r="I135" s="255" t="s">
        <v>3404</v>
      </c>
      <c r="J135" s="255" t="b">
        <v>1</v>
      </c>
      <c r="K135" s="255" t="b">
        <v>1</v>
      </c>
      <c r="L135" s="255" t="b">
        <v>1</v>
      </c>
      <c r="M135" s="291" t="s">
        <v>7251</v>
      </c>
      <c r="N135" s="284" t="s">
        <v>1645</v>
      </c>
      <c r="O135" s="282"/>
      <c r="P135" s="301" t="s">
        <v>3405</v>
      </c>
      <c r="Q135" s="255" t="s">
        <v>7273</v>
      </c>
      <c r="R135" s="273" t="s">
        <v>3406</v>
      </c>
      <c r="S135" s="266">
        <v>30.0</v>
      </c>
      <c r="T135" s="266">
        <v>26.0</v>
      </c>
      <c r="U135" s="261">
        <f t="array" ref="U135">_xlfn.XLOOKUP(S135, СПР.МОНТ[AWG], СПР.МОНТ[ГОСТ], "")</f>
        <v>0.05</v>
      </c>
      <c r="V135" s="261">
        <f t="array" ref="V135">_xlfn.XLOOKUP(T135, СПР.МОНТ[AWG], СПР.МОНТ[ГОСТ], "")</f>
        <v>0.12</v>
      </c>
      <c r="W135" s="267">
        <v>0.7</v>
      </c>
      <c r="X135" s="267">
        <v>1.35</v>
      </c>
      <c r="Y135" s="267" t="s">
        <v>7223</v>
      </c>
      <c r="Z135" s="267">
        <v>1.0</v>
      </c>
      <c r="AA135" s="294" t="s">
        <v>7274</v>
      </c>
      <c r="AB135" s="298" t="s">
        <v>7275</v>
      </c>
      <c r="AC135" s="280"/>
      <c r="AD135" s="280"/>
      <c r="AE135" s="280"/>
      <c r="AF135" s="280"/>
      <c r="AG135" s="280"/>
      <c r="AH135" s="280"/>
      <c r="AI135" s="280"/>
      <c r="AJ135" s="280"/>
      <c r="AK135" s="280"/>
      <c r="AL135" s="280"/>
      <c r="AM135" s="280"/>
    </row>
    <row r="136">
      <c r="A136" s="255" t="s">
        <v>7047</v>
      </c>
      <c r="B136" s="299" t="s">
        <v>3370</v>
      </c>
      <c r="C136" s="300" t="s">
        <v>3402</v>
      </c>
      <c r="D136" s="289" t="s">
        <v>3402</v>
      </c>
      <c r="E136" s="289">
        <v>1.25</v>
      </c>
      <c r="F136" s="289" t="s">
        <v>3308</v>
      </c>
      <c r="G136" s="287" t="s">
        <v>3408</v>
      </c>
      <c r="H136" s="288"/>
      <c r="I136" s="255" t="s">
        <v>3404</v>
      </c>
      <c r="J136" s="289"/>
      <c r="K136" s="255" t="b">
        <v>1</v>
      </c>
      <c r="L136" s="255" t="b">
        <v>1</v>
      </c>
      <c r="M136" s="291" t="s">
        <v>7251</v>
      </c>
      <c r="N136" s="284" t="s">
        <v>1645</v>
      </c>
      <c r="O136" s="282"/>
      <c r="P136" s="301" t="s">
        <v>3409</v>
      </c>
      <c r="Q136" s="255" t="s">
        <v>7273</v>
      </c>
      <c r="R136" s="273" t="s">
        <v>3410</v>
      </c>
      <c r="S136" s="266">
        <v>30.0</v>
      </c>
      <c r="T136" s="266">
        <v>26.0</v>
      </c>
      <c r="U136" s="261">
        <f t="array" ref="U136">_xlfn.XLOOKUP(S136, СПР.МОНТ[AWG], СПР.МОНТ[ГОСТ], "")</f>
        <v>0.05</v>
      </c>
      <c r="V136" s="261">
        <f t="array" ref="V136">_xlfn.XLOOKUP(T136, СПР.МОНТ[AWG], СПР.МОНТ[ГОСТ], "")</f>
        <v>0.12</v>
      </c>
      <c r="W136" s="267">
        <v>0.7</v>
      </c>
      <c r="X136" s="267">
        <v>1.35</v>
      </c>
      <c r="Y136" s="267" t="s">
        <v>7225</v>
      </c>
      <c r="Z136" s="267">
        <v>1.0</v>
      </c>
      <c r="AA136" s="294" t="s">
        <v>7276</v>
      </c>
      <c r="AB136" s="298" t="s">
        <v>7277</v>
      </c>
      <c r="AC136" s="280"/>
      <c r="AD136" s="280"/>
      <c r="AE136" s="280"/>
      <c r="AF136" s="280"/>
      <c r="AG136" s="280"/>
      <c r="AH136" s="280"/>
      <c r="AI136" s="280"/>
      <c r="AJ136" s="280"/>
      <c r="AK136" s="280"/>
      <c r="AL136" s="280"/>
      <c r="AM136" s="280"/>
    </row>
    <row r="137">
      <c r="A137" s="255" t="s">
        <v>7047</v>
      </c>
      <c r="B137" s="299" t="s">
        <v>3370</v>
      </c>
      <c r="C137" s="291" t="s">
        <v>3371</v>
      </c>
      <c r="D137" s="289" t="s">
        <v>3371</v>
      </c>
      <c r="E137" s="289">
        <v>2.0</v>
      </c>
      <c r="F137" s="289" t="s">
        <v>3308</v>
      </c>
      <c r="G137" s="287" t="s">
        <v>3372</v>
      </c>
      <c r="H137" s="288"/>
      <c r="I137" s="277" t="s">
        <v>3373</v>
      </c>
      <c r="J137" s="289"/>
      <c r="K137" s="255" t="b">
        <v>1</v>
      </c>
      <c r="L137" s="255" t="b">
        <v>1</v>
      </c>
      <c r="M137" s="291" t="s">
        <v>7278</v>
      </c>
      <c r="N137" s="284" t="s">
        <v>1645</v>
      </c>
      <c r="O137" s="282"/>
      <c r="P137" s="301" t="s">
        <v>3374</v>
      </c>
      <c r="Q137" s="255" t="s">
        <v>7279</v>
      </c>
      <c r="R137" s="273">
        <v>54.0</v>
      </c>
      <c r="S137" s="266">
        <v>22.0</v>
      </c>
      <c r="T137" s="266">
        <v>22.0</v>
      </c>
      <c r="U137" s="261">
        <f t="array" ref="U137">_xlfn.XLOOKUP(S137, СПР.МОНТ[AWG], СПР.МОНТ[ГОСТ], "")</f>
        <v>0.35</v>
      </c>
      <c r="V137" s="261">
        <f t="array" ref="V137">_xlfn.XLOOKUP(T137, СПР.МОНТ[AWG], СПР.МОНТ[ГОСТ], "")</f>
        <v>0.35</v>
      </c>
      <c r="W137" s="267">
        <v>0.9</v>
      </c>
      <c r="X137" s="267">
        <v>1.5</v>
      </c>
      <c r="Y137" s="267" t="s">
        <v>7223</v>
      </c>
      <c r="Z137" s="267">
        <v>2.0</v>
      </c>
      <c r="AA137" s="294" t="s">
        <v>7280</v>
      </c>
      <c r="AB137" s="295" t="s">
        <v>7281</v>
      </c>
      <c r="AC137" s="280"/>
      <c r="AD137" s="280"/>
      <c r="AE137" s="280"/>
      <c r="AF137" s="280"/>
      <c r="AG137" s="280"/>
      <c r="AH137" s="280"/>
      <c r="AI137" s="280"/>
      <c r="AJ137" s="280"/>
      <c r="AK137" s="280"/>
      <c r="AL137" s="280"/>
      <c r="AM137" s="280"/>
    </row>
    <row r="138">
      <c r="A138" s="255" t="s">
        <v>7047</v>
      </c>
      <c r="B138" s="299" t="s">
        <v>3370</v>
      </c>
      <c r="C138" s="291" t="s">
        <v>3371</v>
      </c>
      <c r="D138" s="289" t="s">
        <v>3371</v>
      </c>
      <c r="E138" s="289">
        <v>2.0</v>
      </c>
      <c r="F138" s="289" t="s">
        <v>3308</v>
      </c>
      <c r="G138" s="287" t="s">
        <v>3376</v>
      </c>
      <c r="H138" s="288"/>
      <c r="I138" s="277" t="s">
        <v>3373</v>
      </c>
      <c r="J138" s="289"/>
      <c r="K138" s="255" t="b">
        <v>1</v>
      </c>
      <c r="L138" s="255" t="b">
        <v>1</v>
      </c>
      <c r="M138" s="291" t="s">
        <v>7278</v>
      </c>
      <c r="N138" s="284" t="s">
        <v>1645</v>
      </c>
      <c r="O138" s="282"/>
      <c r="P138" s="301" t="s">
        <v>3377</v>
      </c>
      <c r="Q138" s="255" t="s">
        <v>7279</v>
      </c>
      <c r="R138" s="273">
        <v>52.0</v>
      </c>
      <c r="S138" s="266">
        <v>22.0</v>
      </c>
      <c r="T138" s="266">
        <v>22.0</v>
      </c>
      <c r="U138" s="261">
        <f t="array" ref="U138">_xlfn.XLOOKUP(S138, СПР.МОНТ[AWG], СПР.МОНТ[ГОСТ], "")</f>
        <v>0.35</v>
      </c>
      <c r="V138" s="261">
        <f t="array" ref="V138">_xlfn.XLOOKUP(T138, СПР.МОНТ[AWG], СПР.МОНТ[ГОСТ], "")</f>
        <v>0.35</v>
      </c>
      <c r="W138" s="267">
        <v>0.9</v>
      </c>
      <c r="X138" s="267">
        <v>1.5</v>
      </c>
      <c r="Y138" s="267" t="s">
        <v>7225</v>
      </c>
      <c r="Z138" s="267">
        <v>2.0</v>
      </c>
      <c r="AA138" s="294" t="s">
        <v>7282</v>
      </c>
      <c r="AB138" s="295" t="s">
        <v>7283</v>
      </c>
      <c r="AC138" s="280"/>
      <c r="AD138" s="280"/>
      <c r="AE138" s="280"/>
      <c r="AF138" s="280"/>
      <c r="AG138" s="280"/>
      <c r="AH138" s="280"/>
      <c r="AI138" s="280"/>
      <c r="AJ138" s="280"/>
      <c r="AK138" s="280"/>
      <c r="AL138" s="280"/>
      <c r="AM138" s="280"/>
    </row>
    <row r="139">
      <c r="A139" s="255" t="s">
        <v>7047</v>
      </c>
      <c r="B139" s="299" t="s">
        <v>3370</v>
      </c>
      <c r="C139" s="291" t="s">
        <v>3371</v>
      </c>
      <c r="D139" s="289" t="s">
        <v>3371</v>
      </c>
      <c r="E139" s="289">
        <v>2.0</v>
      </c>
      <c r="F139" s="289" t="s">
        <v>3308</v>
      </c>
      <c r="G139" s="287" t="s">
        <v>3379</v>
      </c>
      <c r="H139" s="288"/>
      <c r="I139" s="289"/>
      <c r="J139" s="289"/>
      <c r="K139" s="289"/>
      <c r="L139" s="289"/>
      <c r="M139" s="291" t="s">
        <v>7278</v>
      </c>
      <c r="N139" s="284" t="s">
        <v>1645</v>
      </c>
      <c r="O139" s="282"/>
      <c r="P139" s="301" t="s">
        <v>3380</v>
      </c>
      <c r="Q139" s="255" t="s">
        <v>7284</v>
      </c>
      <c r="R139" s="273" t="s">
        <v>3381</v>
      </c>
      <c r="S139" s="266">
        <v>28.0</v>
      </c>
      <c r="T139" s="266">
        <v>24.0</v>
      </c>
      <c r="U139" s="261">
        <f t="array" ref="U139">_xlfn.XLOOKUP(S139, СПР.МОНТ[AWG], СПР.МОНТ[ГОСТ], "")</f>
        <v>0.08</v>
      </c>
      <c r="V139" s="261">
        <f t="array" ref="V139">_xlfn.XLOOKUP(T139, СПР.МОНТ[AWG], СПР.МОНТ[ГОСТ], "")</f>
        <v>0.2</v>
      </c>
      <c r="W139" s="267">
        <v>0.7</v>
      </c>
      <c r="X139" s="267">
        <v>1.45</v>
      </c>
      <c r="Y139" s="267" t="s">
        <v>7223</v>
      </c>
      <c r="Z139" s="267">
        <v>2.0</v>
      </c>
      <c r="AA139" s="294" t="s">
        <v>7285</v>
      </c>
      <c r="AB139" s="295" t="s">
        <v>7286</v>
      </c>
      <c r="AC139" s="280"/>
      <c r="AD139" s="280"/>
      <c r="AE139" s="280"/>
      <c r="AF139" s="280"/>
      <c r="AG139" s="280"/>
      <c r="AH139" s="280"/>
      <c r="AI139" s="280"/>
      <c r="AJ139" s="280"/>
      <c r="AK139" s="280"/>
      <c r="AL139" s="280"/>
      <c r="AM139" s="280"/>
    </row>
    <row r="140">
      <c r="A140" s="255" t="s">
        <v>7047</v>
      </c>
      <c r="B140" s="299" t="s">
        <v>3370</v>
      </c>
      <c r="C140" s="291" t="s">
        <v>3371</v>
      </c>
      <c r="D140" s="289" t="s">
        <v>3371</v>
      </c>
      <c r="E140" s="289">
        <v>2.0</v>
      </c>
      <c r="F140" s="289" t="s">
        <v>3308</v>
      </c>
      <c r="G140" s="287" t="s">
        <v>3383</v>
      </c>
      <c r="H140" s="288"/>
      <c r="I140" s="289"/>
      <c r="J140" s="289"/>
      <c r="K140" s="289"/>
      <c r="L140" s="289"/>
      <c r="M140" s="291" t="s">
        <v>7278</v>
      </c>
      <c r="N140" s="284" t="s">
        <v>1645</v>
      </c>
      <c r="O140" s="282"/>
      <c r="P140" s="301" t="s">
        <v>3380</v>
      </c>
      <c r="Q140" s="255" t="s">
        <v>7284</v>
      </c>
      <c r="R140" s="273" t="s">
        <v>3381</v>
      </c>
      <c r="S140" s="266">
        <v>28.0</v>
      </c>
      <c r="T140" s="266">
        <v>24.0</v>
      </c>
      <c r="U140" s="261">
        <f t="array" ref="U140">_xlfn.XLOOKUP(S140, СПР.МОНТ[AWG], СПР.МОНТ[ГОСТ], "")</f>
        <v>0.08</v>
      </c>
      <c r="V140" s="261">
        <f t="array" ref="V140">_xlfn.XLOOKUP(T140, СПР.МОНТ[AWG], СПР.МОНТ[ГОСТ], "")</f>
        <v>0.2</v>
      </c>
      <c r="W140" s="267">
        <v>0.7</v>
      </c>
      <c r="X140" s="267">
        <v>1.45</v>
      </c>
      <c r="Y140" s="267" t="s">
        <v>7225</v>
      </c>
      <c r="Z140" s="267">
        <v>2.0</v>
      </c>
      <c r="AA140" s="294" t="s">
        <v>7287</v>
      </c>
      <c r="AB140" s="295" t="s">
        <v>7288</v>
      </c>
      <c r="AC140" s="280"/>
      <c r="AD140" s="280"/>
      <c r="AE140" s="280"/>
      <c r="AF140" s="280"/>
      <c r="AG140" s="280"/>
      <c r="AH140" s="280"/>
      <c r="AI140" s="280"/>
      <c r="AJ140" s="280"/>
      <c r="AK140" s="280"/>
      <c r="AL140" s="280"/>
      <c r="AM140" s="280"/>
    </row>
    <row r="141">
      <c r="A141" s="255" t="s">
        <v>7047</v>
      </c>
      <c r="B141" s="299" t="s">
        <v>3370</v>
      </c>
      <c r="C141" s="291" t="s">
        <v>3371</v>
      </c>
      <c r="D141" s="289" t="s">
        <v>3371</v>
      </c>
      <c r="E141" s="289">
        <v>2.0</v>
      </c>
      <c r="F141" s="289" t="s">
        <v>3308</v>
      </c>
      <c r="G141" s="287" t="s">
        <v>3385</v>
      </c>
      <c r="H141" s="288"/>
      <c r="I141" s="289"/>
      <c r="J141" s="289"/>
      <c r="K141" s="289"/>
      <c r="L141" s="289"/>
      <c r="M141" s="291" t="s">
        <v>7278</v>
      </c>
      <c r="N141" s="284" t="s">
        <v>1645</v>
      </c>
      <c r="O141" s="282"/>
      <c r="P141" s="301" t="s">
        <v>3386</v>
      </c>
      <c r="Q141" s="255" t="s">
        <v>7289</v>
      </c>
      <c r="R141" s="273">
        <v>7.8</v>
      </c>
      <c r="S141" s="266">
        <v>30.0</v>
      </c>
      <c r="T141" s="266">
        <v>30.0</v>
      </c>
      <c r="U141" s="261">
        <f t="array" ref="U141">_xlfn.XLOOKUP(S141, СПР.МОНТ[AWG], СПР.МОНТ[ГОСТ], "")</f>
        <v>0.05</v>
      </c>
      <c r="V141" s="261">
        <f t="array" ref="V141">_xlfn.XLOOKUP(T141, СПР.МОНТ[AWG], СПР.МОНТ[ГОСТ], "")</f>
        <v>0.05</v>
      </c>
      <c r="W141" s="267">
        <v>0.5</v>
      </c>
      <c r="X141" s="267">
        <v>0.9</v>
      </c>
      <c r="Y141" s="267" t="s">
        <v>7223</v>
      </c>
      <c r="Z141" s="267">
        <v>1.0</v>
      </c>
      <c r="AA141" s="294" t="s">
        <v>7290</v>
      </c>
      <c r="AB141" s="295" t="s">
        <v>7291</v>
      </c>
      <c r="AC141" s="280"/>
      <c r="AD141" s="280"/>
      <c r="AE141" s="280"/>
      <c r="AF141" s="280"/>
      <c r="AG141" s="280"/>
      <c r="AH141" s="280"/>
      <c r="AI141" s="280"/>
      <c r="AJ141" s="280"/>
      <c r="AK141" s="280"/>
      <c r="AL141" s="280"/>
      <c r="AM141" s="280"/>
    </row>
    <row r="142">
      <c r="A142" s="255" t="s">
        <v>7047</v>
      </c>
      <c r="B142" s="299" t="s">
        <v>3370</v>
      </c>
      <c r="C142" s="291" t="s">
        <v>3371</v>
      </c>
      <c r="D142" s="289" t="s">
        <v>3371</v>
      </c>
      <c r="E142" s="289">
        <v>2.0</v>
      </c>
      <c r="F142" s="289" t="s">
        <v>3308</v>
      </c>
      <c r="G142" s="287" t="s">
        <v>3388</v>
      </c>
      <c r="H142" s="288"/>
      <c r="I142" s="289"/>
      <c r="J142" s="289"/>
      <c r="K142" s="289"/>
      <c r="L142" s="289"/>
      <c r="M142" s="291" t="s">
        <v>7278</v>
      </c>
      <c r="N142" s="284" t="s">
        <v>1645</v>
      </c>
      <c r="O142" s="282"/>
      <c r="P142" s="301" t="s">
        <v>3389</v>
      </c>
      <c r="Q142" s="255" t="s">
        <v>7289</v>
      </c>
      <c r="R142" s="273">
        <v>8.0</v>
      </c>
      <c r="S142" s="266">
        <v>30.0</v>
      </c>
      <c r="T142" s="266">
        <v>30.0</v>
      </c>
      <c r="U142" s="261">
        <f t="array" ref="U142">_xlfn.XLOOKUP(S142, СПР.МОНТ[AWG], СПР.МОНТ[ГОСТ], "")</f>
        <v>0.05</v>
      </c>
      <c r="V142" s="261">
        <f t="array" ref="V142">_xlfn.XLOOKUP(T142, СПР.МОНТ[AWG], СПР.МОНТ[ГОСТ], "")</f>
        <v>0.05</v>
      </c>
      <c r="W142" s="267">
        <v>0.5</v>
      </c>
      <c r="X142" s="267">
        <v>0.9</v>
      </c>
      <c r="Y142" s="267" t="s">
        <v>7225</v>
      </c>
      <c r="Z142" s="267">
        <v>1.0</v>
      </c>
      <c r="AA142" s="294" t="s">
        <v>7292</v>
      </c>
      <c r="AB142" s="295" t="s">
        <v>7293</v>
      </c>
      <c r="AC142" s="280"/>
      <c r="AD142" s="280"/>
      <c r="AE142" s="280"/>
      <c r="AF142" s="280"/>
      <c r="AG142" s="280"/>
      <c r="AH142" s="280"/>
      <c r="AI142" s="280"/>
      <c r="AJ142" s="280"/>
      <c r="AK142" s="280"/>
      <c r="AL142" s="280"/>
      <c r="AM142" s="280"/>
    </row>
    <row r="143">
      <c r="A143" s="255" t="s">
        <v>7047</v>
      </c>
      <c r="B143" s="266" t="s">
        <v>3370</v>
      </c>
      <c r="C143" s="290" t="s">
        <v>3371</v>
      </c>
      <c r="D143" s="255" t="s">
        <v>3393</v>
      </c>
      <c r="E143" s="255">
        <v>2.0</v>
      </c>
      <c r="F143" s="255" t="s">
        <v>3331</v>
      </c>
      <c r="G143" s="287" t="s">
        <v>3394</v>
      </c>
      <c r="H143" s="288"/>
      <c r="I143" s="289"/>
      <c r="J143" s="289"/>
      <c r="K143" s="289"/>
      <c r="L143" s="289"/>
      <c r="M143" s="290" t="s">
        <v>7278</v>
      </c>
      <c r="N143" s="284" t="s">
        <v>1645</v>
      </c>
      <c r="O143" s="282"/>
      <c r="P143" s="301" t="s">
        <v>3395</v>
      </c>
      <c r="Q143" s="288"/>
      <c r="R143" s="273" t="s">
        <v>3396</v>
      </c>
      <c r="S143" s="266">
        <v>28.0</v>
      </c>
      <c r="T143" s="266">
        <v>24.0</v>
      </c>
      <c r="U143" s="261">
        <f t="array" ref="U143">_xlfn.XLOOKUP(S143, СПР.МОНТ[AWG], СПР.МОНТ[ГОСТ], "")</f>
        <v>0.08</v>
      </c>
      <c r="V143" s="261">
        <f t="array" ref="V143">_xlfn.XLOOKUP(T143, СПР.МОНТ[AWG], СПР.МОНТ[ГОСТ], "")</f>
        <v>0.2</v>
      </c>
      <c r="W143" s="273">
        <v>0.7</v>
      </c>
      <c r="X143" s="273">
        <v>1.45</v>
      </c>
      <c r="Y143" s="273" t="s">
        <v>7294</v>
      </c>
      <c r="Z143" s="273">
        <v>2.0</v>
      </c>
      <c r="AA143" s="294" t="s">
        <v>7295</v>
      </c>
      <c r="AB143" s="295"/>
      <c r="AC143" s="280"/>
      <c r="AD143" s="280"/>
      <c r="AE143" s="280"/>
      <c r="AF143" s="280"/>
      <c r="AG143" s="280"/>
      <c r="AH143" s="280"/>
      <c r="AI143" s="280"/>
      <c r="AJ143" s="280"/>
      <c r="AK143" s="280"/>
      <c r="AL143" s="280"/>
      <c r="AM143" s="280"/>
    </row>
    <row r="144">
      <c r="A144" s="255" t="s">
        <v>7047</v>
      </c>
      <c r="B144" s="266" t="s">
        <v>3370</v>
      </c>
      <c r="C144" s="290" t="s">
        <v>3371</v>
      </c>
      <c r="D144" s="255" t="s">
        <v>3393</v>
      </c>
      <c r="E144" s="255">
        <v>2.0</v>
      </c>
      <c r="F144" s="255" t="s">
        <v>3331</v>
      </c>
      <c r="G144" s="287" t="s">
        <v>3398</v>
      </c>
      <c r="H144" s="288"/>
      <c r="I144" s="289"/>
      <c r="J144" s="289"/>
      <c r="K144" s="289"/>
      <c r="L144" s="289"/>
      <c r="M144" s="290" t="s">
        <v>7278</v>
      </c>
      <c r="N144" s="284" t="s">
        <v>1645</v>
      </c>
      <c r="O144" s="282"/>
      <c r="P144" s="301" t="s">
        <v>3395</v>
      </c>
      <c r="Q144" s="288"/>
      <c r="R144" s="273" t="s">
        <v>3396</v>
      </c>
      <c r="S144" s="266">
        <v>28.0</v>
      </c>
      <c r="T144" s="266">
        <v>24.0</v>
      </c>
      <c r="U144" s="261">
        <f t="array" ref="U144">_xlfn.XLOOKUP(S144, СПР.МОНТ[AWG], СПР.МОНТ[ГОСТ], "")</f>
        <v>0.08</v>
      </c>
      <c r="V144" s="261">
        <f t="array" ref="V144">_xlfn.XLOOKUP(T144, СПР.МОНТ[AWG], СПР.МОНТ[ГОСТ], "")</f>
        <v>0.2</v>
      </c>
      <c r="W144" s="273">
        <v>0.7</v>
      </c>
      <c r="X144" s="273">
        <v>1.45</v>
      </c>
      <c r="Y144" s="273" t="s">
        <v>7296</v>
      </c>
      <c r="Z144" s="273">
        <v>2.0</v>
      </c>
      <c r="AA144" s="294" t="s">
        <v>7297</v>
      </c>
      <c r="AB144" s="295"/>
      <c r="AC144" s="280"/>
      <c r="AD144" s="280"/>
      <c r="AE144" s="280"/>
      <c r="AF144" s="280"/>
      <c r="AG144" s="280"/>
      <c r="AH144" s="280"/>
      <c r="AI144" s="280"/>
      <c r="AJ144" s="280"/>
      <c r="AK144" s="280"/>
      <c r="AL144" s="280"/>
      <c r="AM144" s="280"/>
    </row>
    <row r="145">
      <c r="A145" s="255" t="s">
        <v>7047</v>
      </c>
      <c r="B145" s="256" t="s">
        <v>3370</v>
      </c>
      <c r="C145" s="257" t="s">
        <v>3459</v>
      </c>
      <c r="D145" s="257" t="s">
        <v>3459</v>
      </c>
      <c r="E145" s="257"/>
      <c r="F145" s="257" t="s">
        <v>3308</v>
      </c>
      <c r="G145" s="258" t="s">
        <v>3460</v>
      </c>
      <c r="H145" s="259"/>
      <c r="I145" s="260"/>
      <c r="J145" s="255"/>
      <c r="K145" s="255"/>
      <c r="L145" s="255"/>
      <c r="M145" s="268"/>
      <c r="N145" s="262"/>
      <c r="O145" s="263"/>
      <c r="P145" s="271" t="s">
        <v>3461</v>
      </c>
      <c r="Q145" s="272" t="s">
        <v>7298</v>
      </c>
      <c r="R145" s="268"/>
      <c r="S145" s="266">
        <v>26.0</v>
      </c>
      <c r="T145" s="266">
        <v>22.0</v>
      </c>
      <c r="U145" s="261">
        <f t="array" ref="U145">_xlfn.XLOOKUP(S145, СПР.МОНТ[AWG], СПР.МОНТ[ГОСТ], "")</f>
        <v>0.12</v>
      </c>
      <c r="V145" s="261">
        <f t="array" ref="V145">_xlfn.XLOOKUP(T145, СПР.МОНТ[AWG], СПР.МОНТ[ГОСТ], "")</f>
        <v>0.35</v>
      </c>
      <c r="W145" s="273"/>
      <c r="X145" s="273"/>
      <c r="Y145" s="268"/>
      <c r="Z145" s="268">
        <v>5.0</v>
      </c>
      <c r="AA145" s="269" t="s">
        <v>7299</v>
      </c>
      <c r="AB145" s="270" t="s">
        <v>7300</v>
      </c>
      <c r="AC145" s="280"/>
      <c r="AD145" s="280"/>
      <c r="AE145" s="280"/>
      <c r="AF145" s="280"/>
      <c r="AG145" s="280"/>
      <c r="AH145" s="280"/>
      <c r="AI145" s="280"/>
      <c r="AJ145" s="280"/>
      <c r="AK145" s="280"/>
      <c r="AL145" s="280"/>
      <c r="AM145" s="280"/>
    </row>
    <row r="146">
      <c r="A146" s="255" t="s">
        <v>7047</v>
      </c>
      <c r="B146" s="256" t="s">
        <v>3370</v>
      </c>
      <c r="C146" s="257" t="s">
        <v>3459</v>
      </c>
      <c r="D146" s="257" t="s">
        <v>3459</v>
      </c>
      <c r="E146" s="257"/>
      <c r="F146" s="257" t="s">
        <v>3308</v>
      </c>
      <c r="G146" s="258" t="s">
        <v>3463</v>
      </c>
      <c r="H146" s="272"/>
      <c r="I146" s="260"/>
      <c r="J146" s="255"/>
      <c r="K146" s="255"/>
      <c r="L146" s="255"/>
      <c r="M146" s="268"/>
      <c r="N146" s="262"/>
      <c r="O146" s="263"/>
      <c r="P146" s="271" t="s">
        <v>3464</v>
      </c>
      <c r="Q146" s="272" t="s">
        <v>7301</v>
      </c>
      <c r="R146" s="268" t="s">
        <v>3465</v>
      </c>
      <c r="S146" s="266">
        <v>28.0</v>
      </c>
      <c r="T146" s="266">
        <v>26.0</v>
      </c>
      <c r="U146" s="261">
        <f t="array" ref="U146">_xlfn.XLOOKUP(S146, СПР.МОНТ[AWG], СПР.МОНТ[ГОСТ], "")</f>
        <v>0.08</v>
      </c>
      <c r="V146" s="261">
        <f t="array" ref="V146">_xlfn.XLOOKUP(T146, СПР.МОНТ[AWG], СПР.МОНТ[ГОСТ], "")</f>
        <v>0.12</v>
      </c>
      <c r="W146" s="273">
        <v>0.88</v>
      </c>
      <c r="X146" s="273">
        <v>0.98</v>
      </c>
      <c r="Y146" s="268"/>
      <c r="Z146" s="268"/>
      <c r="AA146" s="269" t="s">
        <v>7302</v>
      </c>
      <c r="AB146" s="270" t="s">
        <v>7303</v>
      </c>
      <c r="AC146" s="280"/>
      <c r="AD146" s="280"/>
      <c r="AE146" s="280"/>
      <c r="AF146" s="280"/>
      <c r="AG146" s="280"/>
      <c r="AH146" s="280"/>
      <c r="AI146" s="280"/>
      <c r="AJ146" s="280"/>
      <c r="AK146" s="280"/>
      <c r="AL146" s="280"/>
      <c r="AM146" s="280"/>
    </row>
    <row r="147">
      <c r="A147" s="278"/>
      <c r="B147" s="256" t="s">
        <v>3370</v>
      </c>
      <c r="C147" s="257"/>
      <c r="D147" s="257" t="s">
        <v>3440</v>
      </c>
      <c r="E147" s="257">
        <v>1.0</v>
      </c>
      <c r="F147" s="257"/>
      <c r="G147" s="302" t="s">
        <v>3441</v>
      </c>
      <c r="H147" s="259"/>
      <c r="I147" s="303"/>
      <c r="J147" s="304"/>
      <c r="K147" s="304"/>
      <c r="L147" s="304"/>
      <c r="M147" s="272" t="s">
        <v>3444</v>
      </c>
      <c r="N147" s="262" t="s">
        <v>1643</v>
      </c>
      <c r="O147" s="263"/>
      <c r="P147" s="272" t="s">
        <v>3442</v>
      </c>
      <c r="Q147" s="272" t="s">
        <v>7304</v>
      </c>
      <c r="R147" s="272" t="s">
        <v>3443</v>
      </c>
      <c r="S147" s="266">
        <v>30.0</v>
      </c>
      <c r="T147" s="266">
        <v>28.0</v>
      </c>
      <c r="U147" s="268">
        <f t="array" ref="U147">_xlfn.XLOOKUP(S147, 'СПР.КАБ'!$A$35:$A$56, 'СПР.КАБ'!$B$35:$B$56, "")</f>
        <v>0.05</v>
      </c>
      <c r="V147" s="268">
        <f t="array" ref="V147">_xlfn.XLOOKUP(T147, 'СПР.КАБ'!$A$35:$A$56, 'СПР.КАБ'!$B$35:$B$56, "")</f>
        <v>0.08</v>
      </c>
      <c r="W147" s="267"/>
      <c r="X147" s="267"/>
      <c r="Y147" s="261"/>
      <c r="Z147" s="261"/>
      <c r="AA147" s="279"/>
      <c r="AB147" s="270" t="s">
        <v>7305</v>
      </c>
      <c r="AC147" s="280"/>
      <c r="AD147" s="280"/>
      <c r="AE147" s="280"/>
      <c r="AF147" s="280"/>
      <c r="AG147" s="280"/>
      <c r="AH147" s="280"/>
      <c r="AI147" s="280"/>
      <c r="AJ147" s="280"/>
      <c r="AK147" s="280"/>
      <c r="AL147" s="280"/>
      <c r="AM147" s="280"/>
    </row>
    <row r="148">
      <c r="A148" s="255" t="s">
        <v>7047</v>
      </c>
      <c r="B148" s="256" t="s">
        <v>3469</v>
      </c>
      <c r="C148" s="257" t="s">
        <v>3471</v>
      </c>
      <c r="D148" s="257" t="s">
        <v>3470</v>
      </c>
      <c r="E148" s="257">
        <v>2.0</v>
      </c>
      <c r="F148" s="257" t="s">
        <v>3308</v>
      </c>
      <c r="G148" s="258" t="s">
        <v>3472</v>
      </c>
      <c r="H148" s="259"/>
      <c r="I148" s="260"/>
      <c r="J148" s="255"/>
      <c r="K148" s="255"/>
      <c r="L148" s="255"/>
      <c r="M148" s="268"/>
      <c r="N148" s="262"/>
      <c r="O148" s="263"/>
      <c r="P148" s="271"/>
      <c r="Q148" s="272"/>
      <c r="R148" s="268"/>
      <c r="S148" s="266">
        <v>28.0</v>
      </c>
      <c r="T148" s="266">
        <v>22.0</v>
      </c>
      <c r="U148" s="261">
        <f t="array" ref="U148">_xlfn.XLOOKUP(S148, СПР.МОНТ[AWG], СПР.МОНТ[ГОСТ], "")</f>
        <v>0.08</v>
      </c>
      <c r="V148" s="261">
        <f t="array" ref="V148">_xlfn.XLOOKUP(T148, СПР.МОНТ[AWG], СПР.МОНТ[ГОСТ], "")</f>
        <v>0.35</v>
      </c>
      <c r="W148" s="273"/>
      <c r="X148" s="273">
        <v>1.5</v>
      </c>
      <c r="Y148" s="268" t="s">
        <v>7306</v>
      </c>
      <c r="Z148" s="268">
        <v>3.0</v>
      </c>
      <c r="AA148" s="269" t="s">
        <v>7307</v>
      </c>
      <c r="AB148" s="270" t="s">
        <v>7308</v>
      </c>
      <c r="AC148" s="280"/>
      <c r="AD148" s="280"/>
      <c r="AE148" s="280"/>
      <c r="AF148" s="280"/>
      <c r="AG148" s="280"/>
      <c r="AH148" s="280"/>
      <c r="AI148" s="280"/>
      <c r="AJ148" s="280"/>
      <c r="AK148" s="280"/>
      <c r="AL148" s="280"/>
      <c r="AM148" s="280"/>
    </row>
    <row r="149">
      <c r="A149" s="255" t="s">
        <v>7047</v>
      </c>
      <c r="B149" s="256" t="s">
        <v>3476</v>
      </c>
      <c r="C149" s="257" t="s">
        <v>3477</v>
      </c>
      <c r="D149" s="257" t="s">
        <v>7309</v>
      </c>
      <c r="E149" s="257" t="s">
        <v>3479</v>
      </c>
      <c r="F149" s="257" t="s">
        <v>3308</v>
      </c>
      <c r="G149" s="258" t="s">
        <v>3478</v>
      </c>
      <c r="H149" s="259"/>
      <c r="I149" s="260"/>
      <c r="J149" s="255"/>
      <c r="K149" s="255"/>
      <c r="L149" s="255"/>
      <c r="M149" s="268"/>
      <c r="N149" s="262"/>
      <c r="O149" s="263"/>
      <c r="P149" s="271"/>
      <c r="Q149" s="265"/>
      <c r="R149" s="268"/>
      <c r="S149" s="266">
        <v>24.0</v>
      </c>
      <c r="T149" s="266">
        <v>18.0</v>
      </c>
      <c r="U149" s="261">
        <f t="array" ref="U149">_xlfn.XLOOKUP(S149, СПР.МОНТ[AWG], СПР.МОНТ[ГОСТ], "")</f>
        <v>0.2</v>
      </c>
      <c r="V149" s="261">
        <f t="array" ref="V149">_xlfn.XLOOKUP(T149, СПР.МОНТ[AWG], СПР.МОНТ[ГОСТ], "")</f>
        <v>0.75</v>
      </c>
      <c r="W149" s="273">
        <v>1.4</v>
      </c>
      <c r="X149" s="273">
        <v>2.8</v>
      </c>
      <c r="Y149" s="268" t="s">
        <v>7310</v>
      </c>
      <c r="Z149" s="268"/>
      <c r="AA149" s="269" t="s">
        <v>7311</v>
      </c>
      <c r="AB149" s="270" t="s">
        <v>7312</v>
      </c>
      <c r="AC149" s="280"/>
      <c r="AD149" s="280"/>
      <c r="AE149" s="280"/>
      <c r="AF149" s="280"/>
      <c r="AG149" s="280"/>
      <c r="AH149" s="280"/>
      <c r="AI149" s="280"/>
      <c r="AJ149" s="280"/>
      <c r="AK149" s="280"/>
      <c r="AL149" s="280"/>
      <c r="AM149" s="280"/>
    </row>
    <row r="150">
      <c r="A150" s="255" t="s">
        <v>7047</v>
      </c>
      <c r="B150" s="299" t="s">
        <v>3483</v>
      </c>
      <c r="C150" s="300" t="s">
        <v>3499</v>
      </c>
      <c r="D150" s="289" t="s">
        <v>3499</v>
      </c>
      <c r="E150" s="289">
        <v>1.0</v>
      </c>
      <c r="F150" s="289" t="s">
        <v>3308</v>
      </c>
      <c r="G150" s="287" t="s">
        <v>3502</v>
      </c>
      <c r="H150" s="288"/>
      <c r="I150" s="255" t="s">
        <v>3503</v>
      </c>
      <c r="J150" s="255" t="b">
        <v>1</v>
      </c>
      <c r="K150" s="289"/>
      <c r="L150" s="289"/>
      <c r="M150" s="291" t="s">
        <v>7251</v>
      </c>
      <c r="N150" s="284" t="s">
        <v>1643</v>
      </c>
      <c r="O150" s="282"/>
      <c r="P150" s="301" t="s">
        <v>3504</v>
      </c>
      <c r="Q150" s="288"/>
      <c r="R150" s="273" t="s">
        <v>3505</v>
      </c>
      <c r="S150" s="266">
        <v>36.0</v>
      </c>
      <c r="T150" s="266">
        <v>30.0</v>
      </c>
      <c r="U150" s="261">
        <f t="array" ref="U150">_xlfn.XLOOKUP(S150, СПР.МОНТ[AWG], СПР.МОНТ[ГОСТ], "")</f>
        <v>0.01</v>
      </c>
      <c r="V150" s="268">
        <f t="array" ref="V150">_xlfn.XLOOKUP(T150, 'СПР.КАБ'!$A$35:$A$56, 'СПР.КАБ'!$B$35:$B$56, "")</f>
        <v>0.05</v>
      </c>
      <c r="W150" s="267">
        <v>0.3</v>
      </c>
      <c r="X150" s="267">
        <v>0.6</v>
      </c>
      <c r="Y150" s="267" t="s">
        <v>7223</v>
      </c>
      <c r="Z150" s="267">
        <v>1.0</v>
      </c>
      <c r="AA150" s="294" t="s">
        <v>7313</v>
      </c>
      <c r="AB150" s="295"/>
      <c r="AC150" s="280"/>
      <c r="AD150" s="280"/>
      <c r="AE150" s="280"/>
      <c r="AF150" s="280"/>
      <c r="AG150" s="280"/>
      <c r="AH150" s="280"/>
      <c r="AI150" s="280"/>
      <c r="AJ150" s="280"/>
      <c r="AK150" s="280"/>
      <c r="AL150" s="280"/>
      <c r="AM150" s="280"/>
    </row>
    <row r="151">
      <c r="A151" s="255" t="s">
        <v>7047</v>
      </c>
      <c r="B151" s="266" t="s">
        <v>3483</v>
      </c>
      <c r="C151" s="284" t="s">
        <v>3492</v>
      </c>
      <c r="D151" s="255" t="s">
        <v>3492</v>
      </c>
      <c r="E151" s="255">
        <v>1.25</v>
      </c>
      <c r="F151" s="255" t="s">
        <v>3308</v>
      </c>
      <c r="G151" s="287" t="s">
        <v>3493</v>
      </c>
      <c r="H151" s="288"/>
      <c r="I151" s="255" t="s">
        <v>3494</v>
      </c>
      <c r="J151" s="255" t="b">
        <v>1</v>
      </c>
      <c r="K151" s="289"/>
      <c r="L151" s="255" t="b">
        <v>1</v>
      </c>
      <c r="M151" s="290" t="s">
        <v>7251</v>
      </c>
      <c r="N151" s="284" t="s">
        <v>1645</v>
      </c>
      <c r="O151" s="282"/>
      <c r="P151" s="301"/>
      <c r="Q151" s="255">
        <v>0.85</v>
      </c>
      <c r="R151" s="273" t="s">
        <v>3495</v>
      </c>
      <c r="S151" s="266">
        <v>32.0</v>
      </c>
      <c r="T151" s="266">
        <v>28.0</v>
      </c>
      <c r="U151" s="261">
        <f t="array" ref="U151">_xlfn.XLOOKUP(S151, СПР.МОНТ[AWG], СПР.МОНТ[ГОСТ], "")</f>
        <v>0.03</v>
      </c>
      <c r="V151" s="261">
        <f t="array" ref="V151">_xlfn.XLOOKUP(T151, СПР.МОНТ[AWG], СПР.МОНТ[ГОСТ], "")</f>
        <v>0.08</v>
      </c>
      <c r="W151" s="273">
        <v>0.5</v>
      </c>
      <c r="X151" s="273">
        <v>0.9</v>
      </c>
      <c r="Y151" s="273" t="s">
        <v>7223</v>
      </c>
      <c r="Z151" s="273">
        <v>1.0</v>
      </c>
      <c r="AA151" s="294" t="s">
        <v>7314</v>
      </c>
      <c r="AB151" s="298" t="s">
        <v>7315</v>
      </c>
      <c r="AC151" s="280"/>
      <c r="AD151" s="280"/>
      <c r="AE151" s="280"/>
      <c r="AF151" s="280"/>
      <c r="AG151" s="280"/>
      <c r="AH151" s="280"/>
      <c r="AI151" s="280"/>
      <c r="AJ151" s="280"/>
      <c r="AK151" s="280"/>
      <c r="AL151" s="280"/>
      <c r="AM151" s="280"/>
    </row>
    <row r="152">
      <c r="A152" s="255" t="s">
        <v>7047</v>
      </c>
      <c r="B152" s="256" t="s">
        <v>3483</v>
      </c>
      <c r="C152" s="257" t="s">
        <v>3485</v>
      </c>
      <c r="D152" s="257" t="s">
        <v>3485</v>
      </c>
      <c r="E152" s="257">
        <v>0.5</v>
      </c>
      <c r="F152" s="257" t="s">
        <v>3331</v>
      </c>
      <c r="G152" s="258" t="s">
        <v>3486</v>
      </c>
      <c r="H152" s="259"/>
      <c r="I152" s="260"/>
      <c r="J152" s="255"/>
      <c r="K152" s="255"/>
      <c r="L152" s="255"/>
      <c r="M152" s="268"/>
      <c r="N152" s="262"/>
      <c r="O152" s="263"/>
      <c r="P152" s="271"/>
      <c r="Q152" s="272"/>
      <c r="R152" s="268"/>
      <c r="S152" s="266">
        <v>36.0</v>
      </c>
      <c r="T152" s="266">
        <v>30.0</v>
      </c>
      <c r="U152" s="261">
        <f t="array" ref="U152">_xlfn.XLOOKUP(S152, СПР.МОНТ[AWG], СПР.МОНТ[ГОСТ], "")</f>
        <v>0.01</v>
      </c>
      <c r="V152" s="261">
        <f t="array" ref="V152">_xlfn.XLOOKUP(T152, СПР.МОНТ[AWG], СПР.МОНТ[ГОСТ], "")</f>
        <v>0.05</v>
      </c>
      <c r="W152" s="273"/>
      <c r="X152" s="273"/>
      <c r="Y152" s="268" t="s">
        <v>7225</v>
      </c>
      <c r="Z152" s="268">
        <v>0.8</v>
      </c>
      <c r="AA152" s="269" t="s">
        <v>7316</v>
      </c>
      <c r="AB152" s="270" t="s">
        <v>7317</v>
      </c>
      <c r="AC152" s="280"/>
      <c r="AD152" s="280"/>
      <c r="AE152" s="280"/>
      <c r="AF152" s="280"/>
      <c r="AG152" s="280"/>
      <c r="AH152" s="280"/>
      <c r="AI152" s="280"/>
      <c r="AJ152" s="280"/>
      <c r="AK152" s="280"/>
      <c r="AL152" s="280"/>
      <c r="AM152" s="280"/>
    </row>
    <row r="153">
      <c r="A153" s="255" t="s">
        <v>7047</v>
      </c>
      <c r="B153" s="256" t="s">
        <v>3483</v>
      </c>
      <c r="C153" s="257" t="s">
        <v>3485</v>
      </c>
      <c r="D153" s="257" t="s">
        <v>3485</v>
      </c>
      <c r="E153" s="257">
        <v>0.5</v>
      </c>
      <c r="F153" s="257" t="s">
        <v>3331</v>
      </c>
      <c r="G153" s="258" t="s">
        <v>3488</v>
      </c>
      <c r="H153" s="259"/>
      <c r="I153" s="260"/>
      <c r="J153" s="255"/>
      <c r="K153" s="255"/>
      <c r="L153" s="255"/>
      <c r="M153" s="268"/>
      <c r="N153" s="262"/>
      <c r="O153" s="263"/>
      <c r="P153" s="271"/>
      <c r="Q153" s="272"/>
      <c r="R153" s="268"/>
      <c r="S153" s="266">
        <v>36.0</v>
      </c>
      <c r="T153" s="266">
        <v>30.0</v>
      </c>
      <c r="U153" s="261">
        <f t="array" ref="U153">_xlfn.XLOOKUP(S153, СПР.МОНТ[AWG], СПР.МОНТ[ГОСТ], "")</f>
        <v>0.01</v>
      </c>
      <c r="V153" s="261">
        <f t="array" ref="V153">_xlfn.XLOOKUP(T153, СПР.МОНТ[AWG], СПР.МОНТ[ГОСТ], "")</f>
        <v>0.05</v>
      </c>
      <c r="W153" s="273"/>
      <c r="X153" s="273"/>
      <c r="Y153" s="268" t="s">
        <v>7225</v>
      </c>
      <c r="Z153" s="268">
        <v>0.7</v>
      </c>
      <c r="AA153" s="269" t="s">
        <v>7318</v>
      </c>
      <c r="AB153" s="270" t="s">
        <v>7319</v>
      </c>
      <c r="AC153" s="280"/>
      <c r="AD153" s="280"/>
      <c r="AE153" s="280"/>
      <c r="AF153" s="280"/>
      <c r="AG153" s="280"/>
      <c r="AH153" s="280"/>
      <c r="AI153" s="280"/>
      <c r="AJ153" s="280"/>
      <c r="AK153" s="280"/>
      <c r="AL153" s="280"/>
      <c r="AM153" s="280"/>
    </row>
    <row r="154">
      <c r="A154" s="255" t="s">
        <v>7047</v>
      </c>
      <c r="B154" s="299" t="s">
        <v>3483</v>
      </c>
      <c r="C154" s="300" t="s">
        <v>3499</v>
      </c>
      <c r="D154" s="289" t="s">
        <v>3499</v>
      </c>
      <c r="E154" s="289">
        <v>1.0</v>
      </c>
      <c r="F154" s="289" t="s">
        <v>3308</v>
      </c>
      <c r="G154" s="287" t="s">
        <v>3500</v>
      </c>
      <c r="H154" s="288"/>
      <c r="I154" s="289"/>
      <c r="J154" s="289"/>
      <c r="K154" s="289"/>
      <c r="L154" s="289"/>
      <c r="M154" s="291" t="s">
        <v>7251</v>
      </c>
      <c r="N154" s="284" t="s">
        <v>1643</v>
      </c>
      <c r="O154" s="282"/>
      <c r="P154" s="301"/>
      <c r="Q154" s="255">
        <v>0.8</v>
      </c>
      <c r="R154" s="273" t="s">
        <v>3495</v>
      </c>
      <c r="S154" s="266">
        <v>32.0</v>
      </c>
      <c r="T154" s="266">
        <v>28.0</v>
      </c>
      <c r="U154" s="261">
        <f t="array" ref="U154">_xlfn.XLOOKUP(S154, СПР.МОНТ[AWG], СПР.МОНТ[ГОСТ], "")</f>
        <v>0.03</v>
      </c>
      <c r="V154" s="261">
        <f t="array" ref="V154">_xlfn.XLOOKUP(T154, СПР.МОНТ[AWG], СПР.МОНТ[ГОСТ], "")</f>
        <v>0.08</v>
      </c>
      <c r="W154" s="267">
        <v>0.5</v>
      </c>
      <c r="X154" s="267">
        <v>0.9</v>
      </c>
      <c r="Y154" s="267" t="s">
        <v>7223</v>
      </c>
      <c r="Z154" s="267">
        <v>1.0</v>
      </c>
      <c r="AA154" s="294" t="s">
        <v>7320</v>
      </c>
      <c r="AB154" s="295" t="s">
        <v>7321</v>
      </c>
      <c r="AC154" s="280"/>
      <c r="AD154" s="280"/>
      <c r="AE154" s="280"/>
      <c r="AF154" s="280"/>
      <c r="AG154" s="280"/>
      <c r="AH154" s="280"/>
      <c r="AI154" s="280"/>
      <c r="AJ154" s="280"/>
      <c r="AK154" s="280"/>
      <c r="AL154" s="280"/>
      <c r="AM154" s="280"/>
    </row>
    <row r="155">
      <c r="A155" s="255" t="s">
        <v>7047</v>
      </c>
      <c r="B155" s="299" t="s">
        <v>3483</v>
      </c>
      <c r="C155" s="300" t="s">
        <v>3499</v>
      </c>
      <c r="D155" s="289" t="s">
        <v>3499</v>
      </c>
      <c r="E155" s="289">
        <v>1.0</v>
      </c>
      <c r="F155" s="289" t="s">
        <v>3308</v>
      </c>
      <c r="G155" s="287" t="s">
        <v>3507</v>
      </c>
      <c r="H155" s="288"/>
      <c r="I155" s="289"/>
      <c r="J155" s="289"/>
      <c r="K155" s="289"/>
      <c r="L155" s="289"/>
      <c r="M155" s="291" t="s">
        <v>7251</v>
      </c>
      <c r="N155" s="284" t="s">
        <v>1643</v>
      </c>
      <c r="O155" s="282"/>
      <c r="P155" s="301" t="s">
        <v>3508</v>
      </c>
      <c r="Q155" s="288"/>
      <c r="R155" s="273" t="s">
        <v>3495</v>
      </c>
      <c r="S155" s="266">
        <v>32.0</v>
      </c>
      <c r="T155" s="266">
        <v>28.0</v>
      </c>
      <c r="U155" s="261">
        <f t="array" ref="U155">_xlfn.XLOOKUP(S155, СПР.МОНТ[AWG], СПР.МОНТ[ГОСТ], "")</f>
        <v>0.03</v>
      </c>
      <c r="V155" s="261">
        <f t="array" ref="V155">_xlfn.XLOOKUP(T155, СПР.МОНТ[AWG], СПР.МОНТ[ГОСТ], "")</f>
        <v>0.08</v>
      </c>
      <c r="W155" s="267">
        <v>0.5</v>
      </c>
      <c r="X155" s="267">
        <v>0.9</v>
      </c>
      <c r="Y155" s="267" t="s">
        <v>7225</v>
      </c>
      <c r="Z155" s="267">
        <v>1.0</v>
      </c>
      <c r="AA155" s="294" t="s">
        <v>7322</v>
      </c>
      <c r="AB155" s="295"/>
      <c r="AC155" s="280"/>
      <c r="AD155" s="280"/>
      <c r="AE155" s="280"/>
      <c r="AF155" s="280"/>
      <c r="AG155" s="280"/>
      <c r="AH155" s="280"/>
      <c r="AI155" s="280"/>
      <c r="AJ155" s="280"/>
      <c r="AK155" s="280"/>
      <c r="AL155" s="280"/>
      <c r="AM155" s="280"/>
    </row>
    <row r="156">
      <c r="A156" s="255" t="s">
        <v>7047</v>
      </c>
      <c r="B156" s="256" t="s">
        <v>3483</v>
      </c>
      <c r="C156" s="257" t="s">
        <v>3499</v>
      </c>
      <c r="D156" s="257" t="s">
        <v>3499</v>
      </c>
      <c r="E156" s="257"/>
      <c r="F156" s="257" t="s">
        <v>3331</v>
      </c>
      <c r="G156" s="258" t="s">
        <v>3513</v>
      </c>
      <c r="H156" s="259"/>
      <c r="I156" s="260"/>
      <c r="J156" s="255"/>
      <c r="K156" s="255"/>
      <c r="L156" s="255"/>
      <c r="M156" s="268"/>
      <c r="N156" s="262"/>
      <c r="O156" s="263"/>
      <c r="P156" s="271"/>
      <c r="Q156" s="272"/>
      <c r="R156" s="268"/>
      <c r="S156" s="266">
        <v>36.0</v>
      </c>
      <c r="T156" s="266">
        <v>30.0</v>
      </c>
      <c r="U156" s="261">
        <f t="array" ref="U156">_xlfn.XLOOKUP(S156, СПР.МОНТ[AWG], СПР.МОНТ[ГОСТ], "")</f>
        <v>0.01</v>
      </c>
      <c r="V156" s="261">
        <f t="array" ref="V156">_xlfn.XLOOKUP(T156, СПР.МОНТ[AWG], СПР.МОНТ[ГОСТ], "")</f>
        <v>0.05</v>
      </c>
      <c r="W156" s="273"/>
      <c r="X156" s="273"/>
      <c r="Y156" s="268" t="s">
        <v>7323</v>
      </c>
      <c r="Z156" s="268">
        <v>1.0</v>
      </c>
      <c r="AA156" s="269" t="s">
        <v>7324</v>
      </c>
      <c r="AB156" s="270" t="s">
        <v>7325</v>
      </c>
      <c r="AC156" s="280"/>
      <c r="AD156" s="280"/>
      <c r="AE156" s="280"/>
      <c r="AF156" s="280"/>
      <c r="AG156" s="280"/>
      <c r="AH156" s="280"/>
      <c r="AI156" s="280"/>
      <c r="AJ156" s="280"/>
      <c r="AK156" s="280"/>
      <c r="AL156" s="280"/>
      <c r="AM156" s="280"/>
    </row>
    <row r="157">
      <c r="A157" s="255" t="s">
        <v>7047</v>
      </c>
      <c r="B157" s="299" t="s">
        <v>3524</v>
      </c>
      <c r="C157" s="300" t="s">
        <v>3676</v>
      </c>
      <c r="D157" s="289" t="s">
        <v>3675</v>
      </c>
      <c r="E157" s="289">
        <v>2.0</v>
      </c>
      <c r="F157" s="289" t="s">
        <v>3308</v>
      </c>
      <c r="G157" s="287" t="s">
        <v>3681</v>
      </c>
      <c r="H157" s="288"/>
      <c r="I157" s="255" t="s">
        <v>3682</v>
      </c>
      <c r="J157" s="289"/>
      <c r="K157" s="255" t="b">
        <v>1</v>
      </c>
      <c r="L157" s="255" t="b">
        <v>1</v>
      </c>
      <c r="M157" s="291" t="s">
        <v>7278</v>
      </c>
      <c r="N157" s="284" t="s">
        <v>1645</v>
      </c>
      <c r="O157" s="282"/>
      <c r="P157" s="301" t="s">
        <v>3683</v>
      </c>
      <c r="Q157" s="288"/>
      <c r="R157" s="273" t="s">
        <v>3597</v>
      </c>
      <c r="S157" s="266">
        <v>32.0</v>
      </c>
      <c r="T157" s="266">
        <v>28.0</v>
      </c>
      <c r="U157" s="261">
        <f t="array" ref="U157">_xlfn.XLOOKUP(S157, СПР.МОНТ[AWG], СПР.МОНТ[ГОСТ], "")</f>
        <v>0.03</v>
      </c>
      <c r="V157" s="261">
        <f t="array" ref="V157">_xlfn.XLOOKUP(T157, СПР.МОНТ[AWG], СПР.МОНТ[ГОСТ], "")</f>
        <v>0.08</v>
      </c>
      <c r="W157" s="267">
        <v>0.5</v>
      </c>
      <c r="X157" s="267">
        <v>0.9</v>
      </c>
      <c r="Y157" s="267" t="s">
        <v>7223</v>
      </c>
      <c r="Z157" s="267">
        <v>2.0</v>
      </c>
      <c r="AA157" s="294" t="s">
        <v>7326</v>
      </c>
      <c r="AB157" s="298" t="s">
        <v>7327</v>
      </c>
      <c r="AC157" s="305"/>
      <c r="AD157" s="305"/>
      <c r="AE157" s="305"/>
    </row>
    <row r="158">
      <c r="A158" s="255" t="s">
        <v>7047</v>
      </c>
      <c r="B158" s="299" t="s">
        <v>3524</v>
      </c>
      <c r="C158" s="284" t="s">
        <v>3593</v>
      </c>
      <c r="D158" s="255" t="s">
        <v>3592</v>
      </c>
      <c r="E158" s="255" t="s">
        <v>3598</v>
      </c>
      <c r="F158" s="289" t="s">
        <v>3308</v>
      </c>
      <c r="G158" s="287" t="s">
        <v>3594</v>
      </c>
      <c r="H158" s="288"/>
      <c r="I158" s="255" t="s">
        <v>3595</v>
      </c>
      <c r="J158" s="289"/>
      <c r="K158" s="289"/>
      <c r="L158" s="289"/>
      <c r="M158" s="291" t="s">
        <v>7328</v>
      </c>
      <c r="N158" s="284" t="s">
        <v>1645</v>
      </c>
      <c r="O158" s="282"/>
      <c r="P158" s="301" t="s">
        <v>3596</v>
      </c>
      <c r="Q158" s="288"/>
      <c r="R158" s="273" t="s">
        <v>3597</v>
      </c>
      <c r="S158" s="266">
        <v>32.0</v>
      </c>
      <c r="T158" s="266">
        <v>28.0</v>
      </c>
      <c r="U158" s="261">
        <f t="array" ref="U158">_xlfn.XLOOKUP(S158, СПР.МОНТ[AWG], СПР.МОНТ[ГОСТ], "")</f>
        <v>0.03</v>
      </c>
      <c r="V158" s="261">
        <f t="array" ref="V158">_xlfn.XLOOKUP(T158, СПР.МОНТ[AWG], СПР.МОНТ[ГОСТ], "")</f>
        <v>0.08</v>
      </c>
      <c r="W158" s="267">
        <v>0.4</v>
      </c>
      <c r="X158" s="267">
        <v>0.8</v>
      </c>
      <c r="Y158" s="267" t="s">
        <v>7223</v>
      </c>
      <c r="Z158" s="267">
        <v>1.0</v>
      </c>
      <c r="AA158" s="294" t="s">
        <v>7329</v>
      </c>
      <c r="AB158" s="298" t="s">
        <v>7330</v>
      </c>
      <c r="AC158" s="305"/>
      <c r="AD158" s="305"/>
      <c r="AE158" s="305"/>
    </row>
    <row r="159">
      <c r="A159" s="277" t="s">
        <v>7047</v>
      </c>
      <c r="B159" s="281" t="s">
        <v>3524</v>
      </c>
      <c r="C159" s="277" t="s">
        <v>3701</v>
      </c>
      <c r="D159" s="277" t="s">
        <v>3701</v>
      </c>
      <c r="E159" s="277">
        <v>2.54</v>
      </c>
      <c r="F159" s="277" t="s">
        <v>3308</v>
      </c>
      <c r="G159" s="277" t="s">
        <v>3702</v>
      </c>
      <c r="H159" s="282"/>
      <c r="I159" s="283" t="s">
        <v>3703</v>
      </c>
      <c r="J159" s="255" t="b">
        <v>1</v>
      </c>
      <c r="K159" s="255" t="b">
        <v>0</v>
      </c>
      <c r="L159" s="255" t="b">
        <v>0</v>
      </c>
      <c r="M159" s="277"/>
      <c r="N159" s="300"/>
      <c r="O159" s="282"/>
      <c r="P159" s="277"/>
      <c r="Q159" s="277"/>
      <c r="R159" s="277"/>
      <c r="S159" s="281">
        <v>26.0</v>
      </c>
      <c r="T159" s="281">
        <v>22.0</v>
      </c>
      <c r="U159" s="285">
        <f t="array" ref="U159">_xlfn.XLOOKUP(S159, 'СПР.КАБ'!$A$35:$A$56, 'СПР.КАБ'!$B$35:$B$56, "")</f>
        <v>0.12</v>
      </c>
      <c r="V159" s="285">
        <f t="array" ref="V159">_xlfn.XLOOKUP(T159, 'СПР.КАБ'!$A$35:$A$56, 'СПР.КАБ'!$B$35:$B$56, "")</f>
        <v>0.35</v>
      </c>
      <c r="W159" s="277"/>
      <c r="X159" s="277"/>
      <c r="Y159" s="277" t="s">
        <v>7223</v>
      </c>
      <c r="Z159" s="282"/>
      <c r="AA159" s="286" t="s">
        <v>7331</v>
      </c>
      <c r="AB159" s="270" t="s">
        <v>7332</v>
      </c>
    </row>
    <row r="160">
      <c r="A160" s="255" t="s">
        <v>7047</v>
      </c>
      <c r="B160" s="299" t="s">
        <v>3524</v>
      </c>
      <c r="C160" s="290" t="s">
        <v>3794</v>
      </c>
      <c r="D160" s="255" t="s">
        <v>3793</v>
      </c>
      <c r="E160" s="289">
        <v>3.96</v>
      </c>
      <c r="F160" s="289" t="s">
        <v>3308</v>
      </c>
      <c r="G160" s="287" t="s">
        <v>3795</v>
      </c>
      <c r="H160" s="288"/>
      <c r="I160" s="255" t="s">
        <v>3796</v>
      </c>
      <c r="J160" s="255" t="b">
        <v>0</v>
      </c>
      <c r="K160" s="255" t="b">
        <v>1</v>
      </c>
      <c r="L160" s="255" t="b">
        <v>0</v>
      </c>
      <c r="M160" s="291" t="s">
        <v>7333</v>
      </c>
      <c r="N160" s="284" t="s">
        <v>1651</v>
      </c>
      <c r="O160" s="282"/>
      <c r="P160" s="301" t="s">
        <v>3797</v>
      </c>
      <c r="Q160" s="288"/>
      <c r="R160" s="273" t="s">
        <v>3560</v>
      </c>
      <c r="S160" s="266">
        <v>20.0</v>
      </c>
      <c r="T160" s="266">
        <v>16.0</v>
      </c>
      <c r="U160" s="261">
        <f t="array" ref="U160">_xlfn.XLOOKUP(S160, СПР.МОНТ[AWG], СПР.МОНТ[ГОСТ], "")</f>
        <v>0.5</v>
      </c>
      <c r="V160" s="261">
        <f t="array" ref="V160">_xlfn.XLOOKUP(T160, СПР.МОНТ[AWG], СПР.МОНТ[ГОСТ], "")</f>
        <v>1.5</v>
      </c>
      <c r="W160" s="267">
        <v>1.7</v>
      </c>
      <c r="X160" s="267">
        <v>3.0</v>
      </c>
      <c r="Y160" s="267" t="s">
        <v>7223</v>
      </c>
      <c r="Z160" s="267">
        <v>10.0</v>
      </c>
      <c r="AA160" s="294" t="s">
        <v>7334</v>
      </c>
      <c r="AB160" s="295" t="s">
        <v>7335</v>
      </c>
    </row>
    <row r="161">
      <c r="A161" s="255" t="s">
        <v>7047</v>
      </c>
      <c r="B161" s="299" t="s">
        <v>3524</v>
      </c>
      <c r="C161" s="290" t="s">
        <v>3626</v>
      </c>
      <c r="D161" s="255" t="s">
        <v>3625</v>
      </c>
      <c r="E161" s="289">
        <v>5.0</v>
      </c>
      <c r="F161" s="289" t="s">
        <v>3308</v>
      </c>
      <c r="G161" s="287" t="s">
        <v>3627</v>
      </c>
      <c r="H161" s="288"/>
      <c r="I161" s="255" t="s">
        <v>3628</v>
      </c>
      <c r="J161" s="255" t="b">
        <v>0</v>
      </c>
      <c r="K161" s="255" t="b">
        <v>1</v>
      </c>
      <c r="L161" s="255" t="b">
        <v>0</v>
      </c>
      <c r="M161" s="291" t="s">
        <v>7333</v>
      </c>
      <c r="N161" s="284" t="s">
        <v>1651</v>
      </c>
      <c r="O161" s="282"/>
      <c r="P161" s="301" t="s">
        <v>3629</v>
      </c>
      <c r="Q161" s="288"/>
      <c r="R161" s="273" t="s">
        <v>3630</v>
      </c>
      <c r="S161" s="266">
        <v>22.0</v>
      </c>
      <c r="T161" s="266">
        <v>18.0</v>
      </c>
      <c r="U161" s="261">
        <f t="array" ref="U161">_xlfn.XLOOKUP(S161, СПР.МОНТ[AWG], СПР.МОНТ[ГОСТ], "")</f>
        <v>0.35</v>
      </c>
      <c r="V161" s="261">
        <f t="array" ref="V161">_xlfn.XLOOKUP(T161, СПР.МОНТ[AWG], СПР.МОНТ[ГОСТ], "")</f>
        <v>0.75</v>
      </c>
      <c r="W161" s="267">
        <v>1.7</v>
      </c>
      <c r="X161" s="267">
        <v>3.0</v>
      </c>
      <c r="Y161" s="267" t="s">
        <v>7223</v>
      </c>
      <c r="Z161" s="267">
        <v>10.0</v>
      </c>
      <c r="AA161" s="294" t="s">
        <v>7336</v>
      </c>
      <c r="AB161" s="295" t="s">
        <v>7337</v>
      </c>
    </row>
    <row r="162">
      <c r="A162" s="255" t="s">
        <v>7047</v>
      </c>
      <c r="B162" s="299" t="s">
        <v>3524</v>
      </c>
      <c r="C162" s="284" t="s">
        <v>3751</v>
      </c>
      <c r="D162" s="255" t="s">
        <v>3762</v>
      </c>
      <c r="E162" s="289">
        <v>2.5</v>
      </c>
      <c r="F162" s="289" t="s">
        <v>3331</v>
      </c>
      <c r="G162" s="287" t="s">
        <v>3763</v>
      </c>
      <c r="H162" s="288"/>
      <c r="I162" s="277" t="s">
        <v>3764</v>
      </c>
      <c r="J162" s="255" t="b">
        <v>1</v>
      </c>
      <c r="K162" s="255" t="b">
        <v>1</v>
      </c>
      <c r="L162" s="255" t="b">
        <v>1</v>
      </c>
      <c r="M162" s="291" t="s">
        <v>7333</v>
      </c>
      <c r="N162" s="284" t="s">
        <v>1645</v>
      </c>
      <c r="O162" s="282"/>
      <c r="P162" s="301" t="s">
        <v>3765</v>
      </c>
      <c r="Q162" s="288"/>
      <c r="R162" s="273" t="s">
        <v>3739</v>
      </c>
      <c r="S162" s="266">
        <v>28.0</v>
      </c>
      <c r="T162" s="266">
        <v>22.0</v>
      </c>
      <c r="U162" s="261">
        <f t="array" ref="U162">_xlfn.XLOOKUP(S162, СПР.МОНТ[AWG], СПР.МОНТ[ГОСТ], "")</f>
        <v>0.08</v>
      </c>
      <c r="V162" s="261">
        <f t="array" ref="V162">_xlfn.XLOOKUP(T162, СПР.МОНТ[AWG], СПР.МОНТ[ГОСТ], "")</f>
        <v>0.35</v>
      </c>
      <c r="W162" s="267">
        <v>1.2</v>
      </c>
      <c r="X162" s="267">
        <v>1.8</v>
      </c>
      <c r="Y162" s="267" t="s">
        <v>7294</v>
      </c>
      <c r="Z162" s="267">
        <v>3.0</v>
      </c>
      <c r="AA162" s="294" t="s">
        <v>7338</v>
      </c>
      <c r="AB162" s="295" t="s">
        <v>7339</v>
      </c>
    </row>
    <row r="163">
      <c r="A163" s="255" t="s">
        <v>7047</v>
      </c>
      <c r="B163" s="299" t="s">
        <v>3524</v>
      </c>
      <c r="C163" s="290" t="s">
        <v>3643</v>
      </c>
      <c r="D163" s="255" t="s">
        <v>3642</v>
      </c>
      <c r="E163" s="255" t="s">
        <v>3648</v>
      </c>
      <c r="F163" s="289" t="s">
        <v>3308</v>
      </c>
      <c r="G163" s="287" t="s">
        <v>3644</v>
      </c>
      <c r="H163" s="288"/>
      <c r="I163" s="255" t="s">
        <v>3645</v>
      </c>
      <c r="J163" s="288"/>
      <c r="K163" s="255" t="b">
        <v>1</v>
      </c>
      <c r="L163" s="255" t="b">
        <v>1</v>
      </c>
      <c r="M163" s="291" t="s">
        <v>7278</v>
      </c>
      <c r="N163" s="284" t="s">
        <v>1649</v>
      </c>
      <c r="O163" s="282"/>
      <c r="P163" s="301" t="s">
        <v>3646</v>
      </c>
      <c r="Q163" s="288"/>
      <c r="R163" s="273" t="s">
        <v>3647</v>
      </c>
      <c r="S163" s="266">
        <v>30.0</v>
      </c>
      <c r="T163" s="266">
        <v>24.0</v>
      </c>
      <c r="U163" s="261">
        <f t="array" ref="U163">_xlfn.XLOOKUP(S163, СПР.МОНТ[AWG], СПР.МОНТ[ГОСТ], "")</f>
        <v>0.05</v>
      </c>
      <c r="V163" s="261">
        <f t="array" ref="V163">_xlfn.XLOOKUP(T163, СПР.МОНТ[AWG], СПР.МОНТ[ГОСТ], "")</f>
        <v>0.2</v>
      </c>
      <c r="W163" s="267">
        <v>0.8</v>
      </c>
      <c r="X163" s="267">
        <v>1.5</v>
      </c>
      <c r="Y163" s="267" t="s">
        <v>7223</v>
      </c>
      <c r="Z163" s="267">
        <v>2.0</v>
      </c>
      <c r="AA163" s="294" t="s">
        <v>7340</v>
      </c>
      <c r="AB163" s="295" t="s">
        <v>7341</v>
      </c>
    </row>
    <row r="164">
      <c r="A164" s="255" t="s">
        <v>7047</v>
      </c>
      <c r="B164" s="299" t="s">
        <v>3524</v>
      </c>
      <c r="C164" s="300" t="s">
        <v>3676</v>
      </c>
      <c r="D164" s="289" t="s">
        <v>3675</v>
      </c>
      <c r="E164" s="289">
        <v>2.0</v>
      </c>
      <c r="F164" s="289" t="s">
        <v>3308</v>
      </c>
      <c r="G164" s="287" t="s">
        <v>3677</v>
      </c>
      <c r="H164" s="288"/>
      <c r="I164" s="255" t="s">
        <v>3645</v>
      </c>
      <c r="J164" s="255" t="b">
        <v>0</v>
      </c>
      <c r="K164" s="255" t="b">
        <v>1</v>
      </c>
      <c r="L164" s="255" t="b">
        <v>1</v>
      </c>
      <c r="M164" s="291" t="s">
        <v>7278</v>
      </c>
      <c r="N164" s="284" t="s">
        <v>1645</v>
      </c>
      <c r="O164" s="282"/>
      <c r="P164" s="301" t="s">
        <v>3678</v>
      </c>
      <c r="Q164" s="288"/>
      <c r="R164" s="273" t="s">
        <v>3679</v>
      </c>
      <c r="S164" s="266">
        <v>28.0</v>
      </c>
      <c r="T164" s="266">
        <v>24.0</v>
      </c>
      <c r="U164" s="261">
        <f t="array" ref="U164">_xlfn.XLOOKUP(S164, СПР.МОНТ[AWG], СПР.МОНТ[ГОСТ], "")</f>
        <v>0.08</v>
      </c>
      <c r="V164" s="261">
        <f t="array" ref="V164">_xlfn.XLOOKUP(T164, СПР.МОНТ[AWG], СПР.МОНТ[ГОСТ], "")</f>
        <v>0.2</v>
      </c>
      <c r="W164" s="267">
        <v>0.8</v>
      </c>
      <c r="X164" s="267">
        <v>1.5</v>
      </c>
      <c r="Y164" s="267" t="s">
        <v>7223</v>
      </c>
      <c r="Z164" s="267">
        <v>2.0</v>
      </c>
      <c r="AA164" s="294" t="s">
        <v>7342</v>
      </c>
      <c r="AB164" s="298" t="s">
        <v>7343</v>
      </c>
    </row>
    <row r="165">
      <c r="A165" s="255" t="s">
        <v>7047</v>
      </c>
      <c r="B165" s="256" t="s">
        <v>3524</v>
      </c>
      <c r="C165" s="257" t="s">
        <v>3787</v>
      </c>
      <c r="D165" s="257" t="s">
        <v>3786</v>
      </c>
      <c r="E165" s="257">
        <v>0.8</v>
      </c>
      <c r="F165" s="257" t="s">
        <v>3308</v>
      </c>
      <c r="G165" s="296" t="s">
        <v>3788</v>
      </c>
      <c r="H165" s="259"/>
      <c r="I165" s="260" t="s">
        <v>3789</v>
      </c>
      <c r="J165" s="255" t="b">
        <v>0</v>
      </c>
      <c r="K165" s="255" t="b">
        <v>0</v>
      </c>
      <c r="L165" s="255" t="b">
        <v>1</v>
      </c>
      <c r="M165" s="261"/>
      <c r="N165" s="263"/>
      <c r="O165" s="263"/>
      <c r="P165" s="264"/>
      <c r="Q165" s="265"/>
      <c r="R165" s="261"/>
      <c r="S165" s="266">
        <v>32.0</v>
      </c>
      <c r="T165" s="266">
        <v>28.0</v>
      </c>
      <c r="U165" s="261">
        <f t="array" ref="U165">_xlfn.XLOOKUP(S165, СПР.МОНТ[AWG], СПР.МОНТ[ГОСТ], "")</f>
        <v>0.03</v>
      </c>
      <c r="V165" s="261">
        <f t="array" ref="V165">_xlfn.XLOOKUP(T165, СПР.МОНТ[AWG], СПР.МОНТ[ГОСТ], "")</f>
        <v>0.08</v>
      </c>
      <c r="W165" s="267"/>
      <c r="X165" s="267"/>
      <c r="Y165" s="268" t="s">
        <v>7223</v>
      </c>
      <c r="Z165" s="261"/>
      <c r="AA165" s="269" t="s">
        <v>7344</v>
      </c>
      <c r="AB165" s="270" t="s">
        <v>7345</v>
      </c>
    </row>
    <row r="166">
      <c r="A166" s="255" t="s">
        <v>7047</v>
      </c>
      <c r="B166" s="299" t="s">
        <v>3524</v>
      </c>
      <c r="C166" s="300" t="s">
        <v>3837</v>
      </c>
      <c r="D166" s="289" t="s">
        <v>3836</v>
      </c>
      <c r="E166" s="289">
        <v>1.5</v>
      </c>
      <c r="F166" s="289" t="s">
        <v>3308</v>
      </c>
      <c r="G166" s="287" t="s">
        <v>3843</v>
      </c>
      <c r="H166" s="288"/>
      <c r="I166" s="255" t="s">
        <v>3844</v>
      </c>
      <c r="J166" s="289"/>
      <c r="K166" s="255" t="b">
        <v>1</v>
      </c>
      <c r="L166" s="255" t="b">
        <v>1</v>
      </c>
      <c r="M166" s="291" t="s">
        <v>7278</v>
      </c>
      <c r="N166" s="284" t="s">
        <v>1645</v>
      </c>
      <c r="O166" s="282"/>
      <c r="P166" s="301" t="s">
        <v>3845</v>
      </c>
      <c r="Q166" s="288"/>
      <c r="R166" s="273" t="s">
        <v>3846</v>
      </c>
      <c r="S166" s="266">
        <v>32.0</v>
      </c>
      <c r="T166" s="266">
        <v>28.0</v>
      </c>
      <c r="U166" s="261">
        <f t="array" ref="U166">_xlfn.XLOOKUP(S166, СПР.МОНТ[AWG], СПР.МОНТ[ГОСТ], "")</f>
        <v>0.03</v>
      </c>
      <c r="V166" s="261">
        <f t="array" ref="V166">_xlfn.XLOOKUP(T166, СПР.МОНТ[AWG], СПР.МОНТ[ГОСТ], "")</f>
        <v>0.08</v>
      </c>
      <c r="W166" s="267">
        <v>0.5</v>
      </c>
      <c r="X166" s="267">
        <v>1.0</v>
      </c>
      <c r="Y166" s="267" t="s">
        <v>7223</v>
      </c>
      <c r="Z166" s="267">
        <v>1.0</v>
      </c>
      <c r="AA166" s="294" t="s">
        <v>7346</v>
      </c>
      <c r="AB166" s="298" t="s">
        <v>7347</v>
      </c>
    </row>
    <row r="167">
      <c r="A167" s="255" t="s">
        <v>7047</v>
      </c>
      <c r="B167" s="299" t="s">
        <v>3524</v>
      </c>
      <c r="C167" s="300" t="s">
        <v>3837</v>
      </c>
      <c r="D167" s="289" t="s">
        <v>3836</v>
      </c>
      <c r="E167" s="289">
        <v>1.5</v>
      </c>
      <c r="F167" s="289" t="s">
        <v>3308</v>
      </c>
      <c r="G167" s="287" t="s">
        <v>3838</v>
      </c>
      <c r="H167" s="288"/>
      <c r="I167" s="255" t="s">
        <v>3839</v>
      </c>
      <c r="J167" s="255" t="b">
        <v>1</v>
      </c>
      <c r="K167" s="255" t="b">
        <v>1</v>
      </c>
      <c r="L167" s="255" t="b">
        <v>1</v>
      </c>
      <c r="M167" s="291" t="s">
        <v>7278</v>
      </c>
      <c r="N167" s="284" t="s">
        <v>1645</v>
      </c>
      <c r="O167" s="282"/>
      <c r="P167" s="301" t="s">
        <v>3840</v>
      </c>
      <c r="Q167" s="288"/>
      <c r="R167" s="273" t="s">
        <v>3841</v>
      </c>
      <c r="S167" s="266">
        <v>28.0</v>
      </c>
      <c r="T167" s="266">
        <v>26.0</v>
      </c>
      <c r="U167" s="261">
        <f t="array" ref="U167">_xlfn.XLOOKUP(S167, СПР.МОНТ[AWG], СПР.МОНТ[ГОСТ], "")</f>
        <v>0.08</v>
      </c>
      <c r="V167" s="261">
        <f t="array" ref="V167">_xlfn.XLOOKUP(T167, СПР.МОНТ[AWG], СПР.МОНТ[ГОСТ], "")</f>
        <v>0.12</v>
      </c>
      <c r="W167" s="267">
        <v>0.8</v>
      </c>
      <c r="X167" s="267">
        <v>1.2</v>
      </c>
      <c r="Y167" s="267" t="s">
        <v>7223</v>
      </c>
      <c r="Z167" s="267">
        <v>1.0</v>
      </c>
      <c r="AA167" s="294" t="s">
        <v>7348</v>
      </c>
      <c r="AB167" s="298" t="s">
        <v>7349</v>
      </c>
    </row>
    <row r="168">
      <c r="A168" s="255" t="s">
        <v>7047</v>
      </c>
      <c r="B168" s="299" t="s">
        <v>3524</v>
      </c>
      <c r="C168" s="284" t="s">
        <v>3584</v>
      </c>
      <c r="D168" s="255" t="s">
        <v>3583</v>
      </c>
      <c r="E168" s="289">
        <v>1.25</v>
      </c>
      <c r="F168" s="289" t="s">
        <v>3308</v>
      </c>
      <c r="G168" s="287" t="s">
        <v>3585</v>
      </c>
      <c r="H168" s="288"/>
      <c r="I168" s="255" t="s">
        <v>3586</v>
      </c>
      <c r="J168" s="289"/>
      <c r="K168" s="255" t="b">
        <v>1</v>
      </c>
      <c r="L168" s="255" t="b">
        <v>1</v>
      </c>
      <c r="M168" s="291" t="s">
        <v>7328</v>
      </c>
      <c r="N168" s="284" t="s">
        <v>1645</v>
      </c>
      <c r="O168" s="277">
        <v>10.0</v>
      </c>
      <c r="P168" s="301" t="s">
        <v>3587</v>
      </c>
      <c r="Q168" s="288"/>
      <c r="R168" s="273" t="s">
        <v>3588</v>
      </c>
      <c r="S168" s="266">
        <v>30.0</v>
      </c>
      <c r="T168" s="266">
        <v>26.0</v>
      </c>
      <c r="U168" s="261">
        <f t="array" ref="U168">_xlfn.XLOOKUP(S168, СПР.МОНТ[AWG], СПР.МОНТ[ГОСТ], "")</f>
        <v>0.05</v>
      </c>
      <c r="V168" s="261">
        <f t="array" ref="V168">_xlfn.XLOOKUP(T168, СПР.МОНТ[AWG], СПР.МОНТ[ГОСТ], "")</f>
        <v>0.12</v>
      </c>
      <c r="W168" s="267">
        <v>0.8</v>
      </c>
      <c r="X168" s="267">
        <v>1.0</v>
      </c>
      <c r="Y168" s="267" t="s">
        <v>7223</v>
      </c>
      <c r="Z168" s="267">
        <v>1.0</v>
      </c>
      <c r="AA168" s="294" t="s">
        <v>7350</v>
      </c>
      <c r="AB168" s="298" t="s">
        <v>7351</v>
      </c>
    </row>
    <row r="169">
      <c r="A169" s="255" t="s">
        <v>7047</v>
      </c>
      <c r="B169" s="299" t="s">
        <v>3524</v>
      </c>
      <c r="C169" s="300" t="s">
        <v>3810</v>
      </c>
      <c r="D169" s="289" t="s">
        <v>3809</v>
      </c>
      <c r="E169" s="289">
        <v>2.5</v>
      </c>
      <c r="F169" s="289" t="s">
        <v>3308</v>
      </c>
      <c r="G169" s="287" t="s">
        <v>3818</v>
      </c>
      <c r="H169" s="288"/>
      <c r="I169" s="255" t="s">
        <v>3819</v>
      </c>
      <c r="J169" s="289"/>
      <c r="K169" s="255" t="b">
        <v>1</v>
      </c>
      <c r="L169" s="255" t="b">
        <v>1</v>
      </c>
      <c r="M169" s="291" t="s">
        <v>7333</v>
      </c>
      <c r="N169" s="284" t="s">
        <v>1645</v>
      </c>
      <c r="O169" s="282"/>
      <c r="P169" s="301" t="s">
        <v>3820</v>
      </c>
      <c r="Q169" s="288"/>
      <c r="R169" s="273" t="s">
        <v>3821</v>
      </c>
      <c r="S169" s="266">
        <v>30.0</v>
      </c>
      <c r="T169" s="266">
        <v>26.0</v>
      </c>
      <c r="U169" s="261">
        <f t="array" ref="U169">_xlfn.XLOOKUP(S169, СПР.МОНТ[AWG], СПР.МОНТ[ГОСТ], "")</f>
        <v>0.05</v>
      </c>
      <c r="V169" s="261">
        <f t="array" ref="V169">_xlfn.XLOOKUP(T169, СПР.МОНТ[AWG], СПР.МОНТ[ГОСТ], "")</f>
        <v>0.12</v>
      </c>
      <c r="W169" s="267">
        <v>0.9</v>
      </c>
      <c r="X169" s="267">
        <v>1.3</v>
      </c>
      <c r="Y169" s="267" t="s">
        <v>7223</v>
      </c>
      <c r="Z169" s="267">
        <v>3.0</v>
      </c>
      <c r="AA169" s="294" t="s">
        <v>7352</v>
      </c>
      <c r="AB169" s="295" t="s">
        <v>7353</v>
      </c>
    </row>
    <row r="170">
      <c r="A170" s="255" t="s">
        <v>7047</v>
      </c>
      <c r="B170" s="299" t="s">
        <v>3524</v>
      </c>
      <c r="C170" s="300" t="s">
        <v>3810</v>
      </c>
      <c r="D170" s="289" t="s">
        <v>3809</v>
      </c>
      <c r="E170" s="255">
        <v>2.5</v>
      </c>
      <c r="F170" s="289" t="s">
        <v>3308</v>
      </c>
      <c r="G170" s="287" t="s">
        <v>3811</v>
      </c>
      <c r="H170" s="288"/>
      <c r="I170" s="255" t="s">
        <v>3812</v>
      </c>
      <c r="J170" s="255" t="b">
        <v>1</v>
      </c>
      <c r="K170" s="255" t="b">
        <v>1</v>
      </c>
      <c r="L170" s="255" t="b">
        <v>1</v>
      </c>
      <c r="M170" s="291" t="s">
        <v>7333</v>
      </c>
      <c r="N170" s="284" t="s">
        <v>1645</v>
      </c>
      <c r="O170" s="282"/>
      <c r="P170" s="301" t="s">
        <v>3813</v>
      </c>
      <c r="Q170" s="288"/>
      <c r="R170" s="273" t="s">
        <v>3814</v>
      </c>
      <c r="S170" s="266">
        <v>28.0</v>
      </c>
      <c r="T170" s="266">
        <v>22.0</v>
      </c>
      <c r="U170" s="261">
        <f t="array" ref="U170">_xlfn.XLOOKUP(S170, СПР.МОНТ[AWG], СПР.МОНТ[ГОСТ], "")</f>
        <v>0.08</v>
      </c>
      <c r="V170" s="261">
        <f t="array" ref="V170">_xlfn.XLOOKUP(T170, СПР.МОНТ[AWG], СПР.МОНТ[ГОСТ], "")</f>
        <v>0.35</v>
      </c>
      <c r="W170" s="267">
        <v>0.9</v>
      </c>
      <c r="X170" s="267">
        <v>1.9</v>
      </c>
      <c r="Y170" s="267" t="s">
        <v>7223</v>
      </c>
      <c r="Z170" s="267">
        <v>3.0</v>
      </c>
      <c r="AA170" s="294" t="s">
        <v>7354</v>
      </c>
      <c r="AB170" s="295" t="s">
        <v>7355</v>
      </c>
    </row>
    <row r="171">
      <c r="A171" s="255" t="s">
        <v>7047</v>
      </c>
      <c r="B171" s="266" t="s">
        <v>3524</v>
      </c>
      <c r="C171" s="284" t="s">
        <v>3810</v>
      </c>
      <c r="D171" s="255" t="s">
        <v>3809</v>
      </c>
      <c r="E171" s="255">
        <v>2.5</v>
      </c>
      <c r="F171" s="255" t="s">
        <v>3308</v>
      </c>
      <c r="G171" s="287" t="s">
        <v>3816</v>
      </c>
      <c r="H171" s="288"/>
      <c r="I171" s="255" t="s">
        <v>3812</v>
      </c>
      <c r="J171" s="255" t="b">
        <v>1</v>
      </c>
      <c r="K171" s="255" t="b">
        <v>1</v>
      </c>
      <c r="L171" s="255" t="b">
        <v>1</v>
      </c>
      <c r="M171" s="290" t="s">
        <v>7333</v>
      </c>
      <c r="N171" s="284" t="s">
        <v>1645</v>
      </c>
      <c r="O171" s="282"/>
      <c r="P171" s="301" t="s">
        <v>3745</v>
      </c>
      <c r="Q171" s="288"/>
      <c r="R171" s="273" t="s">
        <v>3746</v>
      </c>
      <c r="S171" s="266">
        <v>28.0</v>
      </c>
      <c r="T171" s="266">
        <v>22.0</v>
      </c>
      <c r="U171" s="261">
        <f t="array" ref="U171">_xlfn.XLOOKUP(S171, СПР.МОНТ[AWG], СПР.МОНТ[ГОСТ], "")</f>
        <v>0.08</v>
      </c>
      <c r="V171" s="261">
        <f t="array" ref="V171">_xlfn.XLOOKUP(T171, СПР.МОНТ[AWG], СПР.МОНТ[ГОСТ], "")</f>
        <v>0.35</v>
      </c>
      <c r="W171" s="273">
        <v>0.9</v>
      </c>
      <c r="X171" s="273">
        <v>1.9</v>
      </c>
      <c r="Y171" s="273" t="s">
        <v>7223</v>
      </c>
      <c r="Z171" s="273">
        <v>3.0</v>
      </c>
      <c r="AA171" s="294" t="s">
        <v>7356</v>
      </c>
      <c r="AB171" s="295"/>
    </row>
    <row r="172">
      <c r="A172" s="255" t="s">
        <v>7047</v>
      </c>
      <c r="B172" s="299" t="s">
        <v>3524</v>
      </c>
      <c r="C172" s="291" t="s">
        <v>3537</v>
      </c>
      <c r="D172" s="289" t="s">
        <v>3536</v>
      </c>
      <c r="E172" s="289">
        <v>2.5</v>
      </c>
      <c r="F172" s="289" t="s">
        <v>3308</v>
      </c>
      <c r="G172" s="287" t="s">
        <v>3543</v>
      </c>
      <c r="H172" s="288"/>
      <c r="I172" s="306" t="s">
        <v>3544</v>
      </c>
      <c r="J172" s="289"/>
      <c r="K172" s="255" t="b">
        <v>1</v>
      </c>
      <c r="L172" s="255" t="b">
        <v>1</v>
      </c>
      <c r="M172" s="291" t="s">
        <v>7357</v>
      </c>
      <c r="N172" s="284" t="s">
        <v>1645</v>
      </c>
      <c r="O172" s="282"/>
      <c r="P172" s="301" t="s">
        <v>3545</v>
      </c>
      <c r="Q172" s="288"/>
      <c r="R172" s="267"/>
      <c r="S172" s="266">
        <v>30.0</v>
      </c>
      <c r="T172" s="266">
        <v>28.0</v>
      </c>
      <c r="U172" s="261">
        <f t="array" ref="U172">_xlfn.XLOOKUP(S172, СПР.МОНТ[AWG], СПР.МОНТ[ГОСТ], "")</f>
        <v>0.05</v>
      </c>
      <c r="V172" s="261">
        <f t="array" ref="V172">_xlfn.XLOOKUP(T172, СПР.МОНТ[AWG], СПР.МОНТ[ГОСТ], "")</f>
        <v>0.08</v>
      </c>
      <c r="W172" s="267">
        <v>0.9</v>
      </c>
      <c r="X172" s="267">
        <v>1.3</v>
      </c>
      <c r="Y172" s="267" t="s">
        <v>7223</v>
      </c>
      <c r="Z172" s="267">
        <v>3.0</v>
      </c>
      <c r="AA172" s="294" t="s">
        <v>7358</v>
      </c>
      <c r="AB172" s="295" t="s">
        <v>7359</v>
      </c>
    </row>
    <row r="173">
      <c r="A173" s="255" t="s">
        <v>7047</v>
      </c>
      <c r="B173" s="299" t="s">
        <v>3524</v>
      </c>
      <c r="C173" s="291" t="s">
        <v>3537</v>
      </c>
      <c r="D173" s="289" t="s">
        <v>3536</v>
      </c>
      <c r="E173" s="289">
        <v>2.5</v>
      </c>
      <c r="F173" s="289" t="s">
        <v>3308</v>
      </c>
      <c r="G173" s="287" t="s">
        <v>3538</v>
      </c>
      <c r="H173" s="288"/>
      <c r="I173" s="277" t="s">
        <v>3539</v>
      </c>
      <c r="J173" s="289"/>
      <c r="K173" s="255" t="b">
        <v>1</v>
      </c>
      <c r="L173" s="255" t="b">
        <v>1</v>
      </c>
      <c r="M173" s="291" t="s">
        <v>7357</v>
      </c>
      <c r="N173" s="284" t="s">
        <v>1645</v>
      </c>
      <c r="O173" s="282"/>
      <c r="P173" s="301" t="s">
        <v>3540</v>
      </c>
      <c r="Q173" s="288"/>
      <c r="R173" s="273" t="s">
        <v>3541</v>
      </c>
      <c r="S173" s="266">
        <v>30.0</v>
      </c>
      <c r="T173" s="266">
        <v>22.0</v>
      </c>
      <c r="U173" s="261">
        <f t="array" ref="U173">_xlfn.XLOOKUP(S173, СПР.МОНТ[AWG], СПР.МОНТ[ГОСТ], "")</f>
        <v>0.05</v>
      </c>
      <c r="V173" s="261">
        <f t="array" ref="V173">_xlfn.XLOOKUP(T173, СПР.МОНТ[AWG], СПР.МОНТ[ГОСТ], "")</f>
        <v>0.35</v>
      </c>
      <c r="W173" s="267">
        <v>1.0</v>
      </c>
      <c r="X173" s="267">
        <v>1.9</v>
      </c>
      <c r="Y173" s="267" t="s">
        <v>7223</v>
      </c>
      <c r="Z173" s="267">
        <v>3.0</v>
      </c>
      <c r="AA173" s="294" t="s">
        <v>7360</v>
      </c>
      <c r="AB173" s="295" t="s">
        <v>7361</v>
      </c>
    </row>
    <row r="174">
      <c r="A174" s="282"/>
      <c r="B174" s="281" t="s">
        <v>3524</v>
      </c>
      <c r="C174" s="282"/>
      <c r="D174" s="277" t="s">
        <v>3735</v>
      </c>
      <c r="E174" s="277">
        <v>2.5</v>
      </c>
      <c r="F174" s="282"/>
      <c r="G174" s="277" t="s">
        <v>3736</v>
      </c>
      <c r="H174" s="282"/>
      <c r="I174" s="283" t="s">
        <v>3737</v>
      </c>
      <c r="J174" s="255" t="b">
        <v>1</v>
      </c>
      <c r="K174" s="255" t="b">
        <v>0</v>
      </c>
      <c r="L174" s="255" t="b">
        <v>0</v>
      </c>
      <c r="M174" s="282"/>
      <c r="N174" s="284" t="s">
        <v>1645</v>
      </c>
      <c r="O174" s="282"/>
      <c r="P174" s="277" t="s">
        <v>3738</v>
      </c>
      <c r="Q174" s="282"/>
      <c r="R174" s="277" t="s">
        <v>3739</v>
      </c>
      <c r="S174" s="281">
        <v>28.0</v>
      </c>
      <c r="T174" s="281">
        <v>22.0</v>
      </c>
      <c r="U174" s="285">
        <f t="array" ref="U174">_xlfn.XLOOKUP(S174, 'СПР.КАБ'!$A$35:$A$56, 'СПР.КАБ'!$B$35:$B$56, "")</f>
        <v>0.08</v>
      </c>
      <c r="V174" s="285">
        <f t="array" ref="V174">_xlfn.XLOOKUP(T174, 'СПР.КАБ'!$A$35:$A$56, 'СПР.КАБ'!$B$35:$B$56, "")</f>
        <v>0.35</v>
      </c>
      <c r="W174" s="282"/>
      <c r="X174" s="282"/>
      <c r="Y174" s="282"/>
      <c r="Z174" s="282"/>
      <c r="AA174" s="307"/>
      <c r="AB174" s="270" t="s">
        <v>7362</v>
      </c>
    </row>
    <row r="175">
      <c r="A175" s="255" t="s">
        <v>7047</v>
      </c>
      <c r="B175" s="299" t="s">
        <v>3524</v>
      </c>
      <c r="C175" s="291" t="s">
        <v>3721</v>
      </c>
      <c r="D175" s="289" t="s">
        <v>3720</v>
      </c>
      <c r="E175" s="289">
        <v>1.0</v>
      </c>
      <c r="F175" s="289" t="s">
        <v>3308</v>
      </c>
      <c r="G175" s="287" t="s">
        <v>3722</v>
      </c>
      <c r="H175" s="288"/>
      <c r="I175" s="255" t="s">
        <v>3723</v>
      </c>
      <c r="J175" s="289"/>
      <c r="K175" s="255" t="b">
        <v>1</v>
      </c>
      <c r="L175" s="255" t="b">
        <v>1</v>
      </c>
      <c r="M175" s="291" t="s">
        <v>7251</v>
      </c>
      <c r="N175" s="284" t="s">
        <v>1643</v>
      </c>
      <c r="O175" s="282"/>
      <c r="P175" s="301" t="s">
        <v>3596</v>
      </c>
      <c r="Q175" s="288"/>
      <c r="R175" s="273" t="s">
        <v>3597</v>
      </c>
      <c r="S175" s="266">
        <v>32.0</v>
      </c>
      <c r="T175" s="266">
        <v>28.0</v>
      </c>
      <c r="U175" s="261">
        <f t="array" ref="U175">_xlfn.XLOOKUP(S175, СПР.МОНТ[AWG], СПР.МОНТ[ГОСТ], "")</f>
        <v>0.03</v>
      </c>
      <c r="V175" s="261">
        <f t="array" ref="V175">_xlfn.XLOOKUP(T175, СПР.МОНТ[AWG], СПР.МОНТ[ГОСТ], "")</f>
        <v>0.08</v>
      </c>
      <c r="W175" s="267">
        <v>0.4</v>
      </c>
      <c r="X175" s="267">
        <v>0.8</v>
      </c>
      <c r="Y175" s="267" t="s">
        <v>7223</v>
      </c>
      <c r="Z175" s="267">
        <v>1.0</v>
      </c>
      <c r="AA175" s="294" t="s">
        <v>7363</v>
      </c>
      <c r="AB175" s="295" t="s">
        <v>7330</v>
      </c>
    </row>
    <row r="176">
      <c r="A176" s="255" t="s">
        <v>7047</v>
      </c>
      <c r="B176" s="266" t="s">
        <v>3524</v>
      </c>
      <c r="C176" s="290" t="s">
        <v>3728</v>
      </c>
      <c r="D176" s="255" t="s">
        <v>3727</v>
      </c>
      <c r="E176" s="255">
        <v>1.0</v>
      </c>
      <c r="F176" s="255" t="s">
        <v>3308</v>
      </c>
      <c r="G176" s="287" t="s">
        <v>3729</v>
      </c>
      <c r="H176" s="288"/>
      <c r="I176" s="255" t="s">
        <v>3730</v>
      </c>
      <c r="J176" s="255" t="b">
        <v>1</v>
      </c>
      <c r="K176" s="255" t="b">
        <v>1</v>
      </c>
      <c r="L176" s="255" t="b">
        <v>1</v>
      </c>
      <c r="M176" s="290" t="s">
        <v>7251</v>
      </c>
      <c r="N176" s="284" t="s">
        <v>1643</v>
      </c>
      <c r="O176" s="282"/>
      <c r="P176" s="301" t="s">
        <v>3731</v>
      </c>
      <c r="Q176" s="288"/>
      <c r="R176" s="273" t="s">
        <v>3495</v>
      </c>
      <c r="S176" s="266">
        <v>32.0</v>
      </c>
      <c r="T176" s="266">
        <v>28.0</v>
      </c>
      <c r="U176" s="261">
        <f t="array" ref="U176">_xlfn.XLOOKUP(S176, СПР.МОНТ[AWG], СПР.МОНТ[ГОСТ], "")</f>
        <v>0.03</v>
      </c>
      <c r="V176" s="261">
        <f t="array" ref="V176">_xlfn.XLOOKUP(T176, СПР.МОНТ[AWG], СПР.МОНТ[ГОСТ], "")</f>
        <v>0.08</v>
      </c>
      <c r="W176" s="273">
        <v>0.4</v>
      </c>
      <c r="X176" s="273">
        <v>0.8</v>
      </c>
      <c r="Y176" s="273" t="s">
        <v>7225</v>
      </c>
      <c r="Z176" s="273">
        <v>1.0</v>
      </c>
      <c r="AA176" s="294" t="s">
        <v>7364</v>
      </c>
      <c r="AB176" s="295"/>
    </row>
    <row r="177">
      <c r="A177" s="255" t="s">
        <v>7047</v>
      </c>
      <c r="B177" s="299" t="s">
        <v>3524</v>
      </c>
      <c r="C177" s="290" t="s">
        <v>3708</v>
      </c>
      <c r="D177" s="255" t="s">
        <v>3707</v>
      </c>
      <c r="E177" s="289">
        <v>1.0</v>
      </c>
      <c r="F177" s="289" t="s">
        <v>3308</v>
      </c>
      <c r="G177" s="287" t="s">
        <v>3709</v>
      </c>
      <c r="H177" s="288"/>
      <c r="I177" s="255" t="s">
        <v>3710</v>
      </c>
      <c r="J177" s="255" t="b">
        <v>1</v>
      </c>
      <c r="K177" s="255" t="b">
        <v>1</v>
      </c>
      <c r="L177" s="255" t="b">
        <v>1</v>
      </c>
      <c r="M177" s="291" t="s">
        <v>7251</v>
      </c>
      <c r="N177" s="284" t="s">
        <v>1643</v>
      </c>
      <c r="O177" s="282"/>
      <c r="P177" s="301" t="s">
        <v>3596</v>
      </c>
      <c r="Q177" s="288"/>
      <c r="R177" s="273" t="s">
        <v>3597</v>
      </c>
      <c r="S177" s="266">
        <v>32.0</v>
      </c>
      <c r="T177" s="266">
        <v>28.0</v>
      </c>
      <c r="U177" s="261">
        <f t="array" ref="U177">_xlfn.XLOOKUP(S177, СПР.МОНТ[AWG], СПР.МОНТ[ГОСТ], "")</f>
        <v>0.03</v>
      </c>
      <c r="V177" s="261">
        <f t="array" ref="V177">_xlfn.XLOOKUP(T177, СПР.МОНТ[AWG], СПР.МОНТ[ГОСТ], "")</f>
        <v>0.08</v>
      </c>
      <c r="W177" s="267">
        <v>0.4</v>
      </c>
      <c r="X177" s="267">
        <v>0.8</v>
      </c>
      <c r="Y177" s="267" t="s">
        <v>7223</v>
      </c>
      <c r="Z177" s="267">
        <v>1.0</v>
      </c>
      <c r="AA177" s="294" t="s">
        <v>7365</v>
      </c>
      <c r="AB177" s="295" t="s">
        <v>7330</v>
      </c>
    </row>
    <row r="178">
      <c r="A178" s="255" t="s">
        <v>7047</v>
      </c>
      <c r="B178" s="299" t="s">
        <v>3524</v>
      </c>
      <c r="C178" s="291" t="s">
        <v>3526</v>
      </c>
      <c r="D178" s="289" t="s">
        <v>3525</v>
      </c>
      <c r="E178" s="289">
        <v>1.5</v>
      </c>
      <c r="F178" s="289" t="s">
        <v>3308</v>
      </c>
      <c r="G178" s="287" t="s">
        <v>3527</v>
      </c>
      <c r="H178" s="288"/>
      <c r="I178" s="289"/>
      <c r="J178" s="289"/>
      <c r="K178" s="289"/>
      <c r="L178" s="289"/>
      <c r="M178" s="291"/>
      <c r="N178" s="284" t="s">
        <v>1645</v>
      </c>
      <c r="O178" s="282"/>
      <c r="P178" s="301" t="s">
        <v>3528</v>
      </c>
      <c r="Q178" s="288"/>
      <c r="R178" s="273" t="s">
        <v>3426</v>
      </c>
      <c r="S178" s="266">
        <v>28.0</v>
      </c>
      <c r="T178" s="266">
        <v>26.0</v>
      </c>
      <c r="U178" s="261">
        <f t="array" ref="U178">_xlfn.XLOOKUP(S178, СПР.МОНТ[AWG], СПР.МОНТ[ГОСТ], "")</f>
        <v>0.08</v>
      </c>
      <c r="V178" s="261">
        <f t="array" ref="V178">_xlfn.XLOOKUP(T178, СПР.МОНТ[AWG], СПР.МОНТ[ГОСТ], "")</f>
        <v>0.12</v>
      </c>
      <c r="W178" s="267">
        <v>0.8</v>
      </c>
      <c r="X178" s="267">
        <v>1.2</v>
      </c>
      <c r="Y178" s="267" t="s">
        <v>7223</v>
      </c>
      <c r="Z178" s="267">
        <v>2.0</v>
      </c>
      <c r="AA178" s="294" t="s">
        <v>7366</v>
      </c>
      <c r="AB178" s="298" t="s">
        <v>7367</v>
      </c>
    </row>
    <row r="179">
      <c r="A179" s="255" t="s">
        <v>7047</v>
      </c>
      <c r="B179" s="299" t="s">
        <v>3524</v>
      </c>
      <c r="C179" s="291" t="s">
        <v>3526</v>
      </c>
      <c r="D179" s="289" t="s">
        <v>3525</v>
      </c>
      <c r="E179" s="289">
        <v>1.5</v>
      </c>
      <c r="F179" s="289" t="s">
        <v>3308</v>
      </c>
      <c r="G179" s="287" t="s">
        <v>3530</v>
      </c>
      <c r="H179" s="288"/>
      <c r="I179" s="289"/>
      <c r="J179" s="289"/>
      <c r="K179" s="289"/>
      <c r="L179" s="289"/>
      <c r="M179" s="291"/>
      <c r="N179" s="284" t="s">
        <v>1645</v>
      </c>
      <c r="O179" s="282"/>
      <c r="P179" s="301" t="s">
        <v>3531</v>
      </c>
      <c r="Q179" s="288"/>
      <c r="R179" s="273" t="s">
        <v>3532</v>
      </c>
      <c r="S179" s="266">
        <v>30.0</v>
      </c>
      <c r="T179" s="266">
        <v>28.0</v>
      </c>
      <c r="U179" s="261">
        <f t="array" ref="U179">_xlfn.XLOOKUP(S179, СПР.МОНТ[AWG], СПР.МОНТ[ГОСТ], "")</f>
        <v>0.05</v>
      </c>
      <c r="V179" s="261">
        <f t="array" ref="V179">_xlfn.XLOOKUP(T179, СПР.МОНТ[AWG], СПР.МОНТ[ГОСТ], "")</f>
        <v>0.08</v>
      </c>
      <c r="W179" s="267">
        <v>0.7</v>
      </c>
      <c r="X179" s="267">
        <v>1.1</v>
      </c>
      <c r="Y179" s="267" t="s">
        <v>7223</v>
      </c>
      <c r="Z179" s="267">
        <v>1.0</v>
      </c>
      <c r="AA179" s="294" t="s">
        <v>7368</v>
      </c>
      <c r="AB179" s="298" t="s">
        <v>7369</v>
      </c>
    </row>
    <row r="180">
      <c r="A180" s="255" t="s">
        <v>7047</v>
      </c>
      <c r="B180" s="299" t="s">
        <v>3524</v>
      </c>
      <c r="C180" s="291" t="s">
        <v>3550</v>
      </c>
      <c r="D180" s="289" t="s">
        <v>3549</v>
      </c>
      <c r="E180" s="289">
        <v>4.5</v>
      </c>
      <c r="F180" s="289" t="s">
        <v>3331</v>
      </c>
      <c r="G180" s="287" t="s">
        <v>3551</v>
      </c>
      <c r="H180" s="288"/>
      <c r="I180" s="289"/>
      <c r="J180" s="289"/>
      <c r="K180" s="289"/>
      <c r="L180" s="289"/>
      <c r="M180" s="291" t="s">
        <v>7370</v>
      </c>
      <c r="N180" s="284" t="s">
        <v>1651</v>
      </c>
      <c r="O180" s="282"/>
      <c r="P180" s="301" t="s">
        <v>3552</v>
      </c>
      <c r="Q180" s="288"/>
      <c r="R180" s="273" t="s">
        <v>3553</v>
      </c>
      <c r="S180" s="266">
        <v>26.0</v>
      </c>
      <c r="T180" s="266">
        <v>20.0</v>
      </c>
      <c r="U180" s="261">
        <f t="array" ref="U180">_xlfn.XLOOKUP(S180, СПР.МОНТ[AWG], СПР.МОНТ[ГОСТ], "")</f>
        <v>0.12</v>
      </c>
      <c r="V180" s="261">
        <f t="array" ref="V180">_xlfn.XLOOKUP(T180, СПР.МОНТ[AWG], СПР.МОНТ[ГОСТ], "")</f>
        <v>0.5</v>
      </c>
      <c r="W180" s="267">
        <v>1.3</v>
      </c>
      <c r="X180" s="267">
        <v>1.9</v>
      </c>
      <c r="Y180" s="267" t="s">
        <v>7294</v>
      </c>
      <c r="Z180" s="267">
        <v>10.0</v>
      </c>
      <c r="AA180" s="294" t="s">
        <v>7371</v>
      </c>
      <c r="AB180" s="295" t="s">
        <v>7372</v>
      </c>
    </row>
    <row r="181">
      <c r="A181" s="255" t="s">
        <v>7047</v>
      </c>
      <c r="B181" s="299" t="s">
        <v>3524</v>
      </c>
      <c r="C181" s="291" t="s">
        <v>3550</v>
      </c>
      <c r="D181" s="255" t="s">
        <v>3557</v>
      </c>
      <c r="E181" s="289">
        <v>4.5</v>
      </c>
      <c r="F181" s="289" t="s">
        <v>3331</v>
      </c>
      <c r="G181" s="287" t="s">
        <v>3558</v>
      </c>
      <c r="H181" s="288"/>
      <c r="I181" s="289"/>
      <c r="J181" s="255" t="b">
        <v>0</v>
      </c>
      <c r="K181" s="255" t="b">
        <v>0</v>
      </c>
      <c r="L181" s="255" t="b">
        <v>0</v>
      </c>
      <c r="M181" s="291" t="s">
        <v>7370</v>
      </c>
      <c r="N181" s="284" t="s">
        <v>1651</v>
      </c>
      <c r="O181" s="282"/>
      <c r="P181" s="301" t="s">
        <v>3559</v>
      </c>
      <c r="Q181" s="288"/>
      <c r="R181" s="273" t="s">
        <v>3560</v>
      </c>
      <c r="S181" s="266">
        <v>20.0</v>
      </c>
      <c r="T181" s="266">
        <v>16.0</v>
      </c>
      <c r="U181" s="261">
        <f t="array" ref="U181">_xlfn.XLOOKUP(S181, СПР.МОНТ[AWG], СПР.МОНТ[ГОСТ], "")</f>
        <v>0.5</v>
      </c>
      <c r="V181" s="261">
        <f t="array" ref="V181">_xlfn.XLOOKUP(T181, СПР.МОНТ[AWG], СПР.МОНТ[ГОСТ], "")</f>
        <v>1.5</v>
      </c>
      <c r="W181" s="267">
        <v>1.5</v>
      </c>
      <c r="X181" s="267">
        <v>3.2</v>
      </c>
      <c r="Y181" s="267" t="s">
        <v>7294</v>
      </c>
      <c r="Z181" s="267">
        <v>10.0</v>
      </c>
      <c r="AA181" s="294" t="s">
        <v>7373</v>
      </c>
      <c r="AB181" s="295" t="s">
        <v>7374</v>
      </c>
    </row>
    <row r="182">
      <c r="A182" s="255" t="s">
        <v>7047</v>
      </c>
      <c r="B182" s="299" t="s">
        <v>3524</v>
      </c>
      <c r="C182" s="291" t="s">
        <v>3550</v>
      </c>
      <c r="D182" s="289" t="s">
        <v>3564</v>
      </c>
      <c r="E182" s="289">
        <v>4.5</v>
      </c>
      <c r="F182" s="289" t="s">
        <v>3308</v>
      </c>
      <c r="G182" s="287" t="s">
        <v>3565</v>
      </c>
      <c r="H182" s="288"/>
      <c r="I182" s="289"/>
      <c r="J182" s="289"/>
      <c r="K182" s="289"/>
      <c r="L182" s="289"/>
      <c r="M182" s="291" t="s">
        <v>7370</v>
      </c>
      <c r="N182" s="284" t="s">
        <v>1651</v>
      </c>
      <c r="O182" s="282"/>
      <c r="P182" s="301" t="s">
        <v>3552</v>
      </c>
      <c r="Q182" s="288"/>
      <c r="R182" s="273" t="s">
        <v>3553</v>
      </c>
      <c r="S182" s="266">
        <v>26.0</v>
      </c>
      <c r="T182" s="266">
        <v>20.0</v>
      </c>
      <c r="U182" s="261">
        <f t="array" ref="U182">_xlfn.XLOOKUP(S182, СПР.МОНТ[AWG], СПР.МОНТ[ГОСТ], "")</f>
        <v>0.12</v>
      </c>
      <c r="V182" s="261">
        <f t="array" ref="V182">_xlfn.XLOOKUP(T182, СПР.МОНТ[AWG], СПР.МОНТ[ГОСТ], "")</f>
        <v>0.5</v>
      </c>
      <c r="W182" s="267">
        <v>1.3</v>
      </c>
      <c r="X182" s="267">
        <v>1.9</v>
      </c>
      <c r="Y182" s="267" t="s">
        <v>7223</v>
      </c>
      <c r="Z182" s="267">
        <v>10.0</v>
      </c>
      <c r="AA182" s="294" t="s">
        <v>7375</v>
      </c>
      <c r="AB182" s="295" t="s">
        <v>7372</v>
      </c>
    </row>
    <row r="183">
      <c r="A183" s="255" t="s">
        <v>7047</v>
      </c>
      <c r="B183" s="299" t="s">
        <v>3524</v>
      </c>
      <c r="C183" s="291" t="s">
        <v>3550</v>
      </c>
      <c r="D183" s="289" t="s">
        <v>3564</v>
      </c>
      <c r="E183" s="289">
        <v>4.5</v>
      </c>
      <c r="F183" s="289" t="s">
        <v>3308</v>
      </c>
      <c r="G183" s="287" t="s">
        <v>3567</v>
      </c>
      <c r="H183" s="288"/>
      <c r="I183" s="289"/>
      <c r="J183" s="289"/>
      <c r="K183" s="289"/>
      <c r="L183" s="289"/>
      <c r="M183" s="291" t="s">
        <v>7370</v>
      </c>
      <c r="N183" s="284" t="s">
        <v>1651</v>
      </c>
      <c r="O183" s="282"/>
      <c r="P183" s="301" t="s">
        <v>3559</v>
      </c>
      <c r="Q183" s="288"/>
      <c r="R183" s="273" t="s">
        <v>3560</v>
      </c>
      <c r="S183" s="266">
        <v>20.0</v>
      </c>
      <c r="T183" s="266">
        <v>16.0</v>
      </c>
      <c r="U183" s="261">
        <f t="array" ref="U183">_xlfn.XLOOKUP(S183, СПР.МОНТ[AWG], СПР.МОНТ[ГОСТ], "")</f>
        <v>0.5</v>
      </c>
      <c r="V183" s="261">
        <f t="array" ref="V183">_xlfn.XLOOKUP(T183, СПР.МОНТ[AWG], СПР.МОНТ[ГОСТ], "")</f>
        <v>1.5</v>
      </c>
      <c r="W183" s="267">
        <v>1.5</v>
      </c>
      <c r="X183" s="267">
        <v>3.2</v>
      </c>
      <c r="Y183" s="267" t="s">
        <v>7223</v>
      </c>
      <c r="Z183" s="267">
        <v>10.0</v>
      </c>
      <c r="AA183" s="294" t="s">
        <v>7376</v>
      </c>
      <c r="AB183" s="295" t="s">
        <v>7374</v>
      </c>
    </row>
    <row r="184">
      <c r="A184" s="255" t="s">
        <v>7051</v>
      </c>
      <c r="B184" s="256" t="s">
        <v>3524</v>
      </c>
      <c r="C184" s="257" t="s">
        <v>3572</v>
      </c>
      <c r="D184" s="257" t="s">
        <v>3571</v>
      </c>
      <c r="E184" s="257"/>
      <c r="F184" s="257"/>
      <c r="G184" s="258" t="s">
        <v>3573</v>
      </c>
      <c r="H184" s="259"/>
      <c r="I184" s="260"/>
      <c r="J184" s="255"/>
      <c r="K184" s="255"/>
      <c r="L184" s="255"/>
      <c r="M184" s="261"/>
      <c r="N184" s="262"/>
      <c r="O184" s="263"/>
      <c r="P184" s="264"/>
      <c r="Q184" s="265"/>
      <c r="R184" s="261"/>
      <c r="S184" s="266">
        <v>22.0</v>
      </c>
      <c r="T184" s="266">
        <v>16.0</v>
      </c>
      <c r="U184" s="261">
        <f t="array" ref="U184">_xlfn.XLOOKUP(S184, СПР.МОНТ[AWG], СПР.МОНТ[ГОСТ], "")</f>
        <v>0.35</v>
      </c>
      <c r="V184" s="261">
        <f t="array" ref="V184">_xlfn.XLOOKUP(T184, СПР.МОНТ[AWG], СПР.МОНТ[ГОСТ], "")</f>
        <v>1.5</v>
      </c>
      <c r="W184" s="267"/>
      <c r="X184" s="267"/>
      <c r="Y184" s="268" t="s">
        <v>7377</v>
      </c>
      <c r="Z184" s="261"/>
      <c r="AA184" s="269" t="s">
        <v>7378</v>
      </c>
      <c r="AB184" s="270" t="s">
        <v>7379</v>
      </c>
    </row>
    <row r="185">
      <c r="A185" s="255" t="s">
        <v>7051</v>
      </c>
      <c r="B185" s="256" t="s">
        <v>3524</v>
      </c>
      <c r="C185" s="257" t="s">
        <v>3572</v>
      </c>
      <c r="D185" s="257" t="s">
        <v>3571</v>
      </c>
      <c r="E185" s="257"/>
      <c r="F185" s="257"/>
      <c r="G185" s="258" t="s">
        <v>3575</v>
      </c>
      <c r="H185" s="272"/>
      <c r="I185" s="260"/>
      <c r="J185" s="255"/>
      <c r="K185" s="255"/>
      <c r="L185" s="255"/>
      <c r="M185" s="268"/>
      <c r="N185" s="262"/>
      <c r="O185" s="263"/>
      <c r="P185" s="271"/>
      <c r="Q185" s="272"/>
      <c r="R185" s="268"/>
      <c r="S185" s="266">
        <v>22.0</v>
      </c>
      <c r="T185" s="266">
        <v>16.0</v>
      </c>
      <c r="U185" s="261">
        <f t="array" ref="U185">_xlfn.XLOOKUP(S185, СПР.МОНТ[AWG], СПР.МОНТ[ГОСТ], "")</f>
        <v>0.35</v>
      </c>
      <c r="V185" s="261">
        <f t="array" ref="V185">_xlfn.XLOOKUP(T185, СПР.МОНТ[AWG], СПР.МОНТ[ГОСТ], "")</f>
        <v>1.5</v>
      </c>
      <c r="W185" s="273"/>
      <c r="X185" s="273"/>
      <c r="Y185" s="268" t="s">
        <v>7377</v>
      </c>
      <c r="Z185" s="268"/>
      <c r="AA185" s="269" t="s">
        <v>7380</v>
      </c>
      <c r="AB185" s="270" t="s">
        <v>7381</v>
      </c>
    </row>
    <row r="186">
      <c r="A186" s="255" t="s">
        <v>7051</v>
      </c>
      <c r="B186" s="256" t="s">
        <v>3524</v>
      </c>
      <c r="C186" s="257" t="s">
        <v>3572</v>
      </c>
      <c r="D186" s="257" t="s">
        <v>3571</v>
      </c>
      <c r="E186" s="257"/>
      <c r="F186" s="257"/>
      <c r="G186" s="258" t="s">
        <v>3577</v>
      </c>
      <c r="H186" s="272"/>
      <c r="I186" s="260"/>
      <c r="J186" s="255"/>
      <c r="K186" s="255"/>
      <c r="L186" s="255"/>
      <c r="M186" s="268"/>
      <c r="N186" s="262"/>
      <c r="O186" s="263"/>
      <c r="P186" s="271"/>
      <c r="Q186" s="272"/>
      <c r="R186" s="268"/>
      <c r="S186" s="266">
        <v>22.0</v>
      </c>
      <c r="T186" s="266">
        <v>16.0</v>
      </c>
      <c r="U186" s="261">
        <f t="array" ref="U186">_xlfn.XLOOKUP(S186, СПР.МОНТ[AWG], СПР.МОНТ[ГОСТ], "")</f>
        <v>0.35</v>
      </c>
      <c r="V186" s="261">
        <f t="array" ref="V186">_xlfn.XLOOKUP(T186, СПР.МОНТ[AWG], СПР.МОНТ[ГОСТ], "")</f>
        <v>1.5</v>
      </c>
      <c r="W186" s="273"/>
      <c r="X186" s="273"/>
      <c r="Y186" s="268" t="s">
        <v>7377</v>
      </c>
      <c r="Z186" s="268"/>
      <c r="AA186" s="269" t="s">
        <v>7380</v>
      </c>
      <c r="AB186" s="270" t="s">
        <v>7381</v>
      </c>
    </row>
    <row r="187">
      <c r="A187" s="255" t="s">
        <v>7051</v>
      </c>
      <c r="B187" s="256" t="s">
        <v>3524</v>
      </c>
      <c r="C187" s="257" t="s">
        <v>3572</v>
      </c>
      <c r="D187" s="257" t="s">
        <v>3571</v>
      </c>
      <c r="E187" s="257"/>
      <c r="F187" s="257"/>
      <c r="G187" s="258" t="s">
        <v>3579</v>
      </c>
      <c r="H187" s="272"/>
      <c r="I187" s="260"/>
      <c r="J187" s="255"/>
      <c r="K187" s="255"/>
      <c r="L187" s="255"/>
      <c r="M187" s="268"/>
      <c r="N187" s="262"/>
      <c r="O187" s="263"/>
      <c r="P187" s="271"/>
      <c r="Q187" s="272"/>
      <c r="R187" s="268"/>
      <c r="S187" s="266">
        <v>22.0</v>
      </c>
      <c r="T187" s="266">
        <v>16.0</v>
      </c>
      <c r="U187" s="261">
        <f t="array" ref="U187">_xlfn.XLOOKUP(S187, СПР.МОНТ[AWG], СПР.МОНТ[ГОСТ], "")</f>
        <v>0.35</v>
      </c>
      <c r="V187" s="261">
        <f t="array" ref="V187">_xlfn.XLOOKUP(T187, СПР.МОНТ[AWG], СПР.МОНТ[ГОСТ], "")</f>
        <v>1.5</v>
      </c>
      <c r="W187" s="273"/>
      <c r="X187" s="273"/>
      <c r="Y187" s="268" t="s">
        <v>7377</v>
      </c>
      <c r="Z187" s="268"/>
      <c r="AA187" s="269" t="s">
        <v>7380</v>
      </c>
      <c r="AB187" s="270" t="s">
        <v>7381</v>
      </c>
    </row>
    <row r="188">
      <c r="A188" s="255" t="s">
        <v>7047</v>
      </c>
      <c r="B188" s="299" t="s">
        <v>3524</v>
      </c>
      <c r="C188" s="291" t="s">
        <v>3603</v>
      </c>
      <c r="D188" s="289" t="s">
        <v>3602</v>
      </c>
      <c r="E188" s="289">
        <v>1.25</v>
      </c>
      <c r="F188" s="289" t="s">
        <v>3308</v>
      </c>
      <c r="G188" s="287" t="s">
        <v>3604</v>
      </c>
      <c r="H188" s="288"/>
      <c r="I188" s="289"/>
      <c r="J188" s="289"/>
      <c r="K188" s="289"/>
      <c r="L188" s="289"/>
      <c r="M188" s="291" t="s">
        <v>7328</v>
      </c>
      <c r="N188" s="284" t="s">
        <v>1645</v>
      </c>
      <c r="O188" s="282"/>
      <c r="P188" s="301" t="s">
        <v>3587</v>
      </c>
      <c r="Q188" s="288"/>
      <c r="R188" s="267"/>
      <c r="S188" s="266">
        <v>30.0</v>
      </c>
      <c r="T188" s="266">
        <v>26.0</v>
      </c>
      <c r="U188" s="261">
        <f t="array" ref="U188">_xlfn.XLOOKUP(S188, СПР.МОНТ[AWG], СПР.МОНТ[ГОСТ], "")</f>
        <v>0.05</v>
      </c>
      <c r="V188" s="261">
        <f t="array" ref="V188">_xlfn.XLOOKUP(T188, СПР.МОНТ[AWG], СПР.МОНТ[ГОСТ], "")</f>
        <v>0.12</v>
      </c>
      <c r="W188" s="267">
        <v>0.8</v>
      </c>
      <c r="X188" s="267">
        <v>1.0</v>
      </c>
      <c r="Y188" s="267" t="s">
        <v>7223</v>
      </c>
      <c r="Z188" s="267">
        <v>1.0</v>
      </c>
      <c r="AA188" s="294" t="s">
        <v>7382</v>
      </c>
      <c r="AB188" s="298" t="s">
        <v>7383</v>
      </c>
    </row>
    <row r="189">
      <c r="A189" s="255" t="s">
        <v>7047</v>
      </c>
      <c r="B189" s="299" t="s">
        <v>3524</v>
      </c>
      <c r="C189" s="291" t="s">
        <v>3603</v>
      </c>
      <c r="D189" s="289" t="s">
        <v>3602</v>
      </c>
      <c r="E189" s="289">
        <v>1.25</v>
      </c>
      <c r="F189" s="289" t="s">
        <v>3308</v>
      </c>
      <c r="G189" s="287" t="s">
        <v>3606</v>
      </c>
      <c r="H189" s="288"/>
      <c r="I189" s="289"/>
      <c r="J189" s="289"/>
      <c r="K189" s="289"/>
      <c r="L189" s="289"/>
      <c r="M189" s="291" t="s">
        <v>7328</v>
      </c>
      <c r="N189" s="284" t="s">
        <v>1645</v>
      </c>
      <c r="O189" s="282"/>
      <c r="P189" s="301" t="s">
        <v>3607</v>
      </c>
      <c r="Q189" s="288"/>
      <c r="R189" s="273" t="s">
        <v>3588</v>
      </c>
      <c r="S189" s="266">
        <v>30.0</v>
      </c>
      <c r="T189" s="266">
        <v>26.0</v>
      </c>
      <c r="U189" s="261">
        <f t="array" ref="U189">_xlfn.XLOOKUP(S189, СПР.МОНТ[AWG], СПР.МОНТ[ГОСТ], "")</f>
        <v>0.05</v>
      </c>
      <c r="V189" s="261">
        <f t="array" ref="V189">_xlfn.XLOOKUP(T189, СПР.МОНТ[AWG], СПР.МОНТ[ГОСТ], "")</f>
        <v>0.12</v>
      </c>
      <c r="W189" s="267">
        <v>0.8</v>
      </c>
      <c r="X189" s="267">
        <v>1.0</v>
      </c>
      <c r="Y189" s="267" t="s">
        <v>7223</v>
      </c>
      <c r="Z189" s="267">
        <v>1.0</v>
      </c>
      <c r="AA189" s="294" t="s">
        <v>7384</v>
      </c>
      <c r="AB189" s="298" t="s">
        <v>7385</v>
      </c>
    </row>
    <row r="190">
      <c r="A190" s="255" t="s">
        <v>7047</v>
      </c>
      <c r="B190" s="256" t="s">
        <v>3524</v>
      </c>
      <c r="C190" s="257" t="s">
        <v>3611</v>
      </c>
      <c r="D190" s="257" t="s">
        <v>3611</v>
      </c>
      <c r="E190" s="257"/>
      <c r="F190" s="257"/>
      <c r="G190" s="308" t="s">
        <v>3612</v>
      </c>
      <c r="H190" s="259"/>
      <c r="I190" s="288"/>
      <c r="J190" s="255" t="b">
        <v>0</v>
      </c>
      <c r="K190" s="255" t="b">
        <v>0</v>
      </c>
      <c r="L190" s="255" t="b">
        <v>0</v>
      </c>
      <c r="M190" s="261"/>
      <c r="N190" s="263"/>
      <c r="O190" s="263"/>
      <c r="P190" s="271" t="s">
        <v>3613</v>
      </c>
      <c r="Q190" s="265"/>
      <c r="R190" s="309" t="s">
        <v>3614</v>
      </c>
      <c r="S190" s="310">
        <v>24.0</v>
      </c>
      <c r="T190" s="310">
        <v>20.0</v>
      </c>
      <c r="U190" s="261">
        <f t="array" ref="U190">_xlfn.XLOOKUP(S190, СПР.МОНТ[AWG], СПР.МОНТ[ГОСТ], "")</f>
        <v>0.2</v>
      </c>
      <c r="V190" s="261">
        <f t="array" ref="V190">_xlfn.XLOOKUP(T190, СПР.МОНТ[AWG], СПР.МОНТ[ГОСТ], "")</f>
        <v>0.5</v>
      </c>
      <c r="W190" s="267"/>
      <c r="X190" s="267"/>
      <c r="Y190" s="261"/>
      <c r="Z190" s="261"/>
      <c r="AA190" s="269" t="s">
        <v>7386</v>
      </c>
      <c r="AB190" s="275" t="s">
        <v>7387</v>
      </c>
    </row>
    <row r="191">
      <c r="A191" s="255" t="s">
        <v>7047</v>
      </c>
      <c r="B191" s="266" t="s">
        <v>3524</v>
      </c>
      <c r="C191" s="290" t="s">
        <v>3619</v>
      </c>
      <c r="D191" s="255" t="s">
        <v>3618</v>
      </c>
      <c r="E191" s="255">
        <v>1.0</v>
      </c>
      <c r="F191" s="255" t="s">
        <v>3308</v>
      </c>
      <c r="G191" s="308" t="s">
        <v>3620</v>
      </c>
      <c r="H191" s="288"/>
      <c r="I191" s="289"/>
      <c r="J191" s="289"/>
      <c r="K191" s="289"/>
      <c r="L191" s="289"/>
      <c r="M191" s="290" t="s">
        <v>7388</v>
      </c>
      <c r="N191" s="284" t="s">
        <v>1643</v>
      </c>
      <c r="O191" s="282"/>
      <c r="P191" s="301" t="s">
        <v>3621</v>
      </c>
      <c r="Q191" s="288"/>
      <c r="R191" s="273" t="s">
        <v>3495</v>
      </c>
      <c r="S191" s="266">
        <v>32.0</v>
      </c>
      <c r="T191" s="266">
        <v>28.0</v>
      </c>
      <c r="U191" s="261">
        <f t="array" ref="U191">_xlfn.XLOOKUP(S191, СПР.МОНТ[AWG], СПР.МОНТ[ГОСТ], "")</f>
        <v>0.03</v>
      </c>
      <c r="V191" s="261">
        <f t="array" ref="V191">_xlfn.XLOOKUP(T191, СПР.МОНТ[AWG], СПР.МОНТ[ГОСТ], "")</f>
        <v>0.08</v>
      </c>
      <c r="W191" s="273">
        <v>0.4</v>
      </c>
      <c r="X191" s="273">
        <v>0.8</v>
      </c>
      <c r="Y191" s="273" t="s">
        <v>7223</v>
      </c>
      <c r="Z191" s="273">
        <v>1.0</v>
      </c>
      <c r="AA191" s="294" t="s">
        <v>7389</v>
      </c>
      <c r="AB191" s="295"/>
    </row>
    <row r="192">
      <c r="A192" s="255" t="s">
        <v>7047</v>
      </c>
      <c r="B192" s="256" t="s">
        <v>3524</v>
      </c>
      <c r="C192" s="257" t="s">
        <v>7390</v>
      </c>
      <c r="D192" s="257" t="s">
        <v>7391</v>
      </c>
      <c r="E192" s="257"/>
      <c r="F192" s="257" t="s">
        <v>3308</v>
      </c>
      <c r="G192" s="258"/>
      <c r="H192" s="272" t="s">
        <v>7392</v>
      </c>
      <c r="I192" s="260"/>
      <c r="J192" s="255"/>
      <c r="K192" s="255"/>
      <c r="L192" s="255"/>
      <c r="M192" s="268"/>
      <c r="N192" s="262"/>
      <c r="O192" s="263"/>
      <c r="P192" s="271" t="s">
        <v>3770</v>
      </c>
      <c r="Q192" s="272"/>
      <c r="R192" s="268"/>
      <c r="S192" s="266">
        <v>26.0</v>
      </c>
      <c r="T192" s="266">
        <v>22.0</v>
      </c>
      <c r="U192" s="261">
        <f t="array" ref="U192">_xlfn.XLOOKUP(S192, СПР.МОНТ[AWG], СПР.МОНТ[ГОСТ], "")</f>
        <v>0.12</v>
      </c>
      <c r="V192" s="261">
        <f t="array" ref="V192">_xlfn.XLOOKUP(T192, СПР.МОНТ[AWG], СПР.МОНТ[ГОСТ], "")</f>
        <v>0.35</v>
      </c>
      <c r="W192" s="273"/>
      <c r="X192" s="273"/>
      <c r="Y192" s="268" t="s">
        <v>7223</v>
      </c>
      <c r="Z192" s="268"/>
      <c r="AA192" s="269" t="s">
        <v>7393</v>
      </c>
      <c r="AB192" s="270" t="s">
        <v>7394</v>
      </c>
    </row>
    <row r="193">
      <c r="A193" s="255" t="s">
        <v>7047</v>
      </c>
      <c r="B193" s="299" t="s">
        <v>3524</v>
      </c>
      <c r="C193" s="284" t="s">
        <v>3664</v>
      </c>
      <c r="D193" s="255" t="s">
        <v>3663</v>
      </c>
      <c r="E193" s="289">
        <v>2.0</v>
      </c>
      <c r="F193" s="289" t="s">
        <v>3308</v>
      </c>
      <c r="G193" s="287" t="s">
        <v>3665</v>
      </c>
      <c r="H193" s="288"/>
      <c r="I193" s="289"/>
      <c r="J193" s="288"/>
      <c r="K193" s="288"/>
      <c r="L193" s="288"/>
      <c r="M193" s="291" t="s">
        <v>7395</v>
      </c>
      <c r="N193" s="284" t="s">
        <v>1645</v>
      </c>
      <c r="O193" s="282"/>
      <c r="P193" s="301" t="s">
        <v>3666</v>
      </c>
      <c r="Q193" s="288"/>
      <c r="R193" s="273" t="s">
        <v>3667</v>
      </c>
      <c r="S193" s="266">
        <v>26.0</v>
      </c>
      <c r="T193" s="266">
        <v>22.0</v>
      </c>
      <c r="U193" s="261">
        <f t="array" ref="U193">_xlfn.XLOOKUP(S193, СПР.МОНТ[AWG], СПР.МОНТ[ГОСТ], "")</f>
        <v>0.12</v>
      </c>
      <c r="V193" s="261">
        <f t="array" ref="V193">_xlfn.XLOOKUP(T193, СПР.МОНТ[AWG], СПР.МОНТ[ГОСТ], "")</f>
        <v>0.35</v>
      </c>
      <c r="W193" s="267">
        <v>1.0</v>
      </c>
      <c r="X193" s="267">
        <v>1.5</v>
      </c>
      <c r="Y193" s="267" t="s">
        <v>7223</v>
      </c>
      <c r="Z193" s="267">
        <v>3.0</v>
      </c>
      <c r="AA193" s="294" t="s">
        <v>7396</v>
      </c>
      <c r="AB193" s="298" t="s">
        <v>7397</v>
      </c>
    </row>
    <row r="194">
      <c r="A194" s="255" t="s">
        <v>7047</v>
      </c>
      <c r="B194" s="299" t="s">
        <v>3524</v>
      </c>
      <c r="C194" s="284" t="s">
        <v>3664</v>
      </c>
      <c r="D194" s="255" t="s">
        <v>3663</v>
      </c>
      <c r="E194" s="289">
        <v>2.0</v>
      </c>
      <c r="F194" s="289" t="s">
        <v>3308</v>
      </c>
      <c r="G194" s="287" t="s">
        <v>3669</v>
      </c>
      <c r="H194" s="288"/>
      <c r="I194" s="289"/>
      <c r="J194" s="288"/>
      <c r="K194" s="288"/>
      <c r="L194" s="288"/>
      <c r="M194" s="291" t="s">
        <v>7395</v>
      </c>
      <c r="N194" s="284" t="s">
        <v>1645</v>
      </c>
      <c r="O194" s="282"/>
      <c r="P194" s="301" t="s">
        <v>3670</v>
      </c>
      <c r="Q194" s="288"/>
      <c r="R194" s="273" t="s">
        <v>3671</v>
      </c>
      <c r="S194" s="266">
        <v>28.0</v>
      </c>
      <c r="T194" s="266">
        <v>24.0</v>
      </c>
      <c r="U194" s="261">
        <f t="array" ref="U194">_xlfn.XLOOKUP(S194, СПР.МОНТ[AWG], СПР.МОНТ[ГОСТ], "")</f>
        <v>0.08</v>
      </c>
      <c r="V194" s="261">
        <f t="array" ref="V194">_xlfn.XLOOKUP(T194, СПР.МОНТ[AWG], СПР.МОНТ[ГОСТ], "")</f>
        <v>0.2</v>
      </c>
      <c r="W194" s="267">
        <v>0.9</v>
      </c>
      <c r="X194" s="267">
        <v>1.5</v>
      </c>
      <c r="Y194" s="267" t="s">
        <v>7223</v>
      </c>
      <c r="Z194" s="267">
        <v>3.0</v>
      </c>
      <c r="AA194" s="294" t="s">
        <v>7398</v>
      </c>
      <c r="AB194" s="298" t="s">
        <v>7399</v>
      </c>
    </row>
    <row r="195">
      <c r="A195" s="255" t="s">
        <v>7047</v>
      </c>
      <c r="B195" s="299" t="s">
        <v>3524</v>
      </c>
      <c r="C195" s="291" t="s">
        <v>3635</v>
      </c>
      <c r="D195" s="289" t="s">
        <v>3634</v>
      </c>
      <c r="E195" s="289">
        <v>2.0</v>
      </c>
      <c r="F195" s="289" t="s">
        <v>3308</v>
      </c>
      <c r="G195" s="287" t="s">
        <v>3636</v>
      </c>
      <c r="H195" s="288"/>
      <c r="I195" s="289"/>
      <c r="J195" s="289"/>
      <c r="K195" s="289"/>
      <c r="L195" s="289"/>
      <c r="M195" s="291" t="s">
        <v>7395</v>
      </c>
      <c r="N195" s="284" t="s">
        <v>1645</v>
      </c>
      <c r="O195" s="282"/>
      <c r="P195" s="301" t="s">
        <v>3637</v>
      </c>
      <c r="Q195" s="288"/>
      <c r="R195" s="273" t="s">
        <v>3638</v>
      </c>
      <c r="S195" s="266">
        <v>26.0</v>
      </c>
      <c r="T195" s="266">
        <v>22.0</v>
      </c>
      <c r="U195" s="261">
        <f t="array" ref="U195">_xlfn.XLOOKUP(S195, СПР.МОНТ[AWG], СПР.МОНТ[ГОСТ], "")</f>
        <v>0.12</v>
      </c>
      <c r="V195" s="261">
        <f t="array" ref="V195">_xlfn.XLOOKUP(T195, СПР.МОНТ[AWG], СПР.МОНТ[ГОСТ], "")</f>
        <v>0.35</v>
      </c>
      <c r="W195" s="267">
        <v>1.0</v>
      </c>
      <c r="X195" s="267">
        <v>1.5</v>
      </c>
      <c r="Y195" s="267" t="s">
        <v>7223</v>
      </c>
      <c r="Z195" s="267">
        <v>3.0</v>
      </c>
      <c r="AA195" s="294" t="s">
        <v>7400</v>
      </c>
      <c r="AB195" s="298" t="s">
        <v>7401</v>
      </c>
    </row>
    <row r="196">
      <c r="A196" s="255" t="s">
        <v>7047</v>
      </c>
      <c r="B196" s="299" t="s">
        <v>3524</v>
      </c>
      <c r="C196" s="290" t="s">
        <v>3653</v>
      </c>
      <c r="D196" s="255" t="s">
        <v>3652</v>
      </c>
      <c r="E196" s="289">
        <v>2.0</v>
      </c>
      <c r="F196" s="289" t="s">
        <v>3308</v>
      </c>
      <c r="G196" s="287" t="s">
        <v>3654</v>
      </c>
      <c r="H196" s="288"/>
      <c r="I196" s="289"/>
      <c r="J196" s="288"/>
      <c r="K196" s="288"/>
      <c r="L196" s="288"/>
      <c r="M196" s="291" t="s">
        <v>7333</v>
      </c>
      <c r="N196" s="284" t="s">
        <v>1645</v>
      </c>
      <c r="O196" s="282"/>
      <c r="P196" s="301" t="s">
        <v>3655</v>
      </c>
      <c r="Q196" s="288"/>
      <c r="R196" s="273" t="s">
        <v>3638</v>
      </c>
      <c r="S196" s="266">
        <v>26.0</v>
      </c>
      <c r="T196" s="266">
        <v>22.0</v>
      </c>
      <c r="U196" s="261">
        <f t="array" ref="U196">_xlfn.XLOOKUP(S196, СПР.МОНТ[AWG], СПР.МОНТ[ГОСТ], "")</f>
        <v>0.12</v>
      </c>
      <c r="V196" s="261">
        <f t="array" ref="V196">_xlfn.XLOOKUP(T196, СПР.МОНТ[AWG], СПР.МОНТ[ГОСТ], "")</f>
        <v>0.35</v>
      </c>
      <c r="W196" s="267">
        <v>1.0</v>
      </c>
      <c r="X196" s="267">
        <v>1.5</v>
      </c>
      <c r="Y196" s="267" t="s">
        <v>7402</v>
      </c>
      <c r="Z196" s="267">
        <v>3.0</v>
      </c>
      <c r="AA196" s="294" t="s">
        <v>7403</v>
      </c>
      <c r="AB196" s="298" t="s">
        <v>7404</v>
      </c>
    </row>
    <row r="197">
      <c r="A197" s="255" t="s">
        <v>7047</v>
      </c>
      <c r="B197" s="299" t="s">
        <v>3524</v>
      </c>
      <c r="C197" s="290" t="s">
        <v>3653</v>
      </c>
      <c r="D197" s="255" t="s">
        <v>3652</v>
      </c>
      <c r="E197" s="289">
        <v>2.0</v>
      </c>
      <c r="F197" s="289" t="s">
        <v>3308</v>
      </c>
      <c r="G197" s="287" t="s">
        <v>3657</v>
      </c>
      <c r="H197" s="288"/>
      <c r="I197" s="289"/>
      <c r="J197" s="288"/>
      <c r="K197" s="288"/>
      <c r="L197" s="288"/>
      <c r="M197" s="291" t="s">
        <v>7333</v>
      </c>
      <c r="N197" s="284" t="s">
        <v>1645</v>
      </c>
      <c r="O197" s="282"/>
      <c r="P197" s="301" t="s">
        <v>3658</v>
      </c>
      <c r="Q197" s="288"/>
      <c r="R197" s="273" t="s">
        <v>3659</v>
      </c>
      <c r="S197" s="266">
        <v>28.0</v>
      </c>
      <c r="T197" s="266">
        <v>24.0</v>
      </c>
      <c r="U197" s="261">
        <f t="array" ref="U197">_xlfn.XLOOKUP(S197, СПР.МОНТ[AWG], СПР.МОНТ[ГОСТ], "")</f>
        <v>0.08</v>
      </c>
      <c r="V197" s="261">
        <f t="array" ref="V197">_xlfn.XLOOKUP(T197, СПР.МОНТ[AWG], СПР.МОНТ[ГОСТ], "")</f>
        <v>0.2</v>
      </c>
      <c r="W197" s="267">
        <v>0.8</v>
      </c>
      <c r="X197" s="267">
        <v>1.5</v>
      </c>
      <c r="Y197" s="267" t="s">
        <v>7402</v>
      </c>
      <c r="Z197" s="267">
        <v>3.0</v>
      </c>
      <c r="AA197" s="294" t="s">
        <v>7405</v>
      </c>
      <c r="AB197" s="298" t="s">
        <v>7406</v>
      </c>
    </row>
    <row r="198">
      <c r="A198" s="255" t="s">
        <v>7047</v>
      </c>
      <c r="B198" s="299" t="s">
        <v>3524</v>
      </c>
      <c r="C198" s="291" t="s">
        <v>3688</v>
      </c>
      <c r="D198" s="289" t="s">
        <v>3687</v>
      </c>
      <c r="E198" s="289">
        <v>2.0</v>
      </c>
      <c r="F198" s="289" t="s">
        <v>3308</v>
      </c>
      <c r="G198" s="287" t="s">
        <v>3689</v>
      </c>
      <c r="H198" s="288"/>
      <c r="I198" s="289"/>
      <c r="J198" s="289"/>
      <c r="K198" s="289"/>
      <c r="L198" s="289"/>
      <c r="M198" s="291" t="s">
        <v>7357</v>
      </c>
      <c r="N198" s="284" t="s">
        <v>1645</v>
      </c>
      <c r="O198" s="282"/>
      <c r="P198" s="301" t="s">
        <v>3666</v>
      </c>
      <c r="Q198" s="288"/>
      <c r="R198" s="273" t="s">
        <v>3638</v>
      </c>
      <c r="S198" s="266">
        <v>26.0</v>
      </c>
      <c r="T198" s="266">
        <v>22.0</v>
      </c>
      <c r="U198" s="261">
        <f t="array" ref="U198">_xlfn.XLOOKUP(S198, СПР.МОНТ[AWG], СПР.МОНТ[ГОСТ], "")</f>
        <v>0.12</v>
      </c>
      <c r="V198" s="261">
        <f t="array" ref="V198">_xlfn.XLOOKUP(T198, СПР.МОНТ[AWG], СПР.МОНТ[ГОСТ], "")</f>
        <v>0.35</v>
      </c>
      <c r="W198" s="267">
        <v>1.0</v>
      </c>
      <c r="X198" s="267">
        <v>1.5</v>
      </c>
      <c r="Y198" s="267" t="s">
        <v>7402</v>
      </c>
      <c r="Z198" s="267">
        <v>3.0</v>
      </c>
      <c r="AA198" s="294" t="s">
        <v>7407</v>
      </c>
      <c r="AB198" s="298" t="s">
        <v>7408</v>
      </c>
    </row>
    <row r="199">
      <c r="A199" s="255" t="s">
        <v>7047</v>
      </c>
      <c r="B199" s="299" t="s">
        <v>3524</v>
      </c>
      <c r="C199" s="291" t="s">
        <v>3688</v>
      </c>
      <c r="D199" s="289" t="s">
        <v>3687</v>
      </c>
      <c r="E199" s="289">
        <v>2.0</v>
      </c>
      <c r="F199" s="289" t="s">
        <v>3308</v>
      </c>
      <c r="G199" s="287" t="s">
        <v>3691</v>
      </c>
      <c r="H199" s="288"/>
      <c r="I199" s="289"/>
      <c r="J199" s="289"/>
      <c r="K199" s="289"/>
      <c r="L199" s="289"/>
      <c r="M199" s="291" t="s">
        <v>7357</v>
      </c>
      <c r="N199" s="284" t="s">
        <v>1645</v>
      </c>
      <c r="O199" s="282"/>
      <c r="P199" s="301" t="s">
        <v>3692</v>
      </c>
      <c r="Q199" s="288"/>
      <c r="R199" s="273" t="s">
        <v>3679</v>
      </c>
      <c r="S199" s="266">
        <v>28.0</v>
      </c>
      <c r="T199" s="266">
        <v>24.0</v>
      </c>
      <c r="U199" s="261">
        <f t="array" ref="U199">_xlfn.XLOOKUP(S199, СПР.МОНТ[AWG], СПР.МОНТ[ГОСТ], "")</f>
        <v>0.08</v>
      </c>
      <c r="V199" s="261">
        <f t="array" ref="V199">_xlfn.XLOOKUP(T199, СПР.МОНТ[AWG], СПР.МОНТ[ГОСТ], "")</f>
        <v>0.2</v>
      </c>
      <c r="W199" s="267">
        <v>0.8</v>
      </c>
      <c r="X199" s="267">
        <v>1.5</v>
      </c>
      <c r="Y199" s="267" t="s">
        <v>7402</v>
      </c>
      <c r="Z199" s="267">
        <v>3.0</v>
      </c>
      <c r="AA199" s="294" t="s">
        <v>7409</v>
      </c>
      <c r="AB199" s="298" t="s">
        <v>7410</v>
      </c>
    </row>
    <row r="200">
      <c r="A200" s="255" t="s">
        <v>7047</v>
      </c>
      <c r="B200" s="256" t="s">
        <v>3524</v>
      </c>
      <c r="C200" s="257" t="s">
        <v>3696</v>
      </c>
      <c r="D200" s="257" t="s">
        <v>7411</v>
      </c>
      <c r="E200" s="257"/>
      <c r="F200" s="257" t="s">
        <v>3308</v>
      </c>
      <c r="G200" s="258"/>
      <c r="H200" s="272" t="s">
        <v>7412</v>
      </c>
      <c r="I200" s="260"/>
      <c r="J200" s="255"/>
      <c r="K200" s="255"/>
      <c r="L200" s="255"/>
      <c r="M200" s="268"/>
      <c r="N200" s="262"/>
      <c r="O200" s="263"/>
      <c r="P200" s="271"/>
      <c r="Q200" s="272"/>
      <c r="R200" s="268"/>
      <c r="S200" s="266">
        <v>26.0</v>
      </c>
      <c r="T200" s="266">
        <v>22.0</v>
      </c>
      <c r="U200" s="261">
        <f t="array" ref="U200">_xlfn.XLOOKUP(S200, СПР.МОНТ[AWG], СПР.МОНТ[ГОСТ], "")</f>
        <v>0.12</v>
      </c>
      <c r="V200" s="261">
        <f t="array" ref="V200">_xlfn.XLOOKUP(T200, СПР.МОНТ[AWG], СПР.МОНТ[ГОСТ], "")</f>
        <v>0.35</v>
      </c>
      <c r="W200" s="273"/>
      <c r="X200" s="273"/>
      <c r="Y200" s="268" t="s">
        <v>7413</v>
      </c>
      <c r="Z200" s="268"/>
      <c r="AA200" s="269" t="s">
        <v>7414</v>
      </c>
      <c r="AB200" s="270" t="s">
        <v>7415</v>
      </c>
    </row>
    <row r="201">
      <c r="A201" s="255" t="s">
        <v>7047</v>
      </c>
      <c r="B201" s="256" t="s">
        <v>3524</v>
      </c>
      <c r="C201" s="257" t="s">
        <v>3696</v>
      </c>
      <c r="D201" s="257" t="s">
        <v>7411</v>
      </c>
      <c r="E201" s="257"/>
      <c r="F201" s="257" t="s">
        <v>3308</v>
      </c>
      <c r="G201" s="258"/>
      <c r="H201" s="272" t="s">
        <v>7416</v>
      </c>
      <c r="I201" s="260"/>
      <c r="J201" s="255"/>
      <c r="K201" s="255"/>
      <c r="L201" s="255"/>
      <c r="M201" s="268"/>
      <c r="N201" s="262"/>
      <c r="O201" s="263"/>
      <c r="P201" s="271"/>
      <c r="Q201" s="272"/>
      <c r="R201" s="268"/>
      <c r="S201" s="266">
        <v>28.0</v>
      </c>
      <c r="T201" s="266">
        <v>24.0</v>
      </c>
      <c r="U201" s="261">
        <f t="array" ref="U201">_xlfn.XLOOKUP(S201, СПР.МОНТ[AWG], СПР.МОНТ[ГОСТ], "")</f>
        <v>0.08</v>
      </c>
      <c r="V201" s="261">
        <f t="array" ref="V201">_xlfn.XLOOKUP(T201, СПР.МОНТ[AWG], СПР.МОНТ[ГОСТ], "")</f>
        <v>0.2</v>
      </c>
      <c r="W201" s="273">
        <v>0.76</v>
      </c>
      <c r="X201" s="273">
        <v>1.5</v>
      </c>
      <c r="Y201" s="268" t="s">
        <v>7413</v>
      </c>
      <c r="Z201" s="268"/>
      <c r="AA201" s="269" t="s">
        <v>7417</v>
      </c>
      <c r="AB201" s="270" t="s">
        <v>7418</v>
      </c>
    </row>
    <row r="202">
      <c r="A202" s="255" t="s">
        <v>7047</v>
      </c>
      <c r="B202" s="299" t="s">
        <v>3524</v>
      </c>
      <c r="C202" s="291" t="s">
        <v>3715</v>
      </c>
      <c r="D202" s="289" t="s">
        <v>3714</v>
      </c>
      <c r="E202" s="289">
        <v>1.0</v>
      </c>
      <c r="F202" s="289" t="s">
        <v>3308</v>
      </c>
      <c r="G202" s="308" t="s">
        <v>3716</v>
      </c>
      <c r="H202" s="288"/>
      <c r="I202" s="289"/>
      <c r="J202" s="289"/>
      <c r="K202" s="289"/>
      <c r="L202" s="289"/>
      <c r="M202" s="291" t="s">
        <v>7251</v>
      </c>
      <c r="N202" s="284" t="s">
        <v>1643</v>
      </c>
      <c r="O202" s="282"/>
      <c r="P202" s="301" t="s">
        <v>3596</v>
      </c>
      <c r="Q202" s="288"/>
      <c r="R202" s="273" t="s">
        <v>3597</v>
      </c>
      <c r="S202" s="266">
        <v>32.0</v>
      </c>
      <c r="T202" s="266">
        <v>28.0</v>
      </c>
      <c r="U202" s="261">
        <f t="array" ref="U202">_xlfn.XLOOKUP(S202, СПР.МОНТ[AWG], СПР.МОНТ[ГОСТ], "")</f>
        <v>0.03</v>
      </c>
      <c r="V202" s="261">
        <f t="array" ref="V202">_xlfn.XLOOKUP(T202, СПР.МОНТ[AWG], СПР.МОНТ[ГОСТ], "")</f>
        <v>0.08</v>
      </c>
      <c r="W202" s="267">
        <v>0.4</v>
      </c>
      <c r="X202" s="267">
        <v>0.8</v>
      </c>
      <c r="Y202" s="267" t="s">
        <v>7223</v>
      </c>
      <c r="Z202" s="267">
        <v>1.0</v>
      </c>
      <c r="AA202" s="294" t="s">
        <v>7419</v>
      </c>
      <c r="AB202" s="295" t="s">
        <v>7330</v>
      </c>
    </row>
    <row r="203">
      <c r="A203" s="255" t="s">
        <v>7047</v>
      </c>
      <c r="B203" s="266" t="s">
        <v>3524</v>
      </c>
      <c r="C203" s="284" t="s">
        <v>3735</v>
      </c>
      <c r="D203" s="255" t="s">
        <v>3743</v>
      </c>
      <c r="E203" s="255">
        <v>2.5</v>
      </c>
      <c r="F203" s="255" t="s">
        <v>3308</v>
      </c>
      <c r="G203" s="287" t="s">
        <v>3744</v>
      </c>
      <c r="H203" s="288"/>
      <c r="I203" s="289"/>
      <c r="J203" s="289"/>
      <c r="K203" s="289"/>
      <c r="L203" s="289"/>
      <c r="M203" s="290" t="s">
        <v>7333</v>
      </c>
      <c r="N203" s="284" t="s">
        <v>1645</v>
      </c>
      <c r="O203" s="282"/>
      <c r="P203" s="301" t="s">
        <v>3745</v>
      </c>
      <c r="Q203" s="288"/>
      <c r="R203" s="273" t="s">
        <v>3746</v>
      </c>
      <c r="S203" s="266">
        <v>28.0</v>
      </c>
      <c r="T203" s="266">
        <v>22.0</v>
      </c>
      <c r="U203" s="261">
        <f t="array" ref="U203">_xlfn.XLOOKUP(S203, СПР.МОНТ[AWG], СПР.МОНТ[ГОСТ], "")</f>
        <v>0.08</v>
      </c>
      <c r="V203" s="261">
        <f t="array" ref="V203">_xlfn.XLOOKUP(T203, СПР.МОНТ[AWG], СПР.МОНТ[ГОСТ], "")</f>
        <v>0.35</v>
      </c>
      <c r="W203" s="273">
        <v>1.2</v>
      </c>
      <c r="X203" s="273">
        <v>1.8</v>
      </c>
      <c r="Y203" s="273" t="s">
        <v>7223</v>
      </c>
      <c r="Z203" s="273">
        <v>3.0</v>
      </c>
      <c r="AA203" s="294" t="s">
        <v>7420</v>
      </c>
      <c r="AB203" s="295"/>
    </row>
    <row r="204">
      <c r="A204" s="255" t="s">
        <v>7047</v>
      </c>
      <c r="B204" s="266" t="s">
        <v>3524</v>
      </c>
      <c r="C204" s="284" t="s">
        <v>3735</v>
      </c>
      <c r="D204" s="255" t="s">
        <v>3757</v>
      </c>
      <c r="E204" s="255">
        <v>2.5</v>
      </c>
      <c r="F204" s="255" t="s">
        <v>3331</v>
      </c>
      <c r="G204" s="287" t="s">
        <v>3758</v>
      </c>
      <c r="H204" s="288"/>
      <c r="I204" s="289"/>
      <c r="J204" s="289"/>
      <c r="K204" s="289"/>
      <c r="L204" s="289"/>
      <c r="M204" s="290" t="s">
        <v>7333</v>
      </c>
      <c r="N204" s="284" t="s">
        <v>1645</v>
      </c>
      <c r="O204" s="282"/>
      <c r="P204" s="301" t="s">
        <v>3745</v>
      </c>
      <c r="Q204" s="288"/>
      <c r="R204" s="273" t="s">
        <v>3746</v>
      </c>
      <c r="S204" s="266">
        <v>28.0</v>
      </c>
      <c r="T204" s="266">
        <v>22.0</v>
      </c>
      <c r="U204" s="261">
        <f t="array" ref="U204">_xlfn.XLOOKUP(S204, СПР.МОНТ[AWG], СПР.МОНТ[ГОСТ], "")</f>
        <v>0.08</v>
      </c>
      <c r="V204" s="261">
        <f t="array" ref="V204">_xlfn.XLOOKUP(T204, СПР.МОНТ[AWG], СПР.МОНТ[ГОСТ], "")</f>
        <v>0.35</v>
      </c>
      <c r="W204" s="273">
        <v>1.2</v>
      </c>
      <c r="X204" s="273">
        <v>1.8</v>
      </c>
      <c r="Y204" s="273" t="s">
        <v>7294</v>
      </c>
      <c r="Z204" s="273">
        <v>3.0</v>
      </c>
      <c r="AA204" s="294" t="s">
        <v>7421</v>
      </c>
      <c r="AB204" s="295"/>
    </row>
    <row r="205">
      <c r="A205" s="255" t="s">
        <v>7047</v>
      </c>
      <c r="B205" s="299" t="s">
        <v>3524</v>
      </c>
      <c r="C205" s="284" t="s">
        <v>3751</v>
      </c>
      <c r="D205" s="255" t="s">
        <v>3750</v>
      </c>
      <c r="E205" s="289">
        <v>2.5</v>
      </c>
      <c r="F205" s="289" t="s">
        <v>3308</v>
      </c>
      <c r="G205" s="287" t="s">
        <v>3752</v>
      </c>
      <c r="H205" s="288"/>
      <c r="I205" s="289"/>
      <c r="J205" s="289"/>
      <c r="K205" s="289"/>
      <c r="L205" s="289"/>
      <c r="M205" s="291" t="s">
        <v>7333</v>
      </c>
      <c r="N205" s="284" t="s">
        <v>1645</v>
      </c>
      <c r="O205" s="282"/>
      <c r="P205" s="301" t="s">
        <v>3753</v>
      </c>
      <c r="Q205" s="288"/>
      <c r="R205" s="273" t="s">
        <v>3739</v>
      </c>
      <c r="S205" s="266">
        <v>28.0</v>
      </c>
      <c r="T205" s="266">
        <v>22.0</v>
      </c>
      <c r="U205" s="261">
        <f t="array" ref="U205">_xlfn.XLOOKUP(S205, СПР.МОНТ[AWG], СПР.МОНТ[ГОСТ], "")</f>
        <v>0.08</v>
      </c>
      <c r="V205" s="261">
        <f t="array" ref="V205">_xlfn.XLOOKUP(T205, СПР.МОНТ[AWG], СПР.МОНТ[ГОСТ], "")</f>
        <v>0.35</v>
      </c>
      <c r="W205" s="267">
        <v>1.2</v>
      </c>
      <c r="X205" s="267">
        <v>1.8</v>
      </c>
      <c r="Y205" s="267" t="s">
        <v>7223</v>
      </c>
      <c r="Z205" s="267">
        <v>3.0</v>
      </c>
      <c r="AA205" s="294" t="s">
        <v>7422</v>
      </c>
      <c r="AB205" s="295" t="s">
        <v>7423</v>
      </c>
    </row>
    <row r="206">
      <c r="A206" s="255" t="s">
        <v>7047</v>
      </c>
      <c r="B206" s="299" t="s">
        <v>3524</v>
      </c>
      <c r="C206" s="291" t="s">
        <v>3775</v>
      </c>
      <c r="D206" s="289" t="s">
        <v>3774</v>
      </c>
      <c r="E206" s="289">
        <v>2.0</v>
      </c>
      <c r="F206" s="289" t="s">
        <v>3308</v>
      </c>
      <c r="G206" s="287" t="s">
        <v>3776</v>
      </c>
      <c r="H206" s="288"/>
      <c r="I206" s="289"/>
      <c r="J206" s="289"/>
      <c r="K206" s="289"/>
      <c r="L206" s="289"/>
      <c r="M206" s="291"/>
      <c r="N206" s="284" t="s">
        <v>1645</v>
      </c>
      <c r="O206" s="282"/>
      <c r="P206" s="301" t="s">
        <v>3777</v>
      </c>
      <c r="Q206" s="288"/>
      <c r="R206" s="273" t="s">
        <v>3778</v>
      </c>
      <c r="S206" s="266">
        <v>22.0</v>
      </c>
      <c r="T206" s="266">
        <v>20.0</v>
      </c>
      <c r="U206" s="261">
        <f t="array" ref="U206">_xlfn.XLOOKUP(S206, СПР.МОНТ[AWG], СПР.МОНТ[ГОСТ], "")</f>
        <v>0.35</v>
      </c>
      <c r="V206" s="261">
        <f t="array" ref="V206">_xlfn.XLOOKUP(T206, СПР.МОНТ[AWG], СПР.МОНТ[ГОСТ], "")</f>
        <v>0.5</v>
      </c>
      <c r="W206" s="267">
        <v>1.0</v>
      </c>
      <c r="X206" s="267">
        <v>1.3</v>
      </c>
      <c r="Y206" s="267" t="s">
        <v>7424</v>
      </c>
      <c r="Z206" s="267">
        <v>3.0</v>
      </c>
      <c r="AA206" s="294" t="s">
        <v>7425</v>
      </c>
      <c r="AB206" s="298" t="s">
        <v>7426</v>
      </c>
    </row>
    <row r="207">
      <c r="A207" s="255" t="s">
        <v>7047</v>
      </c>
      <c r="B207" s="266" t="s">
        <v>3524</v>
      </c>
      <c r="C207" s="290" t="s">
        <v>3775</v>
      </c>
      <c r="D207" s="255" t="s">
        <v>3774</v>
      </c>
      <c r="E207" s="255">
        <v>2.0</v>
      </c>
      <c r="F207" s="255" t="s">
        <v>3308</v>
      </c>
      <c r="G207" s="287" t="s">
        <v>3780</v>
      </c>
      <c r="H207" s="288"/>
      <c r="I207" s="289"/>
      <c r="J207" s="289"/>
      <c r="K207" s="289"/>
      <c r="L207" s="289"/>
      <c r="M207" s="291"/>
      <c r="N207" s="284" t="s">
        <v>1645</v>
      </c>
      <c r="O207" s="282"/>
      <c r="P207" s="292"/>
      <c r="Q207" s="288"/>
      <c r="R207" s="267"/>
      <c r="S207" s="266">
        <v>28.0</v>
      </c>
      <c r="T207" s="266">
        <v>26.0</v>
      </c>
      <c r="U207" s="261">
        <f t="array" ref="U207">_xlfn.XLOOKUP(S207, СПР.МОНТ[AWG], СПР.МОНТ[ГОСТ], "")</f>
        <v>0.08</v>
      </c>
      <c r="V207" s="261">
        <f t="array" ref="V207">_xlfn.XLOOKUP(T207, СПР.МОНТ[AWG], СПР.МОНТ[ГОСТ], "")</f>
        <v>0.12</v>
      </c>
      <c r="W207" s="273">
        <v>1.0</v>
      </c>
      <c r="X207" s="273">
        <v>1.3</v>
      </c>
      <c r="Y207" s="273" t="s">
        <v>7424</v>
      </c>
      <c r="Z207" s="273">
        <v>3.0</v>
      </c>
      <c r="AA207" s="294" t="s">
        <v>7427</v>
      </c>
      <c r="AB207" s="298" t="s">
        <v>7428</v>
      </c>
    </row>
    <row r="208">
      <c r="A208" s="255" t="s">
        <v>7047</v>
      </c>
      <c r="B208" s="266" t="s">
        <v>3524</v>
      </c>
      <c r="C208" s="290" t="s">
        <v>3775</v>
      </c>
      <c r="D208" s="255" t="s">
        <v>3774</v>
      </c>
      <c r="E208" s="255">
        <v>2.0</v>
      </c>
      <c r="F208" s="255" t="s">
        <v>3308</v>
      </c>
      <c r="G208" s="287" t="s">
        <v>3782</v>
      </c>
      <c r="H208" s="288"/>
      <c r="I208" s="289"/>
      <c r="J208" s="289"/>
      <c r="K208" s="289"/>
      <c r="L208" s="289"/>
      <c r="M208" s="291"/>
      <c r="N208" s="284" t="s">
        <v>1645</v>
      </c>
      <c r="O208" s="282"/>
      <c r="P208" s="292"/>
      <c r="Q208" s="288"/>
      <c r="R208" s="267"/>
      <c r="S208" s="266">
        <v>28.0</v>
      </c>
      <c r="T208" s="266">
        <v>26.0</v>
      </c>
      <c r="U208" s="261">
        <f t="array" ref="U208">_xlfn.XLOOKUP(S208, СПР.МОНТ[AWG], СПР.МОНТ[ГОСТ], "")</f>
        <v>0.08</v>
      </c>
      <c r="V208" s="261">
        <f t="array" ref="V208">_xlfn.XLOOKUP(T208, СПР.МОНТ[AWG], СПР.МОНТ[ГОСТ], "")</f>
        <v>0.12</v>
      </c>
      <c r="W208" s="273">
        <v>1.0</v>
      </c>
      <c r="X208" s="273">
        <v>1.3</v>
      </c>
      <c r="Y208" s="273" t="s">
        <v>7424</v>
      </c>
      <c r="Z208" s="273">
        <v>3.0</v>
      </c>
      <c r="AA208" s="294" t="s">
        <v>7429</v>
      </c>
      <c r="AB208" s="298" t="s">
        <v>7430</v>
      </c>
    </row>
    <row r="209">
      <c r="A209" s="255" t="s">
        <v>7047</v>
      </c>
      <c r="B209" s="256" t="s">
        <v>3524</v>
      </c>
      <c r="C209" s="257" t="s">
        <v>3802</v>
      </c>
      <c r="D209" s="257" t="s">
        <v>7431</v>
      </c>
      <c r="E209" s="257"/>
      <c r="F209" s="257" t="s">
        <v>3308</v>
      </c>
      <c r="G209" s="258"/>
      <c r="H209" s="272" t="s">
        <v>7432</v>
      </c>
      <c r="I209" s="260"/>
      <c r="J209" s="255"/>
      <c r="K209" s="255"/>
      <c r="L209" s="255"/>
      <c r="M209" s="268"/>
      <c r="N209" s="262"/>
      <c r="O209" s="263"/>
      <c r="P209" s="271" t="s">
        <v>3803</v>
      </c>
      <c r="Q209" s="272"/>
      <c r="R209" s="268"/>
      <c r="S209" s="266">
        <v>26.0</v>
      </c>
      <c r="T209" s="266">
        <v>22.0</v>
      </c>
      <c r="U209" s="261">
        <f t="array" ref="U209">_xlfn.XLOOKUP(S209, СПР.МОНТ[AWG], СПР.МОНТ[ГОСТ], "")</f>
        <v>0.12</v>
      </c>
      <c r="V209" s="261">
        <f t="array" ref="V209">_xlfn.XLOOKUP(T209, СПР.МОНТ[AWG], СПР.МОНТ[ГОСТ], "")</f>
        <v>0.35</v>
      </c>
      <c r="W209" s="273"/>
      <c r="X209" s="273"/>
      <c r="Y209" s="268" t="s">
        <v>7433</v>
      </c>
      <c r="Z209" s="268">
        <v>3.0</v>
      </c>
      <c r="AA209" s="269" t="s">
        <v>7434</v>
      </c>
      <c r="AB209" s="270" t="s">
        <v>7435</v>
      </c>
    </row>
    <row r="210">
      <c r="A210" s="255" t="s">
        <v>7047</v>
      </c>
      <c r="B210" s="256" t="s">
        <v>3524</v>
      </c>
      <c r="C210" s="257" t="s">
        <v>3802</v>
      </c>
      <c r="D210" s="257" t="s">
        <v>7431</v>
      </c>
      <c r="E210" s="257"/>
      <c r="F210" s="257" t="s">
        <v>3331</v>
      </c>
      <c r="G210" s="258"/>
      <c r="H210" s="272" t="s">
        <v>7436</v>
      </c>
      <c r="I210" s="260"/>
      <c r="J210" s="255"/>
      <c r="K210" s="255"/>
      <c r="L210" s="255"/>
      <c r="M210" s="268"/>
      <c r="N210" s="262"/>
      <c r="O210" s="263"/>
      <c r="P210" s="271" t="s">
        <v>3803</v>
      </c>
      <c r="Q210" s="272"/>
      <c r="R210" s="268"/>
      <c r="S210" s="266">
        <v>26.0</v>
      </c>
      <c r="T210" s="266">
        <v>22.0</v>
      </c>
      <c r="U210" s="261">
        <f t="array" ref="U210">_xlfn.XLOOKUP(S210, СПР.МОНТ[AWG], СПР.МОНТ[ГОСТ], "")</f>
        <v>0.12</v>
      </c>
      <c r="V210" s="261">
        <f t="array" ref="V210">_xlfn.XLOOKUP(T210, СПР.МОНТ[AWG], СПР.МОНТ[ГОСТ], "")</f>
        <v>0.35</v>
      </c>
      <c r="W210" s="273">
        <v>1.4</v>
      </c>
      <c r="X210" s="273">
        <v>1.7</v>
      </c>
      <c r="Y210" s="268" t="s">
        <v>7223</v>
      </c>
      <c r="Z210" s="268">
        <v>3.0</v>
      </c>
      <c r="AA210" s="269" t="s">
        <v>7437</v>
      </c>
      <c r="AB210" s="270" t="s">
        <v>7438</v>
      </c>
    </row>
    <row r="211">
      <c r="A211" s="255" t="s">
        <v>7047</v>
      </c>
      <c r="B211" s="299" t="s">
        <v>3524</v>
      </c>
      <c r="C211" s="290" t="s">
        <v>3826</v>
      </c>
      <c r="D211" s="255" t="s">
        <v>3825</v>
      </c>
      <c r="E211" s="289">
        <v>1.5</v>
      </c>
      <c r="F211" s="289" t="s">
        <v>3308</v>
      </c>
      <c r="G211" s="287" t="s">
        <v>3827</v>
      </c>
      <c r="H211" s="288"/>
      <c r="I211" s="289"/>
      <c r="J211" s="289"/>
      <c r="K211" s="289"/>
      <c r="L211" s="289"/>
      <c r="M211" s="291" t="s">
        <v>7278</v>
      </c>
      <c r="N211" s="284" t="s">
        <v>1645</v>
      </c>
      <c r="O211" s="282"/>
      <c r="P211" s="301" t="s">
        <v>3828</v>
      </c>
      <c r="Q211" s="288"/>
      <c r="R211" s="273" t="s">
        <v>3829</v>
      </c>
      <c r="S211" s="266">
        <v>28.0</v>
      </c>
      <c r="T211" s="266">
        <v>24.0</v>
      </c>
      <c r="U211" s="261">
        <f t="array" ref="U211">_xlfn.XLOOKUP(S211, СПР.МОНТ[AWG], СПР.МОНТ[ГОСТ], "")</f>
        <v>0.08</v>
      </c>
      <c r="V211" s="261">
        <f t="array" ref="V211">_xlfn.XLOOKUP(T211, СПР.МОНТ[AWG], СПР.МОНТ[ГОСТ], "")</f>
        <v>0.2</v>
      </c>
      <c r="W211" s="267">
        <v>0.8</v>
      </c>
      <c r="X211" s="267">
        <v>1.2</v>
      </c>
      <c r="Y211" s="267" t="s">
        <v>7223</v>
      </c>
      <c r="Z211" s="267">
        <v>2.0</v>
      </c>
      <c r="AA211" s="294" t="s">
        <v>7439</v>
      </c>
      <c r="AB211" s="298" t="s">
        <v>7440</v>
      </c>
    </row>
    <row r="212">
      <c r="A212" s="255" t="s">
        <v>7047</v>
      </c>
      <c r="B212" s="299" t="s">
        <v>3524</v>
      </c>
      <c r="C212" s="290" t="s">
        <v>3826</v>
      </c>
      <c r="D212" s="255" t="s">
        <v>3825</v>
      </c>
      <c r="E212" s="289">
        <v>1.5</v>
      </c>
      <c r="F212" s="289" t="s">
        <v>3308</v>
      </c>
      <c r="G212" s="287" t="s">
        <v>3831</v>
      </c>
      <c r="H212" s="288"/>
      <c r="I212" s="289"/>
      <c r="J212" s="289"/>
      <c r="K212" s="289"/>
      <c r="L212" s="289"/>
      <c r="M212" s="291" t="s">
        <v>7278</v>
      </c>
      <c r="N212" s="284" t="s">
        <v>1645</v>
      </c>
      <c r="O212" s="282"/>
      <c r="P212" s="301" t="s">
        <v>3832</v>
      </c>
      <c r="Q212" s="288"/>
      <c r="R212" s="273" t="s">
        <v>3588</v>
      </c>
      <c r="S212" s="266">
        <v>30.0</v>
      </c>
      <c r="T212" s="266">
        <v>26.0</v>
      </c>
      <c r="U212" s="261">
        <f t="array" ref="U212">_xlfn.XLOOKUP(S212, СПР.МОНТ[AWG], СПР.МОНТ[ГОСТ], "")</f>
        <v>0.05</v>
      </c>
      <c r="V212" s="261">
        <f t="array" ref="V212">_xlfn.XLOOKUP(T212, СПР.МОНТ[AWG], СПР.МОНТ[ГОСТ], "")</f>
        <v>0.12</v>
      </c>
      <c r="W212" s="267">
        <v>0.5</v>
      </c>
      <c r="X212" s="267">
        <v>1.0</v>
      </c>
      <c r="Y212" s="267" t="s">
        <v>7223</v>
      </c>
      <c r="Z212" s="267">
        <v>2.0</v>
      </c>
      <c r="AA212" s="294" t="s">
        <v>7441</v>
      </c>
      <c r="AB212" s="298" t="s">
        <v>7442</v>
      </c>
    </row>
    <row r="213">
      <c r="A213" s="255" t="s">
        <v>7047</v>
      </c>
      <c r="B213" s="299" t="s">
        <v>3524</v>
      </c>
      <c r="C213" s="291" t="s">
        <v>3851</v>
      </c>
      <c r="D213" s="289" t="s">
        <v>3850</v>
      </c>
      <c r="E213" s="289">
        <v>1.5</v>
      </c>
      <c r="F213" s="289" t="s">
        <v>3308</v>
      </c>
      <c r="G213" s="287" t="s">
        <v>3852</v>
      </c>
      <c r="H213" s="288"/>
      <c r="I213" s="289"/>
      <c r="J213" s="289"/>
      <c r="K213" s="289"/>
      <c r="L213" s="289"/>
      <c r="M213" s="291" t="s">
        <v>7278</v>
      </c>
      <c r="N213" s="284" t="s">
        <v>1645</v>
      </c>
      <c r="O213" s="282"/>
      <c r="P213" s="301" t="s">
        <v>3828</v>
      </c>
      <c r="Q213" s="288"/>
      <c r="R213" s="273" t="s">
        <v>3829</v>
      </c>
      <c r="S213" s="266">
        <v>28.0</v>
      </c>
      <c r="T213" s="266">
        <v>24.0</v>
      </c>
      <c r="U213" s="261">
        <f t="array" ref="U213">_xlfn.XLOOKUP(S213, СПР.МОНТ[AWG], СПР.МОНТ[ГОСТ], "")</f>
        <v>0.08</v>
      </c>
      <c r="V213" s="261">
        <f t="array" ref="V213">_xlfn.XLOOKUP(T213, СПР.МОНТ[AWG], СПР.МОНТ[ГОСТ], "")</f>
        <v>0.2</v>
      </c>
      <c r="W213" s="267">
        <v>0.7</v>
      </c>
      <c r="X213" s="267">
        <v>1.2</v>
      </c>
      <c r="Y213" s="267" t="s">
        <v>7223</v>
      </c>
      <c r="Z213" s="267">
        <v>2.0</v>
      </c>
      <c r="AA213" s="294" t="s">
        <v>7443</v>
      </c>
      <c r="AB213" s="298" t="s">
        <v>7440</v>
      </c>
    </row>
    <row r="214">
      <c r="A214" s="255" t="s">
        <v>7047</v>
      </c>
      <c r="B214" s="256" t="s">
        <v>3856</v>
      </c>
      <c r="C214" s="257" t="s">
        <v>3857</v>
      </c>
      <c r="D214" s="257" t="s">
        <v>3857</v>
      </c>
      <c r="E214" s="257">
        <v>2.5</v>
      </c>
      <c r="F214" s="257"/>
      <c r="G214" s="258" t="s">
        <v>3858</v>
      </c>
      <c r="H214" s="259"/>
      <c r="I214" s="260"/>
      <c r="J214" s="255"/>
      <c r="K214" s="255"/>
      <c r="L214" s="255"/>
      <c r="M214" s="268"/>
      <c r="N214" s="262"/>
      <c r="O214" s="263"/>
      <c r="P214" s="271"/>
      <c r="Q214" s="272"/>
      <c r="R214" s="268"/>
      <c r="S214" s="266"/>
      <c r="T214" s="266"/>
      <c r="U214" s="261" t="str">
        <f t="array" ref="U214">_xlfn.XLOOKUP(S214, СПР.МОНТ[AWG], СПР.МОНТ[ГОСТ], "")</f>
        <v/>
      </c>
      <c r="V214" s="261" t="str">
        <f t="array" ref="V214">_xlfn.XLOOKUP(T214, СПР.МОНТ[AWG], СПР.МОНТ[ГОСТ], "")</f>
        <v/>
      </c>
      <c r="W214" s="273"/>
      <c r="X214" s="273"/>
      <c r="Y214" s="268" t="s">
        <v>7444</v>
      </c>
      <c r="Z214" s="268">
        <v>3.0</v>
      </c>
      <c r="AA214" s="269" t="s">
        <v>7445</v>
      </c>
      <c r="AB214" s="270" t="s">
        <v>7446</v>
      </c>
    </row>
    <row r="215">
      <c r="A215" s="255" t="s">
        <v>7047</v>
      </c>
      <c r="B215" s="256" t="s">
        <v>3856</v>
      </c>
      <c r="C215" s="257" t="s">
        <v>3862</v>
      </c>
      <c r="D215" s="257" t="s">
        <v>3862</v>
      </c>
      <c r="E215" s="257">
        <v>2.54</v>
      </c>
      <c r="F215" s="257" t="s">
        <v>3308</v>
      </c>
      <c r="G215" s="258"/>
      <c r="H215" s="272" t="s">
        <v>7447</v>
      </c>
      <c r="I215" s="260"/>
      <c r="J215" s="255"/>
      <c r="K215" s="255"/>
      <c r="L215" s="255"/>
      <c r="M215" s="268"/>
      <c r="N215" s="262"/>
      <c r="O215" s="263"/>
      <c r="P215" s="271"/>
      <c r="Q215" s="272"/>
      <c r="R215" s="268"/>
      <c r="S215" s="266">
        <v>30.0</v>
      </c>
      <c r="T215" s="266">
        <v>22.0</v>
      </c>
      <c r="U215" s="261">
        <f t="array" ref="U215">_xlfn.XLOOKUP(S215, СПР.МОНТ[AWG], СПР.МОНТ[ГОСТ], "")</f>
        <v>0.05</v>
      </c>
      <c r="V215" s="261">
        <f t="array" ref="V215">_xlfn.XLOOKUP(T215, СПР.МОНТ[AWG], СПР.МОНТ[ГОСТ], "")</f>
        <v>0.35</v>
      </c>
      <c r="W215" s="273"/>
      <c r="X215" s="273"/>
      <c r="Y215" s="268" t="s">
        <v>7448</v>
      </c>
      <c r="Z215" s="268"/>
      <c r="AA215" s="269" t="s">
        <v>7449</v>
      </c>
      <c r="AB215" s="270" t="s">
        <v>7450</v>
      </c>
    </row>
    <row r="216">
      <c r="A216" s="255" t="s">
        <v>7047</v>
      </c>
      <c r="B216" s="256" t="s">
        <v>3856</v>
      </c>
      <c r="C216" s="257" t="s">
        <v>3867</v>
      </c>
      <c r="D216" s="257" t="s">
        <v>3866</v>
      </c>
      <c r="E216" s="257">
        <v>1.25</v>
      </c>
      <c r="F216" s="257" t="s">
        <v>3308</v>
      </c>
      <c r="G216" s="258"/>
      <c r="H216" s="272" t="s">
        <v>7451</v>
      </c>
      <c r="I216" s="260"/>
      <c r="J216" s="255"/>
      <c r="K216" s="255"/>
      <c r="L216" s="255"/>
      <c r="M216" s="268"/>
      <c r="N216" s="262"/>
      <c r="O216" s="263"/>
      <c r="P216" s="271"/>
      <c r="Q216" s="272"/>
      <c r="R216" s="268"/>
      <c r="S216" s="266"/>
      <c r="T216" s="266"/>
      <c r="U216" s="261" t="str">
        <f t="array" ref="U216">_xlfn.XLOOKUP(S216, СПР.МОНТ[AWG], СПР.МОНТ[ГОСТ], "")</f>
        <v/>
      </c>
      <c r="V216" s="261" t="str">
        <f t="array" ref="V216">_xlfn.XLOOKUP(T216, СПР.МОНТ[AWG], СПР.МОНТ[ГОСТ], "")</f>
        <v/>
      </c>
      <c r="W216" s="273"/>
      <c r="X216" s="273"/>
      <c r="Y216" s="268" t="s">
        <v>7452</v>
      </c>
      <c r="Z216" s="268">
        <v>1.0</v>
      </c>
      <c r="AA216" s="269" t="s">
        <v>7453</v>
      </c>
      <c r="AB216" s="270" t="s">
        <v>7454</v>
      </c>
    </row>
    <row r="217">
      <c r="A217" s="255" t="s">
        <v>7051</v>
      </c>
      <c r="B217" s="256" t="s">
        <v>3871</v>
      </c>
      <c r="C217" s="257" t="s">
        <v>3873</v>
      </c>
      <c r="D217" s="257" t="s">
        <v>3872</v>
      </c>
      <c r="E217" s="257"/>
      <c r="F217" s="257" t="s">
        <v>3308</v>
      </c>
      <c r="G217" s="258"/>
      <c r="H217" s="272" t="s">
        <v>3872</v>
      </c>
      <c r="I217" s="260"/>
      <c r="J217" s="255"/>
      <c r="K217" s="255"/>
      <c r="L217" s="255"/>
      <c r="M217" s="268"/>
      <c r="N217" s="262"/>
      <c r="O217" s="263"/>
      <c r="P217" s="271"/>
      <c r="Q217" s="272"/>
      <c r="R217" s="268"/>
      <c r="S217" s="266">
        <v>22.0</v>
      </c>
      <c r="T217" s="266">
        <v>16.0</v>
      </c>
      <c r="U217" s="261">
        <f t="array" ref="U217">_xlfn.XLOOKUP(S217, СПР.МОНТ[AWG], СПР.МОНТ[ГОСТ], "")</f>
        <v>0.35</v>
      </c>
      <c r="V217" s="261">
        <f t="array" ref="V217">_xlfn.XLOOKUP(T217, СПР.МОНТ[AWG], СПР.МОНТ[ГОСТ], "")</f>
        <v>1.5</v>
      </c>
      <c r="W217" s="273"/>
      <c r="X217" s="273"/>
      <c r="Y217" s="268" t="s">
        <v>7455</v>
      </c>
      <c r="Z217" s="268">
        <v>10.0</v>
      </c>
      <c r="AA217" s="269" t="s">
        <v>7456</v>
      </c>
      <c r="AB217" s="270" t="s">
        <v>7457</v>
      </c>
    </row>
    <row r="218">
      <c r="A218" s="255" t="s">
        <v>7051</v>
      </c>
      <c r="B218" s="256" t="s">
        <v>3871</v>
      </c>
      <c r="C218" s="257" t="s">
        <v>3873</v>
      </c>
      <c r="D218" s="257" t="s">
        <v>3877</v>
      </c>
      <c r="E218" s="257"/>
      <c r="F218" s="257" t="s">
        <v>3308</v>
      </c>
      <c r="G218" s="258"/>
      <c r="H218" s="272" t="s">
        <v>3877</v>
      </c>
      <c r="I218" s="260"/>
      <c r="J218" s="255"/>
      <c r="K218" s="255"/>
      <c r="L218" s="255"/>
      <c r="M218" s="268"/>
      <c r="N218" s="262"/>
      <c r="O218" s="263"/>
      <c r="P218" s="271"/>
      <c r="Q218" s="272"/>
      <c r="R218" s="268"/>
      <c r="S218" s="266">
        <v>16.0</v>
      </c>
      <c r="T218" s="266">
        <v>14.0</v>
      </c>
      <c r="U218" s="261">
        <f t="array" ref="U218">_xlfn.XLOOKUP(S218, СПР.МОНТ[AWG], СПР.МОНТ[ГОСТ], "")</f>
        <v>1.5</v>
      </c>
      <c r="V218" s="261">
        <f t="array" ref="V218">_xlfn.XLOOKUP(T218, СПР.МОНТ[AWG], СПР.МОНТ[ГОСТ], "")</f>
        <v>2.5</v>
      </c>
      <c r="W218" s="273"/>
      <c r="X218" s="273"/>
      <c r="Y218" s="268" t="s">
        <v>7455</v>
      </c>
      <c r="Z218" s="268">
        <v>15.0</v>
      </c>
      <c r="AA218" s="269" t="s">
        <v>7458</v>
      </c>
      <c r="AB218" s="270" t="s">
        <v>7459</v>
      </c>
    </row>
    <row r="219">
      <c r="A219" s="255" t="s">
        <v>7051</v>
      </c>
      <c r="B219" s="256" t="s">
        <v>3871</v>
      </c>
      <c r="C219" s="257" t="s">
        <v>3873</v>
      </c>
      <c r="D219" s="257" t="s">
        <v>3881</v>
      </c>
      <c r="E219" s="257"/>
      <c r="F219" s="257" t="s">
        <v>3308</v>
      </c>
      <c r="G219" s="258"/>
      <c r="H219" s="272" t="s">
        <v>3881</v>
      </c>
      <c r="I219" s="260"/>
      <c r="J219" s="255"/>
      <c r="K219" s="255"/>
      <c r="L219" s="255"/>
      <c r="M219" s="268"/>
      <c r="N219" s="262"/>
      <c r="O219" s="263"/>
      <c r="P219" s="271"/>
      <c r="Q219" s="272"/>
      <c r="R219" s="268"/>
      <c r="S219" s="266">
        <v>12.0</v>
      </c>
      <c r="T219" s="266">
        <v>10.0</v>
      </c>
      <c r="U219" s="261">
        <f t="array" ref="U219">_xlfn.XLOOKUP(S219, СПР.МОНТ[AWG], СПР.МОНТ[ГОСТ], "")</f>
        <v>4</v>
      </c>
      <c r="V219" s="261">
        <f t="array" ref="V219">_xlfn.XLOOKUP(T219, СПР.МОНТ[AWG], СПР.МОНТ[ГОСТ], "")</f>
        <v>6</v>
      </c>
      <c r="W219" s="273"/>
      <c r="X219" s="273"/>
      <c r="Y219" s="268" t="s">
        <v>7455</v>
      </c>
      <c r="Z219" s="268">
        <v>24.0</v>
      </c>
      <c r="AA219" s="269" t="s">
        <v>7460</v>
      </c>
      <c r="AB219" s="270" t="s">
        <v>7461</v>
      </c>
    </row>
    <row r="220">
      <c r="A220" s="255" t="s">
        <v>7047</v>
      </c>
      <c r="B220" s="299" t="s">
        <v>3885</v>
      </c>
      <c r="C220" s="300" t="s">
        <v>4055</v>
      </c>
      <c r="D220" s="289">
        <v>51047.0</v>
      </c>
      <c r="E220" s="289">
        <v>1.25</v>
      </c>
      <c r="F220" s="289" t="s">
        <v>3331</v>
      </c>
      <c r="G220" s="287" t="s">
        <v>7462</v>
      </c>
      <c r="H220" s="288">
        <v>5.012581E8</v>
      </c>
      <c r="I220" s="255" t="s">
        <v>4073</v>
      </c>
      <c r="J220" s="289"/>
      <c r="K220" s="289"/>
      <c r="L220" s="289"/>
      <c r="M220" s="267" t="s">
        <v>4059</v>
      </c>
      <c r="N220" s="284" t="s">
        <v>1645</v>
      </c>
      <c r="O220" s="282"/>
      <c r="P220" s="301" t="s">
        <v>4074</v>
      </c>
      <c r="Q220" s="255">
        <v>1.24</v>
      </c>
      <c r="R220" s="273">
        <v>9.8</v>
      </c>
      <c r="S220" s="266">
        <v>28.0</v>
      </c>
      <c r="T220" s="266">
        <v>26.0</v>
      </c>
      <c r="U220" s="261">
        <f t="array" ref="U220">_xlfn.XLOOKUP(S220, СПР.МОНТ[AWG], СПР.МОНТ[ГОСТ], "")</f>
        <v>0.08</v>
      </c>
      <c r="V220" s="261">
        <f t="array" ref="V220">_xlfn.XLOOKUP(T220, СПР.МОНТ[AWG], СПР.МОНТ[ГОСТ], "")</f>
        <v>0.12</v>
      </c>
      <c r="W220" s="267">
        <v>0.5</v>
      </c>
      <c r="X220" s="267">
        <v>1.04</v>
      </c>
      <c r="Y220" s="267" t="s">
        <v>7223</v>
      </c>
      <c r="Z220" s="267">
        <v>1.0</v>
      </c>
      <c r="AA220" s="294" t="s">
        <v>7463</v>
      </c>
      <c r="AB220" s="298" t="s">
        <v>7464</v>
      </c>
    </row>
    <row r="221">
      <c r="A221" s="255" t="s">
        <v>7047</v>
      </c>
      <c r="B221" s="299" t="s">
        <v>3885</v>
      </c>
      <c r="C221" s="300" t="s">
        <v>4055</v>
      </c>
      <c r="D221" s="289">
        <v>51047.0</v>
      </c>
      <c r="E221" s="289">
        <v>1.25</v>
      </c>
      <c r="F221" s="289" t="s">
        <v>3331</v>
      </c>
      <c r="G221" s="287" t="s">
        <v>7465</v>
      </c>
      <c r="H221" s="288">
        <v>5.013381E8</v>
      </c>
      <c r="I221" s="255" t="s">
        <v>4076</v>
      </c>
      <c r="J221" s="289"/>
      <c r="K221" s="289"/>
      <c r="L221" s="289"/>
      <c r="M221" s="267" t="s">
        <v>4059</v>
      </c>
      <c r="N221" s="284" t="s">
        <v>1645</v>
      </c>
      <c r="O221" s="282"/>
      <c r="P221" s="301" t="s">
        <v>4077</v>
      </c>
      <c r="Q221" s="255" t="s">
        <v>7466</v>
      </c>
      <c r="R221" s="273" t="s">
        <v>3846</v>
      </c>
      <c r="S221" s="266">
        <v>32.0</v>
      </c>
      <c r="T221" s="266">
        <v>28.0</v>
      </c>
      <c r="U221" s="261">
        <f t="array" ref="U221">_xlfn.XLOOKUP(S221, СПР.МОНТ[AWG], СПР.МОНТ[ГОСТ], "")</f>
        <v>0.03</v>
      </c>
      <c r="V221" s="261">
        <f t="array" ref="V221">_xlfn.XLOOKUP(T221, СПР.МОНТ[AWG], СПР.МОНТ[ГОСТ], "")</f>
        <v>0.08</v>
      </c>
      <c r="W221" s="267">
        <v>0.5</v>
      </c>
      <c r="X221" s="267">
        <v>0.9</v>
      </c>
      <c r="Y221" s="267" t="s">
        <v>7223</v>
      </c>
      <c r="Z221" s="267">
        <v>1.0</v>
      </c>
      <c r="AA221" s="294" t="s">
        <v>7467</v>
      </c>
      <c r="AB221" s="298" t="s">
        <v>7464</v>
      </c>
    </row>
    <row r="222">
      <c r="A222" s="277" t="s">
        <v>7047</v>
      </c>
      <c r="B222" s="281" t="s">
        <v>3885</v>
      </c>
      <c r="C222" s="277" t="s">
        <v>4344</v>
      </c>
      <c r="D222" s="277"/>
      <c r="E222" s="277"/>
      <c r="F222" s="277" t="s">
        <v>3331</v>
      </c>
      <c r="G222" s="277" t="s">
        <v>4345</v>
      </c>
      <c r="H222" s="282"/>
      <c r="I222" s="283" t="s">
        <v>4346</v>
      </c>
      <c r="J222" s="255" t="b">
        <v>0</v>
      </c>
      <c r="K222" s="255" t="b">
        <v>1</v>
      </c>
      <c r="L222" s="255" t="b">
        <v>0</v>
      </c>
      <c r="M222" s="277"/>
      <c r="N222" s="300"/>
      <c r="O222" s="282"/>
      <c r="P222" s="277"/>
      <c r="Q222" s="277"/>
      <c r="R222" s="277"/>
      <c r="S222" s="281"/>
      <c r="T222" s="281"/>
      <c r="U222" s="285" t="str">
        <f t="array" ref="U222">_xlfn.XLOOKUP(S222, 'СПР.КАБ'!$A$35:$A$56, 'СПР.КАБ'!$B$35:$B$56, "")</f>
        <v/>
      </c>
      <c r="V222" s="285" t="str">
        <f t="array" ref="V222">_xlfn.XLOOKUP(T222, 'СПР.КАБ'!$A$35:$A$56, 'СПР.КАБ'!$B$35:$B$56, "")</f>
        <v/>
      </c>
      <c r="W222" s="277"/>
      <c r="X222" s="277"/>
      <c r="Y222" s="277"/>
      <c r="Z222" s="277"/>
      <c r="AA222" s="311"/>
      <c r="AB222" s="270" t="s">
        <v>7468</v>
      </c>
    </row>
    <row r="223">
      <c r="A223" s="255" t="s">
        <v>7047</v>
      </c>
      <c r="B223" s="266" t="s">
        <v>3885</v>
      </c>
      <c r="C223" s="290" t="s">
        <v>4264</v>
      </c>
      <c r="D223" s="290" t="s">
        <v>7469</v>
      </c>
      <c r="E223" s="255">
        <v>2.0</v>
      </c>
      <c r="F223" s="255" t="s">
        <v>3308</v>
      </c>
      <c r="G223" s="312" t="s">
        <v>7470</v>
      </c>
      <c r="H223" s="288"/>
      <c r="I223" s="255" t="s">
        <v>4310</v>
      </c>
      <c r="J223" s="289"/>
      <c r="K223" s="289"/>
      <c r="L223" s="255" t="b">
        <v>1</v>
      </c>
      <c r="M223" s="267"/>
      <c r="N223" s="290" t="s">
        <v>1645</v>
      </c>
      <c r="O223" s="291"/>
      <c r="P223" s="301" t="s">
        <v>4308</v>
      </c>
      <c r="Q223" s="255">
        <v>1.53</v>
      </c>
      <c r="R223" s="273">
        <v>50.0</v>
      </c>
      <c r="S223" s="266">
        <v>22.0</v>
      </c>
      <c r="T223" s="266">
        <v>22.0</v>
      </c>
      <c r="U223" s="261">
        <f t="array" ref="U223">_xlfn.XLOOKUP(S223, СПР.МОНТ[AWG], СПР.МОНТ[ГОСТ], "")</f>
        <v>0.35</v>
      </c>
      <c r="V223" s="261">
        <f t="array" ref="V223">_xlfn.XLOOKUP(T223, СПР.МОНТ[AWG], СПР.МОНТ[ГОСТ], "")</f>
        <v>0.35</v>
      </c>
      <c r="W223" s="273">
        <v>1.2</v>
      </c>
      <c r="X223" s="273">
        <v>1.4</v>
      </c>
      <c r="Y223" s="273" t="s">
        <v>7471</v>
      </c>
      <c r="Z223" s="273">
        <v>5.0</v>
      </c>
      <c r="AA223" s="294" t="s">
        <v>7472</v>
      </c>
      <c r="AB223" s="298" t="s">
        <v>7473</v>
      </c>
    </row>
    <row r="224">
      <c r="A224" s="277" t="s">
        <v>7047</v>
      </c>
      <c r="B224" s="281" t="s">
        <v>3885</v>
      </c>
      <c r="C224" s="277" t="s">
        <v>4264</v>
      </c>
      <c r="D224" s="277" t="s">
        <v>7474</v>
      </c>
      <c r="E224" s="277"/>
      <c r="F224" s="277" t="s">
        <v>3308</v>
      </c>
      <c r="G224" s="277" t="s">
        <v>4265</v>
      </c>
      <c r="H224" s="282"/>
      <c r="I224" s="283" t="s">
        <v>4266</v>
      </c>
      <c r="J224" s="255" t="b">
        <v>0</v>
      </c>
      <c r="K224" s="255" t="b">
        <v>1</v>
      </c>
      <c r="L224" s="255" t="b">
        <v>0</v>
      </c>
      <c r="M224" s="277">
        <v>2.9</v>
      </c>
      <c r="N224" s="300"/>
      <c r="O224" s="282"/>
      <c r="P224" s="277" t="s">
        <v>4267</v>
      </c>
      <c r="Q224" s="277" t="s">
        <v>7475</v>
      </c>
      <c r="R224" s="277">
        <v>40.0</v>
      </c>
      <c r="S224" s="281">
        <v>24.0</v>
      </c>
      <c r="T224" s="281">
        <v>24.0</v>
      </c>
      <c r="U224" s="285">
        <f t="array" ref="U224">_xlfn.XLOOKUP(S224, 'СПР.КАБ'!$A$35:$A$56, 'СПР.КАБ'!$B$35:$B$56, "")</f>
        <v>0.2</v>
      </c>
      <c r="V224" s="285">
        <f t="array" ref="V224">_xlfn.XLOOKUP(T224, 'СПР.КАБ'!$A$35:$A$56, 'СПР.КАБ'!$B$35:$B$56, "")</f>
        <v>0.2</v>
      </c>
      <c r="W224" s="277">
        <v>0.95</v>
      </c>
      <c r="X224" s="277">
        <v>1.35</v>
      </c>
      <c r="Y224" s="277" t="s">
        <v>7476</v>
      </c>
      <c r="Z224" s="282"/>
      <c r="AA224" s="286" t="s">
        <v>7477</v>
      </c>
      <c r="AB224" s="270" t="s">
        <v>7478</v>
      </c>
    </row>
    <row r="225">
      <c r="A225" s="277" t="s">
        <v>7047</v>
      </c>
      <c r="B225" s="281" t="s">
        <v>3885</v>
      </c>
      <c r="C225" s="277" t="s">
        <v>4142</v>
      </c>
      <c r="D225" s="277" t="s">
        <v>7479</v>
      </c>
      <c r="E225" s="277">
        <v>4.2</v>
      </c>
      <c r="F225" s="277" t="s">
        <v>3308</v>
      </c>
      <c r="G225" s="277">
        <v>1.727183111E9</v>
      </c>
      <c r="H225" s="282"/>
      <c r="I225" s="283" t="s">
        <v>4143</v>
      </c>
      <c r="J225" s="255" t="b">
        <v>0</v>
      </c>
      <c r="K225" s="255" t="b">
        <v>1</v>
      </c>
      <c r="L225" s="255" t="b">
        <v>0</v>
      </c>
      <c r="M225" s="277" t="s">
        <v>4146</v>
      </c>
      <c r="N225" s="284" t="s">
        <v>1651</v>
      </c>
      <c r="O225" s="282"/>
      <c r="P225" s="277" t="s">
        <v>4144</v>
      </c>
      <c r="Q225" s="277" t="s">
        <v>7480</v>
      </c>
      <c r="R225" s="277" t="s">
        <v>4145</v>
      </c>
      <c r="S225" s="281">
        <v>20.0</v>
      </c>
      <c r="T225" s="281">
        <v>18.0</v>
      </c>
      <c r="U225" s="285">
        <f t="array" ref="U225">_xlfn.XLOOKUP(S225, 'СПР.КАБ'!$A$35:$A$56, 'СПР.КАБ'!$B$35:$B$56, "")</f>
        <v>0.5</v>
      </c>
      <c r="V225" s="285">
        <f t="array" ref="V225">_xlfn.XLOOKUP(T225, 'СПР.КАБ'!$A$35:$A$56, 'СПР.КАБ'!$B$35:$B$56, "")</f>
        <v>0.75</v>
      </c>
      <c r="W225" s="277">
        <v>1.42</v>
      </c>
      <c r="X225" s="277">
        <v>2.1</v>
      </c>
      <c r="Y225" s="277" t="s">
        <v>7223</v>
      </c>
      <c r="Z225" s="282"/>
      <c r="AA225" s="286" t="s">
        <v>7481</v>
      </c>
      <c r="AB225" s="270" t="s">
        <v>7482</v>
      </c>
    </row>
    <row r="226">
      <c r="A226" s="277" t="s">
        <v>7047</v>
      </c>
      <c r="B226" s="281" t="s">
        <v>3885</v>
      </c>
      <c r="C226" s="277" t="s">
        <v>4164</v>
      </c>
      <c r="D226" s="277" t="s">
        <v>7483</v>
      </c>
      <c r="E226" s="277">
        <v>4.2</v>
      </c>
      <c r="F226" s="277" t="s">
        <v>3308</v>
      </c>
      <c r="G226" s="277">
        <v>2.125153102E9</v>
      </c>
      <c r="H226" s="282"/>
      <c r="I226" s="283" t="s">
        <v>4165</v>
      </c>
      <c r="J226" s="255" t="b">
        <v>0</v>
      </c>
      <c r="K226" s="255" t="b">
        <v>1</v>
      </c>
      <c r="L226" s="255" t="b">
        <v>0</v>
      </c>
      <c r="M226" s="277" t="s">
        <v>4167</v>
      </c>
      <c r="N226" s="284" t="s">
        <v>1651</v>
      </c>
      <c r="O226" s="282"/>
      <c r="P226" s="277" t="s">
        <v>4166</v>
      </c>
      <c r="Q226" s="277" t="s">
        <v>7484</v>
      </c>
      <c r="R226" s="277">
        <v>134.0</v>
      </c>
      <c r="S226" s="281">
        <v>16.0</v>
      </c>
      <c r="T226" s="281">
        <v>16.0</v>
      </c>
      <c r="U226" s="285">
        <f t="array" ref="U226">_xlfn.XLOOKUP(S226, 'СПР.КАБ'!$A$35:$A$56, 'СПР.КАБ'!$B$35:$B$56, "")</f>
        <v>1.5</v>
      </c>
      <c r="V226" s="285">
        <f t="array" ref="V226">_xlfn.XLOOKUP(T226, 'СПР.КАБ'!$A$35:$A$56, 'СПР.КАБ'!$B$35:$B$56, "")</f>
        <v>1.5</v>
      </c>
      <c r="W226" s="277">
        <v>2.25</v>
      </c>
      <c r="X226" s="277">
        <v>2.4</v>
      </c>
      <c r="Y226" s="277" t="s">
        <v>7485</v>
      </c>
      <c r="Z226" s="282"/>
      <c r="AA226" s="286" t="s">
        <v>7486</v>
      </c>
      <c r="AB226" s="270" t="s">
        <v>7487</v>
      </c>
    </row>
    <row r="227">
      <c r="A227" s="255" t="s">
        <v>7047</v>
      </c>
      <c r="B227" s="299" t="s">
        <v>3885</v>
      </c>
      <c r="C227" s="300" t="s">
        <v>3913</v>
      </c>
      <c r="D227" s="289">
        <v>5557.0</v>
      </c>
      <c r="E227" s="289">
        <v>4.2</v>
      </c>
      <c r="F227" s="289" t="s">
        <v>3308</v>
      </c>
      <c r="G227" s="287" t="s">
        <v>7488</v>
      </c>
      <c r="H227" s="288">
        <v>3.9000039E7</v>
      </c>
      <c r="I227" s="277" t="s">
        <v>3919</v>
      </c>
      <c r="J227" s="255" t="b">
        <v>1</v>
      </c>
      <c r="K227" s="255" t="b">
        <v>1</v>
      </c>
      <c r="L227" s="255" t="b">
        <v>1</v>
      </c>
      <c r="M227" s="267" t="s">
        <v>3922</v>
      </c>
      <c r="N227" s="284" t="s">
        <v>1651</v>
      </c>
      <c r="O227" s="282"/>
      <c r="P227" s="301" t="s">
        <v>3920</v>
      </c>
      <c r="Q227" s="255" t="s">
        <v>7489</v>
      </c>
      <c r="R227" s="273" t="s">
        <v>3921</v>
      </c>
      <c r="S227" s="293">
        <v>24.0</v>
      </c>
      <c r="T227" s="293">
        <v>18.0</v>
      </c>
      <c r="U227" s="261">
        <f t="array" ref="U227">_xlfn.XLOOKUP(S227, СПР.МОНТ[AWG], СПР.МОНТ[ГОСТ], "")</f>
        <v>0.2</v>
      </c>
      <c r="V227" s="261">
        <f t="array" ref="V227">_xlfn.XLOOKUP(T227, СПР.МОНТ[AWG], СПР.МОНТ[ГОСТ], "")</f>
        <v>0.75</v>
      </c>
      <c r="W227" s="267">
        <v>1.3</v>
      </c>
      <c r="X227" s="267">
        <v>3.1</v>
      </c>
      <c r="Y227" s="267" t="s">
        <v>7294</v>
      </c>
      <c r="Z227" s="267">
        <v>9.0</v>
      </c>
      <c r="AA227" s="294" t="s">
        <v>7490</v>
      </c>
      <c r="AB227" s="313" t="s">
        <v>7491</v>
      </c>
    </row>
    <row r="228">
      <c r="A228" s="255" t="s">
        <v>7047</v>
      </c>
      <c r="B228" s="299" t="s">
        <v>3885</v>
      </c>
      <c r="C228" s="300" t="s">
        <v>3913</v>
      </c>
      <c r="D228" s="289">
        <v>5557.0</v>
      </c>
      <c r="E228" s="289">
        <v>4.2</v>
      </c>
      <c r="F228" s="289" t="s">
        <v>3308</v>
      </c>
      <c r="G228" s="287" t="s">
        <v>7492</v>
      </c>
      <c r="H228" s="288">
        <v>3.9000047E7</v>
      </c>
      <c r="I228" s="277" t="s">
        <v>3919</v>
      </c>
      <c r="J228" s="255" t="b">
        <v>1</v>
      </c>
      <c r="K228" s="255" t="b">
        <v>1</v>
      </c>
      <c r="L228" s="255" t="b">
        <v>1</v>
      </c>
      <c r="M228" s="267" t="s">
        <v>3922</v>
      </c>
      <c r="N228" s="284" t="s">
        <v>1651</v>
      </c>
      <c r="O228" s="282"/>
      <c r="P228" s="301" t="s">
        <v>3914</v>
      </c>
      <c r="Q228" s="255" t="s">
        <v>7493</v>
      </c>
      <c r="R228" s="273" t="s">
        <v>3924</v>
      </c>
      <c r="S228" s="293">
        <v>28.0</v>
      </c>
      <c r="T228" s="293">
        <v>22.0</v>
      </c>
      <c r="U228" s="261">
        <f t="array" ref="U228">_xlfn.XLOOKUP(S228, СПР.МОНТ[AWG], СПР.МОНТ[ГОСТ], "")</f>
        <v>0.08</v>
      </c>
      <c r="V228" s="261">
        <f t="array" ref="V228">_xlfn.XLOOKUP(T228, СПР.МОНТ[AWG], СПР.МОНТ[ГОСТ], "")</f>
        <v>0.35</v>
      </c>
      <c r="W228" s="267">
        <v>0.9</v>
      </c>
      <c r="X228" s="267">
        <v>1.8</v>
      </c>
      <c r="Y228" s="267" t="s">
        <v>7294</v>
      </c>
      <c r="Z228" s="267">
        <v>9.0</v>
      </c>
      <c r="AA228" s="294" t="s">
        <v>7494</v>
      </c>
      <c r="AB228" s="295" t="s">
        <v>7495</v>
      </c>
    </row>
    <row r="229">
      <c r="A229" s="255" t="s">
        <v>7047</v>
      </c>
      <c r="B229" s="299" t="s">
        <v>3885</v>
      </c>
      <c r="C229" s="300" t="s">
        <v>3913</v>
      </c>
      <c r="D229" s="289">
        <v>5557.0</v>
      </c>
      <c r="E229" s="289">
        <v>4.2</v>
      </c>
      <c r="F229" s="289" t="s">
        <v>3308</v>
      </c>
      <c r="G229" s="287" t="s">
        <v>7496</v>
      </c>
      <c r="H229" s="288">
        <v>3.900006E7</v>
      </c>
      <c r="I229" s="277" t="s">
        <v>3919</v>
      </c>
      <c r="J229" s="255" t="b">
        <v>1</v>
      </c>
      <c r="K229" s="255" t="b">
        <v>1</v>
      </c>
      <c r="L229" s="255" t="b">
        <v>1</v>
      </c>
      <c r="M229" s="267" t="s">
        <v>3922</v>
      </c>
      <c r="N229" s="284" t="s">
        <v>1651</v>
      </c>
      <c r="O229" s="282"/>
      <c r="P229" s="301" t="s">
        <v>3920</v>
      </c>
      <c r="Q229" s="255" t="s">
        <v>7489</v>
      </c>
      <c r="R229" s="273" t="s">
        <v>3921</v>
      </c>
      <c r="S229" s="293">
        <v>24.0</v>
      </c>
      <c r="T229" s="293">
        <v>18.0</v>
      </c>
      <c r="U229" s="261">
        <f t="array" ref="U229">_xlfn.XLOOKUP(S229, СПР.МОНТ[AWG], СПР.МОНТ[ГОСТ], "")</f>
        <v>0.2</v>
      </c>
      <c r="V229" s="261">
        <f t="array" ref="V229">_xlfn.XLOOKUP(T229, СПР.МОНТ[AWG], СПР.МОНТ[ГОСТ], "")</f>
        <v>0.75</v>
      </c>
      <c r="W229" s="267">
        <v>1.8</v>
      </c>
      <c r="X229" s="267">
        <v>3.1</v>
      </c>
      <c r="Y229" s="267" t="s">
        <v>7223</v>
      </c>
      <c r="Z229" s="267">
        <v>9.0</v>
      </c>
      <c r="AA229" s="294" t="s">
        <v>7497</v>
      </c>
      <c r="AB229" s="295" t="s">
        <v>7491</v>
      </c>
    </row>
    <row r="230">
      <c r="A230" s="255" t="s">
        <v>7047</v>
      </c>
      <c r="B230" s="299" t="s">
        <v>3885</v>
      </c>
      <c r="C230" s="300" t="s">
        <v>3913</v>
      </c>
      <c r="D230" s="289">
        <v>5557.0</v>
      </c>
      <c r="E230" s="289">
        <v>4.2</v>
      </c>
      <c r="F230" s="289" t="s">
        <v>3308</v>
      </c>
      <c r="G230" s="287" t="s">
        <v>7498</v>
      </c>
      <c r="H230" s="288">
        <v>3.9000066E7</v>
      </c>
      <c r="I230" s="255" t="s">
        <v>3919</v>
      </c>
      <c r="J230" s="255" t="b">
        <v>1</v>
      </c>
      <c r="K230" s="255" t="b">
        <v>1</v>
      </c>
      <c r="L230" s="255" t="b">
        <v>1</v>
      </c>
      <c r="M230" s="267" t="s">
        <v>3922</v>
      </c>
      <c r="N230" s="284" t="s">
        <v>1651</v>
      </c>
      <c r="O230" s="282"/>
      <c r="P230" s="301" t="s">
        <v>3914</v>
      </c>
      <c r="Q230" s="255" t="s">
        <v>7493</v>
      </c>
      <c r="R230" s="273" t="s">
        <v>3924</v>
      </c>
      <c r="S230" s="293">
        <v>28.0</v>
      </c>
      <c r="T230" s="293">
        <v>22.0</v>
      </c>
      <c r="U230" s="261">
        <f t="array" ref="U230">_xlfn.XLOOKUP(S230, СПР.МОНТ[AWG], СПР.МОНТ[ГОСТ], "")</f>
        <v>0.08</v>
      </c>
      <c r="V230" s="261">
        <f t="array" ref="V230">_xlfn.XLOOKUP(T230, СПР.МОНТ[AWG], СПР.МОНТ[ГОСТ], "")</f>
        <v>0.35</v>
      </c>
      <c r="W230" s="267">
        <v>1.3</v>
      </c>
      <c r="X230" s="267">
        <v>3.1</v>
      </c>
      <c r="Y230" s="267" t="s">
        <v>7223</v>
      </c>
      <c r="Z230" s="267">
        <v>9.0</v>
      </c>
      <c r="AA230" s="294" t="s">
        <v>7499</v>
      </c>
      <c r="AB230" s="313" t="s">
        <v>7495</v>
      </c>
    </row>
    <row r="231">
      <c r="A231" s="255" t="s">
        <v>7047</v>
      </c>
      <c r="B231" s="299" t="s">
        <v>3885</v>
      </c>
      <c r="C231" s="300" t="s">
        <v>3913</v>
      </c>
      <c r="D231" s="289">
        <v>5557.0</v>
      </c>
      <c r="E231" s="289">
        <v>4.2</v>
      </c>
      <c r="F231" s="289" t="s">
        <v>3308</v>
      </c>
      <c r="G231" s="287" t="s">
        <v>7500</v>
      </c>
      <c r="H231" s="288">
        <v>3.9000074E7</v>
      </c>
      <c r="I231" s="277" t="s">
        <v>3919</v>
      </c>
      <c r="J231" s="255" t="b">
        <v>1</v>
      </c>
      <c r="K231" s="255" t="b">
        <v>1</v>
      </c>
      <c r="L231" s="255" t="b">
        <v>1</v>
      </c>
      <c r="M231" s="267" t="s">
        <v>3922</v>
      </c>
      <c r="N231" s="284" t="s">
        <v>1651</v>
      </c>
      <c r="O231" s="282"/>
      <c r="P231" s="301" t="s">
        <v>3920</v>
      </c>
      <c r="Q231" s="255" t="s">
        <v>7489</v>
      </c>
      <c r="R231" s="273" t="s">
        <v>3921</v>
      </c>
      <c r="S231" s="293">
        <v>24.0</v>
      </c>
      <c r="T231" s="293">
        <v>18.0</v>
      </c>
      <c r="U231" s="261">
        <f t="array" ref="U231">_xlfn.XLOOKUP(S231, СПР.МОНТ[AWG], СПР.МОНТ[ГОСТ], "")</f>
        <v>0.2</v>
      </c>
      <c r="V231" s="261">
        <f t="array" ref="V231">_xlfn.XLOOKUP(T231, СПР.МОНТ[AWG], СПР.МОНТ[ГОСТ], "")</f>
        <v>0.75</v>
      </c>
      <c r="W231" s="267">
        <v>1.8</v>
      </c>
      <c r="X231" s="267">
        <v>3.1</v>
      </c>
      <c r="Y231" s="267" t="s">
        <v>7294</v>
      </c>
      <c r="Z231" s="267">
        <v>9.0</v>
      </c>
      <c r="AA231" s="294" t="s">
        <v>7501</v>
      </c>
      <c r="AB231" s="295" t="s">
        <v>7491</v>
      </c>
    </row>
    <row r="232">
      <c r="A232" s="255" t="s">
        <v>7047</v>
      </c>
      <c r="B232" s="299" t="s">
        <v>3885</v>
      </c>
      <c r="C232" s="300" t="s">
        <v>3913</v>
      </c>
      <c r="D232" s="289">
        <v>5557.0</v>
      </c>
      <c r="E232" s="289">
        <v>4.2</v>
      </c>
      <c r="F232" s="289" t="s">
        <v>3308</v>
      </c>
      <c r="G232" s="287" t="s">
        <v>7502</v>
      </c>
      <c r="H232" s="288">
        <v>3.9000078E7</v>
      </c>
      <c r="I232" s="277" t="s">
        <v>3919</v>
      </c>
      <c r="J232" s="255" t="b">
        <v>1</v>
      </c>
      <c r="K232" s="255" t="b">
        <v>1</v>
      </c>
      <c r="L232" s="255" t="b">
        <v>1</v>
      </c>
      <c r="M232" s="267" t="s">
        <v>3922</v>
      </c>
      <c r="N232" s="284" t="s">
        <v>1651</v>
      </c>
      <c r="O232" s="282"/>
      <c r="P232" s="301" t="s">
        <v>3929</v>
      </c>
      <c r="Q232" s="255" t="s">
        <v>7503</v>
      </c>
      <c r="R232" s="273">
        <v>68.5</v>
      </c>
      <c r="S232" s="293">
        <v>16.0</v>
      </c>
      <c r="T232" s="293">
        <v>16.0</v>
      </c>
      <c r="U232" s="261">
        <f t="array" ref="U232">_xlfn.XLOOKUP(S232, СПР.МОНТ[AWG], СПР.МОНТ[ГОСТ], "")</f>
        <v>1.5</v>
      </c>
      <c r="V232" s="261">
        <f t="array" ref="V232">_xlfn.XLOOKUP(T232, СПР.МОНТ[AWG], СПР.МОНТ[ГОСТ], "")</f>
        <v>1.5</v>
      </c>
      <c r="W232" s="267">
        <v>1.8</v>
      </c>
      <c r="X232" s="267">
        <v>3.1</v>
      </c>
      <c r="Y232" s="267" t="s">
        <v>7504</v>
      </c>
      <c r="Z232" s="267">
        <v>9.0</v>
      </c>
      <c r="AA232" s="294" t="s">
        <v>7505</v>
      </c>
      <c r="AB232" s="295" t="s">
        <v>7506</v>
      </c>
    </row>
    <row r="233">
      <c r="A233" s="255" t="s">
        <v>7047</v>
      </c>
      <c r="B233" s="299" t="s">
        <v>3885</v>
      </c>
      <c r="C233" s="300" t="s">
        <v>3913</v>
      </c>
      <c r="D233" s="289">
        <v>5557.0</v>
      </c>
      <c r="E233" s="289">
        <v>4.2</v>
      </c>
      <c r="F233" s="289" t="s">
        <v>3308</v>
      </c>
      <c r="G233" s="287" t="s">
        <v>7507</v>
      </c>
      <c r="H233" s="288">
        <v>3.900008E7</v>
      </c>
      <c r="I233" s="255" t="s">
        <v>3919</v>
      </c>
      <c r="J233" s="255" t="b">
        <v>1</v>
      </c>
      <c r="K233" s="255" t="b">
        <v>1</v>
      </c>
      <c r="L233" s="255" t="b">
        <v>1</v>
      </c>
      <c r="M233" s="267" t="s">
        <v>3922</v>
      </c>
      <c r="N233" s="284" t="s">
        <v>1651</v>
      </c>
      <c r="O233" s="282"/>
      <c r="P233" s="301" t="s">
        <v>3929</v>
      </c>
      <c r="Q233" s="255" t="s">
        <v>7503</v>
      </c>
      <c r="R233" s="273">
        <v>68.5</v>
      </c>
      <c r="S233" s="293">
        <v>16.0</v>
      </c>
      <c r="T233" s="293">
        <v>16.0</v>
      </c>
      <c r="U233" s="261">
        <f t="array" ref="U233">_xlfn.XLOOKUP(S233, СПР.МОНТ[AWG], СПР.МОНТ[ГОСТ], "")</f>
        <v>1.5</v>
      </c>
      <c r="V233" s="261">
        <f t="array" ref="V233">_xlfn.XLOOKUP(T233, СПР.МОНТ[AWG], СПР.МОНТ[ГОСТ], "")</f>
        <v>1.5</v>
      </c>
      <c r="W233" s="267">
        <v>1.8</v>
      </c>
      <c r="X233" s="267">
        <v>3.1</v>
      </c>
      <c r="Y233" s="267" t="s">
        <v>7508</v>
      </c>
      <c r="Z233" s="267">
        <v>9.0</v>
      </c>
      <c r="AA233" s="294" t="s">
        <v>7509</v>
      </c>
      <c r="AB233" s="313" t="s">
        <v>7506</v>
      </c>
    </row>
    <row r="234">
      <c r="A234" s="255" t="s">
        <v>7047</v>
      </c>
      <c r="B234" s="299" t="s">
        <v>3885</v>
      </c>
      <c r="C234" s="300" t="s">
        <v>3913</v>
      </c>
      <c r="D234" s="289">
        <v>5557.0</v>
      </c>
      <c r="E234" s="289">
        <v>4.2</v>
      </c>
      <c r="F234" s="289" t="s">
        <v>3308</v>
      </c>
      <c r="G234" s="287" t="s">
        <v>7510</v>
      </c>
      <c r="H234" s="288">
        <v>3.900009E7</v>
      </c>
      <c r="I234" s="255" t="s">
        <v>3919</v>
      </c>
      <c r="J234" s="255" t="b">
        <v>1</v>
      </c>
      <c r="K234" s="255" t="b">
        <v>1</v>
      </c>
      <c r="L234" s="255" t="b">
        <v>1</v>
      </c>
      <c r="M234" s="267" t="s">
        <v>3922</v>
      </c>
      <c r="N234" s="284" t="s">
        <v>1651</v>
      </c>
      <c r="O234" s="282"/>
      <c r="P234" s="301" t="s">
        <v>3929</v>
      </c>
      <c r="Q234" s="255" t="s">
        <v>7503</v>
      </c>
      <c r="R234" s="273">
        <v>68.5</v>
      </c>
      <c r="S234" s="293">
        <v>16.0</v>
      </c>
      <c r="T234" s="293">
        <v>16.0</v>
      </c>
      <c r="U234" s="261">
        <f t="array" ref="U234">_xlfn.XLOOKUP(S234, СПР.МОНТ[AWG], СПР.МОНТ[ГОСТ], "")</f>
        <v>1.5</v>
      </c>
      <c r="V234" s="261">
        <f t="array" ref="V234">_xlfn.XLOOKUP(T234, СПР.МОНТ[AWG], СПР.МОНТ[ГОСТ], "")</f>
        <v>1.5</v>
      </c>
      <c r="W234" s="267">
        <v>1.8</v>
      </c>
      <c r="X234" s="267">
        <v>3.1</v>
      </c>
      <c r="Y234" s="267" t="s">
        <v>7511</v>
      </c>
      <c r="Z234" s="267">
        <v>9.0</v>
      </c>
      <c r="AA234" s="294" t="s">
        <v>7512</v>
      </c>
      <c r="AB234" s="295" t="s">
        <v>7506</v>
      </c>
    </row>
    <row r="235">
      <c r="A235" s="255" t="s">
        <v>7047</v>
      </c>
      <c r="B235" s="299" t="s">
        <v>3885</v>
      </c>
      <c r="C235" s="300" t="s">
        <v>3913</v>
      </c>
      <c r="D235" s="289">
        <v>5557.0</v>
      </c>
      <c r="E235" s="289">
        <v>4.2</v>
      </c>
      <c r="F235" s="289" t="s">
        <v>3308</v>
      </c>
      <c r="G235" s="287" t="s">
        <v>7513</v>
      </c>
      <c r="H235" s="288">
        <v>3.900014E7</v>
      </c>
      <c r="I235" s="277" t="s">
        <v>3919</v>
      </c>
      <c r="J235" s="255" t="b">
        <v>1</v>
      </c>
      <c r="K235" s="255" t="b">
        <v>1</v>
      </c>
      <c r="L235" s="255" t="b">
        <v>1</v>
      </c>
      <c r="M235" s="267" t="s">
        <v>3922</v>
      </c>
      <c r="N235" s="284" t="s">
        <v>1651</v>
      </c>
      <c r="O235" s="282"/>
      <c r="P235" s="301" t="s">
        <v>3914</v>
      </c>
      <c r="Q235" s="255" t="s">
        <v>7493</v>
      </c>
      <c r="R235" s="273" t="s">
        <v>3924</v>
      </c>
      <c r="S235" s="293">
        <v>28.0</v>
      </c>
      <c r="T235" s="293">
        <v>22.0</v>
      </c>
      <c r="U235" s="261">
        <f t="array" ref="U235">_xlfn.XLOOKUP(S235, СПР.МОНТ[AWG], СПР.МОНТ[ГОСТ], "")</f>
        <v>0.08</v>
      </c>
      <c r="V235" s="261">
        <f t="array" ref="V235">_xlfn.XLOOKUP(T235, СПР.МОНТ[AWG], СПР.МОНТ[ГОСТ], "")</f>
        <v>0.35</v>
      </c>
      <c r="W235" s="267">
        <v>1.3</v>
      </c>
      <c r="X235" s="267">
        <v>3.1</v>
      </c>
      <c r="Y235" s="267" t="s">
        <v>7294</v>
      </c>
      <c r="Z235" s="267">
        <v>9.0</v>
      </c>
      <c r="AA235" s="294" t="s">
        <v>7514</v>
      </c>
      <c r="AB235" s="295" t="s">
        <v>7495</v>
      </c>
    </row>
    <row r="236">
      <c r="A236" s="255" t="s">
        <v>7047</v>
      </c>
      <c r="B236" s="299" t="s">
        <v>3885</v>
      </c>
      <c r="C236" s="300" t="s">
        <v>3913</v>
      </c>
      <c r="D236" s="289">
        <v>5557.0</v>
      </c>
      <c r="E236" s="289">
        <v>4.2</v>
      </c>
      <c r="F236" s="289" t="s">
        <v>3308</v>
      </c>
      <c r="G236" s="287" t="s">
        <v>7515</v>
      </c>
      <c r="H236" s="288">
        <v>3.9000182E7</v>
      </c>
      <c r="I236" s="277" t="s">
        <v>3919</v>
      </c>
      <c r="J236" s="255" t="b">
        <v>1</v>
      </c>
      <c r="K236" s="255" t="b">
        <v>1</v>
      </c>
      <c r="L236" s="255" t="b">
        <v>1</v>
      </c>
      <c r="M236" s="267" t="s">
        <v>3922</v>
      </c>
      <c r="N236" s="284" t="s">
        <v>1651</v>
      </c>
      <c r="O236" s="282"/>
      <c r="P236" s="301" t="s">
        <v>3920</v>
      </c>
      <c r="Q236" s="255" t="s">
        <v>7489</v>
      </c>
      <c r="R236" s="273" t="s">
        <v>3921</v>
      </c>
      <c r="S236" s="293">
        <v>24.0</v>
      </c>
      <c r="T236" s="293">
        <v>18.0</v>
      </c>
      <c r="U236" s="261">
        <f t="array" ref="U236">_xlfn.XLOOKUP(S236, СПР.МОНТ[AWG], СПР.МОНТ[ГОСТ], "")</f>
        <v>0.2</v>
      </c>
      <c r="V236" s="261">
        <f t="array" ref="V236">_xlfn.XLOOKUP(T236, СПР.МОНТ[AWG], СПР.МОНТ[ГОСТ], "")</f>
        <v>0.75</v>
      </c>
      <c r="W236" s="267">
        <v>1.3</v>
      </c>
      <c r="X236" s="267">
        <v>3.1</v>
      </c>
      <c r="Y236" s="267" t="s">
        <v>7504</v>
      </c>
      <c r="Z236" s="267">
        <v>9.0</v>
      </c>
      <c r="AA236" s="294" t="s">
        <v>7516</v>
      </c>
      <c r="AB236" s="295" t="s">
        <v>7491</v>
      </c>
    </row>
    <row r="237">
      <c r="A237" s="255" t="s">
        <v>7047</v>
      </c>
      <c r="B237" s="299" t="s">
        <v>3885</v>
      </c>
      <c r="C237" s="300" t="s">
        <v>3913</v>
      </c>
      <c r="D237" s="289">
        <v>5557.0</v>
      </c>
      <c r="E237" s="289">
        <v>4.2</v>
      </c>
      <c r="F237" s="289" t="s">
        <v>3308</v>
      </c>
      <c r="G237" s="287" t="s">
        <v>7517</v>
      </c>
      <c r="H237" s="288">
        <v>3.9000184E7</v>
      </c>
      <c r="I237" s="277" t="s">
        <v>3919</v>
      </c>
      <c r="J237" s="255" t="b">
        <v>1</v>
      </c>
      <c r="K237" s="255" t="b">
        <v>1</v>
      </c>
      <c r="L237" s="255" t="b">
        <v>1</v>
      </c>
      <c r="M237" s="267" t="s">
        <v>3922</v>
      </c>
      <c r="N237" s="284" t="s">
        <v>1651</v>
      </c>
      <c r="O237" s="282"/>
      <c r="P237" s="301" t="s">
        <v>3914</v>
      </c>
      <c r="Q237" s="255" t="s">
        <v>7493</v>
      </c>
      <c r="R237" s="273" t="s">
        <v>3924</v>
      </c>
      <c r="S237" s="293">
        <v>28.0</v>
      </c>
      <c r="T237" s="293">
        <v>22.0</v>
      </c>
      <c r="U237" s="261">
        <f t="array" ref="U237">_xlfn.XLOOKUP(S237, СПР.МОНТ[AWG], СПР.МОНТ[ГОСТ], "")</f>
        <v>0.08</v>
      </c>
      <c r="V237" s="261">
        <f t="array" ref="V237">_xlfn.XLOOKUP(T237, СПР.МОНТ[AWG], СПР.МОНТ[ГОСТ], "")</f>
        <v>0.35</v>
      </c>
      <c r="W237" s="267">
        <v>1.3</v>
      </c>
      <c r="X237" s="267">
        <v>3.1</v>
      </c>
      <c r="Y237" s="267" t="s">
        <v>7508</v>
      </c>
      <c r="Z237" s="267">
        <v>9.0</v>
      </c>
      <c r="AA237" s="294" t="s">
        <v>7518</v>
      </c>
      <c r="AB237" s="295" t="s">
        <v>7495</v>
      </c>
    </row>
    <row r="238">
      <c r="A238" s="255" t="s">
        <v>7047</v>
      </c>
      <c r="B238" s="299" t="s">
        <v>3885</v>
      </c>
      <c r="C238" s="300" t="s">
        <v>3913</v>
      </c>
      <c r="D238" s="289">
        <v>5557.0</v>
      </c>
      <c r="E238" s="289">
        <v>4.2</v>
      </c>
      <c r="F238" s="289" t="s">
        <v>3308</v>
      </c>
      <c r="G238" s="287" t="s">
        <v>7519</v>
      </c>
      <c r="H238" s="288">
        <v>3.9000186E7</v>
      </c>
      <c r="I238" s="277" t="s">
        <v>3919</v>
      </c>
      <c r="J238" s="255" t="b">
        <v>1</v>
      </c>
      <c r="K238" s="255" t="b">
        <v>1</v>
      </c>
      <c r="L238" s="255" t="b">
        <v>1</v>
      </c>
      <c r="M238" s="267" t="s">
        <v>3922</v>
      </c>
      <c r="N238" s="284" t="s">
        <v>1651</v>
      </c>
      <c r="O238" s="282"/>
      <c r="P238" s="301" t="s">
        <v>3929</v>
      </c>
      <c r="Q238" s="255" t="s">
        <v>7503</v>
      </c>
      <c r="R238" s="273">
        <v>68.5</v>
      </c>
      <c r="S238" s="293">
        <v>16.0</v>
      </c>
      <c r="T238" s="293">
        <v>16.0</v>
      </c>
      <c r="U238" s="261">
        <f t="array" ref="U238">_xlfn.XLOOKUP(S238, СПР.МОНТ[AWG], СПР.МОНТ[ГОСТ], "")</f>
        <v>1.5</v>
      </c>
      <c r="V238" s="261">
        <f t="array" ref="V238">_xlfn.XLOOKUP(T238, СПР.МОНТ[AWG], СПР.МОНТ[ГОСТ], "")</f>
        <v>1.5</v>
      </c>
      <c r="W238" s="267">
        <v>1.3</v>
      </c>
      <c r="X238" s="267">
        <v>3.1</v>
      </c>
      <c r="Y238" s="267" t="s">
        <v>7511</v>
      </c>
      <c r="Z238" s="267">
        <v>9.0</v>
      </c>
      <c r="AA238" s="294" t="s">
        <v>7520</v>
      </c>
      <c r="AB238" s="295" t="s">
        <v>7506</v>
      </c>
    </row>
    <row r="239">
      <c r="A239" s="255" t="s">
        <v>7047</v>
      </c>
      <c r="B239" s="299" t="s">
        <v>3885</v>
      </c>
      <c r="C239" s="300" t="s">
        <v>3913</v>
      </c>
      <c r="D239" s="289">
        <v>5557.0</v>
      </c>
      <c r="E239" s="289">
        <v>4.2</v>
      </c>
      <c r="F239" s="289" t="s">
        <v>3308</v>
      </c>
      <c r="G239" s="287" t="s">
        <v>7521</v>
      </c>
      <c r="H239" s="288">
        <v>3.9000208E7</v>
      </c>
      <c r="I239" s="277" t="s">
        <v>3919</v>
      </c>
      <c r="J239" s="255" t="b">
        <v>1</v>
      </c>
      <c r="K239" s="255" t="b">
        <v>1</v>
      </c>
      <c r="L239" s="255" t="b">
        <v>1</v>
      </c>
      <c r="M239" s="267" t="s">
        <v>3922</v>
      </c>
      <c r="N239" s="284" t="s">
        <v>1651</v>
      </c>
      <c r="O239" s="282"/>
      <c r="P239" s="301" t="s">
        <v>3920</v>
      </c>
      <c r="Q239" s="255" t="s">
        <v>7489</v>
      </c>
      <c r="R239" s="273" t="s">
        <v>3921</v>
      </c>
      <c r="S239" s="293">
        <v>24.0</v>
      </c>
      <c r="T239" s="293">
        <v>18.0</v>
      </c>
      <c r="U239" s="261">
        <f t="array" ref="U239">_xlfn.XLOOKUP(S239, СПР.МОНТ[AWG], СПР.МОНТ[ГОСТ], "")</f>
        <v>0.2</v>
      </c>
      <c r="V239" s="261">
        <f t="array" ref="V239">_xlfn.XLOOKUP(T239, СПР.МОНТ[AWG], СПР.МОНТ[ГОСТ], "")</f>
        <v>0.75</v>
      </c>
      <c r="W239" s="267">
        <v>1.3</v>
      </c>
      <c r="X239" s="267">
        <v>3.1</v>
      </c>
      <c r="Y239" s="267" t="s">
        <v>7522</v>
      </c>
      <c r="Z239" s="267">
        <v>9.0</v>
      </c>
      <c r="AA239" s="294" t="s">
        <v>7523</v>
      </c>
      <c r="AB239" s="295" t="s">
        <v>7491</v>
      </c>
    </row>
    <row r="240">
      <c r="A240" s="255" t="s">
        <v>7047</v>
      </c>
      <c r="B240" s="299" t="s">
        <v>3885</v>
      </c>
      <c r="C240" s="300" t="s">
        <v>3913</v>
      </c>
      <c r="D240" s="289">
        <v>5557.0</v>
      </c>
      <c r="E240" s="289">
        <v>4.2</v>
      </c>
      <c r="F240" s="289" t="s">
        <v>3308</v>
      </c>
      <c r="G240" s="287" t="s">
        <v>7524</v>
      </c>
      <c r="H240" s="288">
        <v>3.900021E7</v>
      </c>
      <c r="I240" s="277" t="s">
        <v>3919</v>
      </c>
      <c r="J240" s="255" t="b">
        <v>1</v>
      </c>
      <c r="K240" s="255" t="b">
        <v>1</v>
      </c>
      <c r="L240" s="255" t="b">
        <v>1</v>
      </c>
      <c r="M240" s="267" t="s">
        <v>3922</v>
      </c>
      <c r="N240" s="284" t="s">
        <v>1651</v>
      </c>
      <c r="O240" s="282"/>
      <c r="P240" s="301" t="s">
        <v>3914</v>
      </c>
      <c r="Q240" s="255" t="s">
        <v>7493</v>
      </c>
      <c r="R240" s="273" t="s">
        <v>3924</v>
      </c>
      <c r="S240" s="293">
        <v>28.0</v>
      </c>
      <c r="T240" s="293">
        <v>22.0</v>
      </c>
      <c r="U240" s="261">
        <f t="array" ref="U240">_xlfn.XLOOKUP(S240, СПР.МОНТ[AWG], СПР.МОНТ[ГОСТ], "")</f>
        <v>0.08</v>
      </c>
      <c r="V240" s="261">
        <f t="array" ref="V240">_xlfn.XLOOKUP(T240, СПР.МОНТ[AWG], СПР.МОНТ[ГОСТ], "")</f>
        <v>0.35</v>
      </c>
      <c r="W240" s="267">
        <v>1.3</v>
      </c>
      <c r="X240" s="267">
        <v>3.1</v>
      </c>
      <c r="Y240" s="267" t="s">
        <v>7525</v>
      </c>
      <c r="Z240" s="267">
        <v>13.0</v>
      </c>
      <c r="AA240" s="294" t="s">
        <v>7526</v>
      </c>
      <c r="AB240" s="295" t="s">
        <v>7495</v>
      </c>
    </row>
    <row r="241">
      <c r="A241" s="255" t="s">
        <v>7047</v>
      </c>
      <c r="B241" s="299" t="s">
        <v>3885</v>
      </c>
      <c r="C241" s="300" t="s">
        <v>3913</v>
      </c>
      <c r="D241" s="289">
        <v>5557.0</v>
      </c>
      <c r="E241" s="289">
        <v>4.2</v>
      </c>
      <c r="F241" s="289" t="s">
        <v>3308</v>
      </c>
      <c r="G241" s="287" t="s">
        <v>7527</v>
      </c>
      <c r="H241" s="288">
        <v>3.9000429E7</v>
      </c>
      <c r="I241" s="277" t="s">
        <v>3919</v>
      </c>
      <c r="J241" s="255" t="b">
        <v>1</v>
      </c>
      <c r="K241" s="255" t="b">
        <v>1</v>
      </c>
      <c r="L241" s="255" t="b">
        <v>1</v>
      </c>
      <c r="M241" s="267" t="s">
        <v>3922</v>
      </c>
      <c r="N241" s="284" t="s">
        <v>1651</v>
      </c>
      <c r="O241" s="282"/>
      <c r="P241" s="301" t="s">
        <v>3920</v>
      </c>
      <c r="Q241" s="255" t="s">
        <v>7489</v>
      </c>
      <c r="R241" s="273" t="s">
        <v>3921</v>
      </c>
      <c r="S241" s="293">
        <v>24.0</v>
      </c>
      <c r="T241" s="293">
        <v>18.0</v>
      </c>
      <c r="U241" s="261">
        <f t="array" ref="U241">_xlfn.XLOOKUP(S241, СПР.МОНТ[AWG], СПР.МОНТ[ГОСТ], "")</f>
        <v>0.2</v>
      </c>
      <c r="V241" s="261">
        <f t="array" ref="V241">_xlfn.XLOOKUP(T241, СПР.МОНТ[AWG], СПР.МОНТ[ГОСТ], "")</f>
        <v>0.75</v>
      </c>
      <c r="W241" s="267">
        <v>1.8</v>
      </c>
      <c r="X241" s="267">
        <v>3.1</v>
      </c>
      <c r="Y241" s="267" t="s">
        <v>7522</v>
      </c>
      <c r="Z241" s="267">
        <v>9.0</v>
      </c>
      <c r="AA241" s="294" t="s">
        <v>7528</v>
      </c>
      <c r="AB241" s="295" t="s">
        <v>7491</v>
      </c>
    </row>
    <row r="242">
      <c r="A242" s="255" t="s">
        <v>7047</v>
      </c>
      <c r="B242" s="299" t="s">
        <v>3885</v>
      </c>
      <c r="C242" s="300" t="s">
        <v>3913</v>
      </c>
      <c r="D242" s="289">
        <v>5557.0</v>
      </c>
      <c r="E242" s="289">
        <v>4.2</v>
      </c>
      <c r="F242" s="289" t="s">
        <v>3308</v>
      </c>
      <c r="G242" s="287" t="s">
        <v>7529</v>
      </c>
      <c r="H242" s="288">
        <v>3.9000435E7</v>
      </c>
      <c r="I242" s="277" t="s">
        <v>3919</v>
      </c>
      <c r="J242" s="255" t="b">
        <v>1</v>
      </c>
      <c r="K242" s="255" t="b">
        <v>1</v>
      </c>
      <c r="L242" s="255" t="b">
        <v>1</v>
      </c>
      <c r="M242" s="267" t="s">
        <v>3922</v>
      </c>
      <c r="N242" s="284" t="s">
        <v>1651</v>
      </c>
      <c r="O242" s="282"/>
      <c r="P242" s="301" t="s">
        <v>3914</v>
      </c>
      <c r="Q242" s="255" t="s">
        <v>7493</v>
      </c>
      <c r="R242" s="273" t="s">
        <v>3924</v>
      </c>
      <c r="S242" s="293">
        <v>28.0</v>
      </c>
      <c r="T242" s="293">
        <v>22.0</v>
      </c>
      <c r="U242" s="261">
        <f t="array" ref="U242">_xlfn.XLOOKUP(S242, СПР.МОНТ[AWG], СПР.МОНТ[ГОСТ], "")</f>
        <v>0.08</v>
      </c>
      <c r="V242" s="261">
        <f t="array" ref="V242">_xlfn.XLOOKUP(T242, СПР.МОНТ[AWG], СПР.МОНТ[ГОСТ], "")</f>
        <v>0.35</v>
      </c>
      <c r="W242" s="267">
        <v>1.3</v>
      </c>
      <c r="X242" s="267">
        <v>3.1</v>
      </c>
      <c r="Y242" s="267" t="s">
        <v>7530</v>
      </c>
      <c r="Z242" s="267">
        <v>13.0</v>
      </c>
      <c r="AA242" s="294" t="s">
        <v>7531</v>
      </c>
      <c r="AB242" s="295" t="s">
        <v>7495</v>
      </c>
    </row>
    <row r="243">
      <c r="A243" s="255" t="s">
        <v>7047</v>
      </c>
      <c r="B243" s="299" t="s">
        <v>3885</v>
      </c>
      <c r="C243" s="300" t="s">
        <v>3913</v>
      </c>
      <c r="D243" s="289">
        <v>5559.0</v>
      </c>
      <c r="E243" s="289">
        <v>4.2</v>
      </c>
      <c r="F243" s="289" t="s">
        <v>3331</v>
      </c>
      <c r="G243" s="287" t="s">
        <v>7532</v>
      </c>
      <c r="H243" s="288">
        <v>3.9000041E7</v>
      </c>
      <c r="I243" s="277" t="s">
        <v>3919</v>
      </c>
      <c r="J243" s="255" t="b">
        <v>1</v>
      </c>
      <c r="K243" s="255" t="b">
        <v>1</v>
      </c>
      <c r="L243" s="255" t="b">
        <v>1</v>
      </c>
      <c r="M243" s="267" t="s">
        <v>3922</v>
      </c>
      <c r="N243" s="284" t="s">
        <v>1651</v>
      </c>
      <c r="O243" s="282"/>
      <c r="P243" s="301" t="s">
        <v>3920</v>
      </c>
      <c r="Q243" s="255" t="s">
        <v>7489</v>
      </c>
      <c r="R243" s="273" t="s">
        <v>3921</v>
      </c>
      <c r="S243" s="293">
        <v>24.0</v>
      </c>
      <c r="T243" s="293">
        <v>18.0</v>
      </c>
      <c r="U243" s="261">
        <f t="array" ref="U243">_xlfn.XLOOKUP(S243, СПР.МОНТ[AWG], СПР.МОНТ[ГОСТ], "")</f>
        <v>0.2</v>
      </c>
      <c r="V243" s="261">
        <f t="array" ref="V243">_xlfn.XLOOKUP(T243, СПР.МОНТ[AWG], СПР.МОНТ[ГОСТ], "")</f>
        <v>0.75</v>
      </c>
      <c r="W243" s="267">
        <v>1.3</v>
      </c>
      <c r="X243" s="267">
        <v>3.1</v>
      </c>
      <c r="Y243" s="267" t="s">
        <v>7294</v>
      </c>
      <c r="Z243" s="267">
        <v>9.0</v>
      </c>
      <c r="AA243" s="294" t="s">
        <v>7533</v>
      </c>
      <c r="AB243" s="295" t="s">
        <v>7491</v>
      </c>
    </row>
    <row r="244">
      <c r="A244" s="255" t="s">
        <v>7047</v>
      </c>
      <c r="B244" s="299" t="s">
        <v>3885</v>
      </c>
      <c r="C244" s="300" t="s">
        <v>3913</v>
      </c>
      <c r="D244" s="289">
        <v>5559.0</v>
      </c>
      <c r="E244" s="289">
        <v>4.2</v>
      </c>
      <c r="F244" s="289" t="s">
        <v>3331</v>
      </c>
      <c r="G244" s="287" t="s">
        <v>7534</v>
      </c>
      <c r="H244" s="288">
        <v>3.9000049E7</v>
      </c>
      <c r="I244" s="277" t="s">
        <v>3919</v>
      </c>
      <c r="J244" s="255" t="b">
        <v>1</v>
      </c>
      <c r="K244" s="255" t="b">
        <v>1</v>
      </c>
      <c r="L244" s="255" t="b">
        <v>1</v>
      </c>
      <c r="M244" s="267" t="s">
        <v>3922</v>
      </c>
      <c r="N244" s="284" t="s">
        <v>1651</v>
      </c>
      <c r="O244" s="282"/>
      <c r="P244" s="301" t="s">
        <v>3914</v>
      </c>
      <c r="Q244" s="255" t="s">
        <v>7493</v>
      </c>
      <c r="R244" s="273" t="s">
        <v>3924</v>
      </c>
      <c r="S244" s="293">
        <v>28.0</v>
      </c>
      <c r="T244" s="293">
        <v>22.0</v>
      </c>
      <c r="U244" s="261">
        <f t="array" ref="U244">_xlfn.XLOOKUP(S244, СПР.МОНТ[AWG], СПР.МОНТ[ГОСТ], "")</f>
        <v>0.08</v>
      </c>
      <c r="V244" s="261">
        <f t="array" ref="V244">_xlfn.XLOOKUP(T244, СПР.МОНТ[AWG], СПР.МОНТ[ГОСТ], "")</f>
        <v>0.35</v>
      </c>
      <c r="W244" s="267">
        <v>0.9</v>
      </c>
      <c r="X244" s="267">
        <v>1.8</v>
      </c>
      <c r="Y244" s="267" t="s">
        <v>7294</v>
      </c>
      <c r="Z244" s="267">
        <v>9.0</v>
      </c>
      <c r="AA244" s="294" t="s">
        <v>7535</v>
      </c>
      <c r="AB244" s="295" t="s">
        <v>7495</v>
      </c>
    </row>
    <row r="245">
      <c r="A245" s="255" t="s">
        <v>7047</v>
      </c>
      <c r="B245" s="299" t="s">
        <v>3885</v>
      </c>
      <c r="C245" s="300" t="s">
        <v>3913</v>
      </c>
      <c r="D245" s="289">
        <v>5559.0</v>
      </c>
      <c r="E245" s="289">
        <v>4.2</v>
      </c>
      <c r="F245" s="289" t="s">
        <v>3331</v>
      </c>
      <c r="G245" s="287" t="s">
        <v>7536</v>
      </c>
      <c r="H245" s="288">
        <v>3.9000062E7</v>
      </c>
      <c r="I245" s="277" t="s">
        <v>3919</v>
      </c>
      <c r="J245" s="255" t="b">
        <v>1</v>
      </c>
      <c r="K245" s="255" t="b">
        <v>1</v>
      </c>
      <c r="L245" s="255" t="b">
        <v>1</v>
      </c>
      <c r="M245" s="267" t="s">
        <v>3922</v>
      </c>
      <c r="N245" s="284" t="s">
        <v>1651</v>
      </c>
      <c r="O245" s="282"/>
      <c r="P245" s="301" t="s">
        <v>3920</v>
      </c>
      <c r="Q245" s="255" t="s">
        <v>7489</v>
      </c>
      <c r="R245" s="273" t="s">
        <v>3921</v>
      </c>
      <c r="S245" s="293">
        <v>24.0</v>
      </c>
      <c r="T245" s="293">
        <v>18.0</v>
      </c>
      <c r="U245" s="261">
        <f t="array" ref="U245">_xlfn.XLOOKUP(S245, СПР.МОНТ[AWG], СПР.МОНТ[ГОСТ], "")</f>
        <v>0.2</v>
      </c>
      <c r="V245" s="261">
        <f t="array" ref="V245">_xlfn.XLOOKUP(T245, СПР.МОНТ[AWG], СПР.МОНТ[ГОСТ], "")</f>
        <v>0.75</v>
      </c>
      <c r="W245" s="267">
        <v>0.9</v>
      </c>
      <c r="X245" s="267">
        <v>1.8</v>
      </c>
      <c r="Y245" s="267" t="s">
        <v>7223</v>
      </c>
      <c r="Z245" s="267">
        <v>9.0</v>
      </c>
      <c r="AA245" s="294" t="s">
        <v>7537</v>
      </c>
      <c r="AB245" s="295" t="s">
        <v>7491</v>
      </c>
    </row>
    <row r="246">
      <c r="A246" s="255" t="s">
        <v>7047</v>
      </c>
      <c r="B246" s="299" t="s">
        <v>3885</v>
      </c>
      <c r="C246" s="300" t="s">
        <v>3913</v>
      </c>
      <c r="D246" s="289">
        <v>5559.0</v>
      </c>
      <c r="E246" s="289">
        <v>4.2</v>
      </c>
      <c r="F246" s="289" t="s">
        <v>3331</v>
      </c>
      <c r="G246" s="287" t="s">
        <v>7538</v>
      </c>
      <c r="H246" s="288">
        <v>3.9000068E7</v>
      </c>
      <c r="I246" s="277" t="s">
        <v>3919</v>
      </c>
      <c r="J246" s="255" t="b">
        <v>1</v>
      </c>
      <c r="K246" s="255" t="b">
        <v>1</v>
      </c>
      <c r="L246" s="255" t="b">
        <v>1</v>
      </c>
      <c r="M246" s="267" t="s">
        <v>3922</v>
      </c>
      <c r="N246" s="284" t="s">
        <v>1651</v>
      </c>
      <c r="O246" s="282"/>
      <c r="P246" s="301" t="s">
        <v>3914</v>
      </c>
      <c r="Q246" s="255" t="s">
        <v>7493</v>
      </c>
      <c r="R246" s="273" t="s">
        <v>3924</v>
      </c>
      <c r="S246" s="293">
        <v>28.0</v>
      </c>
      <c r="T246" s="293">
        <v>22.0</v>
      </c>
      <c r="U246" s="261">
        <f t="array" ref="U246">_xlfn.XLOOKUP(S246, СПР.МОНТ[AWG], СПР.МОНТ[ГОСТ], "")</f>
        <v>0.08</v>
      </c>
      <c r="V246" s="261">
        <f t="array" ref="V246">_xlfn.XLOOKUP(T246, СПР.МОНТ[AWG], СПР.МОНТ[ГОСТ], "")</f>
        <v>0.35</v>
      </c>
      <c r="W246" s="267">
        <v>1.3</v>
      </c>
      <c r="X246" s="267">
        <v>3.1</v>
      </c>
      <c r="Y246" s="267" t="s">
        <v>7223</v>
      </c>
      <c r="Z246" s="267">
        <v>9.0</v>
      </c>
      <c r="AA246" s="294" t="s">
        <v>7539</v>
      </c>
      <c r="AB246" s="295" t="s">
        <v>7495</v>
      </c>
    </row>
    <row r="247">
      <c r="A247" s="255" t="s">
        <v>7047</v>
      </c>
      <c r="B247" s="299" t="s">
        <v>3885</v>
      </c>
      <c r="C247" s="300" t="s">
        <v>3913</v>
      </c>
      <c r="D247" s="289">
        <v>5559.0</v>
      </c>
      <c r="E247" s="289">
        <v>4.2</v>
      </c>
      <c r="F247" s="289" t="s">
        <v>3331</v>
      </c>
      <c r="G247" s="287" t="s">
        <v>7540</v>
      </c>
      <c r="H247" s="288">
        <v>3.9000076E7</v>
      </c>
      <c r="I247" s="277" t="s">
        <v>3919</v>
      </c>
      <c r="J247" s="255" t="b">
        <v>1</v>
      </c>
      <c r="K247" s="255" t="b">
        <v>1</v>
      </c>
      <c r="L247" s="255" t="b">
        <v>1</v>
      </c>
      <c r="M247" s="267" t="s">
        <v>3922</v>
      </c>
      <c r="N247" s="284" t="s">
        <v>1651</v>
      </c>
      <c r="O247" s="282"/>
      <c r="P247" s="301" t="s">
        <v>3920</v>
      </c>
      <c r="Q247" s="255" t="s">
        <v>7489</v>
      </c>
      <c r="R247" s="273" t="s">
        <v>3921</v>
      </c>
      <c r="S247" s="293">
        <v>24.0</v>
      </c>
      <c r="T247" s="293">
        <v>18.0</v>
      </c>
      <c r="U247" s="261">
        <f t="array" ref="U247">_xlfn.XLOOKUP(S247, СПР.МОНТ[AWG], СПР.МОНТ[ГОСТ], "")</f>
        <v>0.2</v>
      </c>
      <c r="V247" s="261">
        <f t="array" ref="V247">_xlfn.XLOOKUP(T247, СПР.МОНТ[AWG], СПР.МОНТ[ГОСТ], "")</f>
        <v>0.75</v>
      </c>
      <c r="W247" s="267">
        <v>1.8</v>
      </c>
      <c r="X247" s="267">
        <v>3.1</v>
      </c>
      <c r="Y247" s="267" t="s">
        <v>7294</v>
      </c>
      <c r="Z247" s="267">
        <v>9.0</v>
      </c>
      <c r="AA247" s="294" t="s">
        <v>7541</v>
      </c>
      <c r="AB247" s="295" t="s">
        <v>7491</v>
      </c>
    </row>
    <row r="248">
      <c r="A248" s="255" t="s">
        <v>7047</v>
      </c>
      <c r="B248" s="299" t="s">
        <v>3885</v>
      </c>
      <c r="C248" s="300" t="s">
        <v>3913</v>
      </c>
      <c r="D248" s="289">
        <v>5559.0</v>
      </c>
      <c r="E248" s="289">
        <v>4.2</v>
      </c>
      <c r="F248" s="289" t="s">
        <v>3331</v>
      </c>
      <c r="G248" s="287" t="s">
        <v>7542</v>
      </c>
      <c r="H248" s="288">
        <v>3.9000082E7</v>
      </c>
      <c r="I248" s="255" t="s">
        <v>3919</v>
      </c>
      <c r="J248" s="255" t="b">
        <v>1</v>
      </c>
      <c r="K248" s="255" t="b">
        <v>1</v>
      </c>
      <c r="L248" s="255" t="b">
        <v>1</v>
      </c>
      <c r="M248" s="267" t="s">
        <v>3922</v>
      </c>
      <c r="N248" s="284" t="s">
        <v>1651</v>
      </c>
      <c r="O248" s="282"/>
      <c r="P248" s="301" t="s">
        <v>3929</v>
      </c>
      <c r="Q248" s="255" t="s">
        <v>7503</v>
      </c>
      <c r="R248" s="273">
        <v>68.5</v>
      </c>
      <c r="S248" s="293">
        <v>16.0</v>
      </c>
      <c r="T248" s="293">
        <v>16.0</v>
      </c>
      <c r="U248" s="261">
        <f t="array" ref="U248">_xlfn.XLOOKUP(S248, СПР.МОНТ[AWG], СПР.МОНТ[ГОСТ], "")</f>
        <v>1.5</v>
      </c>
      <c r="V248" s="261">
        <f t="array" ref="V248">_xlfn.XLOOKUP(T248, СПР.МОНТ[AWG], СПР.МОНТ[ГОСТ], "")</f>
        <v>1.5</v>
      </c>
      <c r="W248" s="267">
        <v>1.8</v>
      </c>
      <c r="X248" s="267">
        <v>3.1</v>
      </c>
      <c r="Y248" s="267" t="s">
        <v>7508</v>
      </c>
      <c r="Z248" s="267">
        <v>9.0</v>
      </c>
      <c r="AA248" s="294" t="s">
        <v>7543</v>
      </c>
      <c r="AB248" s="295" t="s">
        <v>7506</v>
      </c>
    </row>
    <row r="249">
      <c r="A249" s="255" t="s">
        <v>7047</v>
      </c>
      <c r="B249" s="299" t="s">
        <v>3885</v>
      </c>
      <c r="C249" s="300" t="s">
        <v>3913</v>
      </c>
      <c r="D249" s="289">
        <v>5559.0</v>
      </c>
      <c r="E249" s="289">
        <v>4.2</v>
      </c>
      <c r="F249" s="289" t="s">
        <v>3331</v>
      </c>
      <c r="G249" s="287" t="s">
        <v>7544</v>
      </c>
      <c r="H249" s="288">
        <v>3.9000084E7</v>
      </c>
      <c r="I249" s="255" t="s">
        <v>3919</v>
      </c>
      <c r="J249" s="255" t="b">
        <v>1</v>
      </c>
      <c r="K249" s="255" t="b">
        <v>1</v>
      </c>
      <c r="L249" s="255" t="b">
        <v>1</v>
      </c>
      <c r="M249" s="267" t="s">
        <v>3922</v>
      </c>
      <c r="N249" s="284" t="s">
        <v>1651</v>
      </c>
      <c r="O249" s="282"/>
      <c r="P249" s="301" t="s">
        <v>3929</v>
      </c>
      <c r="Q249" s="255" t="s">
        <v>7503</v>
      </c>
      <c r="R249" s="273">
        <v>68.5</v>
      </c>
      <c r="S249" s="293">
        <v>16.0</v>
      </c>
      <c r="T249" s="293">
        <v>16.0</v>
      </c>
      <c r="U249" s="261">
        <f t="array" ref="U249">_xlfn.XLOOKUP(S249, СПР.МОНТ[AWG], СПР.МОНТ[ГОСТ], "")</f>
        <v>1.5</v>
      </c>
      <c r="V249" s="261">
        <f t="array" ref="V249">_xlfn.XLOOKUP(T249, СПР.МОНТ[AWG], СПР.МОНТ[ГОСТ], "")</f>
        <v>1.5</v>
      </c>
      <c r="W249" s="267">
        <v>1.8</v>
      </c>
      <c r="X249" s="267">
        <v>3.1</v>
      </c>
      <c r="Y249" s="267" t="s">
        <v>7504</v>
      </c>
      <c r="Z249" s="267">
        <v>9.0</v>
      </c>
      <c r="AA249" s="294" t="s">
        <v>7545</v>
      </c>
      <c r="AB249" s="295" t="s">
        <v>7506</v>
      </c>
    </row>
    <row r="250">
      <c r="A250" s="255" t="s">
        <v>7047</v>
      </c>
      <c r="B250" s="299" t="s">
        <v>3885</v>
      </c>
      <c r="C250" s="300" t="s">
        <v>3913</v>
      </c>
      <c r="D250" s="289">
        <v>5559.0</v>
      </c>
      <c r="E250" s="289">
        <v>4.2</v>
      </c>
      <c r="F250" s="289" t="s">
        <v>3331</v>
      </c>
      <c r="G250" s="287" t="s">
        <v>7546</v>
      </c>
      <c r="H250" s="288">
        <v>3.9000092E7</v>
      </c>
      <c r="I250" s="255" t="s">
        <v>3919</v>
      </c>
      <c r="J250" s="255" t="b">
        <v>1</v>
      </c>
      <c r="K250" s="255" t="b">
        <v>1</v>
      </c>
      <c r="L250" s="255" t="b">
        <v>1</v>
      </c>
      <c r="M250" s="267" t="s">
        <v>3922</v>
      </c>
      <c r="N250" s="284" t="s">
        <v>1651</v>
      </c>
      <c r="O250" s="282"/>
      <c r="P250" s="301" t="s">
        <v>3914</v>
      </c>
      <c r="Q250" s="255" t="s">
        <v>7493</v>
      </c>
      <c r="R250" s="273" t="s">
        <v>3924</v>
      </c>
      <c r="S250" s="293">
        <v>28.0</v>
      </c>
      <c r="T250" s="293">
        <v>22.0</v>
      </c>
      <c r="U250" s="261">
        <f t="array" ref="U250">_xlfn.XLOOKUP(S250, СПР.МОНТ[AWG], СПР.МОНТ[ГОСТ], "")</f>
        <v>0.08</v>
      </c>
      <c r="V250" s="261">
        <f t="array" ref="V250">_xlfn.XLOOKUP(T250, СПР.МОНТ[AWG], СПР.МОНТ[ГОСТ], "")</f>
        <v>0.35</v>
      </c>
      <c r="W250" s="267">
        <v>1.8</v>
      </c>
      <c r="X250" s="267">
        <v>3.1</v>
      </c>
      <c r="Y250" s="267" t="s">
        <v>7511</v>
      </c>
      <c r="Z250" s="267">
        <v>9.0</v>
      </c>
      <c r="AA250" s="294" t="s">
        <v>7547</v>
      </c>
      <c r="AB250" s="295" t="s">
        <v>7495</v>
      </c>
    </row>
    <row r="251">
      <c r="A251" s="255" t="s">
        <v>7047</v>
      </c>
      <c r="B251" s="299" t="s">
        <v>3885</v>
      </c>
      <c r="C251" s="300" t="s">
        <v>3913</v>
      </c>
      <c r="D251" s="289">
        <v>5559.0</v>
      </c>
      <c r="E251" s="289">
        <v>4.2</v>
      </c>
      <c r="F251" s="289" t="s">
        <v>3331</v>
      </c>
      <c r="G251" s="287" t="s">
        <v>7548</v>
      </c>
      <c r="H251" s="288">
        <v>3.9000142E7</v>
      </c>
      <c r="I251" s="277" t="s">
        <v>3919</v>
      </c>
      <c r="J251" s="255" t="b">
        <v>1</v>
      </c>
      <c r="K251" s="255" t="b">
        <v>1</v>
      </c>
      <c r="L251" s="255" t="b">
        <v>1</v>
      </c>
      <c r="M251" s="267" t="s">
        <v>3922</v>
      </c>
      <c r="N251" s="284" t="s">
        <v>1651</v>
      </c>
      <c r="O251" s="282"/>
      <c r="P251" s="301" t="s">
        <v>3929</v>
      </c>
      <c r="Q251" s="255" t="s">
        <v>7503</v>
      </c>
      <c r="R251" s="273">
        <v>68.5</v>
      </c>
      <c r="S251" s="293">
        <v>16.0</v>
      </c>
      <c r="T251" s="293">
        <v>16.0</v>
      </c>
      <c r="U251" s="261">
        <f t="array" ref="U251">_xlfn.XLOOKUP(S251, СПР.МОНТ[AWG], СПР.МОНТ[ГОСТ], "")</f>
        <v>1.5</v>
      </c>
      <c r="V251" s="261">
        <f t="array" ref="V251">_xlfn.XLOOKUP(T251, СПР.МОНТ[AWG], СПР.МОНТ[ГОСТ], "")</f>
        <v>1.5</v>
      </c>
      <c r="W251" s="267">
        <v>1.3</v>
      </c>
      <c r="X251" s="267">
        <v>3.1</v>
      </c>
      <c r="Y251" s="267" t="s">
        <v>7294</v>
      </c>
      <c r="Z251" s="267">
        <v>9.0</v>
      </c>
      <c r="AA251" s="294" t="s">
        <v>7549</v>
      </c>
      <c r="AB251" s="295" t="s">
        <v>7506</v>
      </c>
    </row>
    <row r="252">
      <c r="A252" s="255" t="s">
        <v>7047</v>
      </c>
      <c r="B252" s="299" t="s">
        <v>3885</v>
      </c>
      <c r="C252" s="300" t="s">
        <v>3913</v>
      </c>
      <c r="D252" s="289">
        <v>5559.0</v>
      </c>
      <c r="E252" s="289">
        <v>4.2</v>
      </c>
      <c r="F252" s="289" t="s">
        <v>3331</v>
      </c>
      <c r="G252" s="287" t="s">
        <v>7550</v>
      </c>
      <c r="H252" s="288">
        <v>3.9000214E7</v>
      </c>
      <c r="I252" s="277" t="s">
        <v>3919</v>
      </c>
      <c r="J252" s="255" t="b">
        <v>1</v>
      </c>
      <c r="K252" s="255" t="b">
        <v>1</v>
      </c>
      <c r="L252" s="255" t="b">
        <v>1</v>
      </c>
      <c r="M252" s="267" t="s">
        <v>3922</v>
      </c>
      <c r="N252" s="284" t="s">
        <v>1651</v>
      </c>
      <c r="O252" s="282"/>
      <c r="P252" s="301" t="s">
        <v>3920</v>
      </c>
      <c r="Q252" s="255" t="s">
        <v>7489</v>
      </c>
      <c r="R252" s="273" t="s">
        <v>3921</v>
      </c>
      <c r="S252" s="293">
        <v>24.0</v>
      </c>
      <c r="T252" s="293">
        <v>18.0</v>
      </c>
      <c r="U252" s="261">
        <f t="array" ref="U252">_xlfn.XLOOKUP(S252, СПР.МОНТ[AWG], СПР.МОНТ[ГОСТ], "")</f>
        <v>0.2</v>
      </c>
      <c r="V252" s="261">
        <f t="array" ref="V252">_xlfn.XLOOKUP(T252, СПР.МОНТ[AWG], СПР.МОНТ[ГОСТ], "")</f>
        <v>0.75</v>
      </c>
      <c r="W252" s="267">
        <v>1.3</v>
      </c>
      <c r="X252" s="267">
        <v>3.1</v>
      </c>
      <c r="Y252" s="267" t="s">
        <v>7504</v>
      </c>
      <c r="Z252" s="267">
        <v>9.0</v>
      </c>
      <c r="AA252" s="294" t="s">
        <v>7551</v>
      </c>
      <c r="AB252" s="295" t="s">
        <v>7491</v>
      </c>
    </row>
    <row r="253">
      <c r="A253" s="255" t="s">
        <v>7047</v>
      </c>
      <c r="B253" s="299" t="s">
        <v>3885</v>
      </c>
      <c r="C253" s="300" t="s">
        <v>3913</v>
      </c>
      <c r="D253" s="289">
        <v>5559.0</v>
      </c>
      <c r="E253" s="289">
        <v>4.2</v>
      </c>
      <c r="F253" s="289" t="s">
        <v>3331</v>
      </c>
      <c r="G253" s="287" t="s">
        <v>7552</v>
      </c>
      <c r="H253" s="288">
        <v>3.9000216E7</v>
      </c>
      <c r="I253" s="277" t="s">
        <v>3919</v>
      </c>
      <c r="J253" s="255" t="b">
        <v>1</v>
      </c>
      <c r="K253" s="255" t="b">
        <v>1</v>
      </c>
      <c r="L253" s="255" t="b">
        <v>1</v>
      </c>
      <c r="M253" s="267" t="s">
        <v>3922</v>
      </c>
      <c r="N253" s="284" t="s">
        <v>1651</v>
      </c>
      <c r="O253" s="282"/>
      <c r="P253" s="301" t="s">
        <v>3914</v>
      </c>
      <c r="Q253" s="255" t="s">
        <v>7493</v>
      </c>
      <c r="R253" s="273" t="s">
        <v>3924</v>
      </c>
      <c r="S253" s="293">
        <v>28.0</v>
      </c>
      <c r="T253" s="293">
        <v>22.0</v>
      </c>
      <c r="U253" s="261">
        <f t="array" ref="U253">_xlfn.XLOOKUP(S253, СПР.МОНТ[AWG], СПР.МОНТ[ГОСТ], "")</f>
        <v>0.08</v>
      </c>
      <c r="V253" s="261">
        <f t="array" ref="V253">_xlfn.XLOOKUP(T253, СПР.МОНТ[AWG], СПР.МОНТ[ГОСТ], "")</f>
        <v>0.35</v>
      </c>
      <c r="W253" s="267">
        <v>1.3</v>
      </c>
      <c r="X253" s="267">
        <v>3.1</v>
      </c>
      <c r="Y253" s="267" t="s">
        <v>7508</v>
      </c>
      <c r="Z253" s="267">
        <v>9.0</v>
      </c>
      <c r="AA253" s="294" t="s">
        <v>7553</v>
      </c>
      <c r="AB253" s="295" t="s">
        <v>7495</v>
      </c>
    </row>
    <row r="254">
      <c r="A254" s="255" t="s">
        <v>7047</v>
      </c>
      <c r="B254" s="299" t="s">
        <v>3885</v>
      </c>
      <c r="C254" s="300" t="s">
        <v>3913</v>
      </c>
      <c r="D254" s="289">
        <v>5559.0</v>
      </c>
      <c r="E254" s="289">
        <v>4.2</v>
      </c>
      <c r="F254" s="289" t="s">
        <v>3331</v>
      </c>
      <c r="G254" s="287" t="s">
        <v>7554</v>
      </c>
      <c r="H254" s="288">
        <v>3.9000218E7</v>
      </c>
      <c r="I254" s="277" t="s">
        <v>3919</v>
      </c>
      <c r="J254" s="255" t="b">
        <v>1</v>
      </c>
      <c r="K254" s="255" t="b">
        <v>1</v>
      </c>
      <c r="L254" s="255" t="b">
        <v>1</v>
      </c>
      <c r="M254" s="267" t="s">
        <v>3922</v>
      </c>
      <c r="N254" s="284" t="s">
        <v>1651</v>
      </c>
      <c r="O254" s="282"/>
      <c r="P254" s="301" t="s">
        <v>3929</v>
      </c>
      <c r="Q254" s="255" t="s">
        <v>7503</v>
      </c>
      <c r="R254" s="273">
        <v>68.5</v>
      </c>
      <c r="S254" s="293">
        <v>16.0</v>
      </c>
      <c r="T254" s="293">
        <v>16.0</v>
      </c>
      <c r="U254" s="261">
        <f t="array" ref="U254">_xlfn.XLOOKUP(S254, СПР.МОНТ[AWG], СПР.МОНТ[ГОСТ], "")</f>
        <v>1.5</v>
      </c>
      <c r="V254" s="261">
        <f t="array" ref="V254">_xlfn.XLOOKUP(T254, СПР.МОНТ[AWG], СПР.МОНТ[ГОСТ], "")</f>
        <v>1.5</v>
      </c>
      <c r="W254" s="267">
        <v>1.3</v>
      </c>
      <c r="X254" s="267">
        <v>3.1</v>
      </c>
      <c r="Y254" s="267" t="s">
        <v>7511</v>
      </c>
      <c r="Z254" s="267">
        <v>9.0</v>
      </c>
      <c r="AA254" s="294" t="s">
        <v>7555</v>
      </c>
      <c r="AB254" s="295" t="s">
        <v>7506</v>
      </c>
    </row>
    <row r="255">
      <c r="A255" s="255" t="s">
        <v>7047</v>
      </c>
      <c r="B255" s="314" t="s">
        <v>3885</v>
      </c>
      <c r="C255" s="306" t="s">
        <v>3975</v>
      </c>
      <c r="D255" s="306" t="s">
        <v>3974</v>
      </c>
      <c r="E255" s="306">
        <v>3.0</v>
      </c>
      <c r="F255" s="306" t="s">
        <v>3331</v>
      </c>
      <c r="G255" s="315" t="s">
        <v>7556</v>
      </c>
      <c r="H255" s="306">
        <v>4.3031001E8</v>
      </c>
      <c r="I255" s="255" t="s">
        <v>3983</v>
      </c>
      <c r="J255" s="316"/>
      <c r="K255" s="277" t="b">
        <v>1</v>
      </c>
      <c r="L255" s="277" t="b">
        <v>1</v>
      </c>
      <c r="M255" s="277" t="s">
        <v>3979</v>
      </c>
      <c r="N255" s="317" t="s">
        <v>1649</v>
      </c>
      <c r="O255" s="318"/>
      <c r="P255" s="319" t="s">
        <v>3984</v>
      </c>
      <c r="Q255" s="277">
        <v>1.38</v>
      </c>
      <c r="R255" s="306" t="s">
        <v>3985</v>
      </c>
      <c r="S255" s="314">
        <v>30.0</v>
      </c>
      <c r="T255" s="314">
        <v>26.0</v>
      </c>
      <c r="U255" s="261">
        <f t="array" ref="U255">_xlfn.XLOOKUP(S255, СПР.МОНТ[AWG], СПР.МОНТ[ГОСТ], "")</f>
        <v>0.05</v>
      </c>
      <c r="V255" s="261">
        <f t="array" ref="V255">_xlfn.XLOOKUP(T255, СПР.МОНТ[AWG], СПР.МОНТ[ГОСТ], "")</f>
        <v>0.12</v>
      </c>
      <c r="W255" s="320">
        <v>1.3</v>
      </c>
      <c r="X255" s="320">
        <v>1.85</v>
      </c>
      <c r="Y255" s="320" t="s">
        <v>7223</v>
      </c>
      <c r="Z255" s="320">
        <v>8.5</v>
      </c>
      <c r="AA255" s="321" t="s">
        <v>7557</v>
      </c>
      <c r="AB255" s="322" t="s">
        <v>7558</v>
      </c>
    </row>
    <row r="256">
      <c r="A256" s="255" t="s">
        <v>7047</v>
      </c>
      <c r="B256" s="314" t="s">
        <v>3885</v>
      </c>
      <c r="C256" s="306" t="s">
        <v>3975</v>
      </c>
      <c r="D256" s="306" t="s">
        <v>3974</v>
      </c>
      <c r="E256" s="306">
        <v>3.0</v>
      </c>
      <c r="F256" s="306" t="s">
        <v>3331</v>
      </c>
      <c r="G256" s="315" t="s">
        <v>7559</v>
      </c>
      <c r="H256" s="306">
        <v>4.30310011E8</v>
      </c>
      <c r="I256" s="255" t="s">
        <v>3983</v>
      </c>
      <c r="J256" s="316"/>
      <c r="K256" s="277" t="b">
        <v>1</v>
      </c>
      <c r="L256" s="277" t="b">
        <v>1</v>
      </c>
      <c r="M256" s="277" t="s">
        <v>3979</v>
      </c>
      <c r="N256" s="317" t="s">
        <v>1649</v>
      </c>
      <c r="O256" s="318"/>
      <c r="P256" s="319" t="s">
        <v>3984</v>
      </c>
      <c r="Q256" s="277">
        <v>1.38</v>
      </c>
      <c r="R256" s="306" t="s">
        <v>3985</v>
      </c>
      <c r="S256" s="314">
        <v>30.0</v>
      </c>
      <c r="T256" s="314">
        <v>26.0</v>
      </c>
      <c r="U256" s="261">
        <f t="array" ref="U256">_xlfn.XLOOKUP(S256, СПР.МОНТ[AWG], СПР.МОНТ[ГОСТ], "")</f>
        <v>0.05</v>
      </c>
      <c r="V256" s="261">
        <f t="array" ref="V256">_xlfn.XLOOKUP(T256, СПР.МОНТ[AWG], СПР.МОНТ[ГОСТ], "")</f>
        <v>0.12</v>
      </c>
      <c r="W256" s="320">
        <v>1.3</v>
      </c>
      <c r="X256" s="320">
        <v>1.85</v>
      </c>
      <c r="Y256" s="320" t="s">
        <v>7522</v>
      </c>
      <c r="Z256" s="320">
        <v>8.5</v>
      </c>
      <c r="AA256" s="321" t="s">
        <v>7560</v>
      </c>
      <c r="AB256" s="322" t="s">
        <v>7558</v>
      </c>
    </row>
    <row r="257">
      <c r="A257" s="255" t="s">
        <v>7047</v>
      </c>
      <c r="B257" s="314" t="s">
        <v>3885</v>
      </c>
      <c r="C257" s="306" t="s">
        <v>3975</v>
      </c>
      <c r="D257" s="306" t="s">
        <v>3974</v>
      </c>
      <c r="E257" s="306">
        <v>3.0</v>
      </c>
      <c r="F257" s="306" t="s">
        <v>3331</v>
      </c>
      <c r="G257" s="315" t="s">
        <v>7561</v>
      </c>
      <c r="H257" s="306">
        <v>4.30310012E8</v>
      </c>
      <c r="I257" s="255" t="s">
        <v>3983</v>
      </c>
      <c r="J257" s="316"/>
      <c r="K257" s="277" t="b">
        <v>1</v>
      </c>
      <c r="L257" s="277" t="b">
        <v>1</v>
      </c>
      <c r="M257" s="277" t="s">
        <v>3979</v>
      </c>
      <c r="N257" s="317" t="s">
        <v>1649</v>
      </c>
      <c r="O257" s="318"/>
      <c r="P257" s="319" t="s">
        <v>3984</v>
      </c>
      <c r="Q257" s="277">
        <v>1.38</v>
      </c>
      <c r="R257" s="306" t="s">
        <v>3985</v>
      </c>
      <c r="S257" s="314">
        <v>30.0</v>
      </c>
      <c r="T257" s="314">
        <v>26.0</v>
      </c>
      <c r="U257" s="261">
        <f t="array" ref="U257">_xlfn.XLOOKUP(S257, СПР.МОНТ[AWG], СПР.МОНТ[ГОСТ], "")</f>
        <v>0.05</v>
      </c>
      <c r="V257" s="261">
        <f t="array" ref="V257">_xlfn.XLOOKUP(T257, СПР.МОНТ[AWG], СПР.МОНТ[ГОСТ], "")</f>
        <v>0.12</v>
      </c>
      <c r="W257" s="320">
        <v>1.3</v>
      </c>
      <c r="X257" s="320">
        <v>1.85</v>
      </c>
      <c r="Y257" s="320" t="s">
        <v>7511</v>
      </c>
      <c r="Z257" s="320">
        <v>8.5</v>
      </c>
      <c r="AA257" s="321" t="s">
        <v>7562</v>
      </c>
      <c r="AB257" s="322" t="s">
        <v>7558</v>
      </c>
    </row>
    <row r="258">
      <c r="A258" s="255" t="s">
        <v>7047</v>
      </c>
      <c r="B258" s="266" t="s">
        <v>3885</v>
      </c>
      <c r="C258" s="277" t="s">
        <v>3975</v>
      </c>
      <c r="D258" s="255" t="s">
        <v>3994</v>
      </c>
      <c r="E258" s="255">
        <v>3.0</v>
      </c>
      <c r="F258" s="255" t="s">
        <v>3308</v>
      </c>
      <c r="G258" s="312" t="s">
        <v>7563</v>
      </c>
      <c r="H258" s="255">
        <v>4.3030001E8</v>
      </c>
      <c r="I258" s="255" t="s">
        <v>3983</v>
      </c>
      <c r="J258" s="288"/>
      <c r="K258" s="323" t="b">
        <v>1</v>
      </c>
      <c r="L258" s="324" t="b">
        <v>1</v>
      </c>
      <c r="M258" s="255" t="s">
        <v>3979</v>
      </c>
      <c r="N258" s="290" t="s">
        <v>1649</v>
      </c>
      <c r="O258" s="291"/>
      <c r="P258" s="301" t="s">
        <v>3984</v>
      </c>
      <c r="Q258" s="255">
        <v>1.38</v>
      </c>
      <c r="R258" s="255" t="s">
        <v>3985</v>
      </c>
      <c r="S258" s="266">
        <v>30.0</v>
      </c>
      <c r="T258" s="266">
        <v>26.0</v>
      </c>
      <c r="U258" s="261">
        <f t="array" ref="U258">_xlfn.XLOOKUP(S258, СПР.МОНТ[AWG], СПР.МОНТ[ГОСТ], "")</f>
        <v>0.05</v>
      </c>
      <c r="V258" s="261">
        <f t="array" ref="V258">_xlfn.XLOOKUP(T258, СПР.МОНТ[AWG], СПР.МОНТ[ГОСТ], "")</f>
        <v>0.12</v>
      </c>
      <c r="W258" s="255">
        <v>1.12</v>
      </c>
      <c r="X258" s="255">
        <v>1.27</v>
      </c>
      <c r="Y258" s="255" t="s">
        <v>7223</v>
      </c>
      <c r="Z258" s="255">
        <v>4.5</v>
      </c>
      <c r="AA258" s="325" t="s">
        <v>7564</v>
      </c>
      <c r="AB258" s="298" t="s">
        <v>7558</v>
      </c>
    </row>
    <row r="259">
      <c r="A259" s="255" t="s">
        <v>7047</v>
      </c>
      <c r="B259" s="256" t="s">
        <v>3885</v>
      </c>
      <c r="C259" s="306" t="s">
        <v>3975</v>
      </c>
      <c r="D259" s="272" t="s">
        <v>3994</v>
      </c>
      <c r="E259" s="272">
        <v>3.0</v>
      </c>
      <c r="F259" s="272" t="s">
        <v>3308</v>
      </c>
      <c r="G259" s="308" t="s">
        <v>7565</v>
      </c>
      <c r="H259" s="272">
        <v>4.30300011E8</v>
      </c>
      <c r="I259" s="255" t="s">
        <v>3983</v>
      </c>
      <c r="J259" s="288"/>
      <c r="K259" s="324" t="b">
        <v>1</v>
      </c>
      <c r="L259" s="324" t="b">
        <v>1</v>
      </c>
      <c r="M259" s="255" t="s">
        <v>3979</v>
      </c>
      <c r="N259" s="262" t="s">
        <v>1649</v>
      </c>
      <c r="O259" s="263"/>
      <c r="P259" s="271" t="s">
        <v>3984</v>
      </c>
      <c r="Q259" s="255">
        <v>1.38</v>
      </c>
      <c r="R259" s="272" t="s">
        <v>3985</v>
      </c>
      <c r="S259" s="266">
        <v>30.0</v>
      </c>
      <c r="T259" s="266">
        <v>26.0</v>
      </c>
      <c r="U259" s="261">
        <f t="array" ref="U259">_xlfn.XLOOKUP(S259, СПР.МОНТ[AWG], СПР.МОНТ[ГОСТ], "")</f>
        <v>0.05</v>
      </c>
      <c r="V259" s="261">
        <f t="array" ref="V259">_xlfn.XLOOKUP(T259, СПР.МОНТ[AWG], СПР.МОНТ[ГОСТ], "")</f>
        <v>0.12</v>
      </c>
      <c r="W259" s="272">
        <v>1.12</v>
      </c>
      <c r="X259" s="272">
        <v>1.27</v>
      </c>
      <c r="Y259" s="272" t="s">
        <v>7522</v>
      </c>
      <c r="Z259" s="272">
        <v>4.5</v>
      </c>
      <c r="AA259" s="326" t="s">
        <v>7566</v>
      </c>
      <c r="AB259" s="326" t="s">
        <v>7558</v>
      </c>
    </row>
    <row r="260">
      <c r="A260" s="255" t="s">
        <v>7047</v>
      </c>
      <c r="B260" s="256" t="s">
        <v>3885</v>
      </c>
      <c r="C260" s="306" t="s">
        <v>3975</v>
      </c>
      <c r="D260" s="272" t="s">
        <v>3994</v>
      </c>
      <c r="E260" s="272">
        <v>3.0</v>
      </c>
      <c r="F260" s="272" t="s">
        <v>3308</v>
      </c>
      <c r="G260" s="308" t="s">
        <v>7567</v>
      </c>
      <c r="H260" s="272">
        <v>4.30300012E8</v>
      </c>
      <c r="I260" s="255" t="s">
        <v>3983</v>
      </c>
      <c r="J260" s="288"/>
      <c r="K260" s="324" t="b">
        <v>1</v>
      </c>
      <c r="L260" s="324" t="b">
        <v>1</v>
      </c>
      <c r="M260" s="255" t="s">
        <v>3979</v>
      </c>
      <c r="N260" s="262" t="s">
        <v>1649</v>
      </c>
      <c r="O260" s="263"/>
      <c r="P260" s="271" t="s">
        <v>3984</v>
      </c>
      <c r="Q260" s="255">
        <v>1.38</v>
      </c>
      <c r="R260" s="272" t="s">
        <v>3985</v>
      </c>
      <c r="S260" s="266">
        <v>30.0</v>
      </c>
      <c r="T260" s="266">
        <v>26.0</v>
      </c>
      <c r="U260" s="261">
        <f t="array" ref="U260">_xlfn.XLOOKUP(S260, СПР.МОНТ[AWG], СПР.МОНТ[ГОСТ], "")</f>
        <v>0.05</v>
      </c>
      <c r="V260" s="261">
        <f t="array" ref="V260">_xlfn.XLOOKUP(T260, СПР.МОНТ[AWG], СПР.МОНТ[ГОСТ], "")</f>
        <v>0.12</v>
      </c>
      <c r="W260" s="272">
        <v>1.12</v>
      </c>
      <c r="X260" s="272">
        <v>1.27</v>
      </c>
      <c r="Y260" s="272" t="s">
        <v>7511</v>
      </c>
      <c r="Z260" s="272">
        <v>4.5</v>
      </c>
      <c r="AA260" s="326" t="s">
        <v>7568</v>
      </c>
      <c r="AB260" s="326" t="s">
        <v>7558</v>
      </c>
    </row>
    <row r="261">
      <c r="A261" s="255" t="s">
        <v>7047</v>
      </c>
      <c r="B261" s="299" t="s">
        <v>3885</v>
      </c>
      <c r="C261" s="300" t="s">
        <v>4055</v>
      </c>
      <c r="D261" s="289">
        <v>51021.0</v>
      </c>
      <c r="E261" s="289">
        <v>1.25</v>
      </c>
      <c r="F261" s="289" t="s">
        <v>3308</v>
      </c>
      <c r="G261" s="287" t="s">
        <v>7569</v>
      </c>
      <c r="H261" s="288"/>
      <c r="I261" s="272" t="s">
        <v>4061</v>
      </c>
      <c r="J261" s="289"/>
      <c r="K261" s="289"/>
      <c r="L261" s="255" t="b">
        <v>1</v>
      </c>
      <c r="M261" s="267" t="s">
        <v>4059</v>
      </c>
      <c r="N261" s="284" t="s">
        <v>1645</v>
      </c>
      <c r="O261" s="282"/>
      <c r="P261" s="301" t="s">
        <v>4057</v>
      </c>
      <c r="Q261" s="255">
        <v>1.2</v>
      </c>
      <c r="R261" s="273" t="s">
        <v>4058</v>
      </c>
      <c r="S261" s="266">
        <v>32.0</v>
      </c>
      <c r="T261" s="266">
        <v>28.0</v>
      </c>
      <c r="U261" s="261">
        <f t="array" ref="U261">_xlfn.XLOOKUP(S261, СПР.МОНТ[AWG], СПР.МОНТ[ГОСТ], "")</f>
        <v>0.03</v>
      </c>
      <c r="V261" s="261">
        <f t="array" ref="V261">_xlfn.XLOOKUP(T261, СПР.МОНТ[AWG], СПР.МОНТ[ГОСТ], "")</f>
        <v>0.08</v>
      </c>
      <c r="W261" s="267">
        <v>0.5</v>
      </c>
      <c r="X261" s="267">
        <v>0.9</v>
      </c>
      <c r="Y261" s="267" t="s">
        <v>7225</v>
      </c>
      <c r="Z261" s="267">
        <v>1.0</v>
      </c>
      <c r="AA261" s="294" t="s">
        <v>7570</v>
      </c>
      <c r="AB261" s="298" t="s">
        <v>7571</v>
      </c>
    </row>
    <row r="262">
      <c r="A262" s="255" t="s">
        <v>7047</v>
      </c>
      <c r="B262" s="299" t="s">
        <v>3885</v>
      </c>
      <c r="C262" s="300" t="s">
        <v>4055</v>
      </c>
      <c r="D262" s="289">
        <v>51021.0</v>
      </c>
      <c r="E262" s="255">
        <v>1.25</v>
      </c>
      <c r="F262" s="289" t="s">
        <v>3308</v>
      </c>
      <c r="G262" s="287" t="s">
        <v>7572</v>
      </c>
      <c r="H262" s="288">
        <v>5.007981E8</v>
      </c>
      <c r="I262" s="272" t="s">
        <v>4061</v>
      </c>
      <c r="J262" s="289"/>
      <c r="K262" s="289"/>
      <c r="L262" s="255" t="b">
        <v>1</v>
      </c>
      <c r="M262" s="267" t="s">
        <v>4059</v>
      </c>
      <c r="N262" s="284" t="s">
        <v>1645</v>
      </c>
      <c r="O262" s="282"/>
      <c r="P262" s="301" t="s">
        <v>4063</v>
      </c>
      <c r="Q262" s="255">
        <v>1.2</v>
      </c>
      <c r="R262" s="273" t="s">
        <v>3841</v>
      </c>
      <c r="S262" s="266">
        <v>28.0</v>
      </c>
      <c r="T262" s="266">
        <v>26.0</v>
      </c>
      <c r="U262" s="261">
        <f t="array" ref="U262">_xlfn.XLOOKUP(S262, СПР.МОНТ[AWG], СПР.МОНТ[ГОСТ], "")</f>
        <v>0.08</v>
      </c>
      <c r="V262" s="261">
        <f t="array" ref="V262">_xlfn.XLOOKUP(T262, СПР.МОНТ[AWG], СПР.МОНТ[ГОСТ], "")</f>
        <v>0.12</v>
      </c>
      <c r="W262" s="267">
        <v>0.5</v>
      </c>
      <c r="X262" s="267">
        <v>1.04</v>
      </c>
      <c r="Y262" s="267" t="s">
        <v>7223</v>
      </c>
      <c r="Z262" s="267">
        <v>1.0</v>
      </c>
      <c r="AA262" s="294" t="s">
        <v>7573</v>
      </c>
      <c r="AB262" s="298" t="s">
        <v>7574</v>
      </c>
    </row>
    <row r="263">
      <c r="A263" s="255" t="s">
        <v>7047</v>
      </c>
      <c r="B263" s="299" t="s">
        <v>3885</v>
      </c>
      <c r="C263" s="300" t="s">
        <v>4055</v>
      </c>
      <c r="D263" s="289">
        <v>51021.0</v>
      </c>
      <c r="E263" s="289">
        <v>1.25</v>
      </c>
      <c r="F263" s="289" t="s">
        <v>3308</v>
      </c>
      <c r="G263" s="287" t="s">
        <v>7575</v>
      </c>
      <c r="H263" s="288"/>
      <c r="I263" s="272" t="s">
        <v>4061</v>
      </c>
      <c r="J263" s="289"/>
      <c r="K263" s="289"/>
      <c r="L263" s="255" t="b">
        <v>1</v>
      </c>
      <c r="M263" s="267" t="s">
        <v>4059</v>
      </c>
      <c r="N263" s="284" t="s">
        <v>1645</v>
      </c>
      <c r="O263" s="282"/>
      <c r="P263" s="301" t="s">
        <v>4063</v>
      </c>
      <c r="Q263" s="255">
        <v>1.2</v>
      </c>
      <c r="R263" s="273" t="s">
        <v>3841</v>
      </c>
      <c r="S263" s="266">
        <v>28.0</v>
      </c>
      <c r="T263" s="266">
        <v>26.0</v>
      </c>
      <c r="U263" s="261">
        <f t="array" ref="U263">_xlfn.XLOOKUP(S263, СПР.МОНТ[AWG], СПР.МОНТ[ГОСТ], "")</f>
        <v>0.08</v>
      </c>
      <c r="V263" s="261">
        <f t="array" ref="V263">_xlfn.XLOOKUP(T263, СПР.МОНТ[AWG], СПР.МОНТ[ГОСТ], "")</f>
        <v>0.12</v>
      </c>
      <c r="W263" s="267">
        <v>0.5</v>
      </c>
      <c r="X263" s="267">
        <v>1.04</v>
      </c>
      <c r="Y263" s="267" t="s">
        <v>7225</v>
      </c>
      <c r="Z263" s="267">
        <v>1.0</v>
      </c>
      <c r="AA263" s="294" t="s">
        <v>7576</v>
      </c>
      <c r="AB263" s="298" t="s">
        <v>7574</v>
      </c>
    </row>
    <row r="264">
      <c r="A264" s="255" t="s">
        <v>7047</v>
      </c>
      <c r="B264" s="256" t="s">
        <v>3885</v>
      </c>
      <c r="C264" s="257" t="s">
        <v>4055</v>
      </c>
      <c r="D264" s="257">
        <v>51021.0</v>
      </c>
      <c r="E264" s="257">
        <v>1.25</v>
      </c>
      <c r="F264" s="257" t="s">
        <v>3308</v>
      </c>
      <c r="G264" s="258">
        <v>5.00798E8</v>
      </c>
      <c r="H264" s="259"/>
      <c r="I264" s="260" t="s">
        <v>4061</v>
      </c>
      <c r="J264" s="255"/>
      <c r="K264" s="255"/>
      <c r="L264" s="255" t="b">
        <v>1</v>
      </c>
      <c r="M264" s="268" t="s">
        <v>4069</v>
      </c>
      <c r="N264" s="262"/>
      <c r="O264" s="263"/>
      <c r="P264" s="271" t="s">
        <v>4063</v>
      </c>
      <c r="Q264" s="272" t="s">
        <v>7577</v>
      </c>
      <c r="R264" s="268" t="s">
        <v>3841</v>
      </c>
      <c r="S264" s="266">
        <v>28.0</v>
      </c>
      <c r="T264" s="266">
        <v>26.0</v>
      </c>
      <c r="U264" s="261">
        <f t="array" ref="U264">_xlfn.XLOOKUP(S264, СПР.МОНТ[AWG], СПР.МОНТ[ГОСТ], "")</f>
        <v>0.08</v>
      </c>
      <c r="V264" s="261">
        <f t="array" ref="V264">_xlfn.XLOOKUP(T264, СПР.МОНТ[AWG], СПР.МОНТ[ГОСТ], "")</f>
        <v>0.12</v>
      </c>
      <c r="W264" s="273">
        <v>0.5</v>
      </c>
      <c r="X264" s="273">
        <v>1.04</v>
      </c>
      <c r="Y264" s="268" t="s">
        <v>7223</v>
      </c>
      <c r="Z264" s="268">
        <v>1.0</v>
      </c>
      <c r="AA264" s="269" t="s">
        <v>7578</v>
      </c>
      <c r="AB264" s="270" t="s">
        <v>7579</v>
      </c>
    </row>
    <row r="265">
      <c r="A265" s="255" t="s">
        <v>7047</v>
      </c>
      <c r="B265" s="299" t="s">
        <v>3885</v>
      </c>
      <c r="C265" s="300" t="s">
        <v>4055</v>
      </c>
      <c r="D265" s="289">
        <v>51021.0</v>
      </c>
      <c r="E265" s="289">
        <v>1.25</v>
      </c>
      <c r="F265" s="289" t="s">
        <v>3308</v>
      </c>
      <c r="G265" s="287" t="s">
        <v>7580</v>
      </c>
      <c r="H265" s="288">
        <v>5.005881E8</v>
      </c>
      <c r="I265" s="272" t="s">
        <v>4056</v>
      </c>
      <c r="J265" s="289"/>
      <c r="K265" s="289"/>
      <c r="L265" s="255" t="b">
        <v>1</v>
      </c>
      <c r="M265" s="267" t="s">
        <v>4059</v>
      </c>
      <c r="N265" s="284" t="s">
        <v>1645</v>
      </c>
      <c r="O265" s="282"/>
      <c r="P265" s="301" t="s">
        <v>4057</v>
      </c>
      <c r="Q265" s="255">
        <v>1.2</v>
      </c>
      <c r="R265" s="273" t="s">
        <v>4058</v>
      </c>
      <c r="S265" s="266">
        <v>32.0</v>
      </c>
      <c r="T265" s="266">
        <v>28.0</v>
      </c>
      <c r="U265" s="261">
        <f t="array" ref="U265">_xlfn.XLOOKUP(S265, СПР.МОНТ[AWG], СПР.МОНТ[ГОСТ], "")</f>
        <v>0.03</v>
      </c>
      <c r="V265" s="261">
        <f t="array" ref="V265">_xlfn.XLOOKUP(T265, СПР.МОНТ[AWG], СПР.МОНТ[ГОСТ], "")</f>
        <v>0.08</v>
      </c>
      <c r="W265" s="267">
        <v>0.5</v>
      </c>
      <c r="X265" s="267">
        <v>0.9</v>
      </c>
      <c r="Y265" s="267" t="s">
        <v>7223</v>
      </c>
      <c r="Z265" s="267">
        <v>1.0</v>
      </c>
      <c r="AA265" s="294" t="s">
        <v>7581</v>
      </c>
      <c r="AB265" s="298" t="s">
        <v>7571</v>
      </c>
    </row>
    <row r="266">
      <c r="A266" s="255" t="s">
        <v>7047</v>
      </c>
      <c r="B266" s="256" t="s">
        <v>3885</v>
      </c>
      <c r="C266" s="257" t="s">
        <v>4055</v>
      </c>
      <c r="D266" s="257">
        <v>51021.0</v>
      </c>
      <c r="E266" s="257">
        <v>1.25</v>
      </c>
      <c r="F266" s="257" t="s">
        <v>3308</v>
      </c>
      <c r="G266" s="258">
        <v>5.00588E8</v>
      </c>
      <c r="H266" s="259"/>
      <c r="I266" s="260" t="s">
        <v>4056</v>
      </c>
      <c r="J266" s="255"/>
      <c r="K266" s="255"/>
      <c r="L266" s="255" t="b">
        <v>1</v>
      </c>
      <c r="M266" s="268" t="s">
        <v>4067</v>
      </c>
      <c r="N266" s="262"/>
      <c r="O266" s="263"/>
      <c r="P266" s="271" t="s">
        <v>4066</v>
      </c>
      <c r="Q266" s="272">
        <v>0.84</v>
      </c>
      <c r="R266" s="268" t="s">
        <v>3846</v>
      </c>
      <c r="S266" s="266">
        <v>32.0</v>
      </c>
      <c r="T266" s="266">
        <v>28.0</v>
      </c>
      <c r="U266" s="261">
        <f t="array" ref="U266">_xlfn.XLOOKUP(S266, СПР.МОНТ[AWG], СПР.МОНТ[ГОСТ], "")</f>
        <v>0.03</v>
      </c>
      <c r="V266" s="261">
        <f t="array" ref="V266">_xlfn.XLOOKUP(T266, СПР.МОНТ[AWG], СПР.МОНТ[ГОСТ], "")</f>
        <v>0.08</v>
      </c>
      <c r="W266" s="273">
        <v>0.5</v>
      </c>
      <c r="X266" s="273">
        <v>1.0</v>
      </c>
      <c r="Y266" s="268" t="s">
        <v>7223</v>
      </c>
      <c r="Z266" s="268">
        <v>1.0</v>
      </c>
      <c r="AA266" s="269" t="s">
        <v>7582</v>
      </c>
      <c r="AB266" s="270" t="s">
        <v>7583</v>
      </c>
    </row>
    <row r="267">
      <c r="A267" s="255" t="s">
        <v>7047</v>
      </c>
      <c r="B267" s="299" t="s">
        <v>3885</v>
      </c>
      <c r="C267" s="300" t="s">
        <v>4150</v>
      </c>
      <c r="D267" s="255" t="s">
        <v>4207</v>
      </c>
      <c r="E267" s="289">
        <v>1.0</v>
      </c>
      <c r="F267" s="289" t="s">
        <v>3308</v>
      </c>
      <c r="G267" s="287" t="s">
        <v>7584</v>
      </c>
      <c r="H267" s="288"/>
      <c r="I267" s="255" t="s">
        <v>4208</v>
      </c>
      <c r="J267" s="289"/>
      <c r="K267" s="323" t="b">
        <v>1</v>
      </c>
      <c r="L267" s="323" t="b">
        <v>1</v>
      </c>
      <c r="M267" s="267" t="s">
        <v>4152</v>
      </c>
      <c r="N267" s="284" t="s">
        <v>1643</v>
      </c>
      <c r="O267" s="282"/>
      <c r="P267" s="301" t="s">
        <v>4209</v>
      </c>
      <c r="Q267" s="255" t="s">
        <v>7585</v>
      </c>
      <c r="R267" s="273" t="s">
        <v>4058</v>
      </c>
      <c r="S267" s="266">
        <v>32.0</v>
      </c>
      <c r="T267" s="266">
        <v>28.0</v>
      </c>
      <c r="U267" s="261">
        <f t="array" ref="U267">_xlfn.XLOOKUP(S267, СПР.МОНТ[AWG], СПР.МОНТ[ГОСТ], "")</f>
        <v>0.03</v>
      </c>
      <c r="V267" s="261">
        <f t="array" ref="V267">_xlfn.XLOOKUP(T267, СПР.МОНТ[AWG], СПР.МОНТ[ГОСТ], "")</f>
        <v>0.08</v>
      </c>
      <c r="W267" s="267">
        <v>0.4</v>
      </c>
      <c r="X267" s="267">
        <v>0.8</v>
      </c>
      <c r="Y267" s="267" t="s">
        <v>7586</v>
      </c>
      <c r="Z267" s="267">
        <v>1.5</v>
      </c>
      <c r="AA267" s="294" t="s">
        <v>7587</v>
      </c>
      <c r="AB267" s="298" t="s">
        <v>7588</v>
      </c>
    </row>
    <row r="268">
      <c r="A268" s="255" t="s">
        <v>7047</v>
      </c>
      <c r="B268" s="299" t="s">
        <v>3885</v>
      </c>
      <c r="C268" s="300" t="s">
        <v>4150</v>
      </c>
      <c r="D268" s="255" t="s">
        <v>4207</v>
      </c>
      <c r="E268" s="289">
        <v>1.0</v>
      </c>
      <c r="F268" s="289" t="s">
        <v>3308</v>
      </c>
      <c r="G268" s="287" t="s">
        <v>7589</v>
      </c>
      <c r="H268" s="288"/>
      <c r="I268" s="255" t="s">
        <v>4208</v>
      </c>
      <c r="J268" s="289"/>
      <c r="K268" s="323" t="b">
        <v>1</v>
      </c>
      <c r="L268" s="323" t="b">
        <v>1</v>
      </c>
      <c r="M268" s="267" t="s">
        <v>4152</v>
      </c>
      <c r="N268" s="284" t="s">
        <v>1643</v>
      </c>
      <c r="O268" s="282"/>
      <c r="P268" s="301" t="s">
        <v>4209</v>
      </c>
      <c r="Q268" s="255" t="s">
        <v>7585</v>
      </c>
      <c r="R268" s="273" t="s">
        <v>4058</v>
      </c>
      <c r="S268" s="266">
        <v>32.0</v>
      </c>
      <c r="T268" s="266">
        <v>28.0</v>
      </c>
      <c r="U268" s="261">
        <f t="array" ref="U268">_xlfn.XLOOKUP(S268, СПР.МОНТ[AWG], СПР.МОНТ[ГОСТ], "")</f>
        <v>0.03</v>
      </c>
      <c r="V268" s="261">
        <f t="array" ref="V268">_xlfn.XLOOKUP(T268, СПР.МОНТ[AWG], СПР.МОНТ[ГОСТ], "")</f>
        <v>0.08</v>
      </c>
      <c r="W268" s="267">
        <v>0.4</v>
      </c>
      <c r="X268" s="267">
        <v>0.8</v>
      </c>
      <c r="Y268" s="267" t="s">
        <v>7511</v>
      </c>
      <c r="Z268" s="267">
        <v>1.5</v>
      </c>
      <c r="AA268" s="294" t="s">
        <v>7590</v>
      </c>
      <c r="AB268" s="298" t="s">
        <v>7588</v>
      </c>
    </row>
    <row r="269">
      <c r="A269" s="255" t="s">
        <v>7047</v>
      </c>
      <c r="B269" s="299" t="s">
        <v>3885</v>
      </c>
      <c r="C269" s="300" t="s">
        <v>4150</v>
      </c>
      <c r="D269" s="255" t="s">
        <v>4207</v>
      </c>
      <c r="E269" s="289">
        <v>1.0</v>
      </c>
      <c r="F269" s="289" t="s">
        <v>3308</v>
      </c>
      <c r="G269" s="287" t="s">
        <v>7591</v>
      </c>
      <c r="H269" s="288">
        <v>5.0133401E9</v>
      </c>
      <c r="I269" s="255" t="s">
        <v>4208</v>
      </c>
      <c r="J269" s="289"/>
      <c r="K269" s="323" t="b">
        <v>1</v>
      </c>
      <c r="L269" s="323" t="b">
        <v>1</v>
      </c>
      <c r="M269" s="267" t="s">
        <v>4152</v>
      </c>
      <c r="N269" s="284" t="s">
        <v>1643</v>
      </c>
      <c r="O269" s="282"/>
      <c r="P269" s="301" t="s">
        <v>4209</v>
      </c>
      <c r="Q269" s="255" t="s">
        <v>7585</v>
      </c>
      <c r="R269" s="273" t="s">
        <v>4058</v>
      </c>
      <c r="S269" s="266">
        <v>32.0</v>
      </c>
      <c r="T269" s="266">
        <v>28.0</v>
      </c>
      <c r="U269" s="261">
        <f t="array" ref="U269">_xlfn.XLOOKUP(S269, СПР.МОНТ[AWG], СПР.МОНТ[ГОСТ], "")</f>
        <v>0.03</v>
      </c>
      <c r="V269" s="261">
        <f t="array" ref="V269">_xlfn.XLOOKUP(T269, СПР.МОНТ[AWG], СПР.МОНТ[ГОСТ], "")</f>
        <v>0.08</v>
      </c>
      <c r="W269" s="267">
        <v>0.4</v>
      </c>
      <c r="X269" s="267">
        <v>0.8</v>
      </c>
      <c r="Y269" s="267" t="s">
        <v>7223</v>
      </c>
      <c r="Z269" s="267">
        <v>1.5</v>
      </c>
      <c r="AA269" s="294" t="s">
        <v>7592</v>
      </c>
      <c r="AB269" s="298" t="s">
        <v>7593</v>
      </c>
    </row>
    <row r="270">
      <c r="A270" s="255" t="s">
        <v>7047</v>
      </c>
      <c r="B270" s="299" t="s">
        <v>3885</v>
      </c>
      <c r="C270" s="300" t="s">
        <v>4150</v>
      </c>
      <c r="D270" s="255" t="s">
        <v>4207</v>
      </c>
      <c r="E270" s="289">
        <v>1.0</v>
      </c>
      <c r="F270" s="289" t="s">
        <v>3308</v>
      </c>
      <c r="G270" s="287" t="s">
        <v>7594</v>
      </c>
      <c r="H270" s="288"/>
      <c r="I270" s="255" t="s">
        <v>4211</v>
      </c>
      <c r="J270" s="289"/>
      <c r="K270" s="323" t="b">
        <v>1</v>
      </c>
      <c r="L270" s="323" t="b">
        <v>1</v>
      </c>
      <c r="M270" s="267" t="s">
        <v>4152</v>
      </c>
      <c r="N270" s="284" t="s">
        <v>1643</v>
      </c>
      <c r="O270" s="282"/>
      <c r="P270" s="301" t="s">
        <v>4209</v>
      </c>
      <c r="Q270" s="255" t="s">
        <v>7585</v>
      </c>
      <c r="R270" s="273" t="s">
        <v>4058</v>
      </c>
      <c r="S270" s="266">
        <v>32.0</v>
      </c>
      <c r="T270" s="266">
        <v>28.0</v>
      </c>
      <c r="U270" s="261">
        <f t="array" ref="U270">_xlfn.XLOOKUP(S270, СПР.МОНТ[AWG], СПР.МОНТ[ГОСТ], "")</f>
        <v>0.03</v>
      </c>
      <c r="V270" s="261">
        <f t="array" ref="V270">_xlfn.XLOOKUP(T270, СПР.МОНТ[AWG], СПР.МОНТ[ГОСТ], "")</f>
        <v>0.08</v>
      </c>
      <c r="W270" s="267">
        <v>0.4</v>
      </c>
      <c r="X270" s="267">
        <v>0.8</v>
      </c>
      <c r="Y270" s="267" t="s">
        <v>7522</v>
      </c>
      <c r="Z270" s="267">
        <v>1.5</v>
      </c>
      <c r="AA270" s="294" t="s">
        <v>7595</v>
      </c>
      <c r="AB270" s="298" t="s">
        <v>7588</v>
      </c>
    </row>
    <row r="271">
      <c r="A271" s="277" t="s">
        <v>7047</v>
      </c>
      <c r="B271" s="281" t="s">
        <v>3885</v>
      </c>
      <c r="C271" s="277" t="s">
        <v>4135</v>
      </c>
      <c r="D271" s="277" t="s">
        <v>7596</v>
      </c>
      <c r="E271" s="282"/>
      <c r="F271" s="277" t="s">
        <v>3308</v>
      </c>
      <c r="G271" s="258">
        <v>1.722536111E9</v>
      </c>
      <c r="H271" s="282"/>
      <c r="I271" s="283" t="s">
        <v>4136</v>
      </c>
      <c r="J271" s="255"/>
      <c r="K271" s="255" t="b">
        <v>0</v>
      </c>
      <c r="L271" s="255" t="b">
        <v>1</v>
      </c>
      <c r="M271" s="282"/>
      <c r="N271" s="300"/>
      <c r="O271" s="282"/>
      <c r="P271" s="277" t="s">
        <v>4137</v>
      </c>
      <c r="Q271" s="277" t="s">
        <v>7597</v>
      </c>
      <c r="R271" s="277" t="s">
        <v>4138</v>
      </c>
      <c r="S271" s="281">
        <v>22.0</v>
      </c>
      <c r="T271" s="281">
        <v>20.0</v>
      </c>
      <c r="U271" s="327"/>
      <c r="V271" s="327"/>
      <c r="W271" s="282"/>
      <c r="X271" s="282"/>
      <c r="Y271" s="277" t="s">
        <v>7598</v>
      </c>
      <c r="Z271" s="282"/>
      <c r="AA271" s="286" t="s">
        <v>7599</v>
      </c>
      <c r="AB271" s="270" t="s">
        <v>7600</v>
      </c>
    </row>
    <row r="272">
      <c r="A272" s="255" t="s">
        <v>7047</v>
      </c>
      <c r="B272" s="266" t="s">
        <v>3885</v>
      </c>
      <c r="C272" s="277" t="s">
        <v>3975</v>
      </c>
      <c r="D272" s="255" t="s">
        <v>3974</v>
      </c>
      <c r="E272" s="255">
        <v>3.0</v>
      </c>
      <c r="F272" s="255" t="s">
        <v>3331</v>
      </c>
      <c r="G272" s="312" t="s">
        <v>7601</v>
      </c>
      <c r="H272" s="255">
        <v>4.30310007E8</v>
      </c>
      <c r="I272" s="255" t="s">
        <v>3976</v>
      </c>
      <c r="J272" s="288"/>
      <c r="K272" s="277" t="b">
        <v>1</v>
      </c>
      <c r="L272" s="277" t="b">
        <v>1</v>
      </c>
      <c r="M272" s="255" t="s">
        <v>3979</v>
      </c>
      <c r="N272" s="290" t="s">
        <v>1649</v>
      </c>
      <c r="O272" s="291"/>
      <c r="P272" s="301" t="s">
        <v>3977</v>
      </c>
      <c r="Q272" s="255" t="s">
        <v>7602</v>
      </c>
      <c r="R272" s="255" t="s">
        <v>3978</v>
      </c>
      <c r="S272" s="314">
        <v>24.0</v>
      </c>
      <c r="T272" s="314">
        <v>20.0</v>
      </c>
      <c r="U272" s="261">
        <f t="array" ref="U272">_xlfn.XLOOKUP(S272, СПР.МОНТ[AWG], СПР.МОНТ[ГОСТ], "")</f>
        <v>0.2</v>
      </c>
      <c r="V272" s="261">
        <f t="array" ref="V272">_xlfn.XLOOKUP(T272, СПР.МОНТ[AWG], СПР.МОНТ[ГОСТ], "")</f>
        <v>0.5</v>
      </c>
      <c r="W272" s="267">
        <v>1.3</v>
      </c>
      <c r="X272" s="267">
        <v>1.85</v>
      </c>
      <c r="Y272" s="267" t="s">
        <v>7223</v>
      </c>
      <c r="Z272" s="267">
        <v>8.5</v>
      </c>
      <c r="AA272" s="294" t="s">
        <v>7603</v>
      </c>
      <c r="AB272" s="295" t="s">
        <v>7558</v>
      </c>
    </row>
    <row r="273">
      <c r="A273" s="255" t="s">
        <v>7047</v>
      </c>
      <c r="B273" s="266" t="s">
        <v>3885</v>
      </c>
      <c r="C273" s="277" t="s">
        <v>3975</v>
      </c>
      <c r="D273" s="255" t="s">
        <v>3974</v>
      </c>
      <c r="E273" s="255">
        <v>3.0</v>
      </c>
      <c r="F273" s="255" t="s">
        <v>3331</v>
      </c>
      <c r="G273" s="312" t="s">
        <v>7604</v>
      </c>
      <c r="H273" s="255">
        <v>4.30310008E8</v>
      </c>
      <c r="I273" s="255" t="s">
        <v>3976</v>
      </c>
      <c r="J273" s="288"/>
      <c r="K273" s="277" t="b">
        <v>1</v>
      </c>
      <c r="L273" s="277" t="b">
        <v>1</v>
      </c>
      <c r="M273" s="255" t="s">
        <v>3979</v>
      </c>
      <c r="N273" s="290" t="s">
        <v>1649</v>
      </c>
      <c r="O273" s="291"/>
      <c r="P273" s="301" t="s">
        <v>3977</v>
      </c>
      <c r="Q273" s="255" t="s">
        <v>7602</v>
      </c>
      <c r="R273" s="255" t="s">
        <v>3978</v>
      </c>
      <c r="S273" s="314">
        <v>24.0</v>
      </c>
      <c r="T273" s="314">
        <v>20.0</v>
      </c>
      <c r="U273" s="261">
        <f t="array" ref="U273">_xlfn.XLOOKUP(S273, СПР.МОНТ[AWG], СПР.МОНТ[ГОСТ], "")</f>
        <v>0.2</v>
      </c>
      <c r="V273" s="261">
        <f t="array" ref="V273">_xlfn.XLOOKUP(T273, СПР.МОНТ[AWG], СПР.МОНТ[ГОСТ], "")</f>
        <v>0.5</v>
      </c>
      <c r="W273" s="267">
        <v>1.3</v>
      </c>
      <c r="X273" s="267">
        <v>1.85</v>
      </c>
      <c r="Y273" s="267" t="s">
        <v>7522</v>
      </c>
      <c r="Z273" s="267">
        <v>8.5</v>
      </c>
      <c r="AA273" s="294" t="s">
        <v>7605</v>
      </c>
      <c r="AB273" s="295" t="s">
        <v>7558</v>
      </c>
    </row>
    <row r="274">
      <c r="A274" s="255" t="s">
        <v>7047</v>
      </c>
      <c r="B274" s="266" t="s">
        <v>3885</v>
      </c>
      <c r="C274" s="277" t="s">
        <v>3975</v>
      </c>
      <c r="D274" s="255" t="s">
        <v>3974</v>
      </c>
      <c r="E274" s="255">
        <v>3.0</v>
      </c>
      <c r="F274" s="255" t="s">
        <v>3331</v>
      </c>
      <c r="G274" s="312" t="s">
        <v>7606</v>
      </c>
      <c r="H274" s="255">
        <v>4.30310009E8</v>
      </c>
      <c r="I274" s="255" t="s">
        <v>3976</v>
      </c>
      <c r="J274" s="288"/>
      <c r="K274" s="277" t="b">
        <v>1</v>
      </c>
      <c r="L274" s="277" t="b">
        <v>1</v>
      </c>
      <c r="M274" s="255" t="s">
        <v>3979</v>
      </c>
      <c r="N274" s="290" t="s">
        <v>1649</v>
      </c>
      <c r="O274" s="291"/>
      <c r="P274" s="301" t="s">
        <v>3977</v>
      </c>
      <c r="Q274" s="255" t="s">
        <v>7602</v>
      </c>
      <c r="R274" s="255" t="s">
        <v>3978</v>
      </c>
      <c r="S274" s="314">
        <v>24.0</v>
      </c>
      <c r="T274" s="314">
        <v>20.0</v>
      </c>
      <c r="U274" s="261">
        <f t="array" ref="U274">_xlfn.XLOOKUP(S274, СПР.МОНТ[AWG], СПР.МОНТ[ГОСТ], "")</f>
        <v>0.2</v>
      </c>
      <c r="V274" s="261">
        <f t="array" ref="V274">_xlfn.XLOOKUP(T274, СПР.МОНТ[AWG], СПР.МОНТ[ГОСТ], "")</f>
        <v>0.5</v>
      </c>
      <c r="W274" s="267">
        <v>1.3</v>
      </c>
      <c r="X274" s="267">
        <v>1.85</v>
      </c>
      <c r="Y274" s="267" t="s">
        <v>7511</v>
      </c>
      <c r="Z274" s="267">
        <v>8.5</v>
      </c>
      <c r="AA274" s="294" t="s">
        <v>7607</v>
      </c>
      <c r="AB274" s="295" t="s">
        <v>7558</v>
      </c>
    </row>
    <row r="275">
      <c r="A275" s="255" t="s">
        <v>7047</v>
      </c>
      <c r="B275" s="256" t="s">
        <v>3885</v>
      </c>
      <c r="C275" s="306" t="s">
        <v>3975</v>
      </c>
      <c r="D275" s="272" t="s">
        <v>3974</v>
      </c>
      <c r="E275" s="272">
        <v>3.0</v>
      </c>
      <c r="F275" s="272" t="s">
        <v>3331</v>
      </c>
      <c r="G275" s="308" t="s">
        <v>7608</v>
      </c>
      <c r="H275" s="328"/>
      <c r="I275" s="255" t="s">
        <v>3976</v>
      </c>
      <c r="J275" s="288"/>
      <c r="K275" s="277" t="b">
        <v>1</v>
      </c>
      <c r="L275" s="277" t="b">
        <v>1</v>
      </c>
      <c r="M275" s="255" t="s">
        <v>3979</v>
      </c>
      <c r="N275" s="262" t="s">
        <v>1649</v>
      </c>
      <c r="O275" s="263"/>
      <c r="P275" s="271" t="s">
        <v>3989</v>
      </c>
      <c r="Q275" s="255">
        <v>1.9</v>
      </c>
      <c r="R275" s="272">
        <v>89.0</v>
      </c>
      <c r="S275" s="314">
        <v>18.0</v>
      </c>
      <c r="T275" s="314">
        <v>18.0</v>
      </c>
      <c r="U275" s="261">
        <f t="array" ref="U275">_xlfn.XLOOKUP(S275, СПР.МОНТ[AWG], СПР.МОНТ[ГОСТ], "")</f>
        <v>0.75</v>
      </c>
      <c r="V275" s="261">
        <f t="array" ref="V275">_xlfn.XLOOKUP(T275, СПР.МОНТ[AWG], СПР.МОНТ[ГОСТ], "")</f>
        <v>0.75</v>
      </c>
      <c r="W275" s="261">
        <v>1.12</v>
      </c>
      <c r="X275" s="261">
        <v>1.27</v>
      </c>
      <c r="Y275" s="261" t="s">
        <v>7223</v>
      </c>
      <c r="Z275" s="261">
        <v>8.5</v>
      </c>
      <c r="AA275" s="322" t="s">
        <v>7609</v>
      </c>
      <c r="AB275" s="322" t="s">
        <v>7610</v>
      </c>
    </row>
    <row r="276">
      <c r="A276" s="255" t="s">
        <v>7047</v>
      </c>
      <c r="B276" s="256" t="s">
        <v>3885</v>
      </c>
      <c r="C276" s="306" t="s">
        <v>3975</v>
      </c>
      <c r="D276" s="272" t="s">
        <v>3974</v>
      </c>
      <c r="E276" s="272">
        <v>3.0</v>
      </c>
      <c r="F276" s="272" t="s">
        <v>3331</v>
      </c>
      <c r="G276" s="308" t="s">
        <v>7611</v>
      </c>
      <c r="H276" s="328"/>
      <c r="I276" s="255" t="s">
        <v>3976</v>
      </c>
      <c r="J276" s="288"/>
      <c r="K276" s="277" t="b">
        <v>1</v>
      </c>
      <c r="L276" s="277" t="b">
        <v>1</v>
      </c>
      <c r="M276" s="255" t="s">
        <v>3979</v>
      </c>
      <c r="N276" s="262" t="s">
        <v>1649</v>
      </c>
      <c r="O276" s="263"/>
      <c r="P276" s="271" t="s">
        <v>3989</v>
      </c>
      <c r="Q276" s="255">
        <v>1.9</v>
      </c>
      <c r="R276" s="272">
        <v>89.0</v>
      </c>
      <c r="S276" s="314">
        <v>18.0</v>
      </c>
      <c r="T276" s="314">
        <v>18.0</v>
      </c>
      <c r="U276" s="261">
        <f t="array" ref="U276">_xlfn.XLOOKUP(S276, СПР.МОНТ[AWG], СПР.МОНТ[ГОСТ], "")</f>
        <v>0.75</v>
      </c>
      <c r="V276" s="261">
        <f t="array" ref="V276">_xlfn.XLOOKUP(T276, СПР.МОНТ[AWG], СПР.МОНТ[ГОСТ], "")</f>
        <v>0.75</v>
      </c>
      <c r="W276" s="261">
        <v>1.12</v>
      </c>
      <c r="X276" s="261">
        <v>1.27</v>
      </c>
      <c r="Y276" s="261" t="s">
        <v>7522</v>
      </c>
      <c r="Z276" s="261">
        <v>8.5</v>
      </c>
      <c r="AA276" s="322" t="s">
        <v>7612</v>
      </c>
      <c r="AB276" s="322" t="s">
        <v>7610</v>
      </c>
    </row>
    <row r="277">
      <c r="A277" s="255" t="s">
        <v>7047</v>
      </c>
      <c r="B277" s="266" t="s">
        <v>3885</v>
      </c>
      <c r="C277" s="277" t="s">
        <v>3975</v>
      </c>
      <c r="D277" s="255" t="s">
        <v>3994</v>
      </c>
      <c r="E277" s="255">
        <v>3.0</v>
      </c>
      <c r="F277" s="255" t="s">
        <v>3308</v>
      </c>
      <c r="G277" s="312" t="s">
        <v>7613</v>
      </c>
      <c r="H277" s="255">
        <v>4.30300008E8</v>
      </c>
      <c r="I277" s="255" t="s">
        <v>3976</v>
      </c>
      <c r="J277" s="288"/>
      <c r="K277" s="324" t="b">
        <v>1</v>
      </c>
      <c r="L277" s="324" t="b">
        <v>1</v>
      </c>
      <c r="M277" s="255" t="s">
        <v>3979</v>
      </c>
      <c r="N277" s="290" t="s">
        <v>1649</v>
      </c>
      <c r="O277" s="291"/>
      <c r="P277" s="301" t="s">
        <v>3977</v>
      </c>
      <c r="Q277" s="255" t="s">
        <v>7602</v>
      </c>
      <c r="R277" s="255" t="s">
        <v>3978</v>
      </c>
      <c r="S277" s="266">
        <v>24.0</v>
      </c>
      <c r="T277" s="266">
        <v>20.0</v>
      </c>
      <c r="U277" s="261">
        <f t="array" ref="U277">_xlfn.XLOOKUP(S277, СПР.МОНТ[AWG], СПР.МОНТ[ГОСТ], "")</f>
        <v>0.2</v>
      </c>
      <c r="V277" s="261">
        <f t="array" ref="V277">_xlfn.XLOOKUP(T277, СПР.МОНТ[AWG], СПР.МОНТ[ГОСТ], "")</f>
        <v>0.5</v>
      </c>
      <c r="W277" s="255">
        <v>1.3</v>
      </c>
      <c r="X277" s="255">
        <v>1.85</v>
      </c>
      <c r="Y277" s="255" t="s">
        <v>7522</v>
      </c>
      <c r="Z277" s="255">
        <v>7.0</v>
      </c>
      <c r="AA277" s="325" t="s">
        <v>7614</v>
      </c>
      <c r="AB277" s="295" t="s">
        <v>7558</v>
      </c>
    </row>
    <row r="278">
      <c r="A278" s="255" t="s">
        <v>7047</v>
      </c>
      <c r="B278" s="266" t="s">
        <v>3885</v>
      </c>
      <c r="C278" s="277" t="s">
        <v>3975</v>
      </c>
      <c r="D278" s="255" t="s">
        <v>3994</v>
      </c>
      <c r="E278" s="255">
        <v>3.0</v>
      </c>
      <c r="F278" s="255" t="s">
        <v>3308</v>
      </c>
      <c r="G278" s="312" t="s">
        <v>7615</v>
      </c>
      <c r="H278" s="255">
        <v>4.30300009E8</v>
      </c>
      <c r="I278" s="255" t="s">
        <v>3976</v>
      </c>
      <c r="J278" s="288"/>
      <c r="K278" s="324" t="b">
        <v>1</v>
      </c>
      <c r="L278" s="324" t="b">
        <v>1</v>
      </c>
      <c r="M278" s="255" t="s">
        <v>3979</v>
      </c>
      <c r="N278" s="290" t="s">
        <v>1649</v>
      </c>
      <c r="O278" s="291"/>
      <c r="P278" s="301" t="s">
        <v>3977</v>
      </c>
      <c r="Q278" s="255" t="s">
        <v>7602</v>
      </c>
      <c r="R278" s="255" t="s">
        <v>3978</v>
      </c>
      <c r="S278" s="266">
        <v>24.0</v>
      </c>
      <c r="T278" s="266">
        <v>20.0</v>
      </c>
      <c r="U278" s="261">
        <f t="array" ref="U278">_xlfn.XLOOKUP(S278, СПР.МОНТ[AWG], СПР.МОНТ[ГОСТ], "")</f>
        <v>0.2</v>
      </c>
      <c r="V278" s="261">
        <f t="array" ref="V278">_xlfn.XLOOKUP(T278, СПР.МОНТ[AWG], СПР.МОНТ[ГОСТ], "")</f>
        <v>0.5</v>
      </c>
      <c r="W278" s="255">
        <v>1.3</v>
      </c>
      <c r="X278" s="255">
        <v>1.85</v>
      </c>
      <c r="Y278" s="255" t="s">
        <v>7511</v>
      </c>
      <c r="Z278" s="255">
        <v>7.0</v>
      </c>
      <c r="AA278" s="325" t="s">
        <v>7616</v>
      </c>
      <c r="AB278" s="298" t="s">
        <v>7558</v>
      </c>
    </row>
    <row r="279">
      <c r="A279" s="255" t="s">
        <v>7047</v>
      </c>
      <c r="B279" s="266" t="s">
        <v>3885</v>
      </c>
      <c r="C279" s="277" t="s">
        <v>3975</v>
      </c>
      <c r="D279" s="255" t="s">
        <v>3994</v>
      </c>
      <c r="E279" s="255">
        <v>3.0</v>
      </c>
      <c r="F279" s="255" t="s">
        <v>3308</v>
      </c>
      <c r="G279" s="312" t="s">
        <v>7617</v>
      </c>
      <c r="H279" s="278"/>
      <c r="I279" s="255" t="s">
        <v>3976</v>
      </c>
      <c r="J279" s="288"/>
      <c r="K279" s="265" t="b">
        <v>1</v>
      </c>
      <c r="L279" s="265" t="b">
        <v>1</v>
      </c>
      <c r="M279" s="255" t="s">
        <v>3979</v>
      </c>
      <c r="N279" s="290" t="s">
        <v>1649</v>
      </c>
      <c r="O279" s="291"/>
      <c r="P279" s="301" t="s">
        <v>3989</v>
      </c>
      <c r="Q279" s="255">
        <v>1.9</v>
      </c>
      <c r="R279" s="255">
        <v>89.0</v>
      </c>
      <c r="S279" s="266">
        <v>18.0</v>
      </c>
      <c r="T279" s="266">
        <v>18.0</v>
      </c>
      <c r="U279" s="261">
        <f t="array" ref="U279">_xlfn.XLOOKUP(S279, СПР.МОНТ[AWG], СПР.МОНТ[ГОСТ], "")</f>
        <v>0.75</v>
      </c>
      <c r="V279" s="261">
        <f t="array" ref="V279">_xlfn.XLOOKUP(T279, СПР.МОНТ[AWG], СПР.МОНТ[ГОСТ], "")</f>
        <v>0.75</v>
      </c>
      <c r="W279" s="255">
        <v>1.85</v>
      </c>
      <c r="X279" s="255">
        <v>2.36</v>
      </c>
      <c r="Y279" s="255" t="s">
        <v>7223</v>
      </c>
      <c r="Z279" s="255">
        <v>8.5</v>
      </c>
      <c r="AA279" s="325" t="s">
        <v>7618</v>
      </c>
      <c r="AB279" s="298" t="s">
        <v>7610</v>
      </c>
    </row>
    <row r="280">
      <c r="A280" s="255" t="s">
        <v>7047</v>
      </c>
      <c r="B280" s="266" t="s">
        <v>3885</v>
      </c>
      <c r="C280" s="277" t="s">
        <v>3975</v>
      </c>
      <c r="D280" s="255" t="s">
        <v>3994</v>
      </c>
      <c r="E280" s="255">
        <v>3.0</v>
      </c>
      <c r="F280" s="255" t="s">
        <v>3308</v>
      </c>
      <c r="G280" s="312" t="s">
        <v>7619</v>
      </c>
      <c r="H280" s="255">
        <v>4.30300007E8</v>
      </c>
      <c r="I280" s="255" t="s">
        <v>3995</v>
      </c>
      <c r="J280" s="255" t="b">
        <v>1</v>
      </c>
      <c r="K280" s="324" t="b">
        <v>1</v>
      </c>
      <c r="L280" s="324" t="b">
        <v>1</v>
      </c>
      <c r="M280" s="255" t="s">
        <v>3979</v>
      </c>
      <c r="N280" s="290" t="s">
        <v>1649</v>
      </c>
      <c r="O280" s="291"/>
      <c r="P280" s="301" t="s">
        <v>3977</v>
      </c>
      <c r="Q280" s="255" t="s">
        <v>7602</v>
      </c>
      <c r="R280" s="255" t="s">
        <v>3978</v>
      </c>
      <c r="S280" s="266">
        <v>24.0</v>
      </c>
      <c r="T280" s="266">
        <v>20.0</v>
      </c>
      <c r="U280" s="261">
        <f t="array" ref="U280">_xlfn.XLOOKUP(S280, СПР.МОНТ[AWG], СПР.МОНТ[ГОСТ], "")</f>
        <v>0.2</v>
      </c>
      <c r="V280" s="261">
        <f t="array" ref="V280">_xlfn.XLOOKUP(T280, СПР.МОНТ[AWG], СПР.МОНТ[ГОСТ], "")</f>
        <v>0.5</v>
      </c>
      <c r="W280" s="255">
        <v>1.3</v>
      </c>
      <c r="X280" s="255">
        <v>1.85</v>
      </c>
      <c r="Y280" s="255" t="s">
        <v>7223</v>
      </c>
      <c r="Z280" s="255">
        <v>7.0</v>
      </c>
      <c r="AA280" s="325" t="s">
        <v>7620</v>
      </c>
      <c r="AB280" s="295" t="s">
        <v>7558</v>
      </c>
    </row>
    <row r="281">
      <c r="A281" s="255" t="s">
        <v>7047</v>
      </c>
      <c r="B281" s="266" t="s">
        <v>3885</v>
      </c>
      <c r="C281" s="277" t="s">
        <v>3975</v>
      </c>
      <c r="D281" s="255" t="s">
        <v>3994</v>
      </c>
      <c r="E281" s="255">
        <v>3.0</v>
      </c>
      <c r="F281" s="255" t="s">
        <v>3308</v>
      </c>
      <c r="G281" s="312" t="s">
        <v>7621</v>
      </c>
      <c r="H281" s="255">
        <v>4.3030004E8</v>
      </c>
      <c r="I281" s="255" t="s">
        <v>4003</v>
      </c>
      <c r="J281" s="288"/>
      <c r="K281" s="324" t="b">
        <v>1</v>
      </c>
      <c r="L281" s="324" t="b">
        <v>1</v>
      </c>
      <c r="M281" s="255" t="s">
        <v>3979</v>
      </c>
      <c r="N281" s="290" t="s">
        <v>1649</v>
      </c>
      <c r="O281" s="291"/>
      <c r="P281" s="301" t="s">
        <v>3989</v>
      </c>
      <c r="Q281" s="255">
        <v>1.9</v>
      </c>
      <c r="R281" s="255">
        <v>89.0</v>
      </c>
      <c r="S281" s="266">
        <v>18.0</v>
      </c>
      <c r="T281" s="266">
        <v>18.0</v>
      </c>
      <c r="U281" s="261">
        <f t="array" ref="U281">_xlfn.XLOOKUP(S281, СПР.МОНТ[AWG], СПР.МОНТ[ГОСТ], "")</f>
        <v>0.75</v>
      </c>
      <c r="V281" s="261">
        <f t="array" ref="V281">_xlfn.XLOOKUP(T281, СПР.МОНТ[AWG], СПР.МОНТ[ГОСТ], "")</f>
        <v>0.75</v>
      </c>
      <c r="W281" s="255">
        <v>1.85</v>
      </c>
      <c r="X281" s="255">
        <v>2.36</v>
      </c>
      <c r="Y281" s="255" t="s">
        <v>7522</v>
      </c>
      <c r="Z281" s="255">
        <v>8.5</v>
      </c>
      <c r="AA281" s="325" t="s">
        <v>7622</v>
      </c>
      <c r="AB281" s="298" t="s">
        <v>7610</v>
      </c>
    </row>
    <row r="282">
      <c r="A282" s="255" t="s">
        <v>7047</v>
      </c>
      <c r="B282" s="256" t="s">
        <v>3885</v>
      </c>
      <c r="C282" s="257" t="s">
        <v>3965</v>
      </c>
      <c r="D282" s="257">
        <v>35023.0</v>
      </c>
      <c r="E282" s="257">
        <v>2.0</v>
      </c>
      <c r="F282" s="257" t="s">
        <v>3331</v>
      </c>
      <c r="G282" s="258">
        <v>3.50449102E8</v>
      </c>
      <c r="H282" s="259"/>
      <c r="I282" s="260"/>
      <c r="J282" s="255"/>
      <c r="K282" s="255"/>
      <c r="L282" s="255"/>
      <c r="M282" s="268" t="s">
        <v>3967</v>
      </c>
      <c r="N282" s="262"/>
      <c r="O282" s="263"/>
      <c r="P282" s="271" t="s">
        <v>3966</v>
      </c>
      <c r="Q282" s="272" t="s">
        <v>7623</v>
      </c>
      <c r="R282" s="268" t="s">
        <v>3679</v>
      </c>
      <c r="S282" s="266">
        <v>28.0</v>
      </c>
      <c r="T282" s="266">
        <v>24.0</v>
      </c>
      <c r="U282" s="261">
        <f t="array" ref="U282">_xlfn.XLOOKUP(S282, СПР.МОНТ[AWG], СПР.МОНТ[ГОСТ], "")</f>
        <v>0.08</v>
      </c>
      <c r="V282" s="261">
        <f t="array" ref="V282">_xlfn.XLOOKUP(T282, СПР.МОНТ[AWG], СПР.МОНТ[ГОСТ], "")</f>
        <v>0.2</v>
      </c>
      <c r="W282" s="273"/>
      <c r="X282" s="273">
        <v>1.5</v>
      </c>
      <c r="Y282" s="268" t="s">
        <v>7294</v>
      </c>
      <c r="Z282" s="268">
        <v>2.5</v>
      </c>
      <c r="AA282" s="269" t="s">
        <v>7624</v>
      </c>
      <c r="AB282" s="270" t="s">
        <v>7625</v>
      </c>
    </row>
    <row r="283">
      <c r="A283" s="255" t="s">
        <v>7047</v>
      </c>
      <c r="B283" s="256" t="s">
        <v>3885</v>
      </c>
      <c r="C283" s="257" t="s">
        <v>3965</v>
      </c>
      <c r="D283" s="257">
        <v>35023.0</v>
      </c>
      <c r="E283" s="257">
        <v>2.0</v>
      </c>
      <c r="F283" s="257" t="s">
        <v>3331</v>
      </c>
      <c r="G283" s="258">
        <v>3.50449902E8</v>
      </c>
      <c r="H283" s="272"/>
      <c r="I283" s="260"/>
      <c r="J283" s="255"/>
      <c r="K283" s="255"/>
      <c r="L283" s="255"/>
      <c r="M283" s="268"/>
      <c r="N283" s="262"/>
      <c r="O283" s="263"/>
      <c r="P283" s="271"/>
      <c r="Q283" s="272"/>
      <c r="R283" s="268"/>
      <c r="S283" s="266">
        <v>24.0</v>
      </c>
      <c r="T283" s="266">
        <v>22.0</v>
      </c>
      <c r="U283" s="261">
        <f t="array" ref="U283">_xlfn.XLOOKUP(S283, СПР.МОНТ[AWG], СПР.МОНТ[ГОСТ], "")</f>
        <v>0.2</v>
      </c>
      <c r="V283" s="261">
        <f t="array" ref="V283">_xlfn.XLOOKUP(T283, СПР.МОНТ[AWG], СПР.МОНТ[ГОСТ], "")</f>
        <v>0.35</v>
      </c>
      <c r="W283" s="273"/>
      <c r="X283" s="273">
        <v>1.5</v>
      </c>
      <c r="Y283" s="268" t="s">
        <v>7626</v>
      </c>
      <c r="Z283" s="268"/>
      <c r="AA283" s="269" t="s">
        <v>7627</v>
      </c>
      <c r="AB283" s="270" t="s">
        <v>7628</v>
      </c>
    </row>
    <row r="284">
      <c r="A284" s="255" t="s">
        <v>7047</v>
      </c>
      <c r="B284" s="256" t="s">
        <v>3885</v>
      </c>
      <c r="C284" s="257" t="s">
        <v>3965</v>
      </c>
      <c r="D284" s="257">
        <v>35023.0</v>
      </c>
      <c r="E284" s="257">
        <v>2.5</v>
      </c>
      <c r="F284" s="257" t="s">
        <v>3331</v>
      </c>
      <c r="G284" s="258">
        <v>3.50449104E8</v>
      </c>
      <c r="H284" s="272"/>
      <c r="I284" s="260"/>
      <c r="J284" s="255"/>
      <c r="K284" s="255"/>
      <c r="L284" s="255"/>
      <c r="M284" s="268"/>
      <c r="N284" s="262"/>
      <c r="O284" s="263"/>
      <c r="P284" s="271" t="s">
        <v>3970</v>
      </c>
      <c r="Q284" s="272" t="s">
        <v>7629</v>
      </c>
      <c r="R284" s="268" t="s">
        <v>3814</v>
      </c>
      <c r="S284" s="266">
        <v>28.0</v>
      </c>
      <c r="T284" s="266">
        <v>22.0</v>
      </c>
      <c r="U284" s="261">
        <f t="array" ref="U284">_xlfn.XLOOKUP(S284, СПР.МОНТ[AWG], СПР.МОНТ[ГОСТ], "")</f>
        <v>0.08</v>
      </c>
      <c r="V284" s="261">
        <f t="array" ref="V284">_xlfn.XLOOKUP(T284, СПР.МОНТ[AWG], СПР.МОНТ[ГОСТ], "")</f>
        <v>0.35</v>
      </c>
      <c r="W284" s="273"/>
      <c r="X284" s="273">
        <v>1.9</v>
      </c>
      <c r="Y284" s="268" t="s">
        <v>7294</v>
      </c>
      <c r="Z284" s="268"/>
      <c r="AA284" s="269" t="s">
        <v>7630</v>
      </c>
      <c r="AB284" s="270" t="s">
        <v>7631</v>
      </c>
    </row>
    <row r="285">
      <c r="A285" s="255" t="s">
        <v>7047</v>
      </c>
      <c r="B285" s="299" t="s">
        <v>3885</v>
      </c>
      <c r="C285" s="291" t="s">
        <v>4119</v>
      </c>
      <c r="D285" s="255" t="s">
        <v>7632</v>
      </c>
      <c r="E285" s="289">
        <v>2.54</v>
      </c>
      <c r="F285" s="289" t="s">
        <v>3308</v>
      </c>
      <c r="G285" s="287" t="s">
        <v>7633</v>
      </c>
      <c r="H285" s="288"/>
      <c r="I285" s="289"/>
      <c r="J285" s="289"/>
      <c r="K285" s="289"/>
      <c r="L285" s="289"/>
      <c r="M285" s="267" t="s">
        <v>4048</v>
      </c>
      <c r="N285" s="284" t="s">
        <v>1645</v>
      </c>
      <c r="O285" s="282"/>
      <c r="P285" s="301" t="s">
        <v>4120</v>
      </c>
      <c r="Q285" s="255">
        <v>1.4</v>
      </c>
      <c r="R285" s="273" t="s">
        <v>4092</v>
      </c>
      <c r="S285" s="293">
        <v>24.0</v>
      </c>
      <c r="T285" s="293">
        <v>22.0</v>
      </c>
      <c r="U285" s="261">
        <f t="array" ref="U285">_xlfn.XLOOKUP(S285, СПР.МОНТ[AWG], СПР.МОНТ[ГОСТ], "")</f>
        <v>0.2</v>
      </c>
      <c r="V285" s="261">
        <f t="array" ref="V285">_xlfn.XLOOKUP(T285, СПР.МОНТ[AWG], СПР.МОНТ[ГОСТ], "")</f>
        <v>0.35</v>
      </c>
      <c r="W285" s="267">
        <v>1.0</v>
      </c>
      <c r="X285" s="267">
        <v>1.5</v>
      </c>
      <c r="Y285" s="267" t="s">
        <v>7223</v>
      </c>
      <c r="Z285" s="267">
        <v>3.0</v>
      </c>
      <c r="AA285" s="294" t="s">
        <v>7634</v>
      </c>
      <c r="AB285" s="295" t="s">
        <v>7635</v>
      </c>
    </row>
    <row r="286">
      <c r="A286" s="255" t="s">
        <v>7047</v>
      </c>
      <c r="B286" s="299" t="s">
        <v>3885</v>
      </c>
      <c r="C286" s="291" t="s">
        <v>4119</v>
      </c>
      <c r="D286" s="255" t="s">
        <v>7632</v>
      </c>
      <c r="E286" s="289">
        <v>2.54</v>
      </c>
      <c r="F286" s="289" t="s">
        <v>3308</v>
      </c>
      <c r="G286" s="287" t="s">
        <v>7636</v>
      </c>
      <c r="H286" s="288"/>
      <c r="I286" s="289"/>
      <c r="J286" s="289"/>
      <c r="K286" s="289"/>
      <c r="L286" s="289"/>
      <c r="M286" s="267" t="s">
        <v>4048</v>
      </c>
      <c r="N286" s="284" t="s">
        <v>1645</v>
      </c>
      <c r="O286" s="282"/>
      <c r="P286" s="301" t="s">
        <v>4120</v>
      </c>
      <c r="Q286" s="255">
        <v>1.4</v>
      </c>
      <c r="R286" s="273" t="s">
        <v>4092</v>
      </c>
      <c r="S286" s="293">
        <v>24.0</v>
      </c>
      <c r="T286" s="293">
        <v>22.0</v>
      </c>
      <c r="U286" s="261">
        <f t="array" ref="U286">_xlfn.XLOOKUP(S286, СПР.МОНТ[AWG], СПР.МОНТ[ГОСТ], "")</f>
        <v>0.2</v>
      </c>
      <c r="V286" s="261">
        <f t="array" ref="V286">_xlfn.XLOOKUP(T286, СПР.МОНТ[AWG], СПР.МОНТ[ГОСТ], "")</f>
        <v>0.35</v>
      </c>
      <c r="W286" s="267">
        <v>1.0</v>
      </c>
      <c r="X286" s="267">
        <v>1.5</v>
      </c>
      <c r="Y286" s="267" t="s">
        <v>7522</v>
      </c>
      <c r="Z286" s="267">
        <v>3.0</v>
      </c>
      <c r="AA286" s="294" t="s">
        <v>7637</v>
      </c>
      <c r="AB286" s="295" t="s">
        <v>7635</v>
      </c>
    </row>
    <row r="287">
      <c r="A287" s="255" t="s">
        <v>7047</v>
      </c>
      <c r="B287" s="299" t="s">
        <v>3885</v>
      </c>
      <c r="C287" s="291" t="s">
        <v>4119</v>
      </c>
      <c r="D287" s="255" t="s">
        <v>7632</v>
      </c>
      <c r="E287" s="289">
        <v>2.54</v>
      </c>
      <c r="F287" s="289" t="s">
        <v>3308</v>
      </c>
      <c r="G287" s="287" t="s">
        <v>7638</v>
      </c>
      <c r="H287" s="288"/>
      <c r="I287" s="289"/>
      <c r="J287" s="289"/>
      <c r="K287" s="289"/>
      <c r="L287" s="289"/>
      <c r="M287" s="267" t="s">
        <v>4048</v>
      </c>
      <c r="N287" s="284" t="s">
        <v>1645</v>
      </c>
      <c r="O287" s="282"/>
      <c r="P287" s="301" t="s">
        <v>4120</v>
      </c>
      <c r="Q287" s="255">
        <v>1.4</v>
      </c>
      <c r="R287" s="273" t="s">
        <v>4092</v>
      </c>
      <c r="S287" s="293">
        <v>24.0</v>
      </c>
      <c r="T287" s="293">
        <v>22.0</v>
      </c>
      <c r="U287" s="261">
        <f t="array" ref="U287">_xlfn.XLOOKUP(S287, СПР.МОНТ[AWG], СПР.МОНТ[ГОСТ], "")</f>
        <v>0.2</v>
      </c>
      <c r="V287" s="261">
        <f t="array" ref="V287">_xlfn.XLOOKUP(T287, СПР.МОНТ[AWG], СПР.МОНТ[ГОСТ], "")</f>
        <v>0.35</v>
      </c>
      <c r="W287" s="267">
        <v>1.0</v>
      </c>
      <c r="X287" s="267">
        <v>1.5</v>
      </c>
      <c r="Y287" s="267" t="s">
        <v>7511</v>
      </c>
      <c r="Z287" s="267">
        <v>3.0</v>
      </c>
      <c r="AA287" s="294" t="s">
        <v>7639</v>
      </c>
      <c r="AB287" s="295" t="s">
        <v>7635</v>
      </c>
    </row>
    <row r="288">
      <c r="A288" s="255" t="s">
        <v>7047</v>
      </c>
      <c r="B288" s="299" t="s">
        <v>3885</v>
      </c>
      <c r="C288" s="291" t="s">
        <v>4119</v>
      </c>
      <c r="D288" s="255" t="s">
        <v>7632</v>
      </c>
      <c r="E288" s="289">
        <v>2.54</v>
      </c>
      <c r="F288" s="289" t="s">
        <v>3308</v>
      </c>
      <c r="G288" s="287" t="s">
        <v>7640</v>
      </c>
      <c r="H288" s="288"/>
      <c r="I288" s="289"/>
      <c r="J288" s="289"/>
      <c r="K288" s="289"/>
      <c r="L288" s="289"/>
      <c r="M288" s="267" t="s">
        <v>4048</v>
      </c>
      <c r="N288" s="284" t="s">
        <v>1645</v>
      </c>
      <c r="O288" s="282"/>
      <c r="P288" s="301" t="s">
        <v>4124</v>
      </c>
      <c r="Q288" s="255" t="s">
        <v>7641</v>
      </c>
      <c r="R288" s="273" t="s">
        <v>3841</v>
      </c>
      <c r="S288" s="293">
        <v>28.0</v>
      </c>
      <c r="T288" s="293">
        <v>26.0</v>
      </c>
      <c r="U288" s="261">
        <f t="array" ref="U288">_xlfn.XLOOKUP(S288, СПР.МОНТ[AWG], СПР.МОНТ[ГОСТ], "")</f>
        <v>0.08</v>
      </c>
      <c r="V288" s="261">
        <f t="array" ref="V288">_xlfn.XLOOKUP(T288, СПР.МОНТ[AWG], СПР.МОНТ[ГОСТ], "")</f>
        <v>0.12</v>
      </c>
      <c r="W288" s="267">
        <v>0.8</v>
      </c>
      <c r="X288" s="267">
        <v>1.2</v>
      </c>
      <c r="Y288" s="267" t="s">
        <v>7223</v>
      </c>
      <c r="Z288" s="267">
        <v>3.0</v>
      </c>
      <c r="AA288" s="294" t="s">
        <v>7642</v>
      </c>
      <c r="AB288" s="295" t="s">
        <v>7643</v>
      </c>
    </row>
    <row r="289">
      <c r="A289" s="255" t="s">
        <v>7047</v>
      </c>
      <c r="B289" s="299" t="s">
        <v>3885</v>
      </c>
      <c r="C289" s="291" t="s">
        <v>4119</v>
      </c>
      <c r="D289" s="255" t="s">
        <v>7632</v>
      </c>
      <c r="E289" s="289">
        <v>2.54</v>
      </c>
      <c r="F289" s="289" t="s">
        <v>3308</v>
      </c>
      <c r="G289" s="287" t="s">
        <v>7644</v>
      </c>
      <c r="H289" s="288"/>
      <c r="I289" s="289"/>
      <c r="J289" s="289"/>
      <c r="K289" s="289"/>
      <c r="L289" s="289"/>
      <c r="M289" s="267" t="s">
        <v>4048</v>
      </c>
      <c r="N289" s="284" t="s">
        <v>1645</v>
      </c>
      <c r="O289" s="282"/>
      <c r="P289" s="301" t="s">
        <v>4124</v>
      </c>
      <c r="Q289" s="255" t="s">
        <v>7641</v>
      </c>
      <c r="R289" s="273" t="s">
        <v>3841</v>
      </c>
      <c r="S289" s="293">
        <v>28.0</v>
      </c>
      <c r="T289" s="293">
        <v>26.0</v>
      </c>
      <c r="U289" s="261">
        <f t="array" ref="U289">_xlfn.XLOOKUP(S289, СПР.МОНТ[AWG], СПР.МОНТ[ГОСТ], "")</f>
        <v>0.08</v>
      </c>
      <c r="V289" s="261">
        <f t="array" ref="V289">_xlfn.XLOOKUP(T289, СПР.МОНТ[AWG], СПР.МОНТ[ГОСТ], "")</f>
        <v>0.12</v>
      </c>
      <c r="W289" s="267">
        <v>0.8</v>
      </c>
      <c r="X289" s="267">
        <v>1.2</v>
      </c>
      <c r="Y289" s="267" t="s">
        <v>7522</v>
      </c>
      <c r="Z289" s="267">
        <v>3.0</v>
      </c>
      <c r="AA289" s="294" t="s">
        <v>7645</v>
      </c>
      <c r="AB289" s="295" t="s">
        <v>7643</v>
      </c>
    </row>
    <row r="290">
      <c r="A290" s="255" t="s">
        <v>7047</v>
      </c>
      <c r="B290" s="299" t="s">
        <v>3885</v>
      </c>
      <c r="C290" s="291" t="s">
        <v>4119</v>
      </c>
      <c r="D290" s="255" t="s">
        <v>7632</v>
      </c>
      <c r="E290" s="289">
        <v>2.54</v>
      </c>
      <c r="F290" s="289" t="s">
        <v>3308</v>
      </c>
      <c r="G290" s="287" t="s">
        <v>7646</v>
      </c>
      <c r="H290" s="288"/>
      <c r="I290" s="289"/>
      <c r="J290" s="289"/>
      <c r="K290" s="289"/>
      <c r="L290" s="289"/>
      <c r="M290" s="267" t="s">
        <v>4048</v>
      </c>
      <c r="N290" s="284" t="s">
        <v>1645</v>
      </c>
      <c r="O290" s="282"/>
      <c r="P290" s="301" t="s">
        <v>4124</v>
      </c>
      <c r="Q290" s="255" t="s">
        <v>7641</v>
      </c>
      <c r="R290" s="273" t="s">
        <v>3841</v>
      </c>
      <c r="S290" s="293">
        <v>28.0</v>
      </c>
      <c r="T290" s="293">
        <v>26.0</v>
      </c>
      <c r="U290" s="261">
        <f t="array" ref="U290">_xlfn.XLOOKUP(S290, СПР.МОНТ[AWG], СПР.МОНТ[ГОСТ], "")</f>
        <v>0.08</v>
      </c>
      <c r="V290" s="261">
        <f t="array" ref="V290">_xlfn.XLOOKUP(T290, СПР.МОНТ[AWG], СПР.МОНТ[ГОСТ], "")</f>
        <v>0.12</v>
      </c>
      <c r="W290" s="267">
        <v>0.8</v>
      </c>
      <c r="X290" s="267">
        <v>1.2</v>
      </c>
      <c r="Y290" s="267" t="s">
        <v>7511</v>
      </c>
      <c r="Z290" s="267">
        <v>3.0</v>
      </c>
      <c r="AA290" s="294" t="s">
        <v>7647</v>
      </c>
      <c r="AB290" s="295" t="s">
        <v>7643</v>
      </c>
    </row>
    <row r="291">
      <c r="A291" s="255" t="s">
        <v>7047</v>
      </c>
      <c r="B291" s="256" t="s">
        <v>3885</v>
      </c>
      <c r="C291" s="257" t="s">
        <v>4119</v>
      </c>
      <c r="D291" s="257" t="s">
        <v>7632</v>
      </c>
      <c r="E291" s="257">
        <v>2.5</v>
      </c>
      <c r="F291" s="257" t="s">
        <v>3308</v>
      </c>
      <c r="G291" s="258"/>
      <c r="H291" s="272">
        <v>9.01192109E8</v>
      </c>
      <c r="I291" s="260"/>
      <c r="J291" s="255"/>
      <c r="K291" s="255"/>
      <c r="L291" s="255"/>
      <c r="M291" s="268"/>
      <c r="N291" s="262"/>
      <c r="O291" s="263"/>
      <c r="P291" s="271" t="s">
        <v>4271</v>
      </c>
      <c r="Q291" s="272" t="s">
        <v>7648</v>
      </c>
      <c r="R291" s="268"/>
      <c r="S291" s="266">
        <v>24.0</v>
      </c>
      <c r="T291" s="266">
        <v>22.0</v>
      </c>
      <c r="U291" s="261">
        <f t="array" ref="U291">_xlfn.XLOOKUP(S291, СПР.МОНТ[AWG], СПР.МОНТ[ГОСТ], "")</f>
        <v>0.2</v>
      </c>
      <c r="V291" s="261">
        <f t="array" ref="V291">_xlfn.XLOOKUP(T291, СПР.МОНТ[AWG], СПР.МОНТ[ГОСТ], "")</f>
        <v>0.35</v>
      </c>
      <c r="W291" s="273">
        <v>1.02</v>
      </c>
      <c r="X291" s="273">
        <v>1.47</v>
      </c>
      <c r="Y291" s="268" t="s">
        <v>7649</v>
      </c>
      <c r="Z291" s="268"/>
      <c r="AA291" s="269" t="s">
        <v>7650</v>
      </c>
      <c r="AB291" s="270" t="s">
        <v>7651</v>
      </c>
    </row>
    <row r="292">
      <c r="A292" s="255" t="s">
        <v>7047</v>
      </c>
      <c r="B292" s="256" t="s">
        <v>3885</v>
      </c>
      <c r="C292" s="257" t="s">
        <v>4119</v>
      </c>
      <c r="D292" s="257" t="s">
        <v>7632</v>
      </c>
      <c r="E292" s="257">
        <v>2.54</v>
      </c>
      <c r="F292" s="257" t="s">
        <v>3308</v>
      </c>
      <c r="G292" s="258">
        <v>9.01190124E8</v>
      </c>
      <c r="H292" s="272"/>
      <c r="I292" s="260"/>
      <c r="J292" s="255"/>
      <c r="K292" s="255"/>
      <c r="L292" s="255"/>
      <c r="M292" s="268"/>
      <c r="N292" s="262"/>
      <c r="O292" s="263"/>
      <c r="P292" s="271" t="s">
        <v>4120</v>
      </c>
      <c r="Q292" s="272">
        <v>1.4</v>
      </c>
      <c r="R292" s="268" t="s">
        <v>4092</v>
      </c>
      <c r="S292" s="266">
        <v>24.0</v>
      </c>
      <c r="T292" s="266">
        <v>22.0</v>
      </c>
      <c r="U292" s="261">
        <f t="array" ref="U292">_xlfn.XLOOKUP(S292, СПР.МОНТ[AWG], СПР.МОНТ[ГОСТ], "")</f>
        <v>0.2</v>
      </c>
      <c r="V292" s="261">
        <f t="array" ref="V292">_xlfn.XLOOKUP(T292, СПР.МОНТ[AWG], СПР.МОНТ[ГОСТ], "")</f>
        <v>0.35</v>
      </c>
      <c r="W292" s="273">
        <v>1.0</v>
      </c>
      <c r="X292" s="273">
        <v>1.5</v>
      </c>
      <c r="Y292" s="268" t="s">
        <v>7652</v>
      </c>
      <c r="Z292" s="268">
        <v>3.0</v>
      </c>
      <c r="AA292" s="269" t="s">
        <v>7653</v>
      </c>
      <c r="AB292" s="270" t="s">
        <v>7654</v>
      </c>
    </row>
    <row r="293">
      <c r="A293" s="255" t="s">
        <v>7047</v>
      </c>
      <c r="B293" s="256" t="s">
        <v>3885</v>
      </c>
      <c r="C293" s="257" t="s">
        <v>4119</v>
      </c>
      <c r="D293" s="257" t="s">
        <v>7632</v>
      </c>
      <c r="E293" s="257">
        <v>2.54</v>
      </c>
      <c r="F293" s="257" t="s">
        <v>3308</v>
      </c>
      <c r="G293" s="258">
        <v>9.01190125E8</v>
      </c>
      <c r="H293" s="272"/>
      <c r="I293" s="260"/>
      <c r="J293" s="255"/>
      <c r="K293" s="255"/>
      <c r="L293" s="255"/>
      <c r="M293" s="268"/>
      <c r="N293" s="262"/>
      <c r="O293" s="263"/>
      <c r="P293" s="271" t="s">
        <v>4124</v>
      </c>
      <c r="Q293" s="272" t="s">
        <v>7641</v>
      </c>
      <c r="R293" s="268" t="s">
        <v>3841</v>
      </c>
      <c r="S293" s="266">
        <v>28.0</v>
      </c>
      <c r="T293" s="266">
        <v>26.0</v>
      </c>
      <c r="U293" s="261">
        <f t="array" ref="U293">_xlfn.XLOOKUP(S293, СПР.МОНТ[AWG], СПР.МОНТ[ГОСТ], "")</f>
        <v>0.08</v>
      </c>
      <c r="V293" s="261">
        <f t="array" ref="V293">_xlfn.XLOOKUP(T293, СПР.МОНТ[AWG], СПР.МОНТ[ГОСТ], "")</f>
        <v>0.12</v>
      </c>
      <c r="W293" s="273">
        <v>0.8</v>
      </c>
      <c r="X293" s="273">
        <v>1.2</v>
      </c>
      <c r="Y293" s="268" t="s">
        <v>7655</v>
      </c>
      <c r="Z293" s="268">
        <v>3.0</v>
      </c>
      <c r="AA293" s="269" t="s">
        <v>7656</v>
      </c>
      <c r="AB293" s="270" t="s">
        <v>7657</v>
      </c>
    </row>
    <row r="294">
      <c r="A294" s="255" t="s">
        <v>7047</v>
      </c>
      <c r="B294" s="299" t="s">
        <v>3885</v>
      </c>
      <c r="C294" s="291" t="s">
        <v>4226</v>
      </c>
      <c r="D294" s="255">
        <v>502439.0</v>
      </c>
      <c r="E294" s="289">
        <v>2.0</v>
      </c>
      <c r="F294" s="289" t="s">
        <v>3308</v>
      </c>
      <c r="G294" s="287" t="s">
        <v>7658</v>
      </c>
      <c r="H294" s="288">
        <v>5.0243801E9</v>
      </c>
      <c r="I294" s="289"/>
      <c r="J294" s="289"/>
      <c r="K294" s="289"/>
      <c r="L294" s="289"/>
      <c r="M294" s="267" t="s">
        <v>4234</v>
      </c>
      <c r="N294" s="284" t="s">
        <v>1645</v>
      </c>
      <c r="O294" s="282"/>
      <c r="P294" s="301" t="s">
        <v>4232</v>
      </c>
      <c r="Q294" s="255" t="s">
        <v>7659</v>
      </c>
      <c r="R294" s="273" t="s">
        <v>4233</v>
      </c>
      <c r="S294" s="293">
        <v>26.0</v>
      </c>
      <c r="T294" s="293">
        <v>22.0</v>
      </c>
      <c r="U294" s="261">
        <f t="array" ref="U294">_xlfn.XLOOKUP(S294, СПР.МОНТ[AWG], СПР.МОНТ[ГОСТ], "")</f>
        <v>0.12</v>
      </c>
      <c r="V294" s="261">
        <f t="array" ref="V294">_xlfn.XLOOKUP(T294, СПР.МОНТ[AWG], СПР.МОНТ[ГОСТ], "")</f>
        <v>0.35</v>
      </c>
      <c r="W294" s="267">
        <v>0.9</v>
      </c>
      <c r="X294" s="267">
        <v>1.5</v>
      </c>
      <c r="Y294" s="267" t="s">
        <v>7402</v>
      </c>
      <c r="Z294" s="267">
        <v>3.0</v>
      </c>
      <c r="AA294" s="294" t="s">
        <v>7660</v>
      </c>
      <c r="AB294" s="295" t="s">
        <v>7661</v>
      </c>
    </row>
    <row r="295">
      <c r="A295" s="255" t="s">
        <v>7047</v>
      </c>
      <c r="B295" s="299" t="s">
        <v>3885</v>
      </c>
      <c r="C295" s="291" t="s">
        <v>4226</v>
      </c>
      <c r="D295" s="255" t="s">
        <v>7662</v>
      </c>
      <c r="E295" s="289">
        <v>1.5</v>
      </c>
      <c r="F295" s="289" t="s">
        <v>3308</v>
      </c>
      <c r="G295" s="287" t="s">
        <v>7663</v>
      </c>
      <c r="H295" s="288">
        <v>5.0257901E9</v>
      </c>
      <c r="I295" s="289"/>
      <c r="J295" s="289"/>
      <c r="K295" s="289"/>
      <c r="L295" s="289"/>
      <c r="M295" s="267" t="s">
        <v>4239</v>
      </c>
      <c r="N295" s="284" t="s">
        <v>1645</v>
      </c>
      <c r="O295" s="282"/>
      <c r="P295" s="301" t="s">
        <v>4238</v>
      </c>
      <c r="Q295" s="255" t="s">
        <v>7664</v>
      </c>
      <c r="R295" s="273" t="s">
        <v>3679</v>
      </c>
      <c r="S295" s="293">
        <v>28.0</v>
      </c>
      <c r="T295" s="293">
        <v>24.0</v>
      </c>
      <c r="U295" s="261">
        <f t="array" ref="U295">_xlfn.XLOOKUP(S295, СПР.МОНТ[AWG], СПР.МОНТ[ГОСТ], "")</f>
        <v>0.08</v>
      </c>
      <c r="V295" s="261">
        <f t="array" ref="V295">_xlfn.XLOOKUP(T295, СПР.МОНТ[AWG], СПР.МОНТ[ГОСТ], "")</f>
        <v>0.2</v>
      </c>
      <c r="W295" s="267">
        <v>0.8</v>
      </c>
      <c r="X295" s="267">
        <v>1.2</v>
      </c>
      <c r="Y295" s="267" t="s">
        <v>7402</v>
      </c>
      <c r="Z295" s="267">
        <v>2.0</v>
      </c>
      <c r="AA295" s="294" t="s">
        <v>7665</v>
      </c>
      <c r="AB295" s="298" t="s">
        <v>7666</v>
      </c>
    </row>
    <row r="296">
      <c r="A296" s="255" t="s">
        <v>7047</v>
      </c>
      <c r="B296" s="299" t="s">
        <v>3885</v>
      </c>
      <c r="C296" s="291" t="s">
        <v>4226</v>
      </c>
      <c r="D296" s="255" t="s">
        <v>7662</v>
      </c>
      <c r="E296" s="255">
        <v>1.5</v>
      </c>
      <c r="F296" s="289" t="s">
        <v>3308</v>
      </c>
      <c r="G296" s="287" t="s">
        <v>7667</v>
      </c>
      <c r="H296" s="288"/>
      <c r="I296" s="255"/>
      <c r="J296" s="289"/>
      <c r="K296" s="289"/>
      <c r="L296" s="289"/>
      <c r="M296" s="267" t="s">
        <v>4239</v>
      </c>
      <c r="N296" s="284" t="s">
        <v>1645</v>
      </c>
      <c r="O296" s="282"/>
      <c r="P296" s="301" t="s">
        <v>4243</v>
      </c>
      <c r="Q296" s="255" t="s">
        <v>7668</v>
      </c>
      <c r="R296" s="273" t="s">
        <v>4184</v>
      </c>
      <c r="S296" s="293">
        <v>30.0</v>
      </c>
      <c r="T296" s="293">
        <v>26.0</v>
      </c>
      <c r="U296" s="261">
        <f t="array" ref="U296">_xlfn.XLOOKUP(S296, СПР.МОНТ[AWG], СПР.МОНТ[ГОСТ], "")</f>
        <v>0.05</v>
      </c>
      <c r="V296" s="261">
        <f t="array" ref="V296">_xlfn.XLOOKUP(T296, СПР.МОНТ[AWG], СПР.МОНТ[ГОСТ], "")</f>
        <v>0.12</v>
      </c>
      <c r="W296" s="267">
        <v>0.8</v>
      </c>
      <c r="X296" s="267">
        <v>1.2</v>
      </c>
      <c r="Y296" s="267" t="s">
        <v>7402</v>
      </c>
      <c r="Z296" s="267">
        <v>2.0</v>
      </c>
      <c r="AA296" s="294" t="s">
        <v>7669</v>
      </c>
      <c r="AB296" s="298" t="s">
        <v>7670</v>
      </c>
    </row>
    <row r="297">
      <c r="A297" s="255" t="s">
        <v>7047</v>
      </c>
      <c r="B297" s="299" t="s">
        <v>3885</v>
      </c>
      <c r="C297" s="291" t="s">
        <v>4226</v>
      </c>
      <c r="D297" s="255">
        <v>502380.0</v>
      </c>
      <c r="E297" s="289">
        <v>1.25</v>
      </c>
      <c r="F297" s="289" t="s">
        <v>3308</v>
      </c>
      <c r="G297" s="287" t="s">
        <v>7671</v>
      </c>
      <c r="H297" s="288"/>
      <c r="I297" s="289"/>
      <c r="J297" s="289"/>
      <c r="K297" s="289"/>
      <c r="L297" s="289"/>
      <c r="M297" s="267" t="s">
        <v>4185</v>
      </c>
      <c r="N297" s="284" t="s">
        <v>1645</v>
      </c>
      <c r="O297" s="282"/>
      <c r="P297" s="301" t="s">
        <v>4227</v>
      </c>
      <c r="Q297" s="255" t="s">
        <v>7672</v>
      </c>
      <c r="R297" s="273">
        <v>9.8</v>
      </c>
      <c r="S297" s="293">
        <v>28.0</v>
      </c>
      <c r="T297" s="293">
        <v>26.0</v>
      </c>
      <c r="U297" s="261">
        <f t="array" ref="U297">_xlfn.XLOOKUP(S297, СПР.МОНТ[AWG], СПР.МОНТ[ГОСТ], "")</f>
        <v>0.08</v>
      </c>
      <c r="V297" s="261">
        <f t="array" ref="V297">_xlfn.XLOOKUP(T297, СПР.МОНТ[AWG], СПР.МОНТ[ГОСТ], "")</f>
        <v>0.12</v>
      </c>
      <c r="W297" s="267">
        <v>0.8</v>
      </c>
      <c r="X297" s="267">
        <v>1.0</v>
      </c>
      <c r="Y297" s="267" t="s">
        <v>7402</v>
      </c>
      <c r="Z297" s="267">
        <v>1.0</v>
      </c>
      <c r="AA297" s="294" t="s">
        <v>7673</v>
      </c>
      <c r="AB297" s="298" t="s">
        <v>7674</v>
      </c>
    </row>
    <row r="298">
      <c r="A298" s="255" t="s">
        <v>7047</v>
      </c>
      <c r="B298" s="299" t="s">
        <v>3885</v>
      </c>
      <c r="C298" s="291" t="s">
        <v>4226</v>
      </c>
      <c r="D298" s="255">
        <v>502380.0</v>
      </c>
      <c r="E298" s="289">
        <v>1.25</v>
      </c>
      <c r="F298" s="289" t="s">
        <v>3308</v>
      </c>
      <c r="G298" s="287" t="s">
        <v>7675</v>
      </c>
      <c r="H298" s="288"/>
      <c r="I298" s="289"/>
      <c r="J298" s="289"/>
      <c r="K298" s="289"/>
      <c r="L298" s="289"/>
      <c r="M298" s="267" t="s">
        <v>4185</v>
      </c>
      <c r="N298" s="284" t="s">
        <v>1645</v>
      </c>
      <c r="O298" s="282"/>
      <c r="P298" s="301" t="s">
        <v>4227</v>
      </c>
      <c r="Q298" s="255" t="s">
        <v>7672</v>
      </c>
      <c r="R298" s="273">
        <v>9.8</v>
      </c>
      <c r="S298" s="293">
        <v>28.0</v>
      </c>
      <c r="T298" s="293">
        <v>26.0</v>
      </c>
      <c r="U298" s="261">
        <f t="array" ref="U298">_xlfn.XLOOKUP(S298, СПР.МОНТ[AWG], СПР.МОНТ[ГОСТ], "")</f>
        <v>0.08</v>
      </c>
      <c r="V298" s="261">
        <f t="array" ref="V298">_xlfn.XLOOKUP(T298, СПР.МОНТ[AWG], СПР.МОНТ[ГОСТ], "")</f>
        <v>0.12</v>
      </c>
      <c r="W298" s="267">
        <v>0.8</v>
      </c>
      <c r="X298" s="267">
        <v>1.0</v>
      </c>
      <c r="Y298" s="267" t="s">
        <v>7424</v>
      </c>
      <c r="Z298" s="267">
        <v>1.0</v>
      </c>
      <c r="AA298" s="294" t="s">
        <v>7676</v>
      </c>
      <c r="AB298" s="298" t="s">
        <v>7677</v>
      </c>
    </row>
    <row r="299">
      <c r="A299" s="255" t="s">
        <v>7047</v>
      </c>
      <c r="B299" s="266" t="s">
        <v>3885</v>
      </c>
      <c r="C299" s="290" t="s">
        <v>4264</v>
      </c>
      <c r="D299" s="290" t="s">
        <v>7469</v>
      </c>
      <c r="E299" s="255">
        <v>2.0</v>
      </c>
      <c r="F299" s="255" t="s">
        <v>3308</v>
      </c>
      <c r="G299" s="312" t="s">
        <v>7678</v>
      </c>
      <c r="H299" s="288"/>
      <c r="I299" s="289"/>
      <c r="J299" s="289"/>
      <c r="K299" s="289"/>
      <c r="L299" s="289"/>
      <c r="M299" s="267"/>
      <c r="N299" s="290" t="s">
        <v>1645</v>
      </c>
      <c r="O299" s="291"/>
      <c r="P299" s="301" t="s">
        <v>4308</v>
      </c>
      <c r="Q299" s="255">
        <v>1.53</v>
      </c>
      <c r="R299" s="273">
        <v>50.0</v>
      </c>
      <c r="S299" s="266">
        <v>22.0</v>
      </c>
      <c r="T299" s="266">
        <v>22.0</v>
      </c>
      <c r="U299" s="261">
        <f t="array" ref="U299">_xlfn.XLOOKUP(S299, СПР.МОНТ[AWG], СПР.МОНТ[ГОСТ], "")</f>
        <v>0.35</v>
      </c>
      <c r="V299" s="261">
        <f t="array" ref="V299">_xlfn.XLOOKUP(T299, СПР.МОНТ[AWG], СПР.МОНТ[ГОСТ], "")</f>
        <v>0.35</v>
      </c>
      <c r="W299" s="273">
        <v>1.2</v>
      </c>
      <c r="X299" s="273">
        <v>1.4</v>
      </c>
      <c r="Y299" s="273" t="s">
        <v>7402</v>
      </c>
      <c r="Z299" s="273">
        <v>5.0</v>
      </c>
      <c r="AA299" s="294" t="s">
        <v>7679</v>
      </c>
      <c r="AB299" s="298" t="s">
        <v>7680</v>
      </c>
    </row>
    <row r="300">
      <c r="A300" s="255" t="s">
        <v>7047</v>
      </c>
      <c r="B300" s="299" t="s">
        <v>3885</v>
      </c>
      <c r="C300" s="291" t="s">
        <v>4217</v>
      </c>
      <c r="D300" s="255">
        <v>501646.0</v>
      </c>
      <c r="E300" s="289">
        <v>2.0</v>
      </c>
      <c r="F300" s="289" t="s">
        <v>3308</v>
      </c>
      <c r="G300" s="287" t="s">
        <v>7681</v>
      </c>
      <c r="H300" s="288">
        <v>5.0164711E9</v>
      </c>
      <c r="I300" s="289"/>
      <c r="J300" s="289"/>
      <c r="K300" s="289"/>
      <c r="L300" s="289"/>
      <c r="M300" s="267" t="s">
        <v>4084</v>
      </c>
      <c r="N300" s="284" t="s">
        <v>1645</v>
      </c>
      <c r="O300" s="282"/>
      <c r="P300" s="301" t="s">
        <v>4218</v>
      </c>
      <c r="Q300" s="255" t="s">
        <v>7682</v>
      </c>
      <c r="R300" s="273" t="s">
        <v>3638</v>
      </c>
      <c r="S300" s="293">
        <v>26.0</v>
      </c>
      <c r="T300" s="293">
        <v>22.0</v>
      </c>
      <c r="U300" s="261">
        <f t="array" ref="U300">_xlfn.XLOOKUP(S300, СПР.МОНТ[AWG], СПР.МОНТ[ГОСТ], "")</f>
        <v>0.12</v>
      </c>
      <c r="V300" s="261">
        <f t="array" ref="V300">_xlfn.XLOOKUP(T300, СПР.МОНТ[AWG], СПР.МОНТ[ГОСТ], "")</f>
        <v>0.35</v>
      </c>
      <c r="W300" s="267">
        <v>0.9</v>
      </c>
      <c r="X300" s="267">
        <v>1.5</v>
      </c>
      <c r="Y300" s="267" t="s">
        <v>7402</v>
      </c>
      <c r="Z300" s="267">
        <v>2.0</v>
      </c>
      <c r="AA300" s="294" t="s">
        <v>7683</v>
      </c>
      <c r="AB300" s="295" t="s">
        <v>7684</v>
      </c>
    </row>
    <row r="301">
      <c r="A301" s="255" t="s">
        <v>7047</v>
      </c>
      <c r="B301" s="299" t="s">
        <v>3885</v>
      </c>
      <c r="C301" s="291" t="s">
        <v>4217</v>
      </c>
      <c r="D301" s="255">
        <v>501646.0</v>
      </c>
      <c r="E301" s="289">
        <v>2.0</v>
      </c>
      <c r="F301" s="289" t="s">
        <v>3308</v>
      </c>
      <c r="G301" s="287" t="s">
        <v>7685</v>
      </c>
      <c r="H301" s="288">
        <v>5.0164811E9</v>
      </c>
      <c r="I301" s="289"/>
      <c r="J301" s="289"/>
      <c r="K301" s="289"/>
      <c r="L301" s="289"/>
      <c r="M301" s="267" t="s">
        <v>4084</v>
      </c>
      <c r="N301" s="284" t="s">
        <v>1645</v>
      </c>
      <c r="O301" s="282"/>
      <c r="P301" s="301" t="s">
        <v>4222</v>
      </c>
      <c r="Q301" s="255" t="s">
        <v>7686</v>
      </c>
      <c r="R301" s="273" t="s">
        <v>3841</v>
      </c>
      <c r="S301" s="293">
        <v>28.0</v>
      </c>
      <c r="T301" s="293">
        <v>26.0</v>
      </c>
      <c r="U301" s="261">
        <f t="array" ref="U301">_xlfn.XLOOKUP(S301, СПР.МОНТ[AWG], СПР.МОНТ[ГОСТ], "")</f>
        <v>0.08</v>
      </c>
      <c r="V301" s="261">
        <f t="array" ref="V301">_xlfn.XLOOKUP(T301, СПР.МОНТ[AWG], СПР.МОНТ[ГОСТ], "")</f>
        <v>0.12</v>
      </c>
      <c r="W301" s="267">
        <v>0.8</v>
      </c>
      <c r="X301" s="267">
        <v>1.2</v>
      </c>
      <c r="Y301" s="267" t="s">
        <v>7402</v>
      </c>
      <c r="Z301" s="267">
        <v>2.0</v>
      </c>
      <c r="AA301" s="294" t="s">
        <v>7687</v>
      </c>
      <c r="AB301" s="295" t="s">
        <v>7688</v>
      </c>
    </row>
    <row r="302">
      <c r="A302" s="255" t="s">
        <v>7047</v>
      </c>
      <c r="B302" s="256" t="s">
        <v>3885</v>
      </c>
      <c r="C302" s="257" t="s">
        <v>3957</v>
      </c>
      <c r="D302" s="257">
        <v>19003.0</v>
      </c>
      <c r="E302" s="257"/>
      <c r="F302" s="257" t="s">
        <v>3308</v>
      </c>
      <c r="G302" s="258" t="s">
        <v>3958</v>
      </c>
      <c r="H302" s="259"/>
      <c r="I302" s="260"/>
      <c r="J302" s="255"/>
      <c r="K302" s="255"/>
      <c r="L302" s="255"/>
      <c r="M302" s="268"/>
      <c r="N302" s="262"/>
      <c r="O302" s="263"/>
      <c r="P302" s="271"/>
      <c r="Q302" s="265"/>
      <c r="R302" s="268" t="s">
        <v>3959</v>
      </c>
      <c r="S302" s="266">
        <v>22.0</v>
      </c>
      <c r="T302" s="266">
        <v>18.0</v>
      </c>
      <c r="U302" s="261">
        <f t="array" ref="U302">_xlfn.XLOOKUP(S302, СПР.МОНТ[AWG], СПР.МОНТ[ГОСТ], "")</f>
        <v>0.35</v>
      </c>
      <c r="V302" s="261">
        <f t="array" ref="V302">_xlfn.XLOOKUP(T302, СПР.МОНТ[AWG], СПР.МОНТ[ГОСТ], "")</f>
        <v>0.75</v>
      </c>
      <c r="W302" s="273"/>
      <c r="X302" s="273"/>
      <c r="Y302" s="268" t="s">
        <v>7689</v>
      </c>
      <c r="Z302" s="268" t="s">
        <v>7690</v>
      </c>
      <c r="AA302" s="269" t="s">
        <v>7691</v>
      </c>
      <c r="AB302" s="270" t="s">
        <v>7692</v>
      </c>
    </row>
    <row r="303">
      <c r="A303" s="255" t="s">
        <v>7047</v>
      </c>
      <c r="B303" s="256" t="s">
        <v>3885</v>
      </c>
      <c r="C303" s="257" t="s">
        <v>3957</v>
      </c>
      <c r="D303" s="257">
        <v>19003.0</v>
      </c>
      <c r="E303" s="257"/>
      <c r="F303" s="257" t="s">
        <v>3308</v>
      </c>
      <c r="G303" s="258" t="s">
        <v>3961</v>
      </c>
      <c r="H303" s="259"/>
      <c r="I303" s="260"/>
      <c r="J303" s="255"/>
      <c r="K303" s="255"/>
      <c r="L303" s="255"/>
      <c r="M303" s="268"/>
      <c r="N303" s="262"/>
      <c r="O303" s="263"/>
      <c r="P303" s="271"/>
      <c r="Q303" s="272"/>
      <c r="R303" s="268"/>
      <c r="S303" s="266">
        <v>16.0</v>
      </c>
      <c r="T303" s="266">
        <v>14.0</v>
      </c>
      <c r="U303" s="261">
        <f t="array" ref="U303">_xlfn.XLOOKUP(S303, СПР.МОНТ[AWG], СПР.МОНТ[ГОСТ], "")</f>
        <v>1.5</v>
      </c>
      <c r="V303" s="261">
        <f t="array" ref="V303">_xlfn.XLOOKUP(T303, СПР.МОНТ[AWG], СПР.МОНТ[ГОСТ], "")</f>
        <v>2.5</v>
      </c>
      <c r="W303" s="273"/>
      <c r="X303" s="273"/>
      <c r="Y303" s="268" t="s">
        <v>7693</v>
      </c>
      <c r="Z303" s="268"/>
      <c r="AA303" s="269" t="s">
        <v>7694</v>
      </c>
      <c r="AB303" s="270" t="s">
        <v>7695</v>
      </c>
    </row>
    <row r="304">
      <c r="A304" s="255" t="s">
        <v>7047</v>
      </c>
      <c r="B304" s="256" t="s">
        <v>3885</v>
      </c>
      <c r="C304" s="257" t="s">
        <v>3906</v>
      </c>
      <c r="D304" s="257">
        <v>2695.0</v>
      </c>
      <c r="E304" s="257">
        <v>2.54</v>
      </c>
      <c r="F304" s="257" t="s">
        <v>3308</v>
      </c>
      <c r="G304" s="258">
        <v>8500113.0</v>
      </c>
      <c r="H304" s="259"/>
      <c r="I304" s="260"/>
      <c r="J304" s="255"/>
      <c r="K304" s="255"/>
      <c r="L304" s="255"/>
      <c r="M304" s="268" t="s">
        <v>3909</v>
      </c>
      <c r="N304" s="262"/>
      <c r="O304" s="263"/>
      <c r="P304" s="271" t="s">
        <v>3907</v>
      </c>
      <c r="Q304" s="272" t="s">
        <v>7696</v>
      </c>
      <c r="R304" s="268" t="s">
        <v>3908</v>
      </c>
      <c r="S304" s="266">
        <v>30.0</v>
      </c>
      <c r="T304" s="266">
        <v>22.0</v>
      </c>
      <c r="U304" s="261">
        <f t="array" ref="U304">_xlfn.XLOOKUP(S304, СПР.МОНТ[AWG], СПР.МОНТ[ГОСТ], "")</f>
        <v>0.05</v>
      </c>
      <c r="V304" s="261">
        <f t="array" ref="V304">_xlfn.XLOOKUP(T304, СПР.МОНТ[AWG], СПР.МОНТ[ГОСТ], "")</f>
        <v>0.35</v>
      </c>
      <c r="W304" s="273">
        <v>1.09</v>
      </c>
      <c r="X304" s="273">
        <v>1.57</v>
      </c>
      <c r="Y304" s="268" t="s">
        <v>7294</v>
      </c>
      <c r="Z304" s="268">
        <v>4.0</v>
      </c>
      <c r="AA304" s="269" t="s">
        <v>7697</v>
      </c>
      <c r="AB304" s="270" t="s">
        <v>7698</v>
      </c>
    </row>
    <row r="305">
      <c r="A305" s="255" t="s">
        <v>7047</v>
      </c>
      <c r="B305" s="256" t="s">
        <v>3885</v>
      </c>
      <c r="C305" s="257" t="s">
        <v>3886</v>
      </c>
      <c r="D305" s="257" t="s">
        <v>7699</v>
      </c>
      <c r="E305" s="257">
        <v>3.96</v>
      </c>
      <c r="F305" s="257" t="s">
        <v>3308</v>
      </c>
      <c r="G305" s="258" t="s">
        <v>3887</v>
      </c>
      <c r="H305" s="272" t="s">
        <v>7700</v>
      </c>
      <c r="I305" s="260"/>
      <c r="J305" s="255"/>
      <c r="K305" s="255"/>
      <c r="L305" s="255"/>
      <c r="M305" s="268"/>
      <c r="N305" s="262"/>
      <c r="O305" s="263"/>
      <c r="P305" s="271" t="s">
        <v>3888</v>
      </c>
      <c r="Q305" s="272"/>
      <c r="R305" s="268"/>
      <c r="S305" s="266">
        <v>24.0</v>
      </c>
      <c r="T305" s="266">
        <v>18.0</v>
      </c>
      <c r="U305" s="261">
        <f t="array" ref="U305">_xlfn.XLOOKUP(S305, СПР.МОНТ[AWG], СПР.МОНТ[ГОСТ], "")</f>
        <v>0.2</v>
      </c>
      <c r="V305" s="261">
        <f t="array" ref="V305">_xlfn.XLOOKUP(T305, СПР.МОНТ[AWG], СПР.МОНТ[ГОСТ], "")</f>
        <v>0.75</v>
      </c>
      <c r="W305" s="273"/>
      <c r="X305" s="273">
        <v>2.79</v>
      </c>
      <c r="Y305" s="268" t="s">
        <v>7701</v>
      </c>
      <c r="Z305" s="268"/>
      <c r="AA305" s="269" t="s">
        <v>7702</v>
      </c>
      <c r="AB305" s="270" t="s">
        <v>7703</v>
      </c>
    </row>
    <row r="306">
      <c r="A306" s="255" t="s">
        <v>7047</v>
      </c>
      <c r="B306" s="256" t="s">
        <v>3885</v>
      </c>
      <c r="C306" s="257" t="s">
        <v>3886</v>
      </c>
      <c r="D306" s="257" t="s">
        <v>7699</v>
      </c>
      <c r="E306" s="257">
        <v>3.96</v>
      </c>
      <c r="F306" s="257" t="s">
        <v>3308</v>
      </c>
      <c r="G306" s="258">
        <v>8500063.0</v>
      </c>
      <c r="H306" s="272"/>
      <c r="I306" s="260"/>
      <c r="J306" s="255"/>
      <c r="K306" s="255"/>
      <c r="L306" s="255"/>
      <c r="M306" s="268"/>
      <c r="N306" s="262"/>
      <c r="O306" s="263"/>
      <c r="P306" s="271" t="s">
        <v>3890</v>
      </c>
      <c r="Q306" s="272"/>
      <c r="R306" s="268" t="s">
        <v>3891</v>
      </c>
      <c r="S306" s="266">
        <v>24.0</v>
      </c>
      <c r="T306" s="266">
        <v>18.0</v>
      </c>
      <c r="U306" s="261">
        <f t="array" ref="U306">_xlfn.XLOOKUP(S306, СПР.МОНТ[AWG], СПР.МОНТ[ГОСТ], "")</f>
        <v>0.2</v>
      </c>
      <c r="V306" s="261">
        <f t="array" ref="V306">_xlfn.XLOOKUP(T306, СПР.МОНТ[AWG], СПР.МОНТ[ГОСТ], "")</f>
        <v>0.75</v>
      </c>
      <c r="W306" s="273"/>
      <c r="X306" s="273">
        <v>2.79</v>
      </c>
      <c r="Y306" s="268" t="s">
        <v>7704</v>
      </c>
      <c r="Z306" s="268"/>
      <c r="AA306" s="269" t="s">
        <v>7705</v>
      </c>
      <c r="AB306" s="270" t="s">
        <v>7706</v>
      </c>
    </row>
    <row r="307">
      <c r="A307" s="255" t="s">
        <v>7047</v>
      </c>
      <c r="B307" s="256" t="s">
        <v>3885</v>
      </c>
      <c r="C307" s="257" t="s">
        <v>3886</v>
      </c>
      <c r="D307" s="257" t="s">
        <v>7699</v>
      </c>
      <c r="E307" s="257">
        <v>3.96</v>
      </c>
      <c r="F307" s="257" t="s">
        <v>3308</v>
      </c>
      <c r="G307" s="258">
        <v>8550103.0</v>
      </c>
      <c r="H307" s="272">
        <v>8550104.0</v>
      </c>
      <c r="I307" s="260"/>
      <c r="J307" s="255"/>
      <c r="K307" s="255"/>
      <c r="L307" s="255"/>
      <c r="M307" s="268"/>
      <c r="N307" s="262"/>
      <c r="O307" s="263"/>
      <c r="P307" s="271" t="s">
        <v>3890</v>
      </c>
      <c r="Q307" s="272"/>
      <c r="R307" s="268" t="s">
        <v>3891</v>
      </c>
      <c r="S307" s="266">
        <v>24.0</v>
      </c>
      <c r="T307" s="266">
        <v>18.0</v>
      </c>
      <c r="U307" s="261">
        <f t="array" ref="U307">_xlfn.XLOOKUP(S307, СПР.МОНТ[AWG], СПР.МОНТ[ГОСТ], "")</f>
        <v>0.2</v>
      </c>
      <c r="V307" s="261">
        <f t="array" ref="V307">_xlfn.XLOOKUP(T307, СПР.МОНТ[AWG], СПР.МОНТ[ГОСТ], "")</f>
        <v>0.75</v>
      </c>
      <c r="W307" s="273"/>
      <c r="X307" s="273">
        <v>2.79</v>
      </c>
      <c r="Y307" s="268" t="s">
        <v>7707</v>
      </c>
      <c r="Z307" s="268"/>
      <c r="AA307" s="269" t="s">
        <v>7708</v>
      </c>
      <c r="AB307" s="270" t="s">
        <v>7706</v>
      </c>
    </row>
    <row r="308">
      <c r="A308" s="255" t="s">
        <v>7047</v>
      </c>
      <c r="B308" s="256" t="s">
        <v>3885</v>
      </c>
      <c r="C308" s="257" t="s">
        <v>3886</v>
      </c>
      <c r="D308" s="257" t="s">
        <v>7699</v>
      </c>
      <c r="E308" s="257">
        <v>3.96</v>
      </c>
      <c r="F308" s="257" t="s">
        <v>3308</v>
      </c>
      <c r="G308" s="258">
        <v>8560105.0</v>
      </c>
      <c r="H308" s="272">
        <v>8560106.0</v>
      </c>
      <c r="I308" s="260"/>
      <c r="J308" s="255"/>
      <c r="K308" s="255"/>
      <c r="L308" s="255"/>
      <c r="M308" s="268"/>
      <c r="N308" s="262"/>
      <c r="O308" s="263"/>
      <c r="P308" s="271" t="s">
        <v>3890</v>
      </c>
      <c r="Q308" s="272"/>
      <c r="R308" s="268" t="s">
        <v>3891</v>
      </c>
      <c r="S308" s="266">
        <v>24.0</v>
      </c>
      <c r="T308" s="266">
        <v>18.0</v>
      </c>
      <c r="U308" s="261">
        <f t="array" ref="U308">_xlfn.XLOOKUP(S308, СПР.МОНТ[AWG], СПР.МОНТ[ГОСТ], "")</f>
        <v>0.2</v>
      </c>
      <c r="V308" s="261">
        <f t="array" ref="V308">_xlfn.XLOOKUP(T308, СПР.МОНТ[AWG], СПР.МОНТ[ГОСТ], "")</f>
        <v>0.75</v>
      </c>
      <c r="W308" s="273"/>
      <c r="X308" s="273">
        <v>2.79</v>
      </c>
      <c r="Y308" s="268" t="s">
        <v>7709</v>
      </c>
      <c r="Z308" s="268"/>
      <c r="AA308" s="269" t="s">
        <v>7710</v>
      </c>
      <c r="AB308" s="270" t="s">
        <v>7706</v>
      </c>
    </row>
    <row r="309">
      <c r="A309" s="255" t="s">
        <v>7047</v>
      </c>
      <c r="B309" s="256" t="s">
        <v>3885</v>
      </c>
      <c r="C309" s="257" t="s">
        <v>3886</v>
      </c>
      <c r="D309" s="257" t="s">
        <v>7699</v>
      </c>
      <c r="E309" s="257">
        <v>3.96</v>
      </c>
      <c r="F309" s="257" t="s">
        <v>3308</v>
      </c>
      <c r="G309" s="258">
        <v>8550133.0</v>
      </c>
      <c r="H309" s="272">
        <v>8550134.0</v>
      </c>
      <c r="I309" s="260"/>
      <c r="J309" s="255"/>
      <c r="K309" s="255"/>
      <c r="L309" s="255"/>
      <c r="M309" s="268"/>
      <c r="N309" s="262"/>
      <c r="O309" s="263"/>
      <c r="P309" s="271" t="s">
        <v>3890</v>
      </c>
      <c r="Q309" s="272"/>
      <c r="R309" s="268" t="s">
        <v>3891</v>
      </c>
      <c r="S309" s="266">
        <v>24.0</v>
      </c>
      <c r="T309" s="266">
        <v>18.0</v>
      </c>
      <c r="U309" s="261">
        <f t="array" ref="U309">_xlfn.XLOOKUP(S309, СПР.МОНТ[AWG], СПР.МОНТ[ГОСТ], "")</f>
        <v>0.2</v>
      </c>
      <c r="V309" s="261">
        <f t="array" ref="V309">_xlfn.XLOOKUP(T309, СПР.МОНТ[AWG], СПР.МОНТ[ГОСТ], "")</f>
        <v>0.75</v>
      </c>
      <c r="W309" s="273"/>
      <c r="X309" s="273">
        <v>2.79</v>
      </c>
      <c r="Y309" s="268" t="s">
        <v>7711</v>
      </c>
      <c r="Z309" s="268"/>
      <c r="AA309" s="269" t="s">
        <v>7712</v>
      </c>
      <c r="AB309" s="270" t="s">
        <v>7706</v>
      </c>
    </row>
    <row r="310">
      <c r="A310" s="255" t="s">
        <v>7047</v>
      </c>
      <c r="B310" s="256" t="s">
        <v>3885</v>
      </c>
      <c r="C310" s="257" t="s">
        <v>3886</v>
      </c>
      <c r="D310" s="257" t="s">
        <v>7699</v>
      </c>
      <c r="E310" s="257">
        <v>3.96</v>
      </c>
      <c r="F310" s="257" t="s">
        <v>3308</v>
      </c>
      <c r="G310" s="258">
        <v>8500105.0</v>
      </c>
      <c r="H310" s="272">
        <v>8500106.0</v>
      </c>
      <c r="I310" s="260"/>
      <c r="J310" s="255"/>
      <c r="K310" s="255"/>
      <c r="L310" s="255"/>
      <c r="M310" s="268"/>
      <c r="N310" s="262"/>
      <c r="O310" s="263"/>
      <c r="P310" s="271" t="s">
        <v>3890</v>
      </c>
      <c r="Q310" s="272"/>
      <c r="R310" s="268" t="s">
        <v>3891</v>
      </c>
      <c r="S310" s="266">
        <v>24.0</v>
      </c>
      <c r="T310" s="266">
        <v>18.0</v>
      </c>
      <c r="U310" s="261">
        <f t="array" ref="U310">_xlfn.XLOOKUP(S310, СПР.МОНТ[AWG], СПР.МОНТ[ГОСТ], "")</f>
        <v>0.2</v>
      </c>
      <c r="V310" s="261">
        <f t="array" ref="V310">_xlfn.XLOOKUP(T310, СПР.МОНТ[AWG], СПР.МОНТ[ГОСТ], "")</f>
        <v>0.75</v>
      </c>
      <c r="W310" s="273"/>
      <c r="X310" s="273">
        <v>2.79</v>
      </c>
      <c r="Y310" s="268" t="s">
        <v>7713</v>
      </c>
      <c r="Z310" s="268"/>
      <c r="AA310" s="269" t="s">
        <v>7714</v>
      </c>
      <c r="AB310" s="270" t="s">
        <v>7706</v>
      </c>
    </row>
    <row r="311">
      <c r="A311" s="255" t="s">
        <v>7047</v>
      </c>
      <c r="B311" s="256" t="s">
        <v>3885</v>
      </c>
      <c r="C311" s="257" t="s">
        <v>3886</v>
      </c>
      <c r="D311" s="257" t="s">
        <v>7699</v>
      </c>
      <c r="E311" s="257">
        <v>3.96</v>
      </c>
      <c r="F311" s="257" t="s">
        <v>3308</v>
      </c>
      <c r="G311" s="258">
        <v>8500119.0</v>
      </c>
      <c r="H311" s="272">
        <v>8500120.0</v>
      </c>
      <c r="I311" s="260"/>
      <c r="J311" s="255"/>
      <c r="K311" s="255"/>
      <c r="L311" s="255"/>
      <c r="M311" s="268"/>
      <c r="N311" s="262"/>
      <c r="O311" s="263"/>
      <c r="P311" s="271" t="s">
        <v>3890</v>
      </c>
      <c r="Q311" s="272"/>
      <c r="R311" s="268" t="s">
        <v>3891</v>
      </c>
      <c r="S311" s="266">
        <v>24.0</v>
      </c>
      <c r="T311" s="266">
        <v>18.0</v>
      </c>
      <c r="U311" s="261">
        <f t="array" ref="U311">_xlfn.XLOOKUP(S311, СПР.МОНТ[AWG], СПР.МОНТ[ГОСТ], "")</f>
        <v>0.2</v>
      </c>
      <c r="V311" s="261">
        <f t="array" ref="V311">_xlfn.XLOOKUP(T311, СПР.МОНТ[AWG], СПР.МОНТ[ГОСТ], "")</f>
        <v>0.75</v>
      </c>
      <c r="W311" s="273"/>
      <c r="X311" s="273">
        <v>2.79</v>
      </c>
      <c r="Y311" s="268" t="s">
        <v>7715</v>
      </c>
      <c r="Z311" s="268"/>
      <c r="AA311" s="269" t="s">
        <v>7716</v>
      </c>
      <c r="AB311" s="270" t="s">
        <v>7706</v>
      </c>
    </row>
    <row r="312">
      <c r="A312" s="255" t="s">
        <v>7047</v>
      </c>
      <c r="B312" s="256" t="s">
        <v>3885</v>
      </c>
      <c r="C312" s="257" t="s">
        <v>3886</v>
      </c>
      <c r="D312" s="257" t="s">
        <v>7699</v>
      </c>
      <c r="E312" s="257">
        <v>3.96</v>
      </c>
      <c r="F312" s="257" t="s">
        <v>3308</v>
      </c>
      <c r="G312" s="258">
        <v>3.9000286E7</v>
      </c>
      <c r="H312" s="272"/>
      <c r="I312" s="260"/>
      <c r="J312" s="255"/>
      <c r="K312" s="255"/>
      <c r="L312" s="255"/>
      <c r="M312" s="268"/>
      <c r="N312" s="262"/>
      <c r="O312" s="263"/>
      <c r="P312" s="271" t="s">
        <v>3890</v>
      </c>
      <c r="Q312" s="272"/>
      <c r="R312" s="268" t="s">
        <v>3891</v>
      </c>
      <c r="S312" s="266">
        <v>24.0</v>
      </c>
      <c r="T312" s="266">
        <v>18.0</v>
      </c>
      <c r="U312" s="261">
        <f t="array" ref="U312">_xlfn.XLOOKUP(S312, СПР.МОНТ[AWG], СПР.МОНТ[ГОСТ], "")</f>
        <v>0.2</v>
      </c>
      <c r="V312" s="261">
        <f t="array" ref="V312">_xlfn.XLOOKUP(T312, СПР.МОНТ[AWG], СПР.МОНТ[ГОСТ], "")</f>
        <v>0.75</v>
      </c>
      <c r="W312" s="273"/>
      <c r="X312" s="273">
        <v>2.79</v>
      </c>
      <c r="Y312" s="268" t="s">
        <v>7717</v>
      </c>
      <c r="Z312" s="268"/>
      <c r="AA312" s="269" t="s">
        <v>7718</v>
      </c>
      <c r="AB312" s="270" t="s">
        <v>7706</v>
      </c>
    </row>
    <row r="313">
      <c r="A313" s="255" t="s">
        <v>7047</v>
      </c>
      <c r="B313" s="256" t="s">
        <v>3885</v>
      </c>
      <c r="C313" s="257" t="s">
        <v>3886</v>
      </c>
      <c r="D313" s="257" t="s">
        <v>7699</v>
      </c>
      <c r="E313" s="257">
        <v>3.96</v>
      </c>
      <c r="F313" s="257" t="s">
        <v>3308</v>
      </c>
      <c r="G313" s="258">
        <v>8520811.0</v>
      </c>
      <c r="H313" s="272">
        <v>8520812.0</v>
      </c>
      <c r="I313" s="260"/>
      <c r="J313" s="255"/>
      <c r="K313" s="255"/>
      <c r="L313" s="255"/>
      <c r="M313" s="268"/>
      <c r="N313" s="262"/>
      <c r="O313" s="263"/>
      <c r="P313" s="271" t="s">
        <v>3890</v>
      </c>
      <c r="Q313" s="272"/>
      <c r="R313" s="268" t="s">
        <v>3891</v>
      </c>
      <c r="S313" s="266">
        <v>24.0</v>
      </c>
      <c r="T313" s="266">
        <v>18.0</v>
      </c>
      <c r="U313" s="261">
        <f t="array" ref="U313">_xlfn.XLOOKUP(S313, СПР.МОНТ[AWG], СПР.МОНТ[ГОСТ], "")</f>
        <v>0.2</v>
      </c>
      <c r="V313" s="261">
        <f t="array" ref="V313">_xlfn.XLOOKUP(T313, СПР.МОНТ[AWG], СПР.МОНТ[ГОСТ], "")</f>
        <v>0.75</v>
      </c>
      <c r="W313" s="273"/>
      <c r="X313" s="273">
        <v>2.79</v>
      </c>
      <c r="Y313" s="268" t="s">
        <v>7719</v>
      </c>
      <c r="Z313" s="268"/>
      <c r="AA313" s="269" t="s">
        <v>7720</v>
      </c>
      <c r="AB313" s="270" t="s">
        <v>7706</v>
      </c>
    </row>
    <row r="314">
      <c r="A314" s="255" t="s">
        <v>7047</v>
      </c>
      <c r="B314" s="256" t="s">
        <v>3885</v>
      </c>
      <c r="C314" s="257" t="s">
        <v>3886</v>
      </c>
      <c r="D314" s="257" t="s">
        <v>7699</v>
      </c>
      <c r="E314" s="257">
        <v>3.96</v>
      </c>
      <c r="F314" s="257" t="s">
        <v>3308</v>
      </c>
      <c r="G314" s="258">
        <v>8650114.0</v>
      </c>
      <c r="H314" s="272">
        <v>8650115.0</v>
      </c>
      <c r="I314" s="260"/>
      <c r="J314" s="255"/>
      <c r="K314" s="255"/>
      <c r="L314" s="255"/>
      <c r="M314" s="268"/>
      <c r="N314" s="262"/>
      <c r="O314" s="263"/>
      <c r="P314" s="271" t="s">
        <v>3890</v>
      </c>
      <c r="Q314" s="272"/>
      <c r="R314" s="268" t="s">
        <v>3891</v>
      </c>
      <c r="S314" s="266">
        <v>24.0</v>
      </c>
      <c r="T314" s="266">
        <v>18.0</v>
      </c>
      <c r="U314" s="261">
        <f t="array" ref="U314">_xlfn.XLOOKUP(S314, СПР.МОНТ[AWG], СПР.МОНТ[ГОСТ], "")</f>
        <v>0.2</v>
      </c>
      <c r="V314" s="261">
        <f t="array" ref="V314">_xlfn.XLOOKUP(T314, СПР.МОНТ[AWG], СПР.МОНТ[ГОСТ], "")</f>
        <v>0.75</v>
      </c>
      <c r="W314" s="273"/>
      <c r="X314" s="273">
        <v>2.79</v>
      </c>
      <c r="Y314" s="268" t="s">
        <v>7721</v>
      </c>
      <c r="Z314" s="268"/>
      <c r="AA314" s="269" t="s">
        <v>7722</v>
      </c>
      <c r="AB314" s="270" t="s">
        <v>7706</v>
      </c>
    </row>
    <row r="315">
      <c r="A315" s="255" t="s">
        <v>7047</v>
      </c>
      <c r="B315" s="256" t="s">
        <v>3885</v>
      </c>
      <c r="C315" s="257" t="s">
        <v>3886</v>
      </c>
      <c r="D315" s="257" t="s">
        <v>7699</v>
      </c>
      <c r="E315" s="257">
        <v>3.96</v>
      </c>
      <c r="F315" s="257" t="s">
        <v>3308</v>
      </c>
      <c r="G315" s="258">
        <v>8580121.0</v>
      </c>
      <c r="H315" s="272">
        <v>8580122.0</v>
      </c>
      <c r="I315" s="260"/>
      <c r="J315" s="255"/>
      <c r="K315" s="255"/>
      <c r="L315" s="255"/>
      <c r="M315" s="268"/>
      <c r="N315" s="262"/>
      <c r="O315" s="263"/>
      <c r="P315" s="271" t="s">
        <v>3890</v>
      </c>
      <c r="Q315" s="272"/>
      <c r="R315" s="268" t="s">
        <v>3891</v>
      </c>
      <c r="S315" s="266">
        <v>24.0</v>
      </c>
      <c r="T315" s="266">
        <v>18.0</v>
      </c>
      <c r="U315" s="261">
        <f t="array" ref="U315">_xlfn.XLOOKUP(S315, СПР.МОНТ[AWG], СПР.МОНТ[ГОСТ], "")</f>
        <v>0.2</v>
      </c>
      <c r="V315" s="261">
        <f t="array" ref="V315">_xlfn.XLOOKUP(T315, СПР.МОНТ[AWG], СПР.МОНТ[ГОСТ], "")</f>
        <v>0.75</v>
      </c>
      <c r="W315" s="273"/>
      <c r="X315" s="273">
        <v>2.79</v>
      </c>
      <c r="Y315" s="268" t="s">
        <v>7723</v>
      </c>
      <c r="Z315" s="268"/>
      <c r="AA315" s="269" t="s">
        <v>7724</v>
      </c>
      <c r="AB315" s="270" t="s">
        <v>7706</v>
      </c>
    </row>
    <row r="316">
      <c r="A316" s="255" t="s">
        <v>7047</v>
      </c>
      <c r="B316" s="256" t="s">
        <v>3885</v>
      </c>
      <c r="C316" s="257" t="s">
        <v>3886</v>
      </c>
      <c r="D316" s="257" t="s">
        <v>7699</v>
      </c>
      <c r="E316" s="257">
        <v>3.96</v>
      </c>
      <c r="F316" s="257" t="s">
        <v>3308</v>
      </c>
      <c r="G316" s="258">
        <v>8580114.0</v>
      </c>
      <c r="H316" s="272">
        <v>8580115.0</v>
      </c>
      <c r="I316" s="260"/>
      <c r="J316" s="255"/>
      <c r="K316" s="255"/>
      <c r="L316" s="255"/>
      <c r="M316" s="268"/>
      <c r="N316" s="262"/>
      <c r="O316" s="263"/>
      <c r="P316" s="271" t="s">
        <v>3890</v>
      </c>
      <c r="Q316" s="272"/>
      <c r="R316" s="268" t="s">
        <v>3891</v>
      </c>
      <c r="S316" s="266">
        <v>24.0</v>
      </c>
      <c r="T316" s="266">
        <v>18.0</v>
      </c>
      <c r="U316" s="261">
        <f t="array" ref="U316">_xlfn.XLOOKUP(S316, СПР.МОНТ[AWG], СПР.МОНТ[ГОСТ], "")</f>
        <v>0.2</v>
      </c>
      <c r="V316" s="261">
        <f t="array" ref="V316">_xlfn.XLOOKUP(T316, СПР.МОНТ[AWG], СПР.МОНТ[ГОСТ], "")</f>
        <v>0.75</v>
      </c>
      <c r="W316" s="273"/>
      <c r="X316" s="273">
        <v>2.79</v>
      </c>
      <c r="Y316" s="268" t="s">
        <v>7725</v>
      </c>
      <c r="Z316" s="268"/>
      <c r="AA316" s="269" t="s">
        <v>7726</v>
      </c>
      <c r="AB316" s="270" t="s">
        <v>7706</v>
      </c>
    </row>
    <row r="317">
      <c r="A317" s="255" t="s">
        <v>7047</v>
      </c>
      <c r="B317" s="256" t="s">
        <v>3885</v>
      </c>
      <c r="C317" s="257" t="s">
        <v>3886</v>
      </c>
      <c r="D317" s="257" t="s">
        <v>7699</v>
      </c>
      <c r="E317" s="257">
        <v>3.96</v>
      </c>
      <c r="F317" s="257" t="s">
        <v>3308</v>
      </c>
      <c r="G317" s="258">
        <v>8500281.0</v>
      </c>
      <c r="H317" s="272"/>
      <c r="I317" s="260"/>
      <c r="J317" s="255"/>
      <c r="K317" s="255"/>
      <c r="L317" s="255"/>
      <c r="M317" s="268"/>
      <c r="N317" s="262"/>
      <c r="O317" s="263"/>
      <c r="P317" s="271" t="s">
        <v>3890</v>
      </c>
      <c r="Q317" s="272"/>
      <c r="R317" s="268" t="s">
        <v>3891</v>
      </c>
      <c r="S317" s="266">
        <v>24.0</v>
      </c>
      <c r="T317" s="266">
        <v>18.0</v>
      </c>
      <c r="U317" s="261">
        <f t="array" ref="U317">_xlfn.XLOOKUP(S317, СПР.МОНТ[AWG], СПР.МОНТ[ГОСТ], "")</f>
        <v>0.2</v>
      </c>
      <c r="V317" s="261">
        <f t="array" ref="V317">_xlfn.XLOOKUP(T317, СПР.МОНТ[AWG], СПР.МОНТ[ГОСТ], "")</f>
        <v>0.75</v>
      </c>
      <c r="W317" s="273"/>
      <c r="X317" s="273">
        <v>2.79</v>
      </c>
      <c r="Y317" s="268" t="s">
        <v>7727</v>
      </c>
      <c r="Z317" s="268"/>
      <c r="AA317" s="269" t="s">
        <v>7728</v>
      </c>
      <c r="AB317" s="270" t="s">
        <v>7706</v>
      </c>
    </row>
    <row r="318">
      <c r="A318" s="255" t="s">
        <v>7047</v>
      </c>
      <c r="B318" s="256" t="s">
        <v>3885</v>
      </c>
      <c r="C318" s="257" t="s">
        <v>4275</v>
      </c>
      <c r="D318" s="257" t="s">
        <v>7729</v>
      </c>
      <c r="E318" s="257"/>
      <c r="F318" s="257" t="s">
        <v>3308</v>
      </c>
      <c r="G318" s="258">
        <v>8520071.0</v>
      </c>
      <c r="H318" s="272"/>
      <c r="I318" s="260"/>
      <c r="J318" s="255"/>
      <c r="K318" s="255"/>
      <c r="L318" s="255"/>
      <c r="M318" s="268"/>
      <c r="N318" s="262"/>
      <c r="O318" s="263"/>
      <c r="P318" s="271" t="s">
        <v>3890</v>
      </c>
      <c r="Q318" s="272" t="s">
        <v>7730</v>
      </c>
      <c r="R318" s="268"/>
      <c r="S318" s="266">
        <v>24.0</v>
      </c>
      <c r="T318" s="266">
        <v>18.0</v>
      </c>
      <c r="U318" s="261">
        <f t="array" ref="U318">_xlfn.XLOOKUP(S318, СПР.МОНТ[AWG], СПР.МОНТ[ГОСТ], "")</f>
        <v>0.2</v>
      </c>
      <c r="V318" s="261">
        <f t="array" ref="V318">_xlfn.XLOOKUP(T318, СПР.МОНТ[AWG], СПР.МОНТ[ГОСТ], "")</f>
        <v>0.75</v>
      </c>
      <c r="W318" s="273"/>
      <c r="X318" s="273">
        <v>2.79</v>
      </c>
      <c r="Y318" s="268" t="s">
        <v>7223</v>
      </c>
      <c r="Z318" s="268"/>
      <c r="AA318" s="269" t="s">
        <v>7731</v>
      </c>
      <c r="AB318" s="270" t="s">
        <v>7732</v>
      </c>
    </row>
    <row r="319">
      <c r="A319" s="255" t="s">
        <v>7047</v>
      </c>
      <c r="B319" s="256" t="s">
        <v>3885</v>
      </c>
      <c r="C319" s="257" t="s">
        <v>4280</v>
      </c>
      <c r="D319" s="257" t="s">
        <v>7733</v>
      </c>
      <c r="E319" s="257"/>
      <c r="F319" s="257" t="s">
        <v>3308</v>
      </c>
      <c r="G319" s="258">
        <v>2.064600042E9</v>
      </c>
      <c r="H319" s="272"/>
      <c r="I319" s="260"/>
      <c r="J319" s="255"/>
      <c r="K319" s="255"/>
      <c r="L319" s="255"/>
      <c r="M319" s="268"/>
      <c r="N319" s="262"/>
      <c r="O319" s="263"/>
      <c r="P319" s="271" t="s">
        <v>4281</v>
      </c>
      <c r="Q319" s="272" t="s">
        <v>7734</v>
      </c>
      <c r="R319" s="268"/>
      <c r="S319" s="266">
        <v>16.0</v>
      </c>
      <c r="T319" s="266">
        <v>16.0</v>
      </c>
      <c r="U319" s="261">
        <f t="array" ref="U319">_xlfn.XLOOKUP(S319, СПР.МОНТ[AWG], СПР.МОНТ[ГОСТ], "")</f>
        <v>1.5</v>
      </c>
      <c r="V319" s="261">
        <f t="array" ref="V319">_xlfn.XLOOKUP(T319, СПР.МОНТ[AWG], СПР.МОНТ[ГОСТ], "")</f>
        <v>1.5</v>
      </c>
      <c r="W319" s="273"/>
      <c r="X319" s="273"/>
      <c r="Y319" s="268" t="s">
        <v>7735</v>
      </c>
      <c r="Z319" s="268"/>
      <c r="AA319" s="269" t="s">
        <v>7736</v>
      </c>
      <c r="AB319" s="270" t="s">
        <v>7737</v>
      </c>
    </row>
    <row r="320">
      <c r="A320" s="255" t="s">
        <v>7047</v>
      </c>
      <c r="B320" s="256" t="s">
        <v>3885</v>
      </c>
      <c r="C320" s="257" t="s">
        <v>4280</v>
      </c>
      <c r="D320" s="257" t="s">
        <v>7733</v>
      </c>
      <c r="E320" s="257"/>
      <c r="F320" s="257" t="s">
        <v>3308</v>
      </c>
      <c r="G320" s="258">
        <v>2.064600031E9</v>
      </c>
      <c r="H320" s="272"/>
      <c r="I320" s="260"/>
      <c r="J320" s="255"/>
      <c r="K320" s="255"/>
      <c r="L320" s="255"/>
      <c r="M320" s="268"/>
      <c r="N320" s="262"/>
      <c r="O320" s="263"/>
      <c r="P320" s="271" t="s">
        <v>3989</v>
      </c>
      <c r="Q320" s="272" t="s">
        <v>7738</v>
      </c>
      <c r="R320" s="268" t="s">
        <v>4283</v>
      </c>
      <c r="S320" s="266">
        <v>18.0</v>
      </c>
      <c r="T320" s="266">
        <v>18.0</v>
      </c>
      <c r="U320" s="261">
        <f t="array" ref="U320">_xlfn.XLOOKUP(S320, СПР.МОНТ[AWG], СПР.МОНТ[ГОСТ], "")</f>
        <v>0.75</v>
      </c>
      <c r="V320" s="261">
        <f t="array" ref="V320">_xlfn.XLOOKUP(T320, СПР.МОНТ[AWG], СПР.МОНТ[ГОСТ], "")</f>
        <v>0.75</v>
      </c>
      <c r="W320" s="273"/>
      <c r="X320" s="273"/>
      <c r="Y320" s="268" t="s">
        <v>7402</v>
      </c>
      <c r="Z320" s="268"/>
      <c r="AA320" s="269" t="s">
        <v>7739</v>
      </c>
      <c r="AB320" s="270" t="s">
        <v>7740</v>
      </c>
    </row>
    <row r="321">
      <c r="A321" s="255" t="s">
        <v>7047</v>
      </c>
      <c r="B321" s="256" t="s">
        <v>3885</v>
      </c>
      <c r="C321" s="257" t="s">
        <v>4280</v>
      </c>
      <c r="D321" s="257" t="s">
        <v>7733</v>
      </c>
      <c r="E321" s="257"/>
      <c r="F321" s="257" t="s">
        <v>3308</v>
      </c>
      <c r="G321" s="258">
        <v>2.064600032E9</v>
      </c>
      <c r="H321" s="272"/>
      <c r="I321" s="260"/>
      <c r="J321" s="255"/>
      <c r="K321" s="255"/>
      <c r="L321" s="255"/>
      <c r="M321" s="268"/>
      <c r="N321" s="262"/>
      <c r="O321" s="263"/>
      <c r="P321" s="271" t="s">
        <v>3989</v>
      </c>
      <c r="Q321" s="272" t="s">
        <v>7738</v>
      </c>
      <c r="R321" s="268" t="s">
        <v>4283</v>
      </c>
      <c r="S321" s="266">
        <v>18.0</v>
      </c>
      <c r="T321" s="266">
        <v>18.0</v>
      </c>
      <c r="U321" s="261">
        <f t="array" ref="U321">_xlfn.XLOOKUP(S321, СПР.МОНТ[AWG], СПР.МОНТ[ГОСТ], "")</f>
        <v>0.75</v>
      </c>
      <c r="V321" s="261">
        <f t="array" ref="V321">_xlfn.XLOOKUP(T321, СПР.МОНТ[AWG], СПР.МОНТ[ГОСТ], "")</f>
        <v>0.75</v>
      </c>
      <c r="W321" s="273"/>
      <c r="X321" s="273"/>
      <c r="Y321" s="268" t="s">
        <v>7741</v>
      </c>
      <c r="Z321" s="268"/>
      <c r="AA321" s="269" t="s">
        <v>7742</v>
      </c>
      <c r="AB321" s="270" t="s">
        <v>7740</v>
      </c>
    </row>
    <row r="322">
      <c r="A322" s="255" t="s">
        <v>7047</v>
      </c>
      <c r="B322" s="256" t="s">
        <v>3885</v>
      </c>
      <c r="C322" s="257" t="s">
        <v>4280</v>
      </c>
      <c r="D322" s="257" t="s">
        <v>7733</v>
      </c>
      <c r="E322" s="257"/>
      <c r="F322" s="257" t="s">
        <v>3308</v>
      </c>
      <c r="G322" s="258">
        <v>2.064600033E9</v>
      </c>
      <c r="H322" s="272"/>
      <c r="I322" s="260"/>
      <c r="J322" s="255"/>
      <c r="K322" s="255"/>
      <c r="L322" s="255"/>
      <c r="M322" s="268"/>
      <c r="N322" s="262"/>
      <c r="O322" s="263"/>
      <c r="P322" s="271" t="s">
        <v>3989</v>
      </c>
      <c r="Q322" s="272" t="s">
        <v>7738</v>
      </c>
      <c r="R322" s="268" t="s">
        <v>4283</v>
      </c>
      <c r="S322" s="266">
        <v>18.0</v>
      </c>
      <c r="T322" s="266">
        <v>18.0</v>
      </c>
      <c r="U322" s="261">
        <f t="array" ref="U322">_xlfn.XLOOKUP(S322, СПР.МОНТ[AWG], СПР.МОНТ[ГОСТ], "")</f>
        <v>0.75</v>
      </c>
      <c r="V322" s="261">
        <f t="array" ref="V322">_xlfn.XLOOKUP(T322, СПР.МОНТ[AWG], СПР.МОНТ[ГОСТ], "")</f>
        <v>0.75</v>
      </c>
      <c r="W322" s="273"/>
      <c r="X322" s="273"/>
      <c r="Y322" s="268" t="s">
        <v>7743</v>
      </c>
      <c r="Z322" s="268"/>
      <c r="AA322" s="269" t="s">
        <v>7744</v>
      </c>
      <c r="AB322" s="270" t="s">
        <v>7740</v>
      </c>
    </row>
    <row r="323">
      <c r="A323" s="255" t="s">
        <v>7047</v>
      </c>
      <c r="B323" s="256" t="s">
        <v>3885</v>
      </c>
      <c r="C323" s="257" t="s">
        <v>4280</v>
      </c>
      <c r="D323" s="257" t="s">
        <v>7733</v>
      </c>
      <c r="E323" s="257"/>
      <c r="F323" s="257" t="s">
        <v>3308</v>
      </c>
      <c r="G323" s="258">
        <v>2.064600041E9</v>
      </c>
      <c r="H323" s="272"/>
      <c r="I323" s="260"/>
      <c r="J323" s="255"/>
      <c r="K323" s="255"/>
      <c r="L323" s="255"/>
      <c r="M323" s="268"/>
      <c r="N323" s="262"/>
      <c r="O323" s="263"/>
      <c r="P323" s="271" t="s">
        <v>4281</v>
      </c>
      <c r="Q323" s="272" t="s">
        <v>7734</v>
      </c>
      <c r="R323" s="268" t="s">
        <v>4287</v>
      </c>
      <c r="S323" s="266">
        <v>16.0</v>
      </c>
      <c r="T323" s="266">
        <v>16.0</v>
      </c>
      <c r="U323" s="261">
        <f t="array" ref="U323">_xlfn.XLOOKUP(S323, СПР.МОНТ[AWG], СПР.МОНТ[ГОСТ], "")</f>
        <v>1.5</v>
      </c>
      <c r="V323" s="261">
        <f t="array" ref="V323">_xlfn.XLOOKUP(T323, СПР.МОНТ[AWG], СПР.МОНТ[ГОСТ], "")</f>
        <v>1.5</v>
      </c>
      <c r="W323" s="273"/>
      <c r="X323" s="273"/>
      <c r="Y323" s="268" t="s">
        <v>7402</v>
      </c>
      <c r="Z323" s="268"/>
      <c r="AA323" s="269" t="s">
        <v>7745</v>
      </c>
      <c r="AB323" s="270" t="s">
        <v>7740</v>
      </c>
    </row>
    <row r="324">
      <c r="A324" s="255" t="s">
        <v>7047</v>
      </c>
      <c r="B324" s="256" t="s">
        <v>3885</v>
      </c>
      <c r="C324" s="257" t="s">
        <v>4280</v>
      </c>
      <c r="D324" s="257" t="s">
        <v>7733</v>
      </c>
      <c r="E324" s="257"/>
      <c r="F324" s="257" t="s">
        <v>3308</v>
      </c>
      <c r="G324" s="258">
        <v>2.064600043E9</v>
      </c>
      <c r="H324" s="272"/>
      <c r="I324" s="260"/>
      <c r="J324" s="255"/>
      <c r="K324" s="255"/>
      <c r="L324" s="255"/>
      <c r="M324" s="268"/>
      <c r="N324" s="262"/>
      <c r="O324" s="263"/>
      <c r="P324" s="271" t="s">
        <v>4281</v>
      </c>
      <c r="Q324" s="272" t="s">
        <v>7734</v>
      </c>
      <c r="R324" s="268" t="s">
        <v>4287</v>
      </c>
      <c r="S324" s="266">
        <v>16.0</v>
      </c>
      <c r="T324" s="266">
        <v>16.0</v>
      </c>
      <c r="U324" s="261">
        <f t="array" ref="U324">_xlfn.XLOOKUP(S324, СПР.МОНТ[AWG], СПР.МОНТ[ГОСТ], "")</f>
        <v>1.5</v>
      </c>
      <c r="V324" s="261">
        <f t="array" ref="V324">_xlfn.XLOOKUP(T324, СПР.МОНТ[AWG], СПР.МОНТ[ГОСТ], "")</f>
        <v>1.5</v>
      </c>
      <c r="W324" s="273"/>
      <c r="X324" s="273"/>
      <c r="Y324" s="268" t="s">
        <v>7743</v>
      </c>
      <c r="Z324" s="268"/>
      <c r="AA324" s="269" t="s">
        <v>7746</v>
      </c>
      <c r="AB324" s="270" t="s">
        <v>7740</v>
      </c>
    </row>
    <row r="325">
      <c r="A325" s="255" t="s">
        <v>7047</v>
      </c>
      <c r="B325" s="256" t="s">
        <v>3885</v>
      </c>
      <c r="C325" s="257" t="s">
        <v>4280</v>
      </c>
      <c r="D325" s="257" t="s">
        <v>7733</v>
      </c>
      <c r="E325" s="257"/>
      <c r="F325" s="257" t="s">
        <v>3308</v>
      </c>
      <c r="G325" s="258">
        <v>2.064600021E9</v>
      </c>
      <c r="H325" s="272"/>
      <c r="I325" s="260"/>
      <c r="J325" s="255"/>
      <c r="K325" s="255"/>
      <c r="L325" s="255"/>
      <c r="M325" s="268"/>
      <c r="N325" s="262"/>
      <c r="O325" s="263"/>
      <c r="P325" s="271"/>
      <c r="Q325" s="272"/>
      <c r="R325" s="268"/>
      <c r="S325" s="266">
        <v>24.0</v>
      </c>
      <c r="T325" s="266">
        <v>20.0</v>
      </c>
      <c r="U325" s="261">
        <f t="array" ref="U325">_xlfn.XLOOKUP(S325, СПР.МОНТ[AWG], СПР.МОНТ[ГОСТ], "")</f>
        <v>0.2</v>
      </c>
      <c r="V325" s="261">
        <f t="array" ref="V325">_xlfn.XLOOKUP(T325, СПР.МОНТ[AWG], СПР.МОНТ[ГОСТ], "")</f>
        <v>0.5</v>
      </c>
      <c r="W325" s="273"/>
      <c r="X325" s="273"/>
      <c r="Y325" s="268" t="s">
        <v>7402</v>
      </c>
      <c r="Z325" s="268"/>
      <c r="AA325" s="269" t="s">
        <v>7747</v>
      </c>
      <c r="AB325" s="270" t="s">
        <v>7748</v>
      </c>
    </row>
    <row r="326">
      <c r="A326" s="255" t="s">
        <v>7047</v>
      </c>
      <c r="B326" s="256" t="s">
        <v>3885</v>
      </c>
      <c r="C326" s="257" t="s">
        <v>4280</v>
      </c>
      <c r="D326" s="257" t="s">
        <v>7733</v>
      </c>
      <c r="E326" s="257"/>
      <c r="F326" s="257" t="s">
        <v>3308</v>
      </c>
      <c r="G326" s="258">
        <v>2.064600022E9</v>
      </c>
      <c r="H326" s="272"/>
      <c r="I326" s="260"/>
      <c r="J326" s="255"/>
      <c r="K326" s="255"/>
      <c r="L326" s="255"/>
      <c r="M326" s="268"/>
      <c r="N326" s="262"/>
      <c r="O326" s="263"/>
      <c r="P326" s="271"/>
      <c r="Q326" s="272"/>
      <c r="R326" s="268"/>
      <c r="S326" s="266">
        <v>24.0</v>
      </c>
      <c r="T326" s="266">
        <v>20.0</v>
      </c>
      <c r="U326" s="261">
        <f t="array" ref="U326">_xlfn.XLOOKUP(S326, СПР.МОНТ[AWG], СПР.МОНТ[ГОСТ], "")</f>
        <v>0.2</v>
      </c>
      <c r="V326" s="261">
        <f t="array" ref="V326">_xlfn.XLOOKUP(T326, СПР.МОНТ[AWG], СПР.МОНТ[ГОСТ], "")</f>
        <v>0.5</v>
      </c>
      <c r="W326" s="273"/>
      <c r="X326" s="273"/>
      <c r="Y326" s="268" t="s">
        <v>7741</v>
      </c>
      <c r="Z326" s="268"/>
      <c r="AA326" s="269" t="s">
        <v>7749</v>
      </c>
      <c r="AB326" s="270" t="s">
        <v>7748</v>
      </c>
    </row>
    <row r="327">
      <c r="A327" s="255" t="s">
        <v>7047</v>
      </c>
      <c r="B327" s="256" t="s">
        <v>3885</v>
      </c>
      <c r="C327" s="257" t="s">
        <v>4280</v>
      </c>
      <c r="D327" s="257" t="s">
        <v>7733</v>
      </c>
      <c r="E327" s="257"/>
      <c r="F327" s="257" t="s">
        <v>3308</v>
      </c>
      <c r="G327" s="258">
        <v>2.064600023E9</v>
      </c>
      <c r="H327" s="272"/>
      <c r="I327" s="260"/>
      <c r="J327" s="255"/>
      <c r="K327" s="255"/>
      <c r="L327" s="255"/>
      <c r="M327" s="268"/>
      <c r="N327" s="262"/>
      <c r="O327" s="263"/>
      <c r="P327" s="271"/>
      <c r="Q327" s="272"/>
      <c r="R327" s="268"/>
      <c r="S327" s="266">
        <v>24.0</v>
      </c>
      <c r="T327" s="266">
        <v>20.0</v>
      </c>
      <c r="U327" s="261">
        <f t="array" ref="U327">_xlfn.XLOOKUP(S327, СПР.МОНТ[AWG], СПР.МОНТ[ГОСТ], "")</f>
        <v>0.2</v>
      </c>
      <c r="V327" s="261">
        <f t="array" ref="V327">_xlfn.XLOOKUP(T327, СПР.МОНТ[AWG], СПР.МОНТ[ГОСТ], "")</f>
        <v>0.5</v>
      </c>
      <c r="W327" s="273"/>
      <c r="X327" s="273"/>
      <c r="Y327" s="268" t="s">
        <v>7743</v>
      </c>
      <c r="Z327" s="268"/>
      <c r="AA327" s="269" t="s">
        <v>7750</v>
      </c>
      <c r="AB327" s="270" t="s">
        <v>7748</v>
      </c>
    </row>
    <row r="328">
      <c r="A328" s="255" t="s">
        <v>7047</v>
      </c>
      <c r="B328" s="256" t="s">
        <v>3885</v>
      </c>
      <c r="C328" s="257" t="s">
        <v>4280</v>
      </c>
      <c r="D328" s="257" t="s">
        <v>7733</v>
      </c>
      <c r="E328" s="257"/>
      <c r="F328" s="257" t="s">
        <v>3308</v>
      </c>
      <c r="G328" s="258">
        <v>2.064600011E9</v>
      </c>
      <c r="H328" s="272"/>
      <c r="I328" s="260"/>
      <c r="J328" s="255"/>
      <c r="K328" s="255"/>
      <c r="L328" s="255"/>
      <c r="M328" s="268"/>
      <c r="N328" s="262"/>
      <c r="O328" s="263"/>
      <c r="P328" s="271"/>
      <c r="Q328" s="272"/>
      <c r="R328" s="268"/>
      <c r="S328" s="266">
        <v>30.0</v>
      </c>
      <c r="T328" s="266">
        <v>26.0</v>
      </c>
      <c r="U328" s="261">
        <f t="array" ref="U328">_xlfn.XLOOKUP(S328, СПР.МОНТ[AWG], СПР.МОНТ[ГОСТ], "")</f>
        <v>0.05</v>
      </c>
      <c r="V328" s="261">
        <f t="array" ref="V328">_xlfn.XLOOKUP(T328, СПР.МОНТ[AWG], СПР.МОНТ[ГОСТ], "")</f>
        <v>0.12</v>
      </c>
      <c r="W328" s="273"/>
      <c r="X328" s="273"/>
      <c r="Y328" s="268" t="s">
        <v>7402</v>
      </c>
      <c r="Z328" s="268"/>
      <c r="AA328" s="269" t="s">
        <v>7751</v>
      </c>
      <c r="AB328" s="270" t="s">
        <v>7752</v>
      </c>
    </row>
    <row r="329">
      <c r="A329" s="255" t="s">
        <v>7047</v>
      </c>
      <c r="B329" s="256" t="s">
        <v>3885</v>
      </c>
      <c r="C329" s="257" t="s">
        <v>4280</v>
      </c>
      <c r="D329" s="257" t="s">
        <v>7733</v>
      </c>
      <c r="E329" s="257"/>
      <c r="F329" s="257" t="s">
        <v>3308</v>
      </c>
      <c r="G329" s="258">
        <v>2.064600012E9</v>
      </c>
      <c r="H329" s="272"/>
      <c r="I329" s="260"/>
      <c r="J329" s="255"/>
      <c r="K329" s="255"/>
      <c r="L329" s="255"/>
      <c r="M329" s="268"/>
      <c r="N329" s="262"/>
      <c r="O329" s="263"/>
      <c r="P329" s="271"/>
      <c r="Q329" s="272"/>
      <c r="R329" s="268"/>
      <c r="S329" s="266">
        <v>30.0</v>
      </c>
      <c r="T329" s="266">
        <v>26.0</v>
      </c>
      <c r="U329" s="261">
        <f t="array" ref="U329">_xlfn.XLOOKUP(S329, СПР.МОНТ[AWG], СПР.МОНТ[ГОСТ], "")</f>
        <v>0.05</v>
      </c>
      <c r="V329" s="261">
        <f t="array" ref="V329">_xlfn.XLOOKUP(T329, СПР.МОНТ[AWG], СПР.МОНТ[ГОСТ], "")</f>
        <v>0.12</v>
      </c>
      <c r="W329" s="273"/>
      <c r="X329" s="273"/>
      <c r="Y329" s="268" t="s">
        <v>7741</v>
      </c>
      <c r="Z329" s="268"/>
      <c r="AA329" s="269" t="s">
        <v>7753</v>
      </c>
      <c r="AB329" s="270" t="s">
        <v>7752</v>
      </c>
    </row>
    <row r="330">
      <c r="A330" s="255" t="s">
        <v>7047</v>
      </c>
      <c r="B330" s="256" t="s">
        <v>3885</v>
      </c>
      <c r="C330" s="257" t="s">
        <v>4280</v>
      </c>
      <c r="D330" s="257" t="s">
        <v>7733</v>
      </c>
      <c r="E330" s="257"/>
      <c r="F330" s="257" t="s">
        <v>3308</v>
      </c>
      <c r="G330" s="258">
        <v>2.064600013E9</v>
      </c>
      <c r="H330" s="272"/>
      <c r="I330" s="260"/>
      <c r="J330" s="255"/>
      <c r="K330" s="255"/>
      <c r="L330" s="255"/>
      <c r="M330" s="268"/>
      <c r="N330" s="262"/>
      <c r="O330" s="263"/>
      <c r="P330" s="271"/>
      <c r="Q330" s="272"/>
      <c r="R330" s="268"/>
      <c r="S330" s="266">
        <v>30.0</v>
      </c>
      <c r="T330" s="266">
        <v>26.0</v>
      </c>
      <c r="U330" s="261">
        <f t="array" ref="U330">_xlfn.XLOOKUP(S330, СПР.МОНТ[AWG], СПР.МОНТ[ГОСТ], "")</f>
        <v>0.05</v>
      </c>
      <c r="V330" s="261">
        <f t="array" ref="V330">_xlfn.XLOOKUP(T330, СПР.МОНТ[AWG], СПР.МОНТ[ГОСТ], "")</f>
        <v>0.12</v>
      </c>
      <c r="W330" s="273"/>
      <c r="X330" s="273"/>
      <c r="Y330" s="268" t="s">
        <v>7743</v>
      </c>
      <c r="Z330" s="268"/>
      <c r="AA330" s="269" t="s">
        <v>7754</v>
      </c>
      <c r="AB330" s="270" t="s">
        <v>7752</v>
      </c>
    </row>
    <row r="331">
      <c r="A331" s="255" t="s">
        <v>7047</v>
      </c>
      <c r="B331" s="256" t="s">
        <v>3885</v>
      </c>
      <c r="C331" s="257" t="s">
        <v>7755</v>
      </c>
      <c r="D331" s="257">
        <v>219114.0</v>
      </c>
      <c r="E331" s="257"/>
      <c r="F331" s="257" t="s">
        <v>3308</v>
      </c>
      <c r="G331" s="258">
        <v>2.191970004E9</v>
      </c>
      <c r="H331" s="259"/>
      <c r="I331" s="260"/>
      <c r="J331" s="255"/>
      <c r="K331" s="255"/>
      <c r="L331" s="255"/>
      <c r="M331" s="268"/>
      <c r="N331" s="262"/>
      <c r="O331" s="263"/>
      <c r="P331" s="271" t="s">
        <v>4198</v>
      </c>
      <c r="Q331" s="272" t="s">
        <v>7756</v>
      </c>
      <c r="R331" s="268">
        <v>9.8</v>
      </c>
      <c r="S331" s="266">
        <v>28.0</v>
      </c>
      <c r="T331" s="266">
        <v>28.0</v>
      </c>
      <c r="U331" s="261">
        <f t="array" ref="U331">_xlfn.XLOOKUP(S331, СПР.МОНТ[AWG], СПР.МОНТ[ГОСТ], "")</f>
        <v>0.08</v>
      </c>
      <c r="V331" s="261">
        <f t="array" ref="V331">_xlfn.XLOOKUP(T331, СПР.МОНТ[AWG], СПР.МОНТ[ГОСТ], "")</f>
        <v>0.08</v>
      </c>
      <c r="W331" s="273">
        <v>0.75</v>
      </c>
      <c r="X331" s="273">
        <v>0.91</v>
      </c>
      <c r="Y331" s="268" t="s">
        <v>7757</v>
      </c>
      <c r="Z331" s="268"/>
      <c r="AA331" s="269" t="s">
        <v>7758</v>
      </c>
      <c r="AB331" s="270" t="s">
        <v>7759</v>
      </c>
    </row>
    <row r="332">
      <c r="A332" s="255" t="s">
        <v>7047</v>
      </c>
      <c r="B332" s="256" t="s">
        <v>3885</v>
      </c>
      <c r="C332" s="257" t="s">
        <v>7755</v>
      </c>
      <c r="D332" s="257">
        <v>219114.0</v>
      </c>
      <c r="E332" s="257"/>
      <c r="F332" s="257" t="s">
        <v>3308</v>
      </c>
      <c r="G332" s="258">
        <v>2.202260004E9</v>
      </c>
      <c r="H332" s="259"/>
      <c r="I332" s="260"/>
      <c r="J332" s="255"/>
      <c r="K332" s="255"/>
      <c r="L332" s="255"/>
      <c r="M332" s="268"/>
      <c r="N332" s="262"/>
      <c r="O332" s="263"/>
      <c r="P332" s="271" t="s">
        <v>4203</v>
      </c>
      <c r="Q332" s="272" t="s">
        <v>7760</v>
      </c>
      <c r="R332" s="268">
        <v>89.0</v>
      </c>
      <c r="S332" s="266">
        <v>16.0</v>
      </c>
      <c r="T332" s="266">
        <v>16.0</v>
      </c>
      <c r="U332" s="261">
        <f t="array" ref="U332">_xlfn.XLOOKUP(S332, СПР.МОНТ[AWG], СПР.МОНТ[ГОСТ], "")</f>
        <v>1.5</v>
      </c>
      <c r="V332" s="261">
        <f t="array" ref="V332">_xlfn.XLOOKUP(T332, СПР.МОНТ[AWG], СПР.МОНТ[ГОСТ], "")</f>
        <v>1.5</v>
      </c>
      <c r="W332" s="273">
        <v>1.9</v>
      </c>
      <c r="X332" s="273">
        <v>2.3</v>
      </c>
      <c r="Y332" s="268" t="s">
        <v>7761</v>
      </c>
      <c r="Z332" s="268">
        <v>9.2</v>
      </c>
      <c r="AA332" s="269" t="s">
        <v>7762</v>
      </c>
      <c r="AB332" s="270" t="s">
        <v>7763</v>
      </c>
    </row>
    <row r="333">
      <c r="A333" s="255" t="s">
        <v>7047</v>
      </c>
      <c r="B333" s="299" t="s">
        <v>3885</v>
      </c>
      <c r="C333" s="291" t="s">
        <v>4029</v>
      </c>
      <c r="D333" s="255" t="s">
        <v>7764</v>
      </c>
      <c r="E333" s="289">
        <v>2.0</v>
      </c>
      <c r="F333" s="289" t="s">
        <v>3308</v>
      </c>
      <c r="G333" s="287" t="s">
        <v>7765</v>
      </c>
      <c r="H333" s="288">
        <v>5.021281E8</v>
      </c>
      <c r="I333" s="289"/>
      <c r="J333" s="289"/>
      <c r="K333" s="289"/>
      <c r="L333" s="289"/>
      <c r="M333" s="267" t="s">
        <v>4032</v>
      </c>
      <c r="N333" s="284" t="s">
        <v>1645</v>
      </c>
      <c r="O333" s="282"/>
      <c r="P333" s="301" t="s">
        <v>4030</v>
      </c>
      <c r="Q333" s="255" t="s">
        <v>7766</v>
      </c>
      <c r="R333" s="273" t="s">
        <v>4031</v>
      </c>
      <c r="S333" s="293">
        <v>30.0</v>
      </c>
      <c r="T333" s="293">
        <v>24.0</v>
      </c>
      <c r="U333" s="261">
        <f t="array" ref="U333">_xlfn.XLOOKUP(S333, СПР.МОНТ[AWG], СПР.МОНТ[ГОСТ], "")</f>
        <v>0.05</v>
      </c>
      <c r="V333" s="261">
        <f t="array" ref="V333">_xlfn.XLOOKUP(T333, СПР.МОНТ[AWG], СПР.МОНТ[ГОСТ], "")</f>
        <v>0.2</v>
      </c>
      <c r="W333" s="267">
        <v>0.8</v>
      </c>
      <c r="X333" s="267">
        <v>1.4</v>
      </c>
      <c r="Y333" s="267" t="s">
        <v>7223</v>
      </c>
      <c r="Z333" s="267">
        <v>2.0</v>
      </c>
      <c r="AA333" s="294" t="s">
        <v>7767</v>
      </c>
      <c r="AB333" s="295" t="s">
        <v>7768</v>
      </c>
    </row>
    <row r="334">
      <c r="A334" s="255" t="s">
        <v>7047</v>
      </c>
      <c r="B334" s="299" t="s">
        <v>3885</v>
      </c>
      <c r="C334" s="291" t="s">
        <v>4171</v>
      </c>
      <c r="D334" s="255">
        <v>213719.0</v>
      </c>
      <c r="E334" s="289">
        <v>2.0</v>
      </c>
      <c r="F334" s="289" t="s">
        <v>3308</v>
      </c>
      <c r="G334" s="287" t="s">
        <v>7769</v>
      </c>
      <c r="H334" s="288"/>
      <c r="I334" s="289"/>
      <c r="J334" s="289"/>
      <c r="K334" s="289"/>
      <c r="L334" s="289"/>
      <c r="M334" s="267" t="s">
        <v>4084</v>
      </c>
      <c r="N334" s="284" t="s">
        <v>1645</v>
      </c>
      <c r="O334" s="282"/>
      <c r="P334" s="301" t="s">
        <v>4172</v>
      </c>
      <c r="Q334" s="255" t="s">
        <v>7770</v>
      </c>
      <c r="R334" s="273" t="s">
        <v>3638</v>
      </c>
      <c r="S334" s="266">
        <v>26.0</v>
      </c>
      <c r="T334" s="266">
        <v>22.0</v>
      </c>
      <c r="U334" s="261">
        <f t="array" ref="U334">_xlfn.XLOOKUP(S334, СПР.МОНТ[AWG], СПР.МОНТ[ГОСТ], "")</f>
        <v>0.12</v>
      </c>
      <c r="V334" s="261">
        <f t="array" ref="V334">_xlfn.XLOOKUP(T334, СПР.МОНТ[AWG], СПР.МОНТ[ГОСТ], "")</f>
        <v>0.35</v>
      </c>
      <c r="W334" s="267">
        <v>0.9</v>
      </c>
      <c r="X334" s="267">
        <v>1.5</v>
      </c>
      <c r="Y334" s="267" t="s">
        <v>7402</v>
      </c>
      <c r="Z334" s="267">
        <v>3.0</v>
      </c>
      <c r="AA334" s="294" t="s">
        <v>7771</v>
      </c>
      <c r="AB334" s="295" t="s">
        <v>7772</v>
      </c>
    </row>
    <row r="335">
      <c r="A335" s="255" t="s">
        <v>7047</v>
      </c>
      <c r="B335" s="299" t="s">
        <v>3885</v>
      </c>
      <c r="C335" s="291" t="s">
        <v>4171</v>
      </c>
      <c r="D335" s="255">
        <v>505570.0</v>
      </c>
      <c r="E335" s="289">
        <v>2.0</v>
      </c>
      <c r="F335" s="289" t="s">
        <v>3308</v>
      </c>
      <c r="G335" s="287" t="s">
        <v>7773</v>
      </c>
      <c r="H335" s="288"/>
      <c r="I335" s="289"/>
      <c r="J335" s="289"/>
      <c r="K335" s="289"/>
      <c r="L335" s="289"/>
      <c r="M335" s="267" t="s">
        <v>4084</v>
      </c>
      <c r="N335" s="284" t="s">
        <v>1645</v>
      </c>
      <c r="O335" s="282"/>
      <c r="P335" s="301" t="s">
        <v>4172</v>
      </c>
      <c r="Q335" s="255" t="s">
        <v>7774</v>
      </c>
      <c r="R335" s="273" t="s">
        <v>3638</v>
      </c>
      <c r="S335" s="266">
        <v>26.0</v>
      </c>
      <c r="T335" s="266">
        <v>22.0</v>
      </c>
      <c r="U335" s="261">
        <f t="array" ref="U335">_xlfn.XLOOKUP(S335, СПР.МОНТ[AWG], СПР.МОНТ[ГОСТ], "")</f>
        <v>0.12</v>
      </c>
      <c r="V335" s="261">
        <f t="array" ref="V335">_xlfn.XLOOKUP(T335, СПР.МОНТ[AWG], СПР.МОНТ[ГОСТ], "")</f>
        <v>0.35</v>
      </c>
      <c r="W335" s="267">
        <v>0.9</v>
      </c>
      <c r="X335" s="267">
        <v>1.5</v>
      </c>
      <c r="Y335" s="267" t="s">
        <v>7402</v>
      </c>
      <c r="Z335" s="267">
        <v>3.0</v>
      </c>
      <c r="AA335" s="294" t="s">
        <v>7775</v>
      </c>
      <c r="AB335" s="295" t="s">
        <v>7776</v>
      </c>
    </row>
    <row r="336">
      <c r="A336" s="255" t="s">
        <v>7047</v>
      </c>
      <c r="B336" s="299" t="s">
        <v>3885</v>
      </c>
      <c r="C336" s="291" t="s">
        <v>4171</v>
      </c>
      <c r="D336" s="255">
        <v>505570.0</v>
      </c>
      <c r="E336" s="289">
        <v>2.0</v>
      </c>
      <c r="F336" s="289" t="s">
        <v>3308</v>
      </c>
      <c r="G336" s="287" t="s">
        <v>7777</v>
      </c>
      <c r="H336" s="288"/>
      <c r="I336" s="289"/>
      <c r="J336" s="289"/>
      <c r="K336" s="289"/>
      <c r="L336" s="289"/>
      <c r="M336" s="267" t="s">
        <v>4084</v>
      </c>
      <c r="N336" s="284" t="s">
        <v>1645</v>
      </c>
      <c r="O336" s="282"/>
      <c r="P336" s="301" t="s">
        <v>4172</v>
      </c>
      <c r="Q336" s="255" t="s">
        <v>7774</v>
      </c>
      <c r="R336" s="273" t="s">
        <v>3638</v>
      </c>
      <c r="S336" s="266">
        <v>26.0</v>
      </c>
      <c r="T336" s="266">
        <v>22.0</v>
      </c>
      <c r="U336" s="261">
        <f t="array" ref="U336">_xlfn.XLOOKUP(S336, СПР.МОНТ[AWG], СПР.МОНТ[ГОСТ], "")</f>
        <v>0.12</v>
      </c>
      <c r="V336" s="261">
        <f t="array" ref="V336">_xlfn.XLOOKUP(T336, СПР.МОНТ[AWG], СПР.МОНТ[ГОСТ], "")</f>
        <v>0.35</v>
      </c>
      <c r="W336" s="267">
        <v>0.9</v>
      </c>
      <c r="X336" s="267">
        <v>1.5</v>
      </c>
      <c r="Y336" s="267" t="s">
        <v>7778</v>
      </c>
      <c r="Z336" s="267">
        <v>3.0</v>
      </c>
      <c r="AA336" s="294" t="s">
        <v>7779</v>
      </c>
      <c r="AB336" s="295" t="s">
        <v>7776</v>
      </c>
    </row>
    <row r="337">
      <c r="A337" s="255" t="s">
        <v>7047</v>
      </c>
      <c r="B337" s="299" t="s">
        <v>3885</v>
      </c>
      <c r="C337" s="291" t="s">
        <v>4171</v>
      </c>
      <c r="D337" s="255">
        <v>214525.0</v>
      </c>
      <c r="E337" s="289">
        <v>1.25</v>
      </c>
      <c r="F337" s="289" t="s">
        <v>3308</v>
      </c>
      <c r="G337" s="287" t="s">
        <v>7780</v>
      </c>
      <c r="H337" s="288"/>
      <c r="I337" s="289"/>
      <c r="J337" s="289"/>
      <c r="K337" s="289"/>
      <c r="L337" s="289"/>
      <c r="M337" s="267" t="s">
        <v>4185</v>
      </c>
      <c r="N337" s="284" t="s">
        <v>1645</v>
      </c>
      <c r="O337" s="282"/>
      <c r="P337" s="301" t="s">
        <v>4183</v>
      </c>
      <c r="Q337" s="255" t="s">
        <v>7781</v>
      </c>
      <c r="R337" s="273" t="s">
        <v>4184</v>
      </c>
      <c r="S337" s="266">
        <v>30.0</v>
      </c>
      <c r="T337" s="266">
        <v>26.0</v>
      </c>
      <c r="U337" s="261">
        <f t="array" ref="U337">_xlfn.XLOOKUP(S337, СПР.МОНТ[AWG], СПР.МОНТ[ГОСТ], "")</f>
        <v>0.05</v>
      </c>
      <c r="V337" s="261">
        <f t="array" ref="V337">_xlfn.XLOOKUP(T337, СПР.МОНТ[AWG], СПР.МОНТ[ГОСТ], "")</f>
        <v>0.12</v>
      </c>
      <c r="W337" s="267">
        <v>0.7</v>
      </c>
      <c r="X337" s="267">
        <v>1.05</v>
      </c>
      <c r="Y337" s="267" t="s">
        <v>7424</v>
      </c>
      <c r="Z337" s="267">
        <v>1.5</v>
      </c>
      <c r="AA337" s="294" t="s">
        <v>7782</v>
      </c>
      <c r="AB337" s="298" t="s">
        <v>7783</v>
      </c>
    </row>
    <row r="338">
      <c r="A338" s="255" t="s">
        <v>7047</v>
      </c>
      <c r="B338" s="299" t="s">
        <v>3885</v>
      </c>
      <c r="C338" s="291" t="s">
        <v>4171</v>
      </c>
      <c r="D338" s="255" t="s">
        <v>7784</v>
      </c>
      <c r="E338" s="289">
        <v>1.25</v>
      </c>
      <c r="F338" s="289" t="s">
        <v>3308</v>
      </c>
      <c r="G338" s="287" t="s">
        <v>7785</v>
      </c>
      <c r="H338" s="288"/>
      <c r="I338" s="289"/>
      <c r="J338" s="289"/>
      <c r="K338" s="289"/>
      <c r="L338" s="289"/>
      <c r="M338" s="267" t="s">
        <v>4185</v>
      </c>
      <c r="N338" s="284" t="s">
        <v>1645</v>
      </c>
      <c r="O338" s="282"/>
      <c r="P338" s="301" t="s">
        <v>4183</v>
      </c>
      <c r="Q338" s="255" t="s">
        <v>7786</v>
      </c>
      <c r="R338" s="273" t="s">
        <v>4184</v>
      </c>
      <c r="S338" s="266">
        <v>30.0</v>
      </c>
      <c r="T338" s="266">
        <v>26.0</v>
      </c>
      <c r="U338" s="261">
        <f t="array" ref="U338">_xlfn.XLOOKUP(S338, СПР.МОНТ[AWG], СПР.МОНТ[ГОСТ], "")</f>
        <v>0.05</v>
      </c>
      <c r="V338" s="261">
        <f t="array" ref="V338">_xlfn.XLOOKUP(T338, СПР.МОНТ[AWG], СПР.МОНТ[ГОСТ], "")</f>
        <v>0.12</v>
      </c>
      <c r="W338" s="267">
        <v>0.7</v>
      </c>
      <c r="X338" s="267">
        <v>1.05</v>
      </c>
      <c r="Y338" s="267" t="s">
        <v>7402</v>
      </c>
      <c r="Z338" s="267">
        <v>1.5</v>
      </c>
      <c r="AA338" s="294" t="s">
        <v>7787</v>
      </c>
      <c r="AB338" s="298" t="s">
        <v>7788</v>
      </c>
    </row>
    <row r="339">
      <c r="A339" s="255" t="s">
        <v>7047</v>
      </c>
      <c r="B339" s="299" t="s">
        <v>3885</v>
      </c>
      <c r="C339" s="291" t="s">
        <v>4171</v>
      </c>
      <c r="D339" s="255" t="s">
        <v>7789</v>
      </c>
      <c r="E339" s="289">
        <v>1.25</v>
      </c>
      <c r="F339" s="289" t="s">
        <v>3308</v>
      </c>
      <c r="G339" s="287" t="s">
        <v>7790</v>
      </c>
      <c r="H339" s="288"/>
      <c r="I339" s="289"/>
      <c r="J339" s="289"/>
      <c r="K339" s="289"/>
      <c r="L339" s="289"/>
      <c r="M339" s="267" t="s">
        <v>4185</v>
      </c>
      <c r="N339" s="284" t="s">
        <v>1645</v>
      </c>
      <c r="O339" s="282"/>
      <c r="P339" s="301" t="s">
        <v>4255</v>
      </c>
      <c r="Q339" s="255" t="s">
        <v>7781</v>
      </c>
      <c r="R339" s="273" t="s">
        <v>4184</v>
      </c>
      <c r="S339" s="266">
        <v>30.0</v>
      </c>
      <c r="T339" s="266">
        <v>26.0</v>
      </c>
      <c r="U339" s="261">
        <f t="array" ref="U339">_xlfn.XLOOKUP(S339, СПР.МОНТ[AWG], СПР.МОНТ[ГОСТ], "")</f>
        <v>0.05</v>
      </c>
      <c r="V339" s="261">
        <f t="array" ref="V339">_xlfn.XLOOKUP(T339, СПР.МОНТ[AWG], СПР.МОНТ[ГОСТ], "")</f>
        <v>0.12</v>
      </c>
      <c r="W339" s="267">
        <v>0.7</v>
      </c>
      <c r="X339" s="267">
        <v>1.05</v>
      </c>
      <c r="Y339" s="267" t="s">
        <v>7402</v>
      </c>
      <c r="Z339" s="267">
        <v>1.5</v>
      </c>
      <c r="AA339" s="294" t="s">
        <v>7791</v>
      </c>
      <c r="AB339" s="298" t="s">
        <v>7792</v>
      </c>
    </row>
    <row r="340">
      <c r="A340" s="255" t="s">
        <v>7047</v>
      </c>
      <c r="B340" s="299" t="s">
        <v>3885</v>
      </c>
      <c r="C340" s="291" t="s">
        <v>4171</v>
      </c>
      <c r="D340" s="255" t="s">
        <v>7789</v>
      </c>
      <c r="E340" s="289">
        <v>1.25</v>
      </c>
      <c r="F340" s="289" t="s">
        <v>3308</v>
      </c>
      <c r="G340" s="287" t="s">
        <v>7793</v>
      </c>
      <c r="H340" s="288"/>
      <c r="I340" s="289"/>
      <c r="J340" s="289"/>
      <c r="K340" s="289"/>
      <c r="L340" s="289"/>
      <c r="M340" s="267" t="s">
        <v>4185</v>
      </c>
      <c r="N340" s="284" t="s">
        <v>1645</v>
      </c>
      <c r="O340" s="282"/>
      <c r="P340" s="301" t="s">
        <v>4255</v>
      </c>
      <c r="Q340" s="255" t="s">
        <v>7781</v>
      </c>
      <c r="R340" s="273" t="s">
        <v>4184</v>
      </c>
      <c r="S340" s="266">
        <v>30.0</v>
      </c>
      <c r="T340" s="266">
        <v>26.0</v>
      </c>
      <c r="U340" s="261">
        <f t="array" ref="U340">_xlfn.XLOOKUP(S340, СПР.МОНТ[AWG], СПР.МОНТ[ГОСТ], "")</f>
        <v>0.05</v>
      </c>
      <c r="V340" s="261">
        <f t="array" ref="V340">_xlfn.XLOOKUP(T340, СПР.МОНТ[AWG], СПР.МОНТ[ГОСТ], "")</f>
        <v>0.12</v>
      </c>
      <c r="W340" s="267">
        <v>0.7</v>
      </c>
      <c r="X340" s="267">
        <v>1.05</v>
      </c>
      <c r="Y340" s="267" t="s">
        <v>7778</v>
      </c>
      <c r="Z340" s="267">
        <v>1.5</v>
      </c>
      <c r="AA340" s="294" t="s">
        <v>7794</v>
      </c>
      <c r="AB340" s="298" t="s">
        <v>7792</v>
      </c>
    </row>
    <row r="341">
      <c r="A341" s="255" t="s">
        <v>7047</v>
      </c>
      <c r="B341" s="299" t="s">
        <v>3885</v>
      </c>
      <c r="C341" s="290" t="s">
        <v>4192</v>
      </c>
      <c r="D341" s="255" t="s">
        <v>7795</v>
      </c>
      <c r="E341" s="289">
        <v>2.0</v>
      </c>
      <c r="F341" s="289" t="s">
        <v>3308</v>
      </c>
      <c r="G341" s="287" t="s">
        <v>7796</v>
      </c>
      <c r="H341" s="288">
        <v>5.613491E8</v>
      </c>
      <c r="I341" s="289"/>
      <c r="J341" s="289"/>
      <c r="K341" s="289"/>
      <c r="L341" s="289"/>
      <c r="M341" s="267" t="s">
        <v>4084</v>
      </c>
      <c r="N341" s="284" t="s">
        <v>1645</v>
      </c>
      <c r="O341" s="282"/>
      <c r="P341" s="301" t="s">
        <v>4082</v>
      </c>
      <c r="Q341" s="255" t="s">
        <v>7797</v>
      </c>
      <c r="R341" s="273" t="s">
        <v>4083</v>
      </c>
      <c r="S341" s="293">
        <v>24.0</v>
      </c>
      <c r="T341" s="293">
        <v>22.0</v>
      </c>
      <c r="U341" s="261">
        <f t="array" ref="U341">_xlfn.XLOOKUP(S341, СПР.МОНТ[AWG], СПР.МОНТ[ГОСТ], "")</f>
        <v>0.2</v>
      </c>
      <c r="V341" s="261">
        <f t="array" ref="V341">_xlfn.XLOOKUP(T341, СПР.МОНТ[AWG], СПР.МОНТ[ГОСТ], "")</f>
        <v>0.35</v>
      </c>
      <c r="W341" s="267">
        <v>0.9</v>
      </c>
      <c r="X341" s="267">
        <v>1.5</v>
      </c>
      <c r="Y341" s="267" t="s">
        <v>7402</v>
      </c>
      <c r="Z341" s="267">
        <v>3.0</v>
      </c>
      <c r="AA341" s="294" t="s">
        <v>7798</v>
      </c>
      <c r="AB341" s="295" t="s">
        <v>7799</v>
      </c>
    </row>
    <row r="342">
      <c r="A342" s="255" t="s">
        <v>7047</v>
      </c>
      <c r="B342" s="299" t="s">
        <v>3885</v>
      </c>
      <c r="C342" s="290" t="s">
        <v>4192</v>
      </c>
      <c r="D342" s="255" t="s">
        <v>7795</v>
      </c>
      <c r="E342" s="289">
        <v>2.0</v>
      </c>
      <c r="F342" s="289" t="s">
        <v>3308</v>
      </c>
      <c r="G342" s="287" t="s">
        <v>7800</v>
      </c>
      <c r="H342" s="288"/>
      <c r="I342" s="289"/>
      <c r="J342" s="289"/>
      <c r="K342" s="289"/>
      <c r="L342" s="289"/>
      <c r="M342" s="267" t="s">
        <v>4084</v>
      </c>
      <c r="N342" s="284" t="s">
        <v>1645</v>
      </c>
      <c r="O342" s="282"/>
      <c r="P342" s="301" t="s">
        <v>4086</v>
      </c>
      <c r="Q342" s="255">
        <v>1.55</v>
      </c>
      <c r="R342" s="273" t="s">
        <v>3841</v>
      </c>
      <c r="S342" s="293">
        <v>28.0</v>
      </c>
      <c r="T342" s="293">
        <v>26.0</v>
      </c>
      <c r="U342" s="261">
        <f t="array" ref="U342">_xlfn.XLOOKUP(S342, СПР.МОНТ[AWG], СПР.МОНТ[ГОСТ], "")</f>
        <v>0.08</v>
      </c>
      <c r="V342" s="261">
        <f t="array" ref="V342">_xlfn.XLOOKUP(T342, СПР.МОНТ[AWG], СПР.МОНТ[ГОСТ], "")</f>
        <v>0.12</v>
      </c>
      <c r="W342" s="267">
        <v>0.8</v>
      </c>
      <c r="X342" s="267">
        <v>1.2</v>
      </c>
      <c r="Y342" s="267" t="s">
        <v>7402</v>
      </c>
      <c r="Z342" s="267">
        <v>3.0</v>
      </c>
      <c r="AA342" s="294" t="s">
        <v>7801</v>
      </c>
      <c r="AB342" s="295" t="s">
        <v>7799</v>
      </c>
    </row>
    <row r="343">
      <c r="A343" s="255" t="s">
        <v>7047</v>
      </c>
      <c r="B343" s="299" t="s">
        <v>3885</v>
      </c>
      <c r="C343" s="291" t="s">
        <v>4036</v>
      </c>
      <c r="D343" s="255" t="s">
        <v>7802</v>
      </c>
      <c r="E343" s="289">
        <v>2.0</v>
      </c>
      <c r="F343" s="289" t="s">
        <v>3308</v>
      </c>
      <c r="G343" s="287" t="s">
        <v>7803</v>
      </c>
      <c r="H343" s="255">
        <v>5.039481E8</v>
      </c>
      <c r="I343" s="289"/>
      <c r="J343" s="289"/>
      <c r="K343" s="289"/>
      <c r="L343" s="289"/>
      <c r="M343" s="267" t="s">
        <v>4032</v>
      </c>
      <c r="N343" s="284" t="s">
        <v>1645</v>
      </c>
      <c r="O343" s="282"/>
      <c r="P343" s="301" t="s">
        <v>4037</v>
      </c>
      <c r="Q343" s="255" t="s">
        <v>7804</v>
      </c>
      <c r="R343" s="273" t="s">
        <v>4031</v>
      </c>
      <c r="S343" s="293">
        <v>30.0</v>
      </c>
      <c r="T343" s="293">
        <v>24.0</v>
      </c>
      <c r="U343" s="261">
        <f t="array" ref="U343">_xlfn.XLOOKUP(S343, СПР.МОНТ[AWG], СПР.МОНТ[ГОСТ], "")</f>
        <v>0.05</v>
      </c>
      <c r="V343" s="261">
        <f t="array" ref="V343">_xlfn.XLOOKUP(T343, СПР.МОНТ[AWG], СПР.МОНТ[ГОСТ], "")</f>
        <v>0.2</v>
      </c>
      <c r="W343" s="267">
        <v>0.8</v>
      </c>
      <c r="X343" s="267">
        <v>1.4</v>
      </c>
      <c r="Y343" s="267" t="s">
        <v>7741</v>
      </c>
      <c r="Z343" s="267">
        <v>2.0</v>
      </c>
      <c r="AA343" s="294" t="s">
        <v>7805</v>
      </c>
      <c r="AB343" s="295" t="s">
        <v>7806</v>
      </c>
    </row>
    <row r="344">
      <c r="A344" s="255" t="s">
        <v>7047</v>
      </c>
      <c r="B344" s="299" t="s">
        <v>3885</v>
      </c>
      <c r="C344" s="291" t="s">
        <v>4036</v>
      </c>
      <c r="D344" s="255" t="s">
        <v>7802</v>
      </c>
      <c r="E344" s="289">
        <v>2.0</v>
      </c>
      <c r="F344" s="289" t="s">
        <v>3308</v>
      </c>
      <c r="G344" s="287" t="s">
        <v>7807</v>
      </c>
      <c r="H344" s="288"/>
      <c r="I344" s="289"/>
      <c r="J344" s="289"/>
      <c r="K344" s="289"/>
      <c r="L344" s="289"/>
      <c r="M344" s="267" t="s">
        <v>4032</v>
      </c>
      <c r="N344" s="284" t="s">
        <v>1645</v>
      </c>
      <c r="O344" s="282"/>
      <c r="P344" s="301" t="s">
        <v>4037</v>
      </c>
      <c r="Q344" s="255" t="s">
        <v>7804</v>
      </c>
      <c r="R344" s="273" t="s">
        <v>4031</v>
      </c>
      <c r="S344" s="293">
        <v>30.0</v>
      </c>
      <c r="T344" s="293">
        <v>24.0</v>
      </c>
      <c r="U344" s="261">
        <f t="array" ref="U344">_xlfn.XLOOKUP(S344, СПР.МОНТ[AWG], СПР.МОНТ[ГОСТ], "")</f>
        <v>0.05</v>
      </c>
      <c r="V344" s="261">
        <f t="array" ref="V344">_xlfn.XLOOKUP(T344, СПР.МОНТ[AWG], СПР.МОНТ[ГОСТ], "")</f>
        <v>0.2</v>
      </c>
      <c r="W344" s="267">
        <v>0.8</v>
      </c>
      <c r="X344" s="267">
        <v>1.4</v>
      </c>
      <c r="Y344" s="267" t="s">
        <v>7808</v>
      </c>
      <c r="Z344" s="267">
        <v>2.0</v>
      </c>
      <c r="AA344" s="294" t="s">
        <v>7809</v>
      </c>
      <c r="AB344" s="295" t="s">
        <v>7806</v>
      </c>
    </row>
    <row r="345">
      <c r="A345" s="255" t="s">
        <v>7047</v>
      </c>
      <c r="B345" s="299" t="s">
        <v>3885</v>
      </c>
      <c r="C345" s="291" t="s">
        <v>4036</v>
      </c>
      <c r="D345" s="255" t="s">
        <v>7802</v>
      </c>
      <c r="E345" s="289">
        <v>2.0</v>
      </c>
      <c r="F345" s="289" t="s">
        <v>3308</v>
      </c>
      <c r="G345" s="287" t="s">
        <v>7810</v>
      </c>
      <c r="H345" s="288"/>
      <c r="I345" s="289"/>
      <c r="J345" s="289"/>
      <c r="K345" s="289"/>
      <c r="L345" s="289"/>
      <c r="M345" s="267" t="s">
        <v>4032</v>
      </c>
      <c r="N345" s="284" t="s">
        <v>1645</v>
      </c>
      <c r="O345" s="282"/>
      <c r="P345" s="301" t="s">
        <v>4037</v>
      </c>
      <c r="Q345" s="255" t="s">
        <v>7804</v>
      </c>
      <c r="R345" s="273" t="s">
        <v>4031</v>
      </c>
      <c r="S345" s="293">
        <v>30.0</v>
      </c>
      <c r="T345" s="293">
        <v>24.0</v>
      </c>
      <c r="U345" s="261">
        <f t="array" ref="U345">_xlfn.XLOOKUP(S345, СПР.МОНТ[AWG], СПР.МОНТ[ГОСТ], "")</f>
        <v>0.05</v>
      </c>
      <c r="V345" s="261">
        <f t="array" ref="V345">_xlfn.XLOOKUP(T345, СПР.МОНТ[AWG], СПР.МОНТ[ГОСТ], "")</f>
        <v>0.2</v>
      </c>
      <c r="W345" s="267">
        <v>0.8</v>
      </c>
      <c r="X345" s="267">
        <v>1.4</v>
      </c>
      <c r="Y345" s="267" t="s">
        <v>7808</v>
      </c>
      <c r="Z345" s="267">
        <v>2.0</v>
      </c>
      <c r="AA345" s="294" t="s">
        <v>7811</v>
      </c>
      <c r="AB345" s="295" t="s">
        <v>7806</v>
      </c>
    </row>
    <row r="346">
      <c r="A346" s="255" t="s">
        <v>7047</v>
      </c>
      <c r="B346" s="299" t="s">
        <v>3885</v>
      </c>
      <c r="C346" s="291" t="s">
        <v>4036</v>
      </c>
      <c r="D346" s="255" t="s">
        <v>7802</v>
      </c>
      <c r="E346" s="289">
        <v>2.0</v>
      </c>
      <c r="F346" s="289" t="s">
        <v>3308</v>
      </c>
      <c r="G346" s="287" t="s">
        <v>7812</v>
      </c>
      <c r="H346" s="288"/>
      <c r="I346" s="289"/>
      <c r="J346" s="289"/>
      <c r="K346" s="289"/>
      <c r="L346" s="289"/>
      <c r="M346" s="267" t="s">
        <v>4032</v>
      </c>
      <c r="N346" s="284" t="s">
        <v>1645</v>
      </c>
      <c r="O346" s="282"/>
      <c r="P346" s="301" t="s">
        <v>4037</v>
      </c>
      <c r="Q346" s="255" t="s">
        <v>7804</v>
      </c>
      <c r="R346" s="273" t="s">
        <v>4031</v>
      </c>
      <c r="S346" s="293">
        <v>30.0</v>
      </c>
      <c r="T346" s="293">
        <v>24.0</v>
      </c>
      <c r="U346" s="261">
        <f t="array" ref="U346">_xlfn.XLOOKUP(S346, СПР.МОНТ[AWG], СПР.МОНТ[ГОСТ], "")</f>
        <v>0.05</v>
      </c>
      <c r="V346" s="261">
        <f t="array" ref="V346">_xlfn.XLOOKUP(T346, СПР.МОНТ[AWG], СПР.МОНТ[ГОСТ], "")</f>
        <v>0.2</v>
      </c>
      <c r="W346" s="267">
        <v>0.8</v>
      </c>
      <c r="X346" s="267">
        <v>1.4</v>
      </c>
      <c r="Y346" s="267" t="s">
        <v>7402</v>
      </c>
      <c r="Z346" s="267">
        <v>2.0</v>
      </c>
      <c r="AA346" s="294" t="s">
        <v>7813</v>
      </c>
      <c r="AB346" s="295" t="s">
        <v>7806</v>
      </c>
    </row>
    <row r="347">
      <c r="A347" s="255" t="s">
        <v>7047</v>
      </c>
      <c r="B347" s="266" t="s">
        <v>3885</v>
      </c>
      <c r="C347" s="290" t="s">
        <v>4036</v>
      </c>
      <c r="D347" s="255" t="s">
        <v>7802</v>
      </c>
      <c r="E347" s="255">
        <v>2.0</v>
      </c>
      <c r="F347" s="255" t="s">
        <v>3308</v>
      </c>
      <c r="G347" s="287" t="s">
        <v>7814</v>
      </c>
      <c r="H347" s="288"/>
      <c r="I347" s="289"/>
      <c r="J347" s="289"/>
      <c r="K347" s="289"/>
      <c r="L347" s="289"/>
      <c r="M347" s="273" t="s">
        <v>4032</v>
      </c>
      <c r="N347" s="284" t="s">
        <v>1645</v>
      </c>
      <c r="O347" s="282"/>
      <c r="P347" s="301" t="s">
        <v>4037</v>
      </c>
      <c r="Q347" s="288"/>
      <c r="R347" s="273" t="s">
        <v>4042</v>
      </c>
      <c r="S347" s="293">
        <v>30.0</v>
      </c>
      <c r="T347" s="293">
        <v>24.0</v>
      </c>
      <c r="U347" s="261">
        <f t="array" ref="U347">_xlfn.XLOOKUP(S347, СПР.МОНТ[AWG], СПР.МОНТ[ГОСТ], "")</f>
        <v>0.05</v>
      </c>
      <c r="V347" s="261">
        <f t="array" ref="V347">_xlfn.XLOOKUP(T347, СПР.МОНТ[AWG], СПР.МОНТ[ГОСТ], "")</f>
        <v>0.2</v>
      </c>
      <c r="W347" s="273">
        <v>0.8</v>
      </c>
      <c r="X347" s="273">
        <v>1.4</v>
      </c>
      <c r="Y347" s="273" t="s">
        <v>7815</v>
      </c>
      <c r="Z347" s="273">
        <v>2.0</v>
      </c>
      <c r="AA347" s="294" t="s">
        <v>7816</v>
      </c>
      <c r="AB347" s="295" t="s">
        <v>7817</v>
      </c>
    </row>
    <row r="348">
      <c r="A348" s="255" t="s">
        <v>7047</v>
      </c>
      <c r="B348" s="299" t="s">
        <v>3885</v>
      </c>
      <c r="C348" s="291" t="s">
        <v>4036</v>
      </c>
      <c r="D348" s="255" t="s">
        <v>7818</v>
      </c>
      <c r="E348" s="289">
        <v>2.0</v>
      </c>
      <c r="F348" s="289" t="s">
        <v>3308</v>
      </c>
      <c r="G348" s="287" t="s">
        <v>7819</v>
      </c>
      <c r="H348" s="288"/>
      <c r="I348" s="289"/>
      <c r="J348" s="289"/>
      <c r="K348" s="289"/>
      <c r="L348" s="289"/>
      <c r="M348" s="267" t="s">
        <v>4032</v>
      </c>
      <c r="N348" s="284" t="s">
        <v>1645</v>
      </c>
      <c r="O348" s="282"/>
      <c r="P348" s="301" t="s">
        <v>4109</v>
      </c>
      <c r="Q348" s="255" t="s">
        <v>7820</v>
      </c>
      <c r="R348" s="273" t="s">
        <v>3814</v>
      </c>
      <c r="S348" s="293">
        <v>28.0</v>
      </c>
      <c r="T348" s="293">
        <v>22.0</v>
      </c>
      <c r="U348" s="261">
        <f t="array" ref="U348">_xlfn.XLOOKUP(S348, СПР.МОНТ[AWG], СПР.МОНТ[ГОСТ], "")</f>
        <v>0.08</v>
      </c>
      <c r="V348" s="261">
        <f t="array" ref="V348">_xlfn.XLOOKUP(T348, СПР.МОНТ[AWG], СПР.МОНТ[ГОСТ], "")</f>
        <v>0.35</v>
      </c>
      <c r="W348" s="267">
        <v>0.8</v>
      </c>
      <c r="X348" s="267">
        <v>1.4</v>
      </c>
      <c r="Y348" s="267" t="s">
        <v>7225</v>
      </c>
      <c r="Z348" s="267">
        <v>2.0</v>
      </c>
      <c r="AA348" s="294" t="s">
        <v>7821</v>
      </c>
      <c r="AB348" s="295" t="s">
        <v>7822</v>
      </c>
    </row>
    <row r="349">
      <c r="A349" s="255" t="s">
        <v>7047</v>
      </c>
      <c r="B349" s="299" t="s">
        <v>3885</v>
      </c>
      <c r="C349" s="291" t="s">
        <v>4036</v>
      </c>
      <c r="D349" s="255">
        <v>151098.0</v>
      </c>
      <c r="E349" s="289">
        <v>2.0</v>
      </c>
      <c r="F349" s="289" t="s">
        <v>3308</v>
      </c>
      <c r="G349" s="287" t="s">
        <v>7823</v>
      </c>
      <c r="H349" s="288"/>
      <c r="I349" s="289"/>
      <c r="J349" s="289"/>
      <c r="K349" s="289"/>
      <c r="L349" s="289"/>
      <c r="M349" s="267" t="s">
        <v>4032</v>
      </c>
      <c r="N349" s="284" t="s">
        <v>1645</v>
      </c>
      <c r="O349" s="282"/>
      <c r="P349" s="301" t="s">
        <v>4037</v>
      </c>
      <c r="Q349" s="255" t="s">
        <v>7824</v>
      </c>
      <c r="R349" s="273" t="s">
        <v>4031</v>
      </c>
      <c r="S349" s="293">
        <v>30.0</v>
      </c>
      <c r="T349" s="293">
        <v>24.0</v>
      </c>
      <c r="U349" s="261">
        <f t="array" ref="U349">_xlfn.XLOOKUP(S349, СПР.МОНТ[AWG], СПР.МОНТ[ГОСТ], "")</f>
        <v>0.05</v>
      </c>
      <c r="V349" s="261">
        <f t="array" ref="V349">_xlfn.XLOOKUP(T349, СПР.МОНТ[AWG], СПР.МОНТ[ГОСТ], "")</f>
        <v>0.2</v>
      </c>
      <c r="W349" s="267">
        <v>0.8</v>
      </c>
      <c r="X349" s="267">
        <v>1.4</v>
      </c>
      <c r="Y349" s="267" t="s">
        <v>7424</v>
      </c>
      <c r="Z349" s="267">
        <v>2.0</v>
      </c>
      <c r="AA349" s="294" t="s">
        <v>7825</v>
      </c>
      <c r="AB349" s="295" t="s">
        <v>7826</v>
      </c>
    </row>
    <row r="350">
      <c r="A350" s="255" t="s">
        <v>7047</v>
      </c>
      <c r="B350" s="256" t="s">
        <v>3885</v>
      </c>
      <c r="C350" s="257" t="s">
        <v>4298</v>
      </c>
      <c r="D350" s="257">
        <v>5557.0</v>
      </c>
      <c r="E350" s="257">
        <v>4.2</v>
      </c>
      <c r="F350" s="257" t="s">
        <v>3308</v>
      </c>
      <c r="G350" s="258">
        <v>3.9000211E7</v>
      </c>
      <c r="H350" s="272">
        <v>3.9000212E7</v>
      </c>
      <c r="I350" s="260"/>
      <c r="J350" s="255"/>
      <c r="K350" s="255"/>
      <c r="L350" s="255"/>
      <c r="M350" s="268"/>
      <c r="N350" s="262"/>
      <c r="O350" s="263"/>
      <c r="P350" s="271" t="s">
        <v>3929</v>
      </c>
      <c r="Q350" s="272" t="s">
        <v>7503</v>
      </c>
      <c r="R350" s="268"/>
      <c r="S350" s="266">
        <v>16.0</v>
      </c>
      <c r="T350" s="266">
        <v>16.0</v>
      </c>
      <c r="U350" s="261">
        <f t="array" ref="U350">_xlfn.XLOOKUP(S350, СПР.МОНТ[AWG], СПР.МОНТ[ГОСТ], "")</f>
        <v>1.5</v>
      </c>
      <c r="V350" s="261">
        <f t="array" ref="V350">_xlfn.XLOOKUP(T350, СПР.МОНТ[AWG], СПР.МОНТ[ГОСТ], "")</f>
        <v>1.5</v>
      </c>
      <c r="W350" s="273">
        <v>1.8</v>
      </c>
      <c r="X350" s="273">
        <v>3.1</v>
      </c>
      <c r="Y350" s="268" t="s">
        <v>7827</v>
      </c>
      <c r="Z350" s="268">
        <v>9.0</v>
      </c>
      <c r="AA350" s="269" t="s">
        <v>7828</v>
      </c>
      <c r="AB350" s="270" t="s">
        <v>7829</v>
      </c>
    </row>
    <row r="351">
      <c r="A351" s="255" t="s">
        <v>7047</v>
      </c>
      <c r="B351" s="256" t="s">
        <v>3885</v>
      </c>
      <c r="C351" s="257" t="s">
        <v>3913</v>
      </c>
      <c r="D351" s="257">
        <v>5557.0</v>
      </c>
      <c r="E351" s="257">
        <v>4.2</v>
      </c>
      <c r="F351" s="257" t="s">
        <v>3308</v>
      </c>
      <c r="G351" s="258">
        <v>3.9000453E7</v>
      </c>
      <c r="H351" s="272"/>
      <c r="I351" s="260"/>
      <c r="J351" s="255"/>
      <c r="K351" s="255"/>
      <c r="L351" s="255"/>
      <c r="M351" s="268"/>
      <c r="N351" s="262"/>
      <c r="O351" s="263"/>
      <c r="P351" s="271" t="s">
        <v>3914</v>
      </c>
      <c r="Q351" s="272" t="s">
        <v>7830</v>
      </c>
      <c r="R351" s="268" t="s">
        <v>3915</v>
      </c>
      <c r="S351" s="266">
        <v>28.0</v>
      </c>
      <c r="T351" s="266">
        <v>22.0</v>
      </c>
      <c r="U351" s="261">
        <f t="array" ref="U351">_xlfn.XLOOKUP(S351, СПР.МОНТ[AWG], СПР.МОНТ[ГОСТ], "")</f>
        <v>0.08</v>
      </c>
      <c r="V351" s="261">
        <f t="array" ref="V351">_xlfn.XLOOKUP(T351, СПР.МОНТ[AWG], СПР.МОНТ[ГОСТ], "")</f>
        <v>0.35</v>
      </c>
      <c r="W351" s="273"/>
      <c r="X351" s="273"/>
      <c r="Y351" s="268" t="s">
        <v>7831</v>
      </c>
      <c r="Z351" s="268"/>
      <c r="AA351" s="269" t="s">
        <v>7832</v>
      </c>
      <c r="AB351" s="270" t="s">
        <v>7833</v>
      </c>
    </row>
    <row r="352">
      <c r="A352" s="255" t="s">
        <v>7047</v>
      </c>
      <c r="B352" s="256" t="s">
        <v>3885</v>
      </c>
      <c r="C352" s="257" t="s">
        <v>4007</v>
      </c>
      <c r="D352" s="257">
        <v>5557.0</v>
      </c>
      <c r="E352" s="257"/>
      <c r="F352" s="257" t="s">
        <v>3308</v>
      </c>
      <c r="G352" s="258" t="s">
        <v>4008</v>
      </c>
      <c r="H352" s="259"/>
      <c r="I352" s="260"/>
      <c r="J352" s="255"/>
      <c r="K352" s="255"/>
      <c r="L352" s="255"/>
      <c r="M352" s="268"/>
      <c r="N352" s="262"/>
      <c r="O352" s="263"/>
      <c r="P352" s="271" t="s">
        <v>4009</v>
      </c>
      <c r="Q352" s="272" t="s">
        <v>7834</v>
      </c>
      <c r="R352" s="268">
        <v>68.5</v>
      </c>
      <c r="S352" s="266">
        <v>16.0</v>
      </c>
      <c r="T352" s="266">
        <v>16.0</v>
      </c>
      <c r="U352" s="261">
        <f t="array" ref="U352">_xlfn.XLOOKUP(S352, СПР.МОНТ[AWG], СПР.МОНТ[ГОСТ], "")</f>
        <v>1.5</v>
      </c>
      <c r="V352" s="261">
        <f t="array" ref="V352">_xlfn.XLOOKUP(T352, СПР.МОНТ[AWG], СПР.МОНТ[ГОСТ], "")</f>
        <v>1.5</v>
      </c>
      <c r="W352" s="273"/>
      <c r="X352" s="273"/>
      <c r="Y352" s="268" t="s">
        <v>7402</v>
      </c>
      <c r="Z352" s="268">
        <v>13.0</v>
      </c>
      <c r="AA352" s="269" t="s">
        <v>7835</v>
      </c>
      <c r="AB352" s="270" t="s">
        <v>7836</v>
      </c>
    </row>
    <row r="353">
      <c r="A353" s="255" t="s">
        <v>7047</v>
      </c>
      <c r="B353" s="256" t="s">
        <v>3885</v>
      </c>
      <c r="C353" s="257" t="s">
        <v>4007</v>
      </c>
      <c r="D353" s="257">
        <v>5557.0</v>
      </c>
      <c r="E353" s="257"/>
      <c r="F353" s="257" t="s">
        <v>3308</v>
      </c>
      <c r="G353" s="258">
        <v>4.57501111E8</v>
      </c>
      <c r="H353" s="272">
        <v>4.57501112E8</v>
      </c>
      <c r="I353" s="260"/>
      <c r="J353" s="255"/>
      <c r="K353" s="255"/>
      <c r="L353" s="255"/>
      <c r="M353" s="268"/>
      <c r="N353" s="262"/>
      <c r="O353" s="263"/>
      <c r="P353" s="271" t="s">
        <v>4011</v>
      </c>
      <c r="Q353" s="272" t="s">
        <v>7837</v>
      </c>
      <c r="R353" s="268" t="s">
        <v>4012</v>
      </c>
      <c r="S353" s="266">
        <v>20.0</v>
      </c>
      <c r="T353" s="266">
        <v>18.0</v>
      </c>
      <c r="U353" s="261">
        <f t="array" ref="U353">_xlfn.XLOOKUP(S353, СПР.МОНТ[AWG], СПР.МОНТ[ГОСТ], "")</f>
        <v>0.5</v>
      </c>
      <c r="V353" s="261">
        <f t="array" ref="V353">_xlfn.XLOOKUP(T353, СПР.МОНТ[AWG], СПР.МОНТ[ГОСТ], "")</f>
        <v>0.75</v>
      </c>
      <c r="W353" s="273"/>
      <c r="X353" s="273"/>
      <c r="Y353" s="268" t="s">
        <v>7402</v>
      </c>
      <c r="Z353" s="268"/>
      <c r="AA353" s="269" t="s">
        <v>7838</v>
      </c>
      <c r="AB353" s="270" t="s">
        <v>7839</v>
      </c>
    </row>
    <row r="354">
      <c r="A354" s="255" t="s">
        <v>7047</v>
      </c>
      <c r="B354" s="256" t="s">
        <v>3885</v>
      </c>
      <c r="C354" s="257" t="s">
        <v>4007</v>
      </c>
      <c r="D354" s="257">
        <v>5557.0</v>
      </c>
      <c r="E354" s="257"/>
      <c r="F354" s="257" t="s">
        <v>3308</v>
      </c>
      <c r="G354" s="258">
        <v>4.57501211E8</v>
      </c>
      <c r="H354" s="272">
        <v>4.57501212E8</v>
      </c>
      <c r="I354" s="260"/>
      <c r="J354" s="255"/>
      <c r="K354" s="255"/>
      <c r="L354" s="255"/>
      <c r="M354" s="268"/>
      <c r="N354" s="262"/>
      <c r="O354" s="263"/>
      <c r="P354" s="271" t="s">
        <v>4011</v>
      </c>
      <c r="Q354" s="272" t="s">
        <v>7837</v>
      </c>
      <c r="R354" s="268" t="s">
        <v>4012</v>
      </c>
      <c r="S354" s="266">
        <v>20.0</v>
      </c>
      <c r="T354" s="266">
        <v>18.0</v>
      </c>
      <c r="U354" s="261">
        <f t="array" ref="U354">_xlfn.XLOOKUP(S354, СПР.МОНТ[AWG], СПР.МОНТ[ГОСТ], "")</f>
        <v>0.5</v>
      </c>
      <c r="V354" s="261">
        <f t="array" ref="V354">_xlfn.XLOOKUP(T354, СПР.МОНТ[AWG], СПР.МОНТ[ГОСТ], "")</f>
        <v>0.75</v>
      </c>
      <c r="W354" s="273"/>
      <c r="X354" s="273"/>
      <c r="Y354" s="268" t="s">
        <v>7840</v>
      </c>
      <c r="Z354" s="268"/>
      <c r="AA354" s="269" t="s">
        <v>7841</v>
      </c>
      <c r="AB354" s="270" t="s">
        <v>7839</v>
      </c>
    </row>
    <row r="355">
      <c r="A355" s="255" t="s">
        <v>7047</v>
      </c>
      <c r="B355" s="256" t="s">
        <v>3885</v>
      </c>
      <c r="C355" s="257" t="s">
        <v>4007</v>
      </c>
      <c r="D355" s="257">
        <v>5557.0</v>
      </c>
      <c r="E355" s="257"/>
      <c r="F355" s="257" t="s">
        <v>3308</v>
      </c>
      <c r="G355" s="258">
        <v>4.57502211E8</v>
      </c>
      <c r="H355" s="272"/>
      <c r="I355" s="260"/>
      <c r="J355" s="255"/>
      <c r="K355" s="255"/>
      <c r="L355" s="255"/>
      <c r="M355" s="268"/>
      <c r="N355" s="262"/>
      <c r="O355" s="263"/>
      <c r="P355" s="271" t="s">
        <v>4015</v>
      </c>
      <c r="Q355" s="272" t="s">
        <v>7842</v>
      </c>
      <c r="R355" s="268" t="s">
        <v>4016</v>
      </c>
      <c r="S355" s="266">
        <v>24.0</v>
      </c>
      <c r="T355" s="266">
        <v>22.0</v>
      </c>
      <c r="U355" s="261">
        <f t="array" ref="U355">_xlfn.XLOOKUP(S355, СПР.МОНТ[AWG], СПР.МОНТ[ГОСТ], "")</f>
        <v>0.2</v>
      </c>
      <c r="V355" s="261">
        <f t="array" ref="V355">_xlfn.XLOOKUP(T355, СПР.МОНТ[AWG], СПР.МОНТ[ГОСТ], "")</f>
        <v>0.35</v>
      </c>
      <c r="W355" s="273"/>
      <c r="X355" s="273"/>
      <c r="Y355" s="268" t="s">
        <v>7840</v>
      </c>
      <c r="Z355" s="268"/>
      <c r="AA355" s="269" t="s">
        <v>7843</v>
      </c>
      <c r="AB355" s="270" t="s">
        <v>7839</v>
      </c>
    </row>
    <row r="356">
      <c r="A356" s="255" t="s">
        <v>7047</v>
      </c>
      <c r="B356" s="256" t="s">
        <v>3885</v>
      </c>
      <c r="C356" s="257" t="s">
        <v>4007</v>
      </c>
      <c r="D356" s="257">
        <v>5557.0</v>
      </c>
      <c r="E356" s="257"/>
      <c r="F356" s="257" t="s">
        <v>3308</v>
      </c>
      <c r="G356" s="258">
        <v>4.57503112E8</v>
      </c>
      <c r="H356" s="272"/>
      <c r="I356" s="260"/>
      <c r="J356" s="255"/>
      <c r="K356" s="255"/>
      <c r="L356" s="255"/>
      <c r="M356" s="268"/>
      <c r="N356" s="262"/>
      <c r="O356" s="263"/>
      <c r="P356" s="271" t="s">
        <v>3929</v>
      </c>
      <c r="Q356" s="272" t="s">
        <v>7834</v>
      </c>
      <c r="R356" s="268">
        <v>68.5</v>
      </c>
      <c r="S356" s="266">
        <v>16.0</v>
      </c>
      <c r="T356" s="266">
        <v>16.0</v>
      </c>
      <c r="U356" s="261">
        <f t="array" ref="U356">_xlfn.XLOOKUP(S356, СПР.МОНТ[AWG], СПР.МОНТ[ГОСТ], "")</f>
        <v>1.5</v>
      </c>
      <c r="V356" s="261">
        <f t="array" ref="V356">_xlfn.XLOOKUP(T356, СПР.МОНТ[AWG], СПР.МОНТ[ГОСТ], "")</f>
        <v>1.5</v>
      </c>
      <c r="W356" s="273"/>
      <c r="X356" s="273"/>
      <c r="Y356" s="268" t="s">
        <v>7844</v>
      </c>
      <c r="Z356" s="268">
        <v>13.0</v>
      </c>
      <c r="AA356" s="269" t="s">
        <v>7845</v>
      </c>
      <c r="AB356" s="270" t="s">
        <v>7846</v>
      </c>
    </row>
    <row r="357">
      <c r="A357" s="255" t="s">
        <v>7047</v>
      </c>
      <c r="B357" s="256" t="s">
        <v>3885</v>
      </c>
      <c r="C357" s="257" t="s">
        <v>4007</v>
      </c>
      <c r="D357" s="257">
        <v>5557.0</v>
      </c>
      <c r="E357" s="257"/>
      <c r="F357" s="257" t="s">
        <v>3308</v>
      </c>
      <c r="G357" s="258">
        <v>4.57503511E8</v>
      </c>
      <c r="H357" s="272"/>
      <c r="I357" s="260"/>
      <c r="J357" s="255"/>
      <c r="K357" s="255"/>
      <c r="L357" s="255"/>
      <c r="M357" s="268"/>
      <c r="N357" s="262"/>
      <c r="O357" s="263"/>
      <c r="P357" s="271" t="s">
        <v>3929</v>
      </c>
      <c r="Q357" s="272" t="s">
        <v>7834</v>
      </c>
      <c r="R357" s="268">
        <v>68.5</v>
      </c>
      <c r="S357" s="266">
        <v>16.0</v>
      </c>
      <c r="T357" s="266">
        <v>16.0</v>
      </c>
      <c r="U357" s="261">
        <f t="array" ref="U357">_xlfn.XLOOKUP(S357, СПР.МОНТ[AWG], СПР.МОНТ[ГОСТ], "")</f>
        <v>1.5</v>
      </c>
      <c r="V357" s="261">
        <f t="array" ref="V357">_xlfn.XLOOKUP(T357, СПР.МОНТ[AWG], СПР.МОНТ[ГОСТ], "")</f>
        <v>1.5</v>
      </c>
      <c r="W357" s="273"/>
      <c r="X357" s="273"/>
      <c r="Y357" s="268" t="s">
        <v>7847</v>
      </c>
      <c r="Z357" s="268">
        <v>13.0</v>
      </c>
      <c r="AA357" s="269" t="s">
        <v>7848</v>
      </c>
      <c r="AB357" s="270" t="s">
        <v>7846</v>
      </c>
    </row>
    <row r="358">
      <c r="A358" s="255" t="s">
        <v>7047</v>
      </c>
      <c r="B358" s="256" t="s">
        <v>3885</v>
      </c>
      <c r="C358" s="257" t="s">
        <v>4007</v>
      </c>
      <c r="D358" s="257">
        <v>5557.0</v>
      </c>
      <c r="E358" s="257"/>
      <c r="F358" s="257" t="s">
        <v>3308</v>
      </c>
      <c r="G358" s="258">
        <v>4.57503211E8</v>
      </c>
      <c r="H358" s="272">
        <v>4.57503212E8</v>
      </c>
      <c r="I358" s="260"/>
      <c r="J358" s="255"/>
      <c r="K358" s="255"/>
      <c r="L358" s="255"/>
      <c r="M358" s="268"/>
      <c r="N358" s="262"/>
      <c r="O358" s="263"/>
      <c r="P358" s="271" t="s">
        <v>3929</v>
      </c>
      <c r="Q358" s="272" t="s">
        <v>7834</v>
      </c>
      <c r="R358" s="268">
        <v>68.5</v>
      </c>
      <c r="S358" s="266">
        <v>16.0</v>
      </c>
      <c r="T358" s="266">
        <v>16.0</v>
      </c>
      <c r="U358" s="261">
        <f t="array" ref="U358">_xlfn.XLOOKUP(S358, СПР.МОНТ[AWG], СПР.МОНТ[ГОСТ], "")</f>
        <v>1.5</v>
      </c>
      <c r="V358" s="261">
        <f t="array" ref="V358">_xlfn.XLOOKUP(T358, СПР.МОНТ[AWG], СПР.МОНТ[ГОСТ], "")</f>
        <v>1.5</v>
      </c>
      <c r="W358" s="273"/>
      <c r="X358" s="273"/>
      <c r="Y358" s="268" t="s">
        <v>7840</v>
      </c>
      <c r="Z358" s="268">
        <v>13.0</v>
      </c>
      <c r="AA358" s="269" t="s">
        <v>7849</v>
      </c>
      <c r="AB358" s="270" t="s">
        <v>7846</v>
      </c>
    </row>
    <row r="359">
      <c r="A359" s="255" t="s">
        <v>7047</v>
      </c>
      <c r="B359" s="256" t="s">
        <v>3885</v>
      </c>
      <c r="C359" s="257" t="s">
        <v>4007</v>
      </c>
      <c r="D359" s="257">
        <v>5559.0</v>
      </c>
      <c r="E359" s="257"/>
      <c r="F359" s="257" t="s">
        <v>3331</v>
      </c>
      <c r="G359" s="258">
        <v>4.60121141E8</v>
      </c>
      <c r="H359" s="272">
        <v>4.60121142E8</v>
      </c>
      <c r="I359" s="260"/>
      <c r="J359" s="255"/>
      <c r="K359" s="255"/>
      <c r="L359" s="255"/>
      <c r="M359" s="268"/>
      <c r="N359" s="262"/>
      <c r="O359" s="263"/>
      <c r="P359" s="271" t="s">
        <v>4011</v>
      </c>
      <c r="Q359" s="272" t="s">
        <v>7837</v>
      </c>
      <c r="R359" s="268" t="s">
        <v>4012</v>
      </c>
      <c r="S359" s="266">
        <v>20.0</v>
      </c>
      <c r="T359" s="266">
        <v>18.0</v>
      </c>
      <c r="U359" s="261">
        <f t="array" ref="U359">_xlfn.XLOOKUP(S359, СПР.МОНТ[AWG], СПР.МОНТ[ГОСТ], "")</f>
        <v>0.5</v>
      </c>
      <c r="V359" s="261">
        <f t="array" ref="V359">_xlfn.XLOOKUP(T359, СПР.МОНТ[AWG], СПР.МОНТ[ГОСТ], "")</f>
        <v>0.75</v>
      </c>
      <c r="W359" s="273"/>
      <c r="X359" s="273"/>
      <c r="Y359" s="268" t="s">
        <v>7402</v>
      </c>
      <c r="Z359" s="268"/>
      <c r="AA359" s="269" t="s">
        <v>7850</v>
      </c>
      <c r="AB359" s="270" t="s">
        <v>7839</v>
      </c>
    </row>
    <row r="360">
      <c r="A360" s="255" t="s">
        <v>7047</v>
      </c>
      <c r="B360" s="256" t="s">
        <v>3885</v>
      </c>
      <c r="C360" s="257" t="s">
        <v>4007</v>
      </c>
      <c r="D360" s="257">
        <v>5559.0</v>
      </c>
      <c r="E360" s="257"/>
      <c r="F360" s="257" t="s">
        <v>3331</v>
      </c>
      <c r="G360" s="258">
        <v>4.60121241E8</v>
      </c>
      <c r="H360" s="272">
        <v>4.60121242E8</v>
      </c>
      <c r="I360" s="260"/>
      <c r="J360" s="255"/>
      <c r="K360" s="255"/>
      <c r="L360" s="255"/>
      <c r="M360" s="268"/>
      <c r="N360" s="262"/>
      <c r="O360" s="263"/>
      <c r="P360" s="271" t="s">
        <v>4011</v>
      </c>
      <c r="Q360" s="272" t="s">
        <v>7837</v>
      </c>
      <c r="R360" s="268" t="s">
        <v>4012</v>
      </c>
      <c r="S360" s="266">
        <v>20.0</v>
      </c>
      <c r="T360" s="266">
        <v>18.0</v>
      </c>
      <c r="U360" s="261">
        <f t="array" ref="U360">_xlfn.XLOOKUP(S360, СПР.МОНТ[AWG], СПР.МОНТ[ГОСТ], "")</f>
        <v>0.5</v>
      </c>
      <c r="V360" s="261">
        <f t="array" ref="V360">_xlfn.XLOOKUP(T360, СПР.МОНТ[AWG], СПР.МОНТ[ГОСТ], "")</f>
        <v>0.75</v>
      </c>
      <c r="W360" s="273"/>
      <c r="X360" s="273"/>
      <c r="Y360" s="268" t="s">
        <v>7840</v>
      </c>
      <c r="Z360" s="268"/>
      <c r="AA360" s="269" t="s">
        <v>7851</v>
      </c>
      <c r="AB360" s="270" t="s">
        <v>7839</v>
      </c>
    </row>
    <row r="361">
      <c r="A361" s="255" t="s">
        <v>7047</v>
      </c>
      <c r="B361" s="256" t="s">
        <v>3885</v>
      </c>
      <c r="C361" s="257" t="s">
        <v>4007</v>
      </c>
      <c r="D361" s="257">
        <v>5559.0</v>
      </c>
      <c r="E361" s="257"/>
      <c r="F361" s="257" t="s">
        <v>3331</v>
      </c>
      <c r="G361" s="258">
        <v>4.60123141E8</v>
      </c>
      <c r="H361" s="272">
        <v>4.60123142E8</v>
      </c>
      <c r="I361" s="260"/>
      <c r="J361" s="255"/>
      <c r="K361" s="255"/>
      <c r="L361" s="255"/>
      <c r="M361" s="268"/>
      <c r="N361" s="262"/>
      <c r="O361" s="263"/>
      <c r="P361" s="271" t="s">
        <v>3929</v>
      </c>
      <c r="Q361" s="272" t="s">
        <v>7834</v>
      </c>
      <c r="R361" s="268">
        <v>68.5</v>
      </c>
      <c r="S361" s="266">
        <v>16.0</v>
      </c>
      <c r="T361" s="266">
        <v>16.0</v>
      </c>
      <c r="U361" s="261">
        <f t="array" ref="U361">_xlfn.XLOOKUP(S361, СПР.МОНТ[AWG], СПР.МОНТ[ГОСТ], "")</f>
        <v>1.5</v>
      </c>
      <c r="V361" s="261">
        <f t="array" ref="V361">_xlfn.XLOOKUP(T361, СПР.МОНТ[AWG], СПР.МОНТ[ГОСТ], "")</f>
        <v>1.5</v>
      </c>
      <c r="W361" s="273"/>
      <c r="X361" s="273"/>
      <c r="Y361" s="268" t="s">
        <v>7402</v>
      </c>
      <c r="Z361" s="268"/>
      <c r="AA361" s="269" t="s">
        <v>7852</v>
      </c>
      <c r="AB361" s="270" t="s">
        <v>7846</v>
      </c>
    </row>
    <row r="362">
      <c r="A362" s="255" t="s">
        <v>7047</v>
      </c>
      <c r="B362" s="256" t="s">
        <v>3885</v>
      </c>
      <c r="C362" s="257" t="s">
        <v>4007</v>
      </c>
      <c r="D362" s="257">
        <v>5559.0</v>
      </c>
      <c r="E362" s="257"/>
      <c r="F362" s="257" t="s">
        <v>3331</v>
      </c>
      <c r="G362" s="258">
        <v>4.60123241E8</v>
      </c>
      <c r="H362" s="272">
        <v>4.60123242E8</v>
      </c>
      <c r="I362" s="260"/>
      <c r="J362" s="255"/>
      <c r="K362" s="255"/>
      <c r="L362" s="255"/>
      <c r="M362" s="268"/>
      <c r="N362" s="262"/>
      <c r="O362" s="263"/>
      <c r="P362" s="271" t="s">
        <v>3929</v>
      </c>
      <c r="Q362" s="272" t="s">
        <v>7834</v>
      </c>
      <c r="R362" s="268">
        <v>68.5</v>
      </c>
      <c r="S362" s="266">
        <v>16.0</v>
      </c>
      <c r="T362" s="266">
        <v>16.0</v>
      </c>
      <c r="U362" s="261">
        <f t="array" ref="U362">_xlfn.XLOOKUP(S362, СПР.МОНТ[AWG], СПР.МОНТ[ГОСТ], "")</f>
        <v>1.5</v>
      </c>
      <c r="V362" s="261">
        <f t="array" ref="V362">_xlfn.XLOOKUP(T362, СПР.МОНТ[AWG], СПР.МОНТ[ГОСТ], "")</f>
        <v>1.5</v>
      </c>
      <c r="W362" s="273"/>
      <c r="X362" s="273"/>
      <c r="Y362" s="268" t="s">
        <v>7840</v>
      </c>
      <c r="Z362" s="268"/>
      <c r="AA362" s="269" t="s">
        <v>7853</v>
      </c>
      <c r="AB362" s="270" t="s">
        <v>7846</v>
      </c>
    </row>
    <row r="363">
      <c r="A363" s="255" t="s">
        <v>7047</v>
      </c>
      <c r="B363" s="256" t="s">
        <v>3885</v>
      </c>
      <c r="C363" s="257" t="s">
        <v>4007</v>
      </c>
      <c r="D363" s="257">
        <v>5559.0</v>
      </c>
      <c r="E363" s="257">
        <v>4.2</v>
      </c>
      <c r="F363" s="257" t="s">
        <v>3331</v>
      </c>
      <c r="G363" s="258">
        <v>4.60123251E8</v>
      </c>
      <c r="H363" s="272"/>
      <c r="I363" s="260"/>
      <c r="J363" s="255"/>
      <c r="K363" s="255"/>
      <c r="L363" s="255"/>
      <c r="M363" s="268"/>
      <c r="N363" s="262"/>
      <c r="O363" s="263"/>
      <c r="P363" s="271" t="s">
        <v>3929</v>
      </c>
      <c r="Q363" s="272" t="s">
        <v>7834</v>
      </c>
      <c r="R363" s="268"/>
      <c r="S363" s="266">
        <v>16.0</v>
      </c>
      <c r="T363" s="266">
        <v>16.0</v>
      </c>
      <c r="U363" s="261">
        <f t="array" ref="U363">_xlfn.XLOOKUP(S363, СПР.МОНТ[AWG], СПР.МОНТ[ГОСТ], "")</f>
        <v>1.5</v>
      </c>
      <c r="V363" s="261">
        <f t="array" ref="V363">_xlfn.XLOOKUP(T363, СПР.МОНТ[AWG], СПР.МОНТ[ГОСТ], "")</f>
        <v>1.5</v>
      </c>
      <c r="W363" s="273">
        <v>1.5</v>
      </c>
      <c r="X363" s="273"/>
      <c r="Y363" s="268" t="s">
        <v>7854</v>
      </c>
      <c r="Z363" s="268"/>
      <c r="AA363" s="269" t="s">
        <v>7855</v>
      </c>
      <c r="AB363" s="270" t="s">
        <v>7846</v>
      </c>
    </row>
    <row r="364">
      <c r="A364" s="255" t="s">
        <v>7047</v>
      </c>
      <c r="B364" s="256" t="s">
        <v>3885</v>
      </c>
      <c r="C364" s="257" t="s">
        <v>4302</v>
      </c>
      <c r="D364" s="257">
        <v>5559.0</v>
      </c>
      <c r="E364" s="257">
        <v>4.2</v>
      </c>
      <c r="F364" s="257" t="s">
        <v>3331</v>
      </c>
      <c r="G364" s="258">
        <v>4.60123151E8</v>
      </c>
      <c r="H364" s="272"/>
      <c r="I364" s="260"/>
      <c r="J364" s="255"/>
      <c r="K364" s="255"/>
      <c r="L364" s="255"/>
      <c r="M364" s="268"/>
      <c r="N364" s="262"/>
      <c r="O364" s="263"/>
      <c r="P364" s="271" t="s">
        <v>3929</v>
      </c>
      <c r="Q364" s="272" t="s">
        <v>7856</v>
      </c>
      <c r="R364" s="268"/>
      <c r="S364" s="266">
        <v>16.0</v>
      </c>
      <c r="T364" s="266">
        <v>16.0</v>
      </c>
      <c r="U364" s="261">
        <f t="array" ref="U364">_xlfn.XLOOKUP(S364, СПР.МОНТ[AWG], СПР.МОНТ[ГОСТ], "")</f>
        <v>1.5</v>
      </c>
      <c r="V364" s="261">
        <f t="array" ref="V364">_xlfn.XLOOKUP(T364, СПР.МОНТ[AWG], СПР.МОНТ[ГОСТ], "")</f>
        <v>1.5</v>
      </c>
      <c r="W364" s="273"/>
      <c r="X364" s="273"/>
      <c r="Y364" s="268" t="s">
        <v>7857</v>
      </c>
      <c r="Z364" s="268"/>
      <c r="AA364" s="269" t="s">
        <v>7858</v>
      </c>
      <c r="AB364" s="270" t="s">
        <v>7859</v>
      </c>
    </row>
    <row r="365">
      <c r="A365" s="255" t="s">
        <v>7047</v>
      </c>
      <c r="B365" s="299" t="s">
        <v>3885</v>
      </c>
      <c r="C365" s="290" t="s">
        <v>7860</v>
      </c>
      <c r="D365" s="255">
        <v>51163.0</v>
      </c>
      <c r="E365" s="289">
        <v>2.54</v>
      </c>
      <c r="F365" s="289" t="s">
        <v>3308</v>
      </c>
      <c r="G365" s="287" t="s">
        <v>7861</v>
      </c>
      <c r="H365" s="288"/>
      <c r="I365" s="289"/>
      <c r="J365" s="289"/>
      <c r="K365" s="289"/>
      <c r="L365" s="289"/>
      <c r="M365" s="267" t="s">
        <v>4048</v>
      </c>
      <c r="N365" s="284" t="s">
        <v>1645</v>
      </c>
      <c r="O365" s="282"/>
      <c r="P365" s="301" t="s">
        <v>4046</v>
      </c>
      <c r="Q365" s="255">
        <v>1.9</v>
      </c>
      <c r="R365" s="273" t="s">
        <v>4047</v>
      </c>
      <c r="S365" s="293">
        <v>22.0</v>
      </c>
      <c r="T365" s="293">
        <v>20.0</v>
      </c>
      <c r="U365" s="261">
        <f t="array" ref="U365">_xlfn.XLOOKUP(S365, СПР.МОНТ[AWG], СПР.МОНТ[ГОСТ], "")</f>
        <v>0.35</v>
      </c>
      <c r="V365" s="261">
        <f t="array" ref="V365">_xlfn.XLOOKUP(T365, СПР.МОНТ[AWG], СПР.МОНТ[ГОСТ], "")</f>
        <v>0.5</v>
      </c>
      <c r="W365" s="267">
        <v>1.2</v>
      </c>
      <c r="X365" s="267">
        <v>1.5</v>
      </c>
      <c r="Y365" s="267" t="s">
        <v>7223</v>
      </c>
      <c r="Z365" s="267">
        <v>4.0</v>
      </c>
      <c r="AA365" s="294" t="s">
        <v>7862</v>
      </c>
      <c r="AB365" s="295" t="s">
        <v>7863</v>
      </c>
    </row>
    <row r="366">
      <c r="A366" s="255" t="s">
        <v>7047</v>
      </c>
      <c r="B366" s="299" t="s">
        <v>3885</v>
      </c>
      <c r="C366" s="290" t="s">
        <v>7860</v>
      </c>
      <c r="D366" s="255">
        <v>51163.0</v>
      </c>
      <c r="E366" s="289">
        <v>2.54</v>
      </c>
      <c r="F366" s="289" t="s">
        <v>3308</v>
      </c>
      <c r="G366" s="287" t="s">
        <v>7864</v>
      </c>
      <c r="H366" s="288"/>
      <c r="I366" s="289"/>
      <c r="J366" s="289"/>
      <c r="K366" s="289"/>
      <c r="L366" s="289"/>
      <c r="M366" s="267" t="s">
        <v>4048</v>
      </c>
      <c r="N366" s="284" t="s">
        <v>1645</v>
      </c>
      <c r="O366" s="282"/>
      <c r="P366" s="301" t="s">
        <v>4050</v>
      </c>
      <c r="Q366" s="255" t="s">
        <v>7865</v>
      </c>
      <c r="R366" s="273" t="s">
        <v>4051</v>
      </c>
      <c r="S366" s="293">
        <v>26.0</v>
      </c>
      <c r="T366" s="293">
        <v>24.0</v>
      </c>
      <c r="U366" s="261">
        <f t="array" ref="U366">_xlfn.XLOOKUP(S366, СПР.МОНТ[AWG], СПР.МОНТ[ГОСТ], "")</f>
        <v>0.12</v>
      </c>
      <c r="V366" s="261">
        <f t="array" ref="V366">_xlfn.XLOOKUP(T366, СПР.МОНТ[AWG], СПР.МОНТ[ГОСТ], "")</f>
        <v>0.2</v>
      </c>
      <c r="W366" s="267">
        <v>1.2</v>
      </c>
      <c r="X366" s="267">
        <v>1.5</v>
      </c>
      <c r="Y366" s="267" t="s">
        <v>7225</v>
      </c>
      <c r="Z366" s="267">
        <v>4.0</v>
      </c>
      <c r="AA366" s="294" t="s">
        <v>7866</v>
      </c>
      <c r="AB366" s="295" t="s">
        <v>7867</v>
      </c>
    </row>
    <row r="367">
      <c r="A367" s="255" t="s">
        <v>7047</v>
      </c>
      <c r="B367" s="299" t="s">
        <v>3885</v>
      </c>
      <c r="C367" s="290" t="s">
        <v>7868</v>
      </c>
      <c r="D367" s="255">
        <v>5264.0</v>
      </c>
      <c r="E367" s="289">
        <v>2.5</v>
      </c>
      <c r="F367" s="289" t="s">
        <v>3308</v>
      </c>
      <c r="G367" s="287" t="s">
        <v>7869</v>
      </c>
      <c r="H367" s="288">
        <v>8701040.0</v>
      </c>
      <c r="I367" s="289"/>
      <c r="J367" s="289"/>
      <c r="K367" s="289"/>
      <c r="L367" s="289"/>
      <c r="M367" s="267" t="s">
        <v>4105</v>
      </c>
      <c r="N367" s="284" t="s">
        <v>1645</v>
      </c>
      <c r="O367" s="282"/>
      <c r="P367" s="301" t="s">
        <v>4103</v>
      </c>
      <c r="Q367" s="255" t="s">
        <v>7870</v>
      </c>
      <c r="R367" s="273" t="s">
        <v>4104</v>
      </c>
      <c r="S367" s="293">
        <v>28.0</v>
      </c>
      <c r="T367" s="293">
        <v>22.0</v>
      </c>
      <c r="U367" s="261">
        <f t="array" ref="U367">_xlfn.XLOOKUP(S367, СПР.МОНТ[AWG], СПР.МОНТ[ГОСТ], "")</f>
        <v>0.08</v>
      </c>
      <c r="V367" s="261">
        <f t="array" ref="V367">_xlfn.XLOOKUP(T367, СПР.МОНТ[AWG], СПР.МОНТ[ГОСТ], "")</f>
        <v>0.35</v>
      </c>
      <c r="W367" s="267">
        <v>1.2</v>
      </c>
      <c r="X367" s="267">
        <v>1.8</v>
      </c>
      <c r="Y367" s="267" t="s">
        <v>7223</v>
      </c>
      <c r="Z367" s="267">
        <v>3.0</v>
      </c>
      <c r="AA367" s="294" t="s">
        <v>7871</v>
      </c>
      <c r="AB367" s="295" t="s">
        <v>7872</v>
      </c>
    </row>
    <row r="368">
      <c r="A368" s="255" t="s">
        <v>7047</v>
      </c>
      <c r="B368" s="256" t="s">
        <v>3885</v>
      </c>
      <c r="C368" s="257" t="s">
        <v>4315</v>
      </c>
      <c r="D368" s="257" t="s">
        <v>7873</v>
      </c>
      <c r="E368" s="257">
        <v>2.5</v>
      </c>
      <c r="F368" s="257" t="s">
        <v>3308</v>
      </c>
      <c r="G368" s="258">
        <v>1.0530022E9</v>
      </c>
      <c r="H368" s="272"/>
      <c r="I368" s="260"/>
      <c r="J368" s="255"/>
      <c r="K368" s="255"/>
      <c r="L368" s="255"/>
      <c r="M368" s="268"/>
      <c r="N368" s="262"/>
      <c r="O368" s="263"/>
      <c r="P368" s="271" t="s">
        <v>4316</v>
      </c>
      <c r="Q368" s="272" t="s">
        <v>7874</v>
      </c>
      <c r="R368" s="268"/>
      <c r="S368" s="266">
        <v>22.0</v>
      </c>
      <c r="T368" s="266">
        <v>20.0</v>
      </c>
      <c r="U368" s="261">
        <f t="array" ref="U368">_xlfn.XLOOKUP(S368, СПР.МОНТ[AWG], СПР.МОНТ[ГОСТ], "")</f>
        <v>0.35</v>
      </c>
      <c r="V368" s="261">
        <f t="array" ref="V368">_xlfn.XLOOKUP(T368, СПР.МОНТ[AWG], СПР.МОНТ[ГОСТ], "")</f>
        <v>0.5</v>
      </c>
      <c r="W368" s="273"/>
      <c r="X368" s="273"/>
      <c r="Y368" s="268" t="s">
        <v>7875</v>
      </c>
      <c r="Z368" s="268">
        <v>8.0</v>
      </c>
      <c r="AA368" s="269" t="s">
        <v>7876</v>
      </c>
      <c r="AB368" s="270" t="s">
        <v>7877</v>
      </c>
    </row>
    <row r="369">
      <c r="A369" s="255" t="s">
        <v>7047</v>
      </c>
      <c r="B369" s="256" t="s">
        <v>3885</v>
      </c>
      <c r="C369" s="257" t="s">
        <v>4315</v>
      </c>
      <c r="D369" s="257" t="s">
        <v>7878</v>
      </c>
      <c r="E369" s="257">
        <v>2.5</v>
      </c>
      <c r="F369" s="257" t="s">
        <v>3331</v>
      </c>
      <c r="G369" s="258">
        <v>2.0144723E9</v>
      </c>
      <c r="H369" s="272"/>
      <c r="I369" s="260"/>
      <c r="J369" s="255"/>
      <c r="K369" s="255"/>
      <c r="L369" s="255"/>
      <c r="M369" s="268"/>
      <c r="N369" s="262"/>
      <c r="O369" s="263"/>
      <c r="P369" s="271" t="s">
        <v>4316</v>
      </c>
      <c r="Q369" s="272" t="s">
        <v>7879</v>
      </c>
      <c r="R369" s="268"/>
      <c r="S369" s="266">
        <v>22.0</v>
      </c>
      <c r="T369" s="266">
        <v>20.0</v>
      </c>
      <c r="U369" s="261">
        <f t="array" ref="U369">_xlfn.XLOOKUP(S369, СПР.МОНТ[AWG], СПР.МОНТ[ГОСТ], "")</f>
        <v>0.35</v>
      </c>
      <c r="V369" s="261">
        <f t="array" ref="V369">_xlfn.XLOOKUP(T369, СПР.МОНТ[AWG], СПР.МОНТ[ГОСТ], "")</f>
        <v>0.5</v>
      </c>
      <c r="W369" s="273"/>
      <c r="X369" s="273">
        <v>1.6</v>
      </c>
      <c r="Y369" s="268" t="s">
        <v>7875</v>
      </c>
      <c r="Z369" s="268">
        <v>7.5</v>
      </c>
      <c r="AA369" s="269" t="s">
        <v>7880</v>
      </c>
      <c r="AB369" s="270" t="s">
        <v>7881</v>
      </c>
    </row>
    <row r="370">
      <c r="A370" s="255" t="s">
        <v>7047</v>
      </c>
      <c r="B370" s="256" t="s">
        <v>3885</v>
      </c>
      <c r="C370" s="257" t="s">
        <v>4315</v>
      </c>
      <c r="D370" s="257" t="s">
        <v>7873</v>
      </c>
      <c r="E370" s="257">
        <v>2.5</v>
      </c>
      <c r="F370" s="257" t="s">
        <v>3308</v>
      </c>
      <c r="G370" s="258">
        <v>1.0530019E9</v>
      </c>
      <c r="H370" s="272"/>
      <c r="I370" s="260"/>
      <c r="J370" s="255"/>
      <c r="K370" s="255"/>
      <c r="L370" s="255"/>
      <c r="M370" s="268"/>
      <c r="N370" s="262"/>
      <c r="O370" s="263"/>
      <c r="P370" s="271" t="s">
        <v>4316</v>
      </c>
      <c r="Q370" s="272" t="s">
        <v>7874</v>
      </c>
      <c r="R370" s="268"/>
      <c r="S370" s="266">
        <v>22.0</v>
      </c>
      <c r="T370" s="266">
        <v>20.0</v>
      </c>
      <c r="U370" s="261">
        <f t="array" ref="U370">_xlfn.XLOOKUP(S370, СПР.МОНТ[AWG], СПР.МОНТ[ГОСТ], "")</f>
        <v>0.35</v>
      </c>
      <c r="V370" s="261">
        <f t="array" ref="V370">_xlfn.XLOOKUP(T370, СПР.МОНТ[AWG], СПР.МОНТ[ГОСТ], "")</f>
        <v>0.5</v>
      </c>
      <c r="W370" s="273"/>
      <c r="X370" s="273"/>
      <c r="Y370" s="268" t="s">
        <v>7882</v>
      </c>
      <c r="Z370" s="268">
        <v>8.0</v>
      </c>
      <c r="AA370" s="269" t="s">
        <v>7883</v>
      </c>
      <c r="AB370" s="270" t="s">
        <v>7877</v>
      </c>
    </row>
    <row r="371">
      <c r="A371" s="255" t="s">
        <v>7047</v>
      </c>
      <c r="B371" s="256" t="s">
        <v>3885</v>
      </c>
      <c r="C371" s="257" t="s">
        <v>4315</v>
      </c>
      <c r="D371" s="257" t="s">
        <v>7873</v>
      </c>
      <c r="E371" s="257">
        <v>2.5</v>
      </c>
      <c r="F371" s="257" t="s">
        <v>3308</v>
      </c>
      <c r="G371" s="258">
        <v>1.0530021E9</v>
      </c>
      <c r="H371" s="272"/>
      <c r="I371" s="260"/>
      <c r="J371" s="255"/>
      <c r="K371" s="255"/>
      <c r="L371" s="255"/>
      <c r="M371" s="268"/>
      <c r="N371" s="262"/>
      <c r="O371" s="263"/>
      <c r="P371" s="271" t="s">
        <v>4316</v>
      </c>
      <c r="Q371" s="272" t="s">
        <v>7874</v>
      </c>
      <c r="R371" s="268"/>
      <c r="S371" s="266">
        <v>22.0</v>
      </c>
      <c r="T371" s="266">
        <v>20.0</v>
      </c>
      <c r="U371" s="261">
        <f t="array" ref="U371">_xlfn.XLOOKUP(S371, СПР.МОНТ[AWG], СПР.МОНТ[ГОСТ], "")</f>
        <v>0.35</v>
      </c>
      <c r="V371" s="261">
        <f t="array" ref="V371">_xlfn.XLOOKUP(T371, СПР.МОНТ[AWG], СПР.МОНТ[ГОСТ], "")</f>
        <v>0.5</v>
      </c>
      <c r="W371" s="273"/>
      <c r="X371" s="273"/>
      <c r="Y371" s="268" t="s">
        <v>7884</v>
      </c>
      <c r="Z371" s="268">
        <v>8.0</v>
      </c>
      <c r="AA371" s="269" t="s">
        <v>7885</v>
      </c>
      <c r="AB371" s="270" t="s">
        <v>7877</v>
      </c>
    </row>
    <row r="372">
      <c r="A372" s="255" t="s">
        <v>7047</v>
      </c>
      <c r="B372" s="256" t="s">
        <v>3885</v>
      </c>
      <c r="C372" s="257" t="s">
        <v>4315</v>
      </c>
      <c r="D372" s="257" t="s">
        <v>7873</v>
      </c>
      <c r="E372" s="257">
        <v>2.5</v>
      </c>
      <c r="F372" s="257" t="s">
        <v>3308</v>
      </c>
      <c r="G372" s="258">
        <v>1.0530023E9</v>
      </c>
      <c r="H372" s="272"/>
      <c r="I372" s="260"/>
      <c r="J372" s="255"/>
      <c r="K372" s="255"/>
      <c r="L372" s="255"/>
      <c r="M372" s="268"/>
      <c r="N372" s="262"/>
      <c r="O372" s="263"/>
      <c r="P372" s="271" t="s">
        <v>4316</v>
      </c>
      <c r="Q372" s="272" t="s">
        <v>7874</v>
      </c>
      <c r="R372" s="268"/>
      <c r="S372" s="266">
        <v>22.0</v>
      </c>
      <c r="T372" s="266">
        <v>20.0</v>
      </c>
      <c r="U372" s="261">
        <f t="array" ref="U372">_xlfn.XLOOKUP(S372, СПР.МОНТ[AWG], СПР.МОНТ[ГОСТ], "")</f>
        <v>0.35</v>
      </c>
      <c r="V372" s="261">
        <f t="array" ref="V372">_xlfn.XLOOKUP(T372, СПР.МОНТ[AWG], СПР.МОНТ[ГОСТ], "")</f>
        <v>0.5</v>
      </c>
      <c r="W372" s="273"/>
      <c r="X372" s="273"/>
      <c r="Y372" s="268" t="s">
        <v>7886</v>
      </c>
      <c r="Z372" s="268">
        <v>8.0</v>
      </c>
      <c r="AA372" s="269" t="s">
        <v>7887</v>
      </c>
      <c r="AB372" s="270" t="s">
        <v>7877</v>
      </c>
    </row>
    <row r="373">
      <c r="A373" s="255" t="s">
        <v>7047</v>
      </c>
      <c r="B373" s="256" t="s">
        <v>3885</v>
      </c>
      <c r="C373" s="257" t="s">
        <v>4315</v>
      </c>
      <c r="D373" s="257" t="s">
        <v>7873</v>
      </c>
      <c r="E373" s="257">
        <v>2.5</v>
      </c>
      <c r="F373" s="257" t="s">
        <v>3308</v>
      </c>
      <c r="G373" s="258">
        <v>1.0530024E9</v>
      </c>
      <c r="H373" s="272"/>
      <c r="I373" s="260"/>
      <c r="J373" s="255"/>
      <c r="K373" s="255"/>
      <c r="L373" s="255"/>
      <c r="M373" s="268"/>
      <c r="N373" s="262"/>
      <c r="O373" s="263"/>
      <c r="P373" s="271" t="s">
        <v>4316</v>
      </c>
      <c r="Q373" s="272" t="s">
        <v>7874</v>
      </c>
      <c r="R373" s="268"/>
      <c r="S373" s="266">
        <v>22.0</v>
      </c>
      <c r="T373" s="266">
        <v>20.0</v>
      </c>
      <c r="U373" s="261">
        <f t="array" ref="U373">_xlfn.XLOOKUP(S373, СПР.МОНТ[AWG], СПР.МОНТ[ГОСТ], "")</f>
        <v>0.35</v>
      </c>
      <c r="V373" s="261">
        <f t="array" ref="V373">_xlfn.XLOOKUP(T373, СПР.МОНТ[AWG], СПР.МОНТ[ГОСТ], "")</f>
        <v>0.5</v>
      </c>
      <c r="W373" s="273"/>
      <c r="X373" s="273"/>
      <c r="Y373" s="268" t="s">
        <v>7888</v>
      </c>
      <c r="Z373" s="268">
        <v>8.0</v>
      </c>
      <c r="AA373" s="269" t="s">
        <v>7889</v>
      </c>
      <c r="AB373" s="270" t="s">
        <v>7877</v>
      </c>
    </row>
    <row r="374">
      <c r="A374" s="255" t="s">
        <v>7047</v>
      </c>
      <c r="B374" s="256" t="s">
        <v>3885</v>
      </c>
      <c r="C374" s="257" t="s">
        <v>4315</v>
      </c>
      <c r="D374" s="257" t="s">
        <v>7873</v>
      </c>
      <c r="E374" s="257">
        <v>2.5</v>
      </c>
      <c r="F374" s="257" t="s">
        <v>3308</v>
      </c>
      <c r="G374" s="258">
        <v>1.0530011E9</v>
      </c>
      <c r="H374" s="272"/>
      <c r="I374" s="260"/>
      <c r="J374" s="255"/>
      <c r="K374" s="255"/>
      <c r="L374" s="255"/>
      <c r="M374" s="268"/>
      <c r="N374" s="262"/>
      <c r="O374" s="263"/>
      <c r="P374" s="271" t="s">
        <v>4322</v>
      </c>
      <c r="Q374" s="272" t="s">
        <v>7890</v>
      </c>
      <c r="R374" s="268" t="s">
        <v>4323</v>
      </c>
      <c r="S374" s="266">
        <v>26.0</v>
      </c>
      <c r="T374" s="266">
        <v>24.0</v>
      </c>
      <c r="U374" s="261">
        <f t="array" ref="U374">_xlfn.XLOOKUP(S374, СПР.МОНТ[AWG], СПР.МОНТ[ГОСТ], "")</f>
        <v>0.12</v>
      </c>
      <c r="V374" s="261">
        <f t="array" ref="V374">_xlfn.XLOOKUP(T374, СПР.МОНТ[AWG], СПР.МОНТ[ГОСТ], "")</f>
        <v>0.2</v>
      </c>
      <c r="W374" s="273"/>
      <c r="X374" s="273"/>
      <c r="Y374" s="268" t="s">
        <v>7884</v>
      </c>
      <c r="Z374" s="268"/>
      <c r="AA374" s="269" t="s">
        <v>7891</v>
      </c>
      <c r="AB374" s="270" t="s">
        <v>7892</v>
      </c>
    </row>
    <row r="375">
      <c r="A375" s="255" t="s">
        <v>7047</v>
      </c>
      <c r="B375" s="256" t="s">
        <v>3885</v>
      </c>
      <c r="C375" s="257" t="s">
        <v>4315</v>
      </c>
      <c r="D375" s="257" t="s">
        <v>7873</v>
      </c>
      <c r="E375" s="257">
        <v>2.5</v>
      </c>
      <c r="F375" s="257" t="s">
        <v>3308</v>
      </c>
      <c r="G375" s="258">
        <v>1.0530012E9</v>
      </c>
      <c r="H375" s="272"/>
      <c r="I375" s="260"/>
      <c r="J375" s="255"/>
      <c r="K375" s="255"/>
      <c r="L375" s="255"/>
      <c r="M375" s="268"/>
      <c r="N375" s="262"/>
      <c r="O375" s="263"/>
      <c r="P375" s="271" t="s">
        <v>4322</v>
      </c>
      <c r="Q375" s="272" t="s">
        <v>7890</v>
      </c>
      <c r="R375" s="268" t="s">
        <v>4323</v>
      </c>
      <c r="S375" s="266">
        <v>26.0</v>
      </c>
      <c r="T375" s="266">
        <v>24.0</v>
      </c>
      <c r="U375" s="261">
        <f t="array" ref="U375">_xlfn.XLOOKUP(S375, СПР.МОНТ[AWG], СПР.МОНТ[ГОСТ], "")</f>
        <v>0.12</v>
      </c>
      <c r="V375" s="261">
        <f t="array" ref="V375">_xlfn.XLOOKUP(T375, СПР.МОНТ[AWG], СПР.МОНТ[ГОСТ], "")</f>
        <v>0.2</v>
      </c>
      <c r="W375" s="273"/>
      <c r="X375" s="273"/>
      <c r="Y375" s="268" t="s">
        <v>7893</v>
      </c>
      <c r="Z375" s="268"/>
      <c r="AA375" s="269" t="s">
        <v>7894</v>
      </c>
      <c r="AB375" s="270" t="s">
        <v>7892</v>
      </c>
    </row>
    <row r="376">
      <c r="A376" s="255" t="s">
        <v>7047</v>
      </c>
      <c r="B376" s="256" t="s">
        <v>3885</v>
      </c>
      <c r="C376" s="257" t="s">
        <v>4315</v>
      </c>
      <c r="D376" s="257" t="s">
        <v>7873</v>
      </c>
      <c r="E376" s="257">
        <v>2.5</v>
      </c>
      <c r="F376" s="257" t="s">
        <v>3308</v>
      </c>
      <c r="G376" s="258">
        <v>1.0530013E9</v>
      </c>
      <c r="H376" s="272"/>
      <c r="I376" s="260"/>
      <c r="J376" s="255"/>
      <c r="K376" s="255"/>
      <c r="L376" s="255"/>
      <c r="M376" s="268"/>
      <c r="N376" s="262"/>
      <c r="O376" s="263"/>
      <c r="P376" s="271" t="s">
        <v>4322</v>
      </c>
      <c r="Q376" s="272" t="s">
        <v>7890</v>
      </c>
      <c r="R376" s="268" t="s">
        <v>4323</v>
      </c>
      <c r="S376" s="266">
        <v>26.0</v>
      </c>
      <c r="T376" s="266">
        <v>24.0</v>
      </c>
      <c r="U376" s="261">
        <f t="array" ref="U376">_xlfn.XLOOKUP(S376, СПР.МОНТ[AWG], СПР.МОНТ[ГОСТ], "")</f>
        <v>0.12</v>
      </c>
      <c r="V376" s="261">
        <f t="array" ref="V376">_xlfn.XLOOKUP(T376, СПР.МОНТ[AWG], СПР.МОНТ[ГОСТ], "")</f>
        <v>0.2</v>
      </c>
      <c r="W376" s="273"/>
      <c r="X376" s="273"/>
      <c r="Y376" s="268" t="s">
        <v>7886</v>
      </c>
      <c r="Z376" s="268"/>
      <c r="AA376" s="269" t="s">
        <v>7895</v>
      </c>
      <c r="AB376" s="270" t="s">
        <v>7892</v>
      </c>
    </row>
    <row r="377">
      <c r="A377" s="255" t="s">
        <v>7047</v>
      </c>
      <c r="B377" s="256" t="s">
        <v>3885</v>
      </c>
      <c r="C377" s="257" t="s">
        <v>4315</v>
      </c>
      <c r="D377" s="257" t="s">
        <v>7873</v>
      </c>
      <c r="E377" s="257">
        <v>2.5</v>
      </c>
      <c r="F377" s="257" t="s">
        <v>3308</v>
      </c>
      <c r="G377" s="258">
        <v>1.0530014E9</v>
      </c>
      <c r="H377" s="272"/>
      <c r="I377" s="260"/>
      <c r="J377" s="255"/>
      <c r="K377" s="255"/>
      <c r="L377" s="255"/>
      <c r="M377" s="268"/>
      <c r="N377" s="262"/>
      <c r="O377" s="263"/>
      <c r="P377" s="271" t="s">
        <v>4322</v>
      </c>
      <c r="Q377" s="272" t="s">
        <v>7890</v>
      </c>
      <c r="R377" s="268" t="s">
        <v>4323</v>
      </c>
      <c r="S377" s="266">
        <v>26.0</v>
      </c>
      <c r="T377" s="266">
        <v>24.0</v>
      </c>
      <c r="U377" s="261">
        <f t="array" ref="U377">_xlfn.XLOOKUP(S377, СПР.МОНТ[AWG], СПР.МОНТ[ГОСТ], "")</f>
        <v>0.12</v>
      </c>
      <c r="V377" s="261">
        <f t="array" ref="V377">_xlfn.XLOOKUP(T377, СПР.МОНТ[AWG], СПР.МОНТ[ГОСТ], "")</f>
        <v>0.2</v>
      </c>
      <c r="W377" s="273"/>
      <c r="X377" s="273"/>
      <c r="Y377" s="268" t="s">
        <v>7888</v>
      </c>
      <c r="Z377" s="268"/>
      <c r="AA377" s="269" t="s">
        <v>7896</v>
      </c>
      <c r="AB377" s="270" t="s">
        <v>7892</v>
      </c>
    </row>
    <row r="378">
      <c r="A378" s="255" t="s">
        <v>7047</v>
      </c>
      <c r="B378" s="256" t="s">
        <v>3885</v>
      </c>
      <c r="C378" s="257" t="s">
        <v>4315</v>
      </c>
      <c r="D378" s="257" t="s">
        <v>7873</v>
      </c>
      <c r="E378" s="257">
        <v>2.5</v>
      </c>
      <c r="F378" s="257" t="s">
        <v>3308</v>
      </c>
      <c r="G378" s="258">
        <v>1.05300181E9</v>
      </c>
      <c r="H378" s="272"/>
      <c r="I378" s="260"/>
      <c r="J378" s="255"/>
      <c r="K378" s="255"/>
      <c r="L378" s="255"/>
      <c r="M378" s="268"/>
      <c r="N378" s="262"/>
      <c r="O378" s="263"/>
      <c r="P378" s="271" t="s">
        <v>4322</v>
      </c>
      <c r="Q378" s="272" t="s">
        <v>7890</v>
      </c>
      <c r="R378" s="268" t="s">
        <v>4323</v>
      </c>
      <c r="S378" s="266">
        <v>26.0</v>
      </c>
      <c r="T378" s="266">
        <v>24.0</v>
      </c>
      <c r="U378" s="261">
        <f t="array" ref="U378">_xlfn.XLOOKUP(S378, СПР.МОНТ[AWG], СПР.МОНТ[ГОСТ], "")</f>
        <v>0.12</v>
      </c>
      <c r="V378" s="261">
        <f t="array" ref="V378">_xlfn.XLOOKUP(T378, СПР.МОНТ[AWG], СПР.МОНТ[ГОСТ], "")</f>
        <v>0.2</v>
      </c>
      <c r="W378" s="273"/>
      <c r="X378" s="273"/>
      <c r="Y378" s="268" t="s">
        <v>7882</v>
      </c>
      <c r="Z378" s="268"/>
      <c r="AA378" s="269" t="s">
        <v>7897</v>
      </c>
      <c r="AB378" s="270" t="s">
        <v>7892</v>
      </c>
    </row>
    <row r="379">
      <c r="A379" s="255" t="s">
        <v>7047</v>
      </c>
      <c r="B379" s="256" t="s">
        <v>3885</v>
      </c>
      <c r="C379" s="257" t="s">
        <v>4315</v>
      </c>
      <c r="D379" s="257" t="s">
        <v>7878</v>
      </c>
      <c r="E379" s="257">
        <v>2.5</v>
      </c>
      <c r="F379" s="257" t="s">
        <v>3331</v>
      </c>
      <c r="G379" s="258">
        <v>2.0144728E9</v>
      </c>
      <c r="H379" s="272"/>
      <c r="I379" s="260"/>
      <c r="J379" s="255"/>
      <c r="K379" s="255"/>
      <c r="L379" s="255"/>
      <c r="M379" s="268"/>
      <c r="N379" s="262"/>
      <c r="O379" s="263"/>
      <c r="P379" s="271" t="s">
        <v>4316</v>
      </c>
      <c r="Q379" s="272" t="s">
        <v>7879</v>
      </c>
      <c r="R379" s="268"/>
      <c r="S379" s="266">
        <v>22.0</v>
      </c>
      <c r="T379" s="266">
        <v>20.0</v>
      </c>
      <c r="U379" s="261">
        <f t="array" ref="U379">_xlfn.XLOOKUP(S379, СПР.МОНТ[AWG], СПР.МОНТ[ГОСТ], "")</f>
        <v>0.35</v>
      </c>
      <c r="V379" s="261">
        <f t="array" ref="V379">_xlfn.XLOOKUP(T379, СПР.МОНТ[AWG], СПР.МОНТ[ГОСТ], "")</f>
        <v>0.5</v>
      </c>
      <c r="W379" s="273"/>
      <c r="X379" s="273"/>
      <c r="Y379" s="268" t="s">
        <v>7882</v>
      </c>
      <c r="Z379" s="268">
        <v>7.5</v>
      </c>
      <c r="AA379" s="269" t="s">
        <v>7898</v>
      </c>
      <c r="AB379" s="270" t="s">
        <v>7899</v>
      </c>
    </row>
    <row r="380">
      <c r="A380" s="255" t="s">
        <v>7047</v>
      </c>
      <c r="B380" s="256" t="s">
        <v>3885</v>
      </c>
      <c r="C380" s="257" t="s">
        <v>4315</v>
      </c>
      <c r="D380" s="257" t="s">
        <v>7878</v>
      </c>
      <c r="E380" s="257">
        <v>2.5</v>
      </c>
      <c r="F380" s="257" t="s">
        <v>3331</v>
      </c>
      <c r="G380" s="258">
        <v>2.0144722E9</v>
      </c>
      <c r="H380" s="272"/>
      <c r="I380" s="260"/>
      <c r="J380" s="255"/>
      <c r="K380" s="255"/>
      <c r="L380" s="255"/>
      <c r="M380" s="268"/>
      <c r="N380" s="262"/>
      <c r="O380" s="263"/>
      <c r="P380" s="271" t="s">
        <v>4316</v>
      </c>
      <c r="Q380" s="272" t="s">
        <v>7879</v>
      </c>
      <c r="R380" s="268"/>
      <c r="S380" s="266">
        <v>22.0</v>
      </c>
      <c r="T380" s="266">
        <v>20.0</v>
      </c>
      <c r="U380" s="261">
        <f t="array" ref="U380">_xlfn.XLOOKUP(S380, СПР.МОНТ[AWG], СПР.МОНТ[ГОСТ], "")</f>
        <v>0.35</v>
      </c>
      <c r="V380" s="261">
        <f t="array" ref="V380">_xlfn.XLOOKUP(T380, СПР.МОНТ[AWG], СПР.МОНТ[ГОСТ], "")</f>
        <v>0.5</v>
      </c>
      <c r="W380" s="273"/>
      <c r="X380" s="273"/>
      <c r="Y380" s="268" t="s">
        <v>7893</v>
      </c>
      <c r="Z380" s="268">
        <v>7.5</v>
      </c>
      <c r="AA380" s="269" t="s">
        <v>7900</v>
      </c>
      <c r="AB380" s="270" t="s">
        <v>7899</v>
      </c>
    </row>
    <row r="381">
      <c r="A381" s="255" t="s">
        <v>7047</v>
      </c>
      <c r="B381" s="256" t="s">
        <v>3885</v>
      </c>
      <c r="C381" s="257" t="s">
        <v>4315</v>
      </c>
      <c r="D381" s="257" t="s">
        <v>7878</v>
      </c>
      <c r="E381" s="257">
        <v>2.5</v>
      </c>
      <c r="F381" s="257" t="s">
        <v>3331</v>
      </c>
      <c r="G381" s="258">
        <v>2.0144726E9</v>
      </c>
      <c r="H381" s="272"/>
      <c r="I381" s="260"/>
      <c r="J381" s="255"/>
      <c r="K381" s="255"/>
      <c r="L381" s="255"/>
      <c r="M381" s="268"/>
      <c r="N381" s="262"/>
      <c r="O381" s="263"/>
      <c r="P381" s="271" t="s">
        <v>4316</v>
      </c>
      <c r="Q381" s="272" t="s">
        <v>7879</v>
      </c>
      <c r="R381" s="268"/>
      <c r="S381" s="266">
        <v>22.0</v>
      </c>
      <c r="T381" s="266">
        <v>20.0</v>
      </c>
      <c r="U381" s="261">
        <f t="array" ref="U381">_xlfn.XLOOKUP(S381, СПР.МОНТ[AWG], СПР.МОНТ[ГОСТ], "")</f>
        <v>0.35</v>
      </c>
      <c r="V381" s="261">
        <f t="array" ref="V381">_xlfn.XLOOKUP(T381, СПР.МОНТ[AWG], СПР.МОНТ[ГОСТ], "")</f>
        <v>0.5</v>
      </c>
      <c r="W381" s="273"/>
      <c r="X381" s="273"/>
      <c r="Y381" s="268" t="s">
        <v>7888</v>
      </c>
      <c r="Z381" s="268">
        <v>7.5</v>
      </c>
      <c r="AA381" s="269" t="s">
        <v>7901</v>
      </c>
      <c r="AB381" s="270" t="s">
        <v>7899</v>
      </c>
    </row>
    <row r="382">
      <c r="A382" s="255" t="s">
        <v>7047</v>
      </c>
      <c r="B382" s="256" t="s">
        <v>3885</v>
      </c>
      <c r="C382" s="257" t="s">
        <v>4315</v>
      </c>
      <c r="D382" s="257" t="s">
        <v>7878</v>
      </c>
      <c r="E382" s="257">
        <v>2.5</v>
      </c>
      <c r="F382" s="257" t="s">
        <v>3331</v>
      </c>
      <c r="G382" s="258">
        <v>2.0144724E9</v>
      </c>
      <c r="H382" s="272"/>
      <c r="I382" s="260"/>
      <c r="J382" s="255"/>
      <c r="K382" s="255"/>
      <c r="L382" s="255"/>
      <c r="M382" s="268"/>
      <c r="N382" s="262"/>
      <c r="O382" s="263"/>
      <c r="P382" s="271" t="s">
        <v>4316</v>
      </c>
      <c r="Q382" s="272" t="s">
        <v>7879</v>
      </c>
      <c r="R382" s="268"/>
      <c r="S382" s="266">
        <v>22.0</v>
      </c>
      <c r="T382" s="266">
        <v>20.0</v>
      </c>
      <c r="U382" s="261">
        <f t="array" ref="U382">_xlfn.XLOOKUP(S382, СПР.МОНТ[AWG], СПР.МОНТ[ГОСТ], "")</f>
        <v>0.35</v>
      </c>
      <c r="V382" s="261">
        <f t="array" ref="V382">_xlfn.XLOOKUP(T382, СПР.МОНТ[AWG], СПР.МОНТ[ГОСТ], "")</f>
        <v>0.5</v>
      </c>
      <c r="W382" s="273"/>
      <c r="X382" s="273"/>
      <c r="Y382" s="268" t="s">
        <v>7902</v>
      </c>
      <c r="Z382" s="268">
        <v>7.5</v>
      </c>
      <c r="AA382" s="269" t="s">
        <v>7903</v>
      </c>
      <c r="AB382" s="270" t="s">
        <v>7899</v>
      </c>
    </row>
    <row r="383">
      <c r="A383" s="255" t="s">
        <v>7047</v>
      </c>
      <c r="B383" s="256" t="s">
        <v>3885</v>
      </c>
      <c r="C383" s="257" t="s">
        <v>4315</v>
      </c>
      <c r="D383" s="257" t="s">
        <v>7878</v>
      </c>
      <c r="E383" s="257">
        <v>2.5</v>
      </c>
      <c r="F383" s="257" t="s">
        <v>3331</v>
      </c>
      <c r="G383" s="258">
        <v>2.0144718E9</v>
      </c>
      <c r="H383" s="272"/>
      <c r="I383" s="260"/>
      <c r="J383" s="255"/>
      <c r="K383" s="255"/>
      <c r="L383" s="255"/>
      <c r="M383" s="268"/>
      <c r="N383" s="262"/>
      <c r="O383" s="263"/>
      <c r="P383" s="271" t="s">
        <v>4322</v>
      </c>
      <c r="Q383" s="272" t="s">
        <v>7904</v>
      </c>
      <c r="R383" s="268" t="s">
        <v>4323</v>
      </c>
      <c r="S383" s="266">
        <v>26.0</v>
      </c>
      <c r="T383" s="266">
        <v>24.0</v>
      </c>
      <c r="U383" s="261">
        <f t="array" ref="U383">_xlfn.XLOOKUP(S383, СПР.МОНТ[AWG], СПР.МОНТ[ГОСТ], "")</f>
        <v>0.12</v>
      </c>
      <c r="V383" s="261">
        <f t="array" ref="V383">_xlfn.XLOOKUP(T383, СПР.МОНТ[AWG], СПР.МОНТ[ГОСТ], "")</f>
        <v>0.2</v>
      </c>
      <c r="W383" s="273"/>
      <c r="X383" s="273"/>
      <c r="Y383" s="268" t="s">
        <v>7882</v>
      </c>
      <c r="Z383" s="268"/>
      <c r="AA383" s="269" t="s">
        <v>7905</v>
      </c>
      <c r="AB383" s="270" t="s">
        <v>7906</v>
      </c>
    </row>
    <row r="384">
      <c r="A384" s="255" t="s">
        <v>7047</v>
      </c>
      <c r="B384" s="256" t="s">
        <v>3885</v>
      </c>
      <c r="C384" s="257" t="s">
        <v>4315</v>
      </c>
      <c r="D384" s="257" t="s">
        <v>7878</v>
      </c>
      <c r="E384" s="257">
        <v>2.5</v>
      </c>
      <c r="F384" s="257" t="s">
        <v>3331</v>
      </c>
      <c r="G384" s="258">
        <v>2.0144712E9</v>
      </c>
      <c r="H384" s="272"/>
      <c r="I384" s="260"/>
      <c r="J384" s="255"/>
      <c r="K384" s="255"/>
      <c r="L384" s="255"/>
      <c r="M384" s="268"/>
      <c r="N384" s="262"/>
      <c r="O384" s="263"/>
      <c r="P384" s="271" t="s">
        <v>4322</v>
      </c>
      <c r="Q384" s="272" t="s">
        <v>7904</v>
      </c>
      <c r="R384" s="268" t="s">
        <v>4323</v>
      </c>
      <c r="S384" s="266">
        <v>26.0</v>
      </c>
      <c r="T384" s="266">
        <v>24.0</v>
      </c>
      <c r="U384" s="261">
        <f t="array" ref="U384">_xlfn.XLOOKUP(S384, СПР.МОНТ[AWG], СПР.МОНТ[ГОСТ], "")</f>
        <v>0.12</v>
      </c>
      <c r="V384" s="261">
        <f t="array" ref="V384">_xlfn.XLOOKUP(T384, СПР.МОНТ[AWG], СПР.МОНТ[ГОСТ], "")</f>
        <v>0.2</v>
      </c>
      <c r="W384" s="273"/>
      <c r="X384" s="273"/>
      <c r="Y384" s="268" t="s">
        <v>7893</v>
      </c>
      <c r="Z384" s="268"/>
      <c r="AA384" s="269" t="s">
        <v>7907</v>
      </c>
      <c r="AB384" s="270" t="s">
        <v>7906</v>
      </c>
    </row>
    <row r="385">
      <c r="A385" s="255" t="s">
        <v>7047</v>
      </c>
      <c r="B385" s="256" t="s">
        <v>3885</v>
      </c>
      <c r="C385" s="257" t="s">
        <v>4315</v>
      </c>
      <c r="D385" s="257" t="s">
        <v>7878</v>
      </c>
      <c r="E385" s="257">
        <v>2.5</v>
      </c>
      <c r="F385" s="257" t="s">
        <v>3331</v>
      </c>
      <c r="G385" s="258">
        <v>2.0144713E9</v>
      </c>
      <c r="H385" s="272"/>
      <c r="I385" s="260"/>
      <c r="J385" s="255"/>
      <c r="K385" s="255"/>
      <c r="L385" s="255"/>
      <c r="M385" s="268"/>
      <c r="N385" s="262"/>
      <c r="O385" s="263"/>
      <c r="P385" s="271" t="s">
        <v>4322</v>
      </c>
      <c r="Q385" s="272" t="s">
        <v>7904</v>
      </c>
      <c r="R385" s="268" t="s">
        <v>4323</v>
      </c>
      <c r="S385" s="266">
        <v>26.0</v>
      </c>
      <c r="T385" s="266">
        <v>24.0</v>
      </c>
      <c r="U385" s="261">
        <f t="array" ref="U385">_xlfn.XLOOKUP(S385, СПР.МОНТ[AWG], СПР.МОНТ[ГОСТ], "")</f>
        <v>0.12</v>
      </c>
      <c r="V385" s="261">
        <f t="array" ref="V385">_xlfn.XLOOKUP(T385, СПР.МОНТ[AWG], СПР.МОНТ[ГОСТ], "")</f>
        <v>0.2</v>
      </c>
      <c r="W385" s="273"/>
      <c r="X385" s="273"/>
      <c r="Y385" s="268" t="s">
        <v>7886</v>
      </c>
      <c r="Z385" s="268"/>
      <c r="AA385" s="269" t="s">
        <v>7908</v>
      </c>
      <c r="AB385" s="270" t="s">
        <v>7906</v>
      </c>
    </row>
    <row r="386">
      <c r="A386" s="255" t="s">
        <v>7047</v>
      </c>
      <c r="B386" s="256" t="s">
        <v>3885</v>
      </c>
      <c r="C386" s="257" t="s">
        <v>4315</v>
      </c>
      <c r="D386" s="257" t="s">
        <v>7878</v>
      </c>
      <c r="E386" s="257">
        <v>2.5</v>
      </c>
      <c r="F386" s="257" t="s">
        <v>3331</v>
      </c>
      <c r="G386" s="258">
        <v>2.0144716E9</v>
      </c>
      <c r="H386" s="272"/>
      <c r="I386" s="260"/>
      <c r="J386" s="255"/>
      <c r="K386" s="255"/>
      <c r="L386" s="255"/>
      <c r="M386" s="268"/>
      <c r="N386" s="262"/>
      <c r="O386" s="263"/>
      <c r="P386" s="271" t="s">
        <v>4322</v>
      </c>
      <c r="Q386" s="272" t="s">
        <v>7904</v>
      </c>
      <c r="R386" s="268" t="s">
        <v>4323</v>
      </c>
      <c r="S386" s="266">
        <v>26.0</v>
      </c>
      <c r="T386" s="266">
        <v>24.0</v>
      </c>
      <c r="U386" s="261">
        <f t="array" ref="U386">_xlfn.XLOOKUP(S386, СПР.МОНТ[AWG], СПР.МОНТ[ГОСТ], "")</f>
        <v>0.12</v>
      </c>
      <c r="V386" s="261">
        <f t="array" ref="V386">_xlfn.XLOOKUP(T386, СПР.МОНТ[AWG], СПР.МОНТ[ГОСТ], "")</f>
        <v>0.2</v>
      </c>
      <c r="W386" s="273"/>
      <c r="X386" s="273"/>
      <c r="Y386" s="268" t="s">
        <v>7888</v>
      </c>
      <c r="Z386" s="268"/>
      <c r="AA386" s="269" t="s">
        <v>7909</v>
      </c>
      <c r="AB386" s="270" t="s">
        <v>7906</v>
      </c>
    </row>
    <row r="387">
      <c r="A387" s="255" t="s">
        <v>7047</v>
      </c>
      <c r="B387" s="256" t="s">
        <v>3885</v>
      </c>
      <c r="C387" s="257" t="s">
        <v>4315</v>
      </c>
      <c r="D387" s="257" t="s">
        <v>7878</v>
      </c>
      <c r="E387" s="257">
        <v>2.5</v>
      </c>
      <c r="F387" s="257" t="s">
        <v>3331</v>
      </c>
      <c r="G387" s="258">
        <v>2.0144714E9</v>
      </c>
      <c r="H387" s="272"/>
      <c r="I387" s="260"/>
      <c r="J387" s="255"/>
      <c r="K387" s="255"/>
      <c r="L387" s="255"/>
      <c r="M387" s="268"/>
      <c r="N387" s="262"/>
      <c r="O387" s="263"/>
      <c r="P387" s="271" t="s">
        <v>4322</v>
      </c>
      <c r="Q387" s="272" t="s">
        <v>7904</v>
      </c>
      <c r="R387" s="268" t="s">
        <v>4323</v>
      </c>
      <c r="S387" s="266">
        <v>26.0</v>
      </c>
      <c r="T387" s="266">
        <v>24.0</v>
      </c>
      <c r="U387" s="261">
        <f t="array" ref="U387">_xlfn.XLOOKUP(S387, СПР.МОНТ[AWG], СПР.МОНТ[ГОСТ], "")</f>
        <v>0.12</v>
      </c>
      <c r="V387" s="261">
        <f t="array" ref="V387">_xlfn.XLOOKUP(T387, СПР.МОНТ[AWG], СПР.МОНТ[ГОСТ], "")</f>
        <v>0.2</v>
      </c>
      <c r="W387" s="273"/>
      <c r="X387" s="273"/>
      <c r="Y387" s="268" t="s">
        <v>7902</v>
      </c>
      <c r="Z387" s="268"/>
      <c r="AA387" s="269" t="s">
        <v>7910</v>
      </c>
      <c r="AB387" s="270" t="s">
        <v>7906</v>
      </c>
    </row>
    <row r="388">
      <c r="A388" s="255" t="s">
        <v>7047</v>
      </c>
      <c r="B388" s="299" t="s">
        <v>3885</v>
      </c>
      <c r="C388" s="291" t="s">
        <v>4176</v>
      </c>
      <c r="D388" s="255">
        <v>214092.0</v>
      </c>
      <c r="E388" s="289">
        <v>1.0</v>
      </c>
      <c r="F388" s="289" t="s">
        <v>3308</v>
      </c>
      <c r="G388" s="287" t="s">
        <v>7911</v>
      </c>
      <c r="H388" s="288">
        <v>2.1409351E9</v>
      </c>
      <c r="I388" s="289"/>
      <c r="J388" s="289"/>
      <c r="K388" s="289"/>
      <c r="L388" s="289"/>
      <c r="M388" s="267" t="s">
        <v>4179</v>
      </c>
      <c r="N388" s="284" t="s">
        <v>1643</v>
      </c>
      <c r="O388" s="282"/>
      <c r="P388" s="301" t="s">
        <v>4177</v>
      </c>
      <c r="Q388" s="255" t="s">
        <v>7912</v>
      </c>
      <c r="R388" s="273" t="s">
        <v>4178</v>
      </c>
      <c r="S388" s="266">
        <v>30.0</v>
      </c>
      <c r="T388" s="266">
        <v>28.0</v>
      </c>
      <c r="U388" s="261">
        <f t="array" ref="U388">_xlfn.XLOOKUP(S388, СПР.МОНТ[AWG], СПР.МОНТ[ГОСТ], "")</f>
        <v>0.05</v>
      </c>
      <c r="V388" s="261">
        <f t="array" ref="V388">_xlfn.XLOOKUP(T388, СПР.МОНТ[AWG], СПР.МОНТ[ГОСТ], "")</f>
        <v>0.08</v>
      </c>
      <c r="W388" s="267">
        <v>0.5</v>
      </c>
      <c r="X388" s="267">
        <v>0.7</v>
      </c>
      <c r="Y388" s="267" t="s">
        <v>7402</v>
      </c>
      <c r="Z388" s="267">
        <v>1.5</v>
      </c>
      <c r="AA388" s="294" t="s">
        <v>7913</v>
      </c>
      <c r="AB388" s="298" t="s">
        <v>7914</v>
      </c>
    </row>
    <row r="389">
      <c r="A389" s="255" t="s">
        <v>7047</v>
      </c>
      <c r="B389" s="299" t="s">
        <v>3885</v>
      </c>
      <c r="C389" s="291" t="s">
        <v>4096</v>
      </c>
      <c r="D389" s="289">
        <v>78172.0</v>
      </c>
      <c r="E389" s="289">
        <v>1.2</v>
      </c>
      <c r="F389" s="289" t="s">
        <v>3308</v>
      </c>
      <c r="G389" s="287" t="s">
        <v>7915</v>
      </c>
      <c r="H389" s="288">
        <v>7.81720411E8</v>
      </c>
      <c r="I389" s="289"/>
      <c r="J389" s="289"/>
      <c r="K389" s="289"/>
      <c r="L389" s="289"/>
      <c r="M389" s="267" t="s">
        <v>4098</v>
      </c>
      <c r="N389" s="284" t="s">
        <v>1645</v>
      </c>
      <c r="O389" s="282"/>
      <c r="P389" s="301" t="s">
        <v>4097</v>
      </c>
      <c r="Q389" s="255">
        <v>0.78</v>
      </c>
      <c r="R389" s="273" t="s">
        <v>3532</v>
      </c>
      <c r="S389" s="266">
        <v>30.0</v>
      </c>
      <c r="T389" s="266">
        <v>28.0</v>
      </c>
      <c r="U389" s="261">
        <f t="array" ref="U389">_xlfn.XLOOKUP(S389, СПР.МОНТ[AWG], СПР.МОНТ[ГОСТ], "")</f>
        <v>0.05</v>
      </c>
      <c r="V389" s="261">
        <f t="array" ref="V389">_xlfn.XLOOKUP(T389, СПР.МОНТ[AWG], СПР.МОНТ[ГОСТ], "")</f>
        <v>0.08</v>
      </c>
      <c r="W389" s="267">
        <v>0.5</v>
      </c>
      <c r="X389" s="267">
        <v>0.7</v>
      </c>
      <c r="Y389" s="267" t="s">
        <v>7424</v>
      </c>
      <c r="Z389" s="267">
        <v>1.5</v>
      </c>
      <c r="AA389" s="294" t="s">
        <v>7916</v>
      </c>
      <c r="AB389" s="298" t="s">
        <v>7917</v>
      </c>
    </row>
    <row r="390">
      <c r="A390" s="255" t="s">
        <v>7047</v>
      </c>
      <c r="B390" s="299" t="s">
        <v>3885</v>
      </c>
      <c r="C390" s="290" t="s">
        <v>7918</v>
      </c>
      <c r="D390" s="255">
        <v>212132.0</v>
      </c>
      <c r="E390" s="289">
        <v>1.0</v>
      </c>
      <c r="F390" s="289" t="s">
        <v>3308</v>
      </c>
      <c r="G390" s="287" t="s">
        <v>7919</v>
      </c>
      <c r="H390" s="288"/>
      <c r="I390" s="289"/>
      <c r="J390" s="289"/>
      <c r="K390" s="289"/>
      <c r="L390" s="289"/>
      <c r="M390" s="267" t="s">
        <v>4152</v>
      </c>
      <c r="N390" s="284" t="s">
        <v>1643</v>
      </c>
      <c r="O390" s="282"/>
      <c r="P390" s="301" t="s">
        <v>4151</v>
      </c>
      <c r="Q390" s="255" t="s">
        <v>7920</v>
      </c>
      <c r="R390" s="273" t="s">
        <v>3532</v>
      </c>
      <c r="S390" s="266">
        <v>30.0</v>
      </c>
      <c r="T390" s="266">
        <v>28.0</v>
      </c>
      <c r="U390" s="261">
        <f t="array" ref="U390">_xlfn.XLOOKUP(S390, СПР.МОНТ[AWG], СПР.МОНТ[ГОСТ], "")</f>
        <v>0.05</v>
      </c>
      <c r="V390" s="261">
        <f t="array" ref="V390">_xlfn.XLOOKUP(T390, СПР.МОНТ[AWG], СПР.МОНТ[ГОСТ], "")</f>
        <v>0.08</v>
      </c>
      <c r="W390" s="267">
        <v>0.4</v>
      </c>
      <c r="X390" s="267">
        <v>0.8</v>
      </c>
      <c r="Y390" s="267" t="s">
        <v>7225</v>
      </c>
      <c r="Z390" s="267">
        <v>1.5</v>
      </c>
      <c r="AA390" s="294" t="s">
        <v>7921</v>
      </c>
      <c r="AB390" s="298" t="s">
        <v>7922</v>
      </c>
    </row>
    <row r="391">
      <c r="A391" s="255" t="s">
        <v>7047</v>
      </c>
      <c r="B391" s="299" t="s">
        <v>3885</v>
      </c>
      <c r="C391" s="291" t="s">
        <v>4156</v>
      </c>
      <c r="D391" s="255">
        <v>205341.0</v>
      </c>
      <c r="E391" s="289">
        <v>2.0</v>
      </c>
      <c r="F391" s="289" t="s">
        <v>3308</v>
      </c>
      <c r="G391" s="287" t="s">
        <v>7923</v>
      </c>
      <c r="H391" s="288"/>
      <c r="I391" s="289"/>
      <c r="J391" s="289"/>
      <c r="K391" s="289"/>
      <c r="L391" s="289"/>
      <c r="M391" s="267" t="s">
        <v>4158</v>
      </c>
      <c r="N391" s="284" t="s">
        <v>1645</v>
      </c>
      <c r="O391" s="282"/>
      <c r="P391" s="301" t="s">
        <v>4046</v>
      </c>
      <c r="Q391" s="255" t="s">
        <v>7924</v>
      </c>
      <c r="R391" s="273" t="s">
        <v>4157</v>
      </c>
      <c r="S391" s="266">
        <v>22.0</v>
      </c>
      <c r="T391" s="266">
        <v>20.0</v>
      </c>
      <c r="U391" s="261">
        <f t="array" ref="U391">_xlfn.XLOOKUP(S391, СПР.МОНТ[AWG], СПР.МОНТ[ГОСТ], "")</f>
        <v>0.35</v>
      </c>
      <c r="V391" s="261">
        <f t="array" ref="V391">_xlfn.XLOOKUP(T391, СПР.МОНТ[AWG], СПР.МОНТ[ГОСТ], "")</f>
        <v>0.5</v>
      </c>
      <c r="W391" s="267">
        <v>1.0</v>
      </c>
      <c r="X391" s="267">
        <v>1.5</v>
      </c>
      <c r="Y391" s="267" t="s">
        <v>7424</v>
      </c>
      <c r="Z391" s="267">
        <v>3.5</v>
      </c>
      <c r="AA391" s="294" t="s">
        <v>7925</v>
      </c>
      <c r="AB391" s="295" t="s">
        <v>7926</v>
      </c>
    </row>
    <row r="392">
      <c r="A392" s="255" t="s">
        <v>7047</v>
      </c>
      <c r="B392" s="299" t="s">
        <v>3885</v>
      </c>
      <c r="C392" s="291" t="s">
        <v>4156</v>
      </c>
      <c r="D392" s="255">
        <v>205341.0</v>
      </c>
      <c r="E392" s="289">
        <v>2.0</v>
      </c>
      <c r="F392" s="289" t="s">
        <v>3308</v>
      </c>
      <c r="G392" s="287" t="s">
        <v>7927</v>
      </c>
      <c r="H392" s="288"/>
      <c r="I392" s="255"/>
      <c r="J392" s="289"/>
      <c r="K392" s="289"/>
      <c r="L392" s="289"/>
      <c r="M392" s="267" t="s">
        <v>4158</v>
      </c>
      <c r="N392" s="284" t="s">
        <v>1645</v>
      </c>
      <c r="O392" s="282"/>
      <c r="P392" s="301" t="s">
        <v>4160</v>
      </c>
      <c r="Q392" s="255" t="s">
        <v>7928</v>
      </c>
      <c r="R392" s="273" t="s">
        <v>4051</v>
      </c>
      <c r="S392" s="266">
        <v>26.0</v>
      </c>
      <c r="T392" s="266">
        <v>24.0</v>
      </c>
      <c r="U392" s="261">
        <f t="array" ref="U392">_xlfn.XLOOKUP(S392, СПР.МОНТ[AWG], СПР.МОНТ[ГОСТ], "")</f>
        <v>0.12</v>
      </c>
      <c r="V392" s="261">
        <f t="array" ref="V392">_xlfn.XLOOKUP(T392, СПР.МОНТ[AWG], СПР.МОНТ[ГОСТ], "")</f>
        <v>0.2</v>
      </c>
      <c r="W392" s="267">
        <v>0.9</v>
      </c>
      <c r="X392" s="267">
        <v>1.5</v>
      </c>
      <c r="Y392" s="267" t="s">
        <v>7424</v>
      </c>
      <c r="Z392" s="267">
        <v>3.0</v>
      </c>
      <c r="AA392" s="294" t="s">
        <v>7929</v>
      </c>
      <c r="AB392" s="295" t="s">
        <v>7930</v>
      </c>
    </row>
    <row r="393">
      <c r="A393" s="255" t="s">
        <v>7047</v>
      </c>
      <c r="B393" s="299" t="s">
        <v>3885</v>
      </c>
      <c r="C393" s="291" t="s">
        <v>4156</v>
      </c>
      <c r="D393" s="255">
        <v>504051.0</v>
      </c>
      <c r="E393" s="289">
        <v>1.5</v>
      </c>
      <c r="F393" s="289" t="s">
        <v>3308</v>
      </c>
      <c r="G393" s="287" t="s">
        <v>7931</v>
      </c>
      <c r="H393" s="288"/>
      <c r="I393" s="289"/>
      <c r="J393" s="289"/>
      <c r="K393" s="289"/>
      <c r="L393" s="289"/>
      <c r="M393" s="267" t="s">
        <v>4239</v>
      </c>
      <c r="N393" s="284" t="s">
        <v>1645</v>
      </c>
      <c r="O393" s="282"/>
      <c r="P393" s="301" t="s">
        <v>4251</v>
      </c>
      <c r="Q393" s="255" t="s">
        <v>7932</v>
      </c>
      <c r="R393" s="273" t="s">
        <v>3679</v>
      </c>
      <c r="S393" s="266">
        <v>28.0</v>
      </c>
      <c r="T393" s="266">
        <v>24.0</v>
      </c>
      <c r="U393" s="261">
        <f t="array" ref="U393">_xlfn.XLOOKUP(S393, СПР.МОНТ[AWG], СПР.МОНТ[ГОСТ], "")</f>
        <v>0.08</v>
      </c>
      <c r="V393" s="261">
        <f t="array" ref="V393">_xlfn.XLOOKUP(T393, СПР.МОНТ[AWG], СПР.МОНТ[ГОСТ], "")</f>
        <v>0.2</v>
      </c>
      <c r="W393" s="267">
        <v>0.8</v>
      </c>
      <c r="X393" s="267">
        <v>1.2</v>
      </c>
      <c r="Y393" s="267" t="s">
        <v>7424</v>
      </c>
      <c r="Z393" s="267">
        <v>2.5</v>
      </c>
      <c r="AA393" s="294" t="s">
        <v>7933</v>
      </c>
      <c r="AB393" s="298" t="s">
        <v>7934</v>
      </c>
    </row>
    <row r="394">
      <c r="A394" s="255" t="s">
        <v>7047</v>
      </c>
      <c r="B394" s="299" t="s">
        <v>3885</v>
      </c>
      <c r="C394" s="291" t="s">
        <v>4156</v>
      </c>
      <c r="D394" s="255">
        <v>503764.0</v>
      </c>
      <c r="E394" s="289">
        <v>1.0</v>
      </c>
      <c r="F394" s="289" t="s">
        <v>3308</v>
      </c>
      <c r="G394" s="287" t="s">
        <v>7935</v>
      </c>
      <c r="H394" s="288"/>
      <c r="I394" s="289"/>
      <c r="J394" s="289"/>
      <c r="K394" s="289"/>
      <c r="L394" s="289"/>
      <c r="M394" s="267" t="s">
        <v>4179</v>
      </c>
      <c r="N394" s="284" t="s">
        <v>1643</v>
      </c>
      <c r="O394" s="282"/>
      <c r="P394" s="301" t="s">
        <v>4247</v>
      </c>
      <c r="Q394" s="255" t="s">
        <v>7936</v>
      </c>
      <c r="R394" s="273" t="s">
        <v>4178</v>
      </c>
      <c r="S394" s="266">
        <v>30.0</v>
      </c>
      <c r="T394" s="266">
        <v>28.0</v>
      </c>
      <c r="U394" s="261">
        <f t="array" ref="U394">_xlfn.XLOOKUP(S394, СПР.МОНТ[AWG], СПР.МОНТ[ГОСТ], "")</f>
        <v>0.05</v>
      </c>
      <c r="V394" s="261">
        <f t="array" ref="V394">_xlfn.XLOOKUP(T394, СПР.МОНТ[AWG], СПР.МОНТ[ГОСТ], "")</f>
        <v>0.08</v>
      </c>
      <c r="W394" s="267">
        <v>0.5</v>
      </c>
      <c r="X394" s="267">
        <v>0.7</v>
      </c>
      <c r="Y394" s="267" t="s">
        <v>7424</v>
      </c>
      <c r="Z394" s="267">
        <v>1.5</v>
      </c>
      <c r="AA394" s="294" t="s">
        <v>7937</v>
      </c>
      <c r="AB394" s="295" t="s">
        <v>7938</v>
      </c>
    </row>
    <row r="395">
      <c r="A395" s="255" t="s">
        <v>7047</v>
      </c>
      <c r="B395" s="299" t="s">
        <v>3885</v>
      </c>
      <c r="C395" s="291" t="s">
        <v>4113</v>
      </c>
      <c r="D395" s="255">
        <v>87439.0</v>
      </c>
      <c r="E395" s="289">
        <v>1.5</v>
      </c>
      <c r="F395" s="289" t="s">
        <v>3308</v>
      </c>
      <c r="G395" s="287" t="s">
        <v>7939</v>
      </c>
      <c r="H395" s="288">
        <v>8.742101E8</v>
      </c>
      <c r="I395" s="289"/>
      <c r="J395" s="289"/>
      <c r="K395" s="289"/>
      <c r="L395" s="289"/>
      <c r="M395" s="267" t="s">
        <v>4115</v>
      </c>
      <c r="N395" s="284" t="s">
        <v>1645</v>
      </c>
      <c r="O395" s="282"/>
      <c r="P395" s="301" t="s">
        <v>4114</v>
      </c>
      <c r="Q395" s="255" t="s">
        <v>7940</v>
      </c>
      <c r="R395" s="273" t="s">
        <v>4051</v>
      </c>
      <c r="S395" s="293">
        <v>26.0</v>
      </c>
      <c r="T395" s="293">
        <v>24.0</v>
      </c>
      <c r="U395" s="261">
        <f t="array" ref="U395">_xlfn.XLOOKUP(S395, СПР.МОНТ[AWG], СПР.МОНТ[ГОСТ], "")</f>
        <v>0.12</v>
      </c>
      <c r="V395" s="261">
        <f t="array" ref="V395">_xlfn.XLOOKUP(T395, СПР.МОНТ[AWG], СПР.МОНТ[ГОСТ], "")</f>
        <v>0.2</v>
      </c>
      <c r="W395" s="267">
        <v>0.9</v>
      </c>
      <c r="X395" s="267">
        <v>1.2</v>
      </c>
      <c r="Y395" s="267" t="s">
        <v>7223</v>
      </c>
      <c r="Z395" s="267">
        <v>2.5</v>
      </c>
      <c r="AA395" s="294" t="s">
        <v>7941</v>
      </c>
      <c r="AB395" s="298" t="s">
        <v>7942</v>
      </c>
    </row>
    <row r="396">
      <c r="A396" s="255" t="s">
        <v>7047</v>
      </c>
      <c r="B396" s="256" t="s">
        <v>3885</v>
      </c>
      <c r="C396" s="257" t="s">
        <v>4090</v>
      </c>
      <c r="D396" s="257" t="s">
        <v>7943</v>
      </c>
      <c r="E396" s="257">
        <v>2.54</v>
      </c>
      <c r="F396" s="257" t="s">
        <v>3308</v>
      </c>
      <c r="G396" s="302">
        <v>1.6020086E7</v>
      </c>
      <c r="H396" s="259"/>
      <c r="I396" s="303"/>
      <c r="J396" s="304"/>
      <c r="K396" s="304"/>
      <c r="L396" s="304"/>
      <c r="M396" s="272" t="s">
        <v>3909</v>
      </c>
      <c r="N396" s="262" t="s">
        <v>1645</v>
      </c>
      <c r="O396" s="263"/>
      <c r="P396" s="272" t="s">
        <v>4091</v>
      </c>
      <c r="Q396" s="272">
        <v>1.7</v>
      </c>
      <c r="R396" s="272" t="s">
        <v>4092</v>
      </c>
      <c r="S396" s="266">
        <v>24.0</v>
      </c>
      <c r="T396" s="266">
        <v>22.0</v>
      </c>
      <c r="U396" s="268">
        <f t="array" ref="U396">_xlfn.XLOOKUP(S396, 'СПР.КАБ'!$A$35:$A$56, 'СПР.КАБ'!$B$35:$B$56, "")</f>
        <v>0.2</v>
      </c>
      <c r="V396" s="268">
        <f t="array" ref="V396">_xlfn.XLOOKUP(T396, 'СПР.КАБ'!$A$35:$A$56, 'СПР.КАБ'!$B$35:$B$56, "")</f>
        <v>0.35</v>
      </c>
      <c r="W396" s="273">
        <v>1.09</v>
      </c>
      <c r="X396" s="273">
        <v>1.65</v>
      </c>
      <c r="Y396" s="268" t="s">
        <v>7223</v>
      </c>
      <c r="Z396" s="261"/>
      <c r="AA396" s="269" t="s">
        <v>7944</v>
      </c>
      <c r="AB396" s="270" t="s">
        <v>7945</v>
      </c>
    </row>
    <row r="397">
      <c r="A397" s="255" t="s">
        <v>7047</v>
      </c>
      <c r="B397" s="299" t="s">
        <v>3885</v>
      </c>
      <c r="C397" s="290" t="s">
        <v>7946</v>
      </c>
      <c r="D397" s="255">
        <v>214719.0</v>
      </c>
      <c r="E397" s="289">
        <v>2.0</v>
      </c>
      <c r="F397" s="289" t="s">
        <v>3308</v>
      </c>
      <c r="G397" s="287" t="s">
        <v>7947</v>
      </c>
      <c r="H397" s="288">
        <v>2.147205001E9</v>
      </c>
      <c r="I397" s="289"/>
      <c r="J397" s="289"/>
      <c r="K397" s="289"/>
      <c r="L397" s="289"/>
      <c r="M397" s="267" t="s">
        <v>4084</v>
      </c>
      <c r="N397" s="284" t="s">
        <v>1645</v>
      </c>
      <c r="O397" s="282"/>
      <c r="P397" s="301" t="s">
        <v>4193</v>
      </c>
      <c r="Q397" s="255" t="s">
        <v>7948</v>
      </c>
      <c r="R397" s="273" t="s">
        <v>4178</v>
      </c>
      <c r="S397" s="293">
        <v>30.0</v>
      </c>
      <c r="T397" s="293">
        <v>28.0</v>
      </c>
      <c r="U397" s="261">
        <f t="array" ref="U397">_xlfn.XLOOKUP(S397, СПР.МОНТ[AWG], СПР.МОНТ[ГОСТ], "")</f>
        <v>0.05</v>
      </c>
      <c r="V397" s="261">
        <f t="array" ref="V397">_xlfn.XLOOKUP(T397, СПР.МОНТ[AWG], СПР.МОНТ[ГОСТ], "")</f>
        <v>0.08</v>
      </c>
      <c r="W397" s="267">
        <v>0.9</v>
      </c>
      <c r="X397" s="267">
        <v>1.5</v>
      </c>
      <c r="Y397" s="267" t="s">
        <v>7402</v>
      </c>
      <c r="Z397" s="267">
        <v>3.0</v>
      </c>
      <c r="AA397" s="294" t="s">
        <v>7949</v>
      </c>
      <c r="AB397" s="295" t="s">
        <v>7950</v>
      </c>
    </row>
    <row r="398">
      <c r="A398" s="255" t="s">
        <v>7051</v>
      </c>
      <c r="B398" s="256" t="s">
        <v>4350</v>
      </c>
      <c r="C398" s="257" t="s">
        <v>4352</v>
      </c>
      <c r="D398" s="257" t="s">
        <v>4356</v>
      </c>
      <c r="E398" s="257"/>
      <c r="F398" s="257"/>
      <c r="G398" s="329" t="s">
        <v>4357</v>
      </c>
      <c r="H398" s="259"/>
      <c r="I398" s="260"/>
      <c r="J398" s="255"/>
      <c r="K398" s="255"/>
      <c r="L398" s="255"/>
      <c r="M398" s="261"/>
      <c r="N398" s="262"/>
      <c r="O398" s="263"/>
      <c r="P398" s="264"/>
      <c r="Q398" s="265"/>
      <c r="R398" s="261"/>
      <c r="S398" s="266">
        <v>16.0</v>
      </c>
      <c r="T398" s="266">
        <v>14.0</v>
      </c>
      <c r="U398" s="261">
        <f t="array" ref="U398">_xlfn.XLOOKUP(S398, СПР.МОНТ[AWG], СПР.МОНТ[ГОСТ], "")</f>
        <v>1.5</v>
      </c>
      <c r="V398" s="261">
        <f t="array" ref="V398">_xlfn.XLOOKUP(T398, СПР.МОНТ[AWG], СПР.МОНТ[ГОСТ], "")</f>
        <v>2.5</v>
      </c>
      <c r="W398" s="267"/>
      <c r="X398" s="267"/>
      <c r="Y398" s="268" t="s">
        <v>7951</v>
      </c>
      <c r="Z398" s="261"/>
      <c r="AA398" s="269" t="s">
        <v>7952</v>
      </c>
      <c r="AB398" s="270" t="s">
        <v>7953</v>
      </c>
    </row>
    <row r="399">
      <c r="A399" s="255" t="s">
        <v>7051</v>
      </c>
      <c r="B399" s="256" t="s">
        <v>4350</v>
      </c>
      <c r="C399" s="257" t="s">
        <v>4352</v>
      </c>
      <c r="D399" s="257" t="s">
        <v>4351</v>
      </c>
      <c r="E399" s="257"/>
      <c r="F399" s="257"/>
      <c r="G399" s="258"/>
      <c r="H399" s="330" t="s">
        <v>7954</v>
      </c>
      <c r="I399" s="260"/>
      <c r="J399" s="255"/>
      <c r="K399" s="255"/>
      <c r="L399" s="255"/>
      <c r="M399" s="268"/>
      <c r="N399" s="262"/>
      <c r="O399" s="263"/>
      <c r="P399" s="271"/>
      <c r="Q399" s="272"/>
      <c r="R399" s="268"/>
      <c r="S399" s="266">
        <v>20.0</v>
      </c>
      <c r="T399" s="266">
        <v>16.0</v>
      </c>
      <c r="U399" s="261">
        <f t="array" ref="U399">_xlfn.XLOOKUP(S399, СПР.МОНТ[AWG], СПР.МОНТ[ГОСТ], "")</f>
        <v>0.5</v>
      </c>
      <c r="V399" s="261">
        <f t="array" ref="V399">_xlfn.XLOOKUP(T399, СПР.МОНТ[AWG], СПР.МОНТ[ГОСТ], "")</f>
        <v>1.5</v>
      </c>
      <c r="W399" s="273"/>
      <c r="X399" s="273"/>
      <c r="Y399" s="268" t="s">
        <v>7951</v>
      </c>
      <c r="Z399" s="268"/>
      <c r="AA399" s="269" t="s">
        <v>7955</v>
      </c>
      <c r="AB399" s="270" t="s">
        <v>7956</v>
      </c>
    </row>
    <row r="400">
      <c r="A400" s="255" t="s">
        <v>7051</v>
      </c>
      <c r="B400" s="256" t="s">
        <v>4350</v>
      </c>
      <c r="C400" s="257" t="s">
        <v>4352</v>
      </c>
      <c r="D400" s="257" t="s">
        <v>4361</v>
      </c>
      <c r="E400" s="257"/>
      <c r="F400" s="257"/>
      <c r="G400" s="258"/>
      <c r="H400" s="330" t="s">
        <v>7957</v>
      </c>
      <c r="I400" s="260"/>
      <c r="J400" s="255"/>
      <c r="K400" s="255"/>
      <c r="L400" s="255"/>
      <c r="M400" s="268"/>
      <c r="N400" s="262"/>
      <c r="O400" s="263"/>
      <c r="P400" s="271"/>
      <c r="Q400" s="272"/>
      <c r="R400" s="268"/>
      <c r="S400" s="266">
        <v>12.0</v>
      </c>
      <c r="T400" s="266">
        <v>10.0</v>
      </c>
      <c r="U400" s="261">
        <f t="array" ref="U400">_xlfn.XLOOKUP(S400, СПР.МОНТ[AWG], СПР.МОНТ[ГОСТ], "")</f>
        <v>4</v>
      </c>
      <c r="V400" s="261">
        <f t="array" ref="V400">_xlfn.XLOOKUP(T400, СПР.МОНТ[AWG], СПР.МОНТ[ГОСТ], "")</f>
        <v>6</v>
      </c>
      <c r="W400" s="273"/>
      <c r="X400" s="273"/>
      <c r="Y400" s="268" t="s">
        <v>7951</v>
      </c>
      <c r="Z400" s="268"/>
      <c r="AA400" s="269" t="s">
        <v>7958</v>
      </c>
      <c r="AB400" s="270" t="s">
        <v>7959</v>
      </c>
    </row>
    <row r="401">
      <c r="A401" s="255" t="s">
        <v>7047</v>
      </c>
      <c r="B401" s="256" t="s">
        <v>4365</v>
      </c>
      <c r="C401" s="257" t="s">
        <v>7960</v>
      </c>
      <c r="D401" s="257" t="s">
        <v>7960</v>
      </c>
      <c r="E401" s="257">
        <v>2.0</v>
      </c>
      <c r="F401" s="257" t="s">
        <v>3308</v>
      </c>
      <c r="G401" s="258"/>
      <c r="H401" s="272" t="s">
        <v>7961</v>
      </c>
      <c r="I401" s="260"/>
      <c r="J401" s="255"/>
      <c r="K401" s="255"/>
      <c r="L401" s="255"/>
      <c r="M401" s="268"/>
      <c r="N401" s="262"/>
      <c r="O401" s="263"/>
      <c r="P401" s="271" t="s">
        <v>4368</v>
      </c>
      <c r="Q401" s="272"/>
      <c r="R401" s="268"/>
      <c r="S401" s="266">
        <v>26.0</v>
      </c>
      <c r="T401" s="266">
        <v>24.0</v>
      </c>
      <c r="U401" s="261">
        <f t="array" ref="U401">_xlfn.XLOOKUP(S401, СПР.МОНТ[AWG], СПР.МОНТ[ГОСТ], "")</f>
        <v>0.12</v>
      </c>
      <c r="V401" s="261">
        <f t="array" ref="V401">_xlfn.XLOOKUP(T401, СПР.МОНТ[AWG], СПР.МОНТ[ГОСТ], "")</f>
        <v>0.2</v>
      </c>
      <c r="W401" s="273"/>
      <c r="X401" s="273"/>
      <c r="Y401" s="268" t="s">
        <v>7962</v>
      </c>
      <c r="Z401" s="268"/>
      <c r="AA401" s="269" t="s">
        <v>7963</v>
      </c>
      <c r="AB401" s="270" t="s">
        <v>7964</v>
      </c>
    </row>
    <row r="402">
      <c r="A402" s="255" t="s">
        <v>7047</v>
      </c>
      <c r="B402" s="256" t="s">
        <v>4365</v>
      </c>
      <c r="C402" s="257" t="s">
        <v>7960</v>
      </c>
      <c r="D402" s="257" t="s">
        <v>7960</v>
      </c>
      <c r="E402" s="257">
        <v>2.0</v>
      </c>
      <c r="F402" s="257" t="s">
        <v>3308</v>
      </c>
      <c r="G402" s="258" t="s">
        <v>4370</v>
      </c>
      <c r="H402" s="259"/>
      <c r="I402" s="260"/>
      <c r="J402" s="255"/>
      <c r="K402" s="255"/>
      <c r="L402" s="255"/>
      <c r="M402" s="268"/>
      <c r="N402" s="262"/>
      <c r="O402" s="263"/>
      <c r="P402" s="271" t="s">
        <v>4371</v>
      </c>
      <c r="Q402" s="272"/>
      <c r="R402" s="268"/>
      <c r="S402" s="266">
        <v>30.0</v>
      </c>
      <c r="T402" s="266">
        <v>28.0</v>
      </c>
      <c r="U402" s="261">
        <f t="array" ref="U402">_xlfn.XLOOKUP(S402, СПР.МОНТ[AWG], СПР.МОНТ[ГОСТ], "")</f>
        <v>0.05</v>
      </c>
      <c r="V402" s="261">
        <f t="array" ref="V402">_xlfn.XLOOKUP(T402, СПР.МОНТ[AWG], СПР.МОНТ[ГОСТ], "")</f>
        <v>0.08</v>
      </c>
      <c r="W402" s="273"/>
      <c r="X402" s="273"/>
      <c r="Y402" s="268" t="s">
        <v>7965</v>
      </c>
      <c r="Z402" s="268"/>
      <c r="AA402" s="269" t="s">
        <v>7966</v>
      </c>
      <c r="AB402" s="270" t="s">
        <v>7967</v>
      </c>
    </row>
    <row r="403">
      <c r="A403" s="255" t="s">
        <v>7047</v>
      </c>
      <c r="B403" s="256" t="s">
        <v>555</v>
      </c>
      <c r="C403" s="257" t="s">
        <v>4376</v>
      </c>
      <c r="D403" s="257" t="s">
        <v>4375</v>
      </c>
      <c r="E403" s="257"/>
      <c r="F403" s="257" t="s">
        <v>3308</v>
      </c>
      <c r="G403" s="258" t="s">
        <v>4377</v>
      </c>
      <c r="H403" s="259"/>
      <c r="I403" s="260"/>
      <c r="J403" s="255"/>
      <c r="K403" s="255"/>
      <c r="L403" s="255"/>
      <c r="M403" s="268"/>
      <c r="N403" s="262"/>
      <c r="O403" s="263"/>
      <c r="P403" s="271"/>
      <c r="Q403" s="272"/>
      <c r="R403" s="268"/>
      <c r="S403" s="266">
        <v>20.0</v>
      </c>
      <c r="T403" s="266">
        <v>20.0</v>
      </c>
      <c r="U403" s="261">
        <f t="array" ref="U403">_xlfn.XLOOKUP(S403, СПР.МОНТ[AWG], СПР.МОНТ[ГОСТ], "")</f>
        <v>0.5</v>
      </c>
      <c r="V403" s="261">
        <f t="array" ref="V403">_xlfn.XLOOKUP(T403, СПР.МОНТ[AWG], СПР.МОНТ[ГОСТ], "")</f>
        <v>0.5</v>
      </c>
      <c r="W403" s="273"/>
      <c r="X403" s="273"/>
      <c r="Y403" s="268" t="s">
        <v>7968</v>
      </c>
      <c r="Z403" s="268"/>
      <c r="AA403" s="269" t="s">
        <v>7969</v>
      </c>
      <c r="AB403" s="270" t="s">
        <v>7970</v>
      </c>
    </row>
    <row r="404">
      <c r="A404" s="277" t="s">
        <v>7047</v>
      </c>
      <c r="B404" s="281" t="s">
        <v>4381</v>
      </c>
      <c r="C404" s="277" t="s">
        <v>4547</v>
      </c>
      <c r="D404" s="277" t="s">
        <v>4546</v>
      </c>
      <c r="E404" s="277"/>
      <c r="F404" s="277" t="s">
        <v>3308</v>
      </c>
      <c r="G404" s="277" t="s">
        <v>4548</v>
      </c>
      <c r="H404" s="282"/>
      <c r="I404" s="283" t="s">
        <v>4549</v>
      </c>
      <c r="J404" s="255" t="b">
        <v>0</v>
      </c>
      <c r="K404" s="255" t="b">
        <v>1</v>
      </c>
      <c r="L404" s="255" t="b">
        <v>0</v>
      </c>
      <c r="M404" s="277"/>
      <c r="N404" s="300"/>
      <c r="O404" s="282"/>
      <c r="P404" s="277" t="s">
        <v>4550</v>
      </c>
      <c r="Q404" s="277"/>
      <c r="R404" s="277"/>
      <c r="S404" s="281">
        <v>18.0</v>
      </c>
      <c r="T404" s="281">
        <v>16.0</v>
      </c>
      <c r="U404" s="285">
        <f t="array" ref="U404">_xlfn.XLOOKUP(S404, 'СПР.КАБ'!$A$35:$A$56, 'СПР.КАБ'!$B$35:$B$56, "")</f>
        <v>0.75</v>
      </c>
      <c r="V404" s="285">
        <f t="array" ref="V404">_xlfn.XLOOKUP(T404, 'СПР.КАБ'!$A$35:$A$56, 'СПР.КАБ'!$B$35:$B$56, "")</f>
        <v>1.5</v>
      </c>
      <c r="W404" s="277">
        <v>1.9</v>
      </c>
      <c r="X404" s="277">
        <v>2.4</v>
      </c>
      <c r="Y404" s="277" t="s">
        <v>7971</v>
      </c>
      <c r="Z404" s="277"/>
      <c r="AA404" s="311"/>
      <c r="AB404" s="270" t="s">
        <v>7972</v>
      </c>
    </row>
    <row r="405">
      <c r="A405" s="277" t="s">
        <v>7047</v>
      </c>
      <c r="B405" s="281" t="s">
        <v>4381</v>
      </c>
      <c r="C405" s="277" t="s">
        <v>4488</v>
      </c>
      <c r="D405" s="277" t="s">
        <v>4487</v>
      </c>
      <c r="E405" s="277"/>
      <c r="F405" s="277" t="s">
        <v>3331</v>
      </c>
      <c r="G405" s="277" t="s">
        <v>4489</v>
      </c>
      <c r="H405" s="282"/>
      <c r="I405" s="283" t="s">
        <v>4490</v>
      </c>
      <c r="J405" s="255" t="b">
        <v>0</v>
      </c>
      <c r="K405" s="255" t="b">
        <v>1</v>
      </c>
      <c r="L405" s="255" t="b">
        <v>0</v>
      </c>
      <c r="M405" s="277"/>
      <c r="N405" s="300"/>
      <c r="O405" s="282"/>
      <c r="P405" s="277" t="s">
        <v>4491</v>
      </c>
      <c r="Q405" s="277"/>
      <c r="R405" s="277"/>
      <c r="S405" s="281">
        <v>12.0</v>
      </c>
      <c r="T405" s="281">
        <v>12.0</v>
      </c>
      <c r="U405" s="285">
        <f t="array" ref="U405">_xlfn.XLOOKUP(S405, 'СПР.КАБ'!$A$35:$A$56, 'СПР.КАБ'!$B$35:$B$56, "")</f>
        <v>4</v>
      </c>
      <c r="V405" s="285">
        <f t="array" ref="V405">_xlfn.XLOOKUP(T405, 'СПР.КАБ'!$A$35:$A$56, 'СПР.КАБ'!$B$35:$B$56, "")</f>
        <v>4</v>
      </c>
      <c r="W405" s="277">
        <v>2.7</v>
      </c>
      <c r="X405" s="277">
        <v>3.7</v>
      </c>
      <c r="Y405" s="277" t="s">
        <v>7971</v>
      </c>
      <c r="Z405" s="277"/>
      <c r="AA405" s="311"/>
      <c r="AB405" s="270" t="s">
        <v>7973</v>
      </c>
    </row>
    <row r="406">
      <c r="A406" s="277" t="s">
        <v>7047</v>
      </c>
      <c r="B406" s="281" t="s">
        <v>4381</v>
      </c>
      <c r="C406" s="277" t="s">
        <v>4461</v>
      </c>
      <c r="D406" s="277" t="s">
        <v>4460</v>
      </c>
      <c r="E406" s="277"/>
      <c r="F406" s="277" t="s">
        <v>3308</v>
      </c>
      <c r="G406" s="277" t="s">
        <v>4462</v>
      </c>
      <c r="H406" s="282"/>
      <c r="I406" s="283" t="s">
        <v>4463</v>
      </c>
      <c r="J406" s="255" t="b">
        <v>0</v>
      </c>
      <c r="K406" s="255" t="b">
        <v>1</v>
      </c>
      <c r="L406" s="255" t="b">
        <v>0</v>
      </c>
      <c r="M406" s="277"/>
      <c r="N406" s="300"/>
      <c r="O406" s="282"/>
      <c r="P406" s="277"/>
      <c r="Q406" s="277"/>
      <c r="R406" s="277"/>
      <c r="S406" s="281">
        <v>30.0</v>
      </c>
      <c r="T406" s="281">
        <v>22.0</v>
      </c>
      <c r="U406" s="285">
        <f t="array" ref="U406">_xlfn.XLOOKUP(S406, 'СПР.КАБ'!$A$35:$A$56, 'СПР.КАБ'!$B$35:$B$56, "")</f>
        <v>0.05</v>
      </c>
      <c r="V406" s="285">
        <f t="array" ref="V406">_xlfn.XLOOKUP(T406, 'СПР.КАБ'!$A$35:$A$56, 'СПР.КАБ'!$B$35:$B$56, "")</f>
        <v>0.35</v>
      </c>
      <c r="W406" s="277">
        <v>1.02</v>
      </c>
      <c r="X406" s="277">
        <v>1.91</v>
      </c>
      <c r="Y406" s="277" t="s">
        <v>7974</v>
      </c>
      <c r="Z406" s="277"/>
      <c r="AA406" s="311"/>
      <c r="AB406" s="270" t="s">
        <v>7975</v>
      </c>
    </row>
    <row r="407">
      <c r="A407" s="255" t="s">
        <v>7047</v>
      </c>
      <c r="B407" s="266" t="s">
        <v>4381</v>
      </c>
      <c r="C407" s="290" t="s">
        <v>4687</v>
      </c>
      <c r="D407" s="290" t="s">
        <v>4687</v>
      </c>
      <c r="E407" s="255">
        <v>2.54</v>
      </c>
      <c r="F407" s="255" t="s">
        <v>3308</v>
      </c>
      <c r="G407" s="312" t="s">
        <v>4694</v>
      </c>
      <c r="H407" s="288"/>
      <c r="I407" s="255" t="s">
        <v>4695</v>
      </c>
      <c r="J407" s="289"/>
      <c r="K407" s="255" t="b">
        <v>1</v>
      </c>
      <c r="L407" s="289"/>
      <c r="M407" s="267"/>
      <c r="N407" s="290" t="s">
        <v>1645</v>
      </c>
      <c r="O407" s="291"/>
      <c r="P407" s="301" t="s">
        <v>4696</v>
      </c>
      <c r="Q407" s="255" t="s">
        <v>7976</v>
      </c>
      <c r="R407" s="267"/>
      <c r="S407" s="266">
        <v>28.0</v>
      </c>
      <c r="T407" s="266">
        <v>24.0</v>
      </c>
      <c r="U407" s="261">
        <f t="array" ref="U407">_xlfn.XLOOKUP(S407, СПР.МОНТ[AWG], СПР.МОНТ[ГОСТ], "")</f>
        <v>0.08</v>
      </c>
      <c r="V407" s="261">
        <f t="array" ref="V407">_xlfn.XLOOKUP(T407, СПР.МОНТ[AWG], СПР.МОНТ[ГОСТ], "")</f>
        <v>0.2</v>
      </c>
      <c r="W407" s="267"/>
      <c r="X407" s="267"/>
      <c r="Y407" s="273" t="s">
        <v>7977</v>
      </c>
      <c r="Z407" s="267"/>
      <c r="AA407" s="294" t="s">
        <v>7978</v>
      </c>
      <c r="AB407" s="295" t="s">
        <v>7979</v>
      </c>
    </row>
    <row r="408">
      <c r="A408" s="277" t="s">
        <v>7047</v>
      </c>
      <c r="B408" s="281" t="s">
        <v>4381</v>
      </c>
      <c r="C408" s="277" t="s">
        <v>4488</v>
      </c>
      <c r="D408" s="277" t="s">
        <v>4487</v>
      </c>
      <c r="E408" s="277"/>
      <c r="F408" s="277" t="s">
        <v>3331</v>
      </c>
      <c r="G408" s="277" t="s">
        <v>4493</v>
      </c>
      <c r="H408" s="282"/>
      <c r="I408" s="283" t="s">
        <v>4494</v>
      </c>
      <c r="J408" s="255" t="b">
        <v>0</v>
      </c>
      <c r="K408" s="255" t="b">
        <v>1</v>
      </c>
      <c r="L408" s="255" t="b">
        <v>0</v>
      </c>
      <c r="M408" s="277"/>
      <c r="N408" s="300"/>
      <c r="O408" s="282"/>
      <c r="P408" s="277" t="s">
        <v>4495</v>
      </c>
      <c r="Q408" s="277"/>
      <c r="R408" s="277"/>
      <c r="S408" s="281">
        <v>16.0</v>
      </c>
      <c r="T408" s="281">
        <v>14.0</v>
      </c>
      <c r="U408" s="285">
        <f t="array" ref="U408">_xlfn.XLOOKUP(S408, 'СПР.КАБ'!$A$35:$A$56, 'СПР.КАБ'!$B$35:$B$56, "")</f>
        <v>1.5</v>
      </c>
      <c r="V408" s="285">
        <f t="array" ref="V408">_xlfn.XLOOKUP(T408, 'СПР.КАБ'!$A$35:$A$56, 'СПР.КАБ'!$B$35:$B$56, "")</f>
        <v>2.5</v>
      </c>
      <c r="W408" s="277">
        <v>2.1</v>
      </c>
      <c r="X408" s="277">
        <v>2.9</v>
      </c>
      <c r="Y408" s="277" t="s">
        <v>7971</v>
      </c>
      <c r="Z408" s="277"/>
      <c r="AA408" s="311"/>
      <c r="AB408" s="270" t="s">
        <v>7980</v>
      </c>
    </row>
    <row r="409">
      <c r="A409" s="277" t="s">
        <v>7047</v>
      </c>
      <c r="B409" s="281" t="s">
        <v>4381</v>
      </c>
      <c r="C409" s="277" t="s">
        <v>4547</v>
      </c>
      <c r="D409" s="277" t="s">
        <v>4546</v>
      </c>
      <c r="E409" s="277"/>
      <c r="F409" s="277" t="s">
        <v>3308</v>
      </c>
      <c r="G409" s="277" t="s">
        <v>4552</v>
      </c>
      <c r="H409" s="282"/>
      <c r="I409" s="283" t="s">
        <v>4553</v>
      </c>
      <c r="J409" s="255" t="b">
        <v>0</v>
      </c>
      <c r="K409" s="255" t="b">
        <v>1</v>
      </c>
      <c r="L409" s="255" t="b">
        <v>0</v>
      </c>
      <c r="M409" s="277"/>
      <c r="N409" s="300"/>
      <c r="O409" s="282"/>
      <c r="P409" s="277" t="s">
        <v>4554</v>
      </c>
      <c r="Q409" s="277"/>
      <c r="R409" s="277"/>
      <c r="S409" s="281">
        <v>24.0</v>
      </c>
      <c r="T409" s="281">
        <v>22.0</v>
      </c>
      <c r="U409" s="285">
        <f t="array" ref="U409">_xlfn.XLOOKUP(S409, 'СПР.КАБ'!$A$35:$A$56, 'СПР.КАБ'!$B$35:$B$56, "")</f>
        <v>0.2</v>
      </c>
      <c r="V409" s="285">
        <f t="array" ref="V409">_xlfn.XLOOKUP(T409, 'СПР.КАБ'!$A$35:$A$56, 'СПР.КАБ'!$B$35:$B$56, "")</f>
        <v>0.35</v>
      </c>
      <c r="W409" s="277">
        <v>1.1</v>
      </c>
      <c r="X409" s="277">
        <v>1.75</v>
      </c>
      <c r="Y409" s="277" t="s">
        <v>7971</v>
      </c>
      <c r="Z409" s="277"/>
      <c r="AA409" s="311"/>
      <c r="AB409" s="270" t="s">
        <v>7981</v>
      </c>
    </row>
    <row r="410">
      <c r="A410" s="277" t="s">
        <v>7047</v>
      </c>
      <c r="B410" s="281" t="s">
        <v>4381</v>
      </c>
      <c r="C410" s="277" t="s">
        <v>4547</v>
      </c>
      <c r="D410" s="277" t="s">
        <v>4546</v>
      </c>
      <c r="E410" s="277"/>
      <c r="F410" s="277" t="s">
        <v>3308</v>
      </c>
      <c r="G410" s="277" t="s">
        <v>4556</v>
      </c>
      <c r="H410" s="282"/>
      <c r="I410" s="283" t="s">
        <v>4557</v>
      </c>
      <c r="J410" s="255" t="b">
        <v>0</v>
      </c>
      <c r="K410" s="255" t="b">
        <v>1</v>
      </c>
      <c r="L410" s="255" t="b">
        <v>0</v>
      </c>
      <c r="M410" s="277"/>
      <c r="N410" s="300"/>
      <c r="O410" s="282"/>
      <c r="P410" s="277" t="s">
        <v>4550</v>
      </c>
      <c r="Q410" s="277"/>
      <c r="R410" s="277"/>
      <c r="S410" s="281">
        <v>18.0</v>
      </c>
      <c r="T410" s="281">
        <v>16.0</v>
      </c>
      <c r="U410" s="285">
        <f t="array" ref="U410">_xlfn.XLOOKUP(S410, 'СПР.КАБ'!$A$35:$A$56, 'СПР.КАБ'!$B$35:$B$56, "")</f>
        <v>0.75</v>
      </c>
      <c r="V410" s="285">
        <f t="array" ref="V410">_xlfn.XLOOKUP(T410, 'СПР.КАБ'!$A$35:$A$56, 'СПР.КАБ'!$B$35:$B$56, "")</f>
        <v>1.5</v>
      </c>
      <c r="W410" s="277">
        <v>1.9</v>
      </c>
      <c r="X410" s="277">
        <v>2.4</v>
      </c>
      <c r="Y410" s="277" t="s">
        <v>7971</v>
      </c>
      <c r="Z410" s="277"/>
      <c r="AA410" s="311"/>
      <c r="AB410" s="270" t="s">
        <v>7982</v>
      </c>
    </row>
    <row r="411">
      <c r="A411" s="277" t="s">
        <v>7047</v>
      </c>
      <c r="B411" s="281" t="s">
        <v>4381</v>
      </c>
      <c r="C411" s="277" t="s">
        <v>4687</v>
      </c>
      <c r="D411" s="277" t="s">
        <v>4687</v>
      </c>
      <c r="E411" s="277">
        <v>2.54</v>
      </c>
      <c r="F411" s="277" t="s">
        <v>3308</v>
      </c>
      <c r="G411" s="277" t="s">
        <v>4698</v>
      </c>
      <c r="H411" s="282"/>
      <c r="I411" s="283" t="s">
        <v>4699</v>
      </c>
      <c r="J411" s="255" t="b">
        <v>0</v>
      </c>
      <c r="K411" s="255" t="b">
        <v>1</v>
      </c>
      <c r="L411" s="255" t="b">
        <v>0</v>
      </c>
      <c r="M411" s="277"/>
      <c r="N411" s="284" t="s">
        <v>1645</v>
      </c>
      <c r="O411" s="282"/>
      <c r="P411" s="277" t="s">
        <v>4700</v>
      </c>
      <c r="Q411" s="277" t="s">
        <v>7983</v>
      </c>
      <c r="R411" s="277"/>
      <c r="S411" s="281">
        <v>24.0</v>
      </c>
      <c r="T411" s="281">
        <v>22.0</v>
      </c>
      <c r="U411" s="285">
        <f t="array" ref="U411">_xlfn.XLOOKUP(S411, 'СПР.КАБ'!$A$35:$A$56, 'СПР.КАБ'!$B$35:$B$56, "")</f>
        <v>0.2</v>
      </c>
      <c r="V411" s="285">
        <f t="array" ref="V411">_xlfn.XLOOKUP(T411, 'СПР.КАБ'!$A$35:$A$56, 'СПР.КАБ'!$B$35:$B$56, "")</f>
        <v>0.35</v>
      </c>
      <c r="W411" s="277">
        <v>0.9</v>
      </c>
      <c r="X411" s="277">
        <v>1.4</v>
      </c>
      <c r="Y411" s="277" t="s">
        <v>7984</v>
      </c>
      <c r="Z411" s="277"/>
      <c r="AA411" s="311"/>
      <c r="AB411" s="270" t="s">
        <v>7985</v>
      </c>
    </row>
    <row r="412">
      <c r="A412" s="255" t="s">
        <v>7047</v>
      </c>
      <c r="B412" s="266" t="s">
        <v>4381</v>
      </c>
      <c r="C412" s="290" t="s">
        <v>4488</v>
      </c>
      <c r="D412" s="290" t="s">
        <v>4687</v>
      </c>
      <c r="E412" s="255">
        <v>2.54</v>
      </c>
      <c r="F412" s="255" t="s">
        <v>3308</v>
      </c>
      <c r="G412" s="312" t="s">
        <v>4688</v>
      </c>
      <c r="H412" s="288"/>
      <c r="I412" s="255" t="s">
        <v>4689</v>
      </c>
      <c r="J412" s="289"/>
      <c r="K412" s="255" t="b">
        <v>1</v>
      </c>
      <c r="L412" s="289"/>
      <c r="M412" s="267"/>
      <c r="N412" s="290" t="s">
        <v>1645</v>
      </c>
      <c r="O412" s="291"/>
      <c r="P412" s="301" t="s">
        <v>4690</v>
      </c>
      <c r="Q412" s="288"/>
      <c r="R412" s="267"/>
      <c r="S412" s="266">
        <v>24.0</v>
      </c>
      <c r="T412" s="266">
        <v>20.0</v>
      </c>
      <c r="U412" s="261">
        <f t="array" ref="U412">_xlfn.XLOOKUP(S412, СПР.МОНТ[AWG], СПР.МОНТ[ГОСТ], "")</f>
        <v>0.2</v>
      </c>
      <c r="V412" s="261">
        <f t="array" ref="V412">_xlfn.XLOOKUP(T412, СПР.МОНТ[AWG], СПР.МОНТ[ГОСТ], "")</f>
        <v>0.5</v>
      </c>
      <c r="W412" s="273">
        <v>1.3</v>
      </c>
      <c r="X412" s="273">
        <v>1.6</v>
      </c>
      <c r="Y412" s="273" t="s">
        <v>7986</v>
      </c>
      <c r="Z412" s="267"/>
      <c r="AA412" s="294" t="s">
        <v>7987</v>
      </c>
      <c r="AB412" s="295" t="s">
        <v>7988</v>
      </c>
    </row>
    <row r="413">
      <c r="A413" s="277" t="s">
        <v>7047</v>
      </c>
      <c r="B413" s="281" t="s">
        <v>4381</v>
      </c>
      <c r="C413" s="277" t="s">
        <v>4687</v>
      </c>
      <c r="D413" s="277" t="s">
        <v>4687</v>
      </c>
      <c r="E413" s="277">
        <v>2.54</v>
      </c>
      <c r="F413" s="277" t="s">
        <v>3308</v>
      </c>
      <c r="G413" s="277" t="s">
        <v>4702</v>
      </c>
      <c r="H413" s="282"/>
      <c r="I413" s="283" t="s">
        <v>4703</v>
      </c>
      <c r="J413" s="255" t="b">
        <v>0</v>
      </c>
      <c r="K413" s="255" t="b">
        <v>1</v>
      </c>
      <c r="L413" s="255" t="b">
        <v>0</v>
      </c>
      <c r="M413" s="277"/>
      <c r="N413" s="284" t="s">
        <v>1645</v>
      </c>
      <c r="O413" s="282"/>
      <c r="P413" s="277" t="s">
        <v>4575</v>
      </c>
      <c r="Q413" s="277" t="s">
        <v>7989</v>
      </c>
      <c r="R413" s="277"/>
      <c r="S413" s="281">
        <v>20.0</v>
      </c>
      <c r="T413" s="281">
        <v>18.0</v>
      </c>
      <c r="U413" s="285">
        <f t="array" ref="U413">_xlfn.XLOOKUP(S413, 'СПР.КАБ'!$A$35:$A$56, 'СПР.КАБ'!$B$35:$B$56, "")</f>
        <v>0.5</v>
      </c>
      <c r="V413" s="285">
        <f t="array" ref="V413">_xlfn.XLOOKUP(T413, 'СПР.КАБ'!$A$35:$A$56, 'СПР.КАБ'!$B$35:$B$56, "")</f>
        <v>0.75</v>
      </c>
      <c r="W413" s="277"/>
      <c r="X413" s="277"/>
      <c r="Y413" s="277" t="s">
        <v>7984</v>
      </c>
      <c r="Z413" s="277"/>
      <c r="AA413" s="286" t="s">
        <v>7990</v>
      </c>
      <c r="AB413" s="270" t="s">
        <v>7991</v>
      </c>
    </row>
    <row r="414">
      <c r="A414" s="277" t="s">
        <v>7047</v>
      </c>
      <c r="B414" s="281" t="s">
        <v>4381</v>
      </c>
      <c r="C414" s="277" t="s">
        <v>4547</v>
      </c>
      <c r="D414" s="277" t="s">
        <v>4546</v>
      </c>
      <c r="E414" s="277"/>
      <c r="F414" s="277" t="s">
        <v>3308</v>
      </c>
      <c r="G414" s="277" t="s">
        <v>4559</v>
      </c>
      <c r="H414" s="282"/>
      <c r="I414" s="283" t="s">
        <v>4560</v>
      </c>
      <c r="J414" s="255" t="b">
        <v>0</v>
      </c>
      <c r="K414" s="255" t="b">
        <v>1</v>
      </c>
      <c r="L414" s="255" t="b">
        <v>0</v>
      </c>
      <c r="M414" s="277"/>
      <c r="N414" s="300"/>
      <c r="O414" s="282"/>
      <c r="P414" s="277" t="s">
        <v>4554</v>
      </c>
      <c r="Q414" s="277"/>
      <c r="R414" s="277"/>
      <c r="S414" s="281">
        <v>24.0</v>
      </c>
      <c r="T414" s="281">
        <v>22.0</v>
      </c>
      <c r="U414" s="285">
        <f t="array" ref="U414">_xlfn.XLOOKUP(S414, 'СПР.КАБ'!$A$35:$A$56, 'СПР.КАБ'!$B$35:$B$56, "")</f>
        <v>0.2</v>
      </c>
      <c r="V414" s="285">
        <f t="array" ref="V414">_xlfn.XLOOKUP(T414, 'СПР.КАБ'!$A$35:$A$56, 'СПР.КАБ'!$B$35:$B$56, "")</f>
        <v>0.35</v>
      </c>
      <c r="W414" s="277">
        <v>1.1</v>
      </c>
      <c r="X414" s="277">
        <v>1.75</v>
      </c>
      <c r="Y414" s="277" t="s">
        <v>7971</v>
      </c>
      <c r="Z414" s="277"/>
      <c r="AA414" s="311"/>
      <c r="AB414" s="270" t="s">
        <v>7992</v>
      </c>
    </row>
    <row r="415">
      <c r="A415" s="277" t="s">
        <v>7047</v>
      </c>
      <c r="B415" s="281" t="s">
        <v>4381</v>
      </c>
      <c r="C415" s="277" t="s">
        <v>4547</v>
      </c>
      <c r="D415" s="277" t="s">
        <v>4546</v>
      </c>
      <c r="E415" s="277"/>
      <c r="F415" s="277" t="s">
        <v>3308</v>
      </c>
      <c r="G415" s="277" t="s">
        <v>4562</v>
      </c>
      <c r="H415" s="282"/>
      <c r="I415" s="283" t="s">
        <v>4563</v>
      </c>
      <c r="J415" s="255" t="b">
        <v>0</v>
      </c>
      <c r="K415" s="255" t="b">
        <v>1</v>
      </c>
      <c r="L415" s="255" t="b">
        <v>0</v>
      </c>
      <c r="M415" s="277"/>
      <c r="N415" s="300"/>
      <c r="O415" s="282"/>
      <c r="P415" s="277" t="s">
        <v>4564</v>
      </c>
      <c r="Q415" s="277"/>
      <c r="R415" s="277"/>
      <c r="S415" s="281">
        <v>20.0</v>
      </c>
      <c r="T415" s="281">
        <v>18.0</v>
      </c>
      <c r="U415" s="285">
        <f t="array" ref="U415">_xlfn.XLOOKUP(S415, 'СПР.КАБ'!$A$35:$A$56, 'СПР.КАБ'!$B$35:$B$56, "")</f>
        <v>0.5</v>
      </c>
      <c r="V415" s="285">
        <f t="array" ref="V415">_xlfn.XLOOKUP(T415, 'СПР.КАБ'!$A$35:$A$56, 'СПР.КАБ'!$B$35:$B$56, "")</f>
        <v>0.75</v>
      </c>
      <c r="W415" s="277">
        <v>1.4</v>
      </c>
      <c r="X415" s="277">
        <v>1.9</v>
      </c>
      <c r="Y415" s="277" t="s">
        <v>7971</v>
      </c>
      <c r="Z415" s="277"/>
      <c r="AA415" s="311"/>
      <c r="AB415" s="270" t="s">
        <v>7993</v>
      </c>
    </row>
    <row r="416">
      <c r="A416" s="255" t="s">
        <v>7047</v>
      </c>
      <c r="B416" s="266" t="s">
        <v>4381</v>
      </c>
      <c r="C416" s="290" t="s">
        <v>4572</v>
      </c>
      <c r="D416" s="290" t="s">
        <v>4572</v>
      </c>
      <c r="E416" s="255">
        <v>2.54</v>
      </c>
      <c r="F416" s="255" t="s">
        <v>3308</v>
      </c>
      <c r="G416" s="312" t="s">
        <v>4573</v>
      </c>
      <c r="H416" s="288"/>
      <c r="I416" s="255" t="s">
        <v>4574</v>
      </c>
      <c r="J416" s="289"/>
      <c r="K416" s="255" t="b">
        <v>1</v>
      </c>
      <c r="L416" s="289"/>
      <c r="M416" s="267"/>
      <c r="N416" s="290" t="s">
        <v>1645</v>
      </c>
      <c r="O416" s="291"/>
      <c r="P416" s="301" t="s">
        <v>4575</v>
      </c>
      <c r="Q416" s="255" t="s">
        <v>7983</v>
      </c>
      <c r="R416" s="267"/>
      <c r="S416" s="266">
        <v>20.0</v>
      </c>
      <c r="T416" s="266">
        <v>18.0</v>
      </c>
      <c r="U416" s="261">
        <f t="array" ref="U416">_xlfn.XLOOKUP(S416, СПР.МОНТ[AWG], СПР.МОНТ[ГОСТ], "")</f>
        <v>0.5</v>
      </c>
      <c r="V416" s="261">
        <f t="array" ref="V416">_xlfn.XLOOKUP(T416, СПР.МОНТ[AWG], СПР.МОНТ[ГОСТ], "")</f>
        <v>0.75</v>
      </c>
      <c r="W416" s="273">
        <v>1.4</v>
      </c>
      <c r="X416" s="273">
        <v>1.9</v>
      </c>
      <c r="Y416" s="273" t="s">
        <v>7994</v>
      </c>
      <c r="Z416" s="267"/>
      <c r="AA416" s="294" t="s">
        <v>7995</v>
      </c>
      <c r="AB416" s="295" t="s">
        <v>7985</v>
      </c>
    </row>
    <row r="417">
      <c r="A417" s="277" t="s">
        <v>7047</v>
      </c>
      <c r="B417" s="281" t="s">
        <v>4381</v>
      </c>
      <c r="C417" s="277" t="s">
        <v>4687</v>
      </c>
      <c r="D417" s="277" t="s">
        <v>4687</v>
      </c>
      <c r="E417" s="277">
        <v>2.54</v>
      </c>
      <c r="F417" s="277" t="s">
        <v>3308</v>
      </c>
      <c r="G417" s="277" t="s">
        <v>4705</v>
      </c>
      <c r="H417" s="282"/>
      <c r="I417" s="283" t="s">
        <v>4706</v>
      </c>
      <c r="J417" s="255" t="b">
        <v>0</v>
      </c>
      <c r="K417" s="255" t="b">
        <v>1</v>
      </c>
      <c r="L417" s="255" t="b">
        <v>0</v>
      </c>
      <c r="M417" s="277"/>
      <c r="N417" s="284" t="s">
        <v>1645</v>
      </c>
      <c r="O417" s="282"/>
      <c r="P417" s="277" t="s">
        <v>4707</v>
      </c>
      <c r="Q417" s="277" t="s">
        <v>7996</v>
      </c>
      <c r="R417" s="277"/>
      <c r="S417" s="281">
        <v>24.0</v>
      </c>
      <c r="T417" s="281">
        <v>22.0</v>
      </c>
      <c r="U417" s="285">
        <f t="array" ref="U417">_xlfn.XLOOKUP(S417, 'СПР.КАБ'!$A$35:$A$56, 'СПР.КАБ'!$B$35:$B$56, "")</f>
        <v>0.2</v>
      </c>
      <c r="V417" s="285">
        <f t="array" ref="V417">_xlfn.XLOOKUP(T417, 'СПР.КАБ'!$A$35:$A$56, 'СПР.КАБ'!$B$35:$B$56, "")</f>
        <v>0.35</v>
      </c>
      <c r="W417" s="277"/>
      <c r="X417" s="277"/>
      <c r="Y417" s="277" t="s">
        <v>7984</v>
      </c>
      <c r="Z417" s="277"/>
      <c r="AA417" s="311"/>
      <c r="AB417" s="270" t="s">
        <v>7997</v>
      </c>
    </row>
    <row r="418">
      <c r="A418" s="277" t="s">
        <v>7047</v>
      </c>
      <c r="B418" s="281" t="s">
        <v>4381</v>
      </c>
      <c r="C418" s="277" t="s">
        <v>4461</v>
      </c>
      <c r="D418" s="277" t="s">
        <v>4460</v>
      </c>
      <c r="E418" s="277"/>
      <c r="F418" s="277" t="s">
        <v>3308</v>
      </c>
      <c r="G418" s="277" t="s">
        <v>4465</v>
      </c>
      <c r="H418" s="282"/>
      <c r="I418" s="283" t="s">
        <v>4466</v>
      </c>
      <c r="J418" s="255" t="b">
        <v>0</v>
      </c>
      <c r="K418" s="255" t="b">
        <v>1</v>
      </c>
      <c r="L418" s="255" t="b">
        <v>0</v>
      </c>
      <c r="M418" s="277"/>
      <c r="N418" s="300"/>
      <c r="O418" s="282"/>
      <c r="P418" s="277"/>
      <c r="Q418" s="277"/>
      <c r="R418" s="277"/>
      <c r="S418" s="281">
        <v>20.0</v>
      </c>
      <c r="T418" s="281">
        <v>14.0</v>
      </c>
      <c r="U418" s="285">
        <f t="array" ref="U418">_xlfn.XLOOKUP(S418, 'СПР.КАБ'!$A$35:$A$56, 'СПР.КАБ'!$B$35:$B$56, "")</f>
        <v>0.5</v>
      </c>
      <c r="V418" s="285">
        <f t="array" ref="V418">_xlfn.XLOOKUP(T418, 'СПР.КАБ'!$A$35:$A$56, 'СПР.КАБ'!$B$35:$B$56, "")</f>
        <v>2.5</v>
      </c>
      <c r="W418" s="277"/>
      <c r="X418" s="277">
        <v>3.3</v>
      </c>
      <c r="Y418" s="277" t="s">
        <v>7223</v>
      </c>
      <c r="Z418" s="277"/>
      <c r="AA418" s="311"/>
      <c r="AB418" s="270" t="s">
        <v>7998</v>
      </c>
    </row>
    <row r="419">
      <c r="A419" s="277" t="s">
        <v>7047</v>
      </c>
      <c r="B419" s="281" t="s">
        <v>4381</v>
      </c>
      <c r="C419" s="277" t="s">
        <v>4461</v>
      </c>
      <c r="D419" s="277" t="s">
        <v>4460</v>
      </c>
      <c r="E419" s="277"/>
      <c r="F419" s="277" t="s">
        <v>4469</v>
      </c>
      <c r="G419" s="277" t="s">
        <v>4470</v>
      </c>
      <c r="H419" s="282"/>
      <c r="I419" s="283" t="s">
        <v>4471</v>
      </c>
      <c r="J419" s="255" t="b">
        <v>0</v>
      </c>
      <c r="K419" s="255" t="b">
        <v>1</v>
      </c>
      <c r="L419" s="255" t="b">
        <v>0</v>
      </c>
      <c r="M419" s="277"/>
      <c r="N419" s="300"/>
      <c r="O419" s="282"/>
      <c r="P419" s="277"/>
      <c r="Q419" s="277"/>
      <c r="R419" s="277"/>
      <c r="S419" s="281">
        <v>22.0</v>
      </c>
      <c r="T419" s="281">
        <v>18.0</v>
      </c>
      <c r="U419" s="285">
        <f t="array" ref="U419">_xlfn.XLOOKUP(S419, 'СПР.КАБ'!$A$35:$A$56, 'СПР.КАБ'!$B$35:$B$56, "")</f>
        <v>0.35</v>
      </c>
      <c r="V419" s="285">
        <f t="array" ref="V419">_xlfn.XLOOKUP(T419, 'СПР.КАБ'!$A$35:$A$56, 'СПР.КАБ'!$B$35:$B$56, "")</f>
        <v>0.75</v>
      </c>
      <c r="W419" s="277">
        <v>1.4</v>
      </c>
      <c r="X419" s="277">
        <v>2.4</v>
      </c>
      <c r="Y419" s="277" t="s">
        <v>7999</v>
      </c>
      <c r="Z419" s="277"/>
      <c r="AA419" s="311"/>
      <c r="AB419" s="270" t="s">
        <v>7998</v>
      </c>
    </row>
    <row r="420">
      <c r="A420" s="277" t="s">
        <v>7047</v>
      </c>
      <c r="B420" s="281" t="s">
        <v>4381</v>
      </c>
      <c r="C420" s="277" t="s">
        <v>4461</v>
      </c>
      <c r="D420" s="277" t="s">
        <v>4460</v>
      </c>
      <c r="E420" s="277"/>
      <c r="F420" s="277" t="s">
        <v>4474</v>
      </c>
      <c r="G420" s="277" t="s">
        <v>4475</v>
      </c>
      <c r="H420" s="282"/>
      <c r="I420" s="283" t="s">
        <v>4476</v>
      </c>
      <c r="J420" s="255" t="b">
        <v>0</v>
      </c>
      <c r="K420" s="255" t="b">
        <v>1</v>
      </c>
      <c r="L420" s="255" t="b">
        <v>0</v>
      </c>
      <c r="M420" s="277"/>
      <c r="N420" s="300"/>
      <c r="O420" s="282"/>
      <c r="P420" s="277"/>
      <c r="Q420" s="277"/>
      <c r="R420" s="277"/>
      <c r="S420" s="281">
        <v>16.0</v>
      </c>
      <c r="T420" s="281">
        <v>14.0</v>
      </c>
      <c r="U420" s="285">
        <f t="array" ref="U420">_xlfn.XLOOKUP(S420, 'СПР.КАБ'!$A$35:$A$56, 'СПР.КАБ'!$B$35:$B$56, "")</f>
        <v>1.5</v>
      </c>
      <c r="V420" s="285">
        <f t="array" ref="V420">_xlfn.XLOOKUP(T420, 'СПР.КАБ'!$A$35:$A$56, 'СПР.КАБ'!$B$35:$B$56, "")</f>
        <v>2.5</v>
      </c>
      <c r="W420" s="277">
        <v>2.5</v>
      </c>
      <c r="X420" s="277">
        <v>3.8</v>
      </c>
      <c r="Y420" s="277" t="s">
        <v>8000</v>
      </c>
      <c r="Z420" s="277"/>
      <c r="AA420" s="311"/>
      <c r="AB420" s="270" t="s">
        <v>7998</v>
      </c>
    </row>
    <row r="421">
      <c r="A421" s="277" t="s">
        <v>7047</v>
      </c>
      <c r="B421" s="281" t="s">
        <v>4381</v>
      </c>
      <c r="C421" s="277" t="s">
        <v>4488</v>
      </c>
      <c r="D421" s="277" t="s">
        <v>4487</v>
      </c>
      <c r="E421" s="277"/>
      <c r="F421" s="277" t="s">
        <v>3331</v>
      </c>
      <c r="G421" s="277" t="s">
        <v>4497</v>
      </c>
      <c r="H421" s="282"/>
      <c r="I421" s="283" t="s">
        <v>4498</v>
      </c>
      <c r="J421" s="255" t="b">
        <v>0</v>
      </c>
      <c r="K421" s="255" t="b">
        <v>1</v>
      </c>
      <c r="L421" s="255" t="b">
        <v>0</v>
      </c>
      <c r="M421" s="277"/>
      <c r="N421" s="300"/>
      <c r="O421" s="282"/>
      <c r="P421" s="277" t="s">
        <v>4499</v>
      </c>
      <c r="Q421" s="277"/>
      <c r="R421" s="277"/>
      <c r="S421" s="281">
        <v>20.0</v>
      </c>
      <c r="T421" s="281">
        <v>17.0</v>
      </c>
      <c r="U421" s="285">
        <f t="array" ref="U421">_xlfn.XLOOKUP(S421, 'СПР.КАБ'!$A$35:$A$56, 'СПР.КАБ'!$B$35:$B$56, "")</f>
        <v>0.5</v>
      </c>
      <c r="V421" s="285">
        <f t="array" ref="V421">_xlfn.XLOOKUP(T421, 'СПР.КАБ'!$A$35:$A$56, 'СПР.КАБ'!$B$35:$B$56, "")</f>
        <v>1</v>
      </c>
      <c r="W421" s="277">
        <v>1.4</v>
      </c>
      <c r="X421" s="277">
        <v>2.1</v>
      </c>
      <c r="Y421" s="277" t="s">
        <v>7971</v>
      </c>
      <c r="Z421" s="277"/>
      <c r="AA421" s="311"/>
      <c r="AB421" s="270" t="s">
        <v>8001</v>
      </c>
    </row>
    <row r="422">
      <c r="A422" s="277" t="s">
        <v>7047</v>
      </c>
      <c r="B422" s="281" t="s">
        <v>4381</v>
      </c>
      <c r="C422" s="277" t="s">
        <v>4392</v>
      </c>
      <c r="D422" s="277" t="s">
        <v>4391</v>
      </c>
      <c r="E422" s="277"/>
      <c r="F422" s="277" t="s">
        <v>4393</v>
      </c>
      <c r="G422" s="277" t="s">
        <v>4394</v>
      </c>
      <c r="H422" s="282"/>
      <c r="I422" s="283" t="s">
        <v>4395</v>
      </c>
      <c r="J422" s="255" t="b">
        <v>0</v>
      </c>
      <c r="K422" s="255" t="b">
        <v>1</v>
      </c>
      <c r="L422" s="255" t="b">
        <v>0</v>
      </c>
      <c r="M422" s="277"/>
      <c r="N422" s="300"/>
      <c r="O422" s="282"/>
      <c r="P422" s="277"/>
      <c r="Q422" s="277"/>
      <c r="R422" s="277"/>
      <c r="S422" s="281">
        <v>22.0</v>
      </c>
      <c r="T422" s="281">
        <v>18.0</v>
      </c>
      <c r="U422" s="285">
        <f t="array" ref="U422">_xlfn.XLOOKUP(S422, 'СПР.КАБ'!$A$35:$A$56, 'СПР.КАБ'!$B$35:$B$56, "")</f>
        <v>0.35</v>
      </c>
      <c r="V422" s="285">
        <f t="array" ref="V422">_xlfn.XLOOKUP(T422, 'СПР.КАБ'!$A$35:$A$56, 'СПР.КАБ'!$B$35:$B$56, "")</f>
        <v>0.75</v>
      </c>
      <c r="W422" s="277">
        <v>2.16</v>
      </c>
      <c r="X422" s="277">
        <v>3.18</v>
      </c>
      <c r="Y422" s="277" t="s">
        <v>8002</v>
      </c>
      <c r="Z422" s="277"/>
      <c r="AA422" s="311"/>
      <c r="AB422" s="270" t="s">
        <v>8003</v>
      </c>
    </row>
    <row r="423">
      <c r="A423" s="277" t="s">
        <v>7047</v>
      </c>
      <c r="B423" s="281" t="s">
        <v>4381</v>
      </c>
      <c r="C423" s="277" t="s">
        <v>4547</v>
      </c>
      <c r="D423" s="277" t="s">
        <v>4546</v>
      </c>
      <c r="E423" s="277"/>
      <c r="F423" s="277" t="s">
        <v>3308</v>
      </c>
      <c r="G423" s="277" t="s">
        <v>4566</v>
      </c>
      <c r="H423" s="282"/>
      <c r="I423" s="283" t="s">
        <v>4567</v>
      </c>
      <c r="J423" s="255" t="b">
        <v>0</v>
      </c>
      <c r="K423" s="255" t="b">
        <v>1</v>
      </c>
      <c r="L423" s="255" t="b">
        <v>0</v>
      </c>
      <c r="M423" s="277"/>
      <c r="N423" s="300"/>
      <c r="O423" s="282"/>
      <c r="P423" s="277" t="s">
        <v>4568</v>
      </c>
      <c r="Q423" s="277"/>
      <c r="R423" s="277"/>
      <c r="S423" s="281">
        <v>20.0</v>
      </c>
      <c r="T423" s="281">
        <v>18.0</v>
      </c>
      <c r="U423" s="285">
        <f t="array" ref="U423">_xlfn.XLOOKUP(S423, 'СПР.КАБ'!$A$35:$A$56, 'СПР.КАБ'!$B$35:$B$56, "")</f>
        <v>0.5</v>
      </c>
      <c r="V423" s="285">
        <f t="array" ref="V423">_xlfn.XLOOKUP(T423, 'СПР.КАБ'!$A$35:$A$56, 'СПР.КАБ'!$B$35:$B$56, "")</f>
        <v>0.75</v>
      </c>
      <c r="W423" s="277">
        <v>1.4</v>
      </c>
      <c r="X423" s="277">
        <v>1.9</v>
      </c>
      <c r="Y423" s="277" t="s">
        <v>7971</v>
      </c>
      <c r="Z423" s="277"/>
      <c r="AA423" s="311"/>
      <c r="AB423" s="270" t="s">
        <v>8004</v>
      </c>
    </row>
    <row r="424">
      <c r="A424" s="255" t="s">
        <v>7047</v>
      </c>
      <c r="B424" s="256" t="s">
        <v>4381</v>
      </c>
      <c r="C424" s="257" t="s">
        <v>4400</v>
      </c>
      <c r="D424" s="257" t="s">
        <v>4399</v>
      </c>
      <c r="E424" s="257">
        <v>1.5</v>
      </c>
      <c r="F424" s="257" t="s">
        <v>3308</v>
      </c>
      <c r="G424" s="258" t="s">
        <v>4401</v>
      </c>
      <c r="H424" s="259"/>
      <c r="I424" s="260"/>
      <c r="J424" s="255"/>
      <c r="K424" s="255"/>
      <c r="L424" s="255"/>
      <c r="M424" s="268"/>
      <c r="N424" s="262"/>
      <c r="O424" s="263"/>
      <c r="P424" s="271"/>
      <c r="Q424" s="272"/>
      <c r="R424" s="268"/>
      <c r="S424" s="266">
        <v>20.0</v>
      </c>
      <c r="T424" s="266">
        <v>18.0</v>
      </c>
      <c r="U424" s="261">
        <f t="array" ref="U424">_xlfn.XLOOKUP(S424, СПР.МОНТ[AWG], СПР.МОНТ[ГОСТ], "")</f>
        <v>0.5</v>
      </c>
      <c r="V424" s="261">
        <f t="array" ref="V424">_xlfn.XLOOKUP(T424, СПР.МОНТ[AWG], СПР.МОНТ[ГОСТ], "")</f>
        <v>0.75</v>
      </c>
      <c r="W424" s="273"/>
      <c r="X424" s="273"/>
      <c r="Y424" s="268" t="s">
        <v>7413</v>
      </c>
      <c r="Z424" s="268"/>
      <c r="AA424" s="269" t="s">
        <v>8005</v>
      </c>
      <c r="AB424" s="270" t="s">
        <v>8006</v>
      </c>
    </row>
    <row r="425">
      <c r="A425" s="255" t="s">
        <v>7047</v>
      </c>
      <c r="B425" s="256" t="s">
        <v>4381</v>
      </c>
      <c r="C425" s="257" t="s">
        <v>4400</v>
      </c>
      <c r="D425" s="257" t="s">
        <v>4399</v>
      </c>
      <c r="E425" s="257">
        <v>1.5</v>
      </c>
      <c r="F425" s="257" t="s">
        <v>3308</v>
      </c>
      <c r="G425" s="258" t="s">
        <v>4403</v>
      </c>
      <c r="H425" s="272"/>
      <c r="I425" s="260"/>
      <c r="J425" s="255"/>
      <c r="K425" s="255"/>
      <c r="L425" s="255"/>
      <c r="M425" s="268"/>
      <c r="N425" s="262"/>
      <c r="O425" s="263"/>
      <c r="P425" s="271"/>
      <c r="Q425" s="272"/>
      <c r="R425" s="268"/>
      <c r="S425" s="266">
        <v>16.0</v>
      </c>
      <c r="T425" s="266">
        <v>14.0</v>
      </c>
      <c r="U425" s="261">
        <f t="array" ref="U425">_xlfn.XLOOKUP(S425, СПР.МОНТ[AWG], СПР.МОНТ[ГОСТ], "")</f>
        <v>1.5</v>
      </c>
      <c r="V425" s="261">
        <f t="array" ref="V425">_xlfn.XLOOKUP(T425, СПР.МОНТ[AWG], СПР.МОНТ[ГОСТ], "")</f>
        <v>2.5</v>
      </c>
      <c r="W425" s="273"/>
      <c r="X425" s="273"/>
      <c r="Y425" s="268" t="s">
        <v>7413</v>
      </c>
      <c r="Z425" s="268"/>
      <c r="AA425" s="269" t="s">
        <v>8007</v>
      </c>
      <c r="AB425" s="270" t="s">
        <v>8008</v>
      </c>
    </row>
    <row r="426">
      <c r="A426" s="255" t="s">
        <v>7047</v>
      </c>
      <c r="B426" s="256" t="s">
        <v>4381</v>
      </c>
      <c r="C426" s="257" t="s">
        <v>4408</v>
      </c>
      <c r="D426" s="257" t="s">
        <v>4579</v>
      </c>
      <c r="E426" s="257">
        <v>1.6</v>
      </c>
      <c r="F426" s="257" t="s">
        <v>3308</v>
      </c>
      <c r="G426" s="258" t="s">
        <v>4580</v>
      </c>
      <c r="H426" s="259"/>
      <c r="I426" s="260"/>
      <c r="J426" s="255"/>
      <c r="K426" s="255"/>
      <c r="L426" s="255"/>
      <c r="M426" s="268"/>
      <c r="N426" s="262"/>
      <c r="O426" s="263"/>
      <c r="P426" s="271" t="s">
        <v>4418</v>
      </c>
      <c r="Q426" s="272"/>
      <c r="R426" s="268"/>
      <c r="S426" s="266">
        <v>20.0</v>
      </c>
      <c r="T426" s="266">
        <v>18.0</v>
      </c>
      <c r="U426" s="261">
        <f t="array" ref="U426">_xlfn.XLOOKUP(S426, СПР.МОНТ[AWG], СПР.МОНТ[ГОСТ], "")</f>
        <v>0.5</v>
      </c>
      <c r="V426" s="261">
        <f t="array" ref="V426">_xlfn.XLOOKUP(T426, СПР.МОНТ[AWG], СПР.МОНТ[ГОСТ], "")</f>
        <v>0.75</v>
      </c>
      <c r="W426" s="273">
        <v>1.4</v>
      </c>
      <c r="X426" s="273">
        <v>2.1</v>
      </c>
      <c r="Y426" s="268" t="s">
        <v>8009</v>
      </c>
      <c r="Z426" s="268"/>
      <c r="AA426" s="269" t="s">
        <v>8010</v>
      </c>
      <c r="AB426" s="270" t="s">
        <v>8011</v>
      </c>
    </row>
    <row r="427">
      <c r="A427" s="255" t="s">
        <v>7047</v>
      </c>
      <c r="B427" s="256" t="s">
        <v>4381</v>
      </c>
      <c r="C427" s="257" t="s">
        <v>4408</v>
      </c>
      <c r="D427" s="257" t="s">
        <v>4408</v>
      </c>
      <c r="E427" s="257"/>
      <c r="F427" s="257" t="s">
        <v>3308</v>
      </c>
      <c r="G427" s="258" t="s">
        <v>4414</v>
      </c>
      <c r="H427" s="272"/>
      <c r="I427" s="260"/>
      <c r="J427" s="255"/>
      <c r="K427" s="255"/>
      <c r="L427" s="255"/>
      <c r="M427" s="268"/>
      <c r="N427" s="262"/>
      <c r="O427" s="263"/>
      <c r="P427" s="271" t="s">
        <v>4415</v>
      </c>
      <c r="Q427" s="272"/>
      <c r="R427" s="268"/>
      <c r="S427" s="266">
        <v>24.0</v>
      </c>
      <c r="T427" s="266">
        <v>24.0</v>
      </c>
      <c r="U427" s="261">
        <f t="array" ref="U427">_xlfn.XLOOKUP(S427, СПР.МОНТ[AWG], СПР.МОНТ[ГОСТ], "")</f>
        <v>0.2</v>
      </c>
      <c r="V427" s="261">
        <f t="array" ref="V427">_xlfn.XLOOKUP(T427, СПР.МОНТ[AWG], СПР.МОНТ[ГОСТ], "")</f>
        <v>0.2</v>
      </c>
      <c r="W427" s="273">
        <v>1.1</v>
      </c>
      <c r="X427" s="273">
        <v>1.4</v>
      </c>
      <c r="Y427" s="268" t="s">
        <v>8009</v>
      </c>
      <c r="Z427" s="268"/>
      <c r="AA427" s="269" t="s">
        <v>8012</v>
      </c>
      <c r="AB427" s="270" t="s">
        <v>8013</v>
      </c>
    </row>
    <row r="428">
      <c r="A428" s="255" t="s">
        <v>7047</v>
      </c>
      <c r="B428" s="256" t="s">
        <v>4381</v>
      </c>
      <c r="C428" s="257" t="s">
        <v>4408</v>
      </c>
      <c r="D428" s="257" t="s">
        <v>4408</v>
      </c>
      <c r="E428" s="257"/>
      <c r="F428" s="257" t="s">
        <v>3308</v>
      </c>
      <c r="G428" s="258" t="s">
        <v>4417</v>
      </c>
      <c r="H428" s="272"/>
      <c r="I428" s="260"/>
      <c r="J428" s="255"/>
      <c r="K428" s="255"/>
      <c r="L428" s="255"/>
      <c r="M428" s="268"/>
      <c r="N428" s="262"/>
      <c r="O428" s="263"/>
      <c r="P428" s="271" t="s">
        <v>4418</v>
      </c>
      <c r="Q428" s="272"/>
      <c r="R428" s="268"/>
      <c r="S428" s="266">
        <v>20.0</v>
      </c>
      <c r="T428" s="266">
        <v>17.0</v>
      </c>
      <c r="U428" s="261">
        <f t="array" ref="U428">_xlfn.XLOOKUP(S428, СПР.МОНТ[AWG], СПР.МОНТ[ГОСТ], "")</f>
        <v>0.5</v>
      </c>
      <c r="V428" s="261">
        <f t="array" ref="V428">_xlfn.XLOOKUP(T428, СПР.МОНТ[AWG], СПР.МОНТ[ГОСТ], "")</f>
        <v>1</v>
      </c>
      <c r="W428" s="273">
        <v>1.4</v>
      </c>
      <c r="X428" s="273">
        <v>2.1</v>
      </c>
      <c r="Y428" s="268" t="s">
        <v>8009</v>
      </c>
      <c r="Z428" s="268"/>
      <c r="AA428" s="269" t="s">
        <v>8014</v>
      </c>
      <c r="AB428" s="270" t="s">
        <v>8015</v>
      </c>
    </row>
    <row r="429">
      <c r="A429" s="255" t="s">
        <v>7047</v>
      </c>
      <c r="B429" s="256" t="s">
        <v>4381</v>
      </c>
      <c r="C429" s="257" t="s">
        <v>4408</v>
      </c>
      <c r="D429" s="257" t="s">
        <v>4407</v>
      </c>
      <c r="E429" s="257"/>
      <c r="F429" s="257" t="s">
        <v>3308</v>
      </c>
      <c r="G429" s="258" t="s">
        <v>4409</v>
      </c>
      <c r="H429" s="272"/>
      <c r="I429" s="260"/>
      <c r="J429" s="255"/>
      <c r="K429" s="255"/>
      <c r="L429" s="255"/>
      <c r="M429" s="268"/>
      <c r="N429" s="262"/>
      <c r="O429" s="263"/>
      <c r="P429" s="271" t="s">
        <v>4410</v>
      </c>
      <c r="Q429" s="272"/>
      <c r="R429" s="268"/>
      <c r="S429" s="266">
        <v>20.0</v>
      </c>
      <c r="T429" s="266">
        <v>18.0</v>
      </c>
      <c r="U429" s="261">
        <f t="array" ref="U429">_xlfn.XLOOKUP(S429, СПР.МОНТ[AWG], СПР.МОНТ[ГОСТ], "")</f>
        <v>0.5</v>
      </c>
      <c r="V429" s="261">
        <f t="array" ref="V429">_xlfn.XLOOKUP(T429, СПР.МОНТ[AWG], СПР.МОНТ[ГОСТ], "")</f>
        <v>0.75</v>
      </c>
      <c r="W429" s="273"/>
      <c r="X429" s="273"/>
      <c r="Y429" s="268" t="s">
        <v>8009</v>
      </c>
      <c r="Z429" s="268"/>
      <c r="AA429" s="269" t="s">
        <v>8016</v>
      </c>
      <c r="AB429" s="270" t="s">
        <v>8017</v>
      </c>
    </row>
    <row r="430">
      <c r="A430" s="255" t="s">
        <v>7047</v>
      </c>
      <c r="B430" s="256" t="s">
        <v>4381</v>
      </c>
      <c r="C430" s="257" t="s">
        <v>4408</v>
      </c>
      <c r="D430" s="257" t="s">
        <v>4408</v>
      </c>
      <c r="E430" s="257"/>
      <c r="F430" s="257" t="s">
        <v>3308</v>
      </c>
      <c r="G430" s="258" t="s">
        <v>4420</v>
      </c>
      <c r="H430" s="272"/>
      <c r="I430" s="260"/>
      <c r="J430" s="255"/>
      <c r="K430" s="255"/>
      <c r="L430" s="255"/>
      <c r="M430" s="268"/>
      <c r="N430" s="262"/>
      <c r="O430" s="263"/>
      <c r="P430" s="271" t="s">
        <v>4421</v>
      </c>
      <c r="Q430" s="272" t="s">
        <v>8018</v>
      </c>
      <c r="R430" s="268"/>
      <c r="S430" s="266">
        <v>24.0</v>
      </c>
      <c r="T430" s="266">
        <v>22.0</v>
      </c>
      <c r="U430" s="261">
        <f t="array" ref="U430">_xlfn.XLOOKUP(S430, СПР.МОНТ[AWG], СПР.МОНТ[ГОСТ], "")</f>
        <v>0.2</v>
      </c>
      <c r="V430" s="261">
        <f t="array" ref="V430">_xlfn.XLOOKUP(T430, СПР.МОНТ[AWG], СПР.МОНТ[ГОСТ], "")</f>
        <v>0.35</v>
      </c>
      <c r="W430" s="273">
        <v>1.1</v>
      </c>
      <c r="X430" s="273">
        <v>1.4</v>
      </c>
      <c r="Y430" s="268" t="s">
        <v>8009</v>
      </c>
      <c r="Z430" s="268"/>
      <c r="AA430" s="269" t="s">
        <v>8019</v>
      </c>
      <c r="AB430" s="270" t="s">
        <v>8020</v>
      </c>
    </row>
    <row r="431">
      <c r="A431" s="255" t="s">
        <v>7047</v>
      </c>
      <c r="B431" s="256" t="s">
        <v>4381</v>
      </c>
      <c r="C431" s="257" t="s">
        <v>4408</v>
      </c>
      <c r="D431" s="257" t="s">
        <v>4408</v>
      </c>
      <c r="E431" s="257"/>
      <c r="F431" s="257" t="s">
        <v>3308</v>
      </c>
      <c r="G431" s="258" t="s">
        <v>4423</v>
      </c>
      <c r="H431" s="272"/>
      <c r="I431" s="260"/>
      <c r="J431" s="255"/>
      <c r="K431" s="255"/>
      <c r="L431" s="255"/>
      <c r="M431" s="268"/>
      <c r="N431" s="262"/>
      <c r="O431" s="263"/>
      <c r="P431" s="271" t="s">
        <v>4424</v>
      </c>
      <c r="Q431" s="272" t="s">
        <v>8021</v>
      </c>
      <c r="R431" s="268"/>
      <c r="S431" s="266">
        <v>16.0</v>
      </c>
      <c r="T431" s="266">
        <v>16.0</v>
      </c>
      <c r="U431" s="261">
        <f t="array" ref="U431">_xlfn.XLOOKUP(S431, СПР.МОНТ[AWG], СПР.МОНТ[ГОСТ], "")</f>
        <v>1.5</v>
      </c>
      <c r="V431" s="261">
        <f t="array" ref="V431">_xlfn.XLOOKUP(T431, СПР.МОНТ[AWG], СПР.МОНТ[ГОСТ], "")</f>
        <v>1.5</v>
      </c>
      <c r="W431" s="273">
        <v>1.9</v>
      </c>
      <c r="X431" s="273">
        <v>2.4</v>
      </c>
      <c r="Y431" s="268" t="s">
        <v>8009</v>
      </c>
      <c r="Z431" s="268"/>
      <c r="AA431" s="269" t="s">
        <v>8022</v>
      </c>
      <c r="AB431" s="270" t="s">
        <v>8023</v>
      </c>
    </row>
    <row r="432">
      <c r="A432" s="255" t="s">
        <v>7047</v>
      </c>
      <c r="B432" s="256" t="s">
        <v>4381</v>
      </c>
      <c r="C432" s="257" t="s">
        <v>4408</v>
      </c>
      <c r="D432" s="257" t="s">
        <v>4408</v>
      </c>
      <c r="E432" s="257"/>
      <c r="F432" s="257" t="s">
        <v>3308</v>
      </c>
      <c r="G432" s="258" t="s">
        <v>4426</v>
      </c>
      <c r="H432" s="272"/>
      <c r="I432" s="260"/>
      <c r="J432" s="255"/>
      <c r="K432" s="255"/>
      <c r="L432" s="255"/>
      <c r="M432" s="268"/>
      <c r="N432" s="262"/>
      <c r="O432" s="263"/>
      <c r="P432" s="271" t="s">
        <v>4427</v>
      </c>
      <c r="Q432" s="272" t="s">
        <v>8024</v>
      </c>
      <c r="R432" s="268"/>
      <c r="S432" s="266">
        <v>16.0</v>
      </c>
      <c r="T432" s="266">
        <v>16.0</v>
      </c>
      <c r="U432" s="261">
        <f t="array" ref="U432">_xlfn.XLOOKUP(S432, СПР.МОНТ[AWG], СПР.МОНТ[ГОСТ], "")</f>
        <v>1.5</v>
      </c>
      <c r="V432" s="261">
        <f t="array" ref="V432">_xlfn.XLOOKUP(T432, СПР.МОНТ[AWG], СПР.МОНТ[ГОСТ], "")</f>
        <v>1.5</v>
      </c>
      <c r="W432" s="273">
        <v>1.9</v>
      </c>
      <c r="X432" s="273">
        <v>2.4</v>
      </c>
      <c r="Y432" s="268" t="s">
        <v>8009</v>
      </c>
      <c r="Z432" s="268"/>
      <c r="AA432" s="275"/>
      <c r="AB432" s="270" t="s">
        <v>8025</v>
      </c>
    </row>
    <row r="433">
      <c r="A433" s="255" t="s">
        <v>7047</v>
      </c>
      <c r="B433" s="256" t="s">
        <v>4381</v>
      </c>
      <c r="C433" s="257" t="s">
        <v>4408</v>
      </c>
      <c r="D433" s="257" t="s">
        <v>4408</v>
      </c>
      <c r="E433" s="257"/>
      <c r="F433" s="257" t="s">
        <v>3308</v>
      </c>
      <c r="G433" s="258" t="s">
        <v>4429</v>
      </c>
      <c r="H433" s="272"/>
      <c r="I433" s="260"/>
      <c r="J433" s="255"/>
      <c r="K433" s="255"/>
      <c r="L433" s="255"/>
      <c r="M433" s="268"/>
      <c r="N433" s="262"/>
      <c r="O433" s="263"/>
      <c r="P433" s="271" t="s">
        <v>4430</v>
      </c>
      <c r="Q433" s="272"/>
      <c r="R433" s="268"/>
      <c r="S433" s="266">
        <v>16.0</v>
      </c>
      <c r="T433" s="266">
        <v>16.0</v>
      </c>
      <c r="U433" s="261">
        <f t="array" ref="U433">_xlfn.XLOOKUP(S433, СПР.МОНТ[AWG], СПР.МОНТ[ГОСТ], "")</f>
        <v>1.5</v>
      </c>
      <c r="V433" s="261">
        <f t="array" ref="V433">_xlfn.XLOOKUP(T433, СПР.МОНТ[AWG], СПР.МОНТ[ГОСТ], "")</f>
        <v>1.5</v>
      </c>
      <c r="W433" s="273">
        <v>2.2</v>
      </c>
      <c r="X433" s="273">
        <v>2.4</v>
      </c>
      <c r="Y433" s="268" t="s">
        <v>8009</v>
      </c>
      <c r="Z433" s="268"/>
      <c r="AA433" s="269" t="s">
        <v>8026</v>
      </c>
      <c r="AB433" s="270" t="s">
        <v>8027</v>
      </c>
    </row>
    <row r="434">
      <c r="A434" s="255" t="s">
        <v>7047</v>
      </c>
      <c r="B434" s="256" t="s">
        <v>4381</v>
      </c>
      <c r="C434" s="257" t="s">
        <v>4434</v>
      </c>
      <c r="D434" s="257" t="s">
        <v>4408</v>
      </c>
      <c r="E434" s="257"/>
      <c r="F434" s="257" t="s">
        <v>3331</v>
      </c>
      <c r="G434" s="258" t="s">
        <v>4435</v>
      </c>
      <c r="H434" s="259"/>
      <c r="I434" s="260"/>
      <c r="J434" s="255"/>
      <c r="K434" s="255"/>
      <c r="L434" s="255"/>
      <c r="M434" s="268"/>
      <c r="N434" s="262"/>
      <c r="O434" s="263"/>
      <c r="P434" s="271" t="s">
        <v>4436</v>
      </c>
      <c r="Q434" s="272"/>
      <c r="R434" s="268"/>
      <c r="S434" s="266">
        <v>20.0</v>
      </c>
      <c r="T434" s="266">
        <v>17.0</v>
      </c>
      <c r="U434" s="261">
        <f t="array" ref="U434">_xlfn.XLOOKUP(S434, СПР.МОНТ[AWG], СПР.МОНТ[ГОСТ], "")</f>
        <v>0.5</v>
      </c>
      <c r="V434" s="261">
        <f t="array" ref="V434">_xlfn.XLOOKUP(T434, СПР.МОНТ[AWG], СПР.МОНТ[ГОСТ], "")</f>
        <v>1</v>
      </c>
      <c r="W434" s="273">
        <v>1.4</v>
      </c>
      <c r="X434" s="273">
        <v>2.1</v>
      </c>
      <c r="Y434" s="268"/>
      <c r="Z434" s="268"/>
      <c r="AA434" s="269" t="s">
        <v>8028</v>
      </c>
      <c r="AB434" s="270" t="s">
        <v>8029</v>
      </c>
    </row>
    <row r="435">
      <c r="A435" s="255" t="s">
        <v>7047</v>
      </c>
      <c r="B435" s="256" t="s">
        <v>4381</v>
      </c>
      <c r="C435" s="257" t="s">
        <v>4440</v>
      </c>
      <c r="D435" s="257"/>
      <c r="E435" s="257"/>
      <c r="F435" s="257"/>
      <c r="G435" s="258" t="s">
        <v>4441</v>
      </c>
      <c r="H435" s="259"/>
      <c r="I435" s="260"/>
      <c r="J435" s="255"/>
      <c r="K435" s="255"/>
      <c r="L435" s="255"/>
      <c r="M435" s="268"/>
      <c r="N435" s="262"/>
      <c r="O435" s="263"/>
      <c r="P435" s="271"/>
      <c r="Q435" s="272"/>
      <c r="R435" s="268"/>
      <c r="S435" s="266">
        <v>17.0</v>
      </c>
      <c r="T435" s="266">
        <v>13.0</v>
      </c>
      <c r="U435" s="261">
        <f t="array" ref="U435">_xlfn.XLOOKUP(S435, СПР.МОНТ[AWG], СПР.МОНТ[ГОСТ], "")</f>
        <v>1</v>
      </c>
      <c r="V435" s="261" t="str">
        <f t="array" ref="V435">_xlfn.XLOOKUP(T435, СПР.МОНТ[AWG], СПР.МОНТ[ГОСТ], "")</f>
        <v/>
      </c>
      <c r="W435" s="273"/>
      <c r="X435" s="273"/>
      <c r="Y435" s="268" t="s">
        <v>8030</v>
      </c>
      <c r="Z435" s="268"/>
      <c r="AA435" s="269" t="s">
        <v>8031</v>
      </c>
      <c r="AB435" s="270" t="s">
        <v>8032</v>
      </c>
    </row>
    <row r="436">
      <c r="A436" s="255" t="s">
        <v>7047</v>
      </c>
      <c r="B436" s="256" t="s">
        <v>4381</v>
      </c>
      <c r="C436" s="257" t="s">
        <v>4585</v>
      </c>
      <c r="D436" s="257" t="s">
        <v>4584</v>
      </c>
      <c r="E436" s="257"/>
      <c r="F436" s="257" t="s">
        <v>3308</v>
      </c>
      <c r="G436" s="258" t="s">
        <v>4586</v>
      </c>
      <c r="H436" s="259"/>
      <c r="I436" s="260"/>
      <c r="J436" s="255"/>
      <c r="K436" s="255"/>
      <c r="L436" s="255"/>
      <c r="M436" s="268"/>
      <c r="N436" s="262"/>
      <c r="O436" s="263"/>
      <c r="P436" s="271" t="s">
        <v>4587</v>
      </c>
      <c r="Q436" s="272">
        <v>4.19</v>
      </c>
      <c r="R436" s="268"/>
      <c r="S436" s="266">
        <v>16.0</v>
      </c>
      <c r="T436" s="266">
        <v>13.0</v>
      </c>
      <c r="U436" s="261">
        <f t="array" ref="U436">_xlfn.XLOOKUP(S436, СПР.МОНТ[AWG], СПР.МОНТ[ГОСТ], "")</f>
        <v>1.5</v>
      </c>
      <c r="V436" s="261" t="str">
        <f t="array" ref="V436">_xlfn.XLOOKUP(T436, СПР.МОНТ[AWG], СПР.МОНТ[ГОСТ], "")</f>
        <v/>
      </c>
      <c r="W436" s="273"/>
      <c r="X436" s="273"/>
      <c r="Y436" s="268" t="s">
        <v>8009</v>
      </c>
      <c r="Z436" s="268"/>
      <c r="AA436" s="269" t="s">
        <v>8033</v>
      </c>
      <c r="AB436" s="270" t="s">
        <v>8034</v>
      </c>
    </row>
    <row r="437">
      <c r="A437" s="255" t="s">
        <v>7047</v>
      </c>
      <c r="B437" s="256" t="s">
        <v>4381</v>
      </c>
      <c r="C437" s="257" t="s">
        <v>4585</v>
      </c>
      <c r="D437" s="257" t="s">
        <v>4584</v>
      </c>
      <c r="E437" s="257"/>
      <c r="F437" s="257" t="s">
        <v>3308</v>
      </c>
      <c r="G437" s="258" t="s">
        <v>4589</v>
      </c>
      <c r="H437" s="272"/>
      <c r="I437" s="260"/>
      <c r="J437" s="255"/>
      <c r="K437" s="255"/>
      <c r="L437" s="255"/>
      <c r="M437" s="268"/>
      <c r="N437" s="262"/>
      <c r="O437" s="263"/>
      <c r="P437" s="271" t="s">
        <v>4590</v>
      </c>
      <c r="Q437" s="272"/>
      <c r="R437" s="268"/>
      <c r="S437" s="266">
        <v>24.0</v>
      </c>
      <c r="T437" s="266">
        <v>22.0</v>
      </c>
      <c r="U437" s="261">
        <f t="array" ref="U437">_xlfn.XLOOKUP(S437, СПР.МОНТ[AWG], СПР.МОНТ[ГОСТ], "")</f>
        <v>0.2</v>
      </c>
      <c r="V437" s="261">
        <f t="array" ref="V437">_xlfn.XLOOKUP(T437, СПР.МОНТ[AWG], СПР.МОНТ[ГОСТ], "")</f>
        <v>0.35</v>
      </c>
      <c r="W437" s="273">
        <v>1.1</v>
      </c>
      <c r="X437" s="273">
        <v>1.4</v>
      </c>
      <c r="Y437" s="268" t="s">
        <v>8009</v>
      </c>
      <c r="Z437" s="268"/>
      <c r="AA437" s="275"/>
      <c r="AB437" s="270" t="s">
        <v>8035</v>
      </c>
    </row>
    <row r="438">
      <c r="A438" s="255" t="s">
        <v>7047</v>
      </c>
      <c r="B438" s="256" t="s">
        <v>4381</v>
      </c>
      <c r="C438" s="257" t="s">
        <v>4585</v>
      </c>
      <c r="D438" s="257" t="s">
        <v>4584</v>
      </c>
      <c r="E438" s="257"/>
      <c r="F438" s="257" t="s">
        <v>3308</v>
      </c>
      <c r="G438" s="258" t="s">
        <v>4592</v>
      </c>
      <c r="H438" s="272"/>
      <c r="I438" s="260"/>
      <c r="J438" s="255"/>
      <c r="K438" s="255"/>
      <c r="L438" s="255"/>
      <c r="M438" s="268"/>
      <c r="N438" s="262"/>
      <c r="O438" s="263"/>
      <c r="P438" s="271" t="s">
        <v>4593</v>
      </c>
      <c r="Q438" s="272"/>
      <c r="R438" s="268"/>
      <c r="S438" s="266">
        <v>20.0</v>
      </c>
      <c r="T438" s="266">
        <v>17.0</v>
      </c>
      <c r="U438" s="261">
        <f t="array" ref="U438">_xlfn.XLOOKUP(S438, СПР.МОНТ[AWG], СПР.МОНТ[ГОСТ], "")</f>
        <v>0.5</v>
      </c>
      <c r="V438" s="261">
        <f t="array" ref="V438">_xlfn.XLOOKUP(T438, СПР.МОНТ[AWG], СПР.МОНТ[ГОСТ], "")</f>
        <v>1</v>
      </c>
      <c r="W438" s="273">
        <v>1.4</v>
      </c>
      <c r="X438" s="273">
        <v>2.1</v>
      </c>
      <c r="Y438" s="268" t="s">
        <v>8009</v>
      </c>
      <c r="Z438" s="268"/>
      <c r="AA438" s="269" t="s">
        <v>8036</v>
      </c>
      <c r="AB438" s="270" t="s">
        <v>8037</v>
      </c>
    </row>
    <row r="439">
      <c r="A439" s="255" t="s">
        <v>7047</v>
      </c>
      <c r="B439" s="256" t="s">
        <v>4381</v>
      </c>
      <c r="C439" s="257" t="s">
        <v>4585</v>
      </c>
      <c r="D439" s="257" t="s">
        <v>4584</v>
      </c>
      <c r="E439" s="257"/>
      <c r="F439" s="257" t="s">
        <v>3308</v>
      </c>
      <c r="G439" s="258" t="s">
        <v>4595</v>
      </c>
      <c r="H439" s="272"/>
      <c r="I439" s="260"/>
      <c r="J439" s="255"/>
      <c r="K439" s="255"/>
      <c r="L439" s="255"/>
      <c r="M439" s="268"/>
      <c r="N439" s="262"/>
      <c r="O439" s="263"/>
      <c r="P439" s="271" t="s">
        <v>4596</v>
      </c>
      <c r="Q439" s="272"/>
      <c r="R439" s="268"/>
      <c r="S439" s="266">
        <v>16.0</v>
      </c>
      <c r="T439" s="266">
        <v>13.0</v>
      </c>
      <c r="U439" s="261">
        <f t="array" ref="U439">_xlfn.XLOOKUP(S439, СПР.МОНТ[AWG], СПР.МОНТ[ГОСТ], "")</f>
        <v>1.5</v>
      </c>
      <c r="V439" s="261" t="str">
        <f t="array" ref="V439">_xlfn.XLOOKUP(T439, СПР.МОНТ[AWG], СПР.МОНТ[ГОСТ], "")</f>
        <v/>
      </c>
      <c r="W439" s="273">
        <v>2.2</v>
      </c>
      <c r="X439" s="273">
        <v>3.0</v>
      </c>
      <c r="Y439" s="268" t="s">
        <v>8009</v>
      </c>
      <c r="Z439" s="268"/>
      <c r="AA439" s="269" t="s">
        <v>8038</v>
      </c>
      <c r="AB439" s="270" t="s">
        <v>8039</v>
      </c>
    </row>
    <row r="440">
      <c r="A440" s="255" t="s">
        <v>7047</v>
      </c>
      <c r="B440" s="256" t="s">
        <v>4381</v>
      </c>
      <c r="C440" s="257" t="s">
        <v>4585</v>
      </c>
      <c r="D440" s="257" t="s">
        <v>4584</v>
      </c>
      <c r="E440" s="257"/>
      <c r="F440" s="257" t="s">
        <v>3308</v>
      </c>
      <c r="G440" s="258" t="s">
        <v>4598</v>
      </c>
      <c r="H440" s="272"/>
      <c r="I440" s="260"/>
      <c r="J440" s="255"/>
      <c r="K440" s="255"/>
      <c r="L440" s="255"/>
      <c r="M440" s="268"/>
      <c r="N440" s="262"/>
      <c r="O440" s="263"/>
      <c r="P440" s="271" t="s">
        <v>4590</v>
      </c>
      <c r="Q440" s="272" t="s">
        <v>8040</v>
      </c>
      <c r="R440" s="268"/>
      <c r="S440" s="266">
        <v>24.0</v>
      </c>
      <c r="T440" s="266">
        <v>22.0</v>
      </c>
      <c r="U440" s="261">
        <f t="array" ref="U440">_xlfn.XLOOKUP(S440, СПР.МОНТ[AWG], СПР.МОНТ[ГОСТ], "")</f>
        <v>0.2</v>
      </c>
      <c r="V440" s="261">
        <f t="array" ref="V440">_xlfn.XLOOKUP(T440, СПР.МОНТ[AWG], СПР.МОНТ[ГОСТ], "")</f>
        <v>0.35</v>
      </c>
      <c r="W440" s="273">
        <v>1.1</v>
      </c>
      <c r="X440" s="273">
        <v>1.4</v>
      </c>
      <c r="Y440" s="268" t="s">
        <v>8009</v>
      </c>
      <c r="Z440" s="268"/>
      <c r="AA440" s="275"/>
      <c r="AB440" s="270" t="s">
        <v>8041</v>
      </c>
    </row>
    <row r="441">
      <c r="A441" s="255" t="s">
        <v>7047</v>
      </c>
      <c r="B441" s="256" t="s">
        <v>4381</v>
      </c>
      <c r="C441" s="257" t="s">
        <v>4585</v>
      </c>
      <c r="D441" s="257" t="s">
        <v>4584</v>
      </c>
      <c r="E441" s="257"/>
      <c r="F441" s="257" t="s">
        <v>3308</v>
      </c>
      <c r="G441" s="258" t="s">
        <v>4600</v>
      </c>
      <c r="H441" s="272"/>
      <c r="I441" s="260"/>
      <c r="J441" s="255"/>
      <c r="K441" s="255"/>
      <c r="L441" s="255"/>
      <c r="M441" s="268"/>
      <c r="N441" s="262"/>
      <c r="O441" s="263"/>
      <c r="P441" s="271" t="s">
        <v>4593</v>
      </c>
      <c r="Q441" s="272" t="s">
        <v>8042</v>
      </c>
      <c r="R441" s="268"/>
      <c r="S441" s="266">
        <v>20.0</v>
      </c>
      <c r="T441" s="266">
        <v>17.0</v>
      </c>
      <c r="U441" s="261">
        <f t="array" ref="U441">_xlfn.XLOOKUP(S441, СПР.МОНТ[AWG], СПР.МОНТ[ГОСТ], "")</f>
        <v>0.5</v>
      </c>
      <c r="V441" s="261">
        <f t="array" ref="V441">_xlfn.XLOOKUP(T441, СПР.МОНТ[AWG], СПР.МОНТ[ГОСТ], "")</f>
        <v>1</v>
      </c>
      <c r="W441" s="273">
        <v>1.4</v>
      </c>
      <c r="X441" s="273">
        <v>2.7</v>
      </c>
      <c r="Y441" s="268" t="s">
        <v>8009</v>
      </c>
      <c r="Z441" s="268"/>
      <c r="AA441" s="269" t="s">
        <v>8043</v>
      </c>
      <c r="AB441" s="270" t="s">
        <v>8044</v>
      </c>
    </row>
    <row r="442">
      <c r="A442" s="255" t="s">
        <v>7047</v>
      </c>
      <c r="B442" s="256" t="s">
        <v>4381</v>
      </c>
      <c r="C442" s="257" t="s">
        <v>4481</v>
      </c>
      <c r="D442" s="257" t="s">
        <v>4480</v>
      </c>
      <c r="E442" s="257"/>
      <c r="F442" s="257" t="s">
        <v>3308</v>
      </c>
      <c r="G442" s="258" t="s">
        <v>4482</v>
      </c>
      <c r="H442" s="259"/>
      <c r="I442" s="260"/>
      <c r="J442" s="255"/>
      <c r="K442" s="255"/>
      <c r="L442" s="255"/>
      <c r="M442" s="268"/>
      <c r="N442" s="262"/>
      <c r="O442" s="263"/>
      <c r="P442" s="271" t="s">
        <v>4483</v>
      </c>
      <c r="Q442" s="272">
        <v>4.19</v>
      </c>
      <c r="R442" s="268"/>
      <c r="S442" s="266">
        <v>16.0</v>
      </c>
      <c r="T442" s="266">
        <v>13.0</v>
      </c>
      <c r="U442" s="261">
        <f t="array" ref="U442">_xlfn.XLOOKUP(S442, СПР.МОНТ[AWG], СПР.МОНТ[ГОСТ], "")</f>
        <v>1.5</v>
      </c>
      <c r="V442" s="261" t="str">
        <f t="array" ref="V442">_xlfn.XLOOKUP(T442, СПР.МОНТ[AWG], СПР.МОНТ[ГОСТ], "")</f>
        <v/>
      </c>
      <c r="W442" s="273"/>
      <c r="X442" s="273"/>
      <c r="Y442" s="268" t="s">
        <v>8009</v>
      </c>
      <c r="Z442" s="268"/>
      <c r="AA442" s="269" t="s">
        <v>8045</v>
      </c>
      <c r="AB442" s="270" t="s">
        <v>8046</v>
      </c>
    </row>
    <row r="443">
      <c r="A443" s="255" t="s">
        <v>7047</v>
      </c>
      <c r="B443" s="256" t="s">
        <v>4381</v>
      </c>
      <c r="C443" s="257" t="s">
        <v>4634</v>
      </c>
      <c r="D443" s="257" t="s">
        <v>4633</v>
      </c>
      <c r="E443" s="257">
        <v>1.5</v>
      </c>
      <c r="F443" s="257" t="s">
        <v>3308</v>
      </c>
      <c r="G443" s="258" t="s">
        <v>4635</v>
      </c>
      <c r="H443" s="259"/>
      <c r="I443" s="260"/>
      <c r="J443" s="255"/>
      <c r="K443" s="255"/>
      <c r="L443" s="255"/>
      <c r="M443" s="268"/>
      <c r="N443" s="262"/>
      <c r="O443" s="263"/>
      <c r="P443" s="271"/>
      <c r="Q443" s="272"/>
      <c r="R443" s="268"/>
      <c r="S443" s="266">
        <v>28.0</v>
      </c>
      <c r="T443" s="266">
        <v>24.0</v>
      </c>
      <c r="U443" s="261">
        <f t="array" ref="U443">_xlfn.XLOOKUP(S443, СПР.МОНТ[AWG], СПР.МОНТ[ГОСТ], "")</f>
        <v>0.08</v>
      </c>
      <c r="V443" s="261">
        <f t="array" ref="V443">_xlfn.XLOOKUP(T443, СПР.МОНТ[AWG], СПР.МОНТ[ГОСТ], "")</f>
        <v>0.2</v>
      </c>
      <c r="W443" s="273"/>
      <c r="X443" s="273"/>
      <c r="Y443" s="268" t="s">
        <v>7223</v>
      </c>
      <c r="Z443" s="268">
        <v>2.0</v>
      </c>
      <c r="AA443" s="269" t="s">
        <v>8047</v>
      </c>
      <c r="AB443" s="270" t="s">
        <v>8048</v>
      </c>
    </row>
    <row r="444">
      <c r="A444" s="255" t="s">
        <v>7047</v>
      </c>
      <c r="B444" s="256" t="s">
        <v>4381</v>
      </c>
      <c r="C444" s="257" t="s">
        <v>4720</v>
      </c>
      <c r="D444" s="257" t="s">
        <v>4719</v>
      </c>
      <c r="E444" s="257">
        <v>2.5</v>
      </c>
      <c r="F444" s="257" t="s">
        <v>3308</v>
      </c>
      <c r="G444" s="258" t="s">
        <v>4721</v>
      </c>
      <c r="H444" s="259"/>
      <c r="I444" s="260"/>
      <c r="J444" s="255"/>
      <c r="K444" s="255"/>
      <c r="L444" s="255"/>
      <c r="M444" s="268" t="s">
        <v>4724</v>
      </c>
      <c r="N444" s="262"/>
      <c r="O444" s="263"/>
      <c r="P444" s="271" t="s">
        <v>4722</v>
      </c>
      <c r="Q444" s="272" t="s">
        <v>8049</v>
      </c>
      <c r="R444" s="268" t="s">
        <v>4723</v>
      </c>
      <c r="S444" s="266">
        <v>22.0</v>
      </c>
      <c r="T444" s="266">
        <v>20.0</v>
      </c>
      <c r="U444" s="261">
        <f t="array" ref="U444">_xlfn.XLOOKUP(S444, СПР.МОНТ[AWG], СПР.МОНТ[ГОСТ], "")</f>
        <v>0.35</v>
      </c>
      <c r="V444" s="261">
        <f t="array" ref="V444">_xlfn.XLOOKUP(T444, СПР.МОНТ[AWG], СПР.МОНТ[ГОСТ], "")</f>
        <v>0.5</v>
      </c>
      <c r="W444" s="273"/>
      <c r="X444" s="273"/>
      <c r="Y444" s="268" t="s">
        <v>8050</v>
      </c>
      <c r="Z444" s="268"/>
      <c r="AA444" s="269" t="s">
        <v>8051</v>
      </c>
      <c r="AB444" s="270" t="s">
        <v>8052</v>
      </c>
    </row>
    <row r="445">
      <c r="A445" s="255" t="s">
        <v>7047</v>
      </c>
      <c r="B445" s="256" t="s">
        <v>4381</v>
      </c>
      <c r="C445" s="257" t="s">
        <v>4720</v>
      </c>
      <c r="D445" s="257" t="s">
        <v>4719</v>
      </c>
      <c r="E445" s="257">
        <v>2.5</v>
      </c>
      <c r="F445" s="257" t="s">
        <v>3331</v>
      </c>
      <c r="G445" s="258" t="s">
        <v>4727</v>
      </c>
      <c r="H445" s="272"/>
      <c r="I445" s="260"/>
      <c r="J445" s="255"/>
      <c r="K445" s="255"/>
      <c r="L445" s="255"/>
      <c r="M445" s="268"/>
      <c r="N445" s="262"/>
      <c r="O445" s="263"/>
      <c r="P445" s="271"/>
      <c r="Q445" s="272"/>
      <c r="R445" s="268"/>
      <c r="S445" s="266">
        <v>22.0</v>
      </c>
      <c r="T445" s="266">
        <v>20.0</v>
      </c>
      <c r="U445" s="261">
        <f t="array" ref="U445">_xlfn.XLOOKUP(S445, СПР.МОНТ[AWG], СПР.МОНТ[ГОСТ], "")</f>
        <v>0.35</v>
      </c>
      <c r="V445" s="261">
        <f t="array" ref="V445">_xlfn.XLOOKUP(T445, СПР.МОНТ[AWG], СПР.МОНТ[ГОСТ], "")</f>
        <v>0.5</v>
      </c>
      <c r="W445" s="273"/>
      <c r="X445" s="273"/>
      <c r="Y445" s="268" t="s">
        <v>7294</v>
      </c>
      <c r="Z445" s="268">
        <v>5.0</v>
      </c>
      <c r="AA445" s="269" t="s">
        <v>8053</v>
      </c>
      <c r="AB445" s="270" t="s">
        <v>8054</v>
      </c>
    </row>
    <row r="446">
      <c r="A446" s="255" t="s">
        <v>7047</v>
      </c>
      <c r="B446" s="256" t="s">
        <v>4381</v>
      </c>
      <c r="C446" s="257" t="s">
        <v>4732</v>
      </c>
      <c r="D446" s="257" t="s">
        <v>4731</v>
      </c>
      <c r="E446" s="257"/>
      <c r="F446" s="257" t="s">
        <v>3308</v>
      </c>
      <c r="G446" s="258" t="s">
        <v>4733</v>
      </c>
      <c r="H446" s="259"/>
      <c r="I446" s="260"/>
      <c r="J446" s="255"/>
      <c r="K446" s="255"/>
      <c r="L446" s="255"/>
      <c r="M446" s="268"/>
      <c r="N446" s="262"/>
      <c r="O446" s="263"/>
      <c r="P446" s="271" t="s">
        <v>4734</v>
      </c>
      <c r="Q446" s="272"/>
      <c r="R446" s="268"/>
      <c r="S446" s="266">
        <v>22.0</v>
      </c>
      <c r="T446" s="266">
        <v>20.0</v>
      </c>
      <c r="U446" s="261">
        <f t="array" ref="U446">_xlfn.XLOOKUP(S446, СПР.МОНТ[AWG], СПР.МОНТ[ГОСТ], "")</f>
        <v>0.35</v>
      </c>
      <c r="V446" s="261">
        <f t="array" ref="V446">_xlfn.XLOOKUP(T446, СПР.МОНТ[AWG], СПР.МОНТ[ГОСТ], "")</f>
        <v>0.5</v>
      </c>
      <c r="W446" s="273"/>
      <c r="X446" s="273"/>
      <c r="Y446" s="268" t="s">
        <v>7223</v>
      </c>
      <c r="Z446" s="268"/>
      <c r="AA446" s="269" t="s">
        <v>8055</v>
      </c>
      <c r="AB446" s="270" t="s">
        <v>8056</v>
      </c>
    </row>
    <row r="447">
      <c r="A447" s="255" t="s">
        <v>7047</v>
      </c>
      <c r="B447" s="256" t="s">
        <v>4381</v>
      </c>
      <c r="C447" s="257" t="s">
        <v>4383</v>
      </c>
      <c r="D447" s="257" t="s">
        <v>4382</v>
      </c>
      <c r="E447" s="257"/>
      <c r="F447" s="257" t="s">
        <v>3331</v>
      </c>
      <c r="G447" s="258" t="s">
        <v>4384</v>
      </c>
      <c r="H447" s="259"/>
      <c r="I447" s="260"/>
      <c r="J447" s="255"/>
      <c r="K447" s="255"/>
      <c r="L447" s="255"/>
      <c r="M447" s="268"/>
      <c r="N447" s="262"/>
      <c r="O447" s="263"/>
      <c r="P447" s="271"/>
      <c r="Q447" s="272"/>
      <c r="R447" s="268"/>
      <c r="S447" s="266">
        <v>20.0</v>
      </c>
      <c r="T447" s="266">
        <v>17.0</v>
      </c>
      <c r="U447" s="261">
        <f t="array" ref="U447">_xlfn.XLOOKUP(S447, СПР.МОНТ[AWG], СПР.МОНТ[ГОСТ], "")</f>
        <v>0.5</v>
      </c>
      <c r="V447" s="261">
        <f t="array" ref="V447">_xlfn.XLOOKUP(T447, СПР.МОНТ[AWG], СПР.МОНТ[ГОСТ], "")</f>
        <v>1</v>
      </c>
      <c r="W447" s="273"/>
      <c r="X447" s="273"/>
      <c r="Y447" s="268" t="s">
        <v>8057</v>
      </c>
      <c r="Z447" s="268">
        <v>40.0</v>
      </c>
      <c r="AA447" s="269" t="s">
        <v>8058</v>
      </c>
      <c r="AB447" s="270" t="s">
        <v>8059</v>
      </c>
    </row>
    <row r="448">
      <c r="A448" s="255" t="s">
        <v>7047</v>
      </c>
      <c r="B448" s="256" t="s">
        <v>4381</v>
      </c>
      <c r="C448" s="257" t="s">
        <v>4383</v>
      </c>
      <c r="D448" s="257" t="s">
        <v>4382</v>
      </c>
      <c r="E448" s="257"/>
      <c r="F448" s="257" t="s">
        <v>3308</v>
      </c>
      <c r="G448" s="258" t="s">
        <v>4387</v>
      </c>
      <c r="H448" s="272"/>
      <c r="I448" s="260"/>
      <c r="J448" s="255"/>
      <c r="K448" s="255"/>
      <c r="L448" s="255"/>
      <c r="M448" s="268"/>
      <c r="N448" s="262"/>
      <c r="O448" s="263"/>
      <c r="P448" s="271"/>
      <c r="Q448" s="272"/>
      <c r="R448" s="268"/>
      <c r="S448" s="266"/>
      <c r="T448" s="266"/>
      <c r="U448" s="261" t="str">
        <f t="array" ref="U448">_xlfn.XLOOKUP(S448, СПР.МОНТ[AWG], СПР.МОНТ[ГОСТ], "")</f>
        <v/>
      </c>
      <c r="V448" s="261" t="str">
        <f t="array" ref="V448">_xlfn.XLOOKUP(T448, СПР.МОНТ[AWG], СПР.МОНТ[ГОСТ], "")</f>
        <v/>
      </c>
      <c r="W448" s="273"/>
      <c r="X448" s="273"/>
      <c r="Y448" s="268"/>
      <c r="Z448" s="268"/>
      <c r="AA448" s="269" t="s">
        <v>8060</v>
      </c>
      <c r="AB448" s="270" t="s">
        <v>8061</v>
      </c>
    </row>
    <row r="449">
      <c r="A449" s="255" t="s">
        <v>7047</v>
      </c>
      <c r="B449" s="256" t="s">
        <v>4381</v>
      </c>
      <c r="C449" s="257" t="s">
        <v>4810</v>
      </c>
      <c r="D449" s="257" t="s">
        <v>4809</v>
      </c>
      <c r="E449" s="257"/>
      <c r="F449" s="257" t="s">
        <v>3308</v>
      </c>
      <c r="G449" s="258" t="s">
        <v>4811</v>
      </c>
      <c r="H449" s="259"/>
      <c r="I449" s="260"/>
      <c r="J449" s="255"/>
      <c r="K449" s="255"/>
      <c r="L449" s="255"/>
      <c r="M449" s="268"/>
      <c r="N449" s="262"/>
      <c r="O449" s="263"/>
      <c r="P449" s="271" t="s">
        <v>4812</v>
      </c>
      <c r="Q449" s="272" t="s">
        <v>8062</v>
      </c>
      <c r="R449" s="268"/>
      <c r="S449" s="266">
        <v>18.0</v>
      </c>
      <c r="T449" s="266">
        <v>16.0</v>
      </c>
      <c r="U449" s="261">
        <f t="array" ref="U449">_xlfn.XLOOKUP(S449, СПР.МОНТ[AWG], СПР.МОНТ[ГОСТ], "")</f>
        <v>0.75</v>
      </c>
      <c r="V449" s="261">
        <f t="array" ref="V449">_xlfn.XLOOKUP(T449, СПР.МОНТ[AWG], СПР.МОНТ[ГОСТ], "")</f>
        <v>1.5</v>
      </c>
      <c r="W449" s="273">
        <v>1.6</v>
      </c>
      <c r="X449" s="273">
        <v>2.2</v>
      </c>
      <c r="Y449" s="268" t="s">
        <v>8063</v>
      </c>
      <c r="Z449" s="268">
        <v>15.0</v>
      </c>
      <c r="AA449" s="269" t="s">
        <v>8064</v>
      </c>
      <c r="AB449" s="270" t="s">
        <v>8065</v>
      </c>
    </row>
    <row r="450">
      <c r="A450" s="255" t="s">
        <v>7047</v>
      </c>
      <c r="B450" s="256" t="s">
        <v>4381</v>
      </c>
      <c r="C450" s="257" t="s">
        <v>4810</v>
      </c>
      <c r="D450" s="257" t="s">
        <v>4809</v>
      </c>
      <c r="E450" s="257"/>
      <c r="F450" s="257" t="s">
        <v>3308</v>
      </c>
      <c r="G450" s="258" t="s">
        <v>4814</v>
      </c>
      <c r="H450" s="259"/>
      <c r="I450" s="260"/>
      <c r="J450" s="255"/>
      <c r="K450" s="255"/>
      <c r="L450" s="255"/>
      <c r="M450" s="268"/>
      <c r="N450" s="262"/>
      <c r="O450" s="263"/>
      <c r="P450" s="271" t="s">
        <v>4815</v>
      </c>
      <c r="Q450" s="272" t="s">
        <v>8066</v>
      </c>
      <c r="R450" s="268"/>
      <c r="S450" s="266">
        <v>20.0</v>
      </c>
      <c r="T450" s="266">
        <v>20.0</v>
      </c>
      <c r="U450" s="261">
        <f t="array" ref="U450">_xlfn.XLOOKUP(S450, СПР.МОНТ[AWG], СПР.МОНТ[ГОСТ], "")</f>
        <v>0.5</v>
      </c>
      <c r="V450" s="261">
        <f t="array" ref="V450">_xlfn.XLOOKUP(T450, СПР.МОНТ[AWG], СПР.МОНТ[ГОСТ], "")</f>
        <v>0.5</v>
      </c>
      <c r="W450" s="273"/>
      <c r="X450" s="273"/>
      <c r="Y450" s="268" t="s">
        <v>8063</v>
      </c>
      <c r="Z450" s="268">
        <v>6.0</v>
      </c>
      <c r="AA450" s="269" t="s">
        <v>8067</v>
      </c>
      <c r="AB450" s="270" t="s">
        <v>8068</v>
      </c>
    </row>
    <row r="451">
      <c r="A451" s="255" t="s">
        <v>7047</v>
      </c>
      <c r="B451" s="256" t="s">
        <v>4381</v>
      </c>
      <c r="C451" s="257" t="s">
        <v>4819</v>
      </c>
      <c r="D451" s="257" t="s">
        <v>280</v>
      </c>
      <c r="E451" s="257"/>
      <c r="F451" s="257" t="s">
        <v>3331</v>
      </c>
      <c r="G451" s="258" t="s">
        <v>4820</v>
      </c>
      <c r="H451" s="259"/>
      <c r="I451" s="260"/>
      <c r="J451" s="255"/>
      <c r="K451" s="255"/>
      <c r="L451" s="255"/>
      <c r="M451" s="268" t="s">
        <v>3967</v>
      </c>
      <c r="N451" s="262"/>
      <c r="O451" s="263"/>
      <c r="P451" s="271" t="s">
        <v>4797</v>
      </c>
      <c r="Q451" s="272" t="s">
        <v>8069</v>
      </c>
      <c r="R451" s="268" t="s">
        <v>4821</v>
      </c>
      <c r="S451" s="266">
        <v>18.0</v>
      </c>
      <c r="T451" s="266">
        <v>16.0</v>
      </c>
      <c r="U451" s="261">
        <f t="array" ref="U451">_xlfn.XLOOKUP(S451, СПР.МОНТ[AWG], СПР.МОНТ[ГОСТ], "")</f>
        <v>0.75</v>
      </c>
      <c r="V451" s="261">
        <f t="array" ref="V451">_xlfn.XLOOKUP(T451, СПР.МОНТ[AWG], СПР.МОНТ[ГОСТ], "")</f>
        <v>1.5</v>
      </c>
      <c r="W451" s="273">
        <v>1.7</v>
      </c>
      <c r="X451" s="273">
        <v>3.3</v>
      </c>
      <c r="Y451" s="268" t="s">
        <v>7294</v>
      </c>
      <c r="Z451" s="268">
        <v>14.0</v>
      </c>
      <c r="AA451" s="269" t="s">
        <v>8070</v>
      </c>
      <c r="AB451" s="270" t="s">
        <v>8071</v>
      </c>
    </row>
    <row r="452">
      <c r="A452" s="255" t="s">
        <v>7047</v>
      </c>
      <c r="B452" s="256" t="s">
        <v>4381</v>
      </c>
      <c r="C452" s="257" t="s">
        <v>4819</v>
      </c>
      <c r="D452" s="257" t="s">
        <v>280</v>
      </c>
      <c r="E452" s="257"/>
      <c r="F452" s="257" t="s">
        <v>3308</v>
      </c>
      <c r="G452" s="258" t="s">
        <v>4824</v>
      </c>
      <c r="H452" s="259"/>
      <c r="I452" s="260"/>
      <c r="J452" s="255"/>
      <c r="K452" s="255"/>
      <c r="L452" s="255"/>
      <c r="M452" s="268" t="s">
        <v>3967</v>
      </c>
      <c r="N452" s="262"/>
      <c r="O452" s="263"/>
      <c r="P452" s="271" t="s">
        <v>4825</v>
      </c>
      <c r="Q452" s="272" t="s">
        <v>8072</v>
      </c>
      <c r="R452" s="268" t="s">
        <v>4826</v>
      </c>
      <c r="S452" s="266">
        <v>22.0</v>
      </c>
      <c r="T452" s="266">
        <v>20.0</v>
      </c>
      <c r="U452" s="261">
        <f t="array" ref="U452">_xlfn.XLOOKUP(S452, СПР.МОНТ[AWG], СПР.МОНТ[ГОСТ], "")</f>
        <v>0.35</v>
      </c>
      <c r="V452" s="261">
        <f t="array" ref="V452">_xlfn.XLOOKUP(T452, СПР.МОНТ[AWG], СПР.МОНТ[ГОСТ], "")</f>
        <v>0.5</v>
      </c>
      <c r="W452" s="273">
        <v>1.2</v>
      </c>
      <c r="X452" s="273">
        <v>1.6</v>
      </c>
      <c r="Y452" s="268" t="s">
        <v>7223</v>
      </c>
      <c r="Z452" s="268">
        <v>14.0</v>
      </c>
      <c r="AA452" s="269" t="s">
        <v>8073</v>
      </c>
      <c r="AB452" s="270" t="s">
        <v>8074</v>
      </c>
    </row>
    <row r="453">
      <c r="A453" s="255" t="s">
        <v>7047</v>
      </c>
      <c r="B453" s="256" t="s">
        <v>4381</v>
      </c>
      <c r="C453" s="257" t="s">
        <v>4819</v>
      </c>
      <c r="D453" s="257" t="s">
        <v>280</v>
      </c>
      <c r="E453" s="257"/>
      <c r="F453" s="257" t="s">
        <v>3331</v>
      </c>
      <c r="G453" s="258" t="s">
        <v>4828</v>
      </c>
      <c r="H453" s="259"/>
      <c r="I453" s="260"/>
      <c r="J453" s="255"/>
      <c r="K453" s="255"/>
      <c r="L453" s="255"/>
      <c r="M453" s="268" t="s">
        <v>3967</v>
      </c>
      <c r="N453" s="262"/>
      <c r="O453" s="263"/>
      <c r="P453" s="271" t="s">
        <v>4803</v>
      </c>
      <c r="Q453" s="272" t="s">
        <v>8072</v>
      </c>
      <c r="R453" s="268" t="s">
        <v>4826</v>
      </c>
      <c r="S453" s="266">
        <v>22.0</v>
      </c>
      <c r="T453" s="266">
        <v>20.0</v>
      </c>
      <c r="U453" s="261">
        <f t="array" ref="U453">_xlfn.XLOOKUP(S453, СПР.МОНТ[AWG], СПР.МОНТ[ГОСТ], "")</f>
        <v>0.35</v>
      </c>
      <c r="V453" s="261">
        <f t="array" ref="V453">_xlfn.XLOOKUP(T453, СПР.МОНТ[AWG], СПР.МОНТ[ГОСТ], "")</f>
        <v>0.5</v>
      </c>
      <c r="W453" s="273">
        <v>1.2</v>
      </c>
      <c r="X453" s="273">
        <v>1.6</v>
      </c>
      <c r="Y453" s="268" t="s">
        <v>7294</v>
      </c>
      <c r="Z453" s="268">
        <v>14.0</v>
      </c>
      <c r="AA453" s="269" t="s">
        <v>8075</v>
      </c>
      <c r="AB453" s="270" t="s">
        <v>8074</v>
      </c>
    </row>
    <row r="454">
      <c r="A454" s="255" t="s">
        <v>7047</v>
      </c>
      <c r="B454" s="256" t="s">
        <v>4381</v>
      </c>
      <c r="C454" s="257" t="s">
        <v>4819</v>
      </c>
      <c r="D454" s="257" t="s">
        <v>280</v>
      </c>
      <c r="E454" s="257"/>
      <c r="F454" s="257" t="s">
        <v>3308</v>
      </c>
      <c r="G454" s="258" t="s">
        <v>4830</v>
      </c>
      <c r="H454" s="259"/>
      <c r="I454" s="260"/>
      <c r="J454" s="255"/>
      <c r="K454" s="255"/>
      <c r="L454" s="255"/>
      <c r="M454" s="268" t="s">
        <v>3967</v>
      </c>
      <c r="N454" s="262"/>
      <c r="O454" s="263"/>
      <c r="P454" s="271" t="s">
        <v>4831</v>
      </c>
      <c r="Q454" s="272" t="s">
        <v>8076</v>
      </c>
      <c r="R454" s="268"/>
      <c r="S454" s="266">
        <v>18.0</v>
      </c>
      <c r="T454" s="266">
        <v>16.0</v>
      </c>
      <c r="U454" s="261">
        <f t="array" ref="U454">_xlfn.XLOOKUP(S454, СПР.МОНТ[AWG], СПР.МОНТ[ГОСТ], "")</f>
        <v>0.75</v>
      </c>
      <c r="V454" s="261">
        <f t="array" ref="V454">_xlfn.XLOOKUP(T454, СПР.МОНТ[AWG], СПР.МОНТ[ГОСТ], "")</f>
        <v>1.5</v>
      </c>
      <c r="W454" s="273"/>
      <c r="X454" s="273"/>
      <c r="Y454" s="268" t="s">
        <v>7223</v>
      </c>
      <c r="Z454" s="268">
        <v>14.0</v>
      </c>
      <c r="AA454" s="269" t="s">
        <v>8077</v>
      </c>
      <c r="AB454" s="270" t="s">
        <v>8078</v>
      </c>
    </row>
    <row r="455">
      <c r="A455" s="255" t="s">
        <v>7047</v>
      </c>
      <c r="B455" s="256" t="s">
        <v>4381</v>
      </c>
      <c r="C455" s="257" t="s">
        <v>4819</v>
      </c>
      <c r="D455" s="257" t="s">
        <v>280</v>
      </c>
      <c r="E455" s="257">
        <v>5.0</v>
      </c>
      <c r="F455" s="257" t="s">
        <v>3308</v>
      </c>
      <c r="G455" s="258" t="s">
        <v>4833</v>
      </c>
      <c r="H455" s="259"/>
      <c r="I455" s="260"/>
      <c r="J455" s="255"/>
      <c r="K455" s="255"/>
      <c r="L455" s="255"/>
      <c r="M455" s="268"/>
      <c r="N455" s="262"/>
      <c r="O455" s="263"/>
      <c r="P455" s="271"/>
      <c r="Q455" s="272"/>
      <c r="R455" s="268"/>
      <c r="S455" s="266">
        <v>20.0</v>
      </c>
      <c r="T455" s="266">
        <v>15.0</v>
      </c>
      <c r="U455" s="261">
        <f t="array" ref="U455">_xlfn.XLOOKUP(S455, СПР.МОНТ[AWG], СПР.МОНТ[ГОСТ], "")</f>
        <v>0.5</v>
      </c>
      <c r="V455" s="261" t="str">
        <f t="array" ref="V455">_xlfn.XLOOKUP(T455, СПР.МОНТ[AWG], СПР.МОНТ[ГОСТ], "")</f>
        <v/>
      </c>
      <c r="W455" s="273"/>
      <c r="X455" s="273"/>
      <c r="Y455" s="268" t="s">
        <v>7223</v>
      </c>
      <c r="Z455" s="268"/>
      <c r="AA455" s="269" t="s">
        <v>8079</v>
      </c>
      <c r="AB455" s="270" t="s">
        <v>8080</v>
      </c>
    </row>
    <row r="456">
      <c r="A456" s="255" t="s">
        <v>7047</v>
      </c>
      <c r="B456" s="256" t="s">
        <v>4381</v>
      </c>
      <c r="C456" s="257" t="s">
        <v>4819</v>
      </c>
      <c r="D456" s="257" t="s">
        <v>280</v>
      </c>
      <c r="E456" s="257">
        <v>5.0</v>
      </c>
      <c r="F456" s="257" t="s">
        <v>3331</v>
      </c>
      <c r="G456" s="258" t="s">
        <v>4835</v>
      </c>
      <c r="H456" s="259"/>
      <c r="I456" s="260"/>
      <c r="J456" s="255"/>
      <c r="K456" s="255"/>
      <c r="L456" s="255"/>
      <c r="M456" s="268"/>
      <c r="N456" s="262"/>
      <c r="O456" s="263"/>
      <c r="P456" s="271" t="s">
        <v>4836</v>
      </c>
      <c r="Q456" s="272"/>
      <c r="R456" s="268"/>
      <c r="S456" s="266">
        <v>16.0</v>
      </c>
      <c r="T456" s="266">
        <v>14.0</v>
      </c>
      <c r="U456" s="261">
        <f t="array" ref="U456">_xlfn.XLOOKUP(S456, СПР.МОНТ[AWG], СПР.МОНТ[ГОСТ], "")</f>
        <v>1.5</v>
      </c>
      <c r="V456" s="261">
        <f t="array" ref="V456">_xlfn.XLOOKUP(T456, СПР.МОНТ[AWG], СПР.МОНТ[ГОСТ], "")</f>
        <v>2.5</v>
      </c>
      <c r="W456" s="273"/>
      <c r="X456" s="273"/>
      <c r="Y456" s="268" t="s">
        <v>7223</v>
      </c>
      <c r="Z456" s="268">
        <v>14.0</v>
      </c>
      <c r="AA456" s="269" t="s">
        <v>8081</v>
      </c>
      <c r="AB456" s="270" t="s">
        <v>8082</v>
      </c>
    </row>
    <row r="457">
      <c r="A457" s="255" t="s">
        <v>7047</v>
      </c>
      <c r="B457" s="256" t="s">
        <v>4381</v>
      </c>
      <c r="C457" s="257" t="s">
        <v>4819</v>
      </c>
      <c r="D457" s="257" t="s">
        <v>280</v>
      </c>
      <c r="E457" s="257"/>
      <c r="F457" s="257" t="s">
        <v>3308</v>
      </c>
      <c r="G457" s="258" t="s">
        <v>4838</v>
      </c>
      <c r="H457" s="272"/>
      <c r="I457" s="260"/>
      <c r="J457" s="255"/>
      <c r="K457" s="255"/>
      <c r="L457" s="255"/>
      <c r="M457" s="268" t="s">
        <v>4840</v>
      </c>
      <c r="N457" s="262"/>
      <c r="O457" s="263"/>
      <c r="P457" s="271" t="s">
        <v>4839</v>
      </c>
      <c r="Q457" s="272" t="s">
        <v>8083</v>
      </c>
      <c r="R457" s="268"/>
      <c r="S457" s="266">
        <v>16.0</v>
      </c>
      <c r="T457" s="266">
        <v>14.0</v>
      </c>
      <c r="U457" s="261">
        <f t="array" ref="U457">_xlfn.XLOOKUP(S457, СПР.МОНТ[AWG], СПР.МОНТ[ГОСТ], "")</f>
        <v>1.5</v>
      </c>
      <c r="V457" s="261">
        <f t="array" ref="V457">_xlfn.XLOOKUP(T457, СПР.МОНТ[AWG], СПР.МОНТ[ГОСТ], "")</f>
        <v>2.5</v>
      </c>
      <c r="W457" s="273"/>
      <c r="X457" s="273"/>
      <c r="Y457" s="268" t="s">
        <v>7294</v>
      </c>
      <c r="Z457" s="268">
        <v>14.0</v>
      </c>
      <c r="AA457" s="269" t="s">
        <v>8084</v>
      </c>
      <c r="AB457" s="270" t="s">
        <v>8085</v>
      </c>
    </row>
    <row r="458">
      <c r="A458" s="255" t="s">
        <v>7047</v>
      </c>
      <c r="B458" s="256" t="s">
        <v>4381</v>
      </c>
      <c r="C458" s="257" t="s">
        <v>4819</v>
      </c>
      <c r="D458" s="257" t="s">
        <v>280</v>
      </c>
      <c r="E458" s="257"/>
      <c r="F458" s="257" t="s">
        <v>3331</v>
      </c>
      <c r="G458" s="258" t="s">
        <v>4842</v>
      </c>
      <c r="H458" s="272"/>
      <c r="I458" s="260"/>
      <c r="J458" s="255"/>
      <c r="K458" s="255"/>
      <c r="L458" s="255"/>
      <c r="M458" s="268" t="s">
        <v>3967</v>
      </c>
      <c r="N458" s="262"/>
      <c r="O458" s="263"/>
      <c r="P458" s="271" t="s">
        <v>4843</v>
      </c>
      <c r="Q458" s="272"/>
      <c r="R458" s="268"/>
      <c r="S458" s="266">
        <v>22.0</v>
      </c>
      <c r="T458" s="266">
        <v>18.0</v>
      </c>
      <c r="U458" s="261">
        <f t="array" ref="U458">_xlfn.XLOOKUP(S458, СПР.МОНТ[AWG], СПР.МОНТ[ГОСТ], "")</f>
        <v>0.35</v>
      </c>
      <c r="V458" s="261">
        <f t="array" ref="V458">_xlfn.XLOOKUP(T458, СПР.МОНТ[AWG], СПР.МОНТ[ГОСТ], "")</f>
        <v>0.75</v>
      </c>
      <c r="W458" s="273"/>
      <c r="X458" s="273"/>
      <c r="Y458" s="268"/>
      <c r="Z458" s="268"/>
      <c r="AA458" s="269" t="s">
        <v>8086</v>
      </c>
      <c r="AB458" s="270" t="s">
        <v>8087</v>
      </c>
    </row>
    <row r="459">
      <c r="A459" s="255" t="s">
        <v>7047</v>
      </c>
      <c r="B459" s="256" t="s">
        <v>4381</v>
      </c>
      <c r="C459" s="257" t="s">
        <v>4819</v>
      </c>
      <c r="D459" s="257" t="s">
        <v>280</v>
      </c>
      <c r="E459" s="257"/>
      <c r="F459" s="257" t="s">
        <v>3331</v>
      </c>
      <c r="G459" s="258" t="s">
        <v>4845</v>
      </c>
      <c r="H459" s="272"/>
      <c r="I459" s="260"/>
      <c r="J459" s="255"/>
      <c r="K459" s="255"/>
      <c r="L459" s="255"/>
      <c r="M459" s="268" t="s">
        <v>3967</v>
      </c>
      <c r="N459" s="262"/>
      <c r="O459" s="263"/>
      <c r="P459" s="271" t="s">
        <v>4846</v>
      </c>
      <c r="Q459" s="272"/>
      <c r="R459" s="268"/>
      <c r="S459" s="266">
        <v>17.0</v>
      </c>
      <c r="T459" s="266">
        <v>16.0</v>
      </c>
      <c r="U459" s="261">
        <f t="array" ref="U459">_xlfn.XLOOKUP(S459, СПР.МОНТ[AWG], СПР.МОНТ[ГОСТ], "")</f>
        <v>1</v>
      </c>
      <c r="V459" s="261">
        <f t="array" ref="V459">_xlfn.XLOOKUP(T459, СПР.МОНТ[AWG], СПР.МОНТ[ГОСТ], "")</f>
        <v>1.5</v>
      </c>
      <c r="W459" s="273"/>
      <c r="X459" s="273"/>
      <c r="Y459" s="268"/>
      <c r="Z459" s="268"/>
      <c r="AA459" s="269" t="s">
        <v>8088</v>
      </c>
      <c r="AB459" s="270" t="s">
        <v>8089</v>
      </c>
    </row>
    <row r="460">
      <c r="A460" s="255" t="s">
        <v>7047</v>
      </c>
      <c r="B460" s="256" t="s">
        <v>4381</v>
      </c>
      <c r="C460" s="257" t="s">
        <v>4515</v>
      </c>
      <c r="D460" s="257" t="s">
        <v>8090</v>
      </c>
      <c r="E460" s="257"/>
      <c r="F460" s="257" t="s">
        <v>3308</v>
      </c>
      <c r="G460" s="258" t="s">
        <v>4516</v>
      </c>
      <c r="H460" s="259"/>
      <c r="I460" s="260"/>
      <c r="J460" s="255"/>
      <c r="K460" s="255"/>
      <c r="L460" s="255"/>
      <c r="M460" s="268"/>
      <c r="N460" s="262"/>
      <c r="O460" s="263"/>
      <c r="P460" s="271" t="s">
        <v>4499</v>
      </c>
      <c r="Q460" s="265"/>
      <c r="R460" s="268"/>
      <c r="S460" s="266">
        <v>20.0</v>
      </c>
      <c r="T460" s="266">
        <v>17.0</v>
      </c>
      <c r="U460" s="261">
        <f t="array" ref="U460">_xlfn.XLOOKUP(S460, СПР.МОНТ[AWG], СПР.МОНТ[ГОСТ], "")</f>
        <v>0.5</v>
      </c>
      <c r="V460" s="261">
        <f t="array" ref="V460">_xlfn.XLOOKUP(T460, СПР.МОНТ[AWG], СПР.МОНТ[ГОСТ], "")</f>
        <v>1</v>
      </c>
      <c r="W460" s="273"/>
      <c r="X460" s="273"/>
      <c r="Y460" s="268" t="s">
        <v>8091</v>
      </c>
      <c r="Z460" s="268">
        <v>15.0</v>
      </c>
      <c r="AA460" s="269" t="s">
        <v>8092</v>
      </c>
      <c r="AB460" s="270" t="s">
        <v>8093</v>
      </c>
    </row>
    <row r="461">
      <c r="A461" s="255" t="s">
        <v>7047</v>
      </c>
      <c r="B461" s="256" t="s">
        <v>4381</v>
      </c>
      <c r="C461" s="257" t="s">
        <v>4515</v>
      </c>
      <c r="D461" s="257" t="s">
        <v>8090</v>
      </c>
      <c r="E461" s="257"/>
      <c r="F461" s="257" t="s">
        <v>3308</v>
      </c>
      <c r="G461" s="258" t="s">
        <v>4518</v>
      </c>
      <c r="H461" s="259"/>
      <c r="I461" s="260"/>
      <c r="J461" s="255"/>
      <c r="K461" s="255"/>
      <c r="L461" s="255"/>
      <c r="M461" s="268"/>
      <c r="N461" s="262"/>
      <c r="O461" s="263"/>
      <c r="P461" s="271" t="s">
        <v>4499</v>
      </c>
      <c r="Q461" s="272"/>
      <c r="R461" s="268"/>
      <c r="S461" s="266">
        <v>20.0</v>
      </c>
      <c r="T461" s="266">
        <v>17.0</v>
      </c>
      <c r="U461" s="261">
        <f t="array" ref="U461">_xlfn.XLOOKUP(S461, СПР.МОНТ[AWG], СПР.МОНТ[ГОСТ], "")</f>
        <v>0.5</v>
      </c>
      <c r="V461" s="261">
        <f t="array" ref="V461">_xlfn.XLOOKUP(T461, СПР.МОНТ[AWG], СПР.МОНТ[ГОСТ], "")</f>
        <v>1</v>
      </c>
      <c r="W461" s="273"/>
      <c r="X461" s="273"/>
      <c r="Y461" s="268" t="s">
        <v>7433</v>
      </c>
      <c r="Z461" s="268">
        <v>15.0</v>
      </c>
      <c r="AA461" s="269" t="s">
        <v>8094</v>
      </c>
      <c r="AB461" s="270" t="s">
        <v>8095</v>
      </c>
    </row>
    <row r="462">
      <c r="A462" s="255" t="s">
        <v>7047</v>
      </c>
      <c r="B462" s="256" t="s">
        <v>4381</v>
      </c>
      <c r="C462" s="257" t="s">
        <v>4605</v>
      </c>
      <c r="D462" s="257" t="s">
        <v>4604</v>
      </c>
      <c r="E462" s="257"/>
      <c r="F462" s="257" t="s">
        <v>3308</v>
      </c>
      <c r="G462" s="258" t="s">
        <v>4606</v>
      </c>
      <c r="H462" s="259"/>
      <c r="I462" s="260"/>
      <c r="J462" s="255"/>
      <c r="K462" s="255"/>
      <c r="L462" s="255"/>
      <c r="M462" s="268"/>
      <c r="N462" s="262"/>
      <c r="O462" s="263"/>
      <c r="P462" s="271" t="s">
        <v>4607</v>
      </c>
      <c r="Q462" s="272"/>
      <c r="R462" s="268"/>
      <c r="S462" s="266">
        <v>17.0</v>
      </c>
      <c r="T462" s="266"/>
      <c r="U462" s="261">
        <f t="array" ref="U462">_xlfn.XLOOKUP(S462, СПР.МОНТ[AWG], СПР.МОНТ[ГОСТ], "")</f>
        <v>1</v>
      </c>
      <c r="V462" s="261" t="str">
        <f t="array" ref="V462">_xlfn.XLOOKUP(T462, СПР.МОНТ[AWG], СПР.МОНТ[ГОСТ], "")</f>
        <v/>
      </c>
      <c r="W462" s="273">
        <v>2.2</v>
      </c>
      <c r="X462" s="273">
        <v>2.4</v>
      </c>
      <c r="Y462" s="268" t="s">
        <v>8096</v>
      </c>
      <c r="Z462" s="268"/>
      <c r="AA462" s="269" t="s">
        <v>8097</v>
      </c>
      <c r="AB462" s="270" t="s">
        <v>8098</v>
      </c>
    </row>
    <row r="463">
      <c r="A463" s="255" t="s">
        <v>7047</v>
      </c>
      <c r="B463" s="256" t="s">
        <v>4381</v>
      </c>
      <c r="C463" s="257" t="s">
        <v>4605</v>
      </c>
      <c r="D463" s="257" t="s">
        <v>4604</v>
      </c>
      <c r="E463" s="257"/>
      <c r="F463" s="257" t="s">
        <v>3308</v>
      </c>
      <c r="G463" s="258" t="s">
        <v>4609</v>
      </c>
      <c r="H463" s="272"/>
      <c r="I463" s="260"/>
      <c r="J463" s="255"/>
      <c r="K463" s="255"/>
      <c r="L463" s="255"/>
      <c r="M463" s="268"/>
      <c r="N463" s="262"/>
      <c r="O463" s="263"/>
      <c r="P463" s="271" t="s">
        <v>4507</v>
      </c>
      <c r="Q463" s="272"/>
      <c r="R463" s="268"/>
      <c r="S463" s="266">
        <v>24.0</v>
      </c>
      <c r="T463" s="266">
        <v>20.0</v>
      </c>
      <c r="U463" s="261">
        <f t="array" ref="U463">_xlfn.XLOOKUP(S463, СПР.МОНТ[AWG], СПР.МОНТ[ГОСТ], "")</f>
        <v>0.2</v>
      </c>
      <c r="V463" s="261">
        <f t="array" ref="V463">_xlfn.XLOOKUP(T463, СПР.МОНТ[AWG], СПР.МОНТ[ГОСТ], "")</f>
        <v>0.5</v>
      </c>
      <c r="W463" s="273">
        <v>1.15</v>
      </c>
      <c r="X463" s="273">
        <v>1.6</v>
      </c>
      <c r="Y463" s="268"/>
      <c r="Z463" s="268"/>
      <c r="AA463" s="269" t="s">
        <v>8099</v>
      </c>
      <c r="AB463" s="270" t="s">
        <v>8100</v>
      </c>
    </row>
    <row r="464">
      <c r="A464" s="255" t="s">
        <v>7047</v>
      </c>
      <c r="B464" s="256" t="s">
        <v>4381</v>
      </c>
      <c r="C464" s="257" t="s">
        <v>4605</v>
      </c>
      <c r="D464" s="257" t="s">
        <v>4604</v>
      </c>
      <c r="E464" s="257"/>
      <c r="F464" s="257" t="s">
        <v>3308</v>
      </c>
      <c r="G464" s="258" t="s">
        <v>4611</v>
      </c>
      <c r="H464" s="272"/>
      <c r="I464" s="260"/>
      <c r="J464" s="255"/>
      <c r="K464" s="255"/>
      <c r="L464" s="255"/>
      <c r="M464" s="268"/>
      <c r="N464" s="262"/>
      <c r="O464" s="263"/>
      <c r="P464" s="271" t="s">
        <v>4593</v>
      </c>
      <c r="Q464" s="272"/>
      <c r="R464" s="268"/>
      <c r="S464" s="266">
        <v>20.0</v>
      </c>
      <c r="T464" s="266">
        <v>17.0</v>
      </c>
      <c r="U464" s="261">
        <f t="array" ref="U464">_xlfn.XLOOKUP(S464, СПР.МОНТ[AWG], СПР.МОНТ[ГОСТ], "")</f>
        <v>0.5</v>
      </c>
      <c r="V464" s="261">
        <f t="array" ref="V464">_xlfn.XLOOKUP(T464, СПР.МОНТ[AWG], СПР.МОНТ[ГОСТ], "")</f>
        <v>1</v>
      </c>
      <c r="W464" s="273">
        <v>1.4</v>
      </c>
      <c r="X464" s="273">
        <v>2.1</v>
      </c>
      <c r="Y464" s="268"/>
      <c r="Z464" s="268"/>
      <c r="AA464" s="269" t="s">
        <v>8101</v>
      </c>
      <c r="AB464" s="270" t="s">
        <v>8102</v>
      </c>
    </row>
    <row r="465">
      <c r="A465" s="255" t="s">
        <v>7047</v>
      </c>
      <c r="B465" s="256" t="s">
        <v>4381</v>
      </c>
      <c r="C465" s="257" t="s">
        <v>4605</v>
      </c>
      <c r="D465" s="257" t="s">
        <v>4604</v>
      </c>
      <c r="E465" s="257"/>
      <c r="F465" s="257" t="s">
        <v>3308</v>
      </c>
      <c r="G465" s="258" t="s">
        <v>4613</v>
      </c>
      <c r="H465" s="272"/>
      <c r="I465" s="260"/>
      <c r="J465" s="255"/>
      <c r="K465" s="255"/>
      <c r="L465" s="255"/>
      <c r="M465" s="268"/>
      <c r="N465" s="262"/>
      <c r="O465" s="263"/>
      <c r="P465" s="271" t="s">
        <v>4507</v>
      </c>
      <c r="Q465" s="272"/>
      <c r="R465" s="268"/>
      <c r="S465" s="266">
        <v>24.0</v>
      </c>
      <c r="T465" s="266">
        <v>20.0</v>
      </c>
      <c r="U465" s="261">
        <f t="array" ref="U465">_xlfn.XLOOKUP(S465, СПР.МОНТ[AWG], СПР.МОНТ[ГОСТ], "")</f>
        <v>0.2</v>
      </c>
      <c r="V465" s="261">
        <f t="array" ref="V465">_xlfn.XLOOKUP(T465, СПР.МОНТ[AWG], СПР.МОНТ[ГОСТ], "")</f>
        <v>0.5</v>
      </c>
      <c r="W465" s="273">
        <v>1.15</v>
      </c>
      <c r="X465" s="273">
        <v>1.6</v>
      </c>
      <c r="Y465" s="268"/>
      <c r="Z465" s="268"/>
      <c r="AA465" s="269" t="s">
        <v>8103</v>
      </c>
      <c r="AB465" s="270" t="s">
        <v>8104</v>
      </c>
    </row>
    <row r="466">
      <c r="A466" s="255" t="s">
        <v>7047</v>
      </c>
      <c r="B466" s="256" t="s">
        <v>4381</v>
      </c>
      <c r="C466" s="257" t="s">
        <v>4605</v>
      </c>
      <c r="D466" s="257" t="s">
        <v>4604</v>
      </c>
      <c r="E466" s="257"/>
      <c r="F466" s="257" t="s">
        <v>3308</v>
      </c>
      <c r="G466" s="258" t="s">
        <v>4615</v>
      </c>
      <c r="H466" s="272"/>
      <c r="I466" s="260"/>
      <c r="J466" s="255"/>
      <c r="K466" s="255"/>
      <c r="L466" s="255"/>
      <c r="M466" s="268"/>
      <c r="N466" s="262"/>
      <c r="O466" s="263"/>
      <c r="P466" s="271" t="s">
        <v>4616</v>
      </c>
      <c r="Q466" s="272"/>
      <c r="R466" s="268"/>
      <c r="S466" s="266">
        <v>24.0</v>
      </c>
      <c r="T466" s="266">
        <v>20.0</v>
      </c>
      <c r="U466" s="261">
        <f t="array" ref="U466">_xlfn.XLOOKUP(S466, СПР.МОНТ[AWG], СПР.МОНТ[ГОСТ], "")</f>
        <v>0.2</v>
      </c>
      <c r="V466" s="261">
        <f t="array" ref="V466">_xlfn.XLOOKUP(T466, СПР.МОНТ[AWG], СПР.МОНТ[ГОСТ], "")</f>
        <v>0.5</v>
      </c>
      <c r="W466" s="273">
        <v>1.15</v>
      </c>
      <c r="X466" s="273">
        <v>1.6</v>
      </c>
      <c r="Y466" s="268"/>
      <c r="Z466" s="268"/>
      <c r="AA466" s="269" t="s">
        <v>8105</v>
      </c>
      <c r="AB466" s="270" t="s">
        <v>8106</v>
      </c>
    </row>
    <row r="467">
      <c r="A467" s="255" t="s">
        <v>7047</v>
      </c>
      <c r="B467" s="256" t="s">
        <v>4381</v>
      </c>
      <c r="C467" s="257" t="s">
        <v>4605</v>
      </c>
      <c r="D467" s="257" t="s">
        <v>4604</v>
      </c>
      <c r="E467" s="257"/>
      <c r="F467" s="257" t="s">
        <v>3308</v>
      </c>
      <c r="G467" s="258" t="s">
        <v>4618</v>
      </c>
      <c r="H467" s="272"/>
      <c r="I467" s="260"/>
      <c r="J467" s="255"/>
      <c r="K467" s="255"/>
      <c r="L467" s="255"/>
      <c r="M467" s="268"/>
      <c r="N467" s="262"/>
      <c r="O467" s="263"/>
      <c r="P467" s="271" t="s">
        <v>4593</v>
      </c>
      <c r="Q467" s="272"/>
      <c r="R467" s="268"/>
      <c r="S467" s="266">
        <v>20.0</v>
      </c>
      <c r="T467" s="266">
        <v>17.0</v>
      </c>
      <c r="U467" s="261">
        <f t="array" ref="U467">_xlfn.XLOOKUP(S467, СПР.МОНТ[AWG], СПР.МОНТ[ГОСТ], "")</f>
        <v>0.5</v>
      </c>
      <c r="V467" s="261">
        <f t="array" ref="V467">_xlfn.XLOOKUP(T467, СПР.МОНТ[AWG], СПР.МОНТ[ГОСТ], "")</f>
        <v>1</v>
      </c>
      <c r="W467" s="273">
        <v>1.4</v>
      </c>
      <c r="X467" s="273">
        <v>2.1</v>
      </c>
      <c r="Y467" s="268"/>
      <c r="Z467" s="268"/>
      <c r="AA467" s="269" t="s">
        <v>8107</v>
      </c>
      <c r="AB467" s="270" t="s">
        <v>8108</v>
      </c>
    </row>
    <row r="468">
      <c r="A468" s="255" t="s">
        <v>7047</v>
      </c>
      <c r="B468" s="256" t="s">
        <v>4381</v>
      </c>
      <c r="C468" s="257" t="s">
        <v>4623</v>
      </c>
      <c r="D468" s="257" t="s">
        <v>4622</v>
      </c>
      <c r="E468" s="257"/>
      <c r="F468" s="257" t="s">
        <v>3308</v>
      </c>
      <c r="G468" s="258" t="s">
        <v>4624</v>
      </c>
      <c r="H468" s="259"/>
      <c r="I468" s="260"/>
      <c r="J468" s="255"/>
      <c r="K468" s="255"/>
      <c r="L468" s="255"/>
      <c r="M468" s="268"/>
      <c r="N468" s="262"/>
      <c r="O468" s="263"/>
      <c r="P468" s="271" t="s">
        <v>4625</v>
      </c>
      <c r="Q468" s="272"/>
      <c r="R468" s="268"/>
      <c r="S468" s="266">
        <v>20.0</v>
      </c>
      <c r="T468" s="266"/>
      <c r="U468" s="261">
        <f t="array" ref="U468">_xlfn.XLOOKUP(S468, СПР.МОНТ[AWG], СПР.МОНТ[ГОСТ], "")</f>
        <v>0.5</v>
      </c>
      <c r="V468" s="261" t="str">
        <f t="array" ref="V468">_xlfn.XLOOKUP(T468, СПР.МОНТ[AWG], СПР.МОНТ[ГОСТ], "")</f>
        <v/>
      </c>
      <c r="W468" s="273">
        <v>1.4</v>
      </c>
      <c r="X468" s="273">
        <v>2.1</v>
      </c>
      <c r="Y468" s="268" t="s">
        <v>8096</v>
      </c>
      <c r="Z468" s="268"/>
      <c r="AA468" s="269" t="s">
        <v>8109</v>
      </c>
      <c r="AB468" s="270" t="s">
        <v>8110</v>
      </c>
    </row>
    <row r="469">
      <c r="A469" s="255" t="s">
        <v>7047</v>
      </c>
      <c r="B469" s="256" t="s">
        <v>4381</v>
      </c>
      <c r="C469" s="257" t="s">
        <v>4623</v>
      </c>
      <c r="D469" s="257" t="s">
        <v>4622</v>
      </c>
      <c r="E469" s="257"/>
      <c r="F469" s="257" t="s">
        <v>3308</v>
      </c>
      <c r="G469" s="258" t="s">
        <v>4627</v>
      </c>
      <c r="H469" s="272"/>
      <c r="I469" s="260"/>
      <c r="J469" s="255"/>
      <c r="K469" s="255"/>
      <c r="L469" s="255"/>
      <c r="M469" s="268"/>
      <c r="N469" s="262"/>
      <c r="O469" s="263"/>
      <c r="P469" s="271" t="s">
        <v>4593</v>
      </c>
      <c r="Q469" s="272"/>
      <c r="R469" s="268"/>
      <c r="S469" s="266">
        <v>20.0</v>
      </c>
      <c r="T469" s="266">
        <v>17.0</v>
      </c>
      <c r="U469" s="261">
        <f t="array" ref="U469">_xlfn.XLOOKUP(S469, СПР.МОНТ[AWG], СПР.МОНТ[ГОСТ], "")</f>
        <v>0.5</v>
      </c>
      <c r="V469" s="261">
        <f t="array" ref="V469">_xlfn.XLOOKUP(T469, СПР.МОНТ[AWG], СПР.МОНТ[ГОСТ], "")</f>
        <v>1</v>
      </c>
      <c r="W469" s="273">
        <v>1.4</v>
      </c>
      <c r="X469" s="273">
        <v>2.1</v>
      </c>
      <c r="Y469" s="268"/>
      <c r="Z469" s="268"/>
      <c r="AA469" s="269" t="s">
        <v>8111</v>
      </c>
      <c r="AB469" s="270" t="s">
        <v>8112</v>
      </c>
    </row>
    <row r="470">
      <c r="A470" s="255" t="s">
        <v>7047</v>
      </c>
      <c r="B470" s="256" t="s">
        <v>4381</v>
      </c>
      <c r="C470" s="257" t="s">
        <v>4623</v>
      </c>
      <c r="D470" s="257" t="s">
        <v>4622</v>
      </c>
      <c r="E470" s="257"/>
      <c r="F470" s="257" t="s">
        <v>3308</v>
      </c>
      <c r="G470" s="258" t="s">
        <v>4629</v>
      </c>
      <c r="H470" s="272"/>
      <c r="I470" s="260"/>
      <c r="J470" s="255"/>
      <c r="K470" s="255"/>
      <c r="L470" s="255"/>
      <c r="M470" s="268"/>
      <c r="N470" s="262"/>
      <c r="O470" s="263"/>
      <c r="P470" s="271" t="s">
        <v>4507</v>
      </c>
      <c r="Q470" s="272"/>
      <c r="R470" s="268"/>
      <c r="S470" s="266">
        <v>24.0</v>
      </c>
      <c r="T470" s="266">
        <v>20.0</v>
      </c>
      <c r="U470" s="261">
        <f t="array" ref="U470">_xlfn.XLOOKUP(S470, СПР.МОНТ[AWG], СПР.МОНТ[ГОСТ], "")</f>
        <v>0.2</v>
      </c>
      <c r="V470" s="261">
        <f t="array" ref="V470">_xlfn.XLOOKUP(T470, СПР.МОНТ[AWG], СПР.МОНТ[ГОСТ], "")</f>
        <v>0.5</v>
      </c>
      <c r="W470" s="273">
        <v>1.15</v>
      </c>
      <c r="X470" s="273">
        <v>1.6</v>
      </c>
      <c r="Y470" s="268"/>
      <c r="Z470" s="268"/>
      <c r="AA470" s="269" t="s">
        <v>8113</v>
      </c>
      <c r="AB470" s="270" t="s">
        <v>8114</v>
      </c>
    </row>
    <row r="471">
      <c r="A471" s="255" t="s">
        <v>7047</v>
      </c>
      <c r="B471" s="256" t="s">
        <v>4381</v>
      </c>
      <c r="C471" s="257" t="s">
        <v>4446</v>
      </c>
      <c r="D471" s="257" t="s">
        <v>4445</v>
      </c>
      <c r="E471" s="257"/>
      <c r="F471" s="257" t="s">
        <v>3331</v>
      </c>
      <c r="G471" s="258" t="s">
        <v>4447</v>
      </c>
      <c r="H471" s="259"/>
      <c r="I471" s="260"/>
      <c r="J471" s="255"/>
      <c r="K471" s="255"/>
      <c r="L471" s="255"/>
      <c r="M471" s="268"/>
      <c r="N471" s="262"/>
      <c r="O471" s="263"/>
      <c r="P471" s="271"/>
      <c r="Q471" s="272"/>
      <c r="R471" s="268"/>
      <c r="S471" s="266">
        <v>28.0</v>
      </c>
      <c r="T471" s="266">
        <v>24.0</v>
      </c>
      <c r="U471" s="261">
        <f t="array" ref="U471">_xlfn.XLOOKUP(S471, СПР.МОНТ[AWG], СПР.МОНТ[ГОСТ], "")</f>
        <v>0.08</v>
      </c>
      <c r="V471" s="261">
        <f t="array" ref="V471">_xlfn.XLOOKUP(T471, СПР.МОНТ[AWG], СПР.МОНТ[ГОСТ], "")</f>
        <v>0.2</v>
      </c>
      <c r="W471" s="273"/>
      <c r="X471" s="273"/>
      <c r="Y471" s="268" t="s">
        <v>8115</v>
      </c>
      <c r="Z471" s="268"/>
      <c r="AA471" s="269" t="s">
        <v>8116</v>
      </c>
      <c r="AB471" s="270" t="s">
        <v>8117</v>
      </c>
    </row>
    <row r="472">
      <c r="A472" s="255" t="s">
        <v>7047</v>
      </c>
      <c r="B472" s="256" t="s">
        <v>4381</v>
      </c>
      <c r="C472" s="257" t="s">
        <v>4451</v>
      </c>
      <c r="D472" s="257" t="s">
        <v>4451</v>
      </c>
      <c r="E472" s="257"/>
      <c r="F472" s="257" t="s">
        <v>3308</v>
      </c>
      <c r="G472" s="258" t="s">
        <v>4452</v>
      </c>
      <c r="H472" s="259"/>
      <c r="I472" s="260"/>
      <c r="J472" s="255"/>
      <c r="K472" s="255"/>
      <c r="L472" s="255"/>
      <c r="M472" s="268"/>
      <c r="N472" s="262"/>
      <c r="O472" s="263"/>
      <c r="P472" s="271" t="s">
        <v>4453</v>
      </c>
      <c r="Q472" s="272" t="s">
        <v>8118</v>
      </c>
      <c r="R472" s="268"/>
      <c r="S472" s="266">
        <v>20.0</v>
      </c>
      <c r="T472" s="266">
        <v>16.0</v>
      </c>
      <c r="U472" s="261">
        <f t="array" ref="U472">_xlfn.XLOOKUP(S472, СПР.МОНТ[AWG], СПР.МОНТ[ГОСТ], "")</f>
        <v>0.5</v>
      </c>
      <c r="V472" s="261">
        <f t="array" ref="V472">_xlfn.XLOOKUP(T472, СПР.МОНТ[AWG], СПР.МОНТ[ГОСТ], "")</f>
        <v>1.5</v>
      </c>
      <c r="W472" s="273"/>
      <c r="X472" s="273"/>
      <c r="Y472" s="268" t="s">
        <v>7402</v>
      </c>
      <c r="Z472" s="268">
        <v>17.0</v>
      </c>
      <c r="AA472" s="269" t="s">
        <v>8119</v>
      </c>
      <c r="AB472" s="270" t="s">
        <v>8120</v>
      </c>
    </row>
    <row r="473">
      <c r="A473" s="255" t="s">
        <v>7047</v>
      </c>
      <c r="B473" s="256" t="s">
        <v>4381</v>
      </c>
      <c r="C473" s="257" t="s">
        <v>4451</v>
      </c>
      <c r="D473" s="257" t="s">
        <v>4451</v>
      </c>
      <c r="E473" s="257"/>
      <c r="F473" s="257" t="s">
        <v>3308</v>
      </c>
      <c r="G473" s="258" t="s">
        <v>4455</v>
      </c>
      <c r="H473" s="272"/>
      <c r="I473" s="260"/>
      <c r="J473" s="255"/>
      <c r="K473" s="255"/>
      <c r="L473" s="255"/>
      <c r="M473" s="268"/>
      <c r="N473" s="262"/>
      <c r="O473" s="263"/>
      <c r="P473" s="271" t="s">
        <v>4456</v>
      </c>
      <c r="Q473" s="272" t="s">
        <v>8118</v>
      </c>
      <c r="R473" s="268"/>
      <c r="S473" s="266">
        <v>20.0</v>
      </c>
      <c r="T473" s="266">
        <v>16.0</v>
      </c>
      <c r="U473" s="261">
        <f t="array" ref="U473">_xlfn.XLOOKUP(S473, СПР.МОНТ[AWG], СПР.МОНТ[ГОСТ], "")</f>
        <v>0.5</v>
      </c>
      <c r="V473" s="261">
        <f t="array" ref="V473">_xlfn.XLOOKUP(T473, СПР.МОНТ[AWG], СПР.МОНТ[ГОСТ], "")</f>
        <v>1.5</v>
      </c>
      <c r="W473" s="273"/>
      <c r="X473" s="273"/>
      <c r="Y473" s="268" t="s">
        <v>7424</v>
      </c>
      <c r="Z473" s="268">
        <v>17.0</v>
      </c>
      <c r="AA473" s="269" t="s">
        <v>8121</v>
      </c>
      <c r="AB473" s="270" t="s">
        <v>8122</v>
      </c>
    </row>
    <row r="474">
      <c r="A474" s="255" t="s">
        <v>7047</v>
      </c>
      <c r="B474" s="256" t="s">
        <v>4381</v>
      </c>
      <c r="C474" s="257" t="s">
        <v>4739</v>
      </c>
      <c r="D474" s="257" t="s">
        <v>4758</v>
      </c>
      <c r="E474" s="257"/>
      <c r="F474" s="257" t="s">
        <v>3308</v>
      </c>
      <c r="G474" s="258" t="s">
        <v>4759</v>
      </c>
      <c r="H474" s="259"/>
      <c r="I474" s="260"/>
      <c r="J474" s="255"/>
      <c r="K474" s="255"/>
      <c r="L474" s="255"/>
      <c r="M474" s="268" t="s">
        <v>4502</v>
      </c>
      <c r="N474" s="262"/>
      <c r="O474" s="263"/>
      <c r="P474" s="271" t="s">
        <v>4760</v>
      </c>
      <c r="Q474" s="265"/>
      <c r="R474" s="268">
        <v>111.0</v>
      </c>
      <c r="S474" s="266">
        <v>18.0</v>
      </c>
      <c r="T474" s="266">
        <v>14.0</v>
      </c>
      <c r="U474" s="261">
        <f t="array" ref="U474">_xlfn.XLOOKUP(S474, СПР.МОНТ[AWG], СПР.МОНТ[ГОСТ], "")</f>
        <v>0.75</v>
      </c>
      <c r="V474" s="261">
        <f t="array" ref="V474">_xlfn.XLOOKUP(T474, СПР.МОНТ[AWG], СПР.МОНТ[ГОСТ], "")</f>
        <v>2.5</v>
      </c>
      <c r="W474" s="273">
        <v>1.91</v>
      </c>
      <c r="X474" s="273">
        <v>3.56</v>
      </c>
      <c r="Y474" s="268" t="s">
        <v>8123</v>
      </c>
      <c r="Z474" s="268">
        <v>13.0</v>
      </c>
      <c r="AA474" s="269" t="s">
        <v>8124</v>
      </c>
      <c r="AB474" s="270" t="s">
        <v>8125</v>
      </c>
    </row>
    <row r="475">
      <c r="A475" s="255" t="s">
        <v>7047</v>
      </c>
      <c r="B475" s="256" t="s">
        <v>4381</v>
      </c>
      <c r="C475" s="257" t="s">
        <v>4739</v>
      </c>
      <c r="D475" s="257" t="s">
        <v>4738</v>
      </c>
      <c r="E475" s="257"/>
      <c r="F475" s="257" t="s">
        <v>3331</v>
      </c>
      <c r="G475" s="258" t="s">
        <v>4740</v>
      </c>
      <c r="H475" s="259"/>
      <c r="I475" s="260"/>
      <c r="J475" s="255"/>
      <c r="K475" s="255"/>
      <c r="L475" s="255"/>
      <c r="M475" s="268" t="s">
        <v>4742</v>
      </c>
      <c r="N475" s="262"/>
      <c r="O475" s="263"/>
      <c r="P475" s="271" t="s">
        <v>4741</v>
      </c>
      <c r="Q475" s="272"/>
      <c r="R475" s="268"/>
      <c r="S475" s="266">
        <v>14.0</v>
      </c>
      <c r="T475" s="266">
        <v>12.0</v>
      </c>
      <c r="U475" s="261">
        <f t="array" ref="U475">_xlfn.XLOOKUP(S475, СПР.МОНТ[AWG], СПР.МОНТ[ГОСТ], "")</f>
        <v>2.5</v>
      </c>
      <c r="V475" s="261">
        <f t="array" ref="V475">_xlfn.XLOOKUP(T475, СПР.МОНТ[AWG], СПР.МОНТ[ГОСТ], "")</f>
        <v>4</v>
      </c>
      <c r="W475" s="273">
        <v>2.87</v>
      </c>
      <c r="X475" s="273">
        <v>4.47</v>
      </c>
      <c r="Y475" s="268" t="s">
        <v>8126</v>
      </c>
      <c r="Z475" s="268"/>
      <c r="AA475" s="269" t="s">
        <v>8127</v>
      </c>
      <c r="AB475" s="270" t="s">
        <v>8128</v>
      </c>
    </row>
    <row r="476">
      <c r="A476" s="255" t="s">
        <v>7047</v>
      </c>
      <c r="B476" s="256" t="s">
        <v>4381</v>
      </c>
      <c r="C476" s="257" t="s">
        <v>4739</v>
      </c>
      <c r="D476" s="257" t="s">
        <v>4738</v>
      </c>
      <c r="E476" s="257"/>
      <c r="F476" s="257" t="s">
        <v>3308</v>
      </c>
      <c r="G476" s="258" t="s">
        <v>4745</v>
      </c>
      <c r="H476" s="259"/>
      <c r="I476" s="260"/>
      <c r="J476" s="255"/>
      <c r="K476" s="255"/>
      <c r="L476" s="255"/>
      <c r="M476" s="268" t="s">
        <v>4742</v>
      </c>
      <c r="N476" s="262"/>
      <c r="O476" s="263"/>
      <c r="P476" s="271" t="s">
        <v>4741</v>
      </c>
      <c r="Q476" s="272"/>
      <c r="R476" s="268"/>
      <c r="S476" s="266">
        <v>14.0</v>
      </c>
      <c r="T476" s="266">
        <v>12.0</v>
      </c>
      <c r="U476" s="261">
        <f t="array" ref="U476">_xlfn.XLOOKUP(S476, СПР.МОНТ[AWG], СПР.МОНТ[ГОСТ], "")</f>
        <v>2.5</v>
      </c>
      <c r="V476" s="261">
        <f t="array" ref="V476">_xlfn.XLOOKUP(T476, СПР.МОНТ[AWG], СПР.МОНТ[ГОСТ], "")</f>
        <v>4</v>
      </c>
      <c r="W476" s="273">
        <v>2.87</v>
      </c>
      <c r="X476" s="273">
        <v>4.47</v>
      </c>
      <c r="Y476" s="268" t="s">
        <v>8126</v>
      </c>
      <c r="Z476" s="268"/>
      <c r="AA476" s="269" t="s">
        <v>8129</v>
      </c>
      <c r="AB476" s="270" t="s">
        <v>8130</v>
      </c>
    </row>
    <row r="477">
      <c r="A477" s="255" t="s">
        <v>7047</v>
      </c>
      <c r="B477" s="256" t="s">
        <v>4381</v>
      </c>
      <c r="C477" s="257" t="s">
        <v>4739</v>
      </c>
      <c r="D477" s="257" t="s">
        <v>4758</v>
      </c>
      <c r="E477" s="257"/>
      <c r="F477" s="257" t="s">
        <v>3331</v>
      </c>
      <c r="G477" s="258" t="s">
        <v>4763</v>
      </c>
      <c r="H477" s="259"/>
      <c r="I477" s="260"/>
      <c r="J477" s="255"/>
      <c r="K477" s="255"/>
      <c r="L477" s="255"/>
      <c r="M477" s="268" t="s">
        <v>4502</v>
      </c>
      <c r="N477" s="262"/>
      <c r="O477" s="263"/>
      <c r="P477" s="271" t="s">
        <v>4764</v>
      </c>
      <c r="Q477" s="272"/>
      <c r="R477" s="268"/>
      <c r="S477" s="266">
        <v>20.0</v>
      </c>
      <c r="T477" s="266">
        <v>16.0</v>
      </c>
      <c r="U477" s="261">
        <f t="array" ref="U477">_xlfn.XLOOKUP(S477, СПР.МОНТ[AWG], СПР.МОНТ[ГОСТ], "")</f>
        <v>0.5</v>
      </c>
      <c r="V477" s="261">
        <f t="array" ref="V477">_xlfn.XLOOKUP(T477, СПР.МОНТ[AWG], СПР.МОНТ[ГОСТ], "")</f>
        <v>1.5</v>
      </c>
      <c r="W477" s="273">
        <v>1.4</v>
      </c>
      <c r="X477" s="273">
        <v>2.54</v>
      </c>
      <c r="Y477" s="268" t="s">
        <v>8126</v>
      </c>
      <c r="Z477" s="268"/>
      <c r="AA477" s="269" t="s">
        <v>8131</v>
      </c>
      <c r="AB477" s="270" t="s">
        <v>8132</v>
      </c>
    </row>
    <row r="478">
      <c r="A478" s="255" t="s">
        <v>7047</v>
      </c>
      <c r="B478" s="256" t="s">
        <v>4381</v>
      </c>
      <c r="C478" s="257" t="s">
        <v>4739</v>
      </c>
      <c r="D478" s="257" t="s">
        <v>4758</v>
      </c>
      <c r="E478" s="257"/>
      <c r="F478" s="257" t="s">
        <v>3308</v>
      </c>
      <c r="G478" s="258" t="s">
        <v>4766</v>
      </c>
      <c r="H478" s="259"/>
      <c r="I478" s="260"/>
      <c r="J478" s="255"/>
      <c r="K478" s="255"/>
      <c r="L478" s="255"/>
      <c r="M478" s="268" t="s">
        <v>4502</v>
      </c>
      <c r="N478" s="262"/>
      <c r="O478" s="263"/>
      <c r="P478" s="271" t="s">
        <v>4764</v>
      </c>
      <c r="Q478" s="272"/>
      <c r="R478" s="268"/>
      <c r="S478" s="266">
        <v>20.0</v>
      </c>
      <c r="T478" s="266">
        <v>16.0</v>
      </c>
      <c r="U478" s="261">
        <f t="array" ref="U478">_xlfn.XLOOKUP(S478, СПР.МОНТ[AWG], СПР.МОНТ[ГОСТ], "")</f>
        <v>0.5</v>
      </c>
      <c r="V478" s="261">
        <f t="array" ref="V478">_xlfn.XLOOKUP(T478, СПР.МОНТ[AWG], СПР.МОНТ[ГОСТ], "")</f>
        <v>1.5</v>
      </c>
      <c r="W478" s="273">
        <v>1.4</v>
      </c>
      <c r="X478" s="273">
        <v>2.54</v>
      </c>
      <c r="Y478" s="268" t="s">
        <v>8126</v>
      </c>
      <c r="Z478" s="268"/>
      <c r="AA478" s="269" t="s">
        <v>8133</v>
      </c>
      <c r="AB478" s="270" t="s">
        <v>8134</v>
      </c>
    </row>
    <row r="479">
      <c r="A479" s="255" t="s">
        <v>7047</v>
      </c>
      <c r="B479" s="256" t="s">
        <v>4381</v>
      </c>
      <c r="C479" s="257" t="s">
        <v>4739</v>
      </c>
      <c r="D479" s="257" t="s">
        <v>4758</v>
      </c>
      <c r="E479" s="257"/>
      <c r="F479" s="257" t="s">
        <v>3331</v>
      </c>
      <c r="G479" s="258" t="s">
        <v>4768</v>
      </c>
      <c r="H479" s="259"/>
      <c r="I479" s="260"/>
      <c r="J479" s="255"/>
      <c r="K479" s="255"/>
      <c r="L479" s="255"/>
      <c r="M479" s="268" t="s">
        <v>4502</v>
      </c>
      <c r="N479" s="262"/>
      <c r="O479" s="263"/>
      <c r="P479" s="271" t="s">
        <v>4769</v>
      </c>
      <c r="Q479" s="272"/>
      <c r="R479" s="268"/>
      <c r="S479" s="266">
        <v>16.0</v>
      </c>
      <c r="T479" s="266">
        <v>12.0</v>
      </c>
      <c r="U479" s="261">
        <f t="array" ref="U479">_xlfn.XLOOKUP(S479, СПР.МОНТ[AWG], СПР.МОНТ[ГОСТ], "")</f>
        <v>1.5</v>
      </c>
      <c r="V479" s="261">
        <f t="array" ref="V479">_xlfn.XLOOKUP(T479, СПР.МОНТ[AWG], СПР.МОНТ[ГОСТ], "")</f>
        <v>4</v>
      </c>
      <c r="W479" s="273">
        <v>1.9</v>
      </c>
      <c r="X479" s="273">
        <v>3.55</v>
      </c>
      <c r="Y479" s="268" t="s">
        <v>8126</v>
      </c>
      <c r="Z479" s="268"/>
      <c r="AA479" s="269" t="s">
        <v>8135</v>
      </c>
      <c r="AB479" s="270" t="s">
        <v>8136</v>
      </c>
    </row>
    <row r="480">
      <c r="A480" s="255" t="s">
        <v>7047</v>
      </c>
      <c r="B480" s="256" t="s">
        <v>4381</v>
      </c>
      <c r="C480" s="257" t="s">
        <v>4739</v>
      </c>
      <c r="D480" s="257" t="s">
        <v>4758</v>
      </c>
      <c r="E480" s="257"/>
      <c r="F480" s="257" t="s">
        <v>3308</v>
      </c>
      <c r="G480" s="258" t="s">
        <v>4771</v>
      </c>
      <c r="H480" s="259"/>
      <c r="I480" s="260"/>
      <c r="J480" s="255"/>
      <c r="K480" s="255"/>
      <c r="L480" s="255"/>
      <c r="M480" s="268" t="s">
        <v>4502</v>
      </c>
      <c r="N480" s="262"/>
      <c r="O480" s="263"/>
      <c r="P480" s="271" t="s">
        <v>4769</v>
      </c>
      <c r="Q480" s="272"/>
      <c r="R480" s="268"/>
      <c r="S480" s="266">
        <v>16.0</v>
      </c>
      <c r="T480" s="266">
        <v>12.0</v>
      </c>
      <c r="U480" s="261">
        <f t="array" ref="U480">_xlfn.XLOOKUP(S480, СПР.МОНТ[AWG], СПР.МОНТ[ГОСТ], "")</f>
        <v>1.5</v>
      </c>
      <c r="V480" s="261">
        <f t="array" ref="V480">_xlfn.XLOOKUP(T480, СПР.МОНТ[AWG], СПР.МОНТ[ГОСТ], "")</f>
        <v>4</v>
      </c>
      <c r="W480" s="273">
        <v>1.9</v>
      </c>
      <c r="X480" s="273">
        <v>3.55</v>
      </c>
      <c r="Y480" s="268" t="s">
        <v>8126</v>
      </c>
      <c r="Z480" s="268"/>
      <c r="AA480" s="269" t="s">
        <v>8137</v>
      </c>
      <c r="AB480" s="270" t="s">
        <v>8138</v>
      </c>
    </row>
    <row r="481">
      <c r="A481" s="255" t="s">
        <v>7047</v>
      </c>
      <c r="B481" s="256" t="s">
        <v>4381</v>
      </c>
      <c r="C481" s="257" t="s">
        <v>4739</v>
      </c>
      <c r="D481" s="257" t="s">
        <v>4775</v>
      </c>
      <c r="E481" s="257"/>
      <c r="F481" s="257" t="s">
        <v>3308</v>
      </c>
      <c r="G481" s="258" t="s">
        <v>4776</v>
      </c>
      <c r="H481" s="259"/>
      <c r="I481" s="260"/>
      <c r="J481" s="255"/>
      <c r="K481" s="255"/>
      <c r="L481" s="255"/>
      <c r="M481" s="268"/>
      <c r="N481" s="262"/>
      <c r="O481" s="263"/>
      <c r="P481" s="271" t="s">
        <v>4777</v>
      </c>
      <c r="Q481" s="272"/>
      <c r="R481" s="268"/>
      <c r="S481" s="266">
        <v>22.0</v>
      </c>
      <c r="T481" s="266">
        <v>16.0</v>
      </c>
      <c r="U481" s="261">
        <f t="array" ref="U481">_xlfn.XLOOKUP(S481, СПР.МОНТ[AWG], СПР.МОНТ[ГОСТ], "")</f>
        <v>0.35</v>
      </c>
      <c r="V481" s="261">
        <f t="array" ref="V481">_xlfn.XLOOKUP(T481, СПР.МОНТ[AWG], СПР.МОНТ[ГОСТ], "")</f>
        <v>1.5</v>
      </c>
      <c r="W481" s="273">
        <v>1.91</v>
      </c>
      <c r="X481" s="273">
        <v>3.18</v>
      </c>
      <c r="Y481" s="268" t="s">
        <v>8126</v>
      </c>
      <c r="Z481" s="268"/>
      <c r="AA481" s="269" t="s">
        <v>8139</v>
      </c>
      <c r="AB481" s="270" t="s">
        <v>8140</v>
      </c>
    </row>
    <row r="482">
      <c r="A482" s="255" t="s">
        <v>7047</v>
      </c>
      <c r="B482" s="256" t="s">
        <v>4381</v>
      </c>
      <c r="C482" s="257" t="s">
        <v>4781</v>
      </c>
      <c r="D482" s="257" t="s">
        <v>4775</v>
      </c>
      <c r="E482" s="257"/>
      <c r="F482" s="257" t="s">
        <v>3308</v>
      </c>
      <c r="G482" s="258" t="s">
        <v>4782</v>
      </c>
      <c r="H482" s="259"/>
      <c r="I482" s="260"/>
      <c r="J482" s="255"/>
      <c r="K482" s="255"/>
      <c r="L482" s="255"/>
      <c r="M482" s="268" t="s">
        <v>4502</v>
      </c>
      <c r="N482" s="262"/>
      <c r="O482" s="263"/>
      <c r="P482" s="271" t="s">
        <v>4783</v>
      </c>
      <c r="Q482" s="265"/>
      <c r="R482" s="268" t="s">
        <v>4784</v>
      </c>
      <c r="S482" s="266">
        <v>22.0</v>
      </c>
      <c r="T482" s="266">
        <v>16.0</v>
      </c>
      <c r="U482" s="261">
        <f t="array" ref="U482">_xlfn.XLOOKUP(S482, СПР.МОНТ[AWG], СПР.МОНТ[ГОСТ], "")</f>
        <v>0.35</v>
      </c>
      <c r="V482" s="261">
        <f t="array" ref="V482">_xlfn.XLOOKUP(T482, СПР.МОНТ[AWG], СПР.МОНТ[ГОСТ], "")</f>
        <v>1.5</v>
      </c>
      <c r="W482" s="273">
        <v>1.3</v>
      </c>
      <c r="X482" s="273">
        <v>2.16</v>
      </c>
      <c r="Y482" s="268" t="s">
        <v>8141</v>
      </c>
      <c r="Z482" s="268">
        <v>7.5</v>
      </c>
      <c r="AA482" s="269" t="s">
        <v>8142</v>
      </c>
      <c r="AB482" s="270" t="s">
        <v>8143</v>
      </c>
    </row>
    <row r="483">
      <c r="A483" s="255" t="s">
        <v>7047</v>
      </c>
      <c r="B483" s="256" t="s">
        <v>4381</v>
      </c>
      <c r="C483" s="257" t="s">
        <v>4750</v>
      </c>
      <c r="D483" s="257" t="s">
        <v>4749</v>
      </c>
      <c r="E483" s="257"/>
      <c r="F483" s="257" t="s">
        <v>3308</v>
      </c>
      <c r="G483" s="258" t="s">
        <v>4751</v>
      </c>
      <c r="H483" s="259"/>
      <c r="I483" s="260"/>
      <c r="J483" s="255"/>
      <c r="K483" s="255"/>
      <c r="L483" s="255"/>
      <c r="M483" s="268" t="s">
        <v>4754</v>
      </c>
      <c r="N483" s="262"/>
      <c r="O483" s="263"/>
      <c r="P483" s="271" t="s">
        <v>4752</v>
      </c>
      <c r="Q483" s="272"/>
      <c r="R483" s="268" t="s">
        <v>4753</v>
      </c>
      <c r="S483" s="266">
        <v>14.0</v>
      </c>
      <c r="T483" s="266">
        <v>12.0</v>
      </c>
      <c r="U483" s="261">
        <f t="array" ref="U483">_xlfn.XLOOKUP(S483, СПР.МОНТ[AWG], СПР.МОНТ[ГОСТ], "")</f>
        <v>2.5</v>
      </c>
      <c r="V483" s="261">
        <f t="array" ref="V483">_xlfn.XLOOKUP(T483, СПР.МОНТ[AWG], СПР.МОНТ[ГОСТ], "")</f>
        <v>4</v>
      </c>
      <c r="W483" s="273">
        <v>2.87</v>
      </c>
      <c r="X483" s="273">
        <v>4.47</v>
      </c>
      <c r="Y483" s="268" t="s">
        <v>8141</v>
      </c>
      <c r="Z483" s="268">
        <v>25.0</v>
      </c>
      <c r="AA483" s="269" t="s">
        <v>8144</v>
      </c>
      <c r="AB483" s="270" t="s">
        <v>8145</v>
      </c>
    </row>
    <row r="484">
      <c r="A484" s="255" t="s">
        <v>7047</v>
      </c>
      <c r="B484" s="256" t="s">
        <v>4381</v>
      </c>
      <c r="C484" s="257" t="s">
        <v>4529</v>
      </c>
      <c r="D484" s="257" t="s">
        <v>4528</v>
      </c>
      <c r="E484" s="257"/>
      <c r="F484" s="257"/>
      <c r="G484" s="258" t="s">
        <v>4530</v>
      </c>
      <c r="H484" s="259"/>
      <c r="I484" s="260"/>
      <c r="J484" s="255"/>
      <c r="K484" s="255"/>
      <c r="L484" s="255"/>
      <c r="M484" s="268"/>
      <c r="N484" s="262"/>
      <c r="O484" s="263"/>
      <c r="P484" s="271"/>
      <c r="Q484" s="272"/>
      <c r="R484" s="268"/>
      <c r="S484" s="266"/>
      <c r="T484" s="266"/>
      <c r="U484" s="261" t="str">
        <f t="array" ref="U484">_xlfn.XLOOKUP(S484, СПР.МОНТ[AWG], СПР.МОНТ[ГОСТ], "")</f>
        <v/>
      </c>
      <c r="V484" s="261" t="str">
        <f t="array" ref="V484">_xlfn.XLOOKUP(T484, СПР.МОНТ[AWG], СПР.МОНТ[ГОСТ], "")</f>
        <v/>
      </c>
      <c r="W484" s="273"/>
      <c r="X484" s="273"/>
      <c r="Y484" s="268"/>
      <c r="Z484" s="268"/>
      <c r="AA484" s="275"/>
      <c r="AB484" s="270" t="s">
        <v>8146</v>
      </c>
    </row>
    <row r="485">
      <c r="A485" s="255" t="s">
        <v>7047</v>
      </c>
      <c r="B485" s="256" t="s">
        <v>4381</v>
      </c>
      <c r="C485" s="257" t="s">
        <v>4534</v>
      </c>
      <c r="D485" s="257" t="s">
        <v>4528</v>
      </c>
      <c r="E485" s="257"/>
      <c r="F485" s="257" t="s">
        <v>3308</v>
      </c>
      <c r="G485" s="258" t="s">
        <v>4535</v>
      </c>
      <c r="H485" s="259"/>
      <c r="I485" s="260"/>
      <c r="J485" s="255"/>
      <c r="K485" s="255"/>
      <c r="L485" s="255"/>
      <c r="M485" s="268"/>
      <c r="N485" s="262"/>
      <c r="O485" s="263"/>
      <c r="P485" s="271"/>
      <c r="Q485" s="272"/>
      <c r="R485" s="268"/>
      <c r="S485" s="266"/>
      <c r="T485" s="266"/>
      <c r="U485" s="261" t="str">
        <f t="array" ref="U485">_xlfn.XLOOKUP(S485, СПР.МОНТ[AWG], СПР.МОНТ[ГОСТ], "")</f>
        <v/>
      </c>
      <c r="V485" s="261" t="str">
        <f t="array" ref="V485">_xlfn.XLOOKUP(T485, СПР.МОНТ[AWG], СПР.МОНТ[ГОСТ], "")</f>
        <v/>
      </c>
      <c r="W485" s="273"/>
      <c r="X485" s="273"/>
      <c r="Y485" s="268"/>
      <c r="Z485" s="268"/>
      <c r="AA485" s="269" t="s">
        <v>8147</v>
      </c>
      <c r="AB485" s="270" t="s">
        <v>8148</v>
      </c>
    </row>
    <row r="486">
      <c r="A486" s="255" t="s">
        <v>7047</v>
      </c>
      <c r="B486" s="256" t="s">
        <v>4381</v>
      </c>
      <c r="C486" s="257" t="s">
        <v>4488</v>
      </c>
      <c r="D486" s="257" t="s">
        <v>8090</v>
      </c>
      <c r="E486" s="257"/>
      <c r="F486" s="257" t="s">
        <v>3308</v>
      </c>
      <c r="G486" s="258" t="s">
        <v>4522</v>
      </c>
      <c r="H486" s="259"/>
      <c r="I486" s="260"/>
      <c r="J486" s="255"/>
      <c r="K486" s="255"/>
      <c r="L486" s="255"/>
      <c r="M486" s="268">
        <v>4.2</v>
      </c>
      <c r="N486" s="262"/>
      <c r="O486" s="263"/>
      <c r="P486" s="271" t="s">
        <v>4499</v>
      </c>
      <c r="Q486" s="265"/>
      <c r="R486" s="268"/>
      <c r="S486" s="266">
        <v>20.0</v>
      </c>
      <c r="T486" s="266">
        <v>17.0</v>
      </c>
      <c r="U486" s="261">
        <f t="array" ref="U486">_xlfn.XLOOKUP(S486, СПР.МОНТ[AWG], СПР.МОНТ[ГОСТ], "")</f>
        <v>0.5</v>
      </c>
      <c r="V486" s="261">
        <f t="array" ref="V486">_xlfn.XLOOKUP(T486, СПР.МОНТ[AWG], СПР.МОНТ[ГОСТ], "")</f>
        <v>1</v>
      </c>
      <c r="W486" s="273">
        <v>1.4</v>
      </c>
      <c r="X486" s="273">
        <v>2.0</v>
      </c>
      <c r="Y486" s="268" t="s">
        <v>8149</v>
      </c>
      <c r="Z486" s="268"/>
      <c r="AA486" s="269" t="s">
        <v>8150</v>
      </c>
      <c r="AB486" s="270" t="s">
        <v>8151</v>
      </c>
    </row>
    <row r="487">
      <c r="A487" s="255" t="s">
        <v>7047</v>
      </c>
      <c r="B487" s="256" t="s">
        <v>4381</v>
      </c>
      <c r="C487" s="257" t="s">
        <v>4488</v>
      </c>
      <c r="D487" s="257" t="s">
        <v>4487</v>
      </c>
      <c r="E487" s="257"/>
      <c r="F487" s="257" t="s">
        <v>3331</v>
      </c>
      <c r="G487" s="258" t="s">
        <v>4501</v>
      </c>
      <c r="H487" s="259"/>
      <c r="I487" s="260"/>
      <c r="J487" s="255"/>
      <c r="K487" s="255"/>
      <c r="L487" s="255"/>
      <c r="M487" s="268" t="s">
        <v>4502</v>
      </c>
      <c r="N487" s="262"/>
      <c r="O487" s="263"/>
      <c r="P487" s="271" t="s">
        <v>4495</v>
      </c>
      <c r="Q487" s="272"/>
      <c r="R487" s="268"/>
      <c r="S487" s="266">
        <v>16.0</v>
      </c>
      <c r="T487" s="266">
        <v>14.0</v>
      </c>
      <c r="U487" s="261">
        <f t="array" ref="U487">_xlfn.XLOOKUP(S487, СПР.МОНТ[AWG], СПР.МОНТ[ГОСТ], "")</f>
        <v>1.5</v>
      </c>
      <c r="V487" s="261">
        <f t="array" ref="V487">_xlfn.XLOOKUP(T487, СПР.МОНТ[AWG], СПР.МОНТ[ГОСТ], "")</f>
        <v>2.5</v>
      </c>
      <c r="W487" s="273">
        <v>2.1</v>
      </c>
      <c r="X487" s="273">
        <v>2.9</v>
      </c>
      <c r="Y487" s="268" t="s">
        <v>8152</v>
      </c>
      <c r="Z487" s="268"/>
      <c r="AA487" s="269" t="s">
        <v>8153</v>
      </c>
      <c r="AB487" s="270" t="s">
        <v>8154</v>
      </c>
    </row>
    <row r="488">
      <c r="A488" s="255" t="s">
        <v>7047</v>
      </c>
      <c r="B488" s="256" t="s">
        <v>4381</v>
      </c>
      <c r="C488" s="257" t="s">
        <v>4488</v>
      </c>
      <c r="D488" s="257" t="s">
        <v>4487</v>
      </c>
      <c r="E488" s="257"/>
      <c r="F488" s="257" t="s">
        <v>3331</v>
      </c>
      <c r="G488" s="258" t="s">
        <v>4504</v>
      </c>
      <c r="H488" s="259"/>
      <c r="I488" s="260"/>
      <c r="J488" s="255"/>
      <c r="K488" s="255"/>
      <c r="L488" s="255"/>
      <c r="M488" s="268" t="s">
        <v>4502</v>
      </c>
      <c r="N488" s="262"/>
      <c r="O488" s="263"/>
      <c r="P488" s="271" t="s">
        <v>4499</v>
      </c>
      <c r="Q488" s="272"/>
      <c r="R488" s="268"/>
      <c r="S488" s="266">
        <v>22.0</v>
      </c>
      <c r="T488" s="266">
        <v>17.0</v>
      </c>
      <c r="U488" s="261">
        <f t="array" ref="U488">_xlfn.XLOOKUP(S488, СПР.МОНТ[AWG], СПР.МОНТ[ГОСТ], "")</f>
        <v>0.35</v>
      </c>
      <c r="V488" s="261">
        <f t="array" ref="V488">_xlfn.XLOOKUP(T488, СПР.МОНТ[AWG], СПР.МОНТ[ГОСТ], "")</f>
        <v>1</v>
      </c>
      <c r="W488" s="273">
        <v>1.4</v>
      </c>
      <c r="X488" s="273">
        <v>2.1</v>
      </c>
      <c r="Y488" s="268" t="s">
        <v>8096</v>
      </c>
      <c r="Z488" s="268"/>
      <c r="AA488" s="269" t="s">
        <v>8155</v>
      </c>
      <c r="AB488" s="270" t="s">
        <v>8156</v>
      </c>
    </row>
    <row r="489">
      <c r="A489" s="255" t="s">
        <v>7047</v>
      </c>
      <c r="B489" s="256" t="s">
        <v>4381</v>
      </c>
      <c r="C489" s="257" t="s">
        <v>4488</v>
      </c>
      <c r="D489" s="257" t="s">
        <v>8090</v>
      </c>
      <c r="E489" s="257"/>
      <c r="F489" s="257" t="s">
        <v>3308</v>
      </c>
      <c r="G489" s="258" t="s">
        <v>4524</v>
      </c>
      <c r="H489" s="259"/>
      <c r="I489" s="260"/>
      <c r="J489" s="255"/>
      <c r="K489" s="255"/>
      <c r="L489" s="255"/>
      <c r="M489" s="268"/>
      <c r="N489" s="262"/>
      <c r="O489" s="263"/>
      <c r="P489" s="271" t="s">
        <v>4499</v>
      </c>
      <c r="Q489" s="272" t="s">
        <v>8157</v>
      </c>
      <c r="R489" s="268"/>
      <c r="S489" s="266">
        <v>20.0</v>
      </c>
      <c r="T489" s="266">
        <v>17.0</v>
      </c>
      <c r="U489" s="261">
        <f t="array" ref="U489">_xlfn.XLOOKUP(S489, СПР.МОНТ[AWG], СПР.МОНТ[ГОСТ], "")</f>
        <v>0.5</v>
      </c>
      <c r="V489" s="261">
        <f t="array" ref="V489">_xlfn.XLOOKUP(T489, СПР.МОНТ[AWG], СПР.МОНТ[ГОСТ], "")</f>
        <v>1</v>
      </c>
      <c r="W489" s="273"/>
      <c r="X489" s="273"/>
      <c r="Y489" s="268" t="s">
        <v>8158</v>
      </c>
      <c r="Z489" s="268">
        <v>30.0</v>
      </c>
      <c r="AA489" s="269" t="s">
        <v>8159</v>
      </c>
      <c r="AB489" s="270" t="s">
        <v>8160</v>
      </c>
    </row>
    <row r="490">
      <c r="A490" s="255" t="s">
        <v>7047</v>
      </c>
      <c r="B490" s="256" t="s">
        <v>4381</v>
      </c>
      <c r="C490" s="257" t="s">
        <v>4488</v>
      </c>
      <c r="D490" s="257" t="s">
        <v>4487</v>
      </c>
      <c r="E490" s="257"/>
      <c r="F490" s="257" t="s">
        <v>3331</v>
      </c>
      <c r="G490" s="258" t="s">
        <v>4506</v>
      </c>
      <c r="H490" s="272"/>
      <c r="I490" s="260"/>
      <c r="J490" s="255"/>
      <c r="K490" s="255"/>
      <c r="L490" s="255"/>
      <c r="M490" s="268"/>
      <c r="N490" s="262"/>
      <c r="O490" s="263"/>
      <c r="P490" s="271" t="s">
        <v>4507</v>
      </c>
      <c r="Q490" s="272"/>
      <c r="R490" s="268"/>
      <c r="S490" s="266">
        <v>24.0</v>
      </c>
      <c r="T490" s="266">
        <v>20.0</v>
      </c>
      <c r="U490" s="261">
        <f t="array" ref="U490">_xlfn.XLOOKUP(S490, СПР.МОНТ[AWG], СПР.МОНТ[ГОСТ], "")</f>
        <v>0.2</v>
      </c>
      <c r="V490" s="261">
        <f t="array" ref="V490">_xlfn.XLOOKUP(T490, СПР.МОНТ[AWG], СПР.МОНТ[ГОСТ], "")</f>
        <v>0.5</v>
      </c>
      <c r="W490" s="273">
        <v>1.15</v>
      </c>
      <c r="X490" s="273">
        <v>1.6</v>
      </c>
      <c r="Y490" s="268"/>
      <c r="Z490" s="268"/>
      <c r="AA490" s="269" t="s">
        <v>8161</v>
      </c>
      <c r="AB490" s="270" t="s">
        <v>8162</v>
      </c>
    </row>
    <row r="491">
      <c r="A491" s="255" t="s">
        <v>7047</v>
      </c>
      <c r="B491" s="256" t="s">
        <v>4381</v>
      </c>
      <c r="C491" s="257" t="s">
        <v>4488</v>
      </c>
      <c r="D491" s="257" t="s">
        <v>4487</v>
      </c>
      <c r="E491" s="257"/>
      <c r="F491" s="257" t="s">
        <v>3331</v>
      </c>
      <c r="G491" s="258" t="s">
        <v>4509</v>
      </c>
      <c r="H491" s="272"/>
      <c r="I491" s="260"/>
      <c r="J491" s="255"/>
      <c r="K491" s="255"/>
      <c r="L491" s="255"/>
      <c r="M491" s="268"/>
      <c r="N491" s="262"/>
      <c r="O491" s="263"/>
      <c r="P491" s="271" t="s">
        <v>4510</v>
      </c>
      <c r="Q491" s="272"/>
      <c r="R491" s="268"/>
      <c r="S491" s="266">
        <v>17.0</v>
      </c>
      <c r="T491" s="266">
        <v>13.0</v>
      </c>
      <c r="U491" s="261">
        <f t="array" ref="U491">_xlfn.XLOOKUP(S491, СПР.МОНТ[AWG], СПР.МОНТ[ГОСТ], "")</f>
        <v>1</v>
      </c>
      <c r="V491" s="261" t="str">
        <f t="array" ref="V491">_xlfn.XLOOKUP(T491, СПР.МОНТ[AWG], СПР.МОНТ[ГОСТ], "")</f>
        <v/>
      </c>
      <c r="W491" s="273">
        <v>2.4</v>
      </c>
      <c r="X491" s="273">
        <v>3.7</v>
      </c>
      <c r="Y491" s="268" t="s">
        <v>8163</v>
      </c>
      <c r="Z491" s="268"/>
      <c r="AA491" s="269" t="s">
        <v>8164</v>
      </c>
      <c r="AB491" s="270" t="s">
        <v>8165</v>
      </c>
    </row>
    <row r="492">
      <c r="A492" s="255" t="s">
        <v>7047</v>
      </c>
      <c r="B492" s="256" t="s">
        <v>4381</v>
      </c>
      <c r="C492" s="257" t="s">
        <v>4461</v>
      </c>
      <c r="D492" s="257" t="s">
        <v>287</v>
      </c>
      <c r="E492" s="257"/>
      <c r="F492" s="257" t="s">
        <v>4639</v>
      </c>
      <c r="G492" s="258" t="s">
        <v>4640</v>
      </c>
      <c r="H492" s="259"/>
      <c r="I492" s="260"/>
      <c r="J492" s="255"/>
      <c r="K492" s="255"/>
      <c r="L492" s="255"/>
      <c r="M492" s="268"/>
      <c r="N492" s="262"/>
      <c r="O492" s="263"/>
      <c r="P492" s="271"/>
      <c r="Q492" s="265"/>
      <c r="R492" s="268"/>
      <c r="S492" s="266">
        <v>22.0</v>
      </c>
      <c r="T492" s="266">
        <v>18.0</v>
      </c>
      <c r="U492" s="261">
        <f t="array" ref="U492">_xlfn.XLOOKUP(S492, СПР.МОНТ[AWG], СПР.МОНТ[ГОСТ], "")</f>
        <v>0.35</v>
      </c>
      <c r="V492" s="261">
        <f t="array" ref="V492">_xlfn.XLOOKUP(T492, СПР.МОНТ[AWG], СПР.МОНТ[ГОСТ], "")</f>
        <v>0.75</v>
      </c>
      <c r="W492" s="273">
        <v>1.5</v>
      </c>
      <c r="X492" s="273">
        <v>2.39</v>
      </c>
      <c r="Y492" s="268" t="s">
        <v>7294</v>
      </c>
      <c r="Z492" s="268"/>
      <c r="AA492" s="269" t="s">
        <v>8166</v>
      </c>
      <c r="AB492" s="270" t="s">
        <v>8167</v>
      </c>
    </row>
    <row r="493">
      <c r="A493" s="255" t="s">
        <v>7047</v>
      </c>
      <c r="B493" s="256" t="s">
        <v>4381</v>
      </c>
      <c r="C493" s="257" t="s">
        <v>4461</v>
      </c>
      <c r="D493" s="257" t="s">
        <v>287</v>
      </c>
      <c r="E493" s="257"/>
      <c r="F493" s="257" t="s">
        <v>4639</v>
      </c>
      <c r="G493" s="258" t="s">
        <v>4642</v>
      </c>
      <c r="H493" s="272" t="s">
        <v>8168</v>
      </c>
      <c r="I493" s="260"/>
      <c r="J493" s="255"/>
      <c r="K493" s="255"/>
      <c r="L493" s="255"/>
      <c r="M493" s="268"/>
      <c r="N493" s="262"/>
      <c r="O493" s="263"/>
      <c r="P493" s="271"/>
      <c r="Q493" s="272"/>
      <c r="R493" s="268"/>
      <c r="S493" s="266">
        <v>30.0</v>
      </c>
      <c r="T493" s="266">
        <v>26.0</v>
      </c>
      <c r="U493" s="261">
        <f t="array" ref="U493">_xlfn.XLOOKUP(S493, СПР.МОНТ[AWG], СПР.МОНТ[ГОСТ], "")</f>
        <v>0.05</v>
      </c>
      <c r="V493" s="261">
        <f t="array" ref="V493">_xlfn.XLOOKUP(T493, СПР.МОНТ[AWG], СПР.МОНТ[ГОСТ], "")</f>
        <v>0.12</v>
      </c>
      <c r="W493" s="273">
        <v>0.89</v>
      </c>
      <c r="X493" s="273">
        <v>1.27</v>
      </c>
      <c r="Y493" s="268" t="s">
        <v>7294</v>
      </c>
      <c r="Z493" s="268"/>
      <c r="AA493" s="269" t="s">
        <v>8169</v>
      </c>
      <c r="AB493" s="270" t="s">
        <v>8170</v>
      </c>
    </row>
    <row r="494">
      <c r="A494" s="255" t="s">
        <v>7047</v>
      </c>
      <c r="B494" s="256" t="s">
        <v>4381</v>
      </c>
      <c r="C494" s="257" t="s">
        <v>4461</v>
      </c>
      <c r="D494" s="257" t="s">
        <v>287</v>
      </c>
      <c r="E494" s="257"/>
      <c r="F494" s="257" t="s">
        <v>4639</v>
      </c>
      <c r="G494" s="258" t="s">
        <v>4644</v>
      </c>
      <c r="H494" s="272" t="s">
        <v>8171</v>
      </c>
      <c r="I494" s="260"/>
      <c r="J494" s="255"/>
      <c r="K494" s="255"/>
      <c r="L494" s="255"/>
      <c r="M494" s="268"/>
      <c r="N494" s="262"/>
      <c r="O494" s="263"/>
      <c r="P494" s="271"/>
      <c r="Q494" s="272"/>
      <c r="R494" s="268"/>
      <c r="S494" s="266">
        <v>30.0</v>
      </c>
      <c r="T494" s="266">
        <v>26.0</v>
      </c>
      <c r="U494" s="261">
        <f t="array" ref="U494">_xlfn.XLOOKUP(S494, СПР.МОНТ[AWG], СПР.МОНТ[ГОСТ], "")</f>
        <v>0.05</v>
      </c>
      <c r="V494" s="261">
        <f t="array" ref="V494">_xlfn.XLOOKUP(T494, СПР.МОНТ[AWG], СПР.МОНТ[ГОСТ], "")</f>
        <v>0.12</v>
      </c>
      <c r="W494" s="273">
        <v>0.89</v>
      </c>
      <c r="X494" s="273">
        <v>1.27</v>
      </c>
      <c r="Y494" s="268" t="s">
        <v>7296</v>
      </c>
      <c r="Z494" s="268"/>
      <c r="AA494" s="269" t="s">
        <v>8172</v>
      </c>
      <c r="AB494" s="270" t="s">
        <v>8170</v>
      </c>
    </row>
    <row r="495">
      <c r="A495" s="255" t="s">
        <v>7047</v>
      </c>
      <c r="B495" s="256" t="s">
        <v>4381</v>
      </c>
      <c r="C495" s="257" t="s">
        <v>4461</v>
      </c>
      <c r="D495" s="257" t="s">
        <v>287</v>
      </c>
      <c r="E495" s="257"/>
      <c r="F495" s="257" t="s">
        <v>4647</v>
      </c>
      <c r="G495" s="258" t="s">
        <v>4648</v>
      </c>
      <c r="H495" s="272" t="s">
        <v>8173</v>
      </c>
      <c r="I495" s="260"/>
      <c r="J495" s="255"/>
      <c r="K495" s="255"/>
      <c r="L495" s="255"/>
      <c r="M495" s="268"/>
      <c r="N495" s="262"/>
      <c r="O495" s="263"/>
      <c r="P495" s="271"/>
      <c r="Q495" s="272"/>
      <c r="R495" s="268"/>
      <c r="S495" s="266">
        <v>30.0</v>
      </c>
      <c r="T495" s="266">
        <v>26.0</v>
      </c>
      <c r="U495" s="261">
        <f t="array" ref="U495">_xlfn.XLOOKUP(S495, СПР.МОНТ[AWG], СПР.МОНТ[ГОСТ], "")</f>
        <v>0.05</v>
      </c>
      <c r="V495" s="261">
        <f t="array" ref="V495">_xlfn.XLOOKUP(T495, СПР.МОНТ[AWG], СПР.МОНТ[ГОСТ], "")</f>
        <v>0.12</v>
      </c>
      <c r="W495" s="273">
        <v>0.89</v>
      </c>
      <c r="X495" s="273">
        <v>1.27</v>
      </c>
      <c r="Y495" s="268" t="s">
        <v>7294</v>
      </c>
      <c r="Z495" s="268"/>
      <c r="AA495" s="269" t="s">
        <v>8174</v>
      </c>
      <c r="AB495" s="270" t="s">
        <v>8170</v>
      </c>
    </row>
    <row r="496">
      <c r="A496" s="255" t="s">
        <v>7047</v>
      </c>
      <c r="B496" s="256" t="s">
        <v>4381</v>
      </c>
      <c r="C496" s="257" t="s">
        <v>4461</v>
      </c>
      <c r="D496" s="257" t="s">
        <v>287</v>
      </c>
      <c r="E496" s="257"/>
      <c r="F496" s="257" t="s">
        <v>4647</v>
      </c>
      <c r="G496" s="258" t="s">
        <v>4650</v>
      </c>
      <c r="H496" s="272" t="s">
        <v>8175</v>
      </c>
      <c r="I496" s="260"/>
      <c r="J496" s="255"/>
      <c r="K496" s="255"/>
      <c r="L496" s="255"/>
      <c r="M496" s="268"/>
      <c r="N496" s="262"/>
      <c r="O496" s="263"/>
      <c r="P496" s="271"/>
      <c r="Q496" s="272"/>
      <c r="R496" s="268"/>
      <c r="S496" s="266">
        <v>30.0</v>
      </c>
      <c r="T496" s="266">
        <v>26.0</v>
      </c>
      <c r="U496" s="261">
        <f t="array" ref="U496">_xlfn.XLOOKUP(S496, СПР.МОНТ[AWG], СПР.МОНТ[ГОСТ], "")</f>
        <v>0.05</v>
      </c>
      <c r="V496" s="261">
        <f t="array" ref="V496">_xlfn.XLOOKUP(T496, СПР.МОНТ[AWG], СПР.МОНТ[ГОСТ], "")</f>
        <v>0.12</v>
      </c>
      <c r="W496" s="273">
        <v>0.89</v>
      </c>
      <c r="X496" s="273">
        <v>1.27</v>
      </c>
      <c r="Y496" s="268" t="s">
        <v>7296</v>
      </c>
      <c r="Z496" s="268"/>
      <c r="AA496" s="269" t="s">
        <v>8176</v>
      </c>
      <c r="AB496" s="270" t="s">
        <v>8170</v>
      </c>
    </row>
    <row r="497">
      <c r="A497" s="255" t="s">
        <v>7047</v>
      </c>
      <c r="B497" s="256" t="s">
        <v>4381</v>
      </c>
      <c r="C497" s="257" t="s">
        <v>4461</v>
      </c>
      <c r="D497" s="257" t="s">
        <v>287</v>
      </c>
      <c r="E497" s="257"/>
      <c r="F497" s="257" t="s">
        <v>4639</v>
      </c>
      <c r="G497" s="258" t="s">
        <v>4652</v>
      </c>
      <c r="H497" s="272" t="s">
        <v>8177</v>
      </c>
      <c r="I497" s="260"/>
      <c r="J497" s="255"/>
      <c r="K497" s="255"/>
      <c r="L497" s="255"/>
      <c r="M497" s="268"/>
      <c r="N497" s="262"/>
      <c r="O497" s="263"/>
      <c r="P497" s="271"/>
      <c r="Q497" s="272"/>
      <c r="R497" s="268"/>
      <c r="S497" s="266">
        <v>26.0</v>
      </c>
      <c r="T497" s="266">
        <v>22.0</v>
      </c>
      <c r="U497" s="261">
        <f t="array" ref="U497">_xlfn.XLOOKUP(S497, СПР.МОНТ[AWG], СПР.МОНТ[ГОСТ], "")</f>
        <v>0.12</v>
      </c>
      <c r="V497" s="261">
        <f t="array" ref="V497">_xlfn.XLOOKUP(T497, СПР.МОНТ[AWG], СПР.МОНТ[ГОСТ], "")</f>
        <v>0.35</v>
      </c>
      <c r="W497" s="273">
        <v>1.19</v>
      </c>
      <c r="X497" s="273">
        <v>1.75</v>
      </c>
      <c r="Y497" s="268" t="s">
        <v>7294</v>
      </c>
      <c r="Z497" s="268"/>
      <c r="AA497" s="269" t="s">
        <v>8178</v>
      </c>
      <c r="AB497" s="270" t="s">
        <v>8170</v>
      </c>
    </row>
    <row r="498">
      <c r="A498" s="255" t="s">
        <v>7047</v>
      </c>
      <c r="B498" s="256" t="s">
        <v>4381</v>
      </c>
      <c r="C498" s="257" t="s">
        <v>4461</v>
      </c>
      <c r="D498" s="257" t="s">
        <v>287</v>
      </c>
      <c r="E498" s="257"/>
      <c r="F498" s="257" t="s">
        <v>4639</v>
      </c>
      <c r="G498" s="258" t="s">
        <v>4654</v>
      </c>
      <c r="H498" s="272" t="s">
        <v>8179</v>
      </c>
      <c r="I498" s="260"/>
      <c r="J498" s="255"/>
      <c r="K498" s="255"/>
      <c r="L498" s="255"/>
      <c r="M498" s="268"/>
      <c r="N498" s="262"/>
      <c r="O498" s="263"/>
      <c r="P498" s="271"/>
      <c r="Q498" s="272"/>
      <c r="R498" s="268"/>
      <c r="S498" s="266">
        <v>26.0</v>
      </c>
      <c r="T498" s="266">
        <v>22.0</v>
      </c>
      <c r="U498" s="261">
        <f t="array" ref="U498">_xlfn.XLOOKUP(S498, СПР.МОНТ[AWG], СПР.МОНТ[ГОСТ], "")</f>
        <v>0.12</v>
      </c>
      <c r="V498" s="261">
        <f t="array" ref="V498">_xlfn.XLOOKUP(T498, СПР.МОНТ[AWG], СПР.МОНТ[ГОСТ], "")</f>
        <v>0.35</v>
      </c>
      <c r="W498" s="273">
        <v>1.19</v>
      </c>
      <c r="X498" s="273">
        <v>1.75</v>
      </c>
      <c r="Y498" s="268" t="s">
        <v>7296</v>
      </c>
      <c r="Z498" s="268"/>
      <c r="AA498" s="269" t="s">
        <v>8180</v>
      </c>
      <c r="AB498" s="270" t="s">
        <v>8170</v>
      </c>
    </row>
    <row r="499">
      <c r="A499" s="255" t="s">
        <v>7047</v>
      </c>
      <c r="B499" s="256" t="s">
        <v>4381</v>
      </c>
      <c r="C499" s="257" t="s">
        <v>4461</v>
      </c>
      <c r="D499" s="257" t="s">
        <v>287</v>
      </c>
      <c r="E499" s="257"/>
      <c r="F499" s="257" t="s">
        <v>4647</v>
      </c>
      <c r="G499" s="258" t="s">
        <v>4656</v>
      </c>
      <c r="H499" s="272" t="s">
        <v>8181</v>
      </c>
      <c r="I499" s="260"/>
      <c r="J499" s="255"/>
      <c r="K499" s="255"/>
      <c r="L499" s="255"/>
      <c r="M499" s="268"/>
      <c r="N499" s="262"/>
      <c r="O499" s="263"/>
      <c r="P499" s="271"/>
      <c r="Q499" s="272"/>
      <c r="R499" s="268"/>
      <c r="S499" s="266">
        <v>26.0</v>
      </c>
      <c r="T499" s="266">
        <v>22.0</v>
      </c>
      <c r="U499" s="261">
        <f t="array" ref="U499">_xlfn.XLOOKUP(S499, СПР.МОНТ[AWG], СПР.МОНТ[ГОСТ], "")</f>
        <v>0.12</v>
      </c>
      <c r="V499" s="261">
        <f t="array" ref="V499">_xlfn.XLOOKUP(T499, СПР.МОНТ[AWG], СПР.МОНТ[ГОСТ], "")</f>
        <v>0.35</v>
      </c>
      <c r="W499" s="273">
        <v>1.19</v>
      </c>
      <c r="X499" s="273">
        <v>1.75</v>
      </c>
      <c r="Y499" s="268" t="s">
        <v>7294</v>
      </c>
      <c r="Z499" s="268"/>
      <c r="AA499" s="269" t="s">
        <v>8182</v>
      </c>
      <c r="AB499" s="270" t="s">
        <v>8183</v>
      </c>
    </row>
    <row r="500">
      <c r="A500" s="255" t="s">
        <v>7047</v>
      </c>
      <c r="B500" s="256" t="s">
        <v>4381</v>
      </c>
      <c r="C500" s="257" t="s">
        <v>4461</v>
      </c>
      <c r="D500" s="257" t="s">
        <v>287</v>
      </c>
      <c r="E500" s="257"/>
      <c r="F500" s="257" t="s">
        <v>4647</v>
      </c>
      <c r="G500" s="258" t="s">
        <v>4658</v>
      </c>
      <c r="H500" s="272" t="s">
        <v>8184</v>
      </c>
      <c r="I500" s="260"/>
      <c r="J500" s="255"/>
      <c r="K500" s="255"/>
      <c r="L500" s="255"/>
      <c r="M500" s="268"/>
      <c r="N500" s="262"/>
      <c r="O500" s="263"/>
      <c r="P500" s="271"/>
      <c r="Q500" s="272"/>
      <c r="R500" s="268"/>
      <c r="S500" s="266">
        <v>26.0</v>
      </c>
      <c r="T500" s="266">
        <v>22.0</v>
      </c>
      <c r="U500" s="261">
        <f t="array" ref="U500">_xlfn.XLOOKUP(S500, СПР.МОНТ[AWG], СПР.МОНТ[ГОСТ], "")</f>
        <v>0.12</v>
      </c>
      <c r="V500" s="261">
        <f t="array" ref="V500">_xlfn.XLOOKUP(T500, СПР.МОНТ[AWG], СПР.МОНТ[ГОСТ], "")</f>
        <v>0.35</v>
      </c>
      <c r="W500" s="273">
        <v>1.19</v>
      </c>
      <c r="X500" s="273">
        <v>1.75</v>
      </c>
      <c r="Y500" s="268" t="s">
        <v>7296</v>
      </c>
      <c r="Z500" s="268"/>
      <c r="AA500" s="269" t="s">
        <v>8185</v>
      </c>
      <c r="AB500" s="270" t="s">
        <v>8170</v>
      </c>
    </row>
    <row r="501">
      <c r="A501" s="255" t="s">
        <v>7047</v>
      </c>
      <c r="B501" s="256" t="s">
        <v>4381</v>
      </c>
      <c r="C501" s="257" t="s">
        <v>4461</v>
      </c>
      <c r="D501" s="257" t="s">
        <v>287</v>
      </c>
      <c r="E501" s="257"/>
      <c r="F501" s="257" t="s">
        <v>4639</v>
      </c>
      <c r="G501" s="258" t="s">
        <v>4660</v>
      </c>
      <c r="H501" s="272" t="s">
        <v>8186</v>
      </c>
      <c r="I501" s="260"/>
      <c r="J501" s="255"/>
      <c r="K501" s="255"/>
      <c r="L501" s="255"/>
      <c r="M501" s="268"/>
      <c r="N501" s="262"/>
      <c r="O501" s="263"/>
      <c r="P501" s="271"/>
      <c r="Q501" s="272"/>
      <c r="R501" s="268"/>
      <c r="S501" s="266">
        <v>22.0</v>
      </c>
      <c r="T501" s="266">
        <v>18.0</v>
      </c>
      <c r="U501" s="261">
        <f t="array" ref="U501">_xlfn.XLOOKUP(S501, СПР.МОНТ[AWG], СПР.МОНТ[ГОСТ], "")</f>
        <v>0.35</v>
      </c>
      <c r="V501" s="261">
        <f t="array" ref="V501">_xlfn.XLOOKUP(T501, СПР.МОНТ[AWG], СПР.МОНТ[ГОСТ], "")</f>
        <v>0.75</v>
      </c>
      <c r="W501" s="273">
        <v>1.5</v>
      </c>
      <c r="X501" s="273">
        <v>2.39</v>
      </c>
      <c r="Y501" s="268" t="s">
        <v>7296</v>
      </c>
      <c r="Z501" s="268"/>
      <c r="AA501" s="269" t="s">
        <v>8187</v>
      </c>
      <c r="AB501" s="270" t="s">
        <v>8170</v>
      </c>
    </row>
    <row r="502">
      <c r="A502" s="255" t="s">
        <v>7047</v>
      </c>
      <c r="B502" s="256" t="s">
        <v>4381</v>
      </c>
      <c r="C502" s="257" t="s">
        <v>4461</v>
      </c>
      <c r="D502" s="257" t="s">
        <v>287</v>
      </c>
      <c r="E502" s="257"/>
      <c r="F502" s="257" t="s">
        <v>4647</v>
      </c>
      <c r="G502" s="258" t="s">
        <v>4662</v>
      </c>
      <c r="H502" s="272" t="s">
        <v>8188</v>
      </c>
      <c r="I502" s="260"/>
      <c r="J502" s="255"/>
      <c r="K502" s="255"/>
      <c r="L502" s="255"/>
      <c r="M502" s="268"/>
      <c r="N502" s="262"/>
      <c r="O502" s="263"/>
      <c r="P502" s="271"/>
      <c r="Q502" s="272"/>
      <c r="R502" s="268"/>
      <c r="S502" s="266">
        <v>22.0</v>
      </c>
      <c r="T502" s="266">
        <v>18.0</v>
      </c>
      <c r="U502" s="261">
        <f t="array" ref="U502">_xlfn.XLOOKUP(S502, СПР.МОНТ[AWG], СПР.МОНТ[ГОСТ], "")</f>
        <v>0.35</v>
      </c>
      <c r="V502" s="261">
        <f t="array" ref="V502">_xlfn.XLOOKUP(T502, СПР.МОНТ[AWG], СПР.МОНТ[ГОСТ], "")</f>
        <v>0.75</v>
      </c>
      <c r="W502" s="273">
        <v>1.5</v>
      </c>
      <c r="X502" s="273">
        <v>2.39</v>
      </c>
      <c r="Y502" s="268" t="s">
        <v>7294</v>
      </c>
      <c r="Z502" s="268"/>
      <c r="AA502" s="269" t="s">
        <v>8189</v>
      </c>
      <c r="AB502" s="270" t="s">
        <v>8170</v>
      </c>
    </row>
    <row r="503">
      <c r="A503" s="255" t="s">
        <v>7047</v>
      </c>
      <c r="B503" s="256" t="s">
        <v>4381</v>
      </c>
      <c r="C503" s="257" t="s">
        <v>4461</v>
      </c>
      <c r="D503" s="257" t="s">
        <v>287</v>
      </c>
      <c r="E503" s="257"/>
      <c r="F503" s="257" t="s">
        <v>4647</v>
      </c>
      <c r="G503" s="258" t="s">
        <v>4664</v>
      </c>
      <c r="H503" s="272" t="s">
        <v>8190</v>
      </c>
      <c r="I503" s="260"/>
      <c r="J503" s="255"/>
      <c r="K503" s="255"/>
      <c r="L503" s="255"/>
      <c r="M503" s="268"/>
      <c r="N503" s="262"/>
      <c r="O503" s="263"/>
      <c r="P503" s="271"/>
      <c r="Q503" s="272"/>
      <c r="R503" s="268"/>
      <c r="S503" s="266">
        <v>22.0</v>
      </c>
      <c r="T503" s="266">
        <v>18.0</v>
      </c>
      <c r="U503" s="261">
        <f t="array" ref="U503">_xlfn.XLOOKUP(S503, СПР.МОНТ[AWG], СПР.МОНТ[ГОСТ], "")</f>
        <v>0.35</v>
      </c>
      <c r="V503" s="261">
        <f t="array" ref="V503">_xlfn.XLOOKUP(T503, СПР.МОНТ[AWG], СПР.МОНТ[ГОСТ], "")</f>
        <v>0.75</v>
      </c>
      <c r="W503" s="273">
        <v>1.5</v>
      </c>
      <c r="X503" s="273">
        <v>2.39</v>
      </c>
      <c r="Y503" s="268" t="s">
        <v>7296</v>
      </c>
      <c r="Z503" s="268"/>
      <c r="AA503" s="269" t="s">
        <v>8191</v>
      </c>
      <c r="AB503" s="270" t="s">
        <v>8170</v>
      </c>
    </row>
    <row r="504">
      <c r="A504" s="255" t="s">
        <v>7047</v>
      </c>
      <c r="B504" s="256" t="s">
        <v>4381</v>
      </c>
      <c r="C504" s="257" t="s">
        <v>4461</v>
      </c>
      <c r="D504" s="257" t="s">
        <v>287</v>
      </c>
      <c r="E504" s="257"/>
      <c r="F504" s="257" t="s">
        <v>4639</v>
      </c>
      <c r="G504" s="258" t="s">
        <v>4666</v>
      </c>
      <c r="H504" s="272" t="s">
        <v>8192</v>
      </c>
      <c r="I504" s="260"/>
      <c r="J504" s="255"/>
      <c r="K504" s="255"/>
      <c r="L504" s="255"/>
      <c r="M504" s="268"/>
      <c r="N504" s="262"/>
      <c r="O504" s="263"/>
      <c r="P504" s="271"/>
      <c r="Q504" s="272"/>
      <c r="R504" s="268"/>
      <c r="S504" s="266">
        <v>20.0</v>
      </c>
      <c r="T504" s="266">
        <v>16.0</v>
      </c>
      <c r="U504" s="261">
        <f t="array" ref="U504">_xlfn.XLOOKUP(S504, СПР.МОНТ[AWG], СПР.МОНТ[ГОСТ], "")</f>
        <v>0.5</v>
      </c>
      <c r="V504" s="261">
        <f t="array" ref="V504">_xlfn.XLOOKUP(T504, СПР.МОНТ[AWG], СПР.МОНТ[ГОСТ], "")</f>
        <v>1.5</v>
      </c>
      <c r="W504" s="273">
        <v>2.01</v>
      </c>
      <c r="X504" s="273">
        <v>3.2</v>
      </c>
      <c r="Y504" s="268" t="s">
        <v>7294</v>
      </c>
      <c r="Z504" s="268"/>
      <c r="AA504" s="269" t="s">
        <v>8193</v>
      </c>
      <c r="AB504" s="270" t="s">
        <v>8170</v>
      </c>
    </row>
    <row r="505">
      <c r="A505" s="255" t="s">
        <v>7047</v>
      </c>
      <c r="B505" s="256" t="s">
        <v>4381</v>
      </c>
      <c r="C505" s="257" t="s">
        <v>4461</v>
      </c>
      <c r="D505" s="257" t="s">
        <v>287</v>
      </c>
      <c r="E505" s="257"/>
      <c r="F505" s="257" t="s">
        <v>4639</v>
      </c>
      <c r="G505" s="258" t="s">
        <v>4668</v>
      </c>
      <c r="H505" s="272"/>
      <c r="I505" s="260"/>
      <c r="J505" s="255"/>
      <c r="K505" s="255"/>
      <c r="L505" s="255"/>
      <c r="M505" s="268"/>
      <c r="N505" s="262"/>
      <c r="O505" s="263"/>
      <c r="P505" s="271"/>
      <c r="Q505" s="272"/>
      <c r="R505" s="268"/>
      <c r="S505" s="266">
        <v>20.0</v>
      </c>
      <c r="T505" s="266">
        <v>16.0</v>
      </c>
      <c r="U505" s="261">
        <f t="array" ref="U505">_xlfn.XLOOKUP(S505, СПР.МОНТ[AWG], СПР.МОНТ[ГОСТ], "")</f>
        <v>0.5</v>
      </c>
      <c r="V505" s="261">
        <f t="array" ref="V505">_xlfn.XLOOKUP(T505, СПР.МОНТ[AWG], СПР.МОНТ[ГОСТ], "")</f>
        <v>1.5</v>
      </c>
      <c r="W505" s="273">
        <v>2.01</v>
      </c>
      <c r="X505" s="273">
        <v>3.2</v>
      </c>
      <c r="Y505" s="268" t="s">
        <v>7296</v>
      </c>
      <c r="Z505" s="268"/>
      <c r="AA505" s="269" t="s">
        <v>8194</v>
      </c>
      <c r="AB505" s="270" t="s">
        <v>8170</v>
      </c>
    </row>
    <row r="506">
      <c r="A506" s="255" t="s">
        <v>7047</v>
      </c>
      <c r="B506" s="256" t="s">
        <v>4381</v>
      </c>
      <c r="C506" s="257" t="s">
        <v>4461</v>
      </c>
      <c r="D506" s="257" t="s">
        <v>287</v>
      </c>
      <c r="E506" s="257"/>
      <c r="F506" s="257" t="s">
        <v>4647</v>
      </c>
      <c r="G506" s="258" t="s">
        <v>4670</v>
      </c>
      <c r="H506" s="272" t="s">
        <v>8195</v>
      </c>
      <c r="I506" s="260"/>
      <c r="J506" s="255"/>
      <c r="K506" s="255"/>
      <c r="L506" s="255"/>
      <c r="M506" s="268"/>
      <c r="N506" s="262"/>
      <c r="O506" s="263"/>
      <c r="P506" s="271"/>
      <c r="Q506" s="272"/>
      <c r="R506" s="268"/>
      <c r="S506" s="266">
        <v>20.0</v>
      </c>
      <c r="T506" s="266">
        <v>16.0</v>
      </c>
      <c r="U506" s="261">
        <f t="array" ref="U506">_xlfn.XLOOKUP(S506, СПР.МОНТ[AWG], СПР.МОНТ[ГОСТ], "")</f>
        <v>0.5</v>
      </c>
      <c r="V506" s="261">
        <f t="array" ref="V506">_xlfn.XLOOKUP(T506, СПР.МОНТ[AWG], СПР.МОНТ[ГОСТ], "")</f>
        <v>1.5</v>
      </c>
      <c r="W506" s="273">
        <v>2.01</v>
      </c>
      <c r="X506" s="273">
        <v>3.2</v>
      </c>
      <c r="Y506" s="268" t="s">
        <v>7294</v>
      </c>
      <c r="Z506" s="268"/>
      <c r="AA506" s="269" t="s">
        <v>8196</v>
      </c>
      <c r="AB506" s="270" t="s">
        <v>8170</v>
      </c>
    </row>
    <row r="507">
      <c r="A507" s="255" t="s">
        <v>7047</v>
      </c>
      <c r="B507" s="256" t="s">
        <v>4381</v>
      </c>
      <c r="C507" s="257" t="s">
        <v>4461</v>
      </c>
      <c r="D507" s="257" t="s">
        <v>287</v>
      </c>
      <c r="E507" s="257"/>
      <c r="F507" s="257" t="s">
        <v>4647</v>
      </c>
      <c r="G507" s="258" t="s">
        <v>4672</v>
      </c>
      <c r="H507" s="272"/>
      <c r="I507" s="260"/>
      <c r="J507" s="255"/>
      <c r="K507" s="255"/>
      <c r="L507" s="255"/>
      <c r="M507" s="268"/>
      <c r="N507" s="262"/>
      <c r="O507" s="263"/>
      <c r="P507" s="271"/>
      <c r="Q507" s="272"/>
      <c r="R507" s="268"/>
      <c r="S507" s="266">
        <v>20.0</v>
      </c>
      <c r="T507" s="266">
        <v>16.0</v>
      </c>
      <c r="U507" s="261">
        <f t="array" ref="U507">_xlfn.XLOOKUP(S507, СПР.МОНТ[AWG], СПР.МОНТ[ГОСТ], "")</f>
        <v>0.5</v>
      </c>
      <c r="V507" s="261">
        <f t="array" ref="V507">_xlfn.XLOOKUP(T507, СПР.МОНТ[AWG], СПР.МОНТ[ГОСТ], "")</f>
        <v>1.5</v>
      </c>
      <c r="W507" s="273">
        <v>2.01</v>
      </c>
      <c r="X507" s="273">
        <v>3.2</v>
      </c>
      <c r="Y507" s="268" t="s">
        <v>7296</v>
      </c>
      <c r="Z507" s="268"/>
      <c r="AA507" s="269" t="s">
        <v>8197</v>
      </c>
      <c r="AB507" s="270" t="s">
        <v>8170</v>
      </c>
    </row>
    <row r="508">
      <c r="A508" s="255" t="s">
        <v>7047</v>
      </c>
      <c r="B508" s="256" t="s">
        <v>4381</v>
      </c>
      <c r="C508" s="257" t="s">
        <v>4461</v>
      </c>
      <c r="D508" s="257" t="s">
        <v>287</v>
      </c>
      <c r="E508" s="257"/>
      <c r="F508" s="257" t="s">
        <v>4647</v>
      </c>
      <c r="G508" s="258" t="s">
        <v>4674</v>
      </c>
      <c r="H508" s="272"/>
      <c r="I508" s="260"/>
      <c r="J508" s="255"/>
      <c r="K508" s="255"/>
      <c r="L508" s="255"/>
      <c r="M508" s="268"/>
      <c r="N508" s="262"/>
      <c r="O508" s="263"/>
      <c r="P508" s="271"/>
      <c r="Q508" s="272"/>
      <c r="R508" s="268"/>
      <c r="S508" s="266">
        <v>22.0</v>
      </c>
      <c r="T508" s="266">
        <v>18.0</v>
      </c>
      <c r="U508" s="261">
        <f t="array" ref="U508">_xlfn.XLOOKUP(S508, СПР.МОНТ[AWG], СПР.МОНТ[ГОСТ], "")</f>
        <v>0.35</v>
      </c>
      <c r="V508" s="261">
        <f t="array" ref="V508">_xlfn.XLOOKUP(T508, СПР.МОНТ[AWG], СПР.МОНТ[ГОСТ], "")</f>
        <v>0.75</v>
      </c>
      <c r="W508" s="273">
        <v>1.27</v>
      </c>
      <c r="X508" s="273">
        <v>2.11</v>
      </c>
      <c r="Y508" s="268" t="s">
        <v>7294</v>
      </c>
      <c r="Z508" s="268"/>
      <c r="AA508" s="269" t="s">
        <v>8198</v>
      </c>
      <c r="AB508" s="270" t="s">
        <v>8199</v>
      </c>
    </row>
    <row r="509">
      <c r="A509" s="255" t="s">
        <v>7047</v>
      </c>
      <c r="B509" s="256" t="s">
        <v>4381</v>
      </c>
      <c r="C509" s="257" t="s">
        <v>4461</v>
      </c>
      <c r="D509" s="257" t="s">
        <v>287</v>
      </c>
      <c r="E509" s="257"/>
      <c r="F509" s="257" t="s">
        <v>4639</v>
      </c>
      <c r="G509" s="258" t="s">
        <v>4676</v>
      </c>
      <c r="H509" s="272"/>
      <c r="I509" s="260"/>
      <c r="J509" s="255"/>
      <c r="K509" s="255"/>
      <c r="L509" s="255"/>
      <c r="M509" s="268"/>
      <c r="N509" s="262"/>
      <c r="O509" s="263"/>
      <c r="P509" s="271"/>
      <c r="Q509" s="272"/>
      <c r="R509" s="268"/>
      <c r="S509" s="266">
        <v>22.0</v>
      </c>
      <c r="T509" s="266">
        <v>18.0</v>
      </c>
      <c r="U509" s="261">
        <f t="array" ref="U509">_xlfn.XLOOKUP(S509, СПР.МОНТ[AWG], СПР.МОНТ[ГОСТ], "")</f>
        <v>0.35</v>
      </c>
      <c r="V509" s="261">
        <f t="array" ref="V509">_xlfn.XLOOKUP(T509, СПР.МОНТ[AWG], СПР.МОНТ[ГОСТ], "")</f>
        <v>0.75</v>
      </c>
      <c r="W509" s="273">
        <v>1.27</v>
      </c>
      <c r="X509" s="273">
        <v>2.11</v>
      </c>
      <c r="Y509" s="268" t="s">
        <v>7296</v>
      </c>
      <c r="Z509" s="268"/>
      <c r="AA509" s="269" t="s">
        <v>8200</v>
      </c>
      <c r="AB509" s="270" t="s">
        <v>8201</v>
      </c>
    </row>
    <row r="510">
      <c r="A510" s="255" t="s">
        <v>7047</v>
      </c>
      <c r="B510" s="256" t="s">
        <v>4381</v>
      </c>
      <c r="C510" s="257" t="s">
        <v>4461</v>
      </c>
      <c r="D510" s="257" t="s">
        <v>287</v>
      </c>
      <c r="E510" s="257"/>
      <c r="F510" s="257" t="s">
        <v>4647</v>
      </c>
      <c r="G510" s="258" t="s">
        <v>4678</v>
      </c>
      <c r="H510" s="272"/>
      <c r="I510" s="260"/>
      <c r="J510" s="255"/>
      <c r="K510" s="255"/>
      <c r="L510" s="255"/>
      <c r="M510" s="268"/>
      <c r="N510" s="262"/>
      <c r="O510" s="263"/>
      <c r="P510" s="271"/>
      <c r="Q510" s="272"/>
      <c r="R510" s="268"/>
      <c r="S510" s="266">
        <v>22.0</v>
      </c>
      <c r="T510" s="266">
        <v>18.0</v>
      </c>
      <c r="U510" s="261">
        <f t="array" ref="U510">_xlfn.XLOOKUP(S510, СПР.МОНТ[AWG], СПР.МОНТ[ГОСТ], "")</f>
        <v>0.35</v>
      </c>
      <c r="V510" s="261">
        <f t="array" ref="V510">_xlfn.XLOOKUP(T510, СПР.МОНТ[AWG], СПР.МОНТ[ГОСТ], "")</f>
        <v>0.75</v>
      </c>
      <c r="W510" s="273">
        <v>1.27</v>
      </c>
      <c r="X510" s="273">
        <v>2.11</v>
      </c>
      <c r="Y510" s="268" t="s">
        <v>7296</v>
      </c>
      <c r="Z510" s="268"/>
      <c r="AA510" s="269" t="s">
        <v>8202</v>
      </c>
      <c r="AB510" s="270" t="s">
        <v>8201</v>
      </c>
    </row>
    <row r="511">
      <c r="A511" s="255" t="s">
        <v>7047</v>
      </c>
      <c r="B511" s="256" t="s">
        <v>4381</v>
      </c>
      <c r="C511" s="257" t="s">
        <v>4461</v>
      </c>
      <c r="D511" s="257" t="s">
        <v>287</v>
      </c>
      <c r="E511" s="257"/>
      <c r="F511" s="257" t="s">
        <v>4639</v>
      </c>
      <c r="G511" s="258" t="s">
        <v>4680</v>
      </c>
      <c r="H511" s="272"/>
      <c r="I511" s="260"/>
      <c r="J511" s="255"/>
      <c r="K511" s="255"/>
      <c r="L511" s="255"/>
      <c r="M511" s="268"/>
      <c r="N511" s="262"/>
      <c r="O511" s="263"/>
      <c r="P511" s="271"/>
      <c r="Q511" s="272"/>
      <c r="R511" s="268"/>
      <c r="S511" s="266">
        <v>16.0</v>
      </c>
      <c r="T511" s="266">
        <v>16.0</v>
      </c>
      <c r="U511" s="261">
        <f t="array" ref="U511">_xlfn.XLOOKUP(S511, СПР.МОНТ[AWG], СПР.МОНТ[ГОСТ], "")</f>
        <v>1.5</v>
      </c>
      <c r="V511" s="261">
        <f t="array" ref="V511">_xlfn.XLOOKUP(T511, СПР.МОНТ[AWG], СПР.МОНТ[ГОСТ], "")</f>
        <v>1.5</v>
      </c>
      <c r="W511" s="273">
        <v>1.27</v>
      </c>
      <c r="X511" s="273">
        <v>2.11</v>
      </c>
      <c r="Y511" s="268" t="s">
        <v>7294</v>
      </c>
      <c r="Z511" s="268"/>
      <c r="AA511" s="269" t="s">
        <v>8203</v>
      </c>
      <c r="AB511" s="270" t="s">
        <v>8204</v>
      </c>
    </row>
    <row r="512">
      <c r="A512" s="255" t="s">
        <v>7047</v>
      </c>
      <c r="B512" s="256" t="s">
        <v>4381</v>
      </c>
      <c r="C512" s="257" t="s">
        <v>4461</v>
      </c>
      <c r="D512" s="257" t="s">
        <v>287</v>
      </c>
      <c r="E512" s="257"/>
      <c r="F512" s="257" t="s">
        <v>4647</v>
      </c>
      <c r="G512" s="258" t="s">
        <v>4682</v>
      </c>
      <c r="H512" s="272"/>
      <c r="I512" s="260"/>
      <c r="J512" s="255"/>
      <c r="K512" s="255"/>
      <c r="L512" s="255"/>
      <c r="M512" s="268"/>
      <c r="N512" s="262"/>
      <c r="O512" s="263"/>
      <c r="P512" s="271"/>
      <c r="Q512" s="272"/>
      <c r="R512" s="268"/>
      <c r="S512" s="266">
        <v>16.0</v>
      </c>
      <c r="T512" s="266">
        <v>16.0</v>
      </c>
      <c r="U512" s="261">
        <f t="array" ref="U512">_xlfn.XLOOKUP(S512, СПР.МОНТ[AWG], СПР.МОНТ[ГОСТ], "")</f>
        <v>1.5</v>
      </c>
      <c r="V512" s="261">
        <f t="array" ref="V512">_xlfn.XLOOKUP(T512, СПР.МОНТ[AWG], СПР.МОНТ[ГОСТ], "")</f>
        <v>1.5</v>
      </c>
      <c r="W512" s="273">
        <v>1.27</v>
      </c>
      <c r="X512" s="273">
        <v>2.11</v>
      </c>
      <c r="Y512" s="268" t="s">
        <v>7294</v>
      </c>
      <c r="Z512" s="268"/>
      <c r="AA512" s="269" t="s">
        <v>8205</v>
      </c>
      <c r="AB512" s="270" t="s">
        <v>8204</v>
      </c>
    </row>
    <row r="513">
      <c r="A513" s="255" t="s">
        <v>7047</v>
      </c>
      <c r="B513" s="256" t="s">
        <v>4381</v>
      </c>
      <c r="C513" s="257" t="s">
        <v>4461</v>
      </c>
      <c r="D513" s="257" t="s">
        <v>287</v>
      </c>
      <c r="E513" s="257"/>
      <c r="F513" s="257" t="s">
        <v>4647</v>
      </c>
      <c r="G513" s="258"/>
      <c r="H513" s="272" t="s">
        <v>8206</v>
      </c>
      <c r="I513" s="260"/>
      <c r="J513" s="255"/>
      <c r="K513" s="255"/>
      <c r="L513" s="255"/>
      <c r="M513" s="268"/>
      <c r="N513" s="262"/>
      <c r="O513" s="263"/>
      <c r="P513" s="271"/>
      <c r="Q513" s="272"/>
      <c r="R513" s="268"/>
      <c r="S513" s="266">
        <v>16.0</v>
      </c>
      <c r="T513" s="266">
        <v>16.0</v>
      </c>
      <c r="U513" s="261">
        <f t="array" ref="U513">_xlfn.XLOOKUP(S513, СПР.МОНТ[AWG], СПР.МОНТ[ГОСТ], "")</f>
        <v>1.5</v>
      </c>
      <c r="V513" s="261">
        <f t="array" ref="V513">_xlfn.XLOOKUP(T513, СПР.МОНТ[AWG], СПР.МОНТ[ГОСТ], "")</f>
        <v>1.5</v>
      </c>
      <c r="W513" s="273">
        <v>1.27</v>
      </c>
      <c r="X513" s="273">
        <v>2.11</v>
      </c>
      <c r="Y513" s="268" t="s">
        <v>7296</v>
      </c>
      <c r="Z513" s="268"/>
      <c r="AA513" s="269" t="s">
        <v>8207</v>
      </c>
      <c r="AB513" s="270" t="s">
        <v>8208</v>
      </c>
    </row>
    <row r="514">
      <c r="A514" s="255" t="s">
        <v>7047</v>
      </c>
      <c r="B514" s="256" t="s">
        <v>4381</v>
      </c>
      <c r="C514" s="257" t="s">
        <v>4540</v>
      </c>
      <c r="D514" s="257" t="s">
        <v>4539</v>
      </c>
      <c r="E514" s="257">
        <v>1.2</v>
      </c>
      <c r="F514" s="257" t="s">
        <v>3331</v>
      </c>
      <c r="G514" s="258" t="s">
        <v>4541</v>
      </c>
      <c r="H514" s="259"/>
      <c r="I514" s="260"/>
      <c r="J514" s="255"/>
      <c r="K514" s="255"/>
      <c r="L514" s="255"/>
      <c r="M514" s="268"/>
      <c r="N514" s="262"/>
      <c r="O514" s="263"/>
      <c r="P514" s="271" t="s">
        <v>4542</v>
      </c>
      <c r="Q514" s="272"/>
      <c r="R514" s="268"/>
      <c r="S514" s="266">
        <v>20.0</v>
      </c>
      <c r="T514" s="266">
        <v>18.0</v>
      </c>
      <c r="U514" s="261">
        <f t="array" ref="U514">_xlfn.XLOOKUP(S514, СПР.МОНТ[AWG], СПР.МОНТ[ГОСТ], "")</f>
        <v>0.5</v>
      </c>
      <c r="V514" s="261">
        <f t="array" ref="V514">_xlfn.XLOOKUP(T514, СПР.МОНТ[AWG], СПР.МОНТ[ГОСТ], "")</f>
        <v>0.75</v>
      </c>
      <c r="W514" s="273"/>
      <c r="X514" s="273"/>
      <c r="Y514" s="268" t="s">
        <v>7471</v>
      </c>
      <c r="Z514" s="268"/>
      <c r="AA514" s="269" t="s">
        <v>8209</v>
      </c>
      <c r="AB514" s="270" t="s">
        <v>8210</v>
      </c>
    </row>
    <row r="515">
      <c r="A515" s="255" t="s">
        <v>7047</v>
      </c>
      <c r="B515" s="256" t="s">
        <v>4381</v>
      </c>
      <c r="C515" s="257" t="s">
        <v>4687</v>
      </c>
      <c r="D515" s="257" t="s">
        <v>4687</v>
      </c>
      <c r="E515" s="257">
        <v>2.54</v>
      </c>
      <c r="F515" s="257" t="s">
        <v>3308</v>
      </c>
      <c r="G515" s="258" t="s">
        <v>4709</v>
      </c>
      <c r="H515" s="259"/>
      <c r="I515" s="260"/>
      <c r="J515" s="255"/>
      <c r="K515" s="255"/>
      <c r="L515" s="255"/>
      <c r="M515" s="268">
        <v>3.8</v>
      </c>
      <c r="N515" s="262"/>
      <c r="O515" s="263"/>
      <c r="P515" s="271" t="s">
        <v>4575</v>
      </c>
      <c r="Q515" s="272" t="s">
        <v>7989</v>
      </c>
      <c r="R515" s="268"/>
      <c r="S515" s="266">
        <v>20.0</v>
      </c>
      <c r="T515" s="266">
        <v>18.0</v>
      </c>
      <c r="U515" s="261">
        <f t="array" ref="U515">_xlfn.XLOOKUP(S515, СПР.МОНТ[AWG], СПР.МОНТ[ГОСТ], "")</f>
        <v>0.5</v>
      </c>
      <c r="V515" s="261">
        <f t="array" ref="V515">_xlfn.XLOOKUP(T515, СПР.МОНТ[AWG], СПР.МОНТ[ГОСТ], "")</f>
        <v>0.75</v>
      </c>
      <c r="W515" s="273"/>
      <c r="X515" s="273"/>
      <c r="Y515" s="268" t="s">
        <v>8211</v>
      </c>
      <c r="Z515" s="268"/>
      <c r="AA515" s="269" t="s">
        <v>8212</v>
      </c>
      <c r="AB515" s="270" t="s">
        <v>8213</v>
      </c>
    </row>
    <row r="516">
      <c r="A516" s="255" t="s">
        <v>7047</v>
      </c>
      <c r="B516" s="256" t="s">
        <v>4381</v>
      </c>
      <c r="C516" s="257" t="s">
        <v>4687</v>
      </c>
      <c r="D516" s="257" t="s">
        <v>4713</v>
      </c>
      <c r="E516" s="257"/>
      <c r="F516" s="257" t="s">
        <v>3308</v>
      </c>
      <c r="G516" s="258" t="s">
        <v>4714</v>
      </c>
      <c r="H516" s="259"/>
      <c r="I516" s="260"/>
      <c r="J516" s="255"/>
      <c r="K516" s="255"/>
      <c r="L516" s="255"/>
      <c r="M516" s="268"/>
      <c r="N516" s="262"/>
      <c r="O516" s="263"/>
      <c r="P516" s="271" t="s">
        <v>4715</v>
      </c>
      <c r="Q516" s="272" t="s">
        <v>8214</v>
      </c>
      <c r="R516" s="268"/>
      <c r="S516" s="266">
        <v>24.0</v>
      </c>
      <c r="T516" s="266">
        <v>22.0</v>
      </c>
      <c r="U516" s="261">
        <f t="array" ref="U516">_xlfn.XLOOKUP(S516, СПР.МОНТ[AWG], СПР.МОНТ[ГОСТ], "")</f>
        <v>0.2</v>
      </c>
      <c r="V516" s="261">
        <f t="array" ref="V516">_xlfn.XLOOKUP(T516, СПР.МОНТ[AWG], СПР.МОНТ[ГОСТ], "")</f>
        <v>0.35</v>
      </c>
      <c r="W516" s="273"/>
      <c r="X516" s="273"/>
      <c r="Y516" s="268" t="s">
        <v>8009</v>
      </c>
      <c r="Z516" s="268"/>
      <c r="AA516" s="269" t="s">
        <v>8215</v>
      </c>
      <c r="AB516" s="270" t="s">
        <v>8216</v>
      </c>
    </row>
    <row r="517">
      <c r="A517" s="255" t="s">
        <v>7047</v>
      </c>
      <c r="B517" s="256" t="s">
        <v>4381</v>
      </c>
      <c r="C517" s="257" t="s">
        <v>4789</v>
      </c>
      <c r="D517" s="257" t="s">
        <v>4788</v>
      </c>
      <c r="E517" s="257"/>
      <c r="F517" s="257" t="s">
        <v>3308</v>
      </c>
      <c r="G517" s="258" t="s">
        <v>4790</v>
      </c>
      <c r="H517" s="259"/>
      <c r="I517" s="260"/>
      <c r="J517" s="255"/>
      <c r="K517" s="255"/>
      <c r="L517" s="255"/>
      <c r="M517" s="268"/>
      <c r="N517" s="262"/>
      <c r="O517" s="263"/>
      <c r="P517" s="271"/>
      <c r="Q517" s="272"/>
      <c r="R517" s="268"/>
      <c r="S517" s="266">
        <v>24.0</v>
      </c>
      <c r="T517" s="266">
        <v>18.0</v>
      </c>
      <c r="U517" s="261">
        <f t="array" ref="U517">_xlfn.XLOOKUP(S517, СПР.МОНТ[AWG], СПР.МОНТ[ГОСТ], "")</f>
        <v>0.2</v>
      </c>
      <c r="V517" s="261">
        <f t="array" ref="V517">_xlfn.XLOOKUP(T517, СПР.МОНТ[AWG], СПР.МОНТ[ГОСТ], "")</f>
        <v>0.75</v>
      </c>
      <c r="W517" s="273"/>
      <c r="X517" s="273"/>
      <c r="Y517" s="268" t="s">
        <v>7294</v>
      </c>
      <c r="Z517" s="268">
        <v>6.5</v>
      </c>
      <c r="AA517" s="269" t="s">
        <v>8217</v>
      </c>
      <c r="AB517" s="270" t="s">
        <v>8218</v>
      </c>
    </row>
    <row r="518">
      <c r="A518" s="255" t="s">
        <v>7047</v>
      </c>
      <c r="B518" s="256" t="s">
        <v>4381</v>
      </c>
      <c r="C518" s="257" t="s">
        <v>4795</v>
      </c>
      <c r="D518" s="257" t="s">
        <v>4794</v>
      </c>
      <c r="E518" s="257"/>
      <c r="F518" s="257" t="s">
        <v>3331</v>
      </c>
      <c r="G518" s="258" t="s">
        <v>4796</v>
      </c>
      <c r="H518" s="259"/>
      <c r="I518" s="260"/>
      <c r="J518" s="255"/>
      <c r="K518" s="255"/>
      <c r="L518" s="255"/>
      <c r="M518" s="268"/>
      <c r="N518" s="262"/>
      <c r="O518" s="263"/>
      <c r="P518" s="271" t="s">
        <v>4797</v>
      </c>
      <c r="Q518" s="272"/>
      <c r="R518" s="268"/>
      <c r="S518" s="266">
        <v>18.0</v>
      </c>
      <c r="T518" s="266">
        <v>16.0</v>
      </c>
      <c r="U518" s="261">
        <f t="array" ref="U518">_xlfn.XLOOKUP(S518, СПР.МОНТ[AWG], СПР.МОНТ[ГОСТ], "")</f>
        <v>0.75</v>
      </c>
      <c r="V518" s="261">
        <f t="array" ref="V518">_xlfn.XLOOKUP(T518, СПР.МОНТ[AWG], СПР.МОНТ[ГОСТ], "")</f>
        <v>1.5</v>
      </c>
      <c r="W518" s="273"/>
      <c r="X518" s="273"/>
      <c r="Y518" s="268" t="s">
        <v>7294</v>
      </c>
      <c r="Z518" s="268">
        <v>14.0</v>
      </c>
      <c r="AA518" s="269" t="s">
        <v>8219</v>
      </c>
      <c r="AB518" s="270" t="s">
        <v>8220</v>
      </c>
    </row>
    <row r="519">
      <c r="A519" s="255" t="s">
        <v>7047</v>
      </c>
      <c r="B519" s="256" t="s">
        <v>4381</v>
      </c>
      <c r="C519" s="257" t="s">
        <v>4795</v>
      </c>
      <c r="D519" s="257" t="s">
        <v>4794</v>
      </c>
      <c r="E519" s="257"/>
      <c r="F519" s="257" t="s">
        <v>3308</v>
      </c>
      <c r="G519" s="258" t="s">
        <v>4800</v>
      </c>
      <c r="H519" s="259"/>
      <c r="I519" s="260"/>
      <c r="J519" s="255"/>
      <c r="K519" s="255"/>
      <c r="L519" s="255"/>
      <c r="M519" s="268"/>
      <c r="N519" s="262"/>
      <c r="O519" s="263"/>
      <c r="P519" s="271"/>
      <c r="Q519" s="272"/>
      <c r="R519" s="268"/>
      <c r="S519" s="266">
        <v>18.0</v>
      </c>
      <c r="T519" s="266">
        <v>16.0</v>
      </c>
      <c r="U519" s="261">
        <f t="array" ref="U519">_xlfn.XLOOKUP(S519, СПР.МОНТ[AWG], СПР.МОНТ[ГОСТ], "")</f>
        <v>0.75</v>
      </c>
      <c r="V519" s="261">
        <f t="array" ref="V519">_xlfn.XLOOKUP(T519, СПР.МОНТ[AWG], СПР.МОНТ[ГОСТ], "")</f>
        <v>1.5</v>
      </c>
      <c r="W519" s="273"/>
      <c r="X519" s="273"/>
      <c r="Y519" s="268" t="s">
        <v>7223</v>
      </c>
      <c r="Z519" s="268">
        <v>14.0</v>
      </c>
      <c r="AA519" s="269" t="s">
        <v>8221</v>
      </c>
      <c r="AB519" s="270" t="s">
        <v>8222</v>
      </c>
    </row>
    <row r="520">
      <c r="A520" s="255" t="s">
        <v>7047</v>
      </c>
      <c r="B520" s="256" t="s">
        <v>4381</v>
      </c>
      <c r="C520" s="257" t="s">
        <v>4795</v>
      </c>
      <c r="D520" s="257" t="s">
        <v>4794</v>
      </c>
      <c r="E520" s="257"/>
      <c r="F520" s="257" t="s">
        <v>3331</v>
      </c>
      <c r="G520" s="258" t="s">
        <v>4802</v>
      </c>
      <c r="H520" s="259"/>
      <c r="I520" s="260"/>
      <c r="J520" s="255"/>
      <c r="K520" s="255"/>
      <c r="L520" s="255"/>
      <c r="M520" s="268"/>
      <c r="N520" s="262"/>
      <c r="O520" s="263"/>
      <c r="P520" s="271" t="s">
        <v>4803</v>
      </c>
      <c r="Q520" s="272"/>
      <c r="R520" s="268"/>
      <c r="S520" s="266">
        <v>22.0</v>
      </c>
      <c r="T520" s="266">
        <v>20.0</v>
      </c>
      <c r="U520" s="261">
        <f t="array" ref="U520">_xlfn.XLOOKUP(S520, СПР.МОНТ[AWG], СПР.МОНТ[ГОСТ], "")</f>
        <v>0.35</v>
      </c>
      <c r="V520" s="261">
        <f t="array" ref="V520">_xlfn.XLOOKUP(T520, СПР.МОНТ[AWG], СПР.МОНТ[ГОСТ], "")</f>
        <v>0.5</v>
      </c>
      <c r="W520" s="273"/>
      <c r="X520" s="273"/>
      <c r="Y520" s="268" t="s">
        <v>7294</v>
      </c>
      <c r="Z520" s="268">
        <v>14.0</v>
      </c>
      <c r="AA520" s="269" t="s">
        <v>8223</v>
      </c>
      <c r="AB520" s="270" t="s">
        <v>8224</v>
      </c>
    </row>
    <row r="521">
      <c r="A521" s="255" t="s">
        <v>7047</v>
      </c>
      <c r="B521" s="256" t="s">
        <v>4381</v>
      </c>
      <c r="C521" s="257" t="s">
        <v>4795</v>
      </c>
      <c r="D521" s="257" t="s">
        <v>4794</v>
      </c>
      <c r="E521" s="257"/>
      <c r="F521" s="257" t="s">
        <v>3308</v>
      </c>
      <c r="G521" s="258" t="s">
        <v>4805</v>
      </c>
      <c r="H521" s="272"/>
      <c r="I521" s="260"/>
      <c r="J521" s="255"/>
      <c r="K521" s="255"/>
      <c r="L521" s="255"/>
      <c r="M521" s="268"/>
      <c r="N521" s="262"/>
      <c r="O521" s="263"/>
      <c r="P521" s="271"/>
      <c r="Q521" s="272"/>
      <c r="R521" s="268"/>
      <c r="S521" s="266">
        <v>22.0</v>
      </c>
      <c r="T521" s="266">
        <v>20.0</v>
      </c>
      <c r="U521" s="261">
        <f t="array" ref="U521">_xlfn.XLOOKUP(S521, СПР.МОНТ[AWG], СПР.МОНТ[ГОСТ], "")</f>
        <v>0.35</v>
      </c>
      <c r="V521" s="261">
        <f t="array" ref="V521">_xlfn.XLOOKUP(T521, СПР.МОНТ[AWG], СПР.МОНТ[ГОСТ], "")</f>
        <v>0.5</v>
      </c>
      <c r="W521" s="273"/>
      <c r="X521" s="273"/>
      <c r="Y521" s="268" t="s">
        <v>7223</v>
      </c>
      <c r="Z521" s="268">
        <v>14.0</v>
      </c>
      <c r="AA521" s="269" t="s">
        <v>8225</v>
      </c>
      <c r="AB521" s="270" t="s">
        <v>8226</v>
      </c>
    </row>
    <row r="522">
      <c r="A522" s="278"/>
      <c r="B522" s="256" t="s">
        <v>279</v>
      </c>
      <c r="C522" s="257"/>
      <c r="D522" s="257" t="s">
        <v>4719</v>
      </c>
      <c r="E522" s="257">
        <v>2.5</v>
      </c>
      <c r="F522" s="257"/>
      <c r="G522" s="258" t="s">
        <v>4850</v>
      </c>
      <c r="H522" s="259"/>
      <c r="I522" s="260"/>
      <c r="J522" s="255"/>
      <c r="K522" s="255"/>
      <c r="L522" s="255"/>
      <c r="M522" s="261"/>
      <c r="N522" s="262" t="s">
        <v>1645</v>
      </c>
      <c r="O522" s="263"/>
      <c r="P522" s="264"/>
      <c r="Q522" s="265"/>
      <c r="R522" s="261"/>
      <c r="S522" s="266">
        <v>22.0</v>
      </c>
      <c r="T522" s="266">
        <v>20.0</v>
      </c>
      <c r="U522" s="268">
        <v>0.3</v>
      </c>
      <c r="V522" s="268">
        <v>0.5</v>
      </c>
      <c r="W522" s="267"/>
      <c r="X522" s="267"/>
      <c r="Y522" s="261"/>
      <c r="Z522" s="261"/>
      <c r="AA522" s="279"/>
      <c r="AB522" s="270" t="s">
        <v>8227</v>
      </c>
    </row>
    <row r="523">
      <c r="A523" s="255" t="s">
        <v>7051</v>
      </c>
      <c r="B523" s="256" t="s">
        <v>4854</v>
      </c>
      <c r="C523" s="257" t="s">
        <v>4856</v>
      </c>
      <c r="D523" s="257" t="s">
        <v>4855</v>
      </c>
      <c r="E523" s="257"/>
      <c r="F523" s="257"/>
      <c r="G523" s="258" t="s">
        <v>4857</v>
      </c>
      <c r="H523" s="259"/>
      <c r="I523" s="260"/>
      <c r="J523" s="255"/>
      <c r="K523" s="255"/>
      <c r="L523" s="255"/>
      <c r="M523" s="261"/>
      <c r="N523" s="262"/>
      <c r="O523" s="263"/>
      <c r="P523" s="264"/>
      <c r="Q523" s="265"/>
      <c r="R523" s="261"/>
      <c r="S523" s="266">
        <v>16.0</v>
      </c>
      <c r="T523" s="266">
        <v>14.0</v>
      </c>
      <c r="U523" s="261">
        <f t="array" ref="U523">_xlfn.XLOOKUP(S523, СПР.МОНТ[AWG], СПР.МОНТ[ГОСТ], "")</f>
        <v>1.5</v>
      </c>
      <c r="V523" s="261">
        <f t="array" ref="V523">_xlfn.XLOOKUP(T523, СПР.МОНТ[AWG], СПР.МОНТ[ГОСТ], "")</f>
        <v>2.5</v>
      </c>
      <c r="W523" s="267"/>
      <c r="X523" s="267"/>
      <c r="Y523" s="268"/>
      <c r="Z523" s="268">
        <v>15.0</v>
      </c>
      <c r="AA523" s="269" t="s">
        <v>8228</v>
      </c>
      <c r="AB523" s="270" t="s">
        <v>8229</v>
      </c>
    </row>
    <row r="524">
      <c r="A524" s="255" t="s">
        <v>7051</v>
      </c>
      <c r="B524" s="256" t="s">
        <v>4854</v>
      </c>
      <c r="C524" s="257" t="s">
        <v>4856</v>
      </c>
      <c r="D524" s="257" t="s">
        <v>4855</v>
      </c>
      <c r="E524" s="257"/>
      <c r="F524" s="257"/>
      <c r="G524" s="258"/>
      <c r="H524" s="272" t="s">
        <v>8230</v>
      </c>
      <c r="I524" s="260"/>
      <c r="J524" s="255"/>
      <c r="K524" s="255"/>
      <c r="L524" s="255"/>
      <c r="M524" s="268"/>
      <c r="N524" s="262"/>
      <c r="O524" s="263"/>
      <c r="P524" s="271"/>
      <c r="Q524" s="272"/>
      <c r="R524" s="268"/>
      <c r="S524" s="266">
        <v>16.0</v>
      </c>
      <c r="T524" s="266">
        <v>14.0</v>
      </c>
      <c r="U524" s="261">
        <f t="array" ref="U524">_xlfn.XLOOKUP(S524, СПР.МОНТ[AWG], СПР.МОНТ[ГОСТ], "")</f>
        <v>1.5</v>
      </c>
      <c r="V524" s="261">
        <f t="array" ref="V524">_xlfn.XLOOKUP(T524, СПР.МОНТ[AWG], СПР.МОНТ[ГОСТ], "")</f>
        <v>2.5</v>
      </c>
      <c r="W524" s="273"/>
      <c r="X524" s="273"/>
      <c r="Y524" s="268"/>
      <c r="Z524" s="268">
        <v>15.0</v>
      </c>
      <c r="AA524" s="269" t="s">
        <v>8228</v>
      </c>
      <c r="AB524" s="270" t="s">
        <v>8231</v>
      </c>
    </row>
    <row r="525">
      <c r="A525" s="255" t="s">
        <v>7051</v>
      </c>
      <c r="B525" s="256" t="s">
        <v>4854</v>
      </c>
      <c r="C525" s="257" t="s">
        <v>4856</v>
      </c>
      <c r="D525" s="257" t="s">
        <v>4855</v>
      </c>
      <c r="E525" s="257"/>
      <c r="F525" s="257"/>
      <c r="G525" s="258"/>
      <c r="H525" s="272" t="s">
        <v>8232</v>
      </c>
      <c r="I525" s="260"/>
      <c r="J525" s="255"/>
      <c r="K525" s="255"/>
      <c r="L525" s="255"/>
      <c r="M525" s="268"/>
      <c r="N525" s="262"/>
      <c r="O525" s="263"/>
      <c r="P525" s="271"/>
      <c r="Q525" s="272"/>
      <c r="R525" s="268"/>
      <c r="S525" s="266">
        <v>16.0</v>
      </c>
      <c r="T525" s="266">
        <v>14.0</v>
      </c>
      <c r="U525" s="261">
        <f t="array" ref="U525">_xlfn.XLOOKUP(S525, СПР.МОНТ[AWG], СПР.МОНТ[ГОСТ], "")</f>
        <v>1.5</v>
      </c>
      <c r="V525" s="261">
        <f t="array" ref="V525">_xlfn.XLOOKUP(T525, СПР.МОНТ[AWG], СПР.МОНТ[ГОСТ], "")</f>
        <v>2.5</v>
      </c>
      <c r="W525" s="273"/>
      <c r="X525" s="273"/>
      <c r="Y525" s="268"/>
      <c r="Z525" s="268">
        <v>15.0</v>
      </c>
      <c r="AA525" s="269" t="s">
        <v>8228</v>
      </c>
      <c r="AB525" s="270" t="s">
        <v>8233</v>
      </c>
    </row>
    <row r="526">
      <c r="A526" s="255" t="s">
        <v>7051</v>
      </c>
      <c r="B526" s="256" t="s">
        <v>4854</v>
      </c>
      <c r="C526" s="257" t="s">
        <v>4856</v>
      </c>
      <c r="D526" s="257" t="s">
        <v>4855</v>
      </c>
      <c r="E526" s="257"/>
      <c r="F526" s="257"/>
      <c r="G526" s="258"/>
      <c r="H526" s="272" t="s">
        <v>8234</v>
      </c>
      <c r="I526" s="260"/>
      <c r="J526" s="255"/>
      <c r="K526" s="255"/>
      <c r="L526" s="255"/>
      <c r="M526" s="268"/>
      <c r="N526" s="262"/>
      <c r="O526" s="263"/>
      <c r="P526" s="271"/>
      <c r="Q526" s="272"/>
      <c r="R526" s="268"/>
      <c r="S526" s="266">
        <v>16.0</v>
      </c>
      <c r="T526" s="266">
        <v>14.0</v>
      </c>
      <c r="U526" s="261">
        <f t="array" ref="U526">_xlfn.XLOOKUP(S526, СПР.МОНТ[AWG], СПР.МОНТ[ГОСТ], "")</f>
        <v>1.5</v>
      </c>
      <c r="V526" s="261">
        <f t="array" ref="V526">_xlfn.XLOOKUP(T526, СПР.МОНТ[AWG], СПР.МОНТ[ГОСТ], "")</f>
        <v>2.5</v>
      </c>
      <c r="W526" s="273"/>
      <c r="X526" s="273"/>
      <c r="Y526" s="268"/>
      <c r="Z526" s="268">
        <v>15.0</v>
      </c>
      <c r="AA526" s="269" t="s">
        <v>8228</v>
      </c>
      <c r="AB526" s="270" t="s">
        <v>8235</v>
      </c>
    </row>
    <row r="527">
      <c r="A527" s="255" t="s">
        <v>7051</v>
      </c>
      <c r="B527" s="256" t="s">
        <v>4854</v>
      </c>
      <c r="C527" s="257" t="s">
        <v>4856</v>
      </c>
      <c r="D527" s="257" t="s">
        <v>4855</v>
      </c>
      <c r="E527" s="257"/>
      <c r="F527" s="257"/>
      <c r="G527" s="258"/>
      <c r="H527" s="272" t="s">
        <v>8236</v>
      </c>
      <c r="I527" s="260"/>
      <c r="J527" s="255"/>
      <c r="K527" s="255"/>
      <c r="L527" s="255"/>
      <c r="M527" s="268"/>
      <c r="N527" s="262"/>
      <c r="O527" s="263"/>
      <c r="P527" s="271"/>
      <c r="Q527" s="272"/>
      <c r="R527" s="268"/>
      <c r="S527" s="266">
        <v>16.0</v>
      </c>
      <c r="T527" s="266">
        <v>14.0</v>
      </c>
      <c r="U527" s="261">
        <f t="array" ref="U527">_xlfn.XLOOKUP(S527, СПР.МОНТ[AWG], СПР.МОНТ[ГОСТ], "")</f>
        <v>1.5</v>
      </c>
      <c r="V527" s="261">
        <f t="array" ref="V527">_xlfn.XLOOKUP(T527, СПР.МОНТ[AWG], СПР.МОНТ[ГОСТ], "")</f>
        <v>2.5</v>
      </c>
      <c r="W527" s="273"/>
      <c r="X527" s="273"/>
      <c r="Y527" s="268"/>
      <c r="Z527" s="268">
        <v>15.0</v>
      </c>
      <c r="AA527" s="269" t="s">
        <v>8228</v>
      </c>
      <c r="AB527" s="270" t="s">
        <v>8237</v>
      </c>
    </row>
    <row r="528">
      <c r="A528" s="255" t="s">
        <v>7047</v>
      </c>
      <c r="B528" s="331"/>
      <c r="C528" s="257" t="s">
        <v>3518</v>
      </c>
      <c r="D528" s="257" t="s">
        <v>3517</v>
      </c>
      <c r="E528" s="257">
        <v>2.54</v>
      </c>
      <c r="F528" s="257" t="s">
        <v>3308</v>
      </c>
      <c r="G528" s="258"/>
      <c r="H528" s="272" t="s">
        <v>8238</v>
      </c>
      <c r="I528" s="260"/>
      <c r="J528" s="255"/>
      <c r="K528" s="255"/>
      <c r="L528" s="255"/>
      <c r="M528" s="268"/>
      <c r="N528" s="262"/>
      <c r="O528" s="263"/>
      <c r="P528" s="271"/>
      <c r="Q528" s="272"/>
      <c r="R528" s="268"/>
      <c r="S528" s="266">
        <v>26.0</v>
      </c>
      <c r="T528" s="266">
        <v>22.0</v>
      </c>
      <c r="U528" s="261">
        <f t="array" ref="U528">_xlfn.XLOOKUP(S528, СПР.МОНТ[AWG], СПР.МОНТ[ГОСТ], "")</f>
        <v>0.12</v>
      </c>
      <c r="V528" s="261">
        <f t="array" ref="V528">_xlfn.XLOOKUP(T528, СПР.МОНТ[AWG], СПР.МОНТ[ГОСТ], "")</f>
        <v>0.35</v>
      </c>
      <c r="W528" s="273"/>
      <c r="X528" s="273"/>
      <c r="Y528" s="268" t="s">
        <v>8239</v>
      </c>
      <c r="Z528" s="268"/>
      <c r="AA528" s="269" t="s">
        <v>8240</v>
      </c>
      <c r="AB528" s="270" t="s">
        <v>8241</v>
      </c>
    </row>
    <row r="529">
      <c r="A529" s="255" t="s">
        <v>7047</v>
      </c>
      <c r="B529" s="331"/>
      <c r="C529" s="257" t="s">
        <v>3518</v>
      </c>
      <c r="D529" s="257" t="s">
        <v>3517</v>
      </c>
      <c r="E529" s="257">
        <v>2.54</v>
      </c>
      <c r="F529" s="257" t="s">
        <v>3331</v>
      </c>
      <c r="G529" s="258"/>
      <c r="H529" s="272" t="s">
        <v>8242</v>
      </c>
      <c r="I529" s="260"/>
      <c r="J529" s="255"/>
      <c r="K529" s="255"/>
      <c r="L529" s="255"/>
      <c r="M529" s="268"/>
      <c r="N529" s="262"/>
      <c r="O529" s="263"/>
      <c r="P529" s="271"/>
      <c r="Q529" s="272"/>
      <c r="R529" s="268"/>
      <c r="S529" s="266">
        <v>26.0</v>
      </c>
      <c r="T529" s="266">
        <v>22.0</v>
      </c>
      <c r="U529" s="261">
        <f t="array" ref="U529">_xlfn.XLOOKUP(S529, СПР.МОНТ[AWG], СПР.МОНТ[ГОСТ], "")</f>
        <v>0.12</v>
      </c>
      <c r="V529" s="261">
        <f t="array" ref="V529">_xlfn.XLOOKUP(T529, СПР.МОНТ[AWG], СПР.МОНТ[ГОСТ], "")</f>
        <v>0.35</v>
      </c>
      <c r="W529" s="273"/>
      <c r="X529" s="273"/>
      <c r="Y529" s="268" t="s">
        <v>8239</v>
      </c>
      <c r="Z529" s="268"/>
      <c r="AA529" s="269" t="s">
        <v>8243</v>
      </c>
      <c r="AB529" s="270" t="s">
        <v>8244</v>
      </c>
    </row>
    <row r="530">
      <c r="A530" s="278"/>
      <c r="B530" s="331"/>
      <c r="C530" s="257"/>
      <c r="D530" s="257"/>
      <c r="E530" s="257"/>
      <c r="F530" s="257"/>
      <c r="G530" s="296"/>
      <c r="H530" s="259"/>
      <c r="I530" s="260"/>
      <c r="J530" s="255" t="b">
        <v>0</v>
      </c>
      <c r="K530" s="255" t="b">
        <v>0</v>
      </c>
      <c r="L530" s="255" t="b">
        <v>0</v>
      </c>
      <c r="M530" s="261"/>
      <c r="N530" s="263"/>
      <c r="O530" s="263"/>
      <c r="P530" s="264"/>
      <c r="Q530" s="265"/>
      <c r="R530" s="261"/>
      <c r="S530" s="332"/>
      <c r="T530" s="332"/>
      <c r="U530" s="261" t="str">
        <f t="array" ref="U530">_xlfn.XLOOKUP(S530, СПР.МОНТ[AWG], СПР.МОНТ[ГОСТ], "")</f>
        <v/>
      </c>
      <c r="V530" s="261" t="str">
        <f t="array" ref="V530">_xlfn.XLOOKUP(T530, СПР.МОНТ[AWG], СПР.МОНТ[ГОСТ], "")</f>
        <v/>
      </c>
      <c r="W530" s="267"/>
      <c r="X530" s="267"/>
      <c r="Y530" s="261"/>
      <c r="Z530" s="261"/>
      <c r="AA530" s="279"/>
      <c r="AB530" s="333"/>
    </row>
    <row r="531">
      <c r="A531" s="278"/>
      <c r="B531" s="331"/>
      <c r="C531" s="257"/>
      <c r="D531" s="257"/>
      <c r="E531" s="257"/>
      <c r="F531" s="257"/>
      <c r="G531" s="296"/>
      <c r="H531" s="259"/>
      <c r="I531" s="260"/>
      <c r="J531" s="255" t="b">
        <v>0</v>
      </c>
      <c r="K531" s="255" t="b">
        <v>0</v>
      </c>
      <c r="L531" s="255" t="b">
        <v>0</v>
      </c>
      <c r="M531" s="261"/>
      <c r="N531" s="263"/>
      <c r="O531" s="263"/>
      <c r="P531" s="264"/>
      <c r="Q531" s="265"/>
      <c r="R531" s="261"/>
      <c r="S531" s="332"/>
      <c r="T531" s="332"/>
      <c r="U531" s="261" t="str">
        <f t="array" ref="U531">_xlfn.XLOOKUP(S531, СПР.МОНТ[AWG], СПР.МОНТ[ГОСТ], "")</f>
        <v/>
      </c>
      <c r="V531" s="261" t="str">
        <f t="array" ref="V531">_xlfn.XLOOKUP(T531, СПР.МОНТ[AWG], СПР.МОНТ[ГОСТ], "")</f>
        <v/>
      </c>
      <c r="W531" s="267"/>
      <c r="X531" s="267"/>
      <c r="Y531" s="261"/>
      <c r="Z531" s="261"/>
      <c r="AA531" s="279"/>
      <c r="AB531" s="333"/>
    </row>
    <row r="532">
      <c r="A532" s="278"/>
      <c r="B532" s="331"/>
      <c r="C532" s="257"/>
      <c r="D532" s="257"/>
      <c r="E532" s="257"/>
      <c r="F532" s="257"/>
      <c r="G532" s="296"/>
      <c r="H532" s="259"/>
      <c r="I532" s="260"/>
      <c r="J532" s="255" t="b">
        <v>0</v>
      </c>
      <c r="K532" s="255" t="b">
        <v>0</v>
      </c>
      <c r="L532" s="255" t="b">
        <v>0</v>
      </c>
      <c r="M532" s="261"/>
      <c r="N532" s="263"/>
      <c r="O532" s="263"/>
      <c r="P532" s="264"/>
      <c r="Q532" s="265"/>
      <c r="R532" s="261"/>
      <c r="S532" s="332"/>
      <c r="T532" s="332"/>
      <c r="U532" s="261" t="str">
        <f t="array" ref="U532">_xlfn.XLOOKUP(S532, СПР.МОНТ[AWG], СПР.МОНТ[ГОСТ], "")</f>
        <v/>
      </c>
      <c r="V532" s="261" t="str">
        <f t="array" ref="V532">_xlfn.XLOOKUP(T532, СПР.МОНТ[AWG], СПР.МОНТ[ГОСТ], "")</f>
        <v/>
      </c>
      <c r="W532" s="267"/>
      <c r="X532" s="267"/>
      <c r="Y532" s="261"/>
      <c r="Z532" s="261"/>
      <c r="AA532" s="279"/>
      <c r="AB532" s="333"/>
    </row>
    <row r="533">
      <c r="A533" s="278"/>
      <c r="B533" s="331"/>
      <c r="C533" s="257"/>
      <c r="D533" s="257"/>
      <c r="E533" s="257"/>
      <c r="F533" s="257"/>
      <c r="G533" s="296"/>
      <c r="H533" s="259"/>
      <c r="I533" s="260"/>
      <c r="J533" s="255" t="b">
        <v>0</v>
      </c>
      <c r="K533" s="255" t="b">
        <v>0</v>
      </c>
      <c r="L533" s="255" t="b">
        <v>0</v>
      </c>
      <c r="M533" s="261"/>
      <c r="N533" s="263"/>
      <c r="O533" s="263"/>
      <c r="P533" s="264"/>
      <c r="Q533" s="265"/>
      <c r="R533" s="261"/>
      <c r="S533" s="332"/>
      <c r="T533" s="332"/>
      <c r="U533" s="261" t="str">
        <f t="array" ref="U533">_xlfn.XLOOKUP(S533, СПР.МОНТ[AWG], СПР.МОНТ[ГОСТ], "")</f>
        <v/>
      </c>
      <c r="V533" s="261" t="str">
        <f t="array" ref="V533">_xlfn.XLOOKUP(T533, СПР.МОНТ[AWG], СПР.МОНТ[ГОСТ], "")</f>
        <v/>
      </c>
      <c r="W533" s="267"/>
      <c r="X533" s="267"/>
      <c r="Y533" s="261"/>
      <c r="Z533" s="261"/>
      <c r="AA533" s="279"/>
      <c r="AB533" s="333"/>
    </row>
    <row r="534">
      <c r="A534" s="278"/>
      <c r="B534" s="331"/>
      <c r="C534" s="257"/>
      <c r="D534" s="257"/>
      <c r="E534" s="257"/>
      <c r="F534" s="257"/>
      <c r="G534" s="296"/>
      <c r="H534" s="259"/>
      <c r="I534" s="260"/>
      <c r="J534" s="255" t="b">
        <v>0</v>
      </c>
      <c r="K534" s="255" t="b">
        <v>0</v>
      </c>
      <c r="L534" s="255" t="b">
        <v>0</v>
      </c>
      <c r="M534" s="261"/>
      <c r="N534" s="263"/>
      <c r="O534" s="263"/>
      <c r="P534" s="264"/>
      <c r="Q534" s="265"/>
      <c r="R534" s="261"/>
      <c r="S534" s="332"/>
      <c r="T534" s="332"/>
      <c r="U534" s="261" t="str">
        <f t="array" ref="U534">_xlfn.XLOOKUP(S534, СПР.МОНТ[AWG], СПР.МОНТ[ГОСТ], "")</f>
        <v/>
      </c>
      <c r="V534" s="261" t="str">
        <f t="array" ref="V534">_xlfn.XLOOKUP(T534, СПР.МОНТ[AWG], СПР.МОНТ[ГОСТ], "")</f>
        <v/>
      </c>
      <c r="W534" s="267"/>
      <c r="X534" s="267"/>
      <c r="Y534" s="261"/>
      <c r="Z534" s="261"/>
      <c r="AA534" s="279"/>
      <c r="AB534" s="333"/>
    </row>
    <row r="535">
      <c r="A535" s="278"/>
      <c r="B535" s="331"/>
      <c r="C535" s="257"/>
      <c r="D535" s="257"/>
      <c r="E535" s="257"/>
      <c r="F535" s="257"/>
      <c r="G535" s="296"/>
      <c r="H535" s="259"/>
      <c r="I535" s="260"/>
      <c r="J535" s="255" t="b">
        <v>0</v>
      </c>
      <c r="K535" s="255" t="b">
        <v>0</v>
      </c>
      <c r="L535" s="255" t="b">
        <v>0</v>
      </c>
      <c r="M535" s="261"/>
      <c r="N535" s="263"/>
      <c r="O535" s="263"/>
      <c r="P535" s="264"/>
      <c r="Q535" s="265"/>
      <c r="R535" s="261"/>
      <c r="S535" s="332"/>
      <c r="T535" s="332"/>
      <c r="U535" s="261" t="str">
        <f t="array" ref="U535">_xlfn.XLOOKUP(S535, СПР.МОНТ[AWG], СПР.МОНТ[ГОСТ], "")</f>
        <v/>
      </c>
      <c r="V535" s="261" t="str">
        <f t="array" ref="V535">_xlfn.XLOOKUP(T535, СПР.МОНТ[AWG], СПР.МОНТ[ГОСТ], "")</f>
        <v/>
      </c>
      <c r="W535" s="267"/>
      <c r="X535" s="267"/>
      <c r="Y535" s="261"/>
      <c r="Z535" s="261"/>
      <c r="AA535" s="279"/>
      <c r="AB535" s="333"/>
    </row>
    <row r="536">
      <c r="A536" s="278"/>
      <c r="B536" s="331"/>
      <c r="C536" s="257"/>
      <c r="D536" s="257"/>
      <c r="E536" s="257"/>
      <c r="F536" s="257"/>
      <c r="G536" s="296"/>
      <c r="H536" s="259"/>
      <c r="I536" s="260"/>
      <c r="J536" s="255" t="b">
        <v>0</v>
      </c>
      <c r="K536" s="255" t="b">
        <v>0</v>
      </c>
      <c r="L536" s="255" t="b">
        <v>0</v>
      </c>
      <c r="M536" s="261"/>
      <c r="N536" s="263"/>
      <c r="O536" s="263"/>
      <c r="P536" s="264"/>
      <c r="Q536" s="265"/>
      <c r="R536" s="261"/>
      <c r="S536" s="332"/>
      <c r="T536" s="332"/>
      <c r="U536" s="261" t="str">
        <f t="array" ref="U536">_xlfn.XLOOKUP(S536, СПР.МОНТ[AWG], СПР.МОНТ[ГОСТ], "")</f>
        <v/>
      </c>
      <c r="V536" s="261" t="str">
        <f t="array" ref="V536">_xlfn.XLOOKUP(T536, СПР.МОНТ[AWG], СПР.МОНТ[ГОСТ], "")</f>
        <v/>
      </c>
      <c r="W536" s="267"/>
      <c r="X536" s="267"/>
      <c r="Y536" s="261"/>
      <c r="Z536" s="261"/>
      <c r="AA536" s="279"/>
      <c r="AB536" s="333"/>
    </row>
    <row r="537">
      <c r="A537" s="278"/>
      <c r="B537" s="331"/>
      <c r="C537" s="257"/>
      <c r="D537" s="257"/>
      <c r="E537" s="257"/>
      <c r="F537" s="257"/>
      <c r="G537" s="296"/>
      <c r="H537" s="259"/>
      <c r="I537" s="260"/>
      <c r="J537" s="255" t="b">
        <v>0</v>
      </c>
      <c r="K537" s="255" t="b">
        <v>0</v>
      </c>
      <c r="L537" s="255" t="b">
        <v>0</v>
      </c>
      <c r="M537" s="261"/>
      <c r="N537" s="263"/>
      <c r="O537" s="263"/>
      <c r="P537" s="264"/>
      <c r="Q537" s="265"/>
      <c r="R537" s="261"/>
      <c r="S537" s="332"/>
      <c r="T537" s="332"/>
      <c r="U537" s="261" t="str">
        <f t="array" ref="U537">_xlfn.XLOOKUP(S537, СПР.МОНТ[AWG], СПР.МОНТ[ГОСТ], "")</f>
        <v/>
      </c>
      <c r="V537" s="261" t="str">
        <f t="array" ref="V537">_xlfn.XLOOKUP(T537, СПР.МОНТ[AWG], СПР.МОНТ[ГОСТ], "")</f>
        <v/>
      </c>
      <c r="W537" s="267"/>
      <c r="X537" s="267"/>
      <c r="Y537" s="261"/>
      <c r="Z537" s="261"/>
      <c r="AA537" s="279"/>
      <c r="AB537" s="333"/>
    </row>
    <row r="538">
      <c r="A538" s="278"/>
      <c r="B538" s="331"/>
      <c r="C538" s="257"/>
      <c r="D538" s="257"/>
      <c r="E538" s="257"/>
      <c r="F538" s="257"/>
      <c r="G538" s="296"/>
      <c r="H538" s="259"/>
      <c r="I538" s="260"/>
      <c r="J538" s="255" t="b">
        <v>0</v>
      </c>
      <c r="K538" s="255" t="b">
        <v>0</v>
      </c>
      <c r="L538" s="255" t="b">
        <v>0</v>
      </c>
      <c r="M538" s="261"/>
      <c r="N538" s="263"/>
      <c r="O538" s="263"/>
      <c r="P538" s="264"/>
      <c r="Q538" s="265"/>
      <c r="R538" s="261"/>
      <c r="S538" s="332"/>
      <c r="T538" s="332"/>
      <c r="U538" s="261" t="str">
        <f t="array" ref="U538">_xlfn.XLOOKUP(S538, СПР.МОНТ[AWG], СПР.МОНТ[ГОСТ], "")</f>
        <v/>
      </c>
      <c r="V538" s="261" t="str">
        <f t="array" ref="V538">_xlfn.XLOOKUP(T538, СПР.МОНТ[AWG], СПР.МОНТ[ГОСТ], "")</f>
        <v/>
      </c>
      <c r="W538" s="267"/>
      <c r="X538" s="267"/>
      <c r="Y538" s="261"/>
      <c r="Z538" s="261"/>
      <c r="AA538" s="279"/>
      <c r="AB538" s="333"/>
    </row>
    <row r="539">
      <c r="A539" s="278"/>
      <c r="B539" s="331"/>
      <c r="C539" s="257"/>
      <c r="D539" s="257"/>
      <c r="E539" s="257"/>
      <c r="F539" s="257"/>
      <c r="G539" s="296"/>
      <c r="H539" s="259"/>
      <c r="I539" s="260"/>
      <c r="J539" s="255" t="b">
        <v>0</v>
      </c>
      <c r="K539" s="255" t="b">
        <v>0</v>
      </c>
      <c r="L539" s="255" t="b">
        <v>0</v>
      </c>
      <c r="M539" s="261"/>
      <c r="N539" s="263"/>
      <c r="O539" s="263"/>
      <c r="P539" s="264"/>
      <c r="Q539" s="265"/>
      <c r="R539" s="261"/>
      <c r="S539" s="332"/>
      <c r="T539" s="332"/>
      <c r="U539" s="261" t="str">
        <f t="array" ref="U539">_xlfn.XLOOKUP(S539, СПР.МОНТ[AWG], СПР.МОНТ[ГОСТ], "")</f>
        <v/>
      </c>
      <c r="V539" s="261" t="str">
        <f t="array" ref="V539">_xlfn.XLOOKUP(T539, СПР.МОНТ[AWG], СПР.МОНТ[ГОСТ], "")</f>
        <v/>
      </c>
      <c r="W539" s="267"/>
      <c r="X539" s="267"/>
      <c r="Y539" s="261"/>
      <c r="Z539" s="261"/>
      <c r="AA539" s="279"/>
      <c r="AB539" s="333"/>
    </row>
    <row r="540">
      <c r="A540" s="278"/>
      <c r="B540" s="331"/>
      <c r="C540" s="257"/>
      <c r="D540" s="257"/>
      <c r="E540" s="257"/>
      <c r="F540" s="257"/>
      <c r="G540" s="296"/>
      <c r="H540" s="259"/>
      <c r="I540" s="260"/>
      <c r="J540" s="255" t="b">
        <v>0</v>
      </c>
      <c r="K540" s="255" t="b">
        <v>0</v>
      </c>
      <c r="L540" s="255" t="b">
        <v>0</v>
      </c>
      <c r="M540" s="261"/>
      <c r="N540" s="263"/>
      <c r="O540" s="263"/>
      <c r="P540" s="264"/>
      <c r="Q540" s="265"/>
      <c r="R540" s="261"/>
      <c r="S540" s="332"/>
      <c r="T540" s="332"/>
      <c r="U540" s="261" t="str">
        <f t="array" ref="U540">_xlfn.XLOOKUP(S540, СПР.МОНТ[AWG], СПР.МОНТ[ГОСТ], "")</f>
        <v/>
      </c>
      <c r="V540" s="261" t="str">
        <f t="array" ref="V540">_xlfn.XLOOKUP(T540, СПР.МОНТ[AWG], СПР.МОНТ[ГОСТ], "")</f>
        <v/>
      </c>
      <c r="W540" s="267"/>
      <c r="X540" s="267"/>
      <c r="Y540" s="261"/>
      <c r="Z540" s="261"/>
      <c r="AA540" s="279"/>
      <c r="AB540" s="333"/>
    </row>
    <row r="541">
      <c r="A541" s="278"/>
      <c r="B541" s="331"/>
      <c r="C541" s="257"/>
      <c r="D541" s="257"/>
      <c r="E541" s="257"/>
      <c r="F541" s="257"/>
      <c r="G541" s="296"/>
      <c r="H541" s="259"/>
      <c r="I541" s="260"/>
      <c r="J541" s="255" t="b">
        <v>0</v>
      </c>
      <c r="K541" s="255" t="b">
        <v>0</v>
      </c>
      <c r="L541" s="255" t="b">
        <v>0</v>
      </c>
      <c r="M541" s="261"/>
      <c r="N541" s="263"/>
      <c r="O541" s="263"/>
      <c r="P541" s="264"/>
      <c r="Q541" s="265"/>
      <c r="R541" s="261"/>
      <c r="S541" s="332"/>
      <c r="T541" s="332"/>
      <c r="U541" s="261" t="str">
        <f t="array" ref="U541">_xlfn.XLOOKUP(S541, СПР.МОНТ[AWG], СПР.МОНТ[ГОСТ], "")</f>
        <v/>
      </c>
      <c r="V541" s="261" t="str">
        <f t="array" ref="V541">_xlfn.XLOOKUP(T541, СПР.МОНТ[AWG], СПР.МОНТ[ГОСТ], "")</f>
        <v/>
      </c>
      <c r="W541" s="267"/>
      <c r="X541" s="267"/>
      <c r="Y541" s="261"/>
      <c r="Z541" s="261"/>
      <c r="AA541" s="279"/>
      <c r="AB541" s="333"/>
    </row>
    <row r="542">
      <c r="A542" s="278"/>
      <c r="B542" s="331"/>
      <c r="C542" s="257"/>
      <c r="D542" s="257"/>
      <c r="E542" s="257"/>
      <c r="F542" s="257"/>
      <c r="G542" s="296"/>
      <c r="H542" s="259"/>
      <c r="I542" s="260"/>
      <c r="J542" s="255" t="b">
        <v>0</v>
      </c>
      <c r="K542" s="255" t="b">
        <v>0</v>
      </c>
      <c r="L542" s="255" t="b">
        <v>0</v>
      </c>
      <c r="M542" s="261"/>
      <c r="N542" s="263"/>
      <c r="O542" s="263"/>
      <c r="P542" s="264"/>
      <c r="Q542" s="265"/>
      <c r="R542" s="261"/>
      <c r="S542" s="332"/>
      <c r="T542" s="332"/>
      <c r="U542" s="261" t="str">
        <f t="array" ref="U542">_xlfn.XLOOKUP(S542, СПР.МОНТ[AWG], СПР.МОНТ[ГОСТ], "")</f>
        <v/>
      </c>
      <c r="V542" s="261" t="str">
        <f t="array" ref="V542">_xlfn.XLOOKUP(T542, СПР.МОНТ[AWG], СПР.МОНТ[ГОСТ], "")</f>
        <v/>
      </c>
      <c r="W542" s="267"/>
      <c r="X542" s="267"/>
      <c r="Y542" s="261"/>
      <c r="Z542" s="261"/>
      <c r="AA542" s="279"/>
      <c r="AB542" s="333"/>
    </row>
    <row r="543">
      <c r="A543" s="278"/>
      <c r="B543" s="331"/>
      <c r="C543" s="257"/>
      <c r="D543" s="257"/>
      <c r="E543" s="257"/>
      <c r="F543" s="257"/>
      <c r="G543" s="296"/>
      <c r="H543" s="259"/>
      <c r="I543" s="260"/>
      <c r="J543" s="255" t="b">
        <v>0</v>
      </c>
      <c r="K543" s="255" t="b">
        <v>0</v>
      </c>
      <c r="L543" s="255" t="b">
        <v>0</v>
      </c>
      <c r="M543" s="261"/>
      <c r="N543" s="263"/>
      <c r="O543" s="263"/>
      <c r="P543" s="264"/>
      <c r="Q543" s="265"/>
      <c r="R543" s="261"/>
      <c r="S543" s="332"/>
      <c r="T543" s="332"/>
      <c r="U543" s="261" t="str">
        <f t="array" ref="U543">_xlfn.XLOOKUP(S543, СПР.МОНТ[AWG], СПР.МОНТ[ГОСТ], "")</f>
        <v/>
      </c>
      <c r="V543" s="261" t="str">
        <f t="array" ref="V543">_xlfn.XLOOKUP(T543, СПР.МОНТ[AWG], СПР.МОНТ[ГОСТ], "")</f>
        <v/>
      </c>
      <c r="W543" s="267"/>
      <c r="X543" s="267"/>
      <c r="Y543" s="261"/>
      <c r="Z543" s="261"/>
      <c r="AA543" s="279"/>
      <c r="AB543" s="333"/>
    </row>
    <row r="544">
      <c r="A544" s="278"/>
      <c r="B544" s="331"/>
      <c r="C544" s="257"/>
      <c r="D544" s="257"/>
      <c r="E544" s="257"/>
      <c r="F544" s="257"/>
      <c r="G544" s="296"/>
      <c r="H544" s="259"/>
      <c r="I544" s="260"/>
      <c r="J544" s="255" t="b">
        <v>0</v>
      </c>
      <c r="K544" s="255" t="b">
        <v>0</v>
      </c>
      <c r="L544" s="255" t="b">
        <v>0</v>
      </c>
      <c r="M544" s="261"/>
      <c r="N544" s="263"/>
      <c r="O544" s="263"/>
      <c r="P544" s="264"/>
      <c r="Q544" s="265"/>
      <c r="R544" s="261"/>
      <c r="S544" s="332"/>
      <c r="T544" s="332"/>
      <c r="U544" s="261" t="str">
        <f t="array" ref="U544">_xlfn.XLOOKUP(S544, СПР.МОНТ[AWG], СПР.МОНТ[ГОСТ], "")</f>
        <v/>
      </c>
      <c r="V544" s="261" t="str">
        <f t="array" ref="V544">_xlfn.XLOOKUP(T544, СПР.МОНТ[AWG], СПР.МОНТ[ГОСТ], "")</f>
        <v/>
      </c>
      <c r="W544" s="267"/>
      <c r="X544" s="267"/>
      <c r="Y544" s="261"/>
      <c r="Z544" s="261"/>
      <c r="AA544" s="279"/>
      <c r="AB544" s="333"/>
    </row>
    <row r="545">
      <c r="A545" s="278"/>
      <c r="B545" s="331"/>
      <c r="C545" s="257"/>
      <c r="D545" s="257"/>
      <c r="E545" s="257"/>
      <c r="F545" s="257"/>
      <c r="G545" s="296"/>
      <c r="H545" s="259"/>
      <c r="I545" s="260"/>
      <c r="J545" s="255" t="b">
        <v>0</v>
      </c>
      <c r="K545" s="255" t="b">
        <v>0</v>
      </c>
      <c r="L545" s="255" t="b">
        <v>0</v>
      </c>
      <c r="M545" s="261"/>
      <c r="N545" s="263"/>
      <c r="O545" s="263"/>
      <c r="P545" s="264"/>
      <c r="Q545" s="265"/>
      <c r="R545" s="261"/>
      <c r="S545" s="332"/>
      <c r="T545" s="332"/>
      <c r="U545" s="261" t="str">
        <f t="array" ref="U545">_xlfn.XLOOKUP(S545, СПР.МОНТ[AWG], СПР.МОНТ[ГОСТ], "")</f>
        <v/>
      </c>
      <c r="V545" s="261" t="str">
        <f t="array" ref="V545">_xlfn.XLOOKUP(T545, СПР.МОНТ[AWG], СПР.МОНТ[ГОСТ], "")</f>
        <v/>
      </c>
      <c r="W545" s="267"/>
      <c r="X545" s="267"/>
      <c r="Y545" s="261"/>
      <c r="Z545" s="261"/>
      <c r="AA545" s="279"/>
      <c r="AB545" s="333"/>
    </row>
    <row r="546">
      <c r="A546" s="278"/>
      <c r="B546" s="331"/>
      <c r="C546" s="257"/>
      <c r="D546" s="257"/>
      <c r="E546" s="257"/>
      <c r="F546" s="257"/>
      <c r="G546" s="296"/>
      <c r="H546" s="259"/>
      <c r="I546" s="260"/>
      <c r="J546" s="255" t="b">
        <v>0</v>
      </c>
      <c r="K546" s="255" t="b">
        <v>0</v>
      </c>
      <c r="L546" s="255" t="b">
        <v>0</v>
      </c>
      <c r="M546" s="261"/>
      <c r="N546" s="263"/>
      <c r="O546" s="263"/>
      <c r="P546" s="264"/>
      <c r="Q546" s="265"/>
      <c r="R546" s="261"/>
      <c r="S546" s="332"/>
      <c r="T546" s="332"/>
      <c r="U546" s="261" t="str">
        <f t="array" ref="U546">_xlfn.XLOOKUP(S546, СПР.МОНТ[AWG], СПР.МОНТ[ГОСТ], "")</f>
        <v/>
      </c>
      <c r="V546" s="261" t="str">
        <f t="array" ref="V546">_xlfn.XLOOKUP(T546, СПР.МОНТ[AWG], СПР.МОНТ[ГОСТ], "")</f>
        <v/>
      </c>
      <c r="W546" s="267"/>
      <c r="X546" s="267"/>
      <c r="Y546" s="261"/>
      <c r="Z546" s="261"/>
      <c r="AA546" s="279"/>
      <c r="AB546" s="333"/>
    </row>
    <row r="547">
      <c r="A547" s="278"/>
      <c r="B547" s="331"/>
      <c r="C547" s="257"/>
      <c r="D547" s="257"/>
      <c r="E547" s="257"/>
      <c r="F547" s="257"/>
      <c r="G547" s="296"/>
      <c r="H547" s="259"/>
      <c r="I547" s="260"/>
      <c r="J547" s="255" t="b">
        <v>0</v>
      </c>
      <c r="K547" s="255" t="b">
        <v>0</v>
      </c>
      <c r="L547" s="255" t="b">
        <v>0</v>
      </c>
      <c r="M547" s="261"/>
      <c r="N547" s="263"/>
      <c r="O547" s="263"/>
      <c r="P547" s="264"/>
      <c r="Q547" s="265"/>
      <c r="R547" s="261"/>
      <c r="S547" s="332"/>
      <c r="T547" s="332"/>
      <c r="U547" s="261" t="str">
        <f t="array" ref="U547">_xlfn.XLOOKUP(S547, СПР.МОНТ[AWG], СПР.МОНТ[ГОСТ], "")</f>
        <v/>
      </c>
      <c r="V547" s="261" t="str">
        <f t="array" ref="V547">_xlfn.XLOOKUP(T547, СПР.МОНТ[AWG], СПР.МОНТ[ГОСТ], "")</f>
        <v/>
      </c>
      <c r="W547" s="267"/>
      <c r="X547" s="267"/>
      <c r="Y547" s="261"/>
      <c r="Z547" s="261"/>
      <c r="AA547" s="279"/>
      <c r="AB547" s="333"/>
    </row>
    <row r="548">
      <c r="A548" s="278"/>
      <c r="B548" s="331"/>
      <c r="C548" s="257"/>
      <c r="D548" s="257"/>
      <c r="E548" s="257"/>
      <c r="F548" s="257"/>
      <c r="G548" s="296"/>
      <c r="H548" s="259"/>
      <c r="I548" s="260"/>
      <c r="J548" s="255" t="b">
        <v>0</v>
      </c>
      <c r="K548" s="255" t="b">
        <v>0</v>
      </c>
      <c r="L548" s="255" t="b">
        <v>0</v>
      </c>
      <c r="M548" s="261"/>
      <c r="N548" s="263"/>
      <c r="O548" s="263"/>
      <c r="P548" s="264"/>
      <c r="Q548" s="265"/>
      <c r="R548" s="261"/>
      <c r="S548" s="332"/>
      <c r="T548" s="332"/>
      <c r="U548" s="261" t="str">
        <f t="array" ref="U548">_xlfn.XLOOKUP(S548, СПР.МОНТ[AWG], СПР.МОНТ[ГОСТ], "")</f>
        <v/>
      </c>
      <c r="V548" s="261" t="str">
        <f t="array" ref="V548">_xlfn.XLOOKUP(T548, СПР.МОНТ[AWG], СПР.МОНТ[ГОСТ], "")</f>
        <v/>
      </c>
      <c r="W548" s="267"/>
      <c r="X548" s="267"/>
      <c r="Y548" s="261"/>
      <c r="Z548" s="261"/>
      <c r="AA548" s="279"/>
      <c r="AB548" s="333"/>
    </row>
    <row r="549">
      <c r="A549" s="278"/>
      <c r="B549" s="331"/>
      <c r="C549" s="257"/>
      <c r="D549" s="257"/>
      <c r="E549" s="257"/>
      <c r="F549" s="257"/>
      <c r="G549" s="296"/>
      <c r="H549" s="259"/>
      <c r="I549" s="260"/>
      <c r="J549" s="255" t="b">
        <v>0</v>
      </c>
      <c r="K549" s="255" t="b">
        <v>0</v>
      </c>
      <c r="L549" s="255" t="b">
        <v>0</v>
      </c>
      <c r="M549" s="261"/>
      <c r="N549" s="263"/>
      <c r="O549" s="263"/>
      <c r="P549" s="264"/>
      <c r="Q549" s="265"/>
      <c r="R549" s="261"/>
      <c r="S549" s="332"/>
      <c r="T549" s="332"/>
      <c r="U549" s="261" t="str">
        <f t="array" ref="U549">_xlfn.XLOOKUP(S549, СПР.МОНТ[AWG], СПР.МОНТ[ГОСТ], "")</f>
        <v/>
      </c>
      <c r="V549" s="261" t="str">
        <f t="array" ref="V549">_xlfn.XLOOKUP(T549, СПР.МОНТ[AWG], СПР.МОНТ[ГОСТ], "")</f>
        <v/>
      </c>
      <c r="W549" s="267"/>
      <c r="X549" s="267"/>
      <c r="Y549" s="261"/>
      <c r="Z549" s="261"/>
      <c r="AA549" s="279"/>
      <c r="AB549" s="333"/>
    </row>
    <row r="550">
      <c r="A550" s="278"/>
      <c r="B550" s="331"/>
      <c r="C550" s="257"/>
      <c r="D550" s="257"/>
      <c r="E550" s="257"/>
      <c r="F550" s="257"/>
      <c r="G550" s="296"/>
      <c r="H550" s="259"/>
      <c r="I550" s="260"/>
      <c r="J550" s="255" t="b">
        <v>0</v>
      </c>
      <c r="K550" s="255" t="b">
        <v>0</v>
      </c>
      <c r="L550" s="255" t="b">
        <v>0</v>
      </c>
      <c r="M550" s="261"/>
      <c r="N550" s="263"/>
      <c r="O550" s="263"/>
      <c r="P550" s="264"/>
      <c r="Q550" s="265"/>
      <c r="R550" s="261"/>
      <c r="S550" s="332"/>
      <c r="T550" s="332"/>
      <c r="U550" s="261" t="str">
        <f t="array" ref="U550">_xlfn.XLOOKUP(S550, СПР.МОНТ[AWG], СПР.МОНТ[ГОСТ], "")</f>
        <v/>
      </c>
      <c r="V550" s="261" t="str">
        <f t="array" ref="V550">_xlfn.XLOOKUP(T550, СПР.МОНТ[AWG], СПР.МОНТ[ГОСТ], "")</f>
        <v/>
      </c>
      <c r="W550" s="267"/>
      <c r="X550" s="267"/>
      <c r="Y550" s="261"/>
      <c r="Z550" s="261"/>
      <c r="AA550" s="279"/>
      <c r="AB550" s="333"/>
    </row>
    <row r="551">
      <c r="A551" s="278"/>
      <c r="B551" s="331"/>
      <c r="C551" s="257"/>
      <c r="D551" s="257"/>
      <c r="E551" s="257"/>
      <c r="F551" s="257"/>
      <c r="G551" s="296"/>
      <c r="H551" s="259"/>
      <c r="I551" s="260"/>
      <c r="J551" s="255" t="b">
        <v>0</v>
      </c>
      <c r="K551" s="255" t="b">
        <v>0</v>
      </c>
      <c r="L551" s="255" t="b">
        <v>0</v>
      </c>
      <c r="M551" s="261"/>
      <c r="N551" s="263"/>
      <c r="O551" s="263"/>
      <c r="P551" s="264"/>
      <c r="Q551" s="265"/>
      <c r="R551" s="261"/>
      <c r="S551" s="332"/>
      <c r="T551" s="332"/>
      <c r="U551" s="261" t="str">
        <f t="array" ref="U551">_xlfn.XLOOKUP(S551, СПР.МОНТ[AWG], СПР.МОНТ[ГОСТ], "")</f>
        <v/>
      </c>
      <c r="V551" s="261" t="str">
        <f t="array" ref="V551">_xlfn.XLOOKUP(T551, СПР.МОНТ[AWG], СПР.МОНТ[ГОСТ], "")</f>
        <v/>
      </c>
      <c r="W551" s="267"/>
      <c r="X551" s="267"/>
      <c r="Y551" s="261"/>
      <c r="Z551" s="261"/>
      <c r="AA551" s="279"/>
      <c r="AB551" s="333"/>
    </row>
    <row r="552">
      <c r="A552" s="278"/>
      <c r="B552" s="331"/>
      <c r="C552" s="257"/>
      <c r="D552" s="257"/>
      <c r="E552" s="257"/>
      <c r="F552" s="257"/>
      <c r="G552" s="296"/>
      <c r="H552" s="259"/>
      <c r="I552" s="260"/>
      <c r="J552" s="255" t="b">
        <v>0</v>
      </c>
      <c r="K552" s="255" t="b">
        <v>0</v>
      </c>
      <c r="L552" s="255" t="b">
        <v>0</v>
      </c>
      <c r="M552" s="261"/>
      <c r="N552" s="263"/>
      <c r="O552" s="263"/>
      <c r="P552" s="264"/>
      <c r="Q552" s="265"/>
      <c r="R552" s="261"/>
      <c r="S552" s="332"/>
      <c r="T552" s="332"/>
      <c r="U552" s="261" t="str">
        <f t="array" ref="U552">_xlfn.XLOOKUP(S552, СПР.МОНТ[AWG], СПР.МОНТ[ГОСТ], "")</f>
        <v/>
      </c>
      <c r="V552" s="261" t="str">
        <f t="array" ref="V552">_xlfn.XLOOKUP(T552, СПР.МОНТ[AWG], СПР.МОНТ[ГОСТ], "")</f>
        <v/>
      </c>
      <c r="W552" s="267"/>
      <c r="X552" s="267"/>
      <c r="Y552" s="261"/>
      <c r="Z552" s="261"/>
      <c r="AA552" s="279"/>
      <c r="AB552" s="333"/>
    </row>
    <row r="553">
      <c r="A553" s="278"/>
      <c r="B553" s="331"/>
      <c r="C553" s="257"/>
      <c r="D553" s="257"/>
      <c r="E553" s="257"/>
      <c r="F553" s="257"/>
      <c r="G553" s="296"/>
      <c r="H553" s="259"/>
      <c r="I553" s="260"/>
      <c r="J553" s="255" t="b">
        <v>0</v>
      </c>
      <c r="K553" s="255" t="b">
        <v>0</v>
      </c>
      <c r="L553" s="255" t="b">
        <v>0</v>
      </c>
      <c r="M553" s="261"/>
      <c r="N553" s="263"/>
      <c r="O553" s="263"/>
      <c r="P553" s="264"/>
      <c r="Q553" s="265"/>
      <c r="R553" s="261"/>
      <c r="S553" s="332"/>
      <c r="T553" s="332"/>
      <c r="U553" s="261" t="str">
        <f t="array" ref="U553">_xlfn.XLOOKUP(S553, СПР.МОНТ[AWG], СПР.МОНТ[ГОСТ], "")</f>
        <v/>
      </c>
      <c r="V553" s="261" t="str">
        <f t="array" ref="V553">_xlfn.XLOOKUP(T553, СПР.МОНТ[AWG], СПР.МОНТ[ГОСТ], "")</f>
        <v/>
      </c>
      <c r="W553" s="267"/>
      <c r="X553" s="267"/>
      <c r="Y553" s="261"/>
      <c r="Z553" s="261"/>
      <c r="AA553" s="279"/>
      <c r="AB553" s="333"/>
    </row>
    <row r="554">
      <c r="A554" s="278"/>
      <c r="B554" s="331"/>
      <c r="C554" s="257"/>
      <c r="D554" s="257"/>
      <c r="E554" s="257"/>
      <c r="F554" s="257"/>
      <c r="G554" s="296"/>
      <c r="H554" s="259"/>
      <c r="I554" s="260"/>
      <c r="J554" s="255" t="b">
        <v>0</v>
      </c>
      <c r="K554" s="255" t="b">
        <v>0</v>
      </c>
      <c r="L554" s="255" t="b">
        <v>0</v>
      </c>
      <c r="M554" s="261"/>
      <c r="N554" s="263"/>
      <c r="O554" s="263"/>
      <c r="P554" s="264"/>
      <c r="Q554" s="265"/>
      <c r="R554" s="261"/>
      <c r="S554" s="332"/>
      <c r="T554" s="332"/>
      <c r="U554" s="261" t="str">
        <f t="array" ref="U554">_xlfn.XLOOKUP(S554, СПР.МОНТ[AWG], СПР.МОНТ[ГОСТ], "")</f>
        <v/>
      </c>
      <c r="V554" s="261" t="str">
        <f t="array" ref="V554">_xlfn.XLOOKUP(T554, СПР.МОНТ[AWG], СПР.МОНТ[ГОСТ], "")</f>
        <v/>
      </c>
      <c r="W554" s="267"/>
      <c r="X554" s="267"/>
      <c r="Y554" s="261"/>
      <c r="Z554" s="261"/>
      <c r="AA554" s="279"/>
      <c r="AB554" s="333"/>
    </row>
    <row r="555">
      <c r="A555" s="278"/>
      <c r="B555" s="331"/>
      <c r="C555" s="257"/>
      <c r="D555" s="257"/>
      <c r="E555" s="257"/>
      <c r="F555" s="257"/>
      <c r="G555" s="296"/>
      <c r="H555" s="259"/>
      <c r="I555" s="260"/>
      <c r="J555" s="255" t="b">
        <v>0</v>
      </c>
      <c r="K555" s="255" t="b">
        <v>0</v>
      </c>
      <c r="L555" s="255" t="b">
        <v>0</v>
      </c>
      <c r="M555" s="261"/>
      <c r="N555" s="263"/>
      <c r="O555" s="263"/>
      <c r="P555" s="264"/>
      <c r="Q555" s="265"/>
      <c r="R555" s="261"/>
      <c r="S555" s="332"/>
      <c r="T555" s="332"/>
      <c r="U555" s="261" t="str">
        <f t="array" ref="U555">_xlfn.XLOOKUP(S555, СПР.МОНТ[AWG], СПР.МОНТ[ГОСТ], "")</f>
        <v/>
      </c>
      <c r="V555" s="261" t="str">
        <f t="array" ref="V555">_xlfn.XLOOKUP(T555, СПР.МОНТ[AWG], СПР.МОНТ[ГОСТ], "")</f>
        <v/>
      </c>
      <c r="W555" s="267"/>
      <c r="X555" s="267"/>
      <c r="Y555" s="261"/>
      <c r="Z555" s="261"/>
      <c r="AA555" s="279"/>
      <c r="AB555" s="333"/>
    </row>
  </sheetData>
  <dataValidations>
    <dataValidation type="list" allowBlank="1" sqref="B2:B555">
      <formula1>"КВТ,Connfly,Hirose,JAE,JST,Molex,TE,н/д (аналог JST SM),TE Connectivity,Электромонтаж,Yueqing Chaodao,REXANT,Атлант,Копир,Hsuan Mao,HARTING,СЦНК (аналог TE/AMP),СЦНК,KLS Electronic,н/д,Sumitomo,Samtec,KST,HSM (Hsuan Mao)"</formula1>
    </dataValidation>
    <dataValidation type="custom" allowBlank="1" showDropDown="1" sqref="U2:V555">
      <formula1>AND(ISNUMBER(U2),(NOT(OR(NOT(ISERROR(DATEVALUE(U2))), AND(ISNUMBER(U2), LEFT(CELL("format", U2))="D")))))</formula1>
    </dataValidation>
    <dataValidation allowBlank="1" showDropDown="1" sqref="N2:N555"/>
    <dataValidation type="list" allowBlank="1" sqref="S2:T555">
      <formula1>#REF!</formula1>
    </dataValidation>
  </dataValidations>
  <hyperlinks>
    <hyperlink r:id="rId1" ref="AA2"/>
    <hyperlink r:id="rId2" ref="AA3"/>
    <hyperlink r:id="rId3" ref="AA4"/>
    <hyperlink r:id="rId4" ref="AA5"/>
    <hyperlink r:id="rId5" ref="AA6"/>
    <hyperlink r:id="rId6" ref="AA7"/>
    <hyperlink r:id="rId7" ref="AA8"/>
    <hyperlink r:id="rId8" ref="AA9"/>
    <hyperlink r:id="rId9" ref="AA10"/>
    <hyperlink r:id="rId10" ref="AA11"/>
    <hyperlink r:id="rId11" ref="AA12"/>
    <hyperlink r:id="rId12" ref="AA13"/>
    <hyperlink r:id="rId13" ref="AA14"/>
    <hyperlink r:id="rId14" ref="AA15"/>
    <hyperlink r:id="rId15" ref="AA16"/>
    <hyperlink r:id="rId16" ref="AA17"/>
    <hyperlink r:id="rId17" ref="AA18"/>
    <hyperlink r:id="rId18" ref="AA19"/>
    <hyperlink r:id="rId19" ref="AA20"/>
    <hyperlink r:id="rId20" ref="AA21"/>
    <hyperlink r:id="rId21" ref="AA22"/>
    <hyperlink r:id="rId22" ref="AA23"/>
    <hyperlink r:id="rId23" ref="AA24"/>
    <hyperlink r:id="rId24" ref="AA25"/>
    <hyperlink r:id="rId25" ref="AA26"/>
    <hyperlink r:id="rId26" ref="AA27"/>
    <hyperlink r:id="rId27" ref="AA28"/>
    <hyperlink r:id="rId28" ref="AA29"/>
    <hyperlink r:id="rId29" ref="AA30"/>
    <hyperlink r:id="rId30" ref="AA31"/>
    <hyperlink r:id="rId31" ref="AA32"/>
    <hyperlink r:id="rId32" ref="AA33"/>
    <hyperlink r:id="rId33" ref="AA34"/>
    <hyperlink r:id="rId34" ref="AA35"/>
    <hyperlink r:id="rId35" ref="AA36"/>
    <hyperlink r:id="rId36" ref="AA37"/>
    <hyperlink r:id="rId37" ref="AA38"/>
    <hyperlink r:id="rId38" ref="AA39"/>
    <hyperlink r:id="rId39" ref="AA40"/>
    <hyperlink r:id="rId40" ref="AA41"/>
    <hyperlink r:id="rId41" ref="AA42"/>
    <hyperlink r:id="rId42" ref="AA43"/>
    <hyperlink r:id="rId43" ref="AA44"/>
    <hyperlink r:id="rId44" ref="AA45"/>
    <hyperlink r:id="rId45" ref="AA46"/>
    <hyperlink r:id="rId46" ref="AA47"/>
    <hyperlink r:id="rId47" ref="AA48"/>
    <hyperlink r:id="rId48" ref="AA49"/>
    <hyperlink r:id="rId49" ref="AA50"/>
    <hyperlink r:id="rId50" ref="AA51"/>
    <hyperlink r:id="rId51" ref="AA52"/>
    <hyperlink r:id="rId52" ref="AA53"/>
    <hyperlink r:id="rId53" ref="AA54"/>
    <hyperlink r:id="rId54" ref="AA55"/>
    <hyperlink r:id="rId55" ref="AA56"/>
    <hyperlink r:id="rId56" ref="AA57"/>
    <hyperlink r:id="rId57" ref="AA58"/>
    <hyperlink r:id="rId58" ref="AA59"/>
    <hyperlink r:id="rId59" ref="AA60"/>
    <hyperlink r:id="rId60" ref="AA61"/>
    <hyperlink r:id="rId61" ref="AA62"/>
    <hyperlink r:id="rId62" ref="AA63"/>
    <hyperlink r:id="rId63" ref="AA64"/>
    <hyperlink r:id="rId64" ref="AA65"/>
    <hyperlink r:id="rId65" ref="AA66"/>
    <hyperlink r:id="rId66" ref="AA67"/>
    <hyperlink r:id="rId67" ref="AA68"/>
    <hyperlink r:id="rId68" ref="AA69"/>
    <hyperlink r:id="rId69" ref="AA70"/>
    <hyperlink r:id="rId70" ref="AA71"/>
    <hyperlink r:id="rId71" ref="AA72"/>
    <hyperlink r:id="rId72" ref="AA73"/>
    <hyperlink r:id="rId73" ref="AA74"/>
    <hyperlink r:id="rId74" ref="AA75"/>
    <hyperlink r:id="rId75" ref="AA76"/>
    <hyperlink r:id="rId76" ref="AA77"/>
    <hyperlink r:id="rId77" ref="AA78"/>
    <hyperlink r:id="rId78" ref="AA79"/>
    <hyperlink r:id="rId79" ref="AA80"/>
    <hyperlink r:id="rId80" ref="AA81"/>
    <hyperlink r:id="rId81" ref="AA82"/>
    <hyperlink r:id="rId82" ref="AA83"/>
    <hyperlink r:id="rId83" ref="AA84"/>
    <hyperlink r:id="rId84" ref="AA85"/>
    <hyperlink r:id="rId85" ref="AA86"/>
    <hyperlink r:id="rId86" ref="AA87"/>
    <hyperlink r:id="rId87" ref="AA88"/>
    <hyperlink r:id="rId88" ref="AA89"/>
    <hyperlink r:id="rId89" ref="AA90"/>
    <hyperlink r:id="rId90" ref="AA91"/>
    <hyperlink r:id="rId91" ref="AA92"/>
    <hyperlink r:id="rId92" ref="AA93"/>
    <hyperlink r:id="rId93" ref="AA94"/>
    <hyperlink r:id="rId94" ref="AA95"/>
    <hyperlink r:id="rId95" ref="AA96"/>
    <hyperlink r:id="rId96" ref="AA99"/>
    <hyperlink r:id="rId97" ref="AA100"/>
    <hyperlink r:id="rId98" ref="AA102"/>
    <hyperlink r:id="rId99" ref="AA103"/>
    <hyperlink r:id="rId100" ref="AA104"/>
    <hyperlink r:id="rId101" ref="AA105"/>
    <hyperlink r:id="rId102" ref="AA106"/>
    <hyperlink r:id="rId103" ref="AA107"/>
    <hyperlink r:id="rId104" ref="AA108"/>
    <hyperlink r:id="rId105" ref="AA109"/>
    <hyperlink r:id="rId106" ref="AA110"/>
    <hyperlink r:id="rId107" ref="AA111"/>
    <hyperlink r:id="rId108" ref="AA112"/>
    <hyperlink r:id="rId109" ref="AA113"/>
    <hyperlink r:id="rId110" ref="AA114"/>
    <hyperlink r:id="rId111" ref="AA115"/>
    <hyperlink r:id="rId112" ref="AA116"/>
    <hyperlink r:id="rId113" ref="AA117"/>
    <hyperlink r:id="rId114" ref="AA118"/>
    <hyperlink r:id="rId115" ref="AA119"/>
    <hyperlink r:id="rId116" ref="AA120"/>
    <hyperlink r:id="rId117" ref="AA121"/>
    <hyperlink r:id="rId118" ref="AA122"/>
    <hyperlink r:id="rId119" ref="AA123"/>
    <hyperlink r:id="rId120" ref="AA124"/>
    <hyperlink r:id="rId121" ref="AA126"/>
    <hyperlink r:id="rId122" ref="AA127"/>
    <hyperlink r:id="rId123" ref="AA128"/>
    <hyperlink r:id="rId124" ref="AA129"/>
    <hyperlink r:id="rId125" ref="AA130"/>
    <hyperlink r:id="rId126" ref="AA131"/>
    <hyperlink r:id="rId127" ref="AA132"/>
    <hyperlink r:id="rId128" ref="AA133"/>
    <hyperlink r:id="rId129" ref="AA134"/>
    <hyperlink r:id="rId130" ref="AA135"/>
    <hyperlink r:id="rId131" ref="AA136"/>
    <hyperlink r:id="rId132" ref="AA137"/>
    <hyperlink r:id="rId133" ref="AA138"/>
    <hyperlink r:id="rId134" ref="AA139"/>
    <hyperlink r:id="rId135" ref="AA140"/>
    <hyperlink r:id="rId136" ref="AA141"/>
    <hyperlink r:id="rId137" ref="AA142"/>
    <hyperlink r:id="rId138" ref="AA143"/>
    <hyperlink r:id="rId139" ref="AA144"/>
    <hyperlink r:id="rId140" ref="AA145"/>
    <hyperlink r:id="rId141" ref="AA146"/>
    <hyperlink r:id="rId142" ref="AA148"/>
    <hyperlink r:id="rId143" ref="AA149"/>
    <hyperlink r:id="rId144" ref="AA150"/>
    <hyperlink r:id="rId145" ref="AA151"/>
    <hyperlink r:id="rId146" ref="AA152"/>
    <hyperlink r:id="rId147" ref="AA153"/>
    <hyperlink r:id="rId148" ref="AA154"/>
    <hyperlink r:id="rId149" ref="AA155"/>
    <hyperlink r:id="rId150" ref="AA156"/>
    <hyperlink r:id="rId151" ref="AA157"/>
    <hyperlink r:id="rId152" ref="AA158"/>
    <hyperlink r:id="rId153" ref="AA159"/>
    <hyperlink r:id="rId154" ref="AA160"/>
    <hyperlink r:id="rId155" ref="AA161"/>
    <hyperlink r:id="rId156" ref="AA162"/>
    <hyperlink r:id="rId157" ref="AA163"/>
    <hyperlink r:id="rId158" ref="AA164"/>
    <hyperlink r:id="rId159" ref="AA165"/>
    <hyperlink r:id="rId160" ref="AA166"/>
    <hyperlink r:id="rId161" ref="AA167"/>
    <hyperlink r:id="rId162" ref="AA168"/>
    <hyperlink r:id="rId163" ref="AA169"/>
    <hyperlink r:id="rId164" ref="AA170"/>
    <hyperlink r:id="rId165" ref="AA171"/>
    <hyperlink r:id="rId166" ref="AA172"/>
    <hyperlink r:id="rId167" ref="AA173"/>
    <hyperlink r:id="rId168" ref="AA175"/>
    <hyperlink r:id="rId169" ref="AA176"/>
    <hyperlink r:id="rId170" ref="AA177"/>
    <hyperlink r:id="rId171" ref="AA178"/>
    <hyperlink r:id="rId172" ref="AA179"/>
    <hyperlink r:id="rId173" ref="AA180"/>
    <hyperlink r:id="rId174" ref="AA181"/>
    <hyperlink r:id="rId175" ref="AA182"/>
    <hyperlink r:id="rId176" ref="AA183"/>
    <hyperlink r:id="rId177" ref="AA184"/>
    <hyperlink r:id="rId178" ref="AA185"/>
    <hyperlink r:id="rId179" ref="AA186"/>
    <hyperlink r:id="rId180" ref="AA187"/>
    <hyperlink r:id="rId181" ref="AA188"/>
    <hyperlink r:id="rId182" ref="AA189"/>
    <hyperlink r:id="rId183" ref="AA190"/>
    <hyperlink r:id="rId184" ref="AA191"/>
    <hyperlink r:id="rId185" ref="AA192"/>
    <hyperlink r:id="rId186" ref="AA193"/>
    <hyperlink r:id="rId187" ref="AA194"/>
    <hyperlink r:id="rId188" ref="AA195"/>
    <hyperlink r:id="rId189" ref="AA196"/>
    <hyperlink r:id="rId190" ref="AA197"/>
    <hyperlink r:id="rId191" ref="AA198"/>
    <hyperlink r:id="rId192" ref="AA199"/>
    <hyperlink r:id="rId193" ref="AA200"/>
    <hyperlink r:id="rId194" ref="AA201"/>
    <hyperlink r:id="rId195" ref="AA202"/>
    <hyperlink r:id="rId196" ref="AA203"/>
    <hyperlink r:id="rId197" ref="AA204"/>
    <hyperlink r:id="rId198" ref="AA205"/>
    <hyperlink r:id="rId199" ref="AA206"/>
    <hyperlink r:id="rId200" ref="AA207"/>
    <hyperlink r:id="rId201" ref="AA208"/>
    <hyperlink r:id="rId202" ref="AA209"/>
    <hyperlink r:id="rId203" ref="AA210"/>
    <hyperlink r:id="rId204" ref="AA211"/>
    <hyperlink r:id="rId205" ref="AA212"/>
    <hyperlink r:id="rId206" ref="AA213"/>
    <hyperlink r:id="rId207" ref="AA214"/>
    <hyperlink r:id="rId208" ref="AA215"/>
    <hyperlink r:id="rId209" ref="AA216"/>
    <hyperlink r:id="rId210" ref="AA217"/>
    <hyperlink r:id="rId211" ref="AA218"/>
    <hyperlink r:id="rId212" ref="AA219"/>
    <hyperlink r:id="rId213" ref="AA220"/>
    <hyperlink r:id="rId214" ref="AA221"/>
    <hyperlink r:id="rId215" ref="AA223"/>
    <hyperlink r:id="rId216" ref="AA224"/>
    <hyperlink r:id="rId217" ref="AA225"/>
    <hyperlink r:id="rId218" ref="AA226"/>
    <hyperlink r:id="rId219" ref="AA227"/>
    <hyperlink r:id="rId220" ref="AA228"/>
    <hyperlink r:id="rId221" ref="AA229"/>
    <hyperlink r:id="rId222" ref="AA230"/>
    <hyperlink r:id="rId223" ref="AA231"/>
    <hyperlink r:id="rId224" ref="AA232"/>
    <hyperlink r:id="rId225" ref="AA233"/>
    <hyperlink r:id="rId226" ref="AA234"/>
    <hyperlink r:id="rId227" ref="AA235"/>
    <hyperlink r:id="rId228" ref="AA236"/>
    <hyperlink r:id="rId229" ref="AA237"/>
    <hyperlink r:id="rId230" ref="AA238"/>
    <hyperlink r:id="rId231" ref="AA239"/>
    <hyperlink r:id="rId232" ref="AA240"/>
    <hyperlink r:id="rId233" ref="AA241"/>
    <hyperlink r:id="rId234" ref="AA242"/>
    <hyperlink r:id="rId235" ref="AA243"/>
    <hyperlink r:id="rId236" ref="AA244"/>
    <hyperlink r:id="rId237" ref="AA245"/>
    <hyperlink r:id="rId238" ref="AA246"/>
    <hyperlink r:id="rId239" ref="AA247"/>
    <hyperlink r:id="rId240" ref="AA248"/>
    <hyperlink r:id="rId241" ref="AA249"/>
    <hyperlink r:id="rId242" ref="AA250"/>
    <hyperlink r:id="rId243" ref="AA251"/>
    <hyperlink r:id="rId244" ref="AA252"/>
    <hyperlink r:id="rId245" ref="AA253"/>
    <hyperlink r:id="rId246" ref="AA254"/>
    <hyperlink r:id="rId247" ref="AA255"/>
    <hyperlink r:id="rId248" ref="AA256"/>
    <hyperlink r:id="rId249" ref="AA257"/>
    <hyperlink r:id="rId250" ref="AA258"/>
    <hyperlink r:id="rId251" ref="AA259"/>
    <hyperlink r:id="rId252" ref="AA260"/>
    <hyperlink r:id="rId253" ref="AA261"/>
    <hyperlink r:id="rId254" ref="AA262"/>
    <hyperlink r:id="rId255" ref="AA263"/>
    <hyperlink r:id="rId256" ref="AA264"/>
    <hyperlink r:id="rId257" ref="AA265"/>
    <hyperlink r:id="rId258" ref="AA266"/>
    <hyperlink r:id="rId259" ref="AA267"/>
    <hyperlink r:id="rId260" ref="AA268"/>
    <hyperlink r:id="rId261" ref="AA269"/>
    <hyperlink r:id="rId262" ref="AA270"/>
    <hyperlink r:id="rId263" ref="AA271"/>
    <hyperlink r:id="rId264" ref="AA272"/>
    <hyperlink r:id="rId265" ref="AA273"/>
    <hyperlink r:id="rId266" ref="AA274"/>
    <hyperlink r:id="rId267" ref="AA275"/>
    <hyperlink r:id="rId268" ref="AA276"/>
    <hyperlink r:id="rId269" ref="AA277"/>
    <hyperlink r:id="rId270" ref="AA278"/>
    <hyperlink r:id="rId271" ref="AA279"/>
    <hyperlink r:id="rId272" ref="AA280"/>
    <hyperlink r:id="rId273" ref="AA281"/>
    <hyperlink r:id="rId274" ref="AA282"/>
    <hyperlink r:id="rId275" ref="AA283"/>
    <hyperlink r:id="rId276" ref="AA284"/>
    <hyperlink r:id="rId277" ref="AA285"/>
    <hyperlink r:id="rId278" ref="AA286"/>
    <hyperlink r:id="rId279" ref="AA287"/>
    <hyperlink r:id="rId280" ref="AA288"/>
    <hyperlink r:id="rId281" ref="AA289"/>
    <hyperlink r:id="rId282" ref="AA290"/>
    <hyperlink r:id="rId283" ref="AA291"/>
    <hyperlink r:id="rId284" ref="AA292"/>
    <hyperlink r:id="rId285" ref="AA293"/>
    <hyperlink r:id="rId286" ref="AA294"/>
    <hyperlink r:id="rId287" ref="AA295"/>
    <hyperlink r:id="rId288" ref="AA296"/>
    <hyperlink r:id="rId289" ref="AA297"/>
    <hyperlink r:id="rId290" ref="AA298"/>
    <hyperlink r:id="rId291" ref="AA299"/>
    <hyperlink r:id="rId292" ref="AA300"/>
    <hyperlink r:id="rId293" ref="AA301"/>
    <hyperlink r:id="rId294" ref="AA302"/>
    <hyperlink r:id="rId295" ref="AA303"/>
    <hyperlink r:id="rId296" ref="AA304"/>
    <hyperlink r:id="rId297" ref="AA305"/>
    <hyperlink r:id="rId298" ref="AA306"/>
    <hyperlink r:id="rId299" ref="AA307"/>
    <hyperlink r:id="rId300" ref="AA308"/>
    <hyperlink r:id="rId301" ref="AA309"/>
    <hyperlink r:id="rId302" ref="AA310"/>
    <hyperlink r:id="rId303" ref="AA311"/>
    <hyperlink r:id="rId304" ref="AA312"/>
    <hyperlink r:id="rId305" ref="AA313"/>
    <hyperlink r:id="rId306" ref="AA314"/>
    <hyperlink r:id="rId307" ref="AA315"/>
    <hyperlink r:id="rId308" ref="AA316"/>
    <hyperlink r:id="rId309" ref="AA317"/>
    <hyperlink r:id="rId310" ref="AA318"/>
    <hyperlink r:id="rId311" ref="AA319"/>
    <hyperlink r:id="rId312" ref="AA320"/>
    <hyperlink r:id="rId313" ref="AA321"/>
    <hyperlink r:id="rId314" ref="AA322"/>
    <hyperlink r:id="rId315" ref="AA323"/>
    <hyperlink r:id="rId316" ref="AA324"/>
    <hyperlink r:id="rId317" ref="AA325"/>
    <hyperlink r:id="rId318" ref="AA326"/>
    <hyperlink r:id="rId319" ref="AA327"/>
    <hyperlink r:id="rId320" ref="AA328"/>
    <hyperlink r:id="rId321" ref="AA329"/>
    <hyperlink r:id="rId322" ref="AA330"/>
    <hyperlink r:id="rId323" ref="AA331"/>
    <hyperlink r:id="rId324" ref="AA332"/>
    <hyperlink r:id="rId325" ref="AA333"/>
    <hyperlink r:id="rId326" ref="AA334"/>
    <hyperlink r:id="rId327" ref="AA335"/>
    <hyperlink r:id="rId328" ref="AA336"/>
    <hyperlink r:id="rId329" ref="AA337"/>
    <hyperlink r:id="rId330" ref="AA338"/>
    <hyperlink r:id="rId331" ref="AA339"/>
    <hyperlink r:id="rId332" ref="AA340"/>
    <hyperlink r:id="rId333" ref="AA341"/>
    <hyperlink r:id="rId334" ref="AA342"/>
    <hyperlink r:id="rId335" ref="AA343"/>
    <hyperlink r:id="rId336" ref="AA344"/>
    <hyperlink r:id="rId337" ref="AA345"/>
    <hyperlink r:id="rId338" ref="AA346"/>
    <hyperlink r:id="rId339" ref="AA347"/>
    <hyperlink r:id="rId340" ref="AA348"/>
    <hyperlink r:id="rId341" ref="AA349"/>
    <hyperlink r:id="rId342" ref="AA350"/>
    <hyperlink r:id="rId343" ref="AA351"/>
    <hyperlink r:id="rId344" ref="AA352"/>
    <hyperlink r:id="rId345" ref="AA353"/>
    <hyperlink r:id="rId346" ref="AA354"/>
    <hyperlink r:id="rId347" ref="AA355"/>
    <hyperlink r:id="rId348" ref="AA356"/>
    <hyperlink r:id="rId349" ref="AA357"/>
    <hyperlink r:id="rId350" ref="AA358"/>
    <hyperlink r:id="rId351" ref="AA359"/>
    <hyperlink r:id="rId352" ref="AA360"/>
    <hyperlink r:id="rId353" ref="AA361"/>
    <hyperlink r:id="rId354" ref="AA362"/>
    <hyperlink r:id="rId355" ref="AA363"/>
    <hyperlink r:id="rId356" ref="AA364"/>
    <hyperlink r:id="rId357" ref="AA365"/>
    <hyperlink r:id="rId358" ref="AA366"/>
    <hyperlink r:id="rId359" ref="AA367"/>
    <hyperlink r:id="rId360" ref="AA368"/>
    <hyperlink r:id="rId361" ref="AA369"/>
    <hyperlink r:id="rId362" ref="AA370"/>
    <hyperlink r:id="rId363" ref="AA371"/>
    <hyperlink r:id="rId364" ref="AA372"/>
    <hyperlink r:id="rId365" ref="AA373"/>
    <hyperlink r:id="rId366" ref="AA374"/>
    <hyperlink r:id="rId367" ref="AA375"/>
    <hyperlink r:id="rId368" ref="AA376"/>
    <hyperlink r:id="rId369" ref="AA377"/>
    <hyperlink r:id="rId370" ref="AA378"/>
    <hyperlink r:id="rId371" ref="AA379"/>
    <hyperlink r:id="rId372" ref="AA380"/>
    <hyperlink r:id="rId373" ref="AA381"/>
    <hyperlink r:id="rId374" ref="AA382"/>
    <hyperlink r:id="rId375" ref="AA383"/>
    <hyperlink r:id="rId376" ref="AA384"/>
    <hyperlink r:id="rId377" ref="AA385"/>
    <hyperlink r:id="rId378" ref="AA386"/>
    <hyperlink r:id="rId379" ref="AA387"/>
    <hyperlink r:id="rId380" ref="AA388"/>
    <hyperlink r:id="rId381" ref="AA389"/>
    <hyperlink r:id="rId382" ref="AA390"/>
    <hyperlink r:id="rId383" ref="AA391"/>
    <hyperlink r:id="rId384" ref="AA392"/>
    <hyperlink r:id="rId385" ref="AA393"/>
    <hyperlink r:id="rId386" ref="AA394"/>
    <hyperlink r:id="rId387" ref="AA395"/>
    <hyperlink r:id="rId388" ref="AA396"/>
    <hyperlink r:id="rId389" ref="AA397"/>
    <hyperlink r:id="rId390" ref="AA398"/>
    <hyperlink r:id="rId391" ref="AA399"/>
    <hyperlink r:id="rId392" ref="AA400"/>
    <hyperlink r:id="rId393" ref="AA401"/>
    <hyperlink r:id="rId394" ref="AA402"/>
    <hyperlink r:id="rId395" ref="AA403"/>
    <hyperlink r:id="rId396" ref="AA407"/>
    <hyperlink r:id="rId397" ref="AA412"/>
    <hyperlink r:id="rId398" ref="AA413"/>
    <hyperlink r:id="rId399" ref="AA416"/>
    <hyperlink r:id="rId400" ref="AA424"/>
    <hyperlink r:id="rId401" ref="AA425"/>
    <hyperlink r:id="rId402" ref="AA426"/>
    <hyperlink r:id="rId403" ref="AA427"/>
    <hyperlink r:id="rId404" ref="AA428"/>
    <hyperlink r:id="rId405" ref="AA429"/>
    <hyperlink r:id="rId406" ref="AA430"/>
    <hyperlink r:id="rId407" ref="AA431"/>
    <hyperlink r:id="rId408" ref="AA433"/>
    <hyperlink r:id="rId409" ref="AA434"/>
    <hyperlink r:id="rId410" ref="AA435"/>
    <hyperlink r:id="rId411" ref="AA436"/>
    <hyperlink r:id="rId412" ref="AA438"/>
    <hyperlink r:id="rId413" ref="AA439"/>
    <hyperlink r:id="rId414" ref="AA441"/>
    <hyperlink r:id="rId415" ref="AA442"/>
    <hyperlink r:id="rId416" ref="AA443"/>
    <hyperlink r:id="rId417" ref="AA444"/>
    <hyperlink r:id="rId418" ref="AA445"/>
    <hyperlink r:id="rId419" ref="AA446"/>
    <hyperlink r:id="rId420" ref="AA447"/>
    <hyperlink r:id="rId421" ref="AA448"/>
    <hyperlink r:id="rId422" ref="AA449"/>
    <hyperlink r:id="rId423" ref="AA450"/>
    <hyperlink r:id="rId424" ref="AA451"/>
    <hyperlink r:id="rId425" ref="AA452"/>
    <hyperlink r:id="rId426" ref="AA453"/>
    <hyperlink r:id="rId427" ref="AA454"/>
    <hyperlink r:id="rId428" ref="AA455"/>
    <hyperlink r:id="rId429" ref="AA456"/>
    <hyperlink r:id="rId430" ref="AA457"/>
    <hyperlink r:id="rId431" ref="AA458"/>
    <hyperlink r:id="rId432" ref="AA459"/>
    <hyperlink r:id="rId433" ref="AA460"/>
    <hyperlink r:id="rId434" ref="AA461"/>
    <hyperlink r:id="rId435" ref="AA462"/>
    <hyperlink r:id="rId436" ref="AA463"/>
    <hyperlink r:id="rId437" ref="AA464"/>
    <hyperlink r:id="rId438" ref="AA465"/>
    <hyperlink r:id="rId439" ref="AA466"/>
    <hyperlink r:id="rId440" ref="AA467"/>
    <hyperlink r:id="rId441" ref="AA468"/>
    <hyperlink r:id="rId442" ref="AA469"/>
    <hyperlink r:id="rId443" ref="AA470"/>
    <hyperlink r:id="rId444" ref="AA471"/>
    <hyperlink r:id="rId445" ref="AA472"/>
    <hyperlink r:id="rId446" ref="AA473"/>
    <hyperlink r:id="rId447" ref="AA474"/>
    <hyperlink r:id="rId448" ref="AA475"/>
    <hyperlink r:id="rId449" ref="AA476"/>
    <hyperlink r:id="rId450" ref="AA477"/>
    <hyperlink r:id="rId451" ref="AA478"/>
    <hyperlink r:id="rId452" ref="AA479"/>
    <hyperlink r:id="rId453" ref="AA480"/>
    <hyperlink r:id="rId454" ref="AA481"/>
    <hyperlink r:id="rId455" ref="AA482"/>
    <hyperlink r:id="rId456" ref="AA483"/>
    <hyperlink r:id="rId457" ref="AA485"/>
    <hyperlink r:id="rId458" ref="AA486"/>
    <hyperlink r:id="rId459" ref="AA487"/>
    <hyperlink r:id="rId460" ref="AA488"/>
    <hyperlink r:id="rId461" ref="AA489"/>
    <hyperlink r:id="rId462" ref="AA490"/>
    <hyperlink r:id="rId463" ref="AA491"/>
    <hyperlink r:id="rId464" ref="AA492"/>
    <hyperlink r:id="rId465" ref="AA493"/>
    <hyperlink r:id="rId466" ref="AA494"/>
    <hyperlink r:id="rId467" ref="AA495"/>
    <hyperlink r:id="rId468" ref="AA496"/>
    <hyperlink r:id="rId469" ref="AA497"/>
    <hyperlink r:id="rId470" ref="AA498"/>
    <hyperlink r:id="rId471" ref="AA499"/>
    <hyperlink r:id="rId472" ref="AA500"/>
    <hyperlink r:id="rId473" ref="AA501"/>
    <hyperlink r:id="rId474" ref="AA502"/>
    <hyperlink r:id="rId475" ref="AA503"/>
    <hyperlink r:id="rId476" ref="AA504"/>
    <hyperlink r:id="rId477" ref="AA505"/>
    <hyperlink r:id="rId478" ref="AA506"/>
    <hyperlink r:id="rId479" ref="AA507"/>
    <hyperlink r:id="rId480" ref="AA508"/>
    <hyperlink r:id="rId481" ref="AA509"/>
    <hyperlink r:id="rId482" ref="AA510"/>
    <hyperlink r:id="rId483" ref="AA511"/>
    <hyperlink r:id="rId484" ref="AA512"/>
    <hyperlink r:id="rId485" ref="AA513"/>
    <hyperlink r:id="rId486" ref="AA514"/>
    <hyperlink r:id="rId487" ref="AA515"/>
    <hyperlink r:id="rId488" ref="AA516"/>
    <hyperlink r:id="rId489" ref="AA517"/>
    <hyperlink r:id="rId490" ref="AA518"/>
    <hyperlink r:id="rId491" ref="AA519"/>
    <hyperlink r:id="rId492" ref="AA520"/>
    <hyperlink r:id="rId493" ref="AA521"/>
    <hyperlink r:id="rId494" ref="AA523"/>
    <hyperlink r:id="rId495" ref="AA524"/>
    <hyperlink r:id="rId496" ref="AA525"/>
    <hyperlink r:id="rId497" ref="AA526"/>
    <hyperlink r:id="rId498" ref="AA527"/>
    <hyperlink r:id="rId499" ref="AA528"/>
    <hyperlink r:id="rId500" ref="AA529"/>
  </hyperlinks>
  <drawing r:id="rId501"/>
  <tableParts count="1">
    <tablePart r:id="rId50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7.11"/>
    <col customWidth="1" min="2" max="2" width="17.89"/>
    <col customWidth="1" min="4" max="4" width="17.89"/>
    <col customWidth="1" min="5" max="5" width="13.67"/>
    <col customWidth="1" min="6" max="8" width="5.11"/>
    <col customWidth="1" min="9" max="13" width="4.89"/>
    <col customWidth="1" min="14" max="14" width="18.89"/>
    <col customWidth="1" min="15" max="15" width="11.22"/>
  </cols>
  <sheetData>
    <row r="1">
      <c r="A1" s="334"/>
      <c r="B1" s="335"/>
      <c r="C1" s="334"/>
      <c r="D1" s="335"/>
      <c r="E1" s="335"/>
      <c r="F1" s="335"/>
      <c r="G1" s="335"/>
      <c r="H1" s="335"/>
      <c r="I1" s="335"/>
      <c r="J1" s="335"/>
      <c r="K1" s="335"/>
      <c r="L1" s="335"/>
      <c r="M1" s="335"/>
      <c r="N1" s="335"/>
      <c r="O1" s="335"/>
    </row>
    <row r="2">
      <c r="A2" s="336" t="s">
        <v>6512</v>
      </c>
      <c r="B2" s="337" t="s">
        <v>8245</v>
      </c>
      <c r="C2" s="336" t="s">
        <v>6173</v>
      </c>
      <c r="D2" s="337" t="s">
        <v>41</v>
      </c>
      <c r="E2" s="337" t="s">
        <v>8246</v>
      </c>
      <c r="F2" s="337" t="s">
        <v>8247</v>
      </c>
      <c r="G2" s="337" t="s">
        <v>8248</v>
      </c>
      <c r="H2" s="337" t="s">
        <v>8249</v>
      </c>
      <c r="I2" s="337" t="s">
        <v>8250</v>
      </c>
      <c r="J2" s="337" t="s">
        <v>8251</v>
      </c>
      <c r="K2" s="338" t="s">
        <v>8252</v>
      </c>
      <c r="L2" s="339" t="s">
        <v>7032</v>
      </c>
      <c r="M2" s="339" t="s">
        <v>7033</v>
      </c>
      <c r="N2" s="339" t="s">
        <v>8253</v>
      </c>
      <c r="O2" s="339" t="s">
        <v>8254</v>
      </c>
    </row>
    <row r="3">
      <c r="A3" s="340" t="s">
        <v>6036</v>
      </c>
      <c r="B3" s="341" t="s">
        <v>5448</v>
      </c>
      <c r="C3" s="342" t="s">
        <v>6035</v>
      </c>
      <c r="D3" s="343" t="s">
        <v>5545</v>
      </c>
      <c r="E3" s="344"/>
      <c r="F3" s="345">
        <f t="array" ref="F3:H3">_xlfn.XLOOKUP(C3, 'СПР.КАБ'!A:A, 'СПР.КАБ'!B:D, "Не найдено")</f>
        <v>1</v>
      </c>
      <c r="G3" s="346">
        <v>2.95</v>
      </c>
      <c r="H3" s="347">
        <v>3.5</v>
      </c>
      <c r="I3" s="348">
        <v>5.0</v>
      </c>
      <c r="J3" s="349">
        <v>2.5</v>
      </c>
      <c r="K3" s="349">
        <v>12.0</v>
      </c>
      <c r="L3" s="344"/>
      <c r="M3" s="344"/>
      <c r="N3" s="350" t="s">
        <v>8255</v>
      </c>
      <c r="O3" s="342" t="s">
        <v>8256</v>
      </c>
    </row>
    <row r="4">
      <c r="A4" s="351" t="str">
        <f t="shared" ref="A4:A21" si="1">CONCATENATE(B4:C4)</f>
        <v>MCX-female RG-174</v>
      </c>
      <c r="B4" s="352" t="s">
        <v>8257</v>
      </c>
      <c r="C4" s="350" t="s">
        <v>5483</v>
      </c>
      <c r="D4" s="353" t="s">
        <v>5419</v>
      </c>
      <c r="E4" s="349"/>
      <c r="F4" s="345">
        <f t="array" ref="F4:H4">_xlfn.XLOOKUP(C4, 'СПР.КАБ'!A:A, 'СПР.КАБ'!B:D, "Не найдено")</f>
        <v>0.48</v>
      </c>
      <c r="G4" s="346">
        <v>1.52</v>
      </c>
      <c r="H4" s="347">
        <v>1.9</v>
      </c>
      <c r="I4" s="346"/>
      <c r="J4" s="347"/>
      <c r="K4" s="347"/>
      <c r="L4" s="347"/>
      <c r="M4" s="347"/>
      <c r="N4" s="354"/>
      <c r="O4" s="354"/>
    </row>
    <row r="5">
      <c r="A5" s="351" t="str">
        <f t="shared" si="1"/>
        <v>MCX-female RG-316</v>
      </c>
      <c r="B5" s="352" t="s">
        <v>8257</v>
      </c>
      <c r="C5" s="350" t="s">
        <v>5699</v>
      </c>
      <c r="D5" s="353" t="s">
        <v>5419</v>
      </c>
      <c r="E5" s="349"/>
      <c r="F5" s="345">
        <f t="array" ref="F5:H5">_xlfn.XLOOKUP(C5, 'СПР.КАБ'!A:A, 'СПР.КАБ'!B:D, "Не найдено")</f>
        <v>0.5</v>
      </c>
      <c r="G5" s="346">
        <v>1.48</v>
      </c>
      <c r="H5" s="347">
        <v>1.95</v>
      </c>
      <c r="I5" s="346"/>
      <c r="J5" s="347"/>
      <c r="K5" s="347"/>
      <c r="L5" s="347"/>
      <c r="M5" s="347"/>
      <c r="N5" s="354"/>
      <c r="O5" s="354"/>
    </row>
    <row r="6">
      <c r="A6" s="351" t="str">
        <f t="shared" si="1"/>
        <v>MCX-female R/A RG-174</v>
      </c>
      <c r="B6" s="352" t="s">
        <v>8258</v>
      </c>
      <c r="C6" s="352" t="s">
        <v>5483</v>
      </c>
      <c r="D6" s="353" t="s">
        <v>5419</v>
      </c>
      <c r="E6" s="349"/>
      <c r="F6" s="345">
        <f t="array" ref="F6:H6">_xlfn.XLOOKUP(C6, 'СПР.КАБ'!A:A, 'СПР.КАБ'!B:D, "Не найдено")</f>
        <v>0.48</v>
      </c>
      <c r="G6" s="345">
        <v>1.52</v>
      </c>
      <c r="H6" s="355">
        <v>1.9</v>
      </c>
      <c r="I6" s="345"/>
      <c r="J6" s="355"/>
      <c r="K6" s="355"/>
      <c r="L6" s="355"/>
      <c r="M6" s="355"/>
      <c r="N6" s="356"/>
      <c r="O6" s="356"/>
    </row>
    <row r="7">
      <c r="A7" s="351" t="str">
        <f t="shared" si="1"/>
        <v>MCX-female R/A RG-316</v>
      </c>
      <c r="B7" s="352" t="s">
        <v>8258</v>
      </c>
      <c r="C7" s="352" t="s">
        <v>5699</v>
      </c>
      <c r="D7" s="353" t="s">
        <v>5419</v>
      </c>
      <c r="E7" s="349"/>
      <c r="F7" s="345">
        <f t="array" ref="F7:H7">_xlfn.XLOOKUP(C7, 'СПР.КАБ'!A:A, 'СПР.КАБ'!B:D, "Не найдено")</f>
        <v>0.5</v>
      </c>
      <c r="G7" s="345">
        <v>1.48</v>
      </c>
      <c r="H7" s="355">
        <v>1.95</v>
      </c>
      <c r="I7" s="345"/>
      <c r="J7" s="355"/>
      <c r="K7" s="355"/>
      <c r="L7" s="355"/>
      <c r="M7" s="355"/>
      <c r="N7" s="356"/>
      <c r="O7" s="356"/>
    </row>
    <row r="8">
      <c r="A8" s="351" t="str">
        <f t="shared" si="1"/>
        <v>MCX-male RG-174</v>
      </c>
      <c r="B8" s="352" t="s">
        <v>8259</v>
      </c>
      <c r="C8" s="352" t="s">
        <v>5483</v>
      </c>
      <c r="D8" s="353" t="s">
        <v>5419</v>
      </c>
      <c r="E8" s="349"/>
      <c r="F8" s="345">
        <f t="array" ref="F8:H8">_xlfn.XLOOKUP(C8, 'СПР.КАБ'!A:A, 'СПР.КАБ'!B:D, "Не найдено")</f>
        <v>0.48</v>
      </c>
      <c r="G8" s="345">
        <v>1.52</v>
      </c>
      <c r="H8" s="355">
        <v>1.9</v>
      </c>
      <c r="I8" s="357">
        <v>2.0</v>
      </c>
      <c r="J8" s="358">
        <v>4.0</v>
      </c>
      <c r="K8" s="358">
        <v>10.5</v>
      </c>
      <c r="L8" s="358"/>
      <c r="M8" s="358"/>
      <c r="N8" s="352" t="s">
        <v>8255</v>
      </c>
      <c r="O8" s="352" t="s">
        <v>8256</v>
      </c>
    </row>
    <row r="9">
      <c r="A9" s="351" t="str">
        <f t="shared" si="1"/>
        <v>MCX-male RG-316</v>
      </c>
      <c r="B9" s="352" t="s">
        <v>8259</v>
      </c>
      <c r="C9" s="352" t="s">
        <v>5699</v>
      </c>
      <c r="D9" s="353" t="s">
        <v>5419</v>
      </c>
      <c r="E9" s="349"/>
      <c r="F9" s="345">
        <f t="array" ref="F9:H9">_xlfn.XLOOKUP(C9, 'СПР.КАБ'!A:A, 'СПР.КАБ'!B:D, "Не найдено")</f>
        <v>0.5</v>
      </c>
      <c r="G9" s="345">
        <v>1.48</v>
      </c>
      <c r="H9" s="355">
        <v>1.95</v>
      </c>
      <c r="I9" s="357">
        <v>2.0</v>
      </c>
      <c r="J9" s="358">
        <v>4.0</v>
      </c>
      <c r="K9" s="358">
        <v>10.5</v>
      </c>
      <c r="L9" s="358"/>
      <c r="M9" s="358"/>
      <c r="N9" s="352" t="s">
        <v>8255</v>
      </c>
      <c r="O9" s="352" t="s">
        <v>8256</v>
      </c>
    </row>
    <row r="10">
      <c r="A10" s="351" t="str">
        <f t="shared" si="1"/>
        <v>MCX-male R/A RG-174</v>
      </c>
      <c r="B10" s="352" t="s">
        <v>8260</v>
      </c>
      <c r="C10" s="350" t="s">
        <v>5483</v>
      </c>
      <c r="D10" s="353" t="s">
        <v>5419</v>
      </c>
      <c r="E10" s="349"/>
      <c r="F10" s="345">
        <f t="array" ref="F10:H10">_xlfn.XLOOKUP(C10, 'СПР.КАБ'!A:A, 'СПР.КАБ'!B:D, "Не найдено")</f>
        <v>0.48</v>
      </c>
      <c r="G10" s="346">
        <v>1.52</v>
      </c>
      <c r="H10" s="347">
        <v>1.9</v>
      </c>
      <c r="I10" s="346"/>
      <c r="J10" s="347"/>
      <c r="K10" s="347"/>
      <c r="L10" s="347"/>
      <c r="M10" s="347"/>
      <c r="N10" s="354"/>
      <c r="O10" s="354"/>
    </row>
    <row r="11">
      <c r="A11" s="351" t="str">
        <f t="shared" si="1"/>
        <v>MCX-male R/A RG-316</v>
      </c>
      <c r="B11" s="352" t="s">
        <v>8260</v>
      </c>
      <c r="C11" s="350" t="s">
        <v>5699</v>
      </c>
      <c r="D11" s="353" t="s">
        <v>5419</v>
      </c>
      <c r="E11" s="349"/>
      <c r="F11" s="345">
        <f t="array" ref="F11:H11">_xlfn.XLOOKUP(C11, 'СПР.КАБ'!A:A, 'СПР.КАБ'!B:D, "Не найдено")</f>
        <v>0.5</v>
      </c>
      <c r="G11" s="346">
        <v>1.48</v>
      </c>
      <c r="H11" s="347">
        <v>1.95</v>
      </c>
      <c r="I11" s="346"/>
      <c r="J11" s="347"/>
      <c r="K11" s="347"/>
      <c r="L11" s="347"/>
      <c r="M11" s="347"/>
      <c r="N11" s="354"/>
      <c r="O11" s="354"/>
    </row>
    <row r="12">
      <c r="A12" s="351" t="str">
        <f t="shared" si="1"/>
        <v>MMCX-female RG-174</v>
      </c>
      <c r="B12" s="352" t="s">
        <v>8261</v>
      </c>
      <c r="C12" s="352" t="s">
        <v>5483</v>
      </c>
      <c r="D12" s="353" t="s">
        <v>5419</v>
      </c>
      <c r="E12" s="349"/>
      <c r="F12" s="345">
        <f t="array" ref="F12:H12">_xlfn.XLOOKUP(C12, 'СПР.КАБ'!A:A, 'СПР.КАБ'!B:D, "Не найдено")</f>
        <v>0.48</v>
      </c>
      <c r="G12" s="345">
        <v>1.52</v>
      </c>
      <c r="H12" s="355">
        <v>1.9</v>
      </c>
      <c r="I12" s="357"/>
      <c r="J12" s="358"/>
      <c r="K12" s="358"/>
      <c r="L12" s="358"/>
      <c r="M12" s="358"/>
      <c r="N12" s="359"/>
      <c r="O12" s="359"/>
    </row>
    <row r="13">
      <c r="A13" s="351" t="str">
        <f t="shared" si="1"/>
        <v>MMCX-female RG-316</v>
      </c>
      <c r="B13" s="352" t="s">
        <v>8261</v>
      </c>
      <c r="C13" s="352" t="s">
        <v>5699</v>
      </c>
      <c r="D13" s="353" t="s">
        <v>5419</v>
      </c>
      <c r="E13" s="349"/>
      <c r="F13" s="345">
        <f t="array" ref="F13:H13">_xlfn.XLOOKUP(C13, 'СПР.КАБ'!A:A, 'СПР.КАБ'!B:D, "Не найдено")</f>
        <v>0.5</v>
      </c>
      <c r="G13" s="345">
        <v>1.48</v>
      </c>
      <c r="H13" s="355">
        <v>1.95</v>
      </c>
      <c r="I13" s="357"/>
      <c r="J13" s="358"/>
      <c r="K13" s="358"/>
      <c r="L13" s="358"/>
      <c r="M13" s="358"/>
      <c r="N13" s="359"/>
      <c r="O13" s="359"/>
    </row>
    <row r="14">
      <c r="A14" s="351" t="str">
        <f t="shared" si="1"/>
        <v>MMCX-male RG-174</v>
      </c>
      <c r="B14" s="352" t="s">
        <v>8262</v>
      </c>
      <c r="C14" s="352" t="s">
        <v>5483</v>
      </c>
      <c r="D14" s="353" t="s">
        <v>5419</v>
      </c>
      <c r="E14" s="349"/>
      <c r="F14" s="345">
        <f t="array" ref="F14:H14">_xlfn.XLOOKUP(C14, 'СПР.КАБ'!A:A, 'СПР.КАБ'!B:D, "Не найдено")</f>
        <v>0.48</v>
      </c>
      <c r="G14" s="346">
        <v>1.52</v>
      </c>
      <c r="H14" s="347">
        <v>1.9</v>
      </c>
      <c r="I14" s="348">
        <v>1.8</v>
      </c>
      <c r="J14" s="349">
        <v>4.5</v>
      </c>
      <c r="K14" s="349">
        <v>10.0</v>
      </c>
      <c r="L14" s="349"/>
      <c r="M14" s="349"/>
      <c r="N14" s="350" t="s">
        <v>8255</v>
      </c>
      <c r="O14" s="350" t="s">
        <v>8256</v>
      </c>
    </row>
    <row r="15">
      <c r="A15" s="351" t="str">
        <f t="shared" si="1"/>
        <v>MMCX-male RG-178</v>
      </c>
      <c r="B15" s="352" t="s">
        <v>8262</v>
      </c>
      <c r="C15" s="352" t="s">
        <v>5593</v>
      </c>
      <c r="D15" s="353" t="s">
        <v>5419</v>
      </c>
      <c r="E15" s="349"/>
      <c r="F15" s="345">
        <f t="array" ref="F15:H15">_xlfn.XLOOKUP(C15, 'СПР.КАБ'!A:A, 'СПР.КАБ'!B:D, "Не найдено")</f>
        <v>0.25</v>
      </c>
      <c r="G15" s="345">
        <v>0.87</v>
      </c>
      <c r="H15" s="355">
        <v>1.3</v>
      </c>
      <c r="I15" s="357">
        <v>1.8</v>
      </c>
      <c r="J15" s="358">
        <v>4.5</v>
      </c>
      <c r="K15" s="358">
        <v>9.5</v>
      </c>
      <c r="L15" s="358"/>
      <c r="M15" s="358"/>
      <c r="N15" s="359"/>
      <c r="O15" s="359"/>
    </row>
    <row r="16">
      <c r="A16" s="351" t="str">
        <f t="shared" si="1"/>
        <v>MMCX-male RG-316</v>
      </c>
      <c r="B16" s="352" t="s">
        <v>8262</v>
      </c>
      <c r="C16" s="352" t="s">
        <v>5699</v>
      </c>
      <c r="D16" s="353" t="s">
        <v>5419</v>
      </c>
      <c r="E16" s="349"/>
      <c r="F16" s="345">
        <f t="array" ref="F16:H16">_xlfn.XLOOKUP(C16, 'СПР.КАБ'!A:A, 'СПР.КАБ'!B:D, "Не найдено")</f>
        <v>0.5</v>
      </c>
      <c r="G16" s="346">
        <v>1.48</v>
      </c>
      <c r="H16" s="347">
        <v>1.95</v>
      </c>
      <c r="I16" s="348">
        <v>1.8</v>
      </c>
      <c r="J16" s="349">
        <v>4.5</v>
      </c>
      <c r="K16" s="349">
        <v>10.0</v>
      </c>
      <c r="L16" s="349"/>
      <c r="M16" s="349"/>
      <c r="N16" s="350" t="s">
        <v>8255</v>
      </c>
      <c r="O16" s="350" t="s">
        <v>8256</v>
      </c>
    </row>
    <row r="17">
      <c r="A17" s="351" t="str">
        <f t="shared" si="1"/>
        <v>MMCX-male R/A RG-174</v>
      </c>
      <c r="B17" s="352" t="s">
        <v>8263</v>
      </c>
      <c r="C17" s="352" t="s">
        <v>5483</v>
      </c>
      <c r="D17" s="353" t="s">
        <v>5419</v>
      </c>
      <c r="E17" s="349"/>
      <c r="F17" s="345">
        <f t="array" ref="F17:H17">_xlfn.XLOOKUP(C17, 'СПР.КАБ'!A:A, 'СПР.КАБ'!B:D, "Не найдено")</f>
        <v>0.48</v>
      </c>
      <c r="G17" s="345">
        <v>1.52</v>
      </c>
      <c r="H17" s="355">
        <v>1.9</v>
      </c>
      <c r="I17" s="357">
        <v>0.5</v>
      </c>
      <c r="J17" s="358">
        <v>3.0</v>
      </c>
      <c r="K17" s="358">
        <v>7.5</v>
      </c>
      <c r="L17" s="358"/>
      <c r="M17" s="358"/>
      <c r="N17" s="352" t="s">
        <v>8255</v>
      </c>
      <c r="O17" s="352" t="s">
        <v>8256</v>
      </c>
    </row>
    <row r="18">
      <c r="A18" s="351" t="str">
        <f t="shared" si="1"/>
        <v>N-female RG-142</v>
      </c>
      <c r="B18" s="352" t="s">
        <v>8264</v>
      </c>
      <c r="C18" s="350" t="s">
        <v>5472</v>
      </c>
      <c r="D18" s="353" t="s">
        <v>5419</v>
      </c>
      <c r="E18" s="349"/>
      <c r="F18" s="345">
        <f t="array" ref="F18:H18">_xlfn.XLOOKUP(C18, 'СПР.КАБ'!A:A, 'СПР.КАБ'!B:D, "Не найдено")</f>
        <v>0.94</v>
      </c>
      <c r="G18" s="346">
        <v>3.0</v>
      </c>
      <c r="H18" s="347">
        <v>3.95</v>
      </c>
      <c r="I18" s="348">
        <v>4.0</v>
      </c>
      <c r="J18" s="349">
        <v>8.0</v>
      </c>
      <c r="K18" s="349">
        <v>16.5</v>
      </c>
      <c r="L18" s="349"/>
      <c r="M18" s="349"/>
      <c r="N18" s="360"/>
      <c r="O18" s="360"/>
    </row>
    <row r="19">
      <c r="A19" s="351" t="str">
        <f t="shared" si="1"/>
        <v>N-female RG-223</v>
      </c>
      <c r="B19" s="352" t="s">
        <v>8264</v>
      </c>
      <c r="C19" s="350" t="s">
        <v>5663</v>
      </c>
      <c r="D19" s="353" t="s">
        <v>5419</v>
      </c>
      <c r="E19" s="349"/>
      <c r="F19" s="345">
        <f t="array" ref="F19:H19">_xlfn.XLOOKUP(C19, 'СПР.КАБ'!A:A, 'СПР.КАБ'!B:D, "Не найдено")</f>
        <v>0.94</v>
      </c>
      <c r="G19" s="346">
        <v>2.98</v>
      </c>
      <c r="H19" s="347">
        <v>3.95</v>
      </c>
      <c r="I19" s="348">
        <v>4.0</v>
      </c>
      <c r="J19" s="349">
        <v>8.0</v>
      </c>
      <c r="K19" s="349">
        <v>16.5</v>
      </c>
      <c r="L19" s="349"/>
      <c r="M19" s="349"/>
      <c r="N19" s="350" t="s">
        <v>8256</v>
      </c>
      <c r="O19" s="350" t="s">
        <v>8256</v>
      </c>
    </row>
    <row r="20">
      <c r="A20" s="351" t="str">
        <f t="shared" si="1"/>
        <v>N-female RG-400</v>
      </c>
      <c r="B20" s="352" t="s">
        <v>8264</v>
      </c>
      <c r="C20" s="350" t="s">
        <v>5875</v>
      </c>
      <c r="D20" s="353" t="s">
        <v>5419</v>
      </c>
      <c r="E20" s="349"/>
      <c r="F20" s="345">
        <f t="array" ref="F20:H20">_xlfn.XLOOKUP(C20, 'СПР.КАБ'!A:A, 'СПР.КАБ'!B:D, "Не найдено")</f>
        <v>1</v>
      </c>
      <c r="G20" s="346">
        <v>2.95</v>
      </c>
      <c r="H20" s="347">
        <v>3.95</v>
      </c>
      <c r="I20" s="348">
        <v>4.0</v>
      </c>
      <c r="J20" s="349">
        <v>8.0</v>
      </c>
      <c r="K20" s="349">
        <v>16.5</v>
      </c>
      <c r="L20" s="349"/>
      <c r="M20" s="349"/>
      <c r="N20" s="350" t="s">
        <v>8256</v>
      </c>
      <c r="O20" s="350" t="s">
        <v>8256</v>
      </c>
    </row>
    <row r="21">
      <c r="A21" s="351" t="str">
        <f t="shared" si="1"/>
        <v>N-female RG58</v>
      </c>
      <c r="B21" s="352" t="s">
        <v>8264</v>
      </c>
      <c r="C21" s="350" t="s">
        <v>6035</v>
      </c>
      <c r="D21" s="353" t="s">
        <v>5419</v>
      </c>
      <c r="E21" s="349"/>
      <c r="F21" s="345">
        <f t="array" ref="F21:H21">_xlfn.XLOOKUP(C21, 'СПР.КАБ'!A:A, 'СПР.КАБ'!B:D, "Не найдено")</f>
        <v>1</v>
      </c>
      <c r="G21" s="346">
        <v>2.95</v>
      </c>
      <c r="H21" s="347">
        <v>3.5</v>
      </c>
      <c r="I21" s="348">
        <v>4.0</v>
      </c>
      <c r="J21" s="349">
        <v>8.0</v>
      </c>
      <c r="K21" s="349">
        <v>16.5</v>
      </c>
      <c r="L21" s="349"/>
      <c r="M21" s="349"/>
      <c r="N21" s="350" t="s">
        <v>8256</v>
      </c>
      <c r="O21" s="350" t="s">
        <v>8256</v>
      </c>
    </row>
    <row r="22">
      <c r="A22" s="340" t="s">
        <v>6050</v>
      </c>
      <c r="B22" s="341" t="s">
        <v>5313</v>
      </c>
      <c r="C22" s="342" t="s">
        <v>6035</v>
      </c>
      <c r="D22" s="343" t="s">
        <v>5545</v>
      </c>
      <c r="E22" s="344"/>
      <c r="F22" s="345">
        <f t="array" ref="F22:H22">_xlfn.XLOOKUP(C22, 'СПР.КАБ'!A:A, 'СПР.КАБ'!B:D, "Не найдено")</f>
        <v>1</v>
      </c>
      <c r="G22" s="346">
        <v>2.95</v>
      </c>
      <c r="H22" s="347">
        <v>3.5</v>
      </c>
      <c r="I22" s="348">
        <v>3.5</v>
      </c>
      <c r="J22" s="349">
        <v>3.0</v>
      </c>
      <c r="K22" s="349">
        <v>11.0</v>
      </c>
      <c r="L22" s="344"/>
      <c r="M22" s="344"/>
      <c r="N22" s="350" t="s">
        <v>8255</v>
      </c>
      <c r="O22" s="342" t="s">
        <v>8256</v>
      </c>
    </row>
    <row r="23">
      <c r="A23" s="351" t="str">
        <f t="shared" ref="A23:A37" si="2">CONCATENATE(B23:C23)</f>
        <v>N-male RG-142</v>
      </c>
      <c r="B23" s="352" t="s">
        <v>8265</v>
      </c>
      <c r="C23" s="350" t="s">
        <v>5472</v>
      </c>
      <c r="D23" s="353" t="s">
        <v>5419</v>
      </c>
      <c r="E23" s="349"/>
      <c r="F23" s="345">
        <f t="array" ref="F23:H23">_xlfn.XLOOKUP(C23, 'СПР.КАБ'!A:A, 'СПР.КАБ'!B:D, "Не найдено")</f>
        <v>0.94</v>
      </c>
      <c r="G23" s="346">
        <v>3.0</v>
      </c>
      <c r="H23" s="347">
        <v>3.95</v>
      </c>
      <c r="I23" s="348">
        <v>2.0</v>
      </c>
      <c r="J23" s="349">
        <v>7.5</v>
      </c>
      <c r="K23" s="349">
        <v>15.5</v>
      </c>
      <c r="L23" s="349"/>
      <c r="M23" s="349"/>
      <c r="N23" s="360"/>
      <c r="O23" s="360"/>
    </row>
    <row r="24">
      <c r="A24" s="351" t="str">
        <f t="shared" si="2"/>
        <v>N-male RG-223</v>
      </c>
      <c r="B24" s="352" t="s">
        <v>8265</v>
      </c>
      <c r="C24" s="350" t="s">
        <v>5663</v>
      </c>
      <c r="D24" s="353" t="s">
        <v>5419</v>
      </c>
      <c r="E24" s="349"/>
      <c r="F24" s="345">
        <f t="array" ref="F24:H24">_xlfn.XLOOKUP(C24, 'СПР.КАБ'!A:A, 'СПР.КАБ'!B:D, "Не найдено")</f>
        <v>0.94</v>
      </c>
      <c r="G24" s="346">
        <v>2.98</v>
      </c>
      <c r="H24" s="347">
        <v>3.95</v>
      </c>
      <c r="I24" s="348">
        <v>2.0</v>
      </c>
      <c r="J24" s="349">
        <v>7.5</v>
      </c>
      <c r="K24" s="349">
        <v>15.5</v>
      </c>
      <c r="L24" s="349"/>
      <c r="M24" s="349"/>
      <c r="N24" s="350" t="s">
        <v>8255</v>
      </c>
      <c r="O24" s="350" t="s">
        <v>8256</v>
      </c>
    </row>
    <row r="25">
      <c r="A25" s="351" t="str">
        <f t="shared" si="2"/>
        <v>N-male RG-400</v>
      </c>
      <c r="B25" s="352" t="s">
        <v>8265</v>
      </c>
      <c r="C25" s="350" t="s">
        <v>5875</v>
      </c>
      <c r="D25" s="353" t="s">
        <v>5419</v>
      </c>
      <c r="E25" s="349"/>
      <c r="F25" s="345">
        <f t="array" ref="F25:H25">_xlfn.XLOOKUP(C25, 'СПР.КАБ'!A:A, 'СПР.КАБ'!B:D, "Не найдено")</f>
        <v>1</v>
      </c>
      <c r="G25" s="346">
        <v>2.95</v>
      </c>
      <c r="H25" s="347">
        <v>3.95</v>
      </c>
      <c r="I25" s="348">
        <v>2.0</v>
      </c>
      <c r="J25" s="349">
        <v>7.5</v>
      </c>
      <c r="K25" s="349">
        <v>15.5</v>
      </c>
      <c r="L25" s="349"/>
      <c r="M25" s="349"/>
      <c r="N25" s="350" t="s">
        <v>8255</v>
      </c>
      <c r="O25" s="350" t="s">
        <v>8256</v>
      </c>
    </row>
    <row r="26">
      <c r="A26" s="351" t="str">
        <f t="shared" si="2"/>
        <v>N-male RG58</v>
      </c>
      <c r="B26" s="352" t="s">
        <v>8265</v>
      </c>
      <c r="C26" s="350" t="s">
        <v>6035</v>
      </c>
      <c r="D26" s="353" t="s">
        <v>5419</v>
      </c>
      <c r="E26" s="349"/>
      <c r="F26" s="345">
        <f t="array" ref="F26:H26">_xlfn.XLOOKUP(C26, 'СПР.КАБ'!A:A, 'СПР.КАБ'!B:D, "Не найдено")</f>
        <v>1</v>
      </c>
      <c r="G26" s="346">
        <v>2.95</v>
      </c>
      <c r="H26" s="347">
        <v>3.5</v>
      </c>
      <c r="I26" s="348">
        <v>2.0</v>
      </c>
      <c r="J26" s="349">
        <v>7.5</v>
      </c>
      <c r="K26" s="349">
        <v>15.5</v>
      </c>
      <c r="L26" s="349"/>
      <c r="M26" s="349"/>
      <c r="N26" s="350" t="s">
        <v>8255</v>
      </c>
      <c r="O26" s="350" t="s">
        <v>8256</v>
      </c>
    </row>
    <row r="27">
      <c r="A27" s="351" t="str">
        <f t="shared" si="2"/>
        <v>RP-SMA-female RF 1.37</v>
      </c>
      <c r="B27" s="352" t="s">
        <v>8266</v>
      </c>
      <c r="C27" s="350" t="s">
        <v>5425</v>
      </c>
      <c r="D27" s="353" t="s">
        <v>5419</v>
      </c>
      <c r="E27" s="349"/>
      <c r="F27" s="345">
        <f t="array" ref="F27:H27">_xlfn.XLOOKUP(C27, 'СПР.КАБ'!A:A, 'СПР.КАБ'!B:D, "Не найдено")</f>
        <v>0.3</v>
      </c>
      <c r="G27" s="346">
        <v>0.9</v>
      </c>
      <c r="H27" s="347">
        <v>1.13</v>
      </c>
      <c r="I27" s="348">
        <v>3.0</v>
      </c>
      <c r="J27" s="349">
        <v>4.3</v>
      </c>
      <c r="K27" s="349">
        <v>7.5</v>
      </c>
      <c r="L27" s="349"/>
      <c r="M27" s="349"/>
      <c r="N27" s="350"/>
      <c r="O27" s="350"/>
    </row>
    <row r="28">
      <c r="A28" s="351" t="str">
        <f t="shared" si="2"/>
        <v>RP-SMA-female RG-178</v>
      </c>
      <c r="B28" s="352" t="s">
        <v>8266</v>
      </c>
      <c r="C28" s="350" t="s">
        <v>5593</v>
      </c>
      <c r="D28" s="353" t="s">
        <v>5419</v>
      </c>
      <c r="E28" s="349"/>
      <c r="F28" s="345">
        <f t="array" ref="F28:H28">_xlfn.XLOOKUP(C28, 'СПР.КАБ'!A:A, 'СПР.КАБ'!B:D, "Не найдено")</f>
        <v>0.25</v>
      </c>
      <c r="G28" s="346">
        <v>0.87</v>
      </c>
      <c r="H28" s="347">
        <v>1.3</v>
      </c>
      <c r="I28" s="348">
        <v>3.0</v>
      </c>
      <c r="J28" s="349">
        <v>4.3</v>
      </c>
      <c r="K28" s="349">
        <v>7.5</v>
      </c>
      <c r="L28" s="349"/>
      <c r="M28" s="349"/>
      <c r="N28" s="360"/>
      <c r="O28" s="360"/>
    </row>
    <row r="29">
      <c r="A29" s="351" t="str">
        <f t="shared" si="2"/>
        <v>RP-SMA-male RG-178</v>
      </c>
      <c r="B29" s="352" t="s">
        <v>8267</v>
      </c>
      <c r="C29" s="350" t="s">
        <v>5593</v>
      </c>
      <c r="D29" s="353" t="s">
        <v>5419</v>
      </c>
      <c r="E29" s="349"/>
      <c r="F29" s="345">
        <f t="array" ref="F29:H29">_xlfn.XLOOKUP(C29, 'СПР.КАБ'!A:A, 'СПР.КАБ'!B:D, "Не найдено")</f>
        <v>0.25</v>
      </c>
      <c r="G29" s="346">
        <v>0.87</v>
      </c>
      <c r="H29" s="347">
        <v>1.3</v>
      </c>
      <c r="I29" s="348">
        <v>3.0</v>
      </c>
      <c r="J29" s="349">
        <v>4.3</v>
      </c>
      <c r="K29" s="349">
        <v>7.5</v>
      </c>
      <c r="L29" s="349"/>
      <c r="M29" s="349"/>
      <c r="N29" s="360"/>
      <c r="O29" s="360"/>
    </row>
    <row r="30">
      <c r="A30" s="351" t="str">
        <f t="shared" si="2"/>
        <v>SMA-female RF 1.13</v>
      </c>
      <c r="B30" s="352" t="s">
        <v>8268</v>
      </c>
      <c r="C30" s="350" t="s">
        <v>5411</v>
      </c>
      <c r="D30" s="353" t="s">
        <v>5419</v>
      </c>
      <c r="E30" s="349"/>
      <c r="F30" s="345">
        <f t="array" ref="F30:H30">_xlfn.XLOOKUP(C30, 'СПР.КАБ'!A:A, 'СПР.КАБ'!B:D, "Не найдено")</f>
        <v>0.24</v>
      </c>
      <c r="G30" s="346">
        <v>0.7</v>
      </c>
      <c r="H30" s="347">
        <v>0.92</v>
      </c>
      <c r="I30" s="348">
        <v>3.0</v>
      </c>
      <c r="J30" s="349">
        <v>4.3</v>
      </c>
      <c r="K30" s="349">
        <v>7.5</v>
      </c>
      <c r="L30" s="349"/>
      <c r="M30" s="349"/>
      <c r="N30" s="350"/>
      <c r="O30" s="350"/>
    </row>
    <row r="31">
      <c r="A31" s="351" t="str">
        <f t="shared" si="2"/>
        <v>SMA-female RG-141</v>
      </c>
      <c r="B31" s="352" t="s">
        <v>8268</v>
      </c>
      <c r="C31" s="350" t="s">
        <v>5466</v>
      </c>
      <c r="D31" s="353" t="s">
        <v>5419</v>
      </c>
      <c r="E31" s="349"/>
      <c r="F31" s="345">
        <f t="array" ref="F31:H31">_xlfn.XLOOKUP(C31, 'СПР.КАБ'!A:A, 'СПР.КАБ'!B:D, "Не найдено")</f>
        <v>0.94</v>
      </c>
      <c r="G31" s="346">
        <v>3.0</v>
      </c>
      <c r="H31" s="347">
        <v>3.45</v>
      </c>
      <c r="I31" s="348">
        <v>2.0</v>
      </c>
      <c r="J31" s="349">
        <v>3.3</v>
      </c>
      <c r="K31" s="349">
        <v>8.3</v>
      </c>
      <c r="L31" s="349"/>
      <c r="M31" s="349"/>
      <c r="N31" s="350"/>
      <c r="O31" s="350"/>
    </row>
    <row r="32">
      <c r="A32" s="351" t="str">
        <f t="shared" si="2"/>
        <v>SMA-female RG-174</v>
      </c>
      <c r="B32" s="352" t="s">
        <v>8268</v>
      </c>
      <c r="C32" s="350" t="s">
        <v>5483</v>
      </c>
      <c r="D32" s="353" t="s">
        <v>5419</v>
      </c>
      <c r="E32" s="349"/>
      <c r="F32" s="345">
        <f t="array" ref="F32:H32">_xlfn.XLOOKUP(C32, 'СПР.КАБ'!A:A, 'СПР.КАБ'!B:D, "Не найдено")</f>
        <v>0.48</v>
      </c>
      <c r="G32" s="346">
        <v>1.52</v>
      </c>
      <c r="H32" s="347">
        <v>1.9</v>
      </c>
      <c r="I32" s="348">
        <v>2.5</v>
      </c>
      <c r="J32" s="349">
        <v>5.0</v>
      </c>
      <c r="K32" s="349">
        <v>11.5</v>
      </c>
      <c r="L32" s="349"/>
      <c r="M32" s="349"/>
      <c r="N32" s="350" t="s">
        <v>8255</v>
      </c>
      <c r="O32" s="350" t="s">
        <v>8256</v>
      </c>
    </row>
    <row r="33">
      <c r="A33" s="351" t="str">
        <f t="shared" si="2"/>
        <v>SMA-female RG-178</v>
      </c>
      <c r="B33" s="352" t="s">
        <v>8268</v>
      </c>
      <c r="C33" s="350" t="s">
        <v>5593</v>
      </c>
      <c r="D33" s="353" t="s">
        <v>5419</v>
      </c>
      <c r="E33" s="349"/>
      <c r="F33" s="345">
        <f t="array" ref="F33:H33">_xlfn.XLOOKUP(C33, 'СПР.КАБ'!A:A, 'СПР.КАБ'!B:D, "Не найдено")</f>
        <v>0.25</v>
      </c>
      <c r="G33" s="346">
        <v>0.87</v>
      </c>
      <c r="H33" s="347">
        <v>1.3</v>
      </c>
      <c r="I33" s="348">
        <v>3.0</v>
      </c>
      <c r="J33" s="349">
        <v>4.3</v>
      </c>
      <c r="K33" s="349">
        <v>7.5</v>
      </c>
      <c r="L33" s="349"/>
      <c r="M33" s="349"/>
      <c r="N33" s="360"/>
      <c r="O33" s="360"/>
    </row>
    <row r="34">
      <c r="A34" s="351" t="str">
        <f t="shared" si="2"/>
        <v>SMA-female RG-223</v>
      </c>
      <c r="B34" s="352" t="s">
        <v>8268</v>
      </c>
      <c r="C34" s="350" t="s">
        <v>5663</v>
      </c>
      <c r="D34" s="353" t="s">
        <v>5419</v>
      </c>
      <c r="E34" s="349"/>
      <c r="F34" s="345">
        <f t="array" ref="F34:H34">_xlfn.XLOOKUP(C34, 'СПР.КАБ'!A:A, 'СПР.КАБ'!B:D, "Не найдено")</f>
        <v>0.94</v>
      </c>
      <c r="G34" s="346">
        <v>2.98</v>
      </c>
      <c r="H34" s="347">
        <v>3.95</v>
      </c>
      <c r="I34" s="348">
        <v>2.5</v>
      </c>
      <c r="J34" s="349">
        <v>5.0</v>
      </c>
      <c r="K34" s="349">
        <v>11.5</v>
      </c>
      <c r="L34" s="349"/>
      <c r="M34" s="349"/>
      <c r="N34" s="350" t="s">
        <v>8256</v>
      </c>
      <c r="O34" s="350" t="s">
        <v>8256</v>
      </c>
    </row>
    <row r="35">
      <c r="A35" s="351" t="str">
        <f t="shared" si="2"/>
        <v>SMA-female RG-316</v>
      </c>
      <c r="B35" s="352" t="s">
        <v>8268</v>
      </c>
      <c r="C35" s="350" t="s">
        <v>5699</v>
      </c>
      <c r="D35" s="353" t="s">
        <v>5419</v>
      </c>
      <c r="E35" s="349"/>
      <c r="F35" s="345">
        <f t="array" ref="F35:H35">_xlfn.XLOOKUP(C35, 'СПР.КАБ'!A:A, 'СПР.КАБ'!B:D, "Не найдено")</f>
        <v>0.5</v>
      </c>
      <c r="G35" s="346">
        <v>1.48</v>
      </c>
      <c r="H35" s="347">
        <v>1.95</v>
      </c>
      <c r="I35" s="348">
        <v>2.5</v>
      </c>
      <c r="J35" s="349">
        <v>5.0</v>
      </c>
      <c r="K35" s="349">
        <v>11.5</v>
      </c>
      <c r="L35" s="349"/>
      <c r="M35" s="349"/>
      <c r="N35" s="350" t="s">
        <v>8255</v>
      </c>
      <c r="O35" s="350" t="s">
        <v>8256</v>
      </c>
    </row>
    <row r="36">
      <c r="A36" s="351" t="str">
        <f t="shared" si="2"/>
        <v>SMA-female RG-405</v>
      </c>
      <c r="B36" s="352" t="s">
        <v>8268</v>
      </c>
      <c r="C36" s="350" t="s">
        <v>5933</v>
      </c>
      <c r="D36" s="353" t="s">
        <v>5419</v>
      </c>
      <c r="E36" s="349"/>
      <c r="F36" s="345">
        <f t="array" ref="F36:H36">_xlfn.XLOOKUP(C36, 'СПР.КАБ'!A:A, 'СПР.КАБ'!B:D, "Не найдено")</f>
        <v>0.51</v>
      </c>
      <c r="G36" s="346">
        <v>1.68</v>
      </c>
      <c r="H36" s="347">
        <v>2.2</v>
      </c>
      <c r="I36" s="348">
        <v>2.0</v>
      </c>
      <c r="J36" s="349">
        <v>3.3</v>
      </c>
      <c r="K36" s="349">
        <v>8.3</v>
      </c>
      <c r="L36" s="349"/>
      <c r="M36" s="349"/>
      <c r="N36" s="360"/>
      <c r="O36" s="360"/>
    </row>
    <row r="37">
      <c r="A37" s="351" t="str">
        <f t="shared" si="2"/>
        <v>SMA-female RG58</v>
      </c>
      <c r="B37" s="352" t="s">
        <v>8268</v>
      </c>
      <c r="C37" s="350" t="s">
        <v>6035</v>
      </c>
      <c r="D37" s="353" t="s">
        <v>5419</v>
      </c>
      <c r="E37" s="349"/>
      <c r="F37" s="345">
        <f t="array" ref="F37:H37">_xlfn.XLOOKUP(C37, 'СПР.КАБ'!A:A, 'СПР.КАБ'!B:D, "Не найдено")</f>
        <v>1</v>
      </c>
      <c r="G37" s="346">
        <v>2.95</v>
      </c>
      <c r="H37" s="347">
        <v>3.5</v>
      </c>
      <c r="I37" s="348">
        <v>2.5</v>
      </c>
      <c r="J37" s="349">
        <v>5.0</v>
      </c>
      <c r="K37" s="349">
        <v>11.5</v>
      </c>
      <c r="L37" s="349"/>
      <c r="M37" s="349"/>
      <c r="N37" s="350" t="s">
        <v>8256</v>
      </c>
      <c r="O37" s="350" t="s">
        <v>8256</v>
      </c>
    </row>
    <row r="38">
      <c r="A38" s="340" t="s">
        <v>5898</v>
      </c>
      <c r="B38" s="341" t="s">
        <v>5331</v>
      </c>
      <c r="C38" s="342" t="s">
        <v>5886</v>
      </c>
      <c r="D38" s="343" t="s">
        <v>5897</v>
      </c>
      <c r="E38" s="344"/>
      <c r="F38" s="345">
        <f t="array" ref="F38:H38">_xlfn.XLOOKUP(C38, 'СПР.КАБ'!A:A, 'СПР.КАБ'!B:D, "Не найдено")</f>
        <v>0.92</v>
      </c>
      <c r="G38" s="346">
        <v>2.98</v>
      </c>
      <c r="H38" s="347">
        <v>3.58</v>
      </c>
      <c r="I38" s="346"/>
      <c r="J38" s="347"/>
      <c r="K38" s="347"/>
      <c r="L38" s="344"/>
      <c r="M38" s="344"/>
      <c r="N38" s="342" t="s">
        <v>8255</v>
      </c>
      <c r="O38" s="342" t="s">
        <v>8255</v>
      </c>
    </row>
    <row r="39">
      <c r="A39" s="340" t="s">
        <v>5570</v>
      </c>
      <c r="B39" s="341" t="s">
        <v>5264</v>
      </c>
      <c r="C39" s="342" t="s">
        <v>5483</v>
      </c>
      <c r="D39" s="343" t="s">
        <v>5545</v>
      </c>
      <c r="E39" s="344"/>
      <c r="F39" s="345">
        <f t="array" ref="F39:H39">_xlfn.XLOOKUP(C39, 'СПР.КАБ'!A:A, 'СПР.КАБ'!B:D, "Не найдено")</f>
        <v>0.48</v>
      </c>
      <c r="G39" s="346">
        <v>1.52</v>
      </c>
      <c r="H39" s="347">
        <v>1.9</v>
      </c>
      <c r="I39" s="348">
        <v>2.5</v>
      </c>
      <c r="J39" s="349">
        <v>3.5</v>
      </c>
      <c r="K39" s="349">
        <v>7.5</v>
      </c>
      <c r="L39" s="344"/>
      <c r="M39" s="344"/>
      <c r="N39" s="342" t="s">
        <v>8255</v>
      </c>
      <c r="O39" s="342" t="s">
        <v>8256</v>
      </c>
    </row>
    <row r="40">
      <c r="A40" s="340" t="s">
        <v>5570</v>
      </c>
      <c r="B40" s="341" t="s">
        <v>5264</v>
      </c>
      <c r="C40" s="342" t="s">
        <v>5699</v>
      </c>
      <c r="D40" s="343" t="s">
        <v>5545</v>
      </c>
      <c r="E40" s="344"/>
      <c r="F40" s="345">
        <f t="array" ref="F40:H40">_xlfn.XLOOKUP(C40, 'СПР.КАБ'!A:A, 'СПР.КАБ'!B:D, "Не найдено")</f>
        <v>0.5</v>
      </c>
      <c r="G40" s="346">
        <v>1.48</v>
      </c>
      <c r="H40" s="347">
        <v>1.95</v>
      </c>
      <c r="I40" s="348">
        <v>2.5</v>
      </c>
      <c r="J40" s="349">
        <v>3.5</v>
      </c>
      <c r="K40" s="349">
        <v>7.5</v>
      </c>
      <c r="L40" s="344"/>
      <c r="M40" s="344"/>
      <c r="N40" s="342" t="s">
        <v>8255</v>
      </c>
      <c r="O40" s="342" t="s">
        <v>8256</v>
      </c>
    </row>
    <row r="41">
      <c r="A41" s="340" t="s">
        <v>6106</v>
      </c>
      <c r="B41" s="341" t="s">
        <v>5264</v>
      </c>
      <c r="C41" s="342" t="s">
        <v>6035</v>
      </c>
      <c r="D41" s="343" t="s">
        <v>5545</v>
      </c>
      <c r="E41" s="344"/>
      <c r="F41" s="345">
        <f t="array" ref="F41:H41">_xlfn.XLOOKUP(C41, 'СПР.КАБ'!A:A, 'СПР.КАБ'!B:D, "Не найдено")</f>
        <v>1</v>
      </c>
      <c r="G41" s="346">
        <v>2.95</v>
      </c>
      <c r="H41" s="347">
        <v>3.5</v>
      </c>
      <c r="I41" s="348">
        <v>2.5</v>
      </c>
      <c r="J41" s="349">
        <v>3.5</v>
      </c>
      <c r="K41" s="349">
        <v>7.5</v>
      </c>
      <c r="L41" s="344"/>
      <c r="M41" s="344"/>
      <c r="N41" s="342" t="s">
        <v>8255</v>
      </c>
      <c r="O41" s="342" t="s">
        <v>8256</v>
      </c>
    </row>
    <row r="42">
      <c r="A42" s="351" t="str">
        <f t="shared" ref="A42:A48" si="3">CONCATENATE(B42:C42)</f>
        <v>SMA-male RG-174</v>
      </c>
      <c r="B42" s="352" t="s">
        <v>8269</v>
      </c>
      <c r="C42" s="350" t="s">
        <v>5483</v>
      </c>
      <c r="D42" s="353" t="s">
        <v>5419</v>
      </c>
      <c r="E42" s="349"/>
      <c r="F42" s="345">
        <f t="array" ref="F42:H42">_xlfn.XLOOKUP(C42, 'СПР.КАБ'!A:A, 'СПР.КАБ'!B:D, "Не найдено")</f>
        <v>0.48</v>
      </c>
      <c r="G42" s="346">
        <v>1.52</v>
      </c>
      <c r="H42" s="347">
        <v>1.9</v>
      </c>
      <c r="I42" s="348">
        <v>2.5</v>
      </c>
      <c r="J42" s="349">
        <v>4.0</v>
      </c>
      <c r="K42" s="349">
        <v>10.5</v>
      </c>
      <c r="L42" s="349"/>
      <c r="M42" s="349"/>
      <c r="N42" s="350" t="s">
        <v>8255</v>
      </c>
      <c r="O42" s="350" t="s">
        <v>8256</v>
      </c>
    </row>
    <row r="43">
      <c r="A43" s="351" t="str">
        <f t="shared" si="3"/>
        <v>SMA-male RG-178</v>
      </c>
      <c r="B43" s="352" t="s">
        <v>8269</v>
      </c>
      <c r="C43" s="350" t="s">
        <v>5593</v>
      </c>
      <c r="D43" s="353" t="s">
        <v>5419</v>
      </c>
      <c r="E43" s="349"/>
      <c r="F43" s="345">
        <f t="array" ref="F43:H43">_xlfn.XLOOKUP(C43, 'СПР.КАБ'!A:A, 'СПР.КАБ'!B:D, "Не найдено")</f>
        <v>0.25</v>
      </c>
      <c r="G43" s="346">
        <v>0.87</v>
      </c>
      <c r="H43" s="347">
        <v>1.3</v>
      </c>
      <c r="I43" s="348">
        <v>2.0</v>
      </c>
      <c r="J43" s="349">
        <v>5.5</v>
      </c>
      <c r="K43" s="349">
        <v>10.5</v>
      </c>
      <c r="L43" s="349"/>
      <c r="M43" s="349"/>
      <c r="N43" s="360"/>
      <c r="O43" s="360"/>
    </row>
    <row r="44">
      <c r="A44" s="351" t="str">
        <f t="shared" si="3"/>
        <v>SMA-male RG-178</v>
      </c>
      <c r="B44" s="352" t="s">
        <v>8269</v>
      </c>
      <c r="C44" s="350" t="s">
        <v>5593</v>
      </c>
      <c r="D44" s="353" t="s">
        <v>5419</v>
      </c>
      <c r="E44" s="349"/>
      <c r="F44" s="345">
        <f t="array" ref="F44:H44">_xlfn.XLOOKUP(C44, 'СПР.КАБ'!A:A, 'СПР.КАБ'!B:D, "Не найдено")</f>
        <v>0.25</v>
      </c>
      <c r="G44" s="346">
        <v>0.87</v>
      </c>
      <c r="H44" s="347">
        <v>1.3</v>
      </c>
      <c r="I44" s="348">
        <v>3.0</v>
      </c>
      <c r="J44" s="349">
        <v>4.3</v>
      </c>
      <c r="K44" s="349">
        <v>7.5</v>
      </c>
      <c r="L44" s="349"/>
      <c r="M44" s="349"/>
      <c r="N44" s="360"/>
      <c r="O44" s="360"/>
    </row>
    <row r="45">
      <c r="A45" s="351" t="str">
        <f t="shared" si="3"/>
        <v>SMA-male RG-316</v>
      </c>
      <c r="B45" s="352" t="s">
        <v>8269</v>
      </c>
      <c r="C45" s="350" t="s">
        <v>5699</v>
      </c>
      <c r="D45" s="353" t="s">
        <v>5419</v>
      </c>
      <c r="E45" s="349"/>
      <c r="F45" s="345">
        <f t="array" ref="F45:H45">_xlfn.XLOOKUP(C45, 'СПР.КАБ'!A:A, 'СПР.КАБ'!B:D, "Не найдено")</f>
        <v>0.5</v>
      </c>
      <c r="G45" s="346">
        <v>1.48</v>
      </c>
      <c r="H45" s="347">
        <v>1.95</v>
      </c>
      <c r="I45" s="348">
        <v>2.5</v>
      </c>
      <c r="J45" s="349">
        <v>4.0</v>
      </c>
      <c r="K45" s="349">
        <v>10.5</v>
      </c>
      <c r="L45" s="349"/>
      <c r="M45" s="349"/>
      <c r="N45" s="350" t="s">
        <v>8255</v>
      </c>
      <c r="O45" s="350" t="s">
        <v>8256</v>
      </c>
    </row>
    <row r="46">
      <c r="A46" s="351" t="str">
        <f t="shared" si="3"/>
        <v>SMA-male RG-402</v>
      </c>
      <c r="B46" s="352" t="s">
        <v>8269</v>
      </c>
      <c r="C46" s="350" t="s">
        <v>5886</v>
      </c>
      <c r="D46" s="353" t="s">
        <v>5419</v>
      </c>
      <c r="E46" s="349"/>
      <c r="F46" s="345">
        <f t="array" ref="F46:H46">_xlfn.XLOOKUP(C46, 'СПР.КАБ'!A:A, 'СПР.КАБ'!B:D, "Не найдено")</f>
        <v>0.92</v>
      </c>
      <c r="G46" s="346">
        <v>2.98</v>
      </c>
      <c r="H46" s="347">
        <v>3.58</v>
      </c>
      <c r="I46" s="348">
        <v>2.0</v>
      </c>
      <c r="J46" s="349">
        <v>3.3</v>
      </c>
      <c r="K46" s="349">
        <v>8.3</v>
      </c>
      <c r="L46" s="349"/>
      <c r="M46" s="349"/>
      <c r="N46" s="350" t="s">
        <v>8255</v>
      </c>
      <c r="O46" s="350" t="s">
        <v>8255</v>
      </c>
    </row>
    <row r="47">
      <c r="A47" s="351" t="str">
        <f t="shared" si="3"/>
        <v>SMA-male RG-405</v>
      </c>
      <c r="B47" s="352" t="s">
        <v>8269</v>
      </c>
      <c r="C47" s="350" t="s">
        <v>5933</v>
      </c>
      <c r="D47" s="353" t="s">
        <v>5419</v>
      </c>
      <c r="E47" s="349"/>
      <c r="F47" s="345">
        <f t="array" ref="F47:H47">_xlfn.XLOOKUP(C47, 'СПР.КАБ'!A:A, 'СПР.КАБ'!B:D, "Не найдено")</f>
        <v>0.51</v>
      </c>
      <c r="G47" s="346">
        <v>1.68</v>
      </c>
      <c r="H47" s="347">
        <v>2.2</v>
      </c>
      <c r="I47" s="348">
        <v>2.2</v>
      </c>
      <c r="J47" s="349">
        <v>3.6</v>
      </c>
      <c r="K47" s="349">
        <v>10.5</v>
      </c>
      <c r="L47" s="349"/>
      <c r="M47" s="349"/>
      <c r="N47" s="350" t="s">
        <v>8255</v>
      </c>
      <c r="O47" s="350" t="s">
        <v>8255</v>
      </c>
    </row>
    <row r="48">
      <c r="A48" s="351" t="str">
        <f t="shared" si="3"/>
        <v>SMA-male RG58</v>
      </c>
      <c r="B48" s="352" t="s">
        <v>8269</v>
      </c>
      <c r="C48" s="350" t="s">
        <v>6035</v>
      </c>
      <c r="D48" s="353" t="s">
        <v>5419</v>
      </c>
      <c r="E48" s="349"/>
      <c r="F48" s="345">
        <f t="array" ref="F48:H48">_xlfn.XLOOKUP(C48, 'СПР.КАБ'!A:A, 'СПР.КАБ'!B:D, "Не найдено")</f>
        <v>1</v>
      </c>
      <c r="G48" s="346">
        <v>2.95</v>
      </c>
      <c r="H48" s="347">
        <v>3.5</v>
      </c>
      <c r="I48" s="348">
        <v>2.3</v>
      </c>
      <c r="J48" s="349">
        <v>4.5</v>
      </c>
      <c r="K48" s="349">
        <v>11.5</v>
      </c>
      <c r="L48" s="349"/>
      <c r="M48" s="349"/>
      <c r="N48" s="360"/>
      <c r="O48" s="360"/>
    </row>
    <row r="49">
      <c r="A49" s="340" t="s">
        <v>5928</v>
      </c>
      <c r="B49" s="341" t="s">
        <v>5264</v>
      </c>
      <c r="C49" s="342" t="s">
        <v>5886</v>
      </c>
      <c r="D49" s="361" t="s">
        <v>5897</v>
      </c>
      <c r="E49" s="344"/>
      <c r="F49" s="345">
        <f t="array" ref="F49:H49">_xlfn.XLOOKUP(C49, 'СПР.КАБ'!A:A, 'СПР.КАБ'!B:D, "Не найдено")</f>
        <v>0.92</v>
      </c>
      <c r="G49" s="346">
        <v>2.98</v>
      </c>
      <c r="H49" s="347">
        <v>3.58</v>
      </c>
      <c r="I49" s="346"/>
      <c r="J49" s="347"/>
      <c r="K49" s="347"/>
      <c r="L49" s="344"/>
      <c r="M49" s="344"/>
      <c r="N49" s="342" t="s">
        <v>8255</v>
      </c>
      <c r="O49" s="342" t="s">
        <v>8255</v>
      </c>
    </row>
    <row r="50">
      <c r="A50" s="351" t="str">
        <f t="shared" ref="A50:A57" si="4">CONCATENATE(B50:C50)</f>
        <v>SMA-male R/A RG-174</v>
      </c>
      <c r="B50" s="352" t="s">
        <v>8270</v>
      </c>
      <c r="C50" s="350" t="s">
        <v>5483</v>
      </c>
      <c r="D50" s="353" t="s">
        <v>5419</v>
      </c>
      <c r="E50" s="349"/>
      <c r="F50" s="345">
        <f t="array" ref="F50:H50">_xlfn.XLOOKUP(C50, 'СПР.КАБ'!A:A, 'СПР.КАБ'!B:D, "Не найдено")</f>
        <v>0.48</v>
      </c>
      <c r="G50" s="346">
        <v>1.52</v>
      </c>
      <c r="H50" s="347">
        <v>1.9</v>
      </c>
      <c r="I50" s="348">
        <v>1.5</v>
      </c>
      <c r="J50" s="349">
        <v>5.5</v>
      </c>
      <c r="K50" s="349">
        <v>12.0</v>
      </c>
      <c r="L50" s="349"/>
      <c r="M50" s="349"/>
      <c r="N50" s="350" t="s">
        <v>8255</v>
      </c>
      <c r="O50" s="350" t="s">
        <v>8256</v>
      </c>
    </row>
    <row r="51">
      <c r="A51" s="351" t="str">
        <f t="shared" si="4"/>
        <v>SMA-male R/A RG-174</v>
      </c>
      <c r="B51" s="352" t="s">
        <v>8270</v>
      </c>
      <c r="C51" s="350" t="s">
        <v>5483</v>
      </c>
      <c r="D51" s="353" t="s">
        <v>5419</v>
      </c>
      <c r="E51" s="349"/>
      <c r="F51" s="345">
        <f t="array" ref="F51:H51">_xlfn.XLOOKUP(C51, 'СПР.КАБ'!A:A, 'СПР.КАБ'!B:D, "Не найдено")</f>
        <v>0.48</v>
      </c>
      <c r="G51" s="346">
        <v>1.52</v>
      </c>
      <c r="H51" s="347">
        <v>1.9</v>
      </c>
      <c r="I51" s="348">
        <v>1.5</v>
      </c>
      <c r="J51" s="349">
        <v>5.0</v>
      </c>
      <c r="K51" s="349">
        <v>12.5</v>
      </c>
      <c r="L51" s="349"/>
      <c r="M51" s="349"/>
      <c r="N51" s="350" t="s">
        <v>8255</v>
      </c>
      <c r="O51" s="350" t="s">
        <v>8256</v>
      </c>
    </row>
    <row r="52">
      <c r="A52" s="351" t="str">
        <f t="shared" si="4"/>
        <v>SMA-male R/A RG-223</v>
      </c>
      <c r="B52" s="352" t="s">
        <v>8270</v>
      </c>
      <c r="C52" s="350" t="s">
        <v>5663</v>
      </c>
      <c r="D52" s="353" t="s">
        <v>5419</v>
      </c>
      <c r="E52" s="349"/>
      <c r="F52" s="345">
        <f t="array" ref="F52:H52">_xlfn.XLOOKUP(C52, 'СПР.КАБ'!A:A, 'СПР.КАБ'!B:D, "Не найдено")</f>
        <v>0.94</v>
      </c>
      <c r="G52" s="346">
        <v>2.98</v>
      </c>
      <c r="H52" s="347">
        <v>3.95</v>
      </c>
      <c r="I52" s="348">
        <v>1.5</v>
      </c>
      <c r="J52" s="349">
        <v>5.5</v>
      </c>
      <c r="K52" s="349">
        <v>12.0</v>
      </c>
      <c r="L52" s="349"/>
      <c r="M52" s="349"/>
      <c r="N52" s="350" t="s">
        <v>8255</v>
      </c>
      <c r="O52" s="350" t="s">
        <v>8256</v>
      </c>
    </row>
    <row r="53">
      <c r="A53" s="351" t="str">
        <f t="shared" si="4"/>
        <v>SMA-male R/A RG-316</v>
      </c>
      <c r="B53" s="352" t="s">
        <v>8270</v>
      </c>
      <c r="C53" s="350" t="s">
        <v>5699</v>
      </c>
      <c r="D53" s="353" t="s">
        <v>5419</v>
      </c>
      <c r="E53" s="349"/>
      <c r="F53" s="345">
        <f t="array" ref="F53:H53">_xlfn.XLOOKUP(C53, 'СПР.КАБ'!A:A, 'СПР.КАБ'!B:D, "Не найдено")</f>
        <v>0.5</v>
      </c>
      <c r="G53" s="346">
        <v>1.48</v>
      </c>
      <c r="H53" s="347">
        <v>1.95</v>
      </c>
      <c r="I53" s="348">
        <v>1.5</v>
      </c>
      <c r="J53" s="349">
        <v>5.5</v>
      </c>
      <c r="K53" s="349">
        <v>12.0</v>
      </c>
      <c r="L53" s="349"/>
      <c r="M53" s="349"/>
      <c r="N53" s="350" t="s">
        <v>8255</v>
      </c>
      <c r="O53" s="350" t="s">
        <v>8256</v>
      </c>
    </row>
    <row r="54">
      <c r="A54" s="351" t="str">
        <f t="shared" si="4"/>
        <v>SMA-male R/A RG-316</v>
      </c>
      <c r="B54" s="352" t="s">
        <v>8270</v>
      </c>
      <c r="C54" s="350" t="s">
        <v>5699</v>
      </c>
      <c r="D54" s="353" t="s">
        <v>5419</v>
      </c>
      <c r="E54" s="349"/>
      <c r="F54" s="345">
        <f t="array" ref="F54:H54">_xlfn.XLOOKUP(C54, 'СПР.КАБ'!A:A, 'СПР.КАБ'!B:D, "Не найдено")</f>
        <v>0.5</v>
      </c>
      <c r="G54" s="346">
        <v>1.48</v>
      </c>
      <c r="H54" s="347">
        <v>1.95</v>
      </c>
      <c r="I54" s="348">
        <v>1.5</v>
      </c>
      <c r="J54" s="349">
        <v>5.0</v>
      </c>
      <c r="K54" s="349">
        <v>12.5</v>
      </c>
      <c r="L54" s="349"/>
      <c r="M54" s="349"/>
      <c r="N54" s="350" t="s">
        <v>8255</v>
      </c>
      <c r="O54" s="350" t="s">
        <v>8256</v>
      </c>
    </row>
    <row r="55">
      <c r="A55" s="351" t="str">
        <f t="shared" si="4"/>
        <v>SMA-male R/A RG-402</v>
      </c>
      <c r="B55" s="352" t="s">
        <v>8270</v>
      </c>
      <c r="C55" s="350" t="s">
        <v>5886</v>
      </c>
      <c r="D55" s="353" t="s">
        <v>5419</v>
      </c>
      <c r="E55" s="349"/>
      <c r="F55" s="345">
        <f t="array" ref="F55:H55">_xlfn.XLOOKUP(C55, 'СПР.КАБ'!A:A, 'СПР.КАБ'!B:D, "Не найдено")</f>
        <v>0.92</v>
      </c>
      <c r="G55" s="346">
        <v>2.98</v>
      </c>
      <c r="H55" s="347">
        <v>3.58</v>
      </c>
      <c r="I55" s="346"/>
      <c r="J55" s="347"/>
      <c r="K55" s="347"/>
      <c r="L55" s="347"/>
      <c r="M55" s="347"/>
      <c r="N55" s="350" t="s">
        <v>8255</v>
      </c>
      <c r="O55" s="350" t="s">
        <v>8255</v>
      </c>
    </row>
    <row r="56">
      <c r="A56" s="351" t="str">
        <f t="shared" si="4"/>
        <v>SMA-male R/A RG-405</v>
      </c>
      <c r="B56" s="352" t="s">
        <v>8270</v>
      </c>
      <c r="C56" s="350" t="s">
        <v>5933</v>
      </c>
      <c r="D56" s="353" t="s">
        <v>5419</v>
      </c>
      <c r="E56" s="349"/>
      <c r="F56" s="345">
        <f t="array" ref="F56:H56">_xlfn.XLOOKUP(C56, 'СПР.КАБ'!A:A, 'СПР.КАБ'!B:D, "Не найдено")</f>
        <v>0.51</v>
      </c>
      <c r="G56" s="346">
        <v>1.68</v>
      </c>
      <c r="H56" s="347">
        <v>2.2</v>
      </c>
      <c r="I56" s="346"/>
      <c r="J56" s="347"/>
      <c r="K56" s="347"/>
      <c r="L56" s="347"/>
      <c r="M56" s="347"/>
      <c r="N56" s="354"/>
      <c r="O56" s="354"/>
    </row>
    <row r="57">
      <c r="A57" s="351" t="str">
        <f t="shared" si="4"/>
        <v>SMA-male R/A RG58</v>
      </c>
      <c r="B57" s="352" t="s">
        <v>8270</v>
      </c>
      <c r="C57" s="350" t="s">
        <v>6035</v>
      </c>
      <c r="D57" s="353" t="s">
        <v>5419</v>
      </c>
      <c r="E57" s="349"/>
      <c r="F57" s="345">
        <f t="array" ref="F57:H57">_xlfn.XLOOKUP(C57, 'СПР.КАБ'!A:A, 'СПР.КАБ'!B:D, "Не найдено")</f>
        <v>1</v>
      </c>
      <c r="G57" s="346">
        <v>2.95</v>
      </c>
      <c r="H57" s="347">
        <v>3.5</v>
      </c>
      <c r="I57" s="348">
        <v>1.5</v>
      </c>
      <c r="J57" s="349">
        <v>5.5</v>
      </c>
      <c r="K57" s="349">
        <v>12.0</v>
      </c>
      <c r="L57" s="349"/>
      <c r="M57" s="349"/>
      <c r="N57" s="350" t="s">
        <v>8255</v>
      </c>
      <c r="O57" s="350" t="s">
        <v>8256</v>
      </c>
    </row>
    <row r="58">
      <c r="A58" s="340" t="s">
        <v>5392</v>
      </c>
      <c r="B58" s="362" t="s">
        <v>5270</v>
      </c>
      <c r="C58" s="342" t="s">
        <v>852</v>
      </c>
      <c r="D58" s="363" t="s">
        <v>5391</v>
      </c>
      <c r="E58" s="364"/>
      <c r="F58" s="365">
        <f t="array" ref="F58:H58">_xlfn.XLOOKUP(C58, 'СПР.КАБ'!A:A, 'СПР.КАБ'!B:D, "Не найдено")</f>
        <v>0.8</v>
      </c>
      <c r="G58" s="366">
        <v>1.35</v>
      </c>
      <c r="H58" s="344">
        <v>2.3</v>
      </c>
      <c r="I58" s="367">
        <v>1.7</v>
      </c>
      <c r="J58" s="364">
        <v>5.6</v>
      </c>
      <c r="K58" s="368">
        <v>46244.0</v>
      </c>
      <c r="L58" s="364"/>
      <c r="M58" s="364"/>
      <c r="N58" s="342" t="s">
        <v>8271</v>
      </c>
      <c r="O58" s="342" t="s">
        <v>8256</v>
      </c>
    </row>
    <row r="59">
      <c r="A59" s="340" t="s">
        <v>5426</v>
      </c>
      <c r="B59" s="341" t="s">
        <v>5412</v>
      </c>
      <c r="C59" s="342" t="s">
        <v>5425</v>
      </c>
      <c r="D59" s="343" t="s">
        <v>5413</v>
      </c>
      <c r="E59" s="344"/>
      <c r="F59" s="345">
        <f t="array" ref="F59:H59">_xlfn.XLOOKUP(C59, 'СПР.КАБ'!A:A, 'СПР.КАБ'!B:D, "Не найдено")</f>
        <v>0.3</v>
      </c>
      <c r="G59" s="366">
        <v>0.9</v>
      </c>
      <c r="H59" s="344">
        <v>1.13</v>
      </c>
      <c r="I59" s="367">
        <v>1.16</v>
      </c>
      <c r="J59" s="364">
        <v>2.26</v>
      </c>
      <c r="K59" s="364">
        <v>3.46</v>
      </c>
      <c r="L59" s="344"/>
      <c r="M59" s="344"/>
      <c r="N59" s="342" t="s">
        <v>8256</v>
      </c>
      <c r="O59" s="342" t="s">
        <v>8256</v>
      </c>
    </row>
    <row r="60">
      <c r="A60" s="340" t="s">
        <v>5601</v>
      </c>
      <c r="B60" s="341" t="s">
        <v>5412</v>
      </c>
      <c r="C60" s="342" t="s">
        <v>5593</v>
      </c>
      <c r="D60" s="343" t="s">
        <v>5413</v>
      </c>
      <c r="E60" s="344"/>
      <c r="F60" s="345">
        <f t="array" ref="F60:H60">_xlfn.XLOOKUP(C60, 'СПР.КАБ'!A:A, 'СПР.КАБ'!B:D, "Не найдено")</f>
        <v>0.25</v>
      </c>
      <c r="G60" s="366">
        <v>0.87</v>
      </c>
      <c r="H60" s="344">
        <v>1.3</v>
      </c>
      <c r="I60" s="367">
        <v>1.16</v>
      </c>
      <c r="J60" s="364">
        <v>2.41</v>
      </c>
      <c r="K60" s="364">
        <v>3.25</v>
      </c>
      <c r="L60" s="344"/>
      <c r="M60" s="344"/>
      <c r="N60" s="342" t="s">
        <v>8256</v>
      </c>
      <c r="O60" s="342" t="s">
        <v>8256</v>
      </c>
    </row>
    <row r="61">
      <c r="A61" s="340" t="s">
        <v>5782</v>
      </c>
      <c r="B61" s="341" t="s">
        <v>5781</v>
      </c>
      <c r="C61" s="342" t="s">
        <v>5699</v>
      </c>
      <c r="D61" s="343" t="s">
        <v>5545</v>
      </c>
      <c r="E61" s="344"/>
      <c r="F61" s="345">
        <f t="array" ref="F61:H61">_xlfn.XLOOKUP(C61, 'СПР.КАБ'!A:A, 'СПР.КАБ'!B:D, "Не найдено")</f>
        <v>0.5</v>
      </c>
      <c r="G61" s="366">
        <v>1.48</v>
      </c>
      <c r="H61" s="344">
        <v>1.95</v>
      </c>
      <c r="I61" s="367"/>
      <c r="J61" s="364"/>
      <c r="K61" s="364"/>
      <c r="L61" s="344"/>
      <c r="M61" s="344"/>
      <c r="N61" s="342" t="s">
        <v>8255</v>
      </c>
      <c r="O61" s="342" t="s">
        <v>8256</v>
      </c>
    </row>
    <row r="62">
      <c r="A62" s="340" t="s">
        <v>5314</v>
      </c>
      <c r="B62" s="341" t="s">
        <v>5313</v>
      </c>
      <c r="C62" s="342" t="s">
        <v>684</v>
      </c>
      <c r="D62" s="343" t="s">
        <v>5263</v>
      </c>
      <c r="E62" s="344"/>
      <c r="F62" s="345">
        <f t="array" ref="F62:H62">_xlfn.XLOOKUP(C62, 'СПР.КАБ'!A:A, 'СПР.КАБ'!B:D, "Не найдено")</f>
        <v>1.8</v>
      </c>
      <c r="G62" s="366">
        <v>4.9</v>
      </c>
      <c r="H62" s="344">
        <v>5.64</v>
      </c>
      <c r="I62" s="367"/>
      <c r="J62" s="364"/>
      <c r="K62" s="364"/>
      <c r="L62" s="344"/>
      <c r="M62" s="344"/>
      <c r="N62" s="342" t="s">
        <v>8255</v>
      </c>
      <c r="O62" s="342" t="s">
        <v>8256</v>
      </c>
    </row>
    <row r="63">
      <c r="A63" s="340" t="s">
        <v>5341</v>
      </c>
      <c r="B63" s="341" t="s">
        <v>5264</v>
      </c>
      <c r="C63" s="342" t="s">
        <v>684</v>
      </c>
      <c r="D63" s="343" t="s">
        <v>5263</v>
      </c>
      <c r="E63" s="344"/>
      <c r="F63" s="345">
        <f t="array" ref="F63:H63">_xlfn.XLOOKUP(C63, 'СПР.КАБ'!A:A, 'СПР.КАБ'!B:D, "Не найдено")</f>
        <v>1.8</v>
      </c>
      <c r="G63" s="366">
        <v>4.9</v>
      </c>
      <c r="H63" s="344">
        <v>5.64</v>
      </c>
      <c r="I63" s="367"/>
      <c r="J63" s="364"/>
      <c r="K63" s="364"/>
      <c r="L63" s="344"/>
      <c r="M63" s="344"/>
      <c r="N63" s="342" t="s">
        <v>8255</v>
      </c>
      <c r="O63" s="342" t="s">
        <v>8256</v>
      </c>
    </row>
    <row r="64">
      <c r="A64" s="340" t="s">
        <v>5535</v>
      </c>
      <c r="B64" s="341" t="s">
        <v>5249</v>
      </c>
      <c r="C64" s="342" t="s">
        <v>5483</v>
      </c>
      <c r="D64" s="343" t="s">
        <v>5347</v>
      </c>
      <c r="E64" s="344"/>
      <c r="F64" s="345">
        <f t="array" ref="F64:H64">_xlfn.XLOOKUP(C64, 'СПР.КАБ'!A:A, 'СПР.КАБ'!B:D, "Не найдено")</f>
        <v>0.48</v>
      </c>
      <c r="G64" s="366">
        <v>1.52</v>
      </c>
      <c r="H64" s="344">
        <v>1.9</v>
      </c>
      <c r="I64" s="367"/>
      <c r="J64" s="364"/>
      <c r="K64" s="364"/>
      <c r="L64" s="344"/>
      <c r="M64" s="344"/>
      <c r="N64" s="342" t="s">
        <v>8256</v>
      </c>
      <c r="O64" s="342" t="s">
        <v>8256</v>
      </c>
    </row>
    <row r="65">
      <c r="A65" s="340" t="s">
        <v>5535</v>
      </c>
      <c r="B65" s="341" t="s">
        <v>5249</v>
      </c>
      <c r="C65" s="342" t="s">
        <v>5699</v>
      </c>
      <c r="D65" s="343" t="s">
        <v>5347</v>
      </c>
      <c r="E65" s="344"/>
      <c r="F65" s="345">
        <f t="array" ref="F65:H65">_xlfn.XLOOKUP(C65, 'СПР.КАБ'!A:A, 'СПР.КАБ'!B:D, "Не найдено")</f>
        <v>0.5</v>
      </c>
      <c r="G65" s="366">
        <v>1.48</v>
      </c>
      <c r="H65" s="344">
        <v>1.95</v>
      </c>
      <c r="I65" s="367"/>
      <c r="J65" s="364"/>
      <c r="K65" s="364"/>
      <c r="L65" s="344"/>
      <c r="M65" s="344"/>
      <c r="N65" s="342" t="s">
        <v>8256</v>
      </c>
      <c r="O65" s="342" t="s">
        <v>8256</v>
      </c>
    </row>
    <row r="66">
      <c r="A66" s="340" t="s">
        <v>5348</v>
      </c>
      <c r="B66" s="341" t="s">
        <v>5346</v>
      </c>
      <c r="C66" s="342" t="s">
        <v>684</v>
      </c>
      <c r="D66" s="343" t="s">
        <v>5347</v>
      </c>
      <c r="E66" s="344"/>
      <c r="F66" s="345">
        <f t="array" ref="F66:H66">_xlfn.XLOOKUP(C66, 'СПР.КАБ'!A:A, 'СПР.КАБ'!B:D, "Не найдено")</f>
        <v>1.8</v>
      </c>
      <c r="G66" s="366">
        <v>4.9</v>
      </c>
      <c r="H66" s="344">
        <v>5.64</v>
      </c>
      <c r="I66" s="367"/>
      <c r="J66" s="364"/>
      <c r="K66" s="364"/>
      <c r="L66" s="344"/>
      <c r="M66" s="344"/>
      <c r="N66" s="342" t="s">
        <v>8255</v>
      </c>
      <c r="O66" s="342" t="s">
        <v>8256</v>
      </c>
    </row>
    <row r="67">
      <c r="A67" s="340" t="s">
        <v>5750</v>
      </c>
      <c r="B67" s="341" t="s">
        <v>5249</v>
      </c>
      <c r="C67" s="342" t="s">
        <v>5699</v>
      </c>
      <c r="D67" s="343" t="s">
        <v>5263</v>
      </c>
      <c r="E67" s="344"/>
      <c r="F67" s="345">
        <f t="array" ref="F67:H67">_xlfn.XLOOKUP(C67, 'СПР.КАБ'!A:A, 'СПР.КАБ'!B:D, "Не найдено")</f>
        <v>0.5</v>
      </c>
      <c r="G67" s="366">
        <v>1.48</v>
      </c>
      <c r="H67" s="344">
        <v>1.95</v>
      </c>
      <c r="I67" s="367"/>
      <c r="J67" s="364"/>
      <c r="K67" s="364"/>
      <c r="L67" s="344"/>
      <c r="M67" s="344"/>
      <c r="N67" s="342" t="s">
        <v>8256</v>
      </c>
      <c r="O67" s="342" t="s">
        <v>8256</v>
      </c>
    </row>
    <row r="68">
      <c r="A68" s="340" t="s">
        <v>6068</v>
      </c>
      <c r="B68" s="341" t="s">
        <v>5781</v>
      </c>
      <c r="C68" s="342" t="s">
        <v>6035</v>
      </c>
      <c r="D68" s="343" t="s">
        <v>5545</v>
      </c>
      <c r="E68" s="344"/>
      <c r="F68" s="345">
        <f t="array" ref="F68:H68">_xlfn.XLOOKUP(C68, 'СПР.КАБ'!A:A, 'СПР.КАБ'!B:D, "Не найдено")</f>
        <v>1</v>
      </c>
      <c r="G68" s="366">
        <v>2.95</v>
      </c>
      <c r="H68" s="344">
        <v>3.5</v>
      </c>
      <c r="I68" s="367"/>
      <c r="J68" s="364"/>
      <c r="K68" s="364"/>
      <c r="L68" s="344"/>
      <c r="M68" s="344"/>
      <c r="N68" s="342" t="s">
        <v>8255</v>
      </c>
      <c r="O68" s="342" t="s">
        <v>8256</v>
      </c>
    </row>
    <row r="69">
      <c r="A69" s="340" t="s">
        <v>5359</v>
      </c>
      <c r="B69" s="341" t="s">
        <v>5307</v>
      </c>
      <c r="C69" s="342" t="s">
        <v>942</v>
      </c>
      <c r="D69" s="343" t="s">
        <v>5347</v>
      </c>
      <c r="E69" s="344"/>
      <c r="F69" s="345">
        <f t="array" ref="F69:H69">_xlfn.XLOOKUP(C69, 'СПР.КАБ'!A:A, 'СПР.КАБ'!B:D, "Не найдено")</f>
        <v>2.56</v>
      </c>
      <c r="G69" s="366">
        <v>7.35</v>
      </c>
      <c r="H69" s="344">
        <v>8.25</v>
      </c>
      <c r="I69" s="367"/>
      <c r="J69" s="364"/>
      <c r="K69" s="364"/>
      <c r="L69" s="344"/>
      <c r="M69" s="344"/>
      <c r="N69" s="342" t="s">
        <v>8255</v>
      </c>
      <c r="O69" s="342" t="s">
        <v>8256</v>
      </c>
    </row>
    <row r="70">
      <c r="A70" s="340" t="s">
        <v>5526</v>
      </c>
      <c r="B70" s="341" t="s">
        <v>5525</v>
      </c>
      <c r="C70" s="342" t="s">
        <v>5483</v>
      </c>
      <c r="D70" s="343" t="s">
        <v>5263</v>
      </c>
      <c r="E70" s="344"/>
      <c r="F70" s="345">
        <f t="array" ref="F70:H70">_xlfn.XLOOKUP(C70, 'СПР.КАБ'!A:A, 'СПР.КАБ'!B:D, "Не найдено")</f>
        <v>0.48</v>
      </c>
      <c r="G70" s="366">
        <v>1.52</v>
      </c>
      <c r="H70" s="344">
        <v>1.9</v>
      </c>
      <c r="I70" s="367"/>
      <c r="J70" s="364"/>
      <c r="K70" s="364"/>
      <c r="L70" s="344"/>
      <c r="M70" s="344"/>
      <c r="N70" s="342" t="s">
        <v>8256</v>
      </c>
      <c r="O70" s="342" t="s">
        <v>8256</v>
      </c>
    </row>
    <row r="71">
      <c r="A71" s="340" t="s">
        <v>5526</v>
      </c>
      <c r="B71" s="341" t="s">
        <v>5525</v>
      </c>
      <c r="C71" s="342" t="s">
        <v>5699</v>
      </c>
      <c r="D71" s="343" t="s">
        <v>5263</v>
      </c>
      <c r="E71" s="344"/>
      <c r="F71" s="345">
        <f t="array" ref="F71:H71">_xlfn.XLOOKUP(C71, 'СПР.КАБ'!A:A, 'СПР.КАБ'!B:D, "Не найдено")</f>
        <v>0.5</v>
      </c>
      <c r="G71" s="366">
        <v>1.48</v>
      </c>
      <c r="H71" s="344">
        <v>1.95</v>
      </c>
      <c r="I71" s="367"/>
      <c r="J71" s="364"/>
      <c r="K71" s="364"/>
      <c r="L71" s="344"/>
      <c r="M71" s="344"/>
      <c r="N71" s="342" t="s">
        <v>8256</v>
      </c>
      <c r="O71" s="342" t="s">
        <v>8256</v>
      </c>
    </row>
    <row r="72">
      <c r="A72" s="340" t="s">
        <v>6110</v>
      </c>
      <c r="B72" s="341" t="s">
        <v>5264</v>
      </c>
      <c r="C72" s="342" t="s">
        <v>6035</v>
      </c>
      <c r="D72" s="343" t="s">
        <v>5545</v>
      </c>
      <c r="E72" s="344"/>
      <c r="F72" s="345">
        <f t="array" ref="F72:H72">_xlfn.XLOOKUP(C72, 'СПР.КАБ'!A:A, 'СПР.КАБ'!B:D, "Не найдено")</f>
        <v>1</v>
      </c>
      <c r="G72" s="366">
        <v>2.95</v>
      </c>
      <c r="H72" s="344">
        <v>3.5</v>
      </c>
      <c r="I72" s="367"/>
      <c r="J72" s="364"/>
      <c r="K72" s="364"/>
      <c r="L72" s="344"/>
      <c r="M72" s="344"/>
      <c r="N72" s="342" t="s">
        <v>8255</v>
      </c>
      <c r="O72" s="342" t="s">
        <v>8256</v>
      </c>
    </row>
    <row r="73">
      <c r="A73" s="340" t="s">
        <v>6102</v>
      </c>
      <c r="B73" s="341" t="s">
        <v>5270</v>
      </c>
      <c r="C73" s="342" t="s">
        <v>6035</v>
      </c>
      <c r="D73" s="343" t="s">
        <v>5545</v>
      </c>
      <c r="E73" s="344"/>
      <c r="F73" s="345">
        <f t="array" ref="F73:H73">_xlfn.XLOOKUP(C73, 'СПР.КАБ'!A:A, 'СПР.КАБ'!B:D, "Не найдено")</f>
        <v>1</v>
      </c>
      <c r="G73" s="366">
        <v>2.95</v>
      </c>
      <c r="H73" s="344">
        <v>3.5</v>
      </c>
      <c r="I73" s="367"/>
      <c r="J73" s="364"/>
      <c r="K73" s="364"/>
      <c r="L73" s="344"/>
      <c r="M73" s="344"/>
      <c r="N73" s="342" t="s">
        <v>8271</v>
      </c>
      <c r="O73" s="342" t="s">
        <v>8256</v>
      </c>
    </row>
    <row r="74">
      <c r="A74" s="340" t="s">
        <v>5856</v>
      </c>
      <c r="B74" s="341" t="s">
        <v>5264</v>
      </c>
      <c r="C74" s="342" t="s">
        <v>5844</v>
      </c>
      <c r="D74" s="343" t="s">
        <v>5268</v>
      </c>
      <c r="E74" s="344"/>
      <c r="F74" s="345">
        <f t="array" ref="F74:H74">_xlfn.XLOOKUP(C74, 'СПР.КАБ'!A:A, 'СПР.КАБ'!B:D, "Не найдено")</f>
        <v>0.5</v>
      </c>
      <c r="G74" s="366">
        <v>1.52</v>
      </c>
      <c r="H74" s="344">
        <v>2.4</v>
      </c>
      <c r="I74" s="367">
        <v>2.2</v>
      </c>
      <c r="J74" s="364">
        <v>3.6</v>
      </c>
      <c r="K74" s="364">
        <v>8.6</v>
      </c>
      <c r="L74" s="344"/>
      <c r="M74" s="344"/>
      <c r="N74" s="342" t="s">
        <v>8255</v>
      </c>
      <c r="O74" s="342" t="s">
        <v>8256</v>
      </c>
    </row>
    <row r="75">
      <c r="A75" s="340" t="s">
        <v>5684</v>
      </c>
      <c r="B75" s="341" t="s">
        <v>5373</v>
      </c>
      <c r="C75" s="342" t="s">
        <v>5663</v>
      </c>
      <c r="D75" s="343" t="s">
        <v>5268</v>
      </c>
      <c r="E75" s="344"/>
      <c r="F75" s="345">
        <f t="array" ref="F75:H75">_xlfn.XLOOKUP(C75, 'СПР.КАБ'!A:A, 'СПР.КАБ'!B:D, "Не найдено")</f>
        <v>0.94</v>
      </c>
      <c r="G75" s="366">
        <v>2.98</v>
      </c>
      <c r="H75" s="344">
        <v>3.95</v>
      </c>
      <c r="I75" s="367">
        <v>2.7</v>
      </c>
      <c r="J75" s="364">
        <v>11.6</v>
      </c>
      <c r="K75" s="364">
        <v>19.0</v>
      </c>
      <c r="L75" s="344"/>
      <c r="M75" s="344"/>
      <c r="N75" s="342" t="s">
        <v>8271</v>
      </c>
      <c r="O75" s="342" t="s">
        <v>8256</v>
      </c>
    </row>
    <row r="76">
      <c r="A76" s="340" t="s">
        <v>5861</v>
      </c>
      <c r="B76" s="341" t="s">
        <v>5270</v>
      </c>
      <c r="C76" s="342" t="s">
        <v>5844</v>
      </c>
      <c r="D76" s="343" t="s">
        <v>5268</v>
      </c>
      <c r="E76" s="344"/>
      <c r="F76" s="345">
        <f t="array" ref="F76:H76">_xlfn.XLOOKUP(C76, 'СПР.КАБ'!A:A, 'СПР.КАБ'!B:D, "Не найдено")</f>
        <v>0.5</v>
      </c>
      <c r="G76" s="366">
        <v>1.52</v>
      </c>
      <c r="H76" s="344">
        <v>2.4</v>
      </c>
      <c r="I76" s="367">
        <v>3.5</v>
      </c>
      <c r="J76" s="364">
        <v>5.5</v>
      </c>
      <c r="K76" s="364">
        <v>10.0</v>
      </c>
      <c r="L76" s="344"/>
      <c r="M76" s="344"/>
      <c r="N76" s="342" t="s">
        <v>8271</v>
      </c>
      <c r="O76" s="342" t="s">
        <v>8256</v>
      </c>
    </row>
    <row r="77">
      <c r="A77" s="340" t="s">
        <v>5946</v>
      </c>
      <c r="B77" s="341" t="s">
        <v>5664</v>
      </c>
      <c r="C77" s="342" t="s">
        <v>5933</v>
      </c>
      <c r="D77" s="343" t="s">
        <v>5945</v>
      </c>
      <c r="E77" s="344"/>
      <c r="F77" s="345">
        <f t="array" ref="F77:H77">_xlfn.XLOOKUP(C77, 'СПР.КАБ'!A:A, 'СПР.КАБ'!B:D, "Не найдено")</f>
        <v>0.51</v>
      </c>
      <c r="G77" s="366">
        <v>1.68</v>
      </c>
      <c r="H77" s="344">
        <v>2.2</v>
      </c>
      <c r="I77" s="367"/>
      <c r="J77" s="364"/>
      <c r="K77" s="364"/>
      <c r="L77" s="344"/>
      <c r="M77" s="344"/>
      <c r="N77" s="342" t="s">
        <v>8255</v>
      </c>
      <c r="O77" s="342" t="s">
        <v>8255</v>
      </c>
    </row>
    <row r="78">
      <c r="A78" s="340" t="s">
        <v>5851</v>
      </c>
      <c r="B78" s="341" t="s">
        <v>5664</v>
      </c>
      <c r="C78" s="342" t="s">
        <v>5844</v>
      </c>
      <c r="D78" s="343" t="s">
        <v>5399</v>
      </c>
      <c r="E78" s="344"/>
      <c r="F78" s="345">
        <f t="array" ref="F78:H78">_xlfn.XLOOKUP(C78, 'СПР.КАБ'!A:A, 'СПР.КАБ'!B:D, "Не найдено")</f>
        <v>0.5</v>
      </c>
      <c r="G78" s="366">
        <v>1.52</v>
      </c>
      <c r="H78" s="344">
        <v>2.4</v>
      </c>
      <c r="I78" s="367"/>
      <c r="J78" s="364"/>
      <c r="K78" s="364"/>
      <c r="L78" s="344"/>
      <c r="M78" s="344"/>
      <c r="N78" s="342"/>
      <c r="O78" s="342"/>
    </row>
    <row r="79">
      <c r="A79" s="340" t="s">
        <v>5846</v>
      </c>
      <c r="B79" s="341" t="s">
        <v>5845</v>
      </c>
      <c r="C79" s="342" t="s">
        <v>5844</v>
      </c>
      <c r="D79" s="343" t="s">
        <v>5399</v>
      </c>
      <c r="E79" s="344"/>
      <c r="F79" s="345">
        <f t="array" ref="F79:H79">_xlfn.XLOOKUP(C79, 'СПР.КАБ'!A:A, 'СПР.КАБ'!B:D, "Не найдено")</f>
        <v>0.5</v>
      </c>
      <c r="G79" s="366">
        <v>1.52</v>
      </c>
      <c r="H79" s="344">
        <v>2.4</v>
      </c>
      <c r="I79" s="367">
        <v>4.5</v>
      </c>
      <c r="J79" s="364">
        <v>6.5</v>
      </c>
      <c r="K79" s="364">
        <v>12.0</v>
      </c>
      <c r="L79" s="344"/>
      <c r="M79" s="344"/>
      <c r="N79" s="342" t="s">
        <v>8255</v>
      </c>
      <c r="O79" s="342" t="s">
        <v>8256</v>
      </c>
    </row>
    <row r="80">
      <c r="A80" s="340" t="s">
        <v>5406</v>
      </c>
      <c r="B80" s="341" t="s">
        <v>5313</v>
      </c>
      <c r="C80" s="342" t="s">
        <v>5405</v>
      </c>
      <c r="D80" s="343" t="s">
        <v>5347</v>
      </c>
      <c r="E80" s="344"/>
      <c r="F80" s="345">
        <f t="array" ref="F80:H80">_xlfn.XLOOKUP(C80, 'СПР.КАБ'!A:A, 'СПР.КАБ'!B:D, "Не найдено")</f>
        <v>2.74</v>
      </c>
      <c r="G80" s="366">
        <v>7.24</v>
      </c>
      <c r="H80" s="344">
        <v>8.13</v>
      </c>
      <c r="I80" s="367"/>
      <c r="J80" s="364"/>
      <c r="K80" s="364"/>
      <c r="L80" s="344"/>
      <c r="M80" s="344"/>
      <c r="N80" s="342" t="s">
        <v>8255</v>
      </c>
      <c r="O80" s="342" t="s">
        <v>8256</v>
      </c>
    </row>
    <row r="81">
      <c r="A81" s="340" t="s">
        <v>5320</v>
      </c>
      <c r="B81" s="341" t="s">
        <v>5319</v>
      </c>
      <c r="C81" s="342" t="s">
        <v>684</v>
      </c>
      <c r="D81" s="343" t="s">
        <v>5263</v>
      </c>
      <c r="E81" s="344"/>
      <c r="F81" s="345">
        <f t="array" ref="F81:H81">_xlfn.XLOOKUP(C81, 'СПР.КАБ'!A:A, 'СПР.КАБ'!B:D, "Не найдено")</f>
        <v>1.8</v>
      </c>
      <c r="G81" s="366">
        <v>4.9</v>
      </c>
      <c r="H81" s="344">
        <v>5.64</v>
      </c>
      <c r="I81" s="367"/>
      <c r="J81" s="364"/>
      <c r="K81" s="364"/>
      <c r="L81" s="344"/>
      <c r="M81" s="344"/>
      <c r="N81" s="342" t="s">
        <v>8255</v>
      </c>
      <c r="O81" s="342" t="s">
        <v>8256</v>
      </c>
    </row>
    <row r="82">
      <c r="A82" s="340" t="s">
        <v>5566</v>
      </c>
      <c r="B82" s="341" t="s">
        <v>5270</v>
      </c>
      <c r="C82" s="342" t="s">
        <v>5483</v>
      </c>
      <c r="D82" s="343" t="s">
        <v>5545</v>
      </c>
      <c r="E82" s="344"/>
      <c r="F82" s="345">
        <f t="array" ref="F82:H82">_xlfn.XLOOKUP(C82, 'СПР.КАБ'!A:A, 'СПР.КАБ'!B:D, "Не найдено")</f>
        <v>0.48</v>
      </c>
      <c r="G82" s="366">
        <v>1.52</v>
      </c>
      <c r="H82" s="344">
        <v>1.9</v>
      </c>
      <c r="I82" s="367"/>
      <c r="J82" s="364"/>
      <c r="K82" s="364"/>
      <c r="L82" s="344"/>
      <c r="M82" s="344"/>
      <c r="N82" s="342" t="s">
        <v>8271</v>
      </c>
      <c r="O82" s="342" t="s">
        <v>8256</v>
      </c>
    </row>
    <row r="83">
      <c r="A83" s="340" t="s">
        <v>5442</v>
      </c>
      <c r="B83" s="341" t="s">
        <v>5264</v>
      </c>
      <c r="C83" s="342" t="s">
        <v>5425</v>
      </c>
      <c r="D83" s="343"/>
      <c r="E83" s="344"/>
      <c r="F83" s="345">
        <f t="array" ref="F83:H83">_xlfn.XLOOKUP(C83, 'СПР.КАБ'!A:A, 'СПР.КАБ'!B:D, "Не найдено")</f>
        <v>0.3</v>
      </c>
      <c r="G83" s="366">
        <v>0.9</v>
      </c>
      <c r="H83" s="344">
        <v>1.13</v>
      </c>
      <c r="I83" s="367"/>
      <c r="J83" s="364"/>
      <c r="K83" s="364"/>
      <c r="L83" s="344"/>
      <c r="M83" s="344"/>
      <c r="N83" s="342"/>
      <c r="O83" s="342"/>
    </row>
    <row r="84">
      <c r="A84" s="340" t="s">
        <v>5865</v>
      </c>
      <c r="B84" s="341" t="s">
        <v>5270</v>
      </c>
      <c r="C84" s="342" t="s">
        <v>5844</v>
      </c>
      <c r="D84" s="343" t="s">
        <v>5399</v>
      </c>
      <c r="E84" s="344"/>
      <c r="F84" s="345">
        <f t="array" ref="F84:H84">_xlfn.XLOOKUP(C84, 'СПР.КАБ'!A:A, 'СПР.КАБ'!B:D, "Не найдено")</f>
        <v>0.5</v>
      </c>
      <c r="G84" s="366">
        <v>1.52</v>
      </c>
      <c r="H84" s="344">
        <v>2.4</v>
      </c>
      <c r="I84" s="367"/>
      <c r="J84" s="364"/>
      <c r="K84" s="364"/>
      <c r="L84" s="344"/>
      <c r="M84" s="344"/>
      <c r="N84" s="342"/>
      <c r="O84" s="342"/>
    </row>
    <row r="85">
      <c r="A85" s="340" t="s">
        <v>5822</v>
      </c>
      <c r="B85" s="341" t="s">
        <v>5275</v>
      </c>
      <c r="C85" s="342" t="s">
        <v>5699</v>
      </c>
      <c r="D85" s="343" t="s">
        <v>5263</v>
      </c>
      <c r="E85" s="344"/>
      <c r="F85" s="345">
        <f t="array" ref="F85:H85">_xlfn.XLOOKUP(C85, 'СПР.КАБ'!A:A, 'СПР.КАБ'!B:D, "Не найдено")</f>
        <v>0.5</v>
      </c>
      <c r="G85" s="366">
        <v>1.48</v>
      </c>
      <c r="H85" s="344">
        <v>1.95</v>
      </c>
      <c r="I85" s="367"/>
      <c r="J85" s="364"/>
      <c r="K85" s="364"/>
      <c r="L85" s="344"/>
      <c r="M85" s="344"/>
      <c r="N85" s="342" t="s">
        <v>8256</v>
      </c>
      <c r="O85" s="342" t="s">
        <v>8256</v>
      </c>
    </row>
    <row r="86">
      <c r="A86" s="340" t="s">
        <v>5870</v>
      </c>
      <c r="B86" s="341" t="s">
        <v>5582</v>
      </c>
      <c r="C86" s="342" t="s">
        <v>5844</v>
      </c>
      <c r="D86" s="343" t="s">
        <v>5399</v>
      </c>
      <c r="E86" s="344"/>
      <c r="F86" s="345">
        <f t="array" ref="F86:H86">_xlfn.XLOOKUP(C86, 'СПР.КАБ'!A:A, 'СПР.КАБ'!B:D, "Не найдено")</f>
        <v>0.5</v>
      </c>
      <c r="G86" s="366">
        <v>1.52</v>
      </c>
      <c r="H86" s="344">
        <v>2.4</v>
      </c>
      <c r="I86" s="367"/>
      <c r="J86" s="364"/>
      <c r="K86" s="364"/>
      <c r="L86" s="344"/>
      <c r="M86" s="344"/>
      <c r="N86" s="342"/>
      <c r="O86" s="342"/>
    </row>
    <row r="87">
      <c r="A87" s="340" t="s">
        <v>5588</v>
      </c>
      <c r="B87" s="341" t="s">
        <v>5346</v>
      </c>
      <c r="C87" s="342" t="s">
        <v>5483</v>
      </c>
      <c r="D87" s="343"/>
      <c r="E87" s="344"/>
      <c r="F87" s="345">
        <f t="array" ref="F87:H87">_xlfn.XLOOKUP(C87, 'СПР.КАБ'!A:A, 'СПР.КАБ'!B:D, "Не найдено")</f>
        <v>0.48</v>
      </c>
      <c r="G87" s="366">
        <v>1.52</v>
      </c>
      <c r="H87" s="344">
        <v>1.9</v>
      </c>
      <c r="I87" s="367"/>
      <c r="J87" s="364"/>
      <c r="K87" s="364"/>
      <c r="L87" s="344"/>
      <c r="M87" s="344"/>
      <c r="N87" s="342" t="s">
        <v>8256</v>
      </c>
      <c r="O87" s="342" t="s">
        <v>8256</v>
      </c>
    </row>
    <row r="88">
      <c r="A88" s="340" t="s">
        <v>5833</v>
      </c>
      <c r="B88" s="341" t="s">
        <v>5346</v>
      </c>
      <c r="C88" s="342" t="s">
        <v>5699</v>
      </c>
      <c r="D88" s="343"/>
      <c r="E88" s="344"/>
      <c r="F88" s="345">
        <f t="array" ref="F88:H88">_xlfn.XLOOKUP(C88, 'СПР.КАБ'!A:A, 'СПР.КАБ'!B:D, "Не найдено")</f>
        <v>0.5</v>
      </c>
      <c r="G88" s="366">
        <v>1.48</v>
      </c>
      <c r="H88" s="344">
        <v>1.95</v>
      </c>
      <c r="I88" s="367"/>
      <c r="J88" s="364"/>
      <c r="K88" s="364"/>
      <c r="L88" s="344"/>
      <c r="M88" s="344"/>
      <c r="N88" s="342" t="s">
        <v>8255</v>
      </c>
      <c r="O88" s="342" t="s">
        <v>8256</v>
      </c>
    </row>
    <row r="89">
      <c r="A89" s="340" t="s">
        <v>5760</v>
      </c>
      <c r="B89" s="341" t="s">
        <v>5313</v>
      </c>
      <c r="C89" s="342" t="s">
        <v>5699</v>
      </c>
      <c r="D89" s="343"/>
      <c r="E89" s="344"/>
      <c r="F89" s="345">
        <f t="array" ref="F89:H89">_xlfn.XLOOKUP(C89, 'СПР.КАБ'!A:A, 'СПР.КАБ'!B:D, "Не найдено")</f>
        <v>0.5</v>
      </c>
      <c r="G89" s="366">
        <v>1.48</v>
      </c>
      <c r="H89" s="344">
        <v>1.95</v>
      </c>
      <c r="I89" s="367"/>
      <c r="J89" s="364"/>
      <c r="K89" s="364"/>
      <c r="L89" s="344"/>
      <c r="M89" s="344"/>
      <c r="N89" s="342" t="s">
        <v>8255</v>
      </c>
      <c r="O89" s="342" t="s">
        <v>8256</v>
      </c>
    </row>
    <row r="90">
      <c r="A90" s="340" t="s">
        <v>6055</v>
      </c>
      <c r="B90" s="341" t="s">
        <v>5325</v>
      </c>
      <c r="C90" s="342" t="s">
        <v>6035</v>
      </c>
      <c r="D90" s="343" t="s">
        <v>5263</v>
      </c>
      <c r="E90" s="344"/>
      <c r="F90" s="345">
        <f t="array" ref="F90:H90">_xlfn.XLOOKUP(C90, 'СПР.КАБ'!A:A, 'СПР.КАБ'!B:D, "Не найдено")</f>
        <v>1</v>
      </c>
      <c r="G90" s="366">
        <v>2.95</v>
      </c>
      <c r="H90" s="344">
        <v>3.5</v>
      </c>
      <c r="I90" s="367"/>
      <c r="J90" s="364"/>
      <c r="K90" s="364"/>
      <c r="L90" s="344"/>
      <c r="M90" s="344"/>
      <c r="N90" s="342" t="s">
        <v>8256</v>
      </c>
      <c r="O90" s="342" t="s">
        <v>8256</v>
      </c>
    </row>
    <row r="91">
      <c r="A91" s="340" t="s">
        <v>6147</v>
      </c>
      <c r="B91" s="341" t="s">
        <v>6146</v>
      </c>
      <c r="C91" s="342" t="s">
        <v>1142</v>
      </c>
      <c r="D91" s="343"/>
      <c r="E91" s="344"/>
      <c r="F91" s="345">
        <f t="array" ref="F91:H91">_xlfn.XLOOKUP(C91, 'СПР.КАБ'!A:A, 'СПР.КАБ'!B:D, "Не найдено")</f>
        <v>0.67</v>
      </c>
      <c r="G91" s="366">
        <v>2.2</v>
      </c>
      <c r="H91" s="344"/>
      <c r="I91" s="367"/>
      <c r="J91" s="364"/>
      <c r="K91" s="364"/>
      <c r="L91" s="344"/>
      <c r="M91" s="344"/>
      <c r="N91" s="342" t="s">
        <v>8255</v>
      </c>
      <c r="O91" s="342" t="s">
        <v>8255</v>
      </c>
    </row>
    <row r="92">
      <c r="A92" s="340" t="s">
        <v>5269</v>
      </c>
      <c r="B92" s="341" t="s">
        <v>5264</v>
      </c>
      <c r="C92" s="342"/>
      <c r="D92" s="343" t="s">
        <v>5268</v>
      </c>
      <c r="E92" s="344"/>
      <c r="F92" s="345" t="str">
        <f t="array" ref="F92">_xlfn.XLOOKUP(C92, 'СПР.КАБ'!A:A, 'СПР.КАБ'!B:D, "Не найдено")</f>
        <v>Не найдено</v>
      </c>
      <c r="G92" s="366"/>
      <c r="H92" s="344"/>
      <c r="I92" s="367"/>
      <c r="J92" s="364"/>
      <c r="K92" s="364"/>
      <c r="L92" s="344"/>
      <c r="M92" s="344"/>
      <c r="N92" s="342" t="s">
        <v>8255</v>
      </c>
      <c r="O92" s="342" t="s">
        <v>8256</v>
      </c>
    </row>
    <row r="93">
      <c r="A93" s="340" t="s">
        <v>5915</v>
      </c>
      <c r="B93" s="341" t="s">
        <v>5264</v>
      </c>
      <c r="C93" s="342" t="s">
        <v>5886</v>
      </c>
      <c r="D93" s="343" t="s">
        <v>5268</v>
      </c>
      <c r="E93" s="344"/>
      <c r="F93" s="345">
        <f t="array" ref="F93:H93">_xlfn.XLOOKUP(C93, 'СПР.КАБ'!A:A, 'СПР.КАБ'!B:D, "Не найдено")</f>
        <v>0.92</v>
      </c>
      <c r="G93" s="366">
        <v>2.98</v>
      </c>
      <c r="H93" s="344">
        <v>3.58</v>
      </c>
      <c r="I93" s="367"/>
      <c r="J93" s="364"/>
      <c r="K93" s="364"/>
      <c r="L93" s="344"/>
      <c r="M93" s="344"/>
      <c r="N93" s="342" t="s">
        <v>8255</v>
      </c>
      <c r="O93" s="342" t="s">
        <v>8255</v>
      </c>
    </row>
    <row r="94">
      <c r="A94" s="340" t="s">
        <v>5935</v>
      </c>
      <c r="B94" s="341" t="s">
        <v>5934</v>
      </c>
      <c r="C94" s="342" t="s">
        <v>5933</v>
      </c>
      <c r="D94" s="343" t="s">
        <v>5263</v>
      </c>
      <c r="E94" s="344"/>
      <c r="F94" s="345">
        <f t="array" ref="F94:H94">_xlfn.XLOOKUP(C94, 'СПР.КАБ'!A:A, 'СПР.КАБ'!B:D, "Не найдено")</f>
        <v>0.51</v>
      </c>
      <c r="G94" s="366">
        <v>1.68</v>
      </c>
      <c r="H94" s="344">
        <v>2.2</v>
      </c>
      <c r="I94" s="367"/>
      <c r="J94" s="364"/>
      <c r="K94" s="364"/>
      <c r="L94" s="344"/>
      <c r="M94" s="344"/>
      <c r="N94" s="342" t="s">
        <v>8255</v>
      </c>
      <c r="O94" s="342"/>
    </row>
    <row r="95">
      <c r="A95" s="340" t="s">
        <v>5485</v>
      </c>
      <c r="B95" s="341" t="s">
        <v>5484</v>
      </c>
      <c r="C95" s="342" t="s">
        <v>5483</v>
      </c>
      <c r="D95" s="343" t="s">
        <v>5449</v>
      </c>
      <c r="E95" s="344"/>
      <c r="F95" s="345">
        <f t="array" ref="F95:H95">_xlfn.XLOOKUP(C95, 'СПР.КАБ'!A:A, 'СПР.КАБ'!B:D, "Не найдено")</f>
        <v>0.48</v>
      </c>
      <c r="G95" s="366">
        <v>1.52</v>
      </c>
      <c r="H95" s="344">
        <v>1.9</v>
      </c>
      <c r="I95" s="367"/>
      <c r="J95" s="364"/>
      <c r="K95" s="364"/>
      <c r="L95" s="344"/>
      <c r="M95" s="344"/>
      <c r="N95" s="342" t="s">
        <v>8256</v>
      </c>
      <c r="O95" s="342" t="s">
        <v>8256</v>
      </c>
    </row>
    <row r="96">
      <c r="A96" s="340" t="s">
        <v>5490</v>
      </c>
      <c r="B96" s="341" t="s">
        <v>5448</v>
      </c>
      <c r="C96" s="342" t="s">
        <v>5483</v>
      </c>
      <c r="D96" s="343" t="s">
        <v>5449</v>
      </c>
      <c r="E96" s="344"/>
      <c r="F96" s="345">
        <f t="array" ref="F96:H96">_xlfn.XLOOKUP(C96, 'СПР.КАБ'!A:A, 'СПР.КАБ'!B:D, "Не найдено")</f>
        <v>0.48</v>
      </c>
      <c r="G96" s="366">
        <v>1.52</v>
      </c>
      <c r="H96" s="344">
        <v>1.9</v>
      </c>
      <c r="I96" s="367"/>
      <c r="J96" s="364"/>
      <c r="K96" s="364"/>
      <c r="L96" s="344"/>
      <c r="M96" s="344"/>
      <c r="N96" s="342" t="s">
        <v>8256</v>
      </c>
      <c r="O96" s="342" t="s">
        <v>8256</v>
      </c>
    </row>
    <row r="97">
      <c r="A97" s="340" t="s">
        <v>5450</v>
      </c>
      <c r="B97" s="341" t="s">
        <v>5448</v>
      </c>
      <c r="C97" s="342" t="s">
        <v>5447</v>
      </c>
      <c r="D97" s="343" t="s">
        <v>5449</v>
      </c>
      <c r="E97" s="344"/>
      <c r="F97" s="345">
        <f t="array" ref="F97:H97">_xlfn.XLOOKUP(C97, 'СПР.КАБ'!A:A, 'СПР.КАБ'!B:D, "Не найдено")</f>
        <v>1.02</v>
      </c>
      <c r="G97" s="366">
        <v>4.57</v>
      </c>
      <c r="H97" s="344">
        <v>5.38</v>
      </c>
      <c r="I97" s="367"/>
      <c r="J97" s="364"/>
      <c r="K97" s="364"/>
      <c r="L97" s="344"/>
      <c r="M97" s="344"/>
      <c r="N97" s="342" t="s">
        <v>8256</v>
      </c>
      <c r="O97" s="342" t="s">
        <v>8256</v>
      </c>
    </row>
    <row r="98">
      <c r="A98" s="340" t="s">
        <v>5456</v>
      </c>
      <c r="B98" s="341" t="s">
        <v>5455</v>
      </c>
      <c r="C98" s="342" t="s">
        <v>5447</v>
      </c>
      <c r="D98" s="343"/>
      <c r="E98" s="344"/>
      <c r="F98" s="345">
        <f t="array" ref="F98:H98">_xlfn.XLOOKUP(C98, 'СПР.КАБ'!A:A, 'СПР.КАБ'!B:D, "Не найдено")</f>
        <v>1.02</v>
      </c>
      <c r="G98" s="366">
        <v>4.57</v>
      </c>
      <c r="H98" s="344">
        <v>5.38</v>
      </c>
      <c r="I98" s="367"/>
      <c r="J98" s="364"/>
      <c r="K98" s="364"/>
      <c r="L98" s="344"/>
      <c r="M98" s="344"/>
      <c r="N98" s="342"/>
      <c r="O98" s="342"/>
    </row>
    <row r="99">
      <c r="A99" s="340" t="s">
        <v>5700</v>
      </c>
      <c r="B99" s="341" t="s">
        <v>5455</v>
      </c>
      <c r="C99" s="342" t="s">
        <v>5699</v>
      </c>
      <c r="D99" s="343" t="s">
        <v>5263</v>
      </c>
      <c r="E99" s="344"/>
      <c r="F99" s="345">
        <f t="array" ref="F99:H99">_xlfn.XLOOKUP(C99, 'СПР.КАБ'!A:A, 'СПР.КАБ'!B:D, "Не найдено")</f>
        <v>0.5</v>
      </c>
      <c r="G99" s="366">
        <v>1.48</v>
      </c>
      <c r="H99" s="344">
        <v>1.95</v>
      </c>
      <c r="I99" s="367"/>
      <c r="J99" s="364"/>
      <c r="K99" s="364"/>
      <c r="L99" s="344"/>
      <c r="M99" s="344"/>
      <c r="N99" s="342" t="s">
        <v>8256</v>
      </c>
      <c r="O99" s="342" t="s">
        <v>8256</v>
      </c>
    </row>
    <row r="100">
      <c r="A100" s="340" t="s">
        <v>5239</v>
      </c>
      <c r="B100" s="341" t="s">
        <v>5234</v>
      </c>
      <c r="C100" s="342"/>
      <c r="D100" s="343"/>
      <c r="E100" s="344"/>
      <c r="F100" s="345" t="str">
        <f t="array" ref="F100">_xlfn.XLOOKUP(C100, 'СПР.КАБ'!A:A, 'СПР.КАБ'!B:D, "Не найдено")</f>
        <v>Не найдено</v>
      </c>
      <c r="G100" s="366"/>
      <c r="H100" s="344"/>
      <c r="I100" s="367"/>
      <c r="J100" s="364"/>
      <c r="K100" s="364"/>
      <c r="L100" s="344"/>
      <c r="M100" s="344"/>
      <c r="N100" s="342" t="s">
        <v>8256</v>
      </c>
      <c r="O100" s="342" t="s">
        <v>8256</v>
      </c>
    </row>
    <row r="101">
      <c r="A101" s="340" t="s">
        <v>5248</v>
      </c>
      <c r="B101" s="341" t="s">
        <v>5244</v>
      </c>
      <c r="C101" s="342"/>
      <c r="D101" s="343"/>
      <c r="E101" s="344"/>
      <c r="F101" s="345" t="str">
        <f t="array" ref="F101">_xlfn.XLOOKUP(C101, 'СПР.КАБ'!A:A, 'СПР.КАБ'!B:D, "Не найдено")</f>
        <v>Не найдено</v>
      </c>
      <c r="G101" s="366"/>
      <c r="H101" s="344"/>
      <c r="I101" s="367"/>
      <c r="J101" s="364"/>
      <c r="K101" s="364"/>
      <c r="L101" s="344"/>
      <c r="M101" s="344"/>
      <c r="N101" s="342" t="s">
        <v>8256</v>
      </c>
      <c r="O101" s="342" t="s">
        <v>8256</v>
      </c>
    </row>
    <row r="102">
      <c r="A102" s="340" t="s">
        <v>5243</v>
      </c>
      <c r="B102" s="341" t="s">
        <v>5234</v>
      </c>
      <c r="C102" s="342"/>
      <c r="D102" s="343"/>
      <c r="E102" s="344"/>
      <c r="F102" s="345" t="str">
        <f t="array" ref="F102">_xlfn.XLOOKUP(C102, 'СПР.КАБ'!A:A, 'СПР.КАБ'!B:D, "Не найдено")</f>
        <v>Не найдено</v>
      </c>
      <c r="G102" s="366"/>
      <c r="H102" s="344"/>
      <c r="I102" s="367"/>
      <c r="J102" s="364"/>
      <c r="K102" s="364"/>
      <c r="L102" s="344"/>
      <c r="M102" s="344"/>
      <c r="N102" s="342" t="s">
        <v>8256</v>
      </c>
      <c r="O102" s="342" t="s">
        <v>8256</v>
      </c>
    </row>
    <row r="103">
      <c r="A103" s="340" t="s">
        <v>5940</v>
      </c>
      <c r="B103" s="341" t="s">
        <v>5513</v>
      </c>
      <c r="C103" s="342" t="s">
        <v>5933</v>
      </c>
      <c r="D103" s="343" t="s">
        <v>5263</v>
      </c>
      <c r="E103" s="344"/>
      <c r="F103" s="345">
        <f t="array" ref="F103:H103">_xlfn.XLOOKUP(C103, 'СПР.КАБ'!A:A, 'СПР.КАБ'!B:D, "Не найдено")</f>
        <v>0.51</v>
      </c>
      <c r="G103" s="366">
        <v>1.68</v>
      </c>
      <c r="H103" s="344">
        <v>2.2</v>
      </c>
      <c r="I103" s="367"/>
      <c r="J103" s="364"/>
      <c r="K103" s="364"/>
      <c r="L103" s="364"/>
      <c r="M103" s="344"/>
      <c r="N103" s="342" t="s">
        <v>8255</v>
      </c>
      <c r="O103" s="342" t="s">
        <v>8255</v>
      </c>
    </row>
    <row r="104">
      <c r="A104" s="340" t="s">
        <v>5596</v>
      </c>
      <c r="B104" s="341" t="s">
        <v>5594</v>
      </c>
      <c r="C104" s="342" t="s">
        <v>5593</v>
      </c>
      <c r="D104" s="343" t="s">
        <v>5595</v>
      </c>
      <c r="E104" s="344"/>
      <c r="F104" s="345">
        <f t="array" ref="F104:H104">_xlfn.XLOOKUP(C104, 'СПР.КАБ'!A:A, 'СПР.КАБ'!B:D, "Не найдено")</f>
        <v>0.25</v>
      </c>
      <c r="G104" s="366">
        <v>0.87</v>
      </c>
      <c r="H104" s="344">
        <v>1.3</v>
      </c>
      <c r="I104" s="367"/>
      <c r="J104" s="364"/>
      <c r="K104" s="364"/>
      <c r="L104" s="364"/>
      <c r="M104" s="344"/>
      <c r="N104" s="342" t="s">
        <v>8256</v>
      </c>
      <c r="O104" s="342" t="s">
        <v>8256</v>
      </c>
    </row>
    <row r="105">
      <c r="A105" s="340" t="s">
        <v>5253</v>
      </c>
      <c r="B105" s="341" t="s">
        <v>5249</v>
      </c>
      <c r="C105" s="342" t="s">
        <v>5699</v>
      </c>
      <c r="D105" s="343"/>
      <c r="E105" s="344"/>
      <c r="F105" s="345">
        <f t="array" ref="F105:H105">_xlfn.XLOOKUP(C105, 'СПР.КАБ'!A:A, 'СПР.КАБ'!B:D, "Не найдено")</f>
        <v>0.5</v>
      </c>
      <c r="G105" s="366">
        <v>1.48</v>
      </c>
      <c r="H105" s="344">
        <v>1.95</v>
      </c>
      <c r="I105" s="367"/>
      <c r="J105" s="364"/>
      <c r="K105" s="364"/>
      <c r="L105" s="364"/>
      <c r="M105" s="344"/>
      <c r="N105" s="342" t="s">
        <v>8256</v>
      </c>
      <c r="O105" s="342" t="s">
        <v>8256</v>
      </c>
    </row>
    <row r="106">
      <c r="A106" s="340" t="s">
        <v>5611</v>
      </c>
      <c r="B106" s="341" t="s">
        <v>5249</v>
      </c>
      <c r="C106" s="342" t="s">
        <v>5593</v>
      </c>
      <c r="D106" s="343"/>
      <c r="E106" s="344"/>
      <c r="F106" s="345">
        <f t="array" ref="F106:H106">_xlfn.XLOOKUP(C106, 'СПР.КАБ'!A:A, 'СПР.КАБ'!B:D, "Не найдено")</f>
        <v>0.25</v>
      </c>
      <c r="G106" s="366">
        <v>0.87</v>
      </c>
      <c r="H106" s="344">
        <v>1.3</v>
      </c>
      <c r="I106" s="367"/>
      <c r="J106" s="364"/>
      <c r="K106" s="364"/>
      <c r="L106" s="364"/>
      <c r="M106" s="344"/>
      <c r="N106" s="342"/>
      <c r="O106" s="342"/>
    </row>
    <row r="107">
      <c r="A107" s="340" t="s">
        <v>5308</v>
      </c>
      <c r="B107" s="341" t="s">
        <v>5307</v>
      </c>
      <c r="C107" s="342" t="s">
        <v>684</v>
      </c>
      <c r="D107" s="343" t="s">
        <v>5263</v>
      </c>
      <c r="E107" s="344"/>
      <c r="F107" s="345">
        <f t="array" ref="F107:H107">_xlfn.XLOOKUP(C107, 'СПР.КАБ'!A:A, 'СПР.КАБ'!B:D, "Не найдено")</f>
        <v>1.8</v>
      </c>
      <c r="G107" s="366">
        <v>4.9</v>
      </c>
      <c r="H107" s="344">
        <v>5.64</v>
      </c>
      <c r="I107" s="367"/>
      <c r="J107" s="364"/>
      <c r="K107" s="364"/>
      <c r="L107" s="364"/>
      <c r="M107" s="344"/>
      <c r="N107" s="342" t="s">
        <v>8255</v>
      </c>
      <c r="O107" s="342" t="s">
        <v>8256</v>
      </c>
    </row>
    <row r="108">
      <c r="A108" s="340" t="s">
        <v>5892</v>
      </c>
      <c r="B108" s="341" t="s">
        <v>5664</v>
      </c>
      <c r="C108" s="342" t="s">
        <v>5886</v>
      </c>
      <c r="D108" s="343"/>
      <c r="E108" s="344"/>
      <c r="F108" s="345">
        <f t="array" ref="F108:H108">_xlfn.XLOOKUP(C108, 'СПР.КАБ'!A:A, 'СПР.КАБ'!B:D, "Не найдено")</f>
        <v>0.92</v>
      </c>
      <c r="G108" s="366">
        <v>2.98</v>
      </c>
      <c r="H108" s="344">
        <v>3.58</v>
      </c>
      <c r="I108" s="367"/>
      <c r="J108" s="364"/>
      <c r="K108" s="364"/>
      <c r="L108" s="364"/>
      <c r="M108" s="344"/>
      <c r="N108" s="342" t="s">
        <v>8255</v>
      </c>
      <c r="O108" s="342" t="s">
        <v>8255</v>
      </c>
    </row>
    <row r="109">
      <c r="A109" s="340" t="s">
        <v>5665</v>
      </c>
      <c r="B109" s="341" t="s">
        <v>5664</v>
      </c>
      <c r="C109" s="342" t="s">
        <v>5663</v>
      </c>
      <c r="D109" s="343" t="s">
        <v>5268</v>
      </c>
      <c r="E109" s="344"/>
      <c r="F109" s="345">
        <f t="array" ref="F109:H109">_xlfn.XLOOKUP(C109, 'СПР.КАБ'!A:A, 'СПР.КАБ'!B:D, "Не найдено")</f>
        <v>0.94</v>
      </c>
      <c r="G109" s="366">
        <v>2.98</v>
      </c>
      <c r="H109" s="344">
        <v>3.95</v>
      </c>
      <c r="I109" s="367"/>
      <c r="J109" s="364"/>
      <c r="K109" s="364"/>
      <c r="L109" s="364"/>
      <c r="M109" s="344"/>
      <c r="N109" s="342" t="s">
        <v>8255</v>
      </c>
      <c r="O109" s="342" t="s">
        <v>8255</v>
      </c>
    </row>
    <row r="110">
      <c r="A110" s="340" t="s">
        <v>5669</v>
      </c>
      <c r="B110" s="341" t="s">
        <v>5664</v>
      </c>
      <c r="C110" s="342" t="s">
        <v>5663</v>
      </c>
      <c r="D110" s="343" t="s">
        <v>5268</v>
      </c>
      <c r="E110" s="344"/>
      <c r="F110" s="345">
        <f t="array" ref="F110:H110">_xlfn.XLOOKUP(C110, 'СПР.КАБ'!A:A, 'СПР.КАБ'!B:D, "Не найдено")</f>
        <v>0.94</v>
      </c>
      <c r="G110" s="366">
        <v>2.98</v>
      </c>
      <c r="H110" s="344">
        <v>3.95</v>
      </c>
      <c r="I110" s="367"/>
      <c r="J110" s="364"/>
      <c r="K110" s="364"/>
      <c r="L110" s="364"/>
      <c r="M110" s="344"/>
      <c r="N110" s="342" t="s">
        <v>8255</v>
      </c>
      <c r="O110" s="342" t="s">
        <v>8255</v>
      </c>
    </row>
    <row r="111">
      <c r="A111" s="340" t="s">
        <v>5755</v>
      </c>
      <c r="B111" s="341" t="s">
        <v>5307</v>
      </c>
      <c r="C111" s="342" t="s">
        <v>5699</v>
      </c>
      <c r="D111" s="343" t="s">
        <v>5263</v>
      </c>
      <c r="E111" s="344"/>
      <c r="F111" s="345">
        <f t="array" ref="F111:H111">_xlfn.XLOOKUP(C111, 'СПР.КАБ'!A:A, 'СПР.КАБ'!B:D, "Не найдено")</f>
        <v>0.5</v>
      </c>
      <c r="G111" s="366">
        <v>1.48</v>
      </c>
      <c r="H111" s="344">
        <v>1.95</v>
      </c>
      <c r="I111" s="367"/>
      <c r="J111" s="364"/>
      <c r="K111" s="364"/>
      <c r="L111" s="364"/>
      <c r="M111" s="344"/>
      <c r="N111" s="342" t="s">
        <v>8256</v>
      </c>
      <c r="O111" s="342" t="s">
        <v>8256</v>
      </c>
    </row>
    <row r="112">
      <c r="A112" s="340" t="s">
        <v>5887</v>
      </c>
      <c r="B112" s="341" t="s">
        <v>5307</v>
      </c>
      <c r="C112" s="342" t="s">
        <v>5886</v>
      </c>
      <c r="D112" s="343"/>
      <c r="E112" s="344"/>
      <c r="F112" s="345">
        <f t="array" ref="F112:H112">_xlfn.XLOOKUP(C112, 'СПР.КАБ'!A:A, 'СПР.КАБ'!B:D, "Не найдено")</f>
        <v>0.92</v>
      </c>
      <c r="G112" s="366">
        <v>2.98</v>
      </c>
      <c r="H112" s="344">
        <v>3.58</v>
      </c>
      <c r="I112" s="367"/>
      <c r="J112" s="364"/>
      <c r="K112" s="364"/>
      <c r="L112" s="364"/>
      <c r="M112" s="344"/>
      <c r="N112" s="342" t="s">
        <v>8255</v>
      </c>
      <c r="O112" s="342" t="s">
        <v>8255</v>
      </c>
    </row>
    <row r="113">
      <c r="A113" s="340" t="s">
        <v>5951</v>
      </c>
      <c r="B113" s="341" t="s">
        <v>5307</v>
      </c>
      <c r="C113" s="342" t="s">
        <v>5933</v>
      </c>
      <c r="D113" s="343" t="s">
        <v>5263</v>
      </c>
      <c r="E113" s="344"/>
      <c r="F113" s="345">
        <f t="array" ref="F113:H113">_xlfn.XLOOKUP(C113, 'СПР.КАБ'!A:A, 'СПР.КАБ'!B:D, "Не найдено")</f>
        <v>0.51</v>
      </c>
      <c r="G113" s="366">
        <v>1.68</v>
      </c>
      <c r="H113" s="344">
        <v>2.2</v>
      </c>
      <c r="I113" s="367"/>
      <c r="J113" s="364"/>
      <c r="K113" s="364"/>
      <c r="L113" s="364"/>
      <c r="M113" s="344"/>
      <c r="N113" s="342" t="s">
        <v>8255</v>
      </c>
      <c r="O113" s="342" t="s">
        <v>8255</v>
      </c>
    </row>
    <row r="114">
      <c r="A114" s="340" t="s">
        <v>5386</v>
      </c>
      <c r="B114" s="341" t="s">
        <v>5313</v>
      </c>
      <c r="C114" s="342" t="s">
        <v>5385</v>
      </c>
      <c r="D114" s="343"/>
      <c r="E114" s="344"/>
      <c r="F114" s="345">
        <f t="array" ref="F114:H114">_xlfn.XLOOKUP(C114, 'СПР.КАБ'!A:A, 'СПР.КАБ'!B:D, "Не найдено")</f>
        <v>3.5</v>
      </c>
      <c r="G114" s="366">
        <v>10.0</v>
      </c>
      <c r="H114" s="344">
        <v>10.8</v>
      </c>
      <c r="I114" s="367"/>
      <c r="J114" s="364"/>
      <c r="K114" s="364"/>
      <c r="L114" s="364"/>
      <c r="M114" s="344"/>
      <c r="N114" s="342" t="s">
        <v>8255</v>
      </c>
      <c r="O114" s="342" t="s">
        <v>8256</v>
      </c>
    </row>
    <row r="115">
      <c r="A115" s="340" t="s">
        <v>5364</v>
      </c>
      <c r="B115" s="341" t="s">
        <v>5313</v>
      </c>
      <c r="C115" s="342" t="s">
        <v>942</v>
      </c>
      <c r="D115" s="343"/>
      <c r="E115" s="344"/>
      <c r="F115" s="345">
        <f t="array" ref="F115:H115">_xlfn.XLOOKUP(C115, 'СПР.КАБ'!A:A, 'СПР.КАБ'!B:D, "Не найдено")</f>
        <v>2.56</v>
      </c>
      <c r="G115" s="366">
        <v>7.35</v>
      </c>
      <c r="H115" s="344">
        <v>8.25</v>
      </c>
      <c r="I115" s="367"/>
      <c r="J115" s="364"/>
      <c r="K115" s="364"/>
      <c r="L115" s="364"/>
      <c r="M115" s="344"/>
      <c r="N115" s="342" t="s">
        <v>8255</v>
      </c>
      <c r="O115" s="342" t="s">
        <v>8256</v>
      </c>
    </row>
    <row r="116">
      <c r="A116" s="340" t="s">
        <v>5368</v>
      </c>
      <c r="B116" s="341" t="s">
        <v>5313</v>
      </c>
      <c r="C116" s="342" t="s">
        <v>942</v>
      </c>
      <c r="D116" s="343" t="s">
        <v>5263</v>
      </c>
      <c r="E116" s="344"/>
      <c r="F116" s="345">
        <f t="array" ref="F116:H116">_xlfn.XLOOKUP(C116, 'СПР.КАБ'!A:A, 'СПР.КАБ'!B:D, "Не найдено")</f>
        <v>2.56</v>
      </c>
      <c r="G116" s="366">
        <v>7.35</v>
      </c>
      <c r="H116" s="344">
        <v>8.25</v>
      </c>
      <c r="I116" s="367"/>
      <c r="J116" s="364"/>
      <c r="K116" s="364"/>
      <c r="L116" s="364"/>
      <c r="M116" s="344"/>
      <c r="N116" s="342" t="s">
        <v>8255</v>
      </c>
      <c r="O116" s="342" t="s">
        <v>8256</v>
      </c>
    </row>
    <row r="117">
      <c r="A117" s="340" t="s">
        <v>5375</v>
      </c>
      <c r="B117" s="341" t="s">
        <v>5373</v>
      </c>
      <c r="C117" s="342" t="s">
        <v>942</v>
      </c>
      <c r="D117" s="343" t="s">
        <v>5374</v>
      </c>
      <c r="E117" s="344"/>
      <c r="F117" s="345">
        <f t="array" ref="F117:H117">_xlfn.XLOOKUP(C117, 'СПР.КАБ'!A:A, 'СПР.КАБ'!B:D, "Не найдено")</f>
        <v>2.56</v>
      </c>
      <c r="G117" s="366">
        <v>7.35</v>
      </c>
      <c r="H117" s="344">
        <v>8.25</v>
      </c>
      <c r="I117" s="367"/>
      <c r="J117" s="364"/>
      <c r="K117" s="364"/>
      <c r="L117" s="364"/>
      <c r="M117" s="344"/>
      <c r="N117" s="342"/>
      <c r="O117" s="342"/>
    </row>
    <row r="118">
      <c r="A118" s="340" t="s">
        <v>5956</v>
      </c>
      <c r="B118" s="341" t="s">
        <v>5313</v>
      </c>
      <c r="C118" s="342" t="s">
        <v>5933</v>
      </c>
      <c r="D118" s="343" t="s">
        <v>5263</v>
      </c>
      <c r="E118" s="344"/>
      <c r="F118" s="345">
        <f t="array" ref="F118:H118">_xlfn.XLOOKUP(C118, 'СПР.КАБ'!A:A, 'СПР.КАБ'!B:D, "Не найдено")</f>
        <v>0.51</v>
      </c>
      <c r="G118" s="366">
        <v>1.68</v>
      </c>
      <c r="H118" s="344">
        <v>2.2</v>
      </c>
      <c r="I118" s="367"/>
      <c r="J118" s="364"/>
      <c r="K118" s="364"/>
      <c r="L118" s="364"/>
      <c r="M118" s="344"/>
      <c r="N118" s="342" t="s">
        <v>8255</v>
      </c>
      <c r="O118" s="342" t="s">
        <v>8255</v>
      </c>
    </row>
    <row r="119">
      <c r="A119" s="340" t="s">
        <v>5461</v>
      </c>
      <c r="B119" s="341" t="s">
        <v>5313</v>
      </c>
      <c r="C119" s="342" t="s">
        <v>5447</v>
      </c>
      <c r="D119" s="343" t="s">
        <v>5263</v>
      </c>
      <c r="E119" s="344"/>
      <c r="F119" s="345">
        <f t="array" ref="F119:H119">_xlfn.XLOOKUP(C119, 'СПР.КАБ'!A:A, 'СПР.КАБ'!B:D, "Не найдено")</f>
        <v>1.02</v>
      </c>
      <c r="G119" s="366">
        <v>4.57</v>
      </c>
      <c r="H119" s="344">
        <v>5.38</v>
      </c>
      <c r="I119" s="367"/>
      <c r="J119" s="364"/>
      <c r="K119" s="364"/>
      <c r="L119" s="364"/>
      <c r="M119" s="344"/>
      <c r="N119" s="342"/>
      <c r="O119" s="342"/>
    </row>
    <row r="120">
      <c r="A120" s="340" t="s">
        <v>5400</v>
      </c>
      <c r="B120" s="341" t="s">
        <v>5398</v>
      </c>
      <c r="C120" s="342" t="s">
        <v>5397</v>
      </c>
      <c r="D120" s="343" t="s">
        <v>5399</v>
      </c>
      <c r="E120" s="344"/>
      <c r="F120" s="345">
        <f t="array" ref="F120:H120">_xlfn.XLOOKUP(C120, 'СПР.КАБ'!A:A, 'СПР.КАБ'!B:D, "Не найдено")</f>
        <v>1.42</v>
      </c>
      <c r="G120" s="366">
        <v>3.81</v>
      </c>
      <c r="H120" s="344">
        <v>4.52</v>
      </c>
      <c r="I120" s="367"/>
      <c r="J120" s="364"/>
      <c r="K120" s="364"/>
      <c r="L120" s="364"/>
      <c r="M120" s="344"/>
      <c r="N120" s="342"/>
      <c r="O120" s="342"/>
    </row>
    <row r="121">
      <c r="A121" s="340" t="s">
        <v>5258</v>
      </c>
      <c r="B121" s="341" t="s">
        <v>5254</v>
      </c>
      <c r="C121" s="342"/>
      <c r="D121" s="343"/>
      <c r="E121" s="344"/>
      <c r="F121" s="345" t="str">
        <f t="array" ref="F121">_xlfn.XLOOKUP(C121, 'СПР.КАБ'!A:A, 'СПР.КАБ'!B:D, "Не найдено")</f>
        <v>Не найдено</v>
      </c>
      <c r="G121" s="366"/>
      <c r="H121" s="344"/>
      <c r="I121" s="367"/>
      <c r="J121" s="364"/>
      <c r="K121" s="364"/>
      <c r="L121" s="364"/>
      <c r="M121" s="344"/>
      <c r="N121" s="342"/>
      <c r="O121" s="342"/>
    </row>
    <row r="122">
      <c r="A122" s="340" t="s">
        <v>6025</v>
      </c>
      <c r="B122" s="341" t="s">
        <v>6015</v>
      </c>
      <c r="C122" s="342" t="s">
        <v>5933</v>
      </c>
      <c r="D122" s="343" t="s">
        <v>6024</v>
      </c>
      <c r="E122" s="344"/>
      <c r="F122" s="345">
        <f t="array" ref="F122:H122">_xlfn.XLOOKUP(C122, 'СПР.КАБ'!A:A, 'СПР.КАБ'!B:D, "Не найдено")</f>
        <v>0.51</v>
      </c>
      <c r="G122" s="366">
        <v>1.68</v>
      </c>
      <c r="H122" s="344">
        <v>2.2</v>
      </c>
      <c r="I122" s="367"/>
      <c r="J122" s="364"/>
      <c r="K122" s="364"/>
      <c r="L122" s="364"/>
      <c r="M122" s="344"/>
      <c r="N122" s="342" t="s">
        <v>8255</v>
      </c>
      <c r="O122" s="342" t="s">
        <v>8255</v>
      </c>
    </row>
    <row r="123">
      <c r="A123" s="340" t="s">
        <v>6059</v>
      </c>
      <c r="B123" s="341" t="s">
        <v>5325</v>
      </c>
      <c r="C123" s="342" t="s">
        <v>6035</v>
      </c>
      <c r="D123" s="343" t="s">
        <v>5545</v>
      </c>
      <c r="E123" s="344"/>
      <c r="F123" s="345">
        <f t="array" ref="F123:H123">_xlfn.XLOOKUP(C123, 'СПР.КАБ'!A:A, 'СПР.КАБ'!B:D, "Не найдено")</f>
        <v>1</v>
      </c>
      <c r="G123" s="366">
        <v>2.95</v>
      </c>
      <c r="H123" s="344">
        <v>3.5</v>
      </c>
      <c r="I123" s="367"/>
      <c r="J123" s="364"/>
      <c r="K123" s="364"/>
      <c r="L123" s="364"/>
      <c r="M123" s="344"/>
      <c r="N123" s="342" t="s">
        <v>8256</v>
      </c>
      <c r="O123" s="342" t="s">
        <v>8256</v>
      </c>
    </row>
    <row r="124">
      <c r="A124" s="340" t="s">
        <v>6063</v>
      </c>
      <c r="B124" s="341" t="s">
        <v>5325</v>
      </c>
      <c r="C124" s="342" t="s">
        <v>6035</v>
      </c>
      <c r="D124" s="343" t="s">
        <v>5545</v>
      </c>
      <c r="E124" s="344"/>
      <c r="F124" s="345">
        <f t="array" ref="F124:H124">_xlfn.XLOOKUP(C124, 'СПР.КАБ'!A:A, 'СПР.КАБ'!B:D, "Не найдено")</f>
        <v>1</v>
      </c>
      <c r="G124" s="366">
        <v>2.95</v>
      </c>
      <c r="H124" s="344">
        <v>3.5</v>
      </c>
      <c r="I124" s="367"/>
      <c r="J124" s="364"/>
      <c r="K124" s="364"/>
      <c r="L124" s="364"/>
      <c r="M124" s="344"/>
      <c r="N124" s="342" t="s">
        <v>8256</v>
      </c>
      <c r="O124" s="342" t="s">
        <v>8256</v>
      </c>
    </row>
    <row r="125">
      <c r="A125" s="340" t="s">
        <v>5259</v>
      </c>
      <c r="B125" s="341" t="s">
        <v>5259</v>
      </c>
      <c r="C125" s="342"/>
      <c r="D125" s="343" t="s">
        <v>5263</v>
      </c>
      <c r="E125" s="344"/>
      <c r="F125" s="345" t="str">
        <f t="array" ref="F125">_xlfn.XLOOKUP(C125, 'СПР.КАБ'!A:A, 'СПР.КАБ'!B:D, "Не найдено")</f>
        <v>Не найдено</v>
      </c>
      <c r="G125" s="366"/>
      <c r="H125" s="344"/>
      <c r="I125" s="367"/>
      <c r="J125" s="364"/>
      <c r="K125" s="364"/>
      <c r="L125" s="364"/>
      <c r="M125" s="344"/>
      <c r="N125" s="342" t="s">
        <v>8256</v>
      </c>
      <c r="O125" s="342" t="s">
        <v>8256</v>
      </c>
    </row>
    <row r="126">
      <c r="A126" s="340" t="s">
        <v>5765</v>
      </c>
      <c r="B126" s="341" t="s">
        <v>5259</v>
      </c>
      <c r="C126" s="342" t="s">
        <v>5699</v>
      </c>
      <c r="D126" s="343"/>
      <c r="E126" s="344"/>
      <c r="F126" s="345">
        <f t="array" ref="F126:H126">_xlfn.XLOOKUP(C126, 'СПР.КАБ'!A:A, 'СПР.КАБ'!B:D, "Не найдено")</f>
        <v>0.5</v>
      </c>
      <c r="G126" s="366">
        <v>1.48</v>
      </c>
      <c r="H126" s="344">
        <v>1.95</v>
      </c>
      <c r="I126" s="367"/>
      <c r="J126" s="364"/>
      <c r="K126" s="364"/>
      <c r="L126" s="364"/>
      <c r="M126" s="344"/>
      <c r="N126" s="342" t="s">
        <v>8255</v>
      </c>
      <c r="O126" s="342" t="s">
        <v>8256</v>
      </c>
    </row>
    <row r="127">
      <c r="A127" s="340" t="s">
        <v>5326</v>
      </c>
      <c r="B127" s="341" t="s">
        <v>5325</v>
      </c>
      <c r="C127" s="342" t="s">
        <v>684</v>
      </c>
      <c r="D127" s="343" t="s">
        <v>5263</v>
      </c>
      <c r="E127" s="344"/>
      <c r="F127" s="345">
        <f t="array" ref="F127:H127">_xlfn.XLOOKUP(C127, 'СПР.КАБ'!A:A, 'СПР.КАБ'!B:D, "Не найдено")</f>
        <v>1.8</v>
      </c>
      <c r="G127" s="366">
        <v>4.9</v>
      </c>
      <c r="H127" s="344">
        <v>5.64</v>
      </c>
      <c r="I127" s="367"/>
      <c r="J127" s="364"/>
      <c r="K127" s="364"/>
      <c r="L127" s="364"/>
      <c r="M127" s="344"/>
      <c r="N127" s="342" t="s">
        <v>8256</v>
      </c>
      <c r="O127" s="342" t="s">
        <v>8256</v>
      </c>
    </row>
    <row r="128">
      <c r="A128" s="340" t="s">
        <v>5776</v>
      </c>
      <c r="B128" s="341" t="s">
        <v>5775</v>
      </c>
      <c r="C128" s="342" t="s">
        <v>5699</v>
      </c>
      <c r="D128" s="343" t="s">
        <v>5263</v>
      </c>
      <c r="E128" s="344"/>
      <c r="F128" s="345">
        <f t="array" ref="F128:H128">_xlfn.XLOOKUP(C128, 'СПР.КАБ'!A:A, 'СПР.КАБ'!B:D, "Не найдено")</f>
        <v>0.5</v>
      </c>
      <c r="G128" s="366">
        <v>1.48</v>
      </c>
      <c r="H128" s="344">
        <v>1.95</v>
      </c>
      <c r="I128" s="367"/>
      <c r="J128" s="364"/>
      <c r="K128" s="364"/>
      <c r="L128" s="364"/>
      <c r="M128" s="344"/>
      <c r="N128" s="342" t="s">
        <v>8256</v>
      </c>
      <c r="O128" s="342" t="s">
        <v>8256</v>
      </c>
    </row>
    <row r="129">
      <c r="A129" s="340" t="s">
        <v>5337</v>
      </c>
      <c r="B129" s="341" t="s">
        <v>5264</v>
      </c>
      <c r="C129" s="342" t="s">
        <v>684</v>
      </c>
      <c r="D129" s="343"/>
      <c r="E129" s="344"/>
      <c r="F129" s="345">
        <f t="array" ref="F129:H129">_xlfn.XLOOKUP(C129, 'СПР.КАБ'!A:A, 'СПР.КАБ'!B:D, "Не найдено")</f>
        <v>1.8</v>
      </c>
      <c r="G129" s="366">
        <v>4.9</v>
      </c>
      <c r="H129" s="344">
        <v>5.64</v>
      </c>
      <c r="I129" s="367"/>
      <c r="J129" s="364"/>
      <c r="K129" s="364"/>
      <c r="L129" s="364"/>
      <c r="M129" s="344"/>
      <c r="N129" s="342" t="s">
        <v>8255</v>
      </c>
      <c r="O129" s="342" t="s">
        <v>8256</v>
      </c>
    </row>
    <row r="130">
      <c r="A130" s="340" t="s">
        <v>5380</v>
      </c>
      <c r="B130" s="341" t="s">
        <v>5264</v>
      </c>
      <c r="C130" s="342" t="s">
        <v>942</v>
      </c>
      <c r="D130" s="343"/>
      <c r="E130" s="344"/>
      <c r="F130" s="345">
        <f t="array" ref="F130:H130">_xlfn.XLOOKUP(C130, 'СПР.КАБ'!A:A, 'СПР.КАБ'!B:D, "Не найдено")</f>
        <v>2.56</v>
      </c>
      <c r="G130" s="366">
        <v>7.35</v>
      </c>
      <c r="H130" s="344">
        <v>8.25</v>
      </c>
      <c r="I130" s="367"/>
      <c r="J130" s="364"/>
      <c r="K130" s="364"/>
      <c r="L130" s="364"/>
      <c r="M130" s="344"/>
      <c r="N130" s="342" t="s">
        <v>8255</v>
      </c>
      <c r="O130" s="342" t="s">
        <v>8256</v>
      </c>
    </row>
    <row r="131">
      <c r="A131" s="340" t="s">
        <v>5907</v>
      </c>
      <c r="B131" s="341" t="s">
        <v>5264</v>
      </c>
      <c r="C131" s="342" t="s">
        <v>5886</v>
      </c>
      <c r="D131" s="343"/>
      <c r="E131" s="344"/>
      <c r="F131" s="345">
        <f t="array" ref="F131:H131">_xlfn.XLOOKUP(C131, 'СПР.КАБ'!A:A, 'СПР.КАБ'!B:D, "Не найдено")</f>
        <v>0.92</v>
      </c>
      <c r="G131" s="366">
        <v>2.98</v>
      </c>
      <c r="H131" s="344">
        <v>3.58</v>
      </c>
      <c r="I131" s="367"/>
      <c r="J131" s="364"/>
      <c r="K131" s="364"/>
      <c r="L131" s="364"/>
      <c r="M131" s="344"/>
      <c r="N131" s="342" t="s">
        <v>8255</v>
      </c>
      <c r="O131" s="342" t="s">
        <v>8255</v>
      </c>
    </row>
    <row r="132">
      <c r="A132" s="340" t="s">
        <v>5988</v>
      </c>
      <c r="B132" s="341" t="s">
        <v>5270</v>
      </c>
      <c r="C132" s="342" t="s">
        <v>5933</v>
      </c>
      <c r="D132" s="343"/>
      <c r="E132" s="344"/>
      <c r="F132" s="345">
        <f t="array" ref="F132:H132">_xlfn.XLOOKUP(C132, 'СПР.КАБ'!A:A, 'СПР.КАБ'!B:D, "Не найдено")</f>
        <v>0.51</v>
      </c>
      <c r="G132" s="366">
        <v>1.68</v>
      </c>
      <c r="H132" s="344">
        <v>2.2</v>
      </c>
      <c r="I132" s="367"/>
      <c r="J132" s="364"/>
      <c r="K132" s="364"/>
      <c r="L132" s="364"/>
      <c r="M132" s="344"/>
      <c r="N132" s="342" t="s">
        <v>8255</v>
      </c>
      <c r="O132" s="342" t="s">
        <v>8255</v>
      </c>
    </row>
    <row r="133">
      <c r="A133" s="340" t="s">
        <v>6078</v>
      </c>
      <c r="B133" s="341" t="s">
        <v>5331</v>
      </c>
      <c r="C133" s="342" t="s">
        <v>6035</v>
      </c>
      <c r="D133" s="343" t="s">
        <v>6077</v>
      </c>
      <c r="E133" s="344"/>
      <c r="F133" s="345">
        <f t="array" ref="F133:H133">_xlfn.XLOOKUP(C133, 'СПР.КАБ'!A:A, 'СПР.КАБ'!B:D, "Не найдено")</f>
        <v>1</v>
      </c>
      <c r="G133" s="366">
        <v>2.95</v>
      </c>
      <c r="H133" s="344">
        <v>3.5</v>
      </c>
      <c r="I133" s="367"/>
      <c r="J133" s="364"/>
      <c r="K133" s="364"/>
      <c r="L133" s="364"/>
      <c r="M133" s="344"/>
      <c r="N133" s="342" t="s">
        <v>8256</v>
      </c>
      <c r="O133" s="342" t="s">
        <v>8256</v>
      </c>
    </row>
    <row r="134">
      <c r="A134" s="340" t="s">
        <v>5770</v>
      </c>
      <c r="B134" s="341" t="s">
        <v>5325</v>
      </c>
      <c r="C134" s="342" t="s">
        <v>5699</v>
      </c>
      <c r="D134" s="343" t="s">
        <v>5263</v>
      </c>
      <c r="E134" s="344"/>
      <c r="F134" s="345">
        <f t="array" ref="F134:H134">_xlfn.XLOOKUP(C134, 'СПР.КАБ'!A:A, 'СПР.КАБ'!B:D, "Не найдено")</f>
        <v>0.5</v>
      </c>
      <c r="G134" s="366">
        <v>1.48</v>
      </c>
      <c r="H134" s="344">
        <v>1.95</v>
      </c>
      <c r="I134" s="367"/>
      <c r="J134" s="364"/>
      <c r="K134" s="364"/>
      <c r="L134" s="364"/>
      <c r="M134" s="344"/>
      <c r="N134" s="342" t="s">
        <v>8256</v>
      </c>
      <c r="O134" s="342" t="s">
        <v>8256</v>
      </c>
    </row>
    <row r="135">
      <c r="A135" s="340" t="s">
        <v>5631</v>
      </c>
      <c r="B135" s="341" t="s">
        <v>5264</v>
      </c>
      <c r="C135" s="342" t="s">
        <v>5593</v>
      </c>
      <c r="D135" s="343" t="s">
        <v>5268</v>
      </c>
      <c r="E135" s="344"/>
      <c r="F135" s="345">
        <f t="array" ref="F135:H135">_xlfn.XLOOKUP(C135, 'СПР.КАБ'!A:A, 'СПР.КАБ'!B:D, "Не найдено")</f>
        <v>0.25</v>
      </c>
      <c r="G135" s="366">
        <v>0.87</v>
      </c>
      <c r="H135" s="344">
        <v>1.3</v>
      </c>
      <c r="I135" s="367"/>
      <c r="J135" s="364"/>
      <c r="K135" s="364"/>
      <c r="L135" s="364"/>
      <c r="M135" s="344"/>
      <c r="N135" s="342" t="s">
        <v>8256</v>
      </c>
      <c r="O135" s="342" t="s">
        <v>8256</v>
      </c>
    </row>
    <row r="136">
      <c r="A136" s="340" t="s">
        <v>5992</v>
      </c>
      <c r="B136" s="341" t="s">
        <v>5270</v>
      </c>
      <c r="C136" s="342" t="s">
        <v>5933</v>
      </c>
      <c r="D136" s="343" t="s">
        <v>5268</v>
      </c>
      <c r="E136" s="344"/>
      <c r="F136" s="345">
        <f t="array" ref="F136:H136">_xlfn.XLOOKUP(C136, 'СПР.КАБ'!A:A, 'СПР.КАБ'!B:D, "Не найдено")</f>
        <v>0.51</v>
      </c>
      <c r="G136" s="366">
        <v>1.68</v>
      </c>
      <c r="H136" s="344">
        <v>2.2</v>
      </c>
      <c r="I136" s="367"/>
      <c r="J136" s="364"/>
      <c r="K136" s="364"/>
      <c r="L136" s="364"/>
      <c r="M136" s="344"/>
      <c r="N136" s="342" t="s">
        <v>8255</v>
      </c>
      <c r="O136" s="342" t="s">
        <v>8255</v>
      </c>
    </row>
    <row r="137">
      <c r="A137" s="340" t="s">
        <v>5274</v>
      </c>
      <c r="B137" s="341" t="s">
        <v>5270</v>
      </c>
      <c r="C137" s="342" t="s">
        <v>5886</v>
      </c>
      <c r="D137" s="343" t="s">
        <v>5268</v>
      </c>
      <c r="E137" s="344"/>
      <c r="F137" s="345">
        <f t="array" ref="F137:H137">_xlfn.XLOOKUP(C137, 'СПР.КАБ'!A:A, 'СПР.КАБ'!B:D, "Не найдено")</f>
        <v>0.92</v>
      </c>
      <c r="G137" s="366">
        <v>2.98</v>
      </c>
      <c r="H137" s="344">
        <v>3.58</v>
      </c>
      <c r="I137" s="367"/>
      <c r="J137" s="364"/>
      <c r="K137" s="364"/>
      <c r="L137" s="364"/>
      <c r="M137" s="344"/>
      <c r="N137" s="342" t="s">
        <v>8255</v>
      </c>
      <c r="O137" s="342" t="s">
        <v>8255</v>
      </c>
    </row>
    <row r="138">
      <c r="A138" s="340" t="s">
        <v>6098</v>
      </c>
      <c r="B138" s="341" t="s">
        <v>5270</v>
      </c>
      <c r="C138" s="342" t="s">
        <v>6035</v>
      </c>
      <c r="D138" s="343" t="s">
        <v>5545</v>
      </c>
      <c r="E138" s="344"/>
      <c r="F138" s="345">
        <f t="array" ref="F138:H138">_xlfn.XLOOKUP(C138, 'СПР.КАБ'!A:A, 'СПР.КАБ'!B:D, "Не найдено")</f>
        <v>1</v>
      </c>
      <c r="G138" s="366">
        <v>2.95</v>
      </c>
      <c r="H138" s="344">
        <v>3.5</v>
      </c>
      <c r="I138" s="367"/>
      <c r="J138" s="364"/>
      <c r="K138" s="364"/>
      <c r="L138" s="364"/>
      <c r="M138" s="344"/>
      <c r="N138" s="342" t="s">
        <v>8271</v>
      </c>
      <c r="O138" s="342" t="s">
        <v>8256</v>
      </c>
    </row>
    <row r="139">
      <c r="A139" s="340" t="s">
        <v>5332</v>
      </c>
      <c r="B139" s="341" t="s">
        <v>5331</v>
      </c>
      <c r="C139" s="342" t="s">
        <v>684</v>
      </c>
      <c r="D139" s="343" t="s">
        <v>5263</v>
      </c>
      <c r="E139" s="344"/>
      <c r="F139" s="345">
        <f t="array" ref="F139:H139">_xlfn.XLOOKUP(C139, 'СПР.КАБ'!A:A, 'СПР.КАБ'!B:D, "Не найдено")</f>
        <v>1.8</v>
      </c>
      <c r="G139" s="366">
        <v>4.9</v>
      </c>
      <c r="H139" s="344">
        <v>5.64</v>
      </c>
      <c r="I139" s="367"/>
      <c r="J139" s="364"/>
      <c r="K139" s="364"/>
      <c r="L139" s="364"/>
      <c r="M139" s="344"/>
      <c r="N139" s="342" t="s">
        <v>8256</v>
      </c>
      <c r="O139" s="342" t="s">
        <v>8256</v>
      </c>
    </row>
    <row r="140">
      <c r="A140" s="340" t="s">
        <v>5978</v>
      </c>
      <c r="B140" s="341" t="s">
        <v>5331</v>
      </c>
      <c r="C140" s="342" t="s">
        <v>5933</v>
      </c>
      <c r="D140" s="343" t="s">
        <v>5399</v>
      </c>
      <c r="E140" s="344"/>
      <c r="F140" s="345">
        <f t="array" ref="F140:H140">_xlfn.XLOOKUP(C140, 'СПР.КАБ'!A:A, 'СПР.КАБ'!B:D, "Не найдено")</f>
        <v>0.51</v>
      </c>
      <c r="G140" s="366">
        <v>1.68</v>
      </c>
      <c r="H140" s="344">
        <v>2.2</v>
      </c>
      <c r="I140" s="367"/>
      <c r="J140" s="364"/>
      <c r="K140" s="364"/>
      <c r="L140" s="364"/>
      <c r="M140" s="344"/>
      <c r="N140" s="342" t="s">
        <v>8255</v>
      </c>
      <c r="O140" s="342" t="s">
        <v>8255</v>
      </c>
    </row>
    <row r="141">
      <c r="A141" s="340" t="s">
        <v>5974</v>
      </c>
      <c r="B141" s="341" t="s">
        <v>5331</v>
      </c>
      <c r="C141" s="342" t="s">
        <v>5933</v>
      </c>
      <c r="D141" s="343" t="s">
        <v>5897</v>
      </c>
      <c r="E141" s="344"/>
      <c r="F141" s="345">
        <f t="array" ref="F141:H141">_xlfn.XLOOKUP(C141, 'СПР.КАБ'!A:A, 'СПР.КАБ'!B:D, "Не найдено")</f>
        <v>0.51</v>
      </c>
      <c r="G141" s="366">
        <v>1.68</v>
      </c>
      <c r="H141" s="344">
        <v>2.2</v>
      </c>
      <c r="I141" s="367"/>
      <c r="J141" s="364"/>
      <c r="K141" s="364"/>
      <c r="L141" s="364"/>
      <c r="M141" s="344"/>
      <c r="N141" s="342" t="s">
        <v>8255</v>
      </c>
      <c r="O141" s="342" t="s">
        <v>8255</v>
      </c>
    </row>
    <row r="142">
      <c r="A142" s="340" t="s">
        <v>5961</v>
      </c>
      <c r="B142" s="341" t="s">
        <v>5331</v>
      </c>
      <c r="C142" s="342" t="s">
        <v>5933</v>
      </c>
      <c r="D142" s="343"/>
      <c r="E142" s="344"/>
      <c r="F142" s="345">
        <f t="array" ref="F142:H142">_xlfn.XLOOKUP(C142, 'СПР.КАБ'!A:A, 'СПР.КАБ'!B:D, "Не найдено")</f>
        <v>0.51</v>
      </c>
      <c r="G142" s="366">
        <v>1.68</v>
      </c>
      <c r="H142" s="344">
        <v>2.2</v>
      </c>
      <c r="I142" s="367"/>
      <c r="J142" s="364"/>
      <c r="K142" s="364"/>
      <c r="L142" s="364"/>
      <c r="M142" s="344"/>
      <c r="N142" s="342" t="s">
        <v>8255</v>
      </c>
      <c r="O142" s="342" t="s">
        <v>8255</v>
      </c>
    </row>
    <row r="143">
      <c r="A143" s="340" t="s">
        <v>5788</v>
      </c>
      <c r="B143" s="341" t="s">
        <v>5787</v>
      </c>
      <c r="C143" s="342" t="s">
        <v>5699</v>
      </c>
      <c r="D143" s="343" t="s">
        <v>5263</v>
      </c>
      <c r="E143" s="344"/>
      <c r="F143" s="345">
        <f t="array" ref="F143:H143">_xlfn.XLOOKUP(C143, 'СПР.КАБ'!A:A, 'СПР.КАБ'!B:D, "Не найдено")</f>
        <v>0.5</v>
      </c>
      <c r="G143" s="366">
        <v>1.48</v>
      </c>
      <c r="H143" s="344">
        <v>1.95</v>
      </c>
      <c r="I143" s="367"/>
      <c r="J143" s="364"/>
      <c r="K143" s="364"/>
      <c r="L143" s="364"/>
      <c r="M143" s="344"/>
      <c r="N143" s="342" t="s">
        <v>8256</v>
      </c>
      <c r="O143" s="342" t="s">
        <v>8256</v>
      </c>
    </row>
    <row r="144">
      <c r="A144" s="340" t="s">
        <v>5809</v>
      </c>
      <c r="B144" s="341" t="s">
        <v>5270</v>
      </c>
      <c r="C144" s="342" t="s">
        <v>5699</v>
      </c>
      <c r="D144" s="343" t="s">
        <v>5263</v>
      </c>
      <c r="E144" s="344"/>
      <c r="F144" s="345">
        <f t="array" ref="F144:H144">_xlfn.XLOOKUP(C144, 'СПР.КАБ'!A:A, 'СПР.КАБ'!B:D, "Не найдено")</f>
        <v>0.5</v>
      </c>
      <c r="G144" s="366">
        <v>1.48</v>
      </c>
      <c r="H144" s="344">
        <v>1.95</v>
      </c>
      <c r="I144" s="367"/>
      <c r="J144" s="364"/>
      <c r="K144" s="364"/>
      <c r="L144" s="364"/>
      <c r="M144" s="344"/>
      <c r="N144" s="342" t="s">
        <v>8256</v>
      </c>
      <c r="O144" s="342" t="s">
        <v>8256</v>
      </c>
    </row>
    <row r="145">
      <c r="A145" s="340" t="s">
        <v>5911</v>
      </c>
      <c r="B145" s="341" t="s">
        <v>5264</v>
      </c>
      <c r="C145" s="342" t="s">
        <v>5886</v>
      </c>
      <c r="D145" s="343"/>
      <c r="E145" s="344"/>
      <c r="F145" s="345">
        <f t="array" ref="F145:H145">_xlfn.XLOOKUP(C145, 'СПР.КАБ'!A:A, 'СПР.КАБ'!B:D, "Не найдено")</f>
        <v>0.92</v>
      </c>
      <c r="G145" s="366">
        <v>2.98</v>
      </c>
      <c r="H145" s="344">
        <v>3.58</v>
      </c>
      <c r="I145" s="367"/>
      <c r="J145" s="364"/>
      <c r="K145" s="364"/>
      <c r="L145" s="364"/>
      <c r="M145" s="344"/>
      <c r="N145" s="342" t="s">
        <v>8255</v>
      </c>
      <c r="O145" s="342" t="s">
        <v>8255</v>
      </c>
    </row>
    <row r="146">
      <c r="A146" s="340" t="s">
        <v>5966</v>
      </c>
      <c r="B146" s="341" t="s">
        <v>5787</v>
      </c>
      <c r="C146" s="342" t="s">
        <v>5933</v>
      </c>
      <c r="D146" s="343" t="s">
        <v>5263</v>
      </c>
      <c r="E146" s="344"/>
      <c r="F146" s="345">
        <f t="array" ref="F146:H146">_xlfn.XLOOKUP(C146, 'СПР.КАБ'!A:A, 'СПР.КАБ'!B:D, "Не найдено")</f>
        <v>0.51</v>
      </c>
      <c r="G146" s="366">
        <v>1.68</v>
      </c>
      <c r="H146" s="344">
        <v>2.2</v>
      </c>
      <c r="I146" s="367"/>
      <c r="J146" s="364"/>
      <c r="K146" s="364"/>
      <c r="L146" s="364"/>
      <c r="M146" s="344"/>
      <c r="N146" s="342" t="s">
        <v>8255</v>
      </c>
      <c r="O146" s="342" t="s">
        <v>8255</v>
      </c>
    </row>
    <row r="147">
      <c r="A147" s="340" t="s">
        <v>5641</v>
      </c>
      <c r="B147" s="341" t="s">
        <v>5270</v>
      </c>
      <c r="C147" s="342" t="s">
        <v>5593</v>
      </c>
      <c r="D147" s="343" t="s">
        <v>5263</v>
      </c>
      <c r="E147" s="344"/>
      <c r="F147" s="345">
        <f t="array" ref="F147:H147">_xlfn.XLOOKUP(C147, 'СПР.КАБ'!A:A, 'СПР.КАБ'!B:D, "Не найдено")</f>
        <v>0.25</v>
      </c>
      <c r="G147" s="366">
        <v>0.87</v>
      </c>
      <c r="H147" s="344">
        <v>1.3</v>
      </c>
      <c r="I147" s="367"/>
      <c r="J147" s="364"/>
      <c r="K147" s="364"/>
      <c r="L147" s="364"/>
      <c r="M147" s="344"/>
      <c r="N147" s="342" t="s">
        <v>8256</v>
      </c>
      <c r="O147" s="342" t="s">
        <v>8256</v>
      </c>
    </row>
    <row r="148">
      <c r="A148" s="340" t="s">
        <v>5902</v>
      </c>
      <c r="B148" s="341" t="s">
        <v>5331</v>
      </c>
      <c r="C148" s="342" t="s">
        <v>5886</v>
      </c>
      <c r="D148" s="343" t="s">
        <v>5399</v>
      </c>
      <c r="E148" s="344"/>
      <c r="F148" s="345">
        <f t="array" ref="F148:H148">_xlfn.XLOOKUP(C148, 'СПР.КАБ'!A:A, 'СПР.КАБ'!B:D, "Не найдено")</f>
        <v>0.92</v>
      </c>
      <c r="G148" s="366">
        <v>2.98</v>
      </c>
      <c r="H148" s="344">
        <v>3.58</v>
      </c>
      <c r="I148" s="367"/>
      <c r="J148" s="364"/>
      <c r="K148" s="364"/>
      <c r="L148" s="364"/>
      <c r="M148" s="344"/>
      <c r="N148" s="342"/>
      <c r="O148" s="342"/>
    </row>
    <row r="149">
      <c r="A149" s="340" t="s">
        <v>6004</v>
      </c>
      <c r="B149" s="341" t="s">
        <v>5264</v>
      </c>
      <c r="C149" s="342" t="s">
        <v>5933</v>
      </c>
      <c r="D149" s="343" t="s">
        <v>5399</v>
      </c>
      <c r="E149" s="344"/>
      <c r="F149" s="345">
        <f t="array" ref="F149:H149">_xlfn.XLOOKUP(C149, 'СПР.КАБ'!A:A, 'СПР.КАБ'!B:D, "Не найдено")</f>
        <v>0.51</v>
      </c>
      <c r="G149" s="366">
        <v>1.68</v>
      </c>
      <c r="H149" s="344">
        <v>2.2</v>
      </c>
      <c r="I149" s="367"/>
      <c r="J149" s="364"/>
      <c r="K149" s="364"/>
      <c r="L149" s="364"/>
      <c r="M149" s="344"/>
      <c r="N149" s="342" t="s">
        <v>8255</v>
      </c>
      <c r="O149" s="342" t="s">
        <v>8255</v>
      </c>
    </row>
    <row r="150">
      <c r="A150" s="340" t="s">
        <v>6000</v>
      </c>
      <c r="B150" s="341" t="s">
        <v>5264</v>
      </c>
      <c r="C150" s="342" t="s">
        <v>5933</v>
      </c>
      <c r="D150" s="343" t="s">
        <v>5897</v>
      </c>
      <c r="E150" s="344"/>
      <c r="F150" s="345">
        <f t="array" ref="F150:H150">_xlfn.XLOOKUP(C150, 'СПР.КАБ'!A:A, 'СПР.КАБ'!B:D, "Не найдено")</f>
        <v>0.51</v>
      </c>
      <c r="G150" s="366">
        <v>1.68</v>
      </c>
      <c r="H150" s="344">
        <v>2.2</v>
      </c>
      <c r="I150" s="367"/>
      <c r="J150" s="364"/>
      <c r="K150" s="364"/>
      <c r="L150" s="364"/>
      <c r="M150" s="344"/>
      <c r="N150" s="342" t="s">
        <v>8255</v>
      </c>
      <c r="O150" s="342" t="s">
        <v>8255</v>
      </c>
    </row>
    <row r="151">
      <c r="A151" s="340" t="s">
        <v>6010</v>
      </c>
      <c r="B151" s="341" t="s">
        <v>6009</v>
      </c>
      <c r="C151" s="342" t="s">
        <v>5933</v>
      </c>
      <c r="D151" s="343"/>
      <c r="E151" s="344"/>
      <c r="F151" s="345">
        <f t="array" ref="F151:H151">_xlfn.XLOOKUP(C151, 'СПР.КАБ'!A:A, 'СПР.КАБ'!B:D, "Не найдено")</f>
        <v>0.51</v>
      </c>
      <c r="G151" s="366">
        <v>1.68</v>
      </c>
      <c r="H151" s="344">
        <v>2.2</v>
      </c>
      <c r="I151" s="367"/>
      <c r="J151" s="364"/>
      <c r="K151" s="364"/>
      <c r="L151" s="364"/>
      <c r="M151" s="344"/>
      <c r="N151" s="342" t="s">
        <v>8255</v>
      </c>
      <c r="O151" s="342" t="s">
        <v>8255</v>
      </c>
    </row>
    <row r="152">
      <c r="A152" s="340" t="s">
        <v>5280</v>
      </c>
      <c r="B152" s="341" t="s">
        <v>5275</v>
      </c>
      <c r="C152" s="342"/>
      <c r="D152" s="343" t="s">
        <v>5279</v>
      </c>
      <c r="E152" s="344"/>
      <c r="F152" s="345" t="str">
        <f t="array" ref="F152">_xlfn.XLOOKUP(C152, 'СПР.КАБ'!A:A, 'СПР.КАБ'!B:D, "Не найдено")</f>
        <v>Не найдено</v>
      </c>
      <c r="G152" s="366"/>
      <c r="H152" s="344"/>
      <c r="I152" s="367"/>
      <c r="J152" s="364"/>
      <c r="K152" s="364"/>
      <c r="L152" s="364"/>
      <c r="M152" s="344"/>
      <c r="N152" s="342"/>
      <c r="O152" s="342"/>
    </row>
    <row r="153">
      <c r="A153" s="340" t="s">
        <v>6020</v>
      </c>
      <c r="B153" s="341" t="s">
        <v>6015</v>
      </c>
      <c r="C153" s="342" t="s">
        <v>5933</v>
      </c>
      <c r="D153" s="343" t="s">
        <v>5263</v>
      </c>
      <c r="E153" s="344"/>
      <c r="F153" s="345">
        <f t="array" ref="F153:H153">_xlfn.XLOOKUP(C153, 'СПР.КАБ'!A:A, 'СПР.КАБ'!B:D, "Не найдено")</f>
        <v>0.51</v>
      </c>
      <c r="G153" s="366">
        <v>1.68</v>
      </c>
      <c r="H153" s="344">
        <v>2.2</v>
      </c>
      <c r="I153" s="367"/>
      <c r="J153" s="364"/>
      <c r="K153" s="364"/>
      <c r="L153" s="364"/>
      <c r="M153" s="344"/>
      <c r="N153" s="342" t="s">
        <v>8255</v>
      </c>
      <c r="O153" s="342" t="s">
        <v>8255</v>
      </c>
    </row>
    <row r="154">
      <c r="A154" s="340" t="s">
        <v>6016</v>
      </c>
      <c r="B154" s="341" t="s">
        <v>6015</v>
      </c>
      <c r="C154" s="342" t="s">
        <v>5933</v>
      </c>
      <c r="D154" s="343" t="s">
        <v>5263</v>
      </c>
      <c r="E154" s="344"/>
      <c r="F154" s="345">
        <f t="array" ref="F154:H154">_xlfn.XLOOKUP(C154, 'СПР.КАБ'!A:A, 'СПР.КАБ'!B:D, "Не найдено")</f>
        <v>0.51</v>
      </c>
      <c r="G154" s="366">
        <v>1.68</v>
      </c>
      <c r="H154" s="344">
        <v>2.2</v>
      </c>
      <c r="I154" s="367"/>
      <c r="J154" s="364"/>
      <c r="K154" s="364"/>
      <c r="L154" s="364"/>
      <c r="M154" s="344"/>
      <c r="N154" s="342" t="s">
        <v>8255</v>
      </c>
      <c r="O154" s="342" t="s">
        <v>8255</v>
      </c>
    </row>
    <row r="155">
      <c r="A155" s="340" t="s">
        <v>5583</v>
      </c>
      <c r="B155" s="341" t="s">
        <v>5582</v>
      </c>
      <c r="C155" s="342" t="s">
        <v>5483</v>
      </c>
      <c r="D155" s="343" t="s">
        <v>5399</v>
      </c>
      <c r="E155" s="344"/>
      <c r="F155" s="345">
        <f t="array" ref="F155:H155">_xlfn.XLOOKUP(C155, 'СПР.КАБ'!A:A, 'СПР.КАБ'!B:D, "Не найдено")</f>
        <v>0.48</v>
      </c>
      <c r="G155" s="366">
        <v>1.52</v>
      </c>
      <c r="H155" s="344">
        <v>1.9</v>
      </c>
      <c r="I155" s="367"/>
      <c r="J155" s="364"/>
      <c r="K155" s="364"/>
      <c r="L155" s="364"/>
      <c r="M155" s="344"/>
      <c r="N155" s="342"/>
      <c r="O155" s="342"/>
    </row>
    <row r="156">
      <c r="A156" s="340" t="s">
        <v>5285</v>
      </c>
      <c r="B156" s="341" t="s">
        <v>5281</v>
      </c>
      <c r="C156" s="342"/>
      <c r="D156" s="343"/>
      <c r="E156" s="344"/>
      <c r="F156" s="345" t="str">
        <f t="array" ref="F156">_xlfn.XLOOKUP(C156, 'СПР.КАБ'!A:A, 'СПР.КАБ'!B:D, "Не найдено")</f>
        <v>Не найдено</v>
      </c>
      <c r="G156" s="366"/>
      <c r="H156" s="344"/>
      <c r="I156" s="367"/>
      <c r="J156" s="364"/>
      <c r="K156" s="364"/>
      <c r="L156" s="364"/>
      <c r="M156" s="344"/>
      <c r="N156" s="342"/>
      <c r="O156" s="342"/>
    </row>
    <row r="157">
      <c r="A157" s="340" t="s">
        <v>6120</v>
      </c>
      <c r="B157" s="341" t="s">
        <v>6115</v>
      </c>
      <c r="C157" s="342" t="s">
        <v>6035</v>
      </c>
      <c r="D157" s="343" t="s">
        <v>5545</v>
      </c>
      <c r="E157" s="344"/>
      <c r="F157" s="345">
        <f t="array" ref="F157:H157">_xlfn.XLOOKUP(C157, 'СПР.КАБ'!A:A, 'СПР.КАБ'!B:D, "Не найдено")</f>
        <v>1</v>
      </c>
      <c r="G157" s="366">
        <v>2.95</v>
      </c>
      <c r="H157" s="344">
        <v>3.5</v>
      </c>
      <c r="I157" s="367"/>
      <c r="J157" s="364"/>
      <c r="K157" s="364"/>
      <c r="L157" s="364"/>
      <c r="M157" s="344"/>
      <c r="N157" s="342" t="s">
        <v>8255</v>
      </c>
      <c r="O157" s="342" t="s">
        <v>8256</v>
      </c>
    </row>
    <row r="158">
      <c r="A158" s="340" t="s">
        <v>6125</v>
      </c>
      <c r="B158" s="341" t="s">
        <v>5346</v>
      </c>
      <c r="C158" s="342" t="s">
        <v>6035</v>
      </c>
      <c r="D158" s="343" t="s">
        <v>5545</v>
      </c>
      <c r="E158" s="344"/>
      <c r="F158" s="345">
        <f t="array" ref="F158:H158">_xlfn.XLOOKUP(C158, 'СПР.КАБ'!A:A, 'СПР.КАБ'!B:D, "Не найдено")</f>
        <v>1</v>
      </c>
      <c r="G158" s="366">
        <v>2.95</v>
      </c>
      <c r="H158" s="344">
        <v>3.5</v>
      </c>
      <c r="I158" s="367"/>
      <c r="J158" s="364"/>
      <c r="K158" s="364"/>
      <c r="L158" s="364"/>
      <c r="M158" s="344"/>
      <c r="N158" s="342" t="s">
        <v>8255</v>
      </c>
      <c r="O158" s="342" t="s">
        <v>8256</v>
      </c>
    </row>
    <row r="159">
      <c r="A159" s="340" t="s">
        <v>5828</v>
      </c>
      <c r="B159" s="341" t="s">
        <v>5827</v>
      </c>
      <c r="C159" s="342" t="s">
        <v>5699</v>
      </c>
      <c r="D159" s="343" t="s">
        <v>5263</v>
      </c>
      <c r="E159" s="344"/>
      <c r="F159" s="345">
        <f t="array" ref="F159:H159">_xlfn.XLOOKUP(C159, 'СПР.КАБ'!A:A, 'СПР.КАБ'!B:D, "Не найдено")</f>
        <v>0.5</v>
      </c>
      <c r="G159" s="366">
        <v>1.48</v>
      </c>
      <c r="H159" s="344">
        <v>1.95</v>
      </c>
      <c r="I159" s="367"/>
      <c r="J159" s="364"/>
      <c r="K159" s="364"/>
      <c r="L159" s="364"/>
      <c r="M159" s="344"/>
      <c r="N159" s="342" t="s">
        <v>8256</v>
      </c>
      <c r="O159" s="342" t="s">
        <v>8256</v>
      </c>
    </row>
    <row r="160">
      <c r="A160" s="340" t="s">
        <v>6116</v>
      </c>
      <c r="B160" s="341" t="s">
        <v>6115</v>
      </c>
      <c r="C160" s="342" t="s">
        <v>6035</v>
      </c>
      <c r="D160" s="343"/>
      <c r="E160" s="344"/>
      <c r="F160" s="345">
        <f t="array" ref="F160:H160">_xlfn.XLOOKUP(C160, 'СПР.КАБ'!A:A, 'СПР.КАБ'!B:D, "Не найдено")</f>
        <v>1</v>
      </c>
      <c r="G160" s="366">
        <v>2.95</v>
      </c>
      <c r="H160" s="344">
        <v>3.5</v>
      </c>
      <c r="I160" s="367"/>
      <c r="J160" s="364"/>
      <c r="K160" s="364"/>
      <c r="L160" s="364"/>
      <c r="M160" s="344"/>
      <c r="N160" s="342" t="s">
        <v>8256</v>
      </c>
      <c r="O160" s="342" t="s">
        <v>8256</v>
      </c>
    </row>
    <row r="161">
      <c r="A161" s="340" t="s">
        <v>6030</v>
      </c>
      <c r="B161" s="341" t="s">
        <v>5827</v>
      </c>
      <c r="C161" s="342" t="s">
        <v>5933</v>
      </c>
      <c r="D161" s="343" t="s">
        <v>5399</v>
      </c>
      <c r="E161" s="344"/>
      <c r="F161" s="345">
        <f t="array" ref="F161:H161">_xlfn.XLOOKUP(C161, 'СПР.КАБ'!A:A, 'СПР.КАБ'!B:D, "Не найдено")</f>
        <v>0.51</v>
      </c>
      <c r="G161" s="366">
        <v>1.68</v>
      </c>
      <c r="H161" s="344">
        <v>2.2</v>
      </c>
      <c r="I161" s="367"/>
      <c r="J161" s="364"/>
      <c r="K161" s="364"/>
      <c r="L161" s="364"/>
      <c r="M161" s="344"/>
      <c r="N161" s="342"/>
      <c r="O161" s="342"/>
    </row>
    <row r="162">
      <c r="A162" s="340" t="s">
        <v>5839</v>
      </c>
      <c r="B162" s="341" t="s">
        <v>5838</v>
      </c>
      <c r="C162" s="342" t="s">
        <v>5699</v>
      </c>
      <c r="D162" s="343"/>
      <c r="E162" s="344"/>
      <c r="F162" s="345">
        <f t="array" ref="F162:H162">_xlfn.XLOOKUP(C162, 'СПР.КАБ'!A:A, 'СПР.КАБ'!B:D, "Не найдено")</f>
        <v>0.5</v>
      </c>
      <c r="G162" s="366">
        <v>1.48</v>
      </c>
      <c r="H162" s="344">
        <v>1.95</v>
      </c>
      <c r="I162" s="367"/>
      <c r="J162" s="364"/>
      <c r="K162" s="364"/>
      <c r="L162" s="364"/>
      <c r="M162" s="344"/>
      <c r="N162" s="342" t="s">
        <v>8256</v>
      </c>
      <c r="O162" s="342" t="s">
        <v>8256</v>
      </c>
    </row>
    <row r="163">
      <c r="A163" s="340" t="s">
        <v>6129</v>
      </c>
      <c r="B163" s="341" t="s">
        <v>5346</v>
      </c>
      <c r="C163" s="342" t="s">
        <v>6035</v>
      </c>
      <c r="D163" s="343" t="s">
        <v>5545</v>
      </c>
      <c r="E163" s="344"/>
      <c r="F163" s="345">
        <f t="array" ref="F163:H163">_xlfn.XLOOKUP(C163, 'СПР.КАБ'!A:A, 'СПР.КАБ'!B:D, "Не найдено")</f>
        <v>1</v>
      </c>
      <c r="G163" s="366">
        <v>2.95</v>
      </c>
      <c r="H163" s="344">
        <v>3.5</v>
      </c>
      <c r="I163" s="367"/>
      <c r="J163" s="364"/>
      <c r="K163" s="364"/>
      <c r="L163" s="364"/>
      <c r="M163" s="344"/>
      <c r="N163" s="342" t="s">
        <v>8255</v>
      </c>
      <c r="O163" s="342" t="s">
        <v>8256</v>
      </c>
    </row>
    <row r="164">
      <c r="A164" s="340" t="s">
        <v>5354</v>
      </c>
      <c r="B164" s="341" t="s">
        <v>5353</v>
      </c>
      <c r="C164" s="342" t="s">
        <v>684</v>
      </c>
      <c r="D164" s="343" t="s">
        <v>5263</v>
      </c>
      <c r="E164" s="344"/>
      <c r="F164" s="345">
        <f t="array" ref="F164:H164">_xlfn.XLOOKUP(C164, 'СПР.КАБ'!A:A, 'СПР.КАБ'!B:D, "Не найдено")</f>
        <v>1.8</v>
      </c>
      <c r="G164" s="366">
        <v>4.9</v>
      </c>
      <c r="H164" s="344">
        <v>5.64</v>
      </c>
      <c r="I164" s="367"/>
      <c r="J164" s="364"/>
      <c r="K164" s="364"/>
      <c r="L164" s="364"/>
      <c r="M164" s="344"/>
      <c r="N164" s="342"/>
      <c r="O164" s="342"/>
    </row>
    <row r="165">
      <c r="A165" s="340" t="s">
        <v>5658</v>
      </c>
      <c r="B165" s="341" t="s">
        <v>5353</v>
      </c>
      <c r="C165" s="342" t="s">
        <v>5652</v>
      </c>
      <c r="D165" s="343"/>
      <c r="E165" s="344"/>
      <c r="F165" s="345">
        <f t="array" ref="F165:H165">_xlfn.XLOOKUP(C165, 'СПР.КАБ'!A:A, 'СПР.КАБ'!B:D, "Не найдено")</f>
        <v>2.39</v>
      </c>
      <c r="G165" s="366">
        <v>7.25</v>
      </c>
      <c r="H165" s="344">
        <v>7.9</v>
      </c>
      <c r="I165" s="367"/>
      <c r="J165" s="364"/>
      <c r="K165" s="364"/>
      <c r="L165" s="364"/>
      <c r="M165" s="344"/>
      <c r="N165" s="342" t="s">
        <v>8255</v>
      </c>
      <c r="O165" s="342" t="s">
        <v>8256</v>
      </c>
    </row>
    <row r="166">
      <c r="A166" s="340" t="s">
        <v>5290</v>
      </c>
      <c r="B166" s="341" t="s">
        <v>5286</v>
      </c>
      <c r="C166" s="342"/>
      <c r="D166" s="343"/>
      <c r="E166" s="344"/>
      <c r="F166" s="345" t="str">
        <f t="array" ref="F166">_xlfn.XLOOKUP(C166, 'СПР.КАБ'!A:A, 'СПР.КАБ'!B:D, "Не найдено")</f>
        <v>Не найдено</v>
      </c>
      <c r="G166" s="366"/>
      <c r="H166" s="344"/>
      <c r="I166" s="367"/>
      <c r="J166" s="364"/>
      <c r="K166" s="364"/>
      <c r="L166" s="364"/>
      <c r="M166" s="344"/>
      <c r="N166" s="342"/>
      <c r="O166" s="342"/>
    </row>
    <row r="167">
      <c r="A167" s="340" t="s">
        <v>5294</v>
      </c>
      <c r="B167" s="341" t="s">
        <v>5286</v>
      </c>
      <c r="C167" s="342"/>
      <c r="D167" s="343"/>
      <c r="E167" s="344"/>
      <c r="F167" s="345" t="str">
        <f t="array" ref="F167">_xlfn.XLOOKUP(C167, 'СПР.КАБ'!A:A, 'СПР.КАБ'!B:D, "Не найдено")</f>
        <v>Не найдено</v>
      </c>
      <c r="G167" s="366"/>
      <c r="H167" s="344"/>
      <c r="I167" s="367"/>
      <c r="J167" s="364"/>
      <c r="K167" s="364"/>
      <c r="L167" s="364"/>
      <c r="M167" s="344"/>
      <c r="N167" s="342"/>
      <c r="O167" s="342"/>
    </row>
    <row r="168">
      <c r="A168" s="340" t="s">
        <v>5298</v>
      </c>
      <c r="B168" s="341" t="s">
        <v>5286</v>
      </c>
      <c r="C168" s="342"/>
      <c r="D168" s="343"/>
      <c r="E168" s="344"/>
      <c r="F168" s="345" t="str">
        <f t="array" ref="F168">_xlfn.XLOOKUP(C168, 'СПР.КАБ'!A:A, 'СПР.КАБ'!B:D, "Не найдено")</f>
        <v>Не найдено</v>
      </c>
      <c r="G168" s="366"/>
      <c r="H168" s="344"/>
      <c r="I168" s="367"/>
      <c r="J168" s="364"/>
      <c r="K168" s="364"/>
      <c r="L168" s="364"/>
      <c r="M168" s="344"/>
      <c r="N168" s="342"/>
      <c r="O168" s="342"/>
    </row>
    <row r="169">
      <c r="A169" s="340" t="s">
        <v>5302</v>
      </c>
      <c r="B169" s="341" t="s">
        <v>5286</v>
      </c>
      <c r="C169" s="342"/>
      <c r="D169" s="343"/>
      <c r="E169" s="344"/>
      <c r="F169" s="345" t="str">
        <f t="array" ref="F169">_xlfn.XLOOKUP(C169, 'СПР.КАБ'!A:A, 'СПР.КАБ'!B:D, "Не найдено")</f>
        <v>Не найдено</v>
      </c>
      <c r="G169" s="366"/>
      <c r="H169" s="344"/>
      <c r="I169" s="367"/>
      <c r="J169" s="364"/>
      <c r="K169" s="364"/>
      <c r="L169" s="364"/>
      <c r="M169" s="344"/>
      <c r="N169" s="342"/>
      <c r="O169" s="342"/>
    </row>
    <row r="170">
      <c r="A170" s="340" t="s">
        <v>6153</v>
      </c>
      <c r="B170" s="341" t="s">
        <v>5286</v>
      </c>
      <c r="C170" s="342" t="s">
        <v>6152</v>
      </c>
      <c r="D170" s="343"/>
      <c r="E170" s="344"/>
      <c r="F170" s="345">
        <f t="array" ref="F170:H170">_xlfn.XLOOKUP(C170, 'СПР.КАБ'!A:A, 'СПР.КАБ'!B:D, "Не найдено")</f>
        <v>1.37</v>
      </c>
      <c r="G170" s="366">
        <v>4.6</v>
      </c>
      <c r="H170" s="344"/>
      <c r="I170" s="367"/>
      <c r="J170" s="364"/>
      <c r="K170" s="364"/>
      <c r="L170" s="364"/>
      <c r="M170" s="344"/>
      <c r="N170" s="342" t="s">
        <v>8255</v>
      </c>
      <c r="O170" s="342"/>
    </row>
    <row r="171">
      <c r="A171" s="340" t="s">
        <v>6157</v>
      </c>
      <c r="B171" s="341" t="s">
        <v>5286</v>
      </c>
      <c r="C171" s="342" t="s">
        <v>6152</v>
      </c>
      <c r="D171" s="343"/>
      <c r="E171" s="344"/>
      <c r="F171" s="345">
        <f t="array" ref="F171:H171">_xlfn.XLOOKUP(C171, 'СПР.КАБ'!A:A, 'СПР.КАБ'!B:D, "Не найдено")</f>
        <v>1.37</v>
      </c>
      <c r="G171" s="366">
        <v>4.6</v>
      </c>
      <c r="H171" s="344"/>
      <c r="I171" s="367"/>
      <c r="J171" s="364"/>
      <c r="K171" s="364"/>
      <c r="L171" s="364"/>
      <c r="M171" s="344"/>
      <c r="N171" s="342" t="s">
        <v>8255</v>
      </c>
      <c r="O171" s="342"/>
    </row>
    <row r="172">
      <c r="A172" s="340" t="s">
        <v>5437</v>
      </c>
      <c r="B172" s="341" t="s">
        <v>5436</v>
      </c>
      <c r="C172" s="342" t="s">
        <v>5425</v>
      </c>
      <c r="D172" s="343"/>
      <c r="E172" s="344"/>
      <c r="F172" s="345">
        <f t="array" ref="F172:H172">_xlfn.XLOOKUP(C172, 'СПР.КАБ'!A:A, 'СПР.КАБ'!B:D, "Не найдено")</f>
        <v>0.3</v>
      </c>
      <c r="G172" s="366">
        <v>0.9</v>
      </c>
      <c r="H172" s="344">
        <v>1.13</v>
      </c>
      <c r="I172" s="367"/>
      <c r="J172" s="364"/>
      <c r="K172" s="364"/>
      <c r="L172" s="364"/>
      <c r="M172" s="344"/>
      <c r="N172" s="342"/>
      <c r="O172" s="342"/>
    </row>
    <row r="173">
      <c r="A173" s="340" t="s">
        <v>5546</v>
      </c>
      <c r="B173" s="341" t="s">
        <v>5544</v>
      </c>
      <c r="C173" s="342" t="s">
        <v>5483</v>
      </c>
      <c r="D173" s="343" t="s">
        <v>5545</v>
      </c>
      <c r="E173" s="344"/>
      <c r="F173" s="345">
        <f t="array" ref="F173:H173">_xlfn.XLOOKUP(C173, 'СПР.КАБ'!A:A, 'СПР.КАБ'!B:D, "Не найдено")</f>
        <v>0.48</v>
      </c>
      <c r="G173" s="366">
        <v>1.52</v>
      </c>
      <c r="H173" s="344">
        <v>1.9</v>
      </c>
      <c r="I173" s="367"/>
      <c r="J173" s="364"/>
      <c r="K173" s="364"/>
      <c r="L173" s="364"/>
      <c r="M173" s="344"/>
      <c r="N173" s="342" t="s">
        <v>8255</v>
      </c>
      <c r="O173" s="342" t="s">
        <v>8256</v>
      </c>
    </row>
    <row r="174">
      <c r="A174" s="340" t="s">
        <v>5647</v>
      </c>
      <c r="B174" s="341" t="s">
        <v>5646</v>
      </c>
      <c r="C174" s="342" t="s">
        <v>5593</v>
      </c>
      <c r="D174" s="343"/>
      <c r="E174" s="344"/>
      <c r="F174" s="345">
        <f t="array" ref="F174:H174">_xlfn.XLOOKUP(C174, 'СПР.КАБ'!A:A, 'СПР.КАБ'!B:D, "Не найдено")</f>
        <v>0.25</v>
      </c>
      <c r="G174" s="366">
        <v>0.87</v>
      </c>
      <c r="H174" s="344">
        <v>1.3</v>
      </c>
      <c r="I174" s="367"/>
      <c r="J174" s="364"/>
      <c r="K174" s="364"/>
      <c r="L174" s="364"/>
      <c r="M174" s="344"/>
      <c r="N174" s="342" t="s">
        <v>8256</v>
      </c>
      <c r="O174" s="342" t="s">
        <v>8256</v>
      </c>
    </row>
    <row r="175">
      <c r="A175" s="340" t="s">
        <v>5653</v>
      </c>
      <c r="B175" s="341" t="s">
        <v>5313</v>
      </c>
      <c r="C175" s="342" t="s">
        <v>5652</v>
      </c>
      <c r="D175" s="343"/>
      <c r="E175" s="344"/>
      <c r="F175" s="345">
        <f t="array" ref="F175:H175">_xlfn.XLOOKUP(C175, 'СПР.КАБ'!A:A, 'СПР.КАБ'!B:D, "Не найдено")</f>
        <v>2.39</v>
      </c>
      <c r="G175" s="366">
        <v>7.25</v>
      </c>
      <c r="H175" s="344">
        <v>7.9</v>
      </c>
      <c r="I175" s="367"/>
      <c r="J175" s="364"/>
      <c r="K175" s="364"/>
      <c r="L175" s="364"/>
      <c r="M175" s="344"/>
      <c r="N175" s="342" t="s">
        <v>8255</v>
      </c>
      <c r="O175" s="342"/>
    </row>
    <row r="176">
      <c r="A176" s="340" t="s">
        <v>5799</v>
      </c>
      <c r="B176" s="341" t="s">
        <v>5798</v>
      </c>
      <c r="C176" s="342" t="s">
        <v>5699</v>
      </c>
      <c r="D176" s="343" t="s">
        <v>5263</v>
      </c>
      <c r="E176" s="344"/>
      <c r="F176" s="345">
        <f t="array" ref="F176:H176">_xlfn.XLOOKUP(C176, 'СПР.КАБ'!A:A, 'СПР.КАБ'!B:D, "Не найдено")</f>
        <v>0.5</v>
      </c>
      <c r="G176" s="366">
        <v>1.48</v>
      </c>
      <c r="H176" s="344">
        <v>1.95</v>
      </c>
      <c r="I176" s="367"/>
      <c r="J176" s="364"/>
      <c r="K176" s="364"/>
      <c r="L176" s="364"/>
      <c r="M176" s="344"/>
      <c r="N176" s="342" t="s">
        <v>8256</v>
      </c>
      <c r="O176" s="342" t="s">
        <v>8256</v>
      </c>
    </row>
    <row r="177">
      <c r="A177" s="340" t="s">
        <v>6083</v>
      </c>
      <c r="B177" s="341" t="s">
        <v>5798</v>
      </c>
      <c r="C177" s="342" t="s">
        <v>6035</v>
      </c>
      <c r="D177" s="343" t="s">
        <v>5263</v>
      </c>
      <c r="E177" s="344"/>
      <c r="F177" s="345">
        <f t="array" ref="F177:H177">_xlfn.XLOOKUP(C177, 'СПР.КАБ'!A:A, 'СПР.КАБ'!B:D, "Не найдено")</f>
        <v>1</v>
      </c>
      <c r="G177" s="366">
        <v>2.95</v>
      </c>
      <c r="H177" s="344">
        <v>3.5</v>
      </c>
      <c r="I177" s="367"/>
      <c r="J177" s="364"/>
      <c r="K177" s="364"/>
      <c r="L177" s="364"/>
      <c r="M177" s="344"/>
      <c r="N177" s="342" t="s">
        <v>8256</v>
      </c>
      <c r="O177" s="342" t="s">
        <v>8256</v>
      </c>
    </row>
    <row r="178">
      <c r="A178" s="340" t="s">
        <v>6141</v>
      </c>
      <c r="B178" s="341" t="s">
        <v>5264</v>
      </c>
      <c r="C178" s="342" t="s">
        <v>6140</v>
      </c>
      <c r="D178" s="343"/>
      <c r="E178" s="344"/>
      <c r="F178" s="345">
        <f t="array" ref="F178:H178">_xlfn.XLOOKUP(C178, 'СПР.КАБ'!A:A, 'СПР.КАБ'!B:D, "Не найдено")</f>
        <v>0.54</v>
      </c>
      <c r="G178" s="366">
        <v>1.5</v>
      </c>
      <c r="H178" s="344"/>
      <c r="I178" s="367"/>
      <c r="J178" s="364"/>
      <c r="K178" s="364"/>
      <c r="L178" s="364"/>
      <c r="M178" s="344"/>
      <c r="N178" s="342"/>
      <c r="O178" s="342"/>
    </row>
    <row r="179">
      <c r="A179" s="340" t="s">
        <v>5577</v>
      </c>
      <c r="B179" s="341" t="s">
        <v>5575</v>
      </c>
      <c r="C179" s="342" t="s">
        <v>5483</v>
      </c>
      <c r="D179" s="343" t="s">
        <v>5399</v>
      </c>
      <c r="E179" s="344"/>
      <c r="F179" s="345">
        <f t="array" ref="F179:H179">_xlfn.XLOOKUP(C179, 'СПР.КАБ'!A:A, 'СПР.КАБ'!B:D, "Не найдено")</f>
        <v>0.48</v>
      </c>
      <c r="G179" s="366">
        <v>1.52</v>
      </c>
      <c r="H179" s="344">
        <v>1.9</v>
      </c>
      <c r="I179" s="367"/>
      <c r="J179" s="364"/>
      <c r="K179" s="364"/>
      <c r="L179" s="364"/>
      <c r="M179" s="344"/>
      <c r="N179" s="342"/>
      <c r="O179" s="342"/>
    </row>
    <row r="180">
      <c r="A180" s="340" t="s">
        <v>6135</v>
      </c>
      <c r="B180" s="341" t="s">
        <v>5448</v>
      </c>
      <c r="C180" s="342" t="s">
        <v>6134</v>
      </c>
      <c r="D180" s="343"/>
      <c r="E180" s="344"/>
      <c r="F180" s="345">
        <f t="array" ref="F180:H180">_xlfn.XLOOKUP(C180, 'СПР.КАБ'!A:A, 'СПР.КАБ'!B:D, "Не найдено")</f>
        <v>0.81</v>
      </c>
      <c r="G180" s="366">
        <v>3.66</v>
      </c>
      <c r="H180" s="344">
        <v>4.28</v>
      </c>
      <c r="I180" s="367"/>
      <c r="J180" s="364"/>
      <c r="K180" s="364"/>
      <c r="L180" s="364"/>
      <c r="M180" s="344"/>
      <c r="N180" s="342" t="s">
        <v>8255</v>
      </c>
      <c r="O180" s="342" t="s">
        <v>8256</v>
      </c>
    </row>
    <row r="181">
      <c r="A181" s="340" t="s">
        <v>5705</v>
      </c>
      <c r="B181" s="341" t="s">
        <v>5234</v>
      </c>
      <c r="C181" s="342" t="s">
        <v>5699</v>
      </c>
      <c r="D181" s="343"/>
      <c r="E181" s="344"/>
      <c r="F181" s="345">
        <f t="array" ref="F181:H181">_xlfn.XLOOKUP(C181, 'СПР.КАБ'!A:A, 'СПР.КАБ'!B:D, "Не найдено")</f>
        <v>0.5</v>
      </c>
      <c r="G181" s="366">
        <v>1.48</v>
      </c>
      <c r="H181" s="344">
        <v>1.95</v>
      </c>
      <c r="I181" s="367"/>
      <c r="J181" s="364"/>
      <c r="K181" s="364"/>
      <c r="L181" s="364"/>
      <c r="M181" s="344"/>
      <c r="N181" s="342" t="s">
        <v>8255</v>
      </c>
      <c r="O181" s="342" t="s">
        <v>8256</v>
      </c>
    </row>
    <row r="182">
      <c r="A182" s="340" t="s">
        <v>5725</v>
      </c>
      <c r="B182" s="341" t="s">
        <v>5513</v>
      </c>
      <c r="C182" s="342" t="s">
        <v>5699</v>
      </c>
      <c r="D182" s="343" t="s">
        <v>5263</v>
      </c>
      <c r="E182" s="344"/>
      <c r="F182" s="345">
        <f t="array" ref="F182:H182">_xlfn.XLOOKUP(C182, 'СПР.КАБ'!A:A, 'СПР.КАБ'!B:D, "Не найдено")</f>
        <v>0.5</v>
      </c>
      <c r="G182" s="366">
        <v>1.48</v>
      </c>
      <c r="H182" s="344">
        <v>1.95</v>
      </c>
      <c r="I182" s="367"/>
      <c r="J182" s="364"/>
      <c r="K182" s="364"/>
      <c r="L182" s="364"/>
      <c r="M182" s="344"/>
      <c r="N182" s="342" t="s">
        <v>8256</v>
      </c>
      <c r="O182" s="342" t="s">
        <v>8256</v>
      </c>
    </row>
    <row r="183">
      <c r="A183" s="340" t="s">
        <v>5414</v>
      </c>
      <c r="B183" s="341" t="s">
        <v>5412</v>
      </c>
      <c r="C183" s="342" t="s">
        <v>5411</v>
      </c>
      <c r="D183" s="343" t="s">
        <v>5413</v>
      </c>
      <c r="E183" s="344"/>
      <c r="F183" s="345">
        <f t="array" ref="F183:H183">_xlfn.XLOOKUP(C183, 'СПР.КАБ'!A:A, 'СПР.КАБ'!B:D, "Не найдено")</f>
        <v>0.24</v>
      </c>
      <c r="G183" s="366">
        <v>0.7</v>
      </c>
      <c r="H183" s="344">
        <v>0.92</v>
      </c>
      <c r="I183" s="367"/>
      <c r="J183" s="364"/>
      <c r="K183" s="364"/>
      <c r="L183" s="364"/>
      <c r="M183" s="344"/>
      <c r="N183" s="342" t="s">
        <v>8256</v>
      </c>
      <c r="O183" s="342" t="s">
        <v>8256</v>
      </c>
    </row>
  </sheetData>
  <dataValidations>
    <dataValidation type="list" allowBlank="1" sqref="B3:B183">
      <formula1>"SMA-male ,RP-SMA-male  ,SMA-male R/A ,RP-SMA-male R/A ,SMA-female ,RP-SMA-female ,SMA-female R/A ,RP-SMA-female R/A  ,MMCX-male ,RP-MMCX-male ,MMCX-male R/A ,RP-MMCX-male R/A ,MMCX-female ,RP-MMCX-female ,MMCX-female R/A ,RP-MMCX-female R/A ,MCX-male ,RP-"&amp;"MCX-male ,MCX-male R/A ,RP-MCX-male R/A ,MCX-female ,RP-MCX-female ,MCX-female R/A ,RP-MCX-female R/A  ,N-male ,N-male R/A ,N-female ,N-female R/A ,BNC-male ,BNC-male R/A ,BNC-female ,BNC-female R/A ,TNC-male ,TNC-male R/A ,TNC-female ,TNC-female R/A ,SMB"&amp;"-male ,RP SMB-male ,SMB-female ,RP SMB-female ,FAKRA 5021 ,MHF1 ,MHF2 ,MHF3 ,MHF4 "</formula1>
    </dataValidation>
    <dataValidation type="custom" allowBlank="1" showDropDown="1" sqref="F3:G183 I3:I183">
      <formula1>AND(ISNUMBER(F3),(NOT(OR(NOT(ISERROR(DATEVALUE(F3))), AND(ISNUMBER(F3), LEFT(CELL("format", F3))="D")))))</formula1>
    </dataValidation>
    <dataValidation type="list" allowBlank="1" sqref="C3:C183">
      <formula1>#REF!</formula1>
    </dataValidation>
    <dataValidation type="list" allowBlank="1" sqref="N3:N183">
      <formula1>"пайка,обжим,пайка внутри корпуса"</formula1>
    </dataValidation>
    <dataValidation type="list" allowBlank="1" sqref="O3:O183">
      <formula1>"пайка ,обжим ,прижим"</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33"/>
  </cols>
  <sheetData>
    <row r="1" ht="22.5" customHeight="1">
      <c r="A1" s="369" t="s">
        <v>6207</v>
      </c>
      <c r="B1" s="370" t="s">
        <v>8247</v>
      </c>
      <c r="C1" s="370" t="s">
        <v>8248</v>
      </c>
      <c r="D1" s="370" t="s">
        <v>8249</v>
      </c>
      <c r="I1" s="371"/>
    </row>
    <row r="2" ht="22.5" customHeight="1">
      <c r="A2" s="372" t="s">
        <v>8272</v>
      </c>
      <c r="B2" s="373">
        <v>0.15</v>
      </c>
      <c r="C2" s="373">
        <v>0.41</v>
      </c>
      <c r="D2" s="373">
        <v>0.6</v>
      </c>
    </row>
    <row r="3" ht="22.5" customHeight="1">
      <c r="A3" s="372" t="s">
        <v>5411</v>
      </c>
      <c r="B3" s="373">
        <v>0.24</v>
      </c>
      <c r="C3" s="373">
        <v>0.7</v>
      </c>
      <c r="D3" s="373">
        <v>0.92</v>
      </c>
    </row>
    <row r="4" ht="22.5" customHeight="1">
      <c r="A4" s="372" t="s">
        <v>5425</v>
      </c>
      <c r="B4" s="373">
        <v>0.3</v>
      </c>
      <c r="C4" s="373">
        <v>0.9</v>
      </c>
      <c r="D4" s="373">
        <v>1.13</v>
      </c>
    </row>
    <row r="5" ht="22.5" customHeight="1">
      <c r="A5" s="372" t="s">
        <v>8273</v>
      </c>
      <c r="B5" s="373">
        <v>0.31</v>
      </c>
      <c r="C5" s="373">
        <v>0.86</v>
      </c>
      <c r="D5" s="373">
        <v>1.3</v>
      </c>
    </row>
    <row r="6" ht="22.5" customHeight="1">
      <c r="A6" s="372" t="s">
        <v>5466</v>
      </c>
      <c r="B6" s="373">
        <v>0.94</v>
      </c>
      <c r="C6" s="373">
        <v>3.0</v>
      </c>
      <c r="D6" s="373">
        <v>3.45</v>
      </c>
    </row>
    <row r="7" ht="22.5" customHeight="1">
      <c r="A7" s="372" t="s">
        <v>5472</v>
      </c>
      <c r="B7" s="373">
        <v>0.94</v>
      </c>
      <c r="C7" s="373">
        <v>3.0</v>
      </c>
      <c r="D7" s="373">
        <v>3.95</v>
      </c>
    </row>
    <row r="8" ht="22.5" customHeight="1">
      <c r="A8" s="372" t="s">
        <v>5593</v>
      </c>
      <c r="B8" s="373">
        <v>0.25</v>
      </c>
      <c r="C8" s="373">
        <v>0.87</v>
      </c>
      <c r="D8" s="373">
        <v>1.3</v>
      </c>
    </row>
    <row r="9" ht="22.5" customHeight="1">
      <c r="A9" s="372" t="s">
        <v>5483</v>
      </c>
      <c r="B9" s="373">
        <v>0.48</v>
      </c>
      <c r="C9" s="373">
        <v>1.52</v>
      </c>
      <c r="D9" s="373">
        <v>1.9</v>
      </c>
    </row>
    <row r="10" ht="22.5" customHeight="1">
      <c r="A10" s="372" t="s">
        <v>5699</v>
      </c>
      <c r="B10" s="373">
        <v>0.5</v>
      </c>
      <c r="C10" s="373">
        <v>1.48</v>
      </c>
      <c r="D10" s="373">
        <v>1.95</v>
      </c>
    </row>
    <row r="11" ht="22.5" customHeight="1">
      <c r="A11" s="372" t="s">
        <v>5844</v>
      </c>
      <c r="B11" s="373">
        <v>0.5</v>
      </c>
      <c r="C11" s="373">
        <v>1.52</v>
      </c>
      <c r="D11" s="373">
        <v>2.4</v>
      </c>
    </row>
    <row r="12" ht="22.5" customHeight="1">
      <c r="A12" s="372" t="s">
        <v>5652</v>
      </c>
      <c r="B12" s="373">
        <v>2.39</v>
      </c>
      <c r="C12" s="373">
        <v>7.25</v>
      </c>
      <c r="D12" s="373">
        <v>7.9</v>
      </c>
    </row>
    <row r="13" ht="22.5" customHeight="1">
      <c r="A13" s="372" t="s">
        <v>5663</v>
      </c>
      <c r="B13" s="373">
        <v>0.94</v>
      </c>
      <c r="C13" s="373">
        <v>2.98</v>
      </c>
      <c r="D13" s="373">
        <v>3.95</v>
      </c>
    </row>
    <row r="14" ht="22.5" customHeight="1">
      <c r="A14" s="372" t="s">
        <v>5472</v>
      </c>
      <c r="B14" s="373">
        <v>0.94</v>
      </c>
      <c r="C14" s="373">
        <v>3.0</v>
      </c>
      <c r="D14" s="373">
        <v>3.95</v>
      </c>
    </row>
    <row r="15" ht="22.5" customHeight="1">
      <c r="A15" s="372" t="s">
        <v>6035</v>
      </c>
      <c r="B15" s="373">
        <v>1.0</v>
      </c>
      <c r="C15" s="373">
        <v>2.95</v>
      </c>
      <c r="D15" s="373">
        <v>3.5</v>
      </c>
    </row>
    <row r="16" ht="22.5" customHeight="1">
      <c r="A16" s="372" t="s">
        <v>6134</v>
      </c>
      <c r="B16" s="373">
        <v>0.81</v>
      </c>
      <c r="C16" s="373">
        <v>3.66</v>
      </c>
      <c r="D16" s="373">
        <v>4.28</v>
      </c>
    </row>
    <row r="17" ht="22.5" customHeight="1">
      <c r="A17" s="372" t="s">
        <v>5447</v>
      </c>
      <c r="B17" s="373">
        <v>1.02</v>
      </c>
      <c r="C17" s="373">
        <v>4.57</v>
      </c>
      <c r="D17" s="373">
        <v>5.38</v>
      </c>
    </row>
    <row r="18" ht="22.5" customHeight="1">
      <c r="A18" s="372" t="s">
        <v>1142</v>
      </c>
      <c r="B18" s="373">
        <v>0.67</v>
      </c>
      <c r="C18" s="373">
        <v>2.2</v>
      </c>
      <c r="D18" s="374"/>
    </row>
    <row r="19" ht="22.5" customHeight="1">
      <c r="A19" s="372" t="s">
        <v>6152</v>
      </c>
      <c r="B19" s="373">
        <v>1.37</v>
      </c>
      <c r="C19" s="373">
        <v>4.6</v>
      </c>
      <c r="D19" s="374"/>
    </row>
    <row r="20" ht="22.5" customHeight="1">
      <c r="A20" s="372" t="s">
        <v>6140</v>
      </c>
      <c r="B20" s="373">
        <v>0.54</v>
      </c>
      <c r="C20" s="373">
        <v>1.5</v>
      </c>
      <c r="D20" s="374"/>
    </row>
    <row r="21" ht="22.5" customHeight="1">
      <c r="A21" s="372" t="s">
        <v>5875</v>
      </c>
      <c r="B21" s="373">
        <v>1.0</v>
      </c>
      <c r="C21" s="373">
        <v>2.95</v>
      </c>
      <c r="D21" s="373">
        <v>3.95</v>
      </c>
    </row>
    <row r="22" ht="22.5" customHeight="1">
      <c r="A22" s="372" t="s">
        <v>5886</v>
      </c>
      <c r="B22" s="373">
        <v>0.92</v>
      </c>
      <c r="C22" s="373">
        <v>2.98</v>
      </c>
      <c r="D22" s="373">
        <v>3.58</v>
      </c>
    </row>
    <row r="23" ht="22.5" customHeight="1">
      <c r="A23" s="372" t="s">
        <v>5933</v>
      </c>
      <c r="B23" s="373">
        <v>0.51</v>
      </c>
      <c r="C23" s="373">
        <v>1.68</v>
      </c>
      <c r="D23" s="373">
        <v>2.2</v>
      </c>
    </row>
    <row r="24" ht="22.5" customHeight="1">
      <c r="A24" s="372" t="s">
        <v>684</v>
      </c>
      <c r="B24" s="373">
        <v>1.8</v>
      </c>
      <c r="C24" s="373">
        <v>4.9</v>
      </c>
      <c r="D24" s="373">
        <v>5.64</v>
      </c>
    </row>
    <row r="25" ht="22.5" customHeight="1">
      <c r="A25" s="372" t="s">
        <v>942</v>
      </c>
      <c r="B25" s="373">
        <v>2.56</v>
      </c>
      <c r="C25" s="373">
        <v>7.35</v>
      </c>
      <c r="D25" s="373">
        <v>8.25</v>
      </c>
    </row>
    <row r="26" ht="22.5" customHeight="1">
      <c r="A26" s="372" t="s">
        <v>5385</v>
      </c>
      <c r="B26" s="373">
        <v>3.5</v>
      </c>
      <c r="C26" s="373">
        <v>10.0</v>
      </c>
      <c r="D26" s="373">
        <v>10.8</v>
      </c>
    </row>
    <row r="27" ht="22.5" customHeight="1">
      <c r="A27" s="372" t="s">
        <v>852</v>
      </c>
      <c r="B27" s="373">
        <v>0.8</v>
      </c>
      <c r="C27" s="373">
        <v>1.35</v>
      </c>
      <c r="D27" s="373">
        <v>2.3</v>
      </c>
    </row>
    <row r="28" ht="22.5" customHeight="1">
      <c r="A28" s="372" t="s">
        <v>1301</v>
      </c>
      <c r="B28" s="373">
        <v>0.94</v>
      </c>
      <c r="C28" s="373">
        <v>2.79</v>
      </c>
      <c r="D28" s="373">
        <v>3.53</v>
      </c>
    </row>
    <row r="29" ht="22.5" customHeight="1">
      <c r="A29" s="372" t="s">
        <v>8274</v>
      </c>
      <c r="B29" s="373">
        <v>1.12</v>
      </c>
      <c r="C29" s="373">
        <v>2.95</v>
      </c>
      <c r="D29" s="373">
        <v>3.66</v>
      </c>
    </row>
    <row r="30" ht="22.5" customHeight="1">
      <c r="A30" s="372" t="s">
        <v>5397</v>
      </c>
      <c r="B30" s="373">
        <v>1.42</v>
      </c>
      <c r="C30" s="373">
        <v>3.81</v>
      </c>
      <c r="D30" s="373">
        <v>4.52</v>
      </c>
    </row>
    <row r="31" ht="22.5" customHeight="1">
      <c r="A31" s="372" t="s">
        <v>5405</v>
      </c>
      <c r="B31" s="373">
        <v>2.74</v>
      </c>
      <c r="C31" s="373">
        <v>7.24</v>
      </c>
      <c r="D31" s="373">
        <v>8.13</v>
      </c>
    </row>
    <row r="34" ht="22.5" customHeight="1">
      <c r="A34" s="369" t="s">
        <v>582</v>
      </c>
      <c r="B34" s="369" t="s">
        <v>8275</v>
      </c>
      <c r="C34" s="369" t="s">
        <v>8276</v>
      </c>
      <c r="D34" s="369" t="s">
        <v>8277</v>
      </c>
      <c r="E34" s="369" t="s">
        <v>8278</v>
      </c>
      <c r="F34" s="369" t="s">
        <v>8279</v>
      </c>
      <c r="G34" s="369" t="s">
        <v>8280</v>
      </c>
      <c r="H34" s="369" t="s">
        <v>8281</v>
      </c>
      <c r="I34" s="369" t="s">
        <v>8282</v>
      </c>
      <c r="J34" s="369" t="s">
        <v>8283</v>
      </c>
      <c r="K34" s="369" t="s">
        <v>8284</v>
      </c>
      <c r="L34" s="369" t="s">
        <v>8285</v>
      </c>
      <c r="M34" s="369" t="s">
        <v>8286</v>
      </c>
      <c r="N34" s="369" t="s">
        <v>8287</v>
      </c>
      <c r="O34" s="369" t="s">
        <v>8288</v>
      </c>
      <c r="P34" s="369" t="s">
        <v>8289</v>
      </c>
      <c r="Q34" s="369" t="s">
        <v>8290</v>
      </c>
      <c r="R34" s="369" t="s">
        <v>8291</v>
      </c>
      <c r="S34" s="369" t="s">
        <v>8292</v>
      </c>
      <c r="T34" s="369" t="s">
        <v>8293</v>
      </c>
    </row>
    <row r="35" ht="22.5" customHeight="1">
      <c r="A35" s="375">
        <v>36.0</v>
      </c>
      <c r="B35" s="375">
        <v>0.01</v>
      </c>
      <c r="C35" s="376">
        <v>0.127</v>
      </c>
      <c r="D35" s="375">
        <v>0.45</v>
      </c>
      <c r="E35" s="375" t="s">
        <v>8294</v>
      </c>
      <c r="F35" s="375">
        <v>0.5</v>
      </c>
      <c r="G35" s="375">
        <v>0.45</v>
      </c>
      <c r="H35" s="375" t="s">
        <v>8294</v>
      </c>
      <c r="I35" s="375" t="s">
        <v>8294</v>
      </c>
      <c r="J35" s="375" t="s">
        <v>8294</v>
      </c>
      <c r="K35" s="375" t="s">
        <v>8294</v>
      </c>
      <c r="L35" s="375" t="s">
        <v>8294</v>
      </c>
      <c r="M35" s="375" t="s">
        <v>8294</v>
      </c>
      <c r="N35" s="375" t="s">
        <v>8294</v>
      </c>
      <c r="O35" s="375" t="s">
        <v>8294</v>
      </c>
      <c r="P35" s="375" t="s">
        <v>8294</v>
      </c>
      <c r="Q35" s="375" t="s">
        <v>8294</v>
      </c>
      <c r="R35" s="375" t="s">
        <v>8294</v>
      </c>
      <c r="S35" s="375" t="s">
        <v>8294</v>
      </c>
      <c r="T35" s="375" t="s">
        <v>8294</v>
      </c>
    </row>
    <row r="36" ht="22.5" customHeight="1">
      <c r="A36" s="375">
        <v>34.0</v>
      </c>
      <c r="B36" s="375">
        <v>0.02</v>
      </c>
      <c r="C36" s="376">
        <v>0.16</v>
      </c>
      <c r="D36" s="375">
        <v>0.5</v>
      </c>
      <c r="E36" s="375" t="s">
        <v>8294</v>
      </c>
      <c r="F36" s="375">
        <v>0.55</v>
      </c>
      <c r="G36" s="375">
        <v>0.5</v>
      </c>
      <c r="H36" s="375" t="s">
        <v>8294</v>
      </c>
      <c r="I36" s="375" t="s">
        <v>8294</v>
      </c>
      <c r="J36" s="375" t="s">
        <v>8294</v>
      </c>
      <c r="K36" s="375" t="s">
        <v>8294</v>
      </c>
      <c r="L36" s="375" t="s">
        <v>8294</v>
      </c>
      <c r="M36" s="375" t="s">
        <v>8294</v>
      </c>
      <c r="N36" s="375" t="s">
        <v>8294</v>
      </c>
      <c r="O36" s="375" t="s">
        <v>8294</v>
      </c>
      <c r="P36" s="375" t="s">
        <v>8294</v>
      </c>
      <c r="Q36" s="375" t="s">
        <v>8294</v>
      </c>
      <c r="R36" s="375" t="s">
        <v>8294</v>
      </c>
      <c r="S36" s="375" t="s">
        <v>8294</v>
      </c>
      <c r="T36" s="375" t="s">
        <v>8294</v>
      </c>
    </row>
    <row r="37" ht="22.5" customHeight="1">
      <c r="A37" s="375">
        <v>32.0</v>
      </c>
      <c r="B37" s="375">
        <v>0.03</v>
      </c>
      <c r="C37" s="376">
        <v>0.202</v>
      </c>
      <c r="D37" s="375">
        <v>0.55</v>
      </c>
      <c r="E37" s="375">
        <v>0.6</v>
      </c>
      <c r="F37" s="375">
        <v>0.6</v>
      </c>
      <c r="G37" s="375">
        <v>0.55</v>
      </c>
      <c r="H37" s="375">
        <v>0.7</v>
      </c>
      <c r="I37" s="375">
        <v>0.7</v>
      </c>
      <c r="J37" s="375" t="s">
        <v>8294</v>
      </c>
      <c r="K37" s="375" t="s">
        <v>8294</v>
      </c>
      <c r="L37" s="375" t="s">
        <v>8294</v>
      </c>
      <c r="M37" s="375" t="s">
        <v>8294</v>
      </c>
      <c r="N37" s="375">
        <v>1.0</v>
      </c>
      <c r="O37" s="375" t="s">
        <v>8294</v>
      </c>
      <c r="P37" s="375" t="s">
        <v>8294</v>
      </c>
      <c r="Q37" s="375" t="s">
        <v>8294</v>
      </c>
      <c r="R37" s="375" t="s">
        <v>8294</v>
      </c>
      <c r="S37" s="375" t="s">
        <v>8294</v>
      </c>
      <c r="T37" s="375" t="s">
        <v>8294</v>
      </c>
    </row>
    <row r="38" ht="22.5" customHeight="1">
      <c r="A38" s="375">
        <v>30.0</v>
      </c>
      <c r="B38" s="375">
        <v>0.05</v>
      </c>
      <c r="C38" s="376">
        <v>0.255</v>
      </c>
      <c r="D38" s="375">
        <v>0.65</v>
      </c>
      <c r="E38" s="375">
        <v>0.8</v>
      </c>
      <c r="F38" s="375">
        <v>0.7</v>
      </c>
      <c r="G38" s="375">
        <v>0.65</v>
      </c>
      <c r="H38" s="375">
        <v>0.8</v>
      </c>
      <c r="I38" s="375">
        <v>0.85</v>
      </c>
      <c r="J38" s="375">
        <v>1.1</v>
      </c>
      <c r="K38" s="375">
        <v>1.3</v>
      </c>
      <c r="L38" s="375">
        <v>1.0</v>
      </c>
      <c r="M38" s="375">
        <v>1.1</v>
      </c>
      <c r="N38" s="375">
        <v>1.2</v>
      </c>
      <c r="O38" s="375">
        <v>1.4</v>
      </c>
      <c r="P38" s="375" t="s">
        <v>8294</v>
      </c>
      <c r="Q38" s="375" t="s">
        <v>8294</v>
      </c>
      <c r="R38" s="375" t="s">
        <v>8294</v>
      </c>
      <c r="S38" s="375" t="s">
        <v>8294</v>
      </c>
      <c r="T38" s="375" t="s">
        <v>8294</v>
      </c>
    </row>
    <row r="39" ht="22.5" customHeight="1">
      <c r="A39" s="375">
        <v>28.0</v>
      </c>
      <c r="B39" s="375">
        <v>0.08</v>
      </c>
      <c r="C39" s="376">
        <v>0.321</v>
      </c>
      <c r="D39" s="375">
        <v>0.75</v>
      </c>
      <c r="E39" s="375">
        <v>0.9</v>
      </c>
      <c r="F39" s="375">
        <v>0.8</v>
      </c>
      <c r="G39" s="375">
        <v>0.75</v>
      </c>
      <c r="H39" s="375">
        <v>0.9</v>
      </c>
      <c r="I39" s="375">
        <v>0.95</v>
      </c>
      <c r="J39" s="375">
        <v>1.2</v>
      </c>
      <c r="K39" s="375">
        <v>1.4</v>
      </c>
      <c r="L39" s="375">
        <v>1.1</v>
      </c>
      <c r="M39" s="375">
        <v>1.2</v>
      </c>
      <c r="N39" s="375">
        <v>1.3</v>
      </c>
      <c r="O39" s="375">
        <v>1.5</v>
      </c>
      <c r="P39" s="375" t="s">
        <v>8294</v>
      </c>
      <c r="Q39" s="375" t="s">
        <v>8294</v>
      </c>
      <c r="R39" s="375" t="s">
        <v>8294</v>
      </c>
      <c r="S39" s="375" t="s">
        <v>8294</v>
      </c>
      <c r="T39" s="375" t="s">
        <v>8294</v>
      </c>
    </row>
    <row r="40" ht="22.5" customHeight="1">
      <c r="A40" s="375">
        <v>26.0</v>
      </c>
      <c r="B40" s="375">
        <v>0.12</v>
      </c>
      <c r="C40" s="376">
        <v>0.405</v>
      </c>
      <c r="D40" s="375">
        <v>0.85</v>
      </c>
      <c r="E40" s="375">
        <v>1.0</v>
      </c>
      <c r="F40" s="375">
        <v>0.9</v>
      </c>
      <c r="G40" s="375">
        <v>0.85</v>
      </c>
      <c r="H40" s="375">
        <v>1.0</v>
      </c>
      <c r="I40" s="375">
        <v>1.05</v>
      </c>
      <c r="J40" s="375">
        <v>1.3</v>
      </c>
      <c r="K40" s="375">
        <v>1.5</v>
      </c>
      <c r="L40" s="375">
        <v>1.2</v>
      </c>
      <c r="M40" s="375">
        <v>1.3</v>
      </c>
      <c r="N40" s="375">
        <v>1.4</v>
      </c>
      <c r="O40" s="375">
        <v>1.6</v>
      </c>
      <c r="P40" s="375" t="s">
        <v>8294</v>
      </c>
      <c r="Q40" s="375" t="s">
        <v>8294</v>
      </c>
      <c r="R40" s="375" t="s">
        <v>8294</v>
      </c>
      <c r="S40" s="375" t="s">
        <v>8294</v>
      </c>
      <c r="T40" s="375" t="s">
        <v>8294</v>
      </c>
    </row>
    <row r="41" ht="22.5" customHeight="1">
      <c r="A41" s="375">
        <v>24.0</v>
      </c>
      <c r="B41" s="375">
        <v>0.2</v>
      </c>
      <c r="C41" s="376">
        <v>0.511</v>
      </c>
      <c r="D41" s="375">
        <v>1.0</v>
      </c>
      <c r="E41" s="375">
        <v>1.1</v>
      </c>
      <c r="F41" s="375">
        <v>1.05</v>
      </c>
      <c r="G41" s="375">
        <v>1.0</v>
      </c>
      <c r="H41" s="375">
        <v>1.15</v>
      </c>
      <c r="I41" s="375">
        <v>1.2</v>
      </c>
      <c r="J41" s="375">
        <v>1.4</v>
      </c>
      <c r="K41" s="375">
        <v>1.6</v>
      </c>
      <c r="L41" s="375">
        <v>1.4</v>
      </c>
      <c r="M41" s="375">
        <v>1.5</v>
      </c>
      <c r="N41" s="375">
        <v>1.5</v>
      </c>
      <c r="O41" s="375">
        <v>1.7</v>
      </c>
      <c r="P41" s="375" t="s">
        <v>8294</v>
      </c>
      <c r="Q41" s="375" t="s">
        <v>8294</v>
      </c>
      <c r="R41" s="375" t="s">
        <v>8294</v>
      </c>
      <c r="S41" s="375" t="s">
        <v>8294</v>
      </c>
      <c r="T41" s="375" t="s">
        <v>8294</v>
      </c>
    </row>
    <row r="42" ht="22.5" customHeight="1">
      <c r="A42" s="375">
        <v>22.0</v>
      </c>
      <c r="B42" s="375">
        <v>0.35</v>
      </c>
      <c r="C42" s="376">
        <v>0.643</v>
      </c>
      <c r="D42" s="375">
        <v>1.2</v>
      </c>
      <c r="E42" s="375">
        <v>1.3</v>
      </c>
      <c r="F42" s="375">
        <v>1.25</v>
      </c>
      <c r="G42" s="375">
        <v>1.2</v>
      </c>
      <c r="H42" s="375">
        <v>1.35</v>
      </c>
      <c r="I42" s="375">
        <v>1.4</v>
      </c>
      <c r="J42" s="375">
        <v>1.6</v>
      </c>
      <c r="K42" s="375">
        <v>1.8</v>
      </c>
      <c r="L42" s="375">
        <v>1.6</v>
      </c>
      <c r="M42" s="375">
        <v>1.7</v>
      </c>
      <c r="N42" s="375">
        <v>1.7</v>
      </c>
      <c r="O42" s="375">
        <v>1.9</v>
      </c>
      <c r="P42" s="375" t="s">
        <v>8294</v>
      </c>
      <c r="Q42" s="375" t="s">
        <v>8294</v>
      </c>
      <c r="R42" s="375">
        <v>1.5</v>
      </c>
      <c r="S42" s="375">
        <v>1.5</v>
      </c>
      <c r="T42" s="375">
        <v>1.6</v>
      </c>
    </row>
    <row r="43" ht="22.5" customHeight="1">
      <c r="A43" s="375">
        <v>20.0</v>
      </c>
      <c r="B43" s="375">
        <v>0.5</v>
      </c>
      <c r="C43" s="376">
        <v>0.812</v>
      </c>
      <c r="D43" s="375">
        <v>1.35</v>
      </c>
      <c r="E43" s="375">
        <v>1.5</v>
      </c>
      <c r="F43" s="375">
        <v>1.4</v>
      </c>
      <c r="G43" s="375">
        <v>1.35</v>
      </c>
      <c r="H43" s="375">
        <v>1.6</v>
      </c>
      <c r="I43" s="375">
        <v>1.65</v>
      </c>
      <c r="J43" s="375">
        <v>1.8</v>
      </c>
      <c r="K43" s="375">
        <v>2.1</v>
      </c>
      <c r="L43" s="375">
        <v>1.8</v>
      </c>
      <c r="M43" s="375">
        <v>1.9</v>
      </c>
      <c r="N43" s="375">
        <v>1.9</v>
      </c>
      <c r="O43" s="375">
        <v>2.1</v>
      </c>
      <c r="P43" s="375">
        <v>2.0</v>
      </c>
      <c r="Q43" s="375">
        <v>2.0</v>
      </c>
      <c r="R43" s="375">
        <v>1.7</v>
      </c>
      <c r="S43" s="375">
        <v>1.7</v>
      </c>
      <c r="T43" s="375">
        <v>1.9</v>
      </c>
    </row>
    <row r="44" ht="22.5" customHeight="1">
      <c r="A44" s="375">
        <v>18.0</v>
      </c>
      <c r="B44" s="375">
        <v>0.75</v>
      </c>
      <c r="C44" s="376">
        <v>1.024</v>
      </c>
      <c r="D44" s="375">
        <v>1.5</v>
      </c>
      <c r="E44" s="375">
        <v>1.7</v>
      </c>
      <c r="F44" s="375">
        <v>1.6</v>
      </c>
      <c r="G44" s="375">
        <v>1.5</v>
      </c>
      <c r="H44" s="375">
        <v>1.9</v>
      </c>
      <c r="I44" s="375">
        <v>1.95</v>
      </c>
      <c r="J44" s="375">
        <v>2.1</v>
      </c>
      <c r="K44" s="375">
        <v>2.4</v>
      </c>
      <c r="L44" s="375">
        <v>2.0</v>
      </c>
      <c r="M44" s="375">
        <v>2.1</v>
      </c>
      <c r="N44" s="375">
        <v>2.3</v>
      </c>
      <c r="O44" s="375">
        <v>2.5</v>
      </c>
      <c r="P44" s="375">
        <v>2.2</v>
      </c>
      <c r="Q44" s="375">
        <v>2.2</v>
      </c>
      <c r="R44" s="375">
        <v>1.9</v>
      </c>
      <c r="S44" s="375">
        <v>1.9</v>
      </c>
      <c r="T44" s="375">
        <v>2.2</v>
      </c>
    </row>
    <row r="45" ht="22.5" customHeight="1">
      <c r="A45" s="375">
        <v>17.0</v>
      </c>
      <c r="B45" s="375">
        <v>1.0</v>
      </c>
      <c r="C45" s="376">
        <v>1.151</v>
      </c>
      <c r="D45" s="375">
        <v>1.7</v>
      </c>
      <c r="E45" s="375" t="s">
        <v>8294</v>
      </c>
      <c r="F45" s="375" t="s">
        <v>8294</v>
      </c>
      <c r="G45" s="375" t="s">
        <v>8294</v>
      </c>
      <c r="H45" s="375">
        <v>2.1</v>
      </c>
      <c r="I45" s="375">
        <v>2.2</v>
      </c>
      <c r="J45" s="375">
        <v>2.3</v>
      </c>
      <c r="K45" s="375">
        <v>2.5</v>
      </c>
      <c r="L45" s="375">
        <v>2.1</v>
      </c>
      <c r="M45" s="375">
        <v>2.3</v>
      </c>
      <c r="N45" s="375">
        <v>2.5</v>
      </c>
      <c r="O45" s="375">
        <v>2.7</v>
      </c>
      <c r="P45" s="375">
        <v>2.5</v>
      </c>
      <c r="Q45" s="375">
        <v>2.5</v>
      </c>
      <c r="R45" s="375" t="s">
        <v>8294</v>
      </c>
      <c r="S45" s="375" t="s">
        <v>8294</v>
      </c>
      <c r="T45" s="375" t="s">
        <v>8294</v>
      </c>
    </row>
    <row r="46" ht="22.5" customHeight="1">
      <c r="A46" s="375">
        <v>16.0</v>
      </c>
      <c r="B46" s="375">
        <v>1.5</v>
      </c>
      <c r="C46" s="376">
        <v>1.291</v>
      </c>
      <c r="D46" s="375">
        <v>1.9</v>
      </c>
      <c r="E46" s="375">
        <v>2.1</v>
      </c>
      <c r="F46" s="375">
        <v>2.0</v>
      </c>
      <c r="G46" s="375">
        <v>1.9</v>
      </c>
      <c r="H46" s="375">
        <v>2.4</v>
      </c>
      <c r="I46" s="375">
        <v>2.45</v>
      </c>
      <c r="J46" s="375">
        <v>2.6</v>
      </c>
      <c r="K46" s="375">
        <v>2.9</v>
      </c>
      <c r="L46" s="375">
        <v>2.4</v>
      </c>
      <c r="M46" s="375">
        <v>2.6</v>
      </c>
      <c r="N46" s="375">
        <v>2.8</v>
      </c>
      <c r="O46" s="375">
        <v>3.0</v>
      </c>
      <c r="P46" s="375">
        <v>2.8</v>
      </c>
      <c r="Q46" s="375">
        <v>2.8</v>
      </c>
      <c r="R46" s="375">
        <v>2.4</v>
      </c>
      <c r="S46" s="375">
        <v>2.4</v>
      </c>
      <c r="T46" s="375">
        <v>2.7</v>
      </c>
    </row>
    <row r="47" ht="22.5" customHeight="1">
      <c r="A47" s="375">
        <v>14.0</v>
      </c>
      <c r="B47" s="375">
        <v>2.5</v>
      </c>
      <c r="C47" s="376">
        <v>1.628</v>
      </c>
      <c r="D47" s="375">
        <v>2.4</v>
      </c>
      <c r="E47" s="375">
        <v>2.6</v>
      </c>
      <c r="F47" s="375">
        <v>2.5</v>
      </c>
      <c r="G47" s="375">
        <v>2.4</v>
      </c>
      <c r="H47" s="375">
        <v>2.9</v>
      </c>
      <c r="I47" s="375">
        <v>2.95</v>
      </c>
      <c r="J47" s="375">
        <v>3.1</v>
      </c>
      <c r="K47" s="375">
        <v>3.5</v>
      </c>
      <c r="L47" s="375">
        <v>2.9</v>
      </c>
      <c r="M47" s="375">
        <v>3.1</v>
      </c>
      <c r="N47" s="375">
        <v>3.3</v>
      </c>
      <c r="O47" s="375">
        <v>3.5</v>
      </c>
      <c r="P47" s="375">
        <v>3.4</v>
      </c>
      <c r="Q47" s="375">
        <v>3.4</v>
      </c>
      <c r="R47" s="375">
        <v>2.9</v>
      </c>
      <c r="S47" s="375">
        <v>2.9</v>
      </c>
      <c r="T47" s="375">
        <v>3.2</v>
      </c>
    </row>
    <row r="48" ht="22.5" customHeight="1">
      <c r="A48" s="375">
        <v>12.0</v>
      </c>
      <c r="B48" s="375">
        <v>4.0</v>
      </c>
      <c r="C48" s="376">
        <v>2.053</v>
      </c>
      <c r="D48" s="375" t="s">
        <v>8294</v>
      </c>
      <c r="E48" s="375" t="s">
        <v>8294</v>
      </c>
      <c r="F48" s="375" t="s">
        <v>8294</v>
      </c>
      <c r="G48" s="375" t="s">
        <v>8294</v>
      </c>
      <c r="H48" s="375">
        <v>3.5</v>
      </c>
      <c r="I48" s="375" t="s">
        <v>8294</v>
      </c>
      <c r="J48" s="375">
        <v>3.6</v>
      </c>
      <c r="K48" s="375">
        <v>4.1</v>
      </c>
      <c r="L48" s="375" t="s">
        <v>8294</v>
      </c>
      <c r="M48" s="375">
        <v>3.6</v>
      </c>
      <c r="N48" s="375">
        <v>3.9</v>
      </c>
      <c r="O48" s="375" t="s">
        <v>8294</v>
      </c>
      <c r="P48" s="375">
        <v>4.2</v>
      </c>
      <c r="Q48" s="375">
        <v>4.2</v>
      </c>
      <c r="R48" s="375">
        <v>3.4</v>
      </c>
      <c r="S48" s="375">
        <v>3.4</v>
      </c>
      <c r="T48" s="375">
        <v>3.8</v>
      </c>
    </row>
    <row r="49" ht="22.5" customHeight="1">
      <c r="A49" s="375">
        <v>10.0</v>
      </c>
      <c r="B49" s="375">
        <v>6.0</v>
      </c>
      <c r="C49" s="376">
        <v>2.588</v>
      </c>
      <c r="D49" s="375" t="s">
        <v>8294</v>
      </c>
      <c r="E49" s="375" t="s">
        <v>8294</v>
      </c>
      <c r="F49" s="375" t="s">
        <v>8294</v>
      </c>
      <c r="G49" s="375" t="s">
        <v>8294</v>
      </c>
      <c r="H49" s="375">
        <v>4.2</v>
      </c>
      <c r="I49" s="375" t="s">
        <v>8294</v>
      </c>
      <c r="J49" s="375">
        <v>4.3</v>
      </c>
      <c r="K49" s="375">
        <v>4.8</v>
      </c>
      <c r="L49" s="375" t="s">
        <v>8294</v>
      </c>
      <c r="M49" s="375" t="s">
        <v>8294</v>
      </c>
      <c r="N49" s="375">
        <v>4.7</v>
      </c>
      <c r="O49" s="375" t="s">
        <v>8294</v>
      </c>
      <c r="P49" s="375">
        <v>5.0</v>
      </c>
      <c r="Q49" s="375">
        <v>5.0</v>
      </c>
      <c r="R49" s="375">
        <v>4.1</v>
      </c>
      <c r="S49" s="375">
        <v>4.1</v>
      </c>
      <c r="T49" s="375">
        <v>4.5</v>
      </c>
    </row>
    <row r="50" ht="22.5" customHeight="1">
      <c r="A50" s="375">
        <v>8.0</v>
      </c>
      <c r="B50" s="375">
        <v>10.0</v>
      </c>
      <c r="C50" s="376">
        <v>3.264</v>
      </c>
      <c r="D50" s="375" t="s">
        <v>8294</v>
      </c>
      <c r="E50" s="375" t="s">
        <v>8294</v>
      </c>
      <c r="F50" s="375" t="s">
        <v>8294</v>
      </c>
      <c r="G50" s="375" t="s">
        <v>8294</v>
      </c>
      <c r="H50" s="375" t="s">
        <v>8294</v>
      </c>
      <c r="I50" s="375" t="s">
        <v>8294</v>
      </c>
      <c r="J50" s="375" t="s">
        <v>8294</v>
      </c>
      <c r="K50" s="375" t="s">
        <v>8294</v>
      </c>
      <c r="L50" s="375" t="s">
        <v>8294</v>
      </c>
      <c r="M50" s="375" t="s">
        <v>8294</v>
      </c>
      <c r="N50" s="375">
        <v>5.6</v>
      </c>
      <c r="O50" s="375" t="s">
        <v>8294</v>
      </c>
      <c r="P50" s="375" t="s">
        <v>8294</v>
      </c>
      <c r="Q50" s="375" t="s">
        <v>8294</v>
      </c>
      <c r="R50" s="375" t="s">
        <v>8294</v>
      </c>
      <c r="S50" s="375" t="s">
        <v>8294</v>
      </c>
      <c r="T50" s="375" t="s">
        <v>8294</v>
      </c>
    </row>
    <row r="51" ht="22.5" customHeight="1">
      <c r="A51" s="375">
        <v>6.0</v>
      </c>
      <c r="B51" s="375">
        <v>16.0</v>
      </c>
      <c r="C51" s="376">
        <v>4.115</v>
      </c>
      <c r="D51" s="375" t="s">
        <v>8294</v>
      </c>
      <c r="E51" s="375" t="s">
        <v>8294</v>
      </c>
      <c r="F51" s="375" t="s">
        <v>8294</v>
      </c>
      <c r="G51" s="375" t="s">
        <v>8294</v>
      </c>
      <c r="H51" s="375" t="s">
        <v>8294</v>
      </c>
      <c r="I51" s="375" t="s">
        <v>8294</v>
      </c>
      <c r="J51" s="375" t="s">
        <v>8294</v>
      </c>
      <c r="K51" s="375" t="s">
        <v>8294</v>
      </c>
      <c r="L51" s="375" t="s">
        <v>8294</v>
      </c>
      <c r="M51" s="375" t="s">
        <v>8294</v>
      </c>
      <c r="N51" s="375">
        <v>6.9</v>
      </c>
      <c r="O51" s="375" t="s">
        <v>8294</v>
      </c>
      <c r="P51" s="375" t="s">
        <v>8294</v>
      </c>
      <c r="Q51" s="375" t="s">
        <v>8294</v>
      </c>
      <c r="R51" s="375" t="s">
        <v>8294</v>
      </c>
      <c r="S51" s="375" t="s">
        <v>8294</v>
      </c>
      <c r="T51" s="375" t="s">
        <v>8294</v>
      </c>
    </row>
    <row r="52" ht="22.5" customHeight="1">
      <c r="A52" s="375">
        <v>4.0</v>
      </c>
      <c r="B52" s="375">
        <v>25.0</v>
      </c>
      <c r="C52" s="376">
        <v>5.189</v>
      </c>
      <c r="D52" s="375" t="s">
        <v>8294</v>
      </c>
      <c r="E52" s="375" t="s">
        <v>8294</v>
      </c>
      <c r="F52" s="375" t="s">
        <v>8294</v>
      </c>
      <c r="G52" s="375" t="s">
        <v>8294</v>
      </c>
      <c r="H52" s="375" t="s">
        <v>8294</v>
      </c>
      <c r="I52" s="375" t="s">
        <v>8294</v>
      </c>
      <c r="J52" s="375" t="s">
        <v>8294</v>
      </c>
      <c r="K52" s="375" t="s">
        <v>8294</v>
      </c>
      <c r="L52" s="375" t="s">
        <v>8294</v>
      </c>
      <c r="M52" s="375" t="s">
        <v>8294</v>
      </c>
      <c r="N52" s="375">
        <v>8.4</v>
      </c>
      <c r="O52" s="375" t="s">
        <v>8294</v>
      </c>
      <c r="P52" s="375" t="s">
        <v>8294</v>
      </c>
      <c r="Q52" s="375" t="s">
        <v>8294</v>
      </c>
      <c r="R52" s="375" t="s">
        <v>8294</v>
      </c>
      <c r="S52" s="375" t="s">
        <v>8294</v>
      </c>
      <c r="T52" s="375" t="s">
        <v>8294</v>
      </c>
    </row>
    <row r="53" ht="22.5" customHeight="1">
      <c r="A53" s="375">
        <v>2.0</v>
      </c>
      <c r="B53" s="375">
        <v>35.0</v>
      </c>
      <c r="C53" s="376">
        <v>6.544</v>
      </c>
      <c r="D53" s="375" t="s">
        <v>8294</v>
      </c>
      <c r="E53" s="375" t="s">
        <v>8294</v>
      </c>
      <c r="F53" s="375" t="s">
        <v>8294</v>
      </c>
      <c r="G53" s="375" t="s">
        <v>8294</v>
      </c>
      <c r="H53" s="375" t="s">
        <v>8294</v>
      </c>
      <c r="I53" s="375" t="s">
        <v>8294</v>
      </c>
      <c r="J53" s="375" t="s">
        <v>8294</v>
      </c>
      <c r="K53" s="375" t="s">
        <v>8294</v>
      </c>
      <c r="L53" s="375" t="s">
        <v>8294</v>
      </c>
      <c r="M53" s="375" t="s">
        <v>8294</v>
      </c>
      <c r="N53" s="375">
        <v>10.2</v>
      </c>
      <c r="O53" s="375" t="s">
        <v>8294</v>
      </c>
      <c r="P53" s="375" t="s">
        <v>8294</v>
      </c>
      <c r="Q53" s="375" t="s">
        <v>8294</v>
      </c>
      <c r="R53" s="375" t="s">
        <v>8294</v>
      </c>
      <c r="S53" s="375" t="s">
        <v>8294</v>
      </c>
      <c r="T53" s="375" t="s">
        <v>8294</v>
      </c>
    </row>
    <row r="54" ht="22.5" customHeight="1">
      <c r="A54" s="375" t="s">
        <v>8295</v>
      </c>
      <c r="B54" s="375">
        <v>50.0</v>
      </c>
      <c r="C54" s="376">
        <v>8.252</v>
      </c>
      <c r="D54" s="375" t="s">
        <v>8294</v>
      </c>
      <c r="E54" s="375" t="s">
        <v>8294</v>
      </c>
      <c r="F54" s="375" t="s">
        <v>8294</v>
      </c>
      <c r="G54" s="375" t="s">
        <v>8294</v>
      </c>
      <c r="H54" s="375" t="s">
        <v>8294</v>
      </c>
      <c r="I54" s="375" t="s">
        <v>8294</v>
      </c>
      <c r="J54" s="375" t="s">
        <v>8294</v>
      </c>
      <c r="K54" s="375" t="s">
        <v>8294</v>
      </c>
      <c r="L54" s="375" t="s">
        <v>8294</v>
      </c>
      <c r="M54" s="375" t="s">
        <v>8294</v>
      </c>
      <c r="N54" s="375" t="s">
        <v>8294</v>
      </c>
      <c r="O54" s="375" t="s">
        <v>8294</v>
      </c>
      <c r="P54" s="375" t="s">
        <v>8294</v>
      </c>
      <c r="Q54" s="375" t="s">
        <v>8294</v>
      </c>
      <c r="R54" s="375" t="s">
        <v>8294</v>
      </c>
      <c r="S54" s="375" t="s">
        <v>8294</v>
      </c>
      <c r="T54" s="375" t="s">
        <v>8294</v>
      </c>
    </row>
    <row r="55" ht="22.5" customHeight="1">
      <c r="A55" s="375" t="s">
        <v>8296</v>
      </c>
      <c r="B55" s="375">
        <v>70.0</v>
      </c>
      <c r="C55" s="376">
        <v>9.266</v>
      </c>
      <c r="D55" s="375" t="s">
        <v>8294</v>
      </c>
      <c r="E55" s="375" t="s">
        <v>8294</v>
      </c>
      <c r="F55" s="375" t="s">
        <v>8294</v>
      </c>
      <c r="G55" s="375" t="s">
        <v>8294</v>
      </c>
      <c r="H55" s="375" t="s">
        <v>8294</v>
      </c>
      <c r="I55" s="375" t="s">
        <v>8294</v>
      </c>
      <c r="J55" s="375" t="s">
        <v>8294</v>
      </c>
      <c r="K55" s="375" t="s">
        <v>8294</v>
      </c>
      <c r="L55" s="375" t="s">
        <v>8294</v>
      </c>
      <c r="M55" s="375" t="s">
        <v>8294</v>
      </c>
      <c r="N55" s="375" t="s">
        <v>8294</v>
      </c>
      <c r="O55" s="375" t="s">
        <v>8294</v>
      </c>
      <c r="P55" s="375" t="s">
        <v>8294</v>
      </c>
      <c r="Q55" s="375" t="s">
        <v>8294</v>
      </c>
      <c r="R55" s="375" t="s">
        <v>8294</v>
      </c>
      <c r="S55" s="375" t="s">
        <v>8294</v>
      </c>
      <c r="T55" s="375" t="s">
        <v>8294</v>
      </c>
    </row>
    <row r="56" ht="22.5" customHeight="1">
      <c r="A56" s="375" t="s">
        <v>8297</v>
      </c>
      <c r="B56" s="375">
        <v>95.0</v>
      </c>
      <c r="C56" s="376">
        <v>10.4</v>
      </c>
      <c r="D56" s="375" t="s">
        <v>8294</v>
      </c>
      <c r="E56" s="375" t="s">
        <v>8294</v>
      </c>
      <c r="F56" s="375" t="s">
        <v>8294</v>
      </c>
      <c r="G56" s="375" t="s">
        <v>8294</v>
      </c>
      <c r="H56" s="375" t="s">
        <v>8294</v>
      </c>
      <c r="I56" s="375" t="s">
        <v>8294</v>
      </c>
      <c r="J56" s="375" t="s">
        <v>8294</v>
      </c>
      <c r="K56" s="375" t="s">
        <v>8294</v>
      </c>
      <c r="L56" s="375" t="s">
        <v>8294</v>
      </c>
      <c r="M56" s="375" t="s">
        <v>8294</v>
      </c>
      <c r="N56" s="375" t="s">
        <v>8294</v>
      </c>
      <c r="O56" s="375" t="s">
        <v>8294</v>
      </c>
      <c r="P56" s="375" t="s">
        <v>8294</v>
      </c>
      <c r="Q56" s="375" t="s">
        <v>8294</v>
      </c>
      <c r="R56" s="375" t="s">
        <v>8294</v>
      </c>
      <c r="S56" s="375" t="s">
        <v>8294</v>
      </c>
      <c r="T56" s="375" t="s">
        <v>8294</v>
      </c>
    </row>
  </sheetData>
  <dataValidations>
    <dataValidation type="custom" allowBlank="1" showDropDown="1" sqref="C35:C56">
      <formula1>AND(ISNUMBER(C35),(NOT(OR(NOT(ISERROR(DATEVALUE(C35))), AND(ISNUMBER(C35), LEFT(CELL("format", C35))="D")))))</formula1>
    </dataValidation>
  </dataValidation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1.22" defaultRowHeight="15.0"/>
  <cols>
    <col customWidth="1" min="1" max="1" width="6.67"/>
    <col customWidth="1" min="2" max="2" width="17.89"/>
    <col customWidth="1" min="3" max="12" width="11.67"/>
  </cols>
  <sheetData>
    <row r="1">
      <c r="A1" s="377"/>
      <c r="B1" s="378"/>
      <c r="C1" s="379" t="s">
        <v>8298</v>
      </c>
      <c r="D1" s="379"/>
      <c r="E1" s="378"/>
      <c r="F1" s="378"/>
      <c r="G1" s="378"/>
      <c r="H1" s="378"/>
      <c r="I1" s="378"/>
      <c r="J1" s="378"/>
      <c r="K1" s="378"/>
      <c r="L1" s="378"/>
      <c r="M1" s="380"/>
      <c r="N1" s="380"/>
      <c r="O1" s="380"/>
      <c r="P1" s="380"/>
      <c r="Q1" s="380"/>
      <c r="R1" s="380"/>
      <c r="S1" s="380"/>
      <c r="T1" s="380"/>
      <c r="U1" s="380"/>
      <c r="V1" s="380"/>
      <c r="W1" s="380"/>
      <c r="X1" s="380"/>
      <c r="Y1" s="380"/>
      <c r="Z1" s="380"/>
      <c r="AA1" s="380"/>
      <c r="AB1" s="380"/>
      <c r="AC1" s="380"/>
      <c r="AD1" s="380"/>
    </row>
    <row r="2">
      <c r="A2" s="377"/>
      <c r="B2" s="378"/>
      <c r="C2" s="379" t="s">
        <v>8299</v>
      </c>
      <c r="D2" s="379"/>
      <c r="E2" s="378"/>
      <c r="F2" s="378"/>
      <c r="G2" s="378"/>
      <c r="H2" s="378"/>
      <c r="I2" s="378"/>
      <c r="J2" s="378"/>
      <c r="K2" s="378"/>
      <c r="L2" s="378"/>
      <c r="M2" s="380"/>
      <c r="N2" s="380"/>
      <c r="O2" s="380"/>
      <c r="P2" s="380"/>
      <c r="Q2" s="380"/>
      <c r="R2" s="380"/>
      <c r="S2" s="380"/>
      <c r="T2" s="380"/>
      <c r="U2" s="380"/>
      <c r="V2" s="380"/>
      <c r="W2" s="380"/>
      <c r="X2" s="380"/>
      <c r="Y2" s="380"/>
      <c r="Z2" s="380"/>
      <c r="AA2" s="380"/>
      <c r="AB2" s="380"/>
      <c r="AC2" s="380"/>
      <c r="AD2" s="380"/>
    </row>
    <row r="3">
      <c r="A3" s="377"/>
      <c r="B3" s="378"/>
      <c r="C3" s="379" t="s">
        <v>8300</v>
      </c>
      <c r="D3" s="379"/>
      <c r="E3" s="378" t="s">
        <v>8301</v>
      </c>
      <c r="F3" s="378"/>
      <c r="G3" s="378" t="s">
        <v>8301</v>
      </c>
      <c r="H3" s="378" t="s">
        <v>8302</v>
      </c>
      <c r="I3" s="378" t="s">
        <v>8301</v>
      </c>
      <c r="J3" s="378"/>
      <c r="K3" s="381" t="s">
        <v>8303</v>
      </c>
      <c r="L3" s="378"/>
      <c r="M3" s="380"/>
      <c r="N3" s="380"/>
      <c r="O3" s="380"/>
      <c r="P3" s="380"/>
      <c r="Q3" s="380"/>
      <c r="R3" s="380"/>
      <c r="S3" s="380"/>
      <c r="T3" s="380"/>
      <c r="U3" s="380"/>
      <c r="V3" s="380"/>
      <c r="W3" s="380"/>
      <c r="X3" s="380"/>
      <c r="Y3" s="380"/>
      <c r="Z3" s="380"/>
      <c r="AA3" s="380"/>
      <c r="AB3" s="380"/>
      <c r="AC3" s="380"/>
      <c r="AD3" s="380"/>
    </row>
    <row r="4">
      <c r="A4" s="382" t="s">
        <v>8304</v>
      </c>
      <c r="B4" s="383" t="s">
        <v>41</v>
      </c>
      <c r="C4" s="383" t="s">
        <v>8305</v>
      </c>
      <c r="D4" s="384" t="s">
        <v>8306</v>
      </c>
      <c r="E4" s="383" t="s">
        <v>8307</v>
      </c>
      <c r="F4" s="383" t="s">
        <v>3306</v>
      </c>
      <c r="G4" s="383" t="s">
        <v>8308</v>
      </c>
      <c r="H4" s="383" t="s">
        <v>8309</v>
      </c>
      <c r="I4" s="383" t="s">
        <v>8310</v>
      </c>
      <c r="J4" s="383" t="s">
        <v>8311</v>
      </c>
      <c r="K4" s="383" t="s">
        <v>8312</v>
      </c>
      <c r="L4" s="383" t="s">
        <v>8313</v>
      </c>
      <c r="M4" s="380"/>
      <c r="N4" s="380"/>
      <c r="O4" s="380"/>
      <c r="P4" s="380"/>
      <c r="Q4" s="380"/>
      <c r="R4" s="380"/>
      <c r="S4" s="380"/>
      <c r="T4" s="380"/>
      <c r="U4" s="380"/>
      <c r="V4" s="380"/>
      <c r="W4" s="380"/>
      <c r="X4" s="380"/>
      <c r="Y4" s="380"/>
      <c r="Z4" s="380"/>
      <c r="AA4" s="380"/>
      <c r="AB4" s="380"/>
      <c r="AC4" s="380"/>
      <c r="AD4" s="380"/>
    </row>
    <row r="5">
      <c r="A5" s="385" t="s">
        <v>8314</v>
      </c>
      <c r="B5" s="386" t="s">
        <v>3370</v>
      </c>
      <c r="C5" s="387" t="s">
        <v>3422</v>
      </c>
      <c r="D5" s="387" t="s">
        <v>8315</v>
      </c>
      <c r="E5" s="388" t="s">
        <v>8316</v>
      </c>
      <c r="F5" s="389"/>
      <c r="G5" s="389"/>
      <c r="H5" s="389"/>
      <c r="I5" s="389"/>
      <c r="J5" s="389"/>
      <c r="K5" s="389"/>
      <c r="L5" s="389"/>
      <c r="M5" s="390"/>
      <c r="N5" s="390"/>
      <c r="O5" s="390"/>
      <c r="P5" s="390"/>
      <c r="Q5" s="390"/>
      <c r="R5" s="390"/>
      <c r="S5" s="390"/>
      <c r="T5" s="390"/>
      <c r="U5" s="390"/>
      <c r="V5" s="390"/>
      <c r="W5" s="390"/>
      <c r="X5" s="390"/>
      <c r="Y5" s="390"/>
      <c r="Z5" s="390"/>
      <c r="AA5" s="390"/>
      <c r="AB5" s="390"/>
      <c r="AC5" s="390"/>
      <c r="AD5" s="390"/>
    </row>
    <row r="6">
      <c r="A6" s="385" t="s">
        <v>8317</v>
      </c>
      <c r="B6" s="386" t="s">
        <v>3370</v>
      </c>
      <c r="C6" s="387" t="s">
        <v>3371</v>
      </c>
      <c r="D6" s="387" t="s">
        <v>8315</v>
      </c>
      <c r="E6" s="388" t="s">
        <v>8318</v>
      </c>
      <c r="F6" s="389"/>
      <c r="G6" s="389"/>
      <c r="H6" s="389"/>
      <c r="I6" s="389"/>
      <c r="J6" s="389"/>
      <c r="K6" s="389"/>
      <c r="L6" s="389"/>
      <c r="M6" s="390"/>
      <c r="N6" s="390"/>
      <c r="O6" s="390"/>
      <c r="P6" s="390"/>
      <c r="Q6" s="390"/>
      <c r="R6" s="390"/>
      <c r="S6" s="390"/>
      <c r="T6" s="390"/>
      <c r="U6" s="390"/>
      <c r="V6" s="390"/>
      <c r="W6" s="390"/>
      <c r="X6" s="390"/>
      <c r="Y6" s="390"/>
      <c r="Z6" s="390"/>
      <c r="AA6" s="390"/>
      <c r="AB6" s="390"/>
      <c r="AC6" s="390"/>
      <c r="AD6" s="390"/>
    </row>
    <row r="7">
      <c r="A7" s="385" t="s">
        <v>8319</v>
      </c>
      <c r="B7" s="386" t="s">
        <v>3483</v>
      </c>
      <c r="C7" s="387" t="s">
        <v>8320</v>
      </c>
      <c r="D7" s="387" t="s">
        <v>8315</v>
      </c>
      <c r="E7" s="388" t="s">
        <v>8321</v>
      </c>
      <c r="F7" s="389"/>
      <c r="G7" s="389"/>
      <c r="H7" s="389"/>
      <c r="I7" s="389"/>
      <c r="J7" s="389"/>
      <c r="K7" s="389"/>
      <c r="L7" s="389"/>
      <c r="M7" s="390"/>
      <c r="N7" s="390"/>
      <c r="O7" s="390"/>
      <c r="P7" s="390"/>
      <c r="Q7" s="390"/>
      <c r="R7" s="390"/>
      <c r="S7" s="390"/>
      <c r="T7" s="390"/>
      <c r="U7" s="390"/>
      <c r="V7" s="390"/>
      <c r="W7" s="390"/>
      <c r="X7" s="390"/>
      <c r="Y7" s="390"/>
      <c r="Z7" s="390"/>
      <c r="AA7" s="390"/>
      <c r="AB7" s="390"/>
      <c r="AC7" s="390"/>
      <c r="AD7" s="390"/>
    </row>
    <row r="8">
      <c r="A8" s="391">
        <v>46144.0</v>
      </c>
      <c r="B8" s="386" t="s">
        <v>3483</v>
      </c>
      <c r="C8" s="387" t="s">
        <v>8322</v>
      </c>
      <c r="D8" s="387" t="s">
        <v>8323</v>
      </c>
      <c r="E8" s="388" t="s">
        <v>8324</v>
      </c>
      <c r="F8" s="389"/>
      <c r="G8" s="388" t="s">
        <v>8325</v>
      </c>
      <c r="H8" s="389"/>
      <c r="I8" s="389"/>
      <c r="J8" s="389"/>
      <c r="L8" s="389"/>
      <c r="M8" s="390"/>
      <c r="N8" s="390"/>
      <c r="O8" s="390"/>
      <c r="P8" s="390"/>
      <c r="Q8" s="390"/>
      <c r="R8" s="390"/>
      <c r="S8" s="390"/>
      <c r="T8" s="390"/>
      <c r="U8" s="390"/>
      <c r="V8" s="390"/>
      <c r="W8" s="390"/>
      <c r="X8" s="390"/>
      <c r="Y8" s="390"/>
      <c r="Z8" s="390"/>
      <c r="AA8" s="390"/>
      <c r="AB8" s="390"/>
      <c r="AC8" s="390"/>
      <c r="AD8" s="390"/>
    </row>
    <row r="9">
      <c r="A9" s="392" t="s">
        <v>8326</v>
      </c>
      <c r="B9" s="393" t="s">
        <v>3524</v>
      </c>
      <c r="C9" s="394" t="s">
        <v>3787</v>
      </c>
      <c r="D9" s="387" t="s">
        <v>8301</v>
      </c>
      <c r="E9" s="395" t="s">
        <v>8327</v>
      </c>
      <c r="F9" s="396"/>
      <c r="G9" s="396"/>
      <c r="H9" s="396"/>
      <c r="I9" s="396"/>
      <c r="J9" s="396"/>
      <c r="K9" s="396"/>
      <c r="L9" s="396"/>
      <c r="M9" s="390"/>
      <c r="N9" s="390"/>
      <c r="O9" s="390"/>
      <c r="P9" s="390"/>
      <c r="Q9" s="390"/>
      <c r="R9" s="390"/>
      <c r="S9" s="390"/>
      <c r="T9" s="390"/>
      <c r="U9" s="390"/>
      <c r="V9" s="390"/>
      <c r="W9" s="390"/>
      <c r="X9" s="390"/>
      <c r="Y9" s="390"/>
      <c r="Z9" s="390"/>
      <c r="AA9" s="390"/>
      <c r="AB9" s="390"/>
      <c r="AC9" s="390"/>
      <c r="AD9" s="390"/>
    </row>
    <row r="10">
      <c r="A10" s="392" t="s">
        <v>8319</v>
      </c>
      <c r="B10" s="393" t="s">
        <v>3524</v>
      </c>
      <c r="C10" s="394" t="s">
        <v>3721</v>
      </c>
      <c r="D10" s="387" t="s">
        <v>8301</v>
      </c>
      <c r="E10" s="395" t="s">
        <v>8328</v>
      </c>
      <c r="F10" s="396"/>
      <c r="G10" s="396"/>
      <c r="H10" s="396"/>
      <c r="I10" s="396"/>
      <c r="J10" s="396"/>
      <c r="K10" s="396"/>
      <c r="L10" s="396"/>
      <c r="M10" s="390"/>
      <c r="N10" s="390"/>
      <c r="O10" s="390"/>
      <c r="P10" s="390"/>
      <c r="Q10" s="390"/>
      <c r="R10" s="390"/>
      <c r="S10" s="390"/>
      <c r="T10" s="390"/>
      <c r="U10" s="390"/>
      <c r="V10" s="390"/>
      <c r="W10" s="390"/>
      <c r="X10" s="390"/>
      <c r="Y10" s="390"/>
      <c r="Z10" s="390"/>
      <c r="AA10" s="390"/>
      <c r="AB10" s="390"/>
      <c r="AC10" s="390"/>
      <c r="AD10" s="390"/>
    </row>
    <row r="11">
      <c r="A11" s="385" t="s">
        <v>8319</v>
      </c>
      <c r="B11" s="386" t="s">
        <v>3524</v>
      </c>
      <c r="C11" s="387" t="s">
        <v>3715</v>
      </c>
      <c r="D11" s="387" t="s">
        <v>8301</v>
      </c>
      <c r="E11" s="388" t="s">
        <v>8329</v>
      </c>
      <c r="F11" s="389"/>
      <c r="G11" s="389"/>
      <c r="H11" s="389"/>
      <c r="I11" s="389"/>
      <c r="J11" s="389"/>
      <c r="K11" s="389"/>
      <c r="L11" s="389"/>
      <c r="M11" s="390"/>
      <c r="N11" s="390"/>
      <c r="O11" s="390"/>
      <c r="P11" s="390"/>
      <c r="Q11" s="390"/>
      <c r="R11" s="390"/>
      <c r="S11" s="390"/>
      <c r="T11" s="390"/>
      <c r="U11" s="390"/>
      <c r="V11" s="390"/>
      <c r="W11" s="390"/>
      <c r="X11" s="390"/>
      <c r="Y11" s="390"/>
      <c r="Z11" s="390"/>
      <c r="AA11" s="390"/>
      <c r="AB11" s="390"/>
      <c r="AC11" s="390"/>
      <c r="AD11" s="390"/>
    </row>
    <row r="12">
      <c r="A12" s="385" t="s">
        <v>8314</v>
      </c>
      <c r="B12" s="386" t="s">
        <v>3524</v>
      </c>
      <c r="C12" s="387" t="s">
        <v>8330</v>
      </c>
      <c r="D12" s="387" t="s">
        <v>8301</v>
      </c>
      <c r="E12" s="388" t="s">
        <v>8331</v>
      </c>
      <c r="F12" s="389"/>
      <c r="G12" s="389"/>
      <c r="H12" s="389"/>
      <c r="I12" s="389"/>
      <c r="J12" s="389"/>
      <c r="K12" s="389"/>
      <c r="L12" s="389"/>
      <c r="M12" s="390"/>
      <c r="N12" s="390"/>
      <c r="O12" s="390"/>
      <c r="P12" s="390"/>
      <c r="Q12" s="390"/>
      <c r="R12" s="390"/>
      <c r="S12" s="390"/>
      <c r="T12" s="390"/>
      <c r="U12" s="390"/>
      <c r="V12" s="390"/>
      <c r="W12" s="390"/>
      <c r="X12" s="390"/>
      <c r="Y12" s="390"/>
      <c r="Z12" s="390"/>
      <c r="AA12" s="390"/>
      <c r="AB12" s="390"/>
      <c r="AC12" s="390"/>
      <c r="AD12" s="390"/>
    </row>
    <row r="13">
      <c r="A13" s="385" t="s">
        <v>8314</v>
      </c>
      <c r="B13" s="386" t="s">
        <v>3524</v>
      </c>
      <c r="C13" s="387" t="s">
        <v>8332</v>
      </c>
      <c r="D13" s="387" t="s">
        <v>8301</v>
      </c>
      <c r="E13" s="388" t="s">
        <v>8333</v>
      </c>
      <c r="F13" s="389"/>
      <c r="G13" s="389"/>
      <c r="H13" s="389"/>
      <c r="I13" s="389"/>
      <c r="J13" s="389"/>
      <c r="K13" s="389"/>
      <c r="L13" s="389"/>
      <c r="M13" s="390"/>
      <c r="N13" s="390"/>
      <c r="O13" s="390"/>
      <c r="P13" s="390"/>
      <c r="Q13" s="390"/>
      <c r="R13" s="390"/>
      <c r="S13" s="390"/>
      <c r="T13" s="390"/>
      <c r="U13" s="390"/>
      <c r="V13" s="390"/>
      <c r="W13" s="390"/>
      <c r="X13" s="390"/>
      <c r="Y13" s="390"/>
      <c r="Z13" s="390"/>
      <c r="AA13" s="390"/>
      <c r="AB13" s="390"/>
      <c r="AC13" s="390"/>
      <c r="AD13" s="390"/>
    </row>
    <row r="14">
      <c r="A14" s="391">
        <v>46143.0</v>
      </c>
      <c r="B14" s="386" t="s">
        <v>3524</v>
      </c>
      <c r="C14" s="387" t="s">
        <v>3837</v>
      </c>
      <c r="D14" s="387" t="s">
        <v>8301</v>
      </c>
      <c r="E14" s="388" t="s">
        <v>8334</v>
      </c>
      <c r="F14" s="389"/>
      <c r="G14" s="389"/>
      <c r="H14" s="389"/>
      <c r="I14" s="389"/>
      <c r="J14" s="389"/>
      <c r="K14" s="389"/>
      <c r="L14" s="389"/>
      <c r="M14" s="390"/>
      <c r="N14" s="390"/>
      <c r="O14" s="390"/>
      <c r="P14" s="390"/>
      <c r="Q14" s="390"/>
      <c r="R14" s="390"/>
      <c r="S14" s="390"/>
      <c r="T14" s="390"/>
      <c r="U14" s="390"/>
      <c r="V14" s="390"/>
      <c r="W14" s="390"/>
      <c r="X14" s="390"/>
      <c r="Y14" s="390"/>
      <c r="Z14" s="390"/>
      <c r="AA14" s="390"/>
      <c r="AB14" s="390"/>
      <c r="AC14" s="390"/>
      <c r="AD14" s="390"/>
    </row>
    <row r="15">
      <c r="A15" s="391">
        <v>46235.0</v>
      </c>
      <c r="B15" s="386" t="s">
        <v>3524</v>
      </c>
      <c r="C15" s="387" t="s">
        <v>8335</v>
      </c>
      <c r="D15" s="387" t="s">
        <v>8301</v>
      </c>
      <c r="E15" s="388" t="s">
        <v>8336</v>
      </c>
      <c r="F15" s="389"/>
      <c r="G15" s="389"/>
      <c r="H15" s="389"/>
      <c r="I15" s="388" t="s">
        <v>8337</v>
      </c>
      <c r="J15" s="389"/>
      <c r="K15" s="389"/>
      <c r="L15" s="389"/>
      <c r="M15" s="390"/>
      <c r="N15" s="390"/>
      <c r="O15" s="390"/>
      <c r="P15" s="390"/>
      <c r="Q15" s="390"/>
      <c r="R15" s="390"/>
      <c r="S15" s="390"/>
      <c r="T15" s="390"/>
      <c r="U15" s="390"/>
      <c r="V15" s="390"/>
      <c r="W15" s="390"/>
      <c r="X15" s="390"/>
      <c r="Y15" s="390"/>
      <c r="Z15" s="390"/>
      <c r="AA15" s="390"/>
      <c r="AB15" s="390"/>
      <c r="AC15" s="390"/>
      <c r="AD15" s="390"/>
    </row>
    <row r="16">
      <c r="A16" s="385" t="s">
        <v>8317</v>
      </c>
      <c r="B16" s="386" t="s">
        <v>3524</v>
      </c>
      <c r="C16" s="387" t="s">
        <v>3676</v>
      </c>
      <c r="D16" s="387" t="s">
        <v>8301</v>
      </c>
      <c r="E16" s="388" t="s">
        <v>8338</v>
      </c>
      <c r="F16" s="389"/>
      <c r="G16" s="389"/>
      <c r="H16" s="389"/>
      <c r="I16" s="389"/>
      <c r="J16" s="389"/>
      <c r="K16" s="389"/>
      <c r="L16" s="389"/>
      <c r="M16" s="390"/>
      <c r="N16" s="390"/>
      <c r="O16" s="390"/>
      <c r="P16" s="390"/>
      <c r="Q16" s="390"/>
      <c r="R16" s="390"/>
      <c r="S16" s="390"/>
      <c r="T16" s="390"/>
      <c r="U16" s="390"/>
      <c r="V16" s="390"/>
      <c r="W16" s="390"/>
      <c r="X16" s="390"/>
      <c r="Y16" s="390"/>
      <c r="Z16" s="390"/>
      <c r="AA16" s="390"/>
      <c r="AB16" s="390"/>
      <c r="AC16" s="390"/>
      <c r="AD16" s="390"/>
    </row>
    <row r="17">
      <c r="A17" s="385" t="s">
        <v>8317</v>
      </c>
      <c r="B17" s="386" t="s">
        <v>3524</v>
      </c>
      <c r="C17" s="387" t="s">
        <v>8339</v>
      </c>
      <c r="D17" s="387" t="s">
        <v>8301</v>
      </c>
      <c r="E17" s="388" t="s">
        <v>8340</v>
      </c>
      <c r="F17" s="389"/>
      <c r="G17" s="389"/>
      <c r="H17" s="389"/>
      <c r="I17" s="389"/>
      <c r="J17" s="389"/>
      <c r="K17" s="389"/>
      <c r="L17" s="389"/>
      <c r="M17" s="390"/>
      <c r="N17" s="390"/>
      <c r="O17" s="390"/>
      <c r="P17" s="390"/>
      <c r="Q17" s="390"/>
      <c r="R17" s="390"/>
      <c r="S17" s="390"/>
      <c r="T17" s="390"/>
      <c r="U17" s="390"/>
      <c r="V17" s="390"/>
      <c r="W17" s="390"/>
      <c r="X17" s="390"/>
      <c r="Y17" s="390"/>
      <c r="Z17" s="390"/>
      <c r="AA17" s="390"/>
      <c r="AB17" s="390"/>
      <c r="AC17" s="390"/>
      <c r="AD17" s="390"/>
    </row>
    <row r="18">
      <c r="A18" s="385" t="s">
        <v>8317</v>
      </c>
      <c r="B18" s="386" t="s">
        <v>3524</v>
      </c>
      <c r="C18" s="387" t="s">
        <v>8341</v>
      </c>
      <c r="D18" s="387" t="s">
        <v>8301</v>
      </c>
      <c r="E18" s="388" t="s">
        <v>8342</v>
      </c>
      <c r="F18" s="389"/>
      <c r="G18" s="389"/>
      <c r="H18" s="389"/>
      <c r="I18" s="389"/>
      <c r="J18" s="389"/>
      <c r="K18" s="389"/>
      <c r="L18" s="389"/>
      <c r="M18" s="390"/>
      <c r="N18" s="390"/>
      <c r="O18" s="390"/>
      <c r="P18" s="390"/>
      <c r="Q18" s="390"/>
      <c r="R18" s="390"/>
      <c r="S18" s="390"/>
      <c r="T18" s="390"/>
      <c r="U18" s="390"/>
      <c r="V18" s="390"/>
      <c r="W18" s="390"/>
      <c r="X18" s="390"/>
      <c r="Y18" s="390"/>
      <c r="Z18" s="390"/>
      <c r="AA18" s="390"/>
      <c r="AB18" s="390"/>
      <c r="AC18" s="390"/>
      <c r="AD18" s="390"/>
    </row>
    <row r="19">
      <c r="A19" s="385" t="s">
        <v>8317</v>
      </c>
      <c r="B19" s="386" t="s">
        <v>3524</v>
      </c>
      <c r="C19" s="387" t="s">
        <v>7391</v>
      </c>
      <c r="D19" s="387" t="s">
        <v>8301</v>
      </c>
      <c r="E19" s="388" t="s">
        <v>8343</v>
      </c>
      <c r="F19" s="389"/>
      <c r="G19" s="389"/>
      <c r="H19" s="389"/>
      <c r="I19" s="389"/>
      <c r="J19" s="389"/>
      <c r="K19" s="389"/>
      <c r="L19" s="389"/>
      <c r="M19" s="390"/>
      <c r="N19" s="390"/>
      <c r="O19" s="390"/>
      <c r="P19" s="390"/>
      <c r="Q19" s="390"/>
      <c r="R19" s="390"/>
      <c r="S19" s="390"/>
      <c r="T19" s="390"/>
      <c r="U19" s="390"/>
      <c r="V19" s="390"/>
      <c r="W19" s="390"/>
      <c r="X19" s="390"/>
      <c r="Y19" s="390"/>
      <c r="Z19" s="390"/>
      <c r="AA19" s="390"/>
      <c r="AB19" s="390"/>
      <c r="AC19" s="390"/>
      <c r="AD19" s="390"/>
    </row>
    <row r="20">
      <c r="A20" s="385" t="s">
        <v>8317</v>
      </c>
      <c r="B20" s="386" t="s">
        <v>3524</v>
      </c>
      <c r="C20" s="387" t="s">
        <v>7431</v>
      </c>
      <c r="D20" s="387" t="s">
        <v>8344</v>
      </c>
      <c r="E20" s="388" t="s">
        <v>8345</v>
      </c>
      <c r="F20" s="389"/>
      <c r="G20" s="389"/>
      <c r="H20" s="389"/>
      <c r="I20" s="389"/>
      <c r="J20" s="389"/>
      <c r="K20" s="389"/>
      <c r="L20" s="389"/>
      <c r="M20" s="390"/>
      <c r="N20" s="390"/>
      <c r="O20" s="390"/>
      <c r="P20" s="390"/>
      <c r="Q20" s="390"/>
      <c r="R20" s="390"/>
      <c r="S20" s="390"/>
      <c r="T20" s="390"/>
      <c r="U20" s="390"/>
      <c r="V20" s="390"/>
      <c r="W20" s="390"/>
      <c r="X20" s="390"/>
      <c r="Y20" s="390"/>
      <c r="Z20" s="390"/>
      <c r="AA20" s="390"/>
      <c r="AB20" s="390"/>
      <c r="AC20" s="390"/>
      <c r="AD20" s="390"/>
    </row>
    <row r="21">
      <c r="A21" s="391">
        <v>46144.0</v>
      </c>
      <c r="B21" s="386" t="s">
        <v>3524</v>
      </c>
      <c r="C21" s="387" t="s">
        <v>3810</v>
      </c>
      <c r="D21" s="387" t="s">
        <v>8301</v>
      </c>
      <c r="E21" s="388" t="s">
        <v>8346</v>
      </c>
      <c r="F21" s="389"/>
      <c r="G21" s="388" t="s">
        <v>8347</v>
      </c>
      <c r="H21" s="389"/>
      <c r="I21" s="389"/>
      <c r="J21" s="389"/>
      <c r="K21" s="389"/>
      <c r="L21" s="389"/>
      <c r="M21" s="390"/>
      <c r="N21" s="390"/>
      <c r="O21" s="390"/>
      <c r="P21" s="390"/>
      <c r="Q21" s="390"/>
      <c r="R21" s="390"/>
      <c r="S21" s="390"/>
      <c r="T21" s="390"/>
      <c r="U21" s="390"/>
      <c r="V21" s="390"/>
      <c r="W21" s="390"/>
      <c r="X21" s="390"/>
      <c r="Y21" s="390"/>
      <c r="Z21" s="390"/>
      <c r="AA21" s="390"/>
      <c r="AB21" s="390"/>
      <c r="AC21" s="390"/>
      <c r="AD21" s="390"/>
    </row>
    <row r="22">
      <c r="A22" s="391">
        <v>46144.0</v>
      </c>
      <c r="B22" s="386" t="s">
        <v>3524</v>
      </c>
      <c r="C22" s="387" t="s">
        <v>8348</v>
      </c>
      <c r="D22" s="387" t="s">
        <v>8301</v>
      </c>
      <c r="E22" s="388" t="s">
        <v>8349</v>
      </c>
      <c r="F22" s="389"/>
      <c r="G22" s="388" t="s">
        <v>8350</v>
      </c>
      <c r="H22" s="389"/>
      <c r="I22" s="389"/>
      <c r="J22" s="389"/>
      <c r="K22" s="389"/>
      <c r="L22" s="389"/>
      <c r="M22" s="390"/>
      <c r="N22" s="390"/>
      <c r="O22" s="390"/>
      <c r="P22" s="390"/>
      <c r="Q22" s="390"/>
      <c r="R22" s="390"/>
      <c r="S22" s="390"/>
      <c r="T22" s="390"/>
      <c r="U22" s="390"/>
      <c r="V22" s="390"/>
      <c r="W22" s="390"/>
      <c r="X22" s="390"/>
      <c r="Y22" s="390"/>
      <c r="Z22" s="390"/>
      <c r="AA22" s="390"/>
      <c r="AB22" s="390"/>
      <c r="AC22" s="390"/>
      <c r="AD22" s="390"/>
    </row>
    <row r="23">
      <c r="A23" s="391">
        <v>46144.0</v>
      </c>
      <c r="B23" s="386" t="s">
        <v>3524</v>
      </c>
      <c r="C23" s="387" t="s">
        <v>3537</v>
      </c>
      <c r="D23" s="387"/>
      <c r="E23" s="388" t="s">
        <v>8351</v>
      </c>
      <c r="F23" s="388" t="s">
        <v>8352</v>
      </c>
      <c r="G23" s="388" t="s">
        <v>8353</v>
      </c>
      <c r="H23" s="388" t="s">
        <v>8354</v>
      </c>
      <c r="I23" s="388" t="s">
        <v>8355</v>
      </c>
      <c r="J23" s="389"/>
      <c r="L23" s="389"/>
      <c r="M23" s="390"/>
      <c r="N23" s="390"/>
      <c r="O23" s="390"/>
      <c r="P23" s="390"/>
      <c r="Q23" s="390"/>
      <c r="R23" s="390"/>
      <c r="S23" s="390"/>
      <c r="T23" s="390"/>
      <c r="U23" s="390"/>
      <c r="V23" s="390"/>
      <c r="W23" s="390"/>
      <c r="X23" s="390"/>
      <c r="Y23" s="390"/>
      <c r="Z23" s="390"/>
      <c r="AA23" s="390"/>
      <c r="AB23" s="390"/>
      <c r="AC23" s="390"/>
      <c r="AD23" s="390"/>
    </row>
    <row r="24">
      <c r="A24" s="391">
        <v>46144.0</v>
      </c>
      <c r="B24" s="386" t="s">
        <v>3524</v>
      </c>
      <c r="C24" s="387" t="s">
        <v>8356</v>
      </c>
      <c r="D24" s="387" t="s">
        <v>8301</v>
      </c>
      <c r="E24" s="388" t="s">
        <v>8357</v>
      </c>
      <c r="F24" s="389"/>
      <c r="G24" s="389"/>
      <c r="H24" s="388" t="s">
        <v>8358</v>
      </c>
      <c r="I24" s="389"/>
      <c r="J24" s="389"/>
      <c r="L24" s="389"/>
      <c r="M24" s="390"/>
      <c r="N24" s="390"/>
      <c r="O24" s="390"/>
      <c r="P24" s="390"/>
      <c r="Q24" s="390"/>
      <c r="R24" s="390"/>
      <c r="S24" s="390"/>
      <c r="T24" s="390"/>
      <c r="U24" s="390"/>
      <c r="V24" s="390"/>
      <c r="W24" s="390"/>
      <c r="X24" s="390"/>
      <c r="Y24" s="390"/>
      <c r="Z24" s="390"/>
      <c r="AA24" s="390"/>
      <c r="AB24" s="390"/>
      <c r="AC24" s="390"/>
      <c r="AD24" s="390"/>
    </row>
    <row r="25">
      <c r="A25" s="391">
        <v>46144.0</v>
      </c>
      <c r="B25" s="386" t="s">
        <v>3524</v>
      </c>
      <c r="C25" s="387" t="s">
        <v>3735</v>
      </c>
      <c r="D25" s="387" t="s">
        <v>8301</v>
      </c>
      <c r="E25" s="388" t="s">
        <v>8359</v>
      </c>
      <c r="F25" s="389"/>
      <c r="G25" s="388" t="s">
        <v>8360</v>
      </c>
      <c r="H25" s="389"/>
      <c r="I25" s="389"/>
      <c r="J25" s="389"/>
      <c r="L25" s="389"/>
      <c r="M25" s="390"/>
      <c r="N25" s="390"/>
      <c r="O25" s="390"/>
      <c r="P25" s="390"/>
      <c r="Q25" s="390"/>
      <c r="R25" s="390"/>
      <c r="S25" s="390"/>
      <c r="T25" s="390"/>
      <c r="U25" s="390"/>
      <c r="V25" s="390"/>
      <c r="W25" s="390"/>
      <c r="X25" s="390"/>
      <c r="Y25" s="390"/>
      <c r="Z25" s="390"/>
      <c r="AA25" s="390"/>
      <c r="AB25" s="390"/>
      <c r="AC25" s="390"/>
      <c r="AD25" s="390"/>
    </row>
    <row r="26">
      <c r="A26" s="391">
        <v>46144.0</v>
      </c>
      <c r="B26" s="386" t="s">
        <v>3524</v>
      </c>
      <c r="C26" s="387" t="s">
        <v>8361</v>
      </c>
      <c r="D26" s="387" t="s">
        <v>8362</v>
      </c>
      <c r="E26" s="388" t="s">
        <v>8363</v>
      </c>
      <c r="F26" s="389"/>
      <c r="G26" s="387" t="s">
        <v>8364</v>
      </c>
      <c r="H26" s="387" t="s">
        <v>8365</v>
      </c>
      <c r="I26" s="387" t="s">
        <v>8366</v>
      </c>
      <c r="J26" s="389"/>
      <c r="K26" s="389"/>
      <c r="L26" s="389"/>
      <c r="M26" s="390"/>
      <c r="N26" s="390"/>
      <c r="O26" s="390"/>
      <c r="P26" s="390"/>
      <c r="Q26" s="390"/>
      <c r="R26" s="390"/>
      <c r="S26" s="390"/>
      <c r="T26" s="390"/>
      <c r="U26" s="390"/>
      <c r="V26" s="390"/>
      <c r="W26" s="390"/>
      <c r="X26" s="390"/>
      <c r="Y26" s="390"/>
      <c r="Z26" s="390"/>
      <c r="AA26" s="390"/>
      <c r="AB26" s="390"/>
      <c r="AC26" s="390"/>
      <c r="AD26" s="390"/>
    </row>
    <row r="27">
      <c r="A27" s="391">
        <v>46054.0</v>
      </c>
      <c r="B27" s="386" t="s">
        <v>3885</v>
      </c>
      <c r="C27" s="387">
        <v>212132.0</v>
      </c>
      <c r="D27" s="387" t="s">
        <v>8362</v>
      </c>
      <c r="E27" s="388" t="s">
        <v>8367</v>
      </c>
      <c r="F27" s="389"/>
      <c r="G27" s="389"/>
      <c r="H27" s="389"/>
      <c r="I27" s="389"/>
      <c r="J27" s="389"/>
      <c r="K27" s="389"/>
      <c r="L27" s="389"/>
      <c r="M27" s="390"/>
      <c r="N27" s="390"/>
      <c r="O27" s="390"/>
      <c r="P27" s="390"/>
      <c r="Q27" s="390"/>
      <c r="R27" s="390"/>
      <c r="S27" s="390"/>
      <c r="T27" s="390"/>
      <c r="U27" s="390"/>
      <c r="V27" s="390"/>
      <c r="W27" s="390"/>
      <c r="X27" s="390"/>
      <c r="Y27" s="390"/>
      <c r="Z27" s="390"/>
      <c r="AA27" s="390"/>
      <c r="AB27" s="390"/>
      <c r="AC27" s="390"/>
      <c r="AD27" s="390"/>
    </row>
    <row r="28">
      <c r="A28" s="385" t="s">
        <v>8314</v>
      </c>
      <c r="B28" s="386" t="s">
        <v>3885</v>
      </c>
      <c r="C28" s="387">
        <v>51021.0</v>
      </c>
      <c r="D28" s="387" t="s">
        <v>8362</v>
      </c>
      <c r="E28" s="388" t="s">
        <v>8368</v>
      </c>
      <c r="F28" s="389"/>
      <c r="G28" s="389"/>
      <c r="H28" s="389"/>
      <c r="I28" s="389"/>
      <c r="J28" s="389"/>
      <c r="K28" s="389"/>
      <c r="L28" s="389"/>
      <c r="M28" s="390"/>
      <c r="N28" s="390"/>
      <c r="O28" s="390"/>
      <c r="P28" s="390"/>
      <c r="Q28" s="390"/>
      <c r="R28" s="390"/>
      <c r="S28" s="390"/>
      <c r="T28" s="390"/>
      <c r="U28" s="390"/>
      <c r="V28" s="390"/>
      <c r="W28" s="390"/>
      <c r="X28" s="390"/>
      <c r="Y28" s="390"/>
      <c r="Z28" s="390"/>
      <c r="AA28" s="390"/>
      <c r="AB28" s="390"/>
      <c r="AC28" s="390"/>
      <c r="AD28" s="390"/>
    </row>
    <row r="29">
      <c r="A29" s="385" t="s">
        <v>8314</v>
      </c>
      <c r="B29" s="386" t="s">
        <v>3885</v>
      </c>
      <c r="C29" s="387" t="s">
        <v>8369</v>
      </c>
      <c r="D29" s="387" t="s">
        <v>8362</v>
      </c>
      <c r="E29" s="388" t="s">
        <v>8370</v>
      </c>
      <c r="F29" s="389"/>
      <c r="G29" s="389"/>
      <c r="H29" s="389"/>
      <c r="I29" s="389"/>
      <c r="J29" s="389"/>
      <c r="K29" s="389"/>
      <c r="L29" s="389"/>
      <c r="M29" s="390"/>
      <c r="N29" s="390"/>
      <c r="O29" s="390"/>
      <c r="P29" s="390"/>
      <c r="Q29" s="390"/>
      <c r="R29" s="390"/>
      <c r="S29" s="390"/>
      <c r="T29" s="390"/>
      <c r="U29" s="390"/>
      <c r="V29" s="390"/>
      <c r="W29" s="390"/>
      <c r="X29" s="390"/>
      <c r="Y29" s="390"/>
      <c r="Z29" s="390"/>
      <c r="AA29" s="390"/>
      <c r="AB29" s="390"/>
      <c r="AC29" s="390"/>
      <c r="AD29" s="390"/>
    </row>
    <row r="30">
      <c r="A30" s="385" t="s">
        <v>8317</v>
      </c>
      <c r="B30" s="386" t="s">
        <v>3885</v>
      </c>
      <c r="C30" s="387" t="s">
        <v>8371</v>
      </c>
      <c r="D30" s="387" t="s">
        <v>8362</v>
      </c>
      <c r="E30" s="388" t="s">
        <v>8372</v>
      </c>
      <c r="F30" s="389"/>
      <c r="G30" s="389"/>
      <c r="H30" s="388" t="s">
        <v>8373</v>
      </c>
      <c r="I30" s="389"/>
      <c r="J30" s="389"/>
      <c r="K30" s="388"/>
      <c r="L30" s="389"/>
      <c r="M30" s="390"/>
      <c r="N30" s="390"/>
      <c r="O30" s="390"/>
      <c r="P30" s="390"/>
      <c r="Q30" s="390"/>
      <c r="R30" s="390"/>
      <c r="S30" s="390"/>
      <c r="T30" s="390"/>
      <c r="U30" s="390"/>
      <c r="V30" s="390"/>
      <c r="W30" s="390"/>
      <c r="X30" s="390"/>
      <c r="Y30" s="390"/>
      <c r="Z30" s="390"/>
      <c r="AA30" s="390"/>
      <c r="AB30" s="390"/>
      <c r="AC30" s="390"/>
      <c r="AD30" s="390"/>
    </row>
    <row r="31">
      <c r="A31" s="385" t="s">
        <v>8317</v>
      </c>
      <c r="B31" s="386" t="s">
        <v>3885</v>
      </c>
      <c r="C31" s="387">
        <v>35023.0</v>
      </c>
      <c r="D31" s="387" t="s">
        <v>8362</v>
      </c>
      <c r="E31" s="388" t="s">
        <v>8374</v>
      </c>
      <c r="F31" s="389"/>
      <c r="G31" s="389"/>
      <c r="H31" s="389"/>
      <c r="I31" s="389"/>
      <c r="J31" s="389"/>
      <c r="K31" s="389"/>
      <c r="L31" s="389"/>
      <c r="M31" s="390"/>
      <c r="N31" s="390"/>
      <c r="O31" s="390"/>
      <c r="P31" s="390"/>
      <c r="Q31" s="390"/>
      <c r="R31" s="390"/>
      <c r="S31" s="390"/>
      <c r="T31" s="390"/>
      <c r="U31" s="390"/>
      <c r="V31" s="390"/>
      <c r="W31" s="390"/>
      <c r="X31" s="390"/>
      <c r="Y31" s="390"/>
      <c r="Z31" s="390"/>
      <c r="AA31" s="390"/>
      <c r="AB31" s="390"/>
      <c r="AC31" s="390"/>
      <c r="AD31" s="390"/>
    </row>
    <row r="32">
      <c r="A32" s="391">
        <v>46144.0</v>
      </c>
      <c r="B32" s="386" t="s">
        <v>3885</v>
      </c>
      <c r="C32" s="387">
        <v>35155.0</v>
      </c>
      <c r="D32" s="387" t="s">
        <v>8362</v>
      </c>
      <c r="E32" s="388" t="s">
        <v>8375</v>
      </c>
      <c r="F32" s="389"/>
      <c r="G32" s="389"/>
      <c r="H32" s="389"/>
      <c r="I32" s="389"/>
      <c r="J32" s="389"/>
      <c r="L32" s="389"/>
      <c r="M32" s="390"/>
      <c r="N32" s="390"/>
      <c r="O32" s="390"/>
      <c r="P32" s="390"/>
      <c r="Q32" s="390"/>
      <c r="R32" s="390"/>
      <c r="S32" s="390"/>
      <c r="T32" s="390"/>
      <c r="U32" s="390"/>
      <c r="V32" s="390"/>
      <c r="W32" s="390"/>
      <c r="X32" s="390"/>
      <c r="Y32" s="390"/>
      <c r="Z32" s="390"/>
      <c r="AA32" s="390"/>
      <c r="AB32" s="390"/>
      <c r="AC32" s="390"/>
      <c r="AD32" s="390"/>
    </row>
    <row r="33">
      <c r="A33" s="391">
        <v>46144.0</v>
      </c>
      <c r="B33" s="386" t="s">
        <v>3885</v>
      </c>
      <c r="C33" s="387" t="s">
        <v>8376</v>
      </c>
      <c r="D33" s="387" t="s">
        <v>8377</v>
      </c>
      <c r="E33" s="388" t="s">
        <v>8378</v>
      </c>
      <c r="F33" s="389"/>
      <c r="G33" s="387" t="s">
        <v>8379</v>
      </c>
      <c r="H33" s="387" t="s">
        <v>8380</v>
      </c>
      <c r="I33" s="387" t="s">
        <v>8365</v>
      </c>
      <c r="J33" s="389"/>
      <c r="L33" s="389"/>
      <c r="M33" s="390"/>
      <c r="N33" s="390"/>
      <c r="O33" s="390"/>
      <c r="P33" s="390"/>
      <c r="Q33" s="390"/>
      <c r="R33" s="390"/>
      <c r="S33" s="390"/>
      <c r="T33" s="390"/>
      <c r="U33" s="390"/>
      <c r="V33" s="390"/>
      <c r="W33" s="390"/>
      <c r="X33" s="390"/>
      <c r="Y33" s="390"/>
      <c r="Z33" s="390"/>
      <c r="AA33" s="390"/>
      <c r="AB33" s="390"/>
      <c r="AC33" s="390"/>
      <c r="AD33" s="390"/>
    </row>
    <row r="34">
      <c r="A34" s="391">
        <v>46144.0</v>
      </c>
      <c r="B34" s="386" t="s">
        <v>3885</v>
      </c>
      <c r="C34" s="387" t="s">
        <v>8376</v>
      </c>
      <c r="D34" s="387" t="s">
        <v>8377</v>
      </c>
      <c r="E34" s="388" t="s">
        <v>8381</v>
      </c>
      <c r="F34" s="389"/>
      <c r="G34" s="389"/>
      <c r="H34" s="389"/>
      <c r="I34" s="389"/>
      <c r="J34" s="389"/>
      <c r="K34" s="389"/>
      <c r="L34" s="389"/>
      <c r="M34" s="390"/>
      <c r="N34" s="390"/>
      <c r="O34" s="390"/>
      <c r="P34" s="390"/>
      <c r="Q34" s="390"/>
      <c r="R34" s="390"/>
      <c r="S34" s="390"/>
      <c r="T34" s="390"/>
      <c r="U34" s="390"/>
      <c r="V34" s="390"/>
      <c r="W34" s="390"/>
      <c r="X34" s="390"/>
      <c r="Y34" s="390"/>
      <c r="Z34" s="390"/>
      <c r="AA34" s="390"/>
      <c r="AB34" s="390"/>
      <c r="AC34" s="390"/>
      <c r="AD34" s="390"/>
    </row>
    <row r="35">
      <c r="A35" s="385" t="s">
        <v>8382</v>
      </c>
      <c r="B35" s="386" t="s">
        <v>3885</v>
      </c>
      <c r="C35" s="387">
        <v>2695.0</v>
      </c>
      <c r="D35" s="387" t="s">
        <v>8362</v>
      </c>
      <c r="E35" s="388" t="s">
        <v>8383</v>
      </c>
      <c r="F35" s="387" t="s">
        <v>7227</v>
      </c>
      <c r="G35" s="387" t="s">
        <v>8384</v>
      </c>
      <c r="H35" s="387" t="s">
        <v>8385</v>
      </c>
      <c r="I35" s="387" t="s">
        <v>8386</v>
      </c>
      <c r="J35" s="389"/>
      <c r="K35" s="389"/>
      <c r="L35" s="389"/>
      <c r="M35" s="390"/>
      <c r="N35" s="390"/>
      <c r="O35" s="390"/>
      <c r="P35" s="390"/>
      <c r="Q35" s="390"/>
      <c r="R35" s="390"/>
      <c r="S35" s="390"/>
      <c r="T35" s="390"/>
      <c r="U35" s="390"/>
      <c r="V35" s="390"/>
      <c r="W35" s="390"/>
      <c r="X35" s="390"/>
      <c r="Y35" s="390"/>
      <c r="Z35" s="390"/>
      <c r="AA35" s="390"/>
      <c r="AB35" s="390"/>
      <c r="AC35" s="390"/>
      <c r="AD35" s="390"/>
    </row>
    <row r="36">
      <c r="A36" s="391">
        <v>46144.0</v>
      </c>
      <c r="B36" s="386" t="s">
        <v>8387</v>
      </c>
      <c r="C36" s="387" t="s">
        <v>8388</v>
      </c>
      <c r="D36" s="387" t="s">
        <v>8301</v>
      </c>
      <c r="E36" s="388" t="s">
        <v>8389</v>
      </c>
      <c r="F36" s="389"/>
      <c r="G36" s="389"/>
      <c r="H36" s="389"/>
      <c r="I36" s="389"/>
      <c r="J36" s="389"/>
      <c r="K36" s="389"/>
      <c r="M36" s="390"/>
      <c r="N36" s="390"/>
      <c r="O36" s="390"/>
      <c r="P36" s="390"/>
      <c r="Q36" s="390"/>
      <c r="R36" s="390"/>
      <c r="S36" s="390"/>
      <c r="T36" s="390"/>
      <c r="U36" s="390"/>
      <c r="V36" s="390"/>
      <c r="W36" s="390"/>
      <c r="X36" s="390"/>
      <c r="Y36" s="390"/>
      <c r="Z36" s="390"/>
      <c r="AA36" s="390"/>
      <c r="AB36" s="390"/>
      <c r="AC36" s="390"/>
      <c r="AD36" s="390"/>
    </row>
    <row r="37">
      <c r="A37" s="391">
        <v>46144.0</v>
      </c>
      <c r="B37" s="386" t="s">
        <v>8387</v>
      </c>
      <c r="C37" s="387" t="s">
        <v>8390</v>
      </c>
      <c r="D37" s="387" t="s">
        <v>8301</v>
      </c>
      <c r="E37" s="388" t="s">
        <v>8391</v>
      </c>
      <c r="F37" s="389"/>
      <c r="G37" s="387" t="s">
        <v>8392</v>
      </c>
      <c r="H37" s="389"/>
      <c r="I37" s="389"/>
      <c r="J37" s="389"/>
      <c r="K37" s="389"/>
      <c r="L37" s="389"/>
      <c r="M37" s="390"/>
      <c r="N37" s="390"/>
      <c r="O37" s="390"/>
      <c r="P37" s="390"/>
      <c r="Q37" s="390"/>
      <c r="R37" s="390"/>
      <c r="S37" s="390"/>
      <c r="T37" s="390"/>
      <c r="U37" s="390"/>
      <c r="V37" s="390"/>
      <c r="W37" s="390"/>
      <c r="X37" s="390"/>
      <c r="Y37" s="390"/>
      <c r="Z37" s="390"/>
      <c r="AA37" s="390"/>
      <c r="AB37" s="390"/>
      <c r="AC37" s="390"/>
      <c r="AD37" s="390"/>
    </row>
    <row r="38">
      <c r="A38" s="391">
        <v>46144.0</v>
      </c>
      <c r="B38" s="386" t="s">
        <v>8387</v>
      </c>
      <c r="C38" s="387" t="s">
        <v>8393</v>
      </c>
      <c r="D38" s="387" t="s">
        <v>8301</v>
      </c>
      <c r="E38" s="388" t="s">
        <v>8394</v>
      </c>
      <c r="F38" s="389"/>
      <c r="G38" s="387" t="s">
        <v>8395</v>
      </c>
      <c r="H38" s="389"/>
      <c r="I38" s="387" t="s">
        <v>8396</v>
      </c>
      <c r="J38" s="389"/>
      <c r="K38" s="389"/>
      <c r="L38" s="389"/>
      <c r="M38" s="390"/>
      <c r="N38" s="390"/>
      <c r="O38" s="390"/>
      <c r="P38" s="390"/>
      <c r="Q38" s="390"/>
      <c r="R38" s="390"/>
      <c r="S38" s="390"/>
      <c r="T38" s="390"/>
      <c r="U38" s="390"/>
      <c r="V38" s="390"/>
      <c r="W38" s="390"/>
      <c r="X38" s="390"/>
      <c r="Y38" s="390"/>
      <c r="Z38" s="390"/>
      <c r="AA38" s="390"/>
      <c r="AB38" s="390"/>
      <c r="AC38" s="390"/>
      <c r="AD38" s="390"/>
    </row>
    <row r="39">
      <c r="A39" s="392" t="s">
        <v>8319</v>
      </c>
      <c r="B39" s="397"/>
      <c r="C39" s="387"/>
      <c r="D39" s="387"/>
      <c r="E39" s="395" t="s">
        <v>8397</v>
      </c>
      <c r="F39" s="396"/>
      <c r="G39" s="396"/>
      <c r="H39" s="396"/>
      <c r="I39" s="396"/>
      <c r="J39" s="396"/>
      <c r="K39" s="396"/>
      <c r="L39" s="396"/>
      <c r="M39" s="390"/>
      <c r="N39" s="390"/>
      <c r="O39" s="390"/>
      <c r="P39" s="390"/>
      <c r="Q39" s="390"/>
      <c r="R39" s="390"/>
      <c r="S39" s="390"/>
      <c r="T39" s="390"/>
      <c r="U39" s="390"/>
      <c r="V39" s="390"/>
      <c r="W39" s="390"/>
      <c r="X39" s="390"/>
      <c r="Y39" s="390"/>
      <c r="Z39" s="390"/>
      <c r="AA39" s="390"/>
      <c r="AB39" s="390"/>
      <c r="AC39" s="390"/>
      <c r="AD39" s="390"/>
    </row>
    <row r="40">
      <c r="A40" s="392" t="s">
        <v>8319</v>
      </c>
      <c r="B40" s="397"/>
      <c r="C40" s="387"/>
      <c r="D40" s="387"/>
      <c r="E40" s="395" t="s">
        <v>8398</v>
      </c>
      <c r="F40" s="395"/>
      <c r="G40" s="396"/>
      <c r="H40" s="395" t="s">
        <v>8399</v>
      </c>
      <c r="I40" s="396"/>
      <c r="J40" s="396"/>
      <c r="K40" s="395"/>
      <c r="L40" s="396"/>
      <c r="M40" s="390"/>
      <c r="N40" s="390"/>
      <c r="O40" s="390"/>
      <c r="P40" s="390"/>
      <c r="Q40" s="390"/>
      <c r="R40" s="390"/>
      <c r="S40" s="390"/>
      <c r="T40" s="390"/>
      <c r="U40" s="390"/>
      <c r="V40" s="390"/>
      <c r="W40" s="390"/>
      <c r="X40" s="390"/>
      <c r="Y40" s="390"/>
      <c r="Z40" s="390"/>
      <c r="AA40" s="390"/>
      <c r="AB40" s="390"/>
      <c r="AC40" s="390"/>
      <c r="AD40" s="390"/>
    </row>
    <row r="41">
      <c r="A41" s="392" t="s">
        <v>8319</v>
      </c>
      <c r="B41" s="397"/>
      <c r="C41" s="387"/>
      <c r="D41" s="387"/>
      <c r="E41" s="395" t="s">
        <v>8400</v>
      </c>
      <c r="F41" s="395"/>
      <c r="G41" s="396"/>
      <c r="H41" s="395" t="s">
        <v>8399</v>
      </c>
      <c r="I41" s="396"/>
      <c r="J41" s="396"/>
      <c r="K41" s="395"/>
      <c r="L41" s="396"/>
      <c r="M41" s="390"/>
      <c r="N41" s="390"/>
      <c r="O41" s="390"/>
      <c r="P41" s="390"/>
      <c r="Q41" s="390"/>
      <c r="R41" s="390"/>
      <c r="S41" s="390"/>
      <c r="T41" s="390"/>
      <c r="U41" s="390"/>
      <c r="V41" s="390"/>
      <c r="W41" s="390"/>
      <c r="X41" s="390"/>
      <c r="Y41" s="390"/>
      <c r="Z41" s="390"/>
      <c r="AA41" s="390"/>
      <c r="AB41" s="390"/>
      <c r="AC41" s="390"/>
      <c r="AD41" s="390"/>
    </row>
    <row r="42">
      <c r="A42" s="385" t="s">
        <v>8319</v>
      </c>
      <c r="B42" s="398"/>
      <c r="C42" s="387"/>
      <c r="D42" s="387"/>
      <c r="E42" s="388" t="s">
        <v>8401</v>
      </c>
      <c r="F42" s="389"/>
      <c r="G42" s="389"/>
      <c r="H42" s="389"/>
      <c r="I42" s="389"/>
      <c r="J42" s="389"/>
      <c r="K42" s="389"/>
      <c r="L42" s="389"/>
      <c r="M42" s="390"/>
      <c r="N42" s="390"/>
      <c r="O42" s="390"/>
      <c r="P42" s="390"/>
      <c r="Q42" s="390"/>
      <c r="R42" s="390"/>
      <c r="S42" s="390"/>
      <c r="T42" s="390"/>
      <c r="U42" s="390"/>
      <c r="V42" s="390"/>
      <c r="W42" s="390"/>
      <c r="X42" s="390"/>
      <c r="Y42" s="390"/>
      <c r="Z42" s="390"/>
      <c r="AA42" s="390"/>
      <c r="AB42" s="390"/>
      <c r="AC42" s="390"/>
      <c r="AD42" s="390"/>
    </row>
    <row r="43">
      <c r="A43" s="385" t="s">
        <v>8319</v>
      </c>
      <c r="B43" s="398"/>
      <c r="C43" s="387"/>
      <c r="D43" s="387"/>
      <c r="E43" s="388" t="s">
        <v>8402</v>
      </c>
      <c r="F43" s="389"/>
      <c r="G43" s="389"/>
      <c r="H43" s="389"/>
      <c r="I43" s="389"/>
      <c r="J43" s="389"/>
      <c r="K43" s="389"/>
      <c r="L43" s="389"/>
      <c r="M43" s="390"/>
      <c r="N43" s="390"/>
      <c r="O43" s="390"/>
      <c r="P43" s="390"/>
      <c r="Q43" s="390"/>
      <c r="R43" s="390"/>
      <c r="S43" s="390"/>
      <c r="T43" s="390"/>
      <c r="U43" s="390"/>
      <c r="V43" s="390"/>
      <c r="W43" s="390"/>
      <c r="X43" s="390"/>
      <c r="Y43" s="390"/>
      <c r="Z43" s="390"/>
      <c r="AA43" s="390"/>
      <c r="AB43" s="390"/>
      <c r="AC43" s="390"/>
      <c r="AD43" s="390"/>
    </row>
    <row r="44">
      <c r="A44" s="385" t="s">
        <v>8314</v>
      </c>
      <c r="B44" s="398"/>
      <c r="C44" s="387"/>
      <c r="D44" s="387"/>
      <c r="E44" s="388" t="s">
        <v>8403</v>
      </c>
      <c r="F44" s="389"/>
      <c r="G44" s="389"/>
      <c r="H44" s="389"/>
      <c r="I44" s="389"/>
      <c r="J44" s="389"/>
      <c r="K44" s="389"/>
      <c r="L44" s="389"/>
      <c r="M44" s="390"/>
      <c r="N44" s="390"/>
      <c r="O44" s="390"/>
      <c r="P44" s="390"/>
      <c r="Q44" s="390"/>
      <c r="R44" s="390"/>
      <c r="S44" s="390"/>
      <c r="T44" s="390"/>
      <c r="U44" s="390"/>
      <c r="V44" s="390"/>
      <c r="W44" s="390"/>
      <c r="X44" s="390"/>
      <c r="Y44" s="390"/>
      <c r="Z44" s="390"/>
      <c r="AA44" s="390"/>
      <c r="AB44" s="390"/>
      <c r="AC44" s="390"/>
      <c r="AD44" s="390"/>
    </row>
    <row r="45">
      <c r="A45" s="385" t="s">
        <v>8314</v>
      </c>
      <c r="B45" s="398"/>
      <c r="C45" s="387"/>
      <c r="D45" s="387"/>
      <c r="E45" s="388" t="s">
        <v>8404</v>
      </c>
      <c r="F45" s="389"/>
      <c r="G45" s="389"/>
      <c r="H45" s="389"/>
      <c r="I45" s="389"/>
      <c r="J45" s="389"/>
      <c r="K45" s="389"/>
      <c r="L45" s="389"/>
      <c r="M45" s="390"/>
      <c r="N45" s="390"/>
      <c r="O45" s="390"/>
      <c r="P45" s="390"/>
      <c r="Q45" s="390"/>
      <c r="R45" s="390"/>
      <c r="S45" s="390"/>
      <c r="T45" s="390"/>
      <c r="U45" s="390"/>
      <c r="V45" s="390"/>
      <c r="W45" s="390"/>
      <c r="X45" s="390"/>
      <c r="Y45" s="390"/>
      <c r="Z45" s="390"/>
      <c r="AA45" s="390"/>
      <c r="AB45" s="390"/>
      <c r="AC45" s="390"/>
      <c r="AD45" s="390"/>
    </row>
    <row r="46">
      <c r="A46" s="385" t="s">
        <v>8314</v>
      </c>
      <c r="B46" s="398"/>
      <c r="C46" s="387"/>
      <c r="D46" s="387"/>
      <c r="E46" s="388" t="s">
        <v>8405</v>
      </c>
      <c r="F46" s="389"/>
      <c r="G46" s="389"/>
      <c r="H46" s="389"/>
      <c r="I46" s="389"/>
      <c r="J46" s="389"/>
      <c r="K46" s="389"/>
      <c r="L46" s="389"/>
      <c r="M46" s="390"/>
      <c r="N46" s="390"/>
      <c r="O46" s="390"/>
      <c r="P46" s="390"/>
      <c r="Q46" s="390"/>
      <c r="R46" s="390"/>
      <c r="S46" s="390"/>
      <c r="T46" s="390"/>
      <c r="U46" s="390"/>
      <c r="V46" s="390"/>
      <c r="W46" s="390"/>
      <c r="X46" s="390"/>
      <c r="Y46" s="390"/>
      <c r="Z46" s="390"/>
      <c r="AA46" s="390"/>
      <c r="AB46" s="390"/>
      <c r="AC46" s="390"/>
      <c r="AD46" s="390"/>
    </row>
    <row r="47">
      <c r="A47" s="385" t="s">
        <v>8317</v>
      </c>
      <c r="B47" s="398"/>
      <c r="C47" s="387"/>
      <c r="D47" s="387"/>
      <c r="E47" s="388" t="s">
        <v>8406</v>
      </c>
      <c r="F47" s="388"/>
      <c r="G47" s="388" t="s">
        <v>8407</v>
      </c>
      <c r="H47" s="388" t="s">
        <v>8408</v>
      </c>
      <c r="I47" s="389"/>
      <c r="J47" s="389"/>
      <c r="K47" s="388"/>
      <c r="L47" s="389"/>
      <c r="M47" s="390"/>
      <c r="N47" s="390"/>
      <c r="O47" s="390"/>
      <c r="P47" s="390"/>
      <c r="Q47" s="390"/>
      <c r="R47" s="390"/>
      <c r="S47" s="390"/>
      <c r="T47" s="390"/>
      <c r="U47" s="390"/>
      <c r="V47" s="390"/>
      <c r="W47" s="390"/>
      <c r="X47" s="390"/>
      <c r="Y47" s="390"/>
      <c r="Z47" s="390"/>
      <c r="AA47" s="390"/>
      <c r="AB47" s="390"/>
      <c r="AC47" s="390"/>
      <c r="AD47" s="390"/>
    </row>
    <row r="48">
      <c r="A48" s="385" t="s">
        <v>8317</v>
      </c>
      <c r="B48" s="398"/>
      <c r="C48" s="387"/>
      <c r="D48" s="387"/>
      <c r="E48" s="388" t="s">
        <v>8409</v>
      </c>
      <c r="F48" s="388"/>
      <c r="G48" s="389"/>
      <c r="H48" s="388" t="s">
        <v>8410</v>
      </c>
      <c r="I48" s="389"/>
      <c r="J48" s="389"/>
      <c r="K48" s="388"/>
      <c r="L48" s="389"/>
      <c r="M48" s="390"/>
      <c r="N48" s="390"/>
      <c r="O48" s="390"/>
      <c r="P48" s="390"/>
      <c r="Q48" s="390"/>
      <c r="R48" s="390"/>
      <c r="S48" s="390"/>
      <c r="T48" s="390"/>
      <c r="U48" s="390"/>
      <c r="V48" s="390"/>
      <c r="W48" s="390"/>
      <c r="X48" s="390"/>
      <c r="Y48" s="390"/>
      <c r="Z48" s="390"/>
      <c r="AA48" s="390"/>
      <c r="AB48" s="390"/>
      <c r="AC48" s="390"/>
      <c r="AD48" s="390"/>
    </row>
    <row r="49">
      <c r="A49" s="385" t="s">
        <v>8317</v>
      </c>
      <c r="B49" s="386"/>
      <c r="C49" s="387"/>
      <c r="D49" s="387"/>
      <c r="E49" s="388" t="s">
        <v>8411</v>
      </c>
      <c r="F49" s="388" t="s">
        <v>8412</v>
      </c>
      <c r="G49" s="389"/>
      <c r="H49" s="389"/>
      <c r="I49" s="389"/>
      <c r="J49" s="389"/>
      <c r="K49" s="389"/>
      <c r="L49" s="389"/>
      <c r="M49" s="390"/>
      <c r="N49" s="390"/>
      <c r="O49" s="390"/>
      <c r="P49" s="390"/>
      <c r="Q49" s="390"/>
      <c r="R49" s="390"/>
      <c r="S49" s="390"/>
      <c r="T49" s="390"/>
      <c r="U49" s="390"/>
      <c r="V49" s="390"/>
      <c r="W49" s="390"/>
      <c r="X49" s="390"/>
      <c r="Y49" s="390"/>
      <c r="Z49" s="390"/>
      <c r="AA49" s="390"/>
      <c r="AB49" s="390"/>
      <c r="AC49" s="390"/>
      <c r="AD49" s="390"/>
    </row>
    <row r="50">
      <c r="A50" s="385" t="s">
        <v>8317</v>
      </c>
      <c r="B50" s="386"/>
      <c r="C50" s="387"/>
      <c r="D50" s="387"/>
      <c r="E50" s="388" t="s">
        <v>8413</v>
      </c>
      <c r="F50" s="388" t="s">
        <v>8414</v>
      </c>
      <c r="G50" s="389"/>
      <c r="H50" s="389"/>
      <c r="I50" s="389"/>
      <c r="J50" s="389"/>
      <c r="K50" s="389"/>
      <c r="L50" s="389"/>
      <c r="M50" s="390"/>
      <c r="N50" s="390"/>
      <c r="O50" s="390"/>
      <c r="P50" s="390"/>
      <c r="Q50" s="390"/>
      <c r="R50" s="390"/>
      <c r="S50" s="390"/>
      <c r="T50" s="390"/>
      <c r="U50" s="390"/>
      <c r="V50" s="390"/>
      <c r="W50" s="390"/>
      <c r="X50" s="390"/>
      <c r="Y50" s="390"/>
      <c r="Z50" s="390"/>
      <c r="AA50" s="390"/>
      <c r="AB50" s="390"/>
      <c r="AC50" s="390"/>
      <c r="AD50" s="390"/>
    </row>
    <row r="51">
      <c r="A51" s="385" t="s">
        <v>8317</v>
      </c>
      <c r="B51" s="398"/>
      <c r="C51" s="387"/>
      <c r="D51" s="387"/>
      <c r="E51" s="388" t="s">
        <v>8415</v>
      </c>
      <c r="F51" s="389"/>
      <c r="G51" s="389"/>
      <c r="H51" s="388" t="s">
        <v>8416</v>
      </c>
      <c r="I51" s="389"/>
      <c r="J51" s="389"/>
      <c r="K51" s="388"/>
      <c r="L51" s="389"/>
      <c r="M51" s="390"/>
      <c r="N51" s="390"/>
      <c r="O51" s="390"/>
      <c r="P51" s="390"/>
      <c r="Q51" s="390"/>
      <c r="R51" s="390"/>
      <c r="S51" s="390"/>
      <c r="T51" s="390"/>
      <c r="U51" s="390"/>
      <c r="V51" s="390"/>
      <c r="W51" s="390"/>
      <c r="X51" s="390"/>
      <c r="Y51" s="390"/>
      <c r="Z51" s="390"/>
      <c r="AA51" s="390"/>
      <c r="AB51" s="390"/>
      <c r="AC51" s="390"/>
      <c r="AD51" s="390"/>
    </row>
    <row r="52">
      <c r="A52" s="385" t="s">
        <v>8317</v>
      </c>
      <c r="B52" s="398"/>
      <c r="C52" s="387"/>
      <c r="D52" s="387"/>
      <c r="E52" s="388" t="s">
        <v>8417</v>
      </c>
      <c r="F52" s="389"/>
      <c r="G52" s="389"/>
      <c r="H52" s="389"/>
      <c r="I52" s="389"/>
      <c r="J52" s="389"/>
      <c r="K52" s="389"/>
      <c r="L52" s="389"/>
      <c r="M52" s="390"/>
      <c r="N52" s="390"/>
      <c r="O52" s="390"/>
      <c r="P52" s="390"/>
      <c r="Q52" s="390"/>
      <c r="R52" s="390"/>
      <c r="S52" s="390"/>
      <c r="T52" s="390"/>
      <c r="U52" s="390"/>
      <c r="V52" s="390"/>
      <c r="W52" s="390"/>
      <c r="X52" s="390"/>
      <c r="Y52" s="390"/>
      <c r="Z52" s="390"/>
      <c r="AA52" s="390"/>
      <c r="AB52" s="390"/>
      <c r="AC52" s="390"/>
      <c r="AD52" s="390"/>
    </row>
    <row r="53">
      <c r="A53" s="385" t="s">
        <v>8317</v>
      </c>
      <c r="B53" s="398"/>
      <c r="C53" s="387"/>
      <c r="D53" s="387"/>
      <c r="E53" s="388" t="s">
        <v>8418</v>
      </c>
      <c r="F53" s="389"/>
      <c r="G53" s="388" t="s">
        <v>8419</v>
      </c>
      <c r="H53" s="388" t="s">
        <v>8420</v>
      </c>
      <c r="I53" s="388" t="s">
        <v>8421</v>
      </c>
      <c r="J53" s="389"/>
      <c r="K53" s="388"/>
      <c r="L53" s="389"/>
      <c r="M53" s="390"/>
      <c r="N53" s="390"/>
      <c r="O53" s="390"/>
      <c r="P53" s="390"/>
      <c r="Q53" s="390"/>
      <c r="R53" s="390"/>
      <c r="S53" s="390"/>
      <c r="T53" s="390"/>
      <c r="U53" s="390"/>
      <c r="V53" s="390"/>
      <c r="W53" s="390"/>
      <c r="X53" s="390"/>
      <c r="Y53" s="390"/>
      <c r="Z53" s="390"/>
      <c r="AA53" s="390"/>
      <c r="AB53" s="390"/>
      <c r="AC53" s="390"/>
      <c r="AD53" s="390"/>
    </row>
    <row r="54">
      <c r="A54" s="385" t="s">
        <v>8317</v>
      </c>
      <c r="B54" s="398"/>
      <c r="C54" s="387"/>
      <c r="D54" s="387"/>
      <c r="E54" s="388" t="s">
        <v>8422</v>
      </c>
      <c r="F54" s="389"/>
      <c r="G54" s="389"/>
      <c r="H54" s="389"/>
      <c r="I54" s="389"/>
      <c r="J54" s="389"/>
      <c r="K54" s="388" t="s">
        <v>8423</v>
      </c>
      <c r="L54" s="389"/>
      <c r="M54" s="390"/>
      <c r="N54" s="390"/>
      <c r="O54" s="390"/>
      <c r="P54" s="390"/>
      <c r="Q54" s="390"/>
      <c r="R54" s="390"/>
      <c r="S54" s="390"/>
      <c r="T54" s="390"/>
      <c r="U54" s="390"/>
      <c r="V54" s="390"/>
      <c r="W54" s="390"/>
      <c r="X54" s="390"/>
      <c r="Y54" s="390"/>
      <c r="Z54" s="390"/>
      <c r="AA54" s="390"/>
      <c r="AB54" s="390"/>
      <c r="AC54" s="390"/>
      <c r="AD54" s="390"/>
    </row>
    <row r="55">
      <c r="A55" s="385" t="s">
        <v>8317</v>
      </c>
      <c r="B55" s="398"/>
      <c r="C55" s="387"/>
      <c r="D55" s="387"/>
      <c r="E55" s="388" t="s">
        <v>8424</v>
      </c>
      <c r="F55" s="389"/>
      <c r="G55" s="388" t="s">
        <v>8425</v>
      </c>
      <c r="H55" s="389"/>
      <c r="I55" s="389"/>
      <c r="J55" s="389"/>
      <c r="K55" s="389"/>
      <c r="L55" s="389"/>
      <c r="M55" s="390"/>
      <c r="N55" s="390"/>
      <c r="O55" s="390"/>
      <c r="P55" s="390"/>
      <c r="Q55" s="390"/>
      <c r="R55" s="390"/>
      <c r="S55" s="390"/>
      <c r="T55" s="390"/>
      <c r="U55" s="390"/>
      <c r="V55" s="390"/>
      <c r="W55" s="390"/>
      <c r="X55" s="390"/>
      <c r="Y55" s="390"/>
      <c r="Z55" s="390"/>
      <c r="AA55" s="390"/>
      <c r="AB55" s="390"/>
      <c r="AC55" s="390"/>
      <c r="AD55" s="390"/>
    </row>
    <row r="56">
      <c r="A56" s="391">
        <v>46144.0</v>
      </c>
      <c r="B56" s="398"/>
      <c r="C56" s="387"/>
      <c r="D56" s="387"/>
      <c r="E56" s="388" t="s">
        <v>8426</v>
      </c>
      <c r="F56" s="389"/>
      <c r="G56" s="389"/>
      <c r="H56" s="389"/>
      <c r="I56" s="389"/>
      <c r="J56" s="389"/>
      <c r="K56" s="389"/>
      <c r="L56" s="389"/>
      <c r="M56" s="390"/>
      <c r="N56" s="390"/>
      <c r="O56" s="390"/>
      <c r="P56" s="390"/>
      <c r="Q56" s="390"/>
      <c r="R56" s="390"/>
      <c r="S56" s="390"/>
      <c r="T56" s="390"/>
      <c r="U56" s="390"/>
      <c r="V56" s="390"/>
      <c r="W56" s="390"/>
      <c r="X56" s="390"/>
      <c r="Y56" s="390"/>
      <c r="Z56" s="390"/>
      <c r="AA56" s="390"/>
      <c r="AB56" s="390"/>
      <c r="AC56" s="390"/>
      <c r="AD56" s="390"/>
    </row>
    <row r="57">
      <c r="A57" s="391">
        <v>46144.0</v>
      </c>
      <c r="B57" s="398"/>
      <c r="C57" s="387"/>
      <c r="D57" s="387"/>
      <c r="E57" s="388" t="s">
        <v>8427</v>
      </c>
      <c r="F57" s="389"/>
      <c r="G57" s="388" t="s">
        <v>8428</v>
      </c>
      <c r="H57" s="388" t="s">
        <v>8429</v>
      </c>
      <c r="I57" s="389"/>
      <c r="J57" s="389"/>
      <c r="L57" s="389"/>
      <c r="M57" s="390"/>
      <c r="N57" s="390"/>
      <c r="O57" s="390"/>
      <c r="P57" s="390"/>
      <c r="Q57" s="390"/>
      <c r="R57" s="390"/>
      <c r="S57" s="390"/>
      <c r="T57" s="390"/>
      <c r="U57" s="390"/>
      <c r="V57" s="390"/>
      <c r="W57" s="390"/>
      <c r="X57" s="390"/>
      <c r="Y57" s="390"/>
      <c r="Z57" s="390"/>
      <c r="AA57" s="390"/>
      <c r="AB57" s="390"/>
      <c r="AC57" s="390"/>
      <c r="AD57" s="390"/>
    </row>
    <row r="58">
      <c r="A58" s="391">
        <v>46144.0</v>
      </c>
      <c r="B58" s="398"/>
      <c r="C58" s="387"/>
      <c r="D58" s="387"/>
      <c r="E58" s="388" t="s">
        <v>8430</v>
      </c>
      <c r="F58" s="389"/>
      <c r="G58" s="387" t="s">
        <v>8431</v>
      </c>
      <c r="H58" s="387" t="s">
        <v>8366</v>
      </c>
      <c r="I58" s="389"/>
      <c r="J58" s="389"/>
      <c r="L58" s="389"/>
      <c r="M58" s="390"/>
      <c r="N58" s="390"/>
      <c r="O58" s="390"/>
      <c r="P58" s="390"/>
      <c r="Q58" s="390"/>
      <c r="R58" s="390"/>
      <c r="S58" s="390"/>
      <c r="T58" s="390"/>
      <c r="U58" s="390"/>
      <c r="V58" s="390"/>
      <c r="W58" s="390"/>
      <c r="X58" s="390"/>
      <c r="Y58" s="390"/>
      <c r="Z58" s="390"/>
      <c r="AA58" s="390"/>
      <c r="AB58" s="390"/>
      <c r="AC58" s="390"/>
      <c r="AD58" s="390"/>
    </row>
    <row r="59">
      <c r="A59" s="391">
        <v>46144.0</v>
      </c>
      <c r="B59" s="398"/>
      <c r="C59" s="387"/>
      <c r="D59" s="387"/>
      <c r="E59" s="388" t="s">
        <v>8432</v>
      </c>
      <c r="F59" s="389"/>
      <c r="G59" s="387" t="s">
        <v>8433</v>
      </c>
      <c r="H59" s="388" t="s">
        <v>8434</v>
      </c>
      <c r="I59" s="389"/>
      <c r="J59" s="389"/>
      <c r="L59" s="389"/>
      <c r="M59" s="390"/>
      <c r="N59" s="390"/>
      <c r="O59" s="390"/>
      <c r="P59" s="390"/>
      <c r="Q59" s="390"/>
      <c r="R59" s="390"/>
      <c r="S59" s="390"/>
      <c r="T59" s="390"/>
      <c r="U59" s="390"/>
      <c r="V59" s="390"/>
      <c r="W59" s="390"/>
      <c r="X59" s="390"/>
      <c r="Y59" s="390"/>
      <c r="Z59" s="390"/>
      <c r="AA59" s="390"/>
      <c r="AB59" s="390"/>
      <c r="AC59" s="390"/>
      <c r="AD59" s="390"/>
    </row>
    <row r="60">
      <c r="A60" s="391">
        <v>46144.0</v>
      </c>
      <c r="B60" s="398"/>
      <c r="C60" s="387"/>
      <c r="D60" s="387"/>
      <c r="E60" s="388" t="s">
        <v>8435</v>
      </c>
      <c r="F60" s="389"/>
      <c r="G60" s="387" t="s">
        <v>8436</v>
      </c>
      <c r="H60" s="389"/>
      <c r="I60" s="389"/>
      <c r="J60" s="389"/>
      <c r="L60" s="389"/>
      <c r="M60" s="390"/>
      <c r="N60" s="390"/>
      <c r="O60" s="390"/>
      <c r="P60" s="390"/>
      <c r="Q60" s="390"/>
      <c r="R60" s="390"/>
      <c r="S60" s="390"/>
      <c r="T60" s="390"/>
      <c r="U60" s="390"/>
      <c r="V60" s="390"/>
      <c r="W60" s="390"/>
      <c r="X60" s="390"/>
      <c r="Y60" s="390"/>
      <c r="Z60" s="390"/>
      <c r="AA60" s="390"/>
      <c r="AB60" s="390"/>
      <c r="AC60" s="390"/>
      <c r="AD60" s="390"/>
    </row>
    <row r="61">
      <c r="A61" s="391">
        <v>46144.0</v>
      </c>
      <c r="B61" s="398"/>
      <c r="C61" s="387"/>
      <c r="D61" s="387"/>
      <c r="E61" s="388" t="s">
        <v>8435</v>
      </c>
      <c r="F61" s="389"/>
      <c r="G61" s="389"/>
      <c r="H61" s="387" t="s">
        <v>8437</v>
      </c>
      <c r="I61" s="389"/>
      <c r="J61" s="389"/>
      <c r="L61" s="389"/>
      <c r="M61" s="390"/>
      <c r="N61" s="390"/>
      <c r="O61" s="390"/>
      <c r="P61" s="390"/>
      <c r="Q61" s="390"/>
      <c r="R61" s="390"/>
      <c r="S61" s="390"/>
      <c r="T61" s="390"/>
      <c r="U61" s="390"/>
      <c r="V61" s="390"/>
      <c r="W61" s="390"/>
      <c r="X61" s="390"/>
      <c r="Y61" s="390"/>
      <c r="Z61" s="390"/>
      <c r="AA61" s="390"/>
      <c r="AB61" s="390"/>
      <c r="AC61" s="390"/>
      <c r="AD61" s="390"/>
    </row>
    <row r="62">
      <c r="A62" s="391">
        <v>46144.0</v>
      </c>
      <c r="B62" s="386"/>
      <c r="C62" s="387"/>
      <c r="D62" s="387"/>
      <c r="E62" s="388" t="s">
        <v>8438</v>
      </c>
      <c r="F62" s="389"/>
      <c r="G62" s="387" t="s">
        <v>8439</v>
      </c>
      <c r="H62" s="387" t="s">
        <v>8440</v>
      </c>
      <c r="I62" s="389"/>
      <c r="J62" s="389"/>
      <c r="K62" s="389"/>
      <c r="L62" s="389"/>
      <c r="M62" s="390"/>
      <c r="N62" s="390"/>
      <c r="O62" s="390"/>
      <c r="P62" s="390"/>
      <c r="Q62" s="390"/>
      <c r="R62" s="390"/>
      <c r="S62" s="390"/>
      <c r="T62" s="390"/>
      <c r="U62" s="390"/>
      <c r="V62" s="390"/>
      <c r="W62" s="390"/>
      <c r="X62" s="390"/>
      <c r="Y62" s="390"/>
      <c r="Z62" s="390"/>
      <c r="AA62" s="390"/>
      <c r="AB62" s="390"/>
      <c r="AC62" s="390"/>
      <c r="AD62" s="390"/>
    </row>
    <row r="63">
      <c r="A63" s="391">
        <v>46144.0</v>
      </c>
      <c r="B63" s="398"/>
      <c r="C63" s="387"/>
      <c r="D63" s="387"/>
      <c r="E63" s="388" t="s">
        <v>8441</v>
      </c>
      <c r="F63" s="389"/>
      <c r="G63" s="389"/>
      <c r="H63" s="389"/>
      <c r="I63" s="389"/>
      <c r="J63" s="389"/>
      <c r="K63" s="389"/>
      <c r="L63" s="389"/>
      <c r="M63" s="390"/>
      <c r="N63" s="390"/>
      <c r="O63" s="390"/>
      <c r="P63" s="390"/>
      <c r="Q63" s="390"/>
      <c r="R63" s="390"/>
      <c r="S63" s="390"/>
      <c r="T63" s="390"/>
      <c r="U63" s="390"/>
      <c r="V63" s="390"/>
      <c r="W63" s="390"/>
      <c r="X63" s="390"/>
      <c r="Y63" s="390"/>
      <c r="Z63" s="390"/>
      <c r="AA63" s="390"/>
      <c r="AB63" s="390"/>
      <c r="AC63" s="390"/>
      <c r="AD63" s="390"/>
    </row>
    <row r="64">
      <c r="A64" s="391">
        <v>46144.0</v>
      </c>
      <c r="B64" s="398"/>
      <c r="C64" s="387"/>
      <c r="D64" s="387"/>
      <c r="E64" s="388" t="s">
        <v>8442</v>
      </c>
      <c r="F64" s="389"/>
      <c r="G64" s="389"/>
      <c r="H64" s="389"/>
      <c r="I64" s="389"/>
      <c r="J64" s="389"/>
      <c r="K64" s="389"/>
      <c r="L64" s="389"/>
      <c r="M64" s="390"/>
      <c r="N64" s="390"/>
      <c r="O64" s="390"/>
      <c r="P64" s="390"/>
      <c r="Q64" s="390"/>
      <c r="R64" s="390"/>
      <c r="S64" s="390"/>
      <c r="T64" s="390"/>
      <c r="U64" s="390"/>
      <c r="V64" s="390"/>
      <c r="W64" s="390"/>
      <c r="X64" s="390"/>
      <c r="Y64" s="390"/>
      <c r="Z64" s="390"/>
      <c r="AA64" s="390"/>
      <c r="AB64" s="390"/>
      <c r="AC64" s="390"/>
      <c r="AD64" s="390"/>
    </row>
    <row r="65">
      <c r="A65" s="391">
        <v>46144.0</v>
      </c>
      <c r="B65" s="386"/>
      <c r="C65" s="387"/>
      <c r="D65" s="387"/>
      <c r="E65" s="388" t="s">
        <v>8443</v>
      </c>
      <c r="F65" s="389"/>
      <c r="G65" s="387" t="s">
        <v>8444</v>
      </c>
      <c r="H65" s="389"/>
      <c r="I65" s="389"/>
      <c r="J65" s="389"/>
      <c r="K65" s="389"/>
      <c r="L65" s="389"/>
      <c r="M65" s="390"/>
      <c r="N65" s="390"/>
      <c r="O65" s="390"/>
      <c r="P65" s="390"/>
      <c r="Q65" s="390"/>
      <c r="R65" s="390"/>
      <c r="S65" s="390"/>
      <c r="T65" s="390"/>
      <c r="U65" s="390"/>
      <c r="V65" s="390"/>
      <c r="W65" s="390"/>
      <c r="X65" s="390"/>
      <c r="Y65" s="390"/>
      <c r="Z65" s="390"/>
      <c r="AA65" s="390"/>
      <c r="AB65" s="390"/>
      <c r="AC65" s="390"/>
      <c r="AD65" s="390"/>
    </row>
    <row r="66">
      <c r="A66" s="391">
        <v>46144.0</v>
      </c>
      <c r="B66" s="386"/>
      <c r="C66" s="387"/>
      <c r="D66" s="387"/>
      <c r="E66" s="388" t="s">
        <v>8445</v>
      </c>
      <c r="F66" s="389"/>
      <c r="G66" s="387" t="s">
        <v>8446</v>
      </c>
      <c r="H66" s="389"/>
      <c r="I66" s="389"/>
      <c r="J66" s="389"/>
      <c r="K66" s="389"/>
      <c r="L66" s="389"/>
      <c r="M66" s="390"/>
      <c r="N66" s="390"/>
      <c r="O66" s="390"/>
      <c r="P66" s="390"/>
      <c r="Q66" s="390"/>
      <c r="R66" s="390"/>
      <c r="S66" s="390"/>
      <c r="T66" s="390"/>
      <c r="U66" s="390"/>
      <c r="V66" s="390"/>
      <c r="W66" s="390"/>
      <c r="X66" s="390"/>
      <c r="Y66" s="390"/>
      <c r="Z66" s="390"/>
      <c r="AA66" s="390"/>
      <c r="AB66" s="390"/>
      <c r="AC66" s="390"/>
      <c r="AD66" s="390"/>
    </row>
    <row r="67">
      <c r="A67" s="391">
        <v>46144.0</v>
      </c>
      <c r="B67" s="386"/>
      <c r="C67" s="387"/>
      <c r="D67" s="387"/>
      <c r="E67" s="388" t="s">
        <v>8447</v>
      </c>
      <c r="F67" s="389"/>
      <c r="G67" s="387" t="s">
        <v>8448</v>
      </c>
      <c r="H67" s="389"/>
      <c r="I67" s="389"/>
      <c r="J67" s="389"/>
      <c r="K67" s="389"/>
      <c r="L67" s="389"/>
      <c r="M67" s="390"/>
      <c r="N67" s="390"/>
      <c r="O67" s="390"/>
      <c r="P67" s="390"/>
      <c r="Q67" s="390"/>
      <c r="R67" s="390"/>
      <c r="S67" s="390"/>
      <c r="T67" s="390"/>
      <c r="U67" s="390"/>
      <c r="V67" s="390"/>
      <c r="W67" s="390"/>
      <c r="X67" s="390"/>
      <c r="Y67" s="390"/>
      <c r="Z67" s="390"/>
      <c r="AA67" s="390"/>
      <c r="AB67" s="390"/>
      <c r="AC67" s="390"/>
      <c r="AD67" s="390"/>
    </row>
    <row r="68">
      <c r="A68" s="391">
        <v>46144.0</v>
      </c>
      <c r="B68" s="398"/>
      <c r="C68" s="387"/>
      <c r="D68" s="387"/>
      <c r="E68" s="388" t="s">
        <v>8449</v>
      </c>
      <c r="F68" s="389"/>
      <c r="G68" s="389"/>
      <c r="H68" s="389"/>
      <c r="I68" s="389"/>
      <c r="J68" s="389"/>
      <c r="K68" s="389"/>
      <c r="L68" s="389"/>
      <c r="M68" s="390"/>
      <c r="N68" s="390"/>
      <c r="O68" s="390"/>
      <c r="P68" s="390"/>
      <c r="Q68" s="390"/>
      <c r="R68" s="390"/>
      <c r="S68" s="390"/>
      <c r="T68" s="390"/>
      <c r="U68" s="390"/>
      <c r="V68" s="390"/>
      <c r="W68" s="390"/>
      <c r="X68" s="390"/>
      <c r="Y68" s="390"/>
      <c r="Z68" s="390"/>
      <c r="AA68" s="390"/>
      <c r="AB68" s="390"/>
      <c r="AC68" s="390"/>
      <c r="AD68" s="390"/>
    </row>
    <row r="69">
      <c r="A69" s="391">
        <v>46144.0</v>
      </c>
      <c r="B69" s="398"/>
      <c r="C69" s="387"/>
      <c r="D69" s="387"/>
      <c r="E69" s="388" t="s">
        <v>8450</v>
      </c>
      <c r="F69" s="389"/>
      <c r="G69" s="389"/>
      <c r="H69" s="389"/>
      <c r="I69" s="389"/>
      <c r="J69" s="389"/>
      <c r="K69" s="389"/>
      <c r="L69" s="389"/>
      <c r="M69" s="390"/>
      <c r="N69" s="390"/>
      <c r="O69" s="390"/>
      <c r="P69" s="390"/>
      <c r="Q69" s="390"/>
      <c r="R69" s="390"/>
      <c r="S69" s="390"/>
      <c r="T69" s="390"/>
      <c r="U69" s="390"/>
      <c r="V69" s="390"/>
      <c r="W69" s="390"/>
      <c r="X69" s="390"/>
      <c r="Y69" s="390"/>
      <c r="Z69" s="390"/>
      <c r="AA69" s="390"/>
      <c r="AB69" s="390"/>
      <c r="AC69" s="390"/>
      <c r="AD69" s="390"/>
    </row>
    <row r="70">
      <c r="A70" s="385" t="s">
        <v>8382</v>
      </c>
      <c r="B70" s="386"/>
      <c r="C70" s="387"/>
      <c r="D70" s="387"/>
      <c r="E70" s="388" t="s">
        <v>8451</v>
      </c>
      <c r="F70" s="387" t="s">
        <v>8452</v>
      </c>
      <c r="G70" s="389"/>
      <c r="H70" s="389"/>
      <c r="I70" s="389"/>
      <c r="J70" s="389"/>
      <c r="K70" s="389"/>
      <c r="L70" s="389"/>
      <c r="M70" s="390"/>
      <c r="N70" s="390"/>
      <c r="O70" s="390"/>
      <c r="P70" s="390"/>
      <c r="Q70" s="390"/>
      <c r="R70" s="390"/>
      <c r="S70" s="390"/>
      <c r="T70" s="390"/>
      <c r="U70" s="390"/>
      <c r="V70" s="390"/>
      <c r="W70" s="390"/>
      <c r="X70" s="390"/>
      <c r="Y70" s="390"/>
      <c r="Z70" s="390"/>
      <c r="AA70" s="390"/>
      <c r="AB70" s="390"/>
      <c r="AC70" s="390"/>
      <c r="AD70" s="390"/>
    </row>
    <row r="71">
      <c r="A71" s="385" t="s">
        <v>8382</v>
      </c>
      <c r="B71" s="386" t="s">
        <v>3885</v>
      </c>
      <c r="C71" s="387">
        <v>90143.0</v>
      </c>
      <c r="D71" s="387"/>
      <c r="E71" s="388" t="s">
        <v>8453</v>
      </c>
      <c r="F71" s="387" t="s">
        <v>8454</v>
      </c>
      <c r="G71" s="389"/>
      <c r="H71" s="389"/>
      <c r="I71" s="389"/>
      <c r="J71" s="389"/>
      <c r="K71" s="389"/>
      <c r="L71" s="389"/>
      <c r="M71" s="390"/>
      <c r="N71" s="390"/>
      <c r="O71" s="390"/>
      <c r="P71" s="390"/>
      <c r="Q71" s="390"/>
      <c r="R71" s="390"/>
      <c r="S71" s="390"/>
      <c r="T71" s="390"/>
      <c r="U71" s="390"/>
      <c r="V71" s="390"/>
      <c r="W71" s="390"/>
      <c r="X71" s="390"/>
      <c r="Y71" s="390"/>
      <c r="Z71" s="390"/>
      <c r="AA71" s="390"/>
      <c r="AB71" s="390"/>
      <c r="AC71" s="390"/>
      <c r="AD71" s="390"/>
    </row>
    <row r="72">
      <c r="A72" s="385" t="s">
        <v>8326</v>
      </c>
      <c r="B72" s="399" t="s">
        <v>3524</v>
      </c>
      <c r="C72" s="387" t="s">
        <v>3786</v>
      </c>
      <c r="D72" s="387"/>
      <c r="E72" s="388"/>
      <c r="F72" s="387" t="s">
        <v>8455</v>
      </c>
      <c r="G72" s="389"/>
      <c r="H72" s="389"/>
      <c r="I72" s="389"/>
      <c r="J72" s="389"/>
      <c r="K72" s="389"/>
      <c r="L72" s="389"/>
      <c r="M72" s="390"/>
      <c r="N72" s="390"/>
      <c r="O72" s="390"/>
      <c r="P72" s="390"/>
      <c r="Q72" s="390"/>
      <c r="R72" s="390"/>
      <c r="S72" s="390"/>
      <c r="T72" s="390"/>
      <c r="U72" s="390"/>
      <c r="V72" s="390"/>
      <c r="W72" s="390"/>
      <c r="X72" s="390"/>
      <c r="Y72" s="390"/>
      <c r="Z72" s="390"/>
      <c r="AA72" s="390"/>
      <c r="AB72" s="390"/>
      <c r="AC72" s="390"/>
      <c r="AD72" s="390"/>
    </row>
    <row r="73">
      <c r="A73" s="400"/>
      <c r="B73" s="390"/>
      <c r="C73" s="401"/>
      <c r="D73" s="401"/>
      <c r="E73" s="390"/>
      <c r="F73" s="390"/>
      <c r="G73" s="390"/>
      <c r="H73" s="390"/>
      <c r="I73" s="390"/>
      <c r="J73" s="390"/>
      <c r="K73" s="390"/>
      <c r="L73" s="390"/>
      <c r="M73" s="390"/>
      <c r="N73" s="390"/>
      <c r="O73" s="390"/>
      <c r="P73" s="390"/>
      <c r="Q73" s="390"/>
      <c r="R73" s="390"/>
      <c r="S73" s="390"/>
      <c r="T73" s="390"/>
      <c r="U73" s="390"/>
      <c r="V73" s="390"/>
      <c r="W73" s="390"/>
      <c r="X73" s="390"/>
      <c r="Y73" s="390"/>
      <c r="Z73" s="390"/>
      <c r="AA73" s="390"/>
      <c r="AB73" s="390"/>
      <c r="AC73" s="390"/>
      <c r="AD73" s="390"/>
    </row>
    <row r="74">
      <c r="A74" s="400"/>
      <c r="B74" s="390"/>
      <c r="C74" s="401"/>
      <c r="D74" s="401"/>
      <c r="E74" s="390"/>
      <c r="F74" s="390"/>
      <c r="G74" s="390"/>
      <c r="H74" s="390"/>
      <c r="I74" s="390"/>
      <c r="J74" s="390"/>
      <c r="K74" s="390"/>
      <c r="L74" s="390"/>
      <c r="M74" s="390"/>
      <c r="N74" s="390"/>
      <c r="O74" s="390"/>
      <c r="P74" s="390"/>
      <c r="Q74" s="390"/>
      <c r="R74" s="390"/>
      <c r="S74" s="390"/>
      <c r="T74" s="390"/>
      <c r="U74" s="390"/>
      <c r="V74" s="390"/>
      <c r="W74" s="390"/>
      <c r="X74" s="390"/>
      <c r="Y74" s="390"/>
      <c r="Z74" s="390"/>
      <c r="AA74" s="390"/>
      <c r="AB74" s="390"/>
      <c r="AC74" s="390"/>
      <c r="AD74" s="390"/>
    </row>
    <row r="75">
      <c r="A75" s="400"/>
      <c r="B75" s="390"/>
      <c r="C75" s="401"/>
      <c r="D75" s="401"/>
      <c r="E75" s="390"/>
      <c r="F75" s="390"/>
      <c r="G75" s="390"/>
      <c r="H75" s="390"/>
      <c r="I75" s="390"/>
      <c r="J75" s="390"/>
      <c r="K75" s="390"/>
      <c r="L75" s="390"/>
      <c r="M75" s="390"/>
      <c r="N75" s="390"/>
      <c r="O75" s="390"/>
      <c r="P75" s="390"/>
      <c r="Q75" s="390"/>
      <c r="R75" s="390"/>
      <c r="S75" s="390"/>
      <c r="T75" s="390"/>
      <c r="U75" s="390"/>
      <c r="V75" s="390"/>
      <c r="W75" s="390"/>
      <c r="X75" s="390"/>
      <c r="Y75" s="390"/>
      <c r="Z75" s="390"/>
      <c r="AA75" s="390"/>
      <c r="AB75" s="390"/>
      <c r="AC75" s="390"/>
      <c r="AD75" s="390"/>
    </row>
    <row r="76">
      <c r="A76" s="400"/>
      <c r="B76" s="390"/>
      <c r="C76" s="401"/>
      <c r="D76" s="401"/>
      <c r="E76" s="390"/>
      <c r="F76" s="390"/>
      <c r="G76" s="390"/>
      <c r="H76" s="390"/>
      <c r="I76" s="390"/>
      <c r="J76" s="390"/>
      <c r="K76" s="390"/>
      <c r="L76" s="390"/>
      <c r="M76" s="390"/>
      <c r="N76" s="390"/>
      <c r="O76" s="390"/>
      <c r="P76" s="390"/>
      <c r="Q76" s="390"/>
      <c r="R76" s="390"/>
      <c r="S76" s="390"/>
      <c r="T76" s="390"/>
      <c r="U76" s="390"/>
      <c r="V76" s="390"/>
      <c r="W76" s="390"/>
      <c r="X76" s="390"/>
      <c r="Y76" s="390"/>
      <c r="Z76" s="390"/>
      <c r="AA76" s="390"/>
      <c r="AB76" s="390"/>
      <c r="AC76" s="390"/>
      <c r="AD76" s="390"/>
    </row>
    <row r="77">
      <c r="A77" s="400"/>
      <c r="B77" s="390"/>
      <c r="C77" s="401"/>
      <c r="D77" s="401"/>
      <c r="E77" s="390"/>
      <c r="F77" s="390"/>
      <c r="G77" s="390"/>
      <c r="H77" s="390"/>
      <c r="I77" s="390"/>
      <c r="J77" s="390"/>
      <c r="K77" s="390"/>
      <c r="L77" s="390"/>
      <c r="M77" s="390"/>
      <c r="N77" s="390"/>
      <c r="O77" s="390"/>
      <c r="P77" s="390"/>
      <c r="Q77" s="390"/>
      <c r="R77" s="390"/>
      <c r="S77" s="390"/>
      <c r="T77" s="390"/>
      <c r="U77" s="390"/>
      <c r="V77" s="390"/>
      <c r="W77" s="390"/>
      <c r="X77" s="390"/>
      <c r="Y77" s="390"/>
      <c r="Z77" s="390"/>
      <c r="AA77" s="390"/>
      <c r="AB77" s="390"/>
      <c r="AC77" s="390"/>
      <c r="AD77" s="390"/>
    </row>
    <row r="78">
      <c r="A78" s="400"/>
      <c r="B78" s="390"/>
      <c r="C78" s="401"/>
      <c r="D78" s="401"/>
      <c r="E78" s="390"/>
      <c r="F78" s="390"/>
      <c r="G78" s="390"/>
      <c r="H78" s="390"/>
      <c r="I78" s="390"/>
      <c r="J78" s="390"/>
      <c r="K78" s="390"/>
      <c r="L78" s="390"/>
      <c r="M78" s="390"/>
      <c r="N78" s="390"/>
      <c r="O78" s="390"/>
      <c r="P78" s="390"/>
      <c r="Q78" s="390"/>
      <c r="R78" s="390"/>
      <c r="S78" s="390"/>
      <c r="T78" s="390"/>
      <c r="U78" s="390"/>
      <c r="V78" s="390"/>
      <c r="W78" s="390"/>
      <c r="X78" s="390"/>
      <c r="Y78" s="390"/>
      <c r="Z78" s="390"/>
      <c r="AA78" s="390"/>
      <c r="AB78" s="390"/>
      <c r="AC78" s="390"/>
      <c r="AD78" s="390"/>
    </row>
    <row r="79">
      <c r="A79" s="400"/>
      <c r="B79" s="390"/>
      <c r="C79" s="401"/>
      <c r="D79" s="401"/>
      <c r="E79" s="390"/>
      <c r="F79" s="390"/>
      <c r="G79" s="390"/>
      <c r="H79" s="390"/>
      <c r="I79" s="390"/>
      <c r="J79" s="390"/>
      <c r="K79" s="390"/>
      <c r="L79" s="390"/>
      <c r="M79" s="390"/>
      <c r="N79" s="390"/>
      <c r="O79" s="390"/>
      <c r="P79" s="390"/>
      <c r="Q79" s="390"/>
      <c r="R79" s="390"/>
      <c r="S79" s="390"/>
      <c r="T79" s="390"/>
      <c r="U79" s="390"/>
      <c r="V79" s="390"/>
      <c r="W79" s="390"/>
      <c r="X79" s="390"/>
      <c r="Y79" s="390"/>
      <c r="Z79" s="390"/>
      <c r="AA79" s="390"/>
      <c r="AB79" s="390"/>
      <c r="AC79" s="390"/>
      <c r="AD79" s="390"/>
    </row>
    <row r="80">
      <c r="A80" s="400"/>
      <c r="B80" s="390"/>
      <c r="C80" s="401"/>
      <c r="D80" s="401"/>
      <c r="E80" s="390"/>
      <c r="F80" s="390"/>
      <c r="G80" s="390"/>
      <c r="H80" s="390"/>
      <c r="I80" s="390"/>
      <c r="J80" s="390"/>
      <c r="K80" s="390"/>
      <c r="L80" s="390"/>
      <c r="M80" s="390"/>
      <c r="N80" s="390"/>
      <c r="O80" s="390"/>
      <c r="P80" s="390"/>
      <c r="Q80" s="390"/>
      <c r="R80" s="390"/>
      <c r="S80" s="390"/>
      <c r="T80" s="390"/>
      <c r="U80" s="390"/>
      <c r="V80" s="390"/>
      <c r="W80" s="390"/>
      <c r="X80" s="390"/>
      <c r="Y80" s="390"/>
      <c r="Z80" s="390"/>
      <c r="AA80" s="390"/>
      <c r="AB80" s="390"/>
      <c r="AC80" s="390"/>
      <c r="AD80" s="390"/>
    </row>
    <row r="81">
      <c r="A81" s="400"/>
      <c r="B81" s="390"/>
      <c r="C81" s="401"/>
      <c r="D81" s="401"/>
      <c r="E81" s="390"/>
      <c r="F81" s="390"/>
      <c r="G81" s="390"/>
      <c r="H81" s="390"/>
      <c r="I81" s="390"/>
      <c r="J81" s="390"/>
      <c r="K81" s="390"/>
      <c r="L81" s="390"/>
      <c r="M81" s="390"/>
      <c r="N81" s="390"/>
      <c r="O81" s="390"/>
      <c r="P81" s="390"/>
      <c r="Q81" s="390"/>
      <c r="R81" s="390"/>
      <c r="S81" s="390"/>
      <c r="T81" s="390"/>
      <c r="U81" s="390"/>
      <c r="V81" s="390"/>
      <c r="W81" s="390"/>
      <c r="X81" s="390"/>
      <c r="Y81" s="390"/>
      <c r="Z81" s="390"/>
      <c r="AA81" s="390"/>
      <c r="AB81" s="390"/>
      <c r="AC81" s="390"/>
      <c r="AD81" s="390"/>
    </row>
    <row r="82">
      <c r="A82" s="400"/>
      <c r="B82" s="390"/>
      <c r="C82" s="401"/>
      <c r="D82" s="401"/>
      <c r="E82" s="390"/>
      <c r="F82" s="390"/>
      <c r="G82" s="390"/>
      <c r="H82" s="390"/>
      <c r="I82" s="390"/>
      <c r="J82" s="390"/>
      <c r="K82" s="390"/>
      <c r="L82" s="390"/>
      <c r="M82" s="390"/>
      <c r="N82" s="390"/>
      <c r="O82" s="390"/>
      <c r="P82" s="390"/>
      <c r="Q82" s="390"/>
      <c r="R82" s="390"/>
      <c r="S82" s="390"/>
      <c r="T82" s="390"/>
      <c r="U82" s="390"/>
      <c r="V82" s="390"/>
      <c r="W82" s="390"/>
      <c r="X82" s="390"/>
      <c r="Y82" s="390"/>
      <c r="Z82" s="390"/>
      <c r="AA82" s="390"/>
      <c r="AB82" s="390"/>
      <c r="AC82" s="390"/>
      <c r="AD82" s="390"/>
    </row>
    <row r="83">
      <c r="A83" s="400"/>
      <c r="B83" s="390"/>
      <c r="C83" s="401"/>
      <c r="D83" s="401"/>
      <c r="E83" s="390"/>
      <c r="F83" s="390"/>
      <c r="G83" s="390"/>
      <c r="H83" s="390"/>
      <c r="I83" s="390"/>
      <c r="J83" s="390"/>
      <c r="K83" s="390"/>
      <c r="L83" s="390"/>
      <c r="M83" s="390"/>
      <c r="N83" s="390"/>
      <c r="O83" s="390"/>
      <c r="P83" s="390"/>
      <c r="Q83" s="390"/>
      <c r="R83" s="390"/>
      <c r="S83" s="390"/>
      <c r="T83" s="390"/>
      <c r="U83" s="390"/>
      <c r="V83" s="390"/>
      <c r="W83" s="390"/>
      <c r="X83" s="390"/>
      <c r="Y83" s="390"/>
      <c r="Z83" s="390"/>
      <c r="AA83" s="390"/>
      <c r="AB83" s="390"/>
      <c r="AC83" s="390"/>
      <c r="AD83" s="390"/>
    </row>
    <row r="84">
      <c r="A84" s="400"/>
      <c r="B84" s="390"/>
      <c r="C84" s="401"/>
      <c r="D84" s="401"/>
      <c r="E84" s="390"/>
      <c r="F84" s="390"/>
      <c r="G84" s="390"/>
      <c r="H84" s="390"/>
      <c r="I84" s="390"/>
      <c r="J84" s="390"/>
      <c r="K84" s="390"/>
      <c r="L84" s="390"/>
      <c r="M84" s="390"/>
      <c r="N84" s="390"/>
      <c r="O84" s="390"/>
      <c r="P84" s="390"/>
      <c r="Q84" s="390"/>
      <c r="R84" s="390"/>
      <c r="S84" s="390"/>
      <c r="T84" s="390"/>
      <c r="U84" s="390"/>
      <c r="V84" s="390"/>
      <c r="W84" s="390"/>
      <c r="X84" s="390"/>
      <c r="Y84" s="390"/>
      <c r="Z84" s="390"/>
      <c r="AA84" s="390"/>
      <c r="AB84" s="390"/>
      <c r="AC84" s="390"/>
      <c r="AD84" s="390"/>
    </row>
    <row r="85">
      <c r="A85" s="400"/>
      <c r="B85" s="390"/>
      <c r="C85" s="401"/>
      <c r="D85" s="401"/>
      <c r="E85" s="390"/>
      <c r="F85" s="390"/>
      <c r="G85" s="390"/>
      <c r="H85" s="390"/>
      <c r="I85" s="390"/>
      <c r="J85" s="390"/>
      <c r="K85" s="390"/>
      <c r="L85" s="390"/>
      <c r="M85" s="390"/>
      <c r="N85" s="390"/>
      <c r="O85" s="390"/>
      <c r="P85" s="390"/>
      <c r="Q85" s="390"/>
      <c r="R85" s="390"/>
      <c r="S85" s="390"/>
      <c r="T85" s="390"/>
      <c r="U85" s="390"/>
      <c r="V85" s="390"/>
      <c r="W85" s="390"/>
      <c r="X85" s="390"/>
      <c r="Y85" s="390"/>
      <c r="Z85" s="390"/>
      <c r="AA85" s="390"/>
      <c r="AB85" s="390"/>
      <c r="AC85" s="390"/>
      <c r="AD85" s="390"/>
    </row>
    <row r="86">
      <c r="A86" s="400"/>
      <c r="B86" s="390"/>
      <c r="C86" s="401"/>
      <c r="D86" s="401"/>
      <c r="E86" s="390"/>
      <c r="F86" s="390"/>
      <c r="G86" s="390"/>
      <c r="H86" s="390"/>
      <c r="I86" s="390"/>
      <c r="J86" s="390"/>
      <c r="K86" s="390"/>
      <c r="L86" s="390"/>
      <c r="M86" s="390"/>
      <c r="N86" s="390"/>
      <c r="O86" s="390"/>
      <c r="P86" s="390"/>
      <c r="Q86" s="390"/>
      <c r="R86" s="390"/>
      <c r="S86" s="390"/>
      <c r="T86" s="390"/>
      <c r="U86" s="390"/>
      <c r="V86" s="390"/>
      <c r="W86" s="390"/>
      <c r="X86" s="390"/>
      <c r="Y86" s="390"/>
      <c r="Z86" s="390"/>
      <c r="AA86" s="390"/>
      <c r="AB86" s="390"/>
      <c r="AC86" s="390"/>
      <c r="AD86" s="390"/>
    </row>
    <row r="87">
      <c r="A87" s="400"/>
      <c r="B87" s="390"/>
      <c r="C87" s="401"/>
      <c r="D87" s="401"/>
      <c r="E87" s="390"/>
      <c r="F87" s="390"/>
      <c r="G87" s="390"/>
      <c r="H87" s="390"/>
      <c r="I87" s="390"/>
      <c r="J87" s="390"/>
      <c r="K87" s="390"/>
      <c r="L87" s="390"/>
      <c r="M87" s="390"/>
      <c r="N87" s="390"/>
      <c r="O87" s="390"/>
      <c r="P87" s="390"/>
      <c r="Q87" s="390"/>
      <c r="R87" s="390"/>
      <c r="S87" s="390"/>
      <c r="T87" s="390"/>
      <c r="U87" s="390"/>
      <c r="V87" s="390"/>
      <c r="W87" s="390"/>
      <c r="X87" s="390"/>
      <c r="Y87" s="390"/>
      <c r="Z87" s="390"/>
      <c r="AA87" s="390"/>
      <c r="AB87" s="390"/>
      <c r="AC87" s="390"/>
      <c r="AD87" s="390"/>
    </row>
    <row r="88">
      <c r="A88" s="400"/>
      <c r="B88" s="390"/>
      <c r="C88" s="401"/>
      <c r="D88" s="401"/>
      <c r="E88" s="390"/>
      <c r="F88" s="390"/>
      <c r="G88" s="390"/>
      <c r="H88" s="390"/>
      <c r="I88" s="390"/>
      <c r="J88" s="390"/>
      <c r="K88" s="390"/>
      <c r="L88" s="390"/>
      <c r="M88" s="390"/>
      <c r="N88" s="390"/>
      <c r="O88" s="390"/>
      <c r="P88" s="390"/>
      <c r="Q88" s="390"/>
      <c r="R88" s="390"/>
      <c r="S88" s="390"/>
      <c r="T88" s="390"/>
      <c r="U88" s="390"/>
      <c r="V88" s="390"/>
      <c r="W88" s="390"/>
      <c r="X88" s="390"/>
      <c r="Y88" s="390"/>
      <c r="Z88" s="390"/>
      <c r="AA88" s="390"/>
      <c r="AB88" s="390"/>
      <c r="AC88" s="390"/>
      <c r="AD88" s="390"/>
    </row>
    <row r="89">
      <c r="A89" s="400"/>
      <c r="B89" s="390"/>
      <c r="C89" s="401"/>
      <c r="D89" s="401"/>
      <c r="E89" s="390"/>
      <c r="F89" s="390"/>
      <c r="G89" s="390"/>
      <c r="H89" s="390"/>
      <c r="I89" s="390"/>
      <c r="J89" s="390"/>
      <c r="K89" s="390"/>
      <c r="L89" s="390"/>
      <c r="M89" s="390"/>
      <c r="N89" s="390"/>
      <c r="O89" s="390"/>
      <c r="P89" s="390"/>
      <c r="Q89" s="390"/>
      <c r="R89" s="390"/>
      <c r="S89" s="390"/>
      <c r="T89" s="390"/>
      <c r="U89" s="390"/>
      <c r="V89" s="390"/>
      <c r="W89" s="390"/>
      <c r="X89" s="390"/>
      <c r="Y89" s="390"/>
      <c r="Z89" s="390"/>
      <c r="AA89" s="390"/>
      <c r="AB89" s="390"/>
      <c r="AC89" s="390"/>
      <c r="AD89" s="390"/>
    </row>
    <row r="90">
      <c r="A90" s="400"/>
      <c r="B90" s="390"/>
      <c r="C90" s="401"/>
      <c r="D90" s="401"/>
      <c r="E90" s="390"/>
      <c r="F90" s="390"/>
      <c r="G90" s="390"/>
      <c r="H90" s="390"/>
      <c r="I90" s="390"/>
      <c r="J90" s="390"/>
      <c r="K90" s="390"/>
      <c r="L90" s="390"/>
      <c r="M90" s="390"/>
      <c r="N90" s="390"/>
      <c r="O90" s="390"/>
      <c r="P90" s="390"/>
      <c r="Q90" s="390"/>
      <c r="R90" s="390"/>
      <c r="S90" s="390"/>
      <c r="T90" s="390"/>
      <c r="U90" s="390"/>
      <c r="V90" s="390"/>
      <c r="W90" s="390"/>
      <c r="X90" s="390"/>
      <c r="Y90" s="390"/>
      <c r="Z90" s="390"/>
      <c r="AA90" s="390"/>
      <c r="AB90" s="390"/>
      <c r="AC90" s="390"/>
      <c r="AD90" s="390"/>
    </row>
    <row r="91">
      <c r="A91" s="400"/>
      <c r="B91" s="390"/>
      <c r="C91" s="401"/>
      <c r="D91" s="401"/>
      <c r="E91" s="390"/>
      <c r="F91" s="390"/>
      <c r="G91" s="390"/>
      <c r="H91" s="390"/>
      <c r="I91" s="390"/>
      <c r="J91" s="390"/>
      <c r="K91" s="390"/>
      <c r="L91" s="390"/>
      <c r="M91" s="390"/>
      <c r="N91" s="390"/>
      <c r="O91" s="390"/>
      <c r="P91" s="390"/>
      <c r="Q91" s="390"/>
      <c r="R91" s="390"/>
      <c r="S91" s="390"/>
      <c r="T91" s="390"/>
      <c r="U91" s="390"/>
      <c r="V91" s="390"/>
      <c r="W91" s="390"/>
      <c r="X91" s="390"/>
      <c r="Y91" s="390"/>
      <c r="Z91" s="390"/>
      <c r="AA91" s="390"/>
      <c r="AB91" s="390"/>
      <c r="AC91" s="390"/>
      <c r="AD91" s="390"/>
    </row>
    <row r="92">
      <c r="A92" s="400"/>
      <c r="B92" s="390"/>
      <c r="C92" s="401"/>
      <c r="D92" s="401"/>
      <c r="E92" s="390"/>
      <c r="F92" s="390"/>
      <c r="G92" s="390"/>
      <c r="H92" s="390"/>
      <c r="I92" s="390"/>
      <c r="J92" s="390"/>
      <c r="K92" s="390"/>
      <c r="L92" s="390"/>
      <c r="M92" s="390"/>
      <c r="N92" s="390"/>
      <c r="O92" s="390"/>
      <c r="P92" s="390"/>
      <c r="Q92" s="390"/>
      <c r="R92" s="390"/>
      <c r="S92" s="390"/>
      <c r="T92" s="390"/>
      <c r="U92" s="390"/>
      <c r="V92" s="390"/>
      <c r="W92" s="390"/>
      <c r="X92" s="390"/>
      <c r="Y92" s="390"/>
      <c r="Z92" s="390"/>
      <c r="AA92" s="390"/>
      <c r="AB92" s="390"/>
      <c r="AC92" s="390"/>
      <c r="AD92" s="390"/>
    </row>
    <row r="93">
      <c r="A93" s="400"/>
      <c r="B93" s="390"/>
      <c r="C93" s="401"/>
      <c r="D93" s="401"/>
      <c r="E93" s="390"/>
      <c r="F93" s="390"/>
      <c r="G93" s="390"/>
      <c r="H93" s="390"/>
      <c r="I93" s="390"/>
      <c r="J93" s="390"/>
      <c r="K93" s="390"/>
      <c r="L93" s="390"/>
      <c r="M93" s="390"/>
      <c r="N93" s="390"/>
      <c r="O93" s="390"/>
      <c r="P93" s="390"/>
      <c r="Q93" s="390"/>
      <c r="R93" s="390"/>
      <c r="S93" s="390"/>
      <c r="T93" s="390"/>
      <c r="U93" s="390"/>
      <c r="V93" s="390"/>
      <c r="W93" s="390"/>
      <c r="X93" s="390"/>
      <c r="Y93" s="390"/>
      <c r="Z93" s="390"/>
      <c r="AA93" s="390"/>
      <c r="AB93" s="390"/>
      <c r="AC93" s="390"/>
      <c r="AD93" s="390"/>
    </row>
    <row r="94">
      <c r="A94" s="400"/>
      <c r="B94" s="390"/>
      <c r="C94" s="401"/>
      <c r="D94" s="401"/>
      <c r="E94" s="390"/>
      <c r="F94" s="390"/>
      <c r="G94" s="390"/>
      <c r="H94" s="390"/>
      <c r="I94" s="390"/>
      <c r="J94" s="390"/>
      <c r="K94" s="390"/>
      <c r="L94" s="390"/>
      <c r="M94" s="390"/>
      <c r="N94" s="390"/>
      <c r="O94" s="390"/>
      <c r="P94" s="390"/>
      <c r="Q94" s="390"/>
      <c r="R94" s="390"/>
      <c r="S94" s="390"/>
      <c r="T94" s="390"/>
      <c r="U94" s="390"/>
      <c r="V94" s="390"/>
      <c r="W94" s="390"/>
      <c r="X94" s="390"/>
      <c r="Y94" s="390"/>
      <c r="Z94" s="390"/>
      <c r="AA94" s="390"/>
      <c r="AB94" s="390"/>
      <c r="AC94" s="390"/>
      <c r="AD94" s="390"/>
    </row>
    <row r="95">
      <c r="A95" s="400"/>
      <c r="B95" s="390"/>
      <c r="C95" s="401"/>
      <c r="D95" s="401"/>
      <c r="E95" s="390"/>
      <c r="F95" s="390"/>
      <c r="G95" s="390"/>
      <c r="H95" s="390"/>
      <c r="I95" s="390"/>
      <c r="J95" s="390"/>
      <c r="K95" s="390"/>
      <c r="L95" s="390"/>
      <c r="M95" s="390"/>
      <c r="N95" s="390"/>
      <c r="O95" s="390"/>
      <c r="P95" s="390"/>
      <c r="Q95" s="390"/>
      <c r="R95" s="390"/>
      <c r="S95" s="390"/>
      <c r="T95" s="390"/>
      <c r="U95" s="390"/>
      <c r="V95" s="390"/>
      <c r="W95" s="390"/>
      <c r="X95" s="390"/>
      <c r="Y95" s="390"/>
      <c r="Z95" s="390"/>
      <c r="AA95" s="390"/>
      <c r="AB95" s="390"/>
      <c r="AC95" s="390"/>
      <c r="AD95" s="390"/>
    </row>
    <row r="96">
      <c r="A96" s="400"/>
      <c r="B96" s="390"/>
      <c r="C96" s="401"/>
      <c r="D96" s="401"/>
      <c r="E96" s="390"/>
      <c r="F96" s="390"/>
      <c r="G96" s="390"/>
      <c r="H96" s="390"/>
      <c r="I96" s="390"/>
      <c r="J96" s="390"/>
      <c r="K96" s="390"/>
      <c r="L96" s="390"/>
      <c r="M96" s="390"/>
      <c r="N96" s="390"/>
      <c r="O96" s="390"/>
      <c r="P96" s="390"/>
      <c r="Q96" s="390"/>
      <c r="R96" s="390"/>
      <c r="S96" s="390"/>
      <c r="T96" s="390"/>
      <c r="U96" s="390"/>
      <c r="V96" s="390"/>
      <c r="W96" s="390"/>
      <c r="X96" s="390"/>
      <c r="Y96" s="390"/>
      <c r="Z96" s="390"/>
      <c r="AA96" s="390"/>
      <c r="AB96" s="390"/>
      <c r="AC96" s="390"/>
      <c r="AD96" s="390"/>
    </row>
    <row r="97">
      <c r="A97" s="400"/>
      <c r="B97" s="390"/>
      <c r="C97" s="401"/>
      <c r="D97" s="401"/>
      <c r="E97" s="390"/>
      <c r="F97" s="390"/>
      <c r="G97" s="390"/>
      <c r="H97" s="390"/>
      <c r="I97" s="390"/>
      <c r="J97" s="390"/>
      <c r="K97" s="390"/>
      <c r="L97" s="390"/>
      <c r="M97" s="390"/>
      <c r="N97" s="390"/>
      <c r="O97" s="390"/>
      <c r="P97" s="390"/>
      <c r="Q97" s="390"/>
      <c r="R97" s="390"/>
      <c r="S97" s="390"/>
      <c r="T97" s="390"/>
      <c r="U97" s="390"/>
      <c r="V97" s="390"/>
      <c r="W97" s="390"/>
      <c r="X97" s="390"/>
      <c r="Y97" s="390"/>
      <c r="Z97" s="390"/>
      <c r="AA97" s="390"/>
      <c r="AB97" s="390"/>
      <c r="AC97" s="390"/>
      <c r="AD97" s="390"/>
    </row>
    <row r="98">
      <c r="A98" s="400"/>
      <c r="B98" s="390"/>
      <c r="C98" s="401"/>
      <c r="D98" s="401"/>
      <c r="E98" s="390"/>
      <c r="F98" s="390"/>
      <c r="G98" s="390"/>
      <c r="H98" s="390"/>
      <c r="I98" s="390"/>
      <c r="J98" s="390"/>
      <c r="K98" s="390"/>
      <c r="L98" s="390"/>
      <c r="M98" s="390"/>
      <c r="N98" s="390"/>
      <c r="O98" s="390"/>
      <c r="P98" s="390"/>
      <c r="Q98" s="390"/>
      <c r="R98" s="390"/>
      <c r="S98" s="390"/>
      <c r="T98" s="390"/>
      <c r="U98" s="390"/>
      <c r="V98" s="390"/>
      <c r="W98" s="390"/>
      <c r="X98" s="390"/>
      <c r="Y98" s="390"/>
      <c r="Z98" s="390"/>
      <c r="AA98" s="390"/>
      <c r="AB98" s="390"/>
      <c r="AC98" s="390"/>
      <c r="AD98" s="390"/>
    </row>
    <row r="99">
      <c r="A99" s="400"/>
      <c r="B99" s="390"/>
      <c r="C99" s="401"/>
      <c r="D99" s="401"/>
      <c r="E99" s="390"/>
      <c r="F99" s="390"/>
      <c r="G99" s="390"/>
      <c r="H99" s="390"/>
      <c r="I99" s="390"/>
      <c r="J99" s="390"/>
      <c r="K99" s="390"/>
      <c r="L99" s="390"/>
      <c r="M99" s="390"/>
      <c r="N99" s="390"/>
      <c r="O99" s="390"/>
      <c r="P99" s="390"/>
      <c r="Q99" s="390"/>
      <c r="R99" s="390"/>
      <c r="S99" s="390"/>
      <c r="T99" s="390"/>
      <c r="U99" s="390"/>
      <c r="V99" s="390"/>
      <c r="W99" s="390"/>
      <c r="X99" s="390"/>
      <c r="Y99" s="390"/>
      <c r="Z99" s="390"/>
      <c r="AA99" s="390"/>
      <c r="AB99" s="390"/>
      <c r="AC99" s="390"/>
      <c r="AD99" s="390"/>
    </row>
    <row r="100">
      <c r="A100" s="400"/>
      <c r="B100" s="390"/>
      <c r="C100" s="401"/>
      <c r="D100" s="401"/>
      <c r="E100" s="390"/>
      <c r="F100" s="390"/>
      <c r="G100" s="390"/>
      <c r="H100" s="390"/>
      <c r="I100" s="390"/>
      <c r="J100" s="390"/>
      <c r="K100" s="390"/>
      <c r="L100" s="390"/>
      <c r="M100" s="390"/>
      <c r="N100" s="390"/>
      <c r="O100" s="390"/>
      <c r="P100" s="390"/>
      <c r="Q100" s="390"/>
      <c r="R100" s="390"/>
      <c r="S100" s="390"/>
      <c r="T100" s="390"/>
      <c r="U100" s="390"/>
      <c r="V100" s="390"/>
      <c r="W100" s="390"/>
      <c r="X100" s="390"/>
      <c r="Y100" s="390"/>
      <c r="Z100" s="390"/>
      <c r="AA100" s="390"/>
      <c r="AB100" s="390"/>
      <c r="AC100" s="390"/>
      <c r="AD100" s="390"/>
    </row>
    <row r="101">
      <c r="A101" s="400"/>
      <c r="B101" s="390"/>
      <c r="C101" s="401"/>
      <c r="D101" s="401"/>
      <c r="E101" s="390"/>
      <c r="F101" s="390"/>
      <c r="G101" s="390"/>
      <c r="H101" s="390"/>
      <c r="I101" s="390"/>
      <c r="J101" s="390"/>
      <c r="K101" s="390"/>
      <c r="L101" s="390"/>
      <c r="M101" s="390"/>
      <c r="N101" s="390"/>
      <c r="O101" s="390"/>
      <c r="P101" s="390"/>
      <c r="Q101" s="390"/>
      <c r="R101" s="390"/>
      <c r="S101" s="390"/>
      <c r="T101" s="390"/>
      <c r="U101" s="390"/>
      <c r="V101" s="390"/>
      <c r="W101" s="390"/>
      <c r="X101" s="390"/>
      <c r="Y101" s="390"/>
      <c r="Z101" s="390"/>
      <c r="AA101" s="390"/>
      <c r="AB101" s="390"/>
      <c r="AC101" s="390"/>
      <c r="AD101" s="390"/>
    </row>
    <row r="102">
      <c r="A102" s="400"/>
      <c r="B102" s="390"/>
      <c r="C102" s="401"/>
      <c r="D102" s="401"/>
      <c r="E102" s="390"/>
      <c r="F102" s="390"/>
      <c r="G102" s="390"/>
      <c r="H102" s="390"/>
      <c r="I102" s="390"/>
      <c r="J102" s="390"/>
      <c r="K102" s="390"/>
      <c r="L102" s="390"/>
      <c r="M102" s="390"/>
      <c r="N102" s="390"/>
      <c r="O102" s="390"/>
      <c r="P102" s="390"/>
      <c r="Q102" s="390"/>
      <c r="R102" s="390"/>
      <c r="S102" s="390"/>
      <c r="T102" s="390"/>
      <c r="U102" s="390"/>
      <c r="V102" s="390"/>
      <c r="W102" s="390"/>
      <c r="X102" s="390"/>
      <c r="Y102" s="390"/>
      <c r="Z102" s="390"/>
      <c r="AA102" s="390"/>
      <c r="AB102" s="390"/>
      <c r="AC102" s="390"/>
      <c r="AD102" s="390"/>
    </row>
    <row r="103">
      <c r="A103" s="400"/>
      <c r="B103" s="390"/>
      <c r="C103" s="401"/>
      <c r="D103" s="401"/>
      <c r="E103" s="390"/>
      <c r="F103" s="390"/>
      <c r="G103" s="390"/>
      <c r="H103" s="390"/>
      <c r="I103" s="390"/>
      <c r="J103" s="390"/>
      <c r="K103" s="390"/>
      <c r="L103" s="390"/>
      <c r="M103" s="390"/>
      <c r="N103" s="390"/>
      <c r="O103" s="390"/>
      <c r="P103" s="390"/>
      <c r="Q103" s="390"/>
      <c r="R103" s="390"/>
      <c r="S103" s="390"/>
      <c r="T103" s="390"/>
      <c r="U103" s="390"/>
      <c r="V103" s="390"/>
      <c r="W103" s="390"/>
      <c r="X103" s="390"/>
      <c r="Y103" s="390"/>
      <c r="Z103" s="390"/>
      <c r="AA103" s="390"/>
      <c r="AB103" s="390"/>
      <c r="AC103" s="390"/>
      <c r="AD103" s="390"/>
    </row>
    <row r="104">
      <c r="A104" s="400"/>
      <c r="B104" s="390"/>
      <c r="C104" s="401"/>
      <c r="D104" s="401"/>
      <c r="E104" s="390"/>
      <c r="F104" s="390"/>
      <c r="G104" s="390"/>
      <c r="H104" s="390"/>
      <c r="I104" s="390"/>
      <c r="J104" s="390"/>
      <c r="K104" s="390"/>
      <c r="L104" s="390"/>
      <c r="M104" s="390"/>
      <c r="N104" s="390"/>
      <c r="O104" s="390"/>
      <c r="P104" s="390"/>
      <c r="Q104" s="390"/>
      <c r="R104" s="390"/>
      <c r="S104" s="390"/>
      <c r="T104" s="390"/>
      <c r="U104" s="390"/>
      <c r="V104" s="390"/>
      <c r="W104" s="390"/>
      <c r="X104" s="390"/>
      <c r="Y104" s="390"/>
      <c r="Z104" s="390"/>
      <c r="AA104" s="390"/>
      <c r="AB104" s="390"/>
      <c r="AC104" s="390"/>
      <c r="AD104" s="390"/>
    </row>
    <row r="105">
      <c r="A105" s="400"/>
      <c r="B105" s="390"/>
      <c r="C105" s="401"/>
      <c r="D105" s="401"/>
      <c r="E105" s="390"/>
      <c r="F105" s="390"/>
      <c r="G105" s="390"/>
      <c r="H105" s="390"/>
      <c r="I105" s="390"/>
      <c r="J105" s="390"/>
      <c r="K105" s="390"/>
      <c r="L105" s="390"/>
      <c r="M105" s="390"/>
      <c r="N105" s="390"/>
      <c r="O105" s="390"/>
      <c r="P105" s="390"/>
      <c r="Q105" s="390"/>
      <c r="R105" s="390"/>
      <c r="S105" s="390"/>
      <c r="T105" s="390"/>
      <c r="U105" s="390"/>
      <c r="V105" s="390"/>
      <c r="W105" s="390"/>
      <c r="X105" s="390"/>
      <c r="Y105" s="390"/>
      <c r="Z105" s="390"/>
      <c r="AA105" s="390"/>
      <c r="AB105" s="390"/>
      <c r="AC105" s="390"/>
      <c r="AD105" s="390"/>
    </row>
    <row r="106">
      <c r="A106" s="400"/>
      <c r="B106" s="390"/>
      <c r="C106" s="401"/>
      <c r="D106" s="401"/>
      <c r="E106" s="390"/>
      <c r="F106" s="390"/>
      <c r="G106" s="390"/>
      <c r="H106" s="390"/>
      <c r="I106" s="390"/>
      <c r="J106" s="390"/>
      <c r="K106" s="390"/>
      <c r="L106" s="390"/>
      <c r="M106" s="390"/>
      <c r="N106" s="390"/>
      <c r="O106" s="390"/>
      <c r="P106" s="390"/>
      <c r="Q106" s="390"/>
      <c r="R106" s="390"/>
      <c r="S106" s="390"/>
      <c r="T106" s="390"/>
      <c r="U106" s="390"/>
      <c r="V106" s="390"/>
      <c r="W106" s="390"/>
      <c r="X106" s="390"/>
      <c r="Y106" s="390"/>
      <c r="Z106" s="390"/>
      <c r="AA106" s="390"/>
      <c r="AB106" s="390"/>
      <c r="AC106" s="390"/>
      <c r="AD106" s="390"/>
    </row>
    <row r="107">
      <c r="A107" s="400"/>
      <c r="B107" s="390"/>
      <c r="C107" s="401"/>
      <c r="D107" s="401"/>
      <c r="E107" s="390"/>
      <c r="F107" s="390"/>
      <c r="G107" s="390"/>
      <c r="H107" s="390"/>
      <c r="I107" s="390"/>
      <c r="J107" s="390"/>
      <c r="K107" s="390"/>
      <c r="L107" s="390"/>
      <c r="M107" s="390"/>
      <c r="N107" s="390"/>
      <c r="O107" s="390"/>
      <c r="P107" s="390"/>
      <c r="Q107" s="390"/>
      <c r="R107" s="390"/>
      <c r="S107" s="390"/>
      <c r="T107" s="390"/>
      <c r="U107" s="390"/>
      <c r="V107" s="390"/>
      <c r="W107" s="390"/>
      <c r="X107" s="390"/>
      <c r="Y107" s="390"/>
      <c r="Z107" s="390"/>
      <c r="AA107" s="390"/>
      <c r="AB107" s="390"/>
      <c r="AC107" s="390"/>
      <c r="AD107" s="390"/>
    </row>
    <row r="108">
      <c r="A108" s="400"/>
      <c r="B108" s="390"/>
      <c r="C108" s="401"/>
      <c r="D108" s="401"/>
      <c r="E108" s="390"/>
      <c r="F108" s="390"/>
      <c r="G108" s="390"/>
      <c r="H108" s="390"/>
      <c r="I108" s="390"/>
      <c r="J108" s="390"/>
      <c r="K108" s="390"/>
      <c r="L108" s="390"/>
      <c r="M108" s="390"/>
      <c r="N108" s="390"/>
      <c r="O108" s="390"/>
      <c r="P108" s="390"/>
      <c r="Q108" s="390"/>
      <c r="R108" s="390"/>
      <c r="S108" s="390"/>
      <c r="T108" s="390"/>
      <c r="U108" s="390"/>
      <c r="V108" s="390"/>
      <c r="W108" s="390"/>
      <c r="X108" s="390"/>
      <c r="Y108" s="390"/>
      <c r="Z108" s="390"/>
      <c r="AA108" s="390"/>
      <c r="AB108" s="390"/>
      <c r="AC108" s="390"/>
      <c r="AD108" s="390"/>
    </row>
    <row r="109">
      <c r="A109" s="400"/>
      <c r="B109" s="390"/>
      <c r="C109" s="401"/>
      <c r="D109" s="401"/>
      <c r="E109" s="390"/>
      <c r="F109" s="390"/>
      <c r="G109" s="390"/>
      <c r="H109" s="390"/>
      <c r="I109" s="390"/>
      <c r="J109" s="390"/>
      <c r="K109" s="390"/>
      <c r="L109" s="390"/>
      <c r="M109" s="390"/>
      <c r="N109" s="390"/>
      <c r="O109" s="390"/>
      <c r="P109" s="390"/>
      <c r="Q109" s="390"/>
      <c r="R109" s="390"/>
      <c r="S109" s="390"/>
      <c r="T109" s="390"/>
      <c r="U109" s="390"/>
      <c r="V109" s="390"/>
      <c r="W109" s="390"/>
      <c r="X109" s="390"/>
      <c r="Y109" s="390"/>
      <c r="Z109" s="390"/>
      <c r="AA109" s="390"/>
      <c r="AB109" s="390"/>
      <c r="AC109" s="390"/>
      <c r="AD109" s="390"/>
    </row>
    <row r="110">
      <c r="A110" s="400"/>
      <c r="B110" s="390"/>
      <c r="C110" s="401"/>
      <c r="D110" s="401"/>
      <c r="E110" s="390"/>
      <c r="F110" s="390"/>
      <c r="G110" s="390"/>
      <c r="H110" s="390"/>
      <c r="I110" s="390"/>
      <c r="J110" s="390"/>
      <c r="K110" s="390"/>
      <c r="L110" s="390"/>
      <c r="M110" s="390"/>
      <c r="N110" s="390"/>
      <c r="O110" s="390"/>
      <c r="P110" s="390"/>
      <c r="Q110" s="390"/>
      <c r="R110" s="390"/>
      <c r="S110" s="390"/>
      <c r="T110" s="390"/>
      <c r="U110" s="390"/>
      <c r="V110" s="390"/>
      <c r="W110" s="390"/>
      <c r="X110" s="390"/>
      <c r="Y110" s="390"/>
      <c r="Z110" s="390"/>
      <c r="AA110" s="390"/>
      <c r="AB110" s="390"/>
      <c r="AC110" s="390"/>
      <c r="AD110" s="390"/>
    </row>
    <row r="111">
      <c r="A111" s="400"/>
      <c r="B111" s="390"/>
      <c r="C111" s="401"/>
      <c r="D111" s="401"/>
      <c r="E111" s="390"/>
      <c r="F111" s="390"/>
      <c r="G111" s="390"/>
      <c r="H111" s="390"/>
      <c r="I111" s="390"/>
      <c r="J111" s="390"/>
      <c r="K111" s="390"/>
      <c r="L111" s="390"/>
      <c r="M111" s="390"/>
      <c r="N111" s="390"/>
      <c r="O111" s="390"/>
      <c r="P111" s="390"/>
      <c r="Q111" s="390"/>
      <c r="R111" s="390"/>
      <c r="S111" s="390"/>
      <c r="T111" s="390"/>
      <c r="U111" s="390"/>
      <c r="V111" s="390"/>
      <c r="W111" s="390"/>
      <c r="X111" s="390"/>
      <c r="Y111" s="390"/>
      <c r="Z111" s="390"/>
      <c r="AA111" s="390"/>
      <c r="AB111" s="390"/>
      <c r="AC111" s="390"/>
      <c r="AD111" s="390"/>
    </row>
    <row r="112">
      <c r="A112" s="400"/>
      <c r="B112" s="390"/>
      <c r="C112" s="401"/>
      <c r="D112" s="401"/>
      <c r="E112" s="390"/>
      <c r="F112" s="390"/>
      <c r="G112" s="390"/>
      <c r="H112" s="390"/>
      <c r="I112" s="390"/>
      <c r="J112" s="390"/>
      <c r="K112" s="390"/>
      <c r="L112" s="390"/>
      <c r="M112" s="390"/>
      <c r="N112" s="390"/>
      <c r="O112" s="390"/>
      <c r="P112" s="390"/>
      <c r="Q112" s="390"/>
      <c r="R112" s="390"/>
      <c r="S112" s="390"/>
      <c r="T112" s="390"/>
      <c r="U112" s="390"/>
      <c r="V112" s="390"/>
      <c r="W112" s="390"/>
      <c r="X112" s="390"/>
      <c r="Y112" s="390"/>
      <c r="Z112" s="390"/>
      <c r="AA112" s="390"/>
      <c r="AB112" s="390"/>
      <c r="AC112" s="390"/>
      <c r="AD112" s="390"/>
    </row>
    <row r="113">
      <c r="A113" s="400"/>
      <c r="B113" s="390"/>
      <c r="C113" s="401"/>
      <c r="D113" s="401"/>
      <c r="E113" s="390"/>
      <c r="F113" s="390"/>
      <c r="G113" s="390"/>
      <c r="H113" s="390"/>
      <c r="I113" s="390"/>
      <c r="J113" s="390"/>
      <c r="K113" s="390"/>
      <c r="L113" s="390"/>
      <c r="M113" s="390"/>
      <c r="N113" s="390"/>
      <c r="O113" s="390"/>
      <c r="P113" s="390"/>
      <c r="Q113" s="390"/>
      <c r="R113" s="390"/>
      <c r="S113" s="390"/>
      <c r="T113" s="390"/>
      <c r="U113" s="390"/>
      <c r="V113" s="390"/>
      <c r="W113" s="390"/>
      <c r="X113" s="390"/>
      <c r="Y113" s="390"/>
      <c r="Z113" s="390"/>
      <c r="AA113" s="390"/>
      <c r="AB113" s="390"/>
      <c r="AC113" s="390"/>
      <c r="AD113" s="390"/>
    </row>
    <row r="114">
      <c r="A114" s="400"/>
      <c r="B114" s="390"/>
      <c r="C114" s="401"/>
      <c r="D114" s="401"/>
      <c r="E114" s="390"/>
      <c r="F114" s="390"/>
      <c r="G114" s="390"/>
      <c r="H114" s="390"/>
      <c r="I114" s="390"/>
      <c r="J114" s="390"/>
      <c r="K114" s="390"/>
      <c r="L114" s="390"/>
      <c r="M114" s="390"/>
      <c r="N114" s="390"/>
      <c r="O114" s="390"/>
      <c r="P114" s="390"/>
      <c r="Q114" s="390"/>
      <c r="R114" s="390"/>
      <c r="S114" s="390"/>
      <c r="T114" s="390"/>
      <c r="U114" s="390"/>
      <c r="V114" s="390"/>
      <c r="W114" s="390"/>
      <c r="X114" s="390"/>
      <c r="Y114" s="390"/>
      <c r="Z114" s="390"/>
      <c r="AA114" s="390"/>
      <c r="AB114" s="390"/>
      <c r="AC114" s="390"/>
      <c r="AD114" s="390"/>
    </row>
    <row r="115">
      <c r="A115" s="400"/>
      <c r="B115" s="390"/>
      <c r="C115" s="401"/>
      <c r="D115" s="401"/>
      <c r="E115" s="390"/>
      <c r="F115" s="390"/>
      <c r="G115" s="390"/>
      <c r="H115" s="390"/>
      <c r="I115" s="390"/>
      <c r="J115" s="390"/>
      <c r="K115" s="390"/>
      <c r="L115" s="390"/>
      <c r="M115" s="390"/>
      <c r="N115" s="390"/>
      <c r="O115" s="390"/>
      <c r="P115" s="390"/>
      <c r="Q115" s="390"/>
      <c r="R115" s="390"/>
      <c r="S115" s="390"/>
      <c r="T115" s="390"/>
      <c r="U115" s="390"/>
      <c r="V115" s="390"/>
      <c r="W115" s="390"/>
      <c r="X115" s="390"/>
      <c r="Y115" s="390"/>
      <c r="Z115" s="390"/>
      <c r="AA115" s="390"/>
      <c r="AB115" s="390"/>
      <c r="AC115" s="390"/>
      <c r="AD115" s="390"/>
    </row>
    <row r="116">
      <c r="A116" s="400"/>
      <c r="B116" s="390"/>
      <c r="C116" s="401"/>
      <c r="D116" s="401"/>
      <c r="E116" s="390"/>
      <c r="F116" s="390"/>
      <c r="G116" s="390"/>
      <c r="H116" s="390"/>
      <c r="I116" s="390"/>
      <c r="J116" s="390"/>
      <c r="K116" s="390"/>
      <c r="L116" s="390"/>
      <c r="M116" s="390"/>
      <c r="N116" s="390"/>
      <c r="O116" s="390"/>
      <c r="P116" s="390"/>
      <c r="Q116" s="390"/>
      <c r="R116" s="390"/>
      <c r="S116" s="390"/>
      <c r="T116" s="390"/>
      <c r="U116" s="390"/>
      <c r="V116" s="390"/>
      <c r="W116" s="390"/>
      <c r="X116" s="390"/>
      <c r="Y116" s="390"/>
      <c r="Z116" s="390"/>
      <c r="AA116" s="390"/>
      <c r="AB116" s="390"/>
      <c r="AC116" s="390"/>
      <c r="AD116" s="390"/>
    </row>
    <row r="117">
      <c r="A117" s="400"/>
      <c r="B117" s="390"/>
      <c r="C117" s="401"/>
      <c r="D117" s="401"/>
      <c r="E117" s="390"/>
      <c r="F117" s="390"/>
      <c r="G117" s="390"/>
      <c r="H117" s="390"/>
      <c r="I117" s="390"/>
      <c r="J117" s="390"/>
      <c r="K117" s="390"/>
      <c r="L117" s="390"/>
      <c r="M117" s="390"/>
      <c r="N117" s="390"/>
      <c r="O117" s="390"/>
      <c r="P117" s="390"/>
      <c r="Q117" s="390"/>
      <c r="R117" s="390"/>
      <c r="S117" s="390"/>
      <c r="T117" s="390"/>
      <c r="U117" s="390"/>
      <c r="V117" s="390"/>
      <c r="W117" s="390"/>
      <c r="X117" s="390"/>
      <c r="Y117" s="390"/>
      <c r="Z117" s="390"/>
      <c r="AA117" s="390"/>
      <c r="AB117" s="390"/>
      <c r="AC117" s="390"/>
      <c r="AD117" s="390"/>
    </row>
    <row r="118">
      <c r="A118" s="400"/>
      <c r="B118" s="390"/>
      <c r="C118" s="401"/>
      <c r="D118" s="401"/>
      <c r="E118" s="390"/>
      <c r="F118" s="390"/>
      <c r="G118" s="390"/>
      <c r="H118" s="390"/>
      <c r="I118" s="390"/>
      <c r="J118" s="390"/>
      <c r="K118" s="390"/>
      <c r="L118" s="390"/>
      <c r="M118" s="390"/>
      <c r="N118" s="390"/>
      <c r="O118" s="390"/>
      <c r="P118" s="390"/>
      <c r="Q118" s="390"/>
      <c r="R118" s="390"/>
      <c r="S118" s="390"/>
      <c r="T118" s="390"/>
      <c r="U118" s="390"/>
      <c r="V118" s="390"/>
      <c r="W118" s="390"/>
      <c r="X118" s="390"/>
      <c r="Y118" s="390"/>
      <c r="Z118" s="390"/>
      <c r="AA118" s="390"/>
      <c r="AB118" s="390"/>
      <c r="AC118" s="390"/>
      <c r="AD118" s="390"/>
    </row>
    <row r="119">
      <c r="A119" s="400"/>
      <c r="B119" s="390"/>
      <c r="C119" s="401"/>
      <c r="D119" s="401"/>
      <c r="E119" s="390"/>
      <c r="F119" s="390"/>
      <c r="G119" s="390"/>
      <c r="H119" s="390"/>
      <c r="I119" s="390"/>
      <c r="J119" s="390"/>
      <c r="K119" s="390"/>
      <c r="L119" s="390"/>
      <c r="M119" s="390"/>
      <c r="N119" s="390"/>
      <c r="O119" s="390"/>
      <c r="P119" s="390"/>
      <c r="Q119" s="390"/>
      <c r="R119" s="390"/>
      <c r="S119" s="390"/>
      <c r="T119" s="390"/>
      <c r="U119" s="390"/>
      <c r="V119" s="390"/>
      <c r="W119" s="390"/>
      <c r="X119" s="390"/>
      <c r="Y119" s="390"/>
      <c r="Z119" s="390"/>
      <c r="AA119" s="390"/>
      <c r="AB119" s="390"/>
      <c r="AC119" s="390"/>
      <c r="AD119" s="390"/>
    </row>
    <row r="120">
      <c r="A120" s="400"/>
      <c r="B120" s="390"/>
      <c r="C120" s="401"/>
      <c r="D120" s="401"/>
      <c r="E120" s="390"/>
      <c r="F120" s="390"/>
      <c r="G120" s="390"/>
      <c r="H120" s="390"/>
      <c r="I120" s="390"/>
      <c r="J120" s="390"/>
      <c r="K120" s="390"/>
      <c r="L120" s="390"/>
      <c r="M120" s="390"/>
      <c r="N120" s="390"/>
      <c r="O120" s="390"/>
      <c r="P120" s="390"/>
      <c r="Q120" s="390"/>
      <c r="R120" s="390"/>
      <c r="S120" s="390"/>
      <c r="T120" s="390"/>
      <c r="U120" s="390"/>
      <c r="V120" s="390"/>
      <c r="W120" s="390"/>
      <c r="X120" s="390"/>
      <c r="Y120" s="390"/>
      <c r="Z120" s="390"/>
      <c r="AA120" s="390"/>
      <c r="AB120" s="390"/>
      <c r="AC120" s="390"/>
      <c r="AD120" s="390"/>
    </row>
    <row r="121">
      <c r="A121" s="400"/>
      <c r="B121" s="390"/>
      <c r="C121" s="401"/>
      <c r="D121" s="401"/>
      <c r="E121" s="390"/>
      <c r="F121" s="390"/>
      <c r="G121" s="390"/>
      <c r="H121" s="390"/>
      <c r="I121" s="390"/>
      <c r="J121" s="390"/>
      <c r="K121" s="390"/>
      <c r="L121" s="390"/>
      <c r="M121" s="390"/>
      <c r="N121" s="390"/>
      <c r="O121" s="390"/>
      <c r="P121" s="390"/>
      <c r="Q121" s="390"/>
      <c r="R121" s="390"/>
      <c r="S121" s="390"/>
      <c r="T121" s="390"/>
      <c r="U121" s="390"/>
      <c r="V121" s="390"/>
      <c r="W121" s="390"/>
      <c r="X121" s="390"/>
      <c r="Y121" s="390"/>
      <c r="Z121" s="390"/>
      <c r="AA121" s="390"/>
      <c r="AB121" s="390"/>
      <c r="AC121" s="390"/>
      <c r="AD121" s="390"/>
    </row>
    <row r="122">
      <c r="A122" s="400"/>
      <c r="B122" s="390"/>
      <c r="C122" s="401"/>
      <c r="D122" s="401"/>
      <c r="E122" s="390"/>
      <c r="F122" s="390"/>
      <c r="G122" s="390"/>
      <c r="H122" s="390"/>
      <c r="I122" s="390"/>
      <c r="J122" s="390"/>
      <c r="K122" s="390"/>
      <c r="L122" s="390"/>
      <c r="M122" s="390"/>
      <c r="N122" s="390"/>
      <c r="O122" s="390"/>
      <c r="P122" s="390"/>
      <c r="Q122" s="390"/>
      <c r="R122" s="390"/>
      <c r="S122" s="390"/>
      <c r="T122" s="390"/>
      <c r="U122" s="390"/>
      <c r="V122" s="390"/>
      <c r="W122" s="390"/>
      <c r="X122" s="390"/>
      <c r="Y122" s="390"/>
      <c r="Z122" s="390"/>
      <c r="AA122" s="390"/>
      <c r="AB122" s="390"/>
      <c r="AC122" s="390"/>
      <c r="AD122" s="390"/>
    </row>
    <row r="123">
      <c r="A123" s="400"/>
      <c r="B123" s="390"/>
      <c r="C123" s="401"/>
      <c r="D123" s="401"/>
      <c r="E123" s="390"/>
      <c r="F123" s="390"/>
      <c r="G123" s="390"/>
      <c r="H123" s="390"/>
      <c r="I123" s="390"/>
      <c r="J123" s="390"/>
      <c r="K123" s="390"/>
      <c r="L123" s="390"/>
      <c r="M123" s="390"/>
      <c r="N123" s="390"/>
      <c r="O123" s="390"/>
      <c r="P123" s="390"/>
      <c r="Q123" s="390"/>
      <c r="R123" s="390"/>
      <c r="S123" s="390"/>
      <c r="T123" s="390"/>
      <c r="U123" s="390"/>
      <c r="V123" s="390"/>
      <c r="W123" s="390"/>
      <c r="X123" s="390"/>
      <c r="Y123" s="390"/>
      <c r="Z123" s="390"/>
      <c r="AA123" s="390"/>
      <c r="AB123" s="390"/>
      <c r="AC123" s="390"/>
      <c r="AD123" s="390"/>
    </row>
    <row r="124">
      <c r="A124" s="400"/>
      <c r="B124" s="390"/>
      <c r="C124" s="401"/>
      <c r="D124" s="401"/>
      <c r="E124" s="390"/>
      <c r="F124" s="390"/>
      <c r="G124" s="390"/>
      <c r="H124" s="390"/>
      <c r="I124" s="390"/>
      <c r="J124" s="390"/>
      <c r="K124" s="390"/>
      <c r="L124" s="390"/>
      <c r="M124" s="390"/>
      <c r="N124" s="390"/>
      <c r="O124" s="390"/>
      <c r="P124" s="390"/>
      <c r="Q124" s="390"/>
      <c r="R124" s="390"/>
      <c r="S124" s="390"/>
      <c r="T124" s="390"/>
      <c r="U124" s="390"/>
      <c r="V124" s="390"/>
      <c r="W124" s="390"/>
      <c r="X124" s="390"/>
      <c r="Y124" s="390"/>
      <c r="Z124" s="390"/>
      <c r="AA124" s="390"/>
      <c r="AB124" s="390"/>
      <c r="AC124" s="390"/>
      <c r="AD124" s="390"/>
    </row>
    <row r="125">
      <c r="A125" s="400"/>
      <c r="B125" s="390"/>
      <c r="C125" s="401"/>
      <c r="D125" s="401"/>
      <c r="E125" s="390"/>
      <c r="F125" s="390"/>
      <c r="G125" s="390"/>
      <c r="H125" s="390"/>
      <c r="I125" s="390"/>
      <c r="J125" s="390"/>
      <c r="K125" s="390"/>
      <c r="L125" s="390"/>
      <c r="M125" s="390"/>
      <c r="N125" s="390"/>
      <c r="O125" s="390"/>
      <c r="P125" s="390"/>
      <c r="Q125" s="390"/>
      <c r="R125" s="390"/>
      <c r="S125" s="390"/>
      <c r="T125" s="390"/>
      <c r="U125" s="390"/>
      <c r="V125" s="390"/>
      <c r="W125" s="390"/>
      <c r="X125" s="390"/>
      <c r="Y125" s="390"/>
      <c r="Z125" s="390"/>
      <c r="AA125" s="390"/>
      <c r="AB125" s="390"/>
      <c r="AC125" s="390"/>
      <c r="AD125" s="390"/>
    </row>
    <row r="126">
      <c r="A126" s="400"/>
      <c r="B126" s="390"/>
      <c r="C126" s="401"/>
      <c r="D126" s="401"/>
      <c r="E126" s="390"/>
      <c r="F126" s="390"/>
      <c r="G126" s="390"/>
      <c r="H126" s="390"/>
      <c r="I126" s="390"/>
      <c r="J126" s="390"/>
      <c r="K126" s="390"/>
      <c r="L126" s="390"/>
      <c r="M126" s="390"/>
      <c r="N126" s="390"/>
      <c r="O126" s="390"/>
      <c r="P126" s="390"/>
      <c r="Q126" s="390"/>
      <c r="R126" s="390"/>
      <c r="S126" s="390"/>
      <c r="T126" s="390"/>
      <c r="U126" s="390"/>
      <c r="V126" s="390"/>
      <c r="W126" s="390"/>
      <c r="X126" s="390"/>
      <c r="Y126" s="390"/>
      <c r="Z126" s="390"/>
      <c r="AA126" s="390"/>
      <c r="AB126" s="390"/>
      <c r="AC126" s="390"/>
      <c r="AD126" s="390"/>
    </row>
    <row r="127">
      <c r="A127" s="400"/>
      <c r="B127" s="390"/>
      <c r="C127" s="401"/>
      <c r="D127" s="401"/>
      <c r="E127" s="390"/>
      <c r="F127" s="390"/>
      <c r="G127" s="390"/>
      <c r="H127" s="390"/>
      <c r="I127" s="390"/>
      <c r="J127" s="390"/>
      <c r="K127" s="390"/>
      <c r="L127" s="390"/>
      <c r="M127" s="390"/>
      <c r="N127" s="390"/>
      <c r="O127" s="390"/>
      <c r="P127" s="390"/>
      <c r="Q127" s="390"/>
      <c r="R127" s="390"/>
      <c r="S127" s="390"/>
      <c r="T127" s="390"/>
      <c r="U127" s="390"/>
      <c r="V127" s="390"/>
      <c r="W127" s="390"/>
      <c r="X127" s="390"/>
      <c r="Y127" s="390"/>
      <c r="Z127" s="390"/>
      <c r="AA127" s="390"/>
      <c r="AB127" s="390"/>
      <c r="AC127" s="390"/>
      <c r="AD127" s="390"/>
    </row>
    <row r="128">
      <c r="A128" s="400"/>
      <c r="B128" s="390"/>
      <c r="C128" s="401"/>
      <c r="D128" s="401"/>
      <c r="E128" s="390"/>
      <c r="F128" s="390"/>
      <c r="G128" s="390"/>
      <c r="H128" s="390"/>
      <c r="I128" s="390"/>
      <c r="J128" s="390"/>
      <c r="K128" s="390"/>
      <c r="L128" s="390"/>
      <c r="M128" s="390"/>
      <c r="N128" s="390"/>
      <c r="O128" s="390"/>
      <c r="P128" s="390"/>
      <c r="Q128" s="390"/>
      <c r="R128" s="390"/>
      <c r="S128" s="390"/>
      <c r="T128" s="390"/>
      <c r="U128" s="390"/>
      <c r="V128" s="390"/>
      <c r="W128" s="390"/>
      <c r="X128" s="390"/>
      <c r="Y128" s="390"/>
      <c r="Z128" s="390"/>
      <c r="AA128" s="390"/>
      <c r="AB128" s="390"/>
      <c r="AC128" s="390"/>
      <c r="AD128" s="390"/>
    </row>
    <row r="129">
      <c r="A129" s="400"/>
      <c r="B129" s="390"/>
      <c r="C129" s="401"/>
      <c r="D129" s="401"/>
      <c r="E129" s="390"/>
      <c r="F129" s="390"/>
      <c r="G129" s="390"/>
      <c r="H129" s="390"/>
      <c r="I129" s="390"/>
      <c r="J129" s="390"/>
      <c r="K129" s="390"/>
      <c r="L129" s="390"/>
      <c r="M129" s="390"/>
      <c r="N129" s="390"/>
      <c r="O129" s="390"/>
      <c r="P129" s="390"/>
      <c r="Q129" s="390"/>
      <c r="R129" s="390"/>
      <c r="S129" s="390"/>
      <c r="T129" s="390"/>
      <c r="U129" s="390"/>
      <c r="V129" s="390"/>
      <c r="W129" s="390"/>
      <c r="X129" s="390"/>
      <c r="Y129" s="390"/>
      <c r="Z129" s="390"/>
      <c r="AA129" s="390"/>
      <c r="AB129" s="390"/>
      <c r="AC129" s="390"/>
      <c r="AD129" s="390"/>
    </row>
    <row r="130">
      <c r="A130" s="400"/>
      <c r="B130" s="390"/>
      <c r="C130" s="401"/>
      <c r="D130" s="401"/>
      <c r="E130" s="390"/>
      <c r="F130" s="390"/>
      <c r="G130" s="390"/>
      <c r="H130" s="390"/>
      <c r="I130" s="390"/>
      <c r="J130" s="390"/>
      <c r="K130" s="390"/>
      <c r="L130" s="390"/>
      <c r="M130" s="390"/>
      <c r="N130" s="390"/>
      <c r="O130" s="390"/>
      <c r="P130" s="390"/>
      <c r="Q130" s="390"/>
      <c r="R130" s="390"/>
      <c r="S130" s="390"/>
      <c r="T130" s="390"/>
      <c r="U130" s="390"/>
      <c r="V130" s="390"/>
      <c r="W130" s="390"/>
      <c r="X130" s="390"/>
      <c r="Y130" s="390"/>
      <c r="Z130" s="390"/>
      <c r="AA130" s="390"/>
      <c r="AB130" s="390"/>
      <c r="AC130" s="390"/>
      <c r="AD130" s="390"/>
    </row>
    <row r="131">
      <c r="A131" s="400"/>
      <c r="B131" s="390"/>
      <c r="C131" s="401"/>
      <c r="D131" s="401"/>
      <c r="E131" s="390"/>
      <c r="F131" s="390"/>
      <c r="G131" s="390"/>
      <c r="H131" s="390"/>
      <c r="I131" s="390"/>
      <c r="J131" s="390"/>
      <c r="K131" s="390"/>
      <c r="L131" s="390"/>
      <c r="M131" s="390"/>
      <c r="N131" s="390"/>
      <c r="O131" s="390"/>
      <c r="P131" s="390"/>
      <c r="Q131" s="390"/>
      <c r="R131" s="390"/>
      <c r="S131" s="390"/>
      <c r="T131" s="390"/>
      <c r="U131" s="390"/>
      <c r="V131" s="390"/>
      <c r="W131" s="390"/>
      <c r="X131" s="390"/>
      <c r="Y131" s="390"/>
      <c r="Z131" s="390"/>
      <c r="AA131" s="390"/>
      <c r="AB131" s="390"/>
      <c r="AC131" s="390"/>
      <c r="AD131" s="390"/>
    </row>
    <row r="132">
      <c r="A132" s="400"/>
      <c r="B132" s="390"/>
      <c r="C132" s="401"/>
      <c r="D132" s="401"/>
      <c r="E132" s="390"/>
      <c r="F132" s="390"/>
      <c r="G132" s="390"/>
      <c r="H132" s="390"/>
      <c r="I132" s="390"/>
      <c r="J132" s="390"/>
      <c r="K132" s="390"/>
      <c r="L132" s="390"/>
      <c r="M132" s="390"/>
      <c r="N132" s="390"/>
      <c r="O132" s="390"/>
      <c r="P132" s="390"/>
      <c r="Q132" s="390"/>
      <c r="R132" s="390"/>
      <c r="S132" s="390"/>
      <c r="T132" s="390"/>
      <c r="U132" s="390"/>
      <c r="V132" s="390"/>
      <c r="W132" s="390"/>
      <c r="X132" s="390"/>
      <c r="Y132" s="390"/>
      <c r="Z132" s="390"/>
      <c r="AA132" s="390"/>
      <c r="AB132" s="390"/>
      <c r="AC132" s="390"/>
      <c r="AD132" s="390"/>
    </row>
    <row r="133">
      <c r="A133" s="400"/>
      <c r="B133" s="390"/>
      <c r="C133" s="401"/>
      <c r="D133" s="401"/>
      <c r="E133" s="390"/>
      <c r="F133" s="390"/>
      <c r="G133" s="390"/>
      <c r="H133" s="390"/>
      <c r="I133" s="390"/>
      <c r="J133" s="390"/>
      <c r="K133" s="390"/>
      <c r="L133" s="390"/>
      <c r="M133" s="390"/>
      <c r="N133" s="390"/>
      <c r="O133" s="390"/>
      <c r="P133" s="390"/>
      <c r="Q133" s="390"/>
      <c r="R133" s="390"/>
      <c r="S133" s="390"/>
      <c r="T133" s="390"/>
      <c r="U133" s="390"/>
      <c r="V133" s="390"/>
      <c r="W133" s="390"/>
      <c r="X133" s="390"/>
      <c r="Y133" s="390"/>
      <c r="Z133" s="390"/>
      <c r="AA133" s="390"/>
      <c r="AB133" s="390"/>
      <c r="AC133" s="390"/>
      <c r="AD133" s="390"/>
    </row>
    <row r="134">
      <c r="A134" s="400"/>
      <c r="B134" s="390"/>
      <c r="C134" s="401"/>
      <c r="D134" s="401"/>
      <c r="E134" s="390"/>
      <c r="F134" s="390"/>
      <c r="G134" s="390"/>
      <c r="H134" s="390"/>
      <c r="I134" s="390"/>
      <c r="J134" s="390"/>
      <c r="K134" s="390"/>
      <c r="L134" s="390"/>
      <c r="M134" s="390"/>
      <c r="N134" s="390"/>
      <c r="O134" s="390"/>
      <c r="P134" s="390"/>
      <c r="Q134" s="390"/>
      <c r="R134" s="390"/>
      <c r="S134" s="390"/>
      <c r="T134" s="390"/>
      <c r="U134" s="390"/>
      <c r="V134" s="390"/>
      <c r="W134" s="390"/>
      <c r="X134" s="390"/>
      <c r="Y134" s="390"/>
      <c r="Z134" s="390"/>
      <c r="AA134" s="390"/>
      <c r="AB134" s="390"/>
      <c r="AC134" s="390"/>
      <c r="AD134" s="390"/>
    </row>
    <row r="135">
      <c r="A135" s="400"/>
      <c r="B135" s="390"/>
      <c r="C135" s="401"/>
      <c r="D135" s="401"/>
      <c r="E135" s="390"/>
      <c r="F135" s="390"/>
      <c r="G135" s="390"/>
      <c r="H135" s="390"/>
      <c r="I135" s="390"/>
      <c r="J135" s="390"/>
      <c r="K135" s="390"/>
      <c r="L135" s="390"/>
      <c r="M135" s="390"/>
      <c r="N135" s="390"/>
      <c r="O135" s="390"/>
      <c r="P135" s="390"/>
      <c r="Q135" s="390"/>
      <c r="R135" s="390"/>
      <c r="S135" s="390"/>
      <c r="T135" s="390"/>
      <c r="U135" s="390"/>
      <c r="V135" s="390"/>
      <c r="W135" s="390"/>
      <c r="X135" s="390"/>
      <c r="Y135" s="390"/>
      <c r="Z135" s="390"/>
      <c r="AA135" s="390"/>
      <c r="AB135" s="390"/>
      <c r="AC135" s="390"/>
      <c r="AD135" s="390"/>
    </row>
    <row r="136">
      <c r="A136" s="400"/>
      <c r="B136" s="390"/>
      <c r="C136" s="401"/>
      <c r="D136" s="401"/>
      <c r="E136" s="390"/>
      <c r="F136" s="390"/>
      <c r="G136" s="390"/>
      <c r="H136" s="390"/>
      <c r="I136" s="390"/>
      <c r="J136" s="390"/>
      <c r="K136" s="390"/>
      <c r="L136" s="390"/>
      <c r="M136" s="390"/>
      <c r="N136" s="390"/>
      <c r="O136" s="390"/>
      <c r="P136" s="390"/>
      <c r="Q136" s="390"/>
      <c r="R136" s="390"/>
      <c r="S136" s="390"/>
      <c r="T136" s="390"/>
      <c r="U136" s="390"/>
      <c r="V136" s="390"/>
      <c r="W136" s="390"/>
      <c r="X136" s="390"/>
      <c r="Y136" s="390"/>
      <c r="Z136" s="390"/>
      <c r="AA136" s="390"/>
      <c r="AB136" s="390"/>
      <c r="AC136" s="390"/>
      <c r="AD136" s="390"/>
    </row>
    <row r="137">
      <c r="A137" s="400"/>
      <c r="B137" s="390"/>
      <c r="C137" s="401"/>
      <c r="D137" s="401"/>
      <c r="E137" s="390"/>
      <c r="F137" s="390"/>
      <c r="G137" s="390"/>
      <c r="H137" s="390"/>
      <c r="I137" s="390"/>
      <c r="J137" s="390"/>
      <c r="K137" s="390"/>
      <c r="L137" s="390"/>
      <c r="M137" s="390"/>
      <c r="N137" s="390"/>
      <c r="O137" s="390"/>
      <c r="P137" s="390"/>
      <c r="Q137" s="390"/>
      <c r="R137" s="390"/>
      <c r="S137" s="390"/>
      <c r="T137" s="390"/>
      <c r="U137" s="390"/>
      <c r="V137" s="390"/>
      <c r="W137" s="390"/>
      <c r="X137" s="390"/>
      <c r="Y137" s="390"/>
      <c r="Z137" s="390"/>
      <c r="AA137" s="390"/>
      <c r="AB137" s="390"/>
      <c r="AC137" s="390"/>
      <c r="AD137" s="390"/>
    </row>
    <row r="138">
      <c r="A138" s="400"/>
      <c r="B138" s="390"/>
      <c r="C138" s="401"/>
      <c r="D138" s="401"/>
      <c r="E138" s="390"/>
      <c r="F138" s="390"/>
      <c r="G138" s="390"/>
      <c r="H138" s="390"/>
      <c r="I138" s="390"/>
      <c r="J138" s="390"/>
      <c r="K138" s="390"/>
      <c r="L138" s="390"/>
      <c r="M138" s="390"/>
      <c r="N138" s="390"/>
      <c r="O138" s="390"/>
      <c r="P138" s="390"/>
      <c r="Q138" s="390"/>
      <c r="R138" s="390"/>
      <c r="S138" s="390"/>
      <c r="T138" s="390"/>
      <c r="U138" s="390"/>
      <c r="V138" s="390"/>
      <c r="W138" s="390"/>
      <c r="X138" s="390"/>
      <c r="Y138" s="390"/>
      <c r="Z138" s="390"/>
      <c r="AA138" s="390"/>
      <c r="AB138" s="390"/>
      <c r="AC138" s="390"/>
      <c r="AD138" s="390"/>
    </row>
    <row r="139">
      <c r="A139" s="400"/>
      <c r="B139" s="390"/>
      <c r="C139" s="401"/>
      <c r="D139" s="401"/>
      <c r="E139" s="390"/>
      <c r="F139" s="390"/>
      <c r="G139" s="390"/>
      <c r="H139" s="390"/>
      <c r="I139" s="390"/>
      <c r="J139" s="390"/>
      <c r="K139" s="390"/>
      <c r="L139" s="390"/>
      <c r="M139" s="390"/>
      <c r="N139" s="390"/>
      <c r="O139" s="390"/>
      <c r="P139" s="390"/>
      <c r="Q139" s="390"/>
      <c r="R139" s="390"/>
      <c r="S139" s="390"/>
      <c r="T139" s="390"/>
      <c r="U139" s="390"/>
      <c r="V139" s="390"/>
      <c r="W139" s="390"/>
      <c r="X139" s="390"/>
      <c r="Y139" s="390"/>
      <c r="Z139" s="390"/>
      <c r="AA139" s="390"/>
      <c r="AB139" s="390"/>
      <c r="AC139" s="390"/>
      <c r="AD139" s="390"/>
    </row>
    <row r="140">
      <c r="A140" s="400"/>
      <c r="B140" s="390"/>
      <c r="C140" s="401"/>
      <c r="D140" s="401"/>
      <c r="E140" s="390"/>
      <c r="F140" s="390"/>
      <c r="G140" s="390"/>
      <c r="H140" s="390"/>
      <c r="I140" s="390"/>
      <c r="J140" s="390"/>
      <c r="K140" s="390"/>
      <c r="L140" s="390"/>
      <c r="M140" s="390"/>
      <c r="N140" s="390"/>
      <c r="O140" s="390"/>
      <c r="P140" s="390"/>
      <c r="Q140" s="390"/>
      <c r="R140" s="390"/>
      <c r="S140" s="390"/>
      <c r="T140" s="390"/>
      <c r="U140" s="390"/>
      <c r="V140" s="390"/>
      <c r="W140" s="390"/>
      <c r="X140" s="390"/>
      <c r="Y140" s="390"/>
      <c r="Z140" s="390"/>
      <c r="AA140" s="390"/>
      <c r="AB140" s="390"/>
      <c r="AC140" s="390"/>
      <c r="AD140" s="390"/>
    </row>
    <row r="141">
      <c r="A141" s="400"/>
      <c r="B141" s="390"/>
      <c r="C141" s="401"/>
      <c r="D141" s="401"/>
      <c r="E141" s="390"/>
      <c r="F141" s="390"/>
      <c r="G141" s="390"/>
      <c r="H141" s="390"/>
      <c r="I141" s="390"/>
      <c r="J141" s="390"/>
      <c r="K141" s="390"/>
      <c r="L141" s="390"/>
      <c r="M141" s="390"/>
      <c r="N141" s="390"/>
      <c r="O141" s="390"/>
      <c r="P141" s="390"/>
      <c r="Q141" s="390"/>
      <c r="R141" s="390"/>
      <c r="S141" s="390"/>
      <c r="T141" s="390"/>
      <c r="U141" s="390"/>
      <c r="V141" s="390"/>
      <c r="W141" s="390"/>
      <c r="X141" s="390"/>
      <c r="Y141" s="390"/>
      <c r="Z141" s="390"/>
      <c r="AA141" s="390"/>
      <c r="AB141" s="390"/>
      <c r="AC141" s="390"/>
      <c r="AD141" s="390"/>
    </row>
    <row r="142">
      <c r="A142" s="400"/>
      <c r="B142" s="390"/>
      <c r="C142" s="401"/>
      <c r="D142" s="401"/>
      <c r="E142" s="390"/>
      <c r="F142" s="390"/>
      <c r="G142" s="390"/>
      <c r="H142" s="390"/>
      <c r="I142" s="390"/>
      <c r="J142" s="390"/>
      <c r="K142" s="390"/>
      <c r="L142" s="390"/>
      <c r="M142" s="390"/>
      <c r="N142" s="390"/>
      <c r="O142" s="390"/>
      <c r="P142" s="390"/>
      <c r="Q142" s="390"/>
      <c r="R142" s="390"/>
      <c r="S142" s="390"/>
      <c r="T142" s="390"/>
      <c r="U142" s="390"/>
      <c r="V142" s="390"/>
      <c r="W142" s="390"/>
      <c r="X142" s="390"/>
      <c r="Y142" s="390"/>
      <c r="Z142" s="390"/>
      <c r="AA142" s="390"/>
      <c r="AB142" s="390"/>
      <c r="AC142" s="390"/>
      <c r="AD142" s="390"/>
    </row>
    <row r="143">
      <c r="A143" s="400"/>
      <c r="B143" s="390"/>
      <c r="C143" s="401"/>
      <c r="D143" s="401"/>
      <c r="E143" s="390"/>
      <c r="F143" s="390"/>
      <c r="G143" s="390"/>
      <c r="H143" s="390"/>
      <c r="I143" s="390"/>
      <c r="J143" s="390"/>
      <c r="K143" s="390"/>
      <c r="L143" s="390"/>
      <c r="M143" s="390"/>
      <c r="N143" s="390"/>
      <c r="O143" s="390"/>
      <c r="P143" s="390"/>
      <c r="Q143" s="390"/>
      <c r="R143" s="390"/>
      <c r="S143" s="390"/>
      <c r="T143" s="390"/>
      <c r="U143" s="390"/>
      <c r="V143" s="390"/>
      <c r="W143" s="390"/>
      <c r="X143" s="390"/>
      <c r="Y143" s="390"/>
      <c r="Z143" s="390"/>
      <c r="AA143" s="390"/>
      <c r="AB143" s="390"/>
      <c r="AC143" s="390"/>
      <c r="AD143" s="390"/>
    </row>
    <row r="144">
      <c r="A144" s="400"/>
      <c r="B144" s="390"/>
      <c r="C144" s="401"/>
      <c r="D144" s="401"/>
      <c r="E144" s="390"/>
      <c r="F144" s="390"/>
      <c r="G144" s="390"/>
      <c r="H144" s="390"/>
      <c r="I144" s="390"/>
      <c r="J144" s="390"/>
      <c r="K144" s="390"/>
      <c r="L144" s="390"/>
      <c r="M144" s="390"/>
      <c r="N144" s="390"/>
      <c r="O144" s="390"/>
      <c r="P144" s="390"/>
      <c r="Q144" s="390"/>
      <c r="R144" s="390"/>
      <c r="S144" s="390"/>
      <c r="T144" s="390"/>
      <c r="U144" s="390"/>
      <c r="V144" s="390"/>
      <c r="W144" s="390"/>
      <c r="X144" s="390"/>
      <c r="Y144" s="390"/>
      <c r="Z144" s="390"/>
      <c r="AA144" s="390"/>
      <c r="AB144" s="390"/>
      <c r="AC144" s="390"/>
      <c r="AD144" s="390"/>
    </row>
    <row r="145">
      <c r="A145" s="400"/>
      <c r="B145" s="390"/>
      <c r="C145" s="401"/>
      <c r="D145" s="401"/>
      <c r="E145" s="390"/>
      <c r="F145" s="390"/>
      <c r="G145" s="390"/>
      <c r="H145" s="390"/>
      <c r="I145" s="390"/>
      <c r="J145" s="390"/>
      <c r="K145" s="390"/>
      <c r="L145" s="390"/>
      <c r="M145" s="390"/>
      <c r="N145" s="390"/>
      <c r="O145" s="390"/>
      <c r="P145" s="390"/>
      <c r="Q145" s="390"/>
      <c r="R145" s="390"/>
      <c r="S145" s="390"/>
      <c r="T145" s="390"/>
      <c r="U145" s="390"/>
      <c r="V145" s="390"/>
      <c r="W145" s="390"/>
      <c r="X145" s="390"/>
      <c r="Y145" s="390"/>
      <c r="Z145" s="390"/>
      <c r="AA145" s="390"/>
      <c r="AB145" s="390"/>
      <c r="AC145" s="390"/>
      <c r="AD145" s="390"/>
    </row>
    <row r="146">
      <c r="A146" s="400"/>
      <c r="B146" s="390"/>
      <c r="C146" s="401"/>
      <c r="D146" s="401"/>
      <c r="E146" s="390"/>
      <c r="F146" s="390"/>
      <c r="G146" s="390"/>
      <c r="H146" s="390"/>
      <c r="I146" s="390"/>
      <c r="J146" s="390"/>
      <c r="K146" s="390"/>
      <c r="L146" s="390"/>
      <c r="M146" s="390"/>
      <c r="N146" s="390"/>
      <c r="O146" s="390"/>
      <c r="P146" s="390"/>
      <c r="Q146" s="390"/>
      <c r="R146" s="390"/>
      <c r="S146" s="390"/>
      <c r="T146" s="390"/>
      <c r="U146" s="390"/>
      <c r="V146" s="390"/>
      <c r="W146" s="390"/>
      <c r="X146" s="390"/>
      <c r="Y146" s="390"/>
      <c r="Z146" s="390"/>
      <c r="AA146" s="390"/>
      <c r="AB146" s="390"/>
      <c r="AC146" s="390"/>
      <c r="AD146" s="390"/>
    </row>
    <row r="147">
      <c r="A147" s="400"/>
      <c r="B147" s="390"/>
      <c r="C147" s="401"/>
      <c r="D147" s="401"/>
      <c r="E147" s="390"/>
      <c r="F147" s="390"/>
      <c r="G147" s="390"/>
      <c r="H147" s="390"/>
      <c r="I147" s="390"/>
      <c r="J147" s="390"/>
      <c r="K147" s="390"/>
      <c r="L147" s="390"/>
      <c r="M147" s="390"/>
      <c r="N147" s="390"/>
      <c r="O147" s="390"/>
      <c r="P147" s="390"/>
      <c r="Q147" s="390"/>
      <c r="R147" s="390"/>
      <c r="S147" s="390"/>
      <c r="T147" s="390"/>
      <c r="U147" s="390"/>
      <c r="V147" s="390"/>
      <c r="W147" s="390"/>
      <c r="X147" s="390"/>
      <c r="Y147" s="390"/>
      <c r="Z147" s="390"/>
      <c r="AA147" s="390"/>
      <c r="AB147" s="390"/>
      <c r="AC147" s="390"/>
      <c r="AD147" s="390"/>
    </row>
    <row r="148">
      <c r="A148" s="400"/>
      <c r="B148" s="390"/>
      <c r="C148" s="401"/>
      <c r="D148" s="401"/>
      <c r="E148" s="390"/>
      <c r="F148" s="390"/>
      <c r="G148" s="390"/>
      <c r="H148" s="390"/>
      <c r="I148" s="390"/>
      <c r="J148" s="390"/>
      <c r="K148" s="390"/>
      <c r="L148" s="390"/>
      <c r="M148" s="390"/>
      <c r="N148" s="390"/>
      <c r="O148" s="390"/>
      <c r="P148" s="390"/>
      <c r="Q148" s="390"/>
      <c r="R148" s="390"/>
      <c r="S148" s="390"/>
      <c r="T148" s="390"/>
      <c r="U148" s="390"/>
      <c r="V148" s="390"/>
      <c r="W148" s="390"/>
      <c r="X148" s="390"/>
      <c r="Y148" s="390"/>
      <c r="Z148" s="390"/>
      <c r="AA148" s="390"/>
      <c r="AB148" s="390"/>
      <c r="AC148" s="390"/>
      <c r="AD148" s="390"/>
    </row>
    <row r="149">
      <c r="A149" s="400"/>
      <c r="B149" s="390"/>
      <c r="C149" s="401"/>
      <c r="D149" s="401"/>
      <c r="E149" s="390"/>
      <c r="F149" s="390"/>
      <c r="G149" s="390"/>
      <c r="H149" s="390"/>
      <c r="I149" s="390"/>
      <c r="J149" s="390"/>
      <c r="K149" s="390"/>
      <c r="L149" s="390"/>
      <c r="M149" s="390"/>
      <c r="N149" s="390"/>
      <c r="O149" s="390"/>
      <c r="P149" s="390"/>
      <c r="Q149" s="390"/>
      <c r="R149" s="390"/>
      <c r="S149" s="390"/>
      <c r="T149" s="390"/>
      <c r="U149" s="390"/>
      <c r="V149" s="390"/>
      <c r="W149" s="390"/>
      <c r="X149" s="390"/>
      <c r="Y149" s="390"/>
      <c r="Z149" s="390"/>
      <c r="AA149" s="390"/>
      <c r="AB149" s="390"/>
      <c r="AC149" s="390"/>
      <c r="AD149" s="390"/>
    </row>
    <row r="150">
      <c r="A150" s="400"/>
      <c r="B150" s="390"/>
      <c r="C150" s="401"/>
      <c r="D150" s="401"/>
      <c r="E150" s="390"/>
      <c r="F150" s="390"/>
      <c r="G150" s="390"/>
      <c r="H150" s="390"/>
      <c r="I150" s="390"/>
      <c r="J150" s="390"/>
      <c r="K150" s="390"/>
      <c r="L150" s="390"/>
      <c r="M150" s="390"/>
      <c r="N150" s="390"/>
      <c r="O150" s="390"/>
      <c r="P150" s="390"/>
      <c r="Q150" s="390"/>
      <c r="R150" s="390"/>
      <c r="S150" s="390"/>
      <c r="T150" s="390"/>
      <c r="U150" s="390"/>
      <c r="V150" s="390"/>
      <c r="W150" s="390"/>
      <c r="X150" s="390"/>
      <c r="Y150" s="390"/>
      <c r="Z150" s="390"/>
      <c r="AA150" s="390"/>
      <c r="AB150" s="390"/>
      <c r="AC150" s="390"/>
      <c r="AD150" s="390"/>
    </row>
    <row r="151">
      <c r="A151" s="400"/>
      <c r="B151" s="390"/>
      <c r="C151" s="401"/>
      <c r="D151" s="401"/>
      <c r="E151" s="390"/>
      <c r="F151" s="390"/>
      <c r="G151" s="390"/>
      <c r="H151" s="390"/>
      <c r="I151" s="390"/>
      <c r="J151" s="390"/>
      <c r="K151" s="390"/>
      <c r="L151" s="390"/>
      <c r="M151" s="390"/>
      <c r="N151" s="390"/>
      <c r="O151" s="390"/>
      <c r="P151" s="390"/>
      <c r="Q151" s="390"/>
      <c r="R151" s="390"/>
      <c r="S151" s="390"/>
      <c r="T151" s="390"/>
      <c r="U151" s="390"/>
      <c r="V151" s="390"/>
      <c r="W151" s="390"/>
      <c r="X151" s="390"/>
      <c r="Y151" s="390"/>
      <c r="Z151" s="390"/>
      <c r="AA151" s="390"/>
      <c r="AB151" s="390"/>
      <c r="AC151" s="390"/>
      <c r="AD151" s="390"/>
    </row>
    <row r="152">
      <c r="A152" s="400"/>
      <c r="B152" s="390"/>
      <c r="C152" s="401"/>
      <c r="D152" s="401"/>
      <c r="E152" s="390"/>
      <c r="F152" s="390"/>
      <c r="G152" s="390"/>
      <c r="H152" s="390"/>
      <c r="I152" s="390"/>
      <c r="J152" s="390"/>
      <c r="K152" s="390"/>
      <c r="L152" s="390"/>
      <c r="M152" s="390"/>
      <c r="N152" s="390"/>
      <c r="O152" s="390"/>
      <c r="P152" s="390"/>
      <c r="Q152" s="390"/>
      <c r="R152" s="390"/>
      <c r="S152" s="390"/>
      <c r="T152" s="390"/>
      <c r="U152" s="390"/>
      <c r="V152" s="390"/>
      <c r="W152" s="390"/>
      <c r="X152" s="390"/>
      <c r="Y152" s="390"/>
      <c r="Z152" s="390"/>
      <c r="AA152" s="390"/>
      <c r="AB152" s="390"/>
      <c r="AC152" s="390"/>
      <c r="AD152" s="390"/>
    </row>
    <row r="153">
      <c r="A153" s="400"/>
      <c r="B153" s="390"/>
      <c r="C153" s="401"/>
      <c r="D153" s="401"/>
      <c r="E153" s="390"/>
      <c r="F153" s="390"/>
      <c r="G153" s="390"/>
      <c r="H153" s="390"/>
      <c r="I153" s="390"/>
      <c r="J153" s="390"/>
      <c r="K153" s="390"/>
      <c r="L153" s="390"/>
      <c r="M153" s="390"/>
      <c r="N153" s="390"/>
      <c r="O153" s="390"/>
      <c r="P153" s="390"/>
      <c r="Q153" s="390"/>
      <c r="R153" s="390"/>
      <c r="S153" s="390"/>
      <c r="T153" s="390"/>
      <c r="U153" s="390"/>
      <c r="V153" s="390"/>
      <c r="W153" s="390"/>
      <c r="X153" s="390"/>
      <c r="Y153" s="390"/>
      <c r="Z153" s="390"/>
      <c r="AA153" s="390"/>
      <c r="AB153" s="390"/>
      <c r="AC153" s="390"/>
      <c r="AD153" s="390"/>
    </row>
    <row r="154">
      <c r="A154" s="400"/>
      <c r="B154" s="390"/>
      <c r="C154" s="401"/>
      <c r="D154" s="401"/>
      <c r="E154" s="390"/>
      <c r="F154" s="390"/>
      <c r="G154" s="390"/>
      <c r="H154" s="390"/>
      <c r="I154" s="390"/>
      <c r="J154" s="390"/>
      <c r="K154" s="390"/>
      <c r="L154" s="390"/>
      <c r="M154" s="390"/>
      <c r="N154" s="390"/>
      <c r="O154" s="390"/>
      <c r="P154" s="390"/>
      <c r="Q154" s="390"/>
      <c r="R154" s="390"/>
      <c r="S154" s="390"/>
      <c r="T154" s="390"/>
      <c r="U154" s="390"/>
      <c r="V154" s="390"/>
      <c r="W154" s="390"/>
      <c r="X154" s="390"/>
      <c r="Y154" s="390"/>
      <c r="Z154" s="390"/>
      <c r="AA154" s="390"/>
      <c r="AB154" s="390"/>
      <c r="AC154" s="390"/>
      <c r="AD154" s="390"/>
    </row>
    <row r="155">
      <c r="A155" s="400"/>
      <c r="B155" s="390"/>
      <c r="C155" s="401"/>
      <c r="D155" s="401"/>
      <c r="E155" s="390"/>
      <c r="F155" s="390"/>
      <c r="G155" s="390"/>
      <c r="H155" s="390"/>
      <c r="I155" s="390"/>
      <c r="J155" s="390"/>
      <c r="K155" s="390"/>
      <c r="L155" s="390"/>
      <c r="M155" s="390"/>
      <c r="N155" s="390"/>
      <c r="O155" s="390"/>
      <c r="P155" s="390"/>
      <c r="Q155" s="390"/>
      <c r="R155" s="390"/>
      <c r="S155" s="390"/>
      <c r="T155" s="390"/>
      <c r="U155" s="390"/>
      <c r="V155" s="390"/>
      <c r="W155" s="390"/>
      <c r="X155" s="390"/>
      <c r="Y155" s="390"/>
      <c r="Z155" s="390"/>
      <c r="AA155" s="390"/>
      <c r="AB155" s="390"/>
      <c r="AC155" s="390"/>
      <c r="AD155" s="390"/>
    </row>
    <row r="156">
      <c r="A156" s="400"/>
      <c r="B156" s="390"/>
      <c r="C156" s="401"/>
      <c r="D156" s="401"/>
      <c r="E156" s="390"/>
      <c r="F156" s="390"/>
      <c r="G156" s="390"/>
      <c r="H156" s="390"/>
      <c r="I156" s="390"/>
      <c r="J156" s="390"/>
      <c r="K156" s="390"/>
      <c r="L156" s="390"/>
      <c r="M156" s="390"/>
      <c r="N156" s="390"/>
      <c r="O156" s="390"/>
      <c r="P156" s="390"/>
      <c r="Q156" s="390"/>
      <c r="R156" s="390"/>
      <c r="S156" s="390"/>
      <c r="T156" s="390"/>
      <c r="U156" s="390"/>
      <c r="V156" s="390"/>
      <c r="W156" s="390"/>
      <c r="X156" s="390"/>
      <c r="Y156" s="390"/>
      <c r="Z156" s="390"/>
      <c r="AA156" s="390"/>
      <c r="AB156" s="390"/>
      <c r="AC156" s="390"/>
      <c r="AD156" s="390"/>
    </row>
    <row r="157">
      <c r="A157" s="400"/>
      <c r="B157" s="390"/>
      <c r="C157" s="401"/>
      <c r="D157" s="401"/>
      <c r="E157" s="390"/>
      <c r="F157" s="390"/>
      <c r="G157" s="390"/>
      <c r="H157" s="390"/>
      <c r="I157" s="390"/>
      <c r="J157" s="390"/>
      <c r="K157" s="390"/>
      <c r="L157" s="390"/>
      <c r="M157" s="390"/>
      <c r="N157" s="390"/>
      <c r="O157" s="390"/>
      <c r="P157" s="390"/>
      <c r="Q157" s="390"/>
      <c r="R157" s="390"/>
      <c r="S157" s="390"/>
      <c r="T157" s="390"/>
      <c r="U157" s="390"/>
      <c r="V157" s="390"/>
      <c r="W157" s="390"/>
      <c r="X157" s="390"/>
      <c r="Y157" s="390"/>
      <c r="Z157" s="390"/>
      <c r="AA157" s="390"/>
      <c r="AB157" s="390"/>
      <c r="AC157" s="390"/>
      <c r="AD157" s="390"/>
    </row>
    <row r="158">
      <c r="A158" s="400"/>
      <c r="B158" s="390"/>
      <c r="C158" s="401"/>
      <c r="D158" s="401"/>
      <c r="E158" s="390"/>
      <c r="F158" s="390"/>
      <c r="G158" s="390"/>
      <c r="H158" s="390"/>
      <c r="I158" s="390"/>
      <c r="J158" s="390"/>
      <c r="K158" s="390"/>
      <c r="L158" s="390"/>
      <c r="M158" s="390"/>
      <c r="N158" s="390"/>
      <c r="O158" s="390"/>
      <c r="P158" s="390"/>
      <c r="Q158" s="390"/>
      <c r="R158" s="390"/>
      <c r="S158" s="390"/>
      <c r="T158" s="390"/>
      <c r="U158" s="390"/>
      <c r="V158" s="390"/>
      <c r="W158" s="390"/>
      <c r="X158" s="390"/>
      <c r="Y158" s="390"/>
      <c r="Z158" s="390"/>
      <c r="AA158" s="390"/>
      <c r="AB158" s="390"/>
      <c r="AC158" s="390"/>
      <c r="AD158" s="390"/>
    </row>
    <row r="159">
      <c r="A159" s="400"/>
      <c r="B159" s="390"/>
      <c r="C159" s="401"/>
      <c r="D159" s="401"/>
      <c r="E159" s="390"/>
      <c r="F159" s="390"/>
      <c r="G159" s="390"/>
      <c r="H159" s="390"/>
      <c r="I159" s="390"/>
      <c r="J159" s="390"/>
      <c r="K159" s="390"/>
      <c r="L159" s="390"/>
      <c r="M159" s="390"/>
      <c r="N159" s="390"/>
      <c r="O159" s="390"/>
      <c r="P159" s="390"/>
      <c r="Q159" s="390"/>
      <c r="R159" s="390"/>
      <c r="S159" s="390"/>
      <c r="T159" s="390"/>
      <c r="U159" s="390"/>
      <c r="V159" s="390"/>
      <c r="W159" s="390"/>
      <c r="X159" s="390"/>
      <c r="Y159" s="390"/>
      <c r="Z159" s="390"/>
      <c r="AA159" s="390"/>
      <c r="AB159" s="390"/>
      <c r="AC159" s="390"/>
      <c r="AD159" s="390"/>
    </row>
    <row r="160">
      <c r="A160" s="400"/>
      <c r="B160" s="390"/>
      <c r="C160" s="401"/>
      <c r="D160" s="401"/>
      <c r="E160" s="390"/>
      <c r="F160" s="390"/>
      <c r="G160" s="390"/>
      <c r="H160" s="390"/>
      <c r="I160" s="390"/>
      <c r="J160" s="390"/>
      <c r="K160" s="390"/>
      <c r="L160" s="390"/>
      <c r="M160" s="390"/>
      <c r="N160" s="390"/>
      <c r="O160" s="390"/>
      <c r="P160" s="390"/>
      <c r="Q160" s="390"/>
      <c r="R160" s="390"/>
      <c r="S160" s="390"/>
      <c r="T160" s="390"/>
      <c r="U160" s="390"/>
      <c r="V160" s="390"/>
      <c r="W160" s="390"/>
      <c r="X160" s="390"/>
      <c r="Y160" s="390"/>
      <c r="Z160" s="390"/>
      <c r="AA160" s="390"/>
      <c r="AB160" s="390"/>
      <c r="AC160" s="390"/>
      <c r="AD160" s="390"/>
    </row>
    <row r="161">
      <c r="A161" s="400"/>
      <c r="B161" s="390"/>
      <c r="C161" s="401"/>
      <c r="D161" s="401"/>
      <c r="E161" s="390"/>
      <c r="F161" s="390"/>
      <c r="G161" s="390"/>
      <c r="H161" s="390"/>
      <c r="I161" s="390"/>
      <c r="J161" s="390"/>
      <c r="K161" s="390"/>
      <c r="L161" s="390"/>
      <c r="M161" s="390"/>
      <c r="N161" s="390"/>
      <c r="O161" s="390"/>
      <c r="P161" s="390"/>
      <c r="Q161" s="390"/>
      <c r="R161" s="390"/>
      <c r="S161" s="390"/>
      <c r="T161" s="390"/>
      <c r="U161" s="390"/>
      <c r="V161" s="390"/>
      <c r="W161" s="390"/>
      <c r="X161" s="390"/>
      <c r="Y161" s="390"/>
      <c r="Z161" s="390"/>
      <c r="AA161" s="390"/>
      <c r="AB161" s="390"/>
      <c r="AC161" s="390"/>
      <c r="AD161" s="390"/>
    </row>
    <row r="162">
      <c r="A162" s="400"/>
      <c r="B162" s="390"/>
      <c r="C162" s="401"/>
      <c r="D162" s="401"/>
      <c r="E162" s="390"/>
      <c r="F162" s="390"/>
      <c r="G162" s="390"/>
      <c r="H162" s="390"/>
      <c r="I162" s="390"/>
      <c r="J162" s="390"/>
      <c r="K162" s="390"/>
      <c r="L162" s="390"/>
      <c r="M162" s="390"/>
      <c r="N162" s="390"/>
      <c r="O162" s="390"/>
      <c r="P162" s="390"/>
      <c r="Q162" s="390"/>
      <c r="R162" s="390"/>
      <c r="S162" s="390"/>
      <c r="T162" s="390"/>
      <c r="U162" s="390"/>
      <c r="V162" s="390"/>
      <c r="W162" s="390"/>
      <c r="X162" s="390"/>
      <c r="Y162" s="390"/>
      <c r="Z162" s="390"/>
      <c r="AA162" s="390"/>
      <c r="AB162" s="390"/>
      <c r="AC162" s="390"/>
      <c r="AD162" s="390"/>
    </row>
    <row r="163">
      <c r="A163" s="400"/>
      <c r="B163" s="390"/>
      <c r="C163" s="401"/>
      <c r="D163" s="401"/>
      <c r="E163" s="390"/>
      <c r="F163" s="390"/>
      <c r="G163" s="390"/>
      <c r="H163" s="390"/>
      <c r="I163" s="390"/>
      <c r="J163" s="390"/>
      <c r="K163" s="390"/>
      <c r="L163" s="390"/>
      <c r="M163" s="390"/>
      <c r="N163" s="390"/>
      <c r="O163" s="390"/>
      <c r="P163" s="390"/>
      <c r="Q163" s="390"/>
      <c r="R163" s="390"/>
      <c r="S163" s="390"/>
      <c r="T163" s="390"/>
      <c r="U163" s="390"/>
      <c r="V163" s="390"/>
      <c r="W163" s="390"/>
      <c r="X163" s="390"/>
      <c r="Y163" s="390"/>
      <c r="Z163" s="390"/>
      <c r="AA163" s="390"/>
      <c r="AB163" s="390"/>
      <c r="AC163" s="390"/>
      <c r="AD163" s="390"/>
    </row>
    <row r="164">
      <c r="A164" s="400"/>
      <c r="B164" s="390"/>
      <c r="C164" s="401"/>
      <c r="D164" s="401"/>
      <c r="E164" s="390"/>
      <c r="F164" s="390"/>
      <c r="G164" s="390"/>
      <c r="H164" s="390"/>
      <c r="I164" s="390"/>
      <c r="J164" s="390"/>
      <c r="K164" s="390"/>
      <c r="L164" s="390"/>
      <c r="M164" s="390"/>
      <c r="N164" s="390"/>
      <c r="O164" s="390"/>
      <c r="P164" s="390"/>
      <c r="Q164" s="390"/>
      <c r="R164" s="390"/>
      <c r="S164" s="390"/>
      <c r="T164" s="390"/>
      <c r="U164" s="390"/>
      <c r="V164" s="390"/>
      <c r="W164" s="390"/>
      <c r="X164" s="390"/>
      <c r="Y164" s="390"/>
      <c r="Z164" s="390"/>
      <c r="AA164" s="390"/>
      <c r="AB164" s="390"/>
      <c r="AC164" s="390"/>
      <c r="AD164" s="390"/>
    </row>
    <row r="165">
      <c r="A165" s="400"/>
      <c r="B165" s="390"/>
      <c r="C165" s="401"/>
      <c r="D165" s="401"/>
      <c r="E165" s="390"/>
      <c r="F165" s="390"/>
      <c r="G165" s="390"/>
      <c r="H165" s="390"/>
      <c r="I165" s="390"/>
      <c r="J165" s="390"/>
      <c r="K165" s="390"/>
      <c r="L165" s="390"/>
      <c r="M165" s="390"/>
      <c r="N165" s="390"/>
      <c r="O165" s="390"/>
      <c r="P165" s="390"/>
      <c r="Q165" s="390"/>
      <c r="R165" s="390"/>
      <c r="S165" s="390"/>
      <c r="T165" s="390"/>
      <c r="U165" s="390"/>
      <c r="V165" s="390"/>
      <c r="W165" s="390"/>
      <c r="X165" s="390"/>
      <c r="Y165" s="390"/>
      <c r="Z165" s="390"/>
      <c r="AA165" s="390"/>
      <c r="AB165" s="390"/>
      <c r="AC165" s="390"/>
      <c r="AD165" s="390"/>
    </row>
    <row r="166">
      <c r="A166" s="400"/>
      <c r="B166" s="390"/>
      <c r="C166" s="401"/>
      <c r="D166" s="401"/>
      <c r="E166" s="390"/>
      <c r="F166" s="390"/>
      <c r="G166" s="390"/>
      <c r="H166" s="390"/>
      <c r="I166" s="390"/>
      <c r="J166" s="390"/>
      <c r="K166" s="390"/>
      <c r="L166" s="390"/>
      <c r="M166" s="390"/>
      <c r="N166" s="390"/>
      <c r="O166" s="390"/>
      <c r="P166" s="390"/>
      <c r="Q166" s="390"/>
      <c r="R166" s="390"/>
      <c r="S166" s="390"/>
      <c r="T166" s="390"/>
      <c r="U166" s="390"/>
      <c r="V166" s="390"/>
      <c r="W166" s="390"/>
      <c r="X166" s="390"/>
      <c r="Y166" s="390"/>
      <c r="Z166" s="390"/>
      <c r="AA166" s="390"/>
      <c r="AB166" s="390"/>
      <c r="AC166" s="390"/>
      <c r="AD166" s="390"/>
    </row>
    <row r="167">
      <c r="A167" s="400"/>
      <c r="B167" s="390"/>
      <c r="C167" s="401"/>
      <c r="D167" s="401"/>
      <c r="E167" s="390"/>
      <c r="F167" s="390"/>
      <c r="G167" s="390"/>
      <c r="H167" s="390"/>
      <c r="I167" s="390"/>
      <c r="J167" s="390"/>
      <c r="K167" s="390"/>
      <c r="L167" s="390"/>
      <c r="M167" s="390"/>
      <c r="N167" s="390"/>
      <c r="O167" s="390"/>
      <c r="P167" s="390"/>
      <c r="Q167" s="390"/>
      <c r="R167" s="390"/>
      <c r="S167" s="390"/>
      <c r="T167" s="390"/>
      <c r="U167" s="390"/>
      <c r="V167" s="390"/>
      <c r="W167" s="390"/>
      <c r="X167" s="390"/>
      <c r="Y167" s="390"/>
      <c r="Z167" s="390"/>
      <c r="AA167" s="390"/>
      <c r="AB167" s="390"/>
      <c r="AC167" s="390"/>
      <c r="AD167" s="390"/>
    </row>
    <row r="168">
      <c r="A168" s="400"/>
      <c r="B168" s="390"/>
      <c r="C168" s="401"/>
      <c r="D168" s="401"/>
      <c r="E168" s="390"/>
      <c r="F168" s="390"/>
      <c r="G168" s="390"/>
      <c r="H168" s="390"/>
      <c r="I168" s="390"/>
      <c r="J168" s="390"/>
      <c r="K168" s="390"/>
      <c r="L168" s="390"/>
      <c r="M168" s="390"/>
      <c r="N168" s="390"/>
      <c r="O168" s="390"/>
      <c r="P168" s="390"/>
      <c r="Q168" s="390"/>
      <c r="R168" s="390"/>
      <c r="S168" s="390"/>
      <c r="T168" s="390"/>
      <c r="U168" s="390"/>
      <c r="V168" s="390"/>
      <c r="W168" s="390"/>
      <c r="X168" s="390"/>
      <c r="Y168" s="390"/>
      <c r="Z168" s="390"/>
      <c r="AA168" s="390"/>
      <c r="AB168" s="390"/>
      <c r="AC168" s="390"/>
      <c r="AD168" s="390"/>
    </row>
    <row r="169">
      <c r="A169" s="400"/>
      <c r="B169" s="390"/>
      <c r="C169" s="401"/>
      <c r="D169" s="401"/>
      <c r="E169" s="390"/>
      <c r="F169" s="390"/>
      <c r="G169" s="390"/>
      <c r="H169" s="390"/>
      <c r="I169" s="390"/>
      <c r="J169" s="390"/>
      <c r="K169" s="390"/>
      <c r="L169" s="390"/>
      <c r="M169" s="390"/>
      <c r="N169" s="390"/>
      <c r="O169" s="390"/>
      <c r="P169" s="390"/>
      <c r="Q169" s="390"/>
      <c r="R169" s="390"/>
      <c r="S169" s="390"/>
      <c r="T169" s="390"/>
      <c r="U169" s="390"/>
      <c r="V169" s="390"/>
      <c r="W169" s="390"/>
      <c r="X169" s="390"/>
      <c r="Y169" s="390"/>
      <c r="Z169" s="390"/>
      <c r="AA169" s="390"/>
      <c r="AB169" s="390"/>
      <c r="AC169" s="390"/>
      <c r="AD169" s="390"/>
    </row>
    <row r="170">
      <c r="A170" s="400"/>
      <c r="B170" s="390"/>
      <c r="C170" s="401"/>
      <c r="D170" s="401"/>
      <c r="E170" s="390"/>
      <c r="F170" s="390"/>
      <c r="G170" s="390"/>
      <c r="H170" s="390"/>
      <c r="I170" s="390"/>
      <c r="J170" s="390"/>
      <c r="K170" s="390"/>
      <c r="L170" s="390"/>
      <c r="M170" s="390"/>
      <c r="N170" s="390"/>
      <c r="O170" s="390"/>
      <c r="P170" s="390"/>
      <c r="Q170" s="390"/>
      <c r="R170" s="390"/>
      <c r="S170" s="390"/>
      <c r="T170" s="390"/>
      <c r="U170" s="390"/>
      <c r="V170" s="390"/>
      <c r="W170" s="390"/>
      <c r="X170" s="390"/>
      <c r="Y170" s="390"/>
      <c r="Z170" s="390"/>
      <c r="AA170" s="390"/>
      <c r="AB170" s="390"/>
      <c r="AC170" s="390"/>
      <c r="AD170" s="390"/>
    </row>
    <row r="171">
      <c r="A171" s="400"/>
      <c r="B171" s="390"/>
      <c r="C171" s="401"/>
      <c r="D171" s="401"/>
      <c r="E171" s="390"/>
      <c r="F171" s="390"/>
      <c r="G171" s="390"/>
      <c r="H171" s="390"/>
      <c r="I171" s="390"/>
      <c r="J171" s="390"/>
      <c r="K171" s="390"/>
      <c r="L171" s="390"/>
      <c r="M171" s="390"/>
      <c r="N171" s="390"/>
      <c r="O171" s="390"/>
      <c r="P171" s="390"/>
      <c r="Q171" s="390"/>
      <c r="R171" s="390"/>
      <c r="S171" s="390"/>
      <c r="T171" s="390"/>
      <c r="U171" s="390"/>
      <c r="V171" s="390"/>
      <c r="W171" s="390"/>
      <c r="X171" s="390"/>
      <c r="Y171" s="390"/>
      <c r="Z171" s="390"/>
      <c r="AA171" s="390"/>
      <c r="AB171" s="390"/>
      <c r="AC171" s="390"/>
      <c r="AD171" s="390"/>
    </row>
    <row r="172">
      <c r="A172" s="400"/>
      <c r="B172" s="390"/>
      <c r="C172" s="401"/>
      <c r="D172" s="401"/>
      <c r="E172" s="390"/>
      <c r="F172" s="390"/>
      <c r="G172" s="390"/>
      <c r="H172" s="390"/>
      <c r="I172" s="390"/>
      <c r="J172" s="390"/>
      <c r="K172" s="390"/>
      <c r="L172" s="390"/>
      <c r="M172" s="390"/>
      <c r="N172" s="390"/>
      <c r="O172" s="390"/>
      <c r="P172" s="390"/>
      <c r="Q172" s="390"/>
      <c r="R172" s="390"/>
      <c r="S172" s="390"/>
      <c r="T172" s="390"/>
      <c r="U172" s="390"/>
      <c r="V172" s="390"/>
      <c r="W172" s="390"/>
      <c r="X172" s="390"/>
      <c r="Y172" s="390"/>
      <c r="Z172" s="390"/>
      <c r="AA172" s="390"/>
      <c r="AB172" s="390"/>
      <c r="AC172" s="390"/>
      <c r="AD172" s="390"/>
    </row>
    <row r="173">
      <c r="A173" s="400"/>
      <c r="B173" s="390"/>
      <c r="C173" s="401"/>
      <c r="D173" s="401"/>
      <c r="E173" s="390"/>
      <c r="F173" s="390"/>
      <c r="G173" s="390"/>
      <c r="H173" s="390"/>
      <c r="I173" s="390"/>
      <c r="J173" s="390"/>
      <c r="K173" s="390"/>
      <c r="L173" s="390"/>
      <c r="M173" s="390"/>
      <c r="N173" s="390"/>
      <c r="O173" s="390"/>
      <c r="P173" s="390"/>
      <c r="Q173" s="390"/>
      <c r="R173" s="390"/>
      <c r="S173" s="390"/>
      <c r="T173" s="390"/>
      <c r="U173" s="390"/>
      <c r="V173" s="390"/>
      <c r="W173" s="390"/>
      <c r="X173" s="390"/>
      <c r="Y173" s="390"/>
      <c r="Z173" s="390"/>
      <c r="AA173" s="390"/>
      <c r="AB173" s="390"/>
      <c r="AC173" s="390"/>
      <c r="AD173" s="390"/>
    </row>
    <row r="174">
      <c r="A174" s="400"/>
      <c r="B174" s="390"/>
      <c r="C174" s="401"/>
      <c r="D174" s="401"/>
      <c r="E174" s="390"/>
      <c r="F174" s="390"/>
      <c r="G174" s="390"/>
      <c r="H174" s="390"/>
      <c r="I174" s="390"/>
      <c r="J174" s="390"/>
      <c r="K174" s="390"/>
      <c r="L174" s="390"/>
      <c r="M174" s="390"/>
      <c r="N174" s="390"/>
      <c r="O174" s="390"/>
      <c r="P174" s="390"/>
      <c r="Q174" s="390"/>
      <c r="R174" s="390"/>
      <c r="S174" s="390"/>
      <c r="T174" s="390"/>
      <c r="U174" s="390"/>
      <c r="V174" s="390"/>
      <c r="W174" s="390"/>
      <c r="X174" s="390"/>
      <c r="Y174" s="390"/>
      <c r="Z174" s="390"/>
      <c r="AA174" s="390"/>
      <c r="AB174" s="390"/>
      <c r="AC174" s="390"/>
      <c r="AD174" s="390"/>
    </row>
    <row r="175">
      <c r="A175" s="400"/>
      <c r="B175" s="390"/>
      <c r="C175" s="401"/>
      <c r="D175" s="401"/>
      <c r="E175" s="390"/>
      <c r="F175" s="390"/>
      <c r="G175" s="390"/>
      <c r="H175" s="390"/>
      <c r="I175" s="390"/>
      <c r="J175" s="390"/>
      <c r="K175" s="390"/>
      <c r="L175" s="390"/>
      <c r="M175" s="390"/>
      <c r="N175" s="390"/>
      <c r="O175" s="390"/>
      <c r="P175" s="390"/>
      <c r="Q175" s="390"/>
      <c r="R175" s="390"/>
      <c r="S175" s="390"/>
      <c r="T175" s="390"/>
      <c r="U175" s="390"/>
      <c r="V175" s="390"/>
      <c r="W175" s="390"/>
      <c r="X175" s="390"/>
      <c r="Y175" s="390"/>
      <c r="Z175" s="390"/>
      <c r="AA175" s="390"/>
      <c r="AB175" s="390"/>
      <c r="AC175" s="390"/>
      <c r="AD175" s="390"/>
    </row>
    <row r="176">
      <c r="A176" s="400"/>
      <c r="B176" s="390"/>
      <c r="C176" s="401"/>
      <c r="D176" s="401"/>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c r="AA176" s="390"/>
      <c r="AB176" s="390"/>
      <c r="AC176" s="390"/>
      <c r="AD176" s="390"/>
    </row>
    <row r="177">
      <c r="A177" s="400"/>
      <c r="B177" s="390"/>
      <c r="C177" s="401"/>
      <c r="D177" s="401"/>
      <c r="E177" s="390"/>
      <c r="F177" s="390"/>
      <c r="G177" s="390"/>
      <c r="H177" s="390"/>
      <c r="I177" s="390"/>
      <c r="J177" s="390"/>
      <c r="K177" s="390"/>
      <c r="L177" s="390"/>
      <c r="M177" s="390"/>
      <c r="N177" s="390"/>
      <c r="O177" s="390"/>
      <c r="P177" s="390"/>
      <c r="Q177" s="390"/>
      <c r="R177" s="390"/>
      <c r="S177" s="390"/>
      <c r="T177" s="390"/>
      <c r="U177" s="390"/>
      <c r="V177" s="390"/>
      <c r="W177" s="390"/>
      <c r="X177" s="390"/>
      <c r="Y177" s="390"/>
      <c r="Z177" s="390"/>
      <c r="AA177" s="390"/>
      <c r="AB177" s="390"/>
      <c r="AC177" s="390"/>
      <c r="AD177" s="390"/>
    </row>
    <row r="178">
      <c r="A178" s="400"/>
      <c r="B178" s="390"/>
      <c r="C178" s="401"/>
      <c r="D178" s="401"/>
      <c r="E178" s="390"/>
      <c r="F178" s="390"/>
      <c r="G178" s="390"/>
      <c r="H178" s="390"/>
      <c r="I178" s="390"/>
      <c r="J178" s="390"/>
      <c r="K178" s="390"/>
      <c r="L178" s="390"/>
      <c r="M178" s="390"/>
      <c r="N178" s="390"/>
      <c r="O178" s="390"/>
      <c r="P178" s="390"/>
      <c r="Q178" s="390"/>
      <c r="R178" s="390"/>
      <c r="S178" s="390"/>
      <c r="T178" s="390"/>
      <c r="U178" s="390"/>
      <c r="V178" s="390"/>
      <c r="W178" s="390"/>
      <c r="X178" s="390"/>
      <c r="Y178" s="390"/>
      <c r="Z178" s="390"/>
      <c r="AA178" s="390"/>
      <c r="AB178" s="390"/>
      <c r="AC178" s="390"/>
      <c r="AD178" s="390"/>
    </row>
    <row r="179">
      <c r="A179" s="400"/>
      <c r="B179" s="390"/>
      <c r="C179" s="401"/>
      <c r="D179" s="401"/>
      <c r="E179" s="390"/>
      <c r="F179" s="390"/>
      <c r="G179" s="390"/>
      <c r="H179" s="390"/>
      <c r="I179" s="390"/>
      <c r="J179" s="390"/>
      <c r="K179" s="390"/>
      <c r="L179" s="390"/>
      <c r="M179" s="390"/>
      <c r="N179" s="390"/>
      <c r="O179" s="390"/>
      <c r="P179" s="390"/>
      <c r="Q179" s="390"/>
      <c r="R179" s="390"/>
      <c r="S179" s="390"/>
      <c r="T179" s="390"/>
      <c r="U179" s="390"/>
      <c r="V179" s="390"/>
      <c r="W179" s="390"/>
      <c r="X179" s="390"/>
      <c r="Y179" s="390"/>
      <c r="Z179" s="390"/>
      <c r="AA179" s="390"/>
      <c r="AB179" s="390"/>
      <c r="AC179" s="390"/>
      <c r="AD179" s="390"/>
    </row>
    <row r="180">
      <c r="A180" s="400"/>
      <c r="B180" s="390"/>
      <c r="C180" s="401"/>
      <c r="D180" s="401"/>
      <c r="E180" s="390"/>
      <c r="F180" s="390"/>
      <c r="G180" s="390"/>
      <c r="H180" s="390"/>
      <c r="I180" s="390"/>
      <c r="J180" s="390"/>
      <c r="K180" s="390"/>
      <c r="L180" s="390"/>
      <c r="M180" s="390"/>
      <c r="N180" s="390"/>
      <c r="O180" s="390"/>
      <c r="P180" s="390"/>
      <c r="Q180" s="390"/>
      <c r="R180" s="390"/>
      <c r="S180" s="390"/>
      <c r="T180" s="390"/>
      <c r="U180" s="390"/>
      <c r="V180" s="390"/>
      <c r="W180" s="390"/>
      <c r="X180" s="390"/>
      <c r="Y180" s="390"/>
      <c r="Z180" s="390"/>
      <c r="AA180" s="390"/>
      <c r="AB180" s="390"/>
      <c r="AC180" s="390"/>
      <c r="AD180" s="390"/>
    </row>
    <row r="181">
      <c r="A181" s="400"/>
      <c r="B181" s="390"/>
      <c r="C181" s="401"/>
      <c r="D181" s="401"/>
      <c r="E181" s="390"/>
      <c r="F181" s="390"/>
      <c r="G181" s="390"/>
      <c r="H181" s="390"/>
      <c r="I181" s="390"/>
      <c r="J181" s="390"/>
      <c r="K181" s="390"/>
      <c r="L181" s="390"/>
      <c r="M181" s="390"/>
      <c r="N181" s="390"/>
      <c r="O181" s="390"/>
      <c r="P181" s="390"/>
      <c r="Q181" s="390"/>
      <c r="R181" s="390"/>
      <c r="S181" s="390"/>
      <c r="T181" s="390"/>
      <c r="U181" s="390"/>
      <c r="V181" s="390"/>
      <c r="W181" s="390"/>
      <c r="X181" s="390"/>
      <c r="Y181" s="390"/>
      <c r="Z181" s="390"/>
      <c r="AA181" s="390"/>
      <c r="AB181" s="390"/>
      <c r="AC181" s="390"/>
      <c r="AD181" s="390"/>
    </row>
    <row r="182">
      <c r="A182" s="400"/>
      <c r="B182" s="390"/>
      <c r="C182" s="401"/>
      <c r="D182" s="401"/>
      <c r="E182" s="390"/>
      <c r="F182" s="390"/>
      <c r="G182" s="390"/>
      <c r="H182" s="390"/>
      <c r="I182" s="390"/>
      <c r="J182" s="390"/>
      <c r="K182" s="390"/>
      <c r="L182" s="390"/>
      <c r="M182" s="390"/>
      <c r="N182" s="390"/>
      <c r="O182" s="390"/>
      <c r="P182" s="390"/>
      <c r="Q182" s="390"/>
      <c r="R182" s="390"/>
      <c r="S182" s="390"/>
      <c r="T182" s="390"/>
      <c r="U182" s="390"/>
      <c r="V182" s="390"/>
      <c r="W182" s="390"/>
      <c r="X182" s="390"/>
      <c r="Y182" s="390"/>
      <c r="Z182" s="390"/>
      <c r="AA182" s="390"/>
      <c r="AB182" s="390"/>
      <c r="AC182" s="390"/>
      <c r="AD182" s="390"/>
    </row>
    <row r="183">
      <c r="A183" s="400"/>
      <c r="B183" s="390"/>
      <c r="C183" s="401"/>
      <c r="D183" s="401"/>
      <c r="E183" s="390"/>
      <c r="F183" s="390"/>
      <c r="G183" s="390"/>
      <c r="H183" s="390"/>
      <c r="I183" s="390"/>
      <c r="J183" s="390"/>
      <c r="K183" s="390"/>
      <c r="L183" s="390"/>
      <c r="M183" s="390"/>
      <c r="N183" s="390"/>
      <c r="O183" s="390"/>
      <c r="P183" s="390"/>
      <c r="Q183" s="390"/>
      <c r="R183" s="390"/>
      <c r="S183" s="390"/>
      <c r="T183" s="390"/>
      <c r="U183" s="390"/>
      <c r="V183" s="390"/>
      <c r="W183" s="390"/>
      <c r="X183" s="390"/>
      <c r="Y183" s="390"/>
      <c r="Z183" s="390"/>
      <c r="AA183" s="390"/>
      <c r="AB183" s="390"/>
      <c r="AC183" s="390"/>
      <c r="AD183" s="390"/>
    </row>
    <row r="184">
      <c r="A184" s="400"/>
      <c r="B184" s="390"/>
      <c r="C184" s="401"/>
      <c r="D184" s="401"/>
      <c r="E184" s="390"/>
      <c r="F184" s="390"/>
      <c r="G184" s="390"/>
      <c r="H184" s="390"/>
      <c r="I184" s="390"/>
      <c r="J184" s="390"/>
      <c r="K184" s="390"/>
      <c r="L184" s="390"/>
      <c r="M184" s="390"/>
      <c r="N184" s="390"/>
      <c r="O184" s="390"/>
      <c r="P184" s="390"/>
      <c r="Q184" s="390"/>
      <c r="R184" s="390"/>
      <c r="S184" s="390"/>
      <c r="T184" s="390"/>
      <c r="U184" s="390"/>
      <c r="V184" s="390"/>
      <c r="W184" s="390"/>
      <c r="X184" s="390"/>
      <c r="Y184" s="390"/>
      <c r="Z184" s="390"/>
      <c r="AA184" s="390"/>
      <c r="AB184" s="390"/>
      <c r="AC184" s="390"/>
      <c r="AD184" s="390"/>
    </row>
    <row r="185">
      <c r="A185" s="400"/>
      <c r="B185" s="390"/>
      <c r="C185" s="401"/>
      <c r="D185" s="401"/>
      <c r="E185" s="390"/>
      <c r="F185" s="390"/>
      <c r="G185" s="390"/>
      <c r="H185" s="390"/>
      <c r="I185" s="390"/>
      <c r="J185" s="390"/>
      <c r="K185" s="390"/>
      <c r="L185" s="390"/>
      <c r="M185" s="390"/>
      <c r="N185" s="390"/>
      <c r="O185" s="390"/>
      <c r="P185" s="390"/>
      <c r="Q185" s="390"/>
      <c r="R185" s="390"/>
      <c r="S185" s="390"/>
      <c r="T185" s="390"/>
      <c r="U185" s="390"/>
      <c r="V185" s="390"/>
      <c r="W185" s="390"/>
      <c r="X185" s="390"/>
      <c r="Y185" s="390"/>
      <c r="Z185" s="390"/>
      <c r="AA185" s="390"/>
      <c r="AB185" s="390"/>
      <c r="AC185" s="390"/>
      <c r="AD185" s="390"/>
    </row>
    <row r="186">
      <c r="A186" s="400"/>
      <c r="B186" s="390"/>
      <c r="C186" s="401"/>
      <c r="D186" s="401"/>
      <c r="E186" s="390"/>
      <c r="F186" s="390"/>
      <c r="G186" s="390"/>
      <c r="H186" s="390"/>
      <c r="I186" s="390"/>
      <c r="J186" s="390"/>
      <c r="K186" s="390"/>
      <c r="L186" s="390"/>
      <c r="M186" s="390"/>
      <c r="N186" s="390"/>
      <c r="O186" s="390"/>
      <c r="P186" s="390"/>
      <c r="Q186" s="390"/>
      <c r="R186" s="390"/>
      <c r="S186" s="390"/>
      <c r="T186" s="390"/>
      <c r="U186" s="390"/>
      <c r="V186" s="390"/>
      <c r="W186" s="390"/>
      <c r="X186" s="390"/>
      <c r="Y186" s="390"/>
      <c r="Z186" s="390"/>
      <c r="AA186" s="390"/>
      <c r="AB186" s="390"/>
      <c r="AC186" s="390"/>
      <c r="AD186" s="390"/>
    </row>
    <row r="187">
      <c r="A187" s="400"/>
      <c r="B187" s="390"/>
      <c r="C187" s="401"/>
      <c r="D187" s="401"/>
      <c r="E187" s="390"/>
      <c r="F187" s="390"/>
      <c r="G187" s="390"/>
      <c r="H187" s="390"/>
      <c r="I187" s="390"/>
      <c r="J187" s="390"/>
      <c r="K187" s="390"/>
      <c r="L187" s="390"/>
      <c r="M187" s="390"/>
      <c r="N187" s="390"/>
      <c r="O187" s="390"/>
      <c r="P187" s="390"/>
      <c r="Q187" s="390"/>
      <c r="R187" s="390"/>
      <c r="S187" s="390"/>
      <c r="T187" s="390"/>
      <c r="U187" s="390"/>
      <c r="V187" s="390"/>
      <c r="W187" s="390"/>
      <c r="X187" s="390"/>
      <c r="Y187" s="390"/>
      <c r="Z187" s="390"/>
      <c r="AA187" s="390"/>
      <c r="AB187" s="390"/>
      <c r="AC187" s="390"/>
      <c r="AD187" s="390"/>
    </row>
    <row r="188">
      <c r="A188" s="400"/>
      <c r="B188" s="390"/>
      <c r="C188" s="401"/>
      <c r="D188" s="401"/>
      <c r="E188" s="390"/>
      <c r="F188" s="390"/>
      <c r="G188" s="390"/>
      <c r="H188" s="390"/>
      <c r="I188" s="390"/>
      <c r="J188" s="390"/>
      <c r="K188" s="390"/>
      <c r="L188" s="390"/>
      <c r="M188" s="390"/>
      <c r="N188" s="390"/>
      <c r="O188" s="390"/>
      <c r="P188" s="390"/>
      <c r="Q188" s="390"/>
      <c r="R188" s="390"/>
      <c r="S188" s="390"/>
      <c r="T188" s="390"/>
      <c r="U188" s="390"/>
      <c r="V188" s="390"/>
      <c r="W188" s="390"/>
      <c r="X188" s="390"/>
      <c r="Y188" s="390"/>
      <c r="Z188" s="390"/>
      <c r="AA188" s="390"/>
      <c r="AB188" s="390"/>
      <c r="AC188" s="390"/>
      <c r="AD188" s="390"/>
    </row>
    <row r="189">
      <c r="A189" s="400"/>
      <c r="B189" s="390"/>
      <c r="C189" s="401"/>
      <c r="D189" s="401"/>
      <c r="E189" s="390"/>
      <c r="F189" s="390"/>
      <c r="G189" s="390"/>
      <c r="H189" s="390"/>
      <c r="I189" s="390"/>
      <c r="J189" s="390"/>
      <c r="K189" s="390"/>
      <c r="L189" s="390"/>
      <c r="M189" s="390"/>
      <c r="N189" s="390"/>
      <c r="O189" s="390"/>
      <c r="P189" s="390"/>
      <c r="Q189" s="390"/>
      <c r="R189" s="390"/>
      <c r="S189" s="390"/>
      <c r="T189" s="390"/>
      <c r="U189" s="390"/>
      <c r="V189" s="390"/>
      <c r="W189" s="390"/>
      <c r="X189" s="390"/>
      <c r="Y189" s="390"/>
      <c r="Z189" s="390"/>
      <c r="AA189" s="390"/>
      <c r="AB189" s="390"/>
      <c r="AC189" s="390"/>
      <c r="AD189" s="390"/>
    </row>
    <row r="190">
      <c r="A190" s="400"/>
      <c r="B190" s="390"/>
      <c r="C190" s="401"/>
      <c r="D190" s="401"/>
      <c r="E190" s="390"/>
      <c r="F190" s="390"/>
      <c r="G190" s="390"/>
      <c r="H190" s="390"/>
      <c r="I190" s="390"/>
      <c r="J190" s="390"/>
      <c r="K190" s="390"/>
      <c r="L190" s="390"/>
      <c r="M190" s="390"/>
      <c r="N190" s="390"/>
      <c r="O190" s="390"/>
      <c r="P190" s="390"/>
      <c r="Q190" s="390"/>
      <c r="R190" s="390"/>
      <c r="S190" s="390"/>
      <c r="T190" s="390"/>
      <c r="U190" s="390"/>
      <c r="V190" s="390"/>
      <c r="W190" s="390"/>
      <c r="X190" s="390"/>
      <c r="Y190" s="390"/>
      <c r="Z190" s="390"/>
      <c r="AA190" s="390"/>
      <c r="AB190" s="390"/>
      <c r="AC190" s="390"/>
      <c r="AD190" s="390"/>
    </row>
    <row r="191">
      <c r="A191" s="400"/>
      <c r="B191" s="390"/>
      <c r="C191" s="401"/>
      <c r="D191" s="401"/>
      <c r="E191" s="390"/>
      <c r="F191" s="390"/>
      <c r="G191" s="390"/>
      <c r="H191" s="390"/>
      <c r="I191" s="390"/>
      <c r="J191" s="390"/>
      <c r="K191" s="390"/>
      <c r="L191" s="390"/>
      <c r="M191" s="390"/>
      <c r="N191" s="390"/>
      <c r="O191" s="390"/>
      <c r="P191" s="390"/>
      <c r="Q191" s="390"/>
      <c r="R191" s="390"/>
      <c r="S191" s="390"/>
      <c r="T191" s="390"/>
      <c r="U191" s="390"/>
      <c r="V191" s="390"/>
      <c r="W191" s="390"/>
      <c r="X191" s="390"/>
      <c r="Y191" s="390"/>
      <c r="Z191" s="390"/>
      <c r="AA191" s="390"/>
      <c r="AB191" s="390"/>
      <c r="AC191" s="390"/>
      <c r="AD191" s="390"/>
    </row>
    <row r="192">
      <c r="A192" s="400"/>
      <c r="B192" s="390"/>
      <c r="C192" s="401"/>
      <c r="D192" s="401"/>
      <c r="E192" s="390"/>
      <c r="F192" s="390"/>
      <c r="G192" s="390"/>
      <c r="H192" s="390"/>
      <c r="I192" s="390"/>
      <c r="J192" s="390"/>
      <c r="K192" s="390"/>
      <c r="L192" s="390"/>
      <c r="M192" s="390"/>
      <c r="N192" s="390"/>
      <c r="O192" s="390"/>
      <c r="P192" s="390"/>
      <c r="Q192" s="390"/>
      <c r="R192" s="390"/>
      <c r="S192" s="390"/>
      <c r="T192" s="390"/>
      <c r="U192" s="390"/>
      <c r="V192" s="390"/>
      <c r="W192" s="390"/>
      <c r="X192" s="390"/>
      <c r="Y192" s="390"/>
      <c r="Z192" s="390"/>
      <c r="AA192" s="390"/>
      <c r="AB192" s="390"/>
      <c r="AC192" s="390"/>
      <c r="AD192" s="390"/>
    </row>
    <row r="193">
      <c r="A193" s="400"/>
      <c r="B193" s="390"/>
      <c r="C193" s="401"/>
      <c r="D193" s="401"/>
      <c r="E193" s="390"/>
      <c r="F193" s="390"/>
      <c r="G193" s="390"/>
      <c r="H193" s="390"/>
      <c r="I193" s="390"/>
      <c r="J193" s="390"/>
      <c r="K193" s="390"/>
      <c r="L193" s="390"/>
      <c r="M193" s="390"/>
      <c r="N193" s="390"/>
      <c r="O193" s="390"/>
      <c r="P193" s="390"/>
      <c r="Q193" s="390"/>
      <c r="R193" s="390"/>
      <c r="S193" s="390"/>
      <c r="T193" s="390"/>
      <c r="U193" s="390"/>
      <c r="V193" s="390"/>
      <c r="W193" s="390"/>
      <c r="X193" s="390"/>
      <c r="Y193" s="390"/>
      <c r="Z193" s="390"/>
      <c r="AA193" s="390"/>
      <c r="AB193" s="390"/>
      <c r="AC193" s="390"/>
      <c r="AD193" s="390"/>
    </row>
    <row r="194">
      <c r="A194" s="400"/>
      <c r="B194" s="390"/>
      <c r="C194" s="401"/>
      <c r="D194" s="401"/>
      <c r="E194" s="390"/>
      <c r="F194" s="390"/>
      <c r="G194" s="390"/>
      <c r="H194" s="390"/>
      <c r="I194" s="390"/>
      <c r="J194" s="390"/>
      <c r="K194" s="390"/>
      <c r="L194" s="390"/>
      <c r="M194" s="390"/>
      <c r="N194" s="390"/>
      <c r="O194" s="390"/>
      <c r="P194" s="390"/>
      <c r="Q194" s="390"/>
      <c r="R194" s="390"/>
      <c r="S194" s="390"/>
      <c r="T194" s="390"/>
      <c r="U194" s="390"/>
      <c r="V194" s="390"/>
      <c r="W194" s="390"/>
      <c r="X194" s="390"/>
      <c r="Y194" s="390"/>
      <c r="Z194" s="390"/>
      <c r="AA194" s="390"/>
      <c r="AB194" s="390"/>
      <c r="AC194" s="390"/>
      <c r="AD194" s="390"/>
    </row>
    <row r="195">
      <c r="A195" s="400"/>
      <c r="B195" s="390"/>
      <c r="C195" s="401"/>
      <c r="D195" s="401"/>
      <c r="E195" s="390"/>
      <c r="F195" s="390"/>
      <c r="G195" s="390"/>
      <c r="H195" s="390"/>
      <c r="I195" s="390"/>
      <c r="J195" s="390"/>
      <c r="K195" s="390"/>
      <c r="L195" s="390"/>
      <c r="M195" s="390"/>
      <c r="N195" s="390"/>
      <c r="O195" s="390"/>
      <c r="P195" s="390"/>
      <c r="Q195" s="390"/>
      <c r="R195" s="390"/>
      <c r="S195" s="390"/>
      <c r="T195" s="390"/>
      <c r="U195" s="390"/>
      <c r="V195" s="390"/>
      <c r="W195" s="390"/>
      <c r="X195" s="390"/>
      <c r="Y195" s="390"/>
      <c r="Z195" s="390"/>
      <c r="AA195" s="390"/>
      <c r="AB195" s="390"/>
      <c r="AC195" s="390"/>
      <c r="AD195" s="390"/>
    </row>
    <row r="196">
      <c r="A196" s="400"/>
      <c r="B196" s="390"/>
      <c r="C196" s="401"/>
      <c r="D196" s="401"/>
      <c r="E196" s="390"/>
      <c r="F196" s="390"/>
      <c r="G196" s="390"/>
      <c r="H196" s="390"/>
      <c r="I196" s="390"/>
      <c r="J196" s="390"/>
      <c r="K196" s="390"/>
      <c r="L196" s="390"/>
      <c r="M196" s="390"/>
      <c r="N196" s="390"/>
      <c r="O196" s="390"/>
      <c r="P196" s="390"/>
      <c r="Q196" s="390"/>
      <c r="R196" s="390"/>
      <c r="S196" s="390"/>
      <c r="T196" s="390"/>
      <c r="U196" s="390"/>
      <c r="V196" s="390"/>
      <c r="W196" s="390"/>
      <c r="X196" s="390"/>
      <c r="Y196" s="390"/>
      <c r="Z196" s="390"/>
      <c r="AA196" s="390"/>
      <c r="AB196" s="390"/>
      <c r="AC196" s="390"/>
      <c r="AD196" s="390"/>
    </row>
    <row r="197">
      <c r="A197" s="400"/>
      <c r="B197" s="390"/>
      <c r="C197" s="401"/>
      <c r="D197" s="401"/>
      <c r="E197" s="390"/>
      <c r="F197" s="390"/>
      <c r="G197" s="390"/>
      <c r="H197" s="390"/>
      <c r="I197" s="390"/>
      <c r="J197" s="390"/>
      <c r="K197" s="390"/>
      <c r="L197" s="390"/>
      <c r="M197" s="390"/>
      <c r="N197" s="390"/>
      <c r="O197" s="390"/>
      <c r="P197" s="390"/>
      <c r="Q197" s="390"/>
      <c r="R197" s="390"/>
      <c r="S197" s="390"/>
      <c r="T197" s="390"/>
      <c r="U197" s="390"/>
      <c r="V197" s="390"/>
      <c r="W197" s="390"/>
      <c r="X197" s="390"/>
      <c r="Y197" s="390"/>
      <c r="Z197" s="390"/>
      <c r="AA197" s="390"/>
      <c r="AB197" s="390"/>
      <c r="AC197" s="390"/>
      <c r="AD197" s="390"/>
    </row>
    <row r="198">
      <c r="A198" s="400"/>
      <c r="B198" s="390"/>
      <c r="C198" s="401"/>
      <c r="D198" s="401"/>
      <c r="E198" s="390"/>
      <c r="F198" s="390"/>
      <c r="G198" s="390"/>
      <c r="H198" s="390"/>
      <c r="I198" s="390"/>
      <c r="J198" s="390"/>
      <c r="K198" s="390"/>
      <c r="L198" s="390"/>
      <c r="M198" s="390"/>
      <c r="N198" s="390"/>
      <c r="O198" s="390"/>
      <c r="P198" s="390"/>
      <c r="Q198" s="390"/>
      <c r="R198" s="390"/>
      <c r="S198" s="390"/>
      <c r="T198" s="390"/>
      <c r="U198" s="390"/>
      <c r="V198" s="390"/>
      <c r="W198" s="390"/>
      <c r="X198" s="390"/>
      <c r="Y198" s="390"/>
      <c r="Z198" s="390"/>
      <c r="AA198" s="390"/>
      <c r="AB198" s="390"/>
      <c r="AC198" s="390"/>
      <c r="AD198" s="390"/>
    </row>
    <row r="199">
      <c r="A199" s="400"/>
      <c r="B199" s="390"/>
      <c r="C199" s="401"/>
      <c r="D199" s="401"/>
      <c r="E199" s="390"/>
      <c r="F199" s="390"/>
      <c r="G199" s="390"/>
      <c r="H199" s="390"/>
      <c r="I199" s="390"/>
      <c r="J199" s="390"/>
      <c r="K199" s="390"/>
      <c r="L199" s="390"/>
      <c r="M199" s="390"/>
      <c r="N199" s="390"/>
      <c r="O199" s="390"/>
      <c r="P199" s="390"/>
      <c r="Q199" s="390"/>
      <c r="R199" s="390"/>
      <c r="S199" s="390"/>
      <c r="T199" s="390"/>
      <c r="U199" s="390"/>
      <c r="V199" s="390"/>
      <c r="W199" s="390"/>
      <c r="X199" s="390"/>
      <c r="Y199" s="390"/>
      <c r="Z199" s="390"/>
      <c r="AA199" s="390"/>
      <c r="AB199" s="390"/>
      <c r="AC199" s="390"/>
      <c r="AD199" s="390"/>
    </row>
    <row r="200">
      <c r="A200" s="400"/>
      <c r="B200" s="390"/>
      <c r="C200" s="401"/>
      <c r="D200" s="401"/>
      <c r="E200" s="390"/>
      <c r="F200" s="390"/>
      <c r="G200" s="390"/>
      <c r="H200" s="390"/>
      <c r="I200" s="390"/>
      <c r="J200" s="390"/>
      <c r="K200" s="390"/>
      <c r="L200" s="390"/>
      <c r="M200" s="390"/>
      <c r="N200" s="390"/>
      <c r="O200" s="390"/>
      <c r="P200" s="390"/>
      <c r="Q200" s="390"/>
      <c r="R200" s="390"/>
      <c r="S200" s="390"/>
      <c r="T200" s="390"/>
      <c r="U200" s="390"/>
      <c r="V200" s="390"/>
      <c r="W200" s="390"/>
      <c r="X200" s="390"/>
      <c r="Y200" s="390"/>
      <c r="Z200" s="390"/>
      <c r="AA200" s="390"/>
      <c r="AB200" s="390"/>
      <c r="AC200" s="390"/>
      <c r="AD200" s="390"/>
    </row>
    <row r="201">
      <c r="A201" s="400"/>
      <c r="B201" s="390"/>
      <c r="C201" s="401"/>
      <c r="D201" s="401"/>
      <c r="E201" s="390"/>
      <c r="F201" s="390"/>
      <c r="G201" s="390"/>
      <c r="H201" s="390"/>
      <c r="I201" s="390"/>
      <c r="J201" s="390"/>
      <c r="K201" s="390"/>
      <c r="L201" s="390"/>
      <c r="M201" s="390"/>
      <c r="N201" s="390"/>
      <c r="O201" s="390"/>
      <c r="P201" s="390"/>
      <c r="Q201" s="390"/>
      <c r="R201" s="390"/>
      <c r="S201" s="390"/>
      <c r="T201" s="390"/>
      <c r="U201" s="390"/>
      <c r="V201" s="390"/>
      <c r="W201" s="390"/>
      <c r="X201" s="390"/>
      <c r="Y201" s="390"/>
      <c r="Z201" s="390"/>
      <c r="AA201" s="390"/>
      <c r="AB201" s="390"/>
      <c r="AC201" s="390"/>
      <c r="AD201" s="390"/>
    </row>
    <row r="202">
      <c r="A202" s="400"/>
      <c r="B202" s="390"/>
      <c r="C202" s="401"/>
      <c r="D202" s="401"/>
      <c r="E202" s="390"/>
      <c r="F202" s="390"/>
      <c r="G202" s="390"/>
      <c r="H202" s="390"/>
      <c r="I202" s="390"/>
      <c r="J202" s="390"/>
      <c r="K202" s="390"/>
      <c r="L202" s="390"/>
      <c r="M202" s="390"/>
      <c r="N202" s="390"/>
      <c r="O202" s="390"/>
      <c r="P202" s="390"/>
      <c r="Q202" s="390"/>
      <c r="R202" s="390"/>
      <c r="S202" s="390"/>
      <c r="T202" s="390"/>
      <c r="U202" s="390"/>
      <c r="V202" s="390"/>
      <c r="W202" s="390"/>
      <c r="X202" s="390"/>
      <c r="Y202" s="390"/>
      <c r="Z202" s="390"/>
      <c r="AA202" s="390"/>
      <c r="AB202" s="390"/>
      <c r="AC202" s="390"/>
      <c r="AD202" s="390"/>
    </row>
    <row r="203">
      <c r="A203" s="400"/>
      <c r="B203" s="390"/>
      <c r="C203" s="401"/>
      <c r="D203" s="401"/>
      <c r="E203" s="390"/>
      <c r="F203" s="390"/>
      <c r="G203" s="390"/>
      <c r="H203" s="390"/>
      <c r="I203" s="390"/>
      <c r="J203" s="390"/>
      <c r="K203" s="390"/>
      <c r="L203" s="390"/>
      <c r="M203" s="390"/>
      <c r="N203" s="390"/>
      <c r="O203" s="390"/>
      <c r="P203" s="390"/>
      <c r="Q203" s="390"/>
      <c r="R203" s="390"/>
      <c r="S203" s="390"/>
      <c r="T203" s="390"/>
      <c r="U203" s="390"/>
      <c r="V203" s="390"/>
      <c r="W203" s="390"/>
      <c r="X203" s="390"/>
      <c r="Y203" s="390"/>
      <c r="Z203" s="390"/>
      <c r="AA203" s="390"/>
      <c r="AB203" s="390"/>
      <c r="AC203" s="390"/>
      <c r="AD203" s="390"/>
    </row>
    <row r="204">
      <c r="A204" s="400"/>
      <c r="B204" s="390"/>
      <c r="C204" s="401"/>
      <c r="D204" s="401"/>
      <c r="E204" s="390"/>
      <c r="F204" s="390"/>
      <c r="G204" s="390"/>
      <c r="H204" s="390"/>
      <c r="I204" s="390"/>
      <c r="J204" s="390"/>
      <c r="K204" s="390"/>
      <c r="L204" s="390"/>
      <c r="M204" s="390"/>
      <c r="N204" s="390"/>
      <c r="O204" s="390"/>
      <c r="P204" s="390"/>
      <c r="Q204" s="390"/>
      <c r="R204" s="390"/>
      <c r="S204" s="390"/>
      <c r="T204" s="390"/>
      <c r="U204" s="390"/>
      <c r="V204" s="390"/>
      <c r="W204" s="390"/>
      <c r="X204" s="390"/>
      <c r="Y204" s="390"/>
      <c r="Z204" s="390"/>
      <c r="AA204" s="390"/>
      <c r="AB204" s="390"/>
      <c r="AC204" s="390"/>
      <c r="AD204" s="390"/>
    </row>
    <row r="205">
      <c r="A205" s="400"/>
      <c r="B205" s="390"/>
      <c r="C205" s="401"/>
      <c r="D205" s="401"/>
      <c r="E205" s="390"/>
      <c r="F205" s="390"/>
      <c r="G205" s="390"/>
      <c r="H205" s="390"/>
      <c r="I205" s="390"/>
      <c r="J205" s="390"/>
      <c r="K205" s="390"/>
      <c r="L205" s="390"/>
      <c r="M205" s="390"/>
      <c r="N205" s="390"/>
      <c r="O205" s="390"/>
      <c r="P205" s="390"/>
      <c r="Q205" s="390"/>
      <c r="R205" s="390"/>
      <c r="S205" s="390"/>
      <c r="T205" s="390"/>
      <c r="U205" s="390"/>
      <c r="V205" s="390"/>
      <c r="W205" s="390"/>
      <c r="X205" s="390"/>
      <c r="Y205" s="390"/>
      <c r="Z205" s="390"/>
      <c r="AA205" s="390"/>
      <c r="AB205" s="390"/>
      <c r="AC205" s="390"/>
      <c r="AD205" s="390"/>
    </row>
    <row r="206">
      <c r="A206" s="400"/>
      <c r="B206" s="390"/>
      <c r="C206" s="401"/>
      <c r="D206" s="401"/>
      <c r="E206" s="390"/>
      <c r="F206" s="390"/>
      <c r="G206" s="390"/>
      <c r="H206" s="390"/>
      <c r="I206" s="390"/>
      <c r="J206" s="390"/>
      <c r="K206" s="390"/>
      <c r="L206" s="390"/>
      <c r="M206" s="390"/>
      <c r="N206" s="390"/>
      <c r="O206" s="390"/>
      <c r="P206" s="390"/>
      <c r="Q206" s="390"/>
      <c r="R206" s="390"/>
      <c r="S206" s="390"/>
      <c r="T206" s="390"/>
      <c r="U206" s="390"/>
      <c r="V206" s="390"/>
      <c r="W206" s="390"/>
      <c r="X206" s="390"/>
      <c r="Y206" s="390"/>
      <c r="Z206" s="390"/>
      <c r="AA206" s="390"/>
      <c r="AB206" s="390"/>
      <c r="AC206" s="390"/>
      <c r="AD206" s="390"/>
    </row>
    <row r="207">
      <c r="A207" s="400"/>
      <c r="B207" s="390"/>
      <c r="C207" s="401"/>
      <c r="D207" s="401"/>
      <c r="E207" s="390"/>
      <c r="F207" s="390"/>
      <c r="G207" s="390"/>
      <c r="H207" s="390"/>
      <c r="I207" s="390"/>
      <c r="J207" s="390"/>
      <c r="K207" s="390"/>
      <c r="L207" s="390"/>
      <c r="M207" s="390"/>
      <c r="N207" s="390"/>
      <c r="O207" s="390"/>
      <c r="P207" s="390"/>
      <c r="Q207" s="390"/>
      <c r="R207" s="390"/>
      <c r="S207" s="390"/>
      <c r="T207" s="390"/>
      <c r="U207" s="390"/>
      <c r="V207" s="390"/>
      <c r="W207" s="390"/>
      <c r="X207" s="390"/>
      <c r="Y207" s="390"/>
      <c r="Z207" s="390"/>
      <c r="AA207" s="390"/>
      <c r="AB207" s="390"/>
      <c r="AC207" s="390"/>
      <c r="AD207" s="390"/>
    </row>
    <row r="208">
      <c r="A208" s="400"/>
      <c r="B208" s="390"/>
      <c r="C208" s="401"/>
      <c r="D208" s="401"/>
      <c r="E208" s="390"/>
      <c r="F208" s="390"/>
      <c r="G208" s="390"/>
      <c r="H208" s="390"/>
      <c r="I208" s="390"/>
      <c r="J208" s="390"/>
      <c r="K208" s="390"/>
      <c r="L208" s="390"/>
      <c r="M208" s="390"/>
      <c r="N208" s="390"/>
      <c r="O208" s="390"/>
      <c r="P208" s="390"/>
      <c r="Q208" s="390"/>
      <c r="R208" s="390"/>
      <c r="S208" s="390"/>
      <c r="T208" s="390"/>
      <c r="U208" s="390"/>
      <c r="V208" s="390"/>
      <c r="W208" s="390"/>
      <c r="X208" s="390"/>
      <c r="Y208" s="390"/>
      <c r="Z208" s="390"/>
      <c r="AA208" s="390"/>
      <c r="AB208" s="390"/>
      <c r="AC208" s="390"/>
      <c r="AD208" s="390"/>
    </row>
    <row r="209">
      <c r="A209" s="400"/>
      <c r="B209" s="390"/>
      <c r="C209" s="401"/>
      <c r="D209" s="401"/>
      <c r="E209" s="390"/>
      <c r="F209" s="390"/>
      <c r="G209" s="390"/>
      <c r="H209" s="390"/>
      <c r="I209" s="390"/>
      <c r="J209" s="390"/>
      <c r="K209" s="390"/>
      <c r="L209" s="390"/>
      <c r="M209" s="390"/>
      <c r="N209" s="390"/>
      <c r="O209" s="390"/>
      <c r="P209" s="390"/>
      <c r="Q209" s="390"/>
      <c r="R209" s="390"/>
      <c r="S209" s="390"/>
      <c r="T209" s="390"/>
      <c r="U209" s="390"/>
      <c r="V209" s="390"/>
      <c r="W209" s="390"/>
      <c r="X209" s="390"/>
      <c r="Y209" s="390"/>
      <c r="Z209" s="390"/>
      <c r="AA209" s="390"/>
      <c r="AB209" s="390"/>
      <c r="AC209" s="390"/>
      <c r="AD209" s="390"/>
    </row>
    <row r="210">
      <c r="A210" s="400"/>
      <c r="B210" s="390"/>
      <c r="C210" s="401"/>
      <c r="D210" s="401"/>
      <c r="E210" s="390"/>
      <c r="F210" s="390"/>
      <c r="G210" s="390"/>
      <c r="H210" s="390"/>
      <c r="I210" s="390"/>
      <c r="J210" s="390"/>
      <c r="K210" s="390"/>
      <c r="L210" s="390"/>
      <c r="M210" s="390"/>
      <c r="N210" s="390"/>
      <c r="O210" s="390"/>
      <c r="P210" s="390"/>
      <c r="Q210" s="390"/>
      <c r="R210" s="390"/>
      <c r="S210" s="390"/>
      <c r="T210" s="390"/>
      <c r="U210" s="390"/>
      <c r="V210" s="390"/>
      <c r="W210" s="390"/>
      <c r="X210" s="390"/>
      <c r="Y210" s="390"/>
      <c r="Z210" s="390"/>
      <c r="AA210" s="390"/>
      <c r="AB210" s="390"/>
      <c r="AC210" s="390"/>
      <c r="AD210" s="390"/>
    </row>
    <row r="211">
      <c r="A211" s="400"/>
      <c r="B211" s="390"/>
      <c r="C211" s="401"/>
      <c r="D211" s="401"/>
      <c r="E211" s="390"/>
      <c r="F211" s="390"/>
      <c r="G211" s="390"/>
      <c r="H211" s="390"/>
      <c r="I211" s="390"/>
      <c r="J211" s="390"/>
      <c r="K211" s="390"/>
      <c r="L211" s="390"/>
      <c r="M211" s="390"/>
      <c r="N211" s="390"/>
      <c r="O211" s="390"/>
      <c r="P211" s="390"/>
      <c r="Q211" s="390"/>
      <c r="R211" s="390"/>
      <c r="S211" s="390"/>
      <c r="T211" s="390"/>
      <c r="U211" s="390"/>
      <c r="V211" s="390"/>
      <c r="W211" s="390"/>
      <c r="X211" s="390"/>
      <c r="Y211" s="390"/>
      <c r="Z211" s="390"/>
      <c r="AA211" s="390"/>
      <c r="AB211" s="390"/>
      <c r="AC211" s="390"/>
      <c r="AD211" s="390"/>
    </row>
    <row r="212">
      <c r="A212" s="400"/>
      <c r="B212" s="390"/>
      <c r="C212" s="401"/>
      <c r="D212" s="401"/>
      <c r="E212" s="390"/>
      <c r="F212" s="390"/>
      <c r="G212" s="390"/>
      <c r="H212" s="390"/>
      <c r="I212" s="390"/>
      <c r="J212" s="390"/>
      <c r="K212" s="390"/>
      <c r="L212" s="390"/>
      <c r="M212" s="390"/>
      <c r="N212" s="390"/>
      <c r="O212" s="390"/>
      <c r="P212" s="390"/>
      <c r="Q212" s="390"/>
      <c r="R212" s="390"/>
      <c r="S212" s="390"/>
      <c r="T212" s="390"/>
      <c r="U212" s="390"/>
      <c r="V212" s="390"/>
      <c r="W212" s="390"/>
      <c r="X212" s="390"/>
      <c r="Y212" s="390"/>
      <c r="Z212" s="390"/>
      <c r="AA212" s="390"/>
      <c r="AB212" s="390"/>
      <c r="AC212" s="390"/>
      <c r="AD212" s="390"/>
    </row>
    <row r="213">
      <c r="A213" s="400"/>
      <c r="B213" s="390"/>
      <c r="C213" s="401"/>
      <c r="D213" s="401"/>
      <c r="E213" s="390"/>
      <c r="F213" s="390"/>
      <c r="G213" s="390"/>
      <c r="H213" s="390"/>
      <c r="I213" s="390"/>
      <c r="J213" s="390"/>
      <c r="K213" s="390"/>
      <c r="L213" s="390"/>
      <c r="M213" s="390"/>
      <c r="N213" s="390"/>
      <c r="O213" s="390"/>
      <c r="P213" s="390"/>
      <c r="Q213" s="390"/>
      <c r="R213" s="390"/>
      <c r="S213" s="390"/>
      <c r="T213" s="390"/>
      <c r="U213" s="390"/>
      <c r="V213" s="390"/>
      <c r="W213" s="390"/>
      <c r="X213" s="390"/>
      <c r="Y213" s="390"/>
      <c r="Z213" s="390"/>
      <c r="AA213" s="390"/>
      <c r="AB213" s="390"/>
      <c r="AC213" s="390"/>
      <c r="AD213" s="390"/>
    </row>
    <row r="214">
      <c r="A214" s="400"/>
      <c r="B214" s="390"/>
      <c r="C214" s="401"/>
      <c r="D214" s="401"/>
      <c r="E214" s="390"/>
      <c r="F214" s="390"/>
      <c r="G214" s="390"/>
      <c r="H214" s="390"/>
      <c r="I214" s="390"/>
      <c r="J214" s="390"/>
      <c r="K214" s="390"/>
      <c r="L214" s="390"/>
      <c r="M214" s="390"/>
      <c r="N214" s="390"/>
      <c r="O214" s="390"/>
      <c r="P214" s="390"/>
      <c r="Q214" s="390"/>
      <c r="R214" s="390"/>
      <c r="S214" s="390"/>
      <c r="T214" s="390"/>
      <c r="U214" s="390"/>
      <c r="V214" s="390"/>
      <c r="W214" s="390"/>
      <c r="X214" s="390"/>
      <c r="Y214" s="390"/>
      <c r="Z214" s="390"/>
      <c r="AA214" s="390"/>
      <c r="AB214" s="390"/>
      <c r="AC214" s="390"/>
      <c r="AD214" s="390"/>
    </row>
    <row r="215">
      <c r="A215" s="400"/>
      <c r="B215" s="390"/>
      <c r="C215" s="401"/>
      <c r="D215" s="401"/>
      <c r="E215" s="390"/>
      <c r="F215" s="390"/>
      <c r="G215" s="390"/>
      <c r="H215" s="390"/>
      <c r="I215" s="390"/>
      <c r="J215" s="390"/>
      <c r="K215" s="390"/>
      <c r="L215" s="390"/>
      <c r="M215" s="390"/>
      <c r="N215" s="390"/>
      <c r="O215" s="390"/>
      <c r="P215" s="390"/>
      <c r="Q215" s="390"/>
      <c r="R215" s="390"/>
      <c r="S215" s="390"/>
      <c r="T215" s="390"/>
      <c r="U215" s="390"/>
      <c r="V215" s="390"/>
      <c r="W215" s="390"/>
      <c r="X215" s="390"/>
      <c r="Y215" s="390"/>
      <c r="Z215" s="390"/>
      <c r="AA215" s="390"/>
      <c r="AB215" s="390"/>
      <c r="AC215" s="390"/>
      <c r="AD215" s="390"/>
    </row>
    <row r="216">
      <c r="A216" s="400"/>
      <c r="B216" s="390"/>
      <c r="C216" s="401"/>
      <c r="D216" s="401"/>
      <c r="E216" s="390"/>
      <c r="F216" s="390"/>
      <c r="G216" s="390"/>
      <c r="H216" s="390"/>
      <c r="I216" s="390"/>
      <c r="J216" s="390"/>
      <c r="K216" s="390"/>
      <c r="L216" s="390"/>
      <c r="M216" s="390"/>
      <c r="N216" s="390"/>
      <c r="O216" s="390"/>
      <c r="P216" s="390"/>
      <c r="Q216" s="390"/>
      <c r="R216" s="390"/>
      <c r="S216" s="390"/>
      <c r="T216" s="390"/>
      <c r="U216" s="390"/>
      <c r="V216" s="390"/>
      <c r="W216" s="390"/>
      <c r="X216" s="390"/>
      <c r="Y216" s="390"/>
      <c r="Z216" s="390"/>
      <c r="AA216" s="390"/>
      <c r="AB216" s="390"/>
      <c r="AC216" s="390"/>
      <c r="AD216" s="390"/>
    </row>
    <row r="217">
      <c r="A217" s="400"/>
      <c r="B217" s="390"/>
      <c r="C217" s="401"/>
      <c r="D217" s="401"/>
      <c r="E217" s="390"/>
      <c r="F217" s="390"/>
      <c r="G217" s="390"/>
      <c r="H217" s="390"/>
      <c r="I217" s="390"/>
      <c r="J217" s="390"/>
      <c r="K217" s="390"/>
      <c r="L217" s="390"/>
      <c r="M217" s="390"/>
      <c r="N217" s="390"/>
      <c r="O217" s="390"/>
      <c r="P217" s="390"/>
      <c r="Q217" s="390"/>
      <c r="R217" s="390"/>
      <c r="S217" s="390"/>
      <c r="T217" s="390"/>
      <c r="U217" s="390"/>
      <c r="V217" s="390"/>
      <c r="W217" s="390"/>
      <c r="X217" s="390"/>
      <c r="Y217" s="390"/>
      <c r="Z217" s="390"/>
      <c r="AA217" s="390"/>
      <c r="AB217" s="390"/>
      <c r="AC217" s="390"/>
      <c r="AD217" s="390"/>
    </row>
    <row r="218">
      <c r="A218" s="400"/>
      <c r="B218" s="390"/>
      <c r="C218" s="401"/>
      <c r="D218" s="401"/>
      <c r="E218" s="390"/>
      <c r="F218" s="390"/>
      <c r="G218" s="390"/>
      <c r="H218" s="390"/>
      <c r="I218" s="390"/>
      <c r="J218" s="390"/>
      <c r="K218" s="390"/>
      <c r="L218" s="390"/>
      <c r="M218" s="390"/>
      <c r="N218" s="390"/>
      <c r="O218" s="390"/>
      <c r="P218" s="390"/>
      <c r="Q218" s="390"/>
      <c r="R218" s="390"/>
      <c r="S218" s="390"/>
      <c r="T218" s="390"/>
      <c r="U218" s="390"/>
      <c r="V218" s="390"/>
      <c r="W218" s="390"/>
      <c r="X218" s="390"/>
      <c r="Y218" s="390"/>
      <c r="Z218" s="390"/>
      <c r="AA218" s="390"/>
      <c r="AB218" s="390"/>
      <c r="AC218" s="390"/>
      <c r="AD218" s="390"/>
    </row>
    <row r="219">
      <c r="A219" s="400"/>
      <c r="B219" s="390"/>
      <c r="C219" s="401"/>
      <c r="D219" s="401"/>
      <c r="E219" s="390"/>
      <c r="F219" s="390"/>
      <c r="G219" s="390"/>
      <c r="H219" s="390"/>
      <c r="I219" s="390"/>
      <c r="J219" s="390"/>
      <c r="K219" s="390"/>
      <c r="L219" s="390"/>
      <c r="M219" s="390"/>
      <c r="N219" s="390"/>
      <c r="O219" s="390"/>
      <c r="P219" s="390"/>
      <c r="Q219" s="390"/>
      <c r="R219" s="390"/>
      <c r="S219" s="390"/>
      <c r="T219" s="390"/>
      <c r="U219" s="390"/>
      <c r="V219" s="390"/>
      <c r="W219" s="390"/>
      <c r="X219" s="390"/>
      <c r="Y219" s="390"/>
      <c r="Z219" s="390"/>
      <c r="AA219" s="390"/>
      <c r="AB219" s="390"/>
      <c r="AC219" s="390"/>
      <c r="AD219" s="390"/>
    </row>
    <row r="220">
      <c r="A220" s="400"/>
      <c r="B220" s="390"/>
      <c r="C220" s="401"/>
      <c r="D220" s="401"/>
      <c r="E220" s="390"/>
      <c r="F220" s="390"/>
      <c r="G220" s="390"/>
      <c r="H220" s="390"/>
      <c r="I220" s="390"/>
      <c r="J220" s="390"/>
      <c r="K220" s="390"/>
      <c r="L220" s="390"/>
      <c r="M220" s="390"/>
      <c r="N220" s="390"/>
      <c r="O220" s="390"/>
      <c r="P220" s="390"/>
      <c r="Q220" s="390"/>
      <c r="R220" s="390"/>
      <c r="S220" s="390"/>
      <c r="T220" s="390"/>
      <c r="U220" s="390"/>
      <c r="V220" s="390"/>
      <c r="W220" s="390"/>
      <c r="X220" s="390"/>
      <c r="Y220" s="390"/>
      <c r="Z220" s="390"/>
      <c r="AA220" s="390"/>
      <c r="AB220" s="390"/>
      <c r="AC220" s="390"/>
      <c r="AD220" s="390"/>
    </row>
    <row r="221">
      <c r="A221" s="400"/>
      <c r="B221" s="390"/>
      <c r="C221" s="401"/>
      <c r="D221" s="401"/>
      <c r="E221" s="390"/>
      <c r="F221" s="390"/>
      <c r="G221" s="390"/>
      <c r="H221" s="390"/>
      <c r="I221" s="390"/>
      <c r="J221" s="390"/>
      <c r="K221" s="390"/>
      <c r="L221" s="390"/>
      <c r="M221" s="390"/>
      <c r="N221" s="390"/>
      <c r="O221" s="390"/>
      <c r="P221" s="390"/>
      <c r="Q221" s="390"/>
      <c r="R221" s="390"/>
      <c r="S221" s="390"/>
      <c r="T221" s="390"/>
      <c r="U221" s="390"/>
      <c r="V221" s="390"/>
      <c r="W221" s="390"/>
      <c r="X221" s="390"/>
      <c r="Y221" s="390"/>
      <c r="Z221" s="390"/>
      <c r="AA221" s="390"/>
      <c r="AB221" s="390"/>
      <c r="AC221" s="390"/>
      <c r="AD221" s="390"/>
    </row>
    <row r="222">
      <c r="A222" s="400"/>
      <c r="B222" s="390"/>
      <c r="C222" s="401"/>
      <c r="D222" s="401"/>
      <c r="E222" s="390"/>
      <c r="F222" s="390"/>
      <c r="G222" s="390"/>
      <c r="H222" s="390"/>
      <c r="I222" s="390"/>
      <c r="J222" s="390"/>
      <c r="K222" s="390"/>
      <c r="L222" s="390"/>
      <c r="M222" s="390"/>
      <c r="N222" s="390"/>
      <c r="O222" s="390"/>
      <c r="P222" s="390"/>
      <c r="Q222" s="390"/>
      <c r="R222" s="390"/>
      <c r="S222" s="390"/>
      <c r="T222" s="390"/>
      <c r="U222" s="390"/>
      <c r="V222" s="390"/>
      <c r="W222" s="390"/>
      <c r="X222" s="390"/>
      <c r="Y222" s="390"/>
      <c r="Z222" s="390"/>
      <c r="AA222" s="390"/>
      <c r="AB222" s="390"/>
      <c r="AC222" s="390"/>
      <c r="AD222" s="390"/>
    </row>
    <row r="223">
      <c r="A223" s="400"/>
      <c r="B223" s="390"/>
      <c r="C223" s="401"/>
      <c r="D223" s="401"/>
      <c r="E223" s="390"/>
      <c r="F223" s="390"/>
      <c r="G223" s="390"/>
      <c r="H223" s="390"/>
      <c r="I223" s="390"/>
      <c r="J223" s="390"/>
      <c r="K223" s="390"/>
      <c r="L223" s="390"/>
      <c r="M223" s="390"/>
      <c r="N223" s="390"/>
      <c r="O223" s="390"/>
      <c r="P223" s="390"/>
      <c r="Q223" s="390"/>
      <c r="R223" s="390"/>
      <c r="S223" s="390"/>
      <c r="T223" s="390"/>
      <c r="U223" s="390"/>
      <c r="V223" s="390"/>
      <c r="W223" s="390"/>
      <c r="X223" s="390"/>
      <c r="Y223" s="390"/>
      <c r="Z223" s="390"/>
      <c r="AA223" s="390"/>
      <c r="AB223" s="390"/>
      <c r="AC223" s="390"/>
      <c r="AD223" s="390"/>
    </row>
    <row r="224">
      <c r="A224" s="400"/>
      <c r="B224" s="390"/>
      <c r="C224" s="401"/>
      <c r="D224" s="401"/>
      <c r="E224" s="390"/>
      <c r="F224" s="390"/>
      <c r="G224" s="390"/>
      <c r="H224" s="390"/>
      <c r="I224" s="390"/>
      <c r="J224" s="390"/>
      <c r="K224" s="390"/>
      <c r="L224" s="390"/>
      <c r="M224" s="390"/>
      <c r="N224" s="390"/>
      <c r="O224" s="390"/>
      <c r="P224" s="390"/>
      <c r="Q224" s="390"/>
      <c r="R224" s="390"/>
      <c r="S224" s="390"/>
      <c r="T224" s="390"/>
      <c r="U224" s="390"/>
      <c r="V224" s="390"/>
      <c r="W224" s="390"/>
      <c r="X224" s="390"/>
      <c r="Y224" s="390"/>
      <c r="Z224" s="390"/>
      <c r="AA224" s="390"/>
      <c r="AB224" s="390"/>
      <c r="AC224" s="390"/>
      <c r="AD224" s="390"/>
    </row>
    <row r="225">
      <c r="A225" s="400"/>
      <c r="B225" s="390"/>
      <c r="C225" s="401"/>
      <c r="D225" s="401"/>
      <c r="E225" s="390"/>
      <c r="F225" s="390"/>
      <c r="G225" s="390"/>
      <c r="H225" s="390"/>
      <c r="I225" s="390"/>
      <c r="J225" s="390"/>
      <c r="K225" s="390"/>
      <c r="L225" s="390"/>
      <c r="M225" s="390"/>
      <c r="N225" s="390"/>
      <c r="O225" s="390"/>
      <c r="P225" s="390"/>
      <c r="Q225" s="390"/>
      <c r="R225" s="390"/>
      <c r="S225" s="390"/>
      <c r="T225" s="390"/>
      <c r="U225" s="390"/>
      <c r="V225" s="390"/>
      <c r="W225" s="390"/>
      <c r="X225" s="390"/>
      <c r="Y225" s="390"/>
      <c r="Z225" s="390"/>
      <c r="AA225" s="390"/>
      <c r="AB225" s="390"/>
      <c r="AC225" s="390"/>
      <c r="AD225" s="390"/>
    </row>
    <row r="226">
      <c r="A226" s="400"/>
      <c r="B226" s="390"/>
      <c r="C226" s="401"/>
      <c r="D226" s="401"/>
      <c r="E226" s="390"/>
      <c r="F226" s="390"/>
      <c r="G226" s="390"/>
      <c r="H226" s="390"/>
      <c r="I226" s="390"/>
      <c r="J226" s="390"/>
      <c r="K226" s="390"/>
      <c r="L226" s="390"/>
      <c r="M226" s="390"/>
      <c r="N226" s="390"/>
      <c r="O226" s="390"/>
      <c r="P226" s="390"/>
      <c r="Q226" s="390"/>
      <c r="R226" s="390"/>
      <c r="S226" s="390"/>
      <c r="T226" s="390"/>
      <c r="U226" s="390"/>
      <c r="V226" s="390"/>
      <c r="W226" s="390"/>
      <c r="X226" s="390"/>
      <c r="Y226" s="390"/>
      <c r="Z226" s="390"/>
      <c r="AA226" s="390"/>
      <c r="AB226" s="390"/>
      <c r="AC226" s="390"/>
      <c r="AD226" s="390"/>
    </row>
    <row r="227">
      <c r="A227" s="400"/>
      <c r="B227" s="390"/>
      <c r="C227" s="401"/>
      <c r="D227" s="401"/>
      <c r="E227" s="390"/>
      <c r="F227" s="390"/>
      <c r="G227" s="390"/>
      <c r="H227" s="390"/>
      <c r="I227" s="390"/>
      <c r="J227" s="390"/>
      <c r="K227" s="390"/>
      <c r="L227" s="390"/>
      <c r="M227" s="390"/>
      <c r="N227" s="390"/>
      <c r="O227" s="390"/>
      <c r="P227" s="390"/>
      <c r="Q227" s="390"/>
      <c r="R227" s="390"/>
      <c r="S227" s="390"/>
      <c r="T227" s="390"/>
      <c r="U227" s="390"/>
      <c r="V227" s="390"/>
      <c r="W227" s="390"/>
      <c r="X227" s="390"/>
      <c r="Y227" s="390"/>
      <c r="Z227" s="390"/>
      <c r="AA227" s="390"/>
      <c r="AB227" s="390"/>
      <c r="AC227" s="390"/>
      <c r="AD227" s="390"/>
    </row>
    <row r="228">
      <c r="A228" s="400"/>
      <c r="B228" s="390"/>
      <c r="C228" s="401"/>
      <c r="D228" s="401"/>
      <c r="E228" s="390"/>
      <c r="F228" s="390"/>
      <c r="G228" s="390"/>
      <c r="H228" s="390"/>
      <c r="I228" s="390"/>
      <c r="J228" s="390"/>
      <c r="K228" s="390"/>
      <c r="L228" s="390"/>
      <c r="M228" s="390"/>
      <c r="N228" s="390"/>
      <c r="O228" s="390"/>
      <c r="P228" s="390"/>
      <c r="Q228" s="390"/>
      <c r="R228" s="390"/>
      <c r="S228" s="390"/>
      <c r="T228" s="390"/>
      <c r="U228" s="390"/>
      <c r="V228" s="390"/>
      <c r="W228" s="390"/>
      <c r="X228" s="390"/>
      <c r="Y228" s="390"/>
      <c r="Z228" s="390"/>
      <c r="AA228" s="390"/>
      <c r="AB228" s="390"/>
      <c r="AC228" s="390"/>
      <c r="AD228" s="390"/>
    </row>
    <row r="229">
      <c r="A229" s="400"/>
      <c r="B229" s="390"/>
      <c r="C229" s="401"/>
      <c r="D229" s="401"/>
      <c r="E229" s="390"/>
      <c r="F229" s="390"/>
      <c r="G229" s="390"/>
      <c r="H229" s="390"/>
      <c r="I229" s="390"/>
      <c r="J229" s="390"/>
      <c r="K229" s="390"/>
      <c r="L229" s="390"/>
      <c r="M229" s="390"/>
      <c r="N229" s="390"/>
      <c r="O229" s="390"/>
      <c r="P229" s="390"/>
      <c r="Q229" s="390"/>
      <c r="R229" s="390"/>
      <c r="S229" s="390"/>
      <c r="T229" s="390"/>
      <c r="U229" s="390"/>
      <c r="V229" s="390"/>
      <c r="W229" s="390"/>
      <c r="X229" s="390"/>
      <c r="Y229" s="390"/>
      <c r="Z229" s="390"/>
      <c r="AA229" s="390"/>
      <c r="AB229" s="390"/>
      <c r="AC229" s="390"/>
      <c r="AD229" s="390"/>
    </row>
    <row r="230">
      <c r="A230" s="400"/>
      <c r="B230" s="390"/>
      <c r="C230" s="401"/>
      <c r="D230" s="401"/>
      <c r="E230" s="390"/>
      <c r="F230" s="390"/>
      <c r="G230" s="390"/>
      <c r="H230" s="390"/>
      <c r="I230" s="390"/>
      <c r="J230" s="390"/>
      <c r="K230" s="390"/>
      <c r="L230" s="390"/>
      <c r="M230" s="390"/>
      <c r="N230" s="390"/>
      <c r="O230" s="390"/>
      <c r="P230" s="390"/>
      <c r="Q230" s="390"/>
      <c r="R230" s="390"/>
      <c r="S230" s="390"/>
      <c r="T230" s="390"/>
      <c r="U230" s="390"/>
      <c r="V230" s="390"/>
      <c r="W230" s="390"/>
      <c r="X230" s="390"/>
      <c r="Y230" s="390"/>
      <c r="Z230" s="390"/>
      <c r="AA230" s="390"/>
      <c r="AB230" s="390"/>
      <c r="AC230" s="390"/>
      <c r="AD230" s="390"/>
    </row>
    <row r="231">
      <c r="A231" s="400"/>
      <c r="B231" s="390"/>
      <c r="C231" s="401"/>
      <c r="D231" s="401"/>
      <c r="E231" s="390"/>
      <c r="F231" s="390"/>
      <c r="G231" s="390"/>
      <c r="H231" s="390"/>
      <c r="I231" s="390"/>
      <c r="J231" s="390"/>
      <c r="K231" s="390"/>
      <c r="L231" s="390"/>
      <c r="M231" s="390"/>
      <c r="N231" s="390"/>
      <c r="O231" s="390"/>
      <c r="P231" s="390"/>
      <c r="Q231" s="390"/>
      <c r="R231" s="390"/>
      <c r="S231" s="390"/>
      <c r="T231" s="390"/>
      <c r="U231" s="390"/>
      <c r="V231" s="390"/>
      <c r="W231" s="390"/>
      <c r="X231" s="390"/>
      <c r="Y231" s="390"/>
      <c r="Z231" s="390"/>
      <c r="AA231" s="390"/>
      <c r="AB231" s="390"/>
      <c r="AC231" s="390"/>
      <c r="AD231" s="390"/>
    </row>
    <row r="232">
      <c r="A232" s="400"/>
      <c r="B232" s="390"/>
      <c r="C232" s="401"/>
      <c r="D232" s="401"/>
      <c r="E232" s="390"/>
      <c r="F232" s="390"/>
      <c r="G232" s="390"/>
      <c r="H232" s="390"/>
      <c r="I232" s="390"/>
      <c r="J232" s="390"/>
      <c r="K232" s="390"/>
      <c r="L232" s="390"/>
      <c r="M232" s="390"/>
      <c r="N232" s="390"/>
      <c r="O232" s="390"/>
      <c r="P232" s="390"/>
      <c r="Q232" s="390"/>
      <c r="R232" s="390"/>
      <c r="S232" s="390"/>
      <c r="T232" s="390"/>
      <c r="U232" s="390"/>
      <c r="V232" s="390"/>
      <c r="W232" s="390"/>
      <c r="X232" s="390"/>
      <c r="Y232" s="390"/>
      <c r="Z232" s="390"/>
      <c r="AA232" s="390"/>
      <c r="AB232" s="390"/>
      <c r="AC232" s="390"/>
      <c r="AD232" s="390"/>
    </row>
    <row r="233">
      <c r="A233" s="400"/>
      <c r="B233" s="390"/>
      <c r="C233" s="401"/>
      <c r="D233" s="401"/>
      <c r="E233" s="390"/>
      <c r="F233" s="390"/>
      <c r="G233" s="390"/>
      <c r="H233" s="390"/>
      <c r="I233" s="390"/>
      <c r="J233" s="390"/>
      <c r="K233" s="390"/>
      <c r="L233" s="390"/>
      <c r="M233" s="390"/>
      <c r="N233" s="390"/>
      <c r="O233" s="390"/>
      <c r="P233" s="390"/>
      <c r="Q233" s="390"/>
      <c r="R233" s="390"/>
      <c r="S233" s="390"/>
      <c r="T233" s="390"/>
      <c r="U233" s="390"/>
      <c r="V233" s="390"/>
      <c r="W233" s="390"/>
      <c r="X233" s="390"/>
      <c r="Y233" s="390"/>
      <c r="Z233" s="390"/>
      <c r="AA233" s="390"/>
      <c r="AB233" s="390"/>
      <c r="AC233" s="390"/>
      <c r="AD233" s="390"/>
    </row>
    <row r="234">
      <c r="A234" s="400"/>
      <c r="B234" s="390"/>
      <c r="C234" s="401"/>
      <c r="D234" s="401"/>
      <c r="E234" s="390"/>
      <c r="F234" s="390"/>
      <c r="G234" s="390"/>
      <c r="H234" s="390"/>
      <c r="I234" s="390"/>
      <c r="J234" s="390"/>
      <c r="K234" s="390"/>
      <c r="L234" s="390"/>
      <c r="M234" s="390"/>
      <c r="N234" s="390"/>
      <c r="O234" s="390"/>
      <c r="P234" s="390"/>
      <c r="Q234" s="390"/>
      <c r="R234" s="390"/>
      <c r="S234" s="390"/>
      <c r="T234" s="390"/>
      <c r="U234" s="390"/>
      <c r="V234" s="390"/>
      <c r="W234" s="390"/>
      <c r="X234" s="390"/>
      <c r="Y234" s="390"/>
      <c r="Z234" s="390"/>
      <c r="AA234" s="390"/>
      <c r="AB234" s="390"/>
      <c r="AC234" s="390"/>
      <c r="AD234" s="390"/>
    </row>
    <row r="235">
      <c r="A235" s="400"/>
      <c r="B235" s="390"/>
      <c r="C235" s="401"/>
      <c r="D235" s="401"/>
      <c r="E235" s="390"/>
      <c r="F235" s="390"/>
      <c r="G235" s="390"/>
      <c r="H235" s="390"/>
      <c r="I235" s="390"/>
      <c r="J235" s="390"/>
      <c r="K235" s="390"/>
      <c r="L235" s="390"/>
      <c r="M235" s="390"/>
      <c r="N235" s="390"/>
      <c r="O235" s="390"/>
      <c r="P235" s="390"/>
      <c r="Q235" s="390"/>
      <c r="R235" s="390"/>
      <c r="S235" s="390"/>
      <c r="T235" s="390"/>
      <c r="U235" s="390"/>
      <c r="V235" s="390"/>
      <c r="W235" s="390"/>
      <c r="X235" s="390"/>
      <c r="Y235" s="390"/>
      <c r="Z235" s="390"/>
      <c r="AA235" s="390"/>
      <c r="AB235" s="390"/>
      <c r="AC235" s="390"/>
      <c r="AD235" s="390"/>
    </row>
    <row r="236">
      <c r="A236" s="400"/>
      <c r="B236" s="390"/>
      <c r="C236" s="401"/>
      <c r="D236" s="401"/>
      <c r="E236" s="390"/>
      <c r="F236" s="390"/>
      <c r="G236" s="390"/>
      <c r="H236" s="390"/>
      <c r="I236" s="390"/>
      <c r="J236" s="390"/>
      <c r="K236" s="390"/>
      <c r="L236" s="390"/>
      <c r="M236" s="390"/>
      <c r="N236" s="390"/>
      <c r="O236" s="390"/>
      <c r="P236" s="390"/>
      <c r="Q236" s="390"/>
      <c r="R236" s="390"/>
      <c r="S236" s="390"/>
      <c r="T236" s="390"/>
      <c r="U236" s="390"/>
      <c r="V236" s="390"/>
      <c r="W236" s="390"/>
      <c r="X236" s="390"/>
      <c r="Y236" s="390"/>
      <c r="Z236" s="390"/>
      <c r="AA236" s="390"/>
      <c r="AB236" s="390"/>
      <c r="AC236" s="390"/>
      <c r="AD236" s="390"/>
    </row>
    <row r="237">
      <c r="A237" s="400"/>
      <c r="B237" s="390"/>
      <c r="C237" s="401"/>
      <c r="D237" s="401"/>
      <c r="E237" s="390"/>
      <c r="F237" s="390"/>
      <c r="G237" s="390"/>
      <c r="H237" s="390"/>
      <c r="I237" s="390"/>
      <c r="J237" s="390"/>
      <c r="K237" s="390"/>
      <c r="L237" s="390"/>
      <c r="M237" s="390"/>
      <c r="N237" s="390"/>
      <c r="O237" s="390"/>
      <c r="P237" s="390"/>
      <c r="Q237" s="390"/>
      <c r="R237" s="390"/>
      <c r="S237" s="390"/>
      <c r="T237" s="390"/>
      <c r="U237" s="390"/>
      <c r="V237" s="390"/>
      <c r="W237" s="390"/>
      <c r="X237" s="390"/>
      <c r="Y237" s="390"/>
      <c r="Z237" s="390"/>
      <c r="AA237" s="390"/>
      <c r="AB237" s="390"/>
      <c r="AC237" s="390"/>
      <c r="AD237" s="390"/>
    </row>
    <row r="238">
      <c r="A238" s="400"/>
      <c r="B238" s="390"/>
      <c r="C238" s="401"/>
      <c r="D238" s="401"/>
      <c r="E238" s="390"/>
      <c r="F238" s="390"/>
      <c r="G238" s="390"/>
      <c r="H238" s="390"/>
      <c r="I238" s="390"/>
      <c r="J238" s="390"/>
      <c r="K238" s="390"/>
      <c r="L238" s="390"/>
      <c r="M238" s="390"/>
      <c r="N238" s="390"/>
      <c r="O238" s="390"/>
      <c r="P238" s="390"/>
      <c r="Q238" s="390"/>
      <c r="R238" s="390"/>
      <c r="S238" s="390"/>
      <c r="T238" s="390"/>
      <c r="U238" s="390"/>
      <c r="V238" s="390"/>
      <c r="W238" s="390"/>
      <c r="X238" s="390"/>
      <c r="Y238" s="390"/>
      <c r="Z238" s="390"/>
      <c r="AA238" s="390"/>
      <c r="AB238" s="390"/>
      <c r="AC238" s="390"/>
      <c r="AD238" s="390"/>
    </row>
    <row r="239">
      <c r="A239" s="400"/>
      <c r="B239" s="390"/>
      <c r="C239" s="401"/>
      <c r="D239" s="401"/>
      <c r="E239" s="390"/>
      <c r="F239" s="390"/>
      <c r="G239" s="390"/>
      <c r="H239" s="390"/>
      <c r="I239" s="390"/>
      <c r="J239" s="390"/>
      <c r="K239" s="390"/>
      <c r="L239" s="390"/>
      <c r="M239" s="390"/>
      <c r="N239" s="390"/>
      <c r="O239" s="390"/>
      <c r="P239" s="390"/>
      <c r="Q239" s="390"/>
      <c r="R239" s="390"/>
      <c r="S239" s="390"/>
      <c r="T239" s="390"/>
      <c r="U239" s="390"/>
      <c r="V239" s="390"/>
      <c r="W239" s="390"/>
      <c r="X239" s="390"/>
      <c r="Y239" s="390"/>
      <c r="Z239" s="390"/>
      <c r="AA239" s="390"/>
      <c r="AB239" s="390"/>
      <c r="AC239" s="390"/>
      <c r="AD239" s="390"/>
    </row>
    <row r="240">
      <c r="A240" s="400"/>
      <c r="B240" s="390"/>
      <c r="C240" s="401"/>
      <c r="D240" s="401"/>
      <c r="E240" s="390"/>
      <c r="F240" s="390"/>
      <c r="G240" s="390"/>
      <c r="H240" s="390"/>
      <c r="I240" s="390"/>
      <c r="J240" s="390"/>
      <c r="K240" s="390"/>
      <c r="L240" s="390"/>
      <c r="M240" s="390"/>
      <c r="N240" s="390"/>
      <c r="O240" s="390"/>
      <c r="P240" s="390"/>
      <c r="Q240" s="390"/>
      <c r="R240" s="390"/>
      <c r="S240" s="390"/>
      <c r="T240" s="390"/>
      <c r="U240" s="390"/>
      <c r="V240" s="390"/>
      <c r="W240" s="390"/>
      <c r="X240" s="390"/>
      <c r="Y240" s="390"/>
      <c r="Z240" s="390"/>
      <c r="AA240" s="390"/>
      <c r="AB240" s="390"/>
      <c r="AC240" s="390"/>
      <c r="AD240" s="390"/>
    </row>
    <row r="241">
      <c r="A241" s="400"/>
      <c r="B241" s="390"/>
      <c r="C241" s="401"/>
      <c r="D241" s="401"/>
      <c r="E241" s="390"/>
      <c r="F241" s="390"/>
      <c r="G241" s="390"/>
      <c r="H241" s="390"/>
      <c r="I241" s="390"/>
      <c r="J241" s="390"/>
      <c r="K241" s="390"/>
      <c r="L241" s="390"/>
      <c r="M241" s="390"/>
      <c r="N241" s="390"/>
      <c r="O241" s="390"/>
      <c r="P241" s="390"/>
      <c r="Q241" s="390"/>
      <c r="R241" s="390"/>
      <c r="S241" s="390"/>
      <c r="T241" s="390"/>
      <c r="U241" s="390"/>
      <c r="V241" s="390"/>
      <c r="W241" s="390"/>
      <c r="X241" s="390"/>
      <c r="Y241" s="390"/>
      <c r="Z241" s="390"/>
      <c r="AA241" s="390"/>
      <c r="AB241" s="390"/>
      <c r="AC241" s="390"/>
      <c r="AD241" s="390"/>
    </row>
    <row r="242">
      <c r="A242" s="400"/>
      <c r="B242" s="390"/>
      <c r="C242" s="401"/>
      <c r="D242" s="401"/>
      <c r="E242" s="390"/>
      <c r="F242" s="390"/>
      <c r="G242" s="390"/>
      <c r="H242" s="390"/>
      <c r="I242" s="390"/>
      <c r="J242" s="390"/>
      <c r="K242" s="390"/>
      <c r="L242" s="390"/>
      <c r="M242" s="390"/>
      <c r="N242" s="390"/>
      <c r="O242" s="390"/>
      <c r="P242" s="390"/>
      <c r="Q242" s="390"/>
      <c r="R242" s="390"/>
      <c r="S242" s="390"/>
      <c r="T242" s="390"/>
      <c r="U242" s="390"/>
      <c r="V242" s="390"/>
      <c r="W242" s="390"/>
      <c r="X242" s="390"/>
      <c r="Y242" s="390"/>
      <c r="Z242" s="390"/>
      <c r="AA242" s="390"/>
      <c r="AB242" s="390"/>
      <c r="AC242" s="390"/>
      <c r="AD242" s="390"/>
    </row>
    <row r="243">
      <c r="A243" s="400"/>
      <c r="B243" s="390"/>
      <c r="C243" s="401"/>
      <c r="D243" s="401"/>
      <c r="E243" s="390"/>
      <c r="F243" s="390"/>
      <c r="G243" s="390"/>
      <c r="H243" s="390"/>
      <c r="I243" s="390"/>
      <c r="J243" s="390"/>
      <c r="K243" s="390"/>
      <c r="L243" s="390"/>
      <c r="M243" s="390"/>
      <c r="N243" s="390"/>
      <c r="O243" s="390"/>
      <c r="P243" s="390"/>
      <c r="Q243" s="390"/>
      <c r="R243" s="390"/>
      <c r="S243" s="390"/>
      <c r="T243" s="390"/>
      <c r="U243" s="390"/>
      <c r="V243" s="390"/>
      <c r="W243" s="390"/>
      <c r="X243" s="390"/>
      <c r="Y243" s="390"/>
      <c r="Z243" s="390"/>
      <c r="AA243" s="390"/>
      <c r="AB243" s="390"/>
      <c r="AC243" s="390"/>
      <c r="AD243" s="390"/>
    </row>
    <row r="244">
      <c r="A244" s="400"/>
      <c r="B244" s="390"/>
      <c r="C244" s="401"/>
      <c r="D244" s="401"/>
      <c r="E244" s="390"/>
      <c r="F244" s="390"/>
      <c r="G244" s="390"/>
      <c r="H244" s="390"/>
      <c r="I244" s="390"/>
      <c r="J244" s="390"/>
      <c r="K244" s="390"/>
      <c r="L244" s="390"/>
      <c r="M244" s="390"/>
      <c r="N244" s="390"/>
      <c r="O244" s="390"/>
      <c r="P244" s="390"/>
      <c r="Q244" s="390"/>
      <c r="R244" s="390"/>
      <c r="S244" s="390"/>
      <c r="T244" s="390"/>
      <c r="U244" s="390"/>
      <c r="V244" s="390"/>
      <c r="W244" s="390"/>
      <c r="X244" s="390"/>
      <c r="Y244" s="390"/>
      <c r="Z244" s="390"/>
      <c r="AA244" s="390"/>
      <c r="AB244" s="390"/>
      <c r="AC244" s="390"/>
      <c r="AD244" s="390"/>
    </row>
    <row r="245">
      <c r="A245" s="400"/>
      <c r="B245" s="390"/>
      <c r="C245" s="401"/>
      <c r="D245" s="401"/>
      <c r="E245" s="390"/>
      <c r="F245" s="390"/>
      <c r="G245" s="390"/>
      <c r="H245" s="390"/>
      <c r="I245" s="390"/>
      <c r="J245" s="390"/>
      <c r="K245" s="390"/>
      <c r="L245" s="390"/>
      <c r="M245" s="390"/>
      <c r="N245" s="390"/>
      <c r="O245" s="390"/>
      <c r="P245" s="390"/>
      <c r="Q245" s="390"/>
      <c r="R245" s="390"/>
      <c r="S245" s="390"/>
      <c r="T245" s="390"/>
      <c r="U245" s="390"/>
      <c r="V245" s="390"/>
      <c r="W245" s="390"/>
      <c r="X245" s="390"/>
      <c r="Y245" s="390"/>
      <c r="Z245" s="390"/>
      <c r="AA245" s="390"/>
      <c r="AB245" s="390"/>
      <c r="AC245" s="390"/>
      <c r="AD245" s="390"/>
    </row>
    <row r="246">
      <c r="A246" s="400"/>
      <c r="B246" s="390"/>
      <c r="C246" s="401"/>
      <c r="D246" s="401"/>
      <c r="E246" s="390"/>
      <c r="F246" s="390"/>
      <c r="G246" s="390"/>
      <c r="H246" s="390"/>
      <c r="I246" s="390"/>
      <c r="J246" s="390"/>
      <c r="K246" s="390"/>
      <c r="L246" s="390"/>
      <c r="M246" s="390"/>
      <c r="N246" s="390"/>
      <c r="O246" s="390"/>
      <c r="P246" s="390"/>
      <c r="Q246" s="390"/>
      <c r="R246" s="390"/>
      <c r="S246" s="390"/>
      <c r="T246" s="390"/>
      <c r="U246" s="390"/>
      <c r="V246" s="390"/>
      <c r="W246" s="390"/>
      <c r="X246" s="390"/>
      <c r="Y246" s="390"/>
      <c r="Z246" s="390"/>
      <c r="AA246" s="390"/>
      <c r="AB246" s="390"/>
      <c r="AC246" s="390"/>
      <c r="AD246" s="390"/>
    </row>
    <row r="247">
      <c r="A247" s="400"/>
      <c r="B247" s="390"/>
      <c r="C247" s="401"/>
      <c r="D247" s="401"/>
      <c r="E247" s="390"/>
      <c r="F247" s="390"/>
      <c r="G247" s="390"/>
      <c r="H247" s="390"/>
      <c r="I247" s="390"/>
      <c r="J247" s="390"/>
      <c r="K247" s="390"/>
      <c r="L247" s="390"/>
      <c r="M247" s="390"/>
      <c r="N247" s="390"/>
      <c r="O247" s="390"/>
      <c r="P247" s="390"/>
      <c r="Q247" s="390"/>
      <c r="R247" s="390"/>
      <c r="S247" s="390"/>
      <c r="T247" s="390"/>
      <c r="U247" s="390"/>
      <c r="V247" s="390"/>
      <c r="W247" s="390"/>
      <c r="X247" s="390"/>
      <c r="Y247" s="390"/>
      <c r="Z247" s="390"/>
      <c r="AA247" s="390"/>
      <c r="AB247" s="390"/>
      <c r="AC247" s="390"/>
      <c r="AD247" s="390"/>
    </row>
    <row r="248">
      <c r="A248" s="400"/>
      <c r="B248" s="390"/>
      <c r="C248" s="401"/>
      <c r="D248" s="401"/>
      <c r="E248" s="390"/>
      <c r="F248" s="390"/>
      <c r="G248" s="390"/>
      <c r="H248" s="390"/>
      <c r="I248" s="390"/>
      <c r="J248" s="390"/>
      <c r="K248" s="390"/>
      <c r="L248" s="390"/>
      <c r="M248" s="390"/>
      <c r="N248" s="390"/>
      <c r="O248" s="390"/>
      <c r="P248" s="390"/>
      <c r="Q248" s="390"/>
      <c r="R248" s="390"/>
      <c r="S248" s="390"/>
      <c r="T248" s="390"/>
      <c r="U248" s="390"/>
      <c r="V248" s="390"/>
      <c r="W248" s="390"/>
      <c r="X248" s="390"/>
      <c r="Y248" s="390"/>
      <c r="Z248" s="390"/>
      <c r="AA248" s="390"/>
      <c r="AB248" s="390"/>
      <c r="AC248" s="390"/>
      <c r="AD248" s="390"/>
    </row>
    <row r="249">
      <c r="A249" s="400"/>
      <c r="B249" s="390"/>
      <c r="C249" s="401"/>
      <c r="D249" s="401"/>
      <c r="E249" s="390"/>
      <c r="F249" s="390"/>
      <c r="G249" s="390"/>
      <c r="H249" s="390"/>
      <c r="I249" s="390"/>
      <c r="J249" s="390"/>
      <c r="K249" s="390"/>
      <c r="L249" s="390"/>
      <c r="M249" s="390"/>
      <c r="N249" s="390"/>
      <c r="O249" s="390"/>
      <c r="P249" s="390"/>
      <c r="Q249" s="390"/>
      <c r="R249" s="390"/>
      <c r="S249" s="390"/>
      <c r="T249" s="390"/>
      <c r="U249" s="390"/>
      <c r="V249" s="390"/>
      <c r="W249" s="390"/>
      <c r="X249" s="390"/>
      <c r="Y249" s="390"/>
      <c r="Z249" s="390"/>
      <c r="AA249" s="390"/>
      <c r="AB249" s="390"/>
      <c r="AC249" s="390"/>
      <c r="AD249" s="390"/>
    </row>
    <row r="250">
      <c r="A250" s="400"/>
      <c r="B250" s="390"/>
      <c r="C250" s="401"/>
      <c r="D250" s="401"/>
      <c r="E250" s="390"/>
      <c r="F250" s="390"/>
      <c r="G250" s="390"/>
      <c r="H250" s="390"/>
      <c r="I250" s="390"/>
      <c r="J250" s="390"/>
      <c r="K250" s="390"/>
      <c r="L250" s="390"/>
      <c r="M250" s="390"/>
      <c r="N250" s="390"/>
      <c r="O250" s="390"/>
      <c r="P250" s="390"/>
      <c r="Q250" s="390"/>
      <c r="R250" s="390"/>
      <c r="S250" s="390"/>
      <c r="T250" s="390"/>
      <c r="U250" s="390"/>
      <c r="V250" s="390"/>
      <c r="W250" s="390"/>
      <c r="X250" s="390"/>
      <c r="Y250" s="390"/>
      <c r="Z250" s="390"/>
      <c r="AA250" s="390"/>
      <c r="AB250" s="390"/>
      <c r="AC250" s="390"/>
      <c r="AD250" s="390"/>
    </row>
    <row r="251">
      <c r="A251" s="400"/>
      <c r="B251" s="390"/>
      <c r="C251" s="401"/>
      <c r="D251" s="401"/>
      <c r="E251" s="390"/>
      <c r="F251" s="390"/>
      <c r="G251" s="390"/>
      <c r="H251" s="390"/>
      <c r="I251" s="390"/>
      <c r="J251" s="390"/>
      <c r="K251" s="390"/>
      <c r="L251" s="390"/>
      <c r="M251" s="390"/>
      <c r="N251" s="390"/>
      <c r="O251" s="390"/>
      <c r="P251" s="390"/>
      <c r="Q251" s="390"/>
      <c r="R251" s="390"/>
      <c r="S251" s="390"/>
      <c r="T251" s="390"/>
      <c r="U251" s="390"/>
      <c r="V251" s="390"/>
      <c r="W251" s="390"/>
      <c r="X251" s="390"/>
      <c r="Y251" s="390"/>
      <c r="Z251" s="390"/>
      <c r="AA251" s="390"/>
      <c r="AB251" s="390"/>
      <c r="AC251" s="390"/>
      <c r="AD251" s="390"/>
    </row>
    <row r="252">
      <c r="A252" s="400"/>
      <c r="B252" s="390"/>
      <c r="C252" s="401"/>
      <c r="D252" s="401"/>
      <c r="E252" s="390"/>
      <c r="F252" s="390"/>
      <c r="G252" s="390"/>
      <c r="H252" s="390"/>
      <c r="I252" s="390"/>
      <c r="J252" s="390"/>
      <c r="K252" s="390"/>
      <c r="L252" s="390"/>
      <c r="M252" s="390"/>
      <c r="N252" s="390"/>
      <c r="O252" s="390"/>
      <c r="P252" s="390"/>
      <c r="Q252" s="390"/>
      <c r="R252" s="390"/>
      <c r="S252" s="390"/>
      <c r="T252" s="390"/>
      <c r="U252" s="390"/>
      <c r="V252" s="390"/>
      <c r="W252" s="390"/>
      <c r="X252" s="390"/>
      <c r="Y252" s="390"/>
      <c r="Z252" s="390"/>
      <c r="AA252" s="390"/>
      <c r="AB252" s="390"/>
      <c r="AC252" s="390"/>
      <c r="AD252" s="390"/>
    </row>
    <row r="253">
      <c r="A253" s="400"/>
      <c r="B253" s="390"/>
      <c r="C253" s="401"/>
      <c r="D253" s="401"/>
      <c r="E253" s="390"/>
      <c r="F253" s="390"/>
      <c r="G253" s="390"/>
      <c r="H253" s="390"/>
      <c r="I253" s="390"/>
      <c r="J253" s="390"/>
      <c r="K253" s="390"/>
      <c r="L253" s="390"/>
      <c r="M253" s="390"/>
      <c r="N253" s="390"/>
      <c r="O253" s="390"/>
      <c r="P253" s="390"/>
      <c r="Q253" s="390"/>
      <c r="R253" s="390"/>
      <c r="S253" s="390"/>
      <c r="T253" s="390"/>
      <c r="U253" s="390"/>
      <c r="V253" s="390"/>
      <c r="W253" s="390"/>
      <c r="X253" s="390"/>
      <c r="Y253" s="390"/>
      <c r="Z253" s="390"/>
      <c r="AA253" s="390"/>
      <c r="AB253" s="390"/>
      <c r="AC253" s="390"/>
      <c r="AD253" s="390"/>
    </row>
    <row r="254">
      <c r="A254" s="400"/>
      <c r="B254" s="390"/>
      <c r="C254" s="401"/>
      <c r="D254" s="401"/>
      <c r="E254" s="390"/>
      <c r="F254" s="390"/>
      <c r="G254" s="390"/>
      <c r="H254" s="390"/>
      <c r="I254" s="390"/>
      <c r="J254" s="390"/>
      <c r="K254" s="390"/>
      <c r="L254" s="390"/>
      <c r="M254" s="390"/>
      <c r="N254" s="390"/>
      <c r="O254" s="390"/>
      <c r="P254" s="390"/>
      <c r="Q254" s="390"/>
      <c r="R254" s="390"/>
      <c r="S254" s="390"/>
      <c r="T254" s="390"/>
      <c r="U254" s="390"/>
      <c r="V254" s="390"/>
      <c r="W254" s="390"/>
      <c r="X254" s="390"/>
      <c r="Y254" s="390"/>
      <c r="Z254" s="390"/>
      <c r="AA254" s="390"/>
      <c r="AB254" s="390"/>
      <c r="AC254" s="390"/>
      <c r="AD254" s="390"/>
    </row>
    <row r="255">
      <c r="A255" s="400"/>
      <c r="B255" s="390"/>
      <c r="C255" s="401"/>
      <c r="D255" s="401"/>
      <c r="E255" s="390"/>
      <c r="F255" s="390"/>
      <c r="G255" s="390"/>
      <c r="H255" s="390"/>
      <c r="I255" s="390"/>
      <c r="J255" s="390"/>
      <c r="K255" s="390"/>
      <c r="L255" s="390"/>
      <c r="M255" s="390"/>
      <c r="N255" s="390"/>
      <c r="O255" s="390"/>
      <c r="P255" s="390"/>
      <c r="Q255" s="390"/>
      <c r="R255" s="390"/>
      <c r="S255" s="390"/>
      <c r="T255" s="390"/>
      <c r="U255" s="390"/>
      <c r="V255" s="390"/>
      <c r="W255" s="390"/>
      <c r="X255" s="390"/>
      <c r="Y255" s="390"/>
      <c r="Z255" s="390"/>
      <c r="AA255" s="390"/>
      <c r="AB255" s="390"/>
      <c r="AC255" s="390"/>
      <c r="AD255" s="390"/>
    </row>
    <row r="256">
      <c r="A256" s="400"/>
      <c r="B256" s="390"/>
      <c r="C256" s="401"/>
      <c r="D256" s="401"/>
      <c r="E256" s="390"/>
      <c r="F256" s="390"/>
      <c r="G256" s="390"/>
      <c r="H256" s="390"/>
      <c r="I256" s="390"/>
      <c r="J256" s="390"/>
      <c r="K256" s="390"/>
      <c r="L256" s="390"/>
      <c r="M256" s="390"/>
      <c r="N256" s="390"/>
      <c r="O256" s="390"/>
      <c r="P256" s="390"/>
      <c r="Q256" s="390"/>
      <c r="R256" s="390"/>
      <c r="S256" s="390"/>
      <c r="T256" s="390"/>
      <c r="U256" s="390"/>
      <c r="V256" s="390"/>
      <c r="W256" s="390"/>
      <c r="X256" s="390"/>
      <c r="Y256" s="390"/>
      <c r="Z256" s="390"/>
      <c r="AA256" s="390"/>
      <c r="AB256" s="390"/>
      <c r="AC256" s="390"/>
      <c r="AD256" s="390"/>
    </row>
    <row r="257">
      <c r="A257" s="400"/>
      <c r="B257" s="390"/>
      <c r="C257" s="401"/>
      <c r="D257" s="401"/>
      <c r="E257" s="390"/>
      <c r="F257" s="390"/>
      <c r="G257" s="390"/>
      <c r="H257" s="390"/>
      <c r="I257" s="390"/>
      <c r="J257" s="390"/>
      <c r="K257" s="390"/>
      <c r="L257" s="390"/>
      <c r="M257" s="390"/>
      <c r="N257" s="390"/>
      <c r="O257" s="390"/>
      <c r="P257" s="390"/>
      <c r="Q257" s="390"/>
      <c r="R257" s="390"/>
      <c r="S257" s="390"/>
      <c r="T257" s="390"/>
      <c r="U257" s="390"/>
      <c r="V257" s="390"/>
      <c r="W257" s="390"/>
      <c r="X257" s="390"/>
      <c r="Y257" s="390"/>
      <c r="Z257" s="390"/>
      <c r="AA257" s="390"/>
      <c r="AB257" s="390"/>
      <c r="AC257" s="390"/>
      <c r="AD257" s="390"/>
    </row>
    <row r="258">
      <c r="A258" s="400"/>
      <c r="B258" s="390"/>
      <c r="C258" s="401"/>
      <c r="D258" s="401"/>
      <c r="E258" s="390"/>
      <c r="F258" s="390"/>
      <c r="G258" s="390"/>
      <c r="H258" s="390"/>
      <c r="I258" s="390"/>
      <c r="J258" s="390"/>
      <c r="K258" s="390"/>
      <c r="L258" s="390"/>
      <c r="M258" s="390"/>
      <c r="N258" s="390"/>
      <c r="O258" s="390"/>
      <c r="P258" s="390"/>
      <c r="Q258" s="390"/>
      <c r="R258" s="390"/>
      <c r="S258" s="390"/>
      <c r="T258" s="390"/>
      <c r="U258" s="390"/>
      <c r="V258" s="390"/>
      <c r="W258" s="390"/>
      <c r="X258" s="390"/>
      <c r="Y258" s="390"/>
      <c r="Z258" s="390"/>
      <c r="AA258" s="390"/>
      <c r="AB258" s="390"/>
      <c r="AC258" s="390"/>
      <c r="AD258" s="390"/>
    </row>
    <row r="259">
      <c r="A259" s="400"/>
      <c r="B259" s="390"/>
      <c r="C259" s="401"/>
      <c r="D259" s="401"/>
      <c r="E259" s="390"/>
      <c r="F259" s="390"/>
      <c r="G259" s="390"/>
      <c r="H259" s="390"/>
      <c r="I259" s="390"/>
      <c r="J259" s="390"/>
      <c r="K259" s="390"/>
      <c r="L259" s="390"/>
      <c r="M259" s="390"/>
      <c r="N259" s="390"/>
      <c r="O259" s="390"/>
      <c r="P259" s="390"/>
      <c r="Q259" s="390"/>
      <c r="R259" s="390"/>
      <c r="S259" s="390"/>
      <c r="T259" s="390"/>
      <c r="U259" s="390"/>
      <c r="V259" s="390"/>
      <c r="W259" s="390"/>
      <c r="X259" s="390"/>
      <c r="Y259" s="390"/>
      <c r="Z259" s="390"/>
      <c r="AA259" s="390"/>
      <c r="AB259" s="390"/>
      <c r="AC259" s="390"/>
      <c r="AD259" s="390"/>
    </row>
    <row r="260">
      <c r="A260" s="400"/>
      <c r="B260" s="390"/>
      <c r="C260" s="401"/>
      <c r="D260" s="401"/>
      <c r="E260" s="390"/>
      <c r="F260" s="390"/>
      <c r="G260" s="390"/>
      <c r="H260" s="390"/>
      <c r="I260" s="390"/>
      <c r="J260" s="390"/>
      <c r="K260" s="390"/>
      <c r="L260" s="390"/>
      <c r="M260" s="390"/>
      <c r="N260" s="390"/>
      <c r="O260" s="390"/>
      <c r="P260" s="390"/>
      <c r="Q260" s="390"/>
      <c r="R260" s="390"/>
      <c r="S260" s="390"/>
      <c r="T260" s="390"/>
      <c r="U260" s="390"/>
      <c r="V260" s="390"/>
      <c r="W260" s="390"/>
      <c r="X260" s="390"/>
      <c r="Y260" s="390"/>
      <c r="Z260" s="390"/>
      <c r="AA260" s="390"/>
      <c r="AB260" s="390"/>
      <c r="AC260" s="390"/>
      <c r="AD260" s="390"/>
    </row>
    <row r="261">
      <c r="A261" s="400"/>
      <c r="B261" s="390"/>
      <c r="C261" s="401"/>
      <c r="D261" s="401"/>
      <c r="E261" s="390"/>
      <c r="F261" s="390"/>
      <c r="G261" s="390"/>
      <c r="H261" s="390"/>
      <c r="I261" s="390"/>
      <c r="J261" s="390"/>
      <c r="K261" s="390"/>
      <c r="L261" s="390"/>
      <c r="M261" s="390"/>
      <c r="N261" s="390"/>
      <c r="O261" s="390"/>
      <c r="P261" s="390"/>
      <c r="Q261" s="390"/>
      <c r="R261" s="390"/>
      <c r="S261" s="390"/>
      <c r="T261" s="390"/>
      <c r="U261" s="390"/>
      <c r="V261" s="390"/>
      <c r="W261" s="390"/>
      <c r="X261" s="390"/>
      <c r="Y261" s="390"/>
      <c r="Z261" s="390"/>
      <c r="AA261" s="390"/>
      <c r="AB261" s="390"/>
      <c r="AC261" s="390"/>
      <c r="AD261" s="390"/>
    </row>
    <row r="262">
      <c r="A262" s="400"/>
      <c r="B262" s="390"/>
      <c r="C262" s="401"/>
      <c r="D262" s="401"/>
      <c r="E262" s="390"/>
      <c r="F262" s="390"/>
      <c r="G262" s="390"/>
      <c r="H262" s="390"/>
      <c r="I262" s="390"/>
      <c r="J262" s="390"/>
      <c r="K262" s="390"/>
      <c r="L262" s="390"/>
      <c r="M262" s="390"/>
      <c r="N262" s="390"/>
      <c r="O262" s="390"/>
      <c r="P262" s="390"/>
      <c r="Q262" s="390"/>
      <c r="R262" s="390"/>
      <c r="S262" s="390"/>
      <c r="T262" s="390"/>
      <c r="U262" s="390"/>
      <c r="V262" s="390"/>
      <c r="W262" s="390"/>
      <c r="X262" s="390"/>
      <c r="Y262" s="390"/>
      <c r="Z262" s="390"/>
      <c r="AA262" s="390"/>
      <c r="AB262" s="390"/>
      <c r="AC262" s="390"/>
      <c r="AD262" s="390"/>
    </row>
    <row r="263">
      <c r="A263" s="400"/>
      <c r="B263" s="390"/>
      <c r="C263" s="401"/>
      <c r="D263" s="401"/>
      <c r="E263" s="390"/>
      <c r="F263" s="390"/>
      <c r="G263" s="390"/>
      <c r="H263" s="390"/>
      <c r="I263" s="390"/>
      <c r="J263" s="390"/>
      <c r="K263" s="390"/>
      <c r="L263" s="390"/>
      <c r="M263" s="390"/>
      <c r="N263" s="390"/>
      <c r="O263" s="390"/>
      <c r="P263" s="390"/>
      <c r="Q263" s="390"/>
      <c r="R263" s="390"/>
      <c r="S263" s="390"/>
      <c r="T263" s="390"/>
      <c r="U263" s="390"/>
      <c r="V263" s="390"/>
      <c r="W263" s="390"/>
      <c r="X263" s="390"/>
      <c r="Y263" s="390"/>
      <c r="Z263" s="390"/>
      <c r="AA263" s="390"/>
      <c r="AB263" s="390"/>
      <c r="AC263" s="390"/>
      <c r="AD263" s="390"/>
    </row>
    <row r="264">
      <c r="A264" s="400"/>
      <c r="B264" s="390"/>
      <c r="C264" s="401"/>
      <c r="D264" s="401"/>
      <c r="E264" s="390"/>
      <c r="F264" s="390"/>
      <c r="G264" s="390"/>
      <c r="H264" s="390"/>
      <c r="I264" s="390"/>
      <c r="J264" s="390"/>
      <c r="K264" s="390"/>
      <c r="L264" s="390"/>
      <c r="M264" s="390"/>
      <c r="N264" s="390"/>
      <c r="O264" s="390"/>
      <c r="P264" s="390"/>
      <c r="Q264" s="390"/>
      <c r="R264" s="390"/>
      <c r="S264" s="390"/>
      <c r="T264" s="390"/>
      <c r="U264" s="390"/>
      <c r="V264" s="390"/>
      <c r="W264" s="390"/>
      <c r="X264" s="390"/>
      <c r="Y264" s="390"/>
      <c r="Z264" s="390"/>
      <c r="AA264" s="390"/>
      <c r="AB264" s="390"/>
      <c r="AC264" s="390"/>
      <c r="AD264" s="390"/>
    </row>
    <row r="265">
      <c r="A265" s="400"/>
      <c r="B265" s="390"/>
      <c r="C265" s="401"/>
      <c r="D265" s="401"/>
      <c r="E265" s="390"/>
      <c r="F265" s="390"/>
      <c r="G265" s="390"/>
      <c r="H265" s="390"/>
      <c r="I265" s="390"/>
      <c r="J265" s="390"/>
      <c r="K265" s="390"/>
      <c r="L265" s="390"/>
      <c r="M265" s="390"/>
      <c r="N265" s="390"/>
      <c r="O265" s="390"/>
      <c r="P265" s="390"/>
      <c r="Q265" s="390"/>
      <c r="R265" s="390"/>
      <c r="S265" s="390"/>
      <c r="T265" s="390"/>
      <c r="U265" s="390"/>
      <c r="V265" s="390"/>
      <c r="W265" s="390"/>
      <c r="X265" s="390"/>
      <c r="Y265" s="390"/>
      <c r="Z265" s="390"/>
      <c r="AA265" s="390"/>
      <c r="AB265" s="390"/>
      <c r="AC265" s="390"/>
      <c r="AD265" s="390"/>
    </row>
    <row r="266">
      <c r="A266" s="400"/>
      <c r="B266" s="390"/>
      <c r="C266" s="401"/>
      <c r="D266" s="401"/>
      <c r="E266" s="390"/>
      <c r="F266" s="390"/>
      <c r="G266" s="390"/>
      <c r="H266" s="390"/>
      <c r="I266" s="390"/>
      <c r="J266" s="390"/>
      <c r="K266" s="390"/>
      <c r="L266" s="390"/>
      <c r="M266" s="390"/>
      <c r="N266" s="390"/>
      <c r="O266" s="390"/>
      <c r="P266" s="390"/>
      <c r="Q266" s="390"/>
      <c r="R266" s="390"/>
      <c r="S266" s="390"/>
      <c r="T266" s="390"/>
      <c r="U266" s="390"/>
      <c r="V266" s="390"/>
      <c r="W266" s="390"/>
      <c r="X266" s="390"/>
      <c r="Y266" s="390"/>
      <c r="Z266" s="390"/>
      <c r="AA266" s="390"/>
      <c r="AB266" s="390"/>
      <c r="AC266" s="390"/>
      <c r="AD266" s="390"/>
    </row>
    <row r="267">
      <c r="A267" s="400"/>
      <c r="B267" s="390"/>
      <c r="C267" s="401"/>
      <c r="D267" s="401"/>
      <c r="E267" s="390"/>
      <c r="F267" s="390"/>
      <c r="G267" s="390"/>
      <c r="H267" s="390"/>
      <c r="I267" s="390"/>
      <c r="J267" s="390"/>
      <c r="K267" s="390"/>
      <c r="L267" s="390"/>
      <c r="M267" s="390"/>
      <c r="N267" s="390"/>
      <c r="O267" s="390"/>
      <c r="P267" s="390"/>
      <c r="Q267" s="390"/>
      <c r="R267" s="390"/>
      <c r="S267" s="390"/>
      <c r="T267" s="390"/>
      <c r="U267" s="390"/>
      <c r="V267" s="390"/>
      <c r="W267" s="390"/>
      <c r="X267" s="390"/>
      <c r="Y267" s="390"/>
      <c r="Z267" s="390"/>
      <c r="AA267" s="390"/>
      <c r="AB267" s="390"/>
      <c r="AC267" s="390"/>
      <c r="AD267" s="390"/>
    </row>
    <row r="268">
      <c r="A268" s="400"/>
      <c r="B268" s="390"/>
      <c r="C268" s="401"/>
      <c r="D268" s="401"/>
      <c r="E268" s="390"/>
      <c r="F268" s="390"/>
      <c r="G268" s="390"/>
      <c r="H268" s="390"/>
      <c r="I268" s="390"/>
      <c r="J268" s="390"/>
      <c r="K268" s="390"/>
      <c r="L268" s="390"/>
      <c r="M268" s="390"/>
      <c r="N268" s="390"/>
      <c r="O268" s="390"/>
      <c r="P268" s="390"/>
      <c r="Q268" s="390"/>
      <c r="R268" s="390"/>
      <c r="S268" s="390"/>
      <c r="T268" s="390"/>
      <c r="U268" s="390"/>
      <c r="V268" s="390"/>
      <c r="W268" s="390"/>
      <c r="X268" s="390"/>
      <c r="Y268" s="390"/>
      <c r="Z268" s="390"/>
      <c r="AA268" s="390"/>
      <c r="AB268" s="390"/>
      <c r="AC268" s="390"/>
      <c r="AD268" s="390"/>
    </row>
    <row r="269">
      <c r="A269" s="400"/>
      <c r="B269" s="390"/>
      <c r="C269" s="401"/>
      <c r="D269" s="401"/>
      <c r="E269" s="390"/>
      <c r="F269" s="390"/>
      <c r="G269" s="390"/>
      <c r="H269" s="390"/>
      <c r="I269" s="390"/>
      <c r="J269" s="390"/>
      <c r="K269" s="390"/>
      <c r="L269" s="390"/>
      <c r="M269" s="390"/>
      <c r="N269" s="390"/>
      <c r="O269" s="390"/>
      <c r="P269" s="390"/>
      <c r="Q269" s="390"/>
      <c r="R269" s="390"/>
      <c r="S269" s="390"/>
      <c r="T269" s="390"/>
      <c r="U269" s="390"/>
      <c r="V269" s="390"/>
      <c r="W269" s="390"/>
      <c r="X269" s="390"/>
      <c r="Y269" s="390"/>
      <c r="Z269" s="390"/>
      <c r="AA269" s="390"/>
      <c r="AB269" s="390"/>
      <c r="AC269" s="390"/>
      <c r="AD269" s="390"/>
    </row>
    <row r="270">
      <c r="A270" s="400"/>
      <c r="B270" s="390"/>
      <c r="C270" s="401"/>
      <c r="D270" s="401"/>
      <c r="E270" s="390"/>
      <c r="F270" s="390"/>
      <c r="G270" s="390"/>
      <c r="H270" s="390"/>
      <c r="I270" s="390"/>
      <c r="J270" s="390"/>
      <c r="K270" s="390"/>
      <c r="L270" s="390"/>
      <c r="M270" s="390"/>
      <c r="N270" s="390"/>
      <c r="O270" s="390"/>
      <c r="P270" s="390"/>
      <c r="Q270" s="390"/>
      <c r="R270" s="390"/>
      <c r="S270" s="390"/>
      <c r="T270" s="390"/>
      <c r="U270" s="390"/>
      <c r="V270" s="390"/>
      <c r="W270" s="390"/>
      <c r="X270" s="390"/>
      <c r="Y270" s="390"/>
      <c r="Z270" s="390"/>
      <c r="AA270" s="390"/>
      <c r="AB270" s="390"/>
      <c r="AC270" s="390"/>
      <c r="AD270" s="390"/>
    </row>
    <row r="271">
      <c r="A271" s="400"/>
      <c r="B271" s="390"/>
      <c r="C271" s="401"/>
      <c r="D271" s="401"/>
      <c r="E271" s="390"/>
      <c r="F271" s="390"/>
      <c r="G271" s="390"/>
      <c r="H271" s="390"/>
      <c r="I271" s="390"/>
      <c r="J271" s="390"/>
      <c r="K271" s="390"/>
      <c r="L271" s="390"/>
      <c r="M271" s="390"/>
      <c r="N271" s="390"/>
      <c r="O271" s="390"/>
      <c r="P271" s="390"/>
      <c r="Q271" s="390"/>
      <c r="R271" s="390"/>
      <c r="S271" s="390"/>
      <c r="T271" s="390"/>
      <c r="U271" s="390"/>
      <c r="V271" s="390"/>
      <c r="W271" s="390"/>
      <c r="X271" s="390"/>
      <c r="Y271" s="390"/>
      <c r="Z271" s="390"/>
      <c r="AA271" s="390"/>
      <c r="AB271" s="390"/>
      <c r="AC271" s="390"/>
      <c r="AD271" s="390"/>
    </row>
    <row r="272">
      <c r="A272" s="400"/>
      <c r="B272" s="390"/>
      <c r="C272" s="401"/>
      <c r="D272" s="401"/>
      <c r="E272" s="390"/>
      <c r="F272" s="390"/>
      <c r="G272" s="390"/>
      <c r="H272" s="390"/>
      <c r="I272" s="390"/>
      <c r="J272" s="390"/>
      <c r="K272" s="390"/>
      <c r="L272" s="390"/>
      <c r="M272" s="390"/>
      <c r="N272" s="390"/>
      <c r="O272" s="390"/>
      <c r="P272" s="390"/>
      <c r="Q272" s="390"/>
      <c r="R272" s="390"/>
      <c r="S272" s="390"/>
      <c r="T272" s="390"/>
      <c r="U272" s="390"/>
      <c r="V272" s="390"/>
      <c r="W272" s="390"/>
      <c r="X272" s="390"/>
      <c r="Y272" s="390"/>
      <c r="Z272" s="390"/>
      <c r="AA272" s="390"/>
      <c r="AB272" s="390"/>
      <c r="AC272" s="390"/>
      <c r="AD272" s="390"/>
    </row>
    <row r="273">
      <c r="A273" s="400"/>
      <c r="B273" s="390"/>
      <c r="C273" s="401"/>
      <c r="D273" s="401"/>
      <c r="E273" s="390"/>
      <c r="F273" s="390"/>
      <c r="G273" s="390"/>
      <c r="H273" s="390"/>
      <c r="I273" s="390"/>
      <c r="J273" s="390"/>
      <c r="K273" s="390"/>
      <c r="L273" s="390"/>
      <c r="M273" s="390"/>
      <c r="N273" s="390"/>
      <c r="O273" s="390"/>
      <c r="P273" s="390"/>
      <c r="Q273" s="390"/>
      <c r="R273" s="390"/>
      <c r="S273" s="390"/>
      <c r="T273" s="390"/>
      <c r="U273" s="390"/>
      <c r="V273" s="390"/>
      <c r="W273" s="390"/>
      <c r="X273" s="390"/>
      <c r="Y273" s="390"/>
      <c r="Z273" s="390"/>
      <c r="AA273" s="390"/>
      <c r="AB273" s="390"/>
      <c r="AC273" s="390"/>
      <c r="AD273" s="390"/>
    </row>
    <row r="274">
      <c r="A274" s="400"/>
      <c r="B274" s="390"/>
      <c r="C274" s="401"/>
      <c r="D274" s="401"/>
      <c r="E274" s="390"/>
      <c r="F274" s="390"/>
      <c r="G274" s="390"/>
      <c r="H274" s="390"/>
      <c r="I274" s="390"/>
      <c r="J274" s="390"/>
      <c r="K274" s="390"/>
      <c r="L274" s="390"/>
      <c r="M274" s="390"/>
      <c r="N274" s="390"/>
      <c r="O274" s="390"/>
      <c r="P274" s="390"/>
      <c r="Q274" s="390"/>
      <c r="R274" s="390"/>
      <c r="S274" s="390"/>
      <c r="T274" s="390"/>
      <c r="U274" s="390"/>
      <c r="V274" s="390"/>
      <c r="W274" s="390"/>
      <c r="X274" s="390"/>
      <c r="Y274" s="390"/>
      <c r="Z274" s="390"/>
      <c r="AA274" s="390"/>
      <c r="AB274" s="390"/>
      <c r="AC274" s="390"/>
      <c r="AD274" s="390"/>
    </row>
    <row r="275">
      <c r="A275" s="400"/>
      <c r="B275" s="390"/>
      <c r="C275" s="401"/>
      <c r="D275" s="401"/>
      <c r="E275" s="390"/>
      <c r="F275" s="390"/>
      <c r="G275" s="390"/>
      <c r="H275" s="390"/>
      <c r="I275" s="390"/>
      <c r="J275" s="390"/>
      <c r="K275" s="390"/>
      <c r="L275" s="390"/>
      <c r="M275" s="390"/>
      <c r="N275" s="390"/>
      <c r="O275" s="390"/>
      <c r="P275" s="390"/>
      <c r="Q275" s="390"/>
      <c r="R275" s="390"/>
      <c r="S275" s="390"/>
      <c r="T275" s="390"/>
      <c r="U275" s="390"/>
      <c r="V275" s="390"/>
      <c r="W275" s="390"/>
      <c r="X275" s="390"/>
      <c r="Y275" s="390"/>
      <c r="Z275" s="390"/>
      <c r="AA275" s="390"/>
      <c r="AB275" s="390"/>
      <c r="AC275" s="390"/>
      <c r="AD275" s="390"/>
    </row>
    <row r="276">
      <c r="A276" s="400"/>
      <c r="B276" s="390"/>
      <c r="C276" s="401"/>
      <c r="D276" s="401"/>
      <c r="E276" s="390"/>
      <c r="F276" s="390"/>
      <c r="G276" s="390"/>
      <c r="H276" s="390"/>
      <c r="I276" s="390"/>
      <c r="J276" s="390"/>
      <c r="K276" s="390"/>
      <c r="L276" s="390"/>
      <c r="M276" s="390"/>
      <c r="N276" s="390"/>
      <c r="O276" s="390"/>
      <c r="P276" s="390"/>
      <c r="Q276" s="390"/>
      <c r="R276" s="390"/>
      <c r="S276" s="390"/>
      <c r="T276" s="390"/>
      <c r="U276" s="390"/>
      <c r="V276" s="390"/>
      <c r="W276" s="390"/>
      <c r="X276" s="390"/>
      <c r="Y276" s="390"/>
      <c r="Z276" s="390"/>
      <c r="AA276" s="390"/>
      <c r="AB276" s="390"/>
      <c r="AC276" s="390"/>
      <c r="AD276" s="390"/>
    </row>
    <row r="277">
      <c r="A277" s="400"/>
      <c r="B277" s="390"/>
      <c r="C277" s="401"/>
      <c r="D277" s="401"/>
      <c r="E277" s="390"/>
      <c r="F277" s="390"/>
      <c r="G277" s="390"/>
      <c r="H277" s="390"/>
      <c r="I277" s="390"/>
      <c r="J277" s="390"/>
      <c r="K277" s="390"/>
      <c r="L277" s="390"/>
      <c r="M277" s="390"/>
      <c r="N277" s="390"/>
      <c r="O277" s="390"/>
      <c r="P277" s="390"/>
      <c r="Q277" s="390"/>
      <c r="R277" s="390"/>
      <c r="S277" s="390"/>
      <c r="T277" s="390"/>
      <c r="U277" s="390"/>
      <c r="V277" s="390"/>
      <c r="W277" s="390"/>
      <c r="X277" s="390"/>
      <c r="Y277" s="390"/>
      <c r="Z277" s="390"/>
      <c r="AA277" s="390"/>
      <c r="AB277" s="390"/>
      <c r="AC277" s="390"/>
      <c r="AD277" s="390"/>
    </row>
    <row r="278">
      <c r="A278" s="400"/>
      <c r="B278" s="390"/>
      <c r="C278" s="401"/>
      <c r="D278" s="401"/>
      <c r="E278" s="390"/>
      <c r="F278" s="390"/>
      <c r="G278" s="390"/>
      <c r="H278" s="390"/>
      <c r="I278" s="390"/>
      <c r="J278" s="390"/>
      <c r="K278" s="390"/>
      <c r="L278" s="390"/>
      <c r="M278" s="390"/>
      <c r="N278" s="390"/>
      <c r="O278" s="390"/>
      <c r="P278" s="390"/>
      <c r="Q278" s="390"/>
      <c r="R278" s="390"/>
      <c r="S278" s="390"/>
      <c r="T278" s="390"/>
      <c r="U278" s="390"/>
      <c r="V278" s="390"/>
      <c r="W278" s="390"/>
      <c r="X278" s="390"/>
      <c r="Y278" s="390"/>
      <c r="Z278" s="390"/>
      <c r="AA278" s="390"/>
      <c r="AB278" s="390"/>
      <c r="AC278" s="390"/>
      <c r="AD278" s="390"/>
    </row>
    <row r="279">
      <c r="A279" s="400"/>
      <c r="B279" s="390"/>
      <c r="C279" s="401"/>
      <c r="D279" s="401"/>
      <c r="E279" s="390"/>
      <c r="F279" s="390"/>
      <c r="G279" s="390"/>
      <c r="H279" s="390"/>
      <c r="I279" s="390"/>
      <c r="J279" s="390"/>
      <c r="K279" s="390"/>
      <c r="L279" s="390"/>
      <c r="M279" s="390"/>
      <c r="N279" s="390"/>
      <c r="O279" s="390"/>
      <c r="P279" s="390"/>
      <c r="Q279" s="390"/>
      <c r="R279" s="390"/>
      <c r="S279" s="390"/>
      <c r="T279" s="390"/>
      <c r="U279" s="390"/>
      <c r="V279" s="390"/>
      <c r="W279" s="390"/>
      <c r="X279" s="390"/>
      <c r="Y279" s="390"/>
      <c r="Z279" s="390"/>
      <c r="AA279" s="390"/>
      <c r="AB279" s="390"/>
      <c r="AC279" s="390"/>
      <c r="AD279" s="390"/>
    </row>
    <row r="280">
      <c r="A280" s="400"/>
      <c r="B280" s="390"/>
      <c r="C280" s="401"/>
      <c r="D280" s="401"/>
      <c r="E280" s="390"/>
      <c r="F280" s="390"/>
      <c r="G280" s="390"/>
      <c r="H280" s="390"/>
      <c r="I280" s="390"/>
      <c r="J280" s="390"/>
      <c r="K280" s="390"/>
      <c r="L280" s="390"/>
      <c r="M280" s="390"/>
      <c r="N280" s="390"/>
      <c r="O280" s="390"/>
      <c r="P280" s="390"/>
      <c r="Q280" s="390"/>
      <c r="R280" s="390"/>
      <c r="S280" s="390"/>
      <c r="T280" s="390"/>
      <c r="U280" s="390"/>
      <c r="V280" s="390"/>
      <c r="W280" s="390"/>
      <c r="X280" s="390"/>
      <c r="Y280" s="390"/>
      <c r="Z280" s="390"/>
      <c r="AA280" s="390"/>
      <c r="AB280" s="390"/>
      <c r="AC280" s="390"/>
      <c r="AD280" s="390"/>
    </row>
    <row r="281">
      <c r="A281" s="400"/>
      <c r="B281" s="390"/>
      <c r="C281" s="401"/>
      <c r="D281" s="401"/>
      <c r="E281" s="390"/>
      <c r="F281" s="390"/>
      <c r="G281" s="390"/>
      <c r="H281" s="390"/>
      <c r="I281" s="390"/>
      <c r="J281" s="390"/>
      <c r="K281" s="390"/>
      <c r="L281" s="390"/>
      <c r="M281" s="390"/>
      <c r="N281" s="390"/>
      <c r="O281" s="390"/>
      <c r="P281" s="390"/>
      <c r="Q281" s="390"/>
      <c r="R281" s="390"/>
      <c r="S281" s="390"/>
      <c r="T281" s="390"/>
      <c r="U281" s="390"/>
      <c r="V281" s="390"/>
      <c r="W281" s="390"/>
      <c r="X281" s="390"/>
      <c r="Y281" s="390"/>
      <c r="Z281" s="390"/>
      <c r="AA281" s="390"/>
      <c r="AB281" s="390"/>
      <c r="AC281" s="390"/>
      <c r="AD281" s="390"/>
    </row>
    <row r="282">
      <c r="A282" s="400"/>
      <c r="B282" s="390"/>
      <c r="C282" s="401"/>
      <c r="D282" s="401"/>
      <c r="E282" s="390"/>
      <c r="F282" s="390"/>
      <c r="G282" s="390"/>
      <c r="H282" s="390"/>
      <c r="I282" s="390"/>
      <c r="J282" s="390"/>
      <c r="K282" s="390"/>
      <c r="L282" s="390"/>
      <c r="M282" s="390"/>
      <c r="N282" s="390"/>
      <c r="O282" s="390"/>
      <c r="P282" s="390"/>
      <c r="Q282" s="390"/>
      <c r="R282" s="390"/>
      <c r="S282" s="390"/>
      <c r="T282" s="390"/>
      <c r="U282" s="390"/>
      <c r="V282" s="390"/>
      <c r="W282" s="390"/>
      <c r="X282" s="390"/>
      <c r="Y282" s="390"/>
      <c r="Z282" s="390"/>
      <c r="AA282" s="390"/>
      <c r="AB282" s="390"/>
      <c r="AC282" s="390"/>
      <c r="AD282" s="390"/>
    </row>
    <row r="283">
      <c r="A283" s="400"/>
      <c r="B283" s="390"/>
      <c r="C283" s="401"/>
      <c r="D283" s="401"/>
      <c r="E283" s="390"/>
      <c r="F283" s="390"/>
      <c r="G283" s="390"/>
      <c r="H283" s="390"/>
      <c r="I283" s="390"/>
      <c r="J283" s="390"/>
      <c r="K283" s="390"/>
      <c r="L283" s="390"/>
      <c r="M283" s="390"/>
      <c r="N283" s="390"/>
      <c r="O283" s="390"/>
      <c r="P283" s="390"/>
      <c r="Q283" s="390"/>
      <c r="R283" s="390"/>
      <c r="S283" s="390"/>
      <c r="T283" s="390"/>
      <c r="U283" s="390"/>
      <c r="V283" s="390"/>
      <c r="W283" s="390"/>
      <c r="X283" s="390"/>
      <c r="Y283" s="390"/>
      <c r="Z283" s="390"/>
      <c r="AA283" s="390"/>
      <c r="AB283" s="390"/>
      <c r="AC283" s="390"/>
      <c r="AD283" s="390"/>
    </row>
    <row r="284">
      <c r="A284" s="400"/>
      <c r="B284" s="390"/>
      <c r="C284" s="401"/>
      <c r="D284" s="401"/>
      <c r="E284" s="390"/>
      <c r="F284" s="390"/>
      <c r="G284" s="390"/>
      <c r="H284" s="390"/>
      <c r="I284" s="390"/>
      <c r="J284" s="390"/>
      <c r="K284" s="390"/>
      <c r="L284" s="390"/>
      <c r="M284" s="390"/>
      <c r="N284" s="390"/>
      <c r="O284" s="390"/>
      <c r="P284" s="390"/>
      <c r="Q284" s="390"/>
      <c r="R284" s="390"/>
      <c r="S284" s="390"/>
      <c r="T284" s="390"/>
      <c r="U284" s="390"/>
      <c r="V284" s="390"/>
      <c r="W284" s="390"/>
      <c r="X284" s="390"/>
      <c r="Y284" s="390"/>
      <c r="Z284" s="390"/>
      <c r="AA284" s="390"/>
      <c r="AB284" s="390"/>
      <c r="AC284" s="390"/>
      <c r="AD284" s="390"/>
    </row>
    <row r="285">
      <c r="A285" s="400"/>
      <c r="B285" s="390"/>
      <c r="C285" s="401"/>
      <c r="D285" s="401"/>
      <c r="E285" s="390"/>
      <c r="F285" s="390"/>
      <c r="G285" s="390"/>
      <c r="H285" s="390"/>
      <c r="I285" s="390"/>
      <c r="J285" s="390"/>
      <c r="K285" s="390"/>
      <c r="L285" s="390"/>
      <c r="M285" s="390"/>
      <c r="N285" s="390"/>
      <c r="O285" s="390"/>
      <c r="P285" s="390"/>
      <c r="Q285" s="390"/>
      <c r="R285" s="390"/>
      <c r="S285" s="390"/>
      <c r="T285" s="390"/>
      <c r="U285" s="390"/>
      <c r="V285" s="390"/>
      <c r="W285" s="390"/>
      <c r="X285" s="390"/>
      <c r="Y285" s="390"/>
      <c r="Z285" s="390"/>
      <c r="AA285" s="390"/>
      <c r="AB285" s="390"/>
      <c r="AC285" s="390"/>
      <c r="AD285" s="390"/>
    </row>
    <row r="286">
      <c r="A286" s="400"/>
      <c r="B286" s="390"/>
      <c r="C286" s="401"/>
      <c r="D286" s="401"/>
      <c r="E286" s="390"/>
      <c r="F286" s="390"/>
      <c r="G286" s="390"/>
      <c r="H286" s="390"/>
      <c r="I286" s="390"/>
      <c r="J286" s="390"/>
      <c r="K286" s="390"/>
      <c r="L286" s="390"/>
      <c r="M286" s="390"/>
      <c r="N286" s="390"/>
      <c r="O286" s="390"/>
      <c r="P286" s="390"/>
      <c r="Q286" s="390"/>
      <c r="R286" s="390"/>
      <c r="S286" s="390"/>
      <c r="T286" s="390"/>
      <c r="U286" s="390"/>
      <c r="V286" s="390"/>
      <c r="W286" s="390"/>
      <c r="X286" s="390"/>
      <c r="Y286" s="390"/>
      <c r="Z286" s="390"/>
      <c r="AA286" s="390"/>
      <c r="AB286" s="390"/>
      <c r="AC286" s="390"/>
      <c r="AD286" s="390"/>
    </row>
    <row r="287">
      <c r="A287" s="400"/>
      <c r="B287" s="390"/>
      <c r="C287" s="401"/>
      <c r="D287" s="401"/>
      <c r="E287" s="390"/>
      <c r="F287" s="390"/>
      <c r="G287" s="390"/>
      <c r="H287" s="390"/>
      <c r="I287" s="390"/>
      <c r="J287" s="390"/>
      <c r="K287" s="390"/>
      <c r="L287" s="390"/>
      <c r="M287" s="390"/>
      <c r="N287" s="390"/>
      <c r="O287" s="390"/>
      <c r="P287" s="390"/>
      <c r="Q287" s="390"/>
      <c r="R287" s="390"/>
      <c r="S287" s="390"/>
      <c r="T287" s="390"/>
      <c r="U287" s="390"/>
      <c r="V287" s="390"/>
      <c r="W287" s="390"/>
      <c r="X287" s="390"/>
      <c r="Y287" s="390"/>
      <c r="Z287" s="390"/>
      <c r="AA287" s="390"/>
      <c r="AB287" s="390"/>
      <c r="AC287" s="390"/>
      <c r="AD287" s="390"/>
    </row>
    <row r="288">
      <c r="A288" s="400"/>
      <c r="B288" s="390"/>
      <c r="C288" s="401"/>
      <c r="D288" s="401"/>
      <c r="E288" s="390"/>
      <c r="F288" s="390"/>
      <c r="G288" s="390"/>
      <c r="H288" s="390"/>
      <c r="I288" s="390"/>
      <c r="J288" s="390"/>
      <c r="K288" s="390"/>
      <c r="L288" s="390"/>
      <c r="M288" s="390"/>
      <c r="N288" s="390"/>
      <c r="O288" s="390"/>
      <c r="P288" s="390"/>
      <c r="Q288" s="390"/>
      <c r="R288" s="390"/>
      <c r="S288" s="390"/>
      <c r="T288" s="390"/>
      <c r="U288" s="390"/>
      <c r="V288" s="390"/>
      <c r="W288" s="390"/>
      <c r="X288" s="390"/>
      <c r="Y288" s="390"/>
      <c r="Z288" s="390"/>
      <c r="AA288" s="390"/>
      <c r="AB288" s="390"/>
      <c r="AC288" s="390"/>
      <c r="AD288" s="390"/>
    </row>
    <row r="289">
      <c r="A289" s="400"/>
      <c r="B289" s="390"/>
      <c r="C289" s="401"/>
      <c r="D289" s="401"/>
      <c r="E289" s="390"/>
      <c r="F289" s="390"/>
      <c r="G289" s="390"/>
      <c r="H289" s="390"/>
      <c r="I289" s="390"/>
      <c r="J289" s="390"/>
      <c r="K289" s="390"/>
      <c r="L289" s="390"/>
      <c r="M289" s="390"/>
      <c r="N289" s="390"/>
      <c r="O289" s="390"/>
      <c r="P289" s="390"/>
      <c r="Q289" s="390"/>
      <c r="R289" s="390"/>
      <c r="S289" s="390"/>
      <c r="T289" s="390"/>
      <c r="U289" s="390"/>
      <c r="V289" s="390"/>
      <c r="W289" s="390"/>
      <c r="X289" s="390"/>
      <c r="Y289" s="390"/>
      <c r="Z289" s="390"/>
      <c r="AA289" s="390"/>
      <c r="AB289" s="390"/>
      <c r="AC289" s="390"/>
      <c r="AD289" s="390"/>
    </row>
    <row r="290">
      <c r="A290" s="400"/>
      <c r="B290" s="390"/>
      <c r="C290" s="401"/>
      <c r="D290" s="401"/>
      <c r="E290" s="390"/>
      <c r="F290" s="390"/>
      <c r="G290" s="390"/>
      <c r="H290" s="390"/>
      <c r="I290" s="390"/>
      <c r="J290" s="390"/>
      <c r="K290" s="390"/>
      <c r="L290" s="390"/>
      <c r="M290" s="390"/>
      <c r="N290" s="390"/>
      <c r="O290" s="390"/>
      <c r="P290" s="390"/>
      <c r="Q290" s="390"/>
      <c r="R290" s="390"/>
      <c r="S290" s="390"/>
      <c r="T290" s="390"/>
      <c r="U290" s="390"/>
      <c r="V290" s="390"/>
      <c r="W290" s="390"/>
      <c r="X290" s="390"/>
      <c r="Y290" s="390"/>
      <c r="Z290" s="390"/>
      <c r="AA290" s="390"/>
      <c r="AB290" s="390"/>
      <c r="AC290" s="390"/>
      <c r="AD290" s="390"/>
    </row>
    <row r="291">
      <c r="A291" s="400"/>
      <c r="B291" s="390"/>
      <c r="C291" s="401"/>
      <c r="D291" s="401"/>
      <c r="E291" s="390"/>
      <c r="F291" s="390"/>
      <c r="G291" s="390"/>
      <c r="H291" s="390"/>
      <c r="I291" s="390"/>
      <c r="J291" s="390"/>
      <c r="K291" s="390"/>
      <c r="L291" s="390"/>
      <c r="M291" s="390"/>
      <c r="N291" s="390"/>
      <c r="O291" s="390"/>
      <c r="P291" s="390"/>
      <c r="Q291" s="390"/>
      <c r="R291" s="390"/>
      <c r="S291" s="390"/>
      <c r="T291" s="390"/>
      <c r="U291" s="390"/>
      <c r="V291" s="390"/>
      <c r="W291" s="390"/>
      <c r="X291" s="390"/>
      <c r="Y291" s="390"/>
      <c r="Z291" s="390"/>
      <c r="AA291" s="390"/>
      <c r="AB291" s="390"/>
      <c r="AC291" s="390"/>
      <c r="AD291" s="390"/>
    </row>
    <row r="292">
      <c r="A292" s="400"/>
      <c r="B292" s="390"/>
      <c r="C292" s="401"/>
      <c r="D292" s="401"/>
      <c r="E292" s="390"/>
      <c r="F292" s="390"/>
      <c r="G292" s="390"/>
      <c r="H292" s="390"/>
      <c r="I292" s="390"/>
      <c r="J292" s="390"/>
      <c r="K292" s="390"/>
      <c r="L292" s="390"/>
      <c r="M292" s="390"/>
      <c r="N292" s="390"/>
      <c r="O292" s="390"/>
      <c r="P292" s="390"/>
      <c r="Q292" s="390"/>
      <c r="R292" s="390"/>
      <c r="S292" s="390"/>
      <c r="T292" s="390"/>
      <c r="U292" s="390"/>
      <c r="V292" s="390"/>
      <c r="W292" s="390"/>
      <c r="X292" s="390"/>
      <c r="Y292" s="390"/>
      <c r="Z292" s="390"/>
      <c r="AA292" s="390"/>
      <c r="AB292" s="390"/>
      <c r="AC292" s="390"/>
      <c r="AD292" s="390"/>
    </row>
    <row r="293">
      <c r="A293" s="400"/>
      <c r="B293" s="390"/>
      <c r="C293" s="401"/>
      <c r="D293" s="401"/>
      <c r="E293" s="390"/>
      <c r="F293" s="390"/>
      <c r="G293" s="390"/>
      <c r="H293" s="390"/>
      <c r="I293" s="390"/>
      <c r="J293" s="390"/>
      <c r="K293" s="390"/>
      <c r="L293" s="390"/>
      <c r="M293" s="390"/>
      <c r="N293" s="390"/>
      <c r="O293" s="390"/>
      <c r="P293" s="390"/>
      <c r="Q293" s="390"/>
      <c r="R293" s="390"/>
      <c r="S293" s="390"/>
      <c r="T293" s="390"/>
      <c r="U293" s="390"/>
      <c r="V293" s="390"/>
      <c r="W293" s="390"/>
      <c r="X293" s="390"/>
      <c r="Y293" s="390"/>
      <c r="Z293" s="390"/>
      <c r="AA293" s="390"/>
      <c r="AB293" s="390"/>
      <c r="AC293" s="390"/>
      <c r="AD293" s="390"/>
    </row>
    <row r="294">
      <c r="A294" s="400"/>
      <c r="B294" s="390"/>
      <c r="C294" s="401"/>
      <c r="D294" s="401"/>
      <c r="E294" s="390"/>
      <c r="F294" s="390"/>
      <c r="G294" s="390"/>
      <c r="H294" s="390"/>
      <c r="I294" s="390"/>
      <c r="J294" s="390"/>
      <c r="K294" s="390"/>
      <c r="L294" s="390"/>
      <c r="M294" s="390"/>
      <c r="N294" s="390"/>
      <c r="O294" s="390"/>
      <c r="P294" s="390"/>
      <c r="Q294" s="390"/>
      <c r="R294" s="390"/>
      <c r="S294" s="390"/>
      <c r="T294" s="390"/>
      <c r="U294" s="390"/>
      <c r="V294" s="390"/>
      <c r="W294" s="390"/>
      <c r="X294" s="390"/>
      <c r="Y294" s="390"/>
      <c r="Z294" s="390"/>
      <c r="AA294" s="390"/>
      <c r="AB294" s="390"/>
      <c r="AC294" s="390"/>
      <c r="AD294" s="390"/>
    </row>
    <row r="295">
      <c r="A295" s="400"/>
      <c r="B295" s="390"/>
      <c r="C295" s="401"/>
      <c r="D295" s="401"/>
      <c r="E295" s="390"/>
      <c r="F295" s="390"/>
      <c r="G295" s="390"/>
      <c r="H295" s="390"/>
      <c r="I295" s="390"/>
      <c r="J295" s="390"/>
      <c r="K295" s="390"/>
      <c r="L295" s="390"/>
      <c r="M295" s="390"/>
      <c r="N295" s="390"/>
      <c r="O295" s="390"/>
      <c r="P295" s="390"/>
      <c r="Q295" s="390"/>
      <c r="R295" s="390"/>
      <c r="S295" s="390"/>
      <c r="T295" s="390"/>
      <c r="U295" s="390"/>
      <c r="V295" s="390"/>
      <c r="W295" s="390"/>
      <c r="X295" s="390"/>
      <c r="Y295" s="390"/>
      <c r="Z295" s="390"/>
      <c r="AA295" s="390"/>
      <c r="AB295" s="390"/>
      <c r="AC295" s="390"/>
      <c r="AD295" s="390"/>
    </row>
    <row r="296">
      <c r="A296" s="400"/>
      <c r="B296" s="390"/>
      <c r="C296" s="401"/>
      <c r="D296" s="401"/>
      <c r="E296" s="390"/>
      <c r="F296" s="390"/>
      <c r="G296" s="390"/>
      <c r="H296" s="390"/>
      <c r="I296" s="390"/>
      <c r="J296" s="390"/>
      <c r="K296" s="390"/>
      <c r="L296" s="390"/>
      <c r="M296" s="390"/>
      <c r="N296" s="390"/>
      <c r="O296" s="390"/>
      <c r="P296" s="390"/>
      <c r="Q296" s="390"/>
      <c r="R296" s="390"/>
      <c r="S296" s="390"/>
      <c r="T296" s="390"/>
      <c r="U296" s="390"/>
      <c r="V296" s="390"/>
      <c r="W296" s="390"/>
      <c r="X296" s="390"/>
      <c r="Y296" s="390"/>
      <c r="Z296" s="390"/>
      <c r="AA296" s="390"/>
      <c r="AB296" s="390"/>
      <c r="AC296" s="390"/>
      <c r="AD296" s="390"/>
    </row>
    <row r="297">
      <c r="A297" s="400"/>
      <c r="B297" s="390"/>
      <c r="C297" s="401"/>
      <c r="D297" s="401"/>
      <c r="E297" s="390"/>
      <c r="F297" s="390"/>
      <c r="G297" s="390"/>
      <c r="H297" s="390"/>
      <c r="I297" s="390"/>
      <c r="J297" s="390"/>
      <c r="K297" s="390"/>
      <c r="L297" s="390"/>
      <c r="M297" s="390"/>
      <c r="N297" s="390"/>
      <c r="O297" s="390"/>
      <c r="P297" s="390"/>
      <c r="Q297" s="390"/>
      <c r="R297" s="390"/>
      <c r="S297" s="390"/>
      <c r="T297" s="390"/>
      <c r="U297" s="390"/>
      <c r="V297" s="390"/>
      <c r="W297" s="390"/>
      <c r="X297" s="390"/>
      <c r="Y297" s="390"/>
      <c r="Z297" s="390"/>
      <c r="AA297" s="390"/>
      <c r="AB297" s="390"/>
      <c r="AC297" s="390"/>
      <c r="AD297" s="390"/>
    </row>
    <row r="298">
      <c r="A298" s="400"/>
      <c r="B298" s="390"/>
      <c r="C298" s="401"/>
      <c r="D298" s="401"/>
      <c r="E298" s="390"/>
      <c r="F298" s="390"/>
      <c r="G298" s="390"/>
      <c r="H298" s="390"/>
      <c r="I298" s="390"/>
      <c r="J298" s="390"/>
      <c r="K298" s="390"/>
      <c r="L298" s="390"/>
      <c r="M298" s="390"/>
      <c r="N298" s="390"/>
      <c r="O298" s="390"/>
      <c r="P298" s="390"/>
      <c r="Q298" s="390"/>
      <c r="R298" s="390"/>
      <c r="S298" s="390"/>
      <c r="T298" s="390"/>
      <c r="U298" s="390"/>
      <c r="V298" s="390"/>
      <c r="W298" s="390"/>
      <c r="X298" s="390"/>
      <c r="Y298" s="390"/>
      <c r="Z298" s="390"/>
      <c r="AA298" s="390"/>
      <c r="AB298" s="390"/>
      <c r="AC298" s="390"/>
      <c r="AD298" s="390"/>
    </row>
    <row r="299">
      <c r="A299" s="400"/>
      <c r="B299" s="390"/>
      <c r="C299" s="401"/>
      <c r="D299" s="401"/>
      <c r="E299" s="390"/>
      <c r="F299" s="390"/>
      <c r="G299" s="390"/>
      <c r="H299" s="390"/>
      <c r="I299" s="390"/>
      <c r="J299" s="390"/>
      <c r="K299" s="390"/>
      <c r="L299" s="390"/>
      <c r="M299" s="390"/>
      <c r="N299" s="390"/>
      <c r="O299" s="390"/>
      <c r="P299" s="390"/>
      <c r="Q299" s="390"/>
      <c r="R299" s="390"/>
      <c r="S299" s="390"/>
      <c r="T299" s="390"/>
      <c r="U299" s="390"/>
      <c r="V299" s="390"/>
      <c r="W299" s="390"/>
      <c r="X299" s="390"/>
      <c r="Y299" s="390"/>
      <c r="Z299" s="390"/>
      <c r="AA299" s="390"/>
      <c r="AB299" s="390"/>
      <c r="AC299" s="390"/>
      <c r="AD299" s="390"/>
    </row>
    <row r="300">
      <c r="A300" s="400"/>
      <c r="B300" s="390"/>
      <c r="C300" s="401"/>
      <c r="D300" s="401"/>
      <c r="E300" s="390"/>
      <c r="F300" s="390"/>
      <c r="G300" s="390"/>
      <c r="H300" s="390"/>
      <c r="I300" s="390"/>
      <c r="J300" s="390"/>
      <c r="K300" s="390"/>
      <c r="L300" s="390"/>
      <c r="M300" s="390"/>
      <c r="N300" s="390"/>
      <c r="O300" s="390"/>
      <c r="P300" s="390"/>
      <c r="Q300" s="390"/>
      <c r="R300" s="390"/>
      <c r="S300" s="390"/>
      <c r="T300" s="390"/>
      <c r="U300" s="390"/>
      <c r="V300" s="390"/>
      <c r="W300" s="390"/>
      <c r="X300" s="390"/>
      <c r="Y300" s="390"/>
      <c r="Z300" s="390"/>
      <c r="AA300" s="390"/>
      <c r="AB300" s="390"/>
      <c r="AC300" s="390"/>
      <c r="AD300" s="390"/>
    </row>
    <row r="301">
      <c r="A301" s="400"/>
      <c r="B301" s="390"/>
      <c r="C301" s="401"/>
      <c r="D301" s="401"/>
      <c r="E301" s="390"/>
      <c r="F301" s="390"/>
      <c r="G301" s="390"/>
      <c r="H301" s="390"/>
      <c r="I301" s="390"/>
      <c r="J301" s="390"/>
      <c r="K301" s="390"/>
      <c r="L301" s="390"/>
      <c r="M301" s="390"/>
      <c r="N301" s="390"/>
      <c r="O301" s="390"/>
      <c r="P301" s="390"/>
      <c r="Q301" s="390"/>
      <c r="R301" s="390"/>
      <c r="S301" s="390"/>
      <c r="T301" s="390"/>
      <c r="U301" s="390"/>
      <c r="V301" s="390"/>
      <c r="W301" s="390"/>
      <c r="X301" s="390"/>
      <c r="Y301" s="390"/>
      <c r="Z301" s="390"/>
      <c r="AA301" s="390"/>
      <c r="AB301" s="390"/>
      <c r="AC301" s="390"/>
      <c r="AD301" s="390"/>
    </row>
    <row r="302">
      <c r="A302" s="400"/>
      <c r="B302" s="390"/>
      <c r="C302" s="401"/>
      <c r="D302" s="401"/>
      <c r="E302" s="390"/>
      <c r="F302" s="390"/>
      <c r="G302" s="390"/>
      <c r="H302" s="390"/>
      <c r="I302" s="390"/>
      <c r="J302" s="390"/>
      <c r="K302" s="390"/>
      <c r="L302" s="390"/>
      <c r="M302" s="390"/>
      <c r="N302" s="390"/>
      <c r="O302" s="390"/>
      <c r="P302" s="390"/>
      <c r="Q302" s="390"/>
      <c r="R302" s="390"/>
      <c r="S302" s="390"/>
      <c r="T302" s="390"/>
      <c r="U302" s="390"/>
      <c r="V302" s="390"/>
      <c r="W302" s="390"/>
      <c r="X302" s="390"/>
      <c r="Y302" s="390"/>
      <c r="Z302" s="390"/>
      <c r="AA302" s="390"/>
      <c r="AB302" s="390"/>
      <c r="AC302" s="390"/>
      <c r="AD302" s="390"/>
    </row>
    <row r="303">
      <c r="A303" s="400"/>
      <c r="B303" s="390"/>
      <c r="C303" s="401"/>
      <c r="D303" s="401"/>
      <c r="E303" s="390"/>
      <c r="F303" s="390"/>
      <c r="G303" s="390"/>
      <c r="H303" s="390"/>
      <c r="I303" s="390"/>
      <c r="J303" s="390"/>
      <c r="K303" s="390"/>
      <c r="L303" s="390"/>
      <c r="M303" s="390"/>
      <c r="N303" s="390"/>
      <c r="O303" s="390"/>
      <c r="P303" s="390"/>
      <c r="Q303" s="390"/>
      <c r="R303" s="390"/>
      <c r="S303" s="390"/>
      <c r="T303" s="390"/>
      <c r="U303" s="390"/>
      <c r="V303" s="390"/>
      <c r="W303" s="390"/>
      <c r="X303" s="390"/>
      <c r="Y303" s="390"/>
      <c r="Z303" s="390"/>
      <c r="AA303" s="390"/>
      <c r="AB303" s="390"/>
      <c r="AC303" s="390"/>
      <c r="AD303" s="390"/>
    </row>
    <row r="304">
      <c r="A304" s="400"/>
      <c r="B304" s="390"/>
      <c r="C304" s="401"/>
      <c r="D304" s="401"/>
      <c r="E304" s="390"/>
      <c r="F304" s="390"/>
      <c r="G304" s="390"/>
      <c r="H304" s="390"/>
      <c r="I304" s="390"/>
      <c r="J304" s="390"/>
      <c r="K304" s="390"/>
      <c r="L304" s="390"/>
      <c r="M304" s="390"/>
      <c r="N304" s="390"/>
      <c r="O304" s="390"/>
      <c r="P304" s="390"/>
      <c r="Q304" s="390"/>
      <c r="R304" s="390"/>
      <c r="S304" s="390"/>
      <c r="T304" s="390"/>
      <c r="U304" s="390"/>
      <c r="V304" s="390"/>
      <c r="W304" s="390"/>
      <c r="X304" s="390"/>
      <c r="Y304" s="390"/>
      <c r="Z304" s="390"/>
      <c r="AA304" s="390"/>
      <c r="AB304" s="390"/>
      <c r="AC304" s="390"/>
      <c r="AD304" s="390"/>
    </row>
    <row r="305">
      <c r="A305" s="400"/>
      <c r="B305" s="390"/>
      <c r="C305" s="401"/>
      <c r="D305" s="401"/>
      <c r="E305" s="390"/>
      <c r="F305" s="390"/>
      <c r="G305" s="390"/>
      <c r="H305" s="390"/>
      <c r="I305" s="390"/>
      <c r="J305" s="390"/>
      <c r="K305" s="390"/>
      <c r="L305" s="390"/>
      <c r="M305" s="390"/>
      <c r="N305" s="390"/>
      <c r="O305" s="390"/>
      <c r="P305" s="390"/>
      <c r="Q305" s="390"/>
      <c r="R305" s="390"/>
      <c r="S305" s="390"/>
      <c r="T305" s="390"/>
      <c r="U305" s="390"/>
      <c r="V305" s="390"/>
      <c r="W305" s="390"/>
      <c r="X305" s="390"/>
      <c r="Y305" s="390"/>
      <c r="Z305" s="390"/>
      <c r="AA305" s="390"/>
      <c r="AB305" s="390"/>
      <c r="AC305" s="390"/>
      <c r="AD305" s="390"/>
    </row>
    <row r="306">
      <c r="A306" s="400"/>
      <c r="B306" s="390"/>
      <c r="C306" s="401"/>
      <c r="D306" s="401"/>
      <c r="E306" s="390"/>
      <c r="F306" s="390"/>
      <c r="G306" s="390"/>
      <c r="H306" s="390"/>
      <c r="I306" s="390"/>
      <c r="J306" s="390"/>
      <c r="K306" s="390"/>
      <c r="L306" s="390"/>
      <c r="M306" s="390"/>
      <c r="N306" s="390"/>
      <c r="O306" s="390"/>
      <c r="P306" s="390"/>
      <c r="Q306" s="390"/>
      <c r="R306" s="390"/>
      <c r="S306" s="390"/>
      <c r="T306" s="390"/>
      <c r="U306" s="390"/>
      <c r="V306" s="390"/>
      <c r="W306" s="390"/>
      <c r="X306" s="390"/>
      <c r="Y306" s="390"/>
      <c r="Z306" s="390"/>
      <c r="AA306" s="390"/>
      <c r="AB306" s="390"/>
      <c r="AC306" s="390"/>
      <c r="AD306" s="390"/>
    </row>
    <row r="307">
      <c r="A307" s="400"/>
      <c r="B307" s="390"/>
      <c r="C307" s="401"/>
      <c r="D307" s="401"/>
      <c r="E307" s="390"/>
      <c r="F307" s="390"/>
      <c r="G307" s="390"/>
      <c r="H307" s="390"/>
      <c r="I307" s="390"/>
      <c r="J307" s="390"/>
      <c r="K307" s="390"/>
      <c r="L307" s="390"/>
      <c r="M307" s="390"/>
      <c r="N307" s="390"/>
      <c r="O307" s="390"/>
      <c r="P307" s="390"/>
      <c r="Q307" s="390"/>
      <c r="R307" s="390"/>
      <c r="S307" s="390"/>
      <c r="T307" s="390"/>
      <c r="U307" s="390"/>
      <c r="V307" s="390"/>
      <c r="W307" s="390"/>
      <c r="X307" s="390"/>
      <c r="Y307" s="390"/>
      <c r="Z307" s="390"/>
      <c r="AA307" s="390"/>
      <c r="AB307" s="390"/>
      <c r="AC307" s="390"/>
      <c r="AD307" s="390"/>
    </row>
    <row r="308">
      <c r="A308" s="400"/>
      <c r="B308" s="390"/>
      <c r="C308" s="401"/>
      <c r="D308" s="401"/>
      <c r="E308" s="390"/>
      <c r="F308" s="390"/>
      <c r="G308" s="390"/>
      <c r="H308" s="390"/>
      <c r="I308" s="390"/>
      <c r="J308" s="390"/>
      <c r="K308" s="390"/>
      <c r="L308" s="390"/>
      <c r="M308" s="390"/>
      <c r="N308" s="390"/>
      <c r="O308" s="390"/>
      <c r="P308" s="390"/>
      <c r="Q308" s="390"/>
      <c r="R308" s="390"/>
      <c r="S308" s="390"/>
      <c r="T308" s="390"/>
      <c r="U308" s="390"/>
      <c r="V308" s="390"/>
      <c r="W308" s="390"/>
      <c r="X308" s="390"/>
      <c r="Y308" s="390"/>
      <c r="Z308" s="390"/>
      <c r="AA308" s="390"/>
      <c r="AB308" s="390"/>
      <c r="AC308" s="390"/>
      <c r="AD308" s="390"/>
    </row>
    <row r="309">
      <c r="A309" s="400"/>
      <c r="B309" s="390"/>
      <c r="C309" s="401"/>
      <c r="D309" s="401"/>
      <c r="E309" s="390"/>
      <c r="F309" s="390"/>
      <c r="G309" s="390"/>
      <c r="H309" s="390"/>
      <c r="I309" s="390"/>
      <c r="J309" s="390"/>
      <c r="K309" s="390"/>
      <c r="L309" s="390"/>
      <c r="M309" s="390"/>
      <c r="N309" s="390"/>
      <c r="O309" s="390"/>
      <c r="P309" s="390"/>
      <c r="Q309" s="390"/>
      <c r="R309" s="390"/>
      <c r="S309" s="390"/>
      <c r="T309" s="390"/>
      <c r="U309" s="390"/>
      <c r="V309" s="390"/>
      <c r="W309" s="390"/>
      <c r="X309" s="390"/>
      <c r="Y309" s="390"/>
      <c r="Z309" s="390"/>
      <c r="AA309" s="390"/>
      <c r="AB309" s="390"/>
      <c r="AC309" s="390"/>
      <c r="AD309" s="390"/>
    </row>
    <row r="310">
      <c r="A310" s="400"/>
      <c r="B310" s="390"/>
      <c r="C310" s="401"/>
      <c r="D310" s="401"/>
      <c r="E310" s="390"/>
      <c r="F310" s="390"/>
      <c r="G310" s="390"/>
      <c r="H310" s="390"/>
      <c r="I310" s="390"/>
      <c r="J310" s="390"/>
      <c r="K310" s="390"/>
      <c r="L310" s="390"/>
      <c r="M310" s="390"/>
      <c r="N310" s="390"/>
      <c r="O310" s="390"/>
      <c r="P310" s="390"/>
      <c r="Q310" s="390"/>
      <c r="R310" s="390"/>
      <c r="S310" s="390"/>
      <c r="T310" s="390"/>
      <c r="U310" s="390"/>
      <c r="V310" s="390"/>
      <c r="W310" s="390"/>
      <c r="X310" s="390"/>
      <c r="Y310" s="390"/>
      <c r="Z310" s="390"/>
      <c r="AA310" s="390"/>
      <c r="AB310" s="390"/>
      <c r="AC310" s="390"/>
      <c r="AD310" s="390"/>
    </row>
    <row r="311">
      <c r="A311" s="400"/>
      <c r="B311" s="390"/>
      <c r="C311" s="401"/>
      <c r="D311" s="401"/>
      <c r="E311" s="390"/>
      <c r="F311" s="390"/>
      <c r="G311" s="390"/>
      <c r="H311" s="390"/>
      <c r="I311" s="390"/>
      <c r="J311" s="390"/>
      <c r="K311" s="390"/>
      <c r="L311" s="390"/>
      <c r="M311" s="390"/>
      <c r="N311" s="390"/>
      <c r="O311" s="390"/>
      <c r="P311" s="390"/>
      <c r="Q311" s="390"/>
      <c r="R311" s="390"/>
      <c r="S311" s="390"/>
      <c r="T311" s="390"/>
      <c r="U311" s="390"/>
      <c r="V311" s="390"/>
      <c r="W311" s="390"/>
      <c r="X311" s="390"/>
      <c r="Y311" s="390"/>
      <c r="Z311" s="390"/>
      <c r="AA311" s="390"/>
      <c r="AB311" s="390"/>
      <c r="AC311" s="390"/>
      <c r="AD311" s="390"/>
    </row>
    <row r="312">
      <c r="A312" s="400"/>
      <c r="B312" s="390"/>
      <c r="C312" s="401"/>
      <c r="D312" s="401"/>
      <c r="E312" s="390"/>
      <c r="F312" s="390"/>
      <c r="G312" s="390"/>
      <c r="H312" s="390"/>
      <c r="I312" s="390"/>
      <c r="J312" s="390"/>
      <c r="K312" s="390"/>
      <c r="L312" s="390"/>
      <c r="M312" s="390"/>
      <c r="N312" s="390"/>
      <c r="O312" s="390"/>
      <c r="P312" s="390"/>
      <c r="Q312" s="390"/>
      <c r="R312" s="390"/>
      <c r="S312" s="390"/>
      <c r="T312" s="390"/>
      <c r="U312" s="390"/>
      <c r="V312" s="390"/>
      <c r="W312" s="390"/>
      <c r="X312" s="390"/>
      <c r="Y312" s="390"/>
      <c r="Z312" s="390"/>
      <c r="AA312" s="390"/>
      <c r="AB312" s="390"/>
      <c r="AC312" s="390"/>
      <c r="AD312" s="390"/>
    </row>
    <row r="313">
      <c r="A313" s="400"/>
      <c r="B313" s="390"/>
      <c r="C313" s="401"/>
      <c r="D313" s="401"/>
      <c r="E313" s="390"/>
      <c r="F313" s="390"/>
      <c r="G313" s="390"/>
      <c r="H313" s="390"/>
      <c r="I313" s="390"/>
      <c r="J313" s="390"/>
      <c r="K313" s="390"/>
      <c r="L313" s="390"/>
      <c r="M313" s="390"/>
      <c r="N313" s="390"/>
      <c r="O313" s="390"/>
      <c r="P313" s="390"/>
      <c r="Q313" s="390"/>
      <c r="R313" s="390"/>
      <c r="S313" s="390"/>
      <c r="T313" s="390"/>
      <c r="U313" s="390"/>
      <c r="V313" s="390"/>
      <c r="W313" s="390"/>
      <c r="X313" s="390"/>
      <c r="Y313" s="390"/>
      <c r="Z313" s="390"/>
      <c r="AA313" s="390"/>
      <c r="AB313" s="390"/>
      <c r="AC313" s="390"/>
      <c r="AD313" s="390"/>
    </row>
    <row r="314">
      <c r="A314" s="400"/>
      <c r="B314" s="390"/>
      <c r="C314" s="401"/>
      <c r="D314" s="401"/>
      <c r="E314" s="390"/>
      <c r="F314" s="390"/>
      <c r="G314" s="390"/>
      <c r="H314" s="390"/>
      <c r="I314" s="390"/>
      <c r="J314" s="390"/>
      <c r="K314" s="390"/>
      <c r="L314" s="390"/>
      <c r="M314" s="390"/>
      <c r="N314" s="390"/>
      <c r="O314" s="390"/>
      <c r="P314" s="390"/>
      <c r="Q314" s="390"/>
      <c r="R314" s="390"/>
      <c r="S314" s="390"/>
      <c r="T314" s="390"/>
      <c r="U314" s="390"/>
      <c r="V314" s="390"/>
      <c r="W314" s="390"/>
      <c r="X314" s="390"/>
      <c r="Y314" s="390"/>
      <c r="Z314" s="390"/>
      <c r="AA314" s="390"/>
      <c r="AB314" s="390"/>
      <c r="AC314" s="390"/>
      <c r="AD314" s="390"/>
    </row>
    <row r="315">
      <c r="A315" s="400"/>
      <c r="B315" s="390"/>
      <c r="C315" s="401"/>
      <c r="D315" s="401"/>
      <c r="E315" s="390"/>
      <c r="F315" s="390"/>
      <c r="G315" s="390"/>
      <c r="H315" s="390"/>
      <c r="I315" s="390"/>
      <c r="J315" s="390"/>
      <c r="K315" s="390"/>
      <c r="L315" s="390"/>
      <c r="M315" s="390"/>
      <c r="N315" s="390"/>
      <c r="O315" s="390"/>
      <c r="P315" s="390"/>
      <c r="Q315" s="390"/>
      <c r="R315" s="390"/>
      <c r="S315" s="390"/>
      <c r="T315" s="390"/>
      <c r="U315" s="390"/>
      <c r="V315" s="390"/>
      <c r="W315" s="390"/>
      <c r="X315" s="390"/>
      <c r="Y315" s="390"/>
      <c r="Z315" s="390"/>
      <c r="AA315" s="390"/>
      <c r="AB315" s="390"/>
      <c r="AC315" s="390"/>
      <c r="AD315" s="390"/>
    </row>
    <row r="316">
      <c r="A316" s="400"/>
      <c r="B316" s="390"/>
      <c r="C316" s="401"/>
      <c r="D316" s="401"/>
      <c r="E316" s="390"/>
      <c r="F316" s="390"/>
      <c r="G316" s="390"/>
      <c r="H316" s="390"/>
      <c r="I316" s="390"/>
      <c r="J316" s="390"/>
      <c r="K316" s="390"/>
      <c r="L316" s="390"/>
      <c r="M316" s="390"/>
      <c r="N316" s="390"/>
      <c r="O316" s="390"/>
      <c r="P316" s="390"/>
      <c r="Q316" s="390"/>
      <c r="R316" s="390"/>
      <c r="S316" s="390"/>
      <c r="T316" s="390"/>
      <c r="U316" s="390"/>
      <c r="V316" s="390"/>
      <c r="W316" s="390"/>
      <c r="X316" s="390"/>
      <c r="Y316" s="390"/>
      <c r="Z316" s="390"/>
      <c r="AA316" s="390"/>
      <c r="AB316" s="390"/>
      <c r="AC316" s="390"/>
      <c r="AD316" s="390"/>
    </row>
    <row r="317">
      <c r="A317" s="400"/>
      <c r="B317" s="390"/>
      <c r="C317" s="401"/>
      <c r="D317" s="401"/>
      <c r="E317" s="390"/>
      <c r="F317" s="390"/>
      <c r="G317" s="390"/>
      <c r="H317" s="390"/>
      <c r="I317" s="390"/>
      <c r="J317" s="390"/>
      <c r="K317" s="390"/>
      <c r="L317" s="390"/>
      <c r="M317" s="390"/>
      <c r="N317" s="390"/>
      <c r="O317" s="390"/>
      <c r="P317" s="390"/>
      <c r="Q317" s="390"/>
      <c r="R317" s="390"/>
      <c r="S317" s="390"/>
      <c r="T317" s="390"/>
      <c r="U317" s="390"/>
      <c r="V317" s="390"/>
      <c r="W317" s="390"/>
      <c r="X317" s="390"/>
      <c r="Y317" s="390"/>
      <c r="Z317" s="390"/>
      <c r="AA317" s="390"/>
      <c r="AB317" s="390"/>
      <c r="AC317" s="390"/>
      <c r="AD317" s="390"/>
    </row>
    <row r="318">
      <c r="A318" s="400"/>
      <c r="B318" s="390"/>
      <c r="C318" s="401"/>
      <c r="D318" s="401"/>
      <c r="E318" s="390"/>
      <c r="F318" s="390"/>
      <c r="G318" s="390"/>
      <c r="H318" s="390"/>
      <c r="I318" s="390"/>
      <c r="J318" s="390"/>
      <c r="K318" s="390"/>
      <c r="L318" s="390"/>
      <c r="M318" s="390"/>
      <c r="N318" s="390"/>
      <c r="O318" s="390"/>
      <c r="P318" s="390"/>
      <c r="Q318" s="390"/>
      <c r="R318" s="390"/>
      <c r="S318" s="390"/>
      <c r="T318" s="390"/>
      <c r="U318" s="390"/>
      <c r="V318" s="390"/>
      <c r="W318" s="390"/>
      <c r="X318" s="390"/>
      <c r="Y318" s="390"/>
      <c r="Z318" s="390"/>
      <c r="AA318" s="390"/>
      <c r="AB318" s="390"/>
      <c r="AC318" s="390"/>
      <c r="AD318" s="390"/>
    </row>
    <row r="319">
      <c r="A319" s="400"/>
      <c r="B319" s="390"/>
      <c r="C319" s="401"/>
      <c r="D319" s="401"/>
      <c r="E319" s="390"/>
      <c r="F319" s="390"/>
      <c r="G319" s="390"/>
      <c r="H319" s="390"/>
      <c r="I319" s="390"/>
      <c r="J319" s="390"/>
      <c r="K319" s="390"/>
      <c r="L319" s="390"/>
      <c r="M319" s="390"/>
      <c r="N319" s="390"/>
      <c r="O319" s="390"/>
      <c r="P319" s="390"/>
      <c r="Q319" s="390"/>
      <c r="R319" s="390"/>
      <c r="S319" s="390"/>
      <c r="T319" s="390"/>
      <c r="U319" s="390"/>
      <c r="V319" s="390"/>
      <c r="W319" s="390"/>
      <c r="X319" s="390"/>
      <c r="Y319" s="390"/>
      <c r="Z319" s="390"/>
      <c r="AA319" s="390"/>
      <c r="AB319" s="390"/>
      <c r="AC319" s="390"/>
      <c r="AD319" s="390"/>
    </row>
    <row r="320">
      <c r="A320" s="400"/>
      <c r="B320" s="390"/>
      <c r="C320" s="401"/>
      <c r="D320" s="401"/>
      <c r="E320" s="390"/>
      <c r="F320" s="390"/>
      <c r="G320" s="390"/>
      <c r="H320" s="390"/>
      <c r="I320" s="390"/>
      <c r="J320" s="390"/>
      <c r="K320" s="390"/>
      <c r="L320" s="390"/>
      <c r="M320" s="390"/>
      <c r="N320" s="390"/>
      <c r="O320" s="390"/>
      <c r="P320" s="390"/>
      <c r="Q320" s="390"/>
      <c r="R320" s="390"/>
      <c r="S320" s="390"/>
      <c r="T320" s="390"/>
      <c r="U320" s="390"/>
      <c r="V320" s="390"/>
      <c r="W320" s="390"/>
      <c r="X320" s="390"/>
      <c r="Y320" s="390"/>
      <c r="Z320" s="390"/>
      <c r="AA320" s="390"/>
      <c r="AB320" s="390"/>
      <c r="AC320" s="390"/>
      <c r="AD320" s="390"/>
    </row>
    <row r="321">
      <c r="A321" s="400"/>
      <c r="B321" s="390"/>
      <c r="C321" s="401"/>
      <c r="D321" s="401"/>
      <c r="E321" s="390"/>
      <c r="F321" s="390"/>
      <c r="G321" s="390"/>
      <c r="H321" s="390"/>
      <c r="I321" s="390"/>
      <c r="J321" s="390"/>
      <c r="K321" s="390"/>
      <c r="L321" s="390"/>
      <c r="M321" s="390"/>
      <c r="N321" s="390"/>
      <c r="O321" s="390"/>
      <c r="P321" s="390"/>
      <c r="Q321" s="390"/>
      <c r="R321" s="390"/>
      <c r="S321" s="390"/>
      <c r="T321" s="390"/>
      <c r="U321" s="390"/>
      <c r="V321" s="390"/>
      <c r="W321" s="390"/>
      <c r="X321" s="390"/>
      <c r="Y321" s="390"/>
      <c r="Z321" s="390"/>
      <c r="AA321" s="390"/>
      <c r="AB321" s="390"/>
      <c r="AC321" s="390"/>
      <c r="AD321" s="390"/>
    </row>
    <row r="322">
      <c r="A322" s="400"/>
      <c r="B322" s="390"/>
      <c r="C322" s="401"/>
      <c r="D322" s="401"/>
      <c r="E322" s="390"/>
      <c r="F322" s="390"/>
      <c r="G322" s="390"/>
      <c r="H322" s="390"/>
      <c r="I322" s="390"/>
      <c r="J322" s="390"/>
      <c r="K322" s="390"/>
      <c r="L322" s="390"/>
      <c r="M322" s="390"/>
      <c r="N322" s="390"/>
      <c r="O322" s="390"/>
      <c r="P322" s="390"/>
      <c r="Q322" s="390"/>
      <c r="R322" s="390"/>
      <c r="S322" s="390"/>
      <c r="T322" s="390"/>
      <c r="U322" s="390"/>
      <c r="V322" s="390"/>
      <c r="W322" s="390"/>
      <c r="X322" s="390"/>
      <c r="Y322" s="390"/>
      <c r="Z322" s="390"/>
      <c r="AA322" s="390"/>
      <c r="AB322" s="390"/>
      <c r="AC322" s="390"/>
      <c r="AD322" s="390"/>
    </row>
    <row r="323">
      <c r="A323" s="400"/>
      <c r="B323" s="390"/>
      <c r="C323" s="401"/>
      <c r="D323" s="401"/>
      <c r="E323" s="390"/>
      <c r="F323" s="390"/>
      <c r="G323" s="390"/>
      <c r="H323" s="390"/>
      <c r="I323" s="390"/>
      <c r="J323" s="390"/>
      <c r="K323" s="390"/>
      <c r="L323" s="390"/>
      <c r="M323" s="390"/>
      <c r="N323" s="390"/>
      <c r="O323" s="390"/>
      <c r="P323" s="390"/>
      <c r="Q323" s="390"/>
      <c r="R323" s="390"/>
      <c r="S323" s="390"/>
      <c r="T323" s="390"/>
      <c r="U323" s="390"/>
      <c r="V323" s="390"/>
      <c r="W323" s="390"/>
      <c r="X323" s="390"/>
      <c r="Y323" s="390"/>
      <c r="Z323" s="390"/>
      <c r="AA323" s="390"/>
      <c r="AB323" s="390"/>
      <c r="AC323" s="390"/>
      <c r="AD323" s="390"/>
    </row>
    <row r="324">
      <c r="A324" s="400"/>
      <c r="B324" s="390"/>
      <c r="C324" s="401"/>
      <c r="D324" s="401"/>
      <c r="E324" s="390"/>
      <c r="F324" s="390"/>
      <c r="G324" s="390"/>
      <c r="H324" s="390"/>
      <c r="I324" s="390"/>
      <c r="J324" s="390"/>
      <c r="K324" s="390"/>
      <c r="L324" s="390"/>
      <c r="M324" s="390"/>
      <c r="N324" s="390"/>
      <c r="O324" s="390"/>
      <c r="P324" s="390"/>
      <c r="Q324" s="390"/>
      <c r="R324" s="390"/>
      <c r="S324" s="390"/>
      <c r="T324" s="390"/>
      <c r="U324" s="390"/>
      <c r="V324" s="390"/>
      <c r="W324" s="390"/>
      <c r="X324" s="390"/>
      <c r="Y324" s="390"/>
      <c r="Z324" s="390"/>
      <c r="AA324" s="390"/>
      <c r="AB324" s="390"/>
      <c r="AC324" s="390"/>
      <c r="AD324" s="390"/>
    </row>
    <row r="325">
      <c r="A325" s="400"/>
      <c r="B325" s="390"/>
      <c r="C325" s="401"/>
      <c r="D325" s="401"/>
      <c r="E325" s="390"/>
      <c r="F325" s="390"/>
      <c r="G325" s="390"/>
      <c r="H325" s="390"/>
      <c r="I325" s="390"/>
      <c r="J325" s="390"/>
      <c r="K325" s="390"/>
      <c r="L325" s="390"/>
      <c r="M325" s="390"/>
      <c r="N325" s="390"/>
      <c r="O325" s="390"/>
      <c r="P325" s="390"/>
      <c r="Q325" s="390"/>
      <c r="R325" s="390"/>
      <c r="S325" s="390"/>
      <c r="T325" s="390"/>
      <c r="U325" s="390"/>
      <c r="V325" s="390"/>
      <c r="W325" s="390"/>
      <c r="X325" s="390"/>
      <c r="Y325" s="390"/>
      <c r="Z325" s="390"/>
      <c r="AA325" s="390"/>
      <c r="AB325" s="390"/>
      <c r="AC325" s="390"/>
      <c r="AD325" s="390"/>
    </row>
    <row r="326">
      <c r="A326" s="400"/>
      <c r="B326" s="390"/>
      <c r="C326" s="401"/>
      <c r="D326" s="401"/>
      <c r="E326" s="390"/>
      <c r="F326" s="390"/>
      <c r="G326" s="390"/>
      <c r="H326" s="390"/>
      <c r="I326" s="390"/>
      <c r="J326" s="390"/>
      <c r="K326" s="390"/>
      <c r="L326" s="390"/>
      <c r="M326" s="390"/>
      <c r="N326" s="390"/>
      <c r="O326" s="390"/>
      <c r="P326" s="390"/>
      <c r="Q326" s="390"/>
      <c r="R326" s="390"/>
      <c r="S326" s="390"/>
      <c r="T326" s="390"/>
      <c r="U326" s="390"/>
      <c r="V326" s="390"/>
      <c r="W326" s="390"/>
      <c r="X326" s="390"/>
      <c r="Y326" s="390"/>
      <c r="Z326" s="390"/>
      <c r="AA326" s="390"/>
      <c r="AB326" s="390"/>
      <c r="AC326" s="390"/>
      <c r="AD326" s="390"/>
    </row>
    <row r="327">
      <c r="A327" s="400"/>
      <c r="B327" s="390"/>
      <c r="C327" s="401"/>
      <c r="D327" s="401"/>
      <c r="E327" s="390"/>
      <c r="F327" s="390"/>
      <c r="G327" s="390"/>
      <c r="H327" s="390"/>
      <c r="I327" s="390"/>
      <c r="J327" s="390"/>
      <c r="K327" s="390"/>
      <c r="L327" s="390"/>
      <c r="M327" s="390"/>
      <c r="N327" s="390"/>
      <c r="O327" s="390"/>
      <c r="P327" s="390"/>
      <c r="Q327" s="390"/>
      <c r="R327" s="390"/>
      <c r="S327" s="390"/>
      <c r="T327" s="390"/>
      <c r="U327" s="390"/>
      <c r="V327" s="390"/>
      <c r="W327" s="390"/>
      <c r="X327" s="390"/>
      <c r="Y327" s="390"/>
      <c r="Z327" s="390"/>
      <c r="AA327" s="390"/>
      <c r="AB327" s="390"/>
      <c r="AC327" s="390"/>
      <c r="AD327" s="390"/>
    </row>
    <row r="328">
      <c r="A328" s="400"/>
      <c r="B328" s="390"/>
      <c r="C328" s="401"/>
      <c r="D328" s="401"/>
      <c r="E328" s="390"/>
      <c r="F328" s="390"/>
      <c r="G328" s="390"/>
      <c r="H328" s="390"/>
      <c r="I328" s="390"/>
      <c r="J328" s="390"/>
      <c r="K328" s="390"/>
      <c r="L328" s="390"/>
      <c r="M328" s="390"/>
      <c r="N328" s="390"/>
      <c r="O328" s="390"/>
      <c r="P328" s="390"/>
      <c r="Q328" s="390"/>
      <c r="R328" s="390"/>
      <c r="S328" s="390"/>
      <c r="T328" s="390"/>
      <c r="U328" s="390"/>
      <c r="V328" s="390"/>
      <c r="W328" s="390"/>
      <c r="X328" s="390"/>
      <c r="Y328" s="390"/>
      <c r="Z328" s="390"/>
      <c r="AA328" s="390"/>
      <c r="AB328" s="390"/>
      <c r="AC328" s="390"/>
      <c r="AD328" s="390"/>
    </row>
    <row r="329">
      <c r="A329" s="400"/>
      <c r="B329" s="390"/>
      <c r="C329" s="401"/>
      <c r="D329" s="401"/>
      <c r="E329" s="390"/>
      <c r="F329" s="390"/>
      <c r="G329" s="390"/>
      <c r="H329" s="390"/>
      <c r="I329" s="390"/>
      <c r="J329" s="390"/>
      <c r="K329" s="390"/>
      <c r="L329" s="390"/>
      <c r="M329" s="390"/>
      <c r="N329" s="390"/>
      <c r="O329" s="390"/>
      <c r="P329" s="390"/>
      <c r="Q329" s="390"/>
      <c r="R329" s="390"/>
      <c r="S329" s="390"/>
      <c r="T329" s="390"/>
      <c r="U329" s="390"/>
      <c r="V329" s="390"/>
      <c r="W329" s="390"/>
      <c r="X329" s="390"/>
      <c r="Y329" s="390"/>
      <c r="Z329" s="390"/>
      <c r="AA329" s="390"/>
      <c r="AB329" s="390"/>
      <c r="AC329" s="390"/>
      <c r="AD329" s="390"/>
    </row>
    <row r="330">
      <c r="A330" s="400"/>
      <c r="B330" s="390"/>
      <c r="C330" s="401"/>
      <c r="D330" s="401"/>
      <c r="E330" s="390"/>
      <c r="F330" s="390"/>
      <c r="G330" s="390"/>
      <c r="H330" s="390"/>
      <c r="I330" s="390"/>
      <c r="J330" s="390"/>
      <c r="K330" s="390"/>
      <c r="L330" s="390"/>
      <c r="M330" s="390"/>
      <c r="N330" s="390"/>
      <c r="O330" s="390"/>
      <c r="P330" s="390"/>
      <c r="Q330" s="390"/>
      <c r="R330" s="390"/>
      <c r="S330" s="390"/>
      <c r="T330" s="390"/>
      <c r="U330" s="390"/>
      <c r="V330" s="390"/>
      <c r="W330" s="390"/>
      <c r="X330" s="390"/>
      <c r="Y330" s="390"/>
      <c r="Z330" s="390"/>
      <c r="AA330" s="390"/>
      <c r="AB330" s="390"/>
      <c r="AC330" s="390"/>
      <c r="AD330" s="390"/>
    </row>
    <row r="331">
      <c r="A331" s="400"/>
      <c r="B331" s="390"/>
      <c r="C331" s="401"/>
      <c r="D331" s="401"/>
      <c r="E331" s="390"/>
      <c r="F331" s="390"/>
      <c r="G331" s="390"/>
      <c r="H331" s="390"/>
      <c r="I331" s="390"/>
      <c r="J331" s="390"/>
      <c r="K331" s="390"/>
      <c r="L331" s="390"/>
      <c r="M331" s="390"/>
      <c r="N331" s="390"/>
      <c r="O331" s="390"/>
      <c r="P331" s="390"/>
      <c r="Q331" s="390"/>
      <c r="R331" s="390"/>
      <c r="S331" s="390"/>
      <c r="T331" s="390"/>
      <c r="U331" s="390"/>
      <c r="V331" s="390"/>
      <c r="W331" s="390"/>
      <c r="X331" s="390"/>
      <c r="Y331" s="390"/>
      <c r="Z331" s="390"/>
      <c r="AA331" s="390"/>
      <c r="AB331" s="390"/>
      <c r="AC331" s="390"/>
      <c r="AD331" s="390"/>
    </row>
    <row r="332">
      <c r="A332" s="400"/>
      <c r="B332" s="390"/>
      <c r="C332" s="401"/>
      <c r="D332" s="401"/>
      <c r="E332" s="390"/>
      <c r="F332" s="390"/>
      <c r="G332" s="390"/>
      <c r="H332" s="390"/>
      <c r="I332" s="390"/>
      <c r="J332" s="390"/>
      <c r="K332" s="390"/>
      <c r="L332" s="390"/>
      <c r="M332" s="390"/>
      <c r="N332" s="390"/>
      <c r="O332" s="390"/>
      <c r="P332" s="390"/>
      <c r="Q332" s="390"/>
      <c r="R332" s="390"/>
      <c r="S332" s="390"/>
      <c r="T332" s="390"/>
      <c r="U332" s="390"/>
      <c r="V332" s="390"/>
      <c r="W332" s="390"/>
      <c r="X332" s="390"/>
      <c r="Y332" s="390"/>
      <c r="Z332" s="390"/>
      <c r="AA332" s="390"/>
      <c r="AB332" s="390"/>
      <c r="AC332" s="390"/>
      <c r="AD332" s="390"/>
    </row>
    <row r="333">
      <c r="A333" s="400"/>
      <c r="B333" s="390"/>
      <c r="C333" s="401"/>
      <c r="D333" s="401"/>
      <c r="E333" s="390"/>
      <c r="F333" s="390"/>
      <c r="G333" s="390"/>
      <c r="H333" s="390"/>
      <c r="I333" s="390"/>
      <c r="J333" s="390"/>
      <c r="K333" s="390"/>
      <c r="L333" s="390"/>
      <c r="M333" s="390"/>
      <c r="N333" s="390"/>
      <c r="O333" s="390"/>
      <c r="P333" s="390"/>
      <c r="Q333" s="390"/>
      <c r="R333" s="390"/>
      <c r="S333" s="390"/>
      <c r="T333" s="390"/>
      <c r="U333" s="390"/>
      <c r="V333" s="390"/>
      <c r="W333" s="390"/>
      <c r="X333" s="390"/>
      <c r="Y333" s="390"/>
      <c r="Z333" s="390"/>
      <c r="AA333" s="390"/>
      <c r="AB333" s="390"/>
      <c r="AC333" s="390"/>
      <c r="AD333" s="390"/>
    </row>
    <row r="334">
      <c r="A334" s="400"/>
      <c r="B334" s="390"/>
      <c r="C334" s="401"/>
      <c r="D334" s="401"/>
      <c r="E334" s="390"/>
      <c r="F334" s="390"/>
      <c r="G334" s="390"/>
      <c r="H334" s="390"/>
      <c r="I334" s="390"/>
      <c r="J334" s="390"/>
      <c r="K334" s="390"/>
      <c r="L334" s="390"/>
      <c r="M334" s="390"/>
      <c r="N334" s="390"/>
      <c r="O334" s="390"/>
      <c r="P334" s="390"/>
      <c r="Q334" s="390"/>
      <c r="R334" s="390"/>
      <c r="S334" s="390"/>
      <c r="T334" s="390"/>
      <c r="U334" s="390"/>
      <c r="V334" s="390"/>
      <c r="W334" s="390"/>
      <c r="X334" s="390"/>
      <c r="Y334" s="390"/>
      <c r="Z334" s="390"/>
      <c r="AA334" s="390"/>
      <c r="AB334" s="390"/>
      <c r="AC334" s="390"/>
      <c r="AD334" s="390"/>
    </row>
    <row r="335">
      <c r="A335" s="400"/>
      <c r="B335" s="390"/>
      <c r="C335" s="401"/>
      <c r="D335" s="401"/>
      <c r="E335" s="390"/>
      <c r="F335" s="390"/>
      <c r="G335" s="390"/>
      <c r="H335" s="390"/>
      <c r="I335" s="390"/>
      <c r="J335" s="390"/>
      <c r="K335" s="390"/>
      <c r="L335" s="390"/>
      <c r="M335" s="390"/>
      <c r="N335" s="390"/>
      <c r="O335" s="390"/>
      <c r="P335" s="390"/>
      <c r="Q335" s="390"/>
      <c r="R335" s="390"/>
      <c r="S335" s="390"/>
      <c r="T335" s="390"/>
      <c r="U335" s="390"/>
      <c r="V335" s="390"/>
      <c r="W335" s="390"/>
      <c r="X335" s="390"/>
      <c r="Y335" s="390"/>
      <c r="Z335" s="390"/>
      <c r="AA335" s="390"/>
      <c r="AB335" s="390"/>
      <c r="AC335" s="390"/>
      <c r="AD335" s="390"/>
    </row>
    <row r="336">
      <c r="A336" s="400"/>
      <c r="B336" s="390"/>
      <c r="C336" s="401"/>
      <c r="D336" s="401"/>
      <c r="E336" s="390"/>
      <c r="F336" s="390"/>
      <c r="G336" s="390"/>
      <c r="H336" s="390"/>
      <c r="I336" s="390"/>
      <c r="J336" s="390"/>
      <c r="K336" s="390"/>
      <c r="L336" s="390"/>
      <c r="M336" s="390"/>
      <c r="N336" s="390"/>
      <c r="O336" s="390"/>
      <c r="P336" s="390"/>
      <c r="Q336" s="390"/>
      <c r="R336" s="390"/>
      <c r="S336" s="390"/>
      <c r="T336" s="390"/>
      <c r="U336" s="390"/>
      <c r="V336" s="390"/>
      <c r="W336" s="390"/>
      <c r="X336" s="390"/>
      <c r="Y336" s="390"/>
      <c r="Z336" s="390"/>
      <c r="AA336" s="390"/>
      <c r="AB336" s="390"/>
      <c r="AC336" s="390"/>
      <c r="AD336" s="390"/>
    </row>
    <row r="337">
      <c r="A337" s="400"/>
      <c r="B337" s="390"/>
      <c r="C337" s="401"/>
      <c r="D337" s="401"/>
      <c r="E337" s="390"/>
      <c r="F337" s="390"/>
      <c r="G337" s="390"/>
      <c r="H337" s="390"/>
      <c r="I337" s="390"/>
      <c r="J337" s="390"/>
      <c r="K337" s="390"/>
      <c r="L337" s="390"/>
      <c r="M337" s="390"/>
      <c r="N337" s="390"/>
      <c r="O337" s="390"/>
      <c r="P337" s="390"/>
      <c r="Q337" s="390"/>
      <c r="R337" s="390"/>
      <c r="S337" s="390"/>
      <c r="T337" s="390"/>
      <c r="U337" s="390"/>
      <c r="V337" s="390"/>
      <c r="W337" s="390"/>
      <c r="X337" s="390"/>
      <c r="Y337" s="390"/>
      <c r="Z337" s="390"/>
      <c r="AA337" s="390"/>
      <c r="AB337" s="390"/>
      <c r="AC337" s="390"/>
      <c r="AD337" s="390"/>
    </row>
    <row r="338">
      <c r="A338" s="400"/>
      <c r="B338" s="390"/>
      <c r="C338" s="401"/>
      <c r="D338" s="401"/>
      <c r="E338" s="390"/>
      <c r="F338" s="390"/>
      <c r="G338" s="390"/>
      <c r="H338" s="390"/>
      <c r="I338" s="390"/>
      <c r="J338" s="390"/>
      <c r="K338" s="390"/>
      <c r="L338" s="390"/>
      <c r="M338" s="390"/>
      <c r="N338" s="390"/>
      <c r="O338" s="390"/>
      <c r="P338" s="390"/>
      <c r="Q338" s="390"/>
      <c r="R338" s="390"/>
      <c r="S338" s="390"/>
      <c r="T338" s="390"/>
      <c r="U338" s="390"/>
      <c r="V338" s="390"/>
      <c r="W338" s="390"/>
      <c r="X338" s="390"/>
      <c r="Y338" s="390"/>
      <c r="Z338" s="390"/>
      <c r="AA338" s="390"/>
      <c r="AB338" s="390"/>
      <c r="AC338" s="390"/>
      <c r="AD338" s="390"/>
    </row>
    <row r="339">
      <c r="A339" s="400"/>
      <c r="B339" s="390"/>
      <c r="C339" s="401"/>
      <c r="D339" s="401"/>
      <c r="E339" s="390"/>
      <c r="F339" s="390"/>
      <c r="G339" s="390"/>
      <c r="H339" s="390"/>
      <c r="I339" s="390"/>
      <c r="J339" s="390"/>
      <c r="K339" s="390"/>
      <c r="L339" s="390"/>
      <c r="M339" s="390"/>
      <c r="N339" s="390"/>
      <c r="O339" s="390"/>
      <c r="P339" s="390"/>
      <c r="Q339" s="390"/>
      <c r="R339" s="390"/>
      <c r="S339" s="390"/>
      <c r="T339" s="390"/>
      <c r="U339" s="390"/>
      <c r="V339" s="390"/>
      <c r="W339" s="390"/>
      <c r="X339" s="390"/>
      <c r="Y339" s="390"/>
      <c r="Z339" s="390"/>
      <c r="AA339" s="390"/>
      <c r="AB339" s="390"/>
      <c r="AC339" s="390"/>
      <c r="AD339" s="390"/>
    </row>
    <row r="340">
      <c r="A340" s="400"/>
      <c r="B340" s="390"/>
      <c r="C340" s="401"/>
      <c r="D340" s="401"/>
      <c r="E340" s="390"/>
      <c r="F340" s="390"/>
      <c r="G340" s="390"/>
      <c r="H340" s="390"/>
      <c r="I340" s="390"/>
      <c r="J340" s="390"/>
      <c r="K340" s="390"/>
      <c r="L340" s="390"/>
      <c r="M340" s="390"/>
      <c r="N340" s="390"/>
      <c r="O340" s="390"/>
      <c r="P340" s="390"/>
      <c r="Q340" s="390"/>
      <c r="R340" s="390"/>
      <c r="S340" s="390"/>
      <c r="T340" s="390"/>
      <c r="U340" s="390"/>
      <c r="V340" s="390"/>
      <c r="W340" s="390"/>
      <c r="X340" s="390"/>
      <c r="Y340" s="390"/>
      <c r="Z340" s="390"/>
      <c r="AA340" s="390"/>
      <c r="AB340" s="390"/>
      <c r="AC340" s="390"/>
      <c r="AD340" s="390"/>
    </row>
    <row r="341">
      <c r="A341" s="400"/>
      <c r="B341" s="390"/>
      <c r="C341" s="401"/>
      <c r="D341" s="401"/>
      <c r="E341" s="390"/>
      <c r="F341" s="390"/>
      <c r="G341" s="390"/>
      <c r="H341" s="390"/>
      <c r="I341" s="390"/>
      <c r="J341" s="390"/>
      <c r="K341" s="390"/>
      <c r="L341" s="390"/>
      <c r="M341" s="390"/>
      <c r="N341" s="390"/>
      <c r="O341" s="390"/>
      <c r="P341" s="390"/>
      <c r="Q341" s="390"/>
      <c r="R341" s="390"/>
      <c r="S341" s="390"/>
      <c r="T341" s="390"/>
      <c r="U341" s="390"/>
      <c r="V341" s="390"/>
      <c r="W341" s="390"/>
      <c r="X341" s="390"/>
      <c r="Y341" s="390"/>
      <c r="Z341" s="390"/>
      <c r="AA341" s="390"/>
      <c r="AB341" s="390"/>
      <c r="AC341" s="390"/>
      <c r="AD341" s="390"/>
    </row>
    <row r="342">
      <c r="A342" s="400"/>
      <c r="B342" s="390"/>
      <c r="C342" s="401"/>
      <c r="D342" s="401"/>
      <c r="E342" s="390"/>
      <c r="F342" s="390"/>
      <c r="G342" s="390"/>
      <c r="H342" s="390"/>
      <c r="I342" s="390"/>
      <c r="J342" s="390"/>
      <c r="K342" s="390"/>
      <c r="L342" s="390"/>
      <c r="M342" s="390"/>
      <c r="N342" s="390"/>
      <c r="O342" s="390"/>
      <c r="P342" s="390"/>
      <c r="Q342" s="390"/>
      <c r="R342" s="390"/>
      <c r="S342" s="390"/>
      <c r="T342" s="390"/>
      <c r="U342" s="390"/>
      <c r="V342" s="390"/>
      <c r="W342" s="390"/>
      <c r="X342" s="390"/>
      <c r="Y342" s="390"/>
      <c r="Z342" s="390"/>
      <c r="AA342" s="390"/>
      <c r="AB342" s="390"/>
      <c r="AC342" s="390"/>
      <c r="AD342" s="390"/>
    </row>
    <row r="343">
      <c r="A343" s="400"/>
      <c r="B343" s="390"/>
      <c r="C343" s="401"/>
      <c r="D343" s="401"/>
      <c r="E343" s="390"/>
      <c r="F343" s="390"/>
      <c r="G343" s="390"/>
      <c r="H343" s="390"/>
      <c r="I343" s="390"/>
      <c r="J343" s="390"/>
      <c r="K343" s="390"/>
      <c r="L343" s="390"/>
      <c r="M343" s="390"/>
      <c r="N343" s="390"/>
      <c r="O343" s="390"/>
      <c r="P343" s="390"/>
      <c r="Q343" s="390"/>
      <c r="R343" s="390"/>
      <c r="S343" s="390"/>
      <c r="T343" s="390"/>
      <c r="U343" s="390"/>
      <c r="V343" s="390"/>
      <c r="W343" s="390"/>
      <c r="X343" s="390"/>
      <c r="Y343" s="390"/>
      <c r="Z343" s="390"/>
      <c r="AA343" s="390"/>
      <c r="AB343" s="390"/>
      <c r="AC343" s="390"/>
      <c r="AD343" s="390"/>
    </row>
    <row r="344">
      <c r="A344" s="400"/>
      <c r="B344" s="390"/>
      <c r="C344" s="401"/>
      <c r="D344" s="401"/>
      <c r="E344" s="390"/>
      <c r="F344" s="390"/>
      <c r="G344" s="390"/>
      <c r="H344" s="390"/>
      <c r="I344" s="390"/>
      <c r="J344" s="390"/>
      <c r="K344" s="390"/>
      <c r="L344" s="390"/>
      <c r="M344" s="390"/>
      <c r="N344" s="390"/>
      <c r="O344" s="390"/>
      <c r="P344" s="390"/>
      <c r="Q344" s="390"/>
      <c r="R344" s="390"/>
      <c r="S344" s="390"/>
      <c r="T344" s="390"/>
      <c r="U344" s="390"/>
      <c r="V344" s="390"/>
      <c r="W344" s="390"/>
      <c r="X344" s="390"/>
      <c r="Y344" s="390"/>
      <c r="Z344" s="390"/>
      <c r="AA344" s="390"/>
      <c r="AB344" s="390"/>
      <c r="AC344" s="390"/>
      <c r="AD344" s="390"/>
    </row>
    <row r="345">
      <c r="A345" s="400"/>
      <c r="B345" s="390"/>
      <c r="C345" s="401"/>
      <c r="D345" s="401"/>
      <c r="E345" s="390"/>
      <c r="F345" s="390"/>
      <c r="G345" s="390"/>
      <c r="H345" s="390"/>
      <c r="I345" s="390"/>
      <c r="J345" s="390"/>
      <c r="K345" s="390"/>
      <c r="L345" s="390"/>
      <c r="M345" s="390"/>
      <c r="N345" s="390"/>
      <c r="O345" s="390"/>
      <c r="P345" s="390"/>
      <c r="Q345" s="390"/>
      <c r="R345" s="390"/>
      <c r="S345" s="390"/>
      <c r="T345" s="390"/>
      <c r="U345" s="390"/>
      <c r="V345" s="390"/>
      <c r="W345" s="390"/>
      <c r="X345" s="390"/>
      <c r="Y345" s="390"/>
      <c r="Z345" s="390"/>
      <c r="AA345" s="390"/>
      <c r="AB345" s="390"/>
      <c r="AC345" s="390"/>
      <c r="AD345" s="390"/>
    </row>
    <row r="346">
      <c r="A346" s="400"/>
      <c r="B346" s="390"/>
      <c r="C346" s="401"/>
      <c r="D346" s="401"/>
      <c r="E346" s="390"/>
      <c r="F346" s="390"/>
      <c r="G346" s="390"/>
      <c r="H346" s="390"/>
      <c r="I346" s="390"/>
      <c r="J346" s="390"/>
      <c r="K346" s="390"/>
      <c r="L346" s="390"/>
      <c r="M346" s="390"/>
      <c r="N346" s="390"/>
      <c r="O346" s="390"/>
      <c r="P346" s="390"/>
      <c r="Q346" s="390"/>
      <c r="R346" s="390"/>
      <c r="S346" s="390"/>
      <c r="T346" s="390"/>
      <c r="U346" s="390"/>
      <c r="V346" s="390"/>
      <c r="W346" s="390"/>
      <c r="X346" s="390"/>
      <c r="Y346" s="390"/>
      <c r="Z346" s="390"/>
      <c r="AA346" s="390"/>
      <c r="AB346" s="390"/>
      <c r="AC346" s="390"/>
      <c r="AD346" s="390"/>
    </row>
    <row r="347">
      <c r="A347" s="400"/>
      <c r="B347" s="390"/>
      <c r="C347" s="401"/>
      <c r="D347" s="401"/>
      <c r="E347" s="390"/>
      <c r="F347" s="390"/>
      <c r="G347" s="390"/>
      <c r="H347" s="390"/>
      <c r="I347" s="390"/>
      <c r="J347" s="390"/>
      <c r="K347" s="390"/>
      <c r="L347" s="390"/>
      <c r="M347" s="390"/>
      <c r="N347" s="390"/>
      <c r="O347" s="390"/>
      <c r="P347" s="390"/>
      <c r="Q347" s="390"/>
      <c r="R347" s="390"/>
      <c r="S347" s="390"/>
      <c r="T347" s="390"/>
      <c r="U347" s="390"/>
      <c r="V347" s="390"/>
      <c r="W347" s="390"/>
      <c r="X347" s="390"/>
      <c r="Y347" s="390"/>
      <c r="Z347" s="390"/>
      <c r="AA347" s="390"/>
      <c r="AB347" s="390"/>
      <c r="AC347" s="390"/>
      <c r="AD347" s="390"/>
    </row>
    <row r="348">
      <c r="A348" s="400"/>
      <c r="B348" s="390"/>
      <c r="C348" s="401"/>
      <c r="D348" s="401"/>
      <c r="E348" s="390"/>
      <c r="F348" s="390"/>
      <c r="G348" s="390"/>
      <c r="H348" s="390"/>
      <c r="I348" s="390"/>
      <c r="J348" s="390"/>
      <c r="K348" s="390"/>
      <c r="L348" s="390"/>
      <c r="M348" s="390"/>
      <c r="N348" s="390"/>
      <c r="O348" s="390"/>
      <c r="P348" s="390"/>
      <c r="Q348" s="390"/>
      <c r="R348" s="390"/>
      <c r="S348" s="390"/>
      <c r="T348" s="390"/>
      <c r="U348" s="390"/>
      <c r="V348" s="390"/>
      <c r="W348" s="390"/>
      <c r="X348" s="390"/>
      <c r="Y348" s="390"/>
      <c r="Z348" s="390"/>
      <c r="AA348" s="390"/>
      <c r="AB348" s="390"/>
      <c r="AC348" s="390"/>
      <c r="AD348" s="390"/>
    </row>
    <row r="349">
      <c r="A349" s="400"/>
      <c r="B349" s="390"/>
      <c r="C349" s="401"/>
      <c r="D349" s="401"/>
      <c r="E349" s="390"/>
      <c r="F349" s="390"/>
      <c r="G349" s="390"/>
      <c r="H349" s="390"/>
      <c r="I349" s="390"/>
      <c r="J349" s="390"/>
      <c r="K349" s="390"/>
      <c r="L349" s="390"/>
      <c r="M349" s="390"/>
      <c r="N349" s="390"/>
      <c r="O349" s="390"/>
      <c r="P349" s="390"/>
      <c r="Q349" s="390"/>
      <c r="R349" s="390"/>
      <c r="S349" s="390"/>
      <c r="T349" s="390"/>
      <c r="U349" s="390"/>
      <c r="V349" s="390"/>
      <c r="W349" s="390"/>
      <c r="X349" s="390"/>
      <c r="Y349" s="390"/>
      <c r="Z349" s="390"/>
      <c r="AA349" s="390"/>
      <c r="AB349" s="390"/>
      <c r="AC349" s="390"/>
      <c r="AD349" s="390"/>
    </row>
    <row r="350">
      <c r="A350" s="400"/>
      <c r="B350" s="390"/>
      <c r="C350" s="401"/>
      <c r="D350" s="401"/>
      <c r="E350" s="390"/>
      <c r="F350" s="390"/>
      <c r="G350" s="390"/>
      <c r="H350" s="390"/>
      <c r="I350" s="390"/>
      <c r="J350" s="390"/>
      <c r="K350" s="390"/>
      <c r="L350" s="390"/>
      <c r="M350" s="390"/>
      <c r="N350" s="390"/>
      <c r="O350" s="390"/>
      <c r="P350" s="390"/>
      <c r="Q350" s="390"/>
      <c r="R350" s="390"/>
      <c r="S350" s="390"/>
      <c r="T350" s="390"/>
      <c r="U350" s="390"/>
      <c r="V350" s="390"/>
      <c r="W350" s="390"/>
      <c r="X350" s="390"/>
      <c r="Y350" s="390"/>
      <c r="Z350" s="390"/>
      <c r="AA350" s="390"/>
      <c r="AB350" s="390"/>
      <c r="AC350" s="390"/>
      <c r="AD350" s="390"/>
    </row>
    <row r="351">
      <c r="A351" s="400"/>
      <c r="B351" s="390"/>
      <c r="C351" s="401"/>
      <c r="D351" s="401"/>
      <c r="E351" s="390"/>
      <c r="F351" s="390"/>
      <c r="G351" s="390"/>
      <c r="H351" s="390"/>
      <c r="I351" s="390"/>
      <c r="J351" s="390"/>
      <c r="K351" s="390"/>
      <c r="L351" s="390"/>
      <c r="M351" s="390"/>
      <c r="N351" s="390"/>
      <c r="O351" s="390"/>
      <c r="P351" s="390"/>
      <c r="Q351" s="390"/>
      <c r="R351" s="390"/>
      <c r="S351" s="390"/>
      <c r="T351" s="390"/>
      <c r="U351" s="390"/>
      <c r="V351" s="390"/>
      <c r="W351" s="390"/>
      <c r="X351" s="390"/>
      <c r="Y351" s="390"/>
      <c r="Z351" s="390"/>
      <c r="AA351" s="390"/>
      <c r="AB351" s="390"/>
      <c r="AC351" s="390"/>
      <c r="AD351" s="390"/>
    </row>
    <row r="352">
      <c r="A352" s="400"/>
      <c r="B352" s="390"/>
      <c r="C352" s="401"/>
      <c r="D352" s="401"/>
      <c r="E352" s="390"/>
      <c r="F352" s="390"/>
      <c r="G352" s="390"/>
      <c r="H352" s="390"/>
      <c r="I352" s="390"/>
      <c r="J352" s="390"/>
      <c r="K352" s="390"/>
      <c r="L352" s="390"/>
      <c r="M352" s="390"/>
      <c r="N352" s="390"/>
      <c r="O352" s="390"/>
      <c r="P352" s="390"/>
      <c r="Q352" s="390"/>
      <c r="R352" s="390"/>
      <c r="S352" s="390"/>
      <c r="T352" s="390"/>
      <c r="U352" s="390"/>
      <c r="V352" s="390"/>
      <c r="W352" s="390"/>
      <c r="X352" s="390"/>
      <c r="Y352" s="390"/>
      <c r="Z352" s="390"/>
      <c r="AA352" s="390"/>
      <c r="AB352" s="390"/>
      <c r="AC352" s="390"/>
      <c r="AD352" s="390"/>
    </row>
    <row r="353">
      <c r="A353" s="400"/>
      <c r="B353" s="390"/>
      <c r="C353" s="401"/>
      <c r="D353" s="401"/>
      <c r="E353" s="390"/>
      <c r="F353" s="390"/>
      <c r="G353" s="390"/>
      <c r="H353" s="390"/>
      <c r="I353" s="390"/>
      <c r="J353" s="390"/>
      <c r="K353" s="390"/>
      <c r="L353" s="390"/>
      <c r="M353" s="390"/>
      <c r="N353" s="390"/>
      <c r="O353" s="390"/>
      <c r="P353" s="390"/>
      <c r="Q353" s="390"/>
      <c r="R353" s="390"/>
      <c r="S353" s="390"/>
      <c r="T353" s="390"/>
      <c r="U353" s="390"/>
      <c r="V353" s="390"/>
      <c r="W353" s="390"/>
      <c r="X353" s="390"/>
      <c r="Y353" s="390"/>
      <c r="Z353" s="390"/>
      <c r="AA353" s="390"/>
      <c r="AB353" s="390"/>
      <c r="AC353" s="390"/>
      <c r="AD353" s="390"/>
    </row>
    <row r="354">
      <c r="A354" s="400"/>
      <c r="B354" s="390"/>
      <c r="C354" s="401"/>
      <c r="D354" s="401"/>
      <c r="E354" s="390"/>
      <c r="F354" s="390"/>
      <c r="G354" s="390"/>
      <c r="H354" s="390"/>
      <c r="I354" s="390"/>
      <c r="J354" s="390"/>
      <c r="K354" s="390"/>
      <c r="L354" s="390"/>
      <c r="M354" s="390"/>
      <c r="N354" s="390"/>
      <c r="O354" s="390"/>
      <c r="P354" s="390"/>
      <c r="Q354" s="390"/>
      <c r="R354" s="390"/>
      <c r="S354" s="390"/>
      <c r="T354" s="390"/>
      <c r="U354" s="390"/>
      <c r="V354" s="390"/>
      <c r="W354" s="390"/>
      <c r="X354" s="390"/>
      <c r="Y354" s="390"/>
      <c r="Z354" s="390"/>
      <c r="AA354" s="390"/>
      <c r="AB354" s="390"/>
      <c r="AC354" s="390"/>
      <c r="AD354" s="390"/>
    </row>
    <row r="355">
      <c r="A355" s="400"/>
      <c r="B355" s="390"/>
      <c r="C355" s="401"/>
      <c r="D355" s="401"/>
      <c r="E355" s="390"/>
      <c r="F355" s="390"/>
      <c r="G355" s="390"/>
      <c r="H355" s="390"/>
      <c r="I355" s="390"/>
      <c r="J355" s="390"/>
      <c r="K355" s="390"/>
      <c r="L355" s="390"/>
      <c r="M355" s="390"/>
      <c r="N355" s="390"/>
      <c r="O355" s="390"/>
      <c r="P355" s="390"/>
      <c r="Q355" s="390"/>
      <c r="R355" s="390"/>
      <c r="S355" s="390"/>
      <c r="T355" s="390"/>
      <c r="U355" s="390"/>
      <c r="V355" s="390"/>
      <c r="W355" s="390"/>
      <c r="X355" s="390"/>
      <c r="Y355" s="390"/>
      <c r="Z355" s="390"/>
      <c r="AA355" s="390"/>
      <c r="AB355" s="390"/>
      <c r="AC355" s="390"/>
      <c r="AD355" s="390"/>
    </row>
    <row r="356">
      <c r="A356" s="400"/>
      <c r="B356" s="390"/>
      <c r="C356" s="401"/>
      <c r="D356" s="401"/>
      <c r="E356" s="390"/>
      <c r="F356" s="390"/>
      <c r="G356" s="390"/>
      <c r="H356" s="390"/>
      <c r="I356" s="390"/>
      <c r="J356" s="390"/>
      <c r="K356" s="390"/>
      <c r="L356" s="390"/>
      <c r="M356" s="390"/>
      <c r="N356" s="390"/>
      <c r="O356" s="390"/>
      <c r="P356" s="390"/>
      <c r="Q356" s="390"/>
      <c r="R356" s="390"/>
      <c r="S356" s="390"/>
      <c r="T356" s="390"/>
      <c r="U356" s="390"/>
      <c r="V356" s="390"/>
      <c r="W356" s="390"/>
      <c r="X356" s="390"/>
      <c r="Y356" s="390"/>
      <c r="Z356" s="390"/>
      <c r="AA356" s="390"/>
      <c r="AB356" s="390"/>
      <c r="AC356" s="390"/>
      <c r="AD356" s="390"/>
    </row>
    <row r="357">
      <c r="A357" s="400"/>
      <c r="B357" s="390"/>
      <c r="C357" s="401"/>
      <c r="D357" s="401"/>
      <c r="E357" s="390"/>
      <c r="F357" s="390"/>
      <c r="G357" s="390"/>
      <c r="H357" s="390"/>
      <c r="I357" s="390"/>
      <c r="J357" s="390"/>
      <c r="K357" s="390"/>
      <c r="L357" s="390"/>
      <c r="M357" s="390"/>
      <c r="N357" s="390"/>
      <c r="O357" s="390"/>
      <c r="P357" s="390"/>
      <c r="Q357" s="390"/>
      <c r="R357" s="390"/>
      <c r="S357" s="390"/>
      <c r="T357" s="390"/>
      <c r="U357" s="390"/>
      <c r="V357" s="390"/>
      <c r="W357" s="390"/>
      <c r="X357" s="390"/>
      <c r="Y357" s="390"/>
      <c r="Z357" s="390"/>
      <c r="AA357" s="390"/>
      <c r="AB357" s="390"/>
      <c r="AC357" s="390"/>
      <c r="AD357" s="390"/>
    </row>
    <row r="358">
      <c r="A358" s="400"/>
      <c r="B358" s="390"/>
      <c r="C358" s="401"/>
      <c r="D358" s="401"/>
      <c r="E358" s="390"/>
      <c r="F358" s="390"/>
      <c r="G358" s="390"/>
      <c r="H358" s="390"/>
      <c r="I358" s="390"/>
      <c r="J358" s="390"/>
      <c r="K358" s="390"/>
      <c r="L358" s="390"/>
      <c r="M358" s="390"/>
      <c r="N358" s="390"/>
      <c r="O358" s="390"/>
      <c r="P358" s="390"/>
      <c r="Q358" s="390"/>
      <c r="R358" s="390"/>
      <c r="S358" s="390"/>
      <c r="T358" s="390"/>
      <c r="U358" s="390"/>
      <c r="V358" s="390"/>
      <c r="W358" s="390"/>
      <c r="X358" s="390"/>
      <c r="Y358" s="390"/>
      <c r="Z358" s="390"/>
      <c r="AA358" s="390"/>
      <c r="AB358" s="390"/>
      <c r="AC358" s="390"/>
      <c r="AD358" s="390"/>
    </row>
    <row r="359">
      <c r="A359" s="400"/>
      <c r="B359" s="390"/>
      <c r="C359" s="401"/>
      <c r="D359" s="401"/>
      <c r="E359" s="390"/>
      <c r="F359" s="390"/>
      <c r="G359" s="390"/>
      <c r="H359" s="390"/>
      <c r="I359" s="390"/>
      <c r="J359" s="390"/>
      <c r="K359" s="390"/>
      <c r="L359" s="390"/>
      <c r="M359" s="390"/>
      <c r="N359" s="390"/>
      <c r="O359" s="390"/>
      <c r="P359" s="390"/>
      <c r="Q359" s="390"/>
      <c r="R359" s="390"/>
      <c r="S359" s="390"/>
      <c r="T359" s="390"/>
      <c r="U359" s="390"/>
      <c r="V359" s="390"/>
      <c r="W359" s="390"/>
      <c r="X359" s="390"/>
      <c r="Y359" s="390"/>
      <c r="Z359" s="390"/>
      <c r="AA359" s="390"/>
      <c r="AB359" s="390"/>
      <c r="AC359" s="390"/>
      <c r="AD359" s="390"/>
    </row>
    <row r="360">
      <c r="A360" s="400"/>
      <c r="B360" s="390"/>
      <c r="C360" s="401"/>
      <c r="D360" s="401"/>
      <c r="E360" s="390"/>
      <c r="F360" s="390"/>
      <c r="G360" s="390"/>
      <c r="H360" s="390"/>
      <c r="I360" s="390"/>
      <c r="J360" s="390"/>
      <c r="K360" s="390"/>
      <c r="L360" s="390"/>
      <c r="M360" s="390"/>
      <c r="N360" s="390"/>
      <c r="O360" s="390"/>
      <c r="P360" s="390"/>
      <c r="Q360" s="390"/>
      <c r="R360" s="390"/>
      <c r="S360" s="390"/>
      <c r="T360" s="390"/>
      <c r="U360" s="390"/>
      <c r="V360" s="390"/>
      <c r="W360" s="390"/>
      <c r="X360" s="390"/>
      <c r="Y360" s="390"/>
      <c r="Z360" s="390"/>
      <c r="AA360" s="390"/>
      <c r="AB360" s="390"/>
      <c r="AC360" s="390"/>
      <c r="AD360" s="390"/>
    </row>
    <row r="361">
      <c r="A361" s="400"/>
      <c r="B361" s="390"/>
      <c r="C361" s="401"/>
      <c r="D361" s="401"/>
      <c r="E361" s="390"/>
      <c r="F361" s="390"/>
      <c r="G361" s="390"/>
      <c r="H361" s="390"/>
      <c r="I361" s="390"/>
      <c r="J361" s="390"/>
      <c r="K361" s="390"/>
      <c r="L361" s="390"/>
      <c r="M361" s="390"/>
      <c r="N361" s="390"/>
      <c r="O361" s="390"/>
      <c r="P361" s="390"/>
      <c r="Q361" s="390"/>
      <c r="R361" s="390"/>
      <c r="S361" s="390"/>
      <c r="T361" s="390"/>
      <c r="U361" s="390"/>
      <c r="V361" s="390"/>
      <c r="W361" s="390"/>
      <c r="X361" s="390"/>
      <c r="Y361" s="390"/>
      <c r="Z361" s="390"/>
      <c r="AA361" s="390"/>
      <c r="AB361" s="390"/>
      <c r="AC361" s="390"/>
      <c r="AD361" s="390"/>
    </row>
    <row r="362">
      <c r="A362" s="400"/>
      <c r="B362" s="390"/>
      <c r="C362" s="401"/>
      <c r="D362" s="401"/>
      <c r="E362" s="390"/>
      <c r="F362" s="390"/>
      <c r="G362" s="390"/>
      <c r="H362" s="390"/>
      <c r="I362" s="390"/>
      <c r="J362" s="390"/>
      <c r="K362" s="390"/>
      <c r="L362" s="390"/>
      <c r="M362" s="390"/>
      <c r="N362" s="390"/>
      <c r="O362" s="390"/>
      <c r="P362" s="390"/>
      <c r="Q362" s="390"/>
      <c r="R362" s="390"/>
      <c r="S362" s="390"/>
      <c r="T362" s="390"/>
      <c r="U362" s="390"/>
      <c r="V362" s="390"/>
      <c r="W362" s="390"/>
      <c r="X362" s="390"/>
      <c r="Y362" s="390"/>
      <c r="Z362" s="390"/>
      <c r="AA362" s="390"/>
      <c r="AB362" s="390"/>
      <c r="AC362" s="390"/>
      <c r="AD362" s="390"/>
    </row>
    <row r="363">
      <c r="A363" s="400"/>
      <c r="B363" s="390"/>
      <c r="C363" s="401"/>
      <c r="D363" s="401"/>
      <c r="E363" s="390"/>
      <c r="F363" s="390"/>
      <c r="G363" s="390"/>
      <c r="H363" s="390"/>
      <c r="I363" s="390"/>
      <c r="J363" s="390"/>
      <c r="K363" s="390"/>
      <c r="L363" s="390"/>
      <c r="M363" s="390"/>
      <c r="N363" s="390"/>
      <c r="O363" s="390"/>
      <c r="P363" s="390"/>
      <c r="Q363" s="390"/>
      <c r="R363" s="390"/>
      <c r="S363" s="390"/>
      <c r="T363" s="390"/>
      <c r="U363" s="390"/>
      <c r="V363" s="390"/>
      <c r="W363" s="390"/>
      <c r="X363" s="390"/>
      <c r="Y363" s="390"/>
      <c r="Z363" s="390"/>
      <c r="AA363" s="390"/>
      <c r="AB363" s="390"/>
      <c r="AC363" s="390"/>
      <c r="AD363" s="390"/>
    </row>
    <row r="364">
      <c r="A364" s="400"/>
      <c r="B364" s="390"/>
      <c r="C364" s="401"/>
      <c r="D364" s="401"/>
      <c r="E364" s="390"/>
      <c r="F364" s="390"/>
      <c r="G364" s="390"/>
      <c r="H364" s="390"/>
      <c r="I364" s="390"/>
      <c r="J364" s="390"/>
      <c r="K364" s="390"/>
      <c r="L364" s="390"/>
      <c r="M364" s="390"/>
      <c r="N364" s="390"/>
      <c r="O364" s="390"/>
      <c r="P364" s="390"/>
      <c r="Q364" s="390"/>
      <c r="R364" s="390"/>
      <c r="S364" s="390"/>
      <c r="T364" s="390"/>
      <c r="U364" s="390"/>
      <c r="V364" s="390"/>
      <c r="W364" s="390"/>
      <c r="X364" s="390"/>
      <c r="Y364" s="390"/>
      <c r="Z364" s="390"/>
      <c r="AA364" s="390"/>
      <c r="AB364" s="390"/>
      <c r="AC364" s="390"/>
      <c r="AD364" s="390"/>
    </row>
    <row r="365">
      <c r="A365" s="400"/>
      <c r="B365" s="390"/>
      <c r="C365" s="401"/>
      <c r="D365" s="401"/>
      <c r="E365" s="390"/>
      <c r="F365" s="390"/>
      <c r="G365" s="390"/>
      <c r="H365" s="390"/>
      <c r="I365" s="390"/>
      <c r="J365" s="390"/>
      <c r="K365" s="390"/>
      <c r="L365" s="390"/>
      <c r="M365" s="390"/>
      <c r="N365" s="390"/>
      <c r="O365" s="390"/>
      <c r="P365" s="390"/>
      <c r="Q365" s="390"/>
      <c r="R365" s="390"/>
      <c r="S365" s="390"/>
      <c r="T365" s="390"/>
      <c r="U365" s="390"/>
      <c r="V365" s="390"/>
      <c r="W365" s="390"/>
      <c r="X365" s="390"/>
      <c r="Y365" s="390"/>
      <c r="Z365" s="390"/>
      <c r="AA365" s="390"/>
      <c r="AB365" s="390"/>
      <c r="AC365" s="390"/>
      <c r="AD365" s="390"/>
    </row>
    <row r="366">
      <c r="A366" s="400"/>
      <c r="B366" s="390"/>
      <c r="C366" s="401"/>
      <c r="D366" s="401"/>
      <c r="E366" s="390"/>
      <c r="F366" s="390"/>
      <c r="G366" s="390"/>
      <c r="H366" s="390"/>
      <c r="I366" s="390"/>
      <c r="J366" s="390"/>
      <c r="K366" s="390"/>
      <c r="L366" s="390"/>
      <c r="M366" s="390"/>
      <c r="N366" s="390"/>
      <c r="O366" s="390"/>
      <c r="P366" s="390"/>
      <c r="Q366" s="390"/>
      <c r="R366" s="390"/>
      <c r="S366" s="390"/>
      <c r="T366" s="390"/>
      <c r="U366" s="390"/>
      <c r="V366" s="390"/>
      <c r="W366" s="390"/>
      <c r="X366" s="390"/>
      <c r="Y366" s="390"/>
      <c r="Z366" s="390"/>
      <c r="AA366" s="390"/>
      <c r="AB366" s="390"/>
      <c r="AC366" s="390"/>
      <c r="AD366" s="390"/>
    </row>
    <row r="367">
      <c r="A367" s="400"/>
      <c r="B367" s="390"/>
      <c r="C367" s="401"/>
      <c r="D367" s="401"/>
      <c r="E367" s="390"/>
      <c r="F367" s="390"/>
      <c r="G367" s="390"/>
      <c r="H367" s="390"/>
      <c r="I367" s="390"/>
      <c r="J367" s="390"/>
      <c r="K367" s="390"/>
      <c r="L367" s="390"/>
      <c r="M367" s="390"/>
      <c r="N367" s="390"/>
      <c r="O367" s="390"/>
      <c r="P367" s="390"/>
      <c r="Q367" s="390"/>
      <c r="R367" s="390"/>
      <c r="S367" s="390"/>
      <c r="T367" s="390"/>
      <c r="U367" s="390"/>
      <c r="V367" s="390"/>
      <c r="W367" s="390"/>
      <c r="X367" s="390"/>
      <c r="Y367" s="390"/>
      <c r="Z367" s="390"/>
      <c r="AA367" s="390"/>
      <c r="AB367" s="390"/>
      <c r="AC367" s="390"/>
      <c r="AD367" s="390"/>
    </row>
    <row r="368">
      <c r="A368" s="400"/>
      <c r="B368" s="390"/>
      <c r="C368" s="401"/>
      <c r="D368" s="401"/>
      <c r="E368" s="390"/>
      <c r="F368" s="390"/>
      <c r="G368" s="390"/>
      <c r="H368" s="390"/>
      <c r="I368" s="390"/>
      <c r="J368" s="390"/>
      <c r="K368" s="390"/>
      <c r="L368" s="390"/>
      <c r="M368" s="390"/>
      <c r="N368" s="390"/>
      <c r="O368" s="390"/>
      <c r="P368" s="390"/>
      <c r="Q368" s="390"/>
      <c r="R368" s="390"/>
      <c r="S368" s="390"/>
      <c r="T368" s="390"/>
      <c r="U368" s="390"/>
      <c r="V368" s="390"/>
      <c r="W368" s="390"/>
      <c r="X368" s="390"/>
      <c r="Y368" s="390"/>
      <c r="Z368" s="390"/>
      <c r="AA368" s="390"/>
      <c r="AB368" s="390"/>
      <c r="AC368" s="390"/>
      <c r="AD368" s="390"/>
    </row>
    <row r="369">
      <c r="A369" s="400"/>
      <c r="B369" s="390"/>
      <c r="C369" s="401"/>
      <c r="D369" s="401"/>
      <c r="E369" s="390"/>
      <c r="F369" s="390"/>
      <c r="G369" s="390"/>
      <c r="H369" s="390"/>
      <c r="I369" s="390"/>
      <c r="J369" s="390"/>
      <c r="K369" s="390"/>
      <c r="L369" s="390"/>
      <c r="M369" s="390"/>
      <c r="N369" s="390"/>
      <c r="O369" s="390"/>
      <c r="P369" s="390"/>
      <c r="Q369" s="390"/>
      <c r="R369" s="390"/>
      <c r="S369" s="390"/>
      <c r="T369" s="390"/>
      <c r="U369" s="390"/>
      <c r="V369" s="390"/>
      <c r="W369" s="390"/>
      <c r="X369" s="390"/>
      <c r="Y369" s="390"/>
      <c r="Z369" s="390"/>
      <c r="AA369" s="390"/>
      <c r="AB369" s="390"/>
      <c r="AC369" s="390"/>
      <c r="AD369" s="390"/>
    </row>
    <row r="370">
      <c r="A370" s="400"/>
      <c r="B370" s="390"/>
      <c r="C370" s="401"/>
      <c r="D370" s="401"/>
      <c r="E370" s="390"/>
      <c r="F370" s="390"/>
      <c r="G370" s="390"/>
      <c r="H370" s="390"/>
      <c r="I370" s="390"/>
      <c r="J370" s="390"/>
      <c r="K370" s="390"/>
      <c r="L370" s="390"/>
      <c r="M370" s="390"/>
      <c r="N370" s="390"/>
      <c r="O370" s="390"/>
      <c r="P370" s="390"/>
      <c r="Q370" s="390"/>
      <c r="R370" s="390"/>
      <c r="S370" s="390"/>
      <c r="T370" s="390"/>
      <c r="U370" s="390"/>
      <c r="V370" s="390"/>
      <c r="W370" s="390"/>
      <c r="X370" s="390"/>
      <c r="Y370" s="390"/>
      <c r="Z370" s="390"/>
      <c r="AA370" s="390"/>
      <c r="AB370" s="390"/>
      <c r="AC370" s="390"/>
      <c r="AD370" s="390"/>
    </row>
    <row r="371">
      <c r="A371" s="400"/>
      <c r="B371" s="390"/>
      <c r="C371" s="401"/>
      <c r="D371" s="401"/>
      <c r="E371" s="390"/>
      <c r="F371" s="390"/>
      <c r="G371" s="390"/>
      <c r="H371" s="390"/>
      <c r="I371" s="390"/>
      <c r="J371" s="390"/>
      <c r="K371" s="390"/>
      <c r="L371" s="390"/>
      <c r="M371" s="390"/>
      <c r="N371" s="390"/>
      <c r="O371" s="390"/>
      <c r="P371" s="390"/>
      <c r="Q371" s="390"/>
      <c r="R371" s="390"/>
      <c r="S371" s="390"/>
      <c r="T371" s="390"/>
      <c r="U371" s="390"/>
      <c r="V371" s="390"/>
      <c r="W371" s="390"/>
      <c r="X371" s="390"/>
      <c r="Y371" s="390"/>
      <c r="Z371" s="390"/>
      <c r="AA371" s="390"/>
      <c r="AB371" s="390"/>
      <c r="AC371" s="390"/>
      <c r="AD371" s="390"/>
    </row>
    <row r="372">
      <c r="A372" s="400"/>
      <c r="B372" s="390"/>
      <c r="C372" s="401"/>
      <c r="D372" s="401"/>
      <c r="E372" s="390"/>
      <c r="F372" s="390"/>
      <c r="G372" s="390"/>
      <c r="H372" s="390"/>
      <c r="I372" s="390"/>
      <c r="J372" s="390"/>
      <c r="K372" s="390"/>
      <c r="L372" s="390"/>
      <c r="M372" s="390"/>
      <c r="N372" s="390"/>
      <c r="O372" s="390"/>
      <c r="P372" s="390"/>
      <c r="Q372" s="390"/>
      <c r="R372" s="390"/>
      <c r="S372" s="390"/>
      <c r="T372" s="390"/>
      <c r="U372" s="390"/>
      <c r="V372" s="390"/>
      <c r="W372" s="390"/>
      <c r="X372" s="390"/>
      <c r="Y372" s="390"/>
      <c r="Z372" s="390"/>
      <c r="AA372" s="390"/>
      <c r="AB372" s="390"/>
      <c r="AC372" s="390"/>
      <c r="AD372" s="390"/>
    </row>
    <row r="373">
      <c r="A373" s="400"/>
      <c r="B373" s="390"/>
      <c r="C373" s="401"/>
      <c r="D373" s="401"/>
      <c r="E373" s="390"/>
      <c r="F373" s="390"/>
      <c r="G373" s="390"/>
      <c r="H373" s="390"/>
      <c r="I373" s="390"/>
      <c r="J373" s="390"/>
      <c r="K373" s="390"/>
      <c r="L373" s="390"/>
      <c r="M373" s="390"/>
      <c r="N373" s="390"/>
      <c r="O373" s="390"/>
      <c r="P373" s="390"/>
      <c r="Q373" s="390"/>
      <c r="R373" s="390"/>
      <c r="S373" s="390"/>
      <c r="T373" s="390"/>
      <c r="U373" s="390"/>
      <c r="V373" s="390"/>
      <c r="W373" s="390"/>
      <c r="X373" s="390"/>
      <c r="Y373" s="390"/>
      <c r="Z373" s="390"/>
      <c r="AA373" s="390"/>
      <c r="AB373" s="390"/>
      <c r="AC373" s="390"/>
      <c r="AD373" s="390"/>
    </row>
    <row r="374">
      <c r="A374" s="400"/>
      <c r="B374" s="390"/>
      <c r="C374" s="401"/>
      <c r="D374" s="401"/>
      <c r="E374" s="390"/>
      <c r="F374" s="390"/>
      <c r="G374" s="390"/>
      <c r="H374" s="390"/>
      <c r="I374" s="390"/>
      <c r="J374" s="390"/>
      <c r="K374" s="390"/>
      <c r="L374" s="390"/>
      <c r="M374" s="390"/>
      <c r="N374" s="390"/>
      <c r="O374" s="390"/>
      <c r="P374" s="390"/>
      <c r="Q374" s="390"/>
      <c r="R374" s="390"/>
      <c r="S374" s="390"/>
      <c r="T374" s="390"/>
      <c r="U374" s="390"/>
      <c r="V374" s="390"/>
      <c r="W374" s="390"/>
      <c r="X374" s="390"/>
      <c r="Y374" s="390"/>
      <c r="Z374" s="390"/>
      <c r="AA374" s="390"/>
      <c r="AB374" s="390"/>
      <c r="AC374" s="390"/>
      <c r="AD374" s="390"/>
    </row>
    <row r="375">
      <c r="A375" s="400"/>
      <c r="B375" s="390"/>
      <c r="C375" s="401"/>
      <c r="D375" s="401"/>
      <c r="E375" s="390"/>
      <c r="F375" s="390"/>
      <c r="G375" s="390"/>
      <c r="H375" s="390"/>
      <c r="I375" s="390"/>
      <c r="J375" s="390"/>
      <c r="K375" s="390"/>
      <c r="L375" s="390"/>
      <c r="M375" s="390"/>
      <c r="N375" s="390"/>
      <c r="O375" s="390"/>
      <c r="P375" s="390"/>
      <c r="Q375" s="390"/>
      <c r="R375" s="390"/>
      <c r="S375" s="390"/>
      <c r="T375" s="390"/>
      <c r="U375" s="390"/>
      <c r="V375" s="390"/>
      <c r="W375" s="390"/>
      <c r="X375" s="390"/>
      <c r="Y375" s="390"/>
      <c r="Z375" s="390"/>
      <c r="AA375" s="390"/>
      <c r="AB375" s="390"/>
      <c r="AC375" s="390"/>
      <c r="AD375" s="390"/>
    </row>
    <row r="376">
      <c r="A376" s="400"/>
      <c r="B376" s="390"/>
      <c r="C376" s="401"/>
      <c r="D376" s="401"/>
      <c r="E376" s="390"/>
      <c r="F376" s="390"/>
      <c r="G376" s="390"/>
      <c r="H376" s="390"/>
      <c r="I376" s="390"/>
      <c r="J376" s="390"/>
      <c r="K376" s="390"/>
      <c r="L376" s="390"/>
      <c r="M376" s="390"/>
      <c r="N376" s="390"/>
      <c r="O376" s="390"/>
      <c r="P376" s="390"/>
      <c r="Q376" s="390"/>
      <c r="R376" s="390"/>
      <c r="S376" s="390"/>
      <c r="T376" s="390"/>
      <c r="U376" s="390"/>
      <c r="V376" s="390"/>
      <c r="W376" s="390"/>
      <c r="X376" s="390"/>
      <c r="Y376" s="390"/>
      <c r="Z376" s="390"/>
      <c r="AA376" s="390"/>
      <c r="AB376" s="390"/>
      <c r="AC376" s="390"/>
      <c r="AD376" s="390"/>
    </row>
    <row r="377">
      <c r="A377" s="400"/>
      <c r="B377" s="390"/>
      <c r="C377" s="401"/>
      <c r="D377" s="401"/>
      <c r="E377" s="390"/>
      <c r="F377" s="390"/>
      <c r="G377" s="390"/>
      <c r="H377" s="390"/>
      <c r="I377" s="390"/>
      <c r="J377" s="390"/>
      <c r="K377" s="390"/>
      <c r="L377" s="390"/>
      <c r="M377" s="390"/>
      <c r="N377" s="390"/>
      <c r="O377" s="390"/>
      <c r="P377" s="390"/>
      <c r="Q377" s="390"/>
      <c r="R377" s="390"/>
      <c r="S377" s="390"/>
      <c r="T377" s="390"/>
      <c r="U377" s="390"/>
      <c r="V377" s="390"/>
      <c r="W377" s="390"/>
      <c r="X377" s="390"/>
      <c r="Y377" s="390"/>
      <c r="Z377" s="390"/>
      <c r="AA377" s="390"/>
      <c r="AB377" s="390"/>
      <c r="AC377" s="390"/>
      <c r="AD377" s="390"/>
    </row>
    <row r="378">
      <c r="A378" s="400"/>
      <c r="B378" s="390"/>
      <c r="C378" s="401"/>
      <c r="D378" s="401"/>
      <c r="E378" s="390"/>
      <c r="F378" s="390"/>
      <c r="G378" s="390"/>
      <c r="H378" s="390"/>
      <c r="I378" s="390"/>
      <c r="J378" s="390"/>
      <c r="K378" s="390"/>
      <c r="L378" s="390"/>
      <c r="M378" s="390"/>
      <c r="N378" s="390"/>
      <c r="O378" s="390"/>
      <c r="P378" s="390"/>
      <c r="Q378" s="390"/>
      <c r="R378" s="390"/>
      <c r="S378" s="390"/>
      <c r="T378" s="390"/>
      <c r="U378" s="390"/>
      <c r="V378" s="390"/>
      <c r="W378" s="390"/>
      <c r="X378" s="390"/>
      <c r="Y378" s="390"/>
      <c r="Z378" s="390"/>
      <c r="AA378" s="390"/>
      <c r="AB378" s="390"/>
      <c r="AC378" s="390"/>
      <c r="AD378" s="390"/>
    </row>
    <row r="379">
      <c r="A379" s="400"/>
      <c r="B379" s="390"/>
      <c r="C379" s="401"/>
      <c r="D379" s="401"/>
      <c r="E379" s="390"/>
      <c r="F379" s="390"/>
      <c r="G379" s="390"/>
      <c r="H379" s="390"/>
      <c r="I379" s="390"/>
      <c r="J379" s="390"/>
      <c r="K379" s="390"/>
      <c r="L379" s="390"/>
      <c r="M379" s="390"/>
      <c r="N379" s="390"/>
      <c r="O379" s="390"/>
      <c r="P379" s="390"/>
      <c r="Q379" s="390"/>
      <c r="R379" s="390"/>
      <c r="S379" s="390"/>
      <c r="T379" s="390"/>
      <c r="U379" s="390"/>
      <c r="V379" s="390"/>
      <c r="W379" s="390"/>
      <c r="X379" s="390"/>
      <c r="Y379" s="390"/>
      <c r="Z379" s="390"/>
      <c r="AA379" s="390"/>
      <c r="AB379" s="390"/>
      <c r="AC379" s="390"/>
      <c r="AD379" s="390"/>
    </row>
    <row r="380">
      <c r="A380" s="400"/>
      <c r="B380" s="390"/>
      <c r="C380" s="401"/>
      <c r="D380" s="401"/>
      <c r="E380" s="390"/>
      <c r="F380" s="390"/>
      <c r="G380" s="390"/>
      <c r="H380" s="390"/>
      <c r="I380" s="390"/>
      <c r="J380" s="390"/>
      <c r="K380" s="390"/>
      <c r="L380" s="390"/>
      <c r="M380" s="390"/>
      <c r="N380" s="390"/>
      <c r="O380" s="390"/>
      <c r="P380" s="390"/>
      <c r="Q380" s="390"/>
      <c r="R380" s="390"/>
      <c r="S380" s="390"/>
      <c r="T380" s="390"/>
      <c r="U380" s="390"/>
      <c r="V380" s="390"/>
      <c r="W380" s="390"/>
      <c r="X380" s="390"/>
      <c r="Y380" s="390"/>
      <c r="Z380" s="390"/>
      <c r="AA380" s="390"/>
      <c r="AB380" s="390"/>
      <c r="AC380" s="390"/>
      <c r="AD380" s="390"/>
    </row>
    <row r="381">
      <c r="A381" s="400"/>
      <c r="B381" s="390"/>
      <c r="C381" s="401"/>
      <c r="D381" s="401"/>
      <c r="E381" s="390"/>
      <c r="F381" s="390"/>
      <c r="G381" s="390"/>
      <c r="H381" s="390"/>
      <c r="I381" s="390"/>
      <c r="J381" s="390"/>
      <c r="K381" s="390"/>
      <c r="L381" s="390"/>
      <c r="M381" s="390"/>
      <c r="N381" s="390"/>
      <c r="O381" s="390"/>
      <c r="P381" s="390"/>
      <c r="Q381" s="390"/>
      <c r="R381" s="390"/>
      <c r="S381" s="390"/>
      <c r="T381" s="390"/>
      <c r="U381" s="390"/>
      <c r="V381" s="390"/>
      <c r="W381" s="390"/>
      <c r="X381" s="390"/>
      <c r="Y381" s="390"/>
      <c r="Z381" s="390"/>
      <c r="AA381" s="390"/>
      <c r="AB381" s="390"/>
      <c r="AC381" s="390"/>
      <c r="AD381" s="390"/>
    </row>
    <row r="382">
      <c r="A382" s="400"/>
      <c r="B382" s="390"/>
      <c r="C382" s="401"/>
      <c r="D382" s="401"/>
      <c r="E382" s="390"/>
      <c r="F382" s="390"/>
      <c r="G382" s="390"/>
      <c r="H382" s="390"/>
      <c r="I382" s="390"/>
      <c r="J382" s="390"/>
      <c r="K382" s="390"/>
      <c r="L382" s="390"/>
      <c r="M382" s="390"/>
      <c r="N382" s="390"/>
      <c r="O382" s="390"/>
      <c r="P382" s="390"/>
      <c r="Q382" s="390"/>
      <c r="R382" s="390"/>
      <c r="S382" s="390"/>
      <c r="T382" s="390"/>
      <c r="U382" s="390"/>
      <c r="V382" s="390"/>
      <c r="W382" s="390"/>
      <c r="X382" s="390"/>
      <c r="Y382" s="390"/>
      <c r="Z382" s="390"/>
      <c r="AA382" s="390"/>
      <c r="AB382" s="390"/>
      <c r="AC382" s="390"/>
      <c r="AD382" s="390"/>
    </row>
    <row r="383">
      <c r="A383" s="400"/>
      <c r="B383" s="390"/>
      <c r="C383" s="401"/>
      <c r="D383" s="401"/>
      <c r="E383" s="390"/>
      <c r="F383" s="390"/>
      <c r="G383" s="390"/>
      <c r="H383" s="390"/>
      <c r="I383" s="390"/>
      <c r="J383" s="390"/>
      <c r="K383" s="390"/>
      <c r="L383" s="390"/>
      <c r="M383" s="390"/>
      <c r="N383" s="390"/>
      <c r="O383" s="390"/>
      <c r="P383" s="390"/>
      <c r="Q383" s="390"/>
      <c r="R383" s="390"/>
      <c r="S383" s="390"/>
      <c r="T383" s="390"/>
      <c r="U383" s="390"/>
      <c r="V383" s="390"/>
      <c r="W383" s="390"/>
      <c r="X383" s="390"/>
      <c r="Y383" s="390"/>
      <c r="Z383" s="390"/>
      <c r="AA383" s="390"/>
      <c r="AB383" s="390"/>
      <c r="AC383" s="390"/>
      <c r="AD383" s="390"/>
    </row>
    <row r="384">
      <c r="A384" s="400"/>
      <c r="B384" s="390"/>
      <c r="C384" s="401"/>
      <c r="D384" s="401"/>
      <c r="E384" s="390"/>
      <c r="F384" s="390"/>
      <c r="G384" s="390"/>
      <c r="H384" s="390"/>
      <c r="I384" s="390"/>
      <c r="J384" s="390"/>
      <c r="K384" s="390"/>
      <c r="L384" s="390"/>
      <c r="M384" s="390"/>
      <c r="N384" s="390"/>
      <c r="O384" s="390"/>
      <c r="P384" s="390"/>
      <c r="Q384" s="390"/>
      <c r="R384" s="390"/>
      <c r="S384" s="390"/>
      <c r="T384" s="390"/>
      <c r="U384" s="390"/>
      <c r="V384" s="390"/>
      <c r="W384" s="390"/>
      <c r="X384" s="390"/>
      <c r="Y384" s="390"/>
      <c r="Z384" s="390"/>
      <c r="AA384" s="390"/>
      <c r="AB384" s="390"/>
      <c r="AC384" s="390"/>
      <c r="AD384" s="390"/>
    </row>
    <row r="385">
      <c r="A385" s="400"/>
      <c r="B385" s="390"/>
      <c r="C385" s="401"/>
      <c r="D385" s="401"/>
      <c r="E385" s="390"/>
      <c r="F385" s="390"/>
      <c r="G385" s="390"/>
      <c r="H385" s="390"/>
      <c r="I385" s="390"/>
      <c r="J385" s="390"/>
      <c r="K385" s="390"/>
      <c r="L385" s="390"/>
      <c r="M385" s="390"/>
      <c r="N385" s="390"/>
      <c r="O385" s="390"/>
      <c r="P385" s="390"/>
      <c r="Q385" s="390"/>
      <c r="R385" s="390"/>
      <c r="S385" s="390"/>
      <c r="T385" s="390"/>
      <c r="U385" s="390"/>
      <c r="V385" s="390"/>
      <c r="W385" s="390"/>
      <c r="X385" s="390"/>
      <c r="Y385" s="390"/>
      <c r="Z385" s="390"/>
      <c r="AA385" s="390"/>
      <c r="AB385" s="390"/>
      <c r="AC385" s="390"/>
      <c r="AD385" s="390"/>
    </row>
    <row r="386">
      <c r="A386" s="400"/>
      <c r="B386" s="390"/>
      <c r="C386" s="401"/>
      <c r="D386" s="401"/>
      <c r="E386" s="390"/>
      <c r="F386" s="390"/>
      <c r="G386" s="390"/>
      <c r="H386" s="390"/>
      <c r="I386" s="390"/>
      <c r="J386" s="390"/>
      <c r="K386" s="390"/>
      <c r="L386" s="390"/>
      <c r="M386" s="390"/>
      <c r="N386" s="390"/>
      <c r="O386" s="390"/>
      <c r="P386" s="390"/>
      <c r="Q386" s="390"/>
      <c r="R386" s="390"/>
      <c r="S386" s="390"/>
      <c r="T386" s="390"/>
      <c r="U386" s="390"/>
      <c r="V386" s="390"/>
      <c r="W386" s="390"/>
      <c r="X386" s="390"/>
      <c r="Y386" s="390"/>
      <c r="Z386" s="390"/>
      <c r="AA386" s="390"/>
      <c r="AB386" s="390"/>
      <c r="AC386" s="390"/>
      <c r="AD386" s="390"/>
    </row>
    <row r="387">
      <c r="A387" s="400"/>
      <c r="B387" s="390"/>
      <c r="C387" s="401"/>
      <c r="D387" s="401"/>
      <c r="E387" s="390"/>
      <c r="F387" s="390"/>
      <c r="G387" s="390"/>
      <c r="H387" s="390"/>
      <c r="I387" s="390"/>
      <c r="J387" s="390"/>
      <c r="K387" s="390"/>
      <c r="L387" s="390"/>
      <c r="M387" s="390"/>
      <c r="N387" s="390"/>
      <c r="O387" s="390"/>
      <c r="P387" s="390"/>
      <c r="Q387" s="390"/>
      <c r="R387" s="390"/>
      <c r="S387" s="390"/>
      <c r="T387" s="390"/>
      <c r="U387" s="390"/>
      <c r="V387" s="390"/>
      <c r="W387" s="390"/>
      <c r="X387" s="390"/>
      <c r="Y387" s="390"/>
      <c r="Z387" s="390"/>
      <c r="AA387" s="390"/>
      <c r="AB387" s="390"/>
      <c r="AC387" s="390"/>
      <c r="AD387" s="390"/>
    </row>
    <row r="388">
      <c r="A388" s="400"/>
      <c r="B388" s="390"/>
      <c r="C388" s="401"/>
      <c r="D388" s="401"/>
      <c r="E388" s="390"/>
      <c r="F388" s="390"/>
      <c r="G388" s="390"/>
      <c r="H388" s="390"/>
      <c r="I388" s="390"/>
      <c r="J388" s="390"/>
      <c r="K388" s="390"/>
      <c r="L388" s="390"/>
      <c r="M388" s="390"/>
      <c r="N388" s="390"/>
      <c r="O388" s="390"/>
      <c r="P388" s="390"/>
      <c r="Q388" s="390"/>
      <c r="R388" s="390"/>
      <c r="S388" s="390"/>
      <c r="T388" s="390"/>
      <c r="U388" s="390"/>
      <c r="V388" s="390"/>
      <c r="W388" s="390"/>
      <c r="X388" s="390"/>
      <c r="Y388" s="390"/>
      <c r="Z388" s="390"/>
      <c r="AA388" s="390"/>
      <c r="AB388" s="390"/>
      <c r="AC388" s="390"/>
      <c r="AD388" s="390"/>
    </row>
    <row r="389">
      <c r="A389" s="400"/>
      <c r="B389" s="390"/>
      <c r="C389" s="401"/>
      <c r="D389" s="401"/>
      <c r="E389" s="390"/>
      <c r="F389" s="390"/>
      <c r="G389" s="390"/>
      <c r="H389" s="390"/>
      <c r="I389" s="390"/>
      <c r="J389" s="390"/>
      <c r="K389" s="390"/>
      <c r="L389" s="390"/>
      <c r="M389" s="390"/>
      <c r="N389" s="390"/>
      <c r="O389" s="390"/>
      <c r="P389" s="390"/>
      <c r="Q389" s="390"/>
      <c r="R389" s="390"/>
      <c r="S389" s="390"/>
      <c r="T389" s="390"/>
      <c r="U389" s="390"/>
      <c r="V389" s="390"/>
      <c r="W389" s="390"/>
      <c r="X389" s="390"/>
      <c r="Y389" s="390"/>
      <c r="Z389" s="390"/>
      <c r="AA389" s="390"/>
      <c r="AB389" s="390"/>
      <c r="AC389" s="390"/>
      <c r="AD389" s="390"/>
    </row>
    <row r="390">
      <c r="A390" s="400"/>
      <c r="B390" s="390"/>
      <c r="C390" s="401"/>
      <c r="D390" s="401"/>
      <c r="E390" s="390"/>
      <c r="F390" s="390"/>
      <c r="G390" s="390"/>
      <c r="H390" s="390"/>
      <c r="I390" s="390"/>
      <c r="J390" s="390"/>
      <c r="K390" s="390"/>
      <c r="L390" s="390"/>
      <c r="M390" s="390"/>
      <c r="N390" s="390"/>
      <c r="O390" s="390"/>
      <c r="P390" s="390"/>
      <c r="Q390" s="390"/>
      <c r="R390" s="390"/>
      <c r="S390" s="390"/>
      <c r="T390" s="390"/>
      <c r="U390" s="390"/>
      <c r="V390" s="390"/>
      <c r="W390" s="390"/>
      <c r="X390" s="390"/>
      <c r="Y390" s="390"/>
      <c r="Z390" s="390"/>
      <c r="AA390" s="390"/>
      <c r="AB390" s="390"/>
      <c r="AC390" s="390"/>
      <c r="AD390" s="390"/>
    </row>
    <row r="391">
      <c r="A391" s="400"/>
      <c r="B391" s="390"/>
      <c r="C391" s="401"/>
      <c r="D391" s="401"/>
      <c r="E391" s="390"/>
      <c r="F391" s="390"/>
      <c r="G391" s="390"/>
      <c r="H391" s="390"/>
      <c r="I391" s="390"/>
      <c r="J391" s="390"/>
      <c r="K391" s="390"/>
      <c r="L391" s="390"/>
      <c r="M391" s="390"/>
      <c r="N391" s="390"/>
      <c r="O391" s="390"/>
      <c r="P391" s="390"/>
      <c r="Q391" s="390"/>
      <c r="R391" s="390"/>
      <c r="S391" s="390"/>
      <c r="T391" s="390"/>
      <c r="U391" s="390"/>
      <c r="V391" s="390"/>
      <c r="W391" s="390"/>
      <c r="X391" s="390"/>
      <c r="Y391" s="390"/>
      <c r="Z391" s="390"/>
      <c r="AA391" s="390"/>
      <c r="AB391" s="390"/>
      <c r="AC391" s="390"/>
      <c r="AD391" s="390"/>
    </row>
    <row r="392">
      <c r="A392" s="400"/>
      <c r="B392" s="390"/>
      <c r="C392" s="401"/>
      <c r="D392" s="401"/>
      <c r="E392" s="390"/>
      <c r="F392" s="390"/>
      <c r="G392" s="390"/>
      <c r="H392" s="390"/>
      <c r="I392" s="390"/>
      <c r="J392" s="390"/>
      <c r="K392" s="390"/>
      <c r="L392" s="390"/>
      <c r="M392" s="390"/>
      <c r="N392" s="390"/>
      <c r="O392" s="390"/>
      <c r="P392" s="390"/>
      <c r="Q392" s="390"/>
      <c r="R392" s="390"/>
      <c r="S392" s="390"/>
      <c r="T392" s="390"/>
      <c r="U392" s="390"/>
      <c r="V392" s="390"/>
      <c r="W392" s="390"/>
      <c r="X392" s="390"/>
      <c r="Y392" s="390"/>
      <c r="Z392" s="390"/>
      <c r="AA392" s="390"/>
      <c r="AB392" s="390"/>
      <c r="AC392" s="390"/>
      <c r="AD392" s="390"/>
    </row>
    <row r="393">
      <c r="A393" s="400"/>
      <c r="B393" s="390"/>
      <c r="C393" s="401"/>
      <c r="D393" s="401"/>
      <c r="E393" s="390"/>
      <c r="F393" s="390"/>
      <c r="G393" s="390"/>
      <c r="H393" s="390"/>
      <c r="I393" s="390"/>
      <c r="J393" s="390"/>
      <c r="K393" s="390"/>
      <c r="L393" s="390"/>
      <c r="M393" s="390"/>
      <c r="N393" s="390"/>
      <c r="O393" s="390"/>
      <c r="P393" s="390"/>
      <c r="Q393" s="390"/>
      <c r="R393" s="390"/>
      <c r="S393" s="390"/>
      <c r="T393" s="390"/>
      <c r="U393" s="390"/>
      <c r="V393" s="390"/>
      <c r="W393" s="390"/>
      <c r="X393" s="390"/>
      <c r="Y393" s="390"/>
      <c r="Z393" s="390"/>
      <c r="AA393" s="390"/>
      <c r="AB393" s="390"/>
      <c r="AC393" s="390"/>
      <c r="AD393" s="390"/>
    </row>
    <row r="394">
      <c r="A394" s="400"/>
      <c r="B394" s="390"/>
      <c r="C394" s="401"/>
      <c r="D394" s="401"/>
      <c r="E394" s="390"/>
      <c r="F394" s="390"/>
      <c r="G394" s="390"/>
      <c r="H394" s="390"/>
      <c r="I394" s="390"/>
      <c r="J394" s="390"/>
      <c r="K394" s="390"/>
      <c r="L394" s="390"/>
      <c r="M394" s="390"/>
      <c r="N394" s="390"/>
      <c r="O394" s="390"/>
      <c r="P394" s="390"/>
      <c r="Q394" s="390"/>
      <c r="R394" s="390"/>
      <c r="S394" s="390"/>
      <c r="T394" s="390"/>
      <c r="U394" s="390"/>
      <c r="V394" s="390"/>
      <c r="W394" s="390"/>
      <c r="X394" s="390"/>
      <c r="Y394" s="390"/>
      <c r="Z394" s="390"/>
      <c r="AA394" s="390"/>
      <c r="AB394" s="390"/>
      <c r="AC394" s="390"/>
      <c r="AD394" s="390"/>
    </row>
    <row r="395">
      <c r="A395" s="400"/>
      <c r="B395" s="390"/>
      <c r="C395" s="401"/>
      <c r="D395" s="401"/>
      <c r="E395" s="390"/>
      <c r="F395" s="390"/>
      <c r="G395" s="390"/>
      <c r="H395" s="390"/>
      <c r="I395" s="390"/>
      <c r="J395" s="390"/>
      <c r="K395" s="390"/>
      <c r="L395" s="390"/>
      <c r="M395" s="390"/>
      <c r="N395" s="390"/>
      <c r="O395" s="390"/>
      <c r="P395" s="390"/>
      <c r="Q395" s="390"/>
      <c r="R395" s="390"/>
      <c r="S395" s="390"/>
      <c r="T395" s="390"/>
      <c r="U395" s="390"/>
      <c r="V395" s="390"/>
      <c r="W395" s="390"/>
      <c r="X395" s="390"/>
      <c r="Y395" s="390"/>
      <c r="Z395" s="390"/>
      <c r="AA395" s="390"/>
      <c r="AB395" s="390"/>
      <c r="AC395" s="390"/>
      <c r="AD395" s="390"/>
    </row>
    <row r="396">
      <c r="A396" s="400"/>
      <c r="B396" s="390"/>
      <c r="C396" s="401"/>
      <c r="D396" s="401"/>
      <c r="E396" s="390"/>
      <c r="F396" s="390"/>
      <c r="G396" s="390"/>
      <c r="H396" s="390"/>
      <c r="I396" s="390"/>
      <c r="J396" s="390"/>
      <c r="K396" s="390"/>
      <c r="L396" s="390"/>
      <c r="M396" s="390"/>
      <c r="N396" s="390"/>
      <c r="O396" s="390"/>
      <c r="P396" s="390"/>
      <c r="Q396" s="390"/>
      <c r="R396" s="390"/>
      <c r="S396" s="390"/>
      <c r="T396" s="390"/>
      <c r="U396" s="390"/>
      <c r="V396" s="390"/>
      <c r="W396" s="390"/>
      <c r="X396" s="390"/>
      <c r="Y396" s="390"/>
      <c r="Z396" s="390"/>
      <c r="AA396" s="390"/>
      <c r="AB396" s="390"/>
      <c r="AC396" s="390"/>
      <c r="AD396" s="390"/>
    </row>
    <row r="397">
      <c r="A397" s="400"/>
      <c r="B397" s="390"/>
      <c r="C397" s="401"/>
      <c r="D397" s="401"/>
      <c r="E397" s="390"/>
      <c r="F397" s="390"/>
      <c r="G397" s="390"/>
      <c r="H397" s="390"/>
      <c r="I397" s="390"/>
      <c r="J397" s="390"/>
      <c r="K397" s="390"/>
      <c r="L397" s="390"/>
      <c r="M397" s="390"/>
      <c r="N397" s="390"/>
      <c r="O397" s="390"/>
      <c r="P397" s="390"/>
      <c r="Q397" s="390"/>
      <c r="R397" s="390"/>
      <c r="S397" s="390"/>
      <c r="T397" s="390"/>
      <c r="U397" s="390"/>
      <c r="V397" s="390"/>
      <c r="W397" s="390"/>
      <c r="X397" s="390"/>
      <c r="Y397" s="390"/>
      <c r="Z397" s="390"/>
      <c r="AA397" s="390"/>
      <c r="AB397" s="390"/>
      <c r="AC397" s="390"/>
      <c r="AD397" s="390"/>
    </row>
    <row r="398">
      <c r="A398" s="400"/>
      <c r="B398" s="390"/>
      <c r="C398" s="401"/>
      <c r="D398" s="401"/>
      <c r="E398" s="390"/>
      <c r="F398" s="390"/>
      <c r="G398" s="390"/>
      <c r="H398" s="390"/>
      <c r="I398" s="390"/>
      <c r="J398" s="390"/>
      <c r="K398" s="390"/>
      <c r="L398" s="390"/>
      <c r="M398" s="390"/>
      <c r="N398" s="390"/>
      <c r="O398" s="390"/>
      <c r="P398" s="390"/>
      <c r="Q398" s="390"/>
      <c r="R398" s="390"/>
      <c r="S398" s="390"/>
      <c r="T398" s="390"/>
      <c r="U398" s="390"/>
      <c r="V398" s="390"/>
      <c r="W398" s="390"/>
      <c r="X398" s="390"/>
      <c r="Y398" s="390"/>
      <c r="Z398" s="390"/>
      <c r="AA398" s="390"/>
      <c r="AB398" s="390"/>
      <c r="AC398" s="390"/>
      <c r="AD398" s="390"/>
    </row>
    <row r="399">
      <c r="A399" s="400"/>
      <c r="B399" s="390"/>
      <c r="C399" s="401"/>
      <c r="D399" s="401"/>
      <c r="E399" s="390"/>
      <c r="F399" s="390"/>
      <c r="G399" s="390"/>
      <c r="H399" s="390"/>
      <c r="I399" s="390"/>
      <c r="J399" s="390"/>
      <c r="K399" s="390"/>
      <c r="L399" s="390"/>
      <c r="M399" s="390"/>
      <c r="N399" s="390"/>
      <c r="O399" s="390"/>
      <c r="P399" s="390"/>
      <c r="Q399" s="390"/>
      <c r="R399" s="390"/>
      <c r="S399" s="390"/>
      <c r="T399" s="390"/>
      <c r="U399" s="390"/>
      <c r="V399" s="390"/>
      <c r="W399" s="390"/>
      <c r="X399" s="390"/>
      <c r="Y399" s="390"/>
      <c r="Z399" s="390"/>
      <c r="AA399" s="390"/>
      <c r="AB399" s="390"/>
      <c r="AC399" s="390"/>
      <c r="AD399" s="390"/>
    </row>
    <row r="400">
      <c r="A400" s="400"/>
      <c r="B400" s="390"/>
      <c r="C400" s="401"/>
      <c r="D400" s="401"/>
      <c r="E400" s="390"/>
      <c r="F400" s="390"/>
      <c r="G400" s="390"/>
      <c r="H400" s="390"/>
      <c r="I400" s="390"/>
      <c r="J400" s="390"/>
      <c r="K400" s="390"/>
      <c r="L400" s="390"/>
      <c r="M400" s="390"/>
      <c r="N400" s="390"/>
      <c r="O400" s="390"/>
      <c r="P400" s="390"/>
      <c r="Q400" s="390"/>
      <c r="R400" s="390"/>
      <c r="S400" s="390"/>
      <c r="T400" s="390"/>
      <c r="U400" s="390"/>
      <c r="V400" s="390"/>
      <c r="W400" s="390"/>
      <c r="X400" s="390"/>
      <c r="Y400" s="390"/>
      <c r="Z400" s="390"/>
      <c r="AA400" s="390"/>
      <c r="AB400" s="390"/>
      <c r="AC400" s="390"/>
      <c r="AD400" s="390"/>
    </row>
    <row r="401">
      <c r="A401" s="400"/>
      <c r="B401" s="390"/>
      <c r="C401" s="401"/>
      <c r="D401" s="401"/>
      <c r="E401" s="390"/>
      <c r="F401" s="390"/>
      <c r="G401" s="390"/>
      <c r="H401" s="390"/>
      <c r="I401" s="390"/>
      <c r="J401" s="390"/>
      <c r="K401" s="390"/>
      <c r="L401" s="390"/>
      <c r="M401" s="390"/>
      <c r="N401" s="390"/>
      <c r="O401" s="390"/>
      <c r="P401" s="390"/>
      <c r="Q401" s="390"/>
      <c r="R401" s="390"/>
      <c r="S401" s="390"/>
      <c r="T401" s="390"/>
      <c r="U401" s="390"/>
      <c r="V401" s="390"/>
      <c r="W401" s="390"/>
      <c r="X401" s="390"/>
      <c r="Y401" s="390"/>
      <c r="Z401" s="390"/>
      <c r="AA401" s="390"/>
      <c r="AB401" s="390"/>
      <c r="AC401" s="390"/>
      <c r="AD401" s="390"/>
    </row>
    <row r="402">
      <c r="A402" s="400"/>
      <c r="B402" s="390"/>
      <c r="C402" s="401"/>
      <c r="D402" s="401"/>
      <c r="E402" s="390"/>
      <c r="F402" s="390"/>
      <c r="G402" s="390"/>
      <c r="H402" s="390"/>
      <c r="I402" s="390"/>
      <c r="J402" s="390"/>
      <c r="K402" s="390"/>
      <c r="L402" s="390"/>
      <c r="M402" s="390"/>
      <c r="N402" s="390"/>
      <c r="O402" s="390"/>
      <c r="P402" s="390"/>
      <c r="Q402" s="390"/>
      <c r="R402" s="390"/>
      <c r="S402" s="390"/>
      <c r="T402" s="390"/>
      <c r="U402" s="390"/>
      <c r="V402" s="390"/>
      <c r="W402" s="390"/>
      <c r="X402" s="390"/>
      <c r="Y402" s="390"/>
      <c r="Z402" s="390"/>
      <c r="AA402" s="390"/>
      <c r="AB402" s="390"/>
      <c r="AC402" s="390"/>
      <c r="AD402" s="390"/>
    </row>
    <row r="403">
      <c r="A403" s="400"/>
      <c r="B403" s="390"/>
      <c r="C403" s="401"/>
      <c r="D403" s="401"/>
      <c r="E403" s="390"/>
      <c r="F403" s="390"/>
      <c r="G403" s="390"/>
      <c r="H403" s="390"/>
      <c r="I403" s="390"/>
      <c r="J403" s="390"/>
      <c r="K403" s="390"/>
      <c r="L403" s="390"/>
      <c r="M403" s="390"/>
      <c r="N403" s="390"/>
      <c r="O403" s="390"/>
      <c r="P403" s="390"/>
      <c r="Q403" s="390"/>
      <c r="R403" s="390"/>
      <c r="S403" s="390"/>
      <c r="T403" s="390"/>
      <c r="U403" s="390"/>
      <c r="V403" s="390"/>
      <c r="W403" s="390"/>
      <c r="X403" s="390"/>
      <c r="Y403" s="390"/>
      <c r="Z403" s="390"/>
      <c r="AA403" s="390"/>
      <c r="AB403" s="390"/>
      <c r="AC403" s="390"/>
      <c r="AD403" s="390"/>
    </row>
    <row r="404">
      <c r="A404" s="400"/>
      <c r="B404" s="390"/>
      <c r="C404" s="401"/>
      <c r="D404" s="401"/>
      <c r="E404" s="390"/>
      <c r="F404" s="390"/>
      <c r="G404" s="390"/>
      <c r="H404" s="390"/>
      <c r="I404" s="390"/>
      <c r="J404" s="390"/>
      <c r="K404" s="390"/>
      <c r="L404" s="390"/>
      <c r="M404" s="390"/>
      <c r="N404" s="390"/>
      <c r="O404" s="390"/>
      <c r="P404" s="390"/>
      <c r="Q404" s="390"/>
      <c r="R404" s="390"/>
      <c r="S404" s="390"/>
      <c r="T404" s="390"/>
      <c r="U404" s="390"/>
      <c r="V404" s="390"/>
      <c r="W404" s="390"/>
      <c r="X404" s="390"/>
      <c r="Y404" s="390"/>
      <c r="Z404" s="390"/>
      <c r="AA404" s="390"/>
      <c r="AB404" s="390"/>
      <c r="AC404" s="390"/>
      <c r="AD404" s="390"/>
    </row>
    <row r="405">
      <c r="A405" s="400"/>
      <c r="B405" s="390"/>
      <c r="C405" s="401"/>
      <c r="D405" s="401"/>
      <c r="E405" s="390"/>
      <c r="F405" s="390"/>
      <c r="G405" s="390"/>
      <c r="H405" s="390"/>
      <c r="I405" s="390"/>
      <c r="J405" s="390"/>
      <c r="K405" s="390"/>
      <c r="L405" s="390"/>
      <c r="M405" s="390"/>
      <c r="N405" s="390"/>
      <c r="O405" s="390"/>
      <c r="P405" s="390"/>
      <c r="Q405" s="390"/>
      <c r="R405" s="390"/>
      <c r="S405" s="390"/>
      <c r="T405" s="390"/>
      <c r="U405" s="390"/>
      <c r="V405" s="390"/>
      <c r="W405" s="390"/>
      <c r="X405" s="390"/>
      <c r="Y405" s="390"/>
      <c r="Z405" s="390"/>
      <c r="AA405" s="390"/>
      <c r="AB405" s="390"/>
      <c r="AC405" s="390"/>
      <c r="AD405" s="390"/>
    </row>
    <row r="406">
      <c r="A406" s="400"/>
      <c r="B406" s="390"/>
      <c r="C406" s="401"/>
      <c r="D406" s="401"/>
      <c r="E406" s="390"/>
      <c r="F406" s="390"/>
      <c r="G406" s="390"/>
      <c r="H406" s="390"/>
      <c r="I406" s="390"/>
      <c r="J406" s="390"/>
      <c r="K406" s="390"/>
      <c r="L406" s="390"/>
      <c r="M406" s="390"/>
      <c r="N406" s="390"/>
      <c r="O406" s="390"/>
      <c r="P406" s="390"/>
      <c r="Q406" s="390"/>
      <c r="R406" s="390"/>
      <c r="S406" s="390"/>
      <c r="T406" s="390"/>
      <c r="U406" s="390"/>
      <c r="V406" s="390"/>
      <c r="W406" s="390"/>
      <c r="X406" s="390"/>
      <c r="Y406" s="390"/>
      <c r="Z406" s="390"/>
      <c r="AA406" s="390"/>
      <c r="AB406" s="390"/>
      <c r="AC406" s="390"/>
      <c r="AD406" s="390"/>
    </row>
    <row r="407">
      <c r="A407" s="400"/>
      <c r="B407" s="390"/>
      <c r="C407" s="401"/>
      <c r="D407" s="401"/>
      <c r="E407" s="390"/>
      <c r="F407" s="390"/>
      <c r="G407" s="390"/>
      <c r="H407" s="390"/>
      <c r="I407" s="390"/>
      <c r="J407" s="390"/>
      <c r="K407" s="390"/>
      <c r="L407" s="390"/>
      <c r="M407" s="390"/>
      <c r="N407" s="390"/>
      <c r="O407" s="390"/>
      <c r="P407" s="390"/>
      <c r="Q407" s="390"/>
      <c r="R407" s="390"/>
      <c r="S407" s="390"/>
      <c r="T407" s="390"/>
      <c r="U407" s="390"/>
      <c r="V407" s="390"/>
      <c r="W407" s="390"/>
      <c r="X407" s="390"/>
      <c r="Y407" s="390"/>
      <c r="Z407" s="390"/>
      <c r="AA407" s="390"/>
      <c r="AB407" s="390"/>
      <c r="AC407" s="390"/>
      <c r="AD407" s="390"/>
    </row>
    <row r="408">
      <c r="A408" s="400"/>
      <c r="B408" s="390"/>
      <c r="C408" s="401"/>
      <c r="D408" s="401"/>
      <c r="E408" s="390"/>
      <c r="F408" s="390"/>
      <c r="G408" s="390"/>
      <c r="H408" s="390"/>
      <c r="I408" s="390"/>
      <c r="J408" s="390"/>
      <c r="K408" s="390"/>
      <c r="L408" s="390"/>
      <c r="M408" s="390"/>
      <c r="N408" s="390"/>
      <c r="O408" s="390"/>
      <c r="P408" s="390"/>
      <c r="Q408" s="390"/>
      <c r="R408" s="390"/>
      <c r="S408" s="390"/>
      <c r="T408" s="390"/>
      <c r="U408" s="390"/>
      <c r="V408" s="390"/>
      <c r="W408" s="390"/>
      <c r="X408" s="390"/>
      <c r="Y408" s="390"/>
      <c r="Z408" s="390"/>
      <c r="AA408" s="390"/>
      <c r="AB408" s="390"/>
      <c r="AC408" s="390"/>
      <c r="AD408" s="390"/>
    </row>
    <row r="409">
      <c r="A409" s="400"/>
      <c r="B409" s="390"/>
      <c r="C409" s="401"/>
      <c r="D409" s="401"/>
      <c r="E409" s="390"/>
      <c r="F409" s="390"/>
      <c r="G409" s="390"/>
      <c r="H409" s="390"/>
      <c r="I409" s="390"/>
      <c r="J409" s="390"/>
      <c r="K409" s="390"/>
      <c r="L409" s="390"/>
      <c r="M409" s="390"/>
      <c r="N409" s="390"/>
      <c r="O409" s="390"/>
      <c r="P409" s="390"/>
      <c r="Q409" s="390"/>
      <c r="R409" s="390"/>
      <c r="S409" s="390"/>
      <c r="T409" s="390"/>
      <c r="U409" s="390"/>
      <c r="V409" s="390"/>
      <c r="W409" s="390"/>
      <c r="X409" s="390"/>
      <c r="Y409" s="390"/>
      <c r="Z409" s="390"/>
      <c r="AA409" s="390"/>
      <c r="AB409" s="390"/>
      <c r="AC409" s="390"/>
      <c r="AD409" s="390"/>
    </row>
    <row r="410">
      <c r="A410" s="400"/>
      <c r="B410" s="390"/>
      <c r="C410" s="401"/>
      <c r="D410" s="401"/>
      <c r="E410" s="390"/>
      <c r="F410" s="390"/>
      <c r="G410" s="390"/>
      <c r="H410" s="390"/>
      <c r="I410" s="390"/>
      <c r="J410" s="390"/>
      <c r="K410" s="390"/>
      <c r="L410" s="390"/>
      <c r="M410" s="390"/>
      <c r="N410" s="390"/>
      <c r="O410" s="390"/>
      <c r="P410" s="390"/>
      <c r="Q410" s="390"/>
      <c r="R410" s="390"/>
      <c r="S410" s="390"/>
      <c r="T410" s="390"/>
      <c r="U410" s="390"/>
      <c r="V410" s="390"/>
      <c r="W410" s="390"/>
      <c r="X410" s="390"/>
      <c r="Y410" s="390"/>
      <c r="Z410" s="390"/>
      <c r="AA410" s="390"/>
      <c r="AB410" s="390"/>
      <c r="AC410" s="390"/>
      <c r="AD410" s="390"/>
    </row>
    <row r="411">
      <c r="A411" s="400"/>
      <c r="B411" s="390"/>
      <c r="C411" s="401"/>
      <c r="D411" s="401"/>
      <c r="E411" s="390"/>
      <c r="F411" s="390"/>
      <c r="G411" s="390"/>
      <c r="H411" s="390"/>
      <c r="I411" s="390"/>
      <c r="J411" s="390"/>
      <c r="K411" s="390"/>
      <c r="L411" s="390"/>
      <c r="M411" s="390"/>
      <c r="N411" s="390"/>
      <c r="O411" s="390"/>
      <c r="P411" s="390"/>
      <c r="Q411" s="390"/>
      <c r="R411" s="390"/>
      <c r="S411" s="390"/>
      <c r="T411" s="390"/>
      <c r="U411" s="390"/>
      <c r="V411" s="390"/>
      <c r="W411" s="390"/>
      <c r="X411" s="390"/>
      <c r="Y411" s="390"/>
      <c r="Z411" s="390"/>
      <c r="AA411" s="390"/>
      <c r="AB411" s="390"/>
      <c r="AC411" s="390"/>
      <c r="AD411" s="390"/>
    </row>
    <row r="412">
      <c r="A412" s="400"/>
      <c r="B412" s="390"/>
      <c r="C412" s="401"/>
      <c r="D412" s="401"/>
      <c r="E412" s="390"/>
      <c r="F412" s="390"/>
      <c r="G412" s="390"/>
      <c r="H412" s="390"/>
      <c r="I412" s="390"/>
      <c r="J412" s="390"/>
      <c r="K412" s="390"/>
      <c r="L412" s="390"/>
      <c r="M412" s="390"/>
      <c r="N412" s="390"/>
      <c r="O412" s="390"/>
      <c r="P412" s="390"/>
      <c r="Q412" s="390"/>
      <c r="R412" s="390"/>
      <c r="S412" s="390"/>
      <c r="T412" s="390"/>
      <c r="U412" s="390"/>
      <c r="V412" s="390"/>
      <c r="W412" s="390"/>
      <c r="X412" s="390"/>
      <c r="Y412" s="390"/>
      <c r="Z412" s="390"/>
      <c r="AA412" s="390"/>
      <c r="AB412" s="390"/>
      <c r="AC412" s="390"/>
      <c r="AD412" s="390"/>
    </row>
    <row r="413">
      <c r="A413" s="400"/>
      <c r="B413" s="390"/>
      <c r="C413" s="401"/>
      <c r="D413" s="401"/>
      <c r="E413" s="390"/>
      <c r="F413" s="390"/>
      <c r="G413" s="390"/>
      <c r="H413" s="390"/>
      <c r="I413" s="390"/>
      <c r="J413" s="390"/>
      <c r="K413" s="390"/>
      <c r="L413" s="390"/>
      <c r="M413" s="390"/>
      <c r="N413" s="390"/>
      <c r="O413" s="390"/>
      <c r="P413" s="390"/>
      <c r="Q413" s="390"/>
      <c r="R413" s="390"/>
      <c r="S413" s="390"/>
      <c r="T413" s="390"/>
      <c r="U413" s="390"/>
      <c r="V413" s="390"/>
      <c r="W413" s="390"/>
      <c r="X413" s="390"/>
      <c r="Y413" s="390"/>
      <c r="Z413" s="390"/>
      <c r="AA413" s="390"/>
      <c r="AB413" s="390"/>
      <c r="AC413" s="390"/>
      <c r="AD413" s="390"/>
    </row>
    <row r="414">
      <c r="A414" s="400"/>
      <c r="B414" s="390"/>
      <c r="C414" s="401"/>
      <c r="D414" s="401"/>
      <c r="E414" s="390"/>
      <c r="F414" s="390"/>
      <c r="G414" s="390"/>
      <c r="H414" s="390"/>
      <c r="I414" s="390"/>
      <c r="J414" s="390"/>
      <c r="K414" s="390"/>
      <c r="L414" s="390"/>
      <c r="M414" s="390"/>
      <c r="N414" s="390"/>
      <c r="O414" s="390"/>
      <c r="P414" s="390"/>
      <c r="Q414" s="390"/>
      <c r="R414" s="390"/>
      <c r="S414" s="390"/>
      <c r="T414" s="390"/>
      <c r="U414" s="390"/>
      <c r="V414" s="390"/>
      <c r="W414" s="390"/>
      <c r="X414" s="390"/>
      <c r="Y414" s="390"/>
      <c r="Z414" s="390"/>
      <c r="AA414" s="390"/>
      <c r="AB414" s="390"/>
      <c r="AC414" s="390"/>
      <c r="AD414" s="390"/>
    </row>
    <row r="415">
      <c r="A415" s="400"/>
      <c r="B415" s="390"/>
      <c r="C415" s="401"/>
      <c r="D415" s="401"/>
      <c r="E415" s="390"/>
      <c r="F415" s="390"/>
      <c r="G415" s="390"/>
      <c r="H415" s="390"/>
      <c r="I415" s="390"/>
      <c r="J415" s="390"/>
      <c r="K415" s="390"/>
      <c r="L415" s="390"/>
      <c r="M415" s="390"/>
      <c r="N415" s="390"/>
      <c r="O415" s="390"/>
      <c r="P415" s="390"/>
      <c r="Q415" s="390"/>
      <c r="R415" s="390"/>
      <c r="S415" s="390"/>
      <c r="T415" s="390"/>
      <c r="U415" s="390"/>
      <c r="V415" s="390"/>
      <c r="W415" s="390"/>
      <c r="X415" s="390"/>
      <c r="Y415" s="390"/>
      <c r="Z415" s="390"/>
      <c r="AA415" s="390"/>
      <c r="AB415" s="390"/>
      <c r="AC415" s="390"/>
      <c r="AD415" s="390"/>
    </row>
    <row r="416">
      <c r="A416" s="400"/>
      <c r="B416" s="390"/>
      <c r="C416" s="401"/>
      <c r="D416" s="401"/>
      <c r="E416" s="390"/>
      <c r="F416" s="390"/>
      <c r="G416" s="390"/>
      <c r="H416" s="390"/>
      <c r="I416" s="390"/>
      <c r="J416" s="390"/>
      <c r="K416" s="390"/>
      <c r="L416" s="390"/>
      <c r="M416" s="390"/>
      <c r="N416" s="390"/>
      <c r="O416" s="390"/>
      <c r="P416" s="390"/>
      <c r="Q416" s="390"/>
      <c r="R416" s="390"/>
      <c r="S416" s="390"/>
      <c r="T416" s="390"/>
      <c r="U416" s="390"/>
      <c r="V416" s="390"/>
      <c r="W416" s="390"/>
      <c r="X416" s="390"/>
      <c r="Y416" s="390"/>
      <c r="Z416" s="390"/>
      <c r="AA416" s="390"/>
      <c r="AB416" s="390"/>
      <c r="AC416" s="390"/>
      <c r="AD416" s="390"/>
    </row>
    <row r="417">
      <c r="A417" s="400"/>
      <c r="B417" s="390"/>
      <c r="C417" s="401"/>
      <c r="D417" s="401"/>
      <c r="E417" s="390"/>
      <c r="F417" s="390"/>
      <c r="G417" s="390"/>
      <c r="H417" s="390"/>
      <c r="I417" s="390"/>
      <c r="J417" s="390"/>
      <c r="K417" s="390"/>
      <c r="L417" s="390"/>
      <c r="M417" s="390"/>
      <c r="N417" s="390"/>
      <c r="O417" s="390"/>
      <c r="P417" s="390"/>
      <c r="Q417" s="390"/>
      <c r="R417" s="390"/>
      <c r="S417" s="390"/>
      <c r="T417" s="390"/>
      <c r="U417" s="390"/>
      <c r="V417" s="390"/>
      <c r="W417" s="390"/>
      <c r="X417" s="390"/>
      <c r="Y417" s="390"/>
      <c r="Z417" s="390"/>
      <c r="AA417" s="390"/>
      <c r="AB417" s="390"/>
      <c r="AC417" s="390"/>
      <c r="AD417" s="390"/>
    </row>
    <row r="418">
      <c r="A418" s="400"/>
      <c r="B418" s="390"/>
      <c r="C418" s="401"/>
      <c r="D418" s="401"/>
      <c r="E418" s="390"/>
      <c r="F418" s="390"/>
      <c r="G418" s="390"/>
      <c r="H418" s="390"/>
      <c r="I418" s="390"/>
      <c r="J418" s="390"/>
      <c r="K418" s="390"/>
      <c r="L418" s="390"/>
      <c r="M418" s="390"/>
      <c r="N418" s="390"/>
      <c r="O418" s="390"/>
      <c r="P418" s="390"/>
      <c r="Q418" s="390"/>
      <c r="R418" s="390"/>
      <c r="S418" s="390"/>
      <c r="T418" s="390"/>
      <c r="U418" s="390"/>
      <c r="V418" s="390"/>
      <c r="W418" s="390"/>
      <c r="X418" s="390"/>
      <c r="Y418" s="390"/>
      <c r="Z418" s="390"/>
      <c r="AA418" s="390"/>
      <c r="AB418" s="390"/>
      <c r="AC418" s="390"/>
      <c r="AD418" s="390"/>
    </row>
    <row r="419">
      <c r="A419" s="400"/>
      <c r="B419" s="390"/>
      <c r="C419" s="401"/>
      <c r="D419" s="401"/>
      <c r="E419" s="390"/>
      <c r="F419" s="390"/>
      <c r="G419" s="390"/>
      <c r="H419" s="390"/>
      <c r="I419" s="390"/>
      <c r="J419" s="390"/>
      <c r="K419" s="390"/>
      <c r="L419" s="390"/>
      <c r="M419" s="390"/>
      <c r="N419" s="390"/>
      <c r="O419" s="390"/>
      <c r="P419" s="390"/>
      <c r="Q419" s="390"/>
      <c r="R419" s="390"/>
      <c r="S419" s="390"/>
      <c r="T419" s="390"/>
      <c r="U419" s="390"/>
      <c r="V419" s="390"/>
      <c r="W419" s="390"/>
      <c r="X419" s="390"/>
      <c r="Y419" s="390"/>
      <c r="Z419" s="390"/>
      <c r="AA419" s="390"/>
      <c r="AB419" s="390"/>
      <c r="AC419" s="390"/>
      <c r="AD419" s="390"/>
    </row>
    <row r="420">
      <c r="A420" s="400"/>
      <c r="B420" s="390"/>
      <c r="C420" s="401"/>
      <c r="D420" s="401"/>
      <c r="E420" s="390"/>
      <c r="F420" s="390"/>
      <c r="G420" s="390"/>
      <c r="H420" s="390"/>
      <c r="I420" s="390"/>
      <c r="J420" s="390"/>
      <c r="K420" s="390"/>
      <c r="L420" s="390"/>
      <c r="M420" s="390"/>
      <c r="N420" s="390"/>
      <c r="O420" s="390"/>
      <c r="P420" s="390"/>
      <c r="Q420" s="390"/>
      <c r="R420" s="390"/>
      <c r="S420" s="390"/>
      <c r="T420" s="390"/>
      <c r="U420" s="390"/>
      <c r="V420" s="390"/>
      <c r="W420" s="390"/>
      <c r="X420" s="390"/>
      <c r="Y420" s="390"/>
      <c r="Z420" s="390"/>
      <c r="AA420" s="390"/>
      <c r="AB420" s="390"/>
      <c r="AC420" s="390"/>
      <c r="AD420" s="390"/>
    </row>
    <row r="421">
      <c r="A421" s="400"/>
      <c r="B421" s="390"/>
      <c r="C421" s="401"/>
      <c r="D421" s="401"/>
      <c r="E421" s="390"/>
      <c r="F421" s="390"/>
      <c r="G421" s="390"/>
      <c r="H421" s="390"/>
      <c r="I421" s="390"/>
      <c r="J421" s="390"/>
      <c r="K421" s="390"/>
      <c r="L421" s="390"/>
      <c r="M421" s="390"/>
      <c r="N421" s="390"/>
      <c r="O421" s="390"/>
      <c r="P421" s="390"/>
      <c r="Q421" s="390"/>
      <c r="R421" s="390"/>
      <c r="S421" s="390"/>
      <c r="T421" s="390"/>
      <c r="U421" s="390"/>
      <c r="V421" s="390"/>
      <c r="W421" s="390"/>
      <c r="X421" s="390"/>
      <c r="Y421" s="390"/>
      <c r="Z421" s="390"/>
      <c r="AA421" s="390"/>
      <c r="AB421" s="390"/>
      <c r="AC421" s="390"/>
      <c r="AD421" s="390"/>
    </row>
    <row r="422">
      <c r="A422" s="400"/>
      <c r="B422" s="390"/>
      <c r="C422" s="401"/>
      <c r="D422" s="401"/>
      <c r="E422" s="390"/>
      <c r="F422" s="390"/>
      <c r="G422" s="390"/>
      <c r="H422" s="390"/>
      <c r="I422" s="390"/>
      <c r="J422" s="390"/>
      <c r="K422" s="390"/>
      <c r="L422" s="390"/>
      <c r="M422" s="390"/>
      <c r="N422" s="390"/>
      <c r="O422" s="390"/>
      <c r="P422" s="390"/>
      <c r="Q422" s="390"/>
      <c r="R422" s="390"/>
      <c r="S422" s="390"/>
      <c r="T422" s="390"/>
      <c r="U422" s="390"/>
      <c r="V422" s="390"/>
      <c r="W422" s="390"/>
      <c r="X422" s="390"/>
      <c r="Y422" s="390"/>
      <c r="Z422" s="390"/>
      <c r="AA422" s="390"/>
      <c r="AB422" s="390"/>
      <c r="AC422" s="390"/>
      <c r="AD422" s="390"/>
    </row>
    <row r="423">
      <c r="A423" s="400"/>
      <c r="B423" s="390"/>
      <c r="C423" s="401"/>
      <c r="D423" s="401"/>
      <c r="E423" s="390"/>
      <c r="F423" s="390"/>
      <c r="G423" s="390"/>
      <c r="H423" s="390"/>
      <c r="I423" s="390"/>
      <c r="J423" s="390"/>
      <c r="K423" s="390"/>
      <c r="L423" s="390"/>
      <c r="M423" s="390"/>
      <c r="N423" s="390"/>
      <c r="O423" s="390"/>
      <c r="P423" s="390"/>
      <c r="Q423" s="390"/>
      <c r="R423" s="390"/>
      <c r="S423" s="390"/>
      <c r="T423" s="390"/>
      <c r="U423" s="390"/>
      <c r="V423" s="390"/>
      <c r="W423" s="390"/>
      <c r="X423" s="390"/>
      <c r="Y423" s="390"/>
      <c r="Z423" s="390"/>
      <c r="AA423" s="390"/>
      <c r="AB423" s="390"/>
      <c r="AC423" s="390"/>
      <c r="AD423" s="390"/>
    </row>
    <row r="424">
      <c r="A424" s="400"/>
      <c r="B424" s="390"/>
      <c r="C424" s="401"/>
      <c r="D424" s="401"/>
      <c r="E424" s="390"/>
      <c r="F424" s="390"/>
      <c r="G424" s="390"/>
      <c r="H424" s="390"/>
      <c r="I424" s="390"/>
      <c r="J424" s="390"/>
      <c r="K424" s="390"/>
      <c r="L424" s="390"/>
      <c r="M424" s="390"/>
      <c r="N424" s="390"/>
      <c r="O424" s="390"/>
      <c r="P424" s="390"/>
      <c r="Q424" s="390"/>
      <c r="R424" s="390"/>
      <c r="S424" s="390"/>
      <c r="T424" s="390"/>
      <c r="U424" s="390"/>
      <c r="V424" s="390"/>
      <c r="W424" s="390"/>
      <c r="X424" s="390"/>
      <c r="Y424" s="390"/>
      <c r="Z424" s="390"/>
      <c r="AA424" s="390"/>
      <c r="AB424" s="390"/>
      <c r="AC424" s="390"/>
      <c r="AD424" s="390"/>
    </row>
    <row r="425">
      <c r="A425" s="400"/>
      <c r="B425" s="390"/>
      <c r="C425" s="401"/>
      <c r="D425" s="401"/>
      <c r="E425" s="390"/>
      <c r="F425" s="390"/>
      <c r="G425" s="390"/>
      <c r="H425" s="390"/>
      <c r="I425" s="390"/>
      <c r="J425" s="390"/>
      <c r="K425" s="390"/>
      <c r="L425" s="390"/>
      <c r="M425" s="390"/>
      <c r="N425" s="390"/>
      <c r="O425" s="390"/>
      <c r="P425" s="390"/>
      <c r="Q425" s="390"/>
      <c r="R425" s="390"/>
      <c r="S425" s="390"/>
      <c r="T425" s="390"/>
      <c r="U425" s="390"/>
      <c r="V425" s="390"/>
      <c r="W425" s="390"/>
      <c r="X425" s="390"/>
      <c r="Y425" s="390"/>
      <c r="Z425" s="390"/>
      <c r="AA425" s="390"/>
      <c r="AB425" s="390"/>
      <c r="AC425" s="390"/>
      <c r="AD425" s="390"/>
    </row>
    <row r="426">
      <c r="A426" s="400"/>
      <c r="B426" s="390"/>
      <c r="C426" s="401"/>
      <c r="D426" s="401"/>
      <c r="E426" s="390"/>
      <c r="F426" s="390"/>
      <c r="G426" s="390"/>
      <c r="H426" s="390"/>
      <c r="I426" s="390"/>
      <c r="J426" s="390"/>
      <c r="K426" s="390"/>
      <c r="L426" s="390"/>
      <c r="M426" s="390"/>
      <c r="N426" s="390"/>
      <c r="O426" s="390"/>
      <c r="P426" s="390"/>
      <c r="Q426" s="390"/>
      <c r="R426" s="390"/>
      <c r="S426" s="390"/>
      <c r="T426" s="390"/>
      <c r="U426" s="390"/>
      <c r="V426" s="390"/>
      <c r="W426" s="390"/>
      <c r="X426" s="390"/>
      <c r="Y426" s="390"/>
      <c r="Z426" s="390"/>
      <c r="AA426" s="390"/>
      <c r="AB426" s="390"/>
      <c r="AC426" s="390"/>
      <c r="AD426" s="390"/>
    </row>
    <row r="427">
      <c r="A427" s="400"/>
      <c r="B427" s="390"/>
      <c r="C427" s="401"/>
      <c r="D427" s="401"/>
      <c r="E427" s="390"/>
      <c r="F427" s="390"/>
      <c r="G427" s="390"/>
      <c r="H427" s="390"/>
      <c r="I427" s="390"/>
      <c r="J427" s="390"/>
      <c r="K427" s="390"/>
      <c r="L427" s="390"/>
      <c r="M427" s="390"/>
      <c r="N427" s="390"/>
      <c r="O427" s="390"/>
      <c r="P427" s="390"/>
      <c r="Q427" s="390"/>
      <c r="R427" s="390"/>
      <c r="S427" s="390"/>
      <c r="T427" s="390"/>
      <c r="U427" s="390"/>
      <c r="V427" s="390"/>
      <c r="W427" s="390"/>
      <c r="X427" s="390"/>
      <c r="Y427" s="390"/>
      <c r="Z427" s="390"/>
      <c r="AA427" s="390"/>
      <c r="AB427" s="390"/>
      <c r="AC427" s="390"/>
      <c r="AD427" s="390"/>
    </row>
    <row r="428">
      <c r="A428" s="400"/>
      <c r="B428" s="390"/>
      <c r="C428" s="401"/>
      <c r="D428" s="401"/>
      <c r="E428" s="390"/>
      <c r="F428" s="390"/>
      <c r="G428" s="390"/>
      <c r="H428" s="390"/>
      <c r="I428" s="390"/>
      <c r="J428" s="390"/>
      <c r="K428" s="390"/>
      <c r="L428" s="390"/>
      <c r="M428" s="390"/>
      <c r="N428" s="390"/>
      <c r="O428" s="390"/>
      <c r="P428" s="390"/>
      <c r="Q428" s="390"/>
      <c r="R428" s="390"/>
      <c r="S428" s="390"/>
      <c r="T428" s="390"/>
      <c r="U428" s="390"/>
      <c r="V428" s="390"/>
      <c r="W428" s="390"/>
      <c r="X428" s="390"/>
      <c r="Y428" s="390"/>
      <c r="Z428" s="390"/>
      <c r="AA428" s="390"/>
      <c r="AB428" s="390"/>
      <c r="AC428" s="390"/>
      <c r="AD428" s="390"/>
    </row>
    <row r="429">
      <c r="A429" s="400"/>
      <c r="B429" s="390"/>
      <c r="C429" s="401"/>
      <c r="D429" s="401"/>
      <c r="E429" s="390"/>
      <c r="F429" s="390"/>
      <c r="G429" s="390"/>
      <c r="H429" s="390"/>
      <c r="I429" s="390"/>
      <c r="J429" s="390"/>
      <c r="K429" s="390"/>
      <c r="L429" s="390"/>
      <c r="M429" s="390"/>
      <c r="N429" s="390"/>
      <c r="O429" s="390"/>
      <c r="P429" s="390"/>
      <c r="Q429" s="390"/>
      <c r="R429" s="390"/>
      <c r="S429" s="390"/>
      <c r="T429" s="390"/>
      <c r="U429" s="390"/>
      <c r="V429" s="390"/>
      <c r="W429" s="390"/>
      <c r="X429" s="390"/>
      <c r="Y429" s="390"/>
      <c r="Z429" s="390"/>
      <c r="AA429" s="390"/>
      <c r="AB429" s="390"/>
      <c r="AC429" s="390"/>
      <c r="AD429" s="390"/>
    </row>
    <row r="430">
      <c r="A430" s="400"/>
      <c r="B430" s="390"/>
      <c r="C430" s="401"/>
      <c r="D430" s="401"/>
      <c r="E430" s="390"/>
      <c r="F430" s="390"/>
      <c r="G430" s="390"/>
      <c r="H430" s="390"/>
      <c r="I430" s="390"/>
      <c r="J430" s="390"/>
      <c r="K430" s="390"/>
      <c r="L430" s="390"/>
      <c r="M430" s="390"/>
      <c r="N430" s="390"/>
      <c r="O430" s="390"/>
      <c r="P430" s="390"/>
      <c r="Q430" s="390"/>
      <c r="R430" s="390"/>
      <c r="S430" s="390"/>
      <c r="T430" s="390"/>
      <c r="U430" s="390"/>
      <c r="V430" s="390"/>
      <c r="W430" s="390"/>
      <c r="X430" s="390"/>
      <c r="Y430" s="390"/>
      <c r="Z430" s="390"/>
      <c r="AA430" s="390"/>
      <c r="AB430" s="390"/>
      <c r="AC430" s="390"/>
      <c r="AD430" s="390"/>
    </row>
    <row r="431">
      <c r="A431" s="400"/>
      <c r="B431" s="390"/>
      <c r="C431" s="401"/>
      <c r="D431" s="401"/>
      <c r="E431" s="390"/>
      <c r="F431" s="390"/>
      <c r="G431" s="390"/>
      <c r="H431" s="390"/>
      <c r="I431" s="390"/>
      <c r="J431" s="390"/>
      <c r="K431" s="390"/>
      <c r="L431" s="390"/>
      <c r="M431" s="390"/>
      <c r="N431" s="390"/>
      <c r="O431" s="390"/>
      <c r="P431" s="390"/>
      <c r="Q431" s="390"/>
      <c r="R431" s="390"/>
      <c r="S431" s="390"/>
      <c r="T431" s="390"/>
      <c r="U431" s="390"/>
      <c r="V431" s="390"/>
      <c r="W431" s="390"/>
      <c r="X431" s="390"/>
      <c r="Y431" s="390"/>
      <c r="Z431" s="390"/>
      <c r="AA431" s="390"/>
      <c r="AB431" s="390"/>
      <c r="AC431" s="390"/>
      <c r="AD431" s="390"/>
    </row>
    <row r="432">
      <c r="A432" s="400"/>
      <c r="B432" s="390"/>
      <c r="C432" s="401"/>
      <c r="D432" s="401"/>
      <c r="E432" s="390"/>
      <c r="F432" s="390"/>
      <c r="G432" s="390"/>
      <c r="H432" s="390"/>
      <c r="I432" s="390"/>
      <c r="J432" s="390"/>
      <c r="K432" s="390"/>
      <c r="L432" s="390"/>
      <c r="M432" s="390"/>
      <c r="N432" s="390"/>
      <c r="O432" s="390"/>
      <c r="P432" s="390"/>
      <c r="Q432" s="390"/>
      <c r="R432" s="390"/>
      <c r="S432" s="390"/>
      <c r="T432" s="390"/>
      <c r="U432" s="390"/>
      <c r="V432" s="390"/>
      <c r="W432" s="390"/>
      <c r="X432" s="390"/>
      <c r="Y432" s="390"/>
      <c r="Z432" s="390"/>
      <c r="AA432" s="390"/>
      <c r="AB432" s="390"/>
      <c r="AC432" s="390"/>
      <c r="AD432" s="390"/>
    </row>
    <row r="433">
      <c r="A433" s="400"/>
      <c r="B433" s="390"/>
      <c r="C433" s="401"/>
      <c r="D433" s="401"/>
      <c r="E433" s="390"/>
      <c r="F433" s="390"/>
      <c r="G433" s="390"/>
      <c r="H433" s="390"/>
      <c r="I433" s="390"/>
      <c r="J433" s="390"/>
      <c r="K433" s="390"/>
      <c r="L433" s="390"/>
      <c r="M433" s="390"/>
      <c r="N433" s="390"/>
      <c r="O433" s="390"/>
      <c r="P433" s="390"/>
      <c r="Q433" s="390"/>
      <c r="R433" s="390"/>
      <c r="S433" s="390"/>
      <c r="T433" s="390"/>
      <c r="U433" s="390"/>
      <c r="V433" s="390"/>
      <c r="W433" s="390"/>
      <c r="X433" s="390"/>
      <c r="Y433" s="390"/>
      <c r="Z433" s="390"/>
      <c r="AA433" s="390"/>
      <c r="AB433" s="390"/>
      <c r="AC433" s="390"/>
      <c r="AD433" s="390"/>
    </row>
    <row r="434">
      <c r="A434" s="400"/>
      <c r="B434" s="390"/>
      <c r="C434" s="401"/>
      <c r="D434" s="401"/>
      <c r="E434" s="390"/>
      <c r="F434" s="390"/>
      <c r="G434" s="390"/>
      <c r="H434" s="390"/>
      <c r="I434" s="390"/>
      <c r="J434" s="390"/>
      <c r="K434" s="390"/>
      <c r="L434" s="390"/>
      <c r="M434" s="390"/>
      <c r="N434" s="390"/>
      <c r="O434" s="390"/>
      <c r="P434" s="390"/>
      <c r="Q434" s="390"/>
      <c r="R434" s="390"/>
      <c r="S434" s="390"/>
      <c r="T434" s="390"/>
      <c r="U434" s="390"/>
      <c r="V434" s="390"/>
      <c r="W434" s="390"/>
      <c r="X434" s="390"/>
      <c r="Y434" s="390"/>
      <c r="Z434" s="390"/>
      <c r="AA434" s="390"/>
      <c r="AB434" s="390"/>
      <c r="AC434" s="390"/>
      <c r="AD434" s="390"/>
    </row>
    <row r="435">
      <c r="A435" s="400"/>
      <c r="B435" s="390"/>
      <c r="C435" s="401"/>
      <c r="D435" s="401"/>
      <c r="E435" s="390"/>
      <c r="F435" s="390"/>
      <c r="G435" s="390"/>
      <c r="H435" s="390"/>
      <c r="I435" s="390"/>
      <c r="J435" s="390"/>
      <c r="K435" s="390"/>
      <c r="L435" s="390"/>
      <c r="M435" s="390"/>
      <c r="N435" s="390"/>
      <c r="O435" s="390"/>
      <c r="P435" s="390"/>
      <c r="Q435" s="390"/>
      <c r="R435" s="390"/>
      <c r="S435" s="390"/>
      <c r="T435" s="390"/>
      <c r="U435" s="390"/>
      <c r="V435" s="390"/>
      <c r="W435" s="390"/>
      <c r="X435" s="390"/>
      <c r="Y435" s="390"/>
      <c r="Z435" s="390"/>
      <c r="AA435" s="390"/>
      <c r="AB435" s="390"/>
      <c r="AC435" s="390"/>
      <c r="AD435" s="390"/>
    </row>
    <row r="436">
      <c r="A436" s="400"/>
      <c r="B436" s="390"/>
      <c r="C436" s="401"/>
      <c r="D436" s="401"/>
      <c r="E436" s="390"/>
      <c r="F436" s="390"/>
      <c r="G436" s="390"/>
      <c r="H436" s="390"/>
      <c r="I436" s="390"/>
      <c r="J436" s="390"/>
      <c r="K436" s="390"/>
      <c r="L436" s="390"/>
      <c r="M436" s="390"/>
      <c r="N436" s="390"/>
      <c r="O436" s="390"/>
      <c r="P436" s="390"/>
      <c r="Q436" s="390"/>
      <c r="R436" s="390"/>
      <c r="S436" s="390"/>
      <c r="T436" s="390"/>
      <c r="U436" s="390"/>
      <c r="V436" s="390"/>
      <c r="W436" s="390"/>
      <c r="X436" s="390"/>
      <c r="Y436" s="390"/>
      <c r="Z436" s="390"/>
      <c r="AA436" s="390"/>
      <c r="AB436" s="390"/>
      <c r="AC436" s="390"/>
      <c r="AD436" s="390"/>
    </row>
    <row r="437">
      <c r="A437" s="400"/>
      <c r="B437" s="390"/>
      <c r="C437" s="401"/>
      <c r="D437" s="401"/>
      <c r="E437" s="390"/>
      <c r="F437" s="390"/>
      <c r="G437" s="390"/>
      <c r="H437" s="390"/>
      <c r="I437" s="390"/>
      <c r="J437" s="390"/>
      <c r="K437" s="390"/>
      <c r="L437" s="390"/>
      <c r="M437" s="390"/>
      <c r="N437" s="390"/>
      <c r="O437" s="390"/>
      <c r="P437" s="390"/>
      <c r="Q437" s="390"/>
      <c r="R437" s="390"/>
      <c r="S437" s="390"/>
      <c r="T437" s="390"/>
      <c r="U437" s="390"/>
      <c r="V437" s="390"/>
      <c r="W437" s="390"/>
      <c r="X437" s="390"/>
      <c r="Y437" s="390"/>
      <c r="Z437" s="390"/>
      <c r="AA437" s="390"/>
      <c r="AB437" s="390"/>
      <c r="AC437" s="390"/>
      <c r="AD437" s="390"/>
    </row>
    <row r="438">
      <c r="A438" s="400"/>
      <c r="B438" s="390"/>
      <c r="C438" s="401"/>
      <c r="D438" s="401"/>
      <c r="E438" s="390"/>
      <c r="F438" s="390"/>
      <c r="G438" s="390"/>
      <c r="H438" s="390"/>
      <c r="I438" s="390"/>
      <c r="J438" s="390"/>
      <c r="K438" s="390"/>
      <c r="L438" s="390"/>
      <c r="M438" s="390"/>
      <c r="N438" s="390"/>
      <c r="O438" s="390"/>
      <c r="P438" s="390"/>
      <c r="Q438" s="390"/>
      <c r="R438" s="390"/>
      <c r="S438" s="390"/>
      <c r="T438" s="390"/>
      <c r="U438" s="390"/>
      <c r="V438" s="390"/>
      <c r="W438" s="390"/>
      <c r="X438" s="390"/>
      <c r="Y438" s="390"/>
      <c r="Z438" s="390"/>
      <c r="AA438" s="390"/>
      <c r="AB438" s="390"/>
      <c r="AC438" s="390"/>
      <c r="AD438" s="390"/>
    </row>
    <row r="439">
      <c r="A439" s="400"/>
      <c r="B439" s="390"/>
      <c r="C439" s="401"/>
      <c r="D439" s="401"/>
      <c r="E439" s="390"/>
      <c r="F439" s="390"/>
      <c r="G439" s="390"/>
      <c r="H439" s="390"/>
      <c r="I439" s="390"/>
      <c r="J439" s="390"/>
      <c r="K439" s="390"/>
      <c r="L439" s="390"/>
      <c r="M439" s="390"/>
      <c r="N439" s="390"/>
      <c r="O439" s="390"/>
      <c r="P439" s="390"/>
      <c r="Q439" s="390"/>
      <c r="R439" s="390"/>
      <c r="S439" s="390"/>
      <c r="T439" s="390"/>
      <c r="U439" s="390"/>
      <c r="V439" s="390"/>
      <c r="W439" s="390"/>
      <c r="X439" s="390"/>
      <c r="Y439" s="390"/>
      <c r="Z439" s="390"/>
      <c r="AA439" s="390"/>
      <c r="AB439" s="390"/>
      <c r="AC439" s="390"/>
      <c r="AD439" s="390"/>
    </row>
    <row r="440">
      <c r="A440" s="400"/>
      <c r="B440" s="390"/>
      <c r="C440" s="401"/>
      <c r="D440" s="401"/>
      <c r="E440" s="390"/>
      <c r="F440" s="390"/>
      <c r="G440" s="390"/>
      <c r="H440" s="390"/>
      <c r="I440" s="390"/>
      <c r="J440" s="390"/>
      <c r="K440" s="390"/>
      <c r="L440" s="390"/>
      <c r="M440" s="390"/>
      <c r="N440" s="390"/>
      <c r="O440" s="390"/>
      <c r="P440" s="390"/>
      <c r="Q440" s="390"/>
      <c r="R440" s="390"/>
      <c r="S440" s="390"/>
      <c r="T440" s="390"/>
      <c r="U440" s="390"/>
      <c r="V440" s="390"/>
      <c r="W440" s="390"/>
      <c r="X440" s="390"/>
      <c r="Y440" s="390"/>
      <c r="Z440" s="390"/>
      <c r="AA440" s="390"/>
      <c r="AB440" s="390"/>
      <c r="AC440" s="390"/>
      <c r="AD440" s="390"/>
    </row>
    <row r="441">
      <c r="A441" s="400"/>
      <c r="B441" s="390"/>
      <c r="C441" s="401"/>
      <c r="D441" s="401"/>
      <c r="E441" s="390"/>
      <c r="F441" s="390"/>
      <c r="G441" s="390"/>
      <c r="H441" s="390"/>
      <c r="I441" s="390"/>
      <c r="J441" s="390"/>
      <c r="K441" s="390"/>
      <c r="L441" s="390"/>
      <c r="M441" s="390"/>
      <c r="N441" s="390"/>
      <c r="O441" s="390"/>
      <c r="P441" s="390"/>
      <c r="Q441" s="390"/>
      <c r="R441" s="390"/>
      <c r="S441" s="390"/>
      <c r="T441" s="390"/>
      <c r="U441" s="390"/>
      <c r="V441" s="390"/>
      <c r="W441" s="390"/>
      <c r="X441" s="390"/>
      <c r="Y441" s="390"/>
      <c r="Z441" s="390"/>
      <c r="AA441" s="390"/>
      <c r="AB441" s="390"/>
      <c r="AC441" s="390"/>
      <c r="AD441" s="390"/>
    </row>
    <row r="442">
      <c r="A442" s="400"/>
      <c r="B442" s="390"/>
      <c r="C442" s="401"/>
      <c r="D442" s="401"/>
      <c r="E442" s="390"/>
      <c r="F442" s="390"/>
      <c r="G442" s="390"/>
      <c r="H442" s="390"/>
      <c r="I442" s="390"/>
      <c r="J442" s="390"/>
      <c r="K442" s="390"/>
      <c r="L442" s="390"/>
      <c r="M442" s="390"/>
      <c r="N442" s="390"/>
      <c r="O442" s="390"/>
      <c r="P442" s="390"/>
      <c r="Q442" s="390"/>
      <c r="R442" s="390"/>
      <c r="S442" s="390"/>
      <c r="T442" s="390"/>
      <c r="U442" s="390"/>
      <c r="V442" s="390"/>
      <c r="W442" s="390"/>
      <c r="X442" s="390"/>
      <c r="Y442" s="390"/>
      <c r="Z442" s="390"/>
      <c r="AA442" s="390"/>
      <c r="AB442" s="390"/>
      <c r="AC442" s="390"/>
      <c r="AD442" s="390"/>
    </row>
    <row r="443">
      <c r="A443" s="400"/>
      <c r="B443" s="390"/>
      <c r="C443" s="401"/>
      <c r="D443" s="401"/>
      <c r="E443" s="390"/>
      <c r="F443" s="390"/>
      <c r="G443" s="390"/>
      <c r="H443" s="390"/>
      <c r="I443" s="390"/>
      <c r="J443" s="390"/>
      <c r="K443" s="390"/>
      <c r="L443" s="390"/>
      <c r="M443" s="390"/>
      <c r="N443" s="390"/>
      <c r="O443" s="390"/>
      <c r="P443" s="390"/>
      <c r="Q443" s="390"/>
      <c r="R443" s="390"/>
      <c r="S443" s="390"/>
      <c r="T443" s="390"/>
      <c r="U443" s="390"/>
      <c r="V443" s="390"/>
      <c r="W443" s="390"/>
      <c r="X443" s="390"/>
      <c r="Y443" s="390"/>
      <c r="Z443" s="390"/>
      <c r="AA443" s="390"/>
      <c r="AB443" s="390"/>
      <c r="AC443" s="390"/>
      <c r="AD443" s="390"/>
    </row>
    <row r="444">
      <c r="A444" s="400"/>
      <c r="B444" s="390"/>
      <c r="C444" s="401"/>
      <c r="D444" s="401"/>
      <c r="E444" s="390"/>
      <c r="F444" s="390"/>
      <c r="G444" s="390"/>
      <c r="H444" s="390"/>
      <c r="I444" s="390"/>
      <c r="J444" s="390"/>
      <c r="K444" s="390"/>
      <c r="L444" s="390"/>
      <c r="M444" s="390"/>
      <c r="N444" s="390"/>
      <c r="O444" s="390"/>
      <c r="P444" s="390"/>
      <c r="Q444" s="390"/>
      <c r="R444" s="390"/>
      <c r="S444" s="390"/>
      <c r="T444" s="390"/>
      <c r="U444" s="390"/>
      <c r="V444" s="390"/>
      <c r="W444" s="390"/>
      <c r="X444" s="390"/>
      <c r="Y444" s="390"/>
      <c r="Z444" s="390"/>
      <c r="AA444" s="390"/>
      <c r="AB444" s="390"/>
      <c r="AC444" s="390"/>
      <c r="AD444" s="390"/>
    </row>
    <row r="445">
      <c r="A445" s="400"/>
      <c r="B445" s="390"/>
      <c r="C445" s="401"/>
      <c r="D445" s="401"/>
      <c r="E445" s="390"/>
      <c r="F445" s="390"/>
      <c r="G445" s="390"/>
      <c r="H445" s="390"/>
      <c r="I445" s="390"/>
      <c r="J445" s="390"/>
      <c r="K445" s="390"/>
      <c r="L445" s="390"/>
      <c r="M445" s="390"/>
      <c r="N445" s="390"/>
      <c r="O445" s="390"/>
      <c r="P445" s="390"/>
      <c r="Q445" s="390"/>
      <c r="R445" s="390"/>
      <c r="S445" s="390"/>
      <c r="T445" s="390"/>
      <c r="U445" s="390"/>
      <c r="V445" s="390"/>
      <c r="W445" s="390"/>
      <c r="X445" s="390"/>
      <c r="Y445" s="390"/>
      <c r="Z445" s="390"/>
      <c r="AA445" s="390"/>
      <c r="AB445" s="390"/>
      <c r="AC445" s="390"/>
      <c r="AD445" s="390"/>
    </row>
    <row r="446">
      <c r="A446" s="400"/>
      <c r="B446" s="390"/>
      <c r="C446" s="401"/>
      <c r="D446" s="401"/>
      <c r="E446" s="390"/>
      <c r="F446" s="390"/>
      <c r="G446" s="390"/>
      <c r="H446" s="390"/>
      <c r="I446" s="390"/>
      <c r="J446" s="390"/>
      <c r="K446" s="390"/>
      <c r="L446" s="390"/>
      <c r="M446" s="390"/>
      <c r="N446" s="390"/>
      <c r="O446" s="390"/>
      <c r="P446" s="390"/>
      <c r="Q446" s="390"/>
      <c r="R446" s="390"/>
      <c r="S446" s="390"/>
      <c r="T446" s="390"/>
      <c r="U446" s="390"/>
      <c r="V446" s="390"/>
      <c r="W446" s="390"/>
      <c r="X446" s="390"/>
      <c r="Y446" s="390"/>
      <c r="Z446" s="390"/>
      <c r="AA446" s="390"/>
      <c r="AB446" s="390"/>
      <c r="AC446" s="390"/>
      <c r="AD446" s="390"/>
    </row>
    <row r="447">
      <c r="A447" s="400"/>
      <c r="B447" s="390"/>
      <c r="C447" s="401"/>
      <c r="D447" s="401"/>
      <c r="E447" s="390"/>
      <c r="F447" s="390"/>
      <c r="G447" s="390"/>
      <c r="H447" s="390"/>
      <c r="I447" s="390"/>
      <c r="J447" s="390"/>
      <c r="K447" s="390"/>
      <c r="L447" s="390"/>
      <c r="M447" s="390"/>
      <c r="N447" s="390"/>
      <c r="O447" s="390"/>
      <c r="P447" s="390"/>
      <c r="Q447" s="390"/>
      <c r="R447" s="390"/>
      <c r="S447" s="390"/>
      <c r="T447" s="390"/>
      <c r="U447" s="390"/>
      <c r="V447" s="390"/>
      <c r="W447" s="390"/>
      <c r="X447" s="390"/>
      <c r="Y447" s="390"/>
      <c r="Z447" s="390"/>
      <c r="AA447" s="390"/>
      <c r="AB447" s="390"/>
      <c r="AC447" s="390"/>
      <c r="AD447" s="390"/>
    </row>
    <row r="448">
      <c r="A448" s="400"/>
      <c r="B448" s="390"/>
      <c r="C448" s="401"/>
      <c r="D448" s="401"/>
      <c r="E448" s="390"/>
      <c r="F448" s="390"/>
      <c r="G448" s="390"/>
      <c r="H448" s="390"/>
      <c r="I448" s="390"/>
      <c r="J448" s="390"/>
      <c r="K448" s="390"/>
      <c r="L448" s="390"/>
      <c r="M448" s="390"/>
      <c r="N448" s="390"/>
      <c r="O448" s="390"/>
      <c r="P448" s="390"/>
      <c r="Q448" s="390"/>
      <c r="R448" s="390"/>
      <c r="S448" s="390"/>
      <c r="T448" s="390"/>
      <c r="U448" s="390"/>
      <c r="V448" s="390"/>
      <c r="W448" s="390"/>
      <c r="X448" s="390"/>
      <c r="Y448" s="390"/>
      <c r="Z448" s="390"/>
      <c r="AA448" s="390"/>
      <c r="AB448" s="390"/>
      <c r="AC448" s="390"/>
      <c r="AD448" s="390"/>
    </row>
    <row r="449">
      <c r="A449" s="400"/>
      <c r="B449" s="390"/>
      <c r="C449" s="401"/>
      <c r="D449" s="401"/>
      <c r="E449" s="390"/>
      <c r="F449" s="390"/>
      <c r="G449" s="390"/>
      <c r="H449" s="390"/>
      <c r="I449" s="390"/>
      <c r="J449" s="390"/>
      <c r="K449" s="390"/>
      <c r="L449" s="390"/>
      <c r="M449" s="390"/>
      <c r="N449" s="390"/>
      <c r="O449" s="390"/>
      <c r="P449" s="390"/>
      <c r="Q449" s="390"/>
      <c r="R449" s="390"/>
      <c r="S449" s="390"/>
      <c r="T449" s="390"/>
      <c r="U449" s="390"/>
      <c r="V449" s="390"/>
      <c r="W449" s="390"/>
      <c r="X449" s="390"/>
      <c r="Y449" s="390"/>
      <c r="Z449" s="390"/>
      <c r="AA449" s="390"/>
      <c r="AB449" s="390"/>
      <c r="AC449" s="390"/>
      <c r="AD449" s="390"/>
    </row>
    <row r="450">
      <c r="A450" s="400"/>
      <c r="B450" s="390"/>
      <c r="C450" s="401"/>
      <c r="D450" s="401"/>
      <c r="E450" s="390"/>
      <c r="F450" s="390"/>
      <c r="G450" s="390"/>
      <c r="H450" s="390"/>
      <c r="I450" s="390"/>
      <c r="J450" s="390"/>
      <c r="K450" s="390"/>
      <c r="L450" s="390"/>
      <c r="M450" s="390"/>
      <c r="N450" s="390"/>
      <c r="O450" s="390"/>
      <c r="P450" s="390"/>
      <c r="Q450" s="390"/>
      <c r="R450" s="390"/>
      <c r="S450" s="390"/>
      <c r="T450" s="390"/>
      <c r="U450" s="390"/>
      <c r="V450" s="390"/>
      <c r="W450" s="390"/>
      <c r="X450" s="390"/>
      <c r="Y450" s="390"/>
      <c r="Z450" s="390"/>
      <c r="AA450" s="390"/>
      <c r="AB450" s="390"/>
      <c r="AC450" s="390"/>
      <c r="AD450" s="390"/>
    </row>
    <row r="451">
      <c r="A451" s="400"/>
      <c r="B451" s="390"/>
      <c r="C451" s="401"/>
      <c r="D451" s="401"/>
      <c r="E451" s="390"/>
      <c r="F451" s="390"/>
      <c r="G451" s="390"/>
      <c r="H451" s="390"/>
      <c r="I451" s="390"/>
      <c r="J451" s="390"/>
      <c r="K451" s="390"/>
      <c r="L451" s="390"/>
      <c r="M451" s="390"/>
      <c r="N451" s="390"/>
      <c r="O451" s="390"/>
      <c r="P451" s="390"/>
      <c r="Q451" s="390"/>
      <c r="R451" s="390"/>
      <c r="S451" s="390"/>
      <c r="T451" s="390"/>
      <c r="U451" s="390"/>
      <c r="V451" s="390"/>
      <c r="W451" s="390"/>
      <c r="X451" s="390"/>
      <c r="Y451" s="390"/>
      <c r="Z451" s="390"/>
      <c r="AA451" s="390"/>
      <c r="AB451" s="390"/>
      <c r="AC451" s="390"/>
      <c r="AD451" s="390"/>
    </row>
    <row r="452">
      <c r="A452" s="400"/>
      <c r="B452" s="390"/>
      <c r="C452" s="401"/>
      <c r="D452" s="401"/>
      <c r="E452" s="390"/>
      <c r="F452" s="390"/>
      <c r="G452" s="390"/>
      <c r="H452" s="390"/>
      <c r="I452" s="390"/>
      <c r="J452" s="390"/>
      <c r="K452" s="390"/>
      <c r="L452" s="390"/>
      <c r="M452" s="390"/>
      <c r="N452" s="390"/>
      <c r="O452" s="390"/>
      <c r="P452" s="390"/>
      <c r="Q452" s="390"/>
      <c r="R452" s="390"/>
      <c r="S452" s="390"/>
      <c r="T452" s="390"/>
      <c r="U452" s="390"/>
      <c r="V452" s="390"/>
      <c r="W452" s="390"/>
      <c r="X452" s="390"/>
      <c r="Y452" s="390"/>
      <c r="Z452" s="390"/>
      <c r="AA452" s="390"/>
      <c r="AB452" s="390"/>
      <c r="AC452" s="390"/>
      <c r="AD452" s="390"/>
    </row>
    <row r="453">
      <c r="A453" s="400"/>
      <c r="B453" s="390"/>
      <c r="C453" s="401"/>
      <c r="D453" s="401"/>
      <c r="E453" s="390"/>
      <c r="F453" s="390"/>
      <c r="G453" s="390"/>
      <c r="H453" s="390"/>
      <c r="I453" s="390"/>
      <c r="J453" s="390"/>
      <c r="K453" s="390"/>
      <c r="L453" s="390"/>
      <c r="M453" s="390"/>
      <c r="N453" s="390"/>
      <c r="O453" s="390"/>
      <c r="P453" s="390"/>
      <c r="Q453" s="390"/>
      <c r="R453" s="390"/>
      <c r="S453" s="390"/>
      <c r="T453" s="390"/>
      <c r="U453" s="390"/>
      <c r="V453" s="390"/>
      <c r="W453" s="390"/>
      <c r="X453" s="390"/>
      <c r="Y453" s="390"/>
      <c r="Z453" s="390"/>
      <c r="AA453" s="390"/>
      <c r="AB453" s="390"/>
      <c r="AC453" s="390"/>
      <c r="AD453" s="390"/>
    </row>
    <row r="454">
      <c r="A454" s="400"/>
      <c r="B454" s="390"/>
      <c r="C454" s="401"/>
      <c r="D454" s="401"/>
      <c r="E454" s="390"/>
      <c r="F454" s="390"/>
      <c r="G454" s="390"/>
      <c r="H454" s="390"/>
      <c r="I454" s="390"/>
      <c r="J454" s="390"/>
      <c r="K454" s="390"/>
      <c r="L454" s="390"/>
      <c r="M454" s="390"/>
      <c r="N454" s="390"/>
      <c r="O454" s="390"/>
      <c r="P454" s="390"/>
      <c r="Q454" s="390"/>
      <c r="R454" s="390"/>
      <c r="S454" s="390"/>
      <c r="T454" s="390"/>
      <c r="U454" s="390"/>
      <c r="V454" s="390"/>
      <c r="W454" s="390"/>
      <c r="X454" s="390"/>
      <c r="Y454" s="390"/>
      <c r="Z454" s="390"/>
      <c r="AA454" s="390"/>
      <c r="AB454" s="390"/>
      <c r="AC454" s="390"/>
      <c r="AD454" s="390"/>
    </row>
    <row r="455">
      <c r="A455" s="400"/>
      <c r="B455" s="390"/>
      <c r="C455" s="401"/>
      <c r="D455" s="401"/>
      <c r="E455" s="390"/>
      <c r="F455" s="390"/>
      <c r="G455" s="390"/>
      <c r="H455" s="390"/>
      <c r="I455" s="390"/>
      <c r="J455" s="390"/>
      <c r="K455" s="390"/>
      <c r="L455" s="390"/>
      <c r="M455" s="390"/>
      <c r="N455" s="390"/>
      <c r="O455" s="390"/>
      <c r="P455" s="390"/>
      <c r="Q455" s="390"/>
      <c r="R455" s="390"/>
      <c r="S455" s="390"/>
      <c r="T455" s="390"/>
      <c r="U455" s="390"/>
      <c r="V455" s="390"/>
      <c r="W455" s="390"/>
      <c r="X455" s="390"/>
      <c r="Y455" s="390"/>
      <c r="Z455" s="390"/>
      <c r="AA455" s="390"/>
      <c r="AB455" s="390"/>
      <c r="AC455" s="390"/>
      <c r="AD455" s="390"/>
    </row>
    <row r="456">
      <c r="A456" s="400"/>
      <c r="B456" s="390"/>
      <c r="C456" s="401"/>
      <c r="D456" s="401"/>
      <c r="E456" s="390"/>
      <c r="F456" s="390"/>
      <c r="G456" s="390"/>
      <c r="H456" s="390"/>
      <c r="I456" s="390"/>
      <c r="J456" s="390"/>
      <c r="K456" s="390"/>
      <c r="L456" s="390"/>
      <c r="M456" s="390"/>
      <c r="N456" s="390"/>
      <c r="O456" s="390"/>
      <c r="P456" s="390"/>
      <c r="Q456" s="390"/>
      <c r="R456" s="390"/>
      <c r="S456" s="390"/>
      <c r="T456" s="390"/>
      <c r="U456" s="390"/>
      <c r="V456" s="390"/>
      <c r="W456" s="390"/>
      <c r="X456" s="390"/>
      <c r="Y456" s="390"/>
      <c r="Z456" s="390"/>
      <c r="AA456" s="390"/>
      <c r="AB456" s="390"/>
      <c r="AC456" s="390"/>
      <c r="AD456" s="390"/>
    </row>
    <row r="457">
      <c r="A457" s="400"/>
      <c r="B457" s="390"/>
      <c r="C457" s="401"/>
      <c r="D457" s="401"/>
      <c r="E457" s="390"/>
      <c r="F457" s="390"/>
      <c r="G457" s="390"/>
      <c r="H457" s="390"/>
      <c r="I457" s="390"/>
      <c r="J457" s="390"/>
      <c r="K457" s="390"/>
      <c r="L457" s="390"/>
      <c r="M457" s="390"/>
      <c r="N457" s="390"/>
      <c r="O457" s="390"/>
      <c r="P457" s="390"/>
      <c r="Q457" s="390"/>
      <c r="R457" s="390"/>
      <c r="S457" s="390"/>
      <c r="T457" s="390"/>
      <c r="U457" s="390"/>
      <c r="V457" s="390"/>
      <c r="W457" s="390"/>
      <c r="X457" s="390"/>
      <c r="Y457" s="390"/>
      <c r="Z457" s="390"/>
      <c r="AA457" s="390"/>
      <c r="AB457" s="390"/>
      <c r="AC457" s="390"/>
      <c r="AD457" s="390"/>
    </row>
    <row r="458">
      <c r="A458" s="400"/>
      <c r="B458" s="390"/>
      <c r="C458" s="401"/>
      <c r="D458" s="401"/>
      <c r="E458" s="390"/>
      <c r="F458" s="390"/>
      <c r="G458" s="390"/>
      <c r="H458" s="390"/>
      <c r="I458" s="390"/>
      <c r="J458" s="390"/>
      <c r="K458" s="390"/>
      <c r="L458" s="390"/>
      <c r="M458" s="390"/>
      <c r="N458" s="390"/>
      <c r="O458" s="390"/>
      <c r="P458" s="390"/>
      <c r="Q458" s="390"/>
      <c r="R458" s="390"/>
      <c r="S458" s="390"/>
      <c r="T458" s="390"/>
      <c r="U458" s="390"/>
      <c r="V458" s="390"/>
      <c r="W458" s="390"/>
      <c r="X458" s="390"/>
      <c r="Y458" s="390"/>
      <c r="Z458" s="390"/>
      <c r="AA458" s="390"/>
      <c r="AB458" s="390"/>
      <c r="AC458" s="390"/>
      <c r="AD458" s="390"/>
    </row>
    <row r="459">
      <c r="A459" s="400"/>
      <c r="B459" s="390"/>
      <c r="C459" s="401"/>
      <c r="D459" s="401"/>
      <c r="E459" s="390"/>
      <c r="F459" s="390"/>
      <c r="G459" s="390"/>
      <c r="H459" s="390"/>
      <c r="I459" s="390"/>
      <c r="J459" s="390"/>
      <c r="K459" s="390"/>
      <c r="L459" s="390"/>
      <c r="M459" s="390"/>
      <c r="N459" s="390"/>
      <c r="O459" s="390"/>
      <c r="P459" s="390"/>
      <c r="Q459" s="390"/>
      <c r="R459" s="390"/>
      <c r="S459" s="390"/>
      <c r="T459" s="390"/>
      <c r="U459" s="390"/>
      <c r="V459" s="390"/>
      <c r="W459" s="390"/>
      <c r="X459" s="390"/>
      <c r="Y459" s="390"/>
      <c r="Z459" s="390"/>
      <c r="AA459" s="390"/>
      <c r="AB459" s="390"/>
      <c r="AC459" s="390"/>
      <c r="AD459" s="390"/>
    </row>
    <row r="460">
      <c r="A460" s="400"/>
      <c r="B460" s="390"/>
      <c r="C460" s="401"/>
      <c r="D460" s="401"/>
      <c r="E460" s="390"/>
      <c r="F460" s="390"/>
      <c r="G460" s="390"/>
      <c r="H460" s="390"/>
      <c r="I460" s="390"/>
      <c r="J460" s="390"/>
      <c r="K460" s="390"/>
      <c r="L460" s="390"/>
      <c r="M460" s="390"/>
      <c r="N460" s="390"/>
      <c r="O460" s="390"/>
      <c r="P460" s="390"/>
      <c r="Q460" s="390"/>
      <c r="R460" s="390"/>
      <c r="S460" s="390"/>
      <c r="T460" s="390"/>
      <c r="U460" s="390"/>
      <c r="V460" s="390"/>
      <c r="W460" s="390"/>
      <c r="X460" s="390"/>
      <c r="Y460" s="390"/>
      <c r="Z460" s="390"/>
      <c r="AA460" s="390"/>
      <c r="AB460" s="390"/>
      <c r="AC460" s="390"/>
      <c r="AD460" s="390"/>
    </row>
    <row r="461">
      <c r="A461" s="400"/>
      <c r="B461" s="390"/>
      <c r="C461" s="401"/>
      <c r="D461" s="401"/>
      <c r="E461" s="390"/>
      <c r="F461" s="390"/>
      <c r="G461" s="390"/>
      <c r="H461" s="390"/>
      <c r="I461" s="390"/>
      <c r="J461" s="390"/>
      <c r="K461" s="390"/>
      <c r="L461" s="390"/>
      <c r="M461" s="390"/>
      <c r="N461" s="390"/>
      <c r="O461" s="390"/>
      <c r="P461" s="390"/>
      <c r="Q461" s="390"/>
      <c r="R461" s="390"/>
      <c r="S461" s="390"/>
      <c r="T461" s="390"/>
      <c r="U461" s="390"/>
      <c r="V461" s="390"/>
      <c r="W461" s="390"/>
      <c r="X461" s="390"/>
      <c r="Y461" s="390"/>
      <c r="Z461" s="390"/>
      <c r="AA461" s="390"/>
      <c r="AB461" s="390"/>
      <c r="AC461" s="390"/>
      <c r="AD461" s="390"/>
    </row>
    <row r="462">
      <c r="A462" s="400"/>
      <c r="B462" s="390"/>
      <c r="C462" s="401"/>
      <c r="D462" s="401"/>
      <c r="E462" s="390"/>
      <c r="F462" s="390"/>
      <c r="G462" s="390"/>
      <c r="H462" s="390"/>
      <c r="I462" s="390"/>
      <c r="J462" s="390"/>
      <c r="K462" s="390"/>
      <c r="L462" s="390"/>
      <c r="M462" s="390"/>
      <c r="N462" s="390"/>
      <c r="O462" s="390"/>
      <c r="P462" s="390"/>
      <c r="Q462" s="390"/>
      <c r="R462" s="390"/>
      <c r="S462" s="390"/>
      <c r="T462" s="390"/>
      <c r="U462" s="390"/>
      <c r="V462" s="390"/>
      <c r="W462" s="390"/>
      <c r="X462" s="390"/>
      <c r="Y462" s="390"/>
      <c r="Z462" s="390"/>
      <c r="AA462" s="390"/>
      <c r="AB462" s="390"/>
      <c r="AC462" s="390"/>
      <c r="AD462" s="390"/>
    </row>
    <row r="463">
      <c r="A463" s="400"/>
      <c r="B463" s="390"/>
      <c r="C463" s="401"/>
      <c r="D463" s="401"/>
      <c r="E463" s="390"/>
      <c r="F463" s="390"/>
      <c r="G463" s="390"/>
      <c r="H463" s="390"/>
      <c r="I463" s="390"/>
      <c r="J463" s="390"/>
      <c r="K463" s="390"/>
      <c r="L463" s="390"/>
      <c r="M463" s="390"/>
      <c r="N463" s="390"/>
      <c r="O463" s="390"/>
      <c r="P463" s="390"/>
      <c r="Q463" s="390"/>
      <c r="R463" s="390"/>
      <c r="S463" s="390"/>
      <c r="T463" s="390"/>
      <c r="U463" s="390"/>
      <c r="V463" s="390"/>
      <c r="W463" s="390"/>
      <c r="X463" s="390"/>
      <c r="Y463" s="390"/>
      <c r="Z463" s="390"/>
      <c r="AA463" s="390"/>
      <c r="AB463" s="390"/>
      <c r="AC463" s="390"/>
      <c r="AD463" s="390"/>
    </row>
    <row r="464">
      <c r="A464" s="400"/>
      <c r="B464" s="390"/>
      <c r="C464" s="401"/>
      <c r="D464" s="401"/>
      <c r="E464" s="390"/>
      <c r="F464" s="390"/>
      <c r="G464" s="390"/>
      <c r="H464" s="390"/>
      <c r="I464" s="390"/>
      <c r="J464" s="390"/>
      <c r="K464" s="390"/>
      <c r="L464" s="390"/>
      <c r="M464" s="390"/>
      <c r="N464" s="390"/>
      <c r="O464" s="390"/>
      <c r="P464" s="390"/>
      <c r="Q464" s="390"/>
      <c r="R464" s="390"/>
      <c r="S464" s="390"/>
      <c r="T464" s="390"/>
      <c r="U464" s="390"/>
      <c r="V464" s="390"/>
      <c r="W464" s="390"/>
      <c r="X464" s="390"/>
      <c r="Y464" s="390"/>
      <c r="Z464" s="390"/>
      <c r="AA464" s="390"/>
      <c r="AB464" s="390"/>
      <c r="AC464" s="390"/>
      <c r="AD464" s="390"/>
    </row>
    <row r="465">
      <c r="A465" s="400"/>
      <c r="B465" s="390"/>
      <c r="C465" s="401"/>
      <c r="D465" s="401"/>
      <c r="E465" s="390"/>
      <c r="F465" s="390"/>
      <c r="G465" s="390"/>
      <c r="H465" s="390"/>
      <c r="I465" s="390"/>
      <c r="J465" s="390"/>
      <c r="K465" s="390"/>
      <c r="L465" s="390"/>
      <c r="M465" s="390"/>
      <c r="N465" s="390"/>
      <c r="O465" s="390"/>
      <c r="P465" s="390"/>
      <c r="Q465" s="390"/>
      <c r="R465" s="390"/>
      <c r="S465" s="390"/>
      <c r="T465" s="390"/>
      <c r="U465" s="390"/>
      <c r="V465" s="390"/>
      <c r="W465" s="390"/>
      <c r="X465" s="390"/>
      <c r="Y465" s="390"/>
      <c r="Z465" s="390"/>
      <c r="AA465" s="390"/>
      <c r="AB465" s="390"/>
      <c r="AC465" s="390"/>
      <c r="AD465" s="390"/>
    </row>
    <row r="466">
      <c r="A466" s="400"/>
      <c r="B466" s="390"/>
      <c r="C466" s="401"/>
      <c r="D466" s="401"/>
      <c r="E466" s="390"/>
      <c r="F466" s="390"/>
      <c r="G466" s="390"/>
      <c r="H466" s="390"/>
      <c r="I466" s="390"/>
      <c r="J466" s="390"/>
      <c r="K466" s="390"/>
      <c r="L466" s="390"/>
      <c r="M466" s="390"/>
      <c r="N466" s="390"/>
      <c r="O466" s="390"/>
      <c r="P466" s="390"/>
      <c r="Q466" s="390"/>
      <c r="R466" s="390"/>
      <c r="S466" s="390"/>
      <c r="T466" s="390"/>
      <c r="U466" s="390"/>
      <c r="V466" s="390"/>
      <c r="W466" s="390"/>
      <c r="X466" s="390"/>
      <c r="Y466" s="390"/>
      <c r="Z466" s="390"/>
      <c r="AA466" s="390"/>
      <c r="AB466" s="390"/>
      <c r="AC466" s="390"/>
      <c r="AD466" s="390"/>
    </row>
    <row r="467">
      <c r="A467" s="400"/>
      <c r="B467" s="390"/>
      <c r="C467" s="401"/>
      <c r="D467" s="401"/>
      <c r="E467" s="390"/>
      <c r="F467" s="390"/>
      <c r="G467" s="390"/>
      <c r="H467" s="390"/>
      <c r="I467" s="390"/>
      <c r="J467" s="390"/>
      <c r="K467" s="390"/>
      <c r="L467" s="390"/>
      <c r="M467" s="390"/>
      <c r="N467" s="390"/>
      <c r="O467" s="390"/>
      <c r="P467" s="390"/>
      <c r="Q467" s="390"/>
      <c r="R467" s="390"/>
      <c r="S467" s="390"/>
      <c r="T467" s="390"/>
      <c r="U467" s="390"/>
      <c r="V467" s="390"/>
      <c r="W467" s="390"/>
      <c r="X467" s="390"/>
      <c r="Y467" s="390"/>
      <c r="Z467" s="390"/>
      <c r="AA467" s="390"/>
      <c r="AB467" s="390"/>
      <c r="AC467" s="390"/>
      <c r="AD467" s="390"/>
    </row>
    <row r="468">
      <c r="A468" s="400"/>
      <c r="B468" s="390"/>
      <c r="C468" s="401"/>
      <c r="D468" s="401"/>
      <c r="E468" s="390"/>
      <c r="F468" s="390"/>
      <c r="G468" s="390"/>
      <c r="H468" s="390"/>
      <c r="I468" s="390"/>
      <c r="J468" s="390"/>
      <c r="K468" s="390"/>
      <c r="L468" s="390"/>
      <c r="M468" s="390"/>
      <c r="N468" s="390"/>
      <c r="O468" s="390"/>
      <c r="P468" s="390"/>
      <c r="Q468" s="390"/>
      <c r="R468" s="390"/>
      <c r="S468" s="390"/>
      <c r="T468" s="390"/>
      <c r="U468" s="390"/>
      <c r="V468" s="390"/>
      <c r="W468" s="390"/>
      <c r="X468" s="390"/>
      <c r="Y468" s="390"/>
      <c r="Z468" s="390"/>
      <c r="AA468" s="390"/>
      <c r="AB468" s="390"/>
      <c r="AC468" s="390"/>
      <c r="AD468" s="390"/>
    </row>
    <row r="469">
      <c r="A469" s="400"/>
      <c r="B469" s="390"/>
      <c r="C469" s="401"/>
      <c r="D469" s="401"/>
      <c r="E469" s="390"/>
      <c r="F469" s="390"/>
      <c r="G469" s="390"/>
      <c r="H469" s="390"/>
      <c r="I469" s="390"/>
      <c r="J469" s="390"/>
      <c r="K469" s="390"/>
      <c r="L469" s="390"/>
      <c r="M469" s="390"/>
      <c r="N469" s="390"/>
      <c r="O469" s="390"/>
      <c r="P469" s="390"/>
      <c r="Q469" s="390"/>
      <c r="R469" s="390"/>
      <c r="S469" s="390"/>
      <c r="T469" s="390"/>
      <c r="U469" s="390"/>
      <c r="V469" s="390"/>
      <c r="W469" s="390"/>
      <c r="X469" s="390"/>
      <c r="Y469" s="390"/>
      <c r="Z469" s="390"/>
      <c r="AA469" s="390"/>
      <c r="AB469" s="390"/>
      <c r="AC469" s="390"/>
      <c r="AD469" s="390"/>
    </row>
    <row r="470">
      <c r="A470" s="400"/>
      <c r="B470" s="390"/>
      <c r="C470" s="401"/>
      <c r="D470" s="401"/>
      <c r="E470" s="390"/>
      <c r="F470" s="390"/>
      <c r="G470" s="390"/>
      <c r="H470" s="390"/>
      <c r="I470" s="390"/>
      <c r="J470" s="390"/>
      <c r="K470" s="390"/>
      <c r="L470" s="390"/>
      <c r="M470" s="390"/>
      <c r="N470" s="390"/>
      <c r="O470" s="390"/>
      <c r="P470" s="390"/>
      <c r="Q470" s="390"/>
      <c r="R470" s="390"/>
      <c r="S470" s="390"/>
      <c r="T470" s="390"/>
      <c r="U470" s="390"/>
      <c r="V470" s="390"/>
      <c r="W470" s="390"/>
      <c r="X470" s="390"/>
      <c r="Y470" s="390"/>
      <c r="Z470" s="390"/>
      <c r="AA470" s="390"/>
      <c r="AB470" s="390"/>
      <c r="AC470" s="390"/>
      <c r="AD470" s="390"/>
    </row>
    <row r="471">
      <c r="A471" s="400"/>
      <c r="B471" s="390"/>
      <c r="C471" s="401"/>
      <c r="D471" s="401"/>
      <c r="E471" s="390"/>
      <c r="F471" s="390"/>
      <c r="G471" s="390"/>
      <c r="H471" s="390"/>
      <c r="I471" s="390"/>
      <c r="J471" s="390"/>
      <c r="K471" s="390"/>
      <c r="L471" s="390"/>
      <c r="M471" s="390"/>
      <c r="N471" s="390"/>
      <c r="O471" s="390"/>
      <c r="P471" s="390"/>
      <c r="Q471" s="390"/>
      <c r="R471" s="390"/>
      <c r="S471" s="390"/>
      <c r="T471" s="390"/>
      <c r="U471" s="390"/>
      <c r="V471" s="390"/>
      <c r="W471" s="390"/>
      <c r="X471" s="390"/>
      <c r="Y471" s="390"/>
      <c r="Z471" s="390"/>
      <c r="AA471" s="390"/>
      <c r="AB471" s="390"/>
      <c r="AC471" s="390"/>
      <c r="AD471" s="390"/>
    </row>
    <row r="472">
      <c r="A472" s="400"/>
      <c r="B472" s="390"/>
      <c r="C472" s="401"/>
      <c r="D472" s="401"/>
      <c r="E472" s="390"/>
      <c r="F472" s="390"/>
      <c r="G472" s="390"/>
      <c r="H472" s="390"/>
      <c r="I472" s="390"/>
      <c r="J472" s="390"/>
      <c r="K472" s="390"/>
      <c r="L472" s="390"/>
      <c r="M472" s="390"/>
      <c r="N472" s="390"/>
      <c r="O472" s="390"/>
      <c r="P472" s="390"/>
      <c r="Q472" s="390"/>
      <c r="R472" s="390"/>
      <c r="S472" s="390"/>
      <c r="T472" s="390"/>
      <c r="U472" s="390"/>
      <c r="V472" s="390"/>
      <c r="W472" s="390"/>
      <c r="X472" s="390"/>
      <c r="Y472" s="390"/>
      <c r="Z472" s="390"/>
      <c r="AA472" s="390"/>
      <c r="AB472" s="390"/>
      <c r="AC472" s="390"/>
      <c r="AD472" s="390"/>
    </row>
    <row r="473">
      <c r="A473" s="400"/>
      <c r="B473" s="390"/>
      <c r="C473" s="401"/>
      <c r="D473" s="401"/>
      <c r="E473" s="390"/>
      <c r="F473" s="390"/>
      <c r="G473" s="390"/>
      <c r="H473" s="390"/>
      <c r="I473" s="390"/>
      <c r="J473" s="390"/>
      <c r="K473" s="390"/>
      <c r="L473" s="390"/>
      <c r="M473" s="390"/>
      <c r="N473" s="390"/>
      <c r="O473" s="390"/>
      <c r="P473" s="390"/>
      <c r="Q473" s="390"/>
      <c r="R473" s="390"/>
      <c r="S473" s="390"/>
      <c r="T473" s="390"/>
      <c r="U473" s="390"/>
      <c r="V473" s="390"/>
      <c r="W473" s="390"/>
      <c r="X473" s="390"/>
      <c r="Y473" s="390"/>
      <c r="Z473" s="390"/>
      <c r="AA473" s="390"/>
      <c r="AB473" s="390"/>
      <c r="AC473" s="390"/>
      <c r="AD473" s="390"/>
    </row>
    <row r="474">
      <c r="A474" s="400"/>
      <c r="B474" s="390"/>
      <c r="C474" s="401"/>
      <c r="D474" s="401"/>
      <c r="E474" s="390"/>
      <c r="F474" s="390"/>
      <c r="G474" s="390"/>
      <c r="H474" s="390"/>
      <c r="I474" s="390"/>
      <c r="J474" s="390"/>
      <c r="K474" s="390"/>
      <c r="L474" s="390"/>
      <c r="M474" s="390"/>
      <c r="N474" s="390"/>
      <c r="O474" s="390"/>
      <c r="P474" s="390"/>
      <c r="Q474" s="390"/>
      <c r="R474" s="390"/>
      <c r="S474" s="390"/>
      <c r="T474" s="390"/>
      <c r="U474" s="390"/>
      <c r="V474" s="390"/>
      <c r="W474" s="390"/>
      <c r="X474" s="390"/>
      <c r="Y474" s="390"/>
      <c r="Z474" s="390"/>
      <c r="AA474" s="390"/>
      <c r="AB474" s="390"/>
      <c r="AC474" s="390"/>
      <c r="AD474" s="390"/>
    </row>
    <row r="475">
      <c r="A475" s="400"/>
      <c r="B475" s="390"/>
      <c r="C475" s="401"/>
      <c r="D475" s="401"/>
      <c r="E475" s="390"/>
      <c r="F475" s="390"/>
      <c r="G475" s="390"/>
      <c r="H475" s="390"/>
      <c r="I475" s="390"/>
      <c r="J475" s="390"/>
      <c r="K475" s="390"/>
      <c r="L475" s="390"/>
      <c r="M475" s="390"/>
      <c r="N475" s="390"/>
      <c r="O475" s="390"/>
      <c r="P475" s="390"/>
      <c r="Q475" s="390"/>
      <c r="R475" s="390"/>
      <c r="S475" s="390"/>
      <c r="T475" s="390"/>
      <c r="U475" s="390"/>
      <c r="V475" s="390"/>
      <c r="W475" s="390"/>
      <c r="X475" s="390"/>
      <c r="Y475" s="390"/>
      <c r="Z475" s="390"/>
      <c r="AA475" s="390"/>
      <c r="AB475" s="390"/>
      <c r="AC475" s="390"/>
      <c r="AD475" s="390"/>
    </row>
    <row r="476">
      <c r="A476" s="400"/>
      <c r="B476" s="390"/>
      <c r="C476" s="401"/>
      <c r="D476" s="401"/>
      <c r="E476" s="390"/>
      <c r="F476" s="390"/>
      <c r="G476" s="390"/>
      <c r="H476" s="390"/>
      <c r="I476" s="390"/>
      <c r="J476" s="390"/>
      <c r="K476" s="390"/>
      <c r="L476" s="390"/>
      <c r="M476" s="390"/>
      <c r="N476" s="390"/>
      <c r="O476" s="390"/>
      <c r="P476" s="390"/>
      <c r="Q476" s="390"/>
      <c r="R476" s="390"/>
      <c r="S476" s="390"/>
      <c r="T476" s="390"/>
      <c r="U476" s="390"/>
      <c r="V476" s="390"/>
      <c r="W476" s="390"/>
      <c r="X476" s="390"/>
      <c r="Y476" s="390"/>
      <c r="Z476" s="390"/>
      <c r="AA476" s="390"/>
      <c r="AB476" s="390"/>
      <c r="AC476" s="390"/>
      <c r="AD476" s="390"/>
    </row>
    <row r="477">
      <c r="A477" s="400"/>
      <c r="B477" s="390"/>
      <c r="C477" s="401"/>
      <c r="D477" s="401"/>
      <c r="E477" s="390"/>
      <c r="F477" s="390"/>
      <c r="G477" s="390"/>
      <c r="H477" s="390"/>
      <c r="I477" s="390"/>
      <c r="J477" s="390"/>
      <c r="K477" s="390"/>
      <c r="L477" s="390"/>
      <c r="M477" s="390"/>
      <c r="N477" s="390"/>
      <c r="O477" s="390"/>
      <c r="P477" s="390"/>
      <c r="Q477" s="390"/>
      <c r="R477" s="390"/>
      <c r="S477" s="390"/>
      <c r="T477" s="390"/>
      <c r="U477" s="390"/>
      <c r="V477" s="390"/>
      <c r="W477" s="390"/>
      <c r="X477" s="390"/>
      <c r="Y477" s="390"/>
      <c r="Z477" s="390"/>
      <c r="AA477" s="390"/>
      <c r="AB477" s="390"/>
      <c r="AC477" s="390"/>
      <c r="AD477" s="390"/>
    </row>
    <row r="478">
      <c r="A478" s="400"/>
      <c r="B478" s="390"/>
      <c r="C478" s="401"/>
      <c r="D478" s="401"/>
      <c r="E478" s="390"/>
      <c r="F478" s="390"/>
      <c r="G478" s="390"/>
      <c r="H478" s="390"/>
      <c r="I478" s="390"/>
      <c r="J478" s="390"/>
      <c r="K478" s="390"/>
      <c r="L478" s="390"/>
      <c r="M478" s="390"/>
      <c r="N478" s="390"/>
      <c r="O478" s="390"/>
      <c r="P478" s="390"/>
      <c r="Q478" s="390"/>
      <c r="R478" s="390"/>
      <c r="S478" s="390"/>
      <c r="T478" s="390"/>
      <c r="U478" s="390"/>
      <c r="V478" s="390"/>
      <c r="W478" s="390"/>
      <c r="X478" s="390"/>
      <c r="Y478" s="390"/>
      <c r="Z478" s="390"/>
      <c r="AA478" s="390"/>
      <c r="AB478" s="390"/>
      <c r="AC478" s="390"/>
      <c r="AD478" s="390"/>
    </row>
    <row r="479">
      <c r="A479" s="400"/>
      <c r="B479" s="390"/>
      <c r="C479" s="401"/>
      <c r="D479" s="401"/>
      <c r="E479" s="390"/>
      <c r="F479" s="390"/>
      <c r="G479" s="390"/>
      <c r="H479" s="390"/>
      <c r="I479" s="390"/>
      <c r="J479" s="390"/>
      <c r="K479" s="390"/>
      <c r="L479" s="390"/>
      <c r="M479" s="390"/>
      <c r="N479" s="390"/>
      <c r="O479" s="390"/>
      <c r="P479" s="390"/>
      <c r="Q479" s="390"/>
      <c r="R479" s="390"/>
      <c r="S479" s="390"/>
      <c r="T479" s="390"/>
      <c r="U479" s="390"/>
      <c r="V479" s="390"/>
      <c r="W479" s="390"/>
      <c r="X479" s="390"/>
      <c r="Y479" s="390"/>
      <c r="Z479" s="390"/>
      <c r="AA479" s="390"/>
      <c r="AB479" s="390"/>
      <c r="AC479" s="390"/>
      <c r="AD479" s="390"/>
    </row>
    <row r="480">
      <c r="A480" s="400"/>
      <c r="B480" s="390"/>
      <c r="C480" s="401"/>
      <c r="D480" s="401"/>
      <c r="E480" s="390"/>
      <c r="F480" s="390"/>
      <c r="G480" s="390"/>
      <c r="H480" s="390"/>
      <c r="I480" s="390"/>
      <c r="J480" s="390"/>
      <c r="K480" s="390"/>
      <c r="L480" s="390"/>
      <c r="M480" s="390"/>
      <c r="N480" s="390"/>
      <c r="O480" s="390"/>
      <c r="P480" s="390"/>
      <c r="Q480" s="390"/>
      <c r="R480" s="390"/>
      <c r="S480" s="390"/>
      <c r="T480" s="390"/>
      <c r="U480" s="390"/>
      <c r="V480" s="390"/>
      <c r="W480" s="390"/>
      <c r="X480" s="390"/>
      <c r="Y480" s="390"/>
      <c r="Z480" s="390"/>
      <c r="AA480" s="390"/>
      <c r="AB480" s="390"/>
      <c r="AC480" s="390"/>
      <c r="AD480" s="390"/>
    </row>
    <row r="481">
      <c r="A481" s="400"/>
      <c r="B481" s="390"/>
      <c r="C481" s="401"/>
      <c r="D481" s="401"/>
      <c r="E481" s="390"/>
      <c r="F481" s="390"/>
      <c r="G481" s="390"/>
      <c r="H481" s="390"/>
      <c r="I481" s="390"/>
      <c r="J481" s="390"/>
      <c r="K481" s="390"/>
      <c r="L481" s="390"/>
      <c r="M481" s="390"/>
      <c r="N481" s="390"/>
      <c r="O481" s="390"/>
      <c r="P481" s="390"/>
      <c r="Q481" s="390"/>
      <c r="R481" s="390"/>
      <c r="S481" s="390"/>
      <c r="T481" s="390"/>
      <c r="U481" s="390"/>
      <c r="V481" s="390"/>
      <c r="W481" s="390"/>
      <c r="X481" s="390"/>
      <c r="Y481" s="390"/>
      <c r="Z481" s="390"/>
      <c r="AA481" s="390"/>
      <c r="AB481" s="390"/>
      <c r="AC481" s="390"/>
      <c r="AD481" s="390"/>
    </row>
    <row r="482">
      <c r="A482" s="400"/>
      <c r="B482" s="390"/>
      <c r="C482" s="401"/>
      <c r="D482" s="401"/>
      <c r="E482" s="390"/>
      <c r="F482" s="390"/>
      <c r="G482" s="390"/>
      <c r="H482" s="390"/>
      <c r="I482" s="390"/>
      <c r="J482" s="390"/>
      <c r="K482" s="390"/>
      <c r="L482" s="390"/>
      <c r="M482" s="390"/>
      <c r="N482" s="390"/>
      <c r="O482" s="390"/>
      <c r="P482" s="390"/>
      <c r="Q482" s="390"/>
      <c r="R482" s="390"/>
      <c r="S482" s="390"/>
      <c r="T482" s="390"/>
      <c r="U482" s="390"/>
      <c r="V482" s="390"/>
      <c r="W482" s="390"/>
      <c r="X482" s="390"/>
      <c r="Y482" s="390"/>
      <c r="Z482" s="390"/>
      <c r="AA482" s="390"/>
      <c r="AB482" s="390"/>
      <c r="AC482" s="390"/>
      <c r="AD482" s="390"/>
    </row>
    <row r="483">
      <c r="A483" s="400"/>
      <c r="B483" s="390"/>
      <c r="C483" s="401"/>
      <c r="D483" s="401"/>
      <c r="E483" s="390"/>
      <c r="F483" s="390"/>
      <c r="G483" s="390"/>
      <c r="H483" s="390"/>
      <c r="I483" s="390"/>
      <c r="J483" s="390"/>
      <c r="K483" s="390"/>
      <c r="L483" s="390"/>
      <c r="M483" s="390"/>
      <c r="N483" s="390"/>
      <c r="O483" s="390"/>
      <c r="P483" s="390"/>
      <c r="Q483" s="390"/>
      <c r="R483" s="390"/>
      <c r="S483" s="390"/>
      <c r="T483" s="390"/>
      <c r="U483" s="390"/>
      <c r="V483" s="390"/>
      <c r="W483" s="390"/>
      <c r="X483" s="390"/>
      <c r="Y483" s="390"/>
      <c r="Z483" s="390"/>
      <c r="AA483" s="390"/>
      <c r="AB483" s="390"/>
      <c r="AC483" s="390"/>
      <c r="AD483" s="390"/>
    </row>
    <row r="484">
      <c r="A484" s="400"/>
      <c r="B484" s="390"/>
      <c r="C484" s="401"/>
      <c r="D484" s="401"/>
      <c r="E484" s="390"/>
      <c r="F484" s="390"/>
      <c r="G484" s="390"/>
      <c r="H484" s="390"/>
      <c r="I484" s="390"/>
      <c r="J484" s="390"/>
      <c r="K484" s="390"/>
      <c r="L484" s="390"/>
      <c r="M484" s="390"/>
      <c r="N484" s="390"/>
      <c r="O484" s="390"/>
      <c r="P484" s="390"/>
      <c r="Q484" s="390"/>
      <c r="R484" s="390"/>
      <c r="S484" s="390"/>
      <c r="T484" s="390"/>
      <c r="U484" s="390"/>
      <c r="V484" s="390"/>
      <c r="W484" s="390"/>
      <c r="X484" s="390"/>
      <c r="Y484" s="390"/>
      <c r="Z484" s="390"/>
      <c r="AA484" s="390"/>
      <c r="AB484" s="390"/>
      <c r="AC484" s="390"/>
      <c r="AD484" s="390"/>
    </row>
    <row r="485">
      <c r="A485" s="400"/>
      <c r="B485" s="390"/>
      <c r="C485" s="401"/>
      <c r="D485" s="401"/>
      <c r="E485" s="390"/>
      <c r="F485" s="390"/>
      <c r="G485" s="390"/>
      <c r="H485" s="390"/>
      <c r="I485" s="390"/>
      <c r="J485" s="390"/>
      <c r="K485" s="390"/>
      <c r="L485" s="390"/>
      <c r="M485" s="390"/>
      <c r="N485" s="390"/>
      <c r="O485" s="390"/>
      <c r="P485" s="390"/>
      <c r="Q485" s="390"/>
      <c r="R485" s="390"/>
      <c r="S485" s="390"/>
      <c r="T485" s="390"/>
      <c r="U485" s="390"/>
      <c r="V485" s="390"/>
      <c r="W485" s="390"/>
      <c r="X485" s="390"/>
      <c r="Y485" s="390"/>
      <c r="Z485" s="390"/>
      <c r="AA485" s="390"/>
      <c r="AB485" s="390"/>
      <c r="AC485" s="390"/>
      <c r="AD485" s="390"/>
    </row>
    <row r="486">
      <c r="A486" s="400"/>
      <c r="B486" s="390"/>
      <c r="C486" s="401"/>
      <c r="D486" s="401"/>
      <c r="E486" s="390"/>
      <c r="F486" s="390"/>
      <c r="G486" s="390"/>
      <c r="H486" s="390"/>
      <c r="I486" s="390"/>
      <c r="J486" s="390"/>
      <c r="K486" s="390"/>
      <c r="L486" s="390"/>
      <c r="M486" s="390"/>
      <c r="N486" s="390"/>
      <c r="O486" s="390"/>
      <c r="P486" s="390"/>
      <c r="Q486" s="390"/>
      <c r="R486" s="390"/>
      <c r="S486" s="390"/>
      <c r="T486" s="390"/>
      <c r="U486" s="390"/>
      <c r="V486" s="390"/>
      <c r="W486" s="390"/>
      <c r="X486" s="390"/>
      <c r="Y486" s="390"/>
      <c r="Z486" s="390"/>
      <c r="AA486" s="390"/>
      <c r="AB486" s="390"/>
      <c r="AC486" s="390"/>
      <c r="AD486" s="390"/>
    </row>
    <row r="487">
      <c r="A487" s="400"/>
      <c r="B487" s="390"/>
      <c r="C487" s="401"/>
      <c r="D487" s="401"/>
      <c r="E487" s="390"/>
      <c r="F487" s="390"/>
      <c r="G487" s="390"/>
      <c r="H487" s="390"/>
      <c r="I487" s="390"/>
      <c r="J487" s="390"/>
      <c r="K487" s="390"/>
      <c r="L487" s="390"/>
      <c r="M487" s="390"/>
      <c r="N487" s="390"/>
      <c r="O487" s="390"/>
      <c r="P487" s="390"/>
      <c r="Q487" s="390"/>
      <c r="R487" s="390"/>
      <c r="S487" s="390"/>
      <c r="T487" s="390"/>
      <c r="U487" s="390"/>
      <c r="V487" s="390"/>
      <c r="W487" s="390"/>
      <c r="X487" s="390"/>
      <c r="Y487" s="390"/>
      <c r="Z487" s="390"/>
      <c r="AA487" s="390"/>
      <c r="AB487" s="390"/>
      <c r="AC487" s="390"/>
      <c r="AD487" s="390"/>
    </row>
    <row r="488">
      <c r="A488" s="400"/>
      <c r="B488" s="390"/>
      <c r="C488" s="401"/>
      <c r="D488" s="401"/>
      <c r="E488" s="390"/>
      <c r="F488" s="390"/>
      <c r="G488" s="390"/>
      <c r="H488" s="390"/>
      <c r="I488" s="390"/>
      <c r="J488" s="390"/>
      <c r="K488" s="390"/>
      <c r="L488" s="390"/>
      <c r="M488" s="390"/>
      <c r="N488" s="390"/>
      <c r="O488" s="390"/>
      <c r="P488" s="390"/>
      <c r="Q488" s="390"/>
      <c r="R488" s="390"/>
      <c r="S488" s="390"/>
      <c r="T488" s="390"/>
      <c r="U488" s="390"/>
      <c r="V488" s="390"/>
      <c r="W488" s="390"/>
      <c r="X488" s="390"/>
      <c r="Y488" s="390"/>
      <c r="Z488" s="390"/>
      <c r="AA488" s="390"/>
      <c r="AB488" s="390"/>
      <c r="AC488" s="390"/>
      <c r="AD488" s="390"/>
    </row>
    <row r="489">
      <c r="A489" s="400"/>
      <c r="B489" s="390"/>
      <c r="C489" s="401"/>
      <c r="D489" s="401"/>
      <c r="E489" s="390"/>
      <c r="F489" s="390"/>
      <c r="G489" s="390"/>
      <c r="H489" s="390"/>
      <c r="I489" s="390"/>
      <c r="J489" s="390"/>
      <c r="K489" s="390"/>
      <c r="L489" s="390"/>
      <c r="M489" s="390"/>
      <c r="N489" s="390"/>
      <c r="O489" s="390"/>
      <c r="P489" s="390"/>
      <c r="Q489" s="390"/>
      <c r="R489" s="390"/>
      <c r="S489" s="390"/>
      <c r="T489" s="390"/>
      <c r="U489" s="390"/>
      <c r="V489" s="390"/>
      <c r="W489" s="390"/>
      <c r="X489" s="390"/>
      <c r="Y489" s="390"/>
      <c r="Z489" s="390"/>
      <c r="AA489" s="390"/>
      <c r="AB489" s="390"/>
      <c r="AC489" s="390"/>
      <c r="AD489" s="390"/>
    </row>
    <row r="490">
      <c r="A490" s="400"/>
      <c r="B490" s="390"/>
      <c r="C490" s="401"/>
      <c r="D490" s="401"/>
      <c r="E490" s="390"/>
      <c r="F490" s="390"/>
      <c r="G490" s="390"/>
      <c r="H490" s="390"/>
      <c r="I490" s="390"/>
      <c r="J490" s="390"/>
      <c r="K490" s="390"/>
      <c r="L490" s="390"/>
      <c r="M490" s="390"/>
      <c r="N490" s="390"/>
      <c r="O490" s="390"/>
      <c r="P490" s="390"/>
      <c r="Q490" s="390"/>
      <c r="R490" s="390"/>
      <c r="S490" s="390"/>
      <c r="T490" s="390"/>
      <c r="U490" s="390"/>
      <c r="V490" s="390"/>
      <c r="W490" s="390"/>
      <c r="X490" s="390"/>
      <c r="Y490" s="390"/>
      <c r="Z490" s="390"/>
      <c r="AA490" s="390"/>
      <c r="AB490" s="390"/>
      <c r="AC490" s="390"/>
      <c r="AD490" s="390"/>
    </row>
    <row r="491">
      <c r="A491" s="400"/>
      <c r="B491" s="390"/>
      <c r="C491" s="401"/>
      <c r="D491" s="401"/>
      <c r="E491" s="390"/>
      <c r="F491" s="390"/>
      <c r="G491" s="390"/>
      <c r="H491" s="390"/>
      <c r="I491" s="390"/>
      <c r="J491" s="390"/>
      <c r="K491" s="390"/>
      <c r="L491" s="390"/>
      <c r="M491" s="390"/>
      <c r="N491" s="390"/>
      <c r="O491" s="390"/>
      <c r="P491" s="390"/>
      <c r="Q491" s="390"/>
      <c r="R491" s="390"/>
      <c r="S491" s="390"/>
      <c r="T491" s="390"/>
      <c r="U491" s="390"/>
      <c r="V491" s="390"/>
      <c r="W491" s="390"/>
      <c r="X491" s="390"/>
      <c r="Y491" s="390"/>
      <c r="Z491" s="390"/>
      <c r="AA491" s="390"/>
      <c r="AB491" s="390"/>
      <c r="AC491" s="390"/>
      <c r="AD491" s="390"/>
    </row>
    <row r="492">
      <c r="A492" s="400"/>
      <c r="B492" s="390"/>
      <c r="C492" s="401"/>
      <c r="D492" s="401"/>
      <c r="E492" s="390"/>
      <c r="F492" s="390"/>
      <c r="G492" s="390"/>
      <c r="H492" s="390"/>
      <c r="I492" s="390"/>
      <c r="J492" s="390"/>
      <c r="K492" s="390"/>
      <c r="L492" s="390"/>
      <c r="M492" s="390"/>
      <c r="N492" s="390"/>
      <c r="O492" s="390"/>
      <c r="P492" s="390"/>
      <c r="Q492" s="390"/>
      <c r="R492" s="390"/>
      <c r="S492" s="390"/>
      <c r="T492" s="390"/>
      <c r="U492" s="390"/>
      <c r="V492" s="390"/>
      <c r="W492" s="390"/>
      <c r="X492" s="390"/>
      <c r="Y492" s="390"/>
      <c r="Z492" s="390"/>
      <c r="AA492" s="390"/>
      <c r="AB492" s="390"/>
      <c r="AC492" s="390"/>
      <c r="AD492" s="390"/>
    </row>
    <row r="493">
      <c r="A493" s="400"/>
      <c r="B493" s="390"/>
      <c r="C493" s="401"/>
      <c r="D493" s="401"/>
      <c r="E493" s="390"/>
      <c r="F493" s="390"/>
      <c r="G493" s="390"/>
      <c r="H493" s="390"/>
      <c r="I493" s="390"/>
      <c r="J493" s="390"/>
      <c r="K493" s="390"/>
      <c r="L493" s="390"/>
      <c r="M493" s="390"/>
      <c r="N493" s="390"/>
      <c r="O493" s="390"/>
      <c r="P493" s="390"/>
      <c r="Q493" s="390"/>
      <c r="R493" s="390"/>
      <c r="S493" s="390"/>
      <c r="T493" s="390"/>
      <c r="U493" s="390"/>
      <c r="V493" s="390"/>
      <c r="W493" s="390"/>
      <c r="X493" s="390"/>
      <c r="Y493" s="390"/>
      <c r="Z493" s="390"/>
      <c r="AA493" s="390"/>
      <c r="AB493" s="390"/>
      <c r="AC493" s="390"/>
      <c r="AD493" s="390"/>
    </row>
    <row r="494">
      <c r="A494" s="400"/>
      <c r="B494" s="390"/>
      <c r="C494" s="401"/>
      <c r="D494" s="401"/>
      <c r="E494" s="390"/>
      <c r="F494" s="390"/>
      <c r="G494" s="390"/>
      <c r="H494" s="390"/>
      <c r="I494" s="390"/>
      <c r="J494" s="390"/>
      <c r="K494" s="390"/>
      <c r="L494" s="390"/>
      <c r="M494" s="390"/>
      <c r="N494" s="390"/>
      <c r="O494" s="390"/>
      <c r="P494" s="390"/>
      <c r="Q494" s="390"/>
      <c r="R494" s="390"/>
      <c r="S494" s="390"/>
      <c r="T494" s="390"/>
      <c r="U494" s="390"/>
      <c r="V494" s="390"/>
      <c r="W494" s="390"/>
      <c r="X494" s="390"/>
      <c r="Y494" s="390"/>
      <c r="Z494" s="390"/>
      <c r="AA494" s="390"/>
      <c r="AB494" s="390"/>
      <c r="AC494" s="390"/>
      <c r="AD494" s="390"/>
    </row>
    <row r="495">
      <c r="A495" s="400"/>
      <c r="B495" s="390"/>
      <c r="C495" s="401"/>
      <c r="D495" s="401"/>
      <c r="E495" s="390"/>
      <c r="F495" s="390"/>
      <c r="G495" s="390"/>
      <c r="H495" s="390"/>
      <c r="I495" s="390"/>
      <c r="J495" s="390"/>
      <c r="K495" s="390"/>
      <c r="L495" s="390"/>
      <c r="M495" s="390"/>
      <c r="N495" s="390"/>
      <c r="O495" s="390"/>
      <c r="P495" s="390"/>
      <c r="Q495" s="390"/>
      <c r="R495" s="390"/>
      <c r="S495" s="390"/>
      <c r="T495" s="390"/>
      <c r="U495" s="390"/>
      <c r="V495" s="390"/>
      <c r="W495" s="390"/>
      <c r="X495" s="390"/>
      <c r="Y495" s="390"/>
      <c r="Z495" s="390"/>
      <c r="AA495" s="390"/>
      <c r="AB495" s="390"/>
      <c r="AC495" s="390"/>
      <c r="AD495" s="390"/>
    </row>
    <row r="496">
      <c r="A496" s="400"/>
      <c r="B496" s="390"/>
      <c r="C496" s="401"/>
      <c r="D496" s="401"/>
      <c r="E496" s="390"/>
      <c r="F496" s="390"/>
      <c r="G496" s="390"/>
      <c r="H496" s="390"/>
      <c r="I496" s="390"/>
      <c r="J496" s="390"/>
      <c r="K496" s="390"/>
      <c r="L496" s="390"/>
      <c r="M496" s="390"/>
      <c r="N496" s="390"/>
      <c r="O496" s="390"/>
      <c r="P496" s="390"/>
      <c r="Q496" s="390"/>
      <c r="R496" s="390"/>
      <c r="S496" s="390"/>
      <c r="T496" s="390"/>
      <c r="U496" s="390"/>
      <c r="V496" s="390"/>
      <c r="W496" s="390"/>
      <c r="X496" s="390"/>
      <c r="Y496" s="390"/>
      <c r="Z496" s="390"/>
      <c r="AA496" s="390"/>
      <c r="AB496" s="390"/>
      <c r="AC496" s="390"/>
      <c r="AD496" s="390"/>
    </row>
    <row r="497">
      <c r="A497" s="400"/>
      <c r="B497" s="390"/>
      <c r="C497" s="401"/>
      <c r="D497" s="401"/>
      <c r="E497" s="390"/>
      <c r="F497" s="390"/>
      <c r="G497" s="390"/>
      <c r="H497" s="390"/>
      <c r="I497" s="390"/>
      <c r="J497" s="390"/>
      <c r="K497" s="390"/>
      <c r="L497" s="390"/>
      <c r="M497" s="390"/>
      <c r="N497" s="390"/>
      <c r="O497" s="390"/>
      <c r="P497" s="390"/>
      <c r="Q497" s="390"/>
      <c r="R497" s="390"/>
      <c r="S497" s="390"/>
      <c r="T497" s="390"/>
      <c r="U497" s="390"/>
      <c r="V497" s="390"/>
      <c r="W497" s="390"/>
      <c r="X497" s="390"/>
      <c r="Y497" s="390"/>
      <c r="Z497" s="390"/>
      <c r="AA497" s="390"/>
      <c r="AB497" s="390"/>
      <c r="AC497" s="390"/>
      <c r="AD497" s="390"/>
    </row>
    <row r="498">
      <c r="A498" s="400"/>
      <c r="B498" s="390"/>
      <c r="C498" s="401"/>
      <c r="D498" s="401"/>
      <c r="E498" s="390"/>
      <c r="F498" s="390"/>
      <c r="G498" s="390"/>
      <c r="H498" s="390"/>
      <c r="I498" s="390"/>
      <c r="J498" s="390"/>
      <c r="K498" s="390"/>
      <c r="L498" s="390"/>
      <c r="M498" s="390"/>
      <c r="N498" s="390"/>
      <c r="O498" s="390"/>
      <c r="P498" s="390"/>
      <c r="Q498" s="390"/>
      <c r="R498" s="390"/>
      <c r="S498" s="390"/>
      <c r="T498" s="390"/>
      <c r="U498" s="390"/>
      <c r="V498" s="390"/>
      <c r="W498" s="390"/>
      <c r="X498" s="390"/>
      <c r="Y498" s="390"/>
      <c r="Z498" s="390"/>
      <c r="AA498" s="390"/>
      <c r="AB498" s="390"/>
      <c r="AC498" s="390"/>
      <c r="AD498" s="390"/>
    </row>
    <row r="499">
      <c r="A499" s="400"/>
      <c r="B499" s="390"/>
      <c r="C499" s="401"/>
      <c r="D499" s="401"/>
      <c r="E499" s="390"/>
      <c r="F499" s="390"/>
      <c r="G499" s="390"/>
      <c r="H499" s="390"/>
      <c r="I499" s="390"/>
      <c r="J499" s="390"/>
      <c r="K499" s="390"/>
      <c r="L499" s="390"/>
      <c r="M499" s="390"/>
      <c r="N499" s="390"/>
      <c r="O499" s="390"/>
      <c r="P499" s="390"/>
      <c r="Q499" s="390"/>
      <c r="R499" s="390"/>
      <c r="S499" s="390"/>
      <c r="T499" s="390"/>
      <c r="U499" s="390"/>
      <c r="V499" s="390"/>
      <c r="W499" s="390"/>
      <c r="X499" s="390"/>
      <c r="Y499" s="390"/>
      <c r="Z499" s="390"/>
      <c r="AA499" s="390"/>
      <c r="AB499" s="390"/>
      <c r="AC499" s="390"/>
      <c r="AD499" s="390"/>
    </row>
    <row r="500">
      <c r="A500" s="400"/>
      <c r="B500" s="390"/>
      <c r="C500" s="401"/>
      <c r="D500" s="401"/>
      <c r="E500" s="390"/>
      <c r="F500" s="390"/>
      <c r="G500" s="390"/>
      <c r="H500" s="390"/>
      <c r="I500" s="390"/>
      <c r="J500" s="390"/>
      <c r="K500" s="390"/>
      <c r="L500" s="390"/>
      <c r="M500" s="390"/>
      <c r="N500" s="390"/>
      <c r="O500" s="390"/>
      <c r="P500" s="390"/>
      <c r="Q500" s="390"/>
      <c r="R500" s="390"/>
      <c r="S500" s="390"/>
      <c r="T500" s="390"/>
      <c r="U500" s="390"/>
      <c r="V500" s="390"/>
      <c r="W500" s="390"/>
      <c r="X500" s="390"/>
      <c r="Y500" s="390"/>
      <c r="Z500" s="390"/>
      <c r="AA500" s="390"/>
      <c r="AB500" s="390"/>
      <c r="AC500" s="390"/>
      <c r="AD500" s="390"/>
    </row>
    <row r="501">
      <c r="A501" s="400"/>
      <c r="B501" s="390"/>
      <c r="C501" s="401"/>
      <c r="D501" s="401"/>
      <c r="E501" s="390"/>
      <c r="F501" s="390"/>
      <c r="G501" s="390"/>
      <c r="H501" s="390"/>
      <c r="I501" s="390"/>
      <c r="J501" s="390"/>
      <c r="K501" s="390"/>
      <c r="L501" s="390"/>
      <c r="M501" s="390"/>
      <c r="N501" s="390"/>
      <c r="O501" s="390"/>
      <c r="P501" s="390"/>
      <c r="Q501" s="390"/>
      <c r="R501" s="390"/>
      <c r="S501" s="390"/>
      <c r="T501" s="390"/>
      <c r="U501" s="390"/>
      <c r="V501" s="390"/>
      <c r="W501" s="390"/>
      <c r="X501" s="390"/>
      <c r="Y501" s="390"/>
      <c r="Z501" s="390"/>
      <c r="AA501" s="390"/>
      <c r="AB501" s="390"/>
      <c r="AC501" s="390"/>
      <c r="AD501" s="390"/>
    </row>
    <row r="502">
      <c r="A502" s="400"/>
      <c r="B502" s="390"/>
      <c r="C502" s="401"/>
      <c r="D502" s="401"/>
      <c r="E502" s="390"/>
      <c r="F502" s="390"/>
      <c r="G502" s="390"/>
      <c r="H502" s="390"/>
      <c r="I502" s="390"/>
      <c r="J502" s="390"/>
      <c r="K502" s="390"/>
      <c r="L502" s="390"/>
      <c r="M502" s="390"/>
      <c r="N502" s="390"/>
      <c r="O502" s="390"/>
      <c r="P502" s="390"/>
      <c r="Q502" s="390"/>
      <c r="R502" s="390"/>
      <c r="S502" s="390"/>
      <c r="T502" s="390"/>
      <c r="U502" s="390"/>
      <c r="V502" s="390"/>
      <c r="W502" s="390"/>
      <c r="X502" s="390"/>
      <c r="Y502" s="390"/>
      <c r="Z502" s="390"/>
      <c r="AA502" s="390"/>
      <c r="AB502" s="390"/>
      <c r="AC502" s="390"/>
      <c r="AD502" s="390"/>
    </row>
    <row r="503">
      <c r="A503" s="400"/>
      <c r="B503" s="390"/>
      <c r="C503" s="401"/>
      <c r="D503" s="401"/>
      <c r="E503" s="390"/>
      <c r="F503" s="390"/>
      <c r="G503" s="390"/>
      <c r="H503" s="390"/>
      <c r="I503" s="390"/>
      <c r="J503" s="390"/>
      <c r="K503" s="390"/>
      <c r="L503" s="390"/>
      <c r="M503" s="390"/>
      <c r="N503" s="390"/>
      <c r="O503" s="390"/>
      <c r="P503" s="390"/>
      <c r="Q503" s="390"/>
      <c r="R503" s="390"/>
      <c r="S503" s="390"/>
      <c r="T503" s="390"/>
      <c r="U503" s="390"/>
      <c r="V503" s="390"/>
      <c r="W503" s="390"/>
      <c r="X503" s="390"/>
      <c r="Y503" s="390"/>
      <c r="Z503" s="390"/>
      <c r="AA503" s="390"/>
      <c r="AB503" s="390"/>
      <c r="AC503" s="390"/>
      <c r="AD503" s="390"/>
    </row>
    <row r="504">
      <c r="A504" s="400"/>
      <c r="B504" s="390"/>
      <c r="C504" s="401"/>
      <c r="D504" s="401"/>
      <c r="E504" s="390"/>
      <c r="F504" s="390"/>
      <c r="G504" s="390"/>
      <c r="H504" s="390"/>
      <c r="I504" s="390"/>
      <c r="J504" s="390"/>
      <c r="K504" s="390"/>
      <c r="L504" s="390"/>
      <c r="M504" s="390"/>
      <c r="N504" s="390"/>
      <c r="O504" s="390"/>
      <c r="P504" s="390"/>
      <c r="Q504" s="390"/>
      <c r="R504" s="390"/>
      <c r="S504" s="390"/>
      <c r="T504" s="390"/>
      <c r="U504" s="390"/>
      <c r="V504" s="390"/>
      <c r="W504" s="390"/>
      <c r="X504" s="390"/>
      <c r="Y504" s="390"/>
      <c r="Z504" s="390"/>
      <c r="AA504" s="390"/>
      <c r="AB504" s="390"/>
      <c r="AC504" s="390"/>
      <c r="AD504" s="390"/>
    </row>
    <row r="505">
      <c r="A505" s="400"/>
      <c r="B505" s="390"/>
      <c r="C505" s="401"/>
      <c r="D505" s="401"/>
      <c r="E505" s="390"/>
      <c r="F505" s="390"/>
      <c r="G505" s="390"/>
      <c r="H505" s="390"/>
      <c r="I505" s="390"/>
      <c r="J505" s="390"/>
      <c r="K505" s="390"/>
      <c r="L505" s="390"/>
      <c r="M505" s="390"/>
      <c r="N505" s="390"/>
      <c r="O505" s="390"/>
      <c r="P505" s="390"/>
      <c r="Q505" s="390"/>
      <c r="R505" s="390"/>
      <c r="S505" s="390"/>
      <c r="T505" s="390"/>
      <c r="U505" s="390"/>
      <c r="V505" s="390"/>
      <c r="W505" s="390"/>
      <c r="X505" s="390"/>
      <c r="Y505" s="390"/>
      <c r="Z505" s="390"/>
      <c r="AA505" s="390"/>
      <c r="AB505" s="390"/>
      <c r="AC505" s="390"/>
      <c r="AD505" s="390"/>
    </row>
    <row r="506">
      <c r="A506" s="400"/>
      <c r="B506" s="390"/>
      <c r="C506" s="401"/>
      <c r="D506" s="401"/>
      <c r="E506" s="390"/>
      <c r="F506" s="390"/>
      <c r="G506" s="390"/>
      <c r="H506" s="390"/>
      <c r="I506" s="390"/>
      <c r="J506" s="390"/>
      <c r="K506" s="390"/>
      <c r="L506" s="390"/>
      <c r="M506" s="390"/>
      <c r="N506" s="390"/>
      <c r="O506" s="390"/>
      <c r="P506" s="390"/>
      <c r="Q506" s="390"/>
      <c r="R506" s="390"/>
      <c r="S506" s="390"/>
      <c r="T506" s="390"/>
      <c r="U506" s="390"/>
      <c r="V506" s="390"/>
      <c r="W506" s="390"/>
      <c r="X506" s="390"/>
      <c r="Y506" s="390"/>
      <c r="Z506" s="390"/>
      <c r="AA506" s="390"/>
      <c r="AB506" s="390"/>
      <c r="AC506" s="390"/>
      <c r="AD506" s="390"/>
    </row>
    <row r="507">
      <c r="A507" s="400"/>
      <c r="B507" s="390"/>
      <c r="C507" s="401"/>
      <c r="D507" s="401"/>
      <c r="E507" s="390"/>
      <c r="F507" s="390"/>
      <c r="G507" s="390"/>
      <c r="H507" s="390"/>
      <c r="I507" s="390"/>
      <c r="J507" s="390"/>
      <c r="K507" s="390"/>
      <c r="L507" s="390"/>
      <c r="M507" s="390"/>
      <c r="N507" s="390"/>
      <c r="O507" s="390"/>
      <c r="P507" s="390"/>
      <c r="Q507" s="390"/>
      <c r="R507" s="390"/>
      <c r="S507" s="390"/>
      <c r="T507" s="390"/>
      <c r="U507" s="390"/>
      <c r="V507" s="390"/>
      <c r="W507" s="390"/>
      <c r="X507" s="390"/>
      <c r="Y507" s="390"/>
      <c r="Z507" s="390"/>
      <c r="AA507" s="390"/>
      <c r="AB507" s="390"/>
      <c r="AC507" s="390"/>
      <c r="AD507" s="390"/>
    </row>
    <row r="508">
      <c r="A508" s="400"/>
      <c r="B508" s="390"/>
      <c r="C508" s="401"/>
      <c r="D508" s="401"/>
      <c r="E508" s="390"/>
      <c r="F508" s="390"/>
      <c r="G508" s="390"/>
      <c r="H508" s="390"/>
      <c r="I508" s="390"/>
      <c r="J508" s="390"/>
      <c r="K508" s="390"/>
      <c r="L508" s="390"/>
      <c r="M508" s="390"/>
      <c r="N508" s="390"/>
      <c r="O508" s="390"/>
      <c r="P508" s="390"/>
      <c r="Q508" s="390"/>
      <c r="R508" s="390"/>
      <c r="S508" s="390"/>
      <c r="T508" s="390"/>
      <c r="U508" s="390"/>
      <c r="V508" s="390"/>
      <c r="W508" s="390"/>
      <c r="X508" s="390"/>
      <c r="Y508" s="390"/>
      <c r="Z508" s="390"/>
      <c r="AA508" s="390"/>
      <c r="AB508" s="390"/>
      <c r="AC508" s="390"/>
      <c r="AD508" s="390"/>
    </row>
    <row r="509">
      <c r="A509" s="400"/>
      <c r="B509" s="390"/>
      <c r="C509" s="401"/>
      <c r="D509" s="401"/>
      <c r="E509" s="390"/>
      <c r="F509" s="390"/>
      <c r="G509" s="390"/>
      <c r="H509" s="390"/>
      <c r="I509" s="390"/>
      <c r="J509" s="390"/>
      <c r="K509" s="390"/>
      <c r="L509" s="390"/>
      <c r="M509" s="390"/>
      <c r="N509" s="390"/>
      <c r="O509" s="390"/>
      <c r="P509" s="390"/>
      <c r="Q509" s="390"/>
      <c r="R509" s="390"/>
      <c r="S509" s="390"/>
      <c r="T509" s="390"/>
      <c r="U509" s="390"/>
      <c r="V509" s="390"/>
      <c r="W509" s="390"/>
      <c r="X509" s="390"/>
      <c r="Y509" s="390"/>
      <c r="Z509" s="390"/>
      <c r="AA509" s="390"/>
      <c r="AB509" s="390"/>
      <c r="AC509" s="390"/>
      <c r="AD509" s="390"/>
    </row>
    <row r="510">
      <c r="A510" s="400"/>
      <c r="B510" s="390"/>
      <c r="C510" s="401"/>
      <c r="D510" s="401"/>
      <c r="E510" s="390"/>
      <c r="F510" s="390"/>
      <c r="G510" s="390"/>
      <c r="H510" s="390"/>
      <c r="I510" s="390"/>
      <c r="J510" s="390"/>
      <c r="K510" s="390"/>
      <c r="L510" s="390"/>
      <c r="M510" s="390"/>
      <c r="N510" s="390"/>
      <c r="O510" s="390"/>
      <c r="P510" s="390"/>
      <c r="Q510" s="390"/>
      <c r="R510" s="390"/>
      <c r="S510" s="390"/>
      <c r="T510" s="390"/>
      <c r="U510" s="390"/>
      <c r="V510" s="390"/>
      <c r="W510" s="390"/>
      <c r="X510" s="390"/>
      <c r="Y510" s="390"/>
      <c r="Z510" s="390"/>
      <c r="AA510" s="390"/>
      <c r="AB510" s="390"/>
      <c r="AC510" s="390"/>
      <c r="AD510" s="390"/>
    </row>
    <row r="511">
      <c r="A511" s="400"/>
      <c r="B511" s="390"/>
      <c r="C511" s="401"/>
      <c r="D511" s="401"/>
      <c r="E511" s="390"/>
      <c r="F511" s="390"/>
      <c r="G511" s="390"/>
      <c r="H511" s="390"/>
      <c r="I511" s="390"/>
      <c r="J511" s="390"/>
      <c r="K511" s="390"/>
      <c r="L511" s="390"/>
      <c r="M511" s="390"/>
      <c r="N511" s="390"/>
      <c r="O511" s="390"/>
      <c r="P511" s="390"/>
      <c r="Q511" s="390"/>
      <c r="R511" s="390"/>
      <c r="S511" s="390"/>
      <c r="T511" s="390"/>
      <c r="U511" s="390"/>
      <c r="V511" s="390"/>
      <c r="W511" s="390"/>
      <c r="X511" s="390"/>
      <c r="Y511" s="390"/>
      <c r="Z511" s="390"/>
      <c r="AA511" s="390"/>
      <c r="AB511" s="390"/>
      <c r="AC511" s="390"/>
      <c r="AD511" s="390"/>
    </row>
    <row r="512">
      <c r="A512" s="400"/>
      <c r="B512" s="390"/>
      <c r="C512" s="401"/>
      <c r="D512" s="401"/>
      <c r="E512" s="390"/>
      <c r="F512" s="390"/>
      <c r="G512" s="390"/>
      <c r="H512" s="390"/>
      <c r="I512" s="390"/>
      <c r="J512" s="390"/>
      <c r="K512" s="390"/>
      <c r="L512" s="390"/>
      <c r="M512" s="390"/>
      <c r="N512" s="390"/>
      <c r="O512" s="390"/>
      <c r="P512" s="390"/>
      <c r="Q512" s="390"/>
      <c r="R512" s="390"/>
      <c r="S512" s="390"/>
      <c r="T512" s="390"/>
      <c r="U512" s="390"/>
      <c r="V512" s="390"/>
      <c r="W512" s="390"/>
      <c r="X512" s="390"/>
      <c r="Y512" s="390"/>
      <c r="Z512" s="390"/>
      <c r="AA512" s="390"/>
      <c r="AB512" s="390"/>
      <c r="AC512" s="390"/>
      <c r="AD512" s="390"/>
    </row>
    <row r="513">
      <c r="A513" s="400"/>
      <c r="B513" s="390"/>
      <c r="C513" s="401"/>
      <c r="D513" s="401"/>
      <c r="E513" s="390"/>
      <c r="F513" s="390"/>
      <c r="G513" s="390"/>
      <c r="H513" s="390"/>
      <c r="I513" s="390"/>
      <c r="J513" s="390"/>
      <c r="K513" s="390"/>
      <c r="L513" s="390"/>
      <c r="M513" s="390"/>
      <c r="N513" s="390"/>
      <c r="O513" s="390"/>
      <c r="P513" s="390"/>
      <c r="Q513" s="390"/>
      <c r="R513" s="390"/>
      <c r="S513" s="390"/>
      <c r="T513" s="390"/>
      <c r="U513" s="390"/>
      <c r="V513" s="390"/>
      <c r="W513" s="390"/>
      <c r="X513" s="390"/>
      <c r="Y513" s="390"/>
      <c r="Z513" s="390"/>
      <c r="AA513" s="390"/>
      <c r="AB513" s="390"/>
      <c r="AC513" s="390"/>
      <c r="AD513" s="390"/>
    </row>
    <row r="514">
      <c r="A514" s="400"/>
      <c r="B514" s="390"/>
      <c r="C514" s="401"/>
      <c r="D514" s="401"/>
      <c r="E514" s="390"/>
      <c r="F514" s="390"/>
      <c r="G514" s="390"/>
      <c r="H514" s="390"/>
      <c r="I514" s="390"/>
      <c r="J514" s="390"/>
      <c r="K514" s="390"/>
      <c r="L514" s="390"/>
      <c r="M514" s="390"/>
      <c r="N514" s="390"/>
      <c r="O514" s="390"/>
      <c r="P514" s="390"/>
      <c r="Q514" s="390"/>
      <c r="R514" s="390"/>
      <c r="S514" s="390"/>
      <c r="T514" s="390"/>
      <c r="U514" s="390"/>
      <c r="V514" s="390"/>
      <c r="W514" s="390"/>
      <c r="X514" s="390"/>
      <c r="Y514" s="390"/>
      <c r="Z514" s="390"/>
      <c r="AA514" s="390"/>
      <c r="AB514" s="390"/>
      <c r="AC514" s="390"/>
      <c r="AD514" s="390"/>
    </row>
    <row r="515">
      <c r="A515" s="400"/>
      <c r="B515" s="390"/>
      <c r="C515" s="401"/>
      <c r="D515" s="401"/>
      <c r="E515" s="390"/>
      <c r="F515" s="390"/>
      <c r="G515" s="390"/>
      <c r="H515" s="390"/>
      <c r="I515" s="390"/>
      <c r="J515" s="390"/>
      <c r="K515" s="390"/>
      <c r="L515" s="390"/>
      <c r="M515" s="390"/>
      <c r="N515" s="390"/>
      <c r="O515" s="390"/>
      <c r="P515" s="390"/>
      <c r="Q515" s="390"/>
      <c r="R515" s="390"/>
      <c r="S515" s="390"/>
      <c r="T515" s="390"/>
      <c r="U515" s="390"/>
      <c r="V515" s="390"/>
      <c r="W515" s="390"/>
      <c r="X515" s="390"/>
      <c r="Y515" s="390"/>
      <c r="Z515" s="390"/>
      <c r="AA515" s="390"/>
      <c r="AB515" s="390"/>
      <c r="AC515" s="390"/>
      <c r="AD515" s="390"/>
    </row>
    <row r="516">
      <c r="A516" s="400"/>
      <c r="B516" s="390"/>
      <c r="C516" s="401"/>
      <c r="D516" s="401"/>
      <c r="E516" s="390"/>
      <c r="F516" s="390"/>
      <c r="G516" s="390"/>
      <c r="H516" s="390"/>
      <c r="I516" s="390"/>
      <c r="J516" s="390"/>
      <c r="K516" s="390"/>
      <c r="L516" s="390"/>
      <c r="M516" s="390"/>
      <c r="N516" s="390"/>
      <c r="O516" s="390"/>
      <c r="P516" s="390"/>
      <c r="Q516" s="390"/>
      <c r="R516" s="390"/>
      <c r="S516" s="390"/>
      <c r="T516" s="390"/>
      <c r="U516" s="390"/>
      <c r="V516" s="390"/>
      <c r="W516" s="390"/>
      <c r="X516" s="390"/>
      <c r="Y516" s="390"/>
      <c r="Z516" s="390"/>
      <c r="AA516" s="390"/>
      <c r="AB516" s="390"/>
      <c r="AC516" s="390"/>
      <c r="AD516" s="390"/>
    </row>
    <row r="517">
      <c r="A517" s="400"/>
      <c r="B517" s="390"/>
      <c r="C517" s="401"/>
      <c r="D517" s="401"/>
      <c r="E517" s="390"/>
      <c r="F517" s="390"/>
      <c r="G517" s="390"/>
      <c r="H517" s="390"/>
      <c r="I517" s="390"/>
      <c r="J517" s="390"/>
      <c r="K517" s="390"/>
      <c r="L517" s="390"/>
      <c r="M517" s="390"/>
      <c r="N517" s="390"/>
      <c r="O517" s="390"/>
      <c r="P517" s="390"/>
      <c r="Q517" s="390"/>
      <c r="R517" s="390"/>
      <c r="S517" s="390"/>
      <c r="T517" s="390"/>
      <c r="U517" s="390"/>
      <c r="V517" s="390"/>
      <c r="W517" s="390"/>
      <c r="X517" s="390"/>
      <c r="Y517" s="390"/>
      <c r="Z517" s="390"/>
      <c r="AA517" s="390"/>
      <c r="AB517" s="390"/>
      <c r="AC517" s="390"/>
      <c r="AD517" s="390"/>
    </row>
    <row r="518">
      <c r="A518" s="400"/>
      <c r="B518" s="390"/>
      <c r="C518" s="401"/>
      <c r="D518" s="401"/>
      <c r="E518" s="390"/>
      <c r="F518" s="390"/>
      <c r="G518" s="390"/>
      <c r="H518" s="390"/>
      <c r="I518" s="390"/>
      <c r="J518" s="390"/>
      <c r="K518" s="390"/>
      <c r="L518" s="390"/>
      <c r="M518" s="390"/>
      <c r="N518" s="390"/>
      <c r="O518" s="390"/>
      <c r="P518" s="390"/>
      <c r="Q518" s="390"/>
      <c r="R518" s="390"/>
      <c r="S518" s="390"/>
      <c r="T518" s="390"/>
      <c r="U518" s="390"/>
      <c r="V518" s="390"/>
      <c r="W518" s="390"/>
      <c r="X518" s="390"/>
      <c r="Y518" s="390"/>
      <c r="Z518" s="390"/>
      <c r="AA518" s="390"/>
      <c r="AB518" s="390"/>
      <c r="AC518" s="390"/>
      <c r="AD518" s="390"/>
    </row>
    <row r="519">
      <c r="A519" s="400"/>
      <c r="B519" s="390"/>
      <c r="C519" s="401"/>
      <c r="D519" s="401"/>
      <c r="E519" s="390"/>
      <c r="F519" s="390"/>
      <c r="G519" s="390"/>
      <c r="H519" s="390"/>
      <c r="I519" s="390"/>
      <c r="J519" s="390"/>
      <c r="K519" s="390"/>
      <c r="L519" s="390"/>
      <c r="M519" s="390"/>
      <c r="N519" s="390"/>
      <c r="O519" s="390"/>
      <c r="P519" s="390"/>
      <c r="Q519" s="390"/>
      <c r="R519" s="390"/>
      <c r="S519" s="390"/>
      <c r="T519" s="390"/>
      <c r="U519" s="390"/>
      <c r="V519" s="390"/>
      <c r="W519" s="390"/>
      <c r="X519" s="390"/>
      <c r="Y519" s="390"/>
      <c r="Z519" s="390"/>
      <c r="AA519" s="390"/>
      <c r="AB519" s="390"/>
      <c r="AC519" s="390"/>
      <c r="AD519" s="390"/>
    </row>
    <row r="520">
      <c r="A520" s="400"/>
      <c r="B520" s="390"/>
      <c r="C520" s="401"/>
      <c r="D520" s="401"/>
      <c r="E520" s="390"/>
      <c r="F520" s="390"/>
      <c r="G520" s="390"/>
      <c r="H520" s="390"/>
      <c r="I520" s="390"/>
      <c r="J520" s="390"/>
      <c r="K520" s="390"/>
      <c r="L520" s="390"/>
      <c r="M520" s="390"/>
      <c r="N520" s="390"/>
      <c r="O520" s="390"/>
      <c r="P520" s="390"/>
      <c r="Q520" s="390"/>
      <c r="R520" s="390"/>
      <c r="S520" s="390"/>
      <c r="T520" s="390"/>
      <c r="U520" s="390"/>
      <c r="V520" s="390"/>
      <c r="W520" s="390"/>
      <c r="X520" s="390"/>
      <c r="Y520" s="390"/>
      <c r="Z520" s="390"/>
      <c r="AA520" s="390"/>
      <c r="AB520" s="390"/>
      <c r="AC520" s="390"/>
      <c r="AD520" s="390"/>
    </row>
    <row r="521">
      <c r="A521" s="400"/>
      <c r="B521" s="390"/>
      <c r="C521" s="401"/>
      <c r="D521" s="401"/>
      <c r="E521" s="390"/>
      <c r="F521" s="390"/>
      <c r="G521" s="390"/>
      <c r="H521" s="390"/>
      <c r="I521" s="390"/>
      <c r="J521" s="390"/>
      <c r="K521" s="390"/>
      <c r="L521" s="390"/>
      <c r="M521" s="390"/>
      <c r="N521" s="390"/>
      <c r="O521" s="390"/>
      <c r="P521" s="390"/>
      <c r="Q521" s="390"/>
      <c r="R521" s="390"/>
      <c r="S521" s="390"/>
      <c r="T521" s="390"/>
      <c r="U521" s="390"/>
      <c r="V521" s="390"/>
      <c r="W521" s="390"/>
      <c r="X521" s="390"/>
      <c r="Y521" s="390"/>
      <c r="Z521" s="390"/>
      <c r="AA521" s="390"/>
      <c r="AB521" s="390"/>
      <c r="AC521" s="390"/>
      <c r="AD521" s="390"/>
    </row>
    <row r="522">
      <c r="A522" s="400"/>
      <c r="B522" s="390"/>
      <c r="C522" s="401"/>
      <c r="D522" s="401"/>
      <c r="E522" s="390"/>
      <c r="F522" s="390"/>
      <c r="G522" s="390"/>
      <c r="H522" s="390"/>
      <c r="I522" s="390"/>
      <c r="J522" s="390"/>
      <c r="K522" s="390"/>
      <c r="L522" s="390"/>
      <c r="M522" s="390"/>
      <c r="N522" s="390"/>
      <c r="O522" s="390"/>
      <c r="P522" s="390"/>
      <c r="Q522" s="390"/>
      <c r="R522" s="390"/>
      <c r="S522" s="390"/>
      <c r="T522" s="390"/>
      <c r="U522" s="390"/>
      <c r="V522" s="390"/>
      <c r="W522" s="390"/>
      <c r="X522" s="390"/>
      <c r="Y522" s="390"/>
      <c r="Z522" s="390"/>
      <c r="AA522" s="390"/>
      <c r="AB522" s="390"/>
      <c r="AC522" s="390"/>
      <c r="AD522" s="390"/>
    </row>
    <row r="523">
      <c r="A523" s="400"/>
      <c r="B523" s="390"/>
      <c r="C523" s="401"/>
      <c r="D523" s="401"/>
      <c r="E523" s="390"/>
      <c r="F523" s="390"/>
      <c r="G523" s="390"/>
      <c r="H523" s="390"/>
      <c r="I523" s="390"/>
      <c r="J523" s="390"/>
      <c r="K523" s="390"/>
      <c r="L523" s="390"/>
      <c r="M523" s="390"/>
      <c r="N523" s="390"/>
      <c r="O523" s="390"/>
      <c r="P523" s="390"/>
      <c r="Q523" s="390"/>
      <c r="R523" s="390"/>
      <c r="S523" s="390"/>
      <c r="T523" s="390"/>
      <c r="U523" s="390"/>
      <c r="V523" s="390"/>
      <c r="W523" s="390"/>
      <c r="X523" s="390"/>
      <c r="Y523" s="390"/>
      <c r="Z523" s="390"/>
      <c r="AA523" s="390"/>
      <c r="AB523" s="390"/>
      <c r="AC523" s="390"/>
      <c r="AD523" s="390"/>
    </row>
    <row r="524">
      <c r="A524" s="400"/>
      <c r="B524" s="390"/>
      <c r="C524" s="401"/>
      <c r="D524" s="401"/>
      <c r="E524" s="390"/>
      <c r="F524" s="390"/>
      <c r="G524" s="390"/>
      <c r="H524" s="390"/>
      <c r="I524" s="390"/>
      <c r="J524" s="390"/>
      <c r="K524" s="390"/>
      <c r="L524" s="390"/>
      <c r="M524" s="390"/>
      <c r="N524" s="390"/>
      <c r="O524" s="390"/>
      <c r="P524" s="390"/>
      <c r="Q524" s="390"/>
      <c r="R524" s="390"/>
      <c r="S524" s="390"/>
      <c r="T524" s="390"/>
      <c r="U524" s="390"/>
      <c r="V524" s="390"/>
      <c r="W524" s="390"/>
      <c r="X524" s="390"/>
      <c r="Y524" s="390"/>
      <c r="Z524" s="390"/>
      <c r="AA524" s="390"/>
      <c r="AB524" s="390"/>
      <c r="AC524" s="390"/>
      <c r="AD524" s="390"/>
    </row>
    <row r="525">
      <c r="A525" s="400"/>
      <c r="B525" s="390"/>
      <c r="C525" s="401"/>
      <c r="D525" s="401"/>
      <c r="E525" s="390"/>
      <c r="F525" s="390"/>
      <c r="G525" s="390"/>
      <c r="H525" s="390"/>
      <c r="I525" s="390"/>
      <c r="J525" s="390"/>
      <c r="K525" s="390"/>
      <c r="L525" s="390"/>
      <c r="M525" s="390"/>
      <c r="N525" s="390"/>
      <c r="O525" s="390"/>
      <c r="P525" s="390"/>
      <c r="Q525" s="390"/>
      <c r="R525" s="390"/>
      <c r="S525" s="390"/>
      <c r="T525" s="390"/>
      <c r="U525" s="390"/>
      <c r="V525" s="390"/>
      <c r="W525" s="390"/>
      <c r="X525" s="390"/>
      <c r="Y525" s="390"/>
      <c r="Z525" s="390"/>
      <c r="AA525" s="390"/>
      <c r="AB525" s="390"/>
      <c r="AC525" s="390"/>
      <c r="AD525" s="390"/>
    </row>
    <row r="526">
      <c r="A526" s="400"/>
      <c r="B526" s="390"/>
      <c r="C526" s="401"/>
      <c r="D526" s="401"/>
      <c r="E526" s="390"/>
      <c r="F526" s="390"/>
      <c r="G526" s="390"/>
      <c r="H526" s="390"/>
      <c r="I526" s="390"/>
      <c r="J526" s="390"/>
      <c r="K526" s="390"/>
      <c r="L526" s="390"/>
      <c r="M526" s="390"/>
      <c r="N526" s="390"/>
      <c r="O526" s="390"/>
      <c r="P526" s="390"/>
      <c r="Q526" s="390"/>
      <c r="R526" s="390"/>
      <c r="S526" s="390"/>
      <c r="T526" s="390"/>
      <c r="U526" s="390"/>
      <c r="V526" s="390"/>
      <c r="W526" s="390"/>
      <c r="X526" s="390"/>
      <c r="Y526" s="390"/>
      <c r="Z526" s="390"/>
      <c r="AA526" s="390"/>
      <c r="AB526" s="390"/>
      <c r="AC526" s="390"/>
      <c r="AD526" s="390"/>
    </row>
    <row r="527">
      <c r="A527" s="400"/>
      <c r="B527" s="390"/>
      <c r="C527" s="401"/>
      <c r="D527" s="401"/>
      <c r="E527" s="390"/>
      <c r="F527" s="390"/>
      <c r="G527" s="390"/>
      <c r="H527" s="390"/>
      <c r="I527" s="390"/>
      <c r="J527" s="390"/>
      <c r="K527" s="390"/>
      <c r="L527" s="390"/>
      <c r="M527" s="390"/>
      <c r="N527" s="390"/>
      <c r="O527" s="390"/>
      <c r="P527" s="390"/>
      <c r="Q527" s="390"/>
      <c r="R527" s="390"/>
      <c r="S527" s="390"/>
      <c r="T527" s="390"/>
      <c r="U527" s="390"/>
      <c r="V527" s="390"/>
      <c r="W527" s="390"/>
      <c r="X527" s="390"/>
      <c r="Y527" s="390"/>
      <c r="Z527" s="390"/>
      <c r="AA527" s="390"/>
      <c r="AB527" s="390"/>
      <c r="AC527" s="390"/>
      <c r="AD527" s="390"/>
    </row>
    <row r="528">
      <c r="A528" s="400"/>
      <c r="B528" s="390"/>
      <c r="C528" s="401"/>
      <c r="D528" s="401"/>
      <c r="E528" s="390"/>
      <c r="F528" s="390"/>
      <c r="G528" s="390"/>
      <c r="H528" s="390"/>
      <c r="I528" s="390"/>
      <c r="J528" s="390"/>
      <c r="K528" s="390"/>
      <c r="L528" s="390"/>
      <c r="M528" s="390"/>
      <c r="N528" s="390"/>
      <c r="O528" s="390"/>
      <c r="P528" s="390"/>
      <c r="Q528" s="390"/>
      <c r="R528" s="390"/>
      <c r="S528" s="390"/>
      <c r="T528" s="390"/>
      <c r="U528" s="390"/>
      <c r="V528" s="390"/>
      <c r="W528" s="390"/>
      <c r="X528" s="390"/>
      <c r="Y528" s="390"/>
      <c r="Z528" s="390"/>
      <c r="AA528" s="390"/>
      <c r="AB528" s="390"/>
      <c r="AC528" s="390"/>
      <c r="AD528" s="390"/>
    </row>
    <row r="529">
      <c r="A529" s="400"/>
      <c r="B529" s="390"/>
      <c r="C529" s="401"/>
      <c r="D529" s="401"/>
      <c r="E529" s="390"/>
      <c r="F529" s="390"/>
      <c r="G529" s="390"/>
      <c r="H529" s="390"/>
      <c r="I529" s="390"/>
      <c r="J529" s="390"/>
      <c r="K529" s="390"/>
      <c r="L529" s="390"/>
      <c r="M529" s="390"/>
      <c r="N529" s="390"/>
      <c r="O529" s="390"/>
      <c r="P529" s="390"/>
      <c r="Q529" s="390"/>
      <c r="R529" s="390"/>
      <c r="S529" s="390"/>
      <c r="T529" s="390"/>
      <c r="U529" s="390"/>
      <c r="V529" s="390"/>
      <c r="W529" s="390"/>
      <c r="X529" s="390"/>
      <c r="Y529" s="390"/>
      <c r="Z529" s="390"/>
      <c r="AA529" s="390"/>
      <c r="AB529" s="390"/>
      <c r="AC529" s="390"/>
      <c r="AD529" s="390"/>
    </row>
    <row r="530">
      <c r="A530" s="400"/>
      <c r="B530" s="390"/>
      <c r="C530" s="401"/>
      <c r="D530" s="401"/>
      <c r="E530" s="390"/>
      <c r="F530" s="390"/>
      <c r="G530" s="390"/>
      <c r="H530" s="390"/>
      <c r="I530" s="390"/>
      <c r="J530" s="390"/>
      <c r="K530" s="390"/>
      <c r="L530" s="390"/>
      <c r="M530" s="390"/>
      <c r="N530" s="390"/>
      <c r="O530" s="390"/>
      <c r="P530" s="390"/>
      <c r="Q530" s="390"/>
      <c r="R530" s="390"/>
      <c r="S530" s="390"/>
      <c r="T530" s="390"/>
      <c r="U530" s="390"/>
      <c r="V530" s="390"/>
      <c r="W530" s="390"/>
      <c r="X530" s="390"/>
      <c r="Y530" s="390"/>
      <c r="Z530" s="390"/>
      <c r="AA530" s="390"/>
      <c r="AB530" s="390"/>
      <c r="AC530" s="390"/>
      <c r="AD530" s="390"/>
    </row>
    <row r="531">
      <c r="A531" s="400"/>
      <c r="B531" s="390"/>
      <c r="C531" s="401"/>
      <c r="D531" s="401"/>
      <c r="E531" s="390"/>
      <c r="F531" s="390"/>
      <c r="G531" s="390"/>
      <c r="H531" s="390"/>
      <c r="I531" s="390"/>
      <c r="J531" s="390"/>
      <c r="K531" s="390"/>
      <c r="L531" s="390"/>
      <c r="M531" s="390"/>
      <c r="N531" s="390"/>
      <c r="O531" s="390"/>
      <c r="P531" s="390"/>
      <c r="Q531" s="390"/>
      <c r="R531" s="390"/>
      <c r="S531" s="390"/>
      <c r="T531" s="390"/>
      <c r="U531" s="390"/>
      <c r="V531" s="390"/>
      <c r="W531" s="390"/>
      <c r="X531" s="390"/>
      <c r="Y531" s="390"/>
      <c r="Z531" s="390"/>
      <c r="AA531" s="390"/>
      <c r="AB531" s="390"/>
      <c r="AC531" s="390"/>
      <c r="AD531" s="390"/>
    </row>
    <row r="532">
      <c r="A532" s="400"/>
      <c r="B532" s="390"/>
      <c r="C532" s="401"/>
      <c r="D532" s="401"/>
      <c r="E532" s="390"/>
      <c r="F532" s="390"/>
      <c r="G532" s="390"/>
      <c r="H532" s="390"/>
      <c r="I532" s="390"/>
      <c r="J532" s="390"/>
      <c r="K532" s="390"/>
      <c r="L532" s="390"/>
      <c r="M532" s="390"/>
      <c r="N532" s="390"/>
      <c r="O532" s="390"/>
      <c r="P532" s="390"/>
      <c r="Q532" s="390"/>
      <c r="R532" s="390"/>
      <c r="S532" s="390"/>
      <c r="T532" s="390"/>
      <c r="U532" s="390"/>
      <c r="V532" s="390"/>
      <c r="W532" s="390"/>
      <c r="X532" s="390"/>
      <c r="Y532" s="390"/>
      <c r="Z532" s="390"/>
      <c r="AA532" s="390"/>
      <c r="AB532" s="390"/>
      <c r="AC532" s="390"/>
      <c r="AD532" s="390"/>
    </row>
    <row r="533">
      <c r="A533" s="400"/>
      <c r="B533" s="390"/>
      <c r="C533" s="401"/>
      <c r="D533" s="401"/>
      <c r="E533" s="390"/>
      <c r="F533" s="390"/>
      <c r="G533" s="390"/>
      <c r="H533" s="390"/>
      <c r="I533" s="390"/>
      <c r="J533" s="390"/>
      <c r="K533" s="390"/>
      <c r="L533" s="390"/>
      <c r="M533" s="390"/>
      <c r="N533" s="390"/>
      <c r="O533" s="390"/>
      <c r="P533" s="390"/>
      <c r="Q533" s="390"/>
      <c r="R533" s="390"/>
      <c r="S533" s="390"/>
      <c r="T533" s="390"/>
      <c r="U533" s="390"/>
      <c r="V533" s="390"/>
      <c r="W533" s="390"/>
      <c r="X533" s="390"/>
      <c r="Y533" s="390"/>
      <c r="Z533" s="390"/>
      <c r="AA533" s="390"/>
      <c r="AB533" s="390"/>
      <c r="AC533" s="390"/>
      <c r="AD533" s="390"/>
    </row>
    <row r="534">
      <c r="A534" s="400"/>
      <c r="B534" s="390"/>
      <c r="C534" s="401"/>
      <c r="D534" s="401"/>
      <c r="E534" s="390"/>
      <c r="F534" s="390"/>
      <c r="G534" s="390"/>
      <c r="H534" s="390"/>
      <c r="I534" s="390"/>
      <c r="J534" s="390"/>
      <c r="K534" s="390"/>
      <c r="L534" s="390"/>
      <c r="M534" s="390"/>
      <c r="N534" s="390"/>
      <c r="O534" s="390"/>
      <c r="P534" s="390"/>
      <c r="Q534" s="390"/>
      <c r="R534" s="390"/>
      <c r="S534" s="390"/>
      <c r="T534" s="390"/>
      <c r="U534" s="390"/>
      <c r="V534" s="390"/>
      <c r="W534" s="390"/>
      <c r="X534" s="390"/>
      <c r="Y534" s="390"/>
      <c r="Z534" s="390"/>
      <c r="AA534" s="390"/>
      <c r="AB534" s="390"/>
      <c r="AC534" s="390"/>
      <c r="AD534" s="390"/>
    </row>
    <row r="535">
      <c r="A535" s="400"/>
      <c r="B535" s="390"/>
      <c r="C535" s="401"/>
      <c r="D535" s="401"/>
      <c r="E535" s="390"/>
      <c r="F535" s="390"/>
      <c r="G535" s="390"/>
      <c r="H535" s="390"/>
      <c r="I535" s="390"/>
      <c r="J535" s="390"/>
      <c r="K535" s="390"/>
      <c r="L535" s="390"/>
      <c r="M535" s="390"/>
      <c r="N535" s="390"/>
      <c r="O535" s="390"/>
      <c r="P535" s="390"/>
      <c r="Q535" s="390"/>
      <c r="R535" s="390"/>
      <c r="S535" s="390"/>
      <c r="T535" s="390"/>
      <c r="U535" s="390"/>
      <c r="V535" s="390"/>
      <c r="W535" s="390"/>
      <c r="X535" s="390"/>
      <c r="Y535" s="390"/>
      <c r="Z535" s="390"/>
      <c r="AA535" s="390"/>
      <c r="AB535" s="390"/>
      <c r="AC535" s="390"/>
      <c r="AD535" s="390"/>
    </row>
    <row r="536">
      <c r="A536" s="400"/>
      <c r="B536" s="390"/>
      <c r="C536" s="401"/>
      <c r="D536" s="401"/>
      <c r="E536" s="390"/>
      <c r="F536" s="390"/>
      <c r="G536" s="390"/>
      <c r="H536" s="390"/>
      <c r="I536" s="390"/>
      <c r="J536" s="390"/>
      <c r="K536" s="390"/>
      <c r="L536" s="390"/>
      <c r="M536" s="390"/>
      <c r="N536" s="390"/>
      <c r="O536" s="390"/>
      <c r="P536" s="390"/>
      <c r="Q536" s="390"/>
      <c r="R536" s="390"/>
      <c r="S536" s="390"/>
      <c r="T536" s="390"/>
      <c r="U536" s="390"/>
      <c r="V536" s="390"/>
      <c r="W536" s="390"/>
      <c r="X536" s="390"/>
      <c r="Y536" s="390"/>
      <c r="Z536" s="390"/>
      <c r="AA536" s="390"/>
      <c r="AB536" s="390"/>
      <c r="AC536" s="390"/>
      <c r="AD536" s="390"/>
    </row>
    <row r="537">
      <c r="A537" s="400"/>
      <c r="B537" s="390"/>
      <c r="C537" s="401"/>
      <c r="D537" s="401"/>
      <c r="E537" s="390"/>
      <c r="F537" s="390"/>
      <c r="G537" s="390"/>
      <c r="H537" s="390"/>
      <c r="I537" s="390"/>
      <c r="J537" s="390"/>
      <c r="K537" s="390"/>
      <c r="L537" s="390"/>
      <c r="M537" s="390"/>
      <c r="N537" s="390"/>
      <c r="O537" s="390"/>
      <c r="P537" s="390"/>
      <c r="Q537" s="390"/>
      <c r="R537" s="390"/>
      <c r="S537" s="390"/>
      <c r="T537" s="390"/>
      <c r="U537" s="390"/>
      <c r="V537" s="390"/>
      <c r="W537" s="390"/>
      <c r="X537" s="390"/>
      <c r="Y537" s="390"/>
      <c r="Z537" s="390"/>
      <c r="AA537" s="390"/>
      <c r="AB537" s="390"/>
      <c r="AC537" s="390"/>
      <c r="AD537" s="390"/>
    </row>
    <row r="538">
      <c r="A538" s="400"/>
      <c r="B538" s="390"/>
      <c r="C538" s="401"/>
      <c r="D538" s="401"/>
      <c r="E538" s="390"/>
      <c r="F538" s="390"/>
      <c r="G538" s="390"/>
      <c r="H538" s="390"/>
      <c r="I538" s="390"/>
      <c r="J538" s="390"/>
      <c r="K538" s="390"/>
      <c r="L538" s="390"/>
      <c r="M538" s="390"/>
      <c r="N538" s="390"/>
      <c r="O538" s="390"/>
      <c r="P538" s="390"/>
      <c r="Q538" s="390"/>
      <c r="R538" s="390"/>
      <c r="S538" s="390"/>
      <c r="T538" s="390"/>
      <c r="U538" s="390"/>
      <c r="V538" s="390"/>
      <c r="W538" s="390"/>
      <c r="X538" s="390"/>
      <c r="Y538" s="390"/>
      <c r="Z538" s="390"/>
      <c r="AA538" s="390"/>
      <c r="AB538" s="390"/>
      <c r="AC538" s="390"/>
      <c r="AD538" s="390"/>
    </row>
    <row r="539">
      <c r="A539" s="400"/>
      <c r="B539" s="390"/>
      <c r="C539" s="401"/>
      <c r="D539" s="401"/>
      <c r="E539" s="390"/>
      <c r="F539" s="390"/>
      <c r="G539" s="390"/>
      <c r="H539" s="390"/>
      <c r="I539" s="390"/>
      <c r="J539" s="390"/>
      <c r="K539" s="390"/>
      <c r="L539" s="390"/>
      <c r="M539" s="390"/>
      <c r="N539" s="390"/>
      <c r="O539" s="390"/>
      <c r="P539" s="390"/>
      <c r="Q539" s="390"/>
      <c r="R539" s="390"/>
      <c r="S539" s="390"/>
      <c r="T539" s="390"/>
      <c r="U539" s="390"/>
      <c r="V539" s="390"/>
      <c r="W539" s="390"/>
      <c r="X539" s="390"/>
      <c r="Y539" s="390"/>
      <c r="Z539" s="390"/>
      <c r="AA539" s="390"/>
      <c r="AB539" s="390"/>
      <c r="AC539" s="390"/>
      <c r="AD539" s="390"/>
    </row>
    <row r="540">
      <c r="A540" s="400"/>
      <c r="B540" s="390"/>
      <c r="C540" s="401"/>
      <c r="D540" s="401"/>
      <c r="E540" s="390"/>
      <c r="F540" s="390"/>
      <c r="G540" s="390"/>
      <c r="H540" s="390"/>
      <c r="I540" s="390"/>
      <c r="J540" s="390"/>
      <c r="K540" s="390"/>
      <c r="L540" s="390"/>
      <c r="M540" s="390"/>
      <c r="N540" s="390"/>
      <c r="O540" s="390"/>
      <c r="P540" s="390"/>
      <c r="Q540" s="390"/>
      <c r="R540" s="390"/>
      <c r="S540" s="390"/>
      <c r="T540" s="390"/>
      <c r="U540" s="390"/>
      <c r="V540" s="390"/>
      <c r="W540" s="390"/>
      <c r="X540" s="390"/>
      <c r="Y540" s="390"/>
      <c r="Z540" s="390"/>
      <c r="AA540" s="390"/>
      <c r="AB540" s="390"/>
      <c r="AC540" s="390"/>
      <c r="AD540" s="390"/>
    </row>
    <row r="541">
      <c r="A541" s="400"/>
      <c r="B541" s="390"/>
      <c r="C541" s="401"/>
      <c r="D541" s="401"/>
      <c r="E541" s="390"/>
      <c r="F541" s="390"/>
      <c r="G541" s="390"/>
      <c r="H541" s="390"/>
      <c r="I541" s="390"/>
      <c r="J541" s="390"/>
      <c r="K541" s="390"/>
      <c r="L541" s="390"/>
      <c r="M541" s="390"/>
      <c r="N541" s="390"/>
      <c r="O541" s="390"/>
      <c r="P541" s="390"/>
      <c r="Q541" s="390"/>
      <c r="R541" s="390"/>
      <c r="S541" s="390"/>
      <c r="T541" s="390"/>
      <c r="U541" s="390"/>
      <c r="V541" s="390"/>
      <c r="W541" s="390"/>
      <c r="X541" s="390"/>
      <c r="Y541" s="390"/>
      <c r="Z541" s="390"/>
      <c r="AA541" s="390"/>
      <c r="AB541" s="390"/>
      <c r="AC541" s="390"/>
      <c r="AD541" s="390"/>
    </row>
    <row r="542">
      <c r="A542" s="400"/>
      <c r="B542" s="390"/>
      <c r="C542" s="401"/>
      <c r="D542" s="401"/>
      <c r="E542" s="390"/>
      <c r="F542" s="390"/>
      <c r="G542" s="390"/>
      <c r="H542" s="390"/>
      <c r="I542" s="390"/>
      <c r="J542" s="390"/>
      <c r="K542" s="390"/>
      <c r="L542" s="390"/>
      <c r="M542" s="390"/>
      <c r="N542" s="390"/>
      <c r="O542" s="390"/>
      <c r="P542" s="390"/>
      <c r="Q542" s="390"/>
      <c r="R542" s="390"/>
      <c r="S542" s="390"/>
      <c r="T542" s="390"/>
      <c r="U542" s="390"/>
      <c r="V542" s="390"/>
      <c r="W542" s="390"/>
      <c r="X542" s="390"/>
      <c r="Y542" s="390"/>
      <c r="Z542" s="390"/>
      <c r="AA542" s="390"/>
      <c r="AB542" s="390"/>
      <c r="AC542" s="390"/>
      <c r="AD542" s="390"/>
    </row>
    <row r="543">
      <c r="A543" s="400"/>
      <c r="B543" s="390"/>
      <c r="C543" s="401"/>
      <c r="D543" s="401"/>
      <c r="E543" s="390"/>
      <c r="F543" s="390"/>
      <c r="G543" s="390"/>
      <c r="H543" s="390"/>
      <c r="I543" s="390"/>
      <c r="J543" s="390"/>
      <c r="K543" s="390"/>
      <c r="L543" s="390"/>
      <c r="M543" s="390"/>
      <c r="N543" s="390"/>
      <c r="O543" s="390"/>
      <c r="P543" s="390"/>
      <c r="Q543" s="390"/>
      <c r="R543" s="390"/>
      <c r="S543" s="390"/>
      <c r="T543" s="390"/>
      <c r="U543" s="390"/>
      <c r="V543" s="390"/>
      <c r="W543" s="390"/>
      <c r="X543" s="390"/>
      <c r="Y543" s="390"/>
      <c r="Z543" s="390"/>
      <c r="AA543" s="390"/>
      <c r="AB543" s="390"/>
      <c r="AC543" s="390"/>
      <c r="AD543" s="390"/>
    </row>
    <row r="544">
      <c r="A544" s="400"/>
      <c r="B544" s="390"/>
      <c r="C544" s="401"/>
      <c r="D544" s="401"/>
      <c r="E544" s="390"/>
      <c r="F544" s="390"/>
      <c r="G544" s="390"/>
      <c r="H544" s="390"/>
      <c r="I544" s="390"/>
      <c r="J544" s="390"/>
      <c r="K544" s="390"/>
      <c r="L544" s="390"/>
      <c r="M544" s="390"/>
      <c r="N544" s="390"/>
      <c r="O544" s="390"/>
      <c r="P544" s="390"/>
      <c r="Q544" s="390"/>
      <c r="R544" s="390"/>
      <c r="S544" s="390"/>
      <c r="T544" s="390"/>
      <c r="U544" s="390"/>
      <c r="V544" s="390"/>
      <c r="W544" s="390"/>
      <c r="X544" s="390"/>
      <c r="Y544" s="390"/>
      <c r="Z544" s="390"/>
      <c r="AA544" s="390"/>
      <c r="AB544" s="390"/>
      <c r="AC544" s="390"/>
      <c r="AD544" s="390"/>
    </row>
    <row r="545">
      <c r="A545" s="400"/>
      <c r="B545" s="390"/>
      <c r="C545" s="401"/>
      <c r="D545" s="401"/>
      <c r="E545" s="390"/>
      <c r="F545" s="390"/>
      <c r="G545" s="390"/>
      <c r="H545" s="390"/>
      <c r="I545" s="390"/>
      <c r="J545" s="390"/>
      <c r="K545" s="390"/>
      <c r="L545" s="390"/>
      <c r="M545" s="390"/>
      <c r="N545" s="390"/>
      <c r="O545" s="390"/>
      <c r="P545" s="390"/>
      <c r="Q545" s="390"/>
      <c r="R545" s="390"/>
      <c r="S545" s="390"/>
      <c r="T545" s="390"/>
      <c r="U545" s="390"/>
      <c r="V545" s="390"/>
      <c r="W545" s="390"/>
      <c r="X545" s="390"/>
      <c r="Y545" s="390"/>
      <c r="Z545" s="390"/>
      <c r="AA545" s="390"/>
      <c r="AB545" s="390"/>
      <c r="AC545" s="390"/>
      <c r="AD545" s="390"/>
    </row>
    <row r="546">
      <c r="A546" s="400"/>
      <c r="B546" s="390"/>
      <c r="C546" s="401"/>
      <c r="D546" s="401"/>
      <c r="E546" s="390"/>
      <c r="F546" s="390"/>
      <c r="G546" s="390"/>
      <c r="H546" s="390"/>
      <c r="I546" s="390"/>
      <c r="J546" s="390"/>
      <c r="K546" s="390"/>
      <c r="L546" s="390"/>
      <c r="M546" s="390"/>
      <c r="N546" s="390"/>
      <c r="O546" s="390"/>
      <c r="P546" s="390"/>
      <c r="Q546" s="390"/>
      <c r="R546" s="390"/>
      <c r="S546" s="390"/>
      <c r="T546" s="390"/>
      <c r="U546" s="390"/>
      <c r="V546" s="390"/>
      <c r="W546" s="390"/>
      <c r="X546" s="390"/>
      <c r="Y546" s="390"/>
      <c r="Z546" s="390"/>
      <c r="AA546" s="390"/>
      <c r="AB546" s="390"/>
      <c r="AC546" s="390"/>
      <c r="AD546" s="390"/>
    </row>
    <row r="547">
      <c r="A547" s="400"/>
      <c r="B547" s="390"/>
      <c r="C547" s="401"/>
      <c r="D547" s="401"/>
      <c r="E547" s="390"/>
      <c r="F547" s="390"/>
      <c r="G547" s="390"/>
      <c r="H547" s="390"/>
      <c r="I547" s="390"/>
      <c r="J547" s="390"/>
      <c r="K547" s="390"/>
      <c r="L547" s="390"/>
      <c r="M547" s="390"/>
      <c r="N547" s="390"/>
      <c r="O547" s="390"/>
      <c r="P547" s="390"/>
      <c r="Q547" s="390"/>
      <c r="R547" s="390"/>
      <c r="S547" s="390"/>
      <c r="T547" s="390"/>
      <c r="U547" s="390"/>
      <c r="V547" s="390"/>
      <c r="W547" s="390"/>
      <c r="X547" s="390"/>
      <c r="Y547" s="390"/>
      <c r="Z547" s="390"/>
      <c r="AA547" s="390"/>
      <c r="AB547" s="390"/>
      <c r="AC547" s="390"/>
      <c r="AD547" s="390"/>
    </row>
    <row r="548">
      <c r="A548" s="400"/>
      <c r="B548" s="390"/>
      <c r="C548" s="401"/>
      <c r="D548" s="401"/>
      <c r="E548" s="390"/>
      <c r="F548" s="390"/>
      <c r="G548" s="390"/>
      <c r="H548" s="390"/>
      <c r="I548" s="390"/>
      <c r="J548" s="390"/>
      <c r="K548" s="390"/>
      <c r="L548" s="390"/>
      <c r="M548" s="390"/>
      <c r="N548" s="390"/>
      <c r="O548" s="390"/>
      <c r="P548" s="390"/>
      <c r="Q548" s="390"/>
      <c r="R548" s="390"/>
      <c r="S548" s="390"/>
      <c r="T548" s="390"/>
      <c r="U548" s="390"/>
      <c r="V548" s="390"/>
      <c r="W548" s="390"/>
      <c r="X548" s="390"/>
      <c r="Y548" s="390"/>
      <c r="Z548" s="390"/>
      <c r="AA548" s="390"/>
      <c r="AB548" s="390"/>
      <c r="AC548" s="390"/>
      <c r="AD548" s="390"/>
    </row>
    <row r="549">
      <c r="A549" s="400"/>
      <c r="B549" s="390"/>
      <c r="C549" s="401"/>
      <c r="D549" s="401"/>
      <c r="E549" s="390"/>
      <c r="F549" s="390"/>
      <c r="G549" s="390"/>
      <c r="H549" s="390"/>
      <c r="I549" s="390"/>
      <c r="J549" s="390"/>
      <c r="K549" s="390"/>
      <c r="L549" s="390"/>
      <c r="M549" s="390"/>
      <c r="N549" s="390"/>
      <c r="O549" s="390"/>
      <c r="P549" s="390"/>
      <c r="Q549" s="390"/>
      <c r="R549" s="390"/>
      <c r="S549" s="390"/>
      <c r="T549" s="390"/>
      <c r="U549" s="390"/>
      <c r="V549" s="390"/>
      <c r="W549" s="390"/>
      <c r="X549" s="390"/>
      <c r="Y549" s="390"/>
      <c r="Z549" s="390"/>
      <c r="AA549" s="390"/>
      <c r="AB549" s="390"/>
      <c r="AC549" s="390"/>
      <c r="AD549" s="390"/>
    </row>
    <row r="550">
      <c r="A550" s="400"/>
      <c r="B550" s="390"/>
      <c r="C550" s="401"/>
      <c r="D550" s="401"/>
      <c r="E550" s="390"/>
      <c r="F550" s="390"/>
      <c r="G550" s="390"/>
      <c r="H550" s="390"/>
      <c r="I550" s="390"/>
      <c r="J550" s="390"/>
      <c r="K550" s="390"/>
      <c r="L550" s="390"/>
      <c r="M550" s="390"/>
      <c r="N550" s="390"/>
      <c r="O550" s="390"/>
      <c r="P550" s="390"/>
      <c r="Q550" s="390"/>
      <c r="R550" s="390"/>
      <c r="S550" s="390"/>
      <c r="T550" s="390"/>
      <c r="U550" s="390"/>
      <c r="V550" s="390"/>
      <c r="W550" s="390"/>
      <c r="X550" s="390"/>
      <c r="Y550" s="390"/>
      <c r="Z550" s="390"/>
      <c r="AA550" s="390"/>
      <c r="AB550" s="390"/>
      <c r="AC550" s="390"/>
      <c r="AD550" s="390"/>
    </row>
    <row r="551">
      <c r="A551" s="400"/>
      <c r="B551" s="390"/>
      <c r="C551" s="401"/>
      <c r="D551" s="401"/>
      <c r="E551" s="390"/>
      <c r="F551" s="390"/>
      <c r="G551" s="390"/>
      <c r="H551" s="390"/>
      <c r="I551" s="390"/>
      <c r="J551" s="390"/>
      <c r="K551" s="390"/>
      <c r="L551" s="390"/>
      <c r="M551" s="390"/>
      <c r="N551" s="390"/>
      <c r="O551" s="390"/>
      <c r="P551" s="390"/>
      <c r="Q551" s="390"/>
      <c r="R551" s="390"/>
      <c r="S551" s="390"/>
      <c r="T551" s="390"/>
      <c r="U551" s="390"/>
      <c r="V551" s="390"/>
      <c r="W551" s="390"/>
      <c r="X551" s="390"/>
      <c r="Y551" s="390"/>
      <c r="Z551" s="390"/>
      <c r="AA551" s="390"/>
      <c r="AB551" s="390"/>
      <c r="AC551" s="390"/>
      <c r="AD551" s="390"/>
    </row>
    <row r="552">
      <c r="A552" s="400"/>
      <c r="B552" s="390"/>
      <c r="C552" s="401"/>
      <c r="D552" s="401"/>
      <c r="E552" s="390"/>
      <c r="F552" s="390"/>
      <c r="G552" s="390"/>
      <c r="H552" s="390"/>
      <c r="I552" s="390"/>
      <c r="J552" s="390"/>
      <c r="K552" s="390"/>
      <c r="L552" s="390"/>
      <c r="M552" s="390"/>
      <c r="N552" s="390"/>
      <c r="O552" s="390"/>
      <c r="P552" s="390"/>
      <c r="Q552" s="390"/>
      <c r="R552" s="390"/>
      <c r="S552" s="390"/>
      <c r="T552" s="390"/>
      <c r="U552" s="390"/>
      <c r="V552" s="390"/>
      <c r="W552" s="390"/>
      <c r="X552" s="390"/>
      <c r="Y552" s="390"/>
      <c r="Z552" s="390"/>
      <c r="AA552" s="390"/>
      <c r="AB552" s="390"/>
      <c r="AC552" s="390"/>
      <c r="AD552" s="390"/>
    </row>
    <row r="553">
      <c r="A553" s="400"/>
      <c r="B553" s="390"/>
      <c r="C553" s="401"/>
      <c r="D553" s="401"/>
      <c r="E553" s="390"/>
      <c r="F553" s="390"/>
      <c r="G553" s="390"/>
      <c r="H553" s="390"/>
      <c r="I553" s="390"/>
      <c r="J553" s="390"/>
      <c r="K553" s="390"/>
      <c r="L553" s="390"/>
      <c r="M553" s="390"/>
      <c r="N553" s="390"/>
      <c r="O553" s="390"/>
      <c r="P553" s="390"/>
      <c r="Q553" s="390"/>
      <c r="R553" s="390"/>
      <c r="S553" s="390"/>
      <c r="T553" s="390"/>
      <c r="U553" s="390"/>
      <c r="V553" s="390"/>
      <c r="W553" s="390"/>
      <c r="X553" s="390"/>
      <c r="Y553" s="390"/>
      <c r="Z553" s="390"/>
      <c r="AA553" s="390"/>
      <c r="AB553" s="390"/>
      <c r="AC553" s="390"/>
      <c r="AD553" s="390"/>
    </row>
    <row r="554">
      <c r="A554" s="400"/>
      <c r="B554" s="390"/>
      <c r="C554" s="401"/>
      <c r="D554" s="401"/>
      <c r="E554" s="390"/>
      <c r="F554" s="390"/>
      <c r="G554" s="390"/>
      <c r="H554" s="390"/>
      <c r="I554" s="390"/>
      <c r="J554" s="390"/>
      <c r="K554" s="390"/>
      <c r="L554" s="390"/>
      <c r="M554" s="390"/>
      <c r="N554" s="390"/>
      <c r="O554" s="390"/>
      <c r="P554" s="390"/>
      <c r="Q554" s="390"/>
      <c r="R554" s="390"/>
      <c r="S554" s="390"/>
      <c r="T554" s="390"/>
      <c r="U554" s="390"/>
      <c r="V554" s="390"/>
      <c r="W554" s="390"/>
      <c r="X554" s="390"/>
      <c r="Y554" s="390"/>
      <c r="Z554" s="390"/>
      <c r="AA554" s="390"/>
      <c r="AB554" s="390"/>
      <c r="AC554" s="390"/>
      <c r="AD554" s="390"/>
    </row>
    <row r="555">
      <c r="A555" s="400"/>
      <c r="B555" s="390"/>
      <c r="C555" s="401"/>
      <c r="D555" s="401"/>
      <c r="E555" s="390"/>
      <c r="F555" s="390"/>
      <c r="G555" s="390"/>
      <c r="H555" s="390"/>
      <c r="I555" s="390"/>
      <c r="J555" s="390"/>
      <c r="K555" s="390"/>
      <c r="L555" s="390"/>
      <c r="M555" s="390"/>
      <c r="N555" s="390"/>
      <c r="O555" s="390"/>
      <c r="P555" s="390"/>
      <c r="Q555" s="390"/>
      <c r="R555" s="390"/>
      <c r="S555" s="390"/>
      <c r="T555" s="390"/>
      <c r="U555" s="390"/>
      <c r="V555" s="390"/>
      <c r="W555" s="390"/>
      <c r="X555" s="390"/>
      <c r="Y555" s="390"/>
      <c r="Z555" s="390"/>
      <c r="AA555" s="390"/>
      <c r="AB555" s="390"/>
      <c r="AC555" s="390"/>
      <c r="AD555" s="390"/>
    </row>
    <row r="556">
      <c r="A556" s="400"/>
      <c r="B556" s="390"/>
      <c r="C556" s="401"/>
      <c r="D556" s="401"/>
      <c r="E556" s="390"/>
      <c r="F556" s="390"/>
      <c r="G556" s="390"/>
      <c r="H556" s="390"/>
      <c r="I556" s="390"/>
      <c r="J556" s="390"/>
      <c r="K556" s="390"/>
      <c r="L556" s="390"/>
      <c r="M556" s="390"/>
      <c r="N556" s="390"/>
      <c r="O556" s="390"/>
      <c r="P556" s="390"/>
      <c r="Q556" s="390"/>
      <c r="R556" s="390"/>
      <c r="S556" s="390"/>
      <c r="T556" s="390"/>
      <c r="U556" s="390"/>
      <c r="V556" s="390"/>
      <c r="W556" s="390"/>
      <c r="X556" s="390"/>
      <c r="Y556" s="390"/>
      <c r="Z556" s="390"/>
      <c r="AA556" s="390"/>
      <c r="AB556" s="390"/>
      <c r="AC556" s="390"/>
      <c r="AD556" s="390"/>
    </row>
    <row r="557">
      <c r="A557" s="400"/>
      <c r="B557" s="390"/>
      <c r="C557" s="401"/>
      <c r="D557" s="401"/>
      <c r="E557" s="390"/>
      <c r="F557" s="390"/>
      <c r="G557" s="390"/>
      <c r="H557" s="390"/>
      <c r="I557" s="390"/>
      <c r="J557" s="390"/>
      <c r="K557" s="390"/>
      <c r="L557" s="390"/>
      <c r="M557" s="390"/>
      <c r="N557" s="390"/>
      <c r="O557" s="390"/>
      <c r="P557" s="390"/>
      <c r="Q557" s="390"/>
      <c r="R557" s="390"/>
      <c r="S557" s="390"/>
      <c r="T557" s="390"/>
      <c r="U557" s="390"/>
      <c r="V557" s="390"/>
      <c r="W557" s="390"/>
      <c r="X557" s="390"/>
      <c r="Y557" s="390"/>
      <c r="Z557" s="390"/>
      <c r="AA557" s="390"/>
      <c r="AB557" s="390"/>
      <c r="AC557" s="390"/>
      <c r="AD557" s="390"/>
    </row>
    <row r="558">
      <c r="A558" s="400"/>
      <c r="B558" s="390"/>
      <c r="C558" s="401"/>
      <c r="D558" s="401"/>
      <c r="E558" s="390"/>
      <c r="F558" s="390"/>
      <c r="G558" s="390"/>
      <c r="H558" s="390"/>
      <c r="I558" s="390"/>
      <c r="J558" s="390"/>
      <c r="K558" s="390"/>
      <c r="L558" s="390"/>
      <c r="M558" s="390"/>
      <c r="N558" s="390"/>
      <c r="O558" s="390"/>
      <c r="P558" s="390"/>
      <c r="Q558" s="390"/>
      <c r="R558" s="390"/>
      <c r="S558" s="390"/>
      <c r="T558" s="390"/>
      <c r="U558" s="390"/>
      <c r="V558" s="390"/>
      <c r="W558" s="390"/>
      <c r="X558" s="390"/>
      <c r="Y558" s="390"/>
      <c r="Z558" s="390"/>
      <c r="AA558" s="390"/>
      <c r="AB558" s="390"/>
      <c r="AC558" s="390"/>
      <c r="AD558" s="390"/>
    </row>
    <row r="559">
      <c r="A559" s="400"/>
      <c r="B559" s="390"/>
      <c r="C559" s="401"/>
      <c r="D559" s="401"/>
      <c r="E559" s="390"/>
      <c r="F559" s="390"/>
      <c r="G559" s="390"/>
      <c r="H559" s="390"/>
      <c r="I559" s="390"/>
      <c r="J559" s="390"/>
      <c r="K559" s="390"/>
      <c r="L559" s="390"/>
      <c r="M559" s="390"/>
      <c r="N559" s="390"/>
      <c r="O559" s="390"/>
      <c r="P559" s="390"/>
      <c r="Q559" s="390"/>
      <c r="R559" s="390"/>
      <c r="S559" s="390"/>
      <c r="T559" s="390"/>
      <c r="U559" s="390"/>
      <c r="V559" s="390"/>
      <c r="W559" s="390"/>
      <c r="X559" s="390"/>
      <c r="Y559" s="390"/>
      <c r="Z559" s="390"/>
      <c r="AA559" s="390"/>
      <c r="AB559" s="390"/>
      <c r="AC559" s="390"/>
      <c r="AD559" s="390"/>
    </row>
    <row r="560">
      <c r="A560" s="400"/>
      <c r="B560" s="390"/>
      <c r="C560" s="401"/>
      <c r="D560" s="401"/>
      <c r="E560" s="390"/>
      <c r="F560" s="390"/>
      <c r="G560" s="390"/>
      <c r="H560" s="390"/>
      <c r="I560" s="390"/>
      <c r="J560" s="390"/>
      <c r="K560" s="390"/>
      <c r="L560" s="390"/>
      <c r="M560" s="390"/>
      <c r="N560" s="390"/>
      <c r="O560" s="390"/>
      <c r="P560" s="390"/>
      <c r="Q560" s="390"/>
      <c r="R560" s="390"/>
      <c r="S560" s="390"/>
      <c r="T560" s="390"/>
      <c r="U560" s="390"/>
      <c r="V560" s="390"/>
      <c r="W560" s="390"/>
      <c r="X560" s="390"/>
      <c r="Y560" s="390"/>
      <c r="Z560" s="390"/>
      <c r="AA560" s="390"/>
      <c r="AB560" s="390"/>
      <c r="AC560" s="390"/>
      <c r="AD560" s="390"/>
    </row>
    <row r="561">
      <c r="A561" s="400"/>
      <c r="B561" s="390"/>
      <c r="C561" s="401"/>
      <c r="D561" s="401"/>
      <c r="E561" s="390"/>
      <c r="F561" s="390"/>
      <c r="G561" s="390"/>
      <c r="H561" s="390"/>
      <c r="I561" s="390"/>
      <c r="J561" s="390"/>
      <c r="K561" s="390"/>
      <c r="L561" s="390"/>
      <c r="M561" s="390"/>
      <c r="N561" s="390"/>
      <c r="O561" s="390"/>
      <c r="P561" s="390"/>
      <c r="Q561" s="390"/>
      <c r="R561" s="390"/>
      <c r="S561" s="390"/>
      <c r="T561" s="390"/>
      <c r="U561" s="390"/>
      <c r="V561" s="390"/>
      <c r="W561" s="390"/>
      <c r="X561" s="390"/>
      <c r="Y561" s="390"/>
      <c r="Z561" s="390"/>
      <c r="AA561" s="390"/>
      <c r="AB561" s="390"/>
      <c r="AC561" s="390"/>
      <c r="AD561" s="390"/>
    </row>
    <row r="562">
      <c r="A562" s="400"/>
      <c r="B562" s="390"/>
      <c r="C562" s="401"/>
      <c r="D562" s="401"/>
      <c r="E562" s="390"/>
      <c r="F562" s="390"/>
      <c r="G562" s="390"/>
      <c r="H562" s="390"/>
      <c r="I562" s="390"/>
      <c r="J562" s="390"/>
      <c r="K562" s="390"/>
      <c r="L562" s="390"/>
      <c r="M562" s="390"/>
      <c r="N562" s="390"/>
      <c r="O562" s="390"/>
      <c r="P562" s="390"/>
      <c r="Q562" s="390"/>
      <c r="R562" s="390"/>
      <c r="S562" s="390"/>
      <c r="T562" s="390"/>
      <c r="U562" s="390"/>
      <c r="V562" s="390"/>
      <c r="W562" s="390"/>
      <c r="X562" s="390"/>
      <c r="Y562" s="390"/>
      <c r="Z562" s="390"/>
      <c r="AA562" s="390"/>
      <c r="AB562" s="390"/>
      <c r="AC562" s="390"/>
      <c r="AD562" s="390"/>
    </row>
    <row r="563">
      <c r="A563" s="400"/>
      <c r="B563" s="390"/>
      <c r="C563" s="401"/>
      <c r="D563" s="401"/>
      <c r="E563" s="390"/>
      <c r="F563" s="390"/>
      <c r="G563" s="390"/>
      <c r="H563" s="390"/>
      <c r="I563" s="390"/>
      <c r="J563" s="390"/>
      <c r="K563" s="390"/>
      <c r="L563" s="390"/>
      <c r="M563" s="390"/>
      <c r="N563" s="390"/>
      <c r="O563" s="390"/>
      <c r="P563" s="390"/>
      <c r="Q563" s="390"/>
      <c r="R563" s="390"/>
      <c r="S563" s="390"/>
      <c r="T563" s="390"/>
      <c r="U563" s="390"/>
      <c r="V563" s="390"/>
      <c r="W563" s="390"/>
      <c r="X563" s="390"/>
      <c r="Y563" s="390"/>
      <c r="Z563" s="390"/>
      <c r="AA563" s="390"/>
      <c r="AB563" s="390"/>
      <c r="AC563" s="390"/>
      <c r="AD563" s="390"/>
    </row>
    <row r="564">
      <c r="A564" s="400"/>
      <c r="B564" s="390"/>
      <c r="C564" s="401"/>
      <c r="D564" s="401"/>
      <c r="E564" s="390"/>
      <c r="F564" s="390"/>
      <c r="G564" s="390"/>
      <c r="H564" s="390"/>
      <c r="I564" s="390"/>
      <c r="J564" s="390"/>
      <c r="K564" s="390"/>
      <c r="L564" s="390"/>
      <c r="M564" s="390"/>
      <c r="N564" s="390"/>
      <c r="O564" s="390"/>
      <c r="P564" s="390"/>
      <c r="Q564" s="390"/>
      <c r="R564" s="390"/>
      <c r="S564" s="390"/>
      <c r="T564" s="390"/>
      <c r="U564" s="390"/>
      <c r="V564" s="390"/>
      <c r="W564" s="390"/>
      <c r="X564" s="390"/>
      <c r="Y564" s="390"/>
      <c r="Z564" s="390"/>
      <c r="AA564" s="390"/>
      <c r="AB564" s="390"/>
      <c r="AC564" s="390"/>
      <c r="AD564" s="390"/>
    </row>
    <row r="565">
      <c r="A565" s="400"/>
      <c r="B565" s="390"/>
      <c r="C565" s="401"/>
      <c r="D565" s="401"/>
      <c r="E565" s="390"/>
      <c r="F565" s="390"/>
      <c r="G565" s="390"/>
      <c r="H565" s="390"/>
      <c r="I565" s="390"/>
      <c r="J565" s="390"/>
      <c r="K565" s="390"/>
      <c r="L565" s="390"/>
      <c r="M565" s="390"/>
      <c r="N565" s="390"/>
      <c r="O565" s="390"/>
      <c r="P565" s="390"/>
      <c r="Q565" s="390"/>
      <c r="R565" s="390"/>
      <c r="S565" s="390"/>
      <c r="T565" s="390"/>
      <c r="U565" s="390"/>
      <c r="V565" s="390"/>
      <c r="W565" s="390"/>
      <c r="X565" s="390"/>
      <c r="Y565" s="390"/>
      <c r="Z565" s="390"/>
      <c r="AA565" s="390"/>
      <c r="AB565" s="390"/>
      <c r="AC565" s="390"/>
      <c r="AD565" s="390"/>
    </row>
    <row r="566">
      <c r="A566" s="400"/>
      <c r="B566" s="390"/>
      <c r="C566" s="401"/>
      <c r="D566" s="401"/>
      <c r="E566" s="390"/>
      <c r="F566" s="390"/>
      <c r="G566" s="390"/>
      <c r="H566" s="390"/>
      <c r="I566" s="390"/>
      <c r="J566" s="390"/>
      <c r="K566" s="390"/>
      <c r="L566" s="390"/>
      <c r="M566" s="390"/>
      <c r="N566" s="390"/>
      <c r="O566" s="390"/>
      <c r="P566" s="390"/>
      <c r="Q566" s="390"/>
      <c r="R566" s="390"/>
      <c r="S566" s="390"/>
      <c r="T566" s="390"/>
      <c r="U566" s="390"/>
      <c r="V566" s="390"/>
      <c r="W566" s="390"/>
      <c r="X566" s="390"/>
      <c r="Y566" s="390"/>
      <c r="Z566" s="390"/>
      <c r="AA566" s="390"/>
      <c r="AB566" s="390"/>
      <c r="AC566" s="390"/>
      <c r="AD566" s="390"/>
    </row>
    <row r="567">
      <c r="A567" s="400"/>
      <c r="B567" s="390"/>
      <c r="C567" s="401"/>
      <c r="D567" s="401"/>
      <c r="E567" s="390"/>
      <c r="F567" s="390"/>
      <c r="G567" s="390"/>
      <c r="H567" s="390"/>
      <c r="I567" s="390"/>
      <c r="J567" s="390"/>
      <c r="K567" s="390"/>
      <c r="L567" s="390"/>
      <c r="M567" s="390"/>
      <c r="N567" s="390"/>
      <c r="O567" s="390"/>
      <c r="P567" s="390"/>
      <c r="Q567" s="390"/>
      <c r="R567" s="390"/>
      <c r="S567" s="390"/>
      <c r="T567" s="390"/>
      <c r="U567" s="390"/>
      <c r="V567" s="390"/>
      <c r="W567" s="390"/>
      <c r="X567" s="390"/>
      <c r="Y567" s="390"/>
      <c r="Z567" s="390"/>
      <c r="AA567" s="390"/>
      <c r="AB567" s="390"/>
      <c r="AC567" s="390"/>
      <c r="AD567" s="390"/>
    </row>
    <row r="568">
      <c r="A568" s="400"/>
      <c r="B568" s="390"/>
      <c r="C568" s="401"/>
      <c r="D568" s="401"/>
      <c r="E568" s="390"/>
      <c r="F568" s="390"/>
      <c r="G568" s="390"/>
      <c r="H568" s="390"/>
      <c r="I568" s="390"/>
      <c r="J568" s="390"/>
      <c r="K568" s="390"/>
      <c r="L568" s="390"/>
      <c r="M568" s="390"/>
      <c r="N568" s="390"/>
      <c r="O568" s="390"/>
      <c r="P568" s="390"/>
      <c r="Q568" s="390"/>
      <c r="R568" s="390"/>
      <c r="S568" s="390"/>
      <c r="T568" s="390"/>
      <c r="U568" s="390"/>
      <c r="V568" s="390"/>
      <c r="W568" s="390"/>
      <c r="X568" s="390"/>
      <c r="Y568" s="390"/>
      <c r="Z568" s="390"/>
      <c r="AA568" s="390"/>
      <c r="AB568" s="390"/>
      <c r="AC568" s="390"/>
      <c r="AD568" s="390"/>
    </row>
    <row r="569">
      <c r="A569" s="400"/>
      <c r="B569" s="390"/>
      <c r="C569" s="401"/>
      <c r="D569" s="401"/>
      <c r="E569" s="390"/>
      <c r="F569" s="390"/>
      <c r="G569" s="390"/>
      <c r="H569" s="390"/>
      <c r="I569" s="390"/>
      <c r="J569" s="390"/>
      <c r="K569" s="390"/>
      <c r="L569" s="390"/>
      <c r="M569" s="390"/>
      <c r="N569" s="390"/>
      <c r="O569" s="390"/>
      <c r="P569" s="390"/>
      <c r="Q569" s="390"/>
      <c r="R569" s="390"/>
      <c r="S569" s="390"/>
      <c r="T569" s="390"/>
      <c r="U569" s="390"/>
      <c r="V569" s="390"/>
      <c r="W569" s="390"/>
      <c r="X569" s="390"/>
      <c r="Y569" s="390"/>
      <c r="Z569" s="390"/>
      <c r="AA569" s="390"/>
      <c r="AB569" s="390"/>
      <c r="AC569" s="390"/>
      <c r="AD569" s="390"/>
    </row>
    <row r="570">
      <c r="A570" s="400"/>
      <c r="B570" s="390"/>
      <c r="C570" s="401"/>
      <c r="D570" s="401"/>
      <c r="E570" s="390"/>
      <c r="F570" s="390"/>
      <c r="G570" s="390"/>
      <c r="H570" s="390"/>
      <c r="I570" s="390"/>
      <c r="J570" s="390"/>
      <c r="K570" s="390"/>
      <c r="L570" s="390"/>
      <c r="M570" s="390"/>
      <c r="N570" s="390"/>
      <c r="O570" s="390"/>
      <c r="P570" s="390"/>
      <c r="Q570" s="390"/>
      <c r="R570" s="390"/>
      <c r="S570" s="390"/>
      <c r="T570" s="390"/>
      <c r="U570" s="390"/>
      <c r="V570" s="390"/>
      <c r="W570" s="390"/>
      <c r="X570" s="390"/>
      <c r="Y570" s="390"/>
      <c r="Z570" s="390"/>
      <c r="AA570" s="390"/>
      <c r="AB570" s="390"/>
      <c r="AC570" s="390"/>
      <c r="AD570" s="390"/>
    </row>
    <row r="571">
      <c r="A571" s="400"/>
      <c r="B571" s="390"/>
      <c r="C571" s="401"/>
      <c r="D571" s="401"/>
      <c r="E571" s="390"/>
      <c r="F571" s="390"/>
      <c r="G571" s="390"/>
      <c r="H571" s="390"/>
      <c r="I571" s="390"/>
      <c r="J571" s="390"/>
      <c r="K571" s="390"/>
      <c r="L571" s="390"/>
      <c r="M571" s="390"/>
      <c r="N571" s="390"/>
      <c r="O571" s="390"/>
      <c r="P571" s="390"/>
      <c r="Q571" s="390"/>
      <c r="R571" s="390"/>
      <c r="S571" s="390"/>
      <c r="T571" s="390"/>
      <c r="U571" s="390"/>
      <c r="V571" s="390"/>
      <c r="W571" s="390"/>
      <c r="X571" s="390"/>
      <c r="Y571" s="390"/>
      <c r="Z571" s="390"/>
      <c r="AA571" s="390"/>
      <c r="AB571" s="390"/>
      <c r="AC571" s="390"/>
      <c r="AD571" s="390"/>
    </row>
    <row r="572">
      <c r="A572" s="400"/>
      <c r="B572" s="390"/>
      <c r="C572" s="401"/>
      <c r="D572" s="401"/>
      <c r="E572" s="390"/>
      <c r="F572" s="390"/>
      <c r="G572" s="390"/>
      <c r="H572" s="390"/>
      <c r="I572" s="390"/>
      <c r="J572" s="390"/>
      <c r="K572" s="390"/>
      <c r="L572" s="390"/>
      <c r="M572" s="390"/>
      <c r="N572" s="390"/>
      <c r="O572" s="390"/>
      <c r="P572" s="390"/>
      <c r="Q572" s="390"/>
      <c r="R572" s="390"/>
      <c r="S572" s="390"/>
      <c r="T572" s="390"/>
      <c r="U572" s="390"/>
      <c r="V572" s="390"/>
      <c r="W572" s="390"/>
      <c r="X572" s="390"/>
      <c r="Y572" s="390"/>
      <c r="Z572" s="390"/>
      <c r="AA572" s="390"/>
      <c r="AB572" s="390"/>
      <c r="AC572" s="390"/>
      <c r="AD572" s="390"/>
    </row>
    <row r="573">
      <c r="A573" s="400"/>
      <c r="B573" s="390"/>
      <c r="C573" s="401"/>
      <c r="D573" s="401"/>
      <c r="E573" s="390"/>
      <c r="F573" s="390"/>
      <c r="G573" s="390"/>
      <c r="H573" s="390"/>
      <c r="I573" s="390"/>
      <c r="J573" s="390"/>
      <c r="K573" s="390"/>
      <c r="L573" s="390"/>
      <c r="M573" s="390"/>
      <c r="N573" s="390"/>
      <c r="O573" s="390"/>
      <c r="P573" s="390"/>
      <c r="Q573" s="390"/>
      <c r="R573" s="390"/>
      <c r="S573" s="390"/>
      <c r="T573" s="390"/>
      <c r="U573" s="390"/>
      <c r="V573" s="390"/>
      <c r="W573" s="390"/>
      <c r="X573" s="390"/>
      <c r="Y573" s="390"/>
      <c r="Z573" s="390"/>
      <c r="AA573" s="390"/>
      <c r="AB573" s="390"/>
      <c r="AC573" s="390"/>
      <c r="AD573" s="390"/>
    </row>
    <row r="574">
      <c r="A574" s="400"/>
      <c r="B574" s="390"/>
      <c r="C574" s="401"/>
      <c r="D574" s="401"/>
      <c r="E574" s="390"/>
      <c r="F574" s="390"/>
      <c r="G574" s="390"/>
      <c r="H574" s="390"/>
      <c r="I574" s="390"/>
      <c r="J574" s="390"/>
      <c r="K574" s="390"/>
      <c r="L574" s="390"/>
      <c r="M574" s="390"/>
      <c r="N574" s="390"/>
      <c r="O574" s="390"/>
      <c r="P574" s="390"/>
      <c r="Q574" s="390"/>
      <c r="R574" s="390"/>
      <c r="S574" s="390"/>
      <c r="T574" s="390"/>
      <c r="U574" s="390"/>
      <c r="V574" s="390"/>
      <c r="W574" s="390"/>
      <c r="X574" s="390"/>
      <c r="Y574" s="390"/>
      <c r="Z574" s="390"/>
      <c r="AA574" s="390"/>
      <c r="AB574" s="390"/>
      <c r="AC574" s="390"/>
      <c r="AD574" s="390"/>
    </row>
    <row r="575">
      <c r="A575" s="400"/>
      <c r="B575" s="390"/>
      <c r="C575" s="401"/>
      <c r="D575" s="401"/>
      <c r="E575" s="390"/>
      <c r="F575" s="390"/>
      <c r="G575" s="390"/>
      <c r="H575" s="390"/>
      <c r="I575" s="390"/>
      <c r="J575" s="390"/>
      <c r="K575" s="390"/>
      <c r="L575" s="390"/>
      <c r="M575" s="390"/>
      <c r="N575" s="390"/>
      <c r="O575" s="390"/>
      <c r="P575" s="390"/>
      <c r="Q575" s="390"/>
      <c r="R575" s="390"/>
      <c r="S575" s="390"/>
      <c r="T575" s="390"/>
      <c r="U575" s="390"/>
      <c r="V575" s="390"/>
      <c r="W575" s="390"/>
      <c r="X575" s="390"/>
      <c r="Y575" s="390"/>
      <c r="Z575" s="390"/>
      <c r="AA575" s="390"/>
      <c r="AB575" s="390"/>
      <c r="AC575" s="390"/>
      <c r="AD575" s="390"/>
    </row>
    <row r="576">
      <c r="A576" s="400"/>
      <c r="B576" s="390"/>
      <c r="C576" s="401"/>
      <c r="D576" s="401"/>
      <c r="E576" s="390"/>
      <c r="F576" s="390"/>
      <c r="G576" s="390"/>
      <c r="H576" s="390"/>
      <c r="I576" s="390"/>
      <c r="J576" s="390"/>
      <c r="K576" s="390"/>
      <c r="L576" s="390"/>
      <c r="M576" s="390"/>
      <c r="N576" s="390"/>
      <c r="O576" s="390"/>
      <c r="P576" s="390"/>
      <c r="Q576" s="390"/>
      <c r="R576" s="390"/>
      <c r="S576" s="390"/>
      <c r="T576" s="390"/>
      <c r="U576" s="390"/>
      <c r="V576" s="390"/>
      <c r="W576" s="390"/>
      <c r="X576" s="390"/>
      <c r="Y576" s="390"/>
      <c r="Z576" s="390"/>
      <c r="AA576" s="390"/>
      <c r="AB576" s="390"/>
      <c r="AC576" s="390"/>
      <c r="AD576" s="390"/>
    </row>
    <row r="577">
      <c r="A577" s="400"/>
      <c r="B577" s="390"/>
      <c r="C577" s="401"/>
      <c r="D577" s="401"/>
      <c r="E577" s="390"/>
      <c r="F577" s="390"/>
      <c r="G577" s="390"/>
      <c r="H577" s="390"/>
      <c r="I577" s="390"/>
      <c r="J577" s="390"/>
      <c r="K577" s="390"/>
      <c r="L577" s="390"/>
      <c r="M577" s="390"/>
      <c r="N577" s="390"/>
      <c r="O577" s="390"/>
      <c r="P577" s="390"/>
      <c r="Q577" s="390"/>
      <c r="R577" s="390"/>
      <c r="S577" s="390"/>
      <c r="T577" s="390"/>
      <c r="U577" s="390"/>
      <c r="V577" s="390"/>
      <c r="W577" s="390"/>
      <c r="X577" s="390"/>
      <c r="Y577" s="390"/>
      <c r="Z577" s="390"/>
      <c r="AA577" s="390"/>
      <c r="AB577" s="390"/>
      <c r="AC577" s="390"/>
      <c r="AD577" s="390"/>
    </row>
    <row r="578">
      <c r="A578" s="400"/>
      <c r="B578" s="390"/>
      <c r="C578" s="401"/>
      <c r="D578" s="401"/>
      <c r="E578" s="390"/>
      <c r="F578" s="390"/>
      <c r="G578" s="390"/>
      <c r="H578" s="390"/>
      <c r="I578" s="390"/>
      <c r="J578" s="390"/>
      <c r="K578" s="390"/>
      <c r="L578" s="390"/>
      <c r="M578" s="390"/>
      <c r="N578" s="390"/>
      <c r="O578" s="390"/>
      <c r="P578" s="390"/>
      <c r="Q578" s="390"/>
      <c r="R578" s="390"/>
      <c r="S578" s="390"/>
      <c r="T578" s="390"/>
      <c r="U578" s="390"/>
      <c r="V578" s="390"/>
      <c r="W578" s="390"/>
      <c r="X578" s="390"/>
      <c r="Y578" s="390"/>
      <c r="Z578" s="390"/>
      <c r="AA578" s="390"/>
      <c r="AB578" s="390"/>
      <c r="AC578" s="390"/>
      <c r="AD578" s="390"/>
    </row>
    <row r="579">
      <c r="A579" s="400"/>
      <c r="B579" s="390"/>
      <c r="C579" s="401"/>
      <c r="D579" s="401"/>
      <c r="E579" s="390"/>
      <c r="F579" s="390"/>
      <c r="G579" s="390"/>
      <c r="H579" s="390"/>
      <c r="I579" s="390"/>
      <c r="J579" s="390"/>
      <c r="K579" s="390"/>
      <c r="L579" s="390"/>
      <c r="M579" s="390"/>
      <c r="N579" s="390"/>
      <c r="O579" s="390"/>
      <c r="P579" s="390"/>
      <c r="Q579" s="390"/>
      <c r="R579" s="390"/>
      <c r="S579" s="390"/>
      <c r="T579" s="390"/>
      <c r="U579" s="390"/>
      <c r="V579" s="390"/>
      <c r="W579" s="390"/>
      <c r="X579" s="390"/>
      <c r="Y579" s="390"/>
      <c r="Z579" s="390"/>
      <c r="AA579" s="390"/>
      <c r="AB579" s="390"/>
      <c r="AC579" s="390"/>
      <c r="AD579" s="390"/>
    </row>
    <row r="580">
      <c r="A580" s="400"/>
      <c r="B580" s="390"/>
      <c r="C580" s="401"/>
      <c r="D580" s="401"/>
      <c r="E580" s="390"/>
      <c r="F580" s="390"/>
      <c r="G580" s="390"/>
      <c r="H580" s="390"/>
      <c r="I580" s="390"/>
      <c r="J580" s="390"/>
      <c r="K580" s="390"/>
      <c r="L580" s="390"/>
      <c r="M580" s="390"/>
      <c r="N580" s="390"/>
      <c r="O580" s="390"/>
      <c r="P580" s="390"/>
      <c r="Q580" s="390"/>
      <c r="R580" s="390"/>
      <c r="S580" s="390"/>
      <c r="T580" s="390"/>
      <c r="U580" s="390"/>
      <c r="V580" s="390"/>
      <c r="W580" s="390"/>
      <c r="X580" s="390"/>
      <c r="Y580" s="390"/>
      <c r="Z580" s="390"/>
      <c r="AA580" s="390"/>
      <c r="AB580" s="390"/>
      <c r="AC580" s="390"/>
      <c r="AD580" s="390"/>
    </row>
    <row r="581">
      <c r="A581" s="400"/>
      <c r="B581" s="390"/>
      <c r="C581" s="401"/>
      <c r="D581" s="401"/>
      <c r="E581" s="390"/>
      <c r="F581" s="390"/>
      <c r="G581" s="390"/>
      <c r="H581" s="390"/>
      <c r="I581" s="390"/>
      <c r="J581" s="390"/>
      <c r="K581" s="390"/>
      <c r="L581" s="390"/>
      <c r="M581" s="390"/>
      <c r="N581" s="390"/>
      <c r="O581" s="390"/>
      <c r="P581" s="390"/>
      <c r="Q581" s="390"/>
      <c r="R581" s="390"/>
      <c r="S581" s="390"/>
      <c r="T581" s="390"/>
      <c r="U581" s="390"/>
      <c r="V581" s="390"/>
      <c r="W581" s="390"/>
      <c r="X581" s="390"/>
      <c r="Y581" s="390"/>
      <c r="Z581" s="390"/>
      <c r="AA581" s="390"/>
      <c r="AB581" s="390"/>
      <c r="AC581" s="390"/>
      <c r="AD581" s="390"/>
    </row>
    <row r="582">
      <c r="A582" s="400"/>
      <c r="B582" s="390"/>
      <c r="C582" s="401"/>
      <c r="D582" s="401"/>
      <c r="E582" s="390"/>
      <c r="F582" s="390"/>
      <c r="G582" s="390"/>
      <c r="H582" s="390"/>
      <c r="I582" s="390"/>
      <c r="J582" s="390"/>
      <c r="K582" s="390"/>
      <c r="L582" s="390"/>
      <c r="M582" s="390"/>
      <c r="N582" s="390"/>
      <c r="O582" s="390"/>
      <c r="P582" s="390"/>
      <c r="Q582" s="390"/>
      <c r="R582" s="390"/>
      <c r="S582" s="390"/>
      <c r="T582" s="390"/>
      <c r="U582" s="390"/>
      <c r="V582" s="390"/>
      <c r="W582" s="390"/>
      <c r="X582" s="390"/>
      <c r="Y582" s="390"/>
      <c r="Z582" s="390"/>
      <c r="AA582" s="390"/>
      <c r="AB582" s="390"/>
      <c r="AC582" s="390"/>
      <c r="AD582" s="390"/>
    </row>
    <row r="583">
      <c r="A583" s="400"/>
      <c r="B583" s="390"/>
      <c r="C583" s="401"/>
      <c r="D583" s="401"/>
      <c r="E583" s="390"/>
      <c r="F583" s="390"/>
      <c r="G583" s="390"/>
      <c r="H583" s="390"/>
      <c r="I583" s="390"/>
      <c r="J583" s="390"/>
      <c r="K583" s="390"/>
      <c r="L583" s="390"/>
      <c r="M583" s="390"/>
      <c r="N583" s="390"/>
      <c r="O583" s="390"/>
      <c r="P583" s="390"/>
      <c r="Q583" s="390"/>
      <c r="R583" s="390"/>
      <c r="S583" s="390"/>
      <c r="T583" s="390"/>
      <c r="U583" s="390"/>
      <c r="V583" s="390"/>
      <c r="W583" s="390"/>
      <c r="X583" s="390"/>
      <c r="Y583" s="390"/>
      <c r="Z583" s="390"/>
      <c r="AA583" s="390"/>
      <c r="AB583" s="390"/>
      <c r="AC583" s="390"/>
      <c r="AD583" s="390"/>
    </row>
    <row r="584">
      <c r="A584" s="400"/>
      <c r="B584" s="390"/>
      <c r="C584" s="401"/>
      <c r="D584" s="401"/>
      <c r="E584" s="390"/>
      <c r="F584" s="390"/>
      <c r="G584" s="390"/>
      <c r="H584" s="390"/>
      <c r="I584" s="390"/>
      <c r="J584" s="390"/>
      <c r="K584" s="390"/>
      <c r="L584" s="390"/>
      <c r="M584" s="390"/>
      <c r="N584" s="390"/>
      <c r="O584" s="390"/>
      <c r="P584" s="390"/>
      <c r="Q584" s="390"/>
      <c r="R584" s="390"/>
      <c r="S584" s="390"/>
      <c r="T584" s="390"/>
      <c r="U584" s="390"/>
      <c r="V584" s="390"/>
      <c r="W584" s="390"/>
      <c r="X584" s="390"/>
      <c r="Y584" s="390"/>
      <c r="Z584" s="390"/>
      <c r="AA584" s="390"/>
      <c r="AB584" s="390"/>
      <c r="AC584" s="390"/>
      <c r="AD584" s="390"/>
    </row>
    <row r="585">
      <c r="A585" s="400"/>
      <c r="B585" s="390"/>
      <c r="C585" s="401"/>
      <c r="D585" s="401"/>
      <c r="E585" s="390"/>
      <c r="F585" s="390"/>
      <c r="G585" s="390"/>
      <c r="H585" s="390"/>
      <c r="I585" s="390"/>
      <c r="J585" s="390"/>
      <c r="K585" s="390"/>
      <c r="L585" s="390"/>
      <c r="M585" s="390"/>
      <c r="N585" s="390"/>
      <c r="O585" s="390"/>
      <c r="P585" s="390"/>
      <c r="Q585" s="390"/>
      <c r="R585" s="390"/>
      <c r="S585" s="390"/>
      <c r="T585" s="390"/>
      <c r="U585" s="390"/>
      <c r="V585" s="390"/>
      <c r="W585" s="390"/>
      <c r="X585" s="390"/>
      <c r="Y585" s="390"/>
      <c r="Z585" s="390"/>
      <c r="AA585" s="390"/>
      <c r="AB585" s="390"/>
      <c r="AC585" s="390"/>
      <c r="AD585" s="390"/>
    </row>
    <row r="586">
      <c r="A586" s="400"/>
      <c r="B586" s="390"/>
      <c r="C586" s="401"/>
      <c r="D586" s="401"/>
      <c r="E586" s="390"/>
      <c r="F586" s="390"/>
      <c r="G586" s="390"/>
      <c r="H586" s="390"/>
      <c r="I586" s="390"/>
      <c r="J586" s="390"/>
      <c r="K586" s="390"/>
      <c r="L586" s="390"/>
      <c r="M586" s="390"/>
      <c r="N586" s="390"/>
      <c r="O586" s="390"/>
      <c r="P586" s="390"/>
      <c r="Q586" s="390"/>
      <c r="R586" s="390"/>
      <c r="S586" s="390"/>
      <c r="T586" s="390"/>
      <c r="U586" s="390"/>
      <c r="V586" s="390"/>
      <c r="W586" s="390"/>
      <c r="X586" s="390"/>
      <c r="Y586" s="390"/>
      <c r="Z586" s="390"/>
      <c r="AA586" s="390"/>
      <c r="AB586" s="390"/>
      <c r="AC586" s="390"/>
      <c r="AD586" s="390"/>
    </row>
    <row r="587">
      <c r="A587" s="400"/>
      <c r="B587" s="390"/>
      <c r="C587" s="401"/>
      <c r="D587" s="401"/>
      <c r="E587" s="390"/>
      <c r="F587" s="390"/>
      <c r="G587" s="390"/>
      <c r="H587" s="390"/>
      <c r="I587" s="390"/>
      <c r="J587" s="390"/>
      <c r="K587" s="390"/>
      <c r="L587" s="390"/>
      <c r="M587" s="390"/>
      <c r="N587" s="390"/>
      <c r="O587" s="390"/>
      <c r="P587" s="390"/>
      <c r="Q587" s="390"/>
      <c r="R587" s="390"/>
      <c r="S587" s="390"/>
      <c r="T587" s="390"/>
      <c r="U587" s="390"/>
      <c r="V587" s="390"/>
      <c r="W587" s="390"/>
      <c r="X587" s="390"/>
      <c r="Y587" s="390"/>
      <c r="Z587" s="390"/>
      <c r="AA587" s="390"/>
      <c r="AB587" s="390"/>
      <c r="AC587" s="390"/>
      <c r="AD587" s="390"/>
    </row>
    <row r="588">
      <c r="A588" s="400"/>
      <c r="B588" s="390"/>
      <c r="C588" s="401"/>
      <c r="D588" s="401"/>
      <c r="E588" s="390"/>
      <c r="F588" s="390"/>
      <c r="G588" s="390"/>
      <c r="H588" s="390"/>
      <c r="I588" s="390"/>
      <c r="J588" s="390"/>
      <c r="K588" s="390"/>
      <c r="L588" s="390"/>
      <c r="M588" s="390"/>
      <c r="N588" s="390"/>
      <c r="O588" s="390"/>
      <c r="P588" s="390"/>
      <c r="Q588" s="390"/>
      <c r="R588" s="390"/>
      <c r="S588" s="390"/>
      <c r="T588" s="390"/>
      <c r="U588" s="390"/>
      <c r="V588" s="390"/>
      <c r="W588" s="390"/>
      <c r="X588" s="390"/>
      <c r="Y588" s="390"/>
      <c r="Z588" s="390"/>
      <c r="AA588" s="390"/>
      <c r="AB588" s="390"/>
      <c r="AC588" s="390"/>
      <c r="AD588" s="390"/>
    </row>
    <row r="589">
      <c r="A589" s="400"/>
      <c r="B589" s="390"/>
      <c r="C589" s="401"/>
      <c r="D589" s="401"/>
      <c r="E589" s="390"/>
      <c r="F589" s="390"/>
      <c r="G589" s="390"/>
      <c r="H589" s="390"/>
      <c r="I589" s="390"/>
      <c r="J589" s="390"/>
      <c r="K589" s="390"/>
      <c r="L589" s="390"/>
      <c r="M589" s="390"/>
      <c r="N589" s="390"/>
      <c r="O589" s="390"/>
      <c r="P589" s="390"/>
      <c r="Q589" s="390"/>
      <c r="R589" s="390"/>
      <c r="S589" s="390"/>
      <c r="T589" s="390"/>
      <c r="U589" s="390"/>
      <c r="V589" s="390"/>
      <c r="W589" s="390"/>
      <c r="X589" s="390"/>
      <c r="Y589" s="390"/>
      <c r="Z589" s="390"/>
      <c r="AA589" s="390"/>
      <c r="AB589" s="390"/>
      <c r="AC589" s="390"/>
      <c r="AD589" s="390"/>
    </row>
    <row r="590">
      <c r="A590" s="400"/>
      <c r="B590" s="390"/>
      <c r="C590" s="401"/>
      <c r="D590" s="401"/>
      <c r="E590" s="390"/>
      <c r="F590" s="390"/>
      <c r="G590" s="390"/>
      <c r="H590" s="390"/>
      <c r="I590" s="390"/>
      <c r="J590" s="390"/>
      <c r="K590" s="390"/>
      <c r="L590" s="390"/>
      <c r="M590" s="390"/>
      <c r="N590" s="390"/>
      <c r="O590" s="390"/>
      <c r="P590" s="390"/>
      <c r="Q590" s="390"/>
      <c r="R590" s="390"/>
      <c r="S590" s="390"/>
      <c r="T590" s="390"/>
      <c r="U590" s="390"/>
      <c r="V590" s="390"/>
      <c r="W590" s="390"/>
      <c r="X590" s="390"/>
      <c r="Y590" s="390"/>
      <c r="Z590" s="390"/>
      <c r="AA590" s="390"/>
      <c r="AB590" s="390"/>
      <c r="AC590" s="390"/>
      <c r="AD590" s="390"/>
    </row>
    <row r="591">
      <c r="A591" s="400"/>
      <c r="B591" s="390"/>
      <c r="C591" s="401"/>
      <c r="D591" s="401"/>
      <c r="E591" s="390"/>
      <c r="F591" s="390"/>
      <c r="G591" s="390"/>
      <c r="H591" s="390"/>
      <c r="I591" s="390"/>
      <c r="J591" s="390"/>
      <c r="K591" s="390"/>
      <c r="L591" s="390"/>
      <c r="M591" s="390"/>
      <c r="N591" s="390"/>
      <c r="O591" s="390"/>
      <c r="P591" s="390"/>
      <c r="Q591" s="390"/>
      <c r="R591" s="390"/>
      <c r="S591" s="390"/>
      <c r="T591" s="390"/>
      <c r="U591" s="390"/>
      <c r="V591" s="390"/>
      <c r="W591" s="390"/>
      <c r="X591" s="390"/>
      <c r="Y591" s="390"/>
      <c r="Z591" s="390"/>
      <c r="AA591" s="390"/>
      <c r="AB591" s="390"/>
      <c r="AC591" s="390"/>
      <c r="AD591" s="390"/>
    </row>
    <row r="592">
      <c r="A592" s="400"/>
      <c r="B592" s="390"/>
      <c r="C592" s="401"/>
      <c r="D592" s="401"/>
      <c r="E592" s="390"/>
      <c r="F592" s="390"/>
      <c r="G592" s="390"/>
      <c r="H592" s="390"/>
      <c r="I592" s="390"/>
      <c r="J592" s="390"/>
      <c r="K592" s="390"/>
      <c r="L592" s="390"/>
      <c r="M592" s="390"/>
      <c r="N592" s="390"/>
      <c r="O592" s="390"/>
      <c r="P592" s="390"/>
      <c r="Q592" s="390"/>
      <c r="R592" s="390"/>
      <c r="S592" s="390"/>
      <c r="T592" s="390"/>
      <c r="U592" s="390"/>
      <c r="V592" s="390"/>
      <c r="W592" s="390"/>
      <c r="X592" s="390"/>
      <c r="Y592" s="390"/>
      <c r="Z592" s="390"/>
      <c r="AA592" s="390"/>
      <c r="AB592" s="390"/>
      <c r="AC592" s="390"/>
      <c r="AD592" s="390"/>
    </row>
    <row r="593">
      <c r="A593" s="400"/>
      <c r="B593" s="390"/>
      <c r="C593" s="401"/>
      <c r="D593" s="401"/>
      <c r="E593" s="390"/>
      <c r="F593" s="390"/>
      <c r="G593" s="390"/>
      <c r="H593" s="390"/>
      <c r="I593" s="390"/>
      <c r="J593" s="390"/>
      <c r="K593" s="390"/>
      <c r="L593" s="390"/>
      <c r="M593" s="390"/>
      <c r="N593" s="390"/>
      <c r="O593" s="390"/>
      <c r="P593" s="390"/>
      <c r="Q593" s="390"/>
      <c r="R593" s="390"/>
      <c r="S593" s="390"/>
      <c r="T593" s="390"/>
      <c r="U593" s="390"/>
      <c r="V593" s="390"/>
      <c r="W593" s="390"/>
      <c r="X593" s="390"/>
      <c r="Y593" s="390"/>
      <c r="Z593" s="390"/>
      <c r="AA593" s="390"/>
      <c r="AB593" s="390"/>
      <c r="AC593" s="390"/>
      <c r="AD593" s="390"/>
    </row>
    <row r="594">
      <c r="A594" s="400"/>
      <c r="B594" s="390"/>
      <c r="C594" s="401"/>
      <c r="D594" s="401"/>
      <c r="E594" s="390"/>
      <c r="F594" s="390"/>
      <c r="G594" s="390"/>
      <c r="H594" s="390"/>
      <c r="I594" s="390"/>
      <c r="J594" s="390"/>
      <c r="K594" s="390"/>
      <c r="L594" s="390"/>
      <c r="M594" s="390"/>
      <c r="N594" s="390"/>
      <c r="O594" s="390"/>
      <c r="P594" s="390"/>
      <c r="Q594" s="390"/>
      <c r="R594" s="390"/>
      <c r="S594" s="390"/>
      <c r="T594" s="390"/>
      <c r="U594" s="390"/>
      <c r="V594" s="390"/>
      <c r="W594" s="390"/>
      <c r="X594" s="390"/>
      <c r="Y594" s="390"/>
      <c r="Z594" s="390"/>
      <c r="AA594" s="390"/>
      <c r="AB594" s="390"/>
      <c r="AC594" s="390"/>
      <c r="AD594" s="390"/>
    </row>
    <row r="595">
      <c r="A595" s="400"/>
      <c r="B595" s="390"/>
      <c r="C595" s="401"/>
      <c r="D595" s="401"/>
      <c r="E595" s="390"/>
      <c r="F595" s="390"/>
      <c r="G595" s="390"/>
      <c r="H595" s="390"/>
      <c r="I595" s="390"/>
      <c r="J595" s="390"/>
      <c r="K595" s="390"/>
      <c r="L595" s="390"/>
      <c r="M595" s="390"/>
      <c r="N595" s="390"/>
      <c r="O595" s="390"/>
      <c r="P595" s="390"/>
      <c r="Q595" s="390"/>
      <c r="R595" s="390"/>
      <c r="S595" s="390"/>
      <c r="T595" s="390"/>
      <c r="U595" s="390"/>
      <c r="V595" s="390"/>
      <c r="W595" s="390"/>
      <c r="X595" s="390"/>
      <c r="Y595" s="390"/>
      <c r="Z595" s="390"/>
      <c r="AA595" s="390"/>
      <c r="AB595" s="390"/>
      <c r="AC595" s="390"/>
      <c r="AD595" s="390"/>
    </row>
    <row r="596">
      <c r="A596" s="400"/>
      <c r="B596" s="390"/>
      <c r="C596" s="401"/>
      <c r="D596" s="401"/>
      <c r="E596" s="390"/>
      <c r="F596" s="390"/>
      <c r="G596" s="390"/>
      <c r="H596" s="390"/>
      <c r="I596" s="390"/>
      <c r="J596" s="390"/>
      <c r="K596" s="390"/>
      <c r="L596" s="390"/>
      <c r="M596" s="390"/>
      <c r="N596" s="390"/>
      <c r="O596" s="390"/>
      <c r="P596" s="390"/>
      <c r="Q596" s="390"/>
      <c r="R596" s="390"/>
      <c r="S596" s="390"/>
      <c r="T596" s="390"/>
      <c r="U596" s="390"/>
      <c r="V596" s="390"/>
      <c r="W596" s="390"/>
      <c r="X596" s="390"/>
      <c r="Y596" s="390"/>
      <c r="Z596" s="390"/>
      <c r="AA596" s="390"/>
      <c r="AB596" s="390"/>
      <c r="AC596" s="390"/>
      <c r="AD596" s="390"/>
    </row>
    <row r="597">
      <c r="A597" s="400"/>
      <c r="B597" s="390"/>
      <c r="C597" s="401"/>
      <c r="D597" s="401"/>
      <c r="E597" s="390"/>
      <c r="F597" s="390"/>
      <c r="G597" s="390"/>
      <c r="H597" s="390"/>
      <c r="I597" s="390"/>
      <c r="J597" s="390"/>
      <c r="K597" s="390"/>
      <c r="L597" s="390"/>
      <c r="M597" s="390"/>
      <c r="N597" s="390"/>
      <c r="O597" s="390"/>
      <c r="P597" s="390"/>
      <c r="Q597" s="390"/>
      <c r="R597" s="390"/>
      <c r="S597" s="390"/>
      <c r="T597" s="390"/>
      <c r="U597" s="390"/>
      <c r="V597" s="390"/>
      <c r="W597" s="390"/>
      <c r="X597" s="390"/>
      <c r="Y597" s="390"/>
      <c r="Z597" s="390"/>
      <c r="AA597" s="390"/>
      <c r="AB597" s="390"/>
      <c r="AC597" s="390"/>
      <c r="AD597" s="390"/>
    </row>
    <row r="598">
      <c r="A598" s="400"/>
      <c r="B598" s="390"/>
      <c r="C598" s="401"/>
      <c r="D598" s="401"/>
      <c r="E598" s="390"/>
      <c r="F598" s="390"/>
      <c r="G598" s="390"/>
      <c r="H598" s="390"/>
      <c r="I598" s="390"/>
      <c r="J598" s="390"/>
      <c r="K598" s="390"/>
      <c r="L598" s="390"/>
      <c r="M598" s="390"/>
      <c r="N598" s="390"/>
      <c r="O598" s="390"/>
      <c r="P598" s="390"/>
      <c r="Q598" s="390"/>
      <c r="R598" s="390"/>
      <c r="S598" s="390"/>
      <c r="T598" s="390"/>
      <c r="U598" s="390"/>
      <c r="V598" s="390"/>
      <c r="W598" s="390"/>
      <c r="X598" s="390"/>
      <c r="Y598" s="390"/>
      <c r="Z598" s="390"/>
      <c r="AA598" s="390"/>
      <c r="AB598" s="390"/>
      <c r="AC598" s="390"/>
      <c r="AD598" s="390"/>
    </row>
    <row r="599">
      <c r="A599" s="400"/>
      <c r="B599" s="390"/>
      <c r="C599" s="401"/>
      <c r="D599" s="401"/>
      <c r="E599" s="390"/>
      <c r="F599" s="390"/>
      <c r="G599" s="390"/>
      <c r="H599" s="390"/>
      <c r="I599" s="390"/>
      <c r="J599" s="390"/>
      <c r="K599" s="390"/>
      <c r="L599" s="390"/>
      <c r="M599" s="390"/>
      <c r="N599" s="390"/>
      <c r="O599" s="390"/>
      <c r="P599" s="390"/>
      <c r="Q599" s="390"/>
      <c r="R599" s="390"/>
      <c r="S599" s="390"/>
      <c r="T599" s="390"/>
      <c r="U599" s="390"/>
      <c r="V599" s="390"/>
      <c r="W599" s="390"/>
      <c r="X599" s="390"/>
      <c r="Y599" s="390"/>
      <c r="Z599" s="390"/>
      <c r="AA599" s="390"/>
      <c r="AB599" s="390"/>
      <c r="AC599" s="390"/>
      <c r="AD599" s="390"/>
    </row>
    <row r="600">
      <c r="A600" s="400"/>
      <c r="B600" s="390"/>
      <c r="C600" s="401"/>
      <c r="D600" s="401"/>
      <c r="E600" s="390"/>
      <c r="F600" s="390"/>
      <c r="G600" s="390"/>
      <c r="H600" s="390"/>
      <c r="I600" s="390"/>
      <c r="J600" s="390"/>
      <c r="K600" s="390"/>
      <c r="L600" s="390"/>
      <c r="M600" s="390"/>
      <c r="N600" s="390"/>
      <c r="O600" s="390"/>
      <c r="P600" s="390"/>
      <c r="Q600" s="390"/>
      <c r="R600" s="390"/>
      <c r="S600" s="390"/>
      <c r="T600" s="390"/>
      <c r="U600" s="390"/>
      <c r="V600" s="390"/>
      <c r="W600" s="390"/>
      <c r="X600" s="390"/>
      <c r="Y600" s="390"/>
      <c r="Z600" s="390"/>
      <c r="AA600" s="390"/>
      <c r="AB600" s="390"/>
      <c r="AC600" s="390"/>
      <c r="AD600" s="390"/>
    </row>
    <row r="601">
      <c r="A601" s="400"/>
      <c r="B601" s="390"/>
      <c r="C601" s="401"/>
      <c r="D601" s="401"/>
      <c r="E601" s="390"/>
      <c r="F601" s="390"/>
      <c r="G601" s="390"/>
      <c r="H601" s="390"/>
      <c r="I601" s="390"/>
      <c r="J601" s="390"/>
      <c r="K601" s="390"/>
      <c r="L601" s="390"/>
      <c r="M601" s="390"/>
      <c r="N601" s="390"/>
      <c r="O601" s="390"/>
      <c r="P601" s="390"/>
      <c r="Q601" s="390"/>
      <c r="R601" s="390"/>
      <c r="S601" s="390"/>
      <c r="T601" s="390"/>
      <c r="U601" s="390"/>
      <c r="V601" s="390"/>
      <c r="W601" s="390"/>
      <c r="X601" s="390"/>
      <c r="Y601" s="390"/>
      <c r="Z601" s="390"/>
      <c r="AA601" s="390"/>
      <c r="AB601" s="390"/>
      <c r="AC601" s="390"/>
      <c r="AD601" s="390"/>
    </row>
    <row r="602">
      <c r="A602" s="400"/>
      <c r="B602" s="390"/>
      <c r="C602" s="401"/>
      <c r="D602" s="401"/>
      <c r="E602" s="390"/>
      <c r="F602" s="390"/>
      <c r="G602" s="390"/>
      <c r="H602" s="390"/>
      <c r="I602" s="390"/>
      <c r="J602" s="390"/>
      <c r="K602" s="390"/>
      <c r="L602" s="390"/>
      <c r="M602" s="390"/>
      <c r="N602" s="390"/>
      <c r="O602" s="390"/>
      <c r="P602" s="390"/>
      <c r="Q602" s="390"/>
      <c r="R602" s="390"/>
      <c r="S602" s="390"/>
      <c r="T602" s="390"/>
      <c r="U602" s="390"/>
      <c r="V602" s="390"/>
      <c r="W602" s="390"/>
      <c r="X602" s="390"/>
      <c r="Y602" s="390"/>
      <c r="Z602" s="390"/>
      <c r="AA602" s="390"/>
      <c r="AB602" s="390"/>
      <c r="AC602" s="390"/>
      <c r="AD602" s="390"/>
    </row>
    <row r="603">
      <c r="A603" s="400"/>
      <c r="B603" s="390"/>
      <c r="C603" s="401"/>
      <c r="D603" s="401"/>
      <c r="E603" s="390"/>
      <c r="F603" s="390"/>
      <c r="G603" s="390"/>
      <c r="H603" s="390"/>
      <c r="I603" s="390"/>
      <c r="J603" s="390"/>
      <c r="K603" s="390"/>
      <c r="L603" s="390"/>
      <c r="M603" s="390"/>
      <c r="N603" s="390"/>
      <c r="O603" s="390"/>
      <c r="P603" s="390"/>
      <c r="Q603" s="390"/>
      <c r="R603" s="390"/>
      <c r="S603" s="390"/>
      <c r="T603" s="390"/>
      <c r="U603" s="390"/>
      <c r="V603" s="390"/>
      <c r="W603" s="390"/>
      <c r="X603" s="390"/>
      <c r="Y603" s="390"/>
      <c r="Z603" s="390"/>
      <c r="AA603" s="390"/>
      <c r="AB603" s="390"/>
      <c r="AC603" s="390"/>
      <c r="AD603" s="390"/>
    </row>
    <row r="604">
      <c r="A604" s="400"/>
      <c r="B604" s="390"/>
      <c r="C604" s="401"/>
      <c r="D604" s="401"/>
      <c r="E604" s="390"/>
      <c r="F604" s="390"/>
      <c r="G604" s="390"/>
      <c r="H604" s="390"/>
      <c r="I604" s="390"/>
      <c r="J604" s="390"/>
      <c r="K604" s="390"/>
      <c r="L604" s="390"/>
      <c r="M604" s="390"/>
      <c r="N604" s="390"/>
      <c r="O604" s="390"/>
      <c r="P604" s="390"/>
      <c r="Q604" s="390"/>
      <c r="R604" s="390"/>
      <c r="S604" s="390"/>
      <c r="T604" s="390"/>
      <c r="U604" s="390"/>
      <c r="V604" s="390"/>
      <c r="W604" s="390"/>
      <c r="X604" s="390"/>
      <c r="Y604" s="390"/>
      <c r="Z604" s="390"/>
      <c r="AA604" s="390"/>
      <c r="AB604" s="390"/>
      <c r="AC604" s="390"/>
      <c r="AD604" s="390"/>
    </row>
    <row r="605">
      <c r="A605" s="400"/>
      <c r="B605" s="390"/>
      <c r="C605" s="401"/>
      <c r="D605" s="401"/>
      <c r="E605" s="390"/>
      <c r="F605" s="390"/>
      <c r="G605" s="390"/>
      <c r="H605" s="390"/>
      <c r="I605" s="390"/>
      <c r="J605" s="390"/>
      <c r="K605" s="390"/>
      <c r="L605" s="390"/>
      <c r="M605" s="390"/>
      <c r="N605" s="390"/>
      <c r="O605" s="390"/>
      <c r="P605" s="390"/>
      <c r="Q605" s="390"/>
      <c r="R605" s="390"/>
      <c r="S605" s="390"/>
      <c r="T605" s="390"/>
      <c r="U605" s="390"/>
      <c r="V605" s="390"/>
      <c r="W605" s="390"/>
      <c r="X605" s="390"/>
      <c r="Y605" s="390"/>
      <c r="Z605" s="390"/>
      <c r="AA605" s="390"/>
      <c r="AB605" s="390"/>
      <c r="AC605" s="390"/>
      <c r="AD605" s="390"/>
    </row>
    <row r="606">
      <c r="A606" s="400"/>
      <c r="B606" s="390"/>
      <c r="C606" s="401"/>
      <c r="D606" s="401"/>
      <c r="E606" s="390"/>
      <c r="F606" s="390"/>
      <c r="G606" s="390"/>
      <c r="H606" s="390"/>
      <c r="I606" s="390"/>
      <c r="J606" s="390"/>
      <c r="K606" s="390"/>
      <c r="L606" s="390"/>
      <c r="M606" s="390"/>
      <c r="N606" s="390"/>
      <c r="O606" s="390"/>
      <c r="P606" s="390"/>
      <c r="Q606" s="390"/>
      <c r="R606" s="390"/>
      <c r="S606" s="390"/>
      <c r="T606" s="390"/>
      <c r="U606" s="390"/>
      <c r="V606" s="390"/>
      <c r="W606" s="390"/>
      <c r="X606" s="390"/>
      <c r="Y606" s="390"/>
      <c r="Z606" s="390"/>
      <c r="AA606" s="390"/>
      <c r="AB606" s="390"/>
      <c r="AC606" s="390"/>
      <c r="AD606" s="390"/>
    </row>
    <row r="607">
      <c r="A607" s="400"/>
      <c r="B607" s="390"/>
      <c r="C607" s="401"/>
      <c r="D607" s="401"/>
      <c r="E607" s="390"/>
      <c r="F607" s="390"/>
      <c r="G607" s="390"/>
      <c r="H607" s="390"/>
      <c r="I607" s="390"/>
      <c r="J607" s="390"/>
      <c r="K607" s="390"/>
      <c r="L607" s="390"/>
      <c r="M607" s="390"/>
      <c r="N607" s="390"/>
      <c r="O607" s="390"/>
      <c r="P607" s="390"/>
      <c r="Q607" s="390"/>
      <c r="R607" s="390"/>
      <c r="S607" s="390"/>
      <c r="T607" s="390"/>
      <c r="U607" s="390"/>
      <c r="V607" s="390"/>
      <c r="W607" s="390"/>
      <c r="X607" s="390"/>
      <c r="Y607" s="390"/>
      <c r="Z607" s="390"/>
      <c r="AA607" s="390"/>
      <c r="AB607" s="390"/>
      <c r="AC607" s="390"/>
      <c r="AD607" s="390"/>
    </row>
    <row r="608">
      <c r="A608" s="400"/>
      <c r="B608" s="390"/>
      <c r="C608" s="401"/>
      <c r="D608" s="401"/>
      <c r="E608" s="390"/>
      <c r="F608" s="390"/>
      <c r="G608" s="390"/>
      <c r="H608" s="390"/>
      <c r="I608" s="390"/>
      <c r="J608" s="390"/>
      <c r="K608" s="390"/>
      <c r="L608" s="390"/>
      <c r="M608" s="390"/>
      <c r="N608" s="390"/>
      <c r="O608" s="390"/>
      <c r="P608" s="390"/>
      <c r="Q608" s="390"/>
      <c r="R608" s="390"/>
      <c r="S608" s="390"/>
      <c r="T608" s="390"/>
      <c r="U608" s="390"/>
      <c r="V608" s="390"/>
      <c r="W608" s="390"/>
      <c r="X608" s="390"/>
      <c r="Y608" s="390"/>
      <c r="Z608" s="390"/>
      <c r="AA608" s="390"/>
      <c r="AB608" s="390"/>
      <c r="AC608" s="390"/>
      <c r="AD608" s="390"/>
    </row>
    <row r="609">
      <c r="A609" s="400"/>
      <c r="B609" s="390"/>
      <c r="C609" s="401"/>
      <c r="D609" s="401"/>
      <c r="E609" s="390"/>
      <c r="F609" s="390"/>
      <c r="G609" s="390"/>
      <c r="H609" s="390"/>
      <c r="I609" s="390"/>
      <c r="J609" s="390"/>
      <c r="K609" s="390"/>
      <c r="L609" s="390"/>
      <c r="M609" s="390"/>
      <c r="N609" s="390"/>
      <c r="O609" s="390"/>
      <c r="P609" s="390"/>
      <c r="Q609" s="390"/>
      <c r="R609" s="390"/>
      <c r="S609" s="390"/>
      <c r="T609" s="390"/>
      <c r="U609" s="390"/>
      <c r="V609" s="390"/>
      <c r="W609" s="390"/>
      <c r="X609" s="390"/>
      <c r="Y609" s="390"/>
      <c r="Z609" s="390"/>
      <c r="AA609" s="390"/>
      <c r="AB609" s="390"/>
      <c r="AC609" s="390"/>
      <c r="AD609" s="390"/>
    </row>
    <row r="610">
      <c r="A610" s="400"/>
      <c r="B610" s="390"/>
      <c r="C610" s="401"/>
      <c r="D610" s="401"/>
      <c r="E610" s="390"/>
      <c r="F610" s="390"/>
      <c r="G610" s="390"/>
      <c r="H610" s="390"/>
      <c r="I610" s="390"/>
      <c r="J610" s="390"/>
      <c r="K610" s="390"/>
      <c r="L610" s="390"/>
      <c r="M610" s="390"/>
      <c r="N610" s="390"/>
      <c r="O610" s="390"/>
      <c r="P610" s="390"/>
      <c r="Q610" s="390"/>
      <c r="R610" s="390"/>
      <c r="S610" s="390"/>
      <c r="T610" s="390"/>
      <c r="U610" s="390"/>
      <c r="V610" s="390"/>
      <c r="W610" s="390"/>
      <c r="X610" s="390"/>
      <c r="Y610" s="390"/>
      <c r="Z610" s="390"/>
      <c r="AA610" s="390"/>
      <c r="AB610" s="390"/>
      <c r="AC610" s="390"/>
      <c r="AD610" s="390"/>
    </row>
    <row r="611">
      <c r="A611" s="400"/>
      <c r="B611" s="390"/>
      <c r="C611" s="401"/>
      <c r="D611" s="401"/>
      <c r="E611" s="390"/>
      <c r="F611" s="390"/>
      <c r="G611" s="390"/>
      <c r="H611" s="390"/>
      <c r="I611" s="390"/>
      <c r="J611" s="390"/>
      <c r="K611" s="390"/>
      <c r="L611" s="390"/>
      <c r="M611" s="390"/>
      <c r="N611" s="390"/>
      <c r="O611" s="390"/>
      <c r="P611" s="390"/>
      <c r="Q611" s="390"/>
      <c r="R611" s="390"/>
      <c r="S611" s="390"/>
      <c r="T611" s="390"/>
      <c r="U611" s="390"/>
      <c r="V611" s="390"/>
      <c r="W611" s="390"/>
      <c r="X611" s="390"/>
      <c r="Y611" s="390"/>
      <c r="Z611" s="390"/>
      <c r="AA611" s="390"/>
      <c r="AB611" s="390"/>
      <c r="AC611" s="390"/>
      <c r="AD611" s="390"/>
    </row>
    <row r="612">
      <c r="A612" s="400"/>
      <c r="B612" s="390"/>
      <c r="C612" s="401"/>
      <c r="D612" s="401"/>
      <c r="E612" s="390"/>
      <c r="F612" s="390"/>
      <c r="G612" s="390"/>
      <c r="H612" s="390"/>
      <c r="I612" s="390"/>
      <c r="J612" s="390"/>
      <c r="K612" s="390"/>
      <c r="L612" s="390"/>
      <c r="M612" s="390"/>
      <c r="N612" s="390"/>
      <c r="O612" s="390"/>
      <c r="P612" s="390"/>
      <c r="Q612" s="390"/>
      <c r="R612" s="390"/>
      <c r="S612" s="390"/>
      <c r="T612" s="390"/>
      <c r="U612" s="390"/>
      <c r="V612" s="390"/>
      <c r="W612" s="390"/>
      <c r="X612" s="390"/>
      <c r="Y612" s="390"/>
      <c r="Z612" s="390"/>
      <c r="AA612" s="390"/>
      <c r="AB612" s="390"/>
      <c r="AC612" s="390"/>
      <c r="AD612" s="390"/>
    </row>
    <row r="613">
      <c r="A613" s="400"/>
      <c r="B613" s="390"/>
      <c r="C613" s="401"/>
      <c r="D613" s="401"/>
      <c r="E613" s="390"/>
      <c r="F613" s="390"/>
      <c r="G613" s="390"/>
      <c r="H613" s="390"/>
      <c r="I613" s="390"/>
      <c r="J613" s="390"/>
      <c r="K613" s="390"/>
      <c r="L613" s="390"/>
      <c r="M613" s="390"/>
      <c r="N613" s="390"/>
      <c r="O613" s="390"/>
      <c r="P613" s="390"/>
      <c r="Q613" s="390"/>
      <c r="R613" s="390"/>
      <c r="S613" s="390"/>
      <c r="T613" s="390"/>
      <c r="U613" s="390"/>
      <c r="V613" s="390"/>
      <c r="W613" s="390"/>
      <c r="X613" s="390"/>
      <c r="Y613" s="390"/>
      <c r="Z613" s="390"/>
      <c r="AA613" s="390"/>
      <c r="AB613" s="390"/>
      <c r="AC613" s="390"/>
      <c r="AD613" s="390"/>
    </row>
    <row r="614">
      <c r="A614" s="400"/>
      <c r="B614" s="390"/>
      <c r="C614" s="401"/>
      <c r="D614" s="401"/>
      <c r="E614" s="390"/>
      <c r="F614" s="390"/>
      <c r="G614" s="390"/>
      <c r="H614" s="390"/>
      <c r="I614" s="390"/>
      <c r="J614" s="390"/>
      <c r="K614" s="390"/>
      <c r="L614" s="390"/>
      <c r="M614" s="390"/>
      <c r="N614" s="390"/>
      <c r="O614" s="390"/>
      <c r="P614" s="390"/>
      <c r="Q614" s="390"/>
      <c r="R614" s="390"/>
      <c r="S614" s="390"/>
      <c r="T614" s="390"/>
      <c r="U614" s="390"/>
      <c r="V614" s="390"/>
      <c r="W614" s="390"/>
      <c r="X614" s="390"/>
      <c r="Y614" s="390"/>
      <c r="Z614" s="390"/>
      <c r="AA614" s="390"/>
      <c r="AB614" s="390"/>
      <c r="AC614" s="390"/>
      <c r="AD614" s="390"/>
    </row>
    <row r="615">
      <c r="A615" s="400"/>
      <c r="B615" s="390"/>
      <c r="C615" s="401"/>
      <c r="D615" s="401"/>
      <c r="E615" s="390"/>
      <c r="F615" s="390"/>
      <c r="G615" s="390"/>
      <c r="H615" s="390"/>
      <c r="I615" s="390"/>
      <c r="J615" s="390"/>
      <c r="K615" s="390"/>
      <c r="L615" s="390"/>
      <c r="M615" s="390"/>
      <c r="N615" s="390"/>
      <c r="O615" s="390"/>
      <c r="P615" s="390"/>
      <c r="Q615" s="390"/>
      <c r="R615" s="390"/>
      <c r="S615" s="390"/>
      <c r="T615" s="390"/>
      <c r="U615" s="390"/>
      <c r="V615" s="390"/>
      <c r="W615" s="390"/>
      <c r="X615" s="390"/>
      <c r="Y615" s="390"/>
      <c r="Z615" s="390"/>
      <c r="AA615" s="390"/>
      <c r="AB615" s="390"/>
      <c r="AC615" s="390"/>
      <c r="AD615" s="390"/>
    </row>
    <row r="616">
      <c r="A616" s="400"/>
      <c r="B616" s="390"/>
      <c r="C616" s="401"/>
      <c r="D616" s="401"/>
      <c r="E616" s="390"/>
      <c r="F616" s="390"/>
      <c r="G616" s="390"/>
      <c r="H616" s="390"/>
      <c r="I616" s="390"/>
      <c r="J616" s="390"/>
      <c r="K616" s="390"/>
      <c r="L616" s="390"/>
      <c r="M616" s="390"/>
      <c r="N616" s="390"/>
      <c r="O616" s="390"/>
      <c r="P616" s="390"/>
      <c r="Q616" s="390"/>
      <c r="R616" s="390"/>
      <c r="S616" s="390"/>
      <c r="T616" s="390"/>
      <c r="U616" s="390"/>
      <c r="V616" s="390"/>
      <c r="W616" s="390"/>
      <c r="X616" s="390"/>
      <c r="Y616" s="390"/>
      <c r="Z616" s="390"/>
      <c r="AA616" s="390"/>
      <c r="AB616" s="390"/>
      <c r="AC616" s="390"/>
      <c r="AD616" s="390"/>
    </row>
    <row r="617">
      <c r="A617" s="400"/>
      <c r="B617" s="390"/>
      <c r="C617" s="401"/>
      <c r="D617" s="401"/>
      <c r="E617" s="390"/>
      <c r="F617" s="390"/>
      <c r="G617" s="390"/>
      <c r="H617" s="390"/>
      <c r="I617" s="390"/>
      <c r="J617" s="390"/>
      <c r="K617" s="390"/>
      <c r="L617" s="390"/>
      <c r="M617" s="390"/>
      <c r="N617" s="390"/>
      <c r="O617" s="390"/>
      <c r="P617" s="390"/>
      <c r="Q617" s="390"/>
      <c r="R617" s="390"/>
      <c r="S617" s="390"/>
      <c r="T617" s="390"/>
      <c r="U617" s="390"/>
      <c r="V617" s="390"/>
      <c r="W617" s="390"/>
      <c r="X617" s="390"/>
      <c r="Y617" s="390"/>
      <c r="Z617" s="390"/>
      <c r="AA617" s="390"/>
      <c r="AB617" s="390"/>
      <c r="AC617" s="390"/>
      <c r="AD617" s="390"/>
    </row>
    <row r="618">
      <c r="A618" s="400"/>
      <c r="B618" s="390"/>
      <c r="C618" s="401"/>
      <c r="D618" s="401"/>
      <c r="E618" s="390"/>
      <c r="F618" s="390"/>
      <c r="G618" s="390"/>
      <c r="H618" s="390"/>
      <c r="I618" s="390"/>
      <c r="J618" s="390"/>
      <c r="K618" s="390"/>
      <c r="L618" s="390"/>
      <c r="M618" s="390"/>
      <c r="N618" s="390"/>
      <c r="O618" s="390"/>
      <c r="P618" s="390"/>
      <c r="Q618" s="390"/>
      <c r="R618" s="390"/>
      <c r="S618" s="390"/>
      <c r="T618" s="390"/>
      <c r="U618" s="390"/>
      <c r="V618" s="390"/>
      <c r="W618" s="390"/>
      <c r="X618" s="390"/>
      <c r="Y618" s="390"/>
      <c r="Z618" s="390"/>
      <c r="AA618" s="390"/>
      <c r="AB618" s="390"/>
      <c r="AC618" s="390"/>
      <c r="AD618" s="390"/>
    </row>
    <row r="619">
      <c r="A619" s="400"/>
      <c r="B619" s="390"/>
      <c r="C619" s="401"/>
      <c r="D619" s="401"/>
      <c r="E619" s="390"/>
      <c r="F619" s="390"/>
      <c r="G619" s="390"/>
      <c r="H619" s="390"/>
      <c r="I619" s="390"/>
      <c r="J619" s="390"/>
      <c r="K619" s="390"/>
      <c r="L619" s="390"/>
      <c r="M619" s="390"/>
      <c r="N619" s="390"/>
      <c r="O619" s="390"/>
      <c r="P619" s="390"/>
      <c r="Q619" s="390"/>
      <c r="R619" s="390"/>
      <c r="S619" s="390"/>
      <c r="T619" s="390"/>
      <c r="U619" s="390"/>
      <c r="V619" s="390"/>
      <c r="W619" s="390"/>
      <c r="X619" s="390"/>
      <c r="Y619" s="390"/>
      <c r="Z619" s="390"/>
      <c r="AA619" s="390"/>
      <c r="AB619" s="390"/>
      <c r="AC619" s="390"/>
      <c r="AD619" s="390"/>
    </row>
    <row r="620">
      <c r="A620" s="400"/>
      <c r="B620" s="390"/>
      <c r="C620" s="401"/>
      <c r="D620" s="401"/>
      <c r="E620" s="390"/>
      <c r="F620" s="390"/>
      <c r="G620" s="390"/>
      <c r="H620" s="390"/>
      <c r="I620" s="390"/>
      <c r="J620" s="390"/>
      <c r="K620" s="390"/>
      <c r="L620" s="390"/>
      <c r="M620" s="390"/>
      <c r="N620" s="390"/>
      <c r="O620" s="390"/>
      <c r="P620" s="390"/>
      <c r="Q620" s="390"/>
      <c r="R620" s="390"/>
      <c r="S620" s="390"/>
      <c r="T620" s="390"/>
      <c r="U620" s="390"/>
      <c r="V620" s="390"/>
      <c r="W620" s="390"/>
      <c r="X620" s="390"/>
      <c r="Y620" s="390"/>
      <c r="Z620" s="390"/>
      <c r="AA620" s="390"/>
      <c r="AB620" s="390"/>
      <c r="AC620" s="390"/>
      <c r="AD620" s="390"/>
    </row>
    <row r="621">
      <c r="A621" s="400"/>
      <c r="B621" s="390"/>
      <c r="C621" s="401"/>
      <c r="D621" s="401"/>
      <c r="E621" s="390"/>
      <c r="F621" s="390"/>
      <c r="G621" s="390"/>
      <c r="H621" s="390"/>
      <c r="I621" s="390"/>
      <c r="J621" s="390"/>
      <c r="K621" s="390"/>
      <c r="L621" s="390"/>
      <c r="M621" s="390"/>
      <c r="N621" s="390"/>
      <c r="O621" s="390"/>
      <c r="P621" s="390"/>
      <c r="Q621" s="390"/>
      <c r="R621" s="390"/>
      <c r="S621" s="390"/>
      <c r="T621" s="390"/>
      <c r="U621" s="390"/>
      <c r="V621" s="390"/>
      <c r="W621" s="390"/>
      <c r="X621" s="390"/>
      <c r="Y621" s="390"/>
      <c r="Z621" s="390"/>
      <c r="AA621" s="390"/>
      <c r="AB621" s="390"/>
      <c r="AC621" s="390"/>
      <c r="AD621" s="390"/>
    </row>
    <row r="622">
      <c r="A622" s="400"/>
      <c r="B622" s="390"/>
      <c r="C622" s="401"/>
      <c r="D622" s="401"/>
      <c r="E622" s="390"/>
      <c r="F622" s="390"/>
      <c r="G622" s="390"/>
      <c r="H622" s="390"/>
      <c r="I622" s="390"/>
      <c r="J622" s="390"/>
      <c r="K622" s="390"/>
      <c r="L622" s="390"/>
      <c r="M622" s="390"/>
      <c r="N622" s="390"/>
      <c r="O622" s="390"/>
      <c r="P622" s="390"/>
      <c r="Q622" s="390"/>
      <c r="R622" s="390"/>
      <c r="S622" s="390"/>
      <c r="T622" s="390"/>
      <c r="U622" s="390"/>
      <c r="V622" s="390"/>
      <c r="W622" s="390"/>
      <c r="X622" s="390"/>
      <c r="Y622" s="390"/>
      <c r="Z622" s="390"/>
      <c r="AA622" s="390"/>
      <c r="AB622" s="390"/>
      <c r="AC622" s="390"/>
      <c r="AD622" s="390"/>
    </row>
    <row r="623">
      <c r="A623" s="400"/>
      <c r="B623" s="390"/>
      <c r="C623" s="401"/>
      <c r="D623" s="401"/>
      <c r="E623" s="390"/>
      <c r="F623" s="390"/>
      <c r="G623" s="390"/>
      <c r="H623" s="390"/>
      <c r="I623" s="390"/>
      <c r="J623" s="390"/>
      <c r="K623" s="390"/>
      <c r="L623" s="390"/>
      <c r="M623" s="390"/>
      <c r="N623" s="390"/>
      <c r="O623" s="390"/>
      <c r="P623" s="390"/>
      <c r="Q623" s="390"/>
      <c r="R623" s="390"/>
      <c r="S623" s="390"/>
      <c r="T623" s="390"/>
      <c r="U623" s="390"/>
      <c r="V623" s="390"/>
      <c r="W623" s="390"/>
      <c r="X623" s="390"/>
      <c r="Y623" s="390"/>
      <c r="Z623" s="390"/>
      <c r="AA623" s="390"/>
      <c r="AB623" s="390"/>
      <c r="AC623" s="390"/>
      <c r="AD623" s="390"/>
    </row>
    <row r="624">
      <c r="A624" s="400"/>
      <c r="B624" s="390"/>
      <c r="C624" s="401"/>
      <c r="D624" s="401"/>
      <c r="E624" s="390"/>
      <c r="F624" s="390"/>
      <c r="G624" s="390"/>
      <c r="H624" s="390"/>
      <c r="I624" s="390"/>
      <c r="J624" s="390"/>
      <c r="K624" s="390"/>
      <c r="L624" s="390"/>
      <c r="M624" s="390"/>
      <c r="N624" s="390"/>
      <c r="O624" s="390"/>
      <c r="P624" s="390"/>
      <c r="Q624" s="390"/>
      <c r="R624" s="390"/>
      <c r="S624" s="390"/>
      <c r="T624" s="390"/>
      <c r="U624" s="390"/>
      <c r="V624" s="390"/>
      <c r="W624" s="390"/>
      <c r="X624" s="390"/>
      <c r="Y624" s="390"/>
      <c r="Z624" s="390"/>
      <c r="AA624" s="390"/>
      <c r="AB624" s="390"/>
      <c r="AC624" s="390"/>
      <c r="AD624" s="390"/>
    </row>
    <row r="625">
      <c r="A625" s="400"/>
      <c r="B625" s="390"/>
      <c r="C625" s="401"/>
      <c r="D625" s="401"/>
      <c r="E625" s="390"/>
      <c r="F625" s="390"/>
      <c r="G625" s="390"/>
      <c r="H625" s="390"/>
      <c r="I625" s="390"/>
      <c r="J625" s="390"/>
      <c r="K625" s="390"/>
      <c r="L625" s="390"/>
      <c r="M625" s="390"/>
      <c r="N625" s="390"/>
      <c r="O625" s="390"/>
      <c r="P625" s="390"/>
      <c r="Q625" s="390"/>
      <c r="R625" s="390"/>
      <c r="S625" s="390"/>
      <c r="T625" s="390"/>
      <c r="U625" s="390"/>
      <c r="V625" s="390"/>
      <c r="W625" s="390"/>
      <c r="X625" s="390"/>
      <c r="Y625" s="390"/>
      <c r="Z625" s="390"/>
      <c r="AA625" s="390"/>
      <c r="AB625" s="390"/>
      <c r="AC625" s="390"/>
      <c r="AD625" s="390"/>
    </row>
    <row r="626">
      <c r="A626" s="400"/>
      <c r="B626" s="390"/>
      <c r="C626" s="401"/>
      <c r="D626" s="401"/>
      <c r="E626" s="390"/>
      <c r="F626" s="390"/>
      <c r="G626" s="390"/>
      <c r="H626" s="390"/>
      <c r="I626" s="390"/>
      <c r="J626" s="390"/>
      <c r="K626" s="390"/>
      <c r="L626" s="390"/>
      <c r="M626" s="390"/>
      <c r="N626" s="390"/>
      <c r="O626" s="390"/>
      <c r="P626" s="390"/>
      <c r="Q626" s="390"/>
      <c r="R626" s="390"/>
      <c r="S626" s="390"/>
      <c r="T626" s="390"/>
      <c r="U626" s="390"/>
      <c r="V626" s="390"/>
      <c r="W626" s="390"/>
      <c r="X626" s="390"/>
      <c r="Y626" s="390"/>
      <c r="Z626" s="390"/>
      <c r="AA626" s="390"/>
      <c r="AB626" s="390"/>
      <c r="AC626" s="390"/>
      <c r="AD626" s="390"/>
    </row>
    <row r="627">
      <c r="A627" s="400"/>
      <c r="B627" s="390"/>
      <c r="C627" s="401"/>
      <c r="D627" s="401"/>
      <c r="E627" s="390"/>
      <c r="F627" s="390"/>
      <c r="G627" s="390"/>
      <c r="H627" s="390"/>
      <c r="I627" s="390"/>
      <c r="J627" s="390"/>
      <c r="K627" s="390"/>
      <c r="L627" s="390"/>
      <c r="M627" s="390"/>
      <c r="N627" s="390"/>
      <c r="O627" s="390"/>
      <c r="P627" s="390"/>
      <c r="Q627" s="390"/>
      <c r="R627" s="390"/>
      <c r="S627" s="390"/>
      <c r="T627" s="390"/>
      <c r="U627" s="390"/>
      <c r="V627" s="390"/>
      <c r="W627" s="390"/>
      <c r="X627" s="390"/>
      <c r="Y627" s="390"/>
      <c r="Z627" s="390"/>
      <c r="AA627" s="390"/>
      <c r="AB627" s="390"/>
      <c r="AC627" s="390"/>
      <c r="AD627" s="390"/>
    </row>
    <row r="628">
      <c r="A628" s="400"/>
      <c r="B628" s="390"/>
      <c r="C628" s="401"/>
      <c r="D628" s="401"/>
      <c r="E628" s="390"/>
      <c r="F628" s="390"/>
      <c r="G628" s="390"/>
      <c r="H628" s="390"/>
      <c r="I628" s="390"/>
      <c r="J628" s="390"/>
      <c r="K628" s="390"/>
      <c r="L628" s="390"/>
      <c r="M628" s="390"/>
      <c r="N628" s="390"/>
      <c r="O628" s="390"/>
      <c r="P628" s="390"/>
      <c r="Q628" s="390"/>
      <c r="R628" s="390"/>
      <c r="S628" s="390"/>
      <c r="T628" s="390"/>
      <c r="U628" s="390"/>
      <c r="V628" s="390"/>
      <c r="W628" s="390"/>
      <c r="X628" s="390"/>
      <c r="Y628" s="390"/>
      <c r="Z628" s="390"/>
      <c r="AA628" s="390"/>
      <c r="AB628" s="390"/>
      <c r="AC628" s="390"/>
      <c r="AD628" s="390"/>
    </row>
    <row r="629">
      <c r="A629" s="400"/>
      <c r="B629" s="390"/>
      <c r="C629" s="401"/>
      <c r="D629" s="401"/>
      <c r="E629" s="390"/>
      <c r="F629" s="390"/>
      <c r="G629" s="390"/>
      <c r="H629" s="390"/>
      <c r="I629" s="390"/>
      <c r="J629" s="390"/>
      <c r="K629" s="390"/>
      <c r="L629" s="390"/>
      <c r="M629" s="390"/>
      <c r="N629" s="390"/>
      <c r="O629" s="390"/>
      <c r="P629" s="390"/>
      <c r="Q629" s="390"/>
      <c r="R629" s="390"/>
      <c r="S629" s="390"/>
      <c r="T629" s="390"/>
      <c r="U629" s="390"/>
      <c r="V629" s="390"/>
      <c r="W629" s="390"/>
      <c r="X629" s="390"/>
      <c r="Y629" s="390"/>
      <c r="Z629" s="390"/>
      <c r="AA629" s="390"/>
      <c r="AB629" s="390"/>
      <c r="AC629" s="390"/>
      <c r="AD629" s="390"/>
    </row>
    <row r="630">
      <c r="A630" s="400"/>
      <c r="B630" s="390"/>
      <c r="C630" s="401"/>
      <c r="D630" s="401"/>
      <c r="E630" s="390"/>
      <c r="F630" s="390"/>
      <c r="G630" s="390"/>
      <c r="H630" s="390"/>
      <c r="I630" s="390"/>
      <c r="J630" s="390"/>
      <c r="K630" s="390"/>
      <c r="L630" s="390"/>
      <c r="M630" s="390"/>
      <c r="N630" s="390"/>
      <c r="O630" s="390"/>
      <c r="P630" s="390"/>
      <c r="Q630" s="390"/>
      <c r="R630" s="390"/>
      <c r="S630" s="390"/>
      <c r="T630" s="390"/>
      <c r="U630" s="390"/>
      <c r="V630" s="390"/>
      <c r="W630" s="390"/>
      <c r="X630" s="390"/>
      <c r="Y630" s="390"/>
      <c r="Z630" s="390"/>
      <c r="AA630" s="390"/>
      <c r="AB630" s="390"/>
      <c r="AC630" s="390"/>
      <c r="AD630" s="390"/>
    </row>
    <row r="631">
      <c r="A631" s="400"/>
      <c r="B631" s="390"/>
      <c r="C631" s="401"/>
      <c r="D631" s="401"/>
      <c r="E631" s="390"/>
      <c r="F631" s="390"/>
      <c r="G631" s="390"/>
      <c r="H631" s="390"/>
      <c r="I631" s="390"/>
      <c r="J631" s="390"/>
      <c r="K631" s="390"/>
      <c r="L631" s="390"/>
      <c r="M631" s="390"/>
      <c r="N631" s="390"/>
      <c r="O631" s="390"/>
      <c r="P631" s="390"/>
      <c r="Q631" s="390"/>
      <c r="R631" s="390"/>
      <c r="S631" s="390"/>
      <c r="T631" s="390"/>
      <c r="U631" s="390"/>
      <c r="V631" s="390"/>
      <c r="W631" s="390"/>
      <c r="X631" s="390"/>
      <c r="Y631" s="390"/>
      <c r="Z631" s="390"/>
      <c r="AA631" s="390"/>
      <c r="AB631" s="390"/>
      <c r="AC631" s="390"/>
      <c r="AD631" s="390"/>
    </row>
    <row r="632">
      <c r="A632" s="400"/>
      <c r="B632" s="390"/>
      <c r="C632" s="401"/>
      <c r="D632" s="401"/>
      <c r="E632" s="390"/>
      <c r="F632" s="390"/>
      <c r="G632" s="390"/>
      <c r="H632" s="390"/>
      <c r="I632" s="390"/>
      <c r="J632" s="390"/>
      <c r="K632" s="390"/>
      <c r="L632" s="390"/>
      <c r="M632" s="390"/>
      <c r="N632" s="390"/>
      <c r="O632" s="390"/>
      <c r="P632" s="390"/>
      <c r="Q632" s="390"/>
      <c r="R632" s="390"/>
      <c r="S632" s="390"/>
      <c r="T632" s="390"/>
      <c r="U632" s="390"/>
      <c r="V632" s="390"/>
      <c r="W632" s="390"/>
      <c r="X632" s="390"/>
      <c r="Y632" s="390"/>
      <c r="Z632" s="390"/>
      <c r="AA632" s="390"/>
      <c r="AB632" s="390"/>
      <c r="AC632" s="390"/>
      <c r="AD632" s="390"/>
    </row>
    <row r="633">
      <c r="A633" s="400"/>
      <c r="B633" s="390"/>
      <c r="C633" s="401"/>
      <c r="D633" s="401"/>
      <c r="E633" s="390"/>
      <c r="F633" s="390"/>
      <c r="G633" s="390"/>
      <c r="H633" s="390"/>
      <c r="I633" s="390"/>
      <c r="J633" s="390"/>
      <c r="K633" s="390"/>
      <c r="L633" s="390"/>
      <c r="M633" s="390"/>
      <c r="N633" s="390"/>
      <c r="O633" s="390"/>
      <c r="P633" s="390"/>
      <c r="Q633" s="390"/>
      <c r="R633" s="390"/>
      <c r="S633" s="390"/>
      <c r="T633" s="390"/>
      <c r="U633" s="390"/>
      <c r="V633" s="390"/>
      <c r="W633" s="390"/>
      <c r="X633" s="390"/>
      <c r="Y633" s="390"/>
      <c r="Z633" s="390"/>
      <c r="AA633" s="390"/>
      <c r="AB633" s="390"/>
      <c r="AC633" s="390"/>
      <c r="AD633" s="390"/>
    </row>
    <row r="634">
      <c r="A634" s="400"/>
      <c r="B634" s="390"/>
      <c r="C634" s="401"/>
      <c r="D634" s="401"/>
      <c r="E634" s="390"/>
      <c r="F634" s="390"/>
      <c r="G634" s="390"/>
      <c r="H634" s="390"/>
      <c r="I634" s="390"/>
      <c r="J634" s="390"/>
      <c r="K634" s="390"/>
      <c r="L634" s="390"/>
      <c r="M634" s="390"/>
      <c r="N634" s="390"/>
      <c r="O634" s="390"/>
      <c r="P634" s="390"/>
      <c r="Q634" s="390"/>
      <c r="R634" s="390"/>
      <c r="S634" s="390"/>
      <c r="T634" s="390"/>
      <c r="U634" s="390"/>
      <c r="V634" s="390"/>
      <c r="W634" s="390"/>
      <c r="X634" s="390"/>
      <c r="Y634" s="390"/>
      <c r="Z634" s="390"/>
      <c r="AA634" s="390"/>
      <c r="AB634" s="390"/>
      <c r="AC634" s="390"/>
      <c r="AD634" s="390"/>
    </row>
    <row r="635">
      <c r="A635" s="400"/>
      <c r="B635" s="390"/>
      <c r="C635" s="401"/>
      <c r="D635" s="401"/>
      <c r="E635" s="390"/>
      <c r="F635" s="390"/>
      <c r="G635" s="390"/>
      <c r="H635" s="390"/>
      <c r="I635" s="390"/>
      <c r="J635" s="390"/>
      <c r="K635" s="390"/>
      <c r="L635" s="390"/>
      <c r="M635" s="390"/>
      <c r="N635" s="390"/>
      <c r="O635" s="390"/>
      <c r="P635" s="390"/>
      <c r="Q635" s="390"/>
      <c r="R635" s="390"/>
      <c r="S635" s="390"/>
      <c r="T635" s="390"/>
      <c r="U635" s="390"/>
      <c r="V635" s="390"/>
      <c r="W635" s="390"/>
      <c r="X635" s="390"/>
      <c r="Y635" s="390"/>
      <c r="Z635" s="390"/>
      <c r="AA635" s="390"/>
      <c r="AB635" s="390"/>
      <c r="AC635" s="390"/>
      <c r="AD635" s="390"/>
    </row>
    <row r="636">
      <c r="A636" s="400"/>
      <c r="B636" s="390"/>
      <c r="C636" s="401"/>
      <c r="D636" s="401"/>
      <c r="E636" s="390"/>
      <c r="F636" s="390"/>
      <c r="G636" s="390"/>
      <c r="H636" s="390"/>
      <c r="I636" s="390"/>
      <c r="J636" s="390"/>
      <c r="K636" s="390"/>
      <c r="L636" s="390"/>
      <c r="M636" s="390"/>
      <c r="N636" s="390"/>
      <c r="O636" s="390"/>
      <c r="P636" s="390"/>
      <c r="Q636" s="390"/>
      <c r="R636" s="390"/>
      <c r="S636" s="390"/>
      <c r="T636" s="390"/>
      <c r="U636" s="390"/>
      <c r="V636" s="390"/>
      <c r="W636" s="390"/>
      <c r="X636" s="390"/>
      <c r="Y636" s="390"/>
      <c r="Z636" s="390"/>
      <c r="AA636" s="390"/>
      <c r="AB636" s="390"/>
      <c r="AC636" s="390"/>
      <c r="AD636" s="390"/>
    </row>
    <row r="637">
      <c r="A637" s="400"/>
      <c r="B637" s="390"/>
      <c r="C637" s="401"/>
      <c r="D637" s="401"/>
      <c r="E637" s="390"/>
      <c r="F637" s="390"/>
      <c r="G637" s="390"/>
      <c r="H637" s="390"/>
      <c r="I637" s="390"/>
      <c r="J637" s="390"/>
      <c r="K637" s="390"/>
      <c r="L637" s="390"/>
      <c r="M637" s="390"/>
      <c r="N637" s="390"/>
      <c r="O637" s="390"/>
      <c r="P637" s="390"/>
      <c r="Q637" s="390"/>
      <c r="R637" s="390"/>
      <c r="S637" s="390"/>
      <c r="T637" s="390"/>
      <c r="U637" s="390"/>
      <c r="V637" s="390"/>
      <c r="W637" s="390"/>
      <c r="X637" s="390"/>
      <c r="Y637" s="390"/>
      <c r="Z637" s="390"/>
      <c r="AA637" s="390"/>
      <c r="AB637" s="390"/>
      <c r="AC637" s="390"/>
      <c r="AD637" s="390"/>
    </row>
    <row r="638">
      <c r="A638" s="400"/>
      <c r="B638" s="390"/>
      <c r="C638" s="401"/>
      <c r="D638" s="401"/>
      <c r="E638" s="390"/>
      <c r="F638" s="390"/>
      <c r="G638" s="390"/>
      <c r="H638" s="390"/>
      <c r="I638" s="390"/>
      <c r="J638" s="390"/>
      <c r="K638" s="390"/>
      <c r="L638" s="390"/>
      <c r="M638" s="390"/>
      <c r="N638" s="390"/>
      <c r="O638" s="390"/>
      <c r="P638" s="390"/>
      <c r="Q638" s="390"/>
      <c r="R638" s="390"/>
      <c r="S638" s="390"/>
      <c r="T638" s="390"/>
      <c r="U638" s="390"/>
      <c r="V638" s="390"/>
      <c r="W638" s="390"/>
      <c r="X638" s="390"/>
      <c r="Y638" s="390"/>
      <c r="Z638" s="390"/>
      <c r="AA638" s="390"/>
      <c r="AB638" s="390"/>
      <c r="AC638" s="390"/>
      <c r="AD638" s="390"/>
    </row>
    <row r="639">
      <c r="A639" s="400"/>
      <c r="B639" s="390"/>
      <c r="C639" s="401"/>
      <c r="D639" s="401"/>
      <c r="E639" s="390"/>
      <c r="F639" s="390"/>
      <c r="G639" s="390"/>
      <c r="H639" s="390"/>
      <c r="I639" s="390"/>
      <c r="J639" s="390"/>
      <c r="K639" s="390"/>
      <c r="L639" s="390"/>
      <c r="M639" s="390"/>
      <c r="N639" s="390"/>
      <c r="O639" s="390"/>
      <c r="P639" s="390"/>
      <c r="Q639" s="390"/>
      <c r="R639" s="390"/>
      <c r="S639" s="390"/>
      <c r="T639" s="390"/>
      <c r="U639" s="390"/>
      <c r="V639" s="390"/>
      <c r="W639" s="390"/>
      <c r="X639" s="390"/>
      <c r="Y639" s="390"/>
      <c r="Z639" s="390"/>
      <c r="AA639" s="390"/>
      <c r="AB639" s="390"/>
      <c r="AC639" s="390"/>
      <c r="AD639" s="390"/>
    </row>
    <row r="640">
      <c r="A640" s="400"/>
      <c r="B640" s="390"/>
      <c r="C640" s="401"/>
      <c r="D640" s="401"/>
      <c r="E640" s="390"/>
      <c r="F640" s="390"/>
      <c r="G640" s="390"/>
      <c r="H640" s="390"/>
      <c r="I640" s="390"/>
      <c r="J640" s="390"/>
      <c r="K640" s="390"/>
      <c r="L640" s="390"/>
      <c r="M640" s="390"/>
      <c r="N640" s="390"/>
      <c r="O640" s="390"/>
      <c r="P640" s="390"/>
      <c r="Q640" s="390"/>
      <c r="R640" s="390"/>
      <c r="S640" s="390"/>
      <c r="T640" s="390"/>
      <c r="U640" s="390"/>
      <c r="V640" s="390"/>
      <c r="W640" s="390"/>
      <c r="X640" s="390"/>
      <c r="Y640" s="390"/>
      <c r="Z640" s="390"/>
      <c r="AA640" s="390"/>
      <c r="AB640" s="390"/>
      <c r="AC640" s="390"/>
      <c r="AD640" s="390"/>
    </row>
    <row r="641">
      <c r="A641" s="400"/>
      <c r="B641" s="390"/>
      <c r="C641" s="401"/>
      <c r="D641" s="401"/>
      <c r="E641" s="390"/>
      <c r="F641" s="390"/>
      <c r="G641" s="390"/>
      <c r="H641" s="390"/>
      <c r="I641" s="390"/>
      <c r="J641" s="390"/>
      <c r="K641" s="390"/>
      <c r="L641" s="390"/>
      <c r="M641" s="390"/>
      <c r="N641" s="390"/>
      <c r="O641" s="390"/>
      <c r="P641" s="390"/>
      <c r="Q641" s="390"/>
      <c r="R641" s="390"/>
      <c r="S641" s="390"/>
      <c r="T641" s="390"/>
      <c r="U641" s="390"/>
      <c r="V641" s="390"/>
      <c r="W641" s="390"/>
      <c r="X641" s="390"/>
      <c r="Y641" s="390"/>
      <c r="Z641" s="390"/>
      <c r="AA641" s="390"/>
      <c r="AB641" s="390"/>
      <c r="AC641" s="390"/>
      <c r="AD641" s="390"/>
    </row>
    <row r="642">
      <c r="A642" s="400"/>
      <c r="B642" s="390"/>
      <c r="C642" s="401"/>
      <c r="D642" s="401"/>
      <c r="E642" s="390"/>
      <c r="F642" s="390"/>
      <c r="G642" s="390"/>
      <c r="H642" s="390"/>
      <c r="I642" s="390"/>
      <c r="J642" s="390"/>
      <c r="K642" s="390"/>
      <c r="L642" s="390"/>
      <c r="M642" s="390"/>
      <c r="N642" s="390"/>
      <c r="O642" s="390"/>
      <c r="P642" s="390"/>
      <c r="Q642" s="390"/>
      <c r="R642" s="390"/>
      <c r="S642" s="390"/>
      <c r="T642" s="390"/>
      <c r="U642" s="390"/>
      <c r="V642" s="390"/>
      <c r="W642" s="390"/>
      <c r="X642" s="390"/>
      <c r="Y642" s="390"/>
      <c r="Z642" s="390"/>
      <c r="AA642" s="390"/>
      <c r="AB642" s="390"/>
      <c r="AC642" s="390"/>
      <c r="AD642" s="390"/>
    </row>
    <row r="643">
      <c r="A643" s="400"/>
      <c r="B643" s="390"/>
      <c r="C643" s="401"/>
      <c r="D643" s="401"/>
      <c r="E643" s="390"/>
      <c r="F643" s="390"/>
      <c r="G643" s="390"/>
      <c r="H643" s="390"/>
      <c r="I643" s="390"/>
      <c r="J643" s="390"/>
      <c r="K643" s="390"/>
      <c r="L643" s="390"/>
      <c r="M643" s="390"/>
      <c r="N643" s="390"/>
      <c r="O643" s="390"/>
      <c r="P643" s="390"/>
      <c r="Q643" s="390"/>
      <c r="R643" s="390"/>
      <c r="S643" s="390"/>
      <c r="T643" s="390"/>
      <c r="U643" s="390"/>
      <c r="V643" s="390"/>
      <c r="W643" s="390"/>
      <c r="X643" s="390"/>
      <c r="Y643" s="390"/>
      <c r="Z643" s="390"/>
      <c r="AA643" s="390"/>
      <c r="AB643" s="390"/>
      <c r="AC643" s="390"/>
      <c r="AD643" s="390"/>
    </row>
    <row r="644">
      <c r="A644" s="400"/>
      <c r="B644" s="390"/>
      <c r="C644" s="401"/>
      <c r="D644" s="401"/>
      <c r="E644" s="390"/>
      <c r="F644" s="390"/>
      <c r="G644" s="390"/>
      <c r="H644" s="390"/>
      <c r="I644" s="390"/>
      <c r="J644" s="390"/>
      <c r="K644" s="390"/>
      <c r="L644" s="390"/>
      <c r="M644" s="390"/>
      <c r="N644" s="390"/>
      <c r="O644" s="390"/>
      <c r="P644" s="390"/>
      <c r="Q644" s="390"/>
      <c r="R644" s="390"/>
      <c r="S644" s="390"/>
      <c r="T644" s="390"/>
      <c r="U644" s="390"/>
      <c r="V644" s="390"/>
      <c r="W644" s="390"/>
      <c r="X644" s="390"/>
      <c r="Y644" s="390"/>
      <c r="Z644" s="390"/>
      <c r="AA644" s="390"/>
      <c r="AB644" s="390"/>
      <c r="AC644" s="390"/>
      <c r="AD644" s="390"/>
    </row>
    <row r="645">
      <c r="A645" s="400"/>
      <c r="B645" s="390"/>
      <c r="C645" s="401"/>
      <c r="D645" s="401"/>
      <c r="E645" s="390"/>
      <c r="F645" s="390"/>
      <c r="G645" s="390"/>
      <c r="H645" s="390"/>
      <c r="I645" s="390"/>
      <c r="J645" s="390"/>
      <c r="K645" s="390"/>
      <c r="L645" s="390"/>
      <c r="M645" s="390"/>
      <c r="N645" s="390"/>
      <c r="O645" s="390"/>
      <c r="P645" s="390"/>
      <c r="Q645" s="390"/>
      <c r="R645" s="390"/>
      <c r="S645" s="390"/>
      <c r="T645" s="390"/>
      <c r="U645" s="390"/>
      <c r="V645" s="390"/>
      <c r="W645" s="390"/>
      <c r="X645" s="390"/>
      <c r="Y645" s="390"/>
      <c r="Z645" s="390"/>
      <c r="AA645" s="390"/>
      <c r="AB645" s="390"/>
      <c r="AC645" s="390"/>
      <c r="AD645" s="390"/>
    </row>
    <row r="646">
      <c r="A646" s="400"/>
      <c r="B646" s="390"/>
      <c r="C646" s="401"/>
      <c r="D646" s="401"/>
      <c r="E646" s="390"/>
      <c r="F646" s="390"/>
      <c r="G646" s="390"/>
      <c r="H646" s="390"/>
      <c r="I646" s="390"/>
      <c r="J646" s="390"/>
      <c r="K646" s="390"/>
      <c r="L646" s="390"/>
      <c r="M646" s="390"/>
      <c r="N646" s="390"/>
      <c r="O646" s="390"/>
      <c r="P646" s="390"/>
      <c r="Q646" s="390"/>
      <c r="R646" s="390"/>
      <c r="S646" s="390"/>
      <c r="T646" s="390"/>
      <c r="U646" s="390"/>
      <c r="V646" s="390"/>
      <c r="W646" s="390"/>
      <c r="X646" s="390"/>
      <c r="Y646" s="390"/>
      <c r="Z646" s="390"/>
      <c r="AA646" s="390"/>
      <c r="AB646" s="390"/>
      <c r="AC646" s="390"/>
      <c r="AD646" s="390"/>
    </row>
    <row r="647">
      <c r="A647" s="400"/>
      <c r="B647" s="390"/>
      <c r="C647" s="401"/>
      <c r="D647" s="401"/>
      <c r="E647" s="390"/>
      <c r="F647" s="390"/>
      <c r="G647" s="390"/>
      <c r="H647" s="390"/>
      <c r="I647" s="390"/>
      <c r="J647" s="390"/>
      <c r="K647" s="390"/>
      <c r="L647" s="390"/>
      <c r="M647" s="390"/>
      <c r="N647" s="390"/>
      <c r="O647" s="390"/>
      <c r="P647" s="390"/>
      <c r="Q647" s="390"/>
      <c r="R647" s="390"/>
      <c r="S647" s="390"/>
      <c r="T647" s="390"/>
      <c r="U647" s="390"/>
      <c r="V647" s="390"/>
      <c r="W647" s="390"/>
      <c r="X647" s="390"/>
      <c r="Y647" s="390"/>
      <c r="Z647" s="390"/>
      <c r="AA647" s="390"/>
      <c r="AB647" s="390"/>
      <c r="AC647" s="390"/>
      <c r="AD647" s="390"/>
    </row>
    <row r="648">
      <c r="A648" s="400"/>
      <c r="B648" s="390"/>
      <c r="C648" s="401"/>
      <c r="D648" s="401"/>
      <c r="E648" s="390"/>
      <c r="F648" s="390"/>
      <c r="G648" s="390"/>
      <c r="H648" s="390"/>
      <c r="I648" s="390"/>
      <c r="J648" s="390"/>
      <c r="K648" s="390"/>
      <c r="L648" s="390"/>
      <c r="M648" s="390"/>
      <c r="N648" s="390"/>
      <c r="O648" s="390"/>
      <c r="P648" s="390"/>
      <c r="Q648" s="390"/>
      <c r="R648" s="390"/>
      <c r="S648" s="390"/>
      <c r="T648" s="390"/>
      <c r="U648" s="390"/>
      <c r="V648" s="390"/>
      <c r="W648" s="390"/>
      <c r="X648" s="390"/>
      <c r="Y648" s="390"/>
      <c r="Z648" s="390"/>
      <c r="AA648" s="390"/>
      <c r="AB648" s="390"/>
      <c r="AC648" s="390"/>
      <c r="AD648" s="390"/>
    </row>
    <row r="649">
      <c r="A649" s="400"/>
      <c r="B649" s="390"/>
      <c r="C649" s="401"/>
      <c r="D649" s="401"/>
      <c r="E649" s="390"/>
      <c r="F649" s="390"/>
      <c r="G649" s="390"/>
      <c r="H649" s="390"/>
      <c r="I649" s="390"/>
      <c r="J649" s="390"/>
      <c r="K649" s="390"/>
      <c r="L649" s="390"/>
      <c r="M649" s="390"/>
      <c r="N649" s="390"/>
      <c r="O649" s="390"/>
      <c r="P649" s="390"/>
      <c r="Q649" s="390"/>
      <c r="R649" s="390"/>
      <c r="S649" s="390"/>
      <c r="T649" s="390"/>
      <c r="U649" s="390"/>
      <c r="V649" s="390"/>
      <c r="W649" s="390"/>
      <c r="X649" s="390"/>
      <c r="Y649" s="390"/>
      <c r="Z649" s="390"/>
      <c r="AA649" s="390"/>
      <c r="AB649" s="390"/>
      <c r="AC649" s="390"/>
      <c r="AD649" s="390"/>
    </row>
    <row r="650">
      <c r="A650" s="400"/>
      <c r="B650" s="390"/>
      <c r="C650" s="401"/>
      <c r="D650" s="401"/>
      <c r="E650" s="390"/>
      <c r="F650" s="390"/>
      <c r="G650" s="390"/>
      <c r="H650" s="390"/>
      <c r="I650" s="390"/>
      <c r="J650" s="390"/>
      <c r="K650" s="390"/>
      <c r="L650" s="390"/>
      <c r="M650" s="390"/>
      <c r="N650" s="390"/>
      <c r="O650" s="390"/>
      <c r="P650" s="390"/>
      <c r="Q650" s="390"/>
      <c r="R650" s="390"/>
      <c r="S650" s="390"/>
      <c r="T650" s="390"/>
      <c r="U650" s="390"/>
      <c r="V650" s="390"/>
      <c r="W650" s="390"/>
      <c r="X650" s="390"/>
      <c r="Y650" s="390"/>
      <c r="Z650" s="390"/>
      <c r="AA650" s="390"/>
      <c r="AB650" s="390"/>
      <c r="AC650" s="390"/>
      <c r="AD650" s="390"/>
    </row>
    <row r="651">
      <c r="A651" s="400"/>
      <c r="B651" s="390"/>
      <c r="C651" s="401"/>
      <c r="D651" s="401"/>
      <c r="E651" s="390"/>
      <c r="F651" s="390"/>
      <c r="G651" s="390"/>
      <c r="H651" s="390"/>
      <c r="I651" s="390"/>
      <c r="J651" s="390"/>
      <c r="K651" s="390"/>
      <c r="L651" s="390"/>
      <c r="M651" s="390"/>
      <c r="N651" s="390"/>
      <c r="O651" s="390"/>
      <c r="P651" s="390"/>
      <c r="Q651" s="390"/>
      <c r="R651" s="390"/>
      <c r="S651" s="390"/>
      <c r="T651" s="390"/>
      <c r="U651" s="390"/>
      <c r="V651" s="390"/>
      <c r="W651" s="390"/>
      <c r="X651" s="390"/>
      <c r="Y651" s="390"/>
      <c r="Z651" s="390"/>
      <c r="AA651" s="390"/>
      <c r="AB651" s="390"/>
      <c r="AC651" s="390"/>
      <c r="AD651" s="390"/>
    </row>
    <row r="652">
      <c r="A652" s="400"/>
      <c r="B652" s="390"/>
      <c r="C652" s="401"/>
      <c r="D652" s="401"/>
      <c r="E652" s="390"/>
      <c r="F652" s="390"/>
      <c r="G652" s="390"/>
      <c r="H652" s="390"/>
      <c r="I652" s="390"/>
      <c r="J652" s="390"/>
      <c r="K652" s="390"/>
      <c r="L652" s="390"/>
      <c r="M652" s="390"/>
      <c r="N652" s="390"/>
      <c r="O652" s="390"/>
      <c r="P652" s="390"/>
      <c r="Q652" s="390"/>
      <c r="R652" s="390"/>
      <c r="S652" s="390"/>
      <c r="T652" s="390"/>
      <c r="U652" s="390"/>
      <c r="V652" s="390"/>
      <c r="W652" s="390"/>
      <c r="X652" s="390"/>
      <c r="Y652" s="390"/>
      <c r="Z652" s="390"/>
      <c r="AA652" s="390"/>
      <c r="AB652" s="390"/>
      <c r="AC652" s="390"/>
      <c r="AD652" s="390"/>
    </row>
    <row r="653">
      <c r="A653" s="400"/>
      <c r="B653" s="390"/>
      <c r="C653" s="401"/>
      <c r="D653" s="401"/>
      <c r="E653" s="390"/>
      <c r="F653" s="390"/>
      <c r="G653" s="390"/>
      <c r="H653" s="390"/>
      <c r="I653" s="390"/>
      <c r="J653" s="390"/>
      <c r="K653" s="390"/>
      <c r="L653" s="390"/>
      <c r="M653" s="390"/>
      <c r="N653" s="390"/>
      <c r="O653" s="390"/>
      <c r="P653" s="390"/>
      <c r="Q653" s="390"/>
      <c r="R653" s="390"/>
      <c r="S653" s="390"/>
      <c r="T653" s="390"/>
      <c r="U653" s="390"/>
      <c r="V653" s="390"/>
      <c r="W653" s="390"/>
      <c r="X653" s="390"/>
      <c r="Y653" s="390"/>
      <c r="Z653" s="390"/>
      <c r="AA653" s="390"/>
      <c r="AB653" s="390"/>
      <c r="AC653" s="390"/>
      <c r="AD653" s="390"/>
    </row>
    <row r="654">
      <c r="A654" s="400"/>
      <c r="B654" s="390"/>
      <c r="C654" s="401"/>
      <c r="D654" s="401"/>
      <c r="E654" s="390"/>
      <c r="F654" s="390"/>
      <c r="G654" s="390"/>
      <c r="H654" s="390"/>
      <c r="I654" s="390"/>
      <c r="J654" s="390"/>
      <c r="K654" s="390"/>
      <c r="L654" s="390"/>
      <c r="M654" s="390"/>
      <c r="N654" s="390"/>
      <c r="O654" s="390"/>
      <c r="P654" s="390"/>
      <c r="Q654" s="390"/>
      <c r="R654" s="390"/>
      <c r="S654" s="390"/>
      <c r="T654" s="390"/>
      <c r="U654" s="390"/>
      <c r="V654" s="390"/>
      <c r="W654" s="390"/>
      <c r="X654" s="390"/>
      <c r="Y654" s="390"/>
      <c r="Z654" s="390"/>
      <c r="AA654" s="390"/>
      <c r="AB654" s="390"/>
      <c r="AC654" s="390"/>
      <c r="AD654" s="390"/>
    </row>
    <row r="655">
      <c r="A655" s="400"/>
      <c r="B655" s="390"/>
      <c r="C655" s="401"/>
      <c r="D655" s="401"/>
      <c r="E655" s="390"/>
      <c r="F655" s="390"/>
      <c r="G655" s="390"/>
      <c r="H655" s="390"/>
      <c r="I655" s="390"/>
      <c r="J655" s="390"/>
      <c r="K655" s="390"/>
      <c r="L655" s="390"/>
      <c r="M655" s="390"/>
      <c r="N655" s="390"/>
      <c r="O655" s="390"/>
      <c r="P655" s="390"/>
      <c r="Q655" s="390"/>
      <c r="R655" s="390"/>
      <c r="S655" s="390"/>
      <c r="T655" s="390"/>
      <c r="U655" s="390"/>
      <c r="V655" s="390"/>
      <c r="W655" s="390"/>
      <c r="X655" s="390"/>
      <c r="Y655" s="390"/>
      <c r="Z655" s="390"/>
      <c r="AA655" s="390"/>
      <c r="AB655" s="390"/>
      <c r="AC655" s="390"/>
      <c r="AD655" s="390"/>
    </row>
    <row r="656">
      <c r="A656" s="400"/>
      <c r="B656" s="390"/>
      <c r="C656" s="401"/>
      <c r="D656" s="401"/>
      <c r="E656" s="390"/>
      <c r="F656" s="390"/>
      <c r="G656" s="390"/>
      <c r="H656" s="390"/>
      <c r="I656" s="390"/>
      <c r="J656" s="390"/>
      <c r="K656" s="390"/>
      <c r="L656" s="390"/>
      <c r="M656" s="390"/>
      <c r="N656" s="390"/>
      <c r="O656" s="390"/>
      <c r="P656" s="390"/>
      <c r="Q656" s="390"/>
      <c r="R656" s="390"/>
      <c r="S656" s="390"/>
      <c r="T656" s="390"/>
      <c r="U656" s="390"/>
      <c r="V656" s="390"/>
      <c r="W656" s="390"/>
      <c r="X656" s="390"/>
      <c r="Y656" s="390"/>
      <c r="Z656" s="390"/>
      <c r="AA656" s="390"/>
      <c r="AB656" s="390"/>
      <c r="AC656" s="390"/>
      <c r="AD656" s="390"/>
    </row>
    <row r="657">
      <c r="A657" s="400"/>
      <c r="B657" s="390"/>
      <c r="C657" s="401"/>
      <c r="D657" s="401"/>
      <c r="E657" s="390"/>
      <c r="F657" s="390"/>
      <c r="G657" s="390"/>
      <c r="H657" s="390"/>
      <c r="I657" s="390"/>
      <c r="J657" s="390"/>
      <c r="K657" s="390"/>
      <c r="L657" s="390"/>
      <c r="M657" s="390"/>
      <c r="N657" s="390"/>
      <c r="O657" s="390"/>
      <c r="P657" s="390"/>
      <c r="Q657" s="390"/>
      <c r="R657" s="390"/>
      <c r="S657" s="390"/>
      <c r="T657" s="390"/>
      <c r="U657" s="390"/>
      <c r="V657" s="390"/>
      <c r="W657" s="390"/>
      <c r="X657" s="390"/>
      <c r="Y657" s="390"/>
      <c r="Z657" s="390"/>
      <c r="AA657" s="390"/>
      <c r="AB657" s="390"/>
      <c r="AC657" s="390"/>
      <c r="AD657" s="390"/>
    </row>
    <row r="658">
      <c r="A658" s="400"/>
      <c r="B658" s="390"/>
      <c r="C658" s="401"/>
      <c r="D658" s="401"/>
      <c r="E658" s="390"/>
      <c r="F658" s="390"/>
      <c r="G658" s="390"/>
      <c r="H658" s="390"/>
      <c r="I658" s="390"/>
      <c r="J658" s="390"/>
      <c r="K658" s="390"/>
      <c r="L658" s="390"/>
      <c r="M658" s="390"/>
      <c r="N658" s="390"/>
      <c r="O658" s="390"/>
      <c r="P658" s="390"/>
      <c r="Q658" s="390"/>
      <c r="R658" s="390"/>
      <c r="S658" s="390"/>
      <c r="T658" s="390"/>
      <c r="U658" s="390"/>
      <c r="V658" s="390"/>
      <c r="W658" s="390"/>
      <c r="X658" s="390"/>
      <c r="Y658" s="390"/>
      <c r="Z658" s="390"/>
      <c r="AA658" s="390"/>
      <c r="AB658" s="390"/>
      <c r="AC658" s="390"/>
      <c r="AD658" s="390"/>
    </row>
    <row r="659">
      <c r="A659" s="400"/>
      <c r="B659" s="390"/>
      <c r="C659" s="401"/>
      <c r="D659" s="401"/>
      <c r="E659" s="390"/>
      <c r="F659" s="390"/>
      <c r="G659" s="390"/>
      <c r="H659" s="390"/>
      <c r="I659" s="390"/>
      <c r="J659" s="390"/>
      <c r="K659" s="390"/>
      <c r="L659" s="390"/>
      <c r="M659" s="390"/>
      <c r="N659" s="390"/>
      <c r="O659" s="390"/>
      <c r="P659" s="390"/>
      <c r="Q659" s="390"/>
      <c r="R659" s="390"/>
      <c r="S659" s="390"/>
      <c r="T659" s="390"/>
      <c r="U659" s="390"/>
      <c r="V659" s="390"/>
      <c r="W659" s="390"/>
      <c r="X659" s="390"/>
      <c r="Y659" s="390"/>
      <c r="Z659" s="390"/>
      <c r="AA659" s="390"/>
      <c r="AB659" s="390"/>
      <c r="AC659" s="390"/>
      <c r="AD659" s="390"/>
    </row>
    <row r="660">
      <c r="A660" s="400"/>
      <c r="B660" s="390"/>
      <c r="C660" s="401"/>
      <c r="D660" s="401"/>
      <c r="E660" s="390"/>
      <c r="F660" s="390"/>
      <c r="G660" s="390"/>
      <c r="H660" s="390"/>
      <c r="I660" s="390"/>
      <c r="J660" s="390"/>
      <c r="K660" s="390"/>
      <c r="L660" s="390"/>
      <c r="M660" s="390"/>
      <c r="N660" s="390"/>
      <c r="O660" s="390"/>
      <c r="P660" s="390"/>
      <c r="Q660" s="390"/>
      <c r="R660" s="390"/>
      <c r="S660" s="390"/>
      <c r="T660" s="390"/>
      <c r="U660" s="390"/>
      <c r="V660" s="390"/>
      <c r="W660" s="390"/>
      <c r="X660" s="390"/>
      <c r="Y660" s="390"/>
      <c r="Z660" s="390"/>
      <c r="AA660" s="390"/>
      <c r="AB660" s="390"/>
      <c r="AC660" s="390"/>
      <c r="AD660" s="390"/>
    </row>
    <row r="661">
      <c r="A661" s="400"/>
      <c r="B661" s="390"/>
      <c r="C661" s="401"/>
      <c r="D661" s="401"/>
      <c r="E661" s="390"/>
      <c r="F661" s="390"/>
      <c r="G661" s="390"/>
      <c r="H661" s="390"/>
      <c r="I661" s="390"/>
      <c r="J661" s="390"/>
      <c r="K661" s="390"/>
      <c r="L661" s="390"/>
      <c r="M661" s="390"/>
      <c r="N661" s="390"/>
      <c r="O661" s="390"/>
      <c r="P661" s="390"/>
      <c r="Q661" s="390"/>
      <c r="R661" s="390"/>
      <c r="S661" s="390"/>
      <c r="T661" s="390"/>
      <c r="U661" s="390"/>
      <c r="V661" s="390"/>
      <c r="W661" s="390"/>
      <c r="X661" s="390"/>
      <c r="Y661" s="390"/>
      <c r="Z661" s="390"/>
      <c r="AA661" s="390"/>
      <c r="AB661" s="390"/>
      <c r="AC661" s="390"/>
      <c r="AD661" s="390"/>
    </row>
    <row r="662">
      <c r="A662" s="400"/>
      <c r="B662" s="390"/>
      <c r="C662" s="401"/>
      <c r="D662" s="401"/>
      <c r="E662" s="390"/>
      <c r="F662" s="390"/>
      <c r="G662" s="390"/>
      <c r="H662" s="390"/>
      <c r="I662" s="390"/>
      <c r="J662" s="390"/>
      <c r="K662" s="390"/>
      <c r="L662" s="390"/>
      <c r="M662" s="390"/>
      <c r="N662" s="390"/>
      <c r="O662" s="390"/>
      <c r="P662" s="390"/>
      <c r="Q662" s="390"/>
      <c r="R662" s="390"/>
      <c r="S662" s="390"/>
      <c r="T662" s="390"/>
      <c r="U662" s="390"/>
      <c r="V662" s="390"/>
      <c r="W662" s="390"/>
      <c r="X662" s="390"/>
      <c r="Y662" s="390"/>
      <c r="Z662" s="390"/>
      <c r="AA662" s="390"/>
      <c r="AB662" s="390"/>
      <c r="AC662" s="390"/>
      <c r="AD662" s="390"/>
    </row>
    <row r="663">
      <c r="A663" s="400"/>
      <c r="B663" s="390"/>
      <c r="C663" s="401"/>
      <c r="D663" s="401"/>
      <c r="E663" s="390"/>
      <c r="F663" s="390"/>
      <c r="G663" s="390"/>
      <c r="H663" s="390"/>
      <c r="I663" s="390"/>
      <c r="J663" s="390"/>
      <c r="K663" s="390"/>
      <c r="L663" s="390"/>
      <c r="M663" s="390"/>
      <c r="N663" s="390"/>
      <c r="O663" s="390"/>
      <c r="P663" s="390"/>
      <c r="Q663" s="390"/>
      <c r="R663" s="390"/>
      <c r="S663" s="390"/>
      <c r="T663" s="390"/>
      <c r="U663" s="390"/>
      <c r="V663" s="390"/>
      <c r="W663" s="390"/>
      <c r="X663" s="390"/>
      <c r="Y663" s="390"/>
      <c r="Z663" s="390"/>
      <c r="AA663" s="390"/>
      <c r="AB663" s="390"/>
      <c r="AC663" s="390"/>
      <c r="AD663" s="390"/>
    </row>
    <row r="664">
      <c r="A664" s="400"/>
      <c r="B664" s="390"/>
      <c r="C664" s="401"/>
      <c r="D664" s="401"/>
      <c r="E664" s="390"/>
      <c r="F664" s="390"/>
      <c r="G664" s="390"/>
      <c r="H664" s="390"/>
      <c r="I664" s="390"/>
      <c r="J664" s="390"/>
      <c r="K664" s="390"/>
      <c r="L664" s="390"/>
      <c r="M664" s="390"/>
      <c r="N664" s="390"/>
      <c r="O664" s="390"/>
      <c r="P664" s="390"/>
      <c r="Q664" s="390"/>
      <c r="R664" s="390"/>
      <c r="S664" s="390"/>
      <c r="T664" s="390"/>
      <c r="U664" s="390"/>
      <c r="V664" s="390"/>
      <c r="W664" s="390"/>
      <c r="X664" s="390"/>
      <c r="Y664" s="390"/>
      <c r="Z664" s="390"/>
      <c r="AA664" s="390"/>
      <c r="AB664" s="390"/>
      <c r="AC664" s="390"/>
      <c r="AD664" s="390"/>
    </row>
    <row r="665">
      <c r="A665" s="400"/>
      <c r="B665" s="390"/>
      <c r="C665" s="401"/>
      <c r="D665" s="401"/>
      <c r="E665" s="390"/>
      <c r="F665" s="390"/>
      <c r="G665" s="390"/>
      <c r="H665" s="390"/>
      <c r="I665" s="390"/>
      <c r="J665" s="390"/>
      <c r="K665" s="390"/>
      <c r="L665" s="390"/>
      <c r="M665" s="390"/>
      <c r="N665" s="390"/>
      <c r="O665" s="390"/>
      <c r="P665" s="390"/>
      <c r="Q665" s="390"/>
      <c r="R665" s="390"/>
      <c r="S665" s="390"/>
      <c r="T665" s="390"/>
      <c r="U665" s="390"/>
      <c r="V665" s="390"/>
      <c r="W665" s="390"/>
      <c r="X665" s="390"/>
      <c r="Y665" s="390"/>
      <c r="Z665" s="390"/>
      <c r="AA665" s="390"/>
      <c r="AB665" s="390"/>
      <c r="AC665" s="390"/>
      <c r="AD665" s="390"/>
    </row>
    <row r="666">
      <c r="A666" s="400"/>
      <c r="B666" s="390"/>
      <c r="C666" s="401"/>
      <c r="D666" s="401"/>
      <c r="E666" s="390"/>
      <c r="F666" s="390"/>
      <c r="G666" s="390"/>
      <c r="H666" s="390"/>
      <c r="I666" s="390"/>
      <c r="J666" s="390"/>
      <c r="K666" s="390"/>
      <c r="L666" s="390"/>
      <c r="M666" s="390"/>
      <c r="N666" s="390"/>
      <c r="O666" s="390"/>
      <c r="P666" s="390"/>
      <c r="Q666" s="390"/>
      <c r="R666" s="390"/>
      <c r="S666" s="390"/>
      <c r="T666" s="390"/>
      <c r="U666" s="390"/>
      <c r="V666" s="390"/>
      <c r="W666" s="390"/>
      <c r="X666" s="390"/>
      <c r="Y666" s="390"/>
      <c r="Z666" s="390"/>
      <c r="AA666" s="390"/>
      <c r="AB666" s="390"/>
      <c r="AC666" s="390"/>
      <c r="AD666" s="390"/>
    </row>
    <row r="667">
      <c r="A667" s="400"/>
      <c r="B667" s="390"/>
      <c r="C667" s="401"/>
      <c r="D667" s="401"/>
      <c r="E667" s="390"/>
      <c r="F667" s="390"/>
      <c r="G667" s="390"/>
      <c r="H667" s="390"/>
      <c r="I667" s="390"/>
      <c r="J667" s="390"/>
      <c r="K667" s="390"/>
      <c r="L667" s="390"/>
      <c r="M667" s="390"/>
      <c r="N667" s="390"/>
      <c r="O667" s="390"/>
      <c r="P667" s="390"/>
      <c r="Q667" s="390"/>
      <c r="R667" s="390"/>
      <c r="S667" s="390"/>
      <c r="T667" s="390"/>
      <c r="U667" s="390"/>
      <c r="V667" s="390"/>
      <c r="W667" s="390"/>
      <c r="X667" s="390"/>
      <c r="Y667" s="390"/>
      <c r="Z667" s="390"/>
      <c r="AA667" s="390"/>
      <c r="AB667" s="390"/>
      <c r="AC667" s="390"/>
      <c r="AD667" s="390"/>
    </row>
    <row r="668">
      <c r="A668" s="400"/>
      <c r="B668" s="390"/>
      <c r="C668" s="401"/>
      <c r="D668" s="401"/>
      <c r="E668" s="390"/>
      <c r="F668" s="390"/>
      <c r="G668" s="390"/>
      <c r="H668" s="390"/>
      <c r="I668" s="390"/>
      <c r="J668" s="390"/>
      <c r="K668" s="390"/>
      <c r="L668" s="390"/>
      <c r="M668" s="390"/>
      <c r="N668" s="390"/>
      <c r="O668" s="390"/>
      <c r="P668" s="390"/>
      <c r="Q668" s="390"/>
      <c r="R668" s="390"/>
      <c r="S668" s="390"/>
      <c r="T668" s="390"/>
      <c r="U668" s="390"/>
      <c r="V668" s="390"/>
      <c r="W668" s="390"/>
      <c r="X668" s="390"/>
      <c r="Y668" s="390"/>
      <c r="Z668" s="390"/>
      <c r="AA668" s="390"/>
      <c r="AB668" s="390"/>
      <c r="AC668" s="390"/>
      <c r="AD668" s="390"/>
    </row>
    <row r="669">
      <c r="A669" s="400"/>
      <c r="B669" s="390"/>
      <c r="C669" s="401"/>
      <c r="D669" s="401"/>
      <c r="E669" s="390"/>
      <c r="F669" s="390"/>
      <c r="G669" s="390"/>
      <c r="H669" s="390"/>
      <c r="I669" s="390"/>
      <c r="J669" s="390"/>
      <c r="K669" s="390"/>
      <c r="L669" s="390"/>
      <c r="M669" s="390"/>
      <c r="N669" s="390"/>
      <c r="O669" s="390"/>
      <c r="P669" s="390"/>
      <c r="Q669" s="390"/>
      <c r="R669" s="390"/>
      <c r="S669" s="390"/>
      <c r="T669" s="390"/>
      <c r="U669" s="390"/>
      <c r="V669" s="390"/>
      <c r="W669" s="390"/>
      <c r="X669" s="390"/>
      <c r="Y669" s="390"/>
      <c r="Z669" s="390"/>
      <c r="AA669" s="390"/>
      <c r="AB669" s="390"/>
      <c r="AC669" s="390"/>
      <c r="AD669" s="390"/>
    </row>
    <row r="670">
      <c r="A670" s="400"/>
      <c r="B670" s="390"/>
      <c r="C670" s="401"/>
      <c r="D670" s="401"/>
      <c r="E670" s="390"/>
      <c r="F670" s="390"/>
      <c r="G670" s="390"/>
      <c r="H670" s="390"/>
      <c r="I670" s="390"/>
      <c r="J670" s="390"/>
      <c r="K670" s="390"/>
      <c r="L670" s="390"/>
      <c r="M670" s="390"/>
      <c r="N670" s="390"/>
      <c r="O670" s="390"/>
      <c r="P670" s="390"/>
      <c r="Q670" s="390"/>
      <c r="R670" s="390"/>
      <c r="S670" s="390"/>
      <c r="T670" s="390"/>
      <c r="U670" s="390"/>
      <c r="V670" s="390"/>
      <c r="W670" s="390"/>
      <c r="X670" s="390"/>
      <c r="Y670" s="390"/>
      <c r="Z670" s="390"/>
      <c r="AA670" s="390"/>
      <c r="AB670" s="390"/>
      <c r="AC670" s="390"/>
      <c r="AD670" s="390"/>
    </row>
    <row r="671">
      <c r="A671" s="400"/>
      <c r="B671" s="390"/>
      <c r="C671" s="401"/>
      <c r="D671" s="401"/>
      <c r="E671" s="390"/>
      <c r="F671" s="390"/>
      <c r="G671" s="390"/>
      <c r="H671" s="390"/>
      <c r="I671" s="390"/>
      <c r="J671" s="390"/>
      <c r="K671" s="390"/>
      <c r="L671" s="390"/>
      <c r="M671" s="390"/>
      <c r="N671" s="390"/>
      <c r="O671" s="390"/>
      <c r="P671" s="390"/>
      <c r="Q671" s="390"/>
      <c r="R671" s="390"/>
      <c r="S671" s="390"/>
      <c r="T671" s="390"/>
      <c r="U671" s="390"/>
      <c r="V671" s="390"/>
      <c r="W671" s="390"/>
      <c r="X671" s="390"/>
      <c r="Y671" s="390"/>
      <c r="Z671" s="390"/>
      <c r="AA671" s="390"/>
      <c r="AB671" s="390"/>
      <c r="AC671" s="390"/>
      <c r="AD671" s="390"/>
    </row>
    <row r="672">
      <c r="A672" s="400"/>
      <c r="B672" s="390"/>
      <c r="C672" s="401"/>
      <c r="D672" s="401"/>
      <c r="E672" s="390"/>
      <c r="F672" s="390"/>
      <c r="G672" s="390"/>
      <c r="H672" s="390"/>
      <c r="I672" s="390"/>
      <c r="J672" s="390"/>
      <c r="K672" s="390"/>
      <c r="L672" s="390"/>
      <c r="M672" s="390"/>
      <c r="N672" s="390"/>
      <c r="O672" s="390"/>
      <c r="P672" s="390"/>
      <c r="Q672" s="390"/>
      <c r="R672" s="390"/>
      <c r="S672" s="390"/>
      <c r="T672" s="390"/>
      <c r="U672" s="390"/>
      <c r="V672" s="390"/>
      <c r="W672" s="390"/>
      <c r="X672" s="390"/>
      <c r="Y672" s="390"/>
      <c r="Z672" s="390"/>
      <c r="AA672" s="390"/>
      <c r="AB672" s="390"/>
      <c r="AC672" s="390"/>
      <c r="AD672" s="390"/>
    </row>
    <row r="673">
      <c r="A673" s="400"/>
      <c r="B673" s="390"/>
      <c r="C673" s="401"/>
      <c r="D673" s="401"/>
      <c r="E673" s="390"/>
      <c r="F673" s="390"/>
      <c r="G673" s="390"/>
      <c r="H673" s="390"/>
      <c r="I673" s="390"/>
      <c r="J673" s="390"/>
      <c r="K673" s="390"/>
      <c r="L673" s="390"/>
      <c r="M673" s="390"/>
      <c r="N673" s="390"/>
      <c r="O673" s="390"/>
      <c r="P673" s="390"/>
      <c r="Q673" s="390"/>
      <c r="R673" s="390"/>
      <c r="S673" s="390"/>
      <c r="T673" s="390"/>
      <c r="U673" s="390"/>
      <c r="V673" s="390"/>
      <c r="W673" s="390"/>
      <c r="X673" s="390"/>
      <c r="Y673" s="390"/>
      <c r="Z673" s="390"/>
      <c r="AA673" s="390"/>
      <c r="AB673" s="390"/>
      <c r="AC673" s="390"/>
      <c r="AD673" s="390"/>
    </row>
    <row r="674">
      <c r="A674" s="400"/>
      <c r="B674" s="390"/>
      <c r="C674" s="401"/>
      <c r="D674" s="401"/>
      <c r="E674" s="390"/>
      <c r="F674" s="390"/>
      <c r="G674" s="390"/>
      <c r="H674" s="390"/>
      <c r="I674" s="390"/>
      <c r="J674" s="390"/>
      <c r="K674" s="390"/>
      <c r="L674" s="390"/>
      <c r="M674" s="390"/>
      <c r="N674" s="390"/>
      <c r="O674" s="390"/>
      <c r="P674" s="390"/>
      <c r="Q674" s="390"/>
      <c r="R674" s="390"/>
      <c r="S674" s="390"/>
      <c r="T674" s="390"/>
      <c r="U674" s="390"/>
      <c r="V674" s="390"/>
      <c r="W674" s="390"/>
      <c r="X674" s="390"/>
      <c r="Y674" s="390"/>
      <c r="Z674" s="390"/>
      <c r="AA674" s="390"/>
      <c r="AB674" s="390"/>
      <c r="AC674" s="390"/>
      <c r="AD674" s="390"/>
    </row>
    <row r="675">
      <c r="A675" s="400"/>
      <c r="B675" s="390"/>
      <c r="C675" s="401"/>
      <c r="D675" s="401"/>
      <c r="E675" s="390"/>
      <c r="F675" s="390"/>
      <c r="G675" s="390"/>
      <c r="H675" s="390"/>
      <c r="I675" s="390"/>
      <c r="J675" s="390"/>
      <c r="K675" s="390"/>
      <c r="L675" s="390"/>
      <c r="M675" s="390"/>
      <c r="N675" s="390"/>
      <c r="O675" s="390"/>
      <c r="P675" s="390"/>
      <c r="Q675" s="390"/>
      <c r="R675" s="390"/>
      <c r="S675" s="390"/>
      <c r="T675" s="390"/>
      <c r="U675" s="390"/>
      <c r="V675" s="390"/>
      <c r="W675" s="390"/>
      <c r="X675" s="390"/>
      <c r="Y675" s="390"/>
      <c r="Z675" s="390"/>
      <c r="AA675" s="390"/>
      <c r="AB675" s="390"/>
      <c r="AC675" s="390"/>
      <c r="AD675" s="390"/>
    </row>
    <row r="676">
      <c r="A676" s="400"/>
      <c r="B676" s="390"/>
      <c r="C676" s="401"/>
      <c r="D676" s="401"/>
      <c r="E676" s="390"/>
      <c r="F676" s="390"/>
      <c r="G676" s="390"/>
      <c r="H676" s="390"/>
      <c r="I676" s="390"/>
      <c r="J676" s="390"/>
      <c r="K676" s="390"/>
      <c r="L676" s="390"/>
      <c r="M676" s="390"/>
      <c r="N676" s="390"/>
      <c r="O676" s="390"/>
      <c r="P676" s="390"/>
      <c r="Q676" s="390"/>
      <c r="R676" s="390"/>
      <c r="S676" s="390"/>
      <c r="T676" s="390"/>
      <c r="U676" s="390"/>
      <c r="V676" s="390"/>
      <c r="W676" s="390"/>
      <c r="X676" s="390"/>
      <c r="Y676" s="390"/>
      <c r="Z676" s="390"/>
      <c r="AA676" s="390"/>
      <c r="AB676" s="390"/>
      <c r="AC676" s="390"/>
      <c r="AD676" s="390"/>
    </row>
    <row r="677">
      <c r="A677" s="400"/>
      <c r="B677" s="390"/>
      <c r="C677" s="401"/>
      <c r="D677" s="401"/>
      <c r="E677" s="390"/>
      <c r="F677" s="390"/>
      <c r="G677" s="390"/>
      <c r="H677" s="390"/>
      <c r="I677" s="390"/>
      <c r="J677" s="390"/>
      <c r="K677" s="390"/>
      <c r="L677" s="390"/>
      <c r="M677" s="390"/>
      <c r="N677" s="390"/>
      <c r="O677" s="390"/>
      <c r="P677" s="390"/>
      <c r="Q677" s="390"/>
      <c r="R677" s="390"/>
      <c r="S677" s="390"/>
      <c r="T677" s="390"/>
      <c r="U677" s="390"/>
      <c r="V677" s="390"/>
      <c r="W677" s="390"/>
      <c r="X677" s="390"/>
      <c r="Y677" s="390"/>
      <c r="Z677" s="390"/>
      <c r="AA677" s="390"/>
      <c r="AB677" s="390"/>
      <c r="AC677" s="390"/>
      <c r="AD677" s="390"/>
    </row>
    <row r="678">
      <c r="A678" s="400"/>
      <c r="B678" s="390"/>
      <c r="C678" s="401"/>
      <c r="D678" s="401"/>
      <c r="E678" s="390"/>
      <c r="F678" s="390"/>
      <c r="G678" s="390"/>
      <c r="H678" s="390"/>
      <c r="I678" s="390"/>
      <c r="J678" s="390"/>
      <c r="K678" s="390"/>
      <c r="L678" s="390"/>
      <c r="M678" s="390"/>
      <c r="N678" s="390"/>
      <c r="O678" s="390"/>
      <c r="P678" s="390"/>
      <c r="Q678" s="390"/>
      <c r="R678" s="390"/>
      <c r="S678" s="390"/>
      <c r="T678" s="390"/>
      <c r="U678" s="390"/>
      <c r="V678" s="390"/>
      <c r="W678" s="390"/>
      <c r="X678" s="390"/>
      <c r="Y678" s="390"/>
      <c r="Z678" s="390"/>
      <c r="AA678" s="390"/>
      <c r="AB678" s="390"/>
      <c r="AC678" s="390"/>
      <c r="AD678" s="390"/>
    </row>
    <row r="679">
      <c r="A679" s="400"/>
      <c r="B679" s="390"/>
      <c r="C679" s="401"/>
      <c r="D679" s="401"/>
      <c r="E679" s="390"/>
      <c r="F679" s="390"/>
      <c r="G679" s="390"/>
      <c r="H679" s="390"/>
      <c r="I679" s="390"/>
      <c r="J679" s="390"/>
      <c r="K679" s="390"/>
      <c r="L679" s="390"/>
      <c r="M679" s="390"/>
      <c r="N679" s="390"/>
      <c r="O679" s="390"/>
      <c r="P679" s="390"/>
      <c r="Q679" s="390"/>
      <c r="R679" s="390"/>
      <c r="S679" s="390"/>
      <c r="T679" s="390"/>
      <c r="U679" s="390"/>
      <c r="V679" s="390"/>
      <c r="W679" s="390"/>
      <c r="X679" s="390"/>
      <c r="Y679" s="390"/>
      <c r="Z679" s="390"/>
      <c r="AA679" s="390"/>
      <c r="AB679" s="390"/>
      <c r="AC679" s="390"/>
      <c r="AD679" s="390"/>
    </row>
    <row r="680">
      <c r="A680" s="400"/>
      <c r="B680" s="390"/>
      <c r="C680" s="401"/>
      <c r="D680" s="401"/>
      <c r="E680" s="390"/>
      <c r="F680" s="390"/>
      <c r="G680" s="390"/>
      <c r="H680" s="390"/>
      <c r="I680" s="390"/>
      <c r="J680" s="390"/>
      <c r="K680" s="390"/>
      <c r="L680" s="390"/>
      <c r="M680" s="390"/>
      <c r="N680" s="390"/>
      <c r="O680" s="390"/>
      <c r="P680" s="390"/>
      <c r="Q680" s="390"/>
      <c r="R680" s="390"/>
      <c r="S680" s="390"/>
      <c r="T680" s="390"/>
      <c r="U680" s="390"/>
      <c r="V680" s="390"/>
      <c r="W680" s="390"/>
      <c r="X680" s="390"/>
      <c r="Y680" s="390"/>
      <c r="Z680" s="390"/>
      <c r="AA680" s="390"/>
      <c r="AB680" s="390"/>
      <c r="AC680" s="390"/>
      <c r="AD680" s="390"/>
    </row>
    <row r="681">
      <c r="A681" s="400"/>
      <c r="B681" s="390"/>
      <c r="C681" s="401"/>
      <c r="D681" s="401"/>
      <c r="E681" s="390"/>
      <c r="F681" s="390"/>
      <c r="G681" s="390"/>
      <c r="H681" s="390"/>
      <c r="I681" s="390"/>
      <c r="J681" s="390"/>
      <c r="K681" s="390"/>
      <c r="L681" s="390"/>
      <c r="M681" s="390"/>
      <c r="N681" s="390"/>
      <c r="O681" s="390"/>
      <c r="P681" s="390"/>
      <c r="Q681" s="390"/>
      <c r="R681" s="390"/>
      <c r="S681" s="390"/>
      <c r="T681" s="390"/>
      <c r="U681" s="390"/>
      <c r="V681" s="390"/>
      <c r="W681" s="390"/>
      <c r="X681" s="390"/>
      <c r="Y681" s="390"/>
      <c r="Z681" s="390"/>
      <c r="AA681" s="390"/>
      <c r="AB681" s="390"/>
      <c r="AC681" s="390"/>
      <c r="AD681" s="390"/>
    </row>
    <row r="682">
      <c r="A682" s="400"/>
      <c r="B682" s="390"/>
      <c r="C682" s="401"/>
      <c r="D682" s="401"/>
      <c r="E682" s="390"/>
      <c r="F682" s="390"/>
      <c r="G682" s="390"/>
      <c r="H682" s="390"/>
      <c r="I682" s="390"/>
      <c r="J682" s="390"/>
      <c r="K682" s="390"/>
      <c r="L682" s="390"/>
      <c r="M682" s="390"/>
      <c r="N682" s="390"/>
      <c r="O682" s="390"/>
      <c r="P682" s="390"/>
      <c r="Q682" s="390"/>
      <c r="R682" s="390"/>
      <c r="S682" s="390"/>
      <c r="T682" s="390"/>
      <c r="U682" s="390"/>
      <c r="V682" s="390"/>
      <c r="W682" s="390"/>
      <c r="X682" s="390"/>
      <c r="Y682" s="390"/>
      <c r="Z682" s="390"/>
      <c r="AA682" s="390"/>
      <c r="AB682" s="390"/>
      <c r="AC682" s="390"/>
      <c r="AD682" s="390"/>
    </row>
    <row r="683">
      <c r="A683" s="400"/>
      <c r="B683" s="390"/>
      <c r="C683" s="401"/>
      <c r="D683" s="401"/>
      <c r="E683" s="390"/>
      <c r="F683" s="390"/>
      <c r="G683" s="390"/>
      <c r="H683" s="390"/>
      <c r="I683" s="390"/>
      <c r="J683" s="390"/>
      <c r="K683" s="390"/>
      <c r="L683" s="390"/>
      <c r="M683" s="390"/>
      <c r="N683" s="390"/>
      <c r="O683" s="390"/>
      <c r="P683" s="390"/>
      <c r="Q683" s="390"/>
      <c r="R683" s="390"/>
      <c r="S683" s="390"/>
      <c r="T683" s="390"/>
      <c r="U683" s="390"/>
      <c r="V683" s="390"/>
      <c r="W683" s="390"/>
      <c r="X683" s="390"/>
      <c r="Y683" s="390"/>
      <c r="Z683" s="390"/>
      <c r="AA683" s="390"/>
      <c r="AB683" s="390"/>
      <c r="AC683" s="390"/>
      <c r="AD683" s="390"/>
    </row>
    <row r="684">
      <c r="A684" s="400"/>
      <c r="B684" s="390"/>
      <c r="C684" s="401"/>
      <c r="D684" s="401"/>
      <c r="E684" s="390"/>
      <c r="F684" s="390"/>
      <c r="G684" s="390"/>
      <c r="H684" s="390"/>
      <c r="I684" s="390"/>
      <c r="J684" s="390"/>
      <c r="K684" s="390"/>
      <c r="L684" s="390"/>
      <c r="M684" s="390"/>
      <c r="N684" s="390"/>
      <c r="O684" s="390"/>
      <c r="P684" s="390"/>
      <c r="Q684" s="390"/>
      <c r="R684" s="390"/>
      <c r="S684" s="390"/>
      <c r="T684" s="390"/>
      <c r="U684" s="390"/>
      <c r="V684" s="390"/>
      <c r="W684" s="390"/>
      <c r="X684" s="390"/>
      <c r="Y684" s="390"/>
      <c r="Z684" s="390"/>
      <c r="AA684" s="390"/>
      <c r="AB684" s="390"/>
      <c r="AC684" s="390"/>
      <c r="AD684" s="390"/>
    </row>
    <row r="685">
      <c r="A685" s="400"/>
      <c r="B685" s="390"/>
      <c r="C685" s="401"/>
      <c r="D685" s="401"/>
      <c r="E685" s="390"/>
      <c r="F685" s="390"/>
      <c r="G685" s="390"/>
      <c r="H685" s="390"/>
      <c r="I685" s="390"/>
      <c r="J685" s="390"/>
      <c r="K685" s="390"/>
      <c r="L685" s="390"/>
      <c r="M685" s="390"/>
      <c r="N685" s="390"/>
      <c r="O685" s="390"/>
      <c r="P685" s="390"/>
      <c r="Q685" s="390"/>
      <c r="R685" s="390"/>
      <c r="S685" s="390"/>
      <c r="T685" s="390"/>
      <c r="U685" s="390"/>
      <c r="V685" s="390"/>
      <c r="W685" s="390"/>
      <c r="X685" s="390"/>
      <c r="Y685" s="390"/>
      <c r="Z685" s="390"/>
      <c r="AA685" s="390"/>
      <c r="AB685" s="390"/>
      <c r="AC685" s="390"/>
      <c r="AD685" s="390"/>
    </row>
    <row r="686">
      <c r="A686" s="400"/>
      <c r="B686" s="390"/>
      <c r="C686" s="401"/>
      <c r="D686" s="401"/>
      <c r="E686" s="390"/>
      <c r="F686" s="390"/>
      <c r="G686" s="390"/>
      <c r="H686" s="390"/>
      <c r="I686" s="390"/>
      <c r="J686" s="390"/>
      <c r="K686" s="390"/>
      <c r="L686" s="390"/>
      <c r="M686" s="390"/>
      <c r="N686" s="390"/>
      <c r="O686" s="390"/>
      <c r="P686" s="390"/>
      <c r="Q686" s="390"/>
      <c r="R686" s="390"/>
      <c r="S686" s="390"/>
      <c r="T686" s="390"/>
      <c r="U686" s="390"/>
      <c r="V686" s="390"/>
      <c r="W686" s="390"/>
      <c r="X686" s="390"/>
      <c r="Y686" s="390"/>
      <c r="Z686" s="390"/>
      <c r="AA686" s="390"/>
      <c r="AB686" s="390"/>
      <c r="AC686" s="390"/>
      <c r="AD686" s="390"/>
    </row>
    <row r="687">
      <c r="A687" s="400"/>
      <c r="B687" s="390"/>
      <c r="C687" s="401"/>
      <c r="D687" s="401"/>
      <c r="E687" s="390"/>
      <c r="F687" s="390"/>
      <c r="G687" s="390"/>
      <c r="H687" s="390"/>
      <c r="I687" s="390"/>
      <c r="J687" s="390"/>
      <c r="K687" s="390"/>
      <c r="L687" s="390"/>
      <c r="M687" s="390"/>
      <c r="N687" s="390"/>
      <c r="O687" s="390"/>
      <c r="P687" s="390"/>
      <c r="Q687" s="390"/>
      <c r="R687" s="390"/>
      <c r="S687" s="390"/>
      <c r="T687" s="390"/>
      <c r="U687" s="390"/>
      <c r="V687" s="390"/>
      <c r="W687" s="390"/>
      <c r="X687" s="390"/>
      <c r="Y687" s="390"/>
      <c r="Z687" s="390"/>
      <c r="AA687" s="390"/>
      <c r="AB687" s="390"/>
      <c r="AC687" s="390"/>
      <c r="AD687" s="390"/>
    </row>
    <row r="688">
      <c r="A688" s="400"/>
      <c r="B688" s="390"/>
      <c r="C688" s="401"/>
      <c r="D688" s="401"/>
      <c r="E688" s="390"/>
      <c r="F688" s="390"/>
      <c r="G688" s="390"/>
      <c r="H688" s="390"/>
      <c r="I688" s="390"/>
      <c r="J688" s="390"/>
      <c r="K688" s="390"/>
      <c r="L688" s="390"/>
      <c r="M688" s="390"/>
      <c r="N688" s="390"/>
      <c r="O688" s="390"/>
      <c r="P688" s="390"/>
      <c r="Q688" s="390"/>
      <c r="R688" s="390"/>
      <c r="S688" s="390"/>
      <c r="T688" s="390"/>
      <c r="U688" s="390"/>
      <c r="V688" s="390"/>
      <c r="W688" s="390"/>
      <c r="X688" s="390"/>
      <c r="Y688" s="390"/>
      <c r="Z688" s="390"/>
      <c r="AA688" s="390"/>
      <c r="AB688" s="390"/>
      <c r="AC688" s="390"/>
      <c r="AD688" s="390"/>
    </row>
    <row r="689">
      <c r="A689" s="400"/>
      <c r="B689" s="390"/>
      <c r="C689" s="401"/>
      <c r="D689" s="401"/>
      <c r="E689" s="390"/>
      <c r="F689" s="390"/>
      <c r="G689" s="390"/>
      <c r="H689" s="390"/>
      <c r="I689" s="390"/>
      <c r="J689" s="390"/>
      <c r="K689" s="390"/>
      <c r="L689" s="390"/>
      <c r="M689" s="390"/>
      <c r="N689" s="390"/>
      <c r="O689" s="390"/>
      <c r="P689" s="390"/>
      <c r="Q689" s="390"/>
      <c r="R689" s="390"/>
      <c r="S689" s="390"/>
      <c r="T689" s="390"/>
      <c r="U689" s="390"/>
      <c r="V689" s="390"/>
      <c r="W689" s="390"/>
      <c r="X689" s="390"/>
      <c r="Y689" s="390"/>
      <c r="Z689" s="390"/>
      <c r="AA689" s="390"/>
      <c r="AB689" s="390"/>
      <c r="AC689" s="390"/>
      <c r="AD689" s="390"/>
    </row>
    <row r="690">
      <c r="A690" s="400"/>
      <c r="B690" s="390"/>
      <c r="C690" s="401"/>
      <c r="D690" s="401"/>
      <c r="E690" s="390"/>
      <c r="F690" s="390"/>
      <c r="G690" s="390"/>
      <c r="H690" s="390"/>
      <c r="I690" s="390"/>
      <c r="J690" s="390"/>
      <c r="K690" s="390"/>
      <c r="L690" s="390"/>
      <c r="M690" s="390"/>
      <c r="N690" s="390"/>
      <c r="O690" s="390"/>
      <c r="P690" s="390"/>
      <c r="Q690" s="390"/>
      <c r="R690" s="390"/>
      <c r="S690" s="390"/>
      <c r="T690" s="390"/>
      <c r="U690" s="390"/>
      <c r="V690" s="390"/>
      <c r="W690" s="390"/>
      <c r="X690" s="390"/>
      <c r="Y690" s="390"/>
      <c r="Z690" s="390"/>
      <c r="AA690" s="390"/>
      <c r="AB690" s="390"/>
      <c r="AC690" s="390"/>
      <c r="AD690" s="390"/>
    </row>
    <row r="691">
      <c r="A691" s="400"/>
      <c r="B691" s="390"/>
      <c r="C691" s="401"/>
      <c r="D691" s="401"/>
      <c r="E691" s="390"/>
      <c r="F691" s="390"/>
      <c r="G691" s="390"/>
      <c r="H691" s="390"/>
      <c r="I691" s="390"/>
      <c r="J691" s="390"/>
      <c r="K691" s="390"/>
      <c r="L691" s="390"/>
      <c r="M691" s="390"/>
      <c r="N691" s="390"/>
      <c r="O691" s="390"/>
      <c r="P691" s="390"/>
      <c r="Q691" s="390"/>
      <c r="R691" s="390"/>
      <c r="S691" s="390"/>
      <c r="T691" s="390"/>
      <c r="U691" s="390"/>
      <c r="V691" s="390"/>
      <c r="W691" s="390"/>
      <c r="X691" s="390"/>
      <c r="Y691" s="390"/>
      <c r="Z691" s="390"/>
      <c r="AA691" s="390"/>
      <c r="AB691" s="390"/>
      <c r="AC691" s="390"/>
      <c r="AD691" s="390"/>
    </row>
    <row r="692">
      <c r="A692" s="400"/>
      <c r="B692" s="390"/>
      <c r="C692" s="401"/>
      <c r="D692" s="401"/>
      <c r="E692" s="390"/>
      <c r="F692" s="390"/>
      <c r="G692" s="390"/>
      <c r="H692" s="390"/>
      <c r="I692" s="390"/>
      <c r="J692" s="390"/>
      <c r="K692" s="390"/>
      <c r="L692" s="390"/>
      <c r="M692" s="390"/>
      <c r="N692" s="390"/>
      <c r="O692" s="390"/>
      <c r="P692" s="390"/>
      <c r="Q692" s="390"/>
      <c r="R692" s="390"/>
      <c r="S692" s="390"/>
      <c r="T692" s="390"/>
      <c r="U692" s="390"/>
      <c r="V692" s="390"/>
      <c r="W692" s="390"/>
      <c r="X692" s="390"/>
      <c r="Y692" s="390"/>
      <c r="Z692" s="390"/>
      <c r="AA692" s="390"/>
      <c r="AB692" s="390"/>
      <c r="AC692" s="390"/>
      <c r="AD692" s="390"/>
    </row>
    <row r="693">
      <c r="A693" s="400"/>
      <c r="B693" s="390"/>
      <c r="C693" s="401"/>
      <c r="D693" s="401"/>
      <c r="E693" s="390"/>
      <c r="F693" s="390"/>
      <c r="G693" s="390"/>
      <c r="H693" s="390"/>
      <c r="I693" s="390"/>
      <c r="J693" s="390"/>
      <c r="K693" s="390"/>
      <c r="L693" s="390"/>
      <c r="M693" s="390"/>
      <c r="N693" s="390"/>
      <c r="O693" s="390"/>
      <c r="P693" s="390"/>
      <c r="Q693" s="390"/>
      <c r="R693" s="390"/>
      <c r="S693" s="390"/>
      <c r="T693" s="390"/>
      <c r="U693" s="390"/>
      <c r="V693" s="390"/>
      <c r="W693" s="390"/>
      <c r="X693" s="390"/>
      <c r="Y693" s="390"/>
      <c r="Z693" s="390"/>
      <c r="AA693" s="390"/>
      <c r="AB693" s="390"/>
      <c r="AC693" s="390"/>
      <c r="AD693" s="390"/>
    </row>
    <row r="694">
      <c r="A694" s="400"/>
      <c r="B694" s="390"/>
      <c r="C694" s="401"/>
      <c r="D694" s="401"/>
      <c r="E694" s="390"/>
      <c r="F694" s="390"/>
      <c r="G694" s="390"/>
      <c r="H694" s="390"/>
      <c r="I694" s="390"/>
      <c r="J694" s="390"/>
      <c r="K694" s="390"/>
      <c r="L694" s="390"/>
      <c r="M694" s="390"/>
      <c r="N694" s="390"/>
      <c r="O694" s="390"/>
      <c r="P694" s="390"/>
      <c r="Q694" s="390"/>
      <c r="R694" s="390"/>
      <c r="S694" s="390"/>
      <c r="T694" s="390"/>
      <c r="U694" s="390"/>
      <c r="V694" s="390"/>
      <c r="W694" s="390"/>
      <c r="X694" s="390"/>
      <c r="Y694" s="390"/>
      <c r="Z694" s="390"/>
      <c r="AA694" s="390"/>
      <c r="AB694" s="390"/>
      <c r="AC694" s="390"/>
      <c r="AD694" s="390"/>
    </row>
    <row r="695">
      <c r="A695" s="400"/>
      <c r="B695" s="390"/>
      <c r="C695" s="401"/>
      <c r="D695" s="401"/>
      <c r="E695" s="390"/>
      <c r="F695" s="390"/>
      <c r="G695" s="390"/>
      <c r="H695" s="390"/>
      <c r="I695" s="390"/>
      <c r="J695" s="390"/>
      <c r="K695" s="390"/>
      <c r="L695" s="390"/>
      <c r="M695" s="390"/>
      <c r="N695" s="390"/>
      <c r="O695" s="390"/>
      <c r="P695" s="390"/>
      <c r="Q695" s="390"/>
      <c r="R695" s="390"/>
      <c r="S695" s="390"/>
      <c r="T695" s="390"/>
      <c r="U695" s="390"/>
      <c r="V695" s="390"/>
      <c r="W695" s="390"/>
      <c r="X695" s="390"/>
      <c r="Y695" s="390"/>
      <c r="Z695" s="390"/>
      <c r="AA695" s="390"/>
      <c r="AB695" s="390"/>
      <c r="AC695" s="390"/>
      <c r="AD695" s="390"/>
    </row>
    <row r="696">
      <c r="A696" s="400"/>
      <c r="B696" s="390"/>
      <c r="C696" s="401"/>
      <c r="D696" s="401"/>
      <c r="E696" s="390"/>
      <c r="F696" s="390"/>
      <c r="G696" s="390"/>
      <c r="H696" s="390"/>
      <c r="I696" s="390"/>
      <c r="J696" s="390"/>
      <c r="K696" s="390"/>
      <c r="L696" s="390"/>
      <c r="M696" s="390"/>
      <c r="N696" s="390"/>
      <c r="O696" s="390"/>
      <c r="P696" s="390"/>
      <c r="Q696" s="390"/>
      <c r="R696" s="390"/>
      <c r="S696" s="390"/>
      <c r="T696" s="390"/>
      <c r="U696" s="390"/>
      <c r="V696" s="390"/>
      <c r="W696" s="390"/>
      <c r="X696" s="390"/>
      <c r="Y696" s="390"/>
      <c r="Z696" s="390"/>
      <c r="AA696" s="390"/>
      <c r="AB696" s="390"/>
      <c r="AC696" s="390"/>
      <c r="AD696" s="390"/>
    </row>
    <row r="697">
      <c r="A697" s="400"/>
      <c r="B697" s="390"/>
      <c r="C697" s="401"/>
      <c r="D697" s="401"/>
      <c r="E697" s="390"/>
      <c r="F697" s="390"/>
      <c r="G697" s="390"/>
      <c r="H697" s="390"/>
      <c r="I697" s="390"/>
      <c r="J697" s="390"/>
      <c r="K697" s="390"/>
      <c r="L697" s="390"/>
      <c r="M697" s="390"/>
      <c r="N697" s="390"/>
      <c r="O697" s="390"/>
      <c r="P697" s="390"/>
      <c r="Q697" s="390"/>
      <c r="R697" s="390"/>
      <c r="S697" s="390"/>
      <c r="T697" s="390"/>
      <c r="U697" s="390"/>
      <c r="V697" s="390"/>
      <c r="W697" s="390"/>
      <c r="X697" s="390"/>
      <c r="Y697" s="390"/>
      <c r="Z697" s="390"/>
      <c r="AA697" s="390"/>
      <c r="AB697" s="390"/>
      <c r="AC697" s="390"/>
      <c r="AD697" s="390"/>
    </row>
    <row r="698">
      <c r="A698" s="400"/>
      <c r="B698" s="390"/>
      <c r="C698" s="401"/>
      <c r="D698" s="401"/>
      <c r="E698" s="390"/>
      <c r="F698" s="390"/>
      <c r="G698" s="390"/>
      <c r="H698" s="390"/>
      <c r="I698" s="390"/>
      <c r="J698" s="390"/>
      <c r="K698" s="390"/>
      <c r="L698" s="390"/>
      <c r="M698" s="390"/>
      <c r="N698" s="390"/>
      <c r="O698" s="390"/>
      <c r="P698" s="390"/>
      <c r="Q698" s="390"/>
      <c r="R698" s="390"/>
      <c r="S698" s="390"/>
      <c r="T698" s="390"/>
      <c r="U698" s="390"/>
      <c r="V698" s="390"/>
      <c r="W698" s="390"/>
      <c r="X698" s="390"/>
      <c r="Y698" s="390"/>
      <c r="Z698" s="390"/>
      <c r="AA698" s="390"/>
      <c r="AB698" s="390"/>
      <c r="AC698" s="390"/>
      <c r="AD698" s="390"/>
    </row>
    <row r="699">
      <c r="A699" s="400"/>
      <c r="B699" s="390"/>
      <c r="C699" s="401"/>
      <c r="D699" s="401"/>
      <c r="E699" s="390"/>
      <c r="F699" s="390"/>
      <c r="G699" s="390"/>
      <c r="H699" s="390"/>
      <c r="I699" s="390"/>
      <c r="J699" s="390"/>
      <c r="K699" s="390"/>
      <c r="L699" s="390"/>
      <c r="M699" s="390"/>
      <c r="N699" s="390"/>
      <c r="O699" s="390"/>
      <c r="P699" s="390"/>
      <c r="Q699" s="390"/>
      <c r="R699" s="390"/>
      <c r="S699" s="390"/>
      <c r="T699" s="390"/>
      <c r="U699" s="390"/>
      <c r="V699" s="390"/>
      <c r="W699" s="390"/>
      <c r="X699" s="390"/>
      <c r="Y699" s="390"/>
      <c r="Z699" s="390"/>
      <c r="AA699" s="390"/>
      <c r="AB699" s="390"/>
      <c r="AC699" s="390"/>
      <c r="AD699" s="390"/>
    </row>
    <row r="700">
      <c r="A700" s="400"/>
      <c r="B700" s="390"/>
      <c r="C700" s="401"/>
      <c r="D700" s="401"/>
      <c r="E700" s="390"/>
      <c r="F700" s="390"/>
      <c r="G700" s="390"/>
      <c r="H700" s="390"/>
      <c r="I700" s="390"/>
      <c r="J700" s="390"/>
      <c r="K700" s="390"/>
      <c r="L700" s="390"/>
      <c r="M700" s="390"/>
      <c r="N700" s="390"/>
      <c r="O700" s="390"/>
      <c r="P700" s="390"/>
      <c r="Q700" s="390"/>
      <c r="R700" s="390"/>
      <c r="S700" s="390"/>
      <c r="T700" s="390"/>
      <c r="U700" s="390"/>
      <c r="V700" s="390"/>
      <c r="W700" s="390"/>
      <c r="X700" s="390"/>
      <c r="Y700" s="390"/>
      <c r="Z700" s="390"/>
      <c r="AA700" s="390"/>
      <c r="AB700" s="390"/>
      <c r="AC700" s="390"/>
      <c r="AD700" s="390"/>
    </row>
    <row r="701">
      <c r="A701" s="400"/>
      <c r="B701" s="390"/>
      <c r="C701" s="401"/>
      <c r="D701" s="401"/>
      <c r="E701" s="390"/>
      <c r="F701" s="390"/>
      <c r="G701" s="390"/>
      <c r="H701" s="390"/>
      <c r="I701" s="390"/>
      <c r="J701" s="390"/>
      <c r="K701" s="390"/>
      <c r="L701" s="390"/>
      <c r="M701" s="390"/>
      <c r="N701" s="390"/>
      <c r="O701" s="390"/>
      <c r="P701" s="390"/>
      <c r="Q701" s="390"/>
      <c r="R701" s="390"/>
      <c r="S701" s="390"/>
      <c r="T701" s="390"/>
      <c r="U701" s="390"/>
      <c r="V701" s="390"/>
      <c r="W701" s="390"/>
      <c r="X701" s="390"/>
      <c r="Y701" s="390"/>
      <c r="Z701" s="390"/>
      <c r="AA701" s="390"/>
      <c r="AB701" s="390"/>
      <c r="AC701" s="390"/>
      <c r="AD701" s="390"/>
    </row>
    <row r="702">
      <c r="A702" s="400"/>
      <c r="B702" s="390"/>
      <c r="C702" s="401"/>
      <c r="D702" s="401"/>
      <c r="E702" s="390"/>
      <c r="F702" s="390"/>
      <c r="G702" s="390"/>
      <c r="H702" s="390"/>
      <c r="I702" s="390"/>
      <c r="J702" s="390"/>
      <c r="K702" s="390"/>
      <c r="L702" s="390"/>
      <c r="M702" s="390"/>
      <c r="N702" s="390"/>
      <c r="O702" s="390"/>
      <c r="P702" s="390"/>
      <c r="Q702" s="390"/>
      <c r="R702" s="390"/>
      <c r="S702" s="390"/>
      <c r="T702" s="390"/>
      <c r="U702" s="390"/>
      <c r="V702" s="390"/>
      <c r="W702" s="390"/>
      <c r="X702" s="390"/>
      <c r="Y702" s="390"/>
      <c r="Z702" s="390"/>
      <c r="AA702" s="390"/>
      <c r="AB702" s="390"/>
      <c r="AC702" s="390"/>
      <c r="AD702" s="390"/>
    </row>
    <row r="703">
      <c r="A703" s="400"/>
      <c r="B703" s="390"/>
      <c r="C703" s="401"/>
      <c r="D703" s="401"/>
      <c r="E703" s="390"/>
      <c r="F703" s="390"/>
      <c r="G703" s="390"/>
      <c r="H703" s="390"/>
      <c r="I703" s="390"/>
      <c r="J703" s="390"/>
      <c r="K703" s="390"/>
      <c r="L703" s="390"/>
      <c r="M703" s="390"/>
      <c r="N703" s="390"/>
      <c r="O703" s="390"/>
      <c r="P703" s="390"/>
      <c r="Q703" s="390"/>
      <c r="R703" s="390"/>
      <c r="S703" s="390"/>
      <c r="T703" s="390"/>
      <c r="U703" s="390"/>
      <c r="V703" s="390"/>
      <c r="W703" s="390"/>
      <c r="X703" s="390"/>
      <c r="Y703" s="390"/>
      <c r="Z703" s="390"/>
      <c r="AA703" s="390"/>
      <c r="AB703" s="390"/>
      <c r="AC703" s="390"/>
      <c r="AD703" s="390"/>
    </row>
    <row r="704">
      <c r="A704" s="400"/>
      <c r="B704" s="390"/>
      <c r="C704" s="401"/>
      <c r="D704" s="401"/>
      <c r="E704" s="390"/>
      <c r="F704" s="390"/>
      <c r="G704" s="390"/>
      <c r="H704" s="390"/>
      <c r="I704" s="390"/>
      <c r="J704" s="390"/>
      <c r="K704" s="390"/>
      <c r="L704" s="390"/>
      <c r="M704" s="390"/>
      <c r="N704" s="390"/>
      <c r="O704" s="390"/>
      <c r="P704" s="390"/>
      <c r="Q704" s="390"/>
      <c r="R704" s="390"/>
      <c r="S704" s="390"/>
      <c r="T704" s="390"/>
      <c r="U704" s="390"/>
      <c r="V704" s="390"/>
      <c r="W704" s="390"/>
      <c r="X704" s="390"/>
      <c r="Y704" s="390"/>
      <c r="Z704" s="390"/>
      <c r="AA704" s="390"/>
      <c r="AB704" s="390"/>
      <c r="AC704" s="390"/>
      <c r="AD704" s="390"/>
    </row>
    <row r="705">
      <c r="A705" s="400"/>
      <c r="B705" s="390"/>
      <c r="C705" s="401"/>
      <c r="D705" s="401"/>
      <c r="E705" s="390"/>
      <c r="F705" s="390"/>
      <c r="G705" s="390"/>
      <c r="H705" s="390"/>
      <c r="I705" s="390"/>
      <c r="J705" s="390"/>
      <c r="K705" s="390"/>
      <c r="L705" s="390"/>
      <c r="M705" s="390"/>
      <c r="N705" s="390"/>
      <c r="O705" s="390"/>
      <c r="P705" s="390"/>
      <c r="Q705" s="390"/>
      <c r="R705" s="390"/>
      <c r="S705" s="390"/>
      <c r="T705" s="390"/>
      <c r="U705" s="390"/>
      <c r="V705" s="390"/>
      <c r="W705" s="390"/>
      <c r="X705" s="390"/>
      <c r="Y705" s="390"/>
      <c r="Z705" s="390"/>
      <c r="AA705" s="390"/>
      <c r="AB705" s="390"/>
      <c r="AC705" s="390"/>
      <c r="AD705" s="390"/>
    </row>
    <row r="706">
      <c r="A706" s="400"/>
      <c r="B706" s="390"/>
      <c r="C706" s="401"/>
      <c r="D706" s="401"/>
      <c r="E706" s="390"/>
      <c r="F706" s="390"/>
      <c r="G706" s="390"/>
      <c r="H706" s="390"/>
      <c r="I706" s="390"/>
      <c r="J706" s="390"/>
      <c r="K706" s="390"/>
      <c r="L706" s="390"/>
      <c r="M706" s="390"/>
      <c r="N706" s="390"/>
      <c r="O706" s="390"/>
      <c r="P706" s="390"/>
      <c r="Q706" s="390"/>
      <c r="R706" s="390"/>
      <c r="S706" s="390"/>
      <c r="T706" s="390"/>
      <c r="U706" s="390"/>
      <c r="V706" s="390"/>
      <c r="W706" s="390"/>
      <c r="X706" s="390"/>
      <c r="Y706" s="390"/>
      <c r="Z706" s="390"/>
      <c r="AA706" s="390"/>
      <c r="AB706" s="390"/>
      <c r="AC706" s="390"/>
      <c r="AD706" s="390"/>
    </row>
    <row r="707">
      <c r="A707" s="400"/>
      <c r="B707" s="390"/>
      <c r="C707" s="401"/>
      <c r="D707" s="401"/>
      <c r="E707" s="390"/>
      <c r="F707" s="390"/>
      <c r="G707" s="390"/>
      <c r="H707" s="390"/>
      <c r="I707" s="390"/>
      <c r="J707" s="390"/>
      <c r="K707" s="390"/>
      <c r="L707" s="390"/>
      <c r="M707" s="390"/>
      <c r="N707" s="390"/>
      <c r="O707" s="390"/>
      <c r="P707" s="390"/>
      <c r="Q707" s="390"/>
      <c r="R707" s="390"/>
      <c r="S707" s="390"/>
      <c r="T707" s="390"/>
      <c r="U707" s="390"/>
      <c r="V707" s="390"/>
      <c r="W707" s="390"/>
      <c r="X707" s="390"/>
      <c r="Y707" s="390"/>
      <c r="Z707" s="390"/>
      <c r="AA707" s="390"/>
      <c r="AB707" s="390"/>
      <c r="AC707" s="390"/>
      <c r="AD707" s="390"/>
    </row>
    <row r="708">
      <c r="A708" s="400"/>
      <c r="B708" s="390"/>
      <c r="C708" s="401"/>
      <c r="D708" s="401"/>
      <c r="E708" s="390"/>
      <c r="F708" s="390"/>
      <c r="G708" s="390"/>
      <c r="H708" s="390"/>
      <c r="I708" s="390"/>
      <c r="J708" s="390"/>
      <c r="K708" s="390"/>
      <c r="L708" s="390"/>
      <c r="M708" s="390"/>
      <c r="N708" s="390"/>
      <c r="O708" s="390"/>
      <c r="P708" s="390"/>
      <c r="Q708" s="390"/>
      <c r="R708" s="390"/>
      <c r="S708" s="390"/>
      <c r="T708" s="390"/>
      <c r="U708" s="390"/>
      <c r="V708" s="390"/>
      <c r="W708" s="390"/>
      <c r="X708" s="390"/>
      <c r="Y708" s="390"/>
      <c r="Z708" s="390"/>
      <c r="AA708" s="390"/>
      <c r="AB708" s="390"/>
      <c r="AC708" s="390"/>
      <c r="AD708" s="390"/>
    </row>
    <row r="709">
      <c r="A709" s="400"/>
      <c r="B709" s="390"/>
      <c r="C709" s="401"/>
      <c r="D709" s="401"/>
      <c r="E709" s="390"/>
      <c r="F709" s="390"/>
      <c r="G709" s="390"/>
      <c r="H709" s="390"/>
      <c r="I709" s="390"/>
      <c r="J709" s="390"/>
      <c r="K709" s="390"/>
      <c r="L709" s="390"/>
      <c r="M709" s="390"/>
      <c r="N709" s="390"/>
      <c r="O709" s="390"/>
      <c r="P709" s="390"/>
      <c r="Q709" s="390"/>
      <c r="R709" s="390"/>
      <c r="S709" s="390"/>
      <c r="T709" s="390"/>
      <c r="U709" s="390"/>
      <c r="V709" s="390"/>
      <c r="W709" s="390"/>
      <c r="X709" s="390"/>
      <c r="Y709" s="390"/>
      <c r="Z709" s="390"/>
      <c r="AA709" s="390"/>
      <c r="AB709" s="390"/>
      <c r="AC709" s="390"/>
      <c r="AD709" s="390"/>
    </row>
    <row r="710">
      <c r="A710" s="400"/>
      <c r="B710" s="390"/>
      <c r="C710" s="401"/>
      <c r="D710" s="401"/>
      <c r="E710" s="390"/>
      <c r="F710" s="390"/>
      <c r="G710" s="390"/>
      <c r="H710" s="390"/>
      <c r="I710" s="390"/>
      <c r="J710" s="390"/>
      <c r="K710" s="390"/>
      <c r="L710" s="390"/>
      <c r="M710" s="390"/>
      <c r="N710" s="390"/>
      <c r="O710" s="390"/>
      <c r="P710" s="390"/>
      <c r="Q710" s="390"/>
      <c r="R710" s="390"/>
      <c r="S710" s="390"/>
      <c r="T710" s="390"/>
      <c r="U710" s="390"/>
      <c r="V710" s="390"/>
      <c r="W710" s="390"/>
      <c r="X710" s="390"/>
      <c r="Y710" s="390"/>
      <c r="Z710" s="390"/>
      <c r="AA710" s="390"/>
      <c r="AB710" s="390"/>
      <c r="AC710" s="390"/>
      <c r="AD710" s="390"/>
    </row>
    <row r="711">
      <c r="A711" s="400"/>
      <c r="B711" s="390"/>
      <c r="C711" s="401"/>
      <c r="D711" s="401"/>
      <c r="E711" s="390"/>
      <c r="F711" s="390"/>
      <c r="G711" s="390"/>
      <c r="H711" s="390"/>
      <c r="I711" s="390"/>
      <c r="J711" s="390"/>
      <c r="K711" s="390"/>
      <c r="L711" s="390"/>
      <c r="M711" s="390"/>
      <c r="N711" s="390"/>
      <c r="O711" s="390"/>
      <c r="P711" s="390"/>
      <c r="Q711" s="390"/>
      <c r="R711" s="390"/>
      <c r="S711" s="390"/>
      <c r="T711" s="390"/>
      <c r="U711" s="390"/>
      <c r="V711" s="390"/>
      <c r="W711" s="390"/>
      <c r="X711" s="390"/>
      <c r="Y711" s="390"/>
      <c r="Z711" s="390"/>
      <c r="AA711" s="390"/>
      <c r="AB711" s="390"/>
      <c r="AC711" s="390"/>
      <c r="AD711" s="390"/>
    </row>
    <row r="712">
      <c r="A712" s="400"/>
      <c r="B712" s="390"/>
      <c r="C712" s="401"/>
      <c r="D712" s="401"/>
      <c r="E712" s="390"/>
      <c r="F712" s="390"/>
      <c r="G712" s="390"/>
      <c r="H712" s="390"/>
      <c r="I712" s="390"/>
      <c r="J712" s="390"/>
      <c r="K712" s="390"/>
      <c r="L712" s="390"/>
      <c r="M712" s="390"/>
      <c r="N712" s="390"/>
      <c r="O712" s="390"/>
      <c r="P712" s="390"/>
      <c r="Q712" s="390"/>
      <c r="R712" s="390"/>
      <c r="S712" s="390"/>
      <c r="T712" s="390"/>
      <c r="U712" s="390"/>
      <c r="V712" s="390"/>
      <c r="W712" s="390"/>
      <c r="X712" s="390"/>
      <c r="Y712" s="390"/>
      <c r="Z712" s="390"/>
      <c r="AA712" s="390"/>
      <c r="AB712" s="390"/>
      <c r="AC712" s="390"/>
      <c r="AD712" s="390"/>
    </row>
    <row r="713">
      <c r="A713" s="400"/>
      <c r="B713" s="390"/>
      <c r="C713" s="401"/>
      <c r="D713" s="401"/>
      <c r="E713" s="390"/>
      <c r="F713" s="390"/>
      <c r="G713" s="390"/>
      <c r="H713" s="390"/>
      <c r="I713" s="390"/>
      <c r="J713" s="390"/>
      <c r="K713" s="390"/>
      <c r="L713" s="390"/>
      <c r="M713" s="390"/>
      <c r="N713" s="390"/>
      <c r="O713" s="390"/>
      <c r="P713" s="390"/>
      <c r="Q713" s="390"/>
      <c r="R713" s="390"/>
      <c r="S713" s="390"/>
      <c r="T713" s="390"/>
      <c r="U713" s="390"/>
      <c r="V713" s="390"/>
      <c r="W713" s="390"/>
      <c r="X713" s="390"/>
      <c r="Y713" s="390"/>
      <c r="Z713" s="390"/>
      <c r="AA713" s="390"/>
      <c r="AB713" s="390"/>
      <c r="AC713" s="390"/>
      <c r="AD713" s="390"/>
    </row>
    <row r="714">
      <c r="A714" s="400"/>
      <c r="B714" s="390"/>
      <c r="C714" s="401"/>
      <c r="D714" s="401"/>
      <c r="E714" s="390"/>
      <c r="F714" s="390"/>
      <c r="G714" s="390"/>
      <c r="H714" s="390"/>
      <c r="I714" s="390"/>
      <c r="J714" s="390"/>
      <c r="K714" s="390"/>
      <c r="L714" s="390"/>
      <c r="M714" s="390"/>
      <c r="N714" s="390"/>
      <c r="O714" s="390"/>
      <c r="P714" s="390"/>
      <c r="Q714" s="390"/>
      <c r="R714" s="390"/>
      <c r="S714" s="390"/>
      <c r="T714" s="390"/>
      <c r="U714" s="390"/>
      <c r="V714" s="390"/>
      <c r="W714" s="390"/>
      <c r="X714" s="390"/>
      <c r="Y714" s="390"/>
      <c r="Z714" s="390"/>
      <c r="AA714" s="390"/>
      <c r="AB714" s="390"/>
      <c r="AC714" s="390"/>
      <c r="AD714" s="390"/>
    </row>
    <row r="715">
      <c r="A715" s="400"/>
      <c r="B715" s="390"/>
      <c r="C715" s="401"/>
      <c r="D715" s="401"/>
      <c r="E715" s="390"/>
      <c r="F715" s="390"/>
      <c r="G715" s="390"/>
      <c r="H715" s="390"/>
      <c r="I715" s="390"/>
      <c r="J715" s="390"/>
      <c r="K715" s="390"/>
      <c r="L715" s="390"/>
      <c r="M715" s="390"/>
      <c r="N715" s="390"/>
      <c r="O715" s="390"/>
      <c r="P715" s="390"/>
      <c r="Q715" s="390"/>
      <c r="R715" s="390"/>
      <c r="S715" s="390"/>
      <c r="T715" s="390"/>
      <c r="U715" s="390"/>
      <c r="V715" s="390"/>
      <c r="W715" s="390"/>
      <c r="X715" s="390"/>
      <c r="Y715" s="390"/>
      <c r="Z715" s="390"/>
      <c r="AA715" s="390"/>
      <c r="AB715" s="390"/>
      <c r="AC715" s="390"/>
      <c r="AD715" s="390"/>
    </row>
    <row r="716">
      <c r="A716" s="400"/>
      <c r="B716" s="390"/>
      <c r="C716" s="401"/>
      <c r="D716" s="401"/>
      <c r="E716" s="390"/>
      <c r="F716" s="390"/>
      <c r="G716" s="390"/>
      <c r="H716" s="390"/>
      <c r="I716" s="390"/>
      <c r="J716" s="390"/>
      <c r="K716" s="390"/>
      <c r="L716" s="390"/>
      <c r="M716" s="390"/>
      <c r="N716" s="390"/>
      <c r="O716" s="390"/>
      <c r="P716" s="390"/>
      <c r="Q716" s="390"/>
      <c r="R716" s="390"/>
      <c r="S716" s="390"/>
      <c r="T716" s="390"/>
      <c r="U716" s="390"/>
      <c r="V716" s="390"/>
      <c r="W716" s="390"/>
      <c r="X716" s="390"/>
      <c r="Y716" s="390"/>
      <c r="Z716" s="390"/>
      <c r="AA716" s="390"/>
      <c r="AB716" s="390"/>
      <c r="AC716" s="390"/>
      <c r="AD716" s="390"/>
    </row>
    <row r="717">
      <c r="A717" s="400"/>
      <c r="B717" s="390"/>
      <c r="C717" s="401"/>
      <c r="D717" s="401"/>
      <c r="E717" s="390"/>
      <c r="F717" s="390"/>
      <c r="G717" s="390"/>
      <c r="H717" s="390"/>
      <c r="I717" s="390"/>
      <c r="J717" s="390"/>
      <c r="K717" s="390"/>
      <c r="L717" s="390"/>
      <c r="M717" s="390"/>
      <c r="N717" s="390"/>
      <c r="O717" s="390"/>
      <c r="P717" s="390"/>
      <c r="Q717" s="390"/>
      <c r="R717" s="390"/>
      <c r="S717" s="390"/>
      <c r="T717" s="390"/>
      <c r="U717" s="390"/>
      <c r="V717" s="390"/>
      <c r="W717" s="390"/>
      <c r="X717" s="390"/>
      <c r="Y717" s="390"/>
      <c r="Z717" s="390"/>
      <c r="AA717" s="390"/>
      <c r="AB717" s="390"/>
      <c r="AC717" s="390"/>
      <c r="AD717" s="390"/>
    </row>
    <row r="718">
      <c r="A718" s="400"/>
      <c r="B718" s="390"/>
      <c r="C718" s="401"/>
      <c r="D718" s="401"/>
      <c r="E718" s="390"/>
      <c r="F718" s="390"/>
      <c r="G718" s="390"/>
      <c r="H718" s="390"/>
      <c r="I718" s="390"/>
      <c r="J718" s="390"/>
      <c r="K718" s="390"/>
      <c r="L718" s="390"/>
      <c r="M718" s="390"/>
      <c r="N718" s="390"/>
      <c r="O718" s="390"/>
      <c r="P718" s="390"/>
      <c r="Q718" s="390"/>
      <c r="R718" s="390"/>
      <c r="S718" s="390"/>
      <c r="T718" s="390"/>
      <c r="U718" s="390"/>
      <c r="V718" s="390"/>
      <c r="W718" s="390"/>
      <c r="X718" s="390"/>
      <c r="Y718" s="390"/>
      <c r="Z718" s="390"/>
      <c r="AA718" s="390"/>
      <c r="AB718" s="390"/>
      <c r="AC718" s="390"/>
      <c r="AD718" s="390"/>
    </row>
    <row r="719">
      <c r="A719" s="400"/>
      <c r="B719" s="390"/>
      <c r="C719" s="401"/>
      <c r="D719" s="401"/>
      <c r="E719" s="390"/>
      <c r="F719" s="390"/>
      <c r="G719" s="390"/>
      <c r="H719" s="390"/>
      <c r="I719" s="390"/>
      <c r="J719" s="390"/>
      <c r="K719" s="390"/>
      <c r="L719" s="390"/>
      <c r="M719" s="390"/>
      <c r="N719" s="390"/>
      <c r="O719" s="390"/>
      <c r="P719" s="390"/>
      <c r="Q719" s="390"/>
      <c r="R719" s="390"/>
      <c r="S719" s="390"/>
      <c r="T719" s="390"/>
      <c r="U719" s="390"/>
      <c r="V719" s="390"/>
      <c r="W719" s="390"/>
      <c r="X719" s="390"/>
      <c r="Y719" s="390"/>
      <c r="Z719" s="390"/>
      <c r="AA719" s="390"/>
      <c r="AB719" s="390"/>
      <c r="AC719" s="390"/>
      <c r="AD719" s="390"/>
    </row>
    <row r="720">
      <c r="A720" s="400"/>
      <c r="B720" s="390"/>
      <c r="C720" s="401"/>
      <c r="D720" s="401"/>
      <c r="E720" s="390"/>
      <c r="F720" s="390"/>
      <c r="G720" s="390"/>
      <c r="H720" s="390"/>
      <c r="I720" s="390"/>
      <c r="J720" s="390"/>
      <c r="K720" s="390"/>
      <c r="L720" s="390"/>
      <c r="M720" s="390"/>
      <c r="N720" s="390"/>
      <c r="O720" s="390"/>
      <c r="P720" s="390"/>
      <c r="Q720" s="390"/>
      <c r="R720" s="390"/>
      <c r="S720" s="390"/>
      <c r="T720" s="390"/>
      <c r="U720" s="390"/>
      <c r="V720" s="390"/>
      <c r="W720" s="390"/>
      <c r="X720" s="390"/>
      <c r="Y720" s="390"/>
      <c r="Z720" s="390"/>
      <c r="AA720" s="390"/>
      <c r="AB720" s="390"/>
      <c r="AC720" s="390"/>
      <c r="AD720" s="390"/>
    </row>
    <row r="721">
      <c r="A721" s="400"/>
      <c r="B721" s="390"/>
      <c r="C721" s="401"/>
      <c r="D721" s="401"/>
      <c r="E721" s="390"/>
      <c r="F721" s="390"/>
      <c r="G721" s="390"/>
      <c r="H721" s="390"/>
      <c r="I721" s="390"/>
      <c r="J721" s="390"/>
      <c r="K721" s="390"/>
      <c r="L721" s="390"/>
      <c r="M721" s="390"/>
      <c r="N721" s="390"/>
      <c r="O721" s="390"/>
      <c r="P721" s="390"/>
      <c r="Q721" s="390"/>
      <c r="R721" s="390"/>
      <c r="S721" s="390"/>
      <c r="T721" s="390"/>
      <c r="U721" s="390"/>
      <c r="V721" s="390"/>
      <c r="W721" s="390"/>
      <c r="X721" s="390"/>
      <c r="Y721" s="390"/>
      <c r="Z721" s="390"/>
      <c r="AA721" s="390"/>
      <c r="AB721" s="390"/>
      <c r="AC721" s="390"/>
      <c r="AD721" s="390"/>
    </row>
    <row r="722">
      <c r="A722" s="400"/>
      <c r="B722" s="390"/>
      <c r="C722" s="401"/>
      <c r="D722" s="401"/>
      <c r="E722" s="390"/>
      <c r="F722" s="390"/>
      <c r="G722" s="390"/>
      <c r="H722" s="390"/>
      <c r="I722" s="390"/>
      <c r="J722" s="390"/>
      <c r="K722" s="390"/>
      <c r="L722" s="390"/>
      <c r="M722" s="390"/>
      <c r="N722" s="390"/>
      <c r="O722" s="390"/>
      <c r="P722" s="390"/>
      <c r="Q722" s="390"/>
      <c r="R722" s="390"/>
      <c r="S722" s="390"/>
      <c r="T722" s="390"/>
      <c r="U722" s="390"/>
      <c r="V722" s="390"/>
      <c r="W722" s="390"/>
      <c r="X722" s="390"/>
      <c r="Y722" s="390"/>
      <c r="Z722" s="390"/>
      <c r="AA722" s="390"/>
      <c r="AB722" s="390"/>
      <c r="AC722" s="390"/>
      <c r="AD722" s="390"/>
    </row>
    <row r="723">
      <c r="A723" s="400"/>
      <c r="B723" s="390"/>
      <c r="C723" s="401"/>
      <c r="D723" s="401"/>
      <c r="E723" s="390"/>
      <c r="F723" s="390"/>
      <c r="G723" s="390"/>
      <c r="H723" s="390"/>
      <c r="I723" s="390"/>
      <c r="J723" s="390"/>
      <c r="K723" s="390"/>
      <c r="L723" s="390"/>
      <c r="M723" s="390"/>
      <c r="N723" s="390"/>
      <c r="O723" s="390"/>
      <c r="P723" s="390"/>
      <c r="Q723" s="390"/>
      <c r="R723" s="390"/>
      <c r="S723" s="390"/>
      <c r="T723" s="390"/>
      <c r="U723" s="390"/>
      <c r="V723" s="390"/>
      <c r="W723" s="390"/>
      <c r="X723" s="390"/>
      <c r="Y723" s="390"/>
      <c r="Z723" s="390"/>
      <c r="AA723" s="390"/>
      <c r="AB723" s="390"/>
      <c r="AC723" s="390"/>
      <c r="AD723" s="390"/>
    </row>
    <row r="724">
      <c r="A724" s="400"/>
      <c r="B724" s="390"/>
      <c r="C724" s="401"/>
      <c r="D724" s="401"/>
      <c r="E724" s="390"/>
      <c r="F724" s="390"/>
      <c r="G724" s="390"/>
      <c r="H724" s="390"/>
      <c r="I724" s="390"/>
      <c r="J724" s="390"/>
      <c r="K724" s="390"/>
      <c r="L724" s="390"/>
      <c r="M724" s="390"/>
      <c r="N724" s="390"/>
      <c r="O724" s="390"/>
      <c r="P724" s="390"/>
      <c r="Q724" s="390"/>
      <c r="R724" s="390"/>
      <c r="S724" s="390"/>
      <c r="T724" s="390"/>
      <c r="U724" s="390"/>
      <c r="V724" s="390"/>
      <c r="W724" s="390"/>
      <c r="X724" s="390"/>
      <c r="Y724" s="390"/>
      <c r="Z724" s="390"/>
      <c r="AA724" s="390"/>
      <c r="AB724" s="390"/>
      <c r="AC724" s="390"/>
      <c r="AD724" s="390"/>
    </row>
    <row r="725">
      <c r="A725" s="400"/>
      <c r="B725" s="390"/>
      <c r="C725" s="401"/>
      <c r="D725" s="401"/>
      <c r="E725" s="390"/>
      <c r="F725" s="390"/>
      <c r="G725" s="390"/>
      <c r="H725" s="390"/>
      <c r="I725" s="390"/>
      <c r="J725" s="390"/>
      <c r="K725" s="390"/>
      <c r="L725" s="390"/>
      <c r="M725" s="390"/>
      <c r="N725" s="390"/>
      <c r="O725" s="390"/>
      <c r="P725" s="390"/>
      <c r="Q725" s="390"/>
      <c r="R725" s="390"/>
      <c r="S725" s="390"/>
      <c r="T725" s="390"/>
      <c r="U725" s="390"/>
      <c r="V725" s="390"/>
      <c r="W725" s="390"/>
      <c r="X725" s="390"/>
      <c r="Y725" s="390"/>
      <c r="Z725" s="390"/>
      <c r="AA725" s="390"/>
      <c r="AB725" s="390"/>
      <c r="AC725" s="390"/>
      <c r="AD725" s="390"/>
    </row>
    <row r="726">
      <c r="A726" s="400"/>
      <c r="B726" s="390"/>
      <c r="C726" s="401"/>
      <c r="D726" s="401"/>
      <c r="E726" s="390"/>
      <c r="F726" s="390"/>
      <c r="G726" s="390"/>
      <c r="H726" s="390"/>
      <c r="I726" s="390"/>
      <c r="J726" s="390"/>
      <c r="K726" s="390"/>
      <c r="L726" s="390"/>
      <c r="M726" s="390"/>
      <c r="N726" s="390"/>
      <c r="O726" s="390"/>
      <c r="P726" s="390"/>
      <c r="Q726" s="390"/>
      <c r="R726" s="390"/>
      <c r="S726" s="390"/>
      <c r="T726" s="390"/>
      <c r="U726" s="390"/>
      <c r="V726" s="390"/>
      <c r="W726" s="390"/>
      <c r="X726" s="390"/>
      <c r="Y726" s="390"/>
      <c r="Z726" s="390"/>
      <c r="AA726" s="390"/>
      <c r="AB726" s="390"/>
      <c r="AC726" s="390"/>
      <c r="AD726" s="390"/>
    </row>
    <row r="727">
      <c r="A727" s="400"/>
      <c r="B727" s="390"/>
      <c r="C727" s="401"/>
      <c r="D727" s="401"/>
      <c r="E727" s="390"/>
      <c r="F727" s="390"/>
      <c r="G727" s="390"/>
      <c r="H727" s="390"/>
      <c r="I727" s="390"/>
      <c r="J727" s="390"/>
      <c r="K727" s="390"/>
      <c r="L727" s="390"/>
      <c r="M727" s="390"/>
      <c r="N727" s="390"/>
      <c r="O727" s="390"/>
      <c r="P727" s="390"/>
      <c r="Q727" s="390"/>
      <c r="R727" s="390"/>
      <c r="S727" s="390"/>
      <c r="T727" s="390"/>
      <c r="U727" s="390"/>
      <c r="V727" s="390"/>
      <c r="W727" s="390"/>
      <c r="X727" s="390"/>
      <c r="Y727" s="390"/>
      <c r="Z727" s="390"/>
      <c r="AA727" s="390"/>
      <c r="AB727" s="390"/>
      <c r="AC727" s="390"/>
      <c r="AD727" s="390"/>
    </row>
    <row r="728">
      <c r="A728" s="400"/>
      <c r="B728" s="390"/>
      <c r="C728" s="401"/>
      <c r="D728" s="401"/>
      <c r="E728" s="390"/>
      <c r="F728" s="390"/>
      <c r="G728" s="390"/>
      <c r="H728" s="390"/>
      <c r="I728" s="390"/>
      <c r="J728" s="390"/>
      <c r="K728" s="390"/>
      <c r="L728" s="390"/>
      <c r="M728" s="390"/>
      <c r="N728" s="390"/>
      <c r="O728" s="390"/>
      <c r="P728" s="390"/>
      <c r="Q728" s="390"/>
      <c r="R728" s="390"/>
      <c r="S728" s="390"/>
      <c r="T728" s="390"/>
      <c r="U728" s="390"/>
      <c r="V728" s="390"/>
      <c r="W728" s="390"/>
      <c r="X728" s="390"/>
      <c r="Y728" s="390"/>
      <c r="Z728" s="390"/>
      <c r="AA728" s="390"/>
      <c r="AB728" s="390"/>
      <c r="AC728" s="390"/>
      <c r="AD728" s="390"/>
    </row>
    <row r="729">
      <c r="A729" s="400"/>
      <c r="B729" s="390"/>
      <c r="C729" s="401"/>
      <c r="D729" s="401"/>
      <c r="E729" s="390"/>
      <c r="F729" s="390"/>
      <c r="G729" s="390"/>
      <c r="H729" s="390"/>
      <c r="I729" s="390"/>
      <c r="J729" s="390"/>
      <c r="K729" s="390"/>
      <c r="L729" s="390"/>
      <c r="M729" s="390"/>
      <c r="N729" s="390"/>
      <c r="O729" s="390"/>
      <c r="P729" s="390"/>
      <c r="Q729" s="390"/>
      <c r="R729" s="390"/>
      <c r="S729" s="390"/>
      <c r="T729" s="390"/>
      <c r="U729" s="390"/>
      <c r="V729" s="390"/>
      <c r="W729" s="390"/>
      <c r="X729" s="390"/>
      <c r="Y729" s="390"/>
      <c r="Z729" s="390"/>
      <c r="AA729" s="390"/>
      <c r="AB729" s="390"/>
      <c r="AC729" s="390"/>
      <c r="AD729" s="390"/>
    </row>
    <row r="730">
      <c r="A730" s="400"/>
      <c r="B730" s="390"/>
      <c r="C730" s="401"/>
      <c r="D730" s="401"/>
      <c r="E730" s="390"/>
      <c r="F730" s="390"/>
      <c r="G730" s="390"/>
      <c r="H730" s="390"/>
      <c r="I730" s="390"/>
      <c r="J730" s="390"/>
      <c r="K730" s="390"/>
      <c r="L730" s="390"/>
      <c r="M730" s="390"/>
      <c r="N730" s="390"/>
      <c r="O730" s="390"/>
      <c r="P730" s="390"/>
      <c r="Q730" s="390"/>
      <c r="R730" s="390"/>
      <c r="S730" s="390"/>
      <c r="T730" s="390"/>
      <c r="U730" s="390"/>
      <c r="V730" s="390"/>
      <c r="W730" s="390"/>
      <c r="X730" s="390"/>
      <c r="Y730" s="390"/>
      <c r="Z730" s="390"/>
      <c r="AA730" s="390"/>
      <c r="AB730" s="390"/>
      <c r="AC730" s="390"/>
      <c r="AD730" s="390"/>
    </row>
    <row r="731">
      <c r="A731" s="400"/>
      <c r="B731" s="390"/>
      <c r="C731" s="401"/>
      <c r="D731" s="401"/>
      <c r="E731" s="390"/>
      <c r="F731" s="390"/>
      <c r="G731" s="390"/>
      <c r="H731" s="390"/>
      <c r="I731" s="390"/>
      <c r="J731" s="390"/>
      <c r="K731" s="390"/>
      <c r="L731" s="390"/>
      <c r="M731" s="390"/>
      <c r="N731" s="390"/>
      <c r="O731" s="390"/>
      <c r="P731" s="390"/>
      <c r="Q731" s="390"/>
      <c r="R731" s="390"/>
      <c r="S731" s="390"/>
      <c r="T731" s="390"/>
      <c r="U731" s="390"/>
      <c r="V731" s="390"/>
      <c r="W731" s="390"/>
      <c r="X731" s="390"/>
      <c r="Y731" s="390"/>
      <c r="Z731" s="390"/>
      <c r="AA731" s="390"/>
      <c r="AB731" s="390"/>
      <c r="AC731" s="390"/>
      <c r="AD731" s="390"/>
    </row>
    <row r="732">
      <c r="A732" s="400"/>
      <c r="B732" s="390"/>
      <c r="C732" s="401"/>
      <c r="D732" s="401"/>
      <c r="E732" s="390"/>
      <c r="F732" s="390"/>
      <c r="G732" s="390"/>
      <c r="H732" s="390"/>
      <c r="I732" s="390"/>
      <c r="J732" s="390"/>
      <c r="K732" s="390"/>
      <c r="L732" s="390"/>
      <c r="M732" s="390"/>
      <c r="N732" s="390"/>
      <c r="O732" s="390"/>
      <c r="P732" s="390"/>
      <c r="Q732" s="390"/>
      <c r="R732" s="390"/>
      <c r="S732" s="390"/>
      <c r="T732" s="390"/>
      <c r="U732" s="390"/>
      <c r="V732" s="390"/>
      <c r="W732" s="390"/>
      <c r="X732" s="390"/>
      <c r="Y732" s="390"/>
      <c r="Z732" s="390"/>
      <c r="AA732" s="390"/>
      <c r="AB732" s="390"/>
      <c r="AC732" s="390"/>
      <c r="AD732" s="390"/>
    </row>
    <row r="733">
      <c r="A733" s="400"/>
      <c r="B733" s="390"/>
      <c r="C733" s="401"/>
      <c r="D733" s="401"/>
      <c r="E733" s="390"/>
      <c r="F733" s="390"/>
      <c r="G733" s="390"/>
      <c r="H733" s="390"/>
      <c r="I733" s="390"/>
      <c r="J733" s="390"/>
      <c r="K733" s="390"/>
      <c r="L733" s="390"/>
      <c r="M733" s="390"/>
      <c r="N733" s="390"/>
      <c r="O733" s="390"/>
      <c r="P733" s="390"/>
      <c r="Q733" s="390"/>
      <c r="R733" s="390"/>
      <c r="S733" s="390"/>
      <c r="T733" s="390"/>
      <c r="U733" s="390"/>
      <c r="V733" s="390"/>
      <c r="W733" s="390"/>
      <c r="X733" s="390"/>
      <c r="Y733" s="390"/>
      <c r="Z733" s="390"/>
      <c r="AA733" s="390"/>
      <c r="AB733" s="390"/>
      <c r="AC733" s="390"/>
      <c r="AD733" s="390"/>
    </row>
    <row r="734">
      <c r="A734" s="400"/>
      <c r="B734" s="390"/>
      <c r="C734" s="401"/>
      <c r="D734" s="401"/>
      <c r="E734" s="390"/>
      <c r="F734" s="390"/>
      <c r="G734" s="390"/>
      <c r="H734" s="390"/>
      <c r="I734" s="390"/>
      <c r="J734" s="390"/>
      <c r="K734" s="390"/>
      <c r="L734" s="390"/>
      <c r="M734" s="390"/>
      <c r="N734" s="390"/>
      <c r="O734" s="390"/>
      <c r="P734" s="390"/>
      <c r="Q734" s="390"/>
      <c r="R734" s="390"/>
      <c r="S734" s="390"/>
      <c r="T734" s="390"/>
      <c r="U734" s="390"/>
      <c r="V734" s="390"/>
      <c r="W734" s="390"/>
      <c r="X734" s="390"/>
      <c r="Y734" s="390"/>
      <c r="Z734" s="390"/>
      <c r="AA734" s="390"/>
      <c r="AB734" s="390"/>
      <c r="AC734" s="390"/>
      <c r="AD734" s="390"/>
    </row>
    <row r="735">
      <c r="A735" s="400"/>
      <c r="B735" s="390"/>
      <c r="C735" s="401"/>
      <c r="D735" s="401"/>
      <c r="E735" s="390"/>
      <c r="F735" s="390"/>
      <c r="G735" s="390"/>
      <c r="H735" s="390"/>
      <c r="I735" s="390"/>
      <c r="J735" s="390"/>
      <c r="K735" s="390"/>
      <c r="L735" s="390"/>
      <c r="M735" s="390"/>
      <c r="N735" s="390"/>
      <c r="O735" s="390"/>
      <c r="P735" s="390"/>
      <c r="Q735" s="390"/>
      <c r="R735" s="390"/>
      <c r="S735" s="390"/>
      <c r="T735" s="390"/>
      <c r="U735" s="390"/>
      <c r="V735" s="390"/>
      <c r="W735" s="390"/>
      <c r="X735" s="390"/>
      <c r="Y735" s="390"/>
      <c r="Z735" s="390"/>
      <c r="AA735" s="390"/>
      <c r="AB735" s="390"/>
      <c r="AC735" s="390"/>
      <c r="AD735" s="390"/>
    </row>
    <row r="736">
      <c r="A736" s="400"/>
      <c r="B736" s="390"/>
      <c r="C736" s="401"/>
      <c r="D736" s="401"/>
      <c r="E736" s="390"/>
      <c r="F736" s="390"/>
      <c r="G736" s="390"/>
      <c r="H736" s="390"/>
      <c r="I736" s="390"/>
      <c r="J736" s="390"/>
      <c r="K736" s="390"/>
      <c r="L736" s="390"/>
      <c r="M736" s="390"/>
      <c r="N736" s="390"/>
      <c r="O736" s="390"/>
      <c r="P736" s="390"/>
      <c r="Q736" s="390"/>
      <c r="R736" s="390"/>
      <c r="S736" s="390"/>
      <c r="T736" s="390"/>
      <c r="U736" s="390"/>
      <c r="V736" s="390"/>
      <c r="W736" s="390"/>
      <c r="X736" s="390"/>
      <c r="Y736" s="390"/>
      <c r="Z736" s="390"/>
      <c r="AA736" s="390"/>
      <c r="AB736" s="390"/>
      <c r="AC736" s="390"/>
      <c r="AD736" s="390"/>
    </row>
    <row r="737">
      <c r="A737" s="400"/>
      <c r="B737" s="390"/>
      <c r="C737" s="401"/>
      <c r="D737" s="401"/>
      <c r="E737" s="390"/>
      <c r="F737" s="390"/>
      <c r="G737" s="390"/>
      <c r="H737" s="390"/>
      <c r="I737" s="390"/>
      <c r="J737" s="390"/>
      <c r="K737" s="390"/>
      <c r="L737" s="390"/>
      <c r="M737" s="390"/>
      <c r="N737" s="390"/>
      <c r="O737" s="390"/>
      <c r="P737" s="390"/>
      <c r="Q737" s="390"/>
      <c r="R737" s="390"/>
      <c r="S737" s="390"/>
      <c r="T737" s="390"/>
      <c r="U737" s="390"/>
      <c r="V737" s="390"/>
      <c r="W737" s="390"/>
      <c r="X737" s="390"/>
      <c r="Y737" s="390"/>
      <c r="Z737" s="390"/>
      <c r="AA737" s="390"/>
      <c r="AB737" s="390"/>
      <c r="AC737" s="390"/>
      <c r="AD737" s="390"/>
    </row>
    <row r="738">
      <c r="A738" s="400"/>
      <c r="B738" s="390"/>
      <c r="C738" s="401"/>
      <c r="D738" s="401"/>
      <c r="E738" s="390"/>
      <c r="F738" s="390"/>
      <c r="G738" s="390"/>
      <c r="H738" s="390"/>
      <c r="I738" s="390"/>
      <c r="J738" s="390"/>
      <c r="K738" s="390"/>
      <c r="L738" s="390"/>
      <c r="M738" s="390"/>
      <c r="N738" s="390"/>
      <c r="O738" s="390"/>
      <c r="P738" s="390"/>
      <c r="Q738" s="390"/>
      <c r="R738" s="390"/>
      <c r="S738" s="390"/>
      <c r="T738" s="390"/>
      <c r="U738" s="390"/>
      <c r="V738" s="390"/>
      <c r="W738" s="390"/>
      <c r="X738" s="390"/>
      <c r="Y738" s="390"/>
      <c r="Z738" s="390"/>
      <c r="AA738" s="390"/>
      <c r="AB738" s="390"/>
      <c r="AC738" s="390"/>
      <c r="AD738" s="390"/>
    </row>
    <row r="739">
      <c r="A739" s="400"/>
      <c r="B739" s="390"/>
      <c r="C739" s="401"/>
      <c r="D739" s="401"/>
      <c r="E739" s="390"/>
      <c r="F739" s="390"/>
      <c r="G739" s="390"/>
      <c r="H739" s="390"/>
      <c r="I739" s="390"/>
      <c r="J739" s="390"/>
      <c r="K739" s="390"/>
      <c r="L739" s="390"/>
      <c r="M739" s="390"/>
      <c r="N739" s="390"/>
      <c r="O739" s="390"/>
      <c r="P739" s="390"/>
      <c r="Q739" s="390"/>
      <c r="R739" s="390"/>
      <c r="S739" s="390"/>
      <c r="T739" s="390"/>
      <c r="U739" s="390"/>
      <c r="V739" s="390"/>
      <c r="W739" s="390"/>
      <c r="X739" s="390"/>
      <c r="Y739" s="390"/>
      <c r="Z739" s="390"/>
      <c r="AA739" s="390"/>
      <c r="AB739" s="390"/>
      <c r="AC739" s="390"/>
      <c r="AD739" s="390"/>
    </row>
    <row r="740">
      <c r="A740" s="400"/>
      <c r="B740" s="390"/>
      <c r="C740" s="401"/>
      <c r="D740" s="401"/>
      <c r="E740" s="390"/>
      <c r="F740" s="390"/>
      <c r="G740" s="390"/>
      <c r="H740" s="390"/>
      <c r="I740" s="390"/>
      <c r="J740" s="390"/>
      <c r="K740" s="390"/>
      <c r="L740" s="390"/>
      <c r="M740" s="390"/>
      <c r="N740" s="390"/>
      <c r="O740" s="390"/>
      <c r="P740" s="390"/>
      <c r="Q740" s="390"/>
      <c r="R740" s="390"/>
      <c r="S740" s="390"/>
      <c r="T740" s="390"/>
      <c r="U740" s="390"/>
      <c r="V740" s="390"/>
      <c r="W740" s="390"/>
      <c r="X740" s="390"/>
      <c r="Y740" s="390"/>
      <c r="Z740" s="390"/>
      <c r="AA740" s="390"/>
      <c r="AB740" s="390"/>
      <c r="AC740" s="390"/>
      <c r="AD740" s="390"/>
    </row>
    <row r="741">
      <c r="A741" s="400"/>
      <c r="B741" s="390"/>
      <c r="C741" s="401"/>
      <c r="D741" s="401"/>
      <c r="E741" s="390"/>
      <c r="F741" s="390"/>
      <c r="G741" s="390"/>
      <c r="H741" s="390"/>
      <c r="I741" s="390"/>
      <c r="J741" s="390"/>
      <c r="K741" s="390"/>
      <c r="L741" s="390"/>
      <c r="M741" s="390"/>
      <c r="N741" s="390"/>
      <c r="O741" s="390"/>
      <c r="P741" s="390"/>
      <c r="Q741" s="390"/>
      <c r="R741" s="390"/>
      <c r="S741" s="390"/>
      <c r="T741" s="390"/>
      <c r="U741" s="390"/>
      <c r="V741" s="390"/>
      <c r="W741" s="390"/>
      <c r="X741" s="390"/>
      <c r="Y741" s="390"/>
      <c r="Z741" s="390"/>
      <c r="AA741" s="390"/>
      <c r="AB741" s="390"/>
      <c r="AC741" s="390"/>
      <c r="AD741" s="390"/>
    </row>
    <row r="742">
      <c r="A742" s="400"/>
      <c r="B742" s="390"/>
      <c r="C742" s="401"/>
      <c r="D742" s="401"/>
      <c r="E742" s="390"/>
      <c r="F742" s="390"/>
      <c r="G742" s="390"/>
      <c r="H742" s="390"/>
      <c r="I742" s="390"/>
      <c r="J742" s="390"/>
      <c r="K742" s="390"/>
      <c r="L742" s="390"/>
      <c r="M742" s="390"/>
      <c r="N742" s="390"/>
      <c r="O742" s="390"/>
      <c r="P742" s="390"/>
      <c r="Q742" s="390"/>
      <c r="R742" s="390"/>
      <c r="S742" s="390"/>
      <c r="T742" s="390"/>
      <c r="U742" s="390"/>
      <c r="V742" s="390"/>
      <c r="W742" s="390"/>
      <c r="X742" s="390"/>
      <c r="Y742" s="390"/>
      <c r="Z742" s="390"/>
      <c r="AA742" s="390"/>
      <c r="AB742" s="390"/>
      <c r="AC742" s="390"/>
      <c r="AD742" s="390"/>
    </row>
    <row r="743">
      <c r="A743" s="400"/>
      <c r="B743" s="390"/>
      <c r="C743" s="401"/>
      <c r="D743" s="401"/>
      <c r="E743" s="390"/>
      <c r="F743" s="390"/>
      <c r="G743" s="390"/>
      <c r="H743" s="390"/>
      <c r="I743" s="390"/>
      <c r="J743" s="390"/>
      <c r="K743" s="390"/>
      <c r="L743" s="390"/>
      <c r="M743" s="390"/>
      <c r="N743" s="390"/>
      <c r="O743" s="390"/>
      <c r="P743" s="390"/>
      <c r="Q743" s="390"/>
      <c r="R743" s="390"/>
      <c r="S743" s="390"/>
      <c r="T743" s="390"/>
      <c r="U743" s="390"/>
      <c r="V743" s="390"/>
      <c r="W743" s="390"/>
      <c r="X743" s="390"/>
      <c r="Y743" s="390"/>
      <c r="Z743" s="390"/>
      <c r="AA743" s="390"/>
      <c r="AB743" s="390"/>
      <c r="AC743" s="390"/>
      <c r="AD743" s="390"/>
    </row>
    <row r="744">
      <c r="A744" s="400"/>
      <c r="B744" s="390"/>
      <c r="C744" s="401"/>
      <c r="D744" s="401"/>
      <c r="E744" s="390"/>
      <c r="F744" s="390"/>
      <c r="G744" s="390"/>
      <c r="H744" s="390"/>
      <c r="I744" s="390"/>
      <c r="J744" s="390"/>
      <c r="K744" s="390"/>
      <c r="L744" s="390"/>
      <c r="M744" s="390"/>
      <c r="N744" s="390"/>
      <c r="O744" s="390"/>
      <c r="P744" s="390"/>
      <c r="Q744" s="390"/>
      <c r="R744" s="390"/>
      <c r="S744" s="390"/>
      <c r="T744" s="390"/>
      <c r="U744" s="390"/>
      <c r="V744" s="390"/>
      <c r="W744" s="390"/>
      <c r="X744" s="390"/>
      <c r="Y744" s="390"/>
      <c r="Z744" s="390"/>
      <c r="AA744" s="390"/>
      <c r="AB744" s="390"/>
      <c r="AC744" s="390"/>
      <c r="AD744" s="390"/>
    </row>
    <row r="745">
      <c r="A745" s="400"/>
      <c r="B745" s="390"/>
      <c r="C745" s="401"/>
      <c r="D745" s="401"/>
      <c r="E745" s="390"/>
      <c r="F745" s="390"/>
      <c r="G745" s="390"/>
      <c r="H745" s="390"/>
      <c r="I745" s="390"/>
      <c r="J745" s="390"/>
      <c r="K745" s="390"/>
      <c r="L745" s="390"/>
      <c r="M745" s="390"/>
      <c r="N745" s="390"/>
      <c r="O745" s="390"/>
      <c r="P745" s="390"/>
      <c r="Q745" s="390"/>
      <c r="R745" s="390"/>
      <c r="S745" s="390"/>
      <c r="T745" s="390"/>
      <c r="U745" s="390"/>
      <c r="V745" s="390"/>
      <c r="W745" s="390"/>
      <c r="X745" s="390"/>
      <c r="Y745" s="390"/>
      <c r="Z745" s="390"/>
      <c r="AA745" s="390"/>
      <c r="AB745" s="390"/>
      <c r="AC745" s="390"/>
      <c r="AD745" s="390"/>
    </row>
    <row r="746">
      <c r="A746" s="400"/>
      <c r="B746" s="390"/>
      <c r="C746" s="401"/>
      <c r="D746" s="401"/>
      <c r="E746" s="390"/>
      <c r="F746" s="390"/>
      <c r="G746" s="390"/>
      <c r="H746" s="390"/>
      <c r="I746" s="390"/>
      <c r="J746" s="390"/>
      <c r="K746" s="390"/>
      <c r="L746" s="390"/>
      <c r="M746" s="390"/>
      <c r="N746" s="390"/>
      <c r="O746" s="390"/>
      <c r="P746" s="390"/>
      <c r="Q746" s="390"/>
      <c r="R746" s="390"/>
      <c r="S746" s="390"/>
      <c r="T746" s="390"/>
      <c r="U746" s="390"/>
      <c r="V746" s="390"/>
      <c r="W746" s="390"/>
      <c r="X746" s="390"/>
      <c r="Y746" s="390"/>
      <c r="Z746" s="390"/>
      <c r="AA746" s="390"/>
      <c r="AB746" s="390"/>
      <c r="AC746" s="390"/>
      <c r="AD746" s="390"/>
    </row>
    <row r="747">
      <c r="A747" s="400"/>
      <c r="B747" s="390"/>
      <c r="C747" s="401"/>
      <c r="D747" s="401"/>
      <c r="E747" s="390"/>
      <c r="F747" s="390"/>
      <c r="G747" s="390"/>
      <c r="H747" s="390"/>
      <c r="I747" s="390"/>
      <c r="J747" s="390"/>
      <c r="K747" s="390"/>
      <c r="L747" s="390"/>
      <c r="M747" s="390"/>
      <c r="N747" s="390"/>
      <c r="O747" s="390"/>
      <c r="P747" s="390"/>
      <c r="Q747" s="390"/>
      <c r="R747" s="390"/>
      <c r="S747" s="390"/>
      <c r="T747" s="390"/>
      <c r="U747" s="390"/>
      <c r="V747" s="390"/>
      <c r="W747" s="390"/>
      <c r="X747" s="390"/>
      <c r="Y747" s="390"/>
      <c r="Z747" s="390"/>
      <c r="AA747" s="390"/>
      <c r="AB747" s="390"/>
      <c r="AC747" s="390"/>
      <c r="AD747" s="390"/>
    </row>
    <row r="748">
      <c r="A748" s="400"/>
      <c r="B748" s="390"/>
      <c r="C748" s="401"/>
      <c r="D748" s="401"/>
      <c r="E748" s="390"/>
      <c r="F748" s="390"/>
      <c r="G748" s="390"/>
      <c r="H748" s="390"/>
      <c r="I748" s="390"/>
      <c r="J748" s="390"/>
      <c r="K748" s="390"/>
      <c r="L748" s="390"/>
      <c r="M748" s="390"/>
      <c r="N748" s="390"/>
      <c r="O748" s="390"/>
      <c r="P748" s="390"/>
      <c r="Q748" s="390"/>
      <c r="R748" s="390"/>
      <c r="S748" s="390"/>
      <c r="T748" s="390"/>
      <c r="U748" s="390"/>
      <c r="V748" s="390"/>
      <c r="W748" s="390"/>
      <c r="X748" s="390"/>
      <c r="Y748" s="390"/>
      <c r="Z748" s="390"/>
      <c r="AA748" s="390"/>
      <c r="AB748" s="390"/>
      <c r="AC748" s="390"/>
      <c r="AD748" s="390"/>
    </row>
    <row r="749">
      <c r="A749" s="400"/>
      <c r="B749" s="390"/>
      <c r="C749" s="401"/>
      <c r="D749" s="401"/>
      <c r="E749" s="390"/>
      <c r="F749" s="390"/>
      <c r="G749" s="390"/>
      <c r="H749" s="390"/>
      <c r="I749" s="390"/>
      <c r="J749" s="390"/>
      <c r="K749" s="390"/>
      <c r="L749" s="390"/>
      <c r="M749" s="390"/>
      <c r="N749" s="390"/>
      <c r="O749" s="390"/>
      <c r="P749" s="390"/>
      <c r="Q749" s="390"/>
      <c r="R749" s="390"/>
      <c r="S749" s="390"/>
      <c r="T749" s="390"/>
      <c r="U749" s="390"/>
      <c r="V749" s="390"/>
      <c r="W749" s="390"/>
      <c r="X749" s="390"/>
      <c r="Y749" s="390"/>
      <c r="Z749" s="390"/>
      <c r="AA749" s="390"/>
      <c r="AB749" s="390"/>
      <c r="AC749" s="390"/>
      <c r="AD749" s="390"/>
    </row>
    <row r="750">
      <c r="A750" s="400"/>
      <c r="B750" s="390"/>
      <c r="C750" s="401"/>
      <c r="D750" s="401"/>
      <c r="E750" s="390"/>
      <c r="F750" s="390"/>
      <c r="G750" s="390"/>
      <c r="H750" s="390"/>
      <c r="I750" s="390"/>
      <c r="J750" s="390"/>
      <c r="K750" s="390"/>
      <c r="L750" s="390"/>
      <c r="M750" s="390"/>
      <c r="N750" s="390"/>
      <c r="O750" s="390"/>
      <c r="P750" s="390"/>
      <c r="Q750" s="390"/>
      <c r="R750" s="390"/>
      <c r="S750" s="390"/>
      <c r="T750" s="390"/>
      <c r="U750" s="390"/>
      <c r="V750" s="390"/>
      <c r="W750" s="390"/>
      <c r="X750" s="390"/>
      <c r="Y750" s="390"/>
      <c r="Z750" s="390"/>
      <c r="AA750" s="390"/>
      <c r="AB750" s="390"/>
      <c r="AC750" s="390"/>
      <c r="AD750" s="390"/>
    </row>
    <row r="751">
      <c r="A751" s="400"/>
      <c r="B751" s="390"/>
      <c r="C751" s="401"/>
      <c r="D751" s="401"/>
      <c r="E751" s="390"/>
      <c r="F751" s="390"/>
      <c r="G751" s="390"/>
      <c r="H751" s="390"/>
      <c r="I751" s="390"/>
      <c r="J751" s="390"/>
      <c r="K751" s="390"/>
      <c r="L751" s="390"/>
      <c r="M751" s="390"/>
      <c r="N751" s="390"/>
      <c r="O751" s="390"/>
      <c r="P751" s="390"/>
      <c r="Q751" s="390"/>
      <c r="R751" s="390"/>
      <c r="S751" s="390"/>
      <c r="T751" s="390"/>
      <c r="U751" s="390"/>
      <c r="V751" s="390"/>
      <c r="W751" s="390"/>
      <c r="X751" s="390"/>
      <c r="Y751" s="390"/>
      <c r="Z751" s="390"/>
      <c r="AA751" s="390"/>
      <c r="AB751" s="390"/>
      <c r="AC751" s="390"/>
      <c r="AD751" s="390"/>
    </row>
    <row r="752">
      <c r="A752" s="400"/>
      <c r="B752" s="390"/>
      <c r="C752" s="401"/>
      <c r="D752" s="401"/>
      <c r="E752" s="390"/>
      <c r="F752" s="390"/>
      <c r="G752" s="390"/>
      <c r="H752" s="390"/>
      <c r="I752" s="390"/>
      <c r="J752" s="390"/>
      <c r="K752" s="390"/>
      <c r="L752" s="390"/>
      <c r="M752" s="390"/>
      <c r="N752" s="390"/>
      <c r="O752" s="390"/>
      <c r="P752" s="390"/>
      <c r="Q752" s="390"/>
      <c r="R752" s="390"/>
      <c r="S752" s="390"/>
      <c r="T752" s="390"/>
      <c r="U752" s="390"/>
      <c r="V752" s="390"/>
      <c r="W752" s="390"/>
      <c r="X752" s="390"/>
      <c r="Y752" s="390"/>
      <c r="Z752" s="390"/>
      <c r="AA752" s="390"/>
      <c r="AB752" s="390"/>
      <c r="AC752" s="390"/>
      <c r="AD752" s="390"/>
    </row>
    <row r="753">
      <c r="A753" s="400"/>
      <c r="B753" s="390"/>
      <c r="C753" s="401"/>
      <c r="D753" s="401"/>
      <c r="E753" s="390"/>
      <c r="F753" s="390"/>
      <c r="G753" s="390"/>
      <c r="H753" s="390"/>
      <c r="I753" s="390"/>
      <c r="J753" s="390"/>
      <c r="K753" s="390"/>
      <c r="L753" s="390"/>
      <c r="M753" s="390"/>
      <c r="N753" s="390"/>
      <c r="O753" s="390"/>
      <c r="P753" s="390"/>
      <c r="Q753" s="390"/>
      <c r="R753" s="390"/>
      <c r="S753" s="390"/>
      <c r="T753" s="390"/>
      <c r="U753" s="390"/>
      <c r="V753" s="390"/>
      <c r="W753" s="390"/>
      <c r="X753" s="390"/>
      <c r="Y753" s="390"/>
      <c r="Z753" s="390"/>
      <c r="AA753" s="390"/>
      <c r="AB753" s="390"/>
      <c r="AC753" s="390"/>
      <c r="AD753" s="390"/>
    </row>
    <row r="754">
      <c r="A754" s="400"/>
      <c r="B754" s="390"/>
      <c r="C754" s="401"/>
      <c r="D754" s="401"/>
      <c r="E754" s="390"/>
      <c r="F754" s="390"/>
      <c r="G754" s="390"/>
      <c r="H754" s="390"/>
      <c r="I754" s="390"/>
      <c r="J754" s="390"/>
      <c r="K754" s="390"/>
      <c r="L754" s="390"/>
      <c r="M754" s="390"/>
      <c r="N754" s="390"/>
      <c r="O754" s="390"/>
      <c r="P754" s="390"/>
      <c r="Q754" s="390"/>
      <c r="R754" s="390"/>
      <c r="S754" s="390"/>
      <c r="T754" s="390"/>
      <c r="U754" s="390"/>
      <c r="V754" s="390"/>
      <c r="W754" s="390"/>
      <c r="X754" s="390"/>
      <c r="Y754" s="390"/>
      <c r="Z754" s="390"/>
      <c r="AA754" s="390"/>
      <c r="AB754" s="390"/>
      <c r="AC754" s="390"/>
      <c r="AD754" s="390"/>
    </row>
    <row r="755">
      <c r="A755" s="400"/>
      <c r="B755" s="390"/>
      <c r="C755" s="401"/>
      <c r="D755" s="401"/>
      <c r="E755" s="390"/>
      <c r="F755" s="390"/>
      <c r="G755" s="390"/>
      <c r="H755" s="390"/>
      <c r="I755" s="390"/>
      <c r="J755" s="390"/>
      <c r="K755" s="390"/>
      <c r="L755" s="390"/>
      <c r="M755" s="390"/>
      <c r="N755" s="390"/>
      <c r="O755" s="390"/>
      <c r="P755" s="390"/>
      <c r="Q755" s="390"/>
      <c r="R755" s="390"/>
      <c r="S755" s="390"/>
      <c r="T755" s="390"/>
      <c r="U755" s="390"/>
      <c r="V755" s="390"/>
      <c r="W755" s="390"/>
      <c r="X755" s="390"/>
      <c r="Y755" s="390"/>
      <c r="Z755" s="390"/>
      <c r="AA755" s="390"/>
      <c r="AB755" s="390"/>
      <c r="AC755" s="390"/>
      <c r="AD755" s="390"/>
    </row>
    <row r="756">
      <c r="A756" s="400"/>
      <c r="B756" s="390"/>
      <c r="C756" s="401"/>
      <c r="D756" s="401"/>
      <c r="E756" s="390"/>
      <c r="F756" s="390"/>
      <c r="G756" s="390"/>
      <c r="H756" s="390"/>
      <c r="I756" s="390"/>
      <c r="J756" s="390"/>
      <c r="K756" s="390"/>
      <c r="L756" s="390"/>
      <c r="M756" s="390"/>
      <c r="N756" s="390"/>
      <c r="O756" s="390"/>
      <c r="P756" s="390"/>
      <c r="Q756" s="390"/>
      <c r="R756" s="390"/>
      <c r="S756" s="390"/>
      <c r="T756" s="390"/>
      <c r="U756" s="390"/>
      <c r="V756" s="390"/>
      <c r="W756" s="390"/>
      <c r="X756" s="390"/>
      <c r="Y756" s="390"/>
      <c r="Z756" s="390"/>
      <c r="AA756" s="390"/>
      <c r="AB756" s="390"/>
      <c r="AC756" s="390"/>
      <c r="AD756" s="390"/>
    </row>
    <row r="757">
      <c r="A757" s="400"/>
      <c r="B757" s="390"/>
      <c r="C757" s="401"/>
      <c r="D757" s="401"/>
      <c r="E757" s="390"/>
      <c r="F757" s="390"/>
      <c r="G757" s="390"/>
      <c r="H757" s="390"/>
      <c r="I757" s="390"/>
      <c r="J757" s="390"/>
      <c r="K757" s="390"/>
      <c r="L757" s="390"/>
      <c r="M757" s="390"/>
      <c r="N757" s="390"/>
      <c r="O757" s="390"/>
      <c r="P757" s="390"/>
      <c r="Q757" s="390"/>
      <c r="R757" s="390"/>
      <c r="S757" s="390"/>
      <c r="T757" s="390"/>
      <c r="U757" s="390"/>
      <c r="V757" s="390"/>
      <c r="W757" s="390"/>
      <c r="X757" s="390"/>
      <c r="Y757" s="390"/>
      <c r="Z757" s="390"/>
      <c r="AA757" s="390"/>
      <c r="AB757" s="390"/>
      <c r="AC757" s="390"/>
      <c r="AD757" s="390"/>
    </row>
    <row r="758">
      <c r="A758" s="400"/>
      <c r="B758" s="390"/>
      <c r="C758" s="401"/>
      <c r="D758" s="401"/>
      <c r="E758" s="390"/>
      <c r="F758" s="390"/>
      <c r="G758" s="390"/>
      <c r="H758" s="390"/>
      <c r="I758" s="390"/>
      <c r="J758" s="390"/>
      <c r="K758" s="390"/>
      <c r="L758" s="390"/>
      <c r="M758" s="390"/>
      <c r="N758" s="390"/>
      <c r="O758" s="390"/>
      <c r="P758" s="390"/>
      <c r="Q758" s="390"/>
      <c r="R758" s="390"/>
      <c r="S758" s="390"/>
      <c r="T758" s="390"/>
      <c r="U758" s="390"/>
      <c r="V758" s="390"/>
      <c r="W758" s="390"/>
      <c r="X758" s="390"/>
      <c r="Y758" s="390"/>
      <c r="Z758" s="390"/>
      <c r="AA758" s="390"/>
      <c r="AB758" s="390"/>
      <c r="AC758" s="390"/>
      <c r="AD758" s="390"/>
    </row>
    <row r="759">
      <c r="A759" s="400"/>
      <c r="B759" s="390"/>
      <c r="C759" s="401"/>
      <c r="D759" s="401"/>
      <c r="E759" s="390"/>
      <c r="F759" s="390"/>
      <c r="G759" s="390"/>
      <c r="H759" s="390"/>
      <c r="I759" s="390"/>
      <c r="J759" s="390"/>
      <c r="K759" s="390"/>
      <c r="L759" s="390"/>
      <c r="M759" s="390"/>
      <c r="N759" s="390"/>
      <c r="O759" s="390"/>
      <c r="P759" s="390"/>
      <c r="Q759" s="390"/>
      <c r="R759" s="390"/>
      <c r="S759" s="390"/>
      <c r="T759" s="390"/>
      <c r="U759" s="390"/>
      <c r="V759" s="390"/>
      <c r="W759" s="390"/>
      <c r="X759" s="390"/>
      <c r="Y759" s="390"/>
      <c r="Z759" s="390"/>
      <c r="AA759" s="390"/>
      <c r="AB759" s="390"/>
      <c r="AC759" s="390"/>
      <c r="AD759" s="390"/>
    </row>
    <row r="760">
      <c r="A760" s="400"/>
      <c r="B760" s="390"/>
      <c r="C760" s="401"/>
      <c r="D760" s="401"/>
      <c r="E760" s="390"/>
      <c r="F760" s="390"/>
      <c r="G760" s="390"/>
      <c r="H760" s="390"/>
      <c r="I760" s="390"/>
      <c r="J760" s="390"/>
      <c r="K760" s="390"/>
      <c r="L760" s="390"/>
      <c r="M760" s="390"/>
      <c r="N760" s="390"/>
      <c r="O760" s="390"/>
      <c r="P760" s="390"/>
      <c r="Q760" s="390"/>
      <c r="R760" s="390"/>
      <c r="S760" s="390"/>
      <c r="T760" s="390"/>
      <c r="U760" s="390"/>
      <c r="V760" s="390"/>
      <c r="W760" s="390"/>
      <c r="X760" s="390"/>
      <c r="Y760" s="390"/>
      <c r="Z760" s="390"/>
      <c r="AA760" s="390"/>
      <c r="AB760" s="390"/>
      <c r="AC760" s="390"/>
      <c r="AD760" s="390"/>
    </row>
    <row r="761">
      <c r="A761" s="400"/>
      <c r="B761" s="390"/>
      <c r="C761" s="401"/>
      <c r="D761" s="401"/>
      <c r="E761" s="390"/>
      <c r="F761" s="390"/>
      <c r="G761" s="390"/>
      <c r="H761" s="390"/>
      <c r="I761" s="390"/>
      <c r="J761" s="390"/>
      <c r="K761" s="390"/>
      <c r="L761" s="390"/>
      <c r="M761" s="390"/>
      <c r="N761" s="390"/>
      <c r="O761" s="390"/>
      <c r="P761" s="390"/>
      <c r="Q761" s="390"/>
      <c r="R761" s="390"/>
      <c r="S761" s="390"/>
      <c r="T761" s="390"/>
      <c r="U761" s="390"/>
      <c r="V761" s="390"/>
      <c r="W761" s="390"/>
      <c r="X761" s="390"/>
      <c r="Y761" s="390"/>
      <c r="Z761" s="390"/>
      <c r="AA761" s="390"/>
      <c r="AB761" s="390"/>
      <c r="AC761" s="390"/>
      <c r="AD761" s="390"/>
    </row>
    <row r="762">
      <c r="A762" s="400"/>
      <c r="B762" s="390"/>
      <c r="C762" s="401"/>
      <c r="D762" s="401"/>
      <c r="E762" s="390"/>
      <c r="F762" s="390"/>
      <c r="G762" s="390"/>
      <c r="H762" s="390"/>
      <c r="I762" s="390"/>
      <c r="J762" s="390"/>
      <c r="K762" s="390"/>
      <c r="L762" s="390"/>
      <c r="M762" s="390"/>
      <c r="N762" s="390"/>
      <c r="O762" s="390"/>
      <c r="P762" s="390"/>
      <c r="Q762" s="390"/>
      <c r="R762" s="390"/>
      <c r="S762" s="390"/>
      <c r="T762" s="390"/>
      <c r="U762" s="390"/>
      <c r="V762" s="390"/>
      <c r="W762" s="390"/>
      <c r="X762" s="390"/>
      <c r="Y762" s="390"/>
      <c r="Z762" s="390"/>
      <c r="AA762" s="390"/>
      <c r="AB762" s="390"/>
      <c r="AC762" s="390"/>
      <c r="AD762" s="390"/>
    </row>
    <row r="763">
      <c r="A763" s="400"/>
      <c r="B763" s="390"/>
      <c r="C763" s="401"/>
      <c r="D763" s="401"/>
      <c r="E763" s="390"/>
      <c r="F763" s="390"/>
      <c r="G763" s="390"/>
      <c r="H763" s="390"/>
      <c r="I763" s="390"/>
      <c r="J763" s="390"/>
      <c r="K763" s="390"/>
      <c r="L763" s="390"/>
      <c r="M763" s="390"/>
      <c r="N763" s="390"/>
      <c r="O763" s="390"/>
      <c r="P763" s="390"/>
      <c r="Q763" s="390"/>
      <c r="R763" s="390"/>
      <c r="S763" s="390"/>
      <c r="T763" s="390"/>
      <c r="U763" s="390"/>
      <c r="V763" s="390"/>
      <c r="W763" s="390"/>
      <c r="X763" s="390"/>
      <c r="Y763" s="390"/>
      <c r="Z763" s="390"/>
      <c r="AA763" s="390"/>
      <c r="AB763" s="390"/>
      <c r="AC763" s="390"/>
      <c r="AD763" s="390"/>
    </row>
    <row r="764">
      <c r="A764" s="400"/>
      <c r="B764" s="390"/>
      <c r="C764" s="401"/>
      <c r="D764" s="401"/>
      <c r="E764" s="390"/>
      <c r="F764" s="390"/>
      <c r="G764" s="390"/>
      <c r="H764" s="390"/>
      <c r="I764" s="390"/>
      <c r="J764" s="390"/>
      <c r="K764" s="390"/>
      <c r="L764" s="390"/>
      <c r="M764" s="390"/>
      <c r="N764" s="390"/>
      <c r="O764" s="390"/>
      <c r="P764" s="390"/>
      <c r="Q764" s="390"/>
      <c r="R764" s="390"/>
      <c r="S764" s="390"/>
      <c r="T764" s="390"/>
      <c r="U764" s="390"/>
      <c r="V764" s="390"/>
      <c r="W764" s="390"/>
      <c r="X764" s="390"/>
      <c r="Y764" s="390"/>
      <c r="Z764" s="390"/>
      <c r="AA764" s="390"/>
      <c r="AB764" s="390"/>
      <c r="AC764" s="390"/>
      <c r="AD764" s="390"/>
    </row>
    <row r="765">
      <c r="A765" s="400"/>
      <c r="B765" s="390"/>
      <c r="C765" s="401"/>
      <c r="D765" s="401"/>
      <c r="E765" s="390"/>
      <c r="F765" s="390"/>
      <c r="G765" s="390"/>
      <c r="H765" s="390"/>
      <c r="I765" s="390"/>
      <c r="J765" s="390"/>
      <c r="K765" s="390"/>
      <c r="L765" s="390"/>
      <c r="M765" s="390"/>
      <c r="N765" s="390"/>
      <c r="O765" s="390"/>
      <c r="P765" s="390"/>
      <c r="Q765" s="390"/>
      <c r="R765" s="390"/>
      <c r="S765" s="390"/>
      <c r="T765" s="390"/>
      <c r="U765" s="390"/>
      <c r="V765" s="390"/>
      <c r="W765" s="390"/>
      <c r="X765" s="390"/>
      <c r="Y765" s="390"/>
      <c r="Z765" s="390"/>
      <c r="AA765" s="390"/>
      <c r="AB765" s="390"/>
      <c r="AC765" s="390"/>
      <c r="AD765" s="390"/>
    </row>
    <row r="766">
      <c r="A766" s="400"/>
      <c r="B766" s="390"/>
      <c r="C766" s="401"/>
      <c r="D766" s="401"/>
      <c r="E766" s="390"/>
      <c r="F766" s="390"/>
      <c r="G766" s="390"/>
      <c r="H766" s="390"/>
      <c r="I766" s="390"/>
      <c r="J766" s="390"/>
      <c r="K766" s="390"/>
      <c r="L766" s="390"/>
      <c r="M766" s="390"/>
      <c r="N766" s="390"/>
      <c r="O766" s="390"/>
      <c r="P766" s="390"/>
      <c r="Q766" s="390"/>
      <c r="R766" s="390"/>
      <c r="S766" s="390"/>
      <c r="T766" s="390"/>
      <c r="U766" s="390"/>
      <c r="V766" s="390"/>
      <c r="W766" s="390"/>
      <c r="X766" s="390"/>
      <c r="Y766" s="390"/>
      <c r="Z766" s="390"/>
      <c r="AA766" s="390"/>
      <c r="AB766" s="390"/>
      <c r="AC766" s="390"/>
      <c r="AD766" s="390"/>
    </row>
    <row r="767">
      <c r="A767" s="400"/>
      <c r="B767" s="390"/>
      <c r="C767" s="401"/>
      <c r="D767" s="401"/>
      <c r="E767" s="390"/>
      <c r="F767" s="390"/>
      <c r="G767" s="390"/>
      <c r="H767" s="390"/>
      <c r="I767" s="390"/>
      <c r="J767" s="390"/>
      <c r="K767" s="390"/>
      <c r="L767" s="390"/>
      <c r="M767" s="390"/>
      <c r="N767" s="390"/>
      <c r="O767" s="390"/>
      <c r="P767" s="390"/>
      <c r="Q767" s="390"/>
      <c r="R767" s="390"/>
      <c r="S767" s="390"/>
      <c r="T767" s="390"/>
      <c r="U767" s="390"/>
      <c r="V767" s="390"/>
      <c r="W767" s="390"/>
      <c r="X767" s="390"/>
      <c r="Y767" s="390"/>
      <c r="Z767" s="390"/>
      <c r="AA767" s="390"/>
      <c r="AB767" s="390"/>
      <c r="AC767" s="390"/>
      <c r="AD767" s="390"/>
    </row>
    <row r="768">
      <c r="A768" s="400"/>
      <c r="B768" s="390"/>
      <c r="C768" s="401"/>
      <c r="D768" s="401"/>
      <c r="E768" s="390"/>
      <c r="F768" s="390"/>
      <c r="G768" s="390"/>
      <c r="H768" s="390"/>
      <c r="I768" s="390"/>
      <c r="J768" s="390"/>
      <c r="K768" s="390"/>
      <c r="L768" s="390"/>
      <c r="M768" s="390"/>
      <c r="N768" s="390"/>
      <c r="O768" s="390"/>
      <c r="P768" s="390"/>
      <c r="Q768" s="390"/>
      <c r="R768" s="390"/>
      <c r="S768" s="390"/>
      <c r="T768" s="390"/>
      <c r="U768" s="390"/>
      <c r="V768" s="390"/>
      <c r="W768" s="390"/>
      <c r="X768" s="390"/>
      <c r="Y768" s="390"/>
      <c r="Z768" s="390"/>
      <c r="AA768" s="390"/>
      <c r="AB768" s="390"/>
      <c r="AC768" s="390"/>
      <c r="AD768" s="390"/>
    </row>
    <row r="769">
      <c r="A769" s="400"/>
      <c r="B769" s="390"/>
      <c r="C769" s="401"/>
      <c r="D769" s="401"/>
      <c r="E769" s="390"/>
      <c r="F769" s="390"/>
      <c r="G769" s="390"/>
      <c r="H769" s="390"/>
      <c r="I769" s="390"/>
      <c r="J769" s="390"/>
      <c r="K769" s="390"/>
      <c r="L769" s="390"/>
      <c r="M769" s="390"/>
      <c r="N769" s="390"/>
      <c r="O769" s="390"/>
      <c r="P769" s="390"/>
      <c r="Q769" s="390"/>
      <c r="R769" s="390"/>
      <c r="S769" s="390"/>
      <c r="T769" s="390"/>
      <c r="U769" s="390"/>
      <c r="V769" s="390"/>
      <c r="W769" s="390"/>
      <c r="X769" s="390"/>
      <c r="Y769" s="390"/>
      <c r="Z769" s="390"/>
      <c r="AA769" s="390"/>
      <c r="AB769" s="390"/>
      <c r="AC769" s="390"/>
      <c r="AD769" s="390"/>
    </row>
    <row r="770">
      <c r="A770" s="400"/>
      <c r="B770" s="390"/>
      <c r="C770" s="401"/>
      <c r="D770" s="401"/>
      <c r="E770" s="390"/>
      <c r="F770" s="390"/>
      <c r="G770" s="390"/>
      <c r="H770" s="390"/>
      <c r="I770" s="390"/>
      <c r="J770" s="390"/>
      <c r="K770" s="390"/>
      <c r="L770" s="390"/>
      <c r="M770" s="390"/>
      <c r="N770" s="390"/>
      <c r="O770" s="390"/>
      <c r="P770" s="390"/>
      <c r="Q770" s="390"/>
      <c r="R770" s="390"/>
      <c r="S770" s="390"/>
      <c r="T770" s="390"/>
      <c r="U770" s="390"/>
      <c r="V770" s="390"/>
      <c r="W770" s="390"/>
      <c r="X770" s="390"/>
      <c r="Y770" s="390"/>
      <c r="Z770" s="390"/>
      <c r="AA770" s="390"/>
      <c r="AB770" s="390"/>
      <c r="AC770" s="390"/>
      <c r="AD770" s="390"/>
    </row>
    <row r="771">
      <c r="A771" s="400"/>
      <c r="B771" s="390"/>
      <c r="C771" s="401"/>
      <c r="D771" s="401"/>
      <c r="E771" s="390"/>
      <c r="F771" s="390"/>
      <c r="G771" s="390"/>
      <c r="H771" s="390"/>
      <c r="I771" s="390"/>
      <c r="J771" s="390"/>
      <c r="K771" s="390"/>
      <c r="L771" s="390"/>
      <c r="M771" s="390"/>
      <c r="N771" s="390"/>
      <c r="O771" s="390"/>
      <c r="P771" s="390"/>
      <c r="Q771" s="390"/>
      <c r="R771" s="390"/>
      <c r="S771" s="390"/>
      <c r="T771" s="390"/>
      <c r="U771" s="390"/>
      <c r="V771" s="390"/>
      <c r="W771" s="390"/>
      <c r="X771" s="390"/>
      <c r="Y771" s="390"/>
      <c r="Z771" s="390"/>
      <c r="AA771" s="390"/>
      <c r="AB771" s="390"/>
      <c r="AC771" s="390"/>
      <c r="AD771" s="390"/>
    </row>
    <row r="772">
      <c r="A772" s="400"/>
      <c r="B772" s="390"/>
      <c r="C772" s="401"/>
      <c r="D772" s="401"/>
      <c r="E772" s="390"/>
      <c r="F772" s="390"/>
      <c r="G772" s="390"/>
      <c r="H772" s="390"/>
      <c r="I772" s="390"/>
      <c r="J772" s="390"/>
      <c r="K772" s="390"/>
      <c r="L772" s="390"/>
      <c r="M772" s="390"/>
      <c r="N772" s="390"/>
      <c r="O772" s="390"/>
      <c r="P772" s="390"/>
      <c r="Q772" s="390"/>
      <c r="R772" s="390"/>
      <c r="S772" s="390"/>
      <c r="T772" s="390"/>
      <c r="U772" s="390"/>
      <c r="V772" s="390"/>
      <c r="W772" s="390"/>
      <c r="X772" s="390"/>
      <c r="Y772" s="390"/>
      <c r="Z772" s="390"/>
      <c r="AA772" s="390"/>
      <c r="AB772" s="390"/>
      <c r="AC772" s="390"/>
      <c r="AD772" s="390"/>
    </row>
    <row r="773">
      <c r="A773" s="400"/>
      <c r="B773" s="390"/>
      <c r="C773" s="401"/>
      <c r="D773" s="401"/>
      <c r="E773" s="390"/>
      <c r="F773" s="390"/>
      <c r="G773" s="390"/>
      <c r="H773" s="390"/>
      <c r="I773" s="390"/>
      <c r="J773" s="390"/>
      <c r="K773" s="390"/>
      <c r="L773" s="390"/>
      <c r="M773" s="390"/>
      <c r="N773" s="390"/>
      <c r="O773" s="390"/>
      <c r="P773" s="390"/>
      <c r="Q773" s="390"/>
      <c r="R773" s="390"/>
      <c r="S773" s="390"/>
      <c r="T773" s="390"/>
      <c r="U773" s="390"/>
      <c r="V773" s="390"/>
      <c r="W773" s="390"/>
      <c r="X773" s="390"/>
      <c r="Y773" s="390"/>
      <c r="Z773" s="390"/>
      <c r="AA773" s="390"/>
      <c r="AB773" s="390"/>
      <c r="AC773" s="390"/>
      <c r="AD773" s="390"/>
    </row>
    <row r="774">
      <c r="A774" s="400"/>
      <c r="B774" s="390"/>
      <c r="C774" s="401"/>
      <c r="D774" s="401"/>
      <c r="E774" s="390"/>
      <c r="F774" s="390"/>
      <c r="G774" s="390"/>
      <c r="H774" s="390"/>
      <c r="I774" s="390"/>
      <c r="J774" s="390"/>
      <c r="K774" s="390"/>
      <c r="L774" s="390"/>
      <c r="M774" s="390"/>
      <c r="N774" s="390"/>
      <c r="O774" s="390"/>
      <c r="P774" s="390"/>
      <c r="Q774" s="390"/>
      <c r="R774" s="390"/>
      <c r="S774" s="390"/>
      <c r="T774" s="390"/>
      <c r="U774" s="390"/>
      <c r="V774" s="390"/>
      <c r="W774" s="390"/>
      <c r="X774" s="390"/>
      <c r="Y774" s="390"/>
      <c r="Z774" s="390"/>
      <c r="AA774" s="390"/>
      <c r="AB774" s="390"/>
      <c r="AC774" s="390"/>
      <c r="AD774" s="390"/>
    </row>
    <row r="775">
      <c r="A775" s="400"/>
      <c r="B775" s="390"/>
      <c r="C775" s="401"/>
      <c r="D775" s="401"/>
      <c r="E775" s="390"/>
      <c r="F775" s="390"/>
      <c r="G775" s="390"/>
      <c r="H775" s="390"/>
      <c r="I775" s="390"/>
      <c r="J775" s="390"/>
      <c r="K775" s="390"/>
      <c r="L775" s="390"/>
      <c r="M775" s="390"/>
      <c r="N775" s="390"/>
      <c r="O775" s="390"/>
      <c r="P775" s="390"/>
      <c r="Q775" s="390"/>
      <c r="R775" s="390"/>
      <c r="S775" s="390"/>
      <c r="T775" s="390"/>
      <c r="U775" s="390"/>
      <c r="V775" s="390"/>
      <c r="W775" s="390"/>
      <c r="X775" s="390"/>
      <c r="Y775" s="390"/>
      <c r="Z775" s="390"/>
      <c r="AA775" s="390"/>
      <c r="AB775" s="390"/>
      <c r="AC775" s="390"/>
      <c r="AD775" s="390"/>
    </row>
    <row r="776">
      <c r="A776" s="400"/>
      <c r="B776" s="390"/>
      <c r="C776" s="401"/>
      <c r="D776" s="401"/>
      <c r="E776" s="390"/>
      <c r="F776" s="390"/>
      <c r="G776" s="390"/>
      <c r="H776" s="390"/>
      <c r="I776" s="390"/>
      <c r="J776" s="390"/>
      <c r="K776" s="390"/>
      <c r="L776" s="390"/>
      <c r="M776" s="390"/>
      <c r="N776" s="390"/>
      <c r="O776" s="390"/>
      <c r="P776" s="390"/>
      <c r="Q776" s="390"/>
      <c r="R776" s="390"/>
      <c r="S776" s="390"/>
      <c r="T776" s="390"/>
      <c r="U776" s="390"/>
      <c r="V776" s="390"/>
      <c r="W776" s="390"/>
      <c r="X776" s="390"/>
      <c r="Y776" s="390"/>
      <c r="Z776" s="390"/>
      <c r="AA776" s="390"/>
      <c r="AB776" s="390"/>
      <c r="AC776" s="390"/>
      <c r="AD776" s="390"/>
    </row>
    <row r="777">
      <c r="A777" s="400"/>
      <c r="B777" s="390"/>
      <c r="C777" s="401"/>
      <c r="D777" s="401"/>
      <c r="E777" s="390"/>
      <c r="F777" s="390"/>
      <c r="G777" s="390"/>
      <c r="H777" s="390"/>
      <c r="I777" s="390"/>
      <c r="J777" s="390"/>
      <c r="K777" s="390"/>
      <c r="L777" s="390"/>
      <c r="M777" s="390"/>
      <c r="N777" s="390"/>
      <c r="O777" s="390"/>
      <c r="P777" s="390"/>
      <c r="Q777" s="390"/>
      <c r="R777" s="390"/>
      <c r="S777" s="390"/>
      <c r="T777" s="390"/>
      <c r="U777" s="390"/>
      <c r="V777" s="390"/>
      <c r="W777" s="390"/>
      <c r="X777" s="390"/>
      <c r="Y777" s="390"/>
      <c r="Z777" s="390"/>
      <c r="AA777" s="390"/>
      <c r="AB777" s="390"/>
      <c r="AC777" s="390"/>
      <c r="AD777" s="390"/>
    </row>
    <row r="778">
      <c r="A778" s="400"/>
      <c r="B778" s="390"/>
      <c r="C778" s="401"/>
      <c r="D778" s="401"/>
      <c r="E778" s="390"/>
      <c r="F778" s="390"/>
      <c r="G778" s="390"/>
      <c r="H778" s="390"/>
      <c r="I778" s="390"/>
      <c r="J778" s="390"/>
      <c r="K778" s="390"/>
      <c r="L778" s="390"/>
      <c r="M778" s="390"/>
      <c r="N778" s="390"/>
      <c r="O778" s="390"/>
      <c r="P778" s="390"/>
      <c r="Q778" s="390"/>
      <c r="R778" s="390"/>
      <c r="S778" s="390"/>
      <c r="T778" s="390"/>
      <c r="U778" s="390"/>
      <c r="V778" s="390"/>
      <c r="W778" s="390"/>
      <c r="X778" s="390"/>
      <c r="Y778" s="390"/>
      <c r="Z778" s="390"/>
      <c r="AA778" s="390"/>
      <c r="AB778" s="390"/>
      <c r="AC778" s="390"/>
      <c r="AD778" s="390"/>
    </row>
    <row r="779">
      <c r="A779" s="400"/>
      <c r="B779" s="390"/>
      <c r="C779" s="401"/>
      <c r="D779" s="401"/>
      <c r="E779" s="390"/>
      <c r="F779" s="390"/>
      <c r="G779" s="390"/>
      <c r="H779" s="390"/>
      <c r="I779" s="390"/>
      <c r="J779" s="390"/>
      <c r="K779" s="390"/>
      <c r="L779" s="390"/>
      <c r="M779" s="390"/>
      <c r="N779" s="390"/>
      <c r="O779" s="390"/>
      <c r="P779" s="390"/>
      <c r="Q779" s="390"/>
      <c r="R779" s="390"/>
      <c r="S779" s="390"/>
      <c r="T779" s="390"/>
      <c r="U779" s="390"/>
      <c r="V779" s="390"/>
      <c r="W779" s="390"/>
      <c r="X779" s="390"/>
      <c r="Y779" s="390"/>
      <c r="Z779" s="390"/>
      <c r="AA779" s="390"/>
      <c r="AB779" s="390"/>
      <c r="AC779" s="390"/>
      <c r="AD779" s="390"/>
    </row>
    <row r="780">
      <c r="A780" s="400"/>
      <c r="B780" s="390"/>
      <c r="C780" s="401"/>
      <c r="D780" s="401"/>
      <c r="E780" s="390"/>
      <c r="F780" s="390"/>
      <c r="G780" s="390"/>
      <c r="H780" s="390"/>
      <c r="I780" s="390"/>
      <c r="J780" s="390"/>
      <c r="K780" s="390"/>
      <c r="L780" s="390"/>
      <c r="M780" s="390"/>
      <c r="N780" s="390"/>
      <c r="O780" s="390"/>
      <c r="P780" s="390"/>
      <c r="Q780" s="390"/>
      <c r="R780" s="390"/>
      <c r="S780" s="390"/>
      <c r="T780" s="390"/>
      <c r="U780" s="390"/>
      <c r="V780" s="390"/>
      <c r="W780" s="390"/>
      <c r="X780" s="390"/>
      <c r="Y780" s="390"/>
      <c r="Z780" s="390"/>
      <c r="AA780" s="390"/>
      <c r="AB780" s="390"/>
      <c r="AC780" s="390"/>
      <c r="AD780" s="390"/>
    </row>
    <row r="781">
      <c r="A781" s="400"/>
      <c r="B781" s="390"/>
      <c r="C781" s="401"/>
      <c r="D781" s="401"/>
      <c r="E781" s="390"/>
      <c r="F781" s="390"/>
      <c r="G781" s="390"/>
      <c r="H781" s="390"/>
      <c r="I781" s="390"/>
      <c r="J781" s="390"/>
      <c r="K781" s="390"/>
      <c r="L781" s="390"/>
      <c r="M781" s="390"/>
      <c r="N781" s="390"/>
      <c r="O781" s="390"/>
      <c r="P781" s="390"/>
      <c r="Q781" s="390"/>
      <c r="R781" s="390"/>
      <c r="S781" s="390"/>
      <c r="T781" s="390"/>
      <c r="U781" s="390"/>
      <c r="V781" s="390"/>
      <c r="W781" s="390"/>
      <c r="X781" s="390"/>
      <c r="Y781" s="390"/>
      <c r="Z781" s="390"/>
      <c r="AA781" s="390"/>
      <c r="AB781" s="390"/>
      <c r="AC781" s="390"/>
      <c r="AD781" s="390"/>
    </row>
    <row r="782">
      <c r="A782" s="400"/>
      <c r="B782" s="390"/>
      <c r="C782" s="401"/>
      <c r="D782" s="401"/>
      <c r="E782" s="390"/>
      <c r="F782" s="390"/>
      <c r="G782" s="390"/>
      <c r="H782" s="390"/>
      <c r="I782" s="390"/>
      <c r="J782" s="390"/>
      <c r="K782" s="390"/>
      <c r="L782" s="390"/>
      <c r="M782" s="390"/>
      <c r="N782" s="390"/>
      <c r="O782" s="390"/>
      <c r="P782" s="390"/>
      <c r="Q782" s="390"/>
      <c r="R782" s="390"/>
      <c r="S782" s="390"/>
      <c r="T782" s="390"/>
      <c r="U782" s="390"/>
      <c r="V782" s="390"/>
      <c r="W782" s="390"/>
      <c r="X782" s="390"/>
      <c r="Y782" s="390"/>
      <c r="Z782" s="390"/>
      <c r="AA782" s="390"/>
      <c r="AB782" s="390"/>
      <c r="AC782" s="390"/>
      <c r="AD782" s="390"/>
    </row>
    <row r="783">
      <c r="A783" s="400"/>
      <c r="B783" s="390"/>
      <c r="C783" s="401"/>
      <c r="D783" s="401"/>
      <c r="E783" s="390"/>
      <c r="F783" s="390"/>
      <c r="G783" s="390"/>
      <c r="H783" s="390"/>
      <c r="I783" s="390"/>
      <c r="J783" s="390"/>
      <c r="K783" s="390"/>
      <c r="L783" s="390"/>
      <c r="M783" s="390"/>
      <c r="N783" s="390"/>
      <c r="O783" s="390"/>
      <c r="P783" s="390"/>
      <c r="Q783" s="390"/>
      <c r="R783" s="390"/>
      <c r="S783" s="390"/>
      <c r="T783" s="390"/>
      <c r="U783" s="390"/>
      <c r="V783" s="390"/>
      <c r="W783" s="390"/>
      <c r="X783" s="390"/>
      <c r="Y783" s="390"/>
      <c r="Z783" s="390"/>
      <c r="AA783" s="390"/>
      <c r="AB783" s="390"/>
      <c r="AC783" s="390"/>
      <c r="AD783" s="390"/>
    </row>
    <row r="784">
      <c r="A784" s="400"/>
      <c r="B784" s="390"/>
      <c r="C784" s="401"/>
      <c r="D784" s="401"/>
      <c r="E784" s="390"/>
      <c r="F784" s="390"/>
      <c r="G784" s="390"/>
      <c r="H784" s="390"/>
      <c r="I784" s="390"/>
      <c r="J784" s="390"/>
      <c r="K784" s="390"/>
      <c r="L784" s="390"/>
      <c r="M784" s="390"/>
      <c r="N784" s="390"/>
      <c r="O784" s="390"/>
      <c r="P784" s="390"/>
      <c r="Q784" s="390"/>
      <c r="R784" s="390"/>
      <c r="S784" s="390"/>
      <c r="T784" s="390"/>
      <c r="U784" s="390"/>
      <c r="V784" s="390"/>
      <c r="W784" s="390"/>
      <c r="X784" s="390"/>
      <c r="Y784" s="390"/>
      <c r="Z784" s="390"/>
      <c r="AA784" s="390"/>
      <c r="AB784" s="390"/>
      <c r="AC784" s="390"/>
      <c r="AD784" s="390"/>
    </row>
    <row r="785">
      <c r="A785" s="400"/>
      <c r="B785" s="390"/>
      <c r="C785" s="401"/>
      <c r="D785" s="401"/>
      <c r="E785" s="390"/>
      <c r="F785" s="390"/>
      <c r="G785" s="390"/>
      <c r="H785" s="390"/>
      <c r="I785" s="390"/>
      <c r="J785" s="390"/>
      <c r="K785" s="390"/>
      <c r="L785" s="390"/>
      <c r="M785" s="390"/>
      <c r="N785" s="390"/>
      <c r="O785" s="390"/>
      <c r="P785" s="390"/>
      <c r="Q785" s="390"/>
      <c r="R785" s="390"/>
      <c r="S785" s="390"/>
      <c r="T785" s="390"/>
      <c r="U785" s="390"/>
      <c r="V785" s="390"/>
      <c r="W785" s="390"/>
      <c r="X785" s="390"/>
      <c r="Y785" s="390"/>
      <c r="Z785" s="390"/>
      <c r="AA785" s="390"/>
      <c r="AB785" s="390"/>
      <c r="AC785" s="390"/>
      <c r="AD785" s="390"/>
    </row>
    <row r="786">
      <c r="A786" s="400"/>
      <c r="B786" s="390"/>
      <c r="C786" s="401"/>
      <c r="D786" s="401"/>
      <c r="E786" s="390"/>
      <c r="F786" s="390"/>
      <c r="G786" s="390"/>
      <c r="H786" s="390"/>
      <c r="I786" s="390"/>
      <c r="J786" s="390"/>
      <c r="K786" s="390"/>
      <c r="L786" s="390"/>
      <c r="M786" s="390"/>
      <c r="N786" s="390"/>
      <c r="O786" s="390"/>
      <c r="P786" s="390"/>
      <c r="Q786" s="390"/>
      <c r="R786" s="390"/>
      <c r="S786" s="390"/>
      <c r="T786" s="390"/>
      <c r="U786" s="390"/>
      <c r="V786" s="390"/>
      <c r="W786" s="390"/>
      <c r="X786" s="390"/>
      <c r="Y786" s="390"/>
      <c r="Z786" s="390"/>
      <c r="AA786" s="390"/>
      <c r="AB786" s="390"/>
      <c r="AC786" s="390"/>
      <c r="AD786" s="390"/>
    </row>
    <row r="787">
      <c r="A787" s="400"/>
      <c r="B787" s="390"/>
      <c r="C787" s="401"/>
      <c r="D787" s="401"/>
      <c r="E787" s="390"/>
      <c r="F787" s="390"/>
      <c r="G787" s="390"/>
      <c r="H787" s="390"/>
      <c r="I787" s="390"/>
      <c r="J787" s="390"/>
      <c r="K787" s="390"/>
      <c r="L787" s="390"/>
      <c r="M787" s="390"/>
      <c r="N787" s="390"/>
      <c r="O787" s="390"/>
      <c r="P787" s="390"/>
      <c r="Q787" s="390"/>
      <c r="R787" s="390"/>
      <c r="S787" s="390"/>
      <c r="T787" s="390"/>
      <c r="U787" s="390"/>
      <c r="V787" s="390"/>
      <c r="W787" s="390"/>
      <c r="X787" s="390"/>
      <c r="Y787" s="390"/>
      <c r="Z787" s="390"/>
      <c r="AA787" s="390"/>
      <c r="AB787" s="390"/>
      <c r="AC787" s="390"/>
      <c r="AD787" s="390"/>
    </row>
    <row r="788">
      <c r="A788" s="400"/>
      <c r="B788" s="390"/>
      <c r="C788" s="401"/>
      <c r="D788" s="401"/>
      <c r="E788" s="390"/>
      <c r="F788" s="390"/>
      <c r="G788" s="390"/>
      <c r="H788" s="390"/>
      <c r="I788" s="390"/>
      <c r="J788" s="390"/>
      <c r="K788" s="390"/>
      <c r="L788" s="390"/>
      <c r="M788" s="390"/>
      <c r="N788" s="390"/>
      <c r="O788" s="390"/>
      <c r="P788" s="390"/>
      <c r="Q788" s="390"/>
      <c r="R788" s="390"/>
      <c r="S788" s="390"/>
      <c r="T788" s="390"/>
      <c r="U788" s="390"/>
      <c r="V788" s="390"/>
      <c r="W788" s="390"/>
      <c r="X788" s="390"/>
      <c r="Y788" s="390"/>
      <c r="Z788" s="390"/>
      <c r="AA788" s="390"/>
      <c r="AB788" s="390"/>
      <c r="AC788" s="390"/>
      <c r="AD788" s="390"/>
    </row>
    <row r="789">
      <c r="A789" s="400"/>
      <c r="B789" s="390"/>
      <c r="C789" s="401"/>
      <c r="D789" s="401"/>
      <c r="E789" s="390"/>
      <c r="F789" s="390"/>
      <c r="G789" s="390"/>
      <c r="H789" s="390"/>
      <c r="I789" s="390"/>
      <c r="J789" s="390"/>
      <c r="K789" s="390"/>
      <c r="L789" s="390"/>
      <c r="M789" s="390"/>
      <c r="N789" s="390"/>
      <c r="O789" s="390"/>
      <c r="P789" s="390"/>
      <c r="Q789" s="390"/>
      <c r="R789" s="390"/>
      <c r="S789" s="390"/>
      <c r="T789" s="390"/>
      <c r="U789" s="390"/>
      <c r="V789" s="390"/>
      <c r="W789" s="390"/>
      <c r="X789" s="390"/>
      <c r="Y789" s="390"/>
      <c r="Z789" s="390"/>
      <c r="AA789" s="390"/>
      <c r="AB789" s="390"/>
      <c r="AC789" s="390"/>
      <c r="AD789" s="390"/>
    </row>
    <row r="790">
      <c r="A790" s="400"/>
      <c r="B790" s="390"/>
      <c r="C790" s="401"/>
      <c r="D790" s="401"/>
      <c r="E790" s="390"/>
      <c r="F790" s="390"/>
      <c r="G790" s="390"/>
      <c r="H790" s="390"/>
      <c r="I790" s="390"/>
      <c r="J790" s="390"/>
      <c r="K790" s="390"/>
      <c r="L790" s="390"/>
      <c r="M790" s="390"/>
      <c r="N790" s="390"/>
      <c r="O790" s="390"/>
      <c r="P790" s="390"/>
      <c r="Q790" s="390"/>
      <c r="R790" s="390"/>
      <c r="S790" s="390"/>
      <c r="T790" s="390"/>
      <c r="U790" s="390"/>
      <c r="V790" s="390"/>
      <c r="W790" s="390"/>
      <c r="X790" s="390"/>
      <c r="Y790" s="390"/>
      <c r="Z790" s="390"/>
      <c r="AA790" s="390"/>
      <c r="AB790" s="390"/>
      <c r="AC790" s="390"/>
      <c r="AD790" s="390"/>
    </row>
    <row r="791">
      <c r="A791" s="400"/>
      <c r="B791" s="390"/>
      <c r="C791" s="401"/>
      <c r="D791" s="401"/>
      <c r="E791" s="390"/>
      <c r="F791" s="390"/>
      <c r="G791" s="390"/>
      <c r="H791" s="390"/>
      <c r="I791" s="390"/>
      <c r="J791" s="390"/>
      <c r="K791" s="390"/>
      <c r="L791" s="390"/>
      <c r="M791" s="390"/>
      <c r="N791" s="390"/>
      <c r="O791" s="390"/>
      <c r="P791" s="390"/>
      <c r="Q791" s="390"/>
      <c r="R791" s="390"/>
      <c r="S791" s="390"/>
      <c r="T791" s="390"/>
      <c r="U791" s="390"/>
      <c r="V791" s="390"/>
      <c r="W791" s="390"/>
      <c r="X791" s="390"/>
      <c r="Y791" s="390"/>
      <c r="Z791" s="390"/>
      <c r="AA791" s="390"/>
      <c r="AB791" s="390"/>
      <c r="AC791" s="390"/>
      <c r="AD791" s="390"/>
    </row>
    <row r="792">
      <c r="A792" s="400"/>
      <c r="B792" s="390"/>
      <c r="C792" s="401"/>
      <c r="D792" s="401"/>
      <c r="E792" s="390"/>
      <c r="F792" s="390"/>
      <c r="G792" s="390"/>
      <c r="H792" s="390"/>
      <c r="I792" s="390"/>
      <c r="J792" s="390"/>
      <c r="K792" s="390"/>
      <c r="L792" s="390"/>
      <c r="M792" s="390"/>
      <c r="N792" s="390"/>
      <c r="O792" s="390"/>
      <c r="P792" s="390"/>
      <c r="Q792" s="390"/>
      <c r="R792" s="390"/>
      <c r="S792" s="390"/>
      <c r="T792" s="390"/>
      <c r="U792" s="390"/>
      <c r="V792" s="390"/>
      <c r="W792" s="390"/>
      <c r="X792" s="390"/>
      <c r="Y792" s="390"/>
      <c r="Z792" s="390"/>
      <c r="AA792" s="390"/>
      <c r="AB792" s="390"/>
      <c r="AC792" s="390"/>
      <c r="AD792" s="390"/>
    </row>
    <row r="793">
      <c r="A793" s="400"/>
      <c r="B793" s="390"/>
      <c r="C793" s="401"/>
      <c r="D793" s="401"/>
      <c r="E793" s="390"/>
      <c r="F793" s="390"/>
      <c r="G793" s="390"/>
      <c r="H793" s="390"/>
      <c r="I793" s="390"/>
      <c r="J793" s="390"/>
      <c r="K793" s="390"/>
      <c r="L793" s="390"/>
      <c r="M793" s="390"/>
      <c r="N793" s="390"/>
      <c r="O793" s="390"/>
      <c r="P793" s="390"/>
      <c r="Q793" s="390"/>
      <c r="R793" s="390"/>
      <c r="S793" s="390"/>
      <c r="T793" s="390"/>
      <c r="U793" s="390"/>
      <c r="V793" s="390"/>
      <c r="W793" s="390"/>
      <c r="X793" s="390"/>
      <c r="Y793" s="390"/>
      <c r="Z793" s="390"/>
      <c r="AA793" s="390"/>
      <c r="AB793" s="390"/>
      <c r="AC793" s="390"/>
      <c r="AD793" s="390"/>
    </row>
    <row r="794">
      <c r="A794" s="400"/>
      <c r="B794" s="390"/>
      <c r="C794" s="401"/>
      <c r="D794" s="401"/>
      <c r="E794" s="390"/>
      <c r="F794" s="390"/>
      <c r="G794" s="390"/>
      <c r="H794" s="390"/>
      <c r="I794" s="390"/>
      <c r="J794" s="390"/>
      <c r="K794" s="390"/>
      <c r="L794" s="390"/>
      <c r="M794" s="390"/>
      <c r="N794" s="390"/>
      <c r="O794" s="390"/>
      <c r="P794" s="390"/>
      <c r="Q794" s="390"/>
      <c r="R794" s="390"/>
      <c r="S794" s="390"/>
      <c r="T794" s="390"/>
      <c r="U794" s="390"/>
      <c r="V794" s="390"/>
      <c r="W794" s="390"/>
      <c r="X794" s="390"/>
      <c r="Y794" s="390"/>
      <c r="Z794" s="390"/>
      <c r="AA794" s="390"/>
      <c r="AB794" s="390"/>
      <c r="AC794" s="390"/>
      <c r="AD794" s="390"/>
    </row>
    <row r="795">
      <c r="A795" s="400"/>
      <c r="B795" s="390"/>
      <c r="C795" s="401"/>
      <c r="D795" s="401"/>
      <c r="E795" s="390"/>
      <c r="F795" s="390"/>
      <c r="G795" s="390"/>
      <c r="H795" s="390"/>
      <c r="I795" s="390"/>
      <c r="J795" s="390"/>
      <c r="K795" s="390"/>
      <c r="L795" s="390"/>
      <c r="M795" s="390"/>
      <c r="N795" s="390"/>
      <c r="O795" s="390"/>
      <c r="P795" s="390"/>
      <c r="Q795" s="390"/>
      <c r="R795" s="390"/>
      <c r="S795" s="390"/>
      <c r="T795" s="390"/>
      <c r="U795" s="390"/>
      <c r="V795" s="390"/>
      <c r="W795" s="390"/>
      <c r="X795" s="390"/>
      <c r="Y795" s="390"/>
      <c r="Z795" s="390"/>
      <c r="AA795" s="390"/>
      <c r="AB795" s="390"/>
      <c r="AC795" s="390"/>
      <c r="AD795" s="390"/>
    </row>
    <row r="796">
      <c r="A796" s="400"/>
      <c r="B796" s="390"/>
      <c r="C796" s="401"/>
      <c r="D796" s="401"/>
      <c r="E796" s="390"/>
      <c r="F796" s="390"/>
      <c r="G796" s="390"/>
      <c r="H796" s="390"/>
      <c r="I796" s="390"/>
      <c r="J796" s="390"/>
      <c r="K796" s="390"/>
      <c r="L796" s="390"/>
      <c r="M796" s="390"/>
      <c r="N796" s="390"/>
      <c r="O796" s="390"/>
      <c r="P796" s="390"/>
      <c r="Q796" s="390"/>
      <c r="R796" s="390"/>
      <c r="S796" s="390"/>
      <c r="T796" s="390"/>
      <c r="U796" s="390"/>
      <c r="V796" s="390"/>
      <c r="W796" s="390"/>
      <c r="X796" s="390"/>
      <c r="Y796" s="390"/>
      <c r="Z796" s="390"/>
      <c r="AA796" s="390"/>
      <c r="AB796" s="390"/>
      <c r="AC796" s="390"/>
      <c r="AD796" s="390"/>
    </row>
    <row r="797">
      <c r="A797" s="400"/>
      <c r="B797" s="390"/>
      <c r="C797" s="401"/>
      <c r="D797" s="401"/>
      <c r="E797" s="390"/>
      <c r="F797" s="390"/>
      <c r="G797" s="390"/>
      <c r="H797" s="390"/>
      <c r="I797" s="390"/>
      <c r="J797" s="390"/>
      <c r="K797" s="390"/>
      <c r="L797" s="390"/>
      <c r="M797" s="390"/>
      <c r="N797" s="390"/>
      <c r="O797" s="390"/>
      <c r="P797" s="390"/>
      <c r="Q797" s="390"/>
      <c r="R797" s="390"/>
      <c r="S797" s="390"/>
      <c r="T797" s="390"/>
      <c r="U797" s="390"/>
      <c r="V797" s="390"/>
      <c r="W797" s="390"/>
      <c r="X797" s="390"/>
      <c r="Y797" s="390"/>
      <c r="Z797" s="390"/>
      <c r="AA797" s="390"/>
      <c r="AB797" s="390"/>
      <c r="AC797" s="390"/>
      <c r="AD797" s="390"/>
    </row>
    <row r="798">
      <c r="A798" s="400"/>
      <c r="B798" s="390"/>
      <c r="C798" s="401"/>
      <c r="D798" s="401"/>
      <c r="E798" s="390"/>
      <c r="F798" s="390"/>
      <c r="G798" s="390"/>
      <c r="H798" s="390"/>
      <c r="I798" s="390"/>
      <c r="J798" s="390"/>
      <c r="K798" s="390"/>
      <c r="L798" s="390"/>
      <c r="M798" s="390"/>
      <c r="N798" s="390"/>
      <c r="O798" s="390"/>
      <c r="P798" s="390"/>
      <c r="Q798" s="390"/>
      <c r="R798" s="390"/>
      <c r="S798" s="390"/>
      <c r="T798" s="390"/>
      <c r="U798" s="390"/>
      <c r="V798" s="390"/>
      <c r="W798" s="390"/>
      <c r="X798" s="390"/>
      <c r="Y798" s="390"/>
      <c r="Z798" s="390"/>
      <c r="AA798" s="390"/>
      <c r="AB798" s="390"/>
      <c r="AC798" s="390"/>
      <c r="AD798" s="390"/>
    </row>
    <row r="799">
      <c r="A799" s="400"/>
      <c r="B799" s="390"/>
      <c r="C799" s="401"/>
      <c r="D799" s="401"/>
      <c r="E799" s="390"/>
      <c r="F799" s="390"/>
      <c r="G799" s="390"/>
      <c r="H799" s="390"/>
      <c r="I799" s="390"/>
      <c r="J799" s="390"/>
      <c r="K799" s="390"/>
      <c r="L799" s="390"/>
      <c r="M799" s="390"/>
      <c r="N799" s="390"/>
      <c r="O799" s="390"/>
      <c r="P799" s="390"/>
      <c r="Q799" s="390"/>
      <c r="R799" s="390"/>
      <c r="S799" s="390"/>
      <c r="T799" s="390"/>
      <c r="U799" s="390"/>
      <c r="V799" s="390"/>
      <c r="W799" s="390"/>
      <c r="X799" s="390"/>
      <c r="Y799" s="390"/>
      <c r="Z799" s="390"/>
      <c r="AA799" s="390"/>
      <c r="AB799" s="390"/>
      <c r="AC799" s="390"/>
      <c r="AD799" s="390"/>
    </row>
    <row r="800">
      <c r="A800" s="400"/>
      <c r="B800" s="390"/>
      <c r="C800" s="401"/>
      <c r="D800" s="401"/>
      <c r="E800" s="390"/>
      <c r="F800" s="390"/>
      <c r="G800" s="390"/>
      <c r="H800" s="390"/>
      <c r="I800" s="390"/>
      <c r="J800" s="390"/>
      <c r="K800" s="390"/>
      <c r="L800" s="390"/>
      <c r="M800" s="390"/>
      <c r="N800" s="390"/>
      <c r="O800" s="390"/>
      <c r="P800" s="390"/>
      <c r="Q800" s="390"/>
      <c r="R800" s="390"/>
      <c r="S800" s="390"/>
      <c r="T800" s="390"/>
      <c r="U800" s="390"/>
      <c r="V800" s="390"/>
      <c r="W800" s="390"/>
      <c r="X800" s="390"/>
      <c r="Y800" s="390"/>
      <c r="Z800" s="390"/>
      <c r="AA800" s="390"/>
      <c r="AB800" s="390"/>
      <c r="AC800" s="390"/>
      <c r="AD800" s="390"/>
    </row>
    <row r="801">
      <c r="A801" s="400"/>
      <c r="B801" s="390"/>
      <c r="C801" s="401"/>
      <c r="D801" s="401"/>
      <c r="E801" s="390"/>
      <c r="F801" s="390"/>
      <c r="G801" s="390"/>
      <c r="H801" s="390"/>
      <c r="I801" s="390"/>
      <c r="J801" s="390"/>
      <c r="K801" s="390"/>
      <c r="L801" s="390"/>
      <c r="M801" s="390"/>
      <c r="N801" s="390"/>
      <c r="O801" s="390"/>
      <c r="P801" s="390"/>
      <c r="Q801" s="390"/>
      <c r="R801" s="390"/>
      <c r="S801" s="390"/>
      <c r="T801" s="390"/>
      <c r="U801" s="390"/>
      <c r="V801" s="390"/>
      <c r="W801" s="390"/>
      <c r="X801" s="390"/>
      <c r="Y801" s="390"/>
      <c r="Z801" s="390"/>
      <c r="AA801" s="390"/>
      <c r="AB801" s="390"/>
      <c r="AC801" s="390"/>
      <c r="AD801" s="390"/>
    </row>
    <row r="802">
      <c r="A802" s="400"/>
      <c r="B802" s="390"/>
      <c r="C802" s="401"/>
      <c r="D802" s="401"/>
      <c r="E802" s="390"/>
      <c r="F802" s="390"/>
      <c r="G802" s="390"/>
      <c r="H802" s="390"/>
      <c r="I802" s="390"/>
      <c r="J802" s="390"/>
      <c r="K802" s="390"/>
      <c r="L802" s="390"/>
      <c r="M802" s="390"/>
      <c r="N802" s="390"/>
      <c r="O802" s="390"/>
      <c r="P802" s="390"/>
      <c r="Q802" s="390"/>
      <c r="R802" s="390"/>
      <c r="S802" s="390"/>
      <c r="T802" s="390"/>
      <c r="U802" s="390"/>
      <c r="V802" s="390"/>
      <c r="W802" s="390"/>
      <c r="X802" s="390"/>
      <c r="Y802" s="390"/>
      <c r="Z802" s="390"/>
      <c r="AA802" s="390"/>
      <c r="AB802" s="390"/>
      <c r="AC802" s="390"/>
      <c r="AD802" s="390"/>
    </row>
    <row r="803">
      <c r="A803" s="400"/>
      <c r="B803" s="390"/>
      <c r="C803" s="401"/>
      <c r="D803" s="401"/>
      <c r="E803" s="390"/>
      <c r="F803" s="390"/>
      <c r="G803" s="390"/>
      <c r="H803" s="390"/>
      <c r="I803" s="390"/>
      <c r="J803" s="390"/>
      <c r="K803" s="390"/>
      <c r="L803" s="390"/>
      <c r="M803" s="390"/>
      <c r="N803" s="390"/>
      <c r="O803" s="390"/>
      <c r="P803" s="390"/>
      <c r="Q803" s="390"/>
      <c r="R803" s="390"/>
      <c r="S803" s="390"/>
      <c r="T803" s="390"/>
      <c r="U803" s="390"/>
      <c r="V803" s="390"/>
      <c r="W803" s="390"/>
      <c r="X803" s="390"/>
      <c r="Y803" s="390"/>
      <c r="Z803" s="390"/>
      <c r="AA803" s="390"/>
      <c r="AB803" s="390"/>
      <c r="AC803" s="390"/>
      <c r="AD803" s="390"/>
    </row>
    <row r="804">
      <c r="A804" s="400"/>
      <c r="B804" s="390"/>
      <c r="C804" s="401"/>
      <c r="D804" s="401"/>
      <c r="E804" s="390"/>
      <c r="F804" s="390"/>
      <c r="G804" s="390"/>
      <c r="H804" s="390"/>
      <c r="I804" s="390"/>
      <c r="J804" s="390"/>
      <c r="K804" s="390"/>
      <c r="L804" s="390"/>
      <c r="M804" s="390"/>
      <c r="N804" s="390"/>
      <c r="O804" s="390"/>
      <c r="P804" s="390"/>
      <c r="Q804" s="390"/>
      <c r="R804" s="390"/>
      <c r="S804" s="390"/>
      <c r="T804" s="390"/>
      <c r="U804" s="390"/>
      <c r="V804" s="390"/>
      <c r="W804" s="390"/>
      <c r="X804" s="390"/>
      <c r="Y804" s="390"/>
      <c r="Z804" s="390"/>
      <c r="AA804" s="390"/>
      <c r="AB804" s="390"/>
      <c r="AC804" s="390"/>
      <c r="AD804" s="390"/>
    </row>
    <row r="805">
      <c r="A805" s="400"/>
      <c r="B805" s="390"/>
      <c r="C805" s="401"/>
      <c r="D805" s="401"/>
      <c r="E805" s="390"/>
      <c r="F805" s="390"/>
      <c r="G805" s="390"/>
      <c r="H805" s="390"/>
      <c r="I805" s="390"/>
      <c r="J805" s="390"/>
      <c r="K805" s="390"/>
      <c r="L805" s="390"/>
      <c r="M805" s="390"/>
      <c r="N805" s="390"/>
      <c r="O805" s="390"/>
      <c r="P805" s="390"/>
      <c r="Q805" s="390"/>
      <c r="R805" s="390"/>
      <c r="S805" s="390"/>
      <c r="T805" s="390"/>
      <c r="U805" s="390"/>
      <c r="V805" s="390"/>
      <c r="W805" s="390"/>
      <c r="X805" s="390"/>
      <c r="Y805" s="390"/>
      <c r="Z805" s="390"/>
      <c r="AA805" s="390"/>
      <c r="AB805" s="390"/>
      <c r="AC805" s="390"/>
      <c r="AD805" s="390"/>
    </row>
    <row r="806">
      <c r="A806" s="400"/>
      <c r="B806" s="390"/>
      <c r="C806" s="401"/>
      <c r="D806" s="401"/>
      <c r="E806" s="390"/>
      <c r="F806" s="390"/>
      <c r="G806" s="390"/>
      <c r="H806" s="390"/>
      <c r="I806" s="390"/>
      <c r="J806" s="390"/>
      <c r="K806" s="390"/>
      <c r="L806" s="390"/>
      <c r="M806" s="390"/>
      <c r="N806" s="390"/>
      <c r="O806" s="390"/>
      <c r="P806" s="390"/>
      <c r="Q806" s="390"/>
      <c r="R806" s="390"/>
      <c r="S806" s="390"/>
      <c r="T806" s="390"/>
      <c r="U806" s="390"/>
      <c r="V806" s="390"/>
      <c r="W806" s="390"/>
      <c r="X806" s="390"/>
      <c r="Y806" s="390"/>
      <c r="Z806" s="390"/>
      <c r="AA806" s="390"/>
      <c r="AB806" s="390"/>
      <c r="AC806" s="390"/>
      <c r="AD806" s="390"/>
    </row>
    <row r="807">
      <c r="A807" s="400"/>
      <c r="B807" s="390"/>
      <c r="C807" s="401"/>
      <c r="D807" s="401"/>
      <c r="E807" s="390"/>
      <c r="F807" s="390"/>
      <c r="G807" s="390"/>
      <c r="H807" s="390"/>
      <c r="I807" s="390"/>
      <c r="J807" s="390"/>
      <c r="K807" s="390"/>
      <c r="L807" s="390"/>
      <c r="M807" s="390"/>
      <c r="N807" s="390"/>
      <c r="O807" s="390"/>
      <c r="P807" s="390"/>
      <c r="Q807" s="390"/>
      <c r="R807" s="390"/>
      <c r="S807" s="390"/>
      <c r="T807" s="390"/>
      <c r="U807" s="390"/>
      <c r="V807" s="390"/>
      <c r="W807" s="390"/>
      <c r="X807" s="390"/>
      <c r="Y807" s="390"/>
      <c r="Z807" s="390"/>
      <c r="AA807" s="390"/>
      <c r="AB807" s="390"/>
      <c r="AC807" s="390"/>
      <c r="AD807" s="390"/>
    </row>
    <row r="808">
      <c r="A808" s="400"/>
      <c r="B808" s="390"/>
      <c r="C808" s="401"/>
      <c r="D808" s="401"/>
      <c r="E808" s="390"/>
      <c r="F808" s="390"/>
      <c r="G808" s="390"/>
      <c r="H808" s="390"/>
      <c r="I808" s="390"/>
      <c r="J808" s="390"/>
      <c r="K808" s="390"/>
      <c r="L808" s="390"/>
      <c r="M808" s="390"/>
      <c r="N808" s="390"/>
      <c r="O808" s="390"/>
      <c r="P808" s="390"/>
      <c r="Q808" s="390"/>
      <c r="R808" s="390"/>
      <c r="S808" s="390"/>
      <c r="T808" s="390"/>
      <c r="U808" s="390"/>
      <c r="V808" s="390"/>
      <c r="W808" s="390"/>
      <c r="X808" s="390"/>
      <c r="Y808" s="390"/>
      <c r="Z808" s="390"/>
      <c r="AA808" s="390"/>
      <c r="AB808" s="390"/>
      <c r="AC808" s="390"/>
      <c r="AD808" s="390"/>
    </row>
    <row r="809">
      <c r="A809" s="400"/>
      <c r="B809" s="390"/>
      <c r="C809" s="401"/>
      <c r="D809" s="401"/>
      <c r="E809" s="390"/>
      <c r="F809" s="390"/>
      <c r="G809" s="390"/>
      <c r="H809" s="390"/>
      <c r="I809" s="390"/>
      <c r="J809" s="390"/>
      <c r="K809" s="390"/>
      <c r="L809" s="390"/>
      <c r="M809" s="390"/>
      <c r="N809" s="390"/>
      <c r="O809" s="390"/>
      <c r="P809" s="390"/>
      <c r="Q809" s="390"/>
      <c r="R809" s="390"/>
      <c r="S809" s="390"/>
      <c r="T809" s="390"/>
      <c r="U809" s="390"/>
      <c r="V809" s="390"/>
      <c r="W809" s="390"/>
      <c r="X809" s="390"/>
      <c r="Y809" s="390"/>
      <c r="Z809" s="390"/>
      <c r="AA809" s="390"/>
      <c r="AB809" s="390"/>
      <c r="AC809" s="390"/>
      <c r="AD809" s="390"/>
    </row>
    <row r="810">
      <c r="A810" s="400"/>
      <c r="B810" s="390"/>
      <c r="C810" s="401"/>
      <c r="D810" s="401"/>
      <c r="E810" s="390"/>
      <c r="F810" s="390"/>
      <c r="G810" s="390"/>
      <c r="H810" s="390"/>
      <c r="I810" s="390"/>
      <c r="J810" s="390"/>
      <c r="K810" s="390"/>
      <c r="L810" s="390"/>
      <c r="M810" s="390"/>
      <c r="N810" s="390"/>
      <c r="O810" s="390"/>
      <c r="P810" s="390"/>
      <c r="Q810" s="390"/>
      <c r="R810" s="390"/>
      <c r="S810" s="390"/>
      <c r="T810" s="390"/>
      <c r="U810" s="390"/>
      <c r="V810" s="390"/>
      <c r="W810" s="390"/>
      <c r="X810" s="390"/>
      <c r="Y810" s="390"/>
      <c r="Z810" s="390"/>
      <c r="AA810" s="390"/>
      <c r="AB810" s="390"/>
      <c r="AC810" s="390"/>
      <c r="AD810" s="390"/>
    </row>
    <row r="811">
      <c r="A811" s="400"/>
      <c r="B811" s="390"/>
      <c r="C811" s="401"/>
      <c r="D811" s="401"/>
      <c r="E811" s="390"/>
      <c r="F811" s="390"/>
      <c r="G811" s="390"/>
      <c r="H811" s="390"/>
      <c r="I811" s="390"/>
      <c r="J811" s="390"/>
      <c r="K811" s="390"/>
      <c r="L811" s="390"/>
      <c r="M811" s="390"/>
      <c r="N811" s="390"/>
      <c r="O811" s="390"/>
      <c r="P811" s="390"/>
      <c r="Q811" s="390"/>
      <c r="R811" s="390"/>
      <c r="S811" s="390"/>
      <c r="T811" s="390"/>
      <c r="U811" s="390"/>
      <c r="V811" s="390"/>
      <c r="W811" s="390"/>
      <c r="X811" s="390"/>
      <c r="Y811" s="390"/>
      <c r="Z811" s="390"/>
      <c r="AA811" s="390"/>
      <c r="AB811" s="390"/>
      <c r="AC811" s="390"/>
      <c r="AD811" s="390"/>
    </row>
    <row r="812">
      <c r="A812" s="400"/>
      <c r="B812" s="390"/>
      <c r="C812" s="401"/>
      <c r="D812" s="401"/>
      <c r="E812" s="390"/>
      <c r="F812" s="390"/>
      <c r="G812" s="390"/>
      <c r="H812" s="390"/>
      <c r="I812" s="390"/>
      <c r="J812" s="390"/>
      <c r="K812" s="390"/>
      <c r="L812" s="390"/>
      <c r="M812" s="390"/>
      <c r="N812" s="390"/>
      <c r="O812" s="390"/>
      <c r="P812" s="390"/>
      <c r="Q812" s="390"/>
      <c r="R812" s="390"/>
      <c r="S812" s="390"/>
      <c r="T812" s="390"/>
      <c r="U812" s="390"/>
      <c r="V812" s="390"/>
      <c r="W812" s="390"/>
      <c r="X812" s="390"/>
      <c r="Y812" s="390"/>
      <c r="Z812" s="390"/>
      <c r="AA812" s="390"/>
      <c r="AB812" s="390"/>
      <c r="AC812" s="390"/>
      <c r="AD812" s="390"/>
    </row>
    <row r="813">
      <c r="A813" s="400"/>
      <c r="B813" s="390"/>
      <c r="C813" s="401"/>
      <c r="D813" s="401"/>
      <c r="E813" s="390"/>
      <c r="F813" s="390"/>
      <c r="G813" s="390"/>
      <c r="H813" s="390"/>
      <c r="I813" s="390"/>
      <c r="J813" s="390"/>
      <c r="K813" s="390"/>
      <c r="L813" s="390"/>
      <c r="M813" s="390"/>
      <c r="N813" s="390"/>
      <c r="O813" s="390"/>
      <c r="P813" s="390"/>
      <c r="Q813" s="390"/>
      <c r="R813" s="390"/>
      <c r="S813" s="390"/>
      <c r="T813" s="390"/>
      <c r="U813" s="390"/>
      <c r="V813" s="390"/>
      <c r="W813" s="390"/>
      <c r="X813" s="390"/>
      <c r="Y813" s="390"/>
      <c r="Z813" s="390"/>
      <c r="AA813" s="390"/>
      <c r="AB813" s="390"/>
      <c r="AC813" s="390"/>
      <c r="AD813" s="390"/>
    </row>
    <row r="814">
      <c r="A814" s="400"/>
      <c r="B814" s="390"/>
      <c r="C814" s="401"/>
      <c r="D814" s="401"/>
      <c r="E814" s="390"/>
      <c r="F814" s="390"/>
      <c r="G814" s="390"/>
      <c r="H814" s="390"/>
      <c r="I814" s="390"/>
      <c r="J814" s="390"/>
      <c r="K814" s="390"/>
      <c r="L814" s="390"/>
      <c r="M814" s="390"/>
      <c r="N814" s="390"/>
      <c r="O814" s="390"/>
      <c r="P814" s="390"/>
      <c r="Q814" s="390"/>
      <c r="R814" s="390"/>
      <c r="S814" s="390"/>
      <c r="T814" s="390"/>
      <c r="U814" s="390"/>
      <c r="V814" s="390"/>
      <c r="W814" s="390"/>
      <c r="X814" s="390"/>
      <c r="Y814" s="390"/>
      <c r="Z814" s="390"/>
      <c r="AA814" s="390"/>
      <c r="AB814" s="390"/>
      <c r="AC814" s="390"/>
      <c r="AD814" s="390"/>
    </row>
    <row r="815">
      <c r="A815" s="400"/>
      <c r="B815" s="390"/>
      <c r="C815" s="401"/>
      <c r="D815" s="401"/>
      <c r="E815" s="390"/>
      <c r="F815" s="390"/>
      <c r="G815" s="390"/>
      <c r="H815" s="390"/>
      <c r="I815" s="390"/>
      <c r="J815" s="390"/>
      <c r="K815" s="390"/>
      <c r="L815" s="390"/>
      <c r="M815" s="390"/>
      <c r="N815" s="390"/>
      <c r="O815" s="390"/>
      <c r="P815" s="390"/>
      <c r="Q815" s="390"/>
      <c r="R815" s="390"/>
      <c r="S815" s="390"/>
      <c r="T815" s="390"/>
      <c r="U815" s="390"/>
      <c r="V815" s="390"/>
      <c r="W815" s="390"/>
      <c r="X815" s="390"/>
      <c r="Y815" s="390"/>
      <c r="Z815" s="390"/>
      <c r="AA815" s="390"/>
      <c r="AB815" s="390"/>
      <c r="AC815" s="390"/>
      <c r="AD815" s="390"/>
    </row>
    <row r="816">
      <c r="A816" s="400"/>
      <c r="B816" s="390"/>
      <c r="C816" s="401"/>
      <c r="D816" s="401"/>
      <c r="E816" s="390"/>
      <c r="F816" s="390"/>
      <c r="G816" s="390"/>
      <c r="H816" s="390"/>
      <c r="I816" s="390"/>
      <c r="J816" s="390"/>
      <c r="K816" s="390"/>
      <c r="L816" s="390"/>
      <c r="M816" s="390"/>
      <c r="N816" s="390"/>
      <c r="O816" s="390"/>
      <c r="P816" s="390"/>
      <c r="Q816" s="390"/>
      <c r="R816" s="390"/>
      <c r="S816" s="390"/>
      <c r="T816" s="390"/>
      <c r="U816" s="390"/>
      <c r="V816" s="390"/>
      <c r="W816" s="390"/>
      <c r="X816" s="390"/>
      <c r="Y816" s="390"/>
      <c r="Z816" s="390"/>
      <c r="AA816" s="390"/>
      <c r="AB816" s="390"/>
      <c r="AC816" s="390"/>
      <c r="AD816" s="390"/>
    </row>
    <row r="817">
      <c r="A817" s="400"/>
      <c r="B817" s="390"/>
      <c r="C817" s="401"/>
      <c r="D817" s="401"/>
      <c r="E817" s="390"/>
      <c r="F817" s="390"/>
      <c r="G817" s="390"/>
      <c r="H817" s="390"/>
      <c r="I817" s="390"/>
      <c r="J817" s="390"/>
      <c r="K817" s="390"/>
      <c r="L817" s="390"/>
      <c r="M817" s="390"/>
      <c r="N817" s="390"/>
      <c r="O817" s="390"/>
      <c r="P817" s="390"/>
      <c r="Q817" s="390"/>
      <c r="R817" s="390"/>
      <c r="S817" s="390"/>
      <c r="T817" s="390"/>
      <c r="U817" s="390"/>
      <c r="V817" s="390"/>
      <c r="W817" s="390"/>
      <c r="X817" s="390"/>
      <c r="Y817" s="390"/>
      <c r="Z817" s="390"/>
      <c r="AA817" s="390"/>
      <c r="AB817" s="390"/>
      <c r="AC817" s="390"/>
      <c r="AD817" s="390"/>
    </row>
    <row r="818">
      <c r="A818" s="400"/>
      <c r="B818" s="390"/>
      <c r="C818" s="401"/>
      <c r="D818" s="401"/>
      <c r="E818" s="390"/>
      <c r="F818" s="390"/>
      <c r="G818" s="390"/>
      <c r="H818" s="390"/>
      <c r="I818" s="390"/>
      <c r="J818" s="390"/>
      <c r="K818" s="390"/>
      <c r="L818" s="390"/>
      <c r="M818" s="390"/>
      <c r="N818" s="390"/>
      <c r="O818" s="390"/>
      <c r="P818" s="390"/>
      <c r="Q818" s="390"/>
      <c r="R818" s="390"/>
      <c r="S818" s="390"/>
      <c r="T818" s="390"/>
      <c r="U818" s="390"/>
      <c r="V818" s="390"/>
      <c r="W818" s="390"/>
      <c r="X818" s="390"/>
      <c r="Y818" s="390"/>
      <c r="Z818" s="390"/>
      <c r="AA818" s="390"/>
      <c r="AB818" s="390"/>
      <c r="AC818" s="390"/>
      <c r="AD818" s="390"/>
    </row>
    <row r="819">
      <c r="A819" s="400"/>
      <c r="B819" s="390"/>
      <c r="C819" s="401"/>
      <c r="D819" s="401"/>
      <c r="E819" s="390"/>
      <c r="F819" s="390"/>
      <c r="G819" s="390"/>
      <c r="H819" s="390"/>
      <c r="I819" s="390"/>
      <c r="J819" s="390"/>
      <c r="K819" s="390"/>
      <c r="L819" s="390"/>
      <c r="M819" s="390"/>
      <c r="N819" s="390"/>
      <c r="O819" s="390"/>
      <c r="P819" s="390"/>
      <c r="Q819" s="390"/>
      <c r="R819" s="390"/>
      <c r="S819" s="390"/>
      <c r="T819" s="390"/>
      <c r="U819" s="390"/>
      <c r="V819" s="390"/>
      <c r="W819" s="390"/>
      <c r="X819" s="390"/>
      <c r="Y819" s="390"/>
      <c r="Z819" s="390"/>
      <c r="AA819" s="390"/>
      <c r="AB819" s="390"/>
      <c r="AC819" s="390"/>
      <c r="AD819" s="390"/>
    </row>
    <row r="820">
      <c r="A820" s="400"/>
      <c r="B820" s="390"/>
      <c r="C820" s="401"/>
      <c r="D820" s="401"/>
      <c r="E820" s="390"/>
      <c r="F820" s="390"/>
      <c r="G820" s="390"/>
      <c r="H820" s="390"/>
      <c r="I820" s="390"/>
      <c r="J820" s="390"/>
      <c r="K820" s="390"/>
      <c r="L820" s="390"/>
      <c r="M820" s="390"/>
      <c r="N820" s="390"/>
      <c r="O820" s="390"/>
      <c r="P820" s="390"/>
      <c r="Q820" s="390"/>
      <c r="R820" s="390"/>
      <c r="S820" s="390"/>
      <c r="T820" s="390"/>
      <c r="U820" s="390"/>
      <c r="V820" s="390"/>
      <c r="W820" s="390"/>
      <c r="X820" s="390"/>
      <c r="Y820" s="390"/>
      <c r="Z820" s="390"/>
      <c r="AA820" s="390"/>
      <c r="AB820" s="390"/>
      <c r="AC820" s="390"/>
      <c r="AD820" s="390"/>
    </row>
    <row r="821">
      <c r="A821" s="400"/>
      <c r="B821" s="390"/>
      <c r="C821" s="401"/>
      <c r="D821" s="401"/>
      <c r="E821" s="390"/>
      <c r="F821" s="390"/>
      <c r="G821" s="390"/>
      <c r="H821" s="390"/>
      <c r="I821" s="390"/>
      <c r="J821" s="390"/>
      <c r="K821" s="390"/>
      <c r="L821" s="390"/>
      <c r="M821" s="390"/>
      <c r="N821" s="390"/>
      <c r="O821" s="390"/>
      <c r="P821" s="390"/>
      <c r="Q821" s="390"/>
      <c r="R821" s="390"/>
      <c r="S821" s="390"/>
      <c r="T821" s="390"/>
      <c r="U821" s="390"/>
      <c r="V821" s="390"/>
      <c r="W821" s="390"/>
      <c r="X821" s="390"/>
      <c r="Y821" s="390"/>
      <c r="Z821" s="390"/>
      <c r="AA821" s="390"/>
      <c r="AB821" s="390"/>
      <c r="AC821" s="390"/>
      <c r="AD821" s="390"/>
    </row>
    <row r="822">
      <c r="A822" s="400"/>
      <c r="B822" s="390"/>
      <c r="C822" s="401"/>
      <c r="D822" s="401"/>
      <c r="E822" s="390"/>
      <c r="F822" s="390"/>
      <c r="G822" s="390"/>
      <c r="H822" s="390"/>
      <c r="I822" s="390"/>
      <c r="J822" s="390"/>
      <c r="K822" s="390"/>
      <c r="L822" s="390"/>
      <c r="M822" s="390"/>
      <c r="N822" s="390"/>
      <c r="O822" s="390"/>
      <c r="P822" s="390"/>
      <c r="Q822" s="390"/>
      <c r="R822" s="390"/>
      <c r="S822" s="390"/>
      <c r="T822" s="390"/>
      <c r="U822" s="390"/>
      <c r="V822" s="390"/>
      <c r="W822" s="390"/>
      <c r="X822" s="390"/>
      <c r="Y822" s="390"/>
      <c r="Z822" s="390"/>
      <c r="AA822" s="390"/>
      <c r="AB822" s="390"/>
      <c r="AC822" s="390"/>
      <c r="AD822" s="390"/>
    </row>
    <row r="823">
      <c r="A823" s="400"/>
      <c r="B823" s="390"/>
      <c r="C823" s="401"/>
      <c r="D823" s="401"/>
      <c r="E823" s="390"/>
      <c r="F823" s="390"/>
      <c r="G823" s="390"/>
      <c r="H823" s="390"/>
      <c r="I823" s="390"/>
      <c r="J823" s="390"/>
      <c r="K823" s="390"/>
      <c r="L823" s="390"/>
      <c r="M823" s="390"/>
      <c r="N823" s="390"/>
      <c r="O823" s="390"/>
      <c r="P823" s="390"/>
      <c r="Q823" s="390"/>
      <c r="R823" s="390"/>
      <c r="S823" s="390"/>
      <c r="T823" s="390"/>
      <c r="U823" s="390"/>
      <c r="V823" s="390"/>
      <c r="W823" s="390"/>
      <c r="X823" s="390"/>
      <c r="Y823" s="390"/>
      <c r="Z823" s="390"/>
      <c r="AA823" s="390"/>
      <c r="AB823" s="390"/>
      <c r="AC823" s="390"/>
      <c r="AD823" s="390"/>
    </row>
    <row r="824">
      <c r="A824" s="400"/>
      <c r="B824" s="390"/>
      <c r="C824" s="401"/>
      <c r="D824" s="401"/>
      <c r="E824" s="390"/>
      <c r="F824" s="390"/>
      <c r="G824" s="390"/>
      <c r="H824" s="390"/>
      <c r="I824" s="390"/>
      <c r="J824" s="390"/>
      <c r="K824" s="390"/>
      <c r="L824" s="390"/>
      <c r="M824" s="390"/>
      <c r="N824" s="390"/>
      <c r="O824" s="390"/>
      <c r="P824" s="390"/>
      <c r="Q824" s="390"/>
      <c r="R824" s="390"/>
      <c r="S824" s="390"/>
      <c r="T824" s="390"/>
      <c r="U824" s="390"/>
      <c r="V824" s="390"/>
      <c r="W824" s="390"/>
      <c r="X824" s="390"/>
      <c r="Y824" s="390"/>
      <c r="Z824" s="390"/>
      <c r="AA824" s="390"/>
      <c r="AB824" s="390"/>
      <c r="AC824" s="390"/>
      <c r="AD824" s="390"/>
    </row>
    <row r="825">
      <c r="A825" s="400"/>
      <c r="B825" s="390"/>
      <c r="C825" s="401"/>
      <c r="D825" s="401"/>
      <c r="E825" s="390"/>
      <c r="F825" s="390"/>
      <c r="G825" s="390"/>
      <c r="H825" s="390"/>
      <c r="I825" s="390"/>
      <c r="J825" s="390"/>
      <c r="K825" s="390"/>
      <c r="L825" s="390"/>
      <c r="M825" s="390"/>
      <c r="N825" s="390"/>
      <c r="O825" s="390"/>
      <c r="P825" s="390"/>
      <c r="Q825" s="390"/>
      <c r="R825" s="390"/>
      <c r="S825" s="390"/>
      <c r="T825" s="390"/>
      <c r="U825" s="390"/>
      <c r="V825" s="390"/>
      <c r="W825" s="390"/>
      <c r="X825" s="390"/>
      <c r="Y825" s="390"/>
      <c r="Z825" s="390"/>
      <c r="AA825" s="390"/>
      <c r="AB825" s="390"/>
      <c r="AC825" s="390"/>
      <c r="AD825" s="390"/>
    </row>
    <row r="826">
      <c r="A826" s="400"/>
      <c r="B826" s="390"/>
      <c r="C826" s="401"/>
      <c r="D826" s="401"/>
      <c r="E826" s="390"/>
      <c r="F826" s="390"/>
      <c r="G826" s="390"/>
      <c r="H826" s="390"/>
      <c r="I826" s="390"/>
      <c r="J826" s="390"/>
      <c r="K826" s="390"/>
      <c r="L826" s="390"/>
      <c r="M826" s="390"/>
      <c r="N826" s="390"/>
      <c r="O826" s="390"/>
      <c r="P826" s="390"/>
      <c r="Q826" s="390"/>
      <c r="R826" s="390"/>
      <c r="S826" s="390"/>
      <c r="T826" s="390"/>
      <c r="U826" s="390"/>
      <c r="V826" s="390"/>
      <c r="W826" s="390"/>
      <c r="X826" s="390"/>
      <c r="Y826" s="390"/>
      <c r="Z826" s="390"/>
      <c r="AA826" s="390"/>
      <c r="AB826" s="390"/>
      <c r="AC826" s="390"/>
      <c r="AD826" s="390"/>
    </row>
    <row r="827">
      <c r="A827" s="400"/>
      <c r="B827" s="390"/>
      <c r="C827" s="401"/>
      <c r="D827" s="401"/>
      <c r="E827" s="390"/>
      <c r="F827" s="390"/>
      <c r="G827" s="390"/>
      <c r="H827" s="390"/>
      <c r="I827" s="390"/>
      <c r="J827" s="390"/>
      <c r="K827" s="390"/>
      <c r="L827" s="390"/>
      <c r="M827" s="390"/>
      <c r="N827" s="390"/>
      <c r="O827" s="390"/>
      <c r="P827" s="390"/>
      <c r="Q827" s="390"/>
      <c r="R827" s="390"/>
      <c r="S827" s="390"/>
      <c r="T827" s="390"/>
      <c r="U827" s="390"/>
      <c r="V827" s="390"/>
      <c r="W827" s="390"/>
      <c r="X827" s="390"/>
      <c r="Y827" s="390"/>
      <c r="Z827" s="390"/>
      <c r="AA827" s="390"/>
      <c r="AB827" s="390"/>
      <c r="AC827" s="390"/>
      <c r="AD827" s="390"/>
    </row>
    <row r="828">
      <c r="A828" s="400"/>
      <c r="B828" s="390"/>
      <c r="C828" s="401"/>
      <c r="D828" s="401"/>
      <c r="E828" s="390"/>
      <c r="F828" s="390"/>
      <c r="G828" s="390"/>
      <c r="H828" s="390"/>
      <c r="I828" s="390"/>
      <c r="J828" s="390"/>
      <c r="K828" s="390"/>
      <c r="L828" s="390"/>
      <c r="M828" s="390"/>
      <c r="N828" s="390"/>
      <c r="O828" s="390"/>
      <c r="P828" s="390"/>
      <c r="Q828" s="390"/>
      <c r="R828" s="390"/>
      <c r="S828" s="390"/>
      <c r="T828" s="390"/>
      <c r="U828" s="390"/>
      <c r="V828" s="390"/>
      <c r="W828" s="390"/>
      <c r="X828" s="390"/>
      <c r="Y828" s="390"/>
      <c r="Z828" s="390"/>
      <c r="AA828" s="390"/>
      <c r="AB828" s="390"/>
      <c r="AC828" s="390"/>
      <c r="AD828" s="390"/>
    </row>
    <row r="829">
      <c r="A829" s="400"/>
      <c r="B829" s="390"/>
      <c r="C829" s="401"/>
      <c r="D829" s="401"/>
      <c r="E829" s="390"/>
      <c r="F829" s="390"/>
      <c r="G829" s="390"/>
      <c r="H829" s="390"/>
      <c r="I829" s="390"/>
      <c r="J829" s="390"/>
      <c r="K829" s="390"/>
      <c r="L829" s="390"/>
      <c r="M829" s="390"/>
      <c r="N829" s="390"/>
      <c r="O829" s="390"/>
      <c r="P829" s="390"/>
      <c r="Q829" s="390"/>
      <c r="R829" s="390"/>
      <c r="S829" s="390"/>
      <c r="T829" s="390"/>
      <c r="U829" s="390"/>
      <c r="V829" s="390"/>
      <c r="W829" s="390"/>
      <c r="X829" s="390"/>
      <c r="Y829" s="390"/>
      <c r="Z829" s="390"/>
      <c r="AA829" s="390"/>
      <c r="AB829" s="390"/>
      <c r="AC829" s="390"/>
      <c r="AD829" s="390"/>
    </row>
    <row r="830">
      <c r="A830" s="400"/>
      <c r="B830" s="390"/>
      <c r="C830" s="401"/>
      <c r="D830" s="401"/>
      <c r="E830" s="390"/>
      <c r="F830" s="390"/>
      <c r="G830" s="390"/>
      <c r="H830" s="390"/>
      <c r="I830" s="390"/>
      <c r="J830" s="390"/>
      <c r="K830" s="390"/>
      <c r="L830" s="390"/>
      <c r="M830" s="390"/>
      <c r="N830" s="390"/>
      <c r="O830" s="390"/>
      <c r="P830" s="390"/>
      <c r="Q830" s="390"/>
      <c r="R830" s="390"/>
      <c r="S830" s="390"/>
      <c r="T830" s="390"/>
      <c r="U830" s="390"/>
      <c r="V830" s="390"/>
      <c r="W830" s="390"/>
      <c r="X830" s="390"/>
      <c r="Y830" s="390"/>
      <c r="Z830" s="390"/>
      <c r="AA830" s="390"/>
      <c r="AB830" s="390"/>
      <c r="AC830" s="390"/>
      <c r="AD830" s="390"/>
    </row>
    <row r="831">
      <c r="A831" s="400"/>
      <c r="B831" s="390"/>
      <c r="C831" s="401"/>
      <c r="D831" s="401"/>
      <c r="E831" s="390"/>
      <c r="F831" s="390"/>
      <c r="G831" s="390"/>
      <c r="H831" s="390"/>
      <c r="I831" s="390"/>
      <c r="J831" s="390"/>
      <c r="K831" s="390"/>
      <c r="L831" s="390"/>
      <c r="M831" s="390"/>
      <c r="N831" s="390"/>
      <c r="O831" s="390"/>
      <c r="P831" s="390"/>
      <c r="Q831" s="390"/>
      <c r="R831" s="390"/>
      <c r="S831" s="390"/>
      <c r="T831" s="390"/>
      <c r="U831" s="390"/>
      <c r="V831" s="390"/>
      <c r="W831" s="390"/>
      <c r="X831" s="390"/>
      <c r="Y831" s="390"/>
      <c r="Z831" s="390"/>
      <c r="AA831" s="390"/>
      <c r="AB831" s="390"/>
      <c r="AC831" s="390"/>
      <c r="AD831" s="390"/>
    </row>
    <row r="832">
      <c r="A832" s="400"/>
      <c r="B832" s="390"/>
      <c r="C832" s="401"/>
      <c r="D832" s="401"/>
      <c r="E832" s="390"/>
      <c r="F832" s="390"/>
      <c r="G832" s="390"/>
      <c r="H832" s="390"/>
      <c r="I832" s="390"/>
      <c r="J832" s="390"/>
      <c r="K832" s="390"/>
      <c r="L832" s="390"/>
      <c r="M832" s="390"/>
      <c r="N832" s="390"/>
      <c r="O832" s="390"/>
      <c r="P832" s="390"/>
      <c r="Q832" s="390"/>
      <c r="R832" s="390"/>
      <c r="S832" s="390"/>
      <c r="T832" s="390"/>
      <c r="U832" s="390"/>
      <c r="V832" s="390"/>
      <c r="W832" s="390"/>
      <c r="X832" s="390"/>
      <c r="Y832" s="390"/>
      <c r="Z832" s="390"/>
      <c r="AA832" s="390"/>
      <c r="AB832" s="390"/>
      <c r="AC832" s="390"/>
      <c r="AD832" s="390"/>
    </row>
    <row r="833">
      <c r="A833" s="400"/>
      <c r="B833" s="390"/>
      <c r="C833" s="401"/>
      <c r="D833" s="401"/>
      <c r="E833" s="390"/>
      <c r="F833" s="390"/>
      <c r="G833" s="390"/>
      <c r="H833" s="390"/>
      <c r="I833" s="390"/>
      <c r="J833" s="390"/>
      <c r="K833" s="390"/>
      <c r="L833" s="390"/>
      <c r="M833" s="390"/>
      <c r="N833" s="390"/>
      <c r="O833" s="390"/>
      <c r="P833" s="390"/>
      <c r="Q833" s="390"/>
      <c r="R833" s="390"/>
      <c r="S833" s="390"/>
      <c r="T833" s="390"/>
      <c r="U833" s="390"/>
      <c r="V833" s="390"/>
      <c r="W833" s="390"/>
      <c r="X833" s="390"/>
      <c r="Y833" s="390"/>
      <c r="Z833" s="390"/>
      <c r="AA833" s="390"/>
      <c r="AB833" s="390"/>
      <c r="AC833" s="390"/>
      <c r="AD833" s="390"/>
    </row>
    <row r="834">
      <c r="A834" s="400"/>
      <c r="B834" s="390"/>
      <c r="C834" s="401"/>
      <c r="D834" s="401"/>
      <c r="E834" s="390"/>
      <c r="F834" s="390"/>
      <c r="G834" s="390"/>
      <c r="H834" s="390"/>
      <c r="I834" s="390"/>
      <c r="J834" s="390"/>
      <c r="K834" s="390"/>
      <c r="L834" s="390"/>
      <c r="M834" s="390"/>
      <c r="N834" s="390"/>
      <c r="O834" s="390"/>
      <c r="P834" s="390"/>
      <c r="Q834" s="390"/>
      <c r="R834" s="390"/>
      <c r="S834" s="390"/>
      <c r="T834" s="390"/>
      <c r="U834" s="390"/>
      <c r="V834" s="390"/>
      <c r="W834" s="390"/>
      <c r="X834" s="390"/>
      <c r="Y834" s="390"/>
      <c r="Z834" s="390"/>
      <c r="AA834" s="390"/>
      <c r="AB834" s="390"/>
      <c r="AC834" s="390"/>
      <c r="AD834" s="390"/>
    </row>
    <row r="835">
      <c r="A835" s="400"/>
      <c r="B835" s="390"/>
      <c r="C835" s="401"/>
      <c r="D835" s="401"/>
      <c r="E835" s="390"/>
      <c r="F835" s="390"/>
      <c r="G835" s="390"/>
      <c r="H835" s="390"/>
      <c r="I835" s="390"/>
      <c r="J835" s="390"/>
      <c r="K835" s="390"/>
      <c r="L835" s="390"/>
      <c r="M835" s="390"/>
      <c r="N835" s="390"/>
      <c r="O835" s="390"/>
      <c r="P835" s="390"/>
      <c r="Q835" s="390"/>
      <c r="R835" s="390"/>
      <c r="S835" s="390"/>
      <c r="T835" s="390"/>
      <c r="U835" s="390"/>
      <c r="V835" s="390"/>
      <c r="W835" s="390"/>
      <c r="X835" s="390"/>
      <c r="Y835" s="390"/>
      <c r="Z835" s="390"/>
      <c r="AA835" s="390"/>
      <c r="AB835" s="390"/>
      <c r="AC835" s="390"/>
      <c r="AD835" s="390"/>
    </row>
    <row r="836">
      <c r="A836" s="400"/>
      <c r="B836" s="390"/>
      <c r="C836" s="401"/>
      <c r="D836" s="401"/>
      <c r="E836" s="390"/>
      <c r="F836" s="390"/>
      <c r="G836" s="390"/>
      <c r="H836" s="390"/>
      <c r="I836" s="390"/>
      <c r="J836" s="390"/>
      <c r="K836" s="390"/>
      <c r="L836" s="390"/>
      <c r="M836" s="390"/>
      <c r="N836" s="390"/>
      <c r="O836" s="390"/>
      <c r="P836" s="390"/>
      <c r="Q836" s="390"/>
      <c r="R836" s="390"/>
      <c r="S836" s="390"/>
      <c r="T836" s="390"/>
      <c r="U836" s="390"/>
      <c r="V836" s="390"/>
      <c r="W836" s="390"/>
      <c r="X836" s="390"/>
      <c r="Y836" s="390"/>
      <c r="Z836" s="390"/>
      <c r="AA836" s="390"/>
      <c r="AB836" s="390"/>
      <c r="AC836" s="390"/>
      <c r="AD836" s="390"/>
    </row>
    <row r="837">
      <c r="A837" s="400"/>
      <c r="B837" s="390"/>
      <c r="C837" s="401"/>
      <c r="D837" s="401"/>
      <c r="E837" s="390"/>
      <c r="F837" s="390"/>
      <c r="G837" s="390"/>
      <c r="H837" s="390"/>
      <c r="I837" s="390"/>
      <c r="J837" s="390"/>
      <c r="K837" s="390"/>
      <c r="L837" s="390"/>
      <c r="M837" s="390"/>
      <c r="N837" s="390"/>
      <c r="O837" s="390"/>
      <c r="P837" s="390"/>
      <c r="Q837" s="390"/>
      <c r="R837" s="390"/>
      <c r="S837" s="390"/>
      <c r="T837" s="390"/>
      <c r="U837" s="390"/>
      <c r="V837" s="390"/>
      <c r="W837" s="390"/>
      <c r="X837" s="390"/>
      <c r="Y837" s="390"/>
      <c r="Z837" s="390"/>
      <c r="AA837" s="390"/>
      <c r="AB837" s="390"/>
      <c r="AC837" s="390"/>
      <c r="AD837" s="390"/>
    </row>
    <row r="838">
      <c r="A838" s="400"/>
      <c r="B838" s="390"/>
      <c r="C838" s="401"/>
      <c r="D838" s="401"/>
      <c r="E838" s="390"/>
      <c r="F838" s="390"/>
      <c r="G838" s="390"/>
      <c r="H838" s="390"/>
      <c r="I838" s="390"/>
      <c r="J838" s="390"/>
      <c r="K838" s="390"/>
      <c r="L838" s="390"/>
      <c r="M838" s="390"/>
      <c r="N838" s="390"/>
      <c r="O838" s="390"/>
      <c r="P838" s="390"/>
      <c r="Q838" s="390"/>
      <c r="R838" s="390"/>
      <c r="S838" s="390"/>
      <c r="T838" s="390"/>
      <c r="U838" s="390"/>
      <c r="V838" s="390"/>
      <c r="W838" s="390"/>
      <c r="X838" s="390"/>
      <c r="Y838" s="390"/>
      <c r="Z838" s="390"/>
      <c r="AA838" s="390"/>
      <c r="AB838" s="390"/>
      <c r="AC838" s="390"/>
      <c r="AD838" s="390"/>
    </row>
    <row r="839">
      <c r="A839" s="400"/>
      <c r="B839" s="390"/>
      <c r="C839" s="401"/>
      <c r="D839" s="401"/>
      <c r="E839" s="390"/>
      <c r="F839" s="390"/>
      <c r="G839" s="390"/>
      <c r="H839" s="390"/>
      <c r="I839" s="390"/>
      <c r="J839" s="390"/>
      <c r="K839" s="390"/>
      <c r="L839" s="390"/>
      <c r="M839" s="390"/>
      <c r="N839" s="390"/>
      <c r="O839" s="390"/>
      <c r="P839" s="390"/>
      <c r="Q839" s="390"/>
      <c r="R839" s="390"/>
      <c r="S839" s="390"/>
      <c r="T839" s="390"/>
      <c r="U839" s="390"/>
      <c r="V839" s="390"/>
      <c r="W839" s="390"/>
      <c r="X839" s="390"/>
      <c r="Y839" s="390"/>
      <c r="Z839" s="390"/>
      <c r="AA839" s="390"/>
      <c r="AB839" s="390"/>
      <c r="AC839" s="390"/>
      <c r="AD839" s="390"/>
    </row>
    <row r="840">
      <c r="A840" s="400"/>
      <c r="B840" s="390"/>
      <c r="C840" s="401"/>
      <c r="D840" s="401"/>
      <c r="E840" s="390"/>
      <c r="F840" s="390"/>
      <c r="G840" s="390"/>
      <c r="H840" s="390"/>
      <c r="I840" s="390"/>
      <c r="J840" s="390"/>
      <c r="K840" s="390"/>
      <c r="L840" s="390"/>
      <c r="M840" s="390"/>
      <c r="N840" s="390"/>
      <c r="O840" s="390"/>
      <c r="P840" s="390"/>
      <c r="Q840" s="390"/>
      <c r="R840" s="390"/>
      <c r="S840" s="390"/>
      <c r="T840" s="390"/>
      <c r="U840" s="390"/>
      <c r="V840" s="390"/>
      <c r="W840" s="390"/>
      <c r="X840" s="390"/>
      <c r="Y840" s="390"/>
      <c r="Z840" s="390"/>
      <c r="AA840" s="390"/>
      <c r="AB840" s="390"/>
      <c r="AC840" s="390"/>
      <c r="AD840" s="390"/>
    </row>
    <row r="841">
      <c r="A841" s="400"/>
      <c r="B841" s="390"/>
      <c r="C841" s="401"/>
      <c r="D841" s="401"/>
      <c r="E841" s="390"/>
      <c r="F841" s="390"/>
      <c r="G841" s="390"/>
      <c r="H841" s="390"/>
      <c r="I841" s="390"/>
      <c r="J841" s="390"/>
      <c r="K841" s="390"/>
      <c r="L841" s="390"/>
      <c r="M841" s="390"/>
      <c r="N841" s="390"/>
      <c r="O841" s="390"/>
      <c r="P841" s="390"/>
      <c r="Q841" s="390"/>
      <c r="R841" s="390"/>
      <c r="S841" s="390"/>
      <c r="T841" s="390"/>
      <c r="U841" s="390"/>
      <c r="V841" s="390"/>
      <c r="W841" s="390"/>
      <c r="X841" s="390"/>
      <c r="Y841" s="390"/>
      <c r="Z841" s="390"/>
      <c r="AA841" s="390"/>
      <c r="AB841" s="390"/>
      <c r="AC841" s="390"/>
      <c r="AD841" s="390"/>
    </row>
    <row r="842">
      <c r="A842" s="400"/>
      <c r="B842" s="390"/>
      <c r="C842" s="401"/>
      <c r="D842" s="401"/>
      <c r="E842" s="390"/>
      <c r="F842" s="390"/>
      <c r="G842" s="390"/>
      <c r="H842" s="390"/>
      <c r="I842" s="390"/>
      <c r="J842" s="390"/>
      <c r="K842" s="390"/>
      <c r="L842" s="390"/>
      <c r="M842" s="390"/>
      <c r="N842" s="390"/>
      <c r="O842" s="390"/>
      <c r="P842" s="390"/>
      <c r="Q842" s="390"/>
      <c r="R842" s="390"/>
      <c r="S842" s="390"/>
      <c r="T842" s="390"/>
      <c r="U842" s="390"/>
      <c r="V842" s="390"/>
      <c r="W842" s="390"/>
      <c r="X842" s="390"/>
      <c r="Y842" s="390"/>
      <c r="Z842" s="390"/>
      <c r="AA842" s="390"/>
      <c r="AB842" s="390"/>
      <c r="AC842" s="390"/>
      <c r="AD842" s="390"/>
    </row>
    <row r="843">
      <c r="A843" s="400"/>
      <c r="B843" s="390"/>
      <c r="C843" s="401"/>
      <c r="D843" s="401"/>
      <c r="E843" s="390"/>
      <c r="F843" s="390"/>
      <c r="G843" s="390"/>
      <c r="H843" s="390"/>
      <c r="I843" s="390"/>
      <c r="J843" s="390"/>
      <c r="K843" s="390"/>
      <c r="L843" s="390"/>
      <c r="M843" s="390"/>
      <c r="N843" s="390"/>
      <c r="O843" s="390"/>
      <c r="P843" s="390"/>
      <c r="Q843" s="390"/>
      <c r="R843" s="390"/>
      <c r="S843" s="390"/>
      <c r="T843" s="390"/>
      <c r="U843" s="390"/>
      <c r="V843" s="390"/>
      <c r="W843" s="390"/>
      <c r="X843" s="390"/>
      <c r="Y843" s="390"/>
      <c r="Z843" s="390"/>
      <c r="AA843" s="390"/>
      <c r="AB843" s="390"/>
      <c r="AC843" s="390"/>
      <c r="AD843" s="390"/>
    </row>
    <row r="844">
      <c r="A844" s="400"/>
      <c r="B844" s="390"/>
      <c r="C844" s="401"/>
      <c r="D844" s="401"/>
      <c r="E844" s="390"/>
      <c r="F844" s="390"/>
      <c r="G844" s="390"/>
      <c r="H844" s="390"/>
      <c r="I844" s="390"/>
      <c r="J844" s="390"/>
      <c r="K844" s="390"/>
      <c r="L844" s="390"/>
      <c r="M844" s="390"/>
      <c r="N844" s="390"/>
      <c r="O844" s="390"/>
      <c r="P844" s="390"/>
      <c r="Q844" s="390"/>
      <c r="R844" s="390"/>
      <c r="S844" s="390"/>
      <c r="T844" s="390"/>
      <c r="U844" s="390"/>
      <c r="V844" s="390"/>
      <c r="W844" s="390"/>
      <c r="X844" s="390"/>
      <c r="Y844" s="390"/>
      <c r="Z844" s="390"/>
      <c r="AA844" s="390"/>
      <c r="AB844" s="390"/>
      <c r="AC844" s="390"/>
      <c r="AD844" s="390"/>
    </row>
    <row r="845">
      <c r="A845" s="400"/>
      <c r="B845" s="390"/>
      <c r="C845" s="401"/>
      <c r="D845" s="401"/>
      <c r="E845" s="390"/>
      <c r="F845" s="390"/>
      <c r="G845" s="390"/>
      <c r="H845" s="390"/>
      <c r="I845" s="390"/>
      <c r="J845" s="390"/>
      <c r="K845" s="390"/>
      <c r="L845" s="390"/>
      <c r="M845" s="390"/>
      <c r="N845" s="390"/>
      <c r="O845" s="390"/>
      <c r="P845" s="390"/>
      <c r="Q845" s="390"/>
      <c r="R845" s="390"/>
      <c r="S845" s="390"/>
      <c r="T845" s="390"/>
      <c r="U845" s="390"/>
      <c r="V845" s="390"/>
      <c r="W845" s="390"/>
      <c r="X845" s="390"/>
      <c r="Y845" s="390"/>
      <c r="Z845" s="390"/>
      <c r="AA845" s="390"/>
      <c r="AB845" s="390"/>
      <c r="AC845" s="390"/>
      <c r="AD845" s="390"/>
    </row>
    <row r="846">
      <c r="A846" s="400"/>
      <c r="B846" s="390"/>
      <c r="C846" s="401"/>
      <c r="D846" s="401"/>
      <c r="E846" s="390"/>
      <c r="F846" s="390"/>
      <c r="G846" s="390"/>
      <c r="H846" s="390"/>
      <c r="I846" s="390"/>
      <c r="J846" s="390"/>
      <c r="K846" s="390"/>
      <c r="L846" s="390"/>
      <c r="M846" s="390"/>
      <c r="N846" s="390"/>
      <c r="O846" s="390"/>
      <c r="P846" s="390"/>
      <c r="Q846" s="390"/>
      <c r="R846" s="390"/>
      <c r="S846" s="390"/>
      <c r="T846" s="390"/>
      <c r="U846" s="390"/>
      <c r="V846" s="390"/>
      <c r="W846" s="390"/>
      <c r="X846" s="390"/>
      <c r="Y846" s="390"/>
      <c r="Z846" s="390"/>
      <c r="AA846" s="390"/>
      <c r="AB846" s="390"/>
      <c r="AC846" s="390"/>
      <c r="AD846" s="390"/>
    </row>
    <row r="847">
      <c r="A847" s="400"/>
      <c r="B847" s="390"/>
      <c r="C847" s="401"/>
      <c r="D847" s="401"/>
      <c r="E847" s="390"/>
      <c r="F847" s="390"/>
      <c r="G847" s="390"/>
      <c r="H847" s="390"/>
      <c r="I847" s="390"/>
      <c r="J847" s="390"/>
      <c r="K847" s="390"/>
      <c r="L847" s="390"/>
      <c r="M847" s="390"/>
      <c r="N847" s="390"/>
      <c r="O847" s="390"/>
      <c r="P847" s="390"/>
      <c r="Q847" s="390"/>
      <c r="R847" s="390"/>
      <c r="S847" s="390"/>
      <c r="T847" s="390"/>
      <c r="U847" s="390"/>
      <c r="V847" s="390"/>
      <c r="W847" s="390"/>
      <c r="X847" s="390"/>
      <c r="Y847" s="390"/>
      <c r="Z847" s="390"/>
      <c r="AA847" s="390"/>
      <c r="AB847" s="390"/>
      <c r="AC847" s="390"/>
      <c r="AD847" s="390"/>
    </row>
    <row r="848">
      <c r="A848" s="400"/>
      <c r="B848" s="390"/>
      <c r="C848" s="401"/>
      <c r="D848" s="401"/>
      <c r="E848" s="390"/>
      <c r="F848" s="390"/>
      <c r="G848" s="390"/>
      <c r="H848" s="390"/>
      <c r="I848" s="390"/>
      <c r="J848" s="390"/>
      <c r="K848" s="390"/>
      <c r="L848" s="390"/>
      <c r="M848" s="390"/>
      <c r="N848" s="390"/>
      <c r="O848" s="390"/>
      <c r="P848" s="390"/>
      <c r="Q848" s="390"/>
      <c r="R848" s="390"/>
      <c r="S848" s="390"/>
      <c r="T848" s="390"/>
      <c r="U848" s="390"/>
      <c r="V848" s="390"/>
      <c r="W848" s="390"/>
      <c r="X848" s="390"/>
      <c r="Y848" s="390"/>
      <c r="Z848" s="390"/>
      <c r="AA848" s="390"/>
      <c r="AB848" s="390"/>
      <c r="AC848" s="390"/>
      <c r="AD848" s="390"/>
    </row>
    <row r="849">
      <c r="A849" s="400"/>
      <c r="B849" s="390"/>
      <c r="C849" s="401"/>
      <c r="D849" s="401"/>
      <c r="E849" s="390"/>
      <c r="F849" s="390"/>
      <c r="G849" s="390"/>
      <c r="H849" s="390"/>
      <c r="I849" s="390"/>
      <c r="J849" s="390"/>
      <c r="K849" s="390"/>
      <c r="L849" s="390"/>
      <c r="M849" s="390"/>
      <c r="N849" s="390"/>
      <c r="O849" s="390"/>
      <c r="P849" s="390"/>
      <c r="Q849" s="390"/>
      <c r="R849" s="390"/>
      <c r="S849" s="390"/>
      <c r="T849" s="390"/>
      <c r="U849" s="390"/>
      <c r="V849" s="390"/>
      <c r="W849" s="390"/>
      <c r="X849" s="390"/>
      <c r="Y849" s="390"/>
      <c r="Z849" s="390"/>
      <c r="AA849" s="390"/>
      <c r="AB849" s="390"/>
      <c r="AC849" s="390"/>
      <c r="AD849" s="390"/>
    </row>
    <row r="850">
      <c r="A850" s="400"/>
      <c r="B850" s="390"/>
      <c r="C850" s="401"/>
      <c r="D850" s="401"/>
      <c r="E850" s="390"/>
      <c r="F850" s="390"/>
      <c r="G850" s="390"/>
      <c r="H850" s="390"/>
      <c r="I850" s="390"/>
      <c r="J850" s="390"/>
      <c r="K850" s="390"/>
      <c r="L850" s="390"/>
      <c r="M850" s="390"/>
      <c r="N850" s="390"/>
      <c r="O850" s="390"/>
      <c r="P850" s="390"/>
      <c r="Q850" s="390"/>
      <c r="R850" s="390"/>
      <c r="S850" s="390"/>
      <c r="T850" s="390"/>
      <c r="U850" s="390"/>
      <c r="V850" s="390"/>
      <c r="W850" s="390"/>
      <c r="X850" s="390"/>
      <c r="Y850" s="390"/>
      <c r="Z850" s="390"/>
      <c r="AA850" s="390"/>
      <c r="AB850" s="390"/>
      <c r="AC850" s="390"/>
      <c r="AD850" s="390"/>
    </row>
    <row r="851">
      <c r="A851" s="400"/>
      <c r="B851" s="390"/>
      <c r="C851" s="401"/>
      <c r="D851" s="401"/>
      <c r="E851" s="390"/>
      <c r="F851" s="390"/>
      <c r="G851" s="390"/>
      <c r="H851" s="390"/>
      <c r="I851" s="390"/>
      <c r="J851" s="390"/>
      <c r="K851" s="390"/>
      <c r="L851" s="390"/>
      <c r="M851" s="390"/>
      <c r="N851" s="390"/>
      <c r="O851" s="390"/>
      <c r="P851" s="390"/>
      <c r="Q851" s="390"/>
      <c r="R851" s="390"/>
      <c r="S851" s="390"/>
      <c r="T851" s="390"/>
      <c r="U851" s="390"/>
      <c r="V851" s="390"/>
      <c r="W851" s="390"/>
      <c r="X851" s="390"/>
      <c r="Y851" s="390"/>
      <c r="Z851" s="390"/>
      <c r="AA851" s="390"/>
      <c r="AB851" s="390"/>
      <c r="AC851" s="390"/>
      <c r="AD851" s="390"/>
    </row>
    <row r="852">
      <c r="A852" s="400"/>
      <c r="B852" s="390"/>
      <c r="C852" s="401"/>
      <c r="D852" s="401"/>
      <c r="E852" s="390"/>
      <c r="F852" s="390"/>
      <c r="G852" s="390"/>
      <c r="H852" s="390"/>
      <c r="I852" s="390"/>
      <c r="J852" s="390"/>
      <c r="K852" s="390"/>
      <c r="L852" s="390"/>
      <c r="M852" s="390"/>
      <c r="N852" s="390"/>
      <c r="O852" s="390"/>
      <c r="P852" s="390"/>
      <c r="Q852" s="390"/>
      <c r="R852" s="390"/>
      <c r="S852" s="390"/>
      <c r="T852" s="390"/>
      <c r="U852" s="390"/>
      <c r="V852" s="390"/>
      <c r="W852" s="390"/>
      <c r="X852" s="390"/>
      <c r="Y852" s="390"/>
      <c r="Z852" s="390"/>
      <c r="AA852" s="390"/>
      <c r="AB852" s="390"/>
      <c r="AC852" s="390"/>
      <c r="AD852" s="390"/>
    </row>
    <row r="853">
      <c r="A853" s="400"/>
      <c r="B853" s="390"/>
      <c r="C853" s="401"/>
      <c r="D853" s="401"/>
      <c r="E853" s="390"/>
      <c r="F853" s="390"/>
      <c r="G853" s="390"/>
      <c r="H853" s="390"/>
      <c r="I853" s="390"/>
      <c r="J853" s="390"/>
      <c r="K853" s="390"/>
      <c r="L853" s="390"/>
      <c r="M853" s="390"/>
      <c r="N853" s="390"/>
      <c r="O853" s="390"/>
      <c r="P853" s="390"/>
      <c r="Q853" s="390"/>
      <c r="R853" s="390"/>
      <c r="S853" s="390"/>
      <c r="T853" s="390"/>
      <c r="U853" s="390"/>
      <c r="V853" s="390"/>
      <c r="W853" s="390"/>
      <c r="X853" s="390"/>
      <c r="Y853" s="390"/>
      <c r="Z853" s="390"/>
      <c r="AA853" s="390"/>
      <c r="AB853" s="390"/>
      <c r="AC853" s="390"/>
      <c r="AD853" s="390"/>
    </row>
    <row r="854">
      <c r="A854" s="400"/>
      <c r="B854" s="390"/>
      <c r="C854" s="401"/>
      <c r="D854" s="401"/>
      <c r="E854" s="390"/>
      <c r="F854" s="390"/>
      <c r="G854" s="390"/>
      <c r="H854" s="390"/>
      <c r="I854" s="390"/>
      <c r="J854" s="390"/>
      <c r="K854" s="390"/>
      <c r="L854" s="390"/>
      <c r="M854" s="390"/>
      <c r="N854" s="390"/>
      <c r="O854" s="390"/>
      <c r="P854" s="390"/>
      <c r="Q854" s="390"/>
      <c r="R854" s="390"/>
      <c r="S854" s="390"/>
      <c r="T854" s="390"/>
      <c r="U854" s="390"/>
      <c r="V854" s="390"/>
      <c r="W854" s="390"/>
      <c r="X854" s="390"/>
      <c r="Y854" s="390"/>
      <c r="Z854" s="390"/>
      <c r="AA854" s="390"/>
      <c r="AB854" s="390"/>
      <c r="AC854" s="390"/>
      <c r="AD854" s="390"/>
    </row>
    <row r="855">
      <c r="A855" s="400"/>
      <c r="B855" s="390"/>
      <c r="C855" s="401"/>
      <c r="D855" s="401"/>
      <c r="E855" s="390"/>
      <c r="F855" s="390"/>
      <c r="G855" s="390"/>
      <c r="H855" s="390"/>
      <c r="I855" s="390"/>
      <c r="J855" s="390"/>
      <c r="K855" s="390"/>
      <c r="L855" s="390"/>
      <c r="M855" s="390"/>
      <c r="N855" s="390"/>
      <c r="O855" s="390"/>
      <c r="P855" s="390"/>
      <c r="Q855" s="390"/>
      <c r="R855" s="390"/>
      <c r="S855" s="390"/>
      <c r="T855" s="390"/>
      <c r="U855" s="390"/>
      <c r="V855" s="390"/>
      <c r="W855" s="390"/>
      <c r="X855" s="390"/>
      <c r="Y855" s="390"/>
      <c r="Z855" s="390"/>
      <c r="AA855" s="390"/>
      <c r="AB855" s="390"/>
      <c r="AC855" s="390"/>
      <c r="AD855" s="390"/>
    </row>
    <row r="856">
      <c r="A856" s="400"/>
      <c r="B856" s="390"/>
      <c r="C856" s="401"/>
      <c r="D856" s="401"/>
      <c r="E856" s="390"/>
      <c r="F856" s="390"/>
      <c r="G856" s="390"/>
      <c r="H856" s="390"/>
      <c r="I856" s="390"/>
      <c r="J856" s="390"/>
      <c r="K856" s="390"/>
      <c r="L856" s="390"/>
      <c r="M856" s="390"/>
      <c r="N856" s="390"/>
      <c r="O856" s="390"/>
      <c r="P856" s="390"/>
      <c r="Q856" s="390"/>
      <c r="R856" s="390"/>
      <c r="S856" s="390"/>
      <c r="T856" s="390"/>
      <c r="U856" s="390"/>
      <c r="V856" s="390"/>
      <c r="W856" s="390"/>
      <c r="X856" s="390"/>
      <c r="Y856" s="390"/>
      <c r="Z856" s="390"/>
      <c r="AA856" s="390"/>
      <c r="AB856" s="390"/>
      <c r="AC856" s="390"/>
      <c r="AD856" s="390"/>
    </row>
    <row r="857">
      <c r="A857" s="400"/>
      <c r="B857" s="390"/>
      <c r="C857" s="401"/>
      <c r="D857" s="401"/>
      <c r="E857" s="390"/>
      <c r="F857" s="390"/>
      <c r="G857" s="390"/>
      <c r="H857" s="390"/>
      <c r="I857" s="390"/>
      <c r="J857" s="390"/>
      <c r="K857" s="390"/>
      <c r="L857" s="390"/>
      <c r="M857" s="390"/>
      <c r="N857" s="390"/>
      <c r="O857" s="390"/>
      <c r="P857" s="390"/>
      <c r="Q857" s="390"/>
      <c r="R857" s="390"/>
      <c r="S857" s="390"/>
      <c r="T857" s="390"/>
      <c r="U857" s="390"/>
      <c r="V857" s="390"/>
      <c r="W857" s="390"/>
      <c r="X857" s="390"/>
      <c r="Y857" s="390"/>
      <c r="Z857" s="390"/>
      <c r="AA857" s="390"/>
      <c r="AB857" s="390"/>
      <c r="AC857" s="390"/>
      <c r="AD857" s="390"/>
    </row>
    <row r="858">
      <c r="A858" s="400"/>
      <c r="B858" s="390"/>
      <c r="C858" s="401"/>
      <c r="D858" s="401"/>
      <c r="E858" s="390"/>
      <c r="F858" s="390"/>
      <c r="G858" s="390"/>
      <c r="H858" s="390"/>
      <c r="I858" s="390"/>
      <c r="J858" s="390"/>
      <c r="K858" s="390"/>
      <c r="L858" s="390"/>
      <c r="M858" s="390"/>
      <c r="N858" s="390"/>
      <c r="O858" s="390"/>
      <c r="P858" s="390"/>
      <c r="Q858" s="390"/>
      <c r="R858" s="390"/>
      <c r="S858" s="390"/>
      <c r="T858" s="390"/>
      <c r="U858" s="390"/>
      <c r="V858" s="390"/>
      <c r="W858" s="390"/>
      <c r="X858" s="390"/>
      <c r="Y858" s="390"/>
      <c r="Z858" s="390"/>
      <c r="AA858" s="390"/>
      <c r="AB858" s="390"/>
      <c r="AC858" s="390"/>
      <c r="AD858" s="390"/>
    </row>
    <row r="859">
      <c r="A859" s="400"/>
      <c r="B859" s="390"/>
      <c r="C859" s="401"/>
      <c r="D859" s="401"/>
      <c r="E859" s="390"/>
      <c r="F859" s="390"/>
      <c r="G859" s="390"/>
      <c r="H859" s="390"/>
      <c r="I859" s="390"/>
      <c r="J859" s="390"/>
      <c r="K859" s="390"/>
      <c r="L859" s="390"/>
      <c r="M859" s="390"/>
      <c r="N859" s="390"/>
      <c r="O859" s="390"/>
      <c r="P859" s="390"/>
      <c r="Q859" s="390"/>
      <c r="R859" s="390"/>
      <c r="S859" s="390"/>
      <c r="T859" s="390"/>
      <c r="U859" s="390"/>
      <c r="V859" s="390"/>
      <c r="W859" s="390"/>
      <c r="X859" s="390"/>
      <c r="Y859" s="390"/>
      <c r="Z859" s="390"/>
      <c r="AA859" s="390"/>
      <c r="AB859" s="390"/>
      <c r="AC859" s="390"/>
      <c r="AD859" s="390"/>
    </row>
    <row r="860">
      <c r="A860" s="400"/>
      <c r="B860" s="390"/>
      <c r="C860" s="401"/>
      <c r="D860" s="401"/>
      <c r="E860" s="390"/>
      <c r="F860" s="390"/>
      <c r="G860" s="390"/>
      <c r="H860" s="390"/>
      <c r="I860" s="390"/>
      <c r="J860" s="390"/>
      <c r="K860" s="390"/>
      <c r="L860" s="390"/>
      <c r="M860" s="390"/>
      <c r="N860" s="390"/>
      <c r="O860" s="390"/>
      <c r="P860" s="390"/>
      <c r="Q860" s="390"/>
      <c r="R860" s="390"/>
      <c r="S860" s="390"/>
      <c r="T860" s="390"/>
      <c r="U860" s="390"/>
      <c r="V860" s="390"/>
      <c r="W860" s="390"/>
      <c r="X860" s="390"/>
      <c r="Y860" s="390"/>
      <c r="Z860" s="390"/>
      <c r="AA860" s="390"/>
      <c r="AB860" s="390"/>
      <c r="AC860" s="390"/>
      <c r="AD860" s="390"/>
    </row>
    <row r="861">
      <c r="A861" s="400"/>
      <c r="B861" s="390"/>
      <c r="C861" s="401"/>
      <c r="D861" s="401"/>
      <c r="E861" s="390"/>
      <c r="F861" s="390"/>
      <c r="G861" s="390"/>
      <c r="H861" s="390"/>
      <c r="I861" s="390"/>
      <c r="J861" s="390"/>
      <c r="K861" s="390"/>
      <c r="L861" s="390"/>
      <c r="M861" s="390"/>
      <c r="N861" s="390"/>
      <c r="O861" s="390"/>
      <c r="P861" s="390"/>
      <c r="Q861" s="390"/>
      <c r="R861" s="390"/>
      <c r="S861" s="390"/>
      <c r="T861" s="390"/>
      <c r="U861" s="390"/>
      <c r="V861" s="390"/>
      <c r="W861" s="390"/>
      <c r="X861" s="390"/>
      <c r="Y861" s="390"/>
      <c r="Z861" s="390"/>
      <c r="AA861" s="390"/>
      <c r="AB861" s="390"/>
      <c r="AC861" s="390"/>
      <c r="AD861" s="390"/>
    </row>
    <row r="862">
      <c r="A862" s="400"/>
      <c r="B862" s="390"/>
      <c r="C862" s="401"/>
      <c r="D862" s="401"/>
      <c r="E862" s="390"/>
      <c r="F862" s="390"/>
      <c r="G862" s="390"/>
      <c r="H862" s="390"/>
      <c r="I862" s="390"/>
      <c r="J862" s="390"/>
      <c r="K862" s="390"/>
      <c r="L862" s="390"/>
      <c r="M862" s="390"/>
      <c r="N862" s="390"/>
      <c r="O862" s="390"/>
      <c r="P862" s="390"/>
      <c r="Q862" s="390"/>
      <c r="R862" s="390"/>
      <c r="S862" s="390"/>
      <c r="T862" s="390"/>
      <c r="U862" s="390"/>
      <c r="V862" s="390"/>
      <c r="W862" s="390"/>
      <c r="X862" s="390"/>
      <c r="Y862" s="390"/>
      <c r="Z862" s="390"/>
      <c r="AA862" s="390"/>
      <c r="AB862" s="390"/>
      <c r="AC862" s="390"/>
      <c r="AD862" s="390"/>
    </row>
    <row r="863">
      <c r="A863" s="400"/>
      <c r="B863" s="390"/>
      <c r="C863" s="401"/>
      <c r="D863" s="401"/>
      <c r="E863" s="390"/>
      <c r="F863" s="390"/>
      <c r="G863" s="390"/>
      <c r="H863" s="390"/>
      <c r="I863" s="390"/>
      <c r="J863" s="390"/>
      <c r="K863" s="390"/>
      <c r="L863" s="390"/>
      <c r="M863" s="390"/>
      <c r="N863" s="390"/>
      <c r="O863" s="390"/>
      <c r="P863" s="390"/>
      <c r="Q863" s="390"/>
      <c r="R863" s="390"/>
      <c r="S863" s="390"/>
      <c r="T863" s="390"/>
      <c r="U863" s="390"/>
      <c r="V863" s="390"/>
      <c r="W863" s="390"/>
      <c r="X863" s="390"/>
      <c r="Y863" s="390"/>
      <c r="Z863" s="390"/>
      <c r="AA863" s="390"/>
      <c r="AB863" s="390"/>
      <c r="AC863" s="390"/>
      <c r="AD863" s="390"/>
    </row>
    <row r="864">
      <c r="A864" s="400"/>
      <c r="B864" s="390"/>
      <c r="C864" s="401"/>
      <c r="D864" s="401"/>
      <c r="E864" s="390"/>
      <c r="F864" s="390"/>
      <c r="G864" s="390"/>
      <c r="H864" s="390"/>
      <c r="I864" s="390"/>
      <c r="J864" s="390"/>
      <c r="K864" s="390"/>
      <c r="L864" s="390"/>
      <c r="M864" s="390"/>
      <c r="N864" s="390"/>
      <c r="O864" s="390"/>
      <c r="P864" s="390"/>
      <c r="Q864" s="390"/>
      <c r="R864" s="390"/>
      <c r="S864" s="390"/>
      <c r="T864" s="390"/>
      <c r="U864" s="390"/>
      <c r="V864" s="390"/>
      <c r="W864" s="390"/>
      <c r="X864" s="390"/>
      <c r="Y864" s="390"/>
      <c r="Z864" s="390"/>
      <c r="AA864" s="390"/>
      <c r="AB864" s="390"/>
      <c r="AC864" s="390"/>
      <c r="AD864" s="390"/>
    </row>
    <row r="865">
      <c r="A865" s="400"/>
      <c r="B865" s="390"/>
      <c r="C865" s="401"/>
      <c r="D865" s="401"/>
      <c r="E865" s="390"/>
      <c r="F865" s="390"/>
      <c r="G865" s="390"/>
      <c r="H865" s="390"/>
      <c r="I865" s="390"/>
      <c r="J865" s="390"/>
      <c r="K865" s="390"/>
      <c r="L865" s="390"/>
      <c r="M865" s="390"/>
      <c r="N865" s="390"/>
      <c r="O865" s="390"/>
      <c r="P865" s="390"/>
      <c r="Q865" s="390"/>
      <c r="R865" s="390"/>
      <c r="S865" s="390"/>
      <c r="T865" s="390"/>
      <c r="U865" s="390"/>
      <c r="V865" s="390"/>
      <c r="W865" s="390"/>
      <c r="X865" s="390"/>
      <c r="Y865" s="390"/>
      <c r="Z865" s="390"/>
      <c r="AA865" s="390"/>
      <c r="AB865" s="390"/>
      <c r="AC865" s="390"/>
      <c r="AD865" s="390"/>
    </row>
    <row r="866">
      <c r="A866" s="400"/>
      <c r="B866" s="390"/>
      <c r="C866" s="401"/>
      <c r="D866" s="401"/>
      <c r="E866" s="390"/>
      <c r="F866" s="390"/>
      <c r="G866" s="390"/>
      <c r="H866" s="390"/>
      <c r="I866" s="390"/>
      <c r="J866" s="390"/>
      <c r="K866" s="390"/>
      <c r="L866" s="390"/>
      <c r="M866" s="390"/>
      <c r="N866" s="390"/>
      <c r="O866" s="390"/>
      <c r="P866" s="390"/>
      <c r="Q866" s="390"/>
      <c r="R866" s="390"/>
      <c r="S866" s="390"/>
      <c r="T866" s="390"/>
      <c r="U866" s="390"/>
      <c r="V866" s="390"/>
      <c r="W866" s="390"/>
      <c r="X866" s="390"/>
      <c r="Y866" s="390"/>
      <c r="Z866" s="390"/>
      <c r="AA866" s="390"/>
      <c r="AB866" s="390"/>
      <c r="AC866" s="390"/>
      <c r="AD866" s="390"/>
    </row>
    <row r="867">
      <c r="A867" s="400"/>
      <c r="B867" s="390"/>
      <c r="C867" s="401"/>
      <c r="D867" s="401"/>
      <c r="E867" s="390"/>
      <c r="F867" s="390"/>
      <c r="G867" s="390"/>
      <c r="H867" s="390"/>
      <c r="I867" s="390"/>
      <c r="J867" s="390"/>
      <c r="K867" s="390"/>
      <c r="L867" s="390"/>
      <c r="M867" s="390"/>
      <c r="N867" s="390"/>
      <c r="O867" s="390"/>
      <c r="P867" s="390"/>
      <c r="Q867" s="390"/>
      <c r="R867" s="390"/>
      <c r="S867" s="390"/>
      <c r="T867" s="390"/>
      <c r="U867" s="390"/>
      <c r="V867" s="390"/>
      <c r="W867" s="390"/>
      <c r="X867" s="390"/>
      <c r="Y867" s="390"/>
      <c r="Z867" s="390"/>
      <c r="AA867" s="390"/>
      <c r="AB867" s="390"/>
      <c r="AC867" s="390"/>
      <c r="AD867" s="390"/>
    </row>
    <row r="868">
      <c r="A868" s="400"/>
      <c r="B868" s="390"/>
      <c r="C868" s="401"/>
      <c r="D868" s="401"/>
      <c r="E868" s="390"/>
      <c r="F868" s="390"/>
      <c r="G868" s="390"/>
      <c r="H868" s="390"/>
      <c r="I868" s="390"/>
      <c r="J868" s="390"/>
      <c r="K868" s="390"/>
      <c r="L868" s="390"/>
      <c r="M868" s="390"/>
      <c r="N868" s="390"/>
      <c r="O868" s="390"/>
      <c r="P868" s="390"/>
      <c r="Q868" s="390"/>
      <c r="R868" s="390"/>
      <c r="S868" s="390"/>
      <c r="T868" s="390"/>
      <c r="U868" s="390"/>
      <c r="V868" s="390"/>
      <c r="W868" s="390"/>
      <c r="X868" s="390"/>
      <c r="Y868" s="390"/>
      <c r="Z868" s="390"/>
      <c r="AA868" s="390"/>
      <c r="AB868" s="390"/>
      <c r="AC868" s="390"/>
      <c r="AD868" s="390"/>
    </row>
    <row r="869">
      <c r="A869" s="400"/>
      <c r="B869" s="390"/>
      <c r="C869" s="401"/>
      <c r="D869" s="401"/>
      <c r="E869" s="390"/>
      <c r="F869" s="390"/>
      <c r="G869" s="390"/>
      <c r="H869" s="390"/>
      <c r="I869" s="390"/>
      <c r="J869" s="390"/>
      <c r="K869" s="390"/>
      <c r="L869" s="390"/>
      <c r="M869" s="390"/>
      <c r="N869" s="390"/>
      <c r="O869" s="390"/>
      <c r="P869" s="390"/>
      <c r="Q869" s="390"/>
      <c r="R869" s="390"/>
      <c r="S869" s="390"/>
      <c r="T869" s="390"/>
      <c r="U869" s="390"/>
      <c r="V869" s="390"/>
      <c r="W869" s="390"/>
      <c r="X869" s="390"/>
      <c r="Y869" s="390"/>
      <c r="Z869" s="390"/>
      <c r="AA869" s="390"/>
      <c r="AB869" s="390"/>
      <c r="AC869" s="390"/>
      <c r="AD869" s="390"/>
    </row>
    <row r="870">
      <c r="A870" s="400"/>
      <c r="B870" s="390"/>
      <c r="C870" s="401"/>
      <c r="D870" s="401"/>
      <c r="E870" s="390"/>
      <c r="F870" s="390"/>
      <c r="G870" s="390"/>
      <c r="H870" s="390"/>
      <c r="I870" s="390"/>
      <c r="J870" s="390"/>
      <c r="K870" s="390"/>
      <c r="L870" s="390"/>
      <c r="M870" s="390"/>
      <c r="N870" s="390"/>
      <c r="O870" s="390"/>
      <c r="P870" s="390"/>
      <c r="Q870" s="390"/>
      <c r="R870" s="390"/>
      <c r="S870" s="390"/>
      <c r="T870" s="390"/>
      <c r="U870" s="390"/>
      <c r="V870" s="390"/>
      <c r="W870" s="390"/>
      <c r="X870" s="390"/>
      <c r="Y870" s="390"/>
      <c r="Z870" s="390"/>
      <c r="AA870" s="390"/>
      <c r="AB870" s="390"/>
      <c r="AC870" s="390"/>
      <c r="AD870" s="390"/>
    </row>
    <row r="871">
      <c r="A871" s="400"/>
      <c r="B871" s="390"/>
      <c r="C871" s="401"/>
      <c r="D871" s="401"/>
      <c r="E871" s="390"/>
      <c r="F871" s="390"/>
      <c r="G871" s="390"/>
      <c r="H871" s="390"/>
      <c r="I871" s="390"/>
      <c r="J871" s="390"/>
      <c r="K871" s="390"/>
      <c r="L871" s="390"/>
      <c r="M871" s="390"/>
      <c r="N871" s="390"/>
      <c r="O871" s="390"/>
      <c r="P871" s="390"/>
      <c r="Q871" s="390"/>
      <c r="R871" s="390"/>
      <c r="S871" s="390"/>
      <c r="T871" s="390"/>
      <c r="U871" s="390"/>
      <c r="V871" s="390"/>
      <c r="W871" s="390"/>
      <c r="X871" s="390"/>
      <c r="Y871" s="390"/>
      <c r="Z871" s="390"/>
      <c r="AA871" s="390"/>
      <c r="AB871" s="390"/>
      <c r="AC871" s="390"/>
      <c r="AD871" s="390"/>
    </row>
    <row r="872">
      <c r="A872" s="400"/>
      <c r="B872" s="390"/>
      <c r="C872" s="401"/>
      <c r="D872" s="401"/>
      <c r="E872" s="390"/>
      <c r="F872" s="390"/>
      <c r="G872" s="390"/>
      <c r="H872" s="390"/>
      <c r="I872" s="390"/>
      <c r="J872" s="390"/>
      <c r="K872" s="390"/>
      <c r="L872" s="390"/>
      <c r="M872" s="390"/>
      <c r="N872" s="390"/>
      <c r="O872" s="390"/>
      <c r="P872" s="390"/>
      <c r="Q872" s="390"/>
      <c r="R872" s="390"/>
      <c r="S872" s="390"/>
      <c r="T872" s="390"/>
      <c r="U872" s="390"/>
      <c r="V872" s="390"/>
      <c r="W872" s="390"/>
      <c r="X872" s="390"/>
      <c r="Y872" s="390"/>
      <c r="Z872" s="390"/>
      <c r="AA872" s="390"/>
      <c r="AB872" s="390"/>
      <c r="AC872" s="390"/>
      <c r="AD872" s="390"/>
    </row>
    <row r="873">
      <c r="A873" s="400"/>
      <c r="B873" s="390"/>
      <c r="C873" s="401"/>
      <c r="D873" s="401"/>
      <c r="E873" s="390"/>
      <c r="F873" s="390"/>
      <c r="G873" s="390"/>
      <c r="H873" s="390"/>
      <c r="I873" s="390"/>
      <c r="J873" s="390"/>
      <c r="K873" s="390"/>
      <c r="L873" s="390"/>
      <c r="M873" s="390"/>
      <c r="N873" s="390"/>
      <c r="O873" s="390"/>
      <c r="P873" s="390"/>
      <c r="Q873" s="390"/>
      <c r="R873" s="390"/>
      <c r="S873" s="390"/>
      <c r="T873" s="390"/>
      <c r="U873" s="390"/>
      <c r="V873" s="390"/>
      <c r="W873" s="390"/>
      <c r="X873" s="390"/>
      <c r="Y873" s="390"/>
      <c r="Z873" s="390"/>
      <c r="AA873" s="390"/>
      <c r="AB873" s="390"/>
      <c r="AC873" s="390"/>
      <c r="AD873" s="390"/>
    </row>
    <row r="874">
      <c r="A874" s="400"/>
      <c r="B874" s="390"/>
      <c r="C874" s="401"/>
      <c r="D874" s="401"/>
      <c r="E874" s="390"/>
      <c r="F874" s="390"/>
      <c r="G874" s="390"/>
      <c r="H874" s="390"/>
      <c r="I874" s="390"/>
      <c r="J874" s="390"/>
      <c r="K874" s="390"/>
      <c r="L874" s="390"/>
      <c r="M874" s="390"/>
      <c r="N874" s="390"/>
      <c r="O874" s="390"/>
      <c r="P874" s="390"/>
      <c r="Q874" s="390"/>
      <c r="R874" s="390"/>
      <c r="S874" s="390"/>
      <c r="T874" s="390"/>
      <c r="U874" s="390"/>
      <c r="V874" s="390"/>
      <c r="W874" s="390"/>
      <c r="X874" s="390"/>
      <c r="Y874" s="390"/>
      <c r="Z874" s="390"/>
      <c r="AA874" s="390"/>
      <c r="AB874" s="390"/>
      <c r="AC874" s="390"/>
      <c r="AD874" s="390"/>
    </row>
    <row r="875">
      <c r="A875" s="400"/>
      <c r="B875" s="390"/>
      <c r="C875" s="401"/>
      <c r="D875" s="401"/>
      <c r="E875" s="390"/>
      <c r="F875" s="390"/>
      <c r="G875" s="390"/>
      <c r="H875" s="390"/>
      <c r="I875" s="390"/>
      <c r="J875" s="390"/>
      <c r="K875" s="390"/>
      <c r="L875" s="390"/>
      <c r="M875" s="390"/>
      <c r="N875" s="390"/>
      <c r="O875" s="390"/>
      <c r="P875" s="390"/>
      <c r="Q875" s="390"/>
      <c r="R875" s="390"/>
      <c r="S875" s="390"/>
      <c r="T875" s="390"/>
      <c r="U875" s="390"/>
      <c r="V875" s="390"/>
      <c r="W875" s="390"/>
      <c r="X875" s="390"/>
      <c r="Y875" s="390"/>
      <c r="Z875" s="390"/>
      <c r="AA875" s="390"/>
      <c r="AB875" s="390"/>
      <c r="AC875" s="390"/>
      <c r="AD875" s="390"/>
    </row>
    <row r="876">
      <c r="A876" s="400"/>
      <c r="B876" s="390"/>
      <c r="C876" s="401"/>
      <c r="D876" s="401"/>
      <c r="E876" s="390"/>
      <c r="F876" s="390"/>
      <c r="G876" s="390"/>
      <c r="H876" s="390"/>
      <c r="I876" s="390"/>
      <c r="J876" s="390"/>
      <c r="K876" s="390"/>
      <c r="L876" s="390"/>
      <c r="M876" s="390"/>
      <c r="N876" s="390"/>
      <c r="O876" s="390"/>
      <c r="P876" s="390"/>
      <c r="Q876" s="390"/>
      <c r="R876" s="390"/>
      <c r="S876" s="390"/>
      <c r="T876" s="390"/>
      <c r="U876" s="390"/>
      <c r="V876" s="390"/>
      <c r="W876" s="390"/>
      <c r="X876" s="390"/>
      <c r="Y876" s="390"/>
      <c r="Z876" s="390"/>
      <c r="AA876" s="390"/>
      <c r="AB876" s="390"/>
      <c r="AC876" s="390"/>
      <c r="AD876" s="390"/>
    </row>
    <row r="877">
      <c r="A877" s="400"/>
      <c r="B877" s="390"/>
      <c r="C877" s="401"/>
      <c r="D877" s="401"/>
      <c r="E877" s="390"/>
      <c r="F877" s="390"/>
      <c r="G877" s="390"/>
      <c r="H877" s="390"/>
      <c r="I877" s="390"/>
      <c r="J877" s="390"/>
      <c r="K877" s="390"/>
      <c r="L877" s="390"/>
      <c r="M877" s="390"/>
      <c r="N877" s="390"/>
      <c r="O877" s="390"/>
      <c r="P877" s="390"/>
      <c r="Q877" s="390"/>
      <c r="R877" s="390"/>
      <c r="S877" s="390"/>
      <c r="T877" s="390"/>
      <c r="U877" s="390"/>
      <c r="V877" s="390"/>
      <c r="W877" s="390"/>
      <c r="X877" s="390"/>
      <c r="Y877" s="390"/>
      <c r="Z877" s="390"/>
      <c r="AA877" s="390"/>
      <c r="AB877" s="390"/>
      <c r="AC877" s="390"/>
      <c r="AD877" s="390"/>
    </row>
    <row r="878">
      <c r="A878" s="400"/>
      <c r="B878" s="390"/>
      <c r="C878" s="401"/>
      <c r="D878" s="401"/>
      <c r="E878" s="390"/>
      <c r="F878" s="390"/>
      <c r="G878" s="390"/>
      <c r="H878" s="390"/>
      <c r="I878" s="390"/>
      <c r="J878" s="390"/>
      <c r="K878" s="390"/>
      <c r="L878" s="390"/>
      <c r="M878" s="390"/>
      <c r="N878" s="390"/>
      <c r="O878" s="390"/>
      <c r="P878" s="390"/>
      <c r="Q878" s="390"/>
      <c r="R878" s="390"/>
      <c r="S878" s="390"/>
      <c r="T878" s="390"/>
      <c r="U878" s="390"/>
      <c r="V878" s="390"/>
      <c r="W878" s="390"/>
      <c r="X878" s="390"/>
      <c r="Y878" s="390"/>
      <c r="Z878" s="390"/>
      <c r="AA878" s="390"/>
      <c r="AB878" s="390"/>
      <c r="AC878" s="390"/>
      <c r="AD878" s="390"/>
    </row>
    <row r="879">
      <c r="A879" s="400"/>
      <c r="B879" s="390"/>
      <c r="C879" s="401"/>
      <c r="D879" s="401"/>
      <c r="E879" s="390"/>
      <c r="F879" s="390"/>
      <c r="G879" s="390"/>
      <c r="H879" s="390"/>
      <c r="I879" s="390"/>
      <c r="J879" s="390"/>
      <c r="K879" s="390"/>
      <c r="L879" s="390"/>
      <c r="M879" s="390"/>
      <c r="N879" s="390"/>
      <c r="O879" s="390"/>
      <c r="P879" s="390"/>
      <c r="Q879" s="390"/>
      <c r="R879" s="390"/>
      <c r="S879" s="390"/>
      <c r="T879" s="390"/>
      <c r="U879" s="390"/>
      <c r="V879" s="390"/>
      <c r="W879" s="390"/>
      <c r="X879" s="390"/>
      <c r="Y879" s="390"/>
      <c r="Z879" s="390"/>
      <c r="AA879" s="390"/>
      <c r="AB879" s="390"/>
      <c r="AC879" s="390"/>
      <c r="AD879" s="390"/>
    </row>
    <row r="880">
      <c r="A880" s="400"/>
      <c r="B880" s="390"/>
      <c r="C880" s="401"/>
      <c r="D880" s="401"/>
      <c r="E880" s="390"/>
      <c r="F880" s="390"/>
      <c r="G880" s="390"/>
      <c r="H880" s="390"/>
      <c r="I880" s="390"/>
      <c r="J880" s="390"/>
      <c r="K880" s="390"/>
      <c r="L880" s="390"/>
      <c r="M880" s="390"/>
      <c r="N880" s="390"/>
      <c r="O880" s="390"/>
      <c r="P880" s="390"/>
      <c r="Q880" s="390"/>
      <c r="R880" s="390"/>
      <c r="S880" s="390"/>
      <c r="T880" s="390"/>
      <c r="U880" s="390"/>
      <c r="V880" s="390"/>
      <c r="W880" s="390"/>
      <c r="X880" s="390"/>
      <c r="Y880" s="390"/>
      <c r="Z880" s="390"/>
      <c r="AA880" s="390"/>
      <c r="AB880" s="390"/>
      <c r="AC880" s="390"/>
      <c r="AD880" s="390"/>
    </row>
    <row r="881">
      <c r="A881" s="400"/>
      <c r="B881" s="390"/>
      <c r="C881" s="401"/>
      <c r="D881" s="401"/>
      <c r="E881" s="390"/>
      <c r="F881" s="390"/>
      <c r="G881" s="390"/>
      <c r="H881" s="390"/>
      <c r="I881" s="390"/>
      <c r="J881" s="390"/>
      <c r="K881" s="390"/>
      <c r="L881" s="390"/>
      <c r="M881" s="390"/>
      <c r="N881" s="390"/>
      <c r="O881" s="390"/>
      <c r="P881" s="390"/>
      <c r="Q881" s="390"/>
      <c r="R881" s="390"/>
      <c r="S881" s="390"/>
      <c r="T881" s="390"/>
      <c r="U881" s="390"/>
      <c r="V881" s="390"/>
      <c r="W881" s="390"/>
      <c r="X881" s="390"/>
      <c r="Y881" s="390"/>
      <c r="Z881" s="390"/>
      <c r="AA881" s="390"/>
      <c r="AB881" s="390"/>
      <c r="AC881" s="390"/>
      <c r="AD881" s="390"/>
    </row>
    <row r="882">
      <c r="A882" s="400"/>
      <c r="B882" s="390"/>
      <c r="C882" s="401"/>
      <c r="D882" s="401"/>
      <c r="E882" s="390"/>
      <c r="F882" s="390"/>
      <c r="G882" s="390"/>
      <c r="H882" s="390"/>
      <c r="I882" s="390"/>
      <c r="J882" s="390"/>
      <c r="K882" s="390"/>
      <c r="L882" s="390"/>
      <c r="M882" s="390"/>
      <c r="N882" s="390"/>
      <c r="O882" s="390"/>
      <c r="P882" s="390"/>
      <c r="Q882" s="390"/>
      <c r="R882" s="390"/>
      <c r="S882" s="390"/>
      <c r="T882" s="390"/>
      <c r="U882" s="390"/>
      <c r="V882" s="390"/>
      <c r="W882" s="390"/>
      <c r="X882" s="390"/>
      <c r="Y882" s="390"/>
      <c r="Z882" s="390"/>
      <c r="AA882" s="390"/>
      <c r="AB882" s="390"/>
      <c r="AC882" s="390"/>
      <c r="AD882" s="390"/>
    </row>
    <row r="883">
      <c r="A883" s="400"/>
      <c r="B883" s="390"/>
      <c r="C883" s="401"/>
      <c r="D883" s="401"/>
      <c r="E883" s="390"/>
      <c r="F883" s="390"/>
      <c r="G883" s="390"/>
      <c r="H883" s="390"/>
      <c r="I883" s="390"/>
      <c r="J883" s="390"/>
      <c r="K883" s="390"/>
      <c r="L883" s="390"/>
      <c r="M883" s="390"/>
      <c r="N883" s="390"/>
      <c r="O883" s="390"/>
      <c r="P883" s="390"/>
      <c r="Q883" s="390"/>
      <c r="R883" s="390"/>
      <c r="S883" s="390"/>
      <c r="T883" s="390"/>
      <c r="U883" s="390"/>
      <c r="V883" s="390"/>
      <c r="W883" s="390"/>
      <c r="X883" s="390"/>
      <c r="Y883" s="390"/>
      <c r="Z883" s="390"/>
      <c r="AA883" s="390"/>
      <c r="AB883" s="390"/>
      <c r="AC883" s="390"/>
      <c r="AD883" s="390"/>
    </row>
    <row r="884">
      <c r="A884" s="400"/>
      <c r="B884" s="390"/>
      <c r="C884" s="401"/>
      <c r="D884" s="401"/>
      <c r="E884" s="390"/>
      <c r="F884" s="390"/>
      <c r="G884" s="390"/>
      <c r="H884" s="390"/>
      <c r="I884" s="390"/>
      <c r="J884" s="390"/>
      <c r="K884" s="390"/>
      <c r="L884" s="390"/>
      <c r="M884" s="390"/>
      <c r="N884" s="390"/>
      <c r="O884" s="390"/>
      <c r="P884" s="390"/>
      <c r="Q884" s="390"/>
      <c r="R884" s="390"/>
      <c r="S884" s="390"/>
      <c r="T884" s="390"/>
      <c r="U884" s="390"/>
      <c r="V884" s="390"/>
      <c r="W884" s="390"/>
      <c r="X884" s="390"/>
      <c r="Y884" s="390"/>
      <c r="Z884" s="390"/>
      <c r="AA884" s="390"/>
      <c r="AB884" s="390"/>
      <c r="AC884" s="390"/>
      <c r="AD884" s="390"/>
    </row>
    <row r="885">
      <c r="A885" s="400"/>
      <c r="B885" s="390"/>
      <c r="C885" s="401"/>
      <c r="D885" s="401"/>
      <c r="E885" s="390"/>
      <c r="F885" s="390"/>
      <c r="G885" s="390"/>
      <c r="H885" s="390"/>
      <c r="I885" s="390"/>
      <c r="J885" s="390"/>
      <c r="K885" s="390"/>
      <c r="L885" s="390"/>
      <c r="M885" s="390"/>
      <c r="N885" s="390"/>
      <c r="O885" s="390"/>
      <c r="P885" s="390"/>
      <c r="Q885" s="390"/>
      <c r="R885" s="390"/>
      <c r="S885" s="390"/>
      <c r="T885" s="390"/>
      <c r="U885" s="390"/>
      <c r="V885" s="390"/>
      <c r="W885" s="390"/>
      <c r="X885" s="390"/>
      <c r="Y885" s="390"/>
      <c r="Z885" s="390"/>
      <c r="AA885" s="390"/>
      <c r="AB885" s="390"/>
      <c r="AC885" s="390"/>
      <c r="AD885" s="390"/>
    </row>
    <row r="886">
      <c r="A886" s="400"/>
      <c r="B886" s="390"/>
      <c r="C886" s="401"/>
      <c r="D886" s="401"/>
      <c r="E886" s="390"/>
      <c r="F886" s="390"/>
      <c r="G886" s="390"/>
      <c r="H886" s="390"/>
      <c r="I886" s="390"/>
      <c r="J886" s="390"/>
      <c r="K886" s="390"/>
      <c r="L886" s="390"/>
      <c r="M886" s="390"/>
      <c r="N886" s="390"/>
      <c r="O886" s="390"/>
      <c r="P886" s="390"/>
      <c r="Q886" s="390"/>
      <c r="R886" s="390"/>
      <c r="S886" s="390"/>
      <c r="T886" s="390"/>
      <c r="U886" s="390"/>
      <c r="V886" s="390"/>
      <c r="W886" s="390"/>
      <c r="X886" s="390"/>
      <c r="Y886" s="390"/>
      <c r="Z886" s="390"/>
      <c r="AA886" s="390"/>
      <c r="AB886" s="390"/>
      <c r="AC886" s="390"/>
      <c r="AD886" s="390"/>
    </row>
    <row r="887">
      <c r="A887" s="400"/>
      <c r="B887" s="390"/>
      <c r="C887" s="401"/>
      <c r="D887" s="401"/>
      <c r="E887" s="390"/>
      <c r="F887" s="390"/>
      <c r="G887" s="390"/>
      <c r="H887" s="390"/>
      <c r="I887" s="390"/>
      <c r="J887" s="390"/>
      <c r="K887" s="390"/>
      <c r="L887" s="390"/>
      <c r="M887" s="390"/>
      <c r="N887" s="390"/>
      <c r="O887" s="390"/>
      <c r="P887" s="390"/>
      <c r="Q887" s="390"/>
      <c r="R887" s="390"/>
      <c r="S887" s="390"/>
      <c r="T887" s="390"/>
      <c r="U887" s="390"/>
      <c r="V887" s="390"/>
      <c r="W887" s="390"/>
      <c r="X887" s="390"/>
      <c r="Y887" s="390"/>
      <c r="Z887" s="390"/>
      <c r="AA887" s="390"/>
      <c r="AB887" s="390"/>
      <c r="AC887" s="390"/>
      <c r="AD887" s="390"/>
    </row>
    <row r="888">
      <c r="A888" s="400"/>
      <c r="B888" s="390"/>
      <c r="C888" s="401"/>
      <c r="D888" s="401"/>
      <c r="E888" s="390"/>
      <c r="F888" s="390"/>
      <c r="G888" s="390"/>
      <c r="H888" s="390"/>
      <c r="I888" s="390"/>
      <c r="J888" s="390"/>
      <c r="K888" s="390"/>
      <c r="L888" s="390"/>
      <c r="M888" s="390"/>
      <c r="N888" s="390"/>
      <c r="O888" s="390"/>
      <c r="P888" s="390"/>
      <c r="Q888" s="390"/>
      <c r="R888" s="390"/>
      <c r="S888" s="390"/>
      <c r="T888" s="390"/>
      <c r="U888" s="390"/>
      <c r="V888" s="390"/>
      <c r="W888" s="390"/>
      <c r="X888" s="390"/>
      <c r="Y888" s="390"/>
      <c r="Z888" s="390"/>
      <c r="AA888" s="390"/>
      <c r="AB888" s="390"/>
      <c r="AC888" s="390"/>
      <c r="AD888" s="390"/>
    </row>
    <row r="889">
      <c r="A889" s="400"/>
      <c r="B889" s="390"/>
      <c r="C889" s="401"/>
      <c r="D889" s="401"/>
      <c r="E889" s="390"/>
      <c r="F889" s="390"/>
      <c r="G889" s="390"/>
      <c r="H889" s="390"/>
      <c r="I889" s="390"/>
      <c r="J889" s="390"/>
      <c r="K889" s="390"/>
      <c r="L889" s="390"/>
      <c r="M889" s="390"/>
      <c r="N889" s="390"/>
      <c r="O889" s="390"/>
      <c r="P889" s="390"/>
      <c r="Q889" s="390"/>
      <c r="R889" s="390"/>
      <c r="S889" s="390"/>
      <c r="T889" s="390"/>
      <c r="U889" s="390"/>
      <c r="V889" s="390"/>
      <c r="W889" s="390"/>
      <c r="X889" s="390"/>
      <c r="Y889" s="390"/>
      <c r="Z889" s="390"/>
      <c r="AA889" s="390"/>
      <c r="AB889" s="390"/>
      <c r="AC889" s="390"/>
      <c r="AD889" s="390"/>
    </row>
    <row r="890">
      <c r="A890" s="400"/>
      <c r="B890" s="390"/>
      <c r="C890" s="401"/>
      <c r="D890" s="401"/>
      <c r="E890" s="390"/>
      <c r="F890" s="390"/>
      <c r="G890" s="390"/>
      <c r="H890" s="390"/>
      <c r="I890" s="390"/>
      <c r="J890" s="390"/>
      <c r="K890" s="390"/>
      <c r="L890" s="390"/>
      <c r="M890" s="390"/>
      <c r="N890" s="390"/>
      <c r="O890" s="390"/>
      <c r="P890" s="390"/>
      <c r="Q890" s="390"/>
      <c r="R890" s="390"/>
      <c r="S890" s="390"/>
      <c r="T890" s="390"/>
      <c r="U890" s="390"/>
      <c r="V890" s="390"/>
      <c r="W890" s="390"/>
      <c r="X890" s="390"/>
      <c r="Y890" s="390"/>
      <c r="Z890" s="390"/>
      <c r="AA890" s="390"/>
      <c r="AB890" s="390"/>
      <c r="AC890" s="390"/>
      <c r="AD890" s="390"/>
    </row>
    <row r="891">
      <c r="A891" s="400"/>
      <c r="B891" s="390"/>
      <c r="C891" s="401"/>
      <c r="D891" s="401"/>
      <c r="E891" s="390"/>
      <c r="F891" s="390"/>
      <c r="G891" s="390"/>
      <c r="H891" s="390"/>
      <c r="I891" s="390"/>
      <c r="J891" s="390"/>
      <c r="K891" s="390"/>
      <c r="L891" s="390"/>
      <c r="M891" s="390"/>
      <c r="N891" s="390"/>
      <c r="O891" s="390"/>
      <c r="P891" s="390"/>
      <c r="Q891" s="390"/>
      <c r="R891" s="390"/>
      <c r="S891" s="390"/>
      <c r="T891" s="390"/>
      <c r="U891" s="390"/>
      <c r="V891" s="390"/>
      <c r="W891" s="390"/>
      <c r="X891" s="390"/>
      <c r="Y891" s="390"/>
      <c r="Z891" s="390"/>
      <c r="AA891" s="390"/>
      <c r="AB891" s="390"/>
      <c r="AC891" s="390"/>
      <c r="AD891" s="390"/>
    </row>
    <row r="892">
      <c r="A892" s="400"/>
      <c r="B892" s="390"/>
      <c r="C892" s="401"/>
      <c r="D892" s="401"/>
      <c r="E892" s="390"/>
      <c r="F892" s="390"/>
      <c r="G892" s="390"/>
      <c r="H892" s="390"/>
      <c r="I892" s="390"/>
      <c r="J892" s="390"/>
      <c r="K892" s="390"/>
      <c r="L892" s="390"/>
      <c r="M892" s="390"/>
      <c r="N892" s="390"/>
      <c r="O892" s="390"/>
      <c r="P892" s="390"/>
      <c r="Q892" s="390"/>
      <c r="R892" s="390"/>
      <c r="S892" s="390"/>
      <c r="T892" s="390"/>
      <c r="U892" s="390"/>
      <c r="V892" s="390"/>
      <c r="W892" s="390"/>
      <c r="X892" s="390"/>
      <c r="Y892" s="390"/>
      <c r="Z892" s="390"/>
      <c r="AA892" s="390"/>
      <c r="AB892" s="390"/>
      <c r="AC892" s="390"/>
      <c r="AD892" s="390"/>
    </row>
    <row r="893">
      <c r="A893" s="400"/>
      <c r="B893" s="390"/>
      <c r="C893" s="401"/>
      <c r="D893" s="401"/>
      <c r="E893" s="390"/>
      <c r="F893" s="390"/>
      <c r="G893" s="390"/>
      <c r="H893" s="390"/>
      <c r="I893" s="390"/>
      <c r="J893" s="390"/>
      <c r="K893" s="390"/>
      <c r="L893" s="390"/>
      <c r="M893" s="390"/>
      <c r="N893" s="390"/>
      <c r="O893" s="390"/>
      <c r="P893" s="390"/>
      <c r="Q893" s="390"/>
      <c r="R893" s="390"/>
      <c r="S893" s="390"/>
      <c r="T893" s="390"/>
      <c r="U893" s="390"/>
      <c r="V893" s="390"/>
      <c r="W893" s="390"/>
      <c r="X893" s="390"/>
      <c r="Y893" s="390"/>
      <c r="Z893" s="390"/>
      <c r="AA893" s="390"/>
      <c r="AB893" s="390"/>
      <c r="AC893" s="390"/>
      <c r="AD893" s="390"/>
    </row>
    <row r="894">
      <c r="A894" s="400"/>
      <c r="B894" s="390"/>
      <c r="C894" s="401"/>
      <c r="D894" s="401"/>
      <c r="E894" s="390"/>
      <c r="F894" s="390"/>
      <c r="G894" s="390"/>
      <c r="H894" s="390"/>
      <c r="I894" s="390"/>
      <c r="J894" s="390"/>
      <c r="K894" s="390"/>
      <c r="L894" s="390"/>
      <c r="M894" s="390"/>
      <c r="N894" s="390"/>
      <c r="O894" s="390"/>
      <c r="P894" s="390"/>
      <c r="Q894" s="390"/>
      <c r="R894" s="390"/>
      <c r="S894" s="390"/>
      <c r="T894" s="390"/>
      <c r="U894" s="390"/>
      <c r="V894" s="390"/>
      <c r="W894" s="390"/>
      <c r="X894" s="390"/>
      <c r="Y894" s="390"/>
      <c r="Z894" s="390"/>
      <c r="AA894" s="390"/>
      <c r="AB894" s="390"/>
      <c r="AC894" s="390"/>
      <c r="AD894" s="390"/>
    </row>
    <row r="895">
      <c r="A895" s="400"/>
      <c r="B895" s="390"/>
      <c r="C895" s="401"/>
      <c r="D895" s="401"/>
      <c r="E895" s="390"/>
      <c r="F895" s="390"/>
      <c r="G895" s="390"/>
      <c r="H895" s="390"/>
      <c r="I895" s="390"/>
      <c r="J895" s="390"/>
      <c r="K895" s="390"/>
      <c r="L895" s="390"/>
      <c r="M895" s="390"/>
      <c r="N895" s="390"/>
      <c r="O895" s="390"/>
      <c r="P895" s="390"/>
      <c r="Q895" s="390"/>
      <c r="R895" s="390"/>
      <c r="S895" s="390"/>
      <c r="T895" s="390"/>
      <c r="U895" s="390"/>
      <c r="V895" s="390"/>
      <c r="W895" s="390"/>
      <c r="X895" s="390"/>
      <c r="Y895" s="390"/>
      <c r="Z895" s="390"/>
      <c r="AA895" s="390"/>
      <c r="AB895" s="390"/>
      <c r="AC895" s="390"/>
      <c r="AD895" s="390"/>
    </row>
    <row r="896">
      <c r="A896" s="400"/>
      <c r="B896" s="390"/>
      <c r="C896" s="401"/>
      <c r="D896" s="401"/>
      <c r="E896" s="390"/>
      <c r="F896" s="390"/>
      <c r="G896" s="390"/>
      <c r="H896" s="390"/>
      <c r="I896" s="390"/>
      <c r="J896" s="390"/>
      <c r="K896" s="390"/>
      <c r="L896" s="390"/>
      <c r="M896" s="390"/>
      <c r="N896" s="390"/>
      <c r="O896" s="390"/>
      <c r="P896" s="390"/>
      <c r="Q896" s="390"/>
      <c r="R896" s="390"/>
      <c r="S896" s="390"/>
      <c r="T896" s="390"/>
      <c r="U896" s="390"/>
      <c r="V896" s="390"/>
      <c r="W896" s="390"/>
      <c r="X896" s="390"/>
      <c r="Y896" s="390"/>
      <c r="Z896" s="390"/>
      <c r="AA896" s="390"/>
      <c r="AB896" s="390"/>
      <c r="AC896" s="390"/>
      <c r="AD896" s="390"/>
    </row>
    <row r="897">
      <c r="A897" s="400"/>
      <c r="B897" s="390"/>
      <c r="C897" s="401"/>
      <c r="D897" s="401"/>
      <c r="E897" s="390"/>
      <c r="F897" s="390"/>
      <c r="G897" s="390"/>
      <c r="H897" s="390"/>
      <c r="I897" s="390"/>
      <c r="J897" s="390"/>
      <c r="K897" s="390"/>
      <c r="L897" s="390"/>
      <c r="M897" s="390"/>
      <c r="N897" s="390"/>
      <c r="O897" s="390"/>
      <c r="P897" s="390"/>
      <c r="Q897" s="390"/>
      <c r="R897" s="390"/>
      <c r="S897" s="390"/>
      <c r="T897" s="390"/>
      <c r="U897" s="390"/>
      <c r="V897" s="390"/>
      <c r="W897" s="390"/>
      <c r="X897" s="390"/>
      <c r="Y897" s="390"/>
      <c r="Z897" s="390"/>
      <c r="AA897" s="390"/>
      <c r="AB897" s="390"/>
      <c r="AC897" s="390"/>
      <c r="AD897" s="390"/>
    </row>
    <row r="898">
      <c r="A898" s="400"/>
      <c r="B898" s="390"/>
      <c r="C898" s="401"/>
      <c r="D898" s="401"/>
      <c r="E898" s="390"/>
      <c r="F898" s="390"/>
      <c r="G898" s="390"/>
      <c r="H898" s="390"/>
      <c r="I898" s="390"/>
      <c r="J898" s="390"/>
      <c r="K898" s="390"/>
      <c r="L898" s="390"/>
      <c r="M898" s="390"/>
      <c r="N898" s="390"/>
      <c r="O898" s="390"/>
      <c r="P898" s="390"/>
      <c r="Q898" s="390"/>
      <c r="R898" s="390"/>
      <c r="S898" s="390"/>
      <c r="T898" s="390"/>
      <c r="U898" s="390"/>
      <c r="V898" s="390"/>
      <c r="W898" s="390"/>
      <c r="X898" s="390"/>
      <c r="Y898" s="390"/>
      <c r="Z898" s="390"/>
      <c r="AA898" s="390"/>
      <c r="AB898" s="390"/>
      <c r="AC898" s="390"/>
      <c r="AD898" s="390"/>
    </row>
    <row r="899">
      <c r="A899" s="400"/>
      <c r="B899" s="390"/>
      <c r="C899" s="401"/>
      <c r="D899" s="401"/>
      <c r="E899" s="390"/>
      <c r="F899" s="390"/>
      <c r="G899" s="390"/>
      <c r="H899" s="390"/>
      <c r="I899" s="390"/>
      <c r="J899" s="390"/>
      <c r="K899" s="390"/>
      <c r="L899" s="390"/>
      <c r="M899" s="390"/>
      <c r="N899" s="390"/>
      <c r="O899" s="390"/>
      <c r="P899" s="390"/>
      <c r="Q899" s="390"/>
      <c r="R899" s="390"/>
      <c r="S899" s="390"/>
      <c r="T899" s="390"/>
      <c r="U899" s="390"/>
      <c r="V899" s="390"/>
      <c r="W899" s="390"/>
      <c r="X899" s="390"/>
      <c r="Y899" s="390"/>
      <c r="Z899" s="390"/>
      <c r="AA899" s="390"/>
      <c r="AB899" s="390"/>
      <c r="AC899" s="390"/>
      <c r="AD899" s="390"/>
    </row>
    <row r="900">
      <c r="A900" s="400"/>
      <c r="B900" s="390"/>
      <c r="C900" s="401"/>
      <c r="D900" s="401"/>
      <c r="E900" s="390"/>
      <c r="F900" s="390"/>
      <c r="G900" s="390"/>
      <c r="H900" s="390"/>
      <c r="I900" s="390"/>
      <c r="J900" s="390"/>
      <c r="K900" s="390"/>
      <c r="L900" s="390"/>
      <c r="M900" s="390"/>
      <c r="N900" s="390"/>
      <c r="O900" s="390"/>
      <c r="P900" s="390"/>
      <c r="Q900" s="390"/>
      <c r="R900" s="390"/>
      <c r="S900" s="390"/>
      <c r="T900" s="390"/>
      <c r="U900" s="390"/>
      <c r="V900" s="390"/>
      <c r="W900" s="390"/>
      <c r="X900" s="390"/>
      <c r="Y900" s="390"/>
      <c r="Z900" s="390"/>
      <c r="AA900" s="390"/>
      <c r="AB900" s="390"/>
      <c r="AC900" s="390"/>
      <c r="AD900" s="390"/>
    </row>
    <row r="901">
      <c r="A901" s="400"/>
      <c r="B901" s="390"/>
      <c r="C901" s="401"/>
      <c r="D901" s="401"/>
      <c r="E901" s="390"/>
      <c r="F901" s="390"/>
      <c r="G901" s="390"/>
      <c r="H901" s="390"/>
      <c r="I901" s="390"/>
      <c r="J901" s="390"/>
      <c r="K901" s="390"/>
      <c r="L901" s="390"/>
      <c r="M901" s="390"/>
      <c r="N901" s="390"/>
      <c r="O901" s="390"/>
      <c r="P901" s="390"/>
      <c r="Q901" s="390"/>
      <c r="R901" s="390"/>
      <c r="S901" s="390"/>
      <c r="T901" s="390"/>
      <c r="U901" s="390"/>
      <c r="V901" s="390"/>
      <c r="W901" s="390"/>
      <c r="X901" s="390"/>
      <c r="Y901" s="390"/>
      <c r="Z901" s="390"/>
      <c r="AA901" s="390"/>
      <c r="AB901" s="390"/>
      <c r="AC901" s="390"/>
      <c r="AD901" s="390"/>
    </row>
    <row r="902">
      <c r="A902" s="400"/>
      <c r="B902" s="390"/>
      <c r="C902" s="401"/>
      <c r="D902" s="401"/>
      <c r="E902" s="390"/>
      <c r="F902" s="390"/>
      <c r="G902" s="390"/>
      <c r="H902" s="390"/>
      <c r="I902" s="390"/>
      <c r="J902" s="390"/>
      <c r="K902" s="390"/>
      <c r="L902" s="390"/>
      <c r="M902" s="390"/>
      <c r="N902" s="390"/>
      <c r="O902" s="390"/>
      <c r="P902" s="390"/>
      <c r="Q902" s="390"/>
      <c r="R902" s="390"/>
      <c r="S902" s="390"/>
      <c r="T902" s="390"/>
      <c r="U902" s="390"/>
      <c r="V902" s="390"/>
      <c r="W902" s="390"/>
      <c r="X902" s="390"/>
      <c r="Y902" s="390"/>
      <c r="Z902" s="390"/>
      <c r="AA902" s="390"/>
      <c r="AB902" s="390"/>
      <c r="AC902" s="390"/>
      <c r="AD902" s="390"/>
    </row>
    <row r="903">
      <c r="A903" s="400"/>
      <c r="B903" s="390"/>
      <c r="C903" s="401"/>
      <c r="D903" s="401"/>
      <c r="E903" s="390"/>
      <c r="F903" s="390"/>
      <c r="G903" s="390"/>
      <c r="H903" s="390"/>
      <c r="I903" s="390"/>
      <c r="J903" s="390"/>
      <c r="K903" s="390"/>
      <c r="L903" s="390"/>
      <c r="M903" s="390"/>
      <c r="N903" s="390"/>
      <c r="O903" s="390"/>
      <c r="P903" s="390"/>
      <c r="Q903" s="390"/>
      <c r="R903" s="390"/>
      <c r="S903" s="390"/>
      <c r="T903" s="390"/>
      <c r="U903" s="390"/>
      <c r="V903" s="390"/>
      <c r="W903" s="390"/>
      <c r="X903" s="390"/>
      <c r="Y903" s="390"/>
      <c r="Z903" s="390"/>
      <c r="AA903" s="390"/>
      <c r="AB903" s="390"/>
      <c r="AC903" s="390"/>
      <c r="AD903" s="390"/>
    </row>
    <row r="904">
      <c r="A904" s="400"/>
      <c r="B904" s="390"/>
      <c r="C904" s="401"/>
      <c r="D904" s="401"/>
      <c r="E904" s="390"/>
      <c r="F904" s="390"/>
      <c r="G904" s="390"/>
      <c r="H904" s="390"/>
      <c r="I904" s="390"/>
      <c r="J904" s="390"/>
      <c r="K904" s="390"/>
      <c r="L904" s="390"/>
      <c r="M904" s="390"/>
      <c r="N904" s="390"/>
      <c r="O904" s="390"/>
      <c r="P904" s="390"/>
      <c r="Q904" s="390"/>
      <c r="R904" s="390"/>
      <c r="S904" s="390"/>
      <c r="T904" s="390"/>
      <c r="U904" s="390"/>
      <c r="V904" s="390"/>
      <c r="W904" s="390"/>
      <c r="X904" s="390"/>
      <c r="Y904" s="390"/>
      <c r="Z904" s="390"/>
      <c r="AA904" s="390"/>
      <c r="AB904" s="390"/>
      <c r="AC904" s="390"/>
      <c r="AD904" s="390"/>
    </row>
    <row r="905">
      <c r="A905" s="400"/>
      <c r="B905" s="390"/>
      <c r="C905" s="401"/>
      <c r="D905" s="401"/>
      <c r="E905" s="390"/>
      <c r="F905" s="390"/>
      <c r="G905" s="390"/>
      <c r="H905" s="390"/>
      <c r="I905" s="390"/>
      <c r="J905" s="390"/>
      <c r="K905" s="390"/>
      <c r="L905" s="390"/>
      <c r="M905" s="390"/>
      <c r="N905" s="390"/>
      <c r="O905" s="390"/>
      <c r="P905" s="390"/>
      <c r="Q905" s="390"/>
      <c r="R905" s="390"/>
      <c r="S905" s="390"/>
      <c r="T905" s="390"/>
      <c r="U905" s="390"/>
      <c r="V905" s="390"/>
      <c r="W905" s="390"/>
      <c r="X905" s="390"/>
      <c r="Y905" s="390"/>
      <c r="Z905" s="390"/>
      <c r="AA905" s="390"/>
      <c r="AB905" s="390"/>
      <c r="AC905" s="390"/>
      <c r="AD905" s="390"/>
    </row>
    <row r="906">
      <c r="A906" s="400"/>
      <c r="B906" s="390"/>
      <c r="C906" s="401"/>
      <c r="D906" s="401"/>
      <c r="E906" s="390"/>
      <c r="F906" s="390"/>
      <c r="G906" s="390"/>
      <c r="H906" s="390"/>
      <c r="I906" s="390"/>
      <c r="J906" s="390"/>
      <c r="K906" s="390"/>
      <c r="L906" s="390"/>
      <c r="M906" s="390"/>
      <c r="N906" s="390"/>
      <c r="O906" s="390"/>
      <c r="P906" s="390"/>
      <c r="Q906" s="390"/>
      <c r="R906" s="390"/>
      <c r="S906" s="390"/>
      <c r="T906" s="390"/>
      <c r="U906" s="390"/>
      <c r="V906" s="390"/>
      <c r="W906" s="390"/>
      <c r="X906" s="390"/>
      <c r="Y906" s="390"/>
      <c r="Z906" s="390"/>
      <c r="AA906" s="390"/>
      <c r="AB906" s="390"/>
      <c r="AC906" s="390"/>
      <c r="AD906" s="390"/>
    </row>
    <row r="907">
      <c r="A907" s="400"/>
      <c r="B907" s="390"/>
      <c r="C907" s="401"/>
      <c r="D907" s="401"/>
      <c r="E907" s="390"/>
      <c r="F907" s="390"/>
      <c r="G907" s="390"/>
      <c r="H907" s="390"/>
      <c r="I907" s="390"/>
      <c r="J907" s="390"/>
      <c r="K907" s="390"/>
      <c r="L907" s="390"/>
      <c r="M907" s="390"/>
      <c r="N907" s="390"/>
      <c r="O907" s="390"/>
      <c r="P907" s="390"/>
      <c r="Q907" s="390"/>
      <c r="R907" s="390"/>
      <c r="S907" s="390"/>
      <c r="T907" s="390"/>
      <c r="U907" s="390"/>
      <c r="V907" s="390"/>
      <c r="W907" s="390"/>
      <c r="X907" s="390"/>
      <c r="Y907" s="390"/>
      <c r="Z907" s="390"/>
      <c r="AA907" s="390"/>
      <c r="AB907" s="390"/>
      <c r="AC907" s="390"/>
      <c r="AD907" s="390"/>
    </row>
    <row r="908">
      <c r="A908" s="400"/>
      <c r="B908" s="390"/>
      <c r="C908" s="401"/>
      <c r="D908" s="401"/>
      <c r="E908" s="390"/>
      <c r="F908" s="390"/>
      <c r="G908" s="390"/>
      <c r="H908" s="390"/>
      <c r="I908" s="390"/>
      <c r="J908" s="390"/>
      <c r="K908" s="390"/>
      <c r="L908" s="390"/>
      <c r="M908" s="390"/>
      <c r="N908" s="390"/>
      <c r="O908" s="390"/>
      <c r="P908" s="390"/>
      <c r="Q908" s="390"/>
      <c r="R908" s="390"/>
      <c r="S908" s="390"/>
      <c r="T908" s="390"/>
      <c r="U908" s="390"/>
      <c r="V908" s="390"/>
      <c r="W908" s="390"/>
      <c r="X908" s="390"/>
      <c r="Y908" s="390"/>
      <c r="Z908" s="390"/>
      <c r="AA908" s="390"/>
      <c r="AB908" s="390"/>
      <c r="AC908" s="390"/>
      <c r="AD908" s="390"/>
    </row>
    <row r="909">
      <c r="A909" s="400"/>
      <c r="B909" s="390"/>
      <c r="C909" s="401"/>
      <c r="D909" s="401"/>
      <c r="E909" s="390"/>
      <c r="F909" s="390"/>
      <c r="G909" s="390"/>
      <c r="H909" s="390"/>
      <c r="I909" s="390"/>
      <c r="J909" s="390"/>
      <c r="K909" s="390"/>
      <c r="L909" s="390"/>
      <c r="M909" s="390"/>
      <c r="N909" s="390"/>
      <c r="O909" s="390"/>
      <c r="P909" s="390"/>
      <c r="Q909" s="390"/>
      <c r="R909" s="390"/>
      <c r="S909" s="390"/>
      <c r="T909" s="390"/>
      <c r="U909" s="390"/>
      <c r="V909" s="390"/>
      <c r="W909" s="390"/>
      <c r="X909" s="390"/>
      <c r="Y909" s="390"/>
      <c r="Z909" s="390"/>
      <c r="AA909" s="390"/>
      <c r="AB909" s="390"/>
      <c r="AC909" s="390"/>
      <c r="AD909" s="390"/>
    </row>
    <row r="910">
      <c r="A910" s="400"/>
      <c r="B910" s="390"/>
      <c r="C910" s="401"/>
      <c r="D910" s="401"/>
      <c r="E910" s="390"/>
      <c r="F910" s="390"/>
      <c r="G910" s="390"/>
      <c r="H910" s="390"/>
      <c r="I910" s="390"/>
      <c r="J910" s="390"/>
      <c r="K910" s="390"/>
      <c r="L910" s="390"/>
      <c r="M910" s="390"/>
      <c r="N910" s="390"/>
      <c r="O910" s="390"/>
      <c r="P910" s="390"/>
      <c r="Q910" s="390"/>
      <c r="R910" s="390"/>
      <c r="S910" s="390"/>
      <c r="T910" s="390"/>
      <c r="U910" s="390"/>
      <c r="V910" s="390"/>
      <c r="W910" s="390"/>
      <c r="X910" s="390"/>
      <c r="Y910" s="390"/>
      <c r="Z910" s="390"/>
      <c r="AA910" s="390"/>
      <c r="AB910" s="390"/>
      <c r="AC910" s="390"/>
      <c r="AD910" s="390"/>
    </row>
    <row r="911">
      <c r="A911" s="400"/>
      <c r="B911" s="390"/>
      <c r="C911" s="401"/>
      <c r="D911" s="401"/>
      <c r="E911" s="390"/>
      <c r="F911" s="390"/>
      <c r="G911" s="390"/>
      <c r="H911" s="390"/>
      <c r="I911" s="390"/>
      <c r="J911" s="390"/>
      <c r="K911" s="390"/>
      <c r="L911" s="390"/>
      <c r="M911" s="390"/>
      <c r="N911" s="390"/>
      <c r="O911" s="390"/>
      <c r="P911" s="390"/>
      <c r="Q911" s="390"/>
      <c r="R911" s="390"/>
      <c r="S911" s="390"/>
      <c r="T911" s="390"/>
      <c r="U911" s="390"/>
      <c r="V911" s="390"/>
      <c r="W911" s="390"/>
      <c r="X911" s="390"/>
      <c r="Y911" s="390"/>
      <c r="Z911" s="390"/>
      <c r="AA911" s="390"/>
      <c r="AB911" s="390"/>
      <c r="AC911" s="390"/>
      <c r="AD911" s="390"/>
    </row>
    <row r="912">
      <c r="A912" s="400"/>
      <c r="B912" s="390"/>
      <c r="C912" s="401"/>
      <c r="D912" s="401"/>
      <c r="E912" s="390"/>
      <c r="F912" s="390"/>
      <c r="G912" s="390"/>
      <c r="H912" s="390"/>
      <c r="I912" s="390"/>
      <c r="J912" s="390"/>
      <c r="K912" s="390"/>
      <c r="L912" s="390"/>
      <c r="M912" s="390"/>
      <c r="N912" s="390"/>
      <c r="O912" s="390"/>
      <c r="P912" s="390"/>
      <c r="Q912" s="390"/>
      <c r="R912" s="390"/>
      <c r="S912" s="390"/>
      <c r="T912" s="390"/>
      <c r="U912" s="390"/>
      <c r="V912" s="390"/>
      <c r="W912" s="390"/>
      <c r="X912" s="390"/>
      <c r="Y912" s="390"/>
      <c r="Z912" s="390"/>
      <c r="AA912" s="390"/>
      <c r="AB912" s="390"/>
      <c r="AC912" s="390"/>
      <c r="AD912" s="390"/>
    </row>
    <row r="913">
      <c r="A913" s="400"/>
      <c r="B913" s="390"/>
      <c r="C913" s="401"/>
      <c r="D913" s="401"/>
      <c r="E913" s="390"/>
      <c r="F913" s="390"/>
      <c r="G913" s="390"/>
      <c r="H913" s="390"/>
      <c r="I913" s="390"/>
      <c r="J913" s="390"/>
      <c r="K913" s="390"/>
      <c r="L913" s="390"/>
      <c r="M913" s="390"/>
      <c r="N913" s="390"/>
      <c r="O913" s="390"/>
      <c r="P913" s="390"/>
      <c r="Q913" s="390"/>
      <c r="R913" s="390"/>
      <c r="S913" s="390"/>
      <c r="T913" s="390"/>
      <c r="U913" s="390"/>
      <c r="V913" s="390"/>
      <c r="W913" s="390"/>
      <c r="X913" s="390"/>
      <c r="Y913" s="390"/>
      <c r="Z913" s="390"/>
      <c r="AA913" s="390"/>
      <c r="AB913" s="390"/>
      <c r="AC913" s="390"/>
      <c r="AD913" s="390"/>
    </row>
    <row r="914">
      <c r="A914" s="400"/>
      <c r="B914" s="390"/>
      <c r="C914" s="401"/>
      <c r="D914" s="401"/>
      <c r="E914" s="390"/>
      <c r="F914" s="390"/>
      <c r="G914" s="390"/>
      <c r="H914" s="390"/>
      <c r="I914" s="390"/>
      <c r="J914" s="390"/>
      <c r="K914" s="390"/>
      <c r="L914" s="390"/>
      <c r="M914" s="390"/>
      <c r="N914" s="390"/>
      <c r="O914" s="390"/>
      <c r="P914" s="390"/>
      <c r="Q914" s="390"/>
      <c r="R914" s="390"/>
      <c r="S914" s="390"/>
      <c r="T914" s="390"/>
      <c r="U914" s="390"/>
      <c r="V914" s="390"/>
      <c r="W914" s="390"/>
      <c r="X914" s="390"/>
      <c r="Y914" s="390"/>
      <c r="Z914" s="390"/>
      <c r="AA914" s="390"/>
      <c r="AB914" s="390"/>
      <c r="AC914" s="390"/>
      <c r="AD914" s="390"/>
    </row>
    <row r="915">
      <c r="A915" s="400"/>
      <c r="B915" s="390"/>
      <c r="C915" s="401"/>
      <c r="D915" s="401"/>
      <c r="E915" s="390"/>
      <c r="F915" s="390"/>
      <c r="G915" s="390"/>
      <c r="H915" s="390"/>
      <c r="I915" s="390"/>
      <c r="J915" s="390"/>
      <c r="K915" s="390"/>
      <c r="L915" s="390"/>
      <c r="M915" s="390"/>
      <c r="N915" s="390"/>
      <c r="O915" s="390"/>
      <c r="P915" s="390"/>
      <c r="Q915" s="390"/>
      <c r="R915" s="390"/>
      <c r="S915" s="390"/>
      <c r="T915" s="390"/>
      <c r="U915" s="390"/>
      <c r="V915" s="390"/>
      <c r="W915" s="390"/>
      <c r="X915" s="390"/>
      <c r="Y915" s="390"/>
      <c r="Z915" s="390"/>
      <c r="AA915" s="390"/>
      <c r="AB915" s="390"/>
      <c r="AC915" s="390"/>
      <c r="AD915" s="390"/>
    </row>
    <row r="916">
      <c r="A916" s="400"/>
      <c r="B916" s="390"/>
      <c r="C916" s="401"/>
      <c r="D916" s="401"/>
      <c r="E916" s="390"/>
      <c r="F916" s="390"/>
      <c r="G916" s="390"/>
      <c r="H916" s="390"/>
      <c r="I916" s="390"/>
      <c r="J916" s="390"/>
      <c r="K916" s="390"/>
      <c r="L916" s="390"/>
      <c r="M916" s="390"/>
      <c r="N916" s="390"/>
      <c r="O916" s="390"/>
      <c r="P916" s="390"/>
      <c r="Q916" s="390"/>
      <c r="R916" s="390"/>
      <c r="S916" s="390"/>
      <c r="T916" s="390"/>
      <c r="U916" s="390"/>
      <c r="V916" s="390"/>
      <c r="W916" s="390"/>
      <c r="X916" s="390"/>
      <c r="Y916" s="390"/>
      <c r="Z916" s="390"/>
      <c r="AA916" s="390"/>
      <c r="AB916" s="390"/>
      <c r="AC916" s="390"/>
      <c r="AD916" s="390"/>
    </row>
    <row r="917">
      <c r="A917" s="400"/>
      <c r="B917" s="390"/>
      <c r="C917" s="401"/>
      <c r="D917" s="401"/>
      <c r="E917" s="390"/>
      <c r="F917" s="390"/>
      <c r="G917" s="390"/>
      <c r="H917" s="390"/>
      <c r="I917" s="390"/>
      <c r="J917" s="390"/>
      <c r="K917" s="390"/>
      <c r="L917" s="390"/>
      <c r="M917" s="390"/>
      <c r="N917" s="390"/>
      <c r="O917" s="390"/>
      <c r="P917" s="390"/>
      <c r="Q917" s="390"/>
      <c r="R917" s="390"/>
      <c r="S917" s="390"/>
      <c r="T917" s="390"/>
      <c r="U917" s="390"/>
      <c r="V917" s="390"/>
      <c r="W917" s="390"/>
      <c r="X917" s="390"/>
      <c r="Y917" s="390"/>
      <c r="Z917" s="390"/>
      <c r="AA917" s="390"/>
      <c r="AB917" s="390"/>
      <c r="AC917" s="390"/>
      <c r="AD917" s="390"/>
    </row>
    <row r="918">
      <c r="A918" s="400"/>
      <c r="B918" s="390"/>
      <c r="C918" s="401"/>
      <c r="D918" s="401"/>
      <c r="E918" s="390"/>
      <c r="F918" s="390"/>
      <c r="G918" s="390"/>
      <c r="H918" s="390"/>
      <c r="I918" s="390"/>
      <c r="J918" s="390"/>
      <c r="K918" s="390"/>
      <c r="L918" s="390"/>
      <c r="M918" s="390"/>
      <c r="N918" s="390"/>
      <c r="O918" s="390"/>
      <c r="P918" s="390"/>
      <c r="Q918" s="390"/>
      <c r="R918" s="390"/>
      <c r="S918" s="390"/>
      <c r="T918" s="390"/>
      <c r="U918" s="390"/>
      <c r="V918" s="390"/>
      <c r="W918" s="390"/>
      <c r="X918" s="390"/>
      <c r="Y918" s="390"/>
      <c r="Z918" s="390"/>
      <c r="AA918" s="390"/>
      <c r="AB918" s="390"/>
      <c r="AC918" s="390"/>
      <c r="AD918" s="390"/>
    </row>
    <row r="919">
      <c r="A919" s="400"/>
      <c r="B919" s="390"/>
      <c r="C919" s="401"/>
      <c r="D919" s="401"/>
      <c r="E919" s="390"/>
      <c r="F919" s="390"/>
      <c r="G919" s="390"/>
      <c r="H919" s="390"/>
      <c r="I919" s="390"/>
      <c r="J919" s="390"/>
      <c r="K919" s="390"/>
      <c r="L919" s="390"/>
      <c r="M919" s="390"/>
      <c r="N919" s="390"/>
      <c r="O919" s="390"/>
      <c r="P919" s="390"/>
      <c r="Q919" s="390"/>
      <c r="R919" s="390"/>
      <c r="S919" s="390"/>
      <c r="T919" s="390"/>
      <c r="U919" s="390"/>
      <c r="V919" s="390"/>
      <c r="W919" s="390"/>
      <c r="X919" s="390"/>
      <c r="Y919" s="390"/>
      <c r="Z919" s="390"/>
      <c r="AA919" s="390"/>
      <c r="AB919" s="390"/>
      <c r="AC919" s="390"/>
      <c r="AD919" s="390"/>
    </row>
    <row r="920">
      <c r="A920" s="400"/>
      <c r="B920" s="390"/>
      <c r="C920" s="401"/>
      <c r="D920" s="401"/>
      <c r="E920" s="390"/>
      <c r="F920" s="390"/>
      <c r="G920" s="390"/>
      <c r="H920" s="390"/>
      <c r="I920" s="390"/>
      <c r="J920" s="390"/>
      <c r="K920" s="390"/>
      <c r="L920" s="390"/>
      <c r="M920" s="390"/>
      <c r="N920" s="390"/>
      <c r="O920" s="390"/>
      <c r="P920" s="390"/>
      <c r="Q920" s="390"/>
      <c r="R920" s="390"/>
      <c r="S920" s="390"/>
      <c r="T920" s="390"/>
      <c r="U920" s="390"/>
      <c r="V920" s="390"/>
      <c r="W920" s="390"/>
      <c r="X920" s="390"/>
      <c r="Y920" s="390"/>
      <c r="Z920" s="390"/>
      <c r="AA920" s="390"/>
      <c r="AB920" s="390"/>
      <c r="AC920" s="390"/>
      <c r="AD920" s="390"/>
    </row>
    <row r="921">
      <c r="A921" s="400"/>
      <c r="B921" s="390"/>
      <c r="C921" s="401"/>
      <c r="D921" s="401"/>
      <c r="E921" s="390"/>
      <c r="F921" s="390"/>
      <c r="G921" s="390"/>
      <c r="H921" s="390"/>
      <c r="I921" s="390"/>
      <c r="J921" s="390"/>
      <c r="K921" s="390"/>
      <c r="L921" s="390"/>
      <c r="M921" s="390"/>
      <c r="N921" s="390"/>
      <c r="O921" s="390"/>
      <c r="P921" s="390"/>
      <c r="Q921" s="390"/>
      <c r="R921" s="390"/>
      <c r="S921" s="390"/>
      <c r="T921" s="390"/>
      <c r="U921" s="390"/>
      <c r="V921" s="390"/>
      <c r="W921" s="390"/>
      <c r="X921" s="390"/>
      <c r="Y921" s="390"/>
      <c r="Z921" s="390"/>
      <c r="AA921" s="390"/>
      <c r="AB921" s="390"/>
      <c r="AC921" s="390"/>
      <c r="AD921" s="390"/>
    </row>
    <row r="922">
      <c r="A922" s="400"/>
      <c r="B922" s="390"/>
      <c r="C922" s="401"/>
      <c r="D922" s="401"/>
      <c r="E922" s="390"/>
      <c r="F922" s="390"/>
      <c r="G922" s="390"/>
      <c r="H922" s="390"/>
      <c r="I922" s="390"/>
      <c r="J922" s="390"/>
      <c r="K922" s="390"/>
      <c r="L922" s="390"/>
      <c r="M922" s="390"/>
      <c r="N922" s="390"/>
      <c r="O922" s="390"/>
      <c r="P922" s="390"/>
      <c r="Q922" s="390"/>
      <c r="R922" s="390"/>
      <c r="S922" s="390"/>
      <c r="T922" s="390"/>
      <c r="U922" s="390"/>
      <c r="V922" s="390"/>
      <c r="W922" s="390"/>
      <c r="X922" s="390"/>
      <c r="Y922" s="390"/>
      <c r="Z922" s="390"/>
      <c r="AA922" s="390"/>
      <c r="AB922" s="390"/>
      <c r="AC922" s="390"/>
      <c r="AD922" s="390"/>
    </row>
    <row r="923">
      <c r="A923" s="400"/>
      <c r="B923" s="390"/>
      <c r="C923" s="401"/>
      <c r="D923" s="401"/>
      <c r="E923" s="390"/>
      <c r="F923" s="390"/>
      <c r="G923" s="390"/>
      <c r="H923" s="390"/>
      <c r="I923" s="390"/>
      <c r="J923" s="390"/>
      <c r="K923" s="390"/>
      <c r="L923" s="390"/>
      <c r="M923" s="390"/>
      <c r="N923" s="390"/>
      <c r="O923" s="390"/>
      <c r="P923" s="390"/>
      <c r="Q923" s="390"/>
      <c r="R923" s="390"/>
      <c r="S923" s="390"/>
      <c r="T923" s="390"/>
      <c r="U923" s="390"/>
      <c r="V923" s="390"/>
      <c r="W923" s="390"/>
      <c r="X923" s="390"/>
      <c r="Y923" s="390"/>
      <c r="Z923" s="390"/>
      <c r="AA923" s="390"/>
      <c r="AB923" s="390"/>
      <c r="AC923" s="390"/>
      <c r="AD923" s="390"/>
    </row>
    <row r="924">
      <c r="A924" s="400"/>
      <c r="B924" s="390"/>
      <c r="C924" s="401"/>
      <c r="D924" s="401"/>
      <c r="E924" s="390"/>
      <c r="F924" s="390"/>
      <c r="G924" s="390"/>
      <c r="H924" s="390"/>
      <c r="I924" s="390"/>
      <c r="J924" s="390"/>
      <c r="K924" s="390"/>
      <c r="L924" s="390"/>
      <c r="M924" s="390"/>
      <c r="N924" s="390"/>
      <c r="O924" s="390"/>
      <c r="P924" s="390"/>
      <c r="Q924" s="390"/>
      <c r="R924" s="390"/>
      <c r="S924" s="390"/>
      <c r="T924" s="390"/>
      <c r="U924" s="390"/>
      <c r="V924" s="390"/>
      <c r="W924" s="390"/>
      <c r="X924" s="390"/>
      <c r="Y924" s="390"/>
      <c r="Z924" s="390"/>
      <c r="AA924" s="390"/>
      <c r="AB924" s="390"/>
      <c r="AC924" s="390"/>
      <c r="AD924" s="390"/>
    </row>
    <row r="925">
      <c r="A925" s="400"/>
      <c r="B925" s="390"/>
      <c r="C925" s="401"/>
      <c r="D925" s="401"/>
      <c r="E925" s="390"/>
      <c r="F925" s="390"/>
      <c r="G925" s="390"/>
      <c r="H925" s="390"/>
      <c r="I925" s="390"/>
      <c r="J925" s="390"/>
      <c r="K925" s="390"/>
      <c r="L925" s="390"/>
      <c r="M925" s="390"/>
      <c r="N925" s="390"/>
      <c r="O925" s="390"/>
      <c r="P925" s="390"/>
      <c r="Q925" s="390"/>
      <c r="R925" s="390"/>
      <c r="S925" s="390"/>
      <c r="T925" s="390"/>
      <c r="U925" s="390"/>
      <c r="V925" s="390"/>
      <c r="W925" s="390"/>
      <c r="X925" s="390"/>
      <c r="Y925" s="390"/>
      <c r="Z925" s="390"/>
      <c r="AA925" s="390"/>
      <c r="AB925" s="390"/>
      <c r="AC925" s="390"/>
      <c r="AD925" s="390"/>
    </row>
    <row r="926">
      <c r="A926" s="400"/>
      <c r="B926" s="390"/>
      <c r="C926" s="401"/>
      <c r="D926" s="401"/>
      <c r="E926" s="390"/>
      <c r="F926" s="390"/>
      <c r="G926" s="390"/>
      <c r="H926" s="390"/>
      <c r="I926" s="390"/>
      <c r="J926" s="390"/>
      <c r="K926" s="390"/>
      <c r="L926" s="390"/>
      <c r="M926" s="390"/>
      <c r="N926" s="390"/>
      <c r="O926" s="390"/>
      <c r="P926" s="390"/>
      <c r="Q926" s="390"/>
      <c r="R926" s="390"/>
      <c r="S926" s="390"/>
      <c r="T926" s="390"/>
      <c r="U926" s="390"/>
      <c r="V926" s="390"/>
      <c r="W926" s="390"/>
      <c r="X926" s="390"/>
      <c r="Y926" s="390"/>
      <c r="Z926" s="390"/>
      <c r="AA926" s="390"/>
      <c r="AB926" s="390"/>
      <c r="AC926" s="390"/>
      <c r="AD926" s="390"/>
    </row>
    <row r="927">
      <c r="A927" s="400"/>
      <c r="B927" s="390"/>
      <c r="C927" s="401"/>
      <c r="D927" s="401"/>
      <c r="E927" s="390"/>
      <c r="F927" s="390"/>
      <c r="G927" s="390"/>
      <c r="H927" s="390"/>
      <c r="I927" s="390"/>
      <c r="J927" s="390"/>
      <c r="K927" s="390"/>
      <c r="L927" s="390"/>
      <c r="M927" s="390"/>
      <c r="N927" s="390"/>
      <c r="O927" s="390"/>
      <c r="P927" s="390"/>
      <c r="Q927" s="390"/>
      <c r="R927" s="390"/>
      <c r="S927" s="390"/>
      <c r="T927" s="390"/>
      <c r="U927" s="390"/>
      <c r="V927" s="390"/>
      <c r="W927" s="390"/>
      <c r="X927" s="390"/>
      <c r="Y927" s="390"/>
      <c r="Z927" s="390"/>
      <c r="AA927" s="390"/>
      <c r="AB927" s="390"/>
      <c r="AC927" s="390"/>
      <c r="AD927" s="390"/>
    </row>
    <row r="928">
      <c r="A928" s="400"/>
      <c r="B928" s="390"/>
      <c r="C928" s="401"/>
      <c r="D928" s="401"/>
      <c r="E928" s="390"/>
      <c r="F928" s="390"/>
      <c r="G928" s="390"/>
      <c r="H928" s="390"/>
      <c r="I928" s="390"/>
      <c r="J928" s="390"/>
      <c r="K928" s="390"/>
      <c r="L928" s="390"/>
      <c r="M928" s="390"/>
      <c r="N928" s="390"/>
      <c r="O928" s="390"/>
      <c r="P928" s="390"/>
      <c r="Q928" s="390"/>
      <c r="R928" s="390"/>
      <c r="S928" s="390"/>
      <c r="T928" s="390"/>
      <c r="U928" s="390"/>
      <c r="V928" s="390"/>
      <c r="W928" s="390"/>
      <c r="X928" s="390"/>
      <c r="Y928" s="390"/>
      <c r="Z928" s="390"/>
      <c r="AA928" s="390"/>
      <c r="AB928" s="390"/>
      <c r="AC928" s="390"/>
      <c r="AD928" s="390"/>
    </row>
    <row r="929">
      <c r="A929" s="400"/>
      <c r="B929" s="390"/>
      <c r="C929" s="401"/>
      <c r="D929" s="401"/>
      <c r="E929" s="390"/>
      <c r="F929" s="390"/>
      <c r="G929" s="390"/>
      <c r="H929" s="390"/>
      <c r="I929" s="390"/>
      <c r="J929" s="390"/>
      <c r="K929" s="390"/>
      <c r="L929" s="390"/>
      <c r="M929" s="390"/>
      <c r="N929" s="390"/>
      <c r="O929" s="390"/>
      <c r="P929" s="390"/>
      <c r="Q929" s="390"/>
      <c r="R929" s="390"/>
      <c r="S929" s="390"/>
      <c r="T929" s="390"/>
      <c r="U929" s="390"/>
      <c r="V929" s="390"/>
      <c r="W929" s="390"/>
      <c r="X929" s="390"/>
      <c r="Y929" s="390"/>
      <c r="Z929" s="390"/>
      <c r="AA929" s="390"/>
      <c r="AB929" s="390"/>
      <c r="AC929" s="390"/>
      <c r="AD929" s="390"/>
    </row>
    <row r="930">
      <c r="A930" s="400"/>
      <c r="B930" s="390"/>
      <c r="C930" s="401"/>
      <c r="D930" s="401"/>
      <c r="E930" s="390"/>
      <c r="F930" s="390"/>
      <c r="G930" s="390"/>
      <c r="H930" s="390"/>
      <c r="I930" s="390"/>
      <c r="J930" s="390"/>
      <c r="K930" s="390"/>
      <c r="L930" s="390"/>
      <c r="M930" s="390"/>
      <c r="N930" s="390"/>
      <c r="O930" s="390"/>
      <c r="P930" s="390"/>
      <c r="Q930" s="390"/>
      <c r="R930" s="390"/>
      <c r="S930" s="390"/>
      <c r="T930" s="390"/>
      <c r="U930" s="390"/>
      <c r="V930" s="390"/>
      <c r="W930" s="390"/>
      <c r="X930" s="390"/>
      <c r="Y930" s="390"/>
      <c r="Z930" s="390"/>
      <c r="AA930" s="390"/>
      <c r="AB930" s="390"/>
      <c r="AC930" s="390"/>
      <c r="AD930" s="390"/>
    </row>
    <row r="931">
      <c r="A931" s="400"/>
      <c r="B931" s="390"/>
      <c r="C931" s="401"/>
      <c r="D931" s="401"/>
      <c r="E931" s="390"/>
      <c r="F931" s="390"/>
      <c r="G931" s="390"/>
      <c r="H931" s="390"/>
      <c r="I931" s="390"/>
      <c r="J931" s="390"/>
      <c r="K931" s="390"/>
      <c r="L931" s="390"/>
      <c r="M931" s="390"/>
      <c r="N931" s="390"/>
      <c r="O931" s="390"/>
      <c r="P931" s="390"/>
      <c r="Q931" s="390"/>
      <c r="R931" s="390"/>
      <c r="S931" s="390"/>
      <c r="T931" s="390"/>
      <c r="U931" s="390"/>
      <c r="V931" s="390"/>
      <c r="W931" s="390"/>
      <c r="X931" s="390"/>
      <c r="Y931" s="390"/>
      <c r="Z931" s="390"/>
      <c r="AA931" s="390"/>
      <c r="AB931" s="390"/>
      <c r="AC931" s="390"/>
      <c r="AD931" s="390"/>
    </row>
    <row r="932">
      <c r="A932" s="400"/>
      <c r="B932" s="390"/>
      <c r="C932" s="401"/>
      <c r="D932" s="401"/>
      <c r="E932" s="390"/>
      <c r="F932" s="390"/>
      <c r="G932" s="390"/>
      <c r="H932" s="390"/>
      <c r="I932" s="390"/>
      <c r="J932" s="390"/>
      <c r="K932" s="390"/>
      <c r="L932" s="390"/>
      <c r="M932" s="390"/>
      <c r="N932" s="390"/>
      <c r="O932" s="390"/>
      <c r="P932" s="390"/>
      <c r="Q932" s="390"/>
      <c r="R932" s="390"/>
      <c r="S932" s="390"/>
      <c r="T932" s="390"/>
      <c r="U932" s="390"/>
      <c r="V932" s="390"/>
      <c r="W932" s="390"/>
      <c r="X932" s="390"/>
      <c r="Y932" s="390"/>
      <c r="Z932" s="390"/>
      <c r="AA932" s="390"/>
      <c r="AB932" s="390"/>
      <c r="AC932" s="390"/>
      <c r="AD932" s="390"/>
    </row>
    <row r="933">
      <c r="A933" s="400"/>
      <c r="B933" s="390"/>
      <c r="C933" s="401"/>
      <c r="D933" s="401"/>
      <c r="E933" s="390"/>
      <c r="F933" s="390"/>
      <c r="G933" s="390"/>
      <c r="H933" s="390"/>
      <c r="I933" s="390"/>
      <c r="J933" s="390"/>
      <c r="K933" s="390"/>
      <c r="L933" s="390"/>
      <c r="M933" s="390"/>
      <c r="N933" s="390"/>
      <c r="O933" s="390"/>
      <c r="P933" s="390"/>
      <c r="Q933" s="390"/>
      <c r="R933" s="390"/>
      <c r="S933" s="390"/>
      <c r="T933" s="390"/>
      <c r="U933" s="390"/>
      <c r="V933" s="390"/>
      <c r="W933" s="390"/>
      <c r="X933" s="390"/>
      <c r="Y933" s="390"/>
      <c r="Z933" s="390"/>
      <c r="AA933" s="390"/>
      <c r="AB933" s="390"/>
      <c r="AC933" s="390"/>
      <c r="AD933" s="390"/>
    </row>
    <row r="934">
      <c r="A934" s="400"/>
      <c r="B934" s="390"/>
      <c r="C934" s="401"/>
      <c r="D934" s="401"/>
      <c r="E934" s="390"/>
      <c r="F934" s="390"/>
      <c r="G934" s="390"/>
      <c r="H934" s="390"/>
      <c r="I934" s="390"/>
      <c r="J934" s="390"/>
      <c r="K934" s="390"/>
      <c r="L934" s="390"/>
      <c r="M934" s="390"/>
      <c r="N934" s="390"/>
      <c r="O934" s="390"/>
      <c r="P934" s="390"/>
      <c r="Q934" s="390"/>
      <c r="R934" s="390"/>
      <c r="S934" s="390"/>
      <c r="T934" s="390"/>
      <c r="U934" s="390"/>
      <c r="V934" s="390"/>
      <c r="W934" s="390"/>
      <c r="X934" s="390"/>
      <c r="Y934" s="390"/>
      <c r="Z934" s="390"/>
      <c r="AA934" s="390"/>
      <c r="AB934" s="390"/>
      <c r="AC934" s="390"/>
      <c r="AD934" s="390"/>
    </row>
    <row r="935">
      <c r="A935" s="400"/>
      <c r="B935" s="390"/>
      <c r="C935" s="401"/>
      <c r="D935" s="401"/>
      <c r="E935" s="390"/>
      <c r="F935" s="390"/>
      <c r="G935" s="390"/>
      <c r="H935" s="390"/>
      <c r="I935" s="390"/>
      <c r="J935" s="390"/>
      <c r="K935" s="390"/>
      <c r="L935" s="390"/>
      <c r="M935" s="390"/>
      <c r="N935" s="390"/>
      <c r="O935" s="390"/>
      <c r="P935" s="390"/>
      <c r="Q935" s="390"/>
      <c r="R935" s="390"/>
      <c r="S935" s="390"/>
      <c r="T935" s="390"/>
      <c r="U935" s="390"/>
      <c r="V935" s="390"/>
      <c r="W935" s="390"/>
      <c r="X935" s="390"/>
      <c r="Y935" s="390"/>
      <c r="Z935" s="390"/>
      <c r="AA935" s="390"/>
      <c r="AB935" s="390"/>
      <c r="AC935" s="390"/>
      <c r="AD935" s="390"/>
    </row>
    <row r="936">
      <c r="A936" s="400"/>
      <c r="B936" s="390"/>
      <c r="C936" s="401"/>
      <c r="D936" s="401"/>
      <c r="E936" s="390"/>
      <c r="F936" s="390"/>
      <c r="G936" s="390"/>
      <c r="H936" s="390"/>
      <c r="I936" s="390"/>
      <c r="J936" s="390"/>
      <c r="K936" s="390"/>
      <c r="L936" s="390"/>
      <c r="M936" s="390"/>
      <c r="N936" s="390"/>
      <c r="O936" s="390"/>
      <c r="P936" s="390"/>
      <c r="Q936" s="390"/>
      <c r="R936" s="390"/>
      <c r="S936" s="390"/>
      <c r="T936" s="390"/>
      <c r="U936" s="390"/>
      <c r="V936" s="390"/>
      <c r="W936" s="390"/>
      <c r="X936" s="390"/>
      <c r="Y936" s="390"/>
      <c r="Z936" s="390"/>
      <c r="AA936" s="390"/>
      <c r="AB936" s="390"/>
      <c r="AC936" s="390"/>
      <c r="AD936" s="390"/>
    </row>
    <row r="937">
      <c r="A937" s="400"/>
      <c r="B937" s="390"/>
      <c r="C937" s="401"/>
      <c r="D937" s="401"/>
      <c r="E937" s="390"/>
      <c r="F937" s="390"/>
      <c r="G937" s="390"/>
      <c r="H937" s="390"/>
      <c r="I937" s="390"/>
      <c r="J937" s="390"/>
      <c r="K937" s="390"/>
      <c r="L937" s="390"/>
      <c r="M937" s="390"/>
      <c r="N937" s="390"/>
      <c r="O937" s="390"/>
      <c r="P937" s="390"/>
      <c r="Q937" s="390"/>
      <c r="R937" s="390"/>
      <c r="S937" s="390"/>
      <c r="T937" s="390"/>
      <c r="U937" s="390"/>
      <c r="V937" s="390"/>
      <c r="W937" s="390"/>
      <c r="X937" s="390"/>
      <c r="Y937" s="390"/>
      <c r="Z937" s="390"/>
      <c r="AA937" s="390"/>
      <c r="AB937" s="390"/>
      <c r="AC937" s="390"/>
      <c r="AD937" s="390"/>
    </row>
    <row r="938">
      <c r="A938" s="400"/>
      <c r="B938" s="390"/>
      <c r="C938" s="401"/>
      <c r="D938" s="401"/>
      <c r="E938" s="390"/>
      <c r="F938" s="390"/>
      <c r="G938" s="390"/>
      <c r="H938" s="390"/>
      <c r="I938" s="390"/>
      <c r="J938" s="390"/>
      <c r="K938" s="390"/>
      <c r="L938" s="390"/>
      <c r="M938" s="390"/>
      <c r="N938" s="390"/>
      <c r="O938" s="390"/>
      <c r="P938" s="390"/>
      <c r="Q938" s="390"/>
      <c r="R938" s="390"/>
      <c r="S938" s="390"/>
      <c r="T938" s="390"/>
      <c r="U938" s="390"/>
      <c r="V938" s="390"/>
      <c r="W938" s="390"/>
      <c r="X938" s="390"/>
      <c r="Y938" s="390"/>
      <c r="Z938" s="390"/>
      <c r="AA938" s="390"/>
      <c r="AB938" s="390"/>
      <c r="AC938" s="390"/>
      <c r="AD938" s="390"/>
    </row>
    <row r="939">
      <c r="A939" s="400"/>
      <c r="B939" s="390"/>
      <c r="C939" s="401"/>
      <c r="D939" s="401"/>
      <c r="E939" s="390"/>
      <c r="F939" s="390"/>
      <c r="G939" s="390"/>
      <c r="H939" s="390"/>
      <c r="I939" s="390"/>
      <c r="J939" s="390"/>
      <c r="K939" s="390"/>
      <c r="L939" s="390"/>
      <c r="M939" s="390"/>
      <c r="N939" s="390"/>
      <c r="O939" s="390"/>
      <c r="P939" s="390"/>
      <c r="Q939" s="390"/>
      <c r="R939" s="390"/>
      <c r="S939" s="390"/>
      <c r="T939" s="390"/>
      <c r="U939" s="390"/>
      <c r="V939" s="390"/>
      <c r="W939" s="390"/>
      <c r="X939" s="390"/>
      <c r="Y939" s="390"/>
      <c r="Z939" s="390"/>
      <c r="AA939" s="390"/>
      <c r="AB939" s="390"/>
      <c r="AC939" s="390"/>
      <c r="AD939" s="390"/>
    </row>
    <row r="940">
      <c r="A940" s="400"/>
      <c r="B940" s="390"/>
      <c r="C940" s="401"/>
      <c r="D940" s="401"/>
      <c r="E940" s="390"/>
      <c r="F940" s="390"/>
      <c r="G940" s="390"/>
      <c r="H940" s="390"/>
      <c r="I940" s="390"/>
      <c r="J940" s="390"/>
      <c r="K940" s="390"/>
      <c r="L940" s="390"/>
      <c r="M940" s="390"/>
      <c r="N940" s="390"/>
      <c r="O940" s="390"/>
      <c r="P940" s="390"/>
      <c r="Q940" s="390"/>
      <c r="R940" s="390"/>
      <c r="S940" s="390"/>
      <c r="T940" s="390"/>
      <c r="U940" s="390"/>
      <c r="V940" s="390"/>
      <c r="W940" s="390"/>
      <c r="X940" s="390"/>
      <c r="Y940" s="390"/>
      <c r="Z940" s="390"/>
      <c r="AA940" s="390"/>
      <c r="AB940" s="390"/>
      <c r="AC940" s="390"/>
      <c r="AD940" s="390"/>
    </row>
    <row r="941">
      <c r="A941" s="400"/>
      <c r="B941" s="390"/>
      <c r="C941" s="401"/>
      <c r="D941" s="401"/>
      <c r="E941" s="390"/>
      <c r="F941" s="390"/>
      <c r="G941" s="390"/>
      <c r="H941" s="390"/>
      <c r="I941" s="390"/>
      <c r="J941" s="390"/>
      <c r="K941" s="390"/>
      <c r="L941" s="390"/>
      <c r="M941" s="390"/>
      <c r="N941" s="390"/>
      <c r="O941" s="390"/>
      <c r="P941" s="390"/>
      <c r="Q941" s="390"/>
      <c r="R941" s="390"/>
      <c r="S941" s="390"/>
      <c r="T941" s="390"/>
      <c r="U941" s="390"/>
      <c r="V941" s="390"/>
      <c r="W941" s="390"/>
      <c r="X941" s="390"/>
      <c r="Y941" s="390"/>
      <c r="Z941" s="390"/>
      <c r="AA941" s="390"/>
      <c r="AB941" s="390"/>
      <c r="AC941" s="390"/>
      <c r="AD941" s="390"/>
    </row>
    <row r="942">
      <c r="A942" s="400"/>
      <c r="B942" s="390"/>
      <c r="C942" s="401"/>
      <c r="D942" s="401"/>
      <c r="E942" s="390"/>
      <c r="F942" s="390"/>
      <c r="G942" s="390"/>
      <c r="H942" s="390"/>
      <c r="I942" s="390"/>
      <c r="J942" s="390"/>
      <c r="K942" s="390"/>
      <c r="L942" s="390"/>
      <c r="M942" s="390"/>
      <c r="N942" s="390"/>
      <c r="O942" s="390"/>
      <c r="P942" s="390"/>
      <c r="Q942" s="390"/>
      <c r="R942" s="390"/>
      <c r="S942" s="390"/>
      <c r="T942" s="390"/>
      <c r="U942" s="390"/>
      <c r="V942" s="390"/>
      <c r="W942" s="390"/>
      <c r="X942" s="390"/>
      <c r="Y942" s="390"/>
      <c r="Z942" s="390"/>
      <c r="AA942" s="390"/>
      <c r="AB942" s="390"/>
      <c r="AC942" s="390"/>
      <c r="AD942" s="390"/>
    </row>
    <row r="943">
      <c r="A943" s="400"/>
      <c r="B943" s="390"/>
      <c r="C943" s="401"/>
      <c r="D943" s="401"/>
      <c r="E943" s="390"/>
      <c r="F943" s="390"/>
      <c r="G943" s="390"/>
      <c r="H943" s="390"/>
      <c r="I943" s="390"/>
      <c r="J943" s="390"/>
      <c r="K943" s="390"/>
      <c r="L943" s="390"/>
      <c r="M943" s="390"/>
      <c r="N943" s="390"/>
      <c r="O943" s="390"/>
      <c r="P943" s="390"/>
      <c r="Q943" s="390"/>
      <c r="R943" s="390"/>
      <c r="S943" s="390"/>
      <c r="T943" s="390"/>
      <c r="U943" s="390"/>
      <c r="V943" s="390"/>
      <c r="W943" s="390"/>
      <c r="X943" s="390"/>
      <c r="Y943" s="390"/>
      <c r="Z943" s="390"/>
      <c r="AA943" s="390"/>
      <c r="AB943" s="390"/>
      <c r="AC943" s="390"/>
      <c r="AD943" s="390"/>
    </row>
    <row r="944">
      <c r="A944" s="400"/>
      <c r="B944" s="390"/>
      <c r="C944" s="401"/>
      <c r="D944" s="401"/>
      <c r="E944" s="390"/>
      <c r="F944" s="390"/>
      <c r="G944" s="390"/>
      <c r="H944" s="390"/>
      <c r="I944" s="390"/>
      <c r="J944" s="390"/>
      <c r="K944" s="390"/>
      <c r="L944" s="390"/>
      <c r="M944" s="390"/>
      <c r="N944" s="390"/>
      <c r="O944" s="390"/>
      <c r="P944" s="390"/>
      <c r="Q944" s="390"/>
      <c r="R944" s="390"/>
      <c r="S944" s="390"/>
      <c r="T944" s="390"/>
      <c r="U944" s="390"/>
      <c r="V944" s="390"/>
      <c r="W944" s="390"/>
      <c r="X944" s="390"/>
      <c r="Y944" s="390"/>
      <c r="Z944" s="390"/>
      <c r="AA944" s="390"/>
      <c r="AB944" s="390"/>
      <c r="AC944" s="390"/>
      <c r="AD944" s="390"/>
    </row>
    <row r="945">
      <c r="A945" s="400"/>
      <c r="B945" s="390"/>
      <c r="C945" s="401"/>
      <c r="D945" s="401"/>
      <c r="E945" s="390"/>
      <c r="F945" s="390"/>
      <c r="G945" s="390"/>
      <c r="H945" s="390"/>
      <c r="I945" s="390"/>
      <c r="J945" s="390"/>
      <c r="K945" s="390"/>
      <c r="L945" s="390"/>
      <c r="M945" s="390"/>
      <c r="N945" s="390"/>
      <c r="O945" s="390"/>
      <c r="P945" s="390"/>
      <c r="Q945" s="390"/>
      <c r="R945" s="390"/>
      <c r="S945" s="390"/>
      <c r="T945" s="390"/>
      <c r="U945" s="390"/>
      <c r="V945" s="390"/>
      <c r="W945" s="390"/>
      <c r="X945" s="390"/>
      <c r="Y945" s="390"/>
      <c r="Z945" s="390"/>
      <c r="AA945" s="390"/>
      <c r="AB945" s="390"/>
      <c r="AC945" s="390"/>
      <c r="AD945" s="390"/>
    </row>
    <row r="946">
      <c r="A946" s="400"/>
      <c r="B946" s="390"/>
      <c r="C946" s="401"/>
      <c r="D946" s="401"/>
      <c r="E946" s="390"/>
      <c r="F946" s="390"/>
      <c r="G946" s="390"/>
      <c r="H946" s="390"/>
      <c r="I946" s="390"/>
      <c r="J946" s="390"/>
      <c r="K946" s="390"/>
      <c r="L946" s="390"/>
      <c r="M946" s="390"/>
      <c r="N946" s="390"/>
      <c r="O946" s="390"/>
      <c r="P946" s="390"/>
      <c r="Q946" s="390"/>
      <c r="R946" s="390"/>
      <c r="S946" s="390"/>
      <c r="T946" s="390"/>
      <c r="U946" s="390"/>
      <c r="V946" s="390"/>
      <c r="W946" s="390"/>
      <c r="X946" s="390"/>
      <c r="Y946" s="390"/>
      <c r="Z946" s="390"/>
      <c r="AA946" s="390"/>
      <c r="AB946" s="390"/>
      <c r="AC946" s="390"/>
      <c r="AD946" s="390"/>
    </row>
    <row r="947">
      <c r="A947" s="400"/>
      <c r="B947" s="390"/>
      <c r="C947" s="401"/>
      <c r="D947" s="401"/>
      <c r="E947" s="390"/>
      <c r="F947" s="390"/>
      <c r="G947" s="390"/>
      <c r="H947" s="390"/>
      <c r="I947" s="390"/>
      <c r="J947" s="390"/>
      <c r="K947" s="390"/>
      <c r="L947" s="390"/>
      <c r="M947" s="390"/>
      <c r="N947" s="390"/>
      <c r="O947" s="390"/>
      <c r="P947" s="390"/>
      <c r="Q947" s="390"/>
      <c r="R947" s="390"/>
      <c r="S947" s="390"/>
      <c r="T947" s="390"/>
      <c r="U947" s="390"/>
      <c r="V947" s="390"/>
      <c r="W947" s="390"/>
      <c r="X947" s="390"/>
      <c r="Y947" s="390"/>
      <c r="Z947" s="390"/>
      <c r="AA947" s="390"/>
      <c r="AB947" s="390"/>
      <c r="AC947" s="390"/>
      <c r="AD947" s="390"/>
    </row>
    <row r="948">
      <c r="A948" s="400"/>
      <c r="B948" s="390"/>
      <c r="C948" s="401"/>
      <c r="D948" s="401"/>
      <c r="E948" s="390"/>
      <c r="F948" s="390"/>
      <c r="G948" s="390"/>
      <c r="H948" s="390"/>
      <c r="I948" s="390"/>
      <c r="J948" s="390"/>
      <c r="K948" s="390"/>
      <c r="L948" s="390"/>
      <c r="M948" s="390"/>
      <c r="N948" s="390"/>
      <c r="O948" s="390"/>
      <c r="P948" s="390"/>
      <c r="Q948" s="390"/>
      <c r="R948" s="390"/>
      <c r="S948" s="390"/>
      <c r="T948" s="390"/>
      <c r="U948" s="390"/>
      <c r="V948" s="390"/>
      <c r="W948" s="390"/>
      <c r="X948" s="390"/>
      <c r="Y948" s="390"/>
      <c r="Z948" s="390"/>
      <c r="AA948" s="390"/>
      <c r="AB948" s="390"/>
      <c r="AC948" s="390"/>
      <c r="AD948" s="390"/>
    </row>
    <row r="949">
      <c r="A949" s="400"/>
      <c r="B949" s="390"/>
      <c r="C949" s="401"/>
      <c r="D949" s="401"/>
      <c r="E949" s="390"/>
      <c r="F949" s="390"/>
      <c r="G949" s="390"/>
      <c r="H949" s="390"/>
      <c r="I949" s="390"/>
      <c r="J949" s="390"/>
      <c r="K949" s="390"/>
      <c r="L949" s="390"/>
      <c r="M949" s="390"/>
      <c r="N949" s="390"/>
      <c r="O949" s="390"/>
      <c r="P949" s="390"/>
      <c r="Q949" s="390"/>
      <c r="R949" s="390"/>
      <c r="S949" s="390"/>
      <c r="T949" s="390"/>
      <c r="U949" s="390"/>
      <c r="V949" s="390"/>
      <c r="W949" s="390"/>
      <c r="X949" s="390"/>
      <c r="Y949" s="390"/>
      <c r="Z949" s="390"/>
      <c r="AA949" s="390"/>
      <c r="AB949" s="390"/>
      <c r="AC949" s="390"/>
      <c r="AD949" s="390"/>
    </row>
    <row r="950">
      <c r="A950" s="400"/>
      <c r="B950" s="390"/>
      <c r="C950" s="401"/>
      <c r="D950" s="401"/>
      <c r="E950" s="390"/>
      <c r="F950" s="390"/>
      <c r="G950" s="390"/>
      <c r="H950" s="390"/>
      <c r="I950" s="390"/>
      <c r="J950" s="390"/>
      <c r="K950" s="390"/>
      <c r="L950" s="390"/>
      <c r="M950" s="390"/>
      <c r="N950" s="390"/>
      <c r="O950" s="390"/>
      <c r="P950" s="390"/>
      <c r="Q950" s="390"/>
      <c r="R950" s="390"/>
      <c r="S950" s="390"/>
      <c r="T950" s="390"/>
      <c r="U950" s="390"/>
      <c r="V950" s="390"/>
      <c r="W950" s="390"/>
      <c r="X950" s="390"/>
      <c r="Y950" s="390"/>
      <c r="Z950" s="390"/>
      <c r="AA950" s="390"/>
      <c r="AB950" s="390"/>
      <c r="AC950" s="390"/>
      <c r="AD950" s="390"/>
    </row>
    <row r="951">
      <c r="A951" s="400"/>
      <c r="B951" s="390"/>
      <c r="C951" s="401"/>
      <c r="D951" s="401"/>
      <c r="E951" s="390"/>
      <c r="F951" s="390"/>
      <c r="G951" s="390"/>
      <c r="H951" s="390"/>
      <c r="I951" s="390"/>
      <c r="J951" s="390"/>
      <c r="K951" s="390"/>
      <c r="L951" s="390"/>
      <c r="M951" s="390"/>
      <c r="N951" s="390"/>
      <c r="O951" s="390"/>
      <c r="P951" s="390"/>
      <c r="Q951" s="390"/>
      <c r="R951" s="390"/>
      <c r="S951" s="390"/>
      <c r="T951" s="390"/>
      <c r="U951" s="390"/>
      <c r="V951" s="390"/>
      <c r="W951" s="390"/>
      <c r="X951" s="390"/>
      <c r="Y951" s="390"/>
      <c r="Z951" s="390"/>
      <c r="AA951" s="390"/>
      <c r="AB951" s="390"/>
      <c r="AC951" s="390"/>
      <c r="AD951" s="390"/>
    </row>
    <row r="952">
      <c r="A952" s="400"/>
      <c r="B952" s="390"/>
      <c r="C952" s="401"/>
      <c r="D952" s="401"/>
      <c r="E952" s="390"/>
      <c r="F952" s="390"/>
      <c r="G952" s="390"/>
      <c r="H952" s="390"/>
      <c r="I952" s="390"/>
      <c r="J952" s="390"/>
      <c r="K952" s="390"/>
      <c r="L952" s="390"/>
      <c r="M952" s="390"/>
      <c r="N952" s="390"/>
      <c r="O952" s="390"/>
      <c r="P952" s="390"/>
      <c r="Q952" s="390"/>
      <c r="R952" s="390"/>
      <c r="S952" s="390"/>
      <c r="T952" s="390"/>
      <c r="U952" s="390"/>
      <c r="V952" s="390"/>
      <c r="W952" s="390"/>
      <c r="X952" s="390"/>
      <c r="Y952" s="390"/>
      <c r="Z952" s="390"/>
      <c r="AA952" s="390"/>
      <c r="AB952" s="390"/>
      <c r="AC952" s="390"/>
      <c r="AD952" s="390"/>
    </row>
    <row r="953">
      <c r="A953" s="400"/>
      <c r="B953" s="390"/>
      <c r="C953" s="401"/>
      <c r="D953" s="401"/>
      <c r="E953" s="390"/>
      <c r="F953" s="390"/>
      <c r="G953" s="390"/>
      <c r="H953" s="390"/>
      <c r="I953" s="390"/>
      <c r="J953" s="390"/>
      <c r="K953" s="390"/>
      <c r="L953" s="390"/>
      <c r="M953" s="390"/>
      <c r="N953" s="390"/>
      <c r="O953" s="390"/>
      <c r="P953" s="390"/>
      <c r="Q953" s="390"/>
      <c r="R953" s="390"/>
      <c r="S953" s="390"/>
      <c r="T953" s="390"/>
      <c r="U953" s="390"/>
      <c r="V953" s="390"/>
      <c r="W953" s="390"/>
      <c r="X953" s="390"/>
      <c r="Y953" s="390"/>
      <c r="Z953" s="390"/>
      <c r="AA953" s="390"/>
      <c r="AB953" s="390"/>
      <c r="AC953" s="390"/>
      <c r="AD953" s="390"/>
    </row>
    <row r="954">
      <c r="A954" s="400"/>
      <c r="B954" s="390"/>
      <c r="C954" s="401"/>
      <c r="D954" s="401"/>
      <c r="E954" s="390"/>
      <c r="F954" s="390"/>
      <c r="G954" s="390"/>
      <c r="H954" s="390"/>
      <c r="I954" s="390"/>
      <c r="J954" s="390"/>
      <c r="K954" s="390"/>
      <c r="L954" s="390"/>
      <c r="M954" s="390"/>
      <c r="N954" s="390"/>
      <c r="O954" s="390"/>
      <c r="P954" s="390"/>
      <c r="Q954" s="390"/>
      <c r="R954" s="390"/>
      <c r="S954" s="390"/>
      <c r="T954" s="390"/>
      <c r="U954" s="390"/>
      <c r="V954" s="390"/>
      <c r="W954" s="390"/>
      <c r="X954" s="390"/>
      <c r="Y954" s="390"/>
      <c r="Z954" s="390"/>
      <c r="AA954" s="390"/>
      <c r="AB954" s="390"/>
      <c r="AC954" s="390"/>
      <c r="AD954" s="390"/>
    </row>
    <row r="955">
      <c r="A955" s="400"/>
      <c r="B955" s="390"/>
      <c r="C955" s="401"/>
      <c r="D955" s="401"/>
      <c r="E955" s="390"/>
      <c r="F955" s="390"/>
      <c r="G955" s="390"/>
      <c r="H955" s="390"/>
      <c r="I955" s="390"/>
      <c r="J955" s="390"/>
      <c r="K955" s="390"/>
      <c r="L955" s="390"/>
      <c r="M955" s="390"/>
      <c r="N955" s="390"/>
      <c r="O955" s="390"/>
      <c r="P955" s="390"/>
      <c r="Q955" s="390"/>
      <c r="R955" s="390"/>
      <c r="S955" s="390"/>
      <c r="T955" s="390"/>
      <c r="U955" s="390"/>
      <c r="V955" s="390"/>
      <c r="W955" s="390"/>
      <c r="X955" s="390"/>
      <c r="Y955" s="390"/>
      <c r="Z955" s="390"/>
      <c r="AA955" s="390"/>
      <c r="AB955" s="390"/>
      <c r="AC955" s="390"/>
      <c r="AD955" s="390"/>
    </row>
    <row r="956">
      <c r="A956" s="400"/>
      <c r="B956" s="390"/>
      <c r="C956" s="401"/>
      <c r="D956" s="401"/>
      <c r="E956" s="390"/>
      <c r="F956" s="390"/>
      <c r="G956" s="390"/>
      <c r="H956" s="390"/>
      <c r="I956" s="390"/>
      <c r="J956" s="390"/>
      <c r="K956" s="390"/>
      <c r="L956" s="390"/>
      <c r="M956" s="390"/>
      <c r="N956" s="390"/>
      <c r="O956" s="390"/>
      <c r="P956" s="390"/>
      <c r="Q956" s="390"/>
      <c r="R956" s="390"/>
      <c r="S956" s="390"/>
      <c r="T956" s="390"/>
      <c r="U956" s="390"/>
      <c r="V956" s="390"/>
      <c r="W956" s="390"/>
      <c r="X956" s="390"/>
      <c r="Y956" s="390"/>
      <c r="Z956" s="390"/>
      <c r="AA956" s="390"/>
      <c r="AB956" s="390"/>
      <c r="AC956" s="390"/>
      <c r="AD956" s="390"/>
    </row>
    <row r="957">
      <c r="A957" s="400"/>
      <c r="B957" s="390"/>
      <c r="C957" s="401"/>
      <c r="D957" s="401"/>
      <c r="E957" s="390"/>
      <c r="F957" s="390"/>
      <c r="G957" s="390"/>
      <c r="H957" s="390"/>
      <c r="I957" s="390"/>
      <c r="J957" s="390"/>
      <c r="K957" s="390"/>
      <c r="L957" s="390"/>
      <c r="M957" s="390"/>
      <c r="N957" s="390"/>
      <c r="O957" s="390"/>
      <c r="P957" s="390"/>
      <c r="Q957" s="390"/>
      <c r="R957" s="390"/>
      <c r="S957" s="390"/>
      <c r="T957" s="390"/>
      <c r="U957" s="390"/>
      <c r="V957" s="390"/>
      <c r="W957" s="390"/>
      <c r="X957" s="390"/>
      <c r="Y957" s="390"/>
      <c r="Z957" s="390"/>
      <c r="AA957" s="390"/>
      <c r="AB957" s="390"/>
      <c r="AC957" s="390"/>
      <c r="AD957" s="390"/>
    </row>
    <row r="958">
      <c r="A958" s="400"/>
      <c r="B958" s="390"/>
      <c r="C958" s="401"/>
      <c r="D958" s="401"/>
      <c r="E958" s="390"/>
      <c r="F958" s="390"/>
      <c r="G958" s="390"/>
      <c r="H958" s="390"/>
      <c r="I958" s="390"/>
      <c r="J958" s="390"/>
      <c r="K958" s="390"/>
      <c r="L958" s="390"/>
      <c r="M958" s="390"/>
      <c r="N958" s="390"/>
      <c r="O958" s="390"/>
      <c r="P958" s="390"/>
      <c r="Q958" s="390"/>
      <c r="R958" s="390"/>
      <c r="S958" s="390"/>
      <c r="T958" s="390"/>
      <c r="U958" s="390"/>
      <c r="V958" s="390"/>
      <c r="W958" s="390"/>
      <c r="X958" s="390"/>
      <c r="Y958" s="390"/>
      <c r="Z958" s="390"/>
      <c r="AA958" s="390"/>
      <c r="AB958" s="390"/>
      <c r="AC958" s="390"/>
      <c r="AD958" s="390"/>
    </row>
    <row r="959">
      <c r="A959" s="400"/>
      <c r="B959" s="390"/>
      <c r="C959" s="401"/>
      <c r="D959" s="401"/>
      <c r="E959" s="390"/>
      <c r="F959" s="390"/>
      <c r="G959" s="390"/>
      <c r="H959" s="390"/>
      <c r="I959" s="390"/>
      <c r="J959" s="390"/>
      <c r="K959" s="390"/>
      <c r="L959" s="390"/>
      <c r="M959" s="390"/>
      <c r="N959" s="390"/>
      <c r="O959" s="390"/>
      <c r="P959" s="390"/>
      <c r="Q959" s="390"/>
      <c r="R959" s="390"/>
      <c r="S959" s="390"/>
      <c r="T959" s="390"/>
      <c r="U959" s="390"/>
      <c r="V959" s="390"/>
      <c r="W959" s="390"/>
      <c r="X959" s="390"/>
      <c r="Y959" s="390"/>
      <c r="Z959" s="390"/>
      <c r="AA959" s="390"/>
      <c r="AB959" s="390"/>
      <c r="AC959" s="390"/>
      <c r="AD959" s="390"/>
    </row>
    <row r="960">
      <c r="A960" s="400"/>
      <c r="B960" s="390"/>
      <c r="C960" s="401"/>
      <c r="D960" s="401"/>
      <c r="E960" s="390"/>
      <c r="F960" s="390"/>
      <c r="G960" s="390"/>
      <c r="H960" s="390"/>
      <c r="I960" s="390"/>
      <c r="J960" s="390"/>
      <c r="K960" s="390"/>
      <c r="L960" s="390"/>
      <c r="M960" s="390"/>
      <c r="N960" s="390"/>
      <c r="O960" s="390"/>
      <c r="P960" s="390"/>
      <c r="Q960" s="390"/>
      <c r="R960" s="390"/>
      <c r="S960" s="390"/>
      <c r="T960" s="390"/>
      <c r="U960" s="390"/>
      <c r="V960" s="390"/>
      <c r="W960" s="390"/>
      <c r="X960" s="390"/>
      <c r="Y960" s="390"/>
      <c r="Z960" s="390"/>
      <c r="AA960" s="390"/>
      <c r="AB960" s="390"/>
      <c r="AC960" s="390"/>
      <c r="AD960" s="390"/>
    </row>
    <row r="961">
      <c r="A961" s="400"/>
      <c r="B961" s="390"/>
      <c r="C961" s="401"/>
      <c r="D961" s="401"/>
      <c r="E961" s="390"/>
      <c r="F961" s="390"/>
      <c r="G961" s="390"/>
      <c r="H961" s="390"/>
      <c r="I961" s="390"/>
      <c r="J961" s="390"/>
      <c r="K961" s="390"/>
      <c r="L961" s="390"/>
      <c r="M961" s="390"/>
      <c r="N961" s="390"/>
      <c r="O961" s="390"/>
      <c r="P961" s="390"/>
      <c r="Q961" s="390"/>
      <c r="R961" s="390"/>
      <c r="S961" s="390"/>
      <c r="T961" s="390"/>
      <c r="U961" s="390"/>
      <c r="V961" s="390"/>
      <c r="W961" s="390"/>
      <c r="X961" s="390"/>
      <c r="Y961" s="390"/>
      <c r="Z961" s="390"/>
      <c r="AA961" s="390"/>
      <c r="AB961" s="390"/>
      <c r="AC961" s="390"/>
      <c r="AD961" s="390"/>
    </row>
    <row r="962">
      <c r="A962" s="400"/>
      <c r="B962" s="390"/>
      <c r="C962" s="401"/>
      <c r="D962" s="401"/>
      <c r="E962" s="390"/>
      <c r="F962" s="390"/>
      <c r="G962" s="390"/>
      <c r="H962" s="390"/>
      <c r="I962" s="390"/>
      <c r="J962" s="390"/>
      <c r="K962" s="390"/>
      <c r="L962" s="390"/>
      <c r="M962" s="390"/>
      <c r="N962" s="390"/>
      <c r="O962" s="390"/>
      <c r="P962" s="390"/>
      <c r="Q962" s="390"/>
      <c r="R962" s="390"/>
      <c r="S962" s="390"/>
      <c r="T962" s="390"/>
      <c r="U962" s="390"/>
      <c r="V962" s="390"/>
      <c r="W962" s="390"/>
      <c r="X962" s="390"/>
      <c r="Y962" s="390"/>
      <c r="Z962" s="390"/>
      <c r="AA962" s="390"/>
      <c r="AB962" s="390"/>
      <c r="AC962" s="390"/>
      <c r="AD962" s="390"/>
    </row>
    <row r="963">
      <c r="A963" s="400"/>
      <c r="B963" s="390"/>
      <c r="C963" s="401"/>
      <c r="D963" s="401"/>
      <c r="E963" s="390"/>
      <c r="F963" s="390"/>
      <c r="G963" s="390"/>
      <c r="H963" s="390"/>
      <c r="I963" s="390"/>
      <c r="J963" s="390"/>
      <c r="K963" s="390"/>
      <c r="L963" s="390"/>
      <c r="M963" s="390"/>
      <c r="N963" s="390"/>
      <c r="O963" s="390"/>
      <c r="P963" s="390"/>
      <c r="Q963" s="390"/>
      <c r="R963" s="390"/>
      <c r="S963" s="390"/>
      <c r="T963" s="390"/>
      <c r="U963" s="390"/>
      <c r="V963" s="390"/>
      <c r="W963" s="390"/>
      <c r="X963" s="390"/>
      <c r="Y963" s="390"/>
      <c r="Z963" s="390"/>
      <c r="AA963" s="390"/>
      <c r="AB963" s="390"/>
      <c r="AC963" s="390"/>
      <c r="AD963" s="390"/>
    </row>
    <row r="964">
      <c r="A964" s="400"/>
      <c r="B964" s="390"/>
      <c r="C964" s="401"/>
      <c r="D964" s="401"/>
      <c r="E964" s="390"/>
      <c r="F964" s="390"/>
      <c r="G964" s="390"/>
      <c r="H964" s="390"/>
      <c r="I964" s="390"/>
      <c r="J964" s="390"/>
      <c r="K964" s="390"/>
      <c r="L964" s="390"/>
      <c r="M964" s="390"/>
      <c r="N964" s="390"/>
      <c r="O964" s="390"/>
      <c r="P964" s="390"/>
      <c r="Q964" s="390"/>
      <c r="R964" s="390"/>
      <c r="S964" s="390"/>
      <c r="T964" s="390"/>
      <c r="U964" s="390"/>
      <c r="V964" s="390"/>
      <c r="W964" s="390"/>
      <c r="X964" s="390"/>
      <c r="Y964" s="390"/>
      <c r="Z964" s="390"/>
      <c r="AA964" s="390"/>
      <c r="AB964" s="390"/>
      <c r="AC964" s="390"/>
      <c r="AD964" s="390"/>
    </row>
    <row r="965">
      <c r="A965" s="400"/>
      <c r="B965" s="390"/>
      <c r="C965" s="401"/>
      <c r="D965" s="401"/>
      <c r="E965" s="390"/>
      <c r="F965" s="390"/>
      <c r="G965" s="390"/>
      <c r="H965" s="390"/>
      <c r="I965" s="390"/>
      <c r="J965" s="390"/>
      <c r="K965" s="390"/>
      <c r="L965" s="390"/>
      <c r="M965" s="390"/>
      <c r="N965" s="390"/>
      <c r="O965" s="390"/>
      <c r="P965" s="390"/>
      <c r="Q965" s="390"/>
      <c r="R965" s="390"/>
      <c r="S965" s="390"/>
      <c r="T965" s="390"/>
      <c r="U965" s="390"/>
      <c r="V965" s="390"/>
      <c r="W965" s="390"/>
      <c r="X965" s="390"/>
      <c r="Y965" s="390"/>
      <c r="Z965" s="390"/>
      <c r="AA965" s="390"/>
      <c r="AB965" s="390"/>
      <c r="AC965" s="390"/>
      <c r="AD965" s="390"/>
    </row>
    <row r="966">
      <c r="A966" s="400"/>
      <c r="B966" s="390"/>
      <c r="C966" s="401"/>
      <c r="D966" s="401"/>
      <c r="E966" s="390"/>
      <c r="F966" s="390"/>
      <c r="G966" s="390"/>
      <c r="H966" s="390"/>
      <c r="I966" s="390"/>
      <c r="J966" s="390"/>
      <c r="K966" s="390"/>
      <c r="L966" s="390"/>
      <c r="M966" s="390"/>
      <c r="N966" s="390"/>
      <c r="O966" s="390"/>
      <c r="P966" s="390"/>
      <c r="Q966" s="390"/>
      <c r="R966" s="390"/>
      <c r="S966" s="390"/>
      <c r="T966" s="390"/>
      <c r="U966" s="390"/>
      <c r="V966" s="390"/>
      <c r="W966" s="390"/>
      <c r="X966" s="390"/>
      <c r="Y966" s="390"/>
      <c r="Z966" s="390"/>
      <c r="AA966" s="390"/>
      <c r="AB966" s="390"/>
      <c r="AC966" s="390"/>
      <c r="AD966" s="390"/>
    </row>
    <row r="967">
      <c r="A967" s="400"/>
      <c r="B967" s="390"/>
      <c r="C967" s="401"/>
      <c r="D967" s="401"/>
      <c r="E967" s="390"/>
      <c r="F967" s="390"/>
      <c r="G967" s="390"/>
      <c r="H967" s="390"/>
      <c r="I967" s="390"/>
      <c r="J967" s="390"/>
      <c r="K967" s="390"/>
      <c r="L967" s="390"/>
      <c r="M967" s="390"/>
      <c r="N967" s="390"/>
      <c r="O967" s="390"/>
      <c r="P967" s="390"/>
      <c r="Q967" s="390"/>
      <c r="R967" s="390"/>
      <c r="S967" s="390"/>
      <c r="T967" s="390"/>
      <c r="U967" s="390"/>
      <c r="V967" s="390"/>
      <c r="W967" s="390"/>
      <c r="X967" s="390"/>
      <c r="Y967" s="390"/>
      <c r="Z967" s="390"/>
      <c r="AA967" s="390"/>
      <c r="AB967" s="390"/>
      <c r="AC967" s="390"/>
      <c r="AD967" s="390"/>
    </row>
    <row r="968">
      <c r="A968" s="400"/>
      <c r="B968" s="390"/>
      <c r="C968" s="401"/>
      <c r="D968" s="401"/>
      <c r="E968" s="390"/>
      <c r="F968" s="390"/>
      <c r="G968" s="390"/>
      <c r="H968" s="390"/>
      <c r="I968" s="390"/>
      <c r="J968" s="390"/>
      <c r="K968" s="390"/>
      <c r="L968" s="390"/>
      <c r="M968" s="390"/>
      <c r="N968" s="390"/>
      <c r="O968" s="390"/>
      <c r="P968" s="390"/>
      <c r="Q968" s="390"/>
      <c r="R968" s="390"/>
      <c r="S968" s="390"/>
      <c r="T968" s="390"/>
      <c r="U968" s="390"/>
      <c r="V968" s="390"/>
      <c r="W968" s="390"/>
      <c r="X968" s="390"/>
      <c r="Y968" s="390"/>
      <c r="Z968" s="390"/>
      <c r="AA968" s="390"/>
      <c r="AB968" s="390"/>
      <c r="AC968" s="390"/>
      <c r="AD968" s="390"/>
    </row>
    <row r="969">
      <c r="A969" s="400"/>
      <c r="B969" s="390"/>
      <c r="C969" s="401"/>
      <c r="D969" s="401"/>
      <c r="E969" s="390"/>
      <c r="F969" s="390"/>
      <c r="G969" s="390"/>
      <c r="H969" s="390"/>
      <c r="I969" s="390"/>
      <c r="J969" s="390"/>
      <c r="K969" s="390"/>
      <c r="L969" s="390"/>
      <c r="M969" s="390"/>
      <c r="N969" s="390"/>
      <c r="O969" s="390"/>
      <c r="P969" s="390"/>
      <c r="Q969" s="390"/>
      <c r="R969" s="390"/>
      <c r="S969" s="390"/>
      <c r="T969" s="390"/>
      <c r="U969" s="390"/>
      <c r="V969" s="390"/>
      <c r="W969" s="390"/>
      <c r="X969" s="390"/>
      <c r="Y969" s="390"/>
      <c r="Z969" s="390"/>
      <c r="AA969" s="390"/>
      <c r="AB969" s="390"/>
      <c r="AC969" s="390"/>
      <c r="AD969" s="390"/>
    </row>
    <row r="970">
      <c r="A970" s="400"/>
      <c r="B970" s="390"/>
      <c r="C970" s="401"/>
      <c r="D970" s="401"/>
      <c r="E970" s="390"/>
      <c r="F970" s="390"/>
      <c r="G970" s="390"/>
      <c r="H970" s="390"/>
      <c r="I970" s="390"/>
      <c r="J970" s="390"/>
      <c r="K970" s="390"/>
      <c r="L970" s="390"/>
      <c r="M970" s="390"/>
      <c r="N970" s="390"/>
      <c r="O970" s="390"/>
      <c r="P970" s="390"/>
      <c r="Q970" s="390"/>
      <c r="R970" s="390"/>
      <c r="S970" s="390"/>
      <c r="T970" s="390"/>
      <c r="U970" s="390"/>
      <c r="V970" s="390"/>
      <c r="W970" s="390"/>
      <c r="X970" s="390"/>
      <c r="Y970" s="390"/>
      <c r="Z970" s="390"/>
      <c r="AA970" s="390"/>
      <c r="AB970" s="390"/>
      <c r="AC970" s="390"/>
      <c r="AD970" s="390"/>
    </row>
    <row r="971">
      <c r="A971" s="400"/>
      <c r="B971" s="390"/>
      <c r="C971" s="401"/>
      <c r="D971" s="401"/>
      <c r="E971" s="390"/>
      <c r="F971" s="390"/>
      <c r="G971" s="390"/>
      <c r="H971" s="390"/>
      <c r="I971" s="390"/>
      <c r="J971" s="390"/>
      <c r="K971" s="390"/>
      <c r="L971" s="390"/>
      <c r="M971" s="390"/>
      <c r="N971" s="390"/>
      <c r="O971" s="390"/>
      <c r="P971" s="390"/>
      <c r="Q971" s="390"/>
      <c r="R971" s="390"/>
      <c r="S971" s="390"/>
      <c r="T971" s="390"/>
      <c r="U971" s="390"/>
      <c r="V971" s="390"/>
      <c r="W971" s="390"/>
      <c r="X971" s="390"/>
      <c r="Y971" s="390"/>
      <c r="Z971" s="390"/>
      <c r="AA971" s="390"/>
      <c r="AB971" s="390"/>
      <c r="AC971" s="390"/>
      <c r="AD971" s="390"/>
    </row>
    <row r="972">
      <c r="A972" s="400"/>
      <c r="B972" s="390"/>
      <c r="C972" s="401"/>
      <c r="D972" s="401"/>
      <c r="E972" s="390"/>
      <c r="F972" s="390"/>
      <c r="G972" s="390"/>
      <c r="H972" s="390"/>
      <c r="I972" s="390"/>
      <c r="J972" s="390"/>
      <c r="K972" s="390"/>
      <c r="L972" s="390"/>
      <c r="M972" s="390"/>
      <c r="N972" s="390"/>
      <c r="O972" s="390"/>
      <c r="P972" s="390"/>
      <c r="Q972" s="390"/>
      <c r="R972" s="390"/>
      <c r="S972" s="390"/>
      <c r="T972" s="390"/>
      <c r="U972" s="390"/>
      <c r="V972" s="390"/>
      <c r="W972" s="390"/>
      <c r="X972" s="390"/>
      <c r="Y972" s="390"/>
      <c r="Z972" s="390"/>
      <c r="AA972" s="390"/>
      <c r="AB972" s="390"/>
      <c r="AC972" s="390"/>
      <c r="AD972" s="390"/>
    </row>
    <row r="973">
      <c r="A973" s="400"/>
      <c r="B973" s="390"/>
      <c r="C973" s="401"/>
      <c r="D973" s="401"/>
      <c r="E973" s="390"/>
      <c r="F973" s="390"/>
      <c r="G973" s="390"/>
      <c r="H973" s="390"/>
      <c r="I973" s="390"/>
      <c r="J973" s="390"/>
      <c r="K973" s="390"/>
      <c r="L973" s="390"/>
      <c r="M973" s="390"/>
      <c r="N973" s="390"/>
      <c r="O973" s="390"/>
      <c r="P973" s="390"/>
      <c r="Q973" s="390"/>
      <c r="R973" s="390"/>
      <c r="S973" s="390"/>
      <c r="T973" s="390"/>
      <c r="U973" s="390"/>
      <c r="V973" s="390"/>
      <c r="W973" s="390"/>
      <c r="X973" s="390"/>
      <c r="Y973" s="390"/>
      <c r="Z973" s="390"/>
      <c r="AA973" s="390"/>
      <c r="AB973" s="390"/>
      <c r="AC973" s="390"/>
      <c r="AD973" s="390"/>
    </row>
    <row r="974">
      <c r="A974" s="400"/>
      <c r="B974" s="390"/>
      <c r="C974" s="401"/>
      <c r="D974" s="401"/>
      <c r="E974" s="390"/>
      <c r="F974" s="390"/>
      <c r="G974" s="390"/>
      <c r="H974" s="390"/>
      <c r="I974" s="390"/>
      <c r="J974" s="390"/>
      <c r="K974" s="390"/>
      <c r="L974" s="390"/>
      <c r="M974" s="390"/>
      <c r="N974" s="390"/>
      <c r="O974" s="390"/>
      <c r="P974" s="390"/>
      <c r="Q974" s="390"/>
      <c r="R974" s="390"/>
      <c r="S974" s="390"/>
      <c r="T974" s="390"/>
      <c r="U974" s="390"/>
      <c r="V974" s="390"/>
      <c r="W974" s="390"/>
      <c r="X974" s="390"/>
      <c r="Y974" s="390"/>
      <c r="Z974" s="390"/>
      <c r="AA974" s="390"/>
      <c r="AB974" s="390"/>
      <c r="AC974" s="390"/>
      <c r="AD974" s="390"/>
    </row>
    <row r="975">
      <c r="A975" s="400"/>
      <c r="B975" s="390"/>
      <c r="C975" s="401"/>
      <c r="D975" s="401"/>
      <c r="E975" s="390"/>
      <c r="F975" s="390"/>
      <c r="G975" s="390"/>
      <c r="H975" s="390"/>
      <c r="I975" s="390"/>
      <c r="J975" s="390"/>
      <c r="K975" s="390"/>
      <c r="L975" s="390"/>
      <c r="M975" s="390"/>
      <c r="N975" s="390"/>
      <c r="O975" s="390"/>
      <c r="P975" s="390"/>
      <c r="Q975" s="390"/>
      <c r="R975" s="390"/>
      <c r="S975" s="390"/>
      <c r="T975" s="390"/>
      <c r="U975" s="390"/>
      <c r="V975" s="390"/>
      <c r="W975" s="390"/>
      <c r="X975" s="390"/>
      <c r="Y975" s="390"/>
      <c r="Z975" s="390"/>
      <c r="AA975" s="390"/>
      <c r="AB975" s="390"/>
      <c r="AC975" s="390"/>
      <c r="AD975" s="390"/>
    </row>
    <row r="976">
      <c r="A976" s="400"/>
      <c r="B976" s="390"/>
      <c r="C976" s="401"/>
      <c r="D976" s="401"/>
      <c r="E976" s="390"/>
      <c r="F976" s="390"/>
      <c r="G976" s="390"/>
      <c r="H976" s="390"/>
      <c r="I976" s="390"/>
      <c r="J976" s="390"/>
      <c r="K976" s="390"/>
      <c r="L976" s="390"/>
      <c r="M976" s="390"/>
      <c r="N976" s="390"/>
      <c r="O976" s="390"/>
      <c r="P976" s="390"/>
      <c r="Q976" s="390"/>
      <c r="R976" s="390"/>
      <c r="S976" s="390"/>
      <c r="T976" s="390"/>
      <c r="U976" s="390"/>
      <c r="V976" s="390"/>
      <c r="W976" s="390"/>
      <c r="X976" s="390"/>
      <c r="Y976" s="390"/>
      <c r="Z976" s="390"/>
      <c r="AA976" s="390"/>
      <c r="AB976" s="390"/>
      <c r="AC976" s="390"/>
      <c r="AD976" s="390"/>
    </row>
    <row r="977">
      <c r="A977" s="400"/>
      <c r="B977" s="390"/>
      <c r="C977" s="401"/>
      <c r="D977" s="401"/>
      <c r="E977" s="390"/>
      <c r="F977" s="390"/>
      <c r="G977" s="390"/>
      <c r="H977" s="390"/>
      <c r="I977" s="390"/>
      <c r="J977" s="390"/>
      <c r="K977" s="390"/>
      <c r="L977" s="390"/>
      <c r="M977" s="390"/>
      <c r="N977" s="390"/>
      <c r="O977" s="390"/>
      <c r="P977" s="390"/>
      <c r="Q977" s="390"/>
      <c r="R977" s="390"/>
      <c r="S977" s="390"/>
      <c r="T977" s="390"/>
      <c r="U977" s="390"/>
      <c r="V977" s="390"/>
      <c r="W977" s="390"/>
      <c r="X977" s="390"/>
      <c r="Y977" s="390"/>
      <c r="Z977" s="390"/>
      <c r="AA977" s="390"/>
      <c r="AB977" s="390"/>
      <c r="AC977" s="390"/>
      <c r="AD977" s="390"/>
    </row>
    <row r="978">
      <c r="A978" s="400"/>
      <c r="B978" s="390"/>
      <c r="C978" s="401"/>
      <c r="D978" s="401"/>
      <c r="E978" s="390"/>
      <c r="F978" s="390"/>
      <c r="G978" s="390"/>
      <c r="H978" s="390"/>
      <c r="I978" s="390"/>
      <c r="J978" s="390"/>
      <c r="K978" s="390"/>
      <c r="L978" s="390"/>
      <c r="M978" s="390"/>
      <c r="N978" s="390"/>
      <c r="O978" s="390"/>
      <c r="P978" s="390"/>
      <c r="Q978" s="390"/>
      <c r="R978" s="390"/>
      <c r="S978" s="390"/>
      <c r="T978" s="390"/>
      <c r="U978" s="390"/>
      <c r="V978" s="390"/>
      <c r="W978" s="390"/>
      <c r="X978" s="390"/>
      <c r="Y978" s="390"/>
      <c r="Z978" s="390"/>
      <c r="AA978" s="390"/>
      <c r="AB978" s="390"/>
      <c r="AC978" s="390"/>
      <c r="AD978" s="390"/>
    </row>
    <row r="979">
      <c r="A979" s="400"/>
      <c r="B979" s="390"/>
      <c r="C979" s="401"/>
      <c r="D979" s="401"/>
      <c r="E979" s="390"/>
      <c r="F979" s="390"/>
      <c r="G979" s="390"/>
      <c r="H979" s="390"/>
      <c r="I979" s="390"/>
      <c r="J979" s="390"/>
      <c r="K979" s="390"/>
      <c r="L979" s="390"/>
      <c r="M979" s="390"/>
      <c r="N979" s="390"/>
      <c r="O979" s="390"/>
      <c r="P979" s="390"/>
      <c r="Q979" s="390"/>
      <c r="R979" s="390"/>
      <c r="S979" s="390"/>
      <c r="T979" s="390"/>
      <c r="U979" s="390"/>
      <c r="V979" s="390"/>
      <c r="W979" s="390"/>
      <c r="X979" s="390"/>
      <c r="Y979" s="390"/>
      <c r="Z979" s="390"/>
      <c r="AA979" s="390"/>
      <c r="AB979" s="390"/>
      <c r="AC979" s="390"/>
      <c r="AD979" s="390"/>
    </row>
    <row r="980">
      <c r="A980" s="400"/>
      <c r="B980" s="390"/>
      <c r="C980" s="401"/>
      <c r="D980" s="401"/>
      <c r="E980" s="390"/>
      <c r="F980" s="390"/>
      <c r="G980" s="390"/>
      <c r="H980" s="390"/>
      <c r="I980" s="390"/>
      <c r="J980" s="390"/>
      <c r="K980" s="390"/>
      <c r="L980" s="390"/>
      <c r="M980" s="390"/>
      <c r="N980" s="390"/>
      <c r="O980" s="390"/>
      <c r="P980" s="390"/>
      <c r="Q980" s="390"/>
      <c r="R980" s="390"/>
      <c r="S980" s="390"/>
      <c r="T980" s="390"/>
      <c r="U980" s="390"/>
      <c r="V980" s="390"/>
      <c r="W980" s="390"/>
      <c r="X980" s="390"/>
      <c r="Y980" s="390"/>
      <c r="Z980" s="390"/>
      <c r="AA980" s="390"/>
      <c r="AB980" s="390"/>
      <c r="AC980" s="390"/>
      <c r="AD980" s="390"/>
    </row>
    <row r="981">
      <c r="A981" s="400"/>
      <c r="B981" s="390"/>
      <c r="C981" s="401"/>
      <c r="D981" s="401"/>
      <c r="E981" s="390"/>
      <c r="F981" s="390"/>
      <c r="G981" s="390"/>
      <c r="H981" s="390"/>
      <c r="I981" s="390"/>
      <c r="J981" s="390"/>
      <c r="K981" s="390"/>
      <c r="L981" s="390"/>
      <c r="M981" s="390"/>
      <c r="N981" s="390"/>
      <c r="O981" s="390"/>
      <c r="P981" s="390"/>
      <c r="Q981" s="390"/>
      <c r="R981" s="390"/>
      <c r="S981" s="390"/>
      <c r="T981" s="390"/>
      <c r="U981" s="390"/>
      <c r="V981" s="390"/>
      <c r="W981" s="390"/>
      <c r="X981" s="390"/>
      <c r="Y981" s="390"/>
      <c r="Z981" s="390"/>
      <c r="AA981" s="390"/>
      <c r="AB981" s="390"/>
      <c r="AC981" s="390"/>
      <c r="AD981" s="390"/>
    </row>
    <row r="982">
      <c r="A982" s="400"/>
      <c r="B982" s="390"/>
      <c r="C982" s="401"/>
      <c r="D982" s="401"/>
      <c r="E982" s="390"/>
      <c r="F982" s="390"/>
      <c r="G982" s="390"/>
      <c r="H982" s="390"/>
      <c r="I982" s="390"/>
      <c r="J982" s="390"/>
      <c r="K982" s="390"/>
      <c r="L982" s="390"/>
      <c r="M982" s="390"/>
      <c r="N982" s="390"/>
      <c r="O982" s="390"/>
      <c r="P982" s="390"/>
      <c r="Q982" s="390"/>
      <c r="R982" s="390"/>
      <c r="S982" s="390"/>
      <c r="T982" s="390"/>
      <c r="U982" s="390"/>
      <c r="V982" s="390"/>
      <c r="W982" s="390"/>
      <c r="X982" s="390"/>
      <c r="Y982" s="390"/>
      <c r="Z982" s="390"/>
      <c r="AA982" s="390"/>
      <c r="AB982" s="390"/>
      <c r="AC982" s="390"/>
      <c r="AD982" s="390"/>
    </row>
  </sheetData>
  <dataValidations>
    <dataValidation type="list" allowBlank="1" sqref="B5:B72">
      <formula1>"JST,Molex,Hirose,TE,Amass,JAE,Connfly,Yeonho"</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402" t="s">
        <v>8456</v>
      </c>
      <c r="B1" s="403" t="s">
        <v>41</v>
      </c>
      <c r="C1" s="403" t="s">
        <v>8457</v>
      </c>
      <c r="D1" s="403" t="s">
        <v>8458</v>
      </c>
      <c r="E1" s="403" t="s">
        <v>8459</v>
      </c>
      <c r="F1" s="403" t="s">
        <v>8460</v>
      </c>
      <c r="G1" s="403" t="s">
        <v>582</v>
      </c>
      <c r="H1" s="403" t="s">
        <v>8461</v>
      </c>
      <c r="I1" s="403" t="s">
        <v>8462</v>
      </c>
      <c r="J1" s="403" t="s">
        <v>8463</v>
      </c>
      <c r="K1" s="403" t="s">
        <v>8464</v>
      </c>
      <c r="L1" s="403" t="s">
        <v>8465</v>
      </c>
      <c r="M1" s="403" t="s">
        <v>8466</v>
      </c>
      <c r="N1" s="404" t="s">
        <v>8467</v>
      </c>
      <c r="O1" s="404" t="s">
        <v>8468</v>
      </c>
      <c r="P1" s="404" t="s">
        <v>8469</v>
      </c>
      <c r="Q1" s="404" t="s">
        <v>582</v>
      </c>
      <c r="R1" s="404" t="s">
        <v>8461</v>
      </c>
      <c r="S1" s="404" t="s">
        <v>8470</v>
      </c>
      <c r="T1" s="404" t="s">
        <v>8471</v>
      </c>
      <c r="U1" s="404" t="s">
        <v>8472</v>
      </c>
      <c r="V1" s="404" t="s">
        <v>8473</v>
      </c>
      <c r="W1" s="405" t="s">
        <v>8474</v>
      </c>
    </row>
    <row r="2">
      <c r="A2" s="406" t="s">
        <v>8326</v>
      </c>
      <c r="B2" s="407" t="s">
        <v>3524</v>
      </c>
      <c r="C2" s="407" t="s">
        <v>3787</v>
      </c>
      <c r="D2" s="407" t="s">
        <v>8475</v>
      </c>
      <c r="E2" s="407" t="s">
        <v>8476</v>
      </c>
      <c r="F2" s="407" t="s">
        <v>3788</v>
      </c>
      <c r="G2" s="407" t="s">
        <v>8477</v>
      </c>
      <c r="H2" s="407" t="s">
        <v>8478</v>
      </c>
      <c r="I2" s="407" t="s">
        <v>8301</v>
      </c>
      <c r="J2" s="407" t="s">
        <v>8479</v>
      </c>
      <c r="K2" s="408" t="s">
        <v>8480</v>
      </c>
      <c r="L2" s="408" t="s">
        <v>12</v>
      </c>
      <c r="M2" s="409" t="s">
        <v>8481</v>
      </c>
      <c r="N2" s="407" t="s">
        <v>8327</v>
      </c>
      <c r="O2" s="407" t="s">
        <v>8482</v>
      </c>
      <c r="P2" s="407" t="s">
        <v>8483</v>
      </c>
      <c r="Q2" s="407" t="s">
        <v>8477</v>
      </c>
      <c r="R2" s="408" t="s">
        <v>8484</v>
      </c>
      <c r="S2" s="407" t="s">
        <v>8301</v>
      </c>
      <c r="T2" s="408" t="s">
        <v>8485</v>
      </c>
      <c r="U2" s="407" t="s">
        <v>8480</v>
      </c>
      <c r="V2" s="407" t="s">
        <v>8486</v>
      </c>
      <c r="W2" s="410" t="s">
        <v>8487</v>
      </c>
    </row>
    <row r="3">
      <c r="A3" s="406" t="s">
        <v>8319</v>
      </c>
      <c r="B3" s="407" t="s">
        <v>3524</v>
      </c>
      <c r="C3" s="407" t="s">
        <v>3721</v>
      </c>
      <c r="D3" s="408"/>
      <c r="E3" s="408"/>
      <c r="F3" s="408"/>
      <c r="G3" s="408"/>
      <c r="H3" s="408"/>
      <c r="I3" s="408"/>
      <c r="J3" s="408"/>
      <c r="K3" s="408"/>
      <c r="L3" s="408"/>
      <c r="M3" s="408"/>
      <c r="N3" s="407" t="s">
        <v>8328</v>
      </c>
      <c r="O3" s="407" t="s">
        <v>8488</v>
      </c>
      <c r="P3" s="407" t="s">
        <v>8489</v>
      </c>
      <c r="Q3" s="407" t="s">
        <v>8477</v>
      </c>
      <c r="R3" s="408" t="s">
        <v>8490</v>
      </c>
      <c r="S3" s="407" t="s">
        <v>8301</v>
      </c>
      <c r="T3" s="408" t="s">
        <v>8485</v>
      </c>
      <c r="U3" s="407" t="s">
        <v>8480</v>
      </c>
      <c r="V3" s="407" t="s">
        <v>8491</v>
      </c>
      <c r="W3" s="410" t="s">
        <v>8492</v>
      </c>
    </row>
    <row r="4">
      <c r="A4" s="411" t="s">
        <v>8319</v>
      </c>
      <c r="B4" s="412"/>
      <c r="C4" s="413" t="s">
        <v>8491</v>
      </c>
      <c r="D4" s="412"/>
      <c r="E4" s="412"/>
      <c r="F4" s="412"/>
      <c r="G4" s="412"/>
      <c r="H4" s="412"/>
      <c r="I4" s="412"/>
      <c r="J4" s="412"/>
      <c r="K4" s="412"/>
      <c r="L4" s="412"/>
      <c r="M4" s="412"/>
      <c r="N4" s="413" t="s">
        <v>8397</v>
      </c>
      <c r="O4" s="412"/>
      <c r="P4" s="413" t="str">
        <f t="shared" ref="P4:P21" si="1">N4&amp;"-T"</f>
        <v>SH10007-T</v>
      </c>
      <c r="Q4" s="412"/>
      <c r="R4" s="412"/>
      <c r="S4" s="412"/>
      <c r="T4" s="412"/>
      <c r="U4" s="412"/>
      <c r="V4" s="412"/>
      <c r="W4" s="414" t="s">
        <v>8493</v>
      </c>
    </row>
    <row r="5">
      <c r="A5" s="406" t="s">
        <v>8319</v>
      </c>
      <c r="B5" s="407" t="s">
        <v>8309</v>
      </c>
      <c r="C5" s="407" t="s">
        <v>8399</v>
      </c>
      <c r="D5" s="407" t="s">
        <v>8494</v>
      </c>
      <c r="E5" s="408"/>
      <c r="F5" s="407" t="s">
        <v>8495</v>
      </c>
      <c r="G5" s="407" t="s">
        <v>8477</v>
      </c>
      <c r="H5" s="407" t="s">
        <v>8496</v>
      </c>
      <c r="I5" s="407" t="s">
        <v>8301</v>
      </c>
      <c r="J5" s="407" t="s">
        <v>8479</v>
      </c>
      <c r="K5" s="408" t="s">
        <v>8480</v>
      </c>
      <c r="L5" s="408" t="s">
        <v>12</v>
      </c>
      <c r="M5" s="415" t="s">
        <v>8497</v>
      </c>
      <c r="N5" s="407" t="s">
        <v>8398</v>
      </c>
      <c r="O5" s="407" t="s">
        <v>8498</v>
      </c>
      <c r="P5" s="407" t="str">
        <f t="shared" si="1"/>
        <v>SH10008-T</v>
      </c>
      <c r="Q5" s="407" t="s">
        <v>8477</v>
      </c>
      <c r="R5" s="408" t="s">
        <v>8484</v>
      </c>
      <c r="S5" s="407" t="s">
        <v>8301</v>
      </c>
      <c r="T5" s="408" t="s">
        <v>8485</v>
      </c>
      <c r="U5" s="407" t="s">
        <v>8480</v>
      </c>
      <c r="V5" s="407" t="s">
        <v>12</v>
      </c>
      <c r="W5" s="410" t="s">
        <v>8499</v>
      </c>
    </row>
    <row r="6">
      <c r="A6" s="406" t="s">
        <v>8319</v>
      </c>
      <c r="B6" s="407" t="s">
        <v>8309</v>
      </c>
      <c r="C6" s="407" t="s">
        <v>8399</v>
      </c>
      <c r="D6" s="407" t="s">
        <v>8500</v>
      </c>
      <c r="E6" s="408"/>
      <c r="F6" s="407" t="s">
        <v>8495</v>
      </c>
      <c r="G6" s="407" t="s">
        <v>8477</v>
      </c>
      <c r="H6" s="407" t="s">
        <v>8496</v>
      </c>
      <c r="I6" s="407" t="s">
        <v>8301</v>
      </c>
      <c r="J6" s="407" t="s">
        <v>8479</v>
      </c>
      <c r="K6" s="408" t="s">
        <v>8480</v>
      </c>
      <c r="L6" s="408" t="s">
        <v>12</v>
      </c>
      <c r="M6" s="415" t="s">
        <v>8497</v>
      </c>
      <c r="N6" s="407" t="s">
        <v>8400</v>
      </c>
      <c r="O6" s="407" t="s">
        <v>8501</v>
      </c>
      <c r="P6" s="407" t="str">
        <f t="shared" si="1"/>
        <v>SH10009-T</v>
      </c>
      <c r="Q6" s="407" t="s">
        <v>8477</v>
      </c>
      <c r="R6" s="408" t="s">
        <v>8484</v>
      </c>
      <c r="S6" s="407" t="s">
        <v>8301</v>
      </c>
      <c r="T6" s="408" t="s">
        <v>8485</v>
      </c>
      <c r="U6" s="407" t="s">
        <v>8480</v>
      </c>
      <c r="V6" s="407" t="s">
        <v>12</v>
      </c>
      <c r="W6" s="410" t="s">
        <v>8502</v>
      </c>
    </row>
    <row r="7">
      <c r="A7" s="411" t="s">
        <v>8319</v>
      </c>
      <c r="B7" s="412"/>
      <c r="C7" s="413" t="s">
        <v>8491</v>
      </c>
      <c r="D7" s="412"/>
      <c r="E7" s="412"/>
      <c r="F7" s="412"/>
      <c r="G7" s="412"/>
      <c r="H7" s="412"/>
      <c r="I7" s="412"/>
      <c r="J7" s="412"/>
      <c r="K7" s="412"/>
      <c r="L7" s="412"/>
      <c r="M7" s="412"/>
      <c r="N7" s="413" t="s">
        <v>8401</v>
      </c>
      <c r="O7" s="412"/>
      <c r="P7" s="413" t="str">
        <f t="shared" si="1"/>
        <v>SH100011-T</v>
      </c>
      <c r="Q7" s="412"/>
      <c r="R7" s="412"/>
      <c r="S7" s="412"/>
      <c r="T7" s="412"/>
      <c r="U7" s="412"/>
      <c r="V7" s="412"/>
      <c r="W7" s="414" t="s">
        <v>8503</v>
      </c>
    </row>
    <row r="8">
      <c r="A8" s="406" t="s">
        <v>8319</v>
      </c>
      <c r="B8" s="407" t="s">
        <v>3483</v>
      </c>
      <c r="C8" s="407" t="s">
        <v>8320</v>
      </c>
      <c r="D8" s="407" t="s">
        <v>8504</v>
      </c>
      <c r="E8" s="408"/>
      <c r="F8" s="408"/>
      <c r="G8" s="408"/>
      <c r="H8" s="408"/>
      <c r="I8" s="408"/>
      <c r="J8" s="408"/>
      <c r="K8" s="408"/>
      <c r="L8" s="408"/>
      <c r="M8" s="408"/>
      <c r="N8" s="407" t="s">
        <v>8321</v>
      </c>
      <c r="O8" s="407" t="s">
        <v>8505</v>
      </c>
      <c r="P8" s="407" t="str">
        <f t="shared" si="1"/>
        <v>SH100012-T</v>
      </c>
      <c r="Q8" s="408"/>
      <c r="R8" s="407" t="s">
        <v>8506</v>
      </c>
      <c r="S8" s="407" t="s">
        <v>8323</v>
      </c>
      <c r="T8" s="407" t="s">
        <v>8479</v>
      </c>
      <c r="U8" s="407" t="s">
        <v>8480</v>
      </c>
      <c r="V8" s="407" t="s">
        <v>12</v>
      </c>
      <c r="W8" s="416" t="s">
        <v>8507</v>
      </c>
    </row>
    <row r="9">
      <c r="A9" s="411" t="s">
        <v>8319</v>
      </c>
      <c r="B9" s="412"/>
      <c r="C9" s="413" t="s">
        <v>8491</v>
      </c>
      <c r="D9" s="412"/>
      <c r="E9" s="412"/>
      <c r="F9" s="412"/>
      <c r="G9" s="412"/>
      <c r="H9" s="412"/>
      <c r="I9" s="412"/>
      <c r="J9" s="412"/>
      <c r="K9" s="412"/>
      <c r="L9" s="412"/>
      <c r="M9" s="412"/>
      <c r="N9" s="413" t="s">
        <v>8402</v>
      </c>
      <c r="O9" s="412"/>
      <c r="P9" s="413" t="str">
        <f t="shared" si="1"/>
        <v>SH100013-T</v>
      </c>
      <c r="Q9" s="412"/>
      <c r="R9" s="412"/>
      <c r="S9" s="412"/>
      <c r="T9" s="412"/>
      <c r="U9" s="412"/>
      <c r="V9" s="412"/>
      <c r="W9" s="414" t="s">
        <v>8508</v>
      </c>
    </row>
    <row r="10">
      <c r="A10" s="406" t="s">
        <v>8319</v>
      </c>
      <c r="B10" s="407" t="s">
        <v>3524</v>
      </c>
      <c r="C10" s="407" t="s">
        <v>3715</v>
      </c>
      <c r="D10" s="407" t="s">
        <v>8509</v>
      </c>
      <c r="E10" s="408"/>
      <c r="F10" s="407" t="s">
        <v>8510</v>
      </c>
      <c r="G10" s="407" t="s">
        <v>8477</v>
      </c>
      <c r="H10" s="407" t="s">
        <v>8511</v>
      </c>
      <c r="I10" s="407" t="s">
        <v>8301</v>
      </c>
      <c r="J10" s="407" t="s">
        <v>8512</v>
      </c>
      <c r="K10" s="408" t="s">
        <v>8480</v>
      </c>
      <c r="L10" s="408" t="s">
        <v>12</v>
      </c>
      <c r="M10" s="415" t="s">
        <v>8513</v>
      </c>
      <c r="N10" s="407" t="s">
        <v>8329</v>
      </c>
      <c r="O10" s="406" t="s">
        <v>8514</v>
      </c>
      <c r="P10" s="407" t="str">
        <f t="shared" si="1"/>
        <v>SH100016-T</v>
      </c>
      <c r="Q10" s="407" t="s">
        <v>8477</v>
      </c>
      <c r="R10" s="408" t="s">
        <v>8484</v>
      </c>
      <c r="S10" s="407" t="s">
        <v>8301</v>
      </c>
      <c r="T10" s="408" t="s">
        <v>8485</v>
      </c>
      <c r="U10" s="407" t="s">
        <v>8480</v>
      </c>
      <c r="V10" s="407" t="s">
        <v>12</v>
      </c>
      <c r="W10" s="410" t="s">
        <v>8515</v>
      </c>
    </row>
    <row r="11">
      <c r="A11" s="406" t="s">
        <v>8516</v>
      </c>
      <c r="B11" s="407" t="s">
        <v>3885</v>
      </c>
      <c r="C11" s="407">
        <v>212132.0</v>
      </c>
      <c r="D11" s="407" t="s">
        <v>8517</v>
      </c>
      <c r="E11" s="408"/>
      <c r="F11" s="407">
        <v>2.040175021E9</v>
      </c>
      <c r="G11" s="408"/>
      <c r="H11" s="408"/>
      <c r="I11" s="408"/>
      <c r="J11" s="408"/>
      <c r="K11" s="408"/>
      <c r="L11" s="408"/>
      <c r="M11" s="408"/>
      <c r="N11" s="407" t="s">
        <v>8367</v>
      </c>
      <c r="O11" s="406" t="s">
        <v>8514</v>
      </c>
      <c r="P11" s="407" t="str">
        <f t="shared" si="1"/>
        <v>SH120004-T</v>
      </c>
      <c r="Q11" s="407" t="s">
        <v>8477</v>
      </c>
      <c r="R11" s="408" t="s">
        <v>8484</v>
      </c>
      <c r="S11" s="407" t="s">
        <v>8301</v>
      </c>
      <c r="T11" s="408" t="s">
        <v>8485</v>
      </c>
      <c r="U11" s="407" t="s">
        <v>8480</v>
      </c>
      <c r="V11" s="407" t="s">
        <v>8486</v>
      </c>
      <c r="W11" s="410" t="s">
        <v>8518</v>
      </c>
    </row>
    <row r="12">
      <c r="A12" s="406" t="s">
        <v>8314</v>
      </c>
      <c r="B12" s="407" t="s">
        <v>3885</v>
      </c>
      <c r="C12" s="407">
        <v>51021.0</v>
      </c>
      <c r="D12" s="407" t="s">
        <v>8519</v>
      </c>
      <c r="E12" s="408"/>
      <c r="F12" s="408"/>
      <c r="G12" s="408"/>
      <c r="H12" s="408"/>
      <c r="I12" s="408"/>
      <c r="J12" s="408"/>
      <c r="K12" s="408"/>
      <c r="L12" s="408"/>
      <c r="M12" s="408"/>
      <c r="N12" s="407" t="s">
        <v>8368</v>
      </c>
      <c r="O12" s="407" t="s">
        <v>8520</v>
      </c>
      <c r="P12" s="407" t="str">
        <f t="shared" si="1"/>
        <v>SH12501-T</v>
      </c>
      <c r="Q12" s="407" t="s">
        <v>8477</v>
      </c>
      <c r="R12" s="408" t="s">
        <v>8484</v>
      </c>
      <c r="S12" s="407" t="s">
        <v>8301</v>
      </c>
      <c r="T12" s="408" t="s">
        <v>8485</v>
      </c>
      <c r="U12" s="407" t="s">
        <v>8480</v>
      </c>
      <c r="V12" s="407" t="s">
        <v>12</v>
      </c>
      <c r="W12" s="410" t="s">
        <v>8521</v>
      </c>
    </row>
    <row r="13">
      <c r="A13" s="406" t="s">
        <v>8314</v>
      </c>
      <c r="B13" s="407" t="s">
        <v>3370</v>
      </c>
      <c r="C13" s="407" t="s">
        <v>3422</v>
      </c>
      <c r="D13" s="408"/>
      <c r="E13" s="408"/>
      <c r="F13" s="408"/>
      <c r="G13" s="408"/>
      <c r="H13" s="408"/>
      <c r="I13" s="408"/>
      <c r="J13" s="408"/>
      <c r="K13" s="408"/>
      <c r="L13" s="408"/>
      <c r="M13" s="408"/>
      <c r="N13" s="407" t="s">
        <v>8316</v>
      </c>
      <c r="O13" s="407" t="str">
        <f t="shared" ref="O13:O90" si="2">N13&amp;"-NNY"</f>
        <v>SH12502-NNY</v>
      </c>
      <c r="P13" s="407" t="str">
        <f t="shared" si="1"/>
        <v>SH12502-T</v>
      </c>
      <c r="Q13" s="407" t="s">
        <v>8477</v>
      </c>
      <c r="R13" s="408" t="s">
        <v>8484</v>
      </c>
      <c r="S13" s="407" t="s">
        <v>8301</v>
      </c>
      <c r="T13" s="407" t="s">
        <v>8479</v>
      </c>
      <c r="U13" s="407" t="s">
        <v>8480</v>
      </c>
      <c r="V13" s="407" t="s">
        <v>12</v>
      </c>
      <c r="W13" s="410" t="s">
        <v>8522</v>
      </c>
    </row>
    <row r="14">
      <c r="A14" s="406" t="s">
        <v>8314</v>
      </c>
      <c r="B14" s="407" t="s">
        <v>3885</v>
      </c>
      <c r="C14" s="407" t="s">
        <v>8369</v>
      </c>
      <c r="D14" s="408"/>
      <c r="E14" s="408"/>
      <c r="F14" s="408"/>
      <c r="G14" s="408"/>
      <c r="H14" s="408"/>
      <c r="I14" s="408"/>
      <c r="J14" s="408"/>
      <c r="K14" s="408"/>
      <c r="L14" s="408"/>
      <c r="M14" s="408"/>
      <c r="N14" s="407" t="s">
        <v>8370</v>
      </c>
      <c r="O14" s="407" t="str">
        <f t="shared" si="2"/>
        <v>SH12506-NNY</v>
      </c>
      <c r="P14" s="407" t="str">
        <f t="shared" si="1"/>
        <v>SH12506-T</v>
      </c>
      <c r="Q14" s="407" t="s">
        <v>8477</v>
      </c>
      <c r="R14" s="408" t="s">
        <v>8484</v>
      </c>
      <c r="S14" s="407" t="s">
        <v>8301</v>
      </c>
      <c r="T14" s="407" t="s">
        <v>8479</v>
      </c>
      <c r="U14" s="407" t="s">
        <v>8480</v>
      </c>
      <c r="V14" s="407" t="s">
        <v>12</v>
      </c>
      <c r="W14" s="410" t="s">
        <v>8523</v>
      </c>
    </row>
    <row r="15">
      <c r="A15" s="411" t="s">
        <v>8314</v>
      </c>
      <c r="B15" s="412"/>
      <c r="C15" s="413" t="s">
        <v>8491</v>
      </c>
      <c r="D15" s="412"/>
      <c r="E15" s="412"/>
      <c r="F15" s="412"/>
      <c r="G15" s="412"/>
      <c r="H15" s="412"/>
      <c r="I15" s="412"/>
      <c r="J15" s="412"/>
      <c r="K15" s="412"/>
      <c r="L15" s="412"/>
      <c r="M15" s="412"/>
      <c r="N15" s="413" t="s">
        <v>8403</v>
      </c>
      <c r="O15" s="413" t="str">
        <f t="shared" si="2"/>
        <v>SH12509-NNY</v>
      </c>
      <c r="P15" s="413" t="str">
        <f t="shared" si="1"/>
        <v>SH12509-T</v>
      </c>
      <c r="Q15" s="412"/>
      <c r="R15" s="412"/>
      <c r="S15" s="412"/>
      <c r="T15" s="412"/>
      <c r="U15" s="412"/>
      <c r="V15" s="412"/>
      <c r="W15" s="412"/>
    </row>
    <row r="16">
      <c r="A16" s="406" t="s">
        <v>8314</v>
      </c>
      <c r="B16" s="407" t="s">
        <v>3524</v>
      </c>
      <c r="C16" s="407" t="s">
        <v>8330</v>
      </c>
      <c r="D16" s="407" t="s">
        <v>8524</v>
      </c>
      <c r="E16" s="407" t="s">
        <v>8525</v>
      </c>
      <c r="F16" s="407" t="s">
        <v>8526</v>
      </c>
      <c r="G16" s="407" t="s">
        <v>8477</v>
      </c>
      <c r="H16" s="407" t="s">
        <v>8496</v>
      </c>
      <c r="I16" s="407" t="s">
        <v>8301</v>
      </c>
      <c r="J16" s="407" t="s">
        <v>8512</v>
      </c>
      <c r="K16" s="408" t="s">
        <v>8480</v>
      </c>
      <c r="L16" s="408" t="s">
        <v>12</v>
      </c>
      <c r="M16" s="415" t="s">
        <v>8527</v>
      </c>
      <c r="N16" s="407" t="s">
        <v>8331</v>
      </c>
      <c r="O16" s="407" t="str">
        <f t="shared" si="2"/>
        <v>SH12510-NNY</v>
      </c>
      <c r="P16" s="407" t="str">
        <f t="shared" si="1"/>
        <v>SH12510-T</v>
      </c>
      <c r="Q16" s="407" t="s">
        <v>8477</v>
      </c>
      <c r="R16" s="408" t="s">
        <v>8484</v>
      </c>
      <c r="S16" s="407" t="s">
        <v>8301</v>
      </c>
      <c r="T16" s="408" t="s">
        <v>8485</v>
      </c>
      <c r="U16" s="407" t="s">
        <v>8480</v>
      </c>
      <c r="V16" s="407" t="s">
        <v>12</v>
      </c>
      <c r="W16" s="410" t="s">
        <v>8528</v>
      </c>
    </row>
    <row r="17">
      <c r="A17" s="406" t="s">
        <v>8314</v>
      </c>
      <c r="B17" s="407" t="s">
        <v>3524</v>
      </c>
      <c r="C17" s="407" t="s">
        <v>8332</v>
      </c>
      <c r="D17" s="408"/>
      <c r="E17" s="408"/>
      <c r="F17" s="408"/>
      <c r="G17" s="408"/>
      <c r="H17" s="408"/>
      <c r="I17" s="408"/>
      <c r="J17" s="408"/>
      <c r="K17" s="408"/>
      <c r="L17" s="408"/>
      <c r="M17" s="408"/>
      <c r="N17" s="407" t="s">
        <v>8333</v>
      </c>
      <c r="O17" s="407" t="str">
        <f t="shared" si="2"/>
        <v>SH12512-NNY</v>
      </c>
      <c r="P17" s="407" t="str">
        <f t="shared" si="1"/>
        <v>SH12512-T</v>
      </c>
      <c r="Q17" s="407" t="s">
        <v>8477</v>
      </c>
      <c r="R17" s="408" t="s">
        <v>8484</v>
      </c>
      <c r="S17" s="407" t="s">
        <v>8301</v>
      </c>
      <c r="T17" s="408" t="s">
        <v>8485</v>
      </c>
      <c r="U17" s="407" t="s">
        <v>8480</v>
      </c>
      <c r="V17" s="407" t="s">
        <v>12</v>
      </c>
      <c r="W17" s="410" t="s">
        <v>8529</v>
      </c>
    </row>
    <row r="18">
      <c r="A18" s="411" t="s">
        <v>8314</v>
      </c>
      <c r="B18" s="412"/>
      <c r="C18" s="413" t="s">
        <v>8491</v>
      </c>
      <c r="D18" s="412"/>
      <c r="E18" s="412"/>
      <c r="F18" s="412"/>
      <c r="G18" s="412"/>
      <c r="H18" s="412"/>
      <c r="I18" s="412"/>
      <c r="J18" s="412"/>
      <c r="K18" s="412"/>
      <c r="L18" s="412"/>
      <c r="M18" s="412"/>
      <c r="N18" s="413" t="s">
        <v>8404</v>
      </c>
      <c r="O18" s="413" t="str">
        <f t="shared" si="2"/>
        <v>SH12513-NNY</v>
      </c>
      <c r="P18" s="413" t="str">
        <f t="shared" si="1"/>
        <v>SH12513-T</v>
      </c>
      <c r="Q18" s="412"/>
      <c r="R18" s="412"/>
      <c r="S18" s="412"/>
      <c r="T18" s="412"/>
      <c r="U18" s="412"/>
      <c r="V18" s="412"/>
      <c r="W18" s="414" t="s">
        <v>8530</v>
      </c>
    </row>
    <row r="19">
      <c r="A19" s="411" t="s">
        <v>8314</v>
      </c>
      <c r="B19" s="412"/>
      <c r="C19" s="413" t="s">
        <v>8491</v>
      </c>
      <c r="D19" s="412"/>
      <c r="E19" s="412"/>
      <c r="F19" s="412"/>
      <c r="G19" s="412"/>
      <c r="H19" s="412"/>
      <c r="I19" s="412"/>
      <c r="J19" s="412"/>
      <c r="K19" s="412"/>
      <c r="L19" s="412"/>
      <c r="M19" s="412"/>
      <c r="N19" s="413" t="s">
        <v>8405</v>
      </c>
      <c r="O19" s="413" t="str">
        <f t="shared" si="2"/>
        <v>SH12514-NNY</v>
      </c>
      <c r="P19" s="413" t="str">
        <f t="shared" si="1"/>
        <v>SH12514-T</v>
      </c>
      <c r="Q19" s="412"/>
      <c r="R19" s="412"/>
      <c r="S19" s="412"/>
      <c r="T19" s="412"/>
      <c r="U19" s="412"/>
      <c r="V19" s="412"/>
      <c r="W19" s="414" t="s">
        <v>8531</v>
      </c>
    </row>
    <row r="20">
      <c r="A20" s="406" t="s">
        <v>8532</v>
      </c>
      <c r="B20" s="407" t="s">
        <v>3524</v>
      </c>
      <c r="C20" s="407" t="s">
        <v>3837</v>
      </c>
      <c r="D20" s="408"/>
      <c r="E20" s="408"/>
      <c r="F20" s="408"/>
      <c r="G20" s="408"/>
      <c r="H20" s="408"/>
      <c r="I20" s="408"/>
      <c r="J20" s="408"/>
      <c r="K20" s="408"/>
      <c r="L20" s="408"/>
      <c r="M20" s="415" t="s">
        <v>8533</v>
      </c>
      <c r="N20" s="407" t="s">
        <v>8334</v>
      </c>
      <c r="O20" s="407" t="str">
        <f t="shared" si="2"/>
        <v>SH15000-NNY</v>
      </c>
      <c r="P20" s="407" t="str">
        <f t="shared" si="1"/>
        <v>SH15000-T</v>
      </c>
      <c r="Q20" s="407" t="s">
        <v>8534</v>
      </c>
      <c r="R20" s="408" t="s">
        <v>8484</v>
      </c>
      <c r="S20" s="407" t="s">
        <v>8301</v>
      </c>
      <c r="T20" s="408" t="s">
        <v>8485</v>
      </c>
      <c r="U20" s="407" t="s">
        <v>8480</v>
      </c>
      <c r="V20" s="407" t="s">
        <v>12</v>
      </c>
      <c r="W20" s="410" t="s">
        <v>8535</v>
      </c>
    </row>
    <row r="21">
      <c r="A21" s="406" t="s">
        <v>8536</v>
      </c>
      <c r="B21" s="407" t="s">
        <v>8537</v>
      </c>
      <c r="C21" s="407" t="s">
        <v>8538</v>
      </c>
      <c r="D21" s="407" t="s">
        <v>8539</v>
      </c>
      <c r="E21" s="407" t="s">
        <v>8540</v>
      </c>
      <c r="F21" s="407" t="s">
        <v>8541</v>
      </c>
      <c r="G21" s="407" t="s">
        <v>8542</v>
      </c>
      <c r="H21" s="407" t="s">
        <v>8543</v>
      </c>
      <c r="I21" s="407" t="s">
        <v>8301</v>
      </c>
      <c r="J21" s="408" t="s">
        <v>8485</v>
      </c>
      <c r="K21" s="408" t="s">
        <v>8480</v>
      </c>
      <c r="L21" s="408" t="s">
        <v>12</v>
      </c>
      <c r="M21" s="417" t="s">
        <v>8544</v>
      </c>
      <c r="N21" s="407" t="s">
        <v>8336</v>
      </c>
      <c r="O21" s="407" t="str">
        <f t="shared" si="2"/>
        <v>SH18006-NNY</v>
      </c>
      <c r="P21" s="407" t="str">
        <f t="shared" si="1"/>
        <v>SH18006-T</v>
      </c>
      <c r="Q21" s="408"/>
      <c r="R21" s="408"/>
      <c r="S21" s="408"/>
      <c r="T21" s="408"/>
      <c r="U21" s="408"/>
      <c r="V21" s="408"/>
      <c r="W21" s="410" t="s">
        <v>8545</v>
      </c>
    </row>
    <row r="22">
      <c r="A22" s="406" t="s">
        <v>8317</v>
      </c>
      <c r="B22" s="407" t="s">
        <v>3524</v>
      </c>
      <c r="C22" s="407" t="s">
        <v>3676</v>
      </c>
      <c r="D22" s="408"/>
      <c r="E22" s="408"/>
      <c r="F22" s="408"/>
      <c r="G22" s="408"/>
      <c r="H22" s="408"/>
      <c r="I22" s="408"/>
      <c r="J22" s="408"/>
      <c r="K22" s="408"/>
      <c r="L22" s="408"/>
      <c r="M22" s="408"/>
      <c r="N22" s="407" t="s">
        <v>8338</v>
      </c>
      <c r="O22" s="407" t="str">
        <f t="shared" si="2"/>
        <v>SH20001-NNY</v>
      </c>
      <c r="P22" s="407" t="s">
        <v>8546</v>
      </c>
      <c r="Q22" s="407" t="s">
        <v>8547</v>
      </c>
      <c r="R22" s="418" t="s">
        <v>8548</v>
      </c>
      <c r="S22" s="407" t="s">
        <v>8301</v>
      </c>
      <c r="T22" s="408" t="s">
        <v>8485</v>
      </c>
      <c r="U22" s="407" t="s">
        <v>8480</v>
      </c>
      <c r="V22" s="407" t="s">
        <v>12</v>
      </c>
      <c r="W22" s="410" t="s">
        <v>8549</v>
      </c>
    </row>
    <row r="23">
      <c r="A23" s="406" t="s">
        <v>8317</v>
      </c>
      <c r="B23" s="407" t="s">
        <v>3524</v>
      </c>
      <c r="C23" s="407" t="s">
        <v>8339</v>
      </c>
      <c r="D23" s="408"/>
      <c r="E23" s="408"/>
      <c r="F23" s="408"/>
      <c r="G23" s="408"/>
      <c r="H23" s="408"/>
      <c r="I23" s="408"/>
      <c r="J23" s="408"/>
      <c r="K23" s="408"/>
      <c r="L23" s="408"/>
      <c r="M23" s="408"/>
      <c r="N23" s="407" t="s">
        <v>8340</v>
      </c>
      <c r="O23" s="407" t="str">
        <f t="shared" si="2"/>
        <v>SH20002-NNY</v>
      </c>
      <c r="P23" s="407" t="str">
        <f t="shared" ref="P23:P38" si="3">N23&amp;"-T"</f>
        <v>SH20002-T</v>
      </c>
      <c r="Q23" s="407" t="s">
        <v>8550</v>
      </c>
      <c r="R23" s="418" t="s">
        <v>8548</v>
      </c>
      <c r="S23" s="407" t="s">
        <v>8301</v>
      </c>
      <c r="T23" s="408" t="s">
        <v>8485</v>
      </c>
      <c r="U23" s="407" t="s">
        <v>8480</v>
      </c>
      <c r="V23" s="407" t="s">
        <v>12</v>
      </c>
      <c r="W23" s="410" t="s">
        <v>8551</v>
      </c>
    </row>
    <row r="24">
      <c r="A24" s="406" t="s">
        <v>8317</v>
      </c>
      <c r="B24" s="407" t="s">
        <v>8309</v>
      </c>
      <c r="C24" s="407" t="s">
        <v>8408</v>
      </c>
      <c r="D24" s="407" t="s">
        <v>8552</v>
      </c>
      <c r="E24" s="408"/>
      <c r="F24" s="407" t="s">
        <v>8553</v>
      </c>
      <c r="G24" s="407" t="s">
        <v>8550</v>
      </c>
      <c r="H24" s="408" t="s">
        <v>8554</v>
      </c>
      <c r="I24" s="407" t="s">
        <v>8301</v>
      </c>
      <c r="J24" s="408" t="s">
        <v>8485</v>
      </c>
      <c r="K24" s="408" t="s">
        <v>8480</v>
      </c>
      <c r="L24" s="408" t="s">
        <v>12</v>
      </c>
      <c r="M24" s="415" t="s">
        <v>8555</v>
      </c>
      <c r="N24" s="407" t="s">
        <v>8406</v>
      </c>
      <c r="O24" s="407" t="str">
        <f t="shared" si="2"/>
        <v>SH20003-NNY</v>
      </c>
      <c r="P24" s="407" t="str">
        <f t="shared" si="3"/>
        <v>SH20003-T</v>
      </c>
      <c r="Q24" s="407" t="s">
        <v>8550</v>
      </c>
      <c r="R24" s="418" t="s">
        <v>8548</v>
      </c>
      <c r="S24" s="407" t="s">
        <v>8301</v>
      </c>
      <c r="T24" s="408" t="s">
        <v>8485</v>
      </c>
      <c r="U24" s="407" t="s">
        <v>8480</v>
      </c>
      <c r="V24" s="407" t="s">
        <v>12</v>
      </c>
      <c r="W24" s="410" t="s">
        <v>8556</v>
      </c>
    </row>
    <row r="25">
      <c r="A25" s="406" t="s">
        <v>8317</v>
      </c>
      <c r="B25" s="407" t="s">
        <v>8308</v>
      </c>
      <c r="C25" s="407" t="s">
        <v>8407</v>
      </c>
      <c r="D25" s="407" t="s">
        <v>8557</v>
      </c>
      <c r="E25" s="408"/>
      <c r="F25" s="407" t="s">
        <v>8558</v>
      </c>
      <c r="G25" s="407" t="s">
        <v>8550</v>
      </c>
      <c r="H25" s="408" t="s">
        <v>8554</v>
      </c>
      <c r="I25" s="407" t="s">
        <v>8301</v>
      </c>
      <c r="J25" s="408" t="s">
        <v>8485</v>
      </c>
      <c r="K25" s="408" t="s">
        <v>8480</v>
      </c>
      <c r="L25" s="408" t="s">
        <v>12</v>
      </c>
      <c r="M25" s="415" t="s">
        <v>8559</v>
      </c>
      <c r="N25" s="407" t="s">
        <v>8406</v>
      </c>
      <c r="O25" s="407" t="str">
        <f t="shared" si="2"/>
        <v>SH20003-NNY</v>
      </c>
      <c r="P25" s="407" t="str">
        <f t="shared" si="3"/>
        <v>SH20003-T</v>
      </c>
      <c r="Q25" s="407" t="s">
        <v>8550</v>
      </c>
      <c r="R25" s="418" t="s">
        <v>8548</v>
      </c>
      <c r="S25" s="407" t="s">
        <v>8301</v>
      </c>
      <c r="T25" s="408" t="s">
        <v>8485</v>
      </c>
      <c r="U25" s="407" t="s">
        <v>8480</v>
      </c>
      <c r="V25" s="407" t="s">
        <v>12</v>
      </c>
      <c r="W25" s="410" t="s">
        <v>8556</v>
      </c>
    </row>
    <row r="26">
      <c r="A26" s="406" t="s">
        <v>8317</v>
      </c>
      <c r="B26" s="407" t="s">
        <v>8309</v>
      </c>
      <c r="C26" s="407" t="s">
        <v>8410</v>
      </c>
      <c r="D26" s="408"/>
      <c r="E26" s="408"/>
      <c r="F26" s="408"/>
      <c r="G26" s="407" t="s">
        <v>8560</v>
      </c>
      <c r="H26" s="408"/>
      <c r="I26" s="407" t="s">
        <v>8302</v>
      </c>
      <c r="J26" s="408" t="s">
        <v>8485</v>
      </c>
      <c r="K26" s="408" t="s">
        <v>8480</v>
      </c>
      <c r="L26" s="408" t="s">
        <v>12</v>
      </c>
      <c r="M26" s="415" t="s">
        <v>8561</v>
      </c>
      <c r="N26" s="407" t="s">
        <v>8409</v>
      </c>
      <c r="O26" s="407" t="str">
        <f t="shared" si="2"/>
        <v>SH20004-NNY</v>
      </c>
      <c r="P26" s="407" t="str">
        <f t="shared" si="3"/>
        <v>SH20004-T</v>
      </c>
      <c r="Q26" s="407" t="s">
        <v>8550</v>
      </c>
      <c r="R26" s="418" t="s">
        <v>8548</v>
      </c>
      <c r="S26" s="407" t="s">
        <v>8301</v>
      </c>
      <c r="T26" s="408" t="s">
        <v>8485</v>
      </c>
      <c r="U26" s="407" t="s">
        <v>8480</v>
      </c>
      <c r="V26" s="407" t="s">
        <v>12</v>
      </c>
      <c r="W26" s="410" t="s">
        <v>8562</v>
      </c>
    </row>
    <row r="27">
      <c r="A27" s="406" t="s">
        <v>8317</v>
      </c>
      <c r="B27" s="407" t="s">
        <v>3524</v>
      </c>
      <c r="C27" s="407" t="s">
        <v>8341</v>
      </c>
      <c r="D27" s="408"/>
      <c r="E27" s="408"/>
      <c r="F27" s="408"/>
      <c r="G27" s="408"/>
      <c r="H27" s="408"/>
      <c r="I27" s="408"/>
      <c r="J27" s="408"/>
      <c r="K27" s="408"/>
      <c r="L27" s="408"/>
      <c r="M27" s="408"/>
      <c r="N27" s="407" t="s">
        <v>8342</v>
      </c>
      <c r="O27" s="407" t="str">
        <f t="shared" si="2"/>
        <v>SH20005-NNY</v>
      </c>
      <c r="P27" s="407" t="str">
        <f t="shared" si="3"/>
        <v>SH20005-T</v>
      </c>
      <c r="Q27" s="408" t="s">
        <v>8563</v>
      </c>
      <c r="R27" s="419">
        <v>1.6</v>
      </c>
      <c r="S27" s="407" t="s">
        <v>8301</v>
      </c>
      <c r="T27" s="408" t="s">
        <v>8485</v>
      </c>
      <c r="U27" s="407" t="s">
        <v>8480</v>
      </c>
      <c r="V27" s="407" t="s">
        <v>12</v>
      </c>
      <c r="W27" s="410" t="s">
        <v>8564</v>
      </c>
    </row>
    <row r="28">
      <c r="A28" s="406" t="s">
        <v>8317</v>
      </c>
      <c r="B28" s="420" t="s">
        <v>3370</v>
      </c>
      <c r="C28" s="420" t="s">
        <v>3371</v>
      </c>
      <c r="D28" s="408"/>
      <c r="E28" s="408"/>
      <c r="F28" s="408"/>
      <c r="G28" s="407" t="s">
        <v>8565</v>
      </c>
      <c r="H28" s="407" t="s">
        <v>8566</v>
      </c>
      <c r="I28" s="407" t="s">
        <v>8315</v>
      </c>
      <c r="J28" s="408" t="s">
        <v>8485</v>
      </c>
      <c r="K28" s="408" t="s">
        <v>8480</v>
      </c>
      <c r="L28" s="408" t="s">
        <v>8567</v>
      </c>
      <c r="M28" s="415" t="s">
        <v>8568</v>
      </c>
      <c r="N28" s="407" t="s">
        <v>8318</v>
      </c>
      <c r="O28" s="407" t="str">
        <f t="shared" si="2"/>
        <v>SH20006-NNY</v>
      </c>
      <c r="P28" s="407" t="str">
        <f t="shared" si="3"/>
        <v>SH20006-T</v>
      </c>
      <c r="Q28" s="407" t="s">
        <v>8550</v>
      </c>
      <c r="R28" s="418" t="s">
        <v>8548</v>
      </c>
      <c r="S28" s="407" t="s">
        <v>8301</v>
      </c>
      <c r="T28" s="408" t="s">
        <v>8485</v>
      </c>
      <c r="U28" s="407" t="s">
        <v>8480</v>
      </c>
      <c r="V28" s="407" t="s">
        <v>12</v>
      </c>
      <c r="W28" s="410" t="s">
        <v>8569</v>
      </c>
    </row>
    <row r="29">
      <c r="A29" s="406" t="s">
        <v>8317</v>
      </c>
      <c r="B29" s="407" t="s">
        <v>3306</v>
      </c>
      <c r="C29" s="407" t="s">
        <v>8412</v>
      </c>
      <c r="D29" s="408"/>
      <c r="E29" s="408"/>
      <c r="F29" s="408"/>
      <c r="G29" s="408"/>
      <c r="H29" s="408"/>
      <c r="I29" s="408"/>
      <c r="J29" s="408"/>
      <c r="K29" s="408"/>
      <c r="L29" s="408"/>
      <c r="M29" s="408"/>
      <c r="N29" s="407" t="s">
        <v>8411</v>
      </c>
      <c r="O29" s="407" t="str">
        <f t="shared" si="2"/>
        <v>SH20007-NNY</v>
      </c>
      <c r="P29" s="407" t="str">
        <f t="shared" si="3"/>
        <v>SH20007-T</v>
      </c>
      <c r="Q29" s="407" t="s">
        <v>8570</v>
      </c>
      <c r="R29" s="418" t="s">
        <v>8548</v>
      </c>
      <c r="S29" s="407" t="s">
        <v>8301</v>
      </c>
      <c r="T29" s="408" t="s">
        <v>8485</v>
      </c>
      <c r="U29" s="407" t="s">
        <v>8480</v>
      </c>
      <c r="V29" s="407" t="s">
        <v>12</v>
      </c>
      <c r="W29" s="410" t="s">
        <v>8571</v>
      </c>
    </row>
    <row r="30">
      <c r="A30" s="406" t="s">
        <v>8317</v>
      </c>
      <c r="B30" s="407" t="s">
        <v>3306</v>
      </c>
      <c r="C30" s="407" t="s">
        <v>8414</v>
      </c>
      <c r="D30" s="408"/>
      <c r="E30" s="408"/>
      <c r="F30" s="408"/>
      <c r="G30" s="408"/>
      <c r="H30" s="408"/>
      <c r="I30" s="408"/>
      <c r="J30" s="408"/>
      <c r="K30" s="408"/>
      <c r="L30" s="408"/>
      <c r="M30" s="408"/>
      <c r="N30" s="407" t="s">
        <v>8413</v>
      </c>
      <c r="O30" s="407" t="str">
        <f t="shared" si="2"/>
        <v>SH20008-NNY</v>
      </c>
      <c r="P30" s="407" t="str">
        <f t="shared" si="3"/>
        <v>SH20008-T</v>
      </c>
      <c r="Q30" s="407" t="s">
        <v>8570</v>
      </c>
      <c r="R30" s="418" t="s">
        <v>8548</v>
      </c>
      <c r="S30" s="407" t="s">
        <v>8301</v>
      </c>
      <c r="T30" s="408" t="s">
        <v>8485</v>
      </c>
      <c r="U30" s="407" t="s">
        <v>8480</v>
      </c>
      <c r="V30" s="407" t="s">
        <v>12</v>
      </c>
      <c r="W30" s="410" t="s">
        <v>8572</v>
      </c>
    </row>
    <row r="31">
      <c r="A31" s="406" t="s">
        <v>8317</v>
      </c>
      <c r="B31" s="407" t="s">
        <v>3524</v>
      </c>
      <c r="C31" s="407" t="s">
        <v>7391</v>
      </c>
      <c r="D31" s="408"/>
      <c r="E31" s="408"/>
      <c r="F31" s="408"/>
      <c r="G31" s="408"/>
      <c r="H31" s="408"/>
      <c r="I31" s="408"/>
      <c r="J31" s="408"/>
      <c r="K31" s="408"/>
      <c r="L31" s="408"/>
      <c r="M31" s="408"/>
      <c r="N31" s="407" t="s">
        <v>8343</v>
      </c>
      <c r="O31" s="407" t="str">
        <f t="shared" si="2"/>
        <v>SH20009-NNY</v>
      </c>
      <c r="P31" s="407" t="str">
        <f t="shared" si="3"/>
        <v>SH20009-T</v>
      </c>
      <c r="Q31" s="408" t="s">
        <v>8563</v>
      </c>
      <c r="R31" s="419">
        <v>1.6</v>
      </c>
      <c r="S31" s="407" t="s">
        <v>8301</v>
      </c>
      <c r="T31" s="408" t="s">
        <v>8485</v>
      </c>
      <c r="U31" s="407" t="s">
        <v>8480</v>
      </c>
      <c r="V31" s="407" t="s">
        <v>12</v>
      </c>
      <c r="W31" s="410" t="s">
        <v>8573</v>
      </c>
    </row>
    <row r="32">
      <c r="A32" s="406" t="s">
        <v>8317</v>
      </c>
      <c r="B32" s="407" t="s">
        <v>8309</v>
      </c>
      <c r="C32" s="407" t="s">
        <v>8574</v>
      </c>
      <c r="D32" s="407" t="s">
        <v>8575</v>
      </c>
      <c r="E32" s="408"/>
      <c r="F32" s="407" t="s">
        <v>8576</v>
      </c>
      <c r="G32" s="407" t="s">
        <v>8577</v>
      </c>
      <c r="H32" s="407">
        <v>1.5</v>
      </c>
      <c r="I32" s="407" t="s">
        <v>8301</v>
      </c>
      <c r="J32" s="408" t="s">
        <v>8485</v>
      </c>
      <c r="K32" s="408" t="s">
        <v>8480</v>
      </c>
      <c r="L32" s="408" t="s">
        <v>8567</v>
      </c>
      <c r="M32" s="415" t="s">
        <v>8578</v>
      </c>
      <c r="N32" s="407" t="s">
        <v>8415</v>
      </c>
      <c r="O32" s="407" t="str">
        <f t="shared" si="2"/>
        <v>SH20010-NNY</v>
      </c>
      <c r="P32" s="407" t="str">
        <f t="shared" si="3"/>
        <v>SH20010-T</v>
      </c>
      <c r="Q32" s="408" t="s">
        <v>8563</v>
      </c>
      <c r="R32" s="419">
        <v>1.6</v>
      </c>
      <c r="S32" s="407" t="s">
        <v>8301</v>
      </c>
      <c r="T32" s="408" t="s">
        <v>8485</v>
      </c>
      <c r="U32" s="407" t="s">
        <v>8480</v>
      </c>
      <c r="V32" s="407" t="s">
        <v>12</v>
      </c>
      <c r="W32" s="421" t="s">
        <v>8579</v>
      </c>
    </row>
    <row r="33">
      <c r="A33" s="411" t="s">
        <v>8317</v>
      </c>
      <c r="B33" s="412"/>
      <c r="C33" s="413" t="s">
        <v>8491</v>
      </c>
      <c r="D33" s="412"/>
      <c r="E33" s="412"/>
      <c r="F33" s="412"/>
      <c r="G33" s="412"/>
      <c r="H33" s="412"/>
      <c r="I33" s="412"/>
      <c r="J33" s="412"/>
      <c r="K33" s="412"/>
      <c r="L33" s="412"/>
      <c r="M33" s="412"/>
      <c r="N33" s="413" t="s">
        <v>8417</v>
      </c>
      <c r="O33" s="413" t="str">
        <f t="shared" si="2"/>
        <v>SH20011-NNY</v>
      </c>
      <c r="P33" s="413" t="str">
        <f t="shared" si="3"/>
        <v>SH20011-T</v>
      </c>
      <c r="Q33" s="412" t="s">
        <v>8563</v>
      </c>
      <c r="R33" s="422">
        <v>1.5</v>
      </c>
      <c r="S33" s="413" t="s">
        <v>8301</v>
      </c>
      <c r="T33" s="412" t="s">
        <v>8485</v>
      </c>
      <c r="U33" s="413" t="s">
        <v>8480</v>
      </c>
      <c r="V33" s="413" t="s">
        <v>12</v>
      </c>
      <c r="W33" s="414" t="s">
        <v>8580</v>
      </c>
    </row>
    <row r="34">
      <c r="A34" s="406" t="s">
        <v>8317</v>
      </c>
      <c r="B34" s="407" t="s">
        <v>8581</v>
      </c>
      <c r="C34" s="408" t="s">
        <v>8582</v>
      </c>
      <c r="D34" s="408"/>
      <c r="E34" s="408"/>
      <c r="F34" s="408"/>
      <c r="G34" s="408"/>
      <c r="H34" s="408"/>
      <c r="I34" s="408"/>
      <c r="J34" s="408"/>
      <c r="K34" s="408"/>
      <c r="L34" s="408"/>
      <c r="M34" s="408"/>
      <c r="N34" s="407" t="s">
        <v>8372</v>
      </c>
      <c r="O34" s="407" t="str">
        <f t="shared" si="2"/>
        <v>SH20012-NNY</v>
      </c>
      <c r="P34" s="407" t="str">
        <f t="shared" si="3"/>
        <v>SH20012-T</v>
      </c>
      <c r="Q34" s="408" t="s">
        <v>8563</v>
      </c>
      <c r="R34" s="419">
        <v>1.15</v>
      </c>
      <c r="S34" s="407" t="s">
        <v>8301</v>
      </c>
      <c r="T34" s="408" t="s">
        <v>8485</v>
      </c>
      <c r="U34" s="407" t="s">
        <v>8480</v>
      </c>
      <c r="V34" s="407" t="s">
        <v>12</v>
      </c>
      <c r="W34" s="410" t="s">
        <v>8583</v>
      </c>
    </row>
    <row r="35">
      <c r="A35" s="406" t="s">
        <v>8317</v>
      </c>
      <c r="B35" s="407" t="s">
        <v>3885</v>
      </c>
      <c r="C35" s="407">
        <v>35023.0</v>
      </c>
      <c r="D35" s="407" t="s">
        <v>8584</v>
      </c>
      <c r="E35" s="408"/>
      <c r="F35" s="407" t="s">
        <v>8585</v>
      </c>
      <c r="G35" s="407" t="s">
        <v>8586</v>
      </c>
      <c r="H35" s="407" t="s">
        <v>8587</v>
      </c>
      <c r="I35" s="407" t="s">
        <v>8362</v>
      </c>
      <c r="J35" s="408" t="s">
        <v>8485</v>
      </c>
      <c r="K35" s="408" t="s">
        <v>8480</v>
      </c>
      <c r="L35" s="408" t="s">
        <v>12</v>
      </c>
      <c r="M35" s="415" t="s">
        <v>8588</v>
      </c>
      <c r="N35" s="407" t="s">
        <v>8374</v>
      </c>
      <c r="O35" s="407" t="str">
        <f t="shared" si="2"/>
        <v>SH20014-NNY</v>
      </c>
      <c r="P35" s="407" t="str">
        <f t="shared" si="3"/>
        <v>SH20014-T</v>
      </c>
      <c r="Q35" s="408" t="s">
        <v>8550</v>
      </c>
      <c r="R35" s="419">
        <v>1.5</v>
      </c>
      <c r="S35" s="407" t="s">
        <v>8301</v>
      </c>
      <c r="T35" s="408" t="s">
        <v>8485</v>
      </c>
      <c r="U35" s="407" t="s">
        <v>8480</v>
      </c>
      <c r="V35" s="407" t="s">
        <v>12</v>
      </c>
      <c r="W35" s="410" t="s">
        <v>8589</v>
      </c>
    </row>
    <row r="36">
      <c r="A36" s="406" t="s">
        <v>8317</v>
      </c>
      <c r="B36" s="407" t="s">
        <v>8309</v>
      </c>
      <c r="C36" s="407" t="s">
        <v>8420</v>
      </c>
      <c r="D36" s="407" t="s">
        <v>8590</v>
      </c>
      <c r="E36" s="408"/>
      <c r="F36" s="408"/>
      <c r="G36" s="408"/>
      <c r="H36" s="408"/>
      <c r="I36" s="407" t="s">
        <v>8302</v>
      </c>
      <c r="J36" s="408" t="s">
        <v>8485</v>
      </c>
      <c r="K36" s="408" t="s">
        <v>8480</v>
      </c>
      <c r="L36" s="408" t="s">
        <v>12</v>
      </c>
      <c r="M36" s="415" t="s">
        <v>8591</v>
      </c>
      <c r="N36" s="407" t="s">
        <v>8418</v>
      </c>
      <c r="O36" s="407" t="str">
        <f t="shared" si="2"/>
        <v>SH20016-NNY</v>
      </c>
      <c r="P36" s="407" t="str">
        <f t="shared" si="3"/>
        <v>SH20016-T</v>
      </c>
      <c r="Q36" s="408" t="s">
        <v>8547</v>
      </c>
      <c r="R36" s="419">
        <v>0.8</v>
      </c>
      <c r="S36" s="407" t="s">
        <v>8301</v>
      </c>
      <c r="T36" s="408" t="s">
        <v>8485</v>
      </c>
      <c r="U36" s="407" t="s">
        <v>8480</v>
      </c>
      <c r="V36" s="407" t="s">
        <v>12</v>
      </c>
      <c r="W36" s="410" t="s">
        <v>8592</v>
      </c>
    </row>
    <row r="37">
      <c r="A37" s="406" t="s">
        <v>8317</v>
      </c>
      <c r="B37" s="407" t="s">
        <v>8308</v>
      </c>
      <c r="C37" s="407" t="s">
        <v>8419</v>
      </c>
      <c r="D37" s="407" t="s">
        <v>8593</v>
      </c>
      <c r="E37" s="408"/>
      <c r="F37" s="408"/>
      <c r="G37" s="408"/>
      <c r="H37" s="408"/>
      <c r="I37" s="407" t="s">
        <v>8301</v>
      </c>
      <c r="J37" s="408" t="s">
        <v>8485</v>
      </c>
      <c r="K37" s="408" t="s">
        <v>8480</v>
      </c>
      <c r="L37" s="408" t="s">
        <v>12</v>
      </c>
      <c r="M37" s="415" t="s">
        <v>8594</v>
      </c>
      <c r="N37" s="407" t="s">
        <v>8418</v>
      </c>
      <c r="O37" s="407" t="str">
        <f t="shared" si="2"/>
        <v>SH20016-NNY</v>
      </c>
      <c r="P37" s="407" t="str">
        <f t="shared" si="3"/>
        <v>SH20016-T</v>
      </c>
      <c r="Q37" s="408" t="s">
        <v>8547</v>
      </c>
      <c r="R37" s="419">
        <v>0.8</v>
      </c>
      <c r="S37" s="407" t="s">
        <v>8301</v>
      </c>
      <c r="T37" s="408" t="s">
        <v>8485</v>
      </c>
      <c r="U37" s="407" t="s">
        <v>8480</v>
      </c>
      <c r="V37" s="407" t="s">
        <v>12</v>
      </c>
      <c r="W37" s="410" t="s">
        <v>8592</v>
      </c>
    </row>
    <row r="38">
      <c r="A38" s="406" t="s">
        <v>8317</v>
      </c>
      <c r="B38" s="407" t="s">
        <v>8310</v>
      </c>
      <c r="C38" s="407" t="s">
        <v>8595</v>
      </c>
      <c r="D38" s="407" t="s">
        <v>8596</v>
      </c>
      <c r="E38" s="407" t="s">
        <v>8597</v>
      </c>
      <c r="F38" s="408"/>
      <c r="G38" s="407" t="s">
        <v>8577</v>
      </c>
      <c r="H38" s="408"/>
      <c r="I38" s="407" t="s">
        <v>8301</v>
      </c>
      <c r="J38" s="408" t="s">
        <v>8485</v>
      </c>
      <c r="K38" s="408" t="s">
        <v>8480</v>
      </c>
      <c r="L38" s="408" t="s">
        <v>12</v>
      </c>
      <c r="M38" s="415" t="s">
        <v>8594</v>
      </c>
      <c r="N38" s="407" t="s">
        <v>8418</v>
      </c>
      <c r="O38" s="407" t="str">
        <f t="shared" si="2"/>
        <v>SH20016-NNY</v>
      </c>
      <c r="P38" s="407" t="str">
        <f t="shared" si="3"/>
        <v>SH20016-T</v>
      </c>
      <c r="Q38" s="408" t="s">
        <v>8547</v>
      </c>
      <c r="R38" s="419">
        <v>0.8</v>
      </c>
      <c r="S38" s="407" t="s">
        <v>8301</v>
      </c>
      <c r="T38" s="408" t="s">
        <v>8485</v>
      </c>
      <c r="U38" s="407" t="s">
        <v>8480</v>
      </c>
      <c r="V38" s="407" t="s">
        <v>12</v>
      </c>
      <c r="W38" s="410" t="s">
        <v>8592</v>
      </c>
    </row>
    <row r="39">
      <c r="A39" s="406" t="s">
        <v>8317</v>
      </c>
      <c r="B39" s="407" t="s">
        <v>3524</v>
      </c>
      <c r="C39" s="407" t="s">
        <v>7431</v>
      </c>
      <c r="D39" s="407" t="s">
        <v>8598</v>
      </c>
      <c r="E39" s="408"/>
      <c r="F39" s="407" t="s">
        <v>8599</v>
      </c>
      <c r="G39" s="407" t="s">
        <v>8600</v>
      </c>
      <c r="H39" s="407" t="s">
        <v>8601</v>
      </c>
      <c r="I39" s="407" t="s">
        <v>8344</v>
      </c>
      <c r="J39" s="407" t="s">
        <v>8491</v>
      </c>
      <c r="K39" s="408" t="s">
        <v>8480</v>
      </c>
      <c r="L39" s="408" t="s">
        <v>12</v>
      </c>
      <c r="M39" s="415" t="s">
        <v>7437</v>
      </c>
      <c r="N39" s="407" t="s">
        <v>8345</v>
      </c>
      <c r="O39" s="407" t="str">
        <f t="shared" si="2"/>
        <v>SH20021-NNY</v>
      </c>
      <c r="P39" s="407" t="s">
        <v>8602</v>
      </c>
      <c r="Q39" s="408" t="s">
        <v>8600</v>
      </c>
      <c r="R39" s="408" t="s">
        <v>8603</v>
      </c>
      <c r="S39" s="407" t="s">
        <v>8301</v>
      </c>
      <c r="T39" s="408" t="s">
        <v>8485</v>
      </c>
      <c r="U39" s="407" t="s">
        <v>8480</v>
      </c>
      <c r="V39" s="407" t="s">
        <v>12</v>
      </c>
      <c r="W39" s="410" t="s">
        <v>8604</v>
      </c>
    </row>
    <row r="40">
      <c r="A40" s="406" t="s">
        <v>8317</v>
      </c>
      <c r="B40" s="407" t="s">
        <v>8312</v>
      </c>
      <c r="C40" s="407" t="s">
        <v>8423</v>
      </c>
      <c r="D40" s="407" t="s">
        <v>8605</v>
      </c>
      <c r="E40" s="408"/>
      <c r="F40" s="407" t="s">
        <v>8606</v>
      </c>
      <c r="G40" s="408"/>
      <c r="H40" s="408"/>
      <c r="I40" s="407" t="s">
        <v>8303</v>
      </c>
      <c r="J40" s="407" t="s">
        <v>8607</v>
      </c>
      <c r="K40" s="408" t="s">
        <v>8480</v>
      </c>
      <c r="L40" s="408" t="s">
        <v>12</v>
      </c>
      <c r="M40" s="415" t="s">
        <v>8608</v>
      </c>
      <c r="N40" s="407" t="s">
        <v>8422</v>
      </c>
      <c r="O40" s="407" t="str">
        <f t="shared" si="2"/>
        <v>SH20022-NNY</v>
      </c>
      <c r="P40" s="407" t="s">
        <v>8609</v>
      </c>
      <c r="Q40" s="408" t="s">
        <v>8610</v>
      </c>
      <c r="R40" s="408" t="s">
        <v>8611</v>
      </c>
      <c r="S40" s="407" t="s">
        <v>8303</v>
      </c>
      <c r="T40" s="408" t="s">
        <v>8491</v>
      </c>
      <c r="U40" s="407" t="s">
        <v>8480</v>
      </c>
      <c r="V40" s="407" t="s">
        <v>12</v>
      </c>
      <c r="W40" s="410" t="s">
        <v>8612</v>
      </c>
    </row>
    <row r="41">
      <c r="A41" s="406" t="s">
        <v>8317</v>
      </c>
      <c r="B41" s="407" t="s">
        <v>8308</v>
      </c>
      <c r="C41" s="407" t="s">
        <v>8425</v>
      </c>
      <c r="D41" s="407" t="s">
        <v>8613</v>
      </c>
      <c r="E41" s="408"/>
      <c r="F41" s="407" t="s">
        <v>8614</v>
      </c>
      <c r="G41" s="407" t="s">
        <v>8577</v>
      </c>
      <c r="H41" s="407" t="s">
        <v>8615</v>
      </c>
      <c r="I41" s="408"/>
      <c r="J41" s="408" t="s">
        <v>8485</v>
      </c>
      <c r="K41" s="408" t="s">
        <v>8480</v>
      </c>
      <c r="L41" s="408" t="s">
        <v>12</v>
      </c>
      <c r="M41" s="415" t="s">
        <v>8616</v>
      </c>
      <c r="N41" s="407" t="s">
        <v>8424</v>
      </c>
      <c r="O41" s="407" t="str">
        <f t="shared" si="2"/>
        <v>SH20024-NNY</v>
      </c>
      <c r="P41" s="407" t="str">
        <f t="shared" ref="P41:P42" si="4">N41&amp;"-T"</f>
        <v>SH20024-T</v>
      </c>
      <c r="Q41" s="408" t="s">
        <v>8563</v>
      </c>
      <c r="R41" s="419">
        <v>1.6</v>
      </c>
      <c r="S41" s="407" t="s">
        <v>8301</v>
      </c>
      <c r="T41" s="408" t="s">
        <v>8485</v>
      </c>
      <c r="U41" s="407" t="s">
        <v>8480</v>
      </c>
      <c r="V41" s="407" t="s">
        <v>12</v>
      </c>
      <c r="W41" s="410" t="s">
        <v>8617</v>
      </c>
    </row>
    <row r="42">
      <c r="A42" s="411" t="s">
        <v>8618</v>
      </c>
      <c r="B42" s="412"/>
      <c r="C42" s="413" t="s">
        <v>8491</v>
      </c>
      <c r="D42" s="412"/>
      <c r="E42" s="412"/>
      <c r="F42" s="412"/>
      <c r="G42" s="412"/>
      <c r="H42" s="412"/>
      <c r="I42" s="412"/>
      <c r="J42" s="412"/>
      <c r="K42" s="412"/>
      <c r="L42" s="412"/>
      <c r="M42" s="412"/>
      <c r="N42" s="413" t="s">
        <v>8426</v>
      </c>
      <c r="O42" s="413" t="str">
        <f t="shared" si="2"/>
        <v>SH25000-NNY</v>
      </c>
      <c r="P42" s="413" t="str">
        <f t="shared" si="4"/>
        <v>SH25000-T</v>
      </c>
      <c r="Q42" s="412" t="s">
        <v>8577</v>
      </c>
      <c r="R42" s="412" t="s">
        <v>8491</v>
      </c>
      <c r="S42" s="413" t="s">
        <v>8301</v>
      </c>
      <c r="T42" s="412" t="s">
        <v>8485</v>
      </c>
      <c r="U42" s="413" t="s">
        <v>8480</v>
      </c>
      <c r="V42" s="413" t="s">
        <v>12</v>
      </c>
      <c r="W42" s="414" t="s">
        <v>8619</v>
      </c>
    </row>
    <row r="43">
      <c r="A43" s="406" t="s">
        <v>8618</v>
      </c>
      <c r="B43" s="407" t="s">
        <v>8620</v>
      </c>
      <c r="C43" s="407" t="s">
        <v>8621</v>
      </c>
      <c r="D43" s="408"/>
      <c r="E43" s="408"/>
      <c r="F43" s="408"/>
      <c r="G43" s="408"/>
      <c r="H43" s="408"/>
      <c r="I43" s="408"/>
      <c r="J43" s="408"/>
      <c r="K43" s="408"/>
      <c r="L43" s="408"/>
      <c r="M43" s="408"/>
      <c r="N43" s="407" t="s">
        <v>8346</v>
      </c>
      <c r="O43" s="407" t="str">
        <f t="shared" si="2"/>
        <v>SH25001-NNY</v>
      </c>
      <c r="P43" s="407" t="s">
        <v>8622</v>
      </c>
      <c r="Q43" s="408" t="s">
        <v>8577</v>
      </c>
      <c r="R43" s="408" t="s">
        <v>8623</v>
      </c>
      <c r="S43" s="407" t="s">
        <v>8301</v>
      </c>
      <c r="T43" s="408" t="s">
        <v>8485</v>
      </c>
      <c r="U43" s="407" t="s">
        <v>8480</v>
      </c>
      <c r="V43" s="407" t="s">
        <v>12</v>
      </c>
      <c r="W43" s="410" t="s">
        <v>8624</v>
      </c>
    </row>
    <row r="44">
      <c r="A44" s="406" t="s">
        <v>8618</v>
      </c>
      <c r="B44" s="407" t="s">
        <v>8620</v>
      </c>
      <c r="C44" s="407" t="s">
        <v>8625</v>
      </c>
      <c r="D44" s="407" t="s">
        <v>8626</v>
      </c>
      <c r="E44" s="408"/>
      <c r="F44" s="407" t="s">
        <v>8627</v>
      </c>
      <c r="G44" s="407" t="s">
        <v>8577</v>
      </c>
      <c r="H44" s="407" t="s">
        <v>8628</v>
      </c>
      <c r="I44" s="408"/>
      <c r="J44" s="408" t="s">
        <v>8485</v>
      </c>
      <c r="K44" s="408" t="s">
        <v>8480</v>
      </c>
      <c r="L44" s="408" t="s">
        <v>12</v>
      </c>
      <c r="M44" s="415" t="s">
        <v>8629</v>
      </c>
      <c r="N44" s="407" t="s">
        <v>8349</v>
      </c>
      <c r="O44" s="407" t="str">
        <f t="shared" si="2"/>
        <v>SH25002-NNY</v>
      </c>
      <c r="P44" s="407" t="str">
        <f t="shared" ref="P44:P50" si="5">N44&amp;"-T"</f>
        <v>SH25002-T</v>
      </c>
      <c r="Q44" s="408" t="s">
        <v>8577</v>
      </c>
      <c r="R44" s="408" t="s">
        <v>8623</v>
      </c>
      <c r="S44" s="407" t="s">
        <v>8301</v>
      </c>
      <c r="T44" s="408" t="s">
        <v>8485</v>
      </c>
      <c r="U44" s="407" t="s">
        <v>8480</v>
      </c>
      <c r="V44" s="407" t="s">
        <v>12</v>
      </c>
      <c r="W44" s="410" t="s">
        <v>8630</v>
      </c>
    </row>
    <row r="45">
      <c r="A45" s="406" t="s">
        <v>8618</v>
      </c>
      <c r="B45" s="407" t="s">
        <v>8631</v>
      </c>
      <c r="C45" s="407" t="s">
        <v>8632</v>
      </c>
      <c r="D45" s="407" t="s">
        <v>8633</v>
      </c>
      <c r="E45" s="408"/>
      <c r="F45" s="408"/>
      <c r="G45" s="408"/>
      <c r="H45" s="408"/>
      <c r="I45" s="407" t="s">
        <v>8302</v>
      </c>
      <c r="J45" s="408" t="s">
        <v>8485</v>
      </c>
      <c r="K45" s="408" t="s">
        <v>8480</v>
      </c>
      <c r="L45" s="408" t="s">
        <v>12</v>
      </c>
      <c r="M45" s="415" t="s">
        <v>8634</v>
      </c>
      <c r="N45" s="407" t="s">
        <v>8427</v>
      </c>
      <c r="O45" s="407" t="str">
        <f t="shared" si="2"/>
        <v>SH25003-NNY</v>
      </c>
      <c r="P45" s="407" t="str">
        <f t="shared" si="5"/>
        <v>SH25003-T</v>
      </c>
      <c r="Q45" s="408" t="s">
        <v>8560</v>
      </c>
      <c r="R45" s="408" t="s">
        <v>8635</v>
      </c>
      <c r="S45" s="407" t="s">
        <v>8301</v>
      </c>
      <c r="T45" s="408" t="s">
        <v>8485</v>
      </c>
      <c r="U45" s="407" t="s">
        <v>8480</v>
      </c>
      <c r="V45" s="407" t="s">
        <v>12</v>
      </c>
      <c r="W45" s="410" t="s">
        <v>8636</v>
      </c>
    </row>
    <row r="46">
      <c r="A46" s="406" t="s">
        <v>8618</v>
      </c>
      <c r="B46" s="407" t="s">
        <v>8637</v>
      </c>
      <c r="C46" s="407" t="s">
        <v>8638</v>
      </c>
      <c r="D46" s="407" t="s">
        <v>8639</v>
      </c>
      <c r="E46" s="408"/>
      <c r="F46" s="407" t="s">
        <v>8640</v>
      </c>
      <c r="G46" s="407" t="s">
        <v>8560</v>
      </c>
      <c r="H46" s="407" t="s">
        <v>8641</v>
      </c>
      <c r="I46" s="407" t="s">
        <v>8301</v>
      </c>
      <c r="J46" s="408" t="s">
        <v>8485</v>
      </c>
      <c r="K46" s="408" t="s">
        <v>8480</v>
      </c>
      <c r="L46" s="408" t="s">
        <v>12</v>
      </c>
      <c r="M46" s="415" t="s">
        <v>8642</v>
      </c>
      <c r="N46" s="407" t="s">
        <v>8351</v>
      </c>
      <c r="O46" s="407" t="str">
        <f t="shared" si="2"/>
        <v>SH25004-NNY</v>
      </c>
      <c r="P46" s="407" t="str">
        <f t="shared" si="5"/>
        <v>SH25004-T</v>
      </c>
      <c r="Q46" s="408" t="s">
        <v>8560</v>
      </c>
      <c r="R46" s="408" t="s">
        <v>8635</v>
      </c>
      <c r="S46" s="407" t="s">
        <v>8301</v>
      </c>
      <c r="T46" s="408" t="s">
        <v>8485</v>
      </c>
      <c r="U46" s="407" t="s">
        <v>8480</v>
      </c>
      <c r="V46" s="407" t="s">
        <v>12</v>
      </c>
      <c r="W46" s="410" t="s">
        <v>8643</v>
      </c>
    </row>
    <row r="47">
      <c r="A47" s="406" t="s">
        <v>8618</v>
      </c>
      <c r="B47" s="407" t="s">
        <v>3483</v>
      </c>
      <c r="C47" s="407" t="s">
        <v>8322</v>
      </c>
      <c r="D47" s="407" t="s">
        <v>8644</v>
      </c>
      <c r="E47" s="408"/>
      <c r="F47" s="407" t="s">
        <v>8645</v>
      </c>
      <c r="G47" s="407" t="s">
        <v>8577</v>
      </c>
      <c r="H47" s="407" t="s">
        <v>8646</v>
      </c>
      <c r="I47" s="407" t="s">
        <v>8323</v>
      </c>
      <c r="J47" s="408" t="s">
        <v>8485</v>
      </c>
      <c r="K47" s="408" t="s">
        <v>8480</v>
      </c>
      <c r="L47" s="408" t="s">
        <v>8647</v>
      </c>
      <c r="M47" s="415" t="s">
        <v>8648</v>
      </c>
      <c r="N47" s="407" t="s">
        <v>8324</v>
      </c>
      <c r="O47" s="407" t="str">
        <f t="shared" si="2"/>
        <v>SH25005-NNY</v>
      </c>
      <c r="P47" s="407" t="str">
        <f t="shared" si="5"/>
        <v>SH25005-T</v>
      </c>
      <c r="Q47" s="408" t="s">
        <v>8577</v>
      </c>
      <c r="R47" s="408" t="s">
        <v>8623</v>
      </c>
      <c r="S47" s="407" t="s">
        <v>8301</v>
      </c>
      <c r="T47" s="408" t="s">
        <v>8485</v>
      </c>
      <c r="U47" s="407" t="s">
        <v>8480</v>
      </c>
      <c r="V47" s="407" t="s">
        <v>12</v>
      </c>
      <c r="W47" s="410" t="s">
        <v>8649</v>
      </c>
    </row>
    <row r="48">
      <c r="A48" s="423"/>
      <c r="B48" s="407" t="s">
        <v>8650</v>
      </c>
      <c r="C48" s="407" t="s">
        <v>8651</v>
      </c>
      <c r="D48" s="407" t="s">
        <v>8652</v>
      </c>
      <c r="E48" s="408"/>
      <c r="F48" s="407" t="s">
        <v>8653</v>
      </c>
      <c r="G48" s="407" t="s">
        <v>8577</v>
      </c>
      <c r="H48" s="407" t="s">
        <v>8646</v>
      </c>
      <c r="I48" s="407" t="s">
        <v>8301</v>
      </c>
      <c r="J48" s="408" t="s">
        <v>8485</v>
      </c>
      <c r="K48" s="408" t="s">
        <v>8480</v>
      </c>
      <c r="L48" s="408" t="s">
        <v>12</v>
      </c>
      <c r="M48" s="415" t="s">
        <v>8654</v>
      </c>
      <c r="N48" s="407" t="s">
        <v>8324</v>
      </c>
      <c r="O48" s="407" t="str">
        <f t="shared" si="2"/>
        <v>SH25005-NNY</v>
      </c>
      <c r="P48" s="407" t="str">
        <f t="shared" si="5"/>
        <v>SH25005-T</v>
      </c>
      <c r="Q48" s="408" t="s">
        <v>8577</v>
      </c>
      <c r="R48" s="408" t="s">
        <v>8623</v>
      </c>
      <c r="S48" s="407" t="s">
        <v>8301</v>
      </c>
      <c r="T48" s="408" t="s">
        <v>8485</v>
      </c>
      <c r="U48" s="407" t="s">
        <v>8480</v>
      </c>
      <c r="V48" s="407" t="s">
        <v>12</v>
      </c>
      <c r="W48" s="410" t="s">
        <v>8649</v>
      </c>
    </row>
    <row r="49">
      <c r="A49" s="406" t="s">
        <v>8618</v>
      </c>
      <c r="B49" s="407" t="s">
        <v>3524</v>
      </c>
      <c r="C49" s="407" t="s">
        <v>8356</v>
      </c>
      <c r="D49" s="407" t="s">
        <v>8655</v>
      </c>
      <c r="E49" s="408"/>
      <c r="F49" s="407" t="s">
        <v>8656</v>
      </c>
      <c r="G49" s="407" t="s">
        <v>8577</v>
      </c>
      <c r="H49" s="408"/>
      <c r="I49" s="407" t="s">
        <v>8301</v>
      </c>
      <c r="J49" s="408" t="s">
        <v>8485</v>
      </c>
      <c r="K49" s="408" t="s">
        <v>8480</v>
      </c>
      <c r="L49" s="408" t="s">
        <v>12</v>
      </c>
      <c r="M49" s="415" t="s">
        <v>8657</v>
      </c>
      <c r="N49" s="407" t="s">
        <v>8357</v>
      </c>
      <c r="O49" s="407" t="str">
        <f t="shared" si="2"/>
        <v>SH25006-NNY</v>
      </c>
      <c r="P49" s="407" t="str">
        <f t="shared" si="5"/>
        <v>SH25006-T</v>
      </c>
      <c r="Q49" s="408" t="s">
        <v>8577</v>
      </c>
      <c r="R49" s="408" t="s">
        <v>8623</v>
      </c>
      <c r="S49" s="407" t="s">
        <v>8301</v>
      </c>
      <c r="T49" s="408" t="s">
        <v>8485</v>
      </c>
      <c r="U49" s="407" t="s">
        <v>8480</v>
      </c>
      <c r="V49" s="407" t="s">
        <v>12</v>
      </c>
      <c r="W49" s="410" t="s">
        <v>8658</v>
      </c>
    </row>
    <row r="50">
      <c r="A50" s="406" t="s">
        <v>8618</v>
      </c>
      <c r="B50" s="407" t="s">
        <v>8309</v>
      </c>
      <c r="C50" s="407" t="s">
        <v>8659</v>
      </c>
      <c r="D50" s="407" t="s">
        <v>8660</v>
      </c>
      <c r="E50" s="407" t="s">
        <v>8661</v>
      </c>
      <c r="F50" s="407" t="s">
        <v>8662</v>
      </c>
      <c r="G50" s="408"/>
      <c r="H50" s="408"/>
      <c r="I50" s="407" t="s">
        <v>8302</v>
      </c>
      <c r="J50" s="408" t="s">
        <v>8485</v>
      </c>
      <c r="K50" s="408" t="s">
        <v>8480</v>
      </c>
      <c r="L50" s="408" t="s">
        <v>12</v>
      </c>
      <c r="M50" s="415" t="s">
        <v>8663</v>
      </c>
      <c r="N50" s="407" t="s">
        <v>8357</v>
      </c>
      <c r="O50" s="407" t="str">
        <f t="shared" si="2"/>
        <v>SH25006-NNY</v>
      </c>
      <c r="P50" s="407" t="str">
        <f t="shared" si="5"/>
        <v>SH25006-T</v>
      </c>
      <c r="Q50" s="408" t="s">
        <v>8577</v>
      </c>
      <c r="R50" s="408" t="s">
        <v>8623</v>
      </c>
      <c r="S50" s="407" t="s">
        <v>8301</v>
      </c>
      <c r="T50" s="408" t="s">
        <v>8485</v>
      </c>
      <c r="U50" s="407" t="s">
        <v>8480</v>
      </c>
      <c r="V50" s="407" t="s">
        <v>12</v>
      </c>
      <c r="W50" s="410" t="s">
        <v>8658</v>
      </c>
    </row>
    <row r="51">
      <c r="A51" s="406" t="s">
        <v>8618</v>
      </c>
      <c r="B51" s="407" t="s">
        <v>3524</v>
      </c>
      <c r="C51" s="407" t="s">
        <v>3735</v>
      </c>
      <c r="D51" s="408"/>
      <c r="E51" s="408"/>
      <c r="F51" s="408"/>
      <c r="G51" s="408"/>
      <c r="H51" s="408"/>
      <c r="I51" s="408"/>
      <c r="J51" s="408"/>
      <c r="K51" s="408"/>
      <c r="L51" s="408"/>
      <c r="M51" s="408"/>
      <c r="N51" s="407" t="s">
        <v>8359</v>
      </c>
      <c r="O51" s="407" t="str">
        <f t="shared" si="2"/>
        <v>SH25007-NNY</v>
      </c>
      <c r="P51" s="407" t="s">
        <v>8664</v>
      </c>
      <c r="Q51" s="408" t="s">
        <v>8577</v>
      </c>
      <c r="R51" s="408" t="s">
        <v>8623</v>
      </c>
      <c r="S51" s="407" t="s">
        <v>8301</v>
      </c>
      <c r="T51" s="408" t="s">
        <v>8485</v>
      </c>
      <c r="U51" s="407" t="s">
        <v>8480</v>
      </c>
      <c r="V51" s="407" t="s">
        <v>12</v>
      </c>
      <c r="W51" s="410" t="s">
        <v>8665</v>
      </c>
    </row>
    <row r="52">
      <c r="A52" s="406" t="s">
        <v>8618</v>
      </c>
      <c r="B52" s="407" t="s">
        <v>8650</v>
      </c>
      <c r="C52" s="407" t="s">
        <v>8360</v>
      </c>
      <c r="D52" s="407" t="s">
        <v>8666</v>
      </c>
      <c r="E52" s="408"/>
      <c r="F52" s="407" t="s">
        <v>8667</v>
      </c>
      <c r="G52" s="407" t="s">
        <v>8577</v>
      </c>
      <c r="H52" s="407" t="s">
        <v>8646</v>
      </c>
      <c r="I52" s="407" t="s">
        <v>8301</v>
      </c>
      <c r="J52" s="408" t="s">
        <v>8485</v>
      </c>
      <c r="K52" s="408" t="s">
        <v>8480</v>
      </c>
      <c r="L52" s="408" t="s">
        <v>12</v>
      </c>
      <c r="M52" s="415" t="s">
        <v>8668</v>
      </c>
      <c r="N52" s="407" t="s">
        <v>8359</v>
      </c>
      <c r="O52" s="407" t="str">
        <f t="shared" si="2"/>
        <v>SH25007-NNY</v>
      </c>
      <c r="P52" s="407" t="s">
        <v>8664</v>
      </c>
      <c r="Q52" s="408" t="s">
        <v>8577</v>
      </c>
      <c r="R52" s="408" t="s">
        <v>8623</v>
      </c>
      <c r="S52" s="407" t="s">
        <v>8301</v>
      </c>
      <c r="T52" s="408" t="s">
        <v>8485</v>
      </c>
      <c r="U52" s="407" t="s">
        <v>8480</v>
      </c>
      <c r="V52" s="407" t="s">
        <v>12</v>
      </c>
      <c r="W52" s="410" t="s">
        <v>8665</v>
      </c>
    </row>
    <row r="53">
      <c r="A53" s="406" t="s">
        <v>8618</v>
      </c>
      <c r="B53" s="407" t="s">
        <v>3885</v>
      </c>
      <c r="C53" s="424">
        <v>35155.0</v>
      </c>
      <c r="D53" s="408"/>
      <c r="E53" s="408"/>
      <c r="F53" s="408"/>
      <c r="G53" s="408"/>
      <c r="H53" s="408"/>
      <c r="I53" s="408"/>
      <c r="J53" s="408"/>
      <c r="K53" s="408"/>
      <c r="L53" s="408"/>
      <c r="M53" s="408"/>
      <c r="N53" s="407" t="s">
        <v>8375</v>
      </c>
      <c r="O53" s="407" t="str">
        <f t="shared" si="2"/>
        <v>SH25008-NNY</v>
      </c>
      <c r="P53" s="407" t="str">
        <f t="shared" ref="P53:P64" si="6">N53&amp;"-T"</f>
        <v>SH25008-T</v>
      </c>
      <c r="Q53" s="408" t="s">
        <v>8577</v>
      </c>
      <c r="R53" s="408" t="s">
        <v>8623</v>
      </c>
      <c r="S53" s="407" t="s">
        <v>8301</v>
      </c>
      <c r="T53" s="408" t="s">
        <v>8485</v>
      </c>
      <c r="U53" s="407" t="s">
        <v>8480</v>
      </c>
      <c r="V53" s="407" t="s">
        <v>12</v>
      </c>
      <c r="W53" s="410" t="s">
        <v>8669</v>
      </c>
    </row>
    <row r="54">
      <c r="A54" s="406" t="s">
        <v>8618</v>
      </c>
      <c r="B54" s="407" t="s">
        <v>3885</v>
      </c>
      <c r="C54" s="407" t="s">
        <v>8376</v>
      </c>
      <c r="D54" s="407" t="s">
        <v>8670</v>
      </c>
      <c r="E54" s="408"/>
      <c r="F54" s="407">
        <v>8701039.0</v>
      </c>
      <c r="G54" s="408"/>
      <c r="H54" s="408"/>
      <c r="I54" s="407" t="s">
        <v>8377</v>
      </c>
      <c r="J54" s="408"/>
      <c r="K54" s="408"/>
      <c r="L54" s="408"/>
      <c r="M54" s="415" t="s">
        <v>8671</v>
      </c>
      <c r="N54" s="407" t="s">
        <v>8378</v>
      </c>
      <c r="O54" s="407" t="str">
        <f t="shared" si="2"/>
        <v>SH25009-NNY</v>
      </c>
      <c r="P54" s="407" t="str">
        <f t="shared" si="6"/>
        <v>SH25009-T</v>
      </c>
      <c r="Q54" s="408" t="s">
        <v>8577</v>
      </c>
      <c r="R54" s="408" t="s">
        <v>8623</v>
      </c>
      <c r="S54" s="407" t="s">
        <v>8301</v>
      </c>
      <c r="T54" s="408" t="s">
        <v>8485</v>
      </c>
      <c r="U54" s="407" t="s">
        <v>8480</v>
      </c>
      <c r="V54" s="407" t="s">
        <v>12</v>
      </c>
      <c r="W54" s="410" t="s">
        <v>8672</v>
      </c>
    </row>
    <row r="55">
      <c r="A55" s="406" t="s">
        <v>8618</v>
      </c>
      <c r="B55" s="407" t="s">
        <v>8310</v>
      </c>
      <c r="C55" s="407" t="s">
        <v>8365</v>
      </c>
      <c r="D55" s="407" t="s">
        <v>8670</v>
      </c>
      <c r="E55" s="408"/>
      <c r="F55" s="407">
        <v>8701039.0</v>
      </c>
      <c r="G55" s="408"/>
      <c r="H55" s="408"/>
      <c r="I55" s="407" t="s">
        <v>8301</v>
      </c>
      <c r="J55" s="408" t="s">
        <v>8485</v>
      </c>
      <c r="K55" s="408" t="s">
        <v>8480</v>
      </c>
      <c r="L55" s="408" t="s">
        <v>12</v>
      </c>
      <c r="M55" s="415" t="s">
        <v>8673</v>
      </c>
      <c r="N55" s="407" t="s">
        <v>8378</v>
      </c>
      <c r="O55" s="407" t="str">
        <f t="shared" si="2"/>
        <v>SH25009-NNY</v>
      </c>
      <c r="P55" s="407" t="str">
        <f t="shared" si="6"/>
        <v>SH25009-T</v>
      </c>
      <c r="Q55" s="408" t="s">
        <v>8577</v>
      </c>
      <c r="R55" s="408" t="s">
        <v>8623</v>
      </c>
      <c r="S55" s="407" t="s">
        <v>8301</v>
      </c>
      <c r="T55" s="408" t="s">
        <v>8485</v>
      </c>
      <c r="U55" s="407" t="s">
        <v>8480</v>
      </c>
      <c r="V55" s="407" t="s">
        <v>12</v>
      </c>
      <c r="W55" s="410" t="s">
        <v>8672</v>
      </c>
    </row>
    <row r="56">
      <c r="A56" s="406" t="s">
        <v>8618</v>
      </c>
      <c r="B56" s="407" t="s">
        <v>8309</v>
      </c>
      <c r="C56" s="407" t="s">
        <v>8380</v>
      </c>
      <c r="D56" s="407" t="s">
        <v>8670</v>
      </c>
      <c r="E56" s="408"/>
      <c r="F56" s="407">
        <v>8701039.0</v>
      </c>
      <c r="G56" s="408"/>
      <c r="H56" s="408"/>
      <c r="I56" s="407" t="s">
        <v>8301</v>
      </c>
      <c r="J56" s="408" t="s">
        <v>8485</v>
      </c>
      <c r="K56" s="408" t="s">
        <v>8480</v>
      </c>
      <c r="L56" s="408" t="s">
        <v>12</v>
      </c>
      <c r="M56" s="415" t="s">
        <v>8674</v>
      </c>
      <c r="N56" s="407" t="s">
        <v>8378</v>
      </c>
      <c r="O56" s="407" t="str">
        <f t="shared" si="2"/>
        <v>SH25009-NNY</v>
      </c>
      <c r="P56" s="407" t="str">
        <f t="shared" si="6"/>
        <v>SH25009-T</v>
      </c>
      <c r="Q56" s="408" t="s">
        <v>8577</v>
      </c>
      <c r="R56" s="408" t="s">
        <v>8623</v>
      </c>
      <c r="S56" s="407" t="s">
        <v>8301</v>
      </c>
      <c r="T56" s="408" t="s">
        <v>8485</v>
      </c>
      <c r="U56" s="407" t="s">
        <v>8480</v>
      </c>
      <c r="V56" s="407" t="s">
        <v>12</v>
      </c>
      <c r="W56" s="410" t="s">
        <v>8672</v>
      </c>
    </row>
    <row r="57">
      <c r="A57" s="406" t="s">
        <v>8618</v>
      </c>
      <c r="B57" s="407" t="s">
        <v>8650</v>
      </c>
      <c r="C57" s="407" t="s">
        <v>8379</v>
      </c>
      <c r="D57" s="407" t="s">
        <v>8670</v>
      </c>
      <c r="E57" s="408"/>
      <c r="F57" s="407">
        <v>8701039.0</v>
      </c>
      <c r="G57" s="408"/>
      <c r="H57" s="408"/>
      <c r="I57" s="407" t="s">
        <v>8301</v>
      </c>
      <c r="J57" s="408" t="s">
        <v>8485</v>
      </c>
      <c r="K57" s="408" t="s">
        <v>8480</v>
      </c>
      <c r="L57" s="408" t="s">
        <v>12</v>
      </c>
      <c r="M57" s="415" t="s">
        <v>8675</v>
      </c>
      <c r="N57" s="407" t="s">
        <v>8378</v>
      </c>
      <c r="O57" s="407" t="str">
        <f t="shared" si="2"/>
        <v>SH25009-NNY</v>
      </c>
      <c r="P57" s="407" t="str">
        <f t="shared" si="6"/>
        <v>SH25009-T</v>
      </c>
      <c r="Q57" s="408" t="s">
        <v>8577</v>
      </c>
      <c r="R57" s="408" t="s">
        <v>8623</v>
      </c>
      <c r="S57" s="407" t="s">
        <v>8301</v>
      </c>
      <c r="T57" s="408" t="s">
        <v>8485</v>
      </c>
      <c r="U57" s="407" t="s">
        <v>8480</v>
      </c>
      <c r="V57" s="407" t="s">
        <v>12</v>
      </c>
      <c r="W57" s="410" t="s">
        <v>8672</v>
      </c>
    </row>
    <row r="58">
      <c r="A58" s="406" t="s">
        <v>8618</v>
      </c>
      <c r="B58" s="407" t="s">
        <v>8309</v>
      </c>
      <c r="C58" s="407" t="s">
        <v>8366</v>
      </c>
      <c r="D58" s="407" t="s">
        <v>8676</v>
      </c>
      <c r="E58" s="408"/>
      <c r="F58" s="408"/>
      <c r="G58" s="408"/>
      <c r="H58" s="408"/>
      <c r="I58" s="407" t="s">
        <v>8302</v>
      </c>
      <c r="J58" s="408" t="s">
        <v>8485</v>
      </c>
      <c r="K58" s="408" t="s">
        <v>8480</v>
      </c>
      <c r="L58" s="408" t="s">
        <v>12</v>
      </c>
      <c r="M58" s="415" t="s">
        <v>8677</v>
      </c>
      <c r="N58" s="407" t="s">
        <v>8430</v>
      </c>
      <c r="O58" s="407" t="str">
        <f t="shared" si="2"/>
        <v>SH25010-NNY</v>
      </c>
      <c r="P58" s="407" t="str">
        <f t="shared" si="6"/>
        <v>SH25010-T</v>
      </c>
      <c r="Q58" s="408" t="s">
        <v>8577</v>
      </c>
      <c r="R58" s="408" t="s">
        <v>8623</v>
      </c>
      <c r="S58" s="407" t="s">
        <v>8301</v>
      </c>
      <c r="T58" s="408" t="s">
        <v>8485</v>
      </c>
      <c r="U58" s="407" t="s">
        <v>8480</v>
      </c>
      <c r="V58" s="407" t="s">
        <v>12</v>
      </c>
      <c r="W58" s="410" t="s">
        <v>8678</v>
      </c>
    </row>
    <row r="59">
      <c r="A59" s="406" t="s">
        <v>8618</v>
      </c>
      <c r="B59" s="407" t="s">
        <v>8650</v>
      </c>
      <c r="C59" s="407" t="s">
        <v>8679</v>
      </c>
      <c r="D59" s="407" t="s">
        <v>8680</v>
      </c>
      <c r="E59" s="408"/>
      <c r="F59" s="407" t="s">
        <v>8681</v>
      </c>
      <c r="G59" s="408"/>
      <c r="H59" s="408"/>
      <c r="I59" s="407" t="s">
        <v>8301</v>
      </c>
      <c r="J59" s="408" t="s">
        <v>8485</v>
      </c>
      <c r="K59" s="408" t="s">
        <v>8480</v>
      </c>
      <c r="L59" s="408" t="s">
        <v>12</v>
      </c>
      <c r="M59" s="415" t="s">
        <v>8682</v>
      </c>
      <c r="N59" s="407" t="s">
        <v>8430</v>
      </c>
      <c r="O59" s="407" t="str">
        <f t="shared" si="2"/>
        <v>SH25010-NNY</v>
      </c>
      <c r="P59" s="407" t="str">
        <f t="shared" si="6"/>
        <v>SH25010-T</v>
      </c>
      <c r="Q59" s="408" t="s">
        <v>8577</v>
      </c>
      <c r="R59" s="408" t="s">
        <v>8623</v>
      </c>
      <c r="S59" s="407" t="s">
        <v>8301</v>
      </c>
      <c r="T59" s="408" t="s">
        <v>8485</v>
      </c>
      <c r="U59" s="407" t="s">
        <v>8480</v>
      </c>
      <c r="V59" s="407" t="s">
        <v>12</v>
      </c>
      <c r="W59" s="410" t="s">
        <v>8678</v>
      </c>
    </row>
    <row r="60">
      <c r="A60" s="406" t="s">
        <v>8618</v>
      </c>
      <c r="B60" s="407" t="s">
        <v>8309</v>
      </c>
      <c r="C60" s="407" t="s">
        <v>8683</v>
      </c>
      <c r="D60" s="407" t="s">
        <v>8684</v>
      </c>
      <c r="E60" s="407" t="s">
        <v>8684</v>
      </c>
      <c r="F60" s="408" t="s">
        <v>8685</v>
      </c>
      <c r="G60" s="408"/>
      <c r="H60" s="408"/>
      <c r="I60" s="407" t="s">
        <v>8302</v>
      </c>
      <c r="J60" s="408" t="s">
        <v>8485</v>
      </c>
      <c r="K60" s="408" t="s">
        <v>8480</v>
      </c>
      <c r="L60" s="408" t="s">
        <v>12</v>
      </c>
      <c r="M60" s="415" t="s">
        <v>8686</v>
      </c>
      <c r="N60" s="407" t="s">
        <v>8432</v>
      </c>
      <c r="O60" s="407" t="str">
        <f t="shared" si="2"/>
        <v>SH25011-NNY</v>
      </c>
      <c r="P60" s="407" t="str">
        <f t="shared" si="6"/>
        <v>SH25011-T</v>
      </c>
      <c r="Q60" s="408" t="s">
        <v>8577</v>
      </c>
      <c r="R60" s="408" t="s">
        <v>8623</v>
      </c>
      <c r="S60" s="407" t="s">
        <v>8301</v>
      </c>
      <c r="T60" s="408" t="s">
        <v>8485</v>
      </c>
      <c r="U60" s="407" t="s">
        <v>8480</v>
      </c>
      <c r="V60" s="407" t="s">
        <v>12</v>
      </c>
      <c r="W60" s="410" t="s">
        <v>8687</v>
      </c>
    </row>
    <row r="61">
      <c r="A61" s="406" t="s">
        <v>8618</v>
      </c>
      <c r="B61" s="407" t="s">
        <v>8650</v>
      </c>
      <c r="C61" s="407" t="s">
        <v>8688</v>
      </c>
      <c r="D61" s="408"/>
      <c r="E61" s="407" t="s">
        <v>8689</v>
      </c>
      <c r="F61" s="408" t="s">
        <v>8690</v>
      </c>
      <c r="G61" s="408"/>
      <c r="H61" s="408"/>
      <c r="I61" s="407" t="s">
        <v>8301</v>
      </c>
      <c r="J61" s="408" t="s">
        <v>8485</v>
      </c>
      <c r="K61" s="408" t="s">
        <v>8480</v>
      </c>
      <c r="L61" s="408" t="s">
        <v>12</v>
      </c>
      <c r="M61" s="415" t="s">
        <v>8691</v>
      </c>
      <c r="N61" s="407" t="s">
        <v>8432</v>
      </c>
      <c r="O61" s="407" t="str">
        <f t="shared" si="2"/>
        <v>SH25011-NNY</v>
      </c>
      <c r="P61" s="407" t="str">
        <f t="shared" si="6"/>
        <v>SH25011-T</v>
      </c>
      <c r="Q61" s="408" t="s">
        <v>8577</v>
      </c>
      <c r="R61" s="408" t="s">
        <v>8623</v>
      </c>
      <c r="S61" s="407" t="s">
        <v>8301</v>
      </c>
      <c r="T61" s="408" t="s">
        <v>8485</v>
      </c>
      <c r="U61" s="407" t="s">
        <v>8480</v>
      </c>
      <c r="V61" s="407" t="s">
        <v>12</v>
      </c>
      <c r="W61" s="410" t="s">
        <v>8687</v>
      </c>
    </row>
    <row r="62">
      <c r="A62" s="406" t="s">
        <v>8618</v>
      </c>
      <c r="B62" s="407" t="s">
        <v>8650</v>
      </c>
      <c r="C62" s="407" t="s">
        <v>8692</v>
      </c>
      <c r="D62" s="408"/>
      <c r="E62" s="407" t="s">
        <v>8693</v>
      </c>
      <c r="F62" s="407" t="s">
        <v>8694</v>
      </c>
      <c r="G62" s="408"/>
      <c r="H62" s="408"/>
      <c r="I62" s="407" t="s">
        <v>8301</v>
      </c>
      <c r="J62" s="408" t="s">
        <v>8485</v>
      </c>
      <c r="K62" s="408" t="s">
        <v>8480</v>
      </c>
      <c r="L62" s="408" t="s">
        <v>12</v>
      </c>
      <c r="M62" s="415" t="s">
        <v>8695</v>
      </c>
      <c r="N62" s="407" t="s">
        <v>8435</v>
      </c>
      <c r="O62" s="407" t="str">
        <f t="shared" si="2"/>
        <v>SH25012-NNY</v>
      </c>
      <c r="P62" s="407" t="str">
        <f t="shared" si="6"/>
        <v>SH25012-T</v>
      </c>
      <c r="Q62" s="408" t="s">
        <v>8577</v>
      </c>
      <c r="R62" s="408" t="s">
        <v>8696</v>
      </c>
      <c r="S62" s="407" t="s">
        <v>8301</v>
      </c>
      <c r="T62" s="408" t="s">
        <v>8485</v>
      </c>
      <c r="U62" s="407" t="s">
        <v>8480</v>
      </c>
      <c r="V62" s="407" t="s">
        <v>12</v>
      </c>
      <c r="W62" s="410" t="s">
        <v>8697</v>
      </c>
    </row>
    <row r="63">
      <c r="A63" s="406" t="s">
        <v>8618</v>
      </c>
      <c r="B63" s="407" t="s">
        <v>8309</v>
      </c>
      <c r="C63" s="407" t="s">
        <v>8437</v>
      </c>
      <c r="D63" s="408"/>
      <c r="E63" s="407" t="s">
        <v>8698</v>
      </c>
      <c r="F63" s="408"/>
      <c r="G63" s="408"/>
      <c r="H63" s="408"/>
      <c r="I63" s="407" t="s">
        <v>8302</v>
      </c>
      <c r="J63" s="408" t="s">
        <v>8485</v>
      </c>
      <c r="K63" s="408" t="s">
        <v>8480</v>
      </c>
      <c r="L63" s="408" t="s">
        <v>12</v>
      </c>
      <c r="M63" s="415" t="s">
        <v>8699</v>
      </c>
      <c r="N63" s="407" t="s">
        <v>8435</v>
      </c>
      <c r="O63" s="407" t="str">
        <f t="shared" si="2"/>
        <v>SH25012-NNY</v>
      </c>
      <c r="P63" s="407" t="str">
        <f t="shared" si="6"/>
        <v>SH25012-T</v>
      </c>
      <c r="Q63" s="408" t="s">
        <v>8577</v>
      </c>
      <c r="R63" s="408" t="s">
        <v>8700</v>
      </c>
      <c r="S63" s="407" t="s">
        <v>8301</v>
      </c>
      <c r="T63" s="408" t="s">
        <v>8485</v>
      </c>
      <c r="U63" s="407" t="s">
        <v>8480</v>
      </c>
      <c r="V63" s="407" t="s">
        <v>12</v>
      </c>
      <c r="W63" s="410" t="s">
        <v>8697</v>
      </c>
    </row>
    <row r="64">
      <c r="A64" s="406" t="s">
        <v>8618</v>
      </c>
      <c r="B64" s="408" t="s">
        <v>8387</v>
      </c>
      <c r="C64" s="408" t="s">
        <v>8388</v>
      </c>
      <c r="D64" s="408" t="s">
        <v>8701</v>
      </c>
      <c r="E64" s="408"/>
      <c r="F64" s="408" t="s">
        <v>8702</v>
      </c>
      <c r="G64" s="408"/>
      <c r="H64" s="408"/>
      <c r="I64" s="407" t="s">
        <v>8301</v>
      </c>
      <c r="J64" s="408" t="s">
        <v>8485</v>
      </c>
      <c r="K64" s="408" t="s">
        <v>8480</v>
      </c>
      <c r="L64" s="408" t="s">
        <v>12</v>
      </c>
      <c r="M64" s="409" t="s">
        <v>8703</v>
      </c>
      <c r="N64" s="407" t="s">
        <v>8389</v>
      </c>
      <c r="O64" s="407" t="str">
        <f t="shared" si="2"/>
        <v>SH25014-NNY</v>
      </c>
      <c r="P64" s="407" t="str">
        <f t="shared" si="6"/>
        <v>SH25014-T</v>
      </c>
      <c r="Q64" s="408" t="s">
        <v>8577</v>
      </c>
      <c r="R64" s="408" t="s">
        <v>8623</v>
      </c>
      <c r="S64" s="407" t="s">
        <v>8301</v>
      </c>
      <c r="T64" s="408" t="s">
        <v>8485</v>
      </c>
      <c r="U64" s="407" t="s">
        <v>8480</v>
      </c>
      <c r="V64" s="407" t="s">
        <v>12</v>
      </c>
      <c r="W64" s="410" t="s">
        <v>8704</v>
      </c>
    </row>
    <row r="65">
      <c r="A65" s="406" t="s">
        <v>8618</v>
      </c>
      <c r="B65" s="407" t="s">
        <v>8650</v>
      </c>
      <c r="C65" s="408" t="s">
        <v>8705</v>
      </c>
      <c r="D65" s="408" t="s">
        <v>8706</v>
      </c>
      <c r="E65" s="408"/>
      <c r="F65" s="408"/>
      <c r="G65" s="408"/>
      <c r="H65" s="408"/>
      <c r="I65" s="407" t="s">
        <v>8301</v>
      </c>
      <c r="J65" s="408" t="s">
        <v>8485</v>
      </c>
      <c r="K65" s="408" t="s">
        <v>8480</v>
      </c>
      <c r="L65" s="408" t="s">
        <v>12</v>
      </c>
      <c r="M65" s="409" t="s">
        <v>8707</v>
      </c>
      <c r="N65" s="407" t="s">
        <v>8391</v>
      </c>
      <c r="O65" s="407" t="str">
        <f t="shared" si="2"/>
        <v>SH25015-NNY</v>
      </c>
      <c r="P65" s="407" t="s">
        <v>8708</v>
      </c>
      <c r="Q65" s="408" t="s">
        <v>8709</v>
      </c>
      <c r="R65" s="408" t="s">
        <v>8710</v>
      </c>
      <c r="S65" s="407" t="s">
        <v>8711</v>
      </c>
      <c r="T65" s="408" t="s">
        <v>8485</v>
      </c>
      <c r="U65" s="407" t="s">
        <v>8480</v>
      </c>
      <c r="V65" s="407" t="s">
        <v>12</v>
      </c>
      <c r="W65" s="421" t="s">
        <v>8712</v>
      </c>
    </row>
    <row r="66">
      <c r="A66" s="406" t="s">
        <v>8618</v>
      </c>
      <c r="B66" s="408" t="s">
        <v>8387</v>
      </c>
      <c r="C66" s="408" t="s">
        <v>8713</v>
      </c>
      <c r="D66" s="408" t="s">
        <v>8714</v>
      </c>
      <c r="E66" s="408"/>
      <c r="F66" s="408" t="s">
        <v>8715</v>
      </c>
      <c r="G66" s="408"/>
      <c r="H66" s="408"/>
      <c r="I66" s="407" t="s">
        <v>8301</v>
      </c>
      <c r="J66" s="408" t="s">
        <v>8485</v>
      </c>
      <c r="K66" s="408" t="s">
        <v>8480</v>
      </c>
      <c r="L66" s="408" t="s">
        <v>12</v>
      </c>
      <c r="M66" s="409" t="s">
        <v>8716</v>
      </c>
      <c r="N66" s="407" t="s">
        <v>8391</v>
      </c>
      <c r="O66" s="407" t="str">
        <f t="shared" si="2"/>
        <v>SH25015-NNY</v>
      </c>
      <c r="P66" s="407" t="s">
        <v>8708</v>
      </c>
      <c r="Q66" s="408" t="s">
        <v>8709</v>
      </c>
      <c r="R66" s="408" t="s">
        <v>8710</v>
      </c>
      <c r="S66" s="407" t="s">
        <v>8711</v>
      </c>
      <c r="T66" s="408" t="s">
        <v>8485</v>
      </c>
      <c r="U66" s="407" t="s">
        <v>8480</v>
      </c>
      <c r="V66" s="407" t="s">
        <v>12</v>
      </c>
      <c r="W66" s="421" t="s">
        <v>8712</v>
      </c>
    </row>
    <row r="67">
      <c r="A67" s="406" t="s">
        <v>8618</v>
      </c>
      <c r="B67" s="407" t="s">
        <v>3885</v>
      </c>
      <c r="C67" s="407" t="s">
        <v>8376</v>
      </c>
      <c r="D67" s="407" t="s">
        <v>8670</v>
      </c>
      <c r="E67" s="408"/>
      <c r="F67" s="407">
        <v>8701039.0</v>
      </c>
      <c r="G67" s="408"/>
      <c r="H67" s="408"/>
      <c r="I67" s="407" t="s">
        <v>8377</v>
      </c>
      <c r="J67" s="408"/>
      <c r="K67" s="408"/>
      <c r="L67" s="408"/>
      <c r="M67" s="415" t="s">
        <v>8671</v>
      </c>
      <c r="N67" s="407" t="s">
        <v>8381</v>
      </c>
      <c r="O67" s="407" t="str">
        <f t="shared" si="2"/>
        <v>SH25017-NNY</v>
      </c>
      <c r="P67" s="407" t="str">
        <f t="shared" ref="P67:P77" si="7">N67&amp;"-T"</f>
        <v>SH25017-T</v>
      </c>
      <c r="Q67" s="408" t="s">
        <v>8577</v>
      </c>
      <c r="R67" s="408" t="s">
        <v>8623</v>
      </c>
      <c r="S67" s="407" t="s">
        <v>8301</v>
      </c>
      <c r="T67" s="408" t="s">
        <v>8485</v>
      </c>
      <c r="U67" s="407" t="s">
        <v>8480</v>
      </c>
      <c r="V67" s="407" t="s">
        <v>12</v>
      </c>
      <c r="W67" s="408"/>
    </row>
    <row r="68">
      <c r="A68" s="406" t="s">
        <v>8618</v>
      </c>
      <c r="B68" s="407" t="s">
        <v>3524</v>
      </c>
      <c r="C68" s="407" t="s">
        <v>8361</v>
      </c>
      <c r="D68" s="407" t="s">
        <v>8717</v>
      </c>
      <c r="E68" s="408"/>
      <c r="F68" s="407" t="s">
        <v>8718</v>
      </c>
      <c r="G68" s="407" t="s">
        <v>8719</v>
      </c>
      <c r="H68" s="407" t="s">
        <v>8720</v>
      </c>
      <c r="I68" s="407" t="s">
        <v>8362</v>
      </c>
      <c r="J68" s="408" t="s">
        <v>8485</v>
      </c>
      <c r="K68" s="408" t="s">
        <v>8480</v>
      </c>
      <c r="L68" s="408" t="s">
        <v>12</v>
      </c>
      <c r="M68" s="415" t="s">
        <v>8721</v>
      </c>
      <c r="N68" s="407" t="s">
        <v>8363</v>
      </c>
      <c r="O68" s="407" t="str">
        <f t="shared" si="2"/>
        <v>SH25019-NNY</v>
      </c>
      <c r="P68" s="407" t="str">
        <f t="shared" si="7"/>
        <v>SH25019-T</v>
      </c>
      <c r="Q68" s="408" t="s">
        <v>8577</v>
      </c>
      <c r="R68" s="408" t="s">
        <v>8623</v>
      </c>
      <c r="S68" s="407" t="s">
        <v>8301</v>
      </c>
      <c r="T68" s="408" t="s">
        <v>8485</v>
      </c>
      <c r="U68" s="407" t="s">
        <v>8480</v>
      </c>
      <c r="V68" s="407" t="s">
        <v>12</v>
      </c>
      <c r="W68" s="410" t="s">
        <v>8722</v>
      </c>
    </row>
    <row r="69">
      <c r="A69" s="406" t="s">
        <v>8618</v>
      </c>
      <c r="B69" s="407" t="s">
        <v>8310</v>
      </c>
      <c r="C69" s="407" t="s">
        <v>8366</v>
      </c>
      <c r="D69" s="407" t="s">
        <v>8723</v>
      </c>
      <c r="E69" s="408"/>
      <c r="F69" s="407" t="s">
        <v>8724</v>
      </c>
      <c r="G69" s="407" t="s">
        <v>8725</v>
      </c>
      <c r="H69" s="408"/>
      <c r="I69" s="407" t="s">
        <v>8301</v>
      </c>
      <c r="J69" s="408" t="s">
        <v>8485</v>
      </c>
      <c r="K69" s="408" t="s">
        <v>8480</v>
      </c>
      <c r="L69" s="408" t="s">
        <v>12</v>
      </c>
      <c r="M69" s="415" t="s">
        <v>8726</v>
      </c>
      <c r="N69" s="407" t="s">
        <v>8363</v>
      </c>
      <c r="O69" s="407" t="str">
        <f t="shared" si="2"/>
        <v>SH25019-NNY</v>
      </c>
      <c r="P69" s="407" t="str">
        <f t="shared" si="7"/>
        <v>SH25019-T</v>
      </c>
      <c r="Q69" s="408" t="s">
        <v>8577</v>
      </c>
      <c r="R69" s="408" t="s">
        <v>8623</v>
      </c>
      <c r="S69" s="407" t="s">
        <v>8301</v>
      </c>
      <c r="T69" s="408" t="s">
        <v>8485</v>
      </c>
      <c r="U69" s="407" t="s">
        <v>8480</v>
      </c>
      <c r="V69" s="407" t="s">
        <v>12</v>
      </c>
      <c r="W69" s="410" t="s">
        <v>8722</v>
      </c>
    </row>
    <row r="70">
      <c r="A70" s="406" t="s">
        <v>8618</v>
      </c>
      <c r="B70" s="407" t="s">
        <v>8309</v>
      </c>
      <c r="C70" s="407" t="s">
        <v>8365</v>
      </c>
      <c r="D70" s="407" t="s">
        <v>8727</v>
      </c>
      <c r="E70" s="408"/>
      <c r="F70" s="407" t="s">
        <v>8728</v>
      </c>
      <c r="G70" s="408"/>
      <c r="H70" s="408"/>
      <c r="I70" s="407" t="s">
        <v>8302</v>
      </c>
      <c r="J70" s="408" t="s">
        <v>8485</v>
      </c>
      <c r="K70" s="408" t="s">
        <v>8480</v>
      </c>
      <c r="L70" s="408" t="s">
        <v>12</v>
      </c>
      <c r="M70" s="415" t="s">
        <v>8729</v>
      </c>
      <c r="N70" s="407" t="s">
        <v>8363</v>
      </c>
      <c r="O70" s="407" t="str">
        <f t="shared" si="2"/>
        <v>SH25019-NNY</v>
      </c>
      <c r="P70" s="407" t="str">
        <f t="shared" si="7"/>
        <v>SH25019-T</v>
      </c>
      <c r="Q70" s="408" t="s">
        <v>8577</v>
      </c>
      <c r="R70" s="408" t="s">
        <v>8623</v>
      </c>
      <c r="S70" s="407" t="s">
        <v>8301</v>
      </c>
      <c r="T70" s="408" t="s">
        <v>8485</v>
      </c>
      <c r="U70" s="407" t="s">
        <v>8480</v>
      </c>
      <c r="V70" s="407" t="s">
        <v>12</v>
      </c>
      <c r="W70" s="410" t="s">
        <v>8722</v>
      </c>
    </row>
    <row r="71">
      <c r="A71" s="406" t="s">
        <v>8618</v>
      </c>
      <c r="B71" s="408" t="s">
        <v>8650</v>
      </c>
      <c r="C71" s="408" t="s">
        <v>8364</v>
      </c>
      <c r="D71" s="408" t="s">
        <v>8730</v>
      </c>
      <c r="E71" s="408"/>
      <c r="F71" s="408" t="s">
        <v>8731</v>
      </c>
      <c r="G71" s="408"/>
      <c r="H71" s="408"/>
      <c r="I71" s="407" t="s">
        <v>8301</v>
      </c>
      <c r="J71" s="408" t="s">
        <v>8485</v>
      </c>
      <c r="K71" s="408" t="s">
        <v>8480</v>
      </c>
      <c r="L71" s="408" t="s">
        <v>12</v>
      </c>
      <c r="M71" s="409" t="s">
        <v>8732</v>
      </c>
      <c r="N71" s="407" t="s">
        <v>8363</v>
      </c>
      <c r="O71" s="407" t="str">
        <f t="shared" si="2"/>
        <v>SH25019-NNY</v>
      </c>
      <c r="P71" s="407" t="str">
        <f t="shared" si="7"/>
        <v>SH25019-T</v>
      </c>
      <c r="Q71" s="408" t="s">
        <v>8577</v>
      </c>
      <c r="R71" s="408" t="s">
        <v>8623</v>
      </c>
      <c r="S71" s="407" t="s">
        <v>8301</v>
      </c>
      <c r="T71" s="408" t="s">
        <v>8485</v>
      </c>
      <c r="U71" s="407" t="s">
        <v>8480</v>
      </c>
      <c r="V71" s="407" t="s">
        <v>12</v>
      </c>
      <c r="W71" s="410" t="s">
        <v>8722</v>
      </c>
    </row>
    <row r="72">
      <c r="A72" s="406" t="s">
        <v>8618</v>
      </c>
      <c r="B72" s="407" t="s">
        <v>8650</v>
      </c>
      <c r="C72" s="407" t="s">
        <v>8439</v>
      </c>
      <c r="D72" s="407" t="s">
        <v>8733</v>
      </c>
      <c r="E72" s="408"/>
      <c r="F72" s="407" t="s">
        <v>8734</v>
      </c>
      <c r="G72" s="408"/>
      <c r="H72" s="408"/>
      <c r="I72" s="407" t="s">
        <v>8301</v>
      </c>
      <c r="J72" s="408" t="s">
        <v>8485</v>
      </c>
      <c r="K72" s="408" t="s">
        <v>8480</v>
      </c>
      <c r="L72" s="408" t="s">
        <v>12</v>
      </c>
      <c r="M72" s="415" t="s">
        <v>8735</v>
      </c>
      <c r="N72" s="407" t="s">
        <v>8438</v>
      </c>
      <c r="O72" s="407" t="str">
        <f t="shared" si="2"/>
        <v>SH25026-NNY</v>
      </c>
      <c r="P72" s="407" t="str">
        <f t="shared" si="7"/>
        <v>SH25026-T</v>
      </c>
      <c r="Q72" s="408" t="s">
        <v>8577</v>
      </c>
      <c r="R72" s="408" t="s">
        <v>8623</v>
      </c>
      <c r="S72" s="407" t="s">
        <v>8301</v>
      </c>
      <c r="T72" s="408" t="s">
        <v>8485</v>
      </c>
      <c r="U72" s="407" t="s">
        <v>8480</v>
      </c>
      <c r="V72" s="407" t="s">
        <v>12</v>
      </c>
      <c r="W72" s="410" t="s">
        <v>8736</v>
      </c>
    </row>
    <row r="73">
      <c r="A73" s="406" t="s">
        <v>8618</v>
      </c>
      <c r="B73" s="407" t="s">
        <v>8309</v>
      </c>
      <c r="C73" s="407" t="s">
        <v>8440</v>
      </c>
      <c r="D73" s="407" t="s">
        <v>8737</v>
      </c>
      <c r="E73" s="408"/>
      <c r="F73" s="407" t="s">
        <v>8738</v>
      </c>
      <c r="G73" s="408"/>
      <c r="H73" s="408"/>
      <c r="I73" s="407" t="s">
        <v>8302</v>
      </c>
      <c r="J73" s="408" t="s">
        <v>8485</v>
      </c>
      <c r="K73" s="408" t="s">
        <v>8480</v>
      </c>
      <c r="L73" s="408" t="s">
        <v>12</v>
      </c>
      <c r="M73" s="415" t="s">
        <v>8739</v>
      </c>
      <c r="N73" s="407" t="s">
        <v>8438</v>
      </c>
      <c r="O73" s="407" t="str">
        <f t="shared" si="2"/>
        <v>SH25026-NNY</v>
      </c>
      <c r="P73" s="407" t="str">
        <f t="shared" si="7"/>
        <v>SH25026-T</v>
      </c>
      <c r="Q73" s="408" t="s">
        <v>8577</v>
      </c>
      <c r="R73" s="408" t="s">
        <v>8623</v>
      </c>
      <c r="S73" s="407" t="s">
        <v>8301</v>
      </c>
      <c r="T73" s="408" t="s">
        <v>8485</v>
      </c>
      <c r="U73" s="407" t="s">
        <v>8480</v>
      </c>
      <c r="V73" s="407" t="s">
        <v>12</v>
      </c>
      <c r="W73" s="410" t="s">
        <v>8736</v>
      </c>
    </row>
    <row r="74">
      <c r="A74" s="406" t="s">
        <v>8618</v>
      </c>
      <c r="B74" s="407" t="s">
        <v>8310</v>
      </c>
      <c r="C74" s="407" t="s">
        <v>8740</v>
      </c>
      <c r="D74" s="407" t="s">
        <v>8741</v>
      </c>
      <c r="E74" s="408"/>
      <c r="F74" s="407" t="s">
        <v>8742</v>
      </c>
      <c r="G74" s="408"/>
      <c r="H74" s="408"/>
      <c r="I74" s="407" t="s">
        <v>8301</v>
      </c>
      <c r="J74" s="408" t="s">
        <v>8485</v>
      </c>
      <c r="K74" s="408" t="s">
        <v>8480</v>
      </c>
      <c r="L74" s="408" t="s">
        <v>12</v>
      </c>
      <c r="M74" s="415" t="s">
        <v>8743</v>
      </c>
      <c r="N74" s="407" t="s">
        <v>8394</v>
      </c>
      <c r="O74" s="407" t="str">
        <f t="shared" si="2"/>
        <v>SH25027-NNY</v>
      </c>
      <c r="P74" s="407" t="str">
        <f t="shared" si="7"/>
        <v>SH25027-T</v>
      </c>
      <c r="Q74" s="408" t="s">
        <v>8577</v>
      </c>
      <c r="R74" s="408" t="s">
        <v>8623</v>
      </c>
      <c r="S74" s="407" t="s">
        <v>8301</v>
      </c>
      <c r="T74" s="408" t="s">
        <v>8485</v>
      </c>
      <c r="U74" s="407" t="s">
        <v>8480</v>
      </c>
      <c r="V74" s="407" t="s">
        <v>12</v>
      </c>
      <c r="W74" s="410" t="s">
        <v>8744</v>
      </c>
    </row>
    <row r="75">
      <c r="A75" s="406" t="s">
        <v>8618</v>
      </c>
      <c r="B75" s="407" t="s">
        <v>8313</v>
      </c>
      <c r="C75" s="407" t="s">
        <v>8393</v>
      </c>
      <c r="D75" s="407" t="s">
        <v>8745</v>
      </c>
      <c r="E75" s="408"/>
      <c r="F75" s="407" t="s">
        <v>8702</v>
      </c>
      <c r="G75" s="408"/>
      <c r="H75" s="408"/>
      <c r="I75" s="407" t="s">
        <v>8301</v>
      </c>
      <c r="J75" s="408" t="s">
        <v>8485</v>
      </c>
      <c r="K75" s="408" t="s">
        <v>8480</v>
      </c>
      <c r="L75" s="408" t="s">
        <v>12</v>
      </c>
      <c r="M75" s="415" t="s">
        <v>8703</v>
      </c>
      <c r="N75" s="407" t="s">
        <v>8394</v>
      </c>
      <c r="O75" s="407" t="str">
        <f t="shared" si="2"/>
        <v>SH25027-NNY</v>
      </c>
      <c r="P75" s="407" t="str">
        <f t="shared" si="7"/>
        <v>SH25027-T</v>
      </c>
      <c r="Q75" s="408" t="s">
        <v>8577</v>
      </c>
      <c r="R75" s="408" t="s">
        <v>8623</v>
      </c>
      <c r="S75" s="407" t="s">
        <v>8301</v>
      </c>
      <c r="T75" s="408" t="s">
        <v>8485</v>
      </c>
      <c r="U75" s="407" t="s">
        <v>8480</v>
      </c>
      <c r="V75" s="407" t="s">
        <v>12</v>
      </c>
      <c r="W75" s="410" t="s">
        <v>8744</v>
      </c>
    </row>
    <row r="76">
      <c r="A76" s="406" t="s">
        <v>8618</v>
      </c>
      <c r="B76" s="407" t="s">
        <v>8650</v>
      </c>
      <c r="C76" s="407" t="s">
        <v>8746</v>
      </c>
      <c r="D76" s="407" t="s">
        <v>8747</v>
      </c>
      <c r="E76" s="408"/>
      <c r="F76" s="407" t="s">
        <v>8748</v>
      </c>
      <c r="G76" s="408"/>
      <c r="H76" s="408"/>
      <c r="I76" s="407" t="s">
        <v>8301</v>
      </c>
      <c r="J76" s="408" t="s">
        <v>8485</v>
      </c>
      <c r="K76" s="408" t="s">
        <v>8480</v>
      </c>
      <c r="L76" s="408" t="s">
        <v>12</v>
      </c>
      <c r="M76" s="415" t="s">
        <v>8749</v>
      </c>
      <c r="N76" s="407" t="s">
        <v>8394</v>
      </c>
      <c r="O76" s="407" t="str">
        <f t="shared" si="2"/>
        <v>SH25027-NNY</v>
      </c>
      <c r="P76" s="407" t="str">
        <f t="shared" si="7"/>
        <v>SH25027-T</v>
      </c>
      <c r="Q76" s="408" t="s">
        <v>8577</v>
      </c>
      <c r="R76" s="408" t="s">
        <v>8623</v>
      </c>
      <c r="S76" s="407" t="s">
        <v>8301</v>
      </c>
      <c r="T76" s="408" t="s">
        <v>8485</v>
      </c>
      <c r="U76" s="407" t="s">
        <v>8480</v>
      </c>
      <c r="V76" s="407" t="s">
        <v>12</v>
      </c>
      <c r="W76" s="410" t="s">
        <v>8744</v>
      </c>
    </row>
    <row r="77">
      <c r="A77" s="411" t="s">
        <v>8618</v>
      </c>
      <c r="B77" s="412"/>
      <c r="C77" s="413" t="s">
        <v>8491</v>
      </c>
      <c r="D77" s="412"/>
      <c r="E77" s="412"/>
      <c r="F77" s="412"/>
      <c r="G77" s="412"/>
      <c r="H77" s="412"/>
      <c r="I77" s="412"/>
      <c r="J77" s="412"/>
      <c r="K77" s="412"/>
      <c r="L77" s="412"/>
      <c r="M77" s="412"/>
      <c r="N77" s="413" t="s">
        <v>8441</v>
      </c>
      <c r="O77" s="413" t="str">
        <f t="shared" si="2"/>
        <v>SH25031-NNY</v>
      </c>
      <c r="P77" s="413" t="str">
        <f t="shared" si="7"/>
        <v>SH25031-T</v>
      </c>
      <c r="Q77" s="412" t="s">
        <v>8577</v>
      </c>
      <c r="R77" s="412" t="s">
        <v>8623</v>
      </c>
      <c r="S77" s="413" t="s">
        <v>8301</v>
      </c>
      <c r="T77" s="412" t="s">
        <v>8485</v>
      </c>
      <c r="U77" s="413" t="s">
        <v>8480</v>
      </c>
      <c r="V77" s="413" t="s">
        <v>12</v>
      </c>
      <c r="W77" s="414" t="s">
        <v>8750</v>
      </c>
    </row>
    <row r="78">
      <c r="A78" s="411" t="s">
        <v>8618</v>
      </c>
      <c r="B78" s="412"/>
      <c r="C78" s="412" t="s">
        <v>8491</v>
      </c>
      <c r="D78" s="412"/>
      <c r="E78" s="412"/>
      <c r="F78" s="412"/>
      <c r="G78" s="412"/>
      <c r="H78" s="412"/>
      <c r="I78" s="412"/>
      <c r="J78" s="412"/>
      <c r="K78" s="412"/>
      <c r="L78" s="412"/>
      <c r="M78" s="412"/>
      <c r="N78" s="413" t="s">
        <v>8442</v>
      </c>
      <c r="O78" s="413" t="str">
        <f t="shared" si="2"/>
        <v>SH25033-NNY</v>
      </c>
      <c r="P78" s="413" t="s">
        <v>8751</v>
      </c>
      <c r="Q78" s="412" t="s">
        <v>8577</v>
      </c>
      <c r="R78" s="412" t="s">
        <v>8623</v>
      </c>
      <c r="S78" s="413" t="s">
        <v>8301</v>
      </c>
      <c r="T78" s="412" t="s">
        <v>8485</v>
      </c>
      <c r="U78" s="413" t="s">
        <v>8480</v>
      </c>
      <c r="V78" s="413" t="s">
        <v>12</v>
      </c>
      <c r="W78" s="414" t="s">
        <v>8752</v>
      </c>
    </row>
    <row r="79">
      <c r="A79" s="406" t="s">
        <v>8618</v>
      </c>
      <c r="B79" s="407" t="s">
        <v>8650</v>
      </c>
      <c r="C79" s="407" t="s">
        <v>8753</v>
      </c>
      <c r="D79" s="407" t="s">
        <v>8754</v>
      </c>
      <c r="E79" s="408"/>
      <c r="F79" s="407" t="s">
        <v>8755</v>
      </c>
      <c r="G79" s="408"/>
      <c r="H79" s="408"/>
      <c r="I79" s="407" t="s">
        <v>8301</v>
      </c>
      <c r="J79" s="408" t="s">
        <v>8485</v>
      </c>
      <c r="K79" s="408" t="s">
        <v>8480</v>
      </c>
      <c r="L79" s="408" t="s">
        <v>12</v>
      </c>
      <c r="M79" s="415" t="s">
        <v>8756</v>
      </c>
      <c r="N79" s="407" t="s">
        <v>8443</v>
      </c>
      <c r="O79" s="407" t="str">
        <f t="shared" si="2"/>
        <v>SH25034-NNY</v>
      </c>
      <c r="P79" s="407" t="s">
        <v>8757</v>
      </c>
      <c r="Q79" s="408" t="s">
        <v>8477</v>
      </c>
      <c r="R79" s="408" t="s">
        <v>8758</v>
      </c>
      <c r="S79" s="407" t="s">
        <v>8301</v>
      </c>
      <c r="T79" s="408" t="s">
        <v>8485</v>
      </c>
      <c r="U79" s="407" t="s">
        <v>8480</v>
      </c>
      <c r="V79" s="407" t="s">
        <v>12</v>
      </c>
      <c r="W79" s="410" t="s">
        <v>8759</v>
      </c>
    </row>
    <row r="80">
      <c r="A80" s="406" t="s">
        <v>8618</v>
      </c>
      <c r="B80" s="407" t="s">
        <v>8650</v>
      </c>
      <c r="C80" s="407" t="s">
        <v>8446</v>
      </c>
      <c r="D80" s="407" t="s">
        <v>8760</v>
      </c>
      <c r="E80" s="408"/>
      <c r="F80" s="407" t="s">
        <v>8761</v>
      </c>
      <c r="G80" s="408"/>
      <c r="H80" s="408"/>
      <c r="I80" s="407" t="s">
        <v>8301</v>
      </c>
      <c r="J80" s="408" t="s">
        <v>8485</v>
      </c>
      <c r="K80" s="408" t="s">
        <v>8480</v>
      </c>
      <c r="L80" s="408" t="s">
        <v>12</v>
      </c>
      <c r="M80" s="415" t="s">
        <v>8762</v>
      </c>
      <c r="N80" s="407" t="s">
        <v>8445</v>
      </c>
      <c r="O80" s="407" t="str">
        <f t="shared" si="2"/>
        <v>SH25036-NNY</v>
      </c>
      <c r="P80" s="407" t="s">
        <v>8763</v>
      </c>
      <c r="Q80" s="408" t="s">
        <v>8577</v>
      </c>
      <c r="R80" s="408" t="s">
        <v>8623</v>
      </c>
      <c r="S80" s="407" t="s">
        <v>8301</v>
      </c>
      <c r="T80" s="408" t="s">
        <v>8485</v>
      </c>
      <c r="U80" s="407" t="s">
        <v>8480</v>
      </c>
      <c r="V80" s="407" t="s">
        <v>12</v>
      </c>
      <c r="W80" s="410" t="s">
        <v>8764</v>
      </c>
    </row>
    <row r="81">
      <c r="A81" s="406" t="s">
        <v>8618</v>
      </c>
      <c r="B81" s="407" t="s">
        <v>8650</v>
      </c>
      <c r="C81" s="407" t="s">
        <v>8448</v>
      </c>
      <c r="D81" s="407" t="s">
        <v>8765</v>
      </c>
      <c r="E81" s="408"/>
      <c r="F81" s="407" t="s">
        <v>8766</v>
      </c>
      <c r="G81" s="408"/>
      <c r="H81" s="408"/>
      <c r="I81" s="407" t="s">
        <v>8301</v>
      </c>
      <c r="J81" s="408" t="s">
        <v>8485</v>
      </c>
      <c r="K81" s="408" t="s">
        <v>8480</v>
      </c>
      <c r="L81" s="408" t="s">
        <v>12</v>
      </c>
      <c r="M81" s="415" t="s">
        <v>8767</v>
      </c>
      <c r="N81" s="407" t="s">
        <v>8447</v>
      </c>
      <c r="O81" s="407" t="str">
        <f t="shared" si="2"/>
        <v>SH25037-NNY</v>
      </c>
      <c r="P81" s="407" t="s">
        <v>8768</v>
      </c>
      <c r="Q81" s="408" t="s">
        <v>8577</v>
      </c>
      <c r="R81" s="408" t="s">
        <v>8623</v>
      </c>
      <c r="S81" s="407" t="s">
        <v>8301</v>
      </c>
      <c r="T81" s="408" t="s">
        <v>8485</v>
      </c>
      <c r="U81" s="407" t="s">
        <v>8480</v>
      </c>
      <c r="V81" s="407" t="s">
        <v>12</v>
      </c>
      <c r="W81" s="410" t="s">
        <v>8769</v>
      </c>
    </row>
    <row r="82">
      <c r="A82" s="411" t="s">
        <v>8618</v>
      </c>
      <c r="B82" s="412"/>
      <c r="C82" s="413" t="s">
        <v>8491</v>
      </c>
      <c r="D82" s="412"/>
      <c r="E82" s="412"/>
      <c r="F82" s="412"/>
      <c r="G82" s="412"/>
      <c r="H82" s="412"/>
      <c r="I82" s="412"/>
      <c r="J82" s="412"/>
      <c r="K82" s="412"/>
      <c r="L82" s="412"/>
      <c r="M82" s="412"/>
      <c r="N82" s="413" t="s">
        <v>8449</v>
      </c>
      <c r="O82" s="413" t="str">
        <f t="shared" si="2"/>
        <v>SH25042-NNY</v>
      </c>
      <c r="P82" s="413" t="str">
        <f t="shared" ref="P82:P90" si="8">N82&amp;"-T"</f>
        <v>SH25042-T</v>
      </c>
      <c r="Q82" s="412" t="s">
        <v>8577</v>
      </c>
      <c r="R82" s="412" t="s">
        <v>8623</v>
      </c>
      <c r="S82" s="413" t="s">
        <v>8301</v>
      </c>
      <c r="T82" s="412" t="s">
        <v>8485</v>
      </c>
      <c r="U82" s="413" t="s">
        <v>8480</v>
      </c>
      <c r="V82" s="413" t="s">
        <v>12</v>
      </c>
      <c r="W82" s="414" t="s">
        <v>8770</v>
      </c>
    </row>
    <row r="83">
      <c r="A83" s="411" t="s">
        <v>8618</v>
      </c>
      <c r="B83" s="412"/>
      <c r="C83" s="413" t="s">
        <v>8491</v>
      </c>
      <c r="D83" s="412"/>
      <c r="E83" s="412"/>
      <c r="F83" s="412"/>
      <c r="G83" s="412"/>
      <c r="H83" s="412"/>
      <c r="I83" s="412"/>
      <c r="J83" s="412"/>
      <c r="K83" s="412"/>
      <c r="L83" s="412"/>
      <c r="M83" s="412"/>
      <c r="N83" s="413" t="s">
        <v>8450</v>
      </c>
      <c r="O83" s="413" t="str">
        <f t="shared" si="2"/>
        <v>SH25043-NNY</v>
      </c>
      <c r="P83" s="413" t="str">
        <f t="shared" si="8"/>
        <v>SH25043-T</v>
      </c>
      <c r="Q83" s="412" t="s">
        <v>8577</v>
      </c>
      <c r="R83" s="412" t="s">
        <v>8623</v>
      </c>
      <c r="S83" s="413" t="s">
        <v>8301</v>
      </c>
      <c r="T83" s="412" t="s">
        <v>8485</v>
      </c>
      <c r="U83" s="413" t="s">
        <v>8480</v>
      </c>
      <c r="V83" s="413" t="s">
        <v>12</v>
      </c>
      <c r="W83" s="414" t="s">
        <v>8771</v>
      </c>
    </row>
    <row r="84">
      <c r="A84" s="406" t="s">
        <v>8382</v>
      </c>
      <c r="B84" s="407" t="s">
        <v>3306</v>
      </c>
      <c r="C84" s="407" t="s">
        <v>8452</v>
      </c>
      <c r="D84" s="408"/>
      <c r="E84" s="408"/>
      <c r="F84" s="408"/>
      <c r="G84" s="408"/>
      <c r="H84" s="408"/>
      <c r="I84" s="408"/>
      <c r="J84" s="408"/>
      <c r="K84" s="408"/>
      <c r="L84" s="408"/>
      <c r="M84" s="408"/>
      <c r="N84" s="407" t="s">
        <v>8451</v>
      </c>
      <c r="O84" s="407" t="str">
        <f t="shared" si="2"/>
        <v>SH25040-NNY</v>
      </c>
      <c r="P84" s="407" t="str">
        <f t="shared" si="8"/>
        <v>SH25040-T</v>
      </c>
      <c r="Q84" s="408" t="s">
        <v>8577</v>
      </c>
      <c r="R84" s="408" t="s">
        <v>8623</v>
      </c>
      <c r="S84" s="407" t="s">
        <v>8301</v>
      </c>
      <c r="T84" s="408" t="s">
        <v>8485</v>
      </c>
      <c r="U84" s="407" t="s">
        <v>8480</v>
      </c>
      <c r="V84" s="407" t="s">
        <v>12</v>
      </c>
      <c r="W84" s="408"/>
    </row>
    <row r="85">
      <c r="A85" s="406" t="s">
        <v>8382</v>
      </c>
      <c r="B85" s="407" t="s">
        <v>3306</v>
      </c>
      <c r="C85" s="407" t="s">
        <v>8454</v>
      </c>
      <c r="D85" s="408"/>
      <c r="E85" s="408"/>
      <c r="F85" s="408"/>
      <c r="G85" s="408"/>
      <c r="H85" s="408"/>
      <c r="I85" s="408"/>
      <c r="J85" s="408"/>
      <c r="K85" s="408"/>
      <c r="L85" s="408"/>
      <c r="M85" s="408"/>
      <c r="N85" s="407" t="s">
        <v>8453</v>
      </c>
      <c r="O85" s="407" t="str">
        <f t="shared" si="2"/>
        <v>SH25041-NNY</v>
      </c>
      <c r="P85" s="407" t="str">
        <f t="shared" si="8"/>
        <v>SH25041-T</v>
      </c>
      <c r="Q85" s="408" t="s">
        <v>8577</v>
      </c>
      <c r="R85" s="408" t="s">
        <v>8623</v>
      </c>
      <c r="S85" s="407" t="s">
        <v>8301</v>
      </c>
      <c r="T85" s="408" t="s">
        <v>8485</v>
      </c>
      <c r="U85" s="407" t="s">
        <v>8480</v>
      </c>
      <c r="V85" s="407" t="s">
        <v>12</v>
      </c>
      <c r="W85" s="408"/>
    </row>
    <row r="86">
      <c r="A86" s="406" t="s">
        <v>8382</v>
      </c>
      <c r="B86" s="407" t="s">
        <v>3306</v>
      </c>
      <c r="C86" s="407" t="s">
        <v>7227</v>
      </c>
      <c r="D86" s="408"/>
      <c r="E86" s="408"/>
      <c r="F86" s="408"/>
      <c r="G86" s="408"/>
      <c r="H86" s="408"/>
      <c r="I86" s="407" t="s">
        <v>8301</v>
      </c>
      <c r="J86" s="408" t="s">
        <v>8485</v>
      </c>
      <c r="K86" s="408" t="s">
        <v>8480</v>
      </c>
      <c r="L86" s="408" t="s">
        <v>12</v>
      </c>
      <c r="M86" s="415" t="s">
        <v>8772</v>
      </c>
      <c r="N86" s="407" t="s">
        <v>8383</v>
      </c>
      <c r="O86" s="407" t="str">
        <f t="shared" si="2"/>
        <v>SH25402-NNY</v>
      </c>
      <c r="P86" s="407" t="str">
        <f t="shared" si="8"/>
        <v>SH25402-T</v>
      </c>
      <c r="Q86" s="408" t="s">
        <v>8577</v>
      </c>
      <c r="R86" s="408" t="s">
        <v>8623</v>
      </c>
      <c r="S86" s="407" t="s">
        <v>8301</v>
      </c>
      <c r="T86" s="408" t="s">
        <v>8485</v>
      </c>
      <c r="U86" s="407" t="s">
        <v>8480</v>
      </c>
      <c r="V86" s="407" t="s">
        <v>12</v>
      </c>
      <c r="W86" s="410" t="s">
        <v>8773</v>
      </c>
    </row>
    <row r="87">
      <c r="A87" s="406" t="s">
        <v>8382</v>
      </c>
      <c r="B87" s="407" t="s">
        <v>8650</v>
      </c>
      <c r="C87" s="407" t="s">
        <v>8774</v>
      </c>
      <c r="D87" s="407" t="s">
        <v>8775</v>
      </c>
      <c r="E87" s="408"/>
      <c r="F87" s="407" t="s">
        <v>8776</v>
      </c>
      <c r="G87" s="408"/>
      <c r="H87" s="408"/>
      <c r="I87" s="407" t="s">
        <v>8302</v>
      </c>
      <c r="J87" s="408" t="s">
        <v>8485</v>
      </c>
      <c r="K87" s="408" t="s">
        <v>8480</v>
      </c>
      <c r="L87" s="408" t="s">
        <v>12</v>
      </c>
      <c r="M87" s="415" t="s">
        <v>8777</v>
      </c>
      <c r="N87" s="407" t="s">
        <v>8383</v>
      </c>
      <c r="O87" s="407" t="str">
        <f t="shared" si="2"/>
        <v>SH25402-NNY</v>
      </c>
      <c r="P87" s="407" t="str">
        <f t="shared" si="8"/>
        <v>SH25402-T</v>
      </c>
      <c r="Q87" s="408" t="s">
        <v>8577</v>
      </c>
      <c r="R87" s="408" t="s">
        <v>8623</v>
      </c>
      <c r="S87" s="407" t="s">
        <v>8301</v>
      </c>
      <c r="T87" s="408" t="s">
        <v>8485</v>
      </c>
      <c r="U87" s="407" t="s">
        <v>8480</v>
      </c>
      <c r="V87" s="407" t="s">
        <v>12</v>
      </c>
      <c r="W87" s="410" t="s">
        <v>8773</v>
      </c>
    </row>
    <row r="88">
      <c r="A88" s="406" t="s">
        <v>8382</v>
      </c>
      <c r="B88" s="407" t="s">
        <v>8309</v>
      </c>
      <c r="C88" s="407" t="s">
        <v>8385</v>
      </c>
      <c r="D88" s="407" t="s">
        <v>8778</v>
      </c>
      <c r="E88" s="408"/>
      <c r="F88" s="407" t="s">
        <v>8779</v>
      </c>
      <c r="G88" s="408"/>
      <c r="H88" s="408"/>
      <c r="I88" s="407" t="s">
        <v>8301</v>
      </c>
      <c r="J88" s="408" t="s">
        <v>8485</v>
      </c>
      <c r="K88" s="408" t="s">
        <v>8480</v>
      </c>
      <c r="L88" s="408" t="s">
        <v>12</v>
      </c>
      <c r="M88" s="415" t="s">
        <v>8780</v>
      </c>
      <c r="N88" s="407" t="s">
        <v>8383</v>
      </c>
      <c r="O88" s="407" t="str">
        <f t="shared" si="2"/>
        <v>SH25402-NNY</v>
      </c>
      <c r="P88" s="407" t="str">
        <f t="shared" si="8"/>
        <v>SH25402-T</v>
      </c>
      <c r="Q88" s="408" t="s">
        <v>8577</v>
      </c>
      <c r="R88" s="408" t="s">
        <v>8623</v>
      </c>
      <c r="S88" s="407" t="s">
        <v>8301</v>
      </c>
      <c r="T88" s="408" t="s">
        <v>8485</v>
      </c>
      <c r="U88" s="407" t="s">
        <v>8480</v>
      </c>
      <c r="V88" s="407" t="s">
        <v>12</v>
      </c>
      <c r="W88" s="410" t="s">
        <v>8773</v>
      </c>
    </row>
    <row r="89">
      <c r="A89" s="406" t="s">
        <v>8382</v>
      </c>
      <c r="B89" s="407" t="s">
        <v>8310</v>
      </c>
      <c r="C89" s="407" t="s">
        <v>8781</v>
      </c>
      <c r="D89" s="408"/>
      <c r="E89" s="408"/>
      <c r="F89" s="408"/>
      <c r="G89" s="408"/>
      <c r="H89" s="408"/>
      <c r="I89" s="407" t="s">
        <v>8301</v>
      </c>
      <c r="J89" s="408" t="s">
        <v>8485</v>
      </c>
      <c r="K89" s="408" t="s">
        <v>8480</v>
      </c>
      <c r="L89" s="408" t="s">
        <v>12</v>
      </c>
      <c r="M89" s="415" t="s">
        <v>8782</v>
      </c>
      <c r="N89" s="407" t="s">
        <v>8383</v>
      </c>
      <c r="O89" s="407" t="str">
        <f t="shared" si="2"/>
        <v>SH25402-NNY</v>
      </c>
      <c r="P89" s="407" t="str">
        <f t="shared" si="8"/>
        <v>SH25402-T</v>
      </c>
      <c r="Q89" s="408" t="s">
        <v>8577</v>
      </c>
      <c r="R89" s="408" t="s">
        <v>8623</v>
      </c>
      <c r="S89" s="407" t="s">
        <v>8301</v>
      </c>
      <c r="T89" s="408" t="s">
        <v>8485</v>
      </c>
      <c r="U89" s="407" t="s">
        <v>8480</v>
      </c>
      <c r="V89" s="407" t="s">
        <v>12</v>
      </c>
      <c r="W89" s="410" t="s">
        <v>8773</v>
      </c>
    </row>
    <row r="90">
      <c r="A90" s="406" t="s">
        <v>8382</v>
      </c>
      <c r="B90" s="407" t="s">
        <v>3885</v>
      </c>
      <c r="C90" s="407">
        <v>2695.0</v>
      </c>
      <c r="D90" s="407" t="s">
        <v>8783</v>
      </c>
      <c r="E90" s="408"/>
      <c r="F90" s="408"/>
      <c r="G90" s="408"/>
      <c r="H90" s="408"/>
      <c r="I90" s="407" t="s">
        <v>8362</v>
      </c>
      <c r="J90" s="408" t="s">
        <v>8485</v>
      </c>
      <c r="K90" s="408" t="s">
        <v>8480</v>
      </c>
      <c r="L90" s="408" t="s">
        <v>12</v>
      </c>
      <c r="M90" s="415" t="s">
        <v>8784</v>
      </c>
      <c r="N90" s="407" t="s">
        <v>8383</v>
      </c>
      <c r="O90" s="407" t="str">
        <f t="shared" si="2"/>
        <v>SH25402-NNY</v>
      </c>
      <c r="P90" s="407" t="str">
        <f t="shared" si="8"/>
        <v>SH25402-T</v>
      </c>
      <c r="Q90" s="408" t="s">
        <v>8577</v>
      </c>
      <c r="R90" s="408" t="s">
        <v>8623</v>
      </c>
      <c r="S90" s="407" t="s">
        <v>8301</v>
      </c>
      <c r="T90" s="408" t="s">
        <v>8485</v>
      </c>
      <c r="U90" s="407" t="s">
        <v>8480</v>
      </c>
      <c r="V90" s="407" t="s">
        <v>12</v>
      </c>
      <c r="W90" s="410" t="s">
        <v>8773</v>
      </c>
    </row>
  </sheetData>
  <hyperlinks>
    <hyperlink r:id="rId1" ref="M2"/>
    <hyperlink r:id="rId2" ref="W2"/>
    <hyperlink r:id="rId3" location="gid=1370055432" ref="W3"/>
    <hyperlink r:id="rId4" location="gid=335130485" ref="W4"/>
    <hyperlink r:id="rId5" ref="M5"/>
    <hyperlink r:id="rId6" location="gid=1568390186" ref="W5"/>
    <hyperlink r:id="rId7" ref="M6"/>
    <hyperlink r:id="rId8" location="gid=1668777942" ref="W6"/>
    <hyperlink r:id="rId9" location="gid=1571050397" ref="W7"/>
    <hyperlink r:id="rId10" location="gid=2020435781" ref="W8"/>
    <hyperlink r:id="rId11" ref="W9"/>
    <hyperlink r:id="rId12" ref="M10"/>
    <hyperlink r:id="rId13" location="gid=1673784033" ref="W10"/>
    <hyperlink r:id="rId14" location="gid=2140683436" ref="W11"/>
    <hyperlink r:id="rId15" location="gid=704836657" ref="W12"/>
    <hyperlink r:id="rId16" location="gid=10735033" ref="W13"/>
    <hyperlink r:id="rId17" location="gid=1868420741" ref="W14"/>
    <hyperlink r:id="rId18" ref="M16"/>
    <hyperlink r:id="rId19" location="gid=610301250" ref="W16"/>
    <hyperlink r:id="rId20" location="gid=277594165" ref="W17"/>
    <hyperlink r:id="rId21" location="gid=1354445769" ref="W18"/>
    <hyperlink r:id="rId22" location="gid=1385475161" ref="W19"/>
    <hyperlink r:id="rId23" ref="M20"/>
    <hyperlink r:id="rId24" location="gid=1787026503" ref="W20"/>
    <hyperlink r:id="rId25" ref="M21"/>
    <hyperlink r:id="rId26" location="gid=598819997" ref="W21"/>
    <hyperlink r:id="rId27" ref="W22"/>
    <hyperlink r:id="rId28" ref="W23"/>
    <hyperlink r:id="rId29" ref="M24"/>
    <hyperlink r:id="rId30" location="gid=1834938419" ref="W24"/>
    <hyperlink r:id="rId31" ref="M25"/>
    <hyperlink r:id="rId32" location="gid=1834938419" ref="W25"/>
    <hyperlink r:id="rId33" ref="M26"/>
    <hyperlink r:id="rId34" location="gid=1980223121" ref="W26"/>
    <hyperlink r:id="rId35" location="gid=948609911" ref="W27"/>
    <hyperlink r:id="rId36" ref="M28"/>
    <hyperlink r:id="rId37" location="gid=1400385537" ref="W28"/>
    <hyperlink r:id="rId38" ref="W29"/>
    <hyperlink r:id="rId39" location="gid=1620902544" ref="W30"/>
    <hyperlink r:id="rId40" location="gid=1535555418" ref="W31"/>
    <hyperlink r:id="rId41" ref="M32"/>
    <hyperlink r:id="rId42" location="gid=995857534" ref="W32"/>
    <hyperlink r:id="rId43" location="gid=509624106" ref="W33"/>
    <hyperlink r:id="rId44" ref="W34"/>
    <hyperlink r:id="rId45" ref="M35"/>
    <hyperlink r:id="rId46" location="gid=1578430524" ref="W35"/>
    <hyperlink r:id="rId47" ref="M36"/>
    <hyperlink r:id="rId48" ref="W36"/>
    <hyperlink r:id="rId49" ref="M37"/>
    <hyperlink r:id="rId50" ref="W37"/>
    <hyperlink r:id="rId51" ref="M38"/>
    <hyperlink r:id="rId52" ref="W38"/>
    <hyperlink r:id="rId53" ref="M39"/>
    <hyperlink r:id="rId54" location="gid=1285085274" ref="W39"/>
    <hyperlink r:id="rId55" ref="M40"/>
    <hyperlink r:id="rId56" ref="W40"/>
    <hyperlink r:id="rId57" ref="M41"/>
    <hyperlink r:id="rId58" ref="W41"/>
    <hyperlink r:id="rId59" location="gid=289769023" ref="W42"/>
    <hyperlink r:id="rId60" location="gid=733893581" ref="W43"/>
    <hyperlink r:id="rId61" ref="M44"/>
    <hyperlink r:id="rId62" location="gid=805880543" ref="W44"/>
    <hyperlink r:id="rId63" ref="M45"/>
    <hyperlink r:id="rId64" location="gid=559112961" ref="W45"/>
    <hyperlink r:id="rId65" ref="M46"/>
    <hyperlink r:id="rId66" ref="W46"/>
    <hyperlink r:id="rId67" location="productList" ref="M47"/>
    <hyperlink r:id="rId68" location="gid=804096361" ref="W47"/>
    <hyperlink r:id="rId69" ref="M48"/>
    <hyperlink r:id="rId70" location="gid=804096361" ref="W48"/>
    <hyperlink r:id="rId71" ref="M49"/>
    <hyperlink r:id="rId72" ref="W49"/>
    <hyperlink r:id="rId73" ref="M50"/>
    <hyperlink r:id="rId74" ref="W50"/>
    <hyperlink r:id="rId75" ref="W51"/>
    <hyperlink r:id="rId76" ref="M52"/>
    <hyperlink r:id="rId77" ref="W52"/>
    <hyperlink r:id="rId78" ref="C53"/>
    <hyperlink r:id="rId79" location="gid=909354846" ref="W53"/>
    <hyperlink r:id="rId80" ref="M54"/>
    <hyperlink r:id="rId81" location="gid=1069937513" ref="W54"/>
    <hyperlink r:id="rId82" ref="M55"/>
    <hyperlink r:id="rId83" location="gid=1069937513" ref="W55"/>
    <hyperlink r:id="rId84" ref="M56"/>
    <hyperlink r:id="rId85" location="gid=1069937513" ref="W56"/>
    <hyperlink r:id="rId86" ref="M57"/>
    <hyperlink r:id="rId87" location="gid=1069937513" ref="W57"/>
    <hyperlink r:id="rId88" ref="M58"/>
    <hyperlink r:id="rId89" ref="W58"/>
    <hyperlink r:id="rId90" ref="M59"/>
    <hyperlink r:id="rId91" ref="W59"/>
    <hyperlink r:id="rId92" ref="M60"/>
    <hyperlink r:id="rId93" location="gid=702009823" ref="W60"/>
    <hyperlink r:id="rId94" ref="M61"/>
    <hyperlink r:id="rId95" location="gid=702009823" ref="W61"/>
    <hyperlink r:id="rId96" ref="M62"/>
    <hyperlink r:id="rId97" location="gid=400740244" ref="W62"/>
    <hyperlink r:id="rId98" ref="M63"/>
    <hyperlink r:id="rId99" location="gid=400740244" ref="W63"/>
    <hyperlink r:id="rId100" ref="M64"/>
    <hyperlink r:id="rId101" location="gid=1267055415" ref="W64"/>
    <hyperlink r:id="rId102" ref="M65"/>
    <hyperlink r:id="rId103" location="gid=1536599903" ref="W65"/>
    <hyperlink r:id="rId104" ref="M66"/>
    <hyperlink r:id="rId105" location="gid=1536599903" ref="W66"/>
    <hyperlink r:id="rId106" ref="M67"/>
    <hyperlink r:id="rId107" ref="M68"/>
    <hyperlink r:id="rId108" location="gid=2134806898" ref="W68"/>
    <hyperlink r:id="rId109" ref="M69"/>
    <hyperlink r:id="rId110" location="gid=2134806898" ref="W69"/>
    <hyperlink r:id="rId111" ref="M70"/>
    <hyperlink r:id="rId112" location="gid=2134806898" ref="W70"/>
    <hyperlink r:id="rId113" ref="M71"/>
    <hyperlink r:id="rId114" location="gid=2134806898" ref="W71"/>
    <hyperlink r:id="rId115" ref="M72"/>
    <hyperlink r:id="rId116" location="gid=1337198154" ref="W72"/>
    <hyperlink r:id="rId117" ref="M73"/>
    <hyperlink r:id="rId118" location="gid=1337198154" ref="W73"/>
    <hyperlink r:id="rId119" ref="M74"/>
    <hyperlink r:id="rId120" ref="W74"/>
    <hyperlink r:id="rId121" ref="M75"/>
    <hyperlink r:id="rId122" ref="W75"/>
    <hyperlink r:id="rId123" ref="M76"/>
    <hyperlink r:id="rId124" ref="W76"/>
    <hyperlink r:id="rId125" location="gid=1834090443" ref="W77"/>
    <hyperlink r:id="rId126" ref="W78"/>
    <hyperlink r:id="rId127" ref="M79"/>
    <hyperlink r:id="rId128" ref="W79"/>
    <hyperlink r:id="rId129" ref="M80"/>
    <hyperlink r:id="rId130" ref="W80"/>
    <hyperlink r:id="rId131" ref="M81"/>
    <hyperlink r:id="rId132" ref="W81"/>
    <hyperlink r:id="rId133" location="gid=1890485483" ref="W82"/>
    <hyperlink r:id="rId134" location="gid=2141182690" ref="W83"/>
    <hyperlink r:id="rId135" ref="M86"/>
    <hyperlink r:id="rId136" location="gid=1941276385" ref="W86"/>
    <hyperlink r:id="rId137" ref="M87"/>
    <hyperlink r:id="rId138" location="gid=1941276385" ref="W87"/>
    <hyperlink r:id="rId139" ref="M88"/>
    <hyperlink r:id="rId140" location="gid=1941276385" ref="W88"/>
    <hyperlink r:id="rId141" ref="M89"/>
    <hyperlink r:id="rId142" location="gid=1941276385" ref="W89"/>
    <hyperlink r:id="rId143" ref="M90"/>
    <hyperlink r:id="rId144" location="gid=1941276385" ref="W90"/>
  </hyperlinks>
  <drawing r:id="rId14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89"/>
    <col customWidth="1" min="3" max="3" width="15.33"/>
    <col customWidth="1" min="5" max="5" width="6.22"/>
    <col customWidth="1" min="6" max="6" width="14.78"/>
    <col customWidth="1" min="7" max="7" width="19.67"/>
    <col customWidth="1" min="10" max="10" width="14.44"/>
    <col customWidth="1" min="11" max="11" width="20.11"/>
    <col customWidth="1" min="14" max="14" width="11.56"/>
    <col customWidth="1" min="15" max="15" width="15.33"/>
    <col customWidth="1" min="18" max="18" width="16.22"/>
    <col customWidth="1" min="19" max="19" width="19.56"/>
    <col customWidth="1" min="21" max="21" width="6.0"/>
    <col customWidth="1" min="22" max="22" width="8.22"/>
    <col customWidth="1" min="23" max="23" width="12.89"/>
    <col customWidth="1" min="24" max="24" width="12.78"/>
    <col customWidth="1" min="25" max="25" width="13.56"/>
  </cols>
  <sheetData>
    <row r="3">
      <c r="A3" s="5" t="s">
        <v>0</v>
      </c>
      <c r="E3" s="5" t="s">
        <v>8785</v>
      </c>
      <c r="I3" s="5" t="s">
        <v>8786</v>
      </c>
      <c r="M3" s="5" t="s">
        <v>8787</v>
      </c>
      <c r="Q3" s="5" t="s">
        <v>16</v>
      </c>
      <c r="U3" s="5" t="s">
        <v>20</v>
      </c>
      <c r="Y3" s="5" t="s">
        <v>8788</v>
      </c>
      <c r="AA3" s="5" t="s">
        <v>25</v>
      </c>
    </row>
    <row r="4">
      <c r="A4" s="5" t="s">
        <v>8789</v>
      </c>
      <c r="B4" s="5" t="s">
        <v>8790</v>
      </c>
      <c r="C4" s="425" t="str">
        <f t="shared" ref="C4:C33" si="1">CONCATENATE(A4:B4)</f>
        <v>CUT_CABLE_auto</v>
      </c>
      <c r="E4" s="5" t="s">
        <v>8791</v>
      </c>
      <c r="F4" s="5" t="s">
        <v>8792</v>
      </c>
      <c r="G4" s="425" t="str">
        <f t="shared" ref="G4:G33" si="2">CONCATENATE(E4:F4)</f>
        <v>STRIP_COAX_auto</v>
      </c>
      <c r="I4" s="5" t="s">
        <v>8793</v>
      </c>
      <c r="J4" s="5" t="s">
        <v>8794</v>
      </c>
      <c r="K4" s="425" t="str">
        <f t="shared" ref="K4:K33" si="3">CONCATENATE(I4:J4)</f>
        <v>PRS_TERMINAL_auto</v>
      </c>
      <c r="M4" s="5" t="s">
        <v>8795</v>
      </c>
      <c r="N4" s="5" t="s">
        <v>8796</v>
      </c>
      <c r="O4" s="425" t="str">
        <f t="shared" ref="O4:O49" si="4">CONCATENATE(M4:N4)</f>
        <v>SDR_DB9</v>
      </c>
      <c r="Q4" s="5" t="s">
        <v>8797</v>
      </c>
      <c r="R4" s="5" t="s">
        <v>8798</v>
      </c>
      <c r="S4" s="425" t="str">
        <f t="shared" ref="S4:S23" si="5">CONCATENATE(Q4:R4)</f>
        <v>INS_RJ_cat5</v>
      </c>
      <c r="U4" s="5" t="s">
        <v>8799</v>
      </c>
      <c r="V4" s="5" t="s">
        <v>8800</v>
      </c>
      <c r="W4" s="425" t="str">
        <f t="shared" ref="W4:W33" si="6">CONCATENATE(U4:V4)</f>
        <v>HEAT_TYT_short</v>
      </c>
      <c r="Y4" s="5" t="s">
        <v>1629</v>
      </c>
      <c r="AA4" s="5" t="s">
        <v>3076</v>
      </c>
    </row>
    <row r="5">
      <c r="A5" s="5" t="s">
        <v>8789</v>
      </c>
      <c r="B5" s="5" t="s">
        <v>8801</v>
      </c>
      <c r="C5" s="425" t="str">
        <f t="shared" si="1"/>
        <v>CUT_CABLE_hand</v>
      </c>
      <c r="E5" s="5" t="s">
        <v>8791</v>
      </c>
      <c r="F5" s="5" t="s">
        <v>8802</v>
      </c>
      <c r="G5" s="425" t="str">
        <f t="shared" si="2"/>
        <v>STRIP_COAX_hand</v>
      </c>
      <c r="I5" s="5" t="s">
        <v>8793</v>
      </c>
      <c r="J5" s="5" t="s">
        <v>8803</v>
      </c>
      <c r="K5" s="425" t="str">
        <f t="shared" si="3"/>
        <v>PRS_TERMINAL_hand</v>
      </c>
      <c r="M5" s="5" t="s">
        <v>8795</v>
      </c>
      <c r="N5" s="5" t="s">
        <v>8804</v>
      </c>
      <c r="O5" s="425" t="str">
        <f t="shared" si="4"/>
        <v>SDR_DB15</v>
      </c>
      <c r="Q5" s="5" t="s">
        <v>8797</v>
      </c>
      <c r="R5" s="5" t="s">
        <v>8805</v>
      </c>
      <c r="S5" s="425" t="str">
        <f t="shared" si="5"/>
        <v>INS_RJ_cat6/7</v>
      </c>
      <c r="U5" s="5" t="s">
        <v>8799</v>
      </c>
      <c r="V5" s="5" t="s">
        <v>8806</v>
      </c>
      <c r="W5" s="425" t="str">
        <f t="shared" si="6"/>
        <v>HEAT_TYT_long</v>
      </c>
      <c r="Y5" s="5" t="s">
        <v>1627</v>
      </c>
      <c r="AA5" s="5" t="s">
        <v>8807</v>
      </c>
    </row>
    <row r="6">
      <c r="A6" s="5" t="s">
        <v>8789</v>
      </c>
      <c r="B6" s="5" t="s">
        <v>8808</v>
      </c>
      <c r="C6" s="425" t="str">
        <f t="shared" si="1"/>
        <v>CUT_TUT_short        </v>
      </c>
      <c r="E6" s="5" t="s">
        <v>8791</v>
      </c>
      <c r="F6" s="5" t="s">
        <v>8809</v>
      </c>
      <c r="G6" s="425" t="str">
        <f t="shared" si="2"/>
        <v>STRIP_U/UTP_ethernet</v>
      </c>
      <c r="I6" s="5" t="s">
        <v>8793</v>
      </c>
      <c r="J6" s="5" t="s">
        <v>8810</v>
      </c>
      <c r="K6" s="425" t="str">
        <f t="shared" si="3"/>
        <v>PRS_TERMINAL_double</v>
      </c>
      <c r="M6" s="5" t="s">
        <v>8795</v>
      </c>
      <c r="N6" s="5" t="s">
        <v>8811</v>
      </c>
      <c r="O6" s="425" t="str">
        <f t="shared" si="4"/>
        <v>SDR_DB25</v>
      </c>
      <c r="Q6" s="5" t="s">
        <v>8797</v>
      </c>
      <c r="R6" s="5" t="s">
        <v>8812</v>
      </c>
      <c r="S6" s="425" t="str">
        <f t="shared" si="5"/>
        <v>INS_terminal_1.00</v>
      </c>
      <c r="U6" s="5" t="s">
        <v>8799</v>
      </c>
      <c r="V6" s="5" t="s">
        <v>8813</v>
      </c>
      <c r="W6" s="425" t="str">
        <f t="shared" si="6"/>
        <v>HEAT_TTK_short</v>
      </c>
      <c r="Y6" s="5" t="s">
        <v>1521</v>
      </c>
      <c r="AA6" s="5" t="s">
        <v>3084</v>
      </c>
    </row>
    <row r="7">
      <c r="A7" s="5" t="s">
        <v>8789</v>
      </c>
      <c r="B7" s="5" t="s">
        <v>8814</v>
      </c>
      <c r="C7" s="425" t="str">
        <f t="shared" si="1"/>
        <v>CUT_TUT_long</v>
      </c>
      <c r="E7" s="5" t="s">
        <v>8791</v>
      </c>
      <c r="F7" s="5" t="s">
        <v>8815</v>
      </c>
      <c r="G7" s="425" t="str">
        <f t="shared" si="2"/>
        <v>STRIP_F/UTP_ethernet</v>
      </c>
      <c r="I7" s="5" t="s">
        <v>8793</v>
      </c>
      <c r="J7" s="5" t="s">
        <v>8816</v>
      </c>
      <c r="K7" s="425" t="str">
        <f t="shared" si="3"/>
        <v>PRS_TERMINAL_multi</v>
      </c>
      <c r="M7" s="5" t="s">
        <v>8795</v>
      </c>
      <c r="N7" s="5" t="s">
        <v>8817</v>
      </c>
      <c r="O7" s="425" t="str">
        <f t="shared" si="4"/>
        <v>SDR_DB37</v>
      </c>
      <c r="Q7" s="5" t="s">
        <v>8797</v>
      </c>
      <c r="R7" s="5" t="s">
        <v>8818</v>
      </c>
      <c r="S7" s="425" t="str">
        <f t="shared" si="5"/>
        <v>INS_terminal_1.25</v>
      </c>
      <c r="U7" s="5" t="s">
        <v>8799</v>
      </c>
      <c r="V7" s="5" t="s">
        <v>8819</v>
      </c>
      <c r="W7" s="425" t="str">
        <f t="shared" si="6"/>
        <v>HEAT_TTK_long</v>
      </c>
      <c r="Y7" s="5" t="s">
        <v>1519</v>
      </c>
    </row>
    <row r="8">
      <c r="A8" s="5" t="s">
        <v>8789</v>
      </c>
      <c r="B8" s="5" t="s">
        <v>8820</v>
      </c>
      <c r="C8" s="425" t="str">
        <f t="shared" si="1"/>
        <v>CUT_CABLE+1strip</v>
      </c>
      <c r="E8" s="5" t="s">
        <v>8791</v>
      </c>
      <c r="F8" s="5" t="s">
        <v>8821</v>
      </c>
      <c r="G8" s="425" t="str">
        <f t="shared" si="2"/>
        <v>STRIP_S/UTP_ethernet</v>
      </c>
      <c r="I8" s="5" t="s">
        <v>8793</v>
      </c>
      <c r="J8" s="5" t="s">
        <v>8822</v>
      </c>
      <c r="K8" s="425" t="str">
        <f t="shared" si="3"/>
        <v>PRS_SLEEVE</v>
      </c>
      <c r="M8" s="5" t="s">
        <v>8795</v>
      </c>
      <c r="N8" s="5" t="s">
        <v>8823</v>
      </c>
      <c r="O8" s="425" t="str">
        <f t="shared" si="4"/>
        <v>SDR_DB50</v>
      </c>
      <c r="Q8" s="5" t="s">
        <v>8797</v>
      </c>
      <c r="R8" s="5" t="s">
        <v>8824</v>
      </c>
      <c r="S8" s="425" t="str">
        <f t="shared" si="5"/>
        <v>INS_terminal_1.5</v>
      </c>
      <c r="U8" s="5" t="s">
        <v>8799</v>
      </c>
      <c r="W8" s="425" t="str">
        <f t="shared" si="6"/>
        <v>HEAT_</v>
      </c>
      <c r="Y8" s="5" t="s">
        <v>2936</v>
      </c>
    </row>
    <row r="9">
      <c r="A9" s="5" t="s">
        <v>8789</v>
      </c>
      <c r="B9" s="5" t="s">
        <v>8825</v>
      </c>
      <c r="C9" s="425" t="str">
        <f t="shared" si="1"/>
        <v>CUT_CABLE+2strip</v>
      </c>
      <c r="E9" s="5" t="s">
        <v>8791</v>
      </c>
      <c r="F9" s="5" t="s">
        <v>8826</v>
      </c>
      <c r="G9" s="425" t="str">
        <f t="shared" si="2"/>
        <v>STRIP_SF/UTP_ethernet</v>
      </c>
      <c r="I9" s="5" t="s">
        <v>8793</v>
      </c>
      <c r="J9" s="5" t="s">
        <v>8827</v>
      </c>
      <c r="K9" s="425" t="str">
        <f t="shared" si="3"/>
        <v>PRS_HKИ/НВИ/РПИ</v>
      </c>
      <c r="M9" s="5" t="s">
        <v>8795</v>
      </c>
      <c r="N9" s="5" t="s">
        <v>8828</v>
      </c>
      <c r="O9" s="425" t="str">
        <f t="shared" si="4"/>
        <v>SDR_MR10</v>
      </c>
      <c r="Q9" s="5" t="s">
        <v>8797</v>
      </c>
      <c r="R9" s="5" t="s">
        <v>8829</v>
      </c>
      <c r="S9" s="425" t="str">
        <f t="shared" si="5"/>
        <v>INS_terminal_2</v>
      </c>
      <c r="U9" s="5" t="s">
        <v>8799</v>
      </c>
      <c r="W9" s="425" t="str">
        <f t="shared" si="6"/>
        <v>HEAT_</v>
      </c>
      <c r="Y9" s="5" t="s">
        <v>1523</v>
      </c>
    </row>
    <row r="10">
      <c r="A10" s="5" t="s">
        <v>8789</v>
      </c>
      <c r="B10" s="5" t="s">
        <v>8830</v>
      </c>
      <c r="C10" s="425" t="str">
        <f t="shared" si="1"/>
        <v>CUT_COAX+1strip</v>
      </c>
      <c r="E10" s="5" t="s">
        <v>8791</v>
      </c>
      <c r="F10" s="5" t="s">
        <v>8831</v>
      </c>
      <c r="G10" s="425" t="str">
        <f t="shared" si="2"/>
        <v>STRIP_U/FTP_ethernet</v>
      </c>
      <c r="I10" s="5" t="s">
        <v>8793</v>
      </c>
      <c r="J10" s="5" t="s">
        <v>5006</v>
      </c>
      <c r="K10" s="425" t="str">
        <f t="shared" si="3"/>
        <v>PRS_НШВИ</v>
      </c>
      <c r="M10" s="5" t="s">
        <v>8795</v>
      </c>
      <c r="N10" s="5" t="s">
        <v>8832</v>
      </c>
      <c r="O10" s="425" t="str">
        <f t="shared" si="4"/>
        <v>SDR_XT30</v>
      </c>
      <c r="Q10" s="5" t="s">
        <v>8797</v>
      </c>
      <c r="R10" s="5" t="s">
        <v>8833</v>
      </c>
      <c r="S10" s="425" t="str">
        <f t="shared" si="5"/>
        <v>INS_terminal_2,54-6,3</v>
      </c>
      <c r="U10" s="5" t="s">
        <v>8799</v>
      </c>
      <c r="W10" s="425" t="str">
        <f t="shared" si="6"/>
        <v>HEAT_</v>
      </c>
    </row>
    <row r="11">
      <c r="A11" s="5" t="s">
        <v>8789</v>
      </c>
      <c r="B11" s="5" t="s">
        <v>8834</v>
      </c>
      <c r="C11" s="425" t="str">
        <f t="shared" si="1"/>
        <v>CUT_COAX+2strip</v>
      </c>
      <c r="E11" s="5" t="s">
        <v>8791</v>
      </c>
      <c r="F11" s="5" t="s">
        <v>8835</v>
      </c>
      <c r="G11" s="425" t="str">
        <f t="shared" si="2"/>
        <v>STRIP_F/FTP_ethernet</v>
      </c>
      <c r="I11" s="5" t="s">
        <v>8793</v>
      </c>
      <c r="J11" s="5" t="s">
        <v>8836</v>
      </c>
      <c r="K11" s="425" t="str">
        <f t="shared" si="3"/>
        <v>PRS_MHF</v>
      </c>
      <c r="M11" s="5" t="s">
        <v>8795</v>
      </c>
      <c r="N11" s="5" t="s">
        <v>8837</v>
      </c>
      <c r="O11" s="425" t="str">
        <f t="shared" si="4"/>
        <v>SDR_XT60</v>
      </c>
      <c r="Q11" s="5" t="s">
        <v>8797</v>
      </c>
      <c r="R11" s="5" t="s">
        <v>8838</v>
      </c>
      <c r="S11" s="425" t="str">
        <f t="shared" si="5"/>
        <v>INS_housing_DB/DH/СНП</v>
      </c>
      <c r="U11" s="5" t="s">
        <v>8799</v>
      </c>
      <c r="W11" s="425" t="str">
        <f t="shared" si="6"/>
        <v>HEAT_</v>
      </c>
    </row>
    <row r="12">
      <c r="A12" s="5" t="s">
        <v>8789</v>
      </c>
      <c r="B12" s="5" t="s">
        <v>8839</v>
      </c>
      <c r="C12" s="425" t="str">
        <f t="shared" si="1"/>
        <v>CUT_CABLE+1crimp</v>
      </c>
      <c r="E12" s="5" t="s">
        <v>8791</v>
      </c>
      <c r="F12" s="5" t="s">
        <v>8840</v>
      </c>
      <c r="G12" s="425" t="str">
        <f t="shared" si="2"/>
        <v>STRIP_S/FTP_ethernet</v>
      </c>
      <c r="I12" s="5" t="s">
        <v>8793</v>
      </c>
      <c r="J12" s="5" t="s">
        <v>8841</v>
      </c>
      <c r="K12" s="425" t="str">
        <f t="shared" si="3"/>
        <v>PRS_MHF_LK</v>
      </c>
      <c r="M12" s="5" t="s">
        <v>8795</v>
      </c>
      <c r="N12" s="5" t="s">
        <v>8842</v>
      </c>
      <c r="O12" s="425" t="str">
        <f t="shared" si="4"/>
        <v>SDR_XT90</v>
      </c>
      <c r="Q12" s="5" t="s">
        <v>8797</v>
      </c>
      <c r="R12" s="5" t="s">
        <v>8843</v>
      </c>
      <c r="S12" s="425" t="str">
        <f t="shared" si="5"/>
        <v>INS_housing_GX</v>
      </c>
      <c r="U12" s="5" t="s">
        <v>8799</v>
      </c>
      <c r="W12" s="425" t="str">
        <f t="shared" si="6"/>
        <v>HEAT_</v>
      </c>
    </row>
    <row r="13">
      <c r="A13" s="5" t="s">
        <v>8789</v>
      </c>
      <c r="B13" s="5" t="s">
        <v>8844</v>
      </c>
      <c r="C13" s="425" t="str">
        <f t="shared" si="1"/>
        <v>CUT_CABLE+2crimp</v>
      </c>
      <c r="E13" s="5" t="s">
        <v>8791</v>
      </c>
      <c r="F13" s="5" t="s">
        <v>8845</v>
      </c>
      <c r="G13" s="425" t="str">
        <f t="shared" si="2"/>
        <v>STRIP_SF/FTP_ethernet</v>
      </c>
      <c r="I13" s="5" t="s">
        <v>8793</v>
      </c>
      <c r="J13" s="5" t="s">
        <v>8846</v>
      </c>
      <c r="K13" s="425" t="str">
        <f t="shared" si="3"/>
        <v>PRS_IDC</v>
      </c>
      <c r="M13" s="5" t="s">
        <v>8795</v>
      </c>
      <c r="N13" s="5" t="s">
        <v>8847</v>
      </c>
      <c r="O13" s="425" t="str">
        <f t="shared" si="4"/>
        <v>SDR_COAX_pin</v>
      </c>
      <c r="Q13" s="5" t="s">
        <v>8797</v>
      </c>
      <c r="R13" s="5" t="s">
        <v>8848</v>
      </c>
      <c r="S13" s="425" t="str">
        <f t="shared" si="5"/>
        <v>INS_housing_USB</v>
      </c>
      <c r="U13" s="5" t="s">
        <v>8799</v>
      </c>
      <c r="W13" s="425" t="str">
        <f t="shared" si="6"/>
        <v>HEAT_</v>
      </c>
    </row>
    <row r="14">
      <c r="A14" s="5" t="s">
        <v>8789</v>
      </c>
      <c r="B14" s="426" t="s">
        <v>8849</v>
      </c>
      <c r="C14" s="425" t="str">
        <f t="shared" si="1"/>
        <v>CUT_NEYLON</v>
      </c>
      <c r="E14" s="5" t="s">
        <v>8791</v>
      </c>
      <c r="F14" s="5" t="s">
        <v>8850</v>
      </c>
      <c r="G14" s="425" t="str">
        <f t="shared" si="2"/>
        <v>STRIP_CABLE_mount</v>
      </c>
      <c r="I14" s="5" t="s">
        <v>8793</v>
      </c>
      <c r="J14" s="5" t="s">
        <v>8851</v>
      </c>
      <c r="K14" s="425" t="str">
        <f t="shared" si="3"/>
        <v>PRS_ТМЛ</v>
      </c>
      <c r="M14" s="5" t="s">
        <v>8795</v>
      </c>
      <c r="N14" s="5" t="s">
        <v>8852</v>
      </c>
      <c r="O14" s="425" t="str">
        <f t="shared" si="4"/>
        <v>SDR_COAX_pin_R/A</v>
      </c>
      <c r="Q14" s="5" t="s">
        <v>8797</v>
      </c>
      <c r="R14" s="5" t="s">
        <v>8853</v>
      </c>
      <c r="S14" s="425" t="str">
        <f t="shared" si="5"/>
        <v>INS_housing_COAX</v>
      </c>
      <c r="U14" s="5" t="s">
        <v>8799</v>
      </c>
      <c r="W14" s="425" t="str">
        <f t="shared" si="6"/>
        <v>HEAT_</v>
      </c>
    </row>
    <row r="15">
      <c r="A15" s="5" t="s">
        <v>8789</v>
      </c>
      <c r="B15" s="426" t="s">
        <v>8854</v>
      </c>
      <c r="C15" s="425" t="str">
        <f t="shared" si="1"/>
        <v>CUT_ПМЛ</v>
      </c>
      <c r="E15" s="5" t="s">
        <v>8791</v>
      </c>
      <c r="F15" s="5" t="s">
        <v>8855</v>
      </c>
      <c r="G15" s="425" t="str">
        <f t="shared" si="2"/>
        <v>STRIP_CABLE_usb_2.0</v>
      </c>
      <c r="I15" s="5" t="s">
        <v>8793</v>
      </c>
      <c r="J15" s="5" t="s">
        <v>8856</v>
      </c>
      <c r="K15" s="425" t="str">
        <f t="shared" si="3"/>
        <v>PRS_CAP</v>
      </c>
      <c r="M15" s="5" t="s">
        <v>8795</v>
      </c>
      <c r="N15" s="5" t="s">
        <v>8857</v>
      </c>
      <c r="O15" s="425" t="str">
        <f t="shared" si="4"/>
        <v>SDR_COAX_housing</v>
      </c>
      <c r="Q15" s="5" t="s">
        <v>8797</v>
      </c>
      <c r="R15" s="5" t="s">
        <v>8858</v>
      </c>
      <c r="S15" s="425" t="str">
        <f t="shared" si="5"/>
        <v>INS_TUT</v>
      </c>
      <c r="U15" s="5" t="s">
        <v>8799</v>
      </c>
      <c r="W15" s="425" t="str">
        <f t="shared" si="6"/>
        <v>HEAT_</v>
      </c>
    </row>
    <row r="16">
      <c r="A16" s="5" t="s">
        <v>8789</v>
      </c>
      <c r="B16" s="426" t="s">
        <v>163</v>
      </c>
      <c r="C16" s="425" t="str">
        <f t="shared" si="1"/>
        <v>CUT_гофра</v>
      </c>
      <c r="E16" s="5" t="s">
        <v>8791</v>
      </c>
      <c r="F16" s="5" t="s">
        <v>8859</v>
      </c>
      <c r="G16" s="425" t="str">
        <f t="shared" si="2"/>
        <v>STRIP_CABLE_usb_3.2</v>
      </c>
      <c r="I16" s="5" t="s">
        <v>8793</v>
      </c>
      <c r="J16" s="5" t="s">
        <v>8860</v>
      </c>
      <c r="K16" s="425" t="str">
        <f t="shared" si="3"/>
        <v>PRS_COPPER</v>
      </c>
      <c r="M16" s="5" t="s">
        <v>8795</v>
      </c>
      <c r="N16" s="5" t="s">
        <v>8861</v>
      </c>
      <c r="O16" s="425" t="str">
        <f t="shared" si="4"/>
        <v>SDR_GX12 </v>
      </c>
      <c r="Q16" s="5" t="s">
        <v>8797</v>
      </c>
      <c r="R16" s="5" t="s">
        <v>8849</v>
      </c>
      <c r="S16" s="425" t="str">
        <f t="shared" si="5"/>
        <v>INS_NEYLON</v>
      </c>
      <c r="U16" s="5" t="s">
        <v>8799</v>
      </c>
      <c r="W16" s="425" t="str">
        <f t="shared" si="6"/>
        <v>HEAT_</v>
      </c>
    </row>
    <row r="17">
      <c r="A17" s="5" t="s">
        <v>8789</v>
      </c>
      <c r="C17" s="425" t="str">
        <f t="shared" si="1"/>
        <v>CUT_</v>
      </c>
      <c r="E17" s="5" t="s">
        <v>8791</v>
      </c>
      <c r="F17" s="5" t="s">
        <v>8862</v>
      </c>
      <c r="G17" s="425" t="str">
        <f t="shared" si="2"/>
        <v>STRIP_CABLE_multi</v>
      </c>
      <c r="I17" s="5" t="s">
        <v>8793</v>
      </c>
      <c r="K17" s="425" t="str">
        <f t="shared" si="3"/>
        <v>PRS_</v>
      </c>
      <c r="M17" s="5" t="s">
        <v>8795</v>
      </c>
      <c r="N17" s="5" t="s">
        <v>8863</v>
      </c>
      <c r="O17" s="425" t="str">
        <f t="shared" si="4"/>
        <v>SDR_GX16 </v>
      </c>
      <c r="Q17" s="5" t="s">
        <v>8797</v>
      </c>
      <c r="R17" s="5" t="s">
        <v>8854</v>
      </c>
      <c r="S17" s="425" t="str">
        <f t="shared" si="5"/>
        <v>INS_ПМЛ</v>
      </c>
      <c r="U17" s="5" t="s">
        <v>8799</v>
      </c>
      <c r="W17" s="425" t="str">
        <f t="shared" si="6"/>
        <v>HEAT_</v>
      </c>
    </row>
    <row r="18">
      <c r="A18" s="5" t="s">
        <v>8789</v>
      </c>
      <c r="C18" s="425" t="str">
        <f t="shared" si="1"/>
        <v>CUT_</v>
      </c>
      <c r="E18" s="5" t="s">
        <v>8791</v>
      </c>
      <c r="F18" s="5" t="s">
        <v>8864</v>
      </c>
      <c r="G18" s="425" t="str">
        <f t="shared" si="2"/>
        <v>STRIP_CABLE_multi_sheld</v>
      </c>
      <c r="I18" s="5" t="s">
        <v>8793</v>
      </c>
      <c r="K18" s="425" t="str">
        <f t="shared" si="3"/>
        <v>PRS_</v>
      </c>
      <c r="M18" s="5" t="s">
        <v>8795</v>
      </c>
      <c r="N18" s="5" t="s">
        <v>8865</v>
      </c>
      <c r="O18" s="425" t="str">
        <f t="shared" si="4"/>
        <v>SDR_LEMO</v>
      </c>
      <c r="Q18" s="5" t="s">
        <v>8797</v>
      </c>
      <c r="R18" s="5" t="s">
        <v>8866</v>
      </c>
      <c r="S18" s="425" t="str">
        <f t="shared" si="5"/>
        <v>INS_MARK</v>
      </c>
      <c r="U18" s="5" t="s">
        <v>8799</v>
      </c>
      <c r="W18" s="425" t="str">
        <f t="shared" si="6"/>
        <v>HEAT_</v>
      </c>
    </row>
    <row r="19">
      <c r="A19" s="5" t="s">
        <v>8789</v>
      </c>
      <c r="C19" s="425" t="str">
        <f t="shared" si="1"/>
        <v>CUT_</v>
      </c>
      <c r="E19" s="5" t="s">
        <v>8791</v>
      </c>
      <c r="G19" s="425" t="str">
        <f t="shared" si="2"/>
        <v>STRIP_</v>
      </c>
      <c r="I19" s="5" t="s">
        <v>8793</v>
      </c>
      <c r="K19" s="425" t="str">
        <f t="shared" si="3"/>
        <v>PRS_</v>
      </c>
      <c r="M19" s="5" t="s">
        <v>8795</v>
      </c>
      <c r="N19" s="5" t="s">
        <v>8867</v>
      </c>
      <c r="O19" s="425" t="str">
        <f t="shared" si="4"/>
        <v>SDR_W_W</v>
      </c>
      <c r="Q19" s="5" t="s">
        <v>8797</v>
      </c>
      <c r="R19" s="5" t="s">
        <v>8856</v>
      </c>
      <c r="S19" s="425" t="str">
        <f t="shared" si="5"/>
        <v>INS_CAP</v>
      </c>
      <c r="U19" s="5" t="s">
        <v>8799</v>
      </c>
      <c r="W19" s="425" t="str">
        <f t="shared" si="6"/>
        <v>HEAT_</v>
      </c>
    </row>
    <row r="20">
      <c r="A20" s="5" t="s">
        <v>8789</v>
      </c>
      <c r="C20" s="425" t="str">
        <f t="shared" si="1"/>
        <v>CUT_</v>
      </c>
      <c r="E20" s="5" t="s">
        <v>8791</v>
      </c>
      <c r="G20" s="425" t="str">
        <f t="shared" si="2"/>
        <v>STRIP_</v>
      </c>
      <c r="I20" s="5" t="s">
        <v>8793</v>
      </c>
      <c r="K20" s="425" t="str">
        <f t="shared" si="3"/>
        <v>PRS_</v>
      </c>
      <c r="M20" s="5" t="s">
        <v>8795</v>
      </c>
      <c r="N20" s="5" t="s">
        <v>8868</v>
      </c>
      <c r="O20" s="425" t="str">
        <f t="shared" si="4"/>
        <v>SDR_AUX</v>
      </c>
      <c r="Q20" s="5" t="s">
        <v>8797</v>
      </c>
      <c r="R20" s="5" t="s">
        <v>8869</v>
      </c>
      <c r="S20" s="425" t="str">
        <f t="shared" si="5"/>
        <v>INS_lock</v>
      </c>
      <c r="U20" s="5" t="s">
        <v>8799</v>
      </c>
      <c r="W20" s="425" t="str">
        <f t="shared" si="6"/>
        <v>HEAT_</v>
      </c>
    </row>
    <row r="21">
      <c r="A21" s="5" t="s">
        <v>8789</v>
      </c>
      <c r="C21" s="425" t="str">
        <f t="shared" si="1"/>
        <v>CUT_</v>
      </c>
      <c r="E21" s="5" t="s">
        <v>8791</v>
      </c>
      <c r="G21" s="425" t="str">
        <f t="shared" si="2"/>
        <v>STRIP_</v>
      </c>
      <c r="I21" s="5" t="s">
        <v>8793</v>
      </c>
      <c r="K21" s="425" t="str">
        <f t="shared" si="3"/>
        <v>PRS_</v>
      </c>
      <c r="M21" s="5" t="s">
        <v>8795</v>
      </c>
      <c r="N21" s="5" t="s">
        <v>6354</v>
      </c>
      <c r="O21" s="425" t="str">
        <f t="shared" si="4"/>
        <v>SDR_RCA</v>
      </c>
      <c r="Q21" s="5" t="s">
        <v>8797</v>
      </c>
      <c r="R21" s="5" t="s">
        <v>163</v>
      </c>
      <c r="S21" s="425" t="str">
        <f t="shared" si="5"/>
        <v>INS_гофра</v>
      </c>
      <c r="U21" s="5" t="s">
        <v>8799</v>
      </c>
      <c r="W21" s="425" t="str">
        <f t="shared" si="6"/>
        <v>HEAT_</v>
      </c>
    </row>
    <row r="22">
      <c r="A22" s="5" t="s">
        <v>8789</v>
      </c>
      <c r="C22" s="425" t="str">
        <f t="shared" si="1"/>
        <v>CUT_</v>
      </c>
      <c r="E22" s="5" t="s">
        <v>8791</v>
      </c>
      <c r="G22" s="425" t="str">
        <f t="shared" si="2"/>
        <v>STRIP_</v>
      </c>
      <c r="I22" s="5" t="s">
        <v>8793</v>
      </c>
      <c r="K22" s="425" t="str">
        <f t="shared" si="3"/>
        <v>PRS_</v>
      </c>
      <c r="M22" s="5" t="s">
        <v>8795</v>
      </c>
      <c r="N22" s="5" t="s">
        <v>8870</v>
      </c>
      <c r="O22" s="425" t="str">
        <f t="shared" si="4"/>
        <v>SDR_крокодилы</v>
      </c>
      <c r="Q22" s="5" t="s">
        <v>8797</v>
      </c>
      <c r="R22" s="5" t="s">
        <v>8871</v>
      </c>
      <c r="S22" s="425" t="str">
        <f t="shared" si="5"/>
        <v>INS_стяжки</v>
      </c>
      <c r="U22" s="5" t="s">
        <v>8799</v>
      </c>
      <c r="W22" s="425" t="str">
        <f t="shared" si="6"/>
        <v>HEAT_</v>
      </c>
    </row>
    <row r="23">
      <c r="A23" s="5" t="s">
        <v>8789</v>
      </c>
      <c r="C23" s="425" t="str">
        <f t="shared" si="1"/>
        <v>CUT_</v>
      </c>
      <c r="E23" s="5" t="s">
        <v>8791</v>
      </c>
      <c r="G23" s="425" t="str">
        <f t="shared" si="2"/>
        <v>STRIP_</v>
      </c>
      <c r="I23" s="5" t="s">
        <v>8793</v>
      </c>
      <c r="K23" s="425" t="str">
        <f t="shared" si="3"/>
        <v>PRS_</v>
      </c>
      <c r="M23" s="5" t="s">
        <v>8795</v>
      </c>
      <c r="N23" s="5" t="s">
        <v>8872</v>
      </c>
      <c r="O23" s="425" t="str">
        <f t="shared" si="4"/>
        <v>SDR_tin</v>
      </c>
      <c r="Q23" s="5" t="s">
        <v>8797</v>
      </c>
      <c r="R23" s="5" t="s">
        <v>8873</v>
      </c>
      <c r="S23" s="425" t="str">
        <f t="shared" si="5"/>
        <v>INS_tape</v>
      </c>
      <c r="U23" s="5" t="s">
        <v>8799</v>
      </c>
      <c r="W23" s="425" t="str">
        <f t="shared" si="6"/>
        <v>HEAT_</v>
      </c>
    </row>
    <row r="24">
      <c r="A24" s="5" t="s">
        <v>8789</v>
      </c>
      <c r="C24" s="425" t="str">
        <f t="shared" si="1"/>
        <v>CUT_</v>
      </c>
      <c r="E24" s="5" t="s">
        <v>8791</v>
      </c>
      <c r="G24" s="425" t="str">
        <f t="shared" si="2"/>
        <v>STRIP_</v>
      </c>
      <c r="I24" s="5" t="s">
        <v>8793</v>
      </c>
      <c r="K24" s="425" t="str">
        <f t="shared" si="3"/>
        <v>PRS_</v>
      </c>
      <c r="M24" s="5" t="s">
        <v>8795</v>
      </c>
      <c r="N24" s="5" t="s">
        <v>8874</v>
      </c>
      <c r="O24" s="425" t="str">
        <f t="shared" si="4"/>
        <v>SDR_USB_A_2.0</v>
      </c>
      <c r="U24" s="5" t="s">
        <v>8799</v>
      </c>
      <c r="W24" s="425" t="str">
        <f t="shared" si="6"/>
        <v>HEAT_</v>
      </c>
    </row>
    <row r="25">
      <c r="A25" s="5" t="s">
        <v>8789</v>
      </c>
      <c r="C25" s="425" t="str">
        <f t="shared" si="1"/>
        <v>CUT_</v>
      </c>
      <c r="E25" s="5" t="s">
        <v>8791</v>
      </c>
      <c r="G25" s="425" t="str">
        <f t="shared" si="2"/>
        <v>STRIP_</v>
      </c>
      <c r="I25" s="5" t="s">
        <v>8793</v>
      </c>
      <c r="K25" s="425" t="str">
        <f t="shared" si="3"/>
        <v>PRS_</v>
      </c>
      <c r="M25" s="5" t="s">
        <v>8795</v>
      </c>
      <c r="N25" s="5" t="s">
        <v>8875</v>
      </c>
      <c r="O25" s="425" t="str">
        <f t="shared" si="4"/>
        <v>SDR_USB_A_3.2</v>
      </c>
      <c r="Q25" s="5" t="s">
        <v>8797</v>
      </c>
      <c r="S25" s="425" t="str">
        <f t="shared" ref="S25:S33" si="7">CONCATENATE(Q25:R25)</f>
        <v>INS_</v>
      </c>
      <c r="U25" s="5" t="s">
        <v>8799</v>
      </c>
      <c r="W25" s="425" t="str">
        <f t="shared" si="6"/>
        <v>HEAT_</v>
      </c>
    </row>
    <row r="26">
      <c r="A26" s="5" t="s">
        <v>8789</v>
      </c>
      <c r="C26" s="425" t="str">
        <f t="shared" si="1"/>
        <v>CUT_</v>
      </c>
      <c r="E26" s="5" t="s">
        <v>8791</v>
      </c>
      <c r="G26" s="425" t="str">
        <f t="shared" si="2"/>
        <v>STRIP_</v>
      </c>
      <c r="I26" s="5" t="s">
        <v>8793</v>
      </c>
      <c r="K26" s="425" t="str">
        <f t="shared" si="3"/>
        <v>PRS_</v>
      </c>
      <c r="M26" s="5" t="s">
        <v>8795</v>
      </c>
      <c r="N26" s="5" t="s">
        <v>8876</v>
      </c>
      <c r="O26" s="425" t="str">
        <f t="shared" si="4"/>
        <v>SDR_USB_C_2.0</v>
      </c>
      <c r="Q26" s="5" t="s">
        <v>8797</v>
      </c>
      <c r="S26" s="425" t="str">
        <f t="shared" si="7"/>
        <v>INS_</v>
      </c>
      <c r="U26" s="5" t="s">
        <v>8799</v>
      </c>
      <c r="W26" s="425" t="str">
        <f t="shared" si="6"/>
        <v>HEAT_</v>
      </c>
    </row>
    <row r="27">
      <c r="A27" s="5" t="s">
        <v>8789</v>
      </c>
      <c r="C27" s="425" t="str">
        <f t="shared" si="1"/>
        <v>CUT_</v>
      </c>
      <c r="E27" s="5" t="s">
        <v>8791</v>
      </c>
      <c r="G27" s="425" t="str">
        <f t="shared" si="2"/>
        <v>STRIP_</v>
      </c>
      <c r="I27" s="5" t="s">
        <v>8793</v>
      </c>
      <c r="K27" s="425" t="str">
        <f t="shared" si="3"/>
        <v>PRS_</v>
      </c>
      <c r="M27" s="5" t="s">
        <v>8795</v>
      </c>
      <c r="N27" s="5" t="s">
        <v>8877</v>
      </c>
      <c r="O27" s="425" t="str">
        <f t="shared" si="4"/>
        <v>SDR_USB_C_3.2</v>
      </c>
      <c r="Q27" s="5" t="s">
        <v>8797</v>
      </c>
      <c r="S27" s="425" t="str">
        <f t="shared" si="7"/>
        <v>INS_</v>
      </c>
      <c r="U27" s="5" t="s">
        <v>8799</v>
      </c>
      <c r="W27" s="425" t="str">
        <f t="shared" si="6"/>
        <v>HEAT_</v>
      </c>
    </row>
    <row r="28">
      <c r="A28" s="5" t="s">
        <v>8789</v>
      </c>
      <c r="C28" s="425" t="str">
        <f t="shared" si="1"/>
        <v>CUT_</v>
      </c>
      <c r="E28" s="5" t="s">
        <v>8791</v>
      </c>
      <c r="G28" s="425" t="str">
        <f t="shared" si="2"/>
        <v>STRIP_</v>
      </c>
      <c r="I28" s="5" t="s">
        <v>8793</v>
      </c>
      <c r="K28" s="425" t="str">
        <f t="shared" si="3"/>
        <v>PRS_</v>
      </c>
      <c r="M28" s="5" t="s">
        <v>8795</v>
      </c>
      <c r="O28" s="425" t="str">
        <f t="shared" si="4"/>
        <v>SDR_</v>
      </c>
      <c r="Q28" s="5" t="s">
        <v>8797</v>
      </c>
      <c r="S28" s="425" t="str">
        <f t="shared" si="7"/>
        <v>INS_</v>
      </c>
      <c r="U28" s="5" t="s">
        <v>8799</v>
      </c>
      <c r="W28" s="425" t="str">
        <f t="shared" si="6"/>
        <v>HEAT_</v>
      </c>
    </row>
    <row r="29">
      <c r="A29" s="5" t="s">
        <v>8789</v>
      </c>
      <c r="C29" s="425" t="str">
        <f t="shared" si="1"/>
        <v>CUT_</v>
      </c>
      <c r="E29" s="5" t="s">
        <v>8791</v>
      </c>
      <c r="G29" s="425" t="str">
        <f t="shared" si="2"/>
        <v>STRIP_</v>
      </c>
      <c r="I29" s="5" t="s">
        <v>8793</v>
      </c>
      <c r="K29" s="425" t="str">
        <f t="shared" si="3"/>
        <v>PRS_</v>
      </c>
      <c r="M29" s="5" t="s">
        <v>8795</v>
      </c>
      <c r="O29" s="425" t="str">
        <f t="shared" si="4"/>
        <v>SDR_</v>
      </c>
      <c r="Q29" s="5" t="s">
        <v>8797</v>
      </c>
      <c r="S29" s="425" t="str">
        <f t="shared" si="7"/>
        <v>INS_</v>
      </c>
      <c r="U29" s="5" t="s">
        <v>8799</v>
      </c>
      <c r="W29" s="425" t="str">
        <f t="shared" si="6"/>
        <v>HEAT_</v>
      </c>
    </row>
    <row r="30">
      <c r="A30" s="5" t="s">
        <v>8789</v>
      </c>
      <c r="C30" s="425" t="str">
        <f t="shared" si="1"/>
        <v>CUT_</v>
      </c>
      <c r="E30" s="5" t="s">
        <v>8791</v>
      </c>
      <c r="G30" s="425" t="str">
        <f t="shared" si="2"/>
        <v>STRIP_</v>
      </c>
      <c r="I30" s="5" t="s">
        <v>8793</v>
      </c>
      <c r="K30" s="425" t="str">
        <f t="shared" si="3"/>
        <v>PRS_</v>
      </c>
      <c r="M30" s="5" t="s">
        <v>8795</v>
      </c>
      <c r="O30" s="425" t="str">
        <f t="shared" si="4"/>
        <v>SDR_</v>
      </c>
      <c r="Q30" s="5" t="s">
        <v>8797</v>
      </c>
      <c r="S30" s="425" t="str">
        <f t="shared" si="7"/>
        <v>INS_</v>
      </c>
      <c r="U30" s="5" t="s">
        <v>8799</v>
      </c>
      <c r="W30" s="425" t="str">
        <f t="shared" si="6"/>
        <v>HEAT_</v>
      </c>
    </row>
    <row r="31">
      <c r="A31" s="5" t="s">
        <v>8789</v>
      </c>
      <c r="C31" s="425" t="str">
        <f t="shared" si="1"/>
        <v>CUT_</v>
      </c>
      <c r="E31" s="5" t="s">
        <v>8791</v>
      </c>
      <c r="G31" s="425" t="str">
        <f t="shared" si="2"/>
        <v>STRIP_</v>
      </c>
      <c r="I31" s="5" t="s">
        <v>8793</v>
      </c>
      <c r="K31" s="425" t="str">
        <f t="shared" si="3"/>
        <v>PRS_</v>
      </c>
      <c r="M31" s="5" t="s">
        <v>8795</v>
      </c>
      <c r="O31" s="425" t="str">
        <f t="shared" si="4"/>
        <v>SDR_</v>
      </c>
      <c r="Q31" s="5" t="s">
        <v>8797</v>
      </c>
      <c r="S31" s="425" t="str">
        <f t="shared" si="7"/>
        <v>INS_</v>
      </c>
      <c r="U31" s="5" t="s">
        <v>8799</v>
      </c>
      <c r="W31" s="425" t="str">
        <f t="shared" si="6"/>
        <v>HEAT_</v>
      </c>
    </row>
    <row r="32">
      <c r="A32" s="5" t="s">
        <v>8789</v>
      </c>
      <c r="C32" s="425" t="str">
        <f t="shared" si="1"/>
        <v>CUT_</v>
      </c>
      <c r="E32" s="5" t="s">
        <v>8791</v>
      </c>
      <c r="G32" s="425" t="str">
        <f t="shared" si="2"/>
        <v>STRIP_</v>
      </c>
      <c r="I32" s="5" t="s">
        <v>8793</v>
      </c>
      <c r="K32" s="425" t="str">
        <f t="shared" si="3"/>
        <v>PRS_</v>
      </c>
      <c r="M32" s="5" t="s">
        <v>8795</v>
      </c>
      <c r="O32" s="425" t="str">
        <f t="shared" si="4"/>
        <v>SDR_</v>
      </c>
      <c r="Q32" s="5" t="s">
        <v>8797</v>
      </c>
      <c r="S32" s="425" t="str">
        <f t="shared" si="7"/>
        <v>INS_</v>
      </c>
      <c r="U32" s="5" t="s">
        <v>8799</v>
      </c>
      <c r="W32" s="425" t="str">
        <f t="shared" si="6"/>
        <v>HEAT_</v>
      </c>
    </row>
    <row r="33">
      <c r="A33" s="5" t="s">
        <v>8789</v>
      </c>
      <c r="C33" s="425" t="str">
        <f t="shared" si="1"/>
        <v>CUT_</v>
      </c>
      <c r="E33" s="5" t="s">
        <v>8791</v>
      </c>
      <c r="G33" s="425" t="str">
        <f t="shared" si="2"/>
        <v>STRIP_</v>
      </c>
      <c r="I33" s="5" t="s">
        <v>8793</v>
      </c>
      <c r="K33" s="425" t="str">
        <f t="shared" si="3"/>
        <v>PRS_</v>
      </c>
      <c r="M33" s="5" t="s">
        <v>8795</v>
      </c>
      <c r="O33" s="425" t="str">
        <f t="shared" si="4"/>
        <v>SDR_</v>
      </c>
      <c r="Q33" s="5" t="s">
        <v>8797</v>
      </c>
      <c r="S33" s="425" t="str">
        <f t="shared" si="7"/>
        <v>INS_</v>
      </c>
      <c r="U33" s="5" t="s">
        <v>8799</v>
      </c>
      <c r="W33" s="425" t="str">
        <f t="shared" si="6"/>
        <v>HEAT_</v>
      </c>
    </row>
    <row r="34">
      <c r="I34" s="5" t="s">
        <v>8793</v>
      </c>
      <c r="M34" s="5" t="s">
        <v>8795</v>
      </c>
      <c r="O34" s="425" t="str">
        <f t="shared" si="4"/>
        <v>SDR_</v>
      </c>
    </row>
    <row r="35">
      <c r="M35" s="5" t="s">
        <v>8795</v>
      </c>
      <c r="O35" s="425" t="str">
        <f t="shared" si="4"/>
        <v>SDR_</v>
      </c>
    </row>
    <row r="36">
      <c r="M36" s="5" t="s">
        <v>8795</v>
      </c>
      <c r="O36" s="425" t="str">
        <f t="shared" si="4"/>
        <v>SDR_</v>
      </c>
    </row>
    <row r="37">
      <c r="M37" s="5" t="s">
        <v>8795</v>
      </c>
      <c r="O37" s="425" t="str">
        <f t="shared" si="4"/>
        <v>SDR_</v>
      </c>
    </row>
    <row r="38">
      <c r="M38" s="5" t="s">
        <v>8795</v>
      </c>
      <c r="O38" s="425" t="str">
        <f t="shared" si="4"/>
        <v>SDR_</v>
      </c>
    </row>
    <row r="39">
      <c r="M39" s="5" t="s">
        <v>8795</v>
      </c>
      <c r="O39" s="425" t="str">
        <f t="shared" si="4"/>
        <v>SDR_</v>
      </c>
    </row>
    <row r="40">
      <c r="M40" s="5" t="s">
        <v>8795</v>
      </c>
      <c r="O40" s="425" t="str">
        <f t="shared" si="4"/>
        <v>SDR_</v>
      </c>
    </row>
    <row r="41">
      <c r="M41" s="5" t="s">
        <v>8795</v>
      </c>
      <c r="O41" s="425" t="str">
        <f t="shared" si="4"/>
        <v>SDR_</v>
      </c>
    </row>
    <row r="42">
      <c r="M42" s="5" t="s">
        <v>8795</v>
      </c>
      <c r="O42" s="425" t="str">
        <f t="shared" si="4"/>
        <v>SDR_</v>
      </c>
    </row>
    <row r="43">
      <c r="M43" s="5" t="s">
        <v>8795</v>
      </c>
      <c r="O43" s="425" t="str">
        <f t="shared" si="4"/>
        <v>SDR_</v>
      </c>
    </row>
    <row r="44">
      <c r="M44" s="5" t="s">
        <v>8795</v>
      </c>
      <c r="O44" s="425" t="str">
        <f t="shared" si="4"/>
        <v>SDR_</v>
      </c>
    </row>
    <row r="45">
      <c r="M45" s="5" t="s">
        <v>8795</v>
      </c>
      <c r="O45" s="425" t="str">
        <f t="shared" si="4"/>
        <v>SDR_</v>
      </c>
    </row>
    <row r="46">
      <c r="M46" s="5" t="s">
        <v>8795</v>
      </c>
      <c r="O46" s="425" t="str">
        <f t="shared" si="4"/>
        <v>SDR_</v>
      </c>
    </row>
    <row r="47">
      <c r="M47" s="5" t="s">
        <v>8795</v>
      </c>
      <c r="O47" s="425" t="str">
        <f t="shared" si="4"/>
        <v>SDR_</v>
      </c>
    </row>
    <row r="48">
      <c r="M48" s="5" t="s">
        <v>8795</v>
      </c>
      <c r="O48" s="425" t="str">
        <f t="shared" si="4"/>
        <v>SDR_</v>
      </c>
    </row>
    <row r="49">
      <c r="M49" s="5" t="s">
        <v>8795</v>
      </c>
      <c r="O49" s="425" t="str">
        <f t="shared" si="4"/>
        <v>SDR_</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6" max="6" width="18.89"/>
    <col customWidth="1" min="7" max="7" width="18.56"/>
    <col customWidth="1" min="9" max="9" width="17.44"/>
  </cols>
  <sheetData>
    <row r="1">
      <c r="A1" s="7" t="s">
        <v>8878</v>
      </c>
      <c r="B1" s="7" t="s">
        <v>8879</v>
      </c>
      <c r="C1" s="7" t="s">
        <v>8880</v>
      </c>
      <c r="D1" s="7" t="s">
        <v>8881</v>
      </c>
      <c r="E1" s="7" t="s">
        <v>8882</v>
      </c>
      <c r="F1" s="7" t="s">
        <v>8883</v>
      </c>
      <c r="G1" s="7" t="s">
        <v>8884</v>
      </c>
      <c r="H1" s="7" t="s">
        <v>8885</v>
      </c>
      <c r="I1" s="7" t="s">
        <v>8886</v>
      </c>
      <c r="J1" s="7" t="s">
        <v>8474</v>
      </c>
      <c r="K1" s="7" t="s">
        <v>8887</v>
      </c>
      <c r="L1" s="427"/>
    </row>
    <row r="2">
      <c r="A2" s="428" t="s">
        <v>8888</v>
      </c>
      <c r="B2" s="429" t="s">
        <v>8889</v>
      </c>
      <c r="C2" s="430">
        <v>3.0</v>
      </c>
      <c r="D2" s="429" t="s">
        <v>8890</v>
      </c>
      <c r="E2" s="429">
        <v>195.0</v>
      </c>
      <c r="F2" s="429" t="s">
        <v>8891</v>
      </c>
      <c r="G2" s="429" t="s">
        <v>8892</v>
      </c>
      <c r="H2" s="429" t="s">
        <v>8893</v>
      </c>
      <c r="I2" s="429" t="s">
        <v>8894</v>
      </c>
      <c r="J2" s="431" t="s">
        <v>8895</v>
      </c>
      <c r="K2" s="429" t="s">
        <v>8896</v>
      </c>
      <c r="L2" s="432"/>
      <c r="M2" s="432"/>
      <c r="N2" s="432"/>
      <c r="O2" s="432"/>
      <c r="P2" s="432"/>
      <c r="Q2" s="432"/>
      <c r="R2" s="432"/>
      <c r="S2" s="432"/>
      <c r="T2" s="432"/>
      <c r="U2" s="432"/>
      <c r="V2" s="432"/>
      <c r="W2" s="432"/>
      <c r="X2" s="432"/>
      <c r="Y2" s="432"/>
      <c r="Z2" s="432"/>
      <c r="AA2" s="432"/>
      <c r="AB2" s="432"/>
      <c r="AC2" s="432"/>
    </row>
    <row r="3">
      <c r="A3" s="428" t="s">
        <v>8897</v>
      </c>
      <c r="B3" s="429" t="s">
        <v>8889</v>
      </c>
      <c r="C3" s="430">
        <v>0.5</v>
      </c>
      <c r="D3" s="429" t="s">
        <v>8898</v>
      </c>
      <c r="E3" s="429"/>
      <c r="F3" s="429" t="s">
        <v>8899</v>
      </c>
      <c r="G3" s="429" t="s">
        <v>8900</v>
      </c>
      <c r="H3" s="429" t="s">
        <v>8893</v>
      </c>
      <c r="I3" s="432"/>
      <c r="J3" s="432"/>
      <c r="K3" s="429" t="s">
        <v>8901</v>
      </c>
      <c r="L3" s="432"/>
      <c r="M3" s="432"/>
      <c r="N3" s="432"/>
      <c r="O3" s="432"/>
      <c r="P3" s="432"/>
      <c r="Q3" s="432"/>
      <c r="R3" s="432"/>
      <c r="S3" s="432"/>
      <c r="T3" s="432"/>
      <c r="U3" s="432"/>
      <c r="V3" s="432"/>
      <c r="W3" s="432"/>
      <c r="X3" s="432"/>
      <c r="Y3" s="432"/>
      <c r="Z3" s="432"/>
      <c r="AA3" s="432"/>
      <c r="AB3" s="432"/>
      <c r="AC3" s="432"/>
    </row>
    <row r="4">
      <c r="A4" s="429" t="s">
        <v>8902</v>
      </c>
      <c r="B4" s="429" t="s">
        <v>8903</v>
      </c>
      <c r="C4" s="430">
        <v>5.0</v>
      </c>
      <c r="D4" s="429" t="s">
        <v>8890</v>
      </c>
      <c r="E4" s="429"/>
      <c r="F4" s="429" t="s">
        <v>8904</v>
      </c>
      <c r="G4" s="429" t="s">
        <v>8905</v>
      </c>
      <c r="H4" s="429" t="s">
        <v>8893</v>
      </c>
      <c r="I4" s="429" t="s">
        <v>8906</v>
      </c>
      <c r="K4" s="5" t="s">
        <v>8907</v>
      </c>
    </row>
    <row r="5">
      <c r="A5" s="5" t="s">
        <v>8908</v>
      </c>
      <c r="B5" s="5" t="s">
        <v>8903</v>
      </c>
      <c r="C5" s="5"/>
      <c r="D5" s="5"/>
      <c r="E5" s="5"/>
      <c r="F5" s="5" t="s">
        <v>8909</v>
      </c>
      <c r="G5" s="5" t="s">
        <v>8910</v>
      </c>
      <c r="H5" s="5" t="s">
        <v>8893</v>
      </c>
    </row>
    <row r="6">
      <c r="A6" s="428" t="s">
        <v>8911</v>
      </c>
      <c r="B6" s="429" t="s">
        <v>8903</v>
      </c>
      <c r="C6" s="430">
        <v>4.8</v>
      </c>
      <c r="D6" s="429" t="s">
        <v>8912</v>
      </c>
      <c r="E6" s="429">
        <v>155.0</v>
      </c>
      <c r="F6" s="429" t="s">
        <v>8913</v>
      </c>
      <c r="G6" s="429" t="s">
        <v>8914</v>
      </c>
      <c r="H6" s="429" t="s">
        <v>8893</v>
      </c>
      <c r="I6" s="429" t="s">
        <v>8915</v>
      </c>
      <c r="J6" s="6" t="s">
        <v>8916</v>
      </c>
      <c r="K6" s="5" t="s">
        <v>8917</v>
      </c>
    </row>
    <row r="7">
      <c r="A7" s="429" t="s">
        <v>8918</v>
      </c>
      <c r="B7" s="429" t="s">
        <v>8903</v>
      </c>
      <c r="C7" s="429"/>
      <c r="D7" s="429"/>
      <c r="E7" s="429"/>
      <c r="F7" s="429" t="s">
        <v>8919</v>
      </c>
      <c r="G7" s="429" t="s">
        <v>8920</v>
      </c>
      <c r="H7" s="429" t="s">
        <v>8893</v>
      </c>
      <c r="I7" s="429" t="s">
        <v>8921</v>
      </c>
      <c r="J7" s="6" t="s">
        <v>8922</v>
      </c>
      <c r="K7" s="5" t="s">
        <v>8917</v>
      </c>
    </row>
    <row r="8">
      <c r="A8" s="428" t="s">
        <v>8923</v>
      </c>
      <c r="B8" s="429" t="s">
        <v>8924</v>
      </c>
      <c r="C8" s="429"/>
      <c r="D8" s="429"/>
      <c r="E8" s="429"/>
      <c r="F8" s="429" t="s">
        <v>8919</v>
      </c>
      <c r="G8" s="429" t="s">
        <v>8920</v>
      </c>
      <c r="H8" s="429" t="s">
        <v>8893</v>
      </c>
      <c r="I8" s="429" t="s">
        <v>8925</v>
      </c>
      <c r="K8" s="5" t="s">
        <v>8926</v>
      </c>
    </row>
    <row r="9">
      <c r="A9" s="428" t="s">
        <v>8927</v>
      </c>
      <c r="B9" s="429" t="s">
        <v>8889</v>
      </c>
      <c r="C9" s="430">
        <v>4.5</v>
      </c>
      <c r="D9" s="429">
        <v>4800.0</v>
      </c>
      <c r="E9" s="429">
        <v>175.0</v>
      </c>
      <c r="F9" s="429" t="s">
        <v>8919</v>
      </c>
      <c r="G9" s="429" t="s">
        <v>8920</v>
      </c>
      <c r="H9" s="429" t="s">
        <v>8893</v>
      </c>
      <c r="I9" s="429"/>
    </row>
    <row r="10">
      <c r="A10" s="433" t="s">
        <v>8928</v>
      </c>
      <c r="B10" s="429" t="s">
        <v>8889</v>
      </c>
      <c r="C10" s="429" t="s">
        <v>1638</v>
      </c>
      <c r="D10" s="429" t="s">
        <v>8929</v>
      </c>
      <c r="E10" s="429">
        <v>105.0</v>
      </c>
      <c r="F10" s="429" t="s">
        <v>8930</v>
      </c>
      <c r="G10" s="429" t="s">
        <v>8931</v>
      </c>
      <c r="H10" s="429" t="s">
        <v>8893</v>
      </c>
      <c r="I10" s="5"/>
    </row>
    <row r="11">
      <c r="A11" s="433" t="s">
        <v>8932</v>
      </c>
      <c r="B11" s="429" t="s">
        <v>8889</v>
      </c>
      <c r="C11" s="430">
        <v>0.5</v>
      </c>
      <c r="D11" s="429" t="s">
        <v>8933</v>
      </c>
      <c r="E11" s="429">
        <v>135.0</v>
      </c>
      <c r="F11" s="429" t="s">
        <v>8899</v>
      </c>
      <c r="G11" s="429" t="s">
        <v>8931</v>
      </c>
      <c r="H11" s="429" t="s">
        <v>8893</v>
      </c>
    </row>
  </sheetData>
  <hyperlinks>
    <hyperlink r:id="rId1" ref="J2"/>
    <hyperlink r:id="rId2" ref="J6"/>
    <hyperlink r:id="rId3" ref="J7"/>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434" t="s">
        <v>8934</v>
      </c>
      <c r="B1" s="435"/>
      <c r="C1" s="435"/>
      <c r="D1" s="435"/>
      <c r="E1" s="435"/>
      <c r="F1" s="435"/>
      <c r="G1" s="435"/>
      <c r="H1" s="435"/>
      <c r="I1" s="435"/>
      <c r="J1" s="435"/>
      <c r="K1" s="435"/>
      <c r="L1" s="435"/>
      <c r="M1" s="435"/>
      <c r="N1" s="435"/>
      <c r="O1" s="435"/>
      <c r="P1" s="435"/>
      <c r="Q1" s="435"/>
      <c r="R1" s="435"/>
      <c r="S1" s="436"/>
      <c r="T1" s="437"/>
      <c r="U1" s="437"/>
      <c r="V1" s="437"/>
      <c r="W1" s="437"/>
      <c r="X1" s="437"/>
      <c r="Y1" s="437"/>
      <c r="Z1" s="437"/>
      <c r="AA1" s="437"/>
      <c r="AB1" s="437"/>
      <c r="AC1" s="437"/>
      <c r="AD1" s="437"/>
      <c r="AE1" s="437"/>
      <c r="AF1" s="437"/>
    </row>
    <row r="2">
      <c r="A2" s="438" t="s">
        <v>8935</v>
      </c>
      <c r="B2" s="439"/>
      <c r="C2" s="438" t="s">
        <v>8936</v>
      </c>
      <c r="D2" s="440"/>
      <c r="E2" s="439"/>
      <c r="F2" s="441" t="s">
        <v>1437</v>
      </c>
      <c r="G2" s="442" t="s">
        <v>8937</v>
      </c>
      <c r="H2" s="443" t="s">
        <v>1442</v>
      </c>
      <c r="I2" s="444"/>
      <c r="J2" s="444"/>
      <c r="K2" s="444"/>
      <c r="L2" s="444"/>
      <c r="M2" s="444"/>
      <c r="N2" s="444"/>
      <c r="O2" s="444"/>
      <c r="P2" s="444"/>
      <c r="Q2" s="444"/>
      <c r="R2" s="444"/>
      <c r="S2" s="445"/>
      <c r="T2" s="437"/>
      <c r="U2" s="437"/>
      <c r="V2" s="437"/>
      <c r="W2" s="437"/>
      <c r="X2" s="437"/>
      <c r="Y2" s="437"/>
      <c r="Z2" s="437"/>
      <c r="AA2" s="437"/>
      <c r="AB2" s="437"/>
      <c r="AC2" s="437"/>
      <c r="AD2" s="437"/>
      <c r="AE2" s="437"/>
      <c r="AF2" s="437"/>
    </row>
    <row r="3">
      <c r="A3" s="446" t="s">
        <v>8938</v>
      </c>
      <c r="B3" s="22"/>
      <c r="C3" s="447"/>
      <c r="D3" s="448"/>
      <c r="E3" s="22"/>
      <c r="F3" s="449" t="s">
        <v>8939</v>
      </c>
      <c r="G3" s="450"/>
      <c r="H3" s="451"/>
      <c r="S3" s="452"/>
      <c r="T3" s="437"/>
      <c r="U3" s="437"/>
      <c r="V3" s="437"/>
      <c r="W3" s="437"/>
      <c r="X3" s="437"/>
      <c r="Y3" s="437"/>
      <c r="Z3" s="437"/>
      <c r="AA3" s="437"/>
      <c r="AB3" s="437"/>
      <c r="AC3" s="437"/>
      <c r="AD3" s="437"/>
      <c r="AE3" s="437"/>
      <c r="AF3" s="437"/>
    </row>
    <row r="4">
      <c r="A4" s="453" t="s">
        <v>8940</v>
      </c>
      <c r="B4" s="448"/>
      <c r="C4" s="448"/>
      <c r="D4" s="22"/>
      <c r="E4" s="454" t="s">
        <v>8941</v>
      </c>
      <c r="F4" s="455" t="s">
        <v>8942</v>
      </c>
      <c r="G4" s="456"/>
      <c r="H4" s="451"/>
      <c r="S4" s="452"/>
      <c r="T4" s="437"/>
      <c r="U4" s="437"/>
      <c r="V4" s="437"/>
      <c r="W4" s="437"/>
      <c r="X4" s="437"/>
      <c r="Y4" s="437"/>
      <c r="Z4" s="437"/>
      <c r="AA4" s="437"/>
      <c r="AB4" s="437"/>
      <c r="AC4" s="437"/>
      <c r="AD4" s="437"/>
      <c r="AE4" s="437"/>
      <c r="AF4" s="437"/>
    </row>
    <row r="5">
      <c r="A5" s="457" t="s">
        <v>8943</v>
      </c>
      <c r="B5" s="458"/>
      <c r="C5" s="458"/>
      <c r="D5" s="459"/>
      <c r="E5" s="460"/>
      <c r="F5" s="461"/>
      <c r="G5" s="462"/>
      <c r="H5" s="463"/>
      <c r="I5" s="464"/>
      <c r="J5" s="464"/>
      <c r="K5" s="464"/>
      <c r="L5" s="464"/>
      <c r="M5" s="464"/>
      <c r="N5" s="464"/>
      <c r="O5" s="464"/>
      <c r="P5" s="464"/>
      <c r="Q5" s="464"/>
      <c r="R5" s="464"/>
      <c r="S5" s="465"/>
      <c r="T5" s="437"/>
      <c r="U5" s="437"/>
      <c r="V5" s="437"/>
      <c r="W5" s="437"/>
      <c r="X5" s="437"/>
      <c r="Y5" s="437"/>
      <c r="Z5" s="437"/>
      <c r="AA5" s="437"/>
      <c r="AB5" s="437"/>
      <c r="AC5" s="437"/>
      <c r="AD5" s="437"/>
      <c r="AE5" s="437"/>
      <c r="AF5" s="437"/>
    </row>
    <row r="6">
      <c r="A6" s="466" t="s">
        <v>8944</v>
      </c>
      <c r="B6" s="467"/>
      <c r="C6" s="468" t="s">
        <v>8945</v>
      </c>
      <c r="D6" s="469"/>
      <c r="E6" s="469"/>
      <c r="F6" s="469"/>
      <c r="G6" s="469"/>
      <c r="H6" s="470" t="s">
        <v>1592</v>
      </c>
      <c r="S6" s="452"/>
      <c r="T6" s="437"/>
      <c r="U6" s="437"/>
      <c r="V6" s="437"/>
      <c r="W6" s="437"/>
      <c r="X6" s="437"/>
      <c r="Y6" s="437"/>
      <c r="Z6" s="437"/>
      <c r="AA6" s="437"/>
      <c r="AB6" s="437"/>
      <c r="AC6" s="437"/>
      <c r="AD6" s="437"/>
      <c r="AE6" s="437"/>
      <c r="AF6" s="437"/>
    </row>
    <row r="7">
      <c r="A7" s="471"/>
      <c r="B7" s="472" t="s">
        <v>8946</v>
      </c>
      <c r="C7" s="473" t="s">
        <v>8947</v>
      </c>
      <c r="D7" s="474"/>
      <c r="E7" s="474"/>
      <c r="F7" s="475"/>
      <c r="G7" s="473" t="s">
        <v>8948</v>
      </c>
      <c r="H7" s="451"/>
      <c r="S7" s="452"/>
      <c r="T7" s="437"/>
      <c r="U7" s="437"/>
      <c r="V7" s="437"/>
      <c r="W7" s="437"/>
      <c r="X7" s="437"/>
      <c r="Y7" s="437"/>
      <c r="Z7" s="437"/>
      <c r="AA7" s="437"/>
      <c r="AB7" s="437"/>
      <c r="AC7" s="437"/>
      <c r="AD7" s="437"/>
      <c r="AE7" s="437"/>
      <c r="AF7" s="437"/>
    </row>
    <row r="8">
      <c r="A8" s="471" t="s">
        <v>2101</v>
      </c>
      <c r="B8" s="472">
        <v>1.0</v>
      </c>
      <c r="C8" s="476" t="s">
        <v>2173</v>
      </c>
      <c r="D8" s="474"/>
      <c r="E8" s="474"/>
      <c r="F8" s="475"/>
      <c r="G8" s="477"/>
      <c r="H8" s="451"/>
      <c r="S8" s="452"/>
      <c r="T8" s="437"/>
      <c r="U8" s="437"/>
      <c r="V8" s="437"/>
      <c r="W8" s="437"/>
      <c r="X8" s="437"/>
      <c r="Y8" s="437"/>
      <c r="Z8" s="437"/>
      <c r="AA8" s="437"/>
      <c r="AB8" s="437"/>
      <c r="AC8" s="437"/>
      <c r="AD8" s="437"/>
      <c r="AE8" s="437"/>
      <c r="AF8" s="437"/>
    </row>
    <row r="9">
      <c r="A9" s="471"/>
      <c r="B9" s="472" t="s">
        <v>8946</v>
      </c>
      <c r="C9" s="473" t="s">
        <v>8947</v>
      </c>
      <c r="D9" s="474"/>
      <c r="E9" s="475"/>
      <c r="F9" s="472" t="s">
        <v>8948</v>
      </c>
      <c r="G9" s="477" t="s">
        <v>8949</v>
      </c>
      <c r="H9" s="451"/>
      <c r="S9" s="452"/>
      <c r="T9" s="437"/>
      <c r="U9" s="437"/>
      <c r="V9" s="437"/>
      <c r="W9" s="437"/>
      <c r="X9" s="437"/>
      <c r="Y9" s="437"/>
      <c r="Z9" s="437"/>
      <c r="AA9" s="437"/>
      <c r="AB9" s="437"/>
      <c r="AC9" s="437"/>
      <c r="AD9" s="437"/>
      <c r="AE9" s="437"/>
      <c r="AF9" s="437"/>
    </row>
    <row r="10">
      <c r="A10" s="471" t="s">
        <v>2104</v>
      </c>
      <c r="B10" s="472">
        <v>1.0</v>
      </c>
      <c r="C10" s="476" t="s">
        <v>2174</v>
      </c>
      <c r="D10" s="474"/>
      <c r="E10" s="475"/>
      <c r="F10" s="478" t="s">
        <v>2175</v>
      </c>
      <c r="G10" s="476" t="s">
        <v>2176</v>
      </c>
      <c r="H10" s="451"/>
      <c r="S10" s="452"/>
      <c r="T10" s="437"/>
      <c r="U10" s="437"/>
      <c r="V10" s="437"/>
      <c r="W10" s="437"/>
      <c r="X10" s="437"/>
      <c r="Y10" s="437"/>
      <c r="Z10" s="437"/>
      <c r="AA10" s="437"/>
      <c r="AB10" s="437"/>
      <c r="AC10" s="437"/>
      <c r="AD10" s="437"/>
      <c r="AE10" s="437"/>
      <c r="AF10" s="437"/>
    </row>
    <row r="11">
      <c r="A11" s="479"/>
      <c r="B11" s="472" t="s">
        <v>8946</v>
      </c>
      <c r="C11" s="480" t="s">
        <v>8947</v>
      </c>
      <c r="D11" s="480" t="s">
        <v>8950</v>
      </c>
      <c r="E11" s="480" t="s">
        <v>8951</v>
      </c>
      <c r="F11" s="481" t="s">
        <v>8952</v>
      </c>
      <c r="G11" s="482" t="s">
        <v>8953</v>
      </c>
      <c r="H11" s="451"/>
      <c r="S11" s="452"/>
      <c r="T11" s="437"/>
      <c r="U11" s="437"/>
      <c r="V11" s="437"/>
      <c r="W11" s="437"/>
      <c r="X11" s="437"/>
      <c r="Y11" s="437"/>
      <c r="Z11" s="437"/>
      <c r="AA11" s="437"/>
      <c r="AB11" s="437"/>
      <c r="AC11" s="437"/>
      <c r="AD11" s="437"/>
      <c r="AE11" s="437"/>
      <c r="AF11" s="437"/>
    </row>
    <row r="12">
      <c r="A12" s="479" t="s">
        <v>8954</v>
      </c>
      <c r="B12" s="480">
        <v>1.0</v>
      </c>
      <c r="C12" s="483" t="s">
        <v>2177</v>
      </c>
      <c r="D12" s="480"/>
      <c r="E12" s="480"/>
      <c r="F12" s="480"/>
      <c r="G12" s="484" t="s">
        <v>2163</v>
      </c>
      <c r="H12" s="451"/>
      <c r="S12" s="452"/>
      <c r="T12" s="437"/>
      <c r="U12" s="437"/>
      <c r="V12" s="437"/>
      <c r="W12" s="437"/>
      <c r="X12" s="437"/>
      <c r="Y12" s="437"/>
      <c r="Z12" s="437"/>
      <c r="AA12" s="437"/>
      <c r="AB12" s="437"/>
      <c r="AC12" s="437"/>
      <c r="AD12" s="437"/>
      <c r="AE12" s="437"/>
      <c r="AF12" s="437"/>
    </row>
    <row r="13">
      <c r="A13" s="479" t="s">
        <v>8954</v>
      </c>
      <c r="B13" s="480">
        <v>1.0</v>
      </c>
      <c r="C13" s="483" t="s">
        <v>2161</v>
      </c>
      <c r="D13" s="480"/>
      <c r="E13" s="480"/>
      <c r="F13" s="480"/>
      <c r="G13" s="484" t="s">
        <v>2163</v>
      </c>
      <c r="H13" s="451"/>
      <c r="S13" s="452"/>
      <c r="T13" s="437"/>
      <c r="U13" s="437"/>
      <c r="V13" s="437"/>
      <c r="W13" s="437"/>
      <c r="X13" s="437"/>
      <c r="Y13" s="437"/>
      <c r="Z13" s="437"/>
      <c r="AA13" s="437"/>
      <c r="AB13" s="437"/>
      <c r="AC13" s="437"/>
      <c r="AD13" s="437"/>
      <c r="AE13" s="437"/>
      <c r="AF13" s="437"/>
    </row>
    <row r="14">
      <c r="A14" s="479"/>
      <c r="B14" s="480" t="s">
        <v>8946</v>
      </c>
      <c r="C14" s="485" t="s">
        <v>39</v>
      </c>
      <c r="D14" s="475"/>
      <c r="E14" s="480" t="s">
        <v>8951</v>
      </c>
      <c r="F14" s="480" t="s">
        <v>8952</v>
      </c>
      <c r="G14" s="485" t="s">
        <v>8953</v>
      </c>
      <c r="H14" s="451"/>
      <c r="S14" s="452"/>
      <c r="T14" s="437"/>
      <c r="U14" s="437"/>
      <c r="V14" s="437"/>
      <c r="W14" s="437"/>
      <c r="X14" s="437"/>
      <c r="Y14" s="437"/>
      <c r="Z14" s="437"/>
      <c r="AA14" s="437"/>
      <c r="AB14" s="437"/>
      <c r="AC14" s="437"/>
      <c r="AD14" s="437"/>
      <c r="AE14" s="437"/>
      <c r="AF14" s="437"/>
    </row>
    <row r="15">
      <c r="A15" s="471" t="s">
        <v>6465</v>
      </c>
      <c r="B15" s="480">
        <v>1.0</v>
      </c>
      <c r="C15" s="484" t="s">
        <v>8955</v>
      </c>
      <c r="D15" s="475"/>
      <c r="E15" s="483" t="s">
        <v>8956</v>
      </c>
      <c r="F15" s="480"/>
      <c r="G15" s="484" t="s">
        <v>8957</v>
      </c>
      <c r="H15" s="451"/>
      <c r="S15" s="452"/>
      <c r="T15" s="437"/>
      <c r="U15" s="437"/>
      <c r="V15" s="437"/>
      <c r="W15" s="437"/>
      <c r="X15" s="437"/>
      <c r="Y15" s="437"/>
      <c r="Z15" s="437"/>
      <c r="AA15" s="437"/>
      <c r="AB15" s="437"/>
      <c r="AC15" s="437"/>
      <c r="AD15" s="437"/>
      <c r="AE15" s="437"/>
      <c r="AF15" s="437"/>
    </row>
    <row r="16">
      <c r="A16" s="486" t="s">
        <v>8944</v>
      </c>
      <c r="B16" s="478" t="s">
        <v>1631</v>
      </c>
      <c r="C16" s="476" t="s">
        <v>8958</v>
      </c>
      <c r="D16" s="474"/>
      <c r="E16" s="474"/>
      <c r="F16" s="475"/>
      <c r="G16" s="476" t="s">
        <v>8959</v>
      </c>
      <c r="H16" s="451"/>
      <c r="S16" s="452"/>
      <c r="T16" s="437"/>
      <c r="U16" s="437"/>
      <c r="V16" s="437"/>
      <c r="W16" s="437"/>
      <c r="X16" s="437"/>
      <c r="Y16" s="437"/>
      <c r="Z16" s="437"/>
      <c r="AA16" s="437"/>
      <c r="AB16" s="437"/>
      <c r="AC16" s="437"/>
      <c r="AD16" s="437"/>
      <c r="AE16" s="437"/>
      <c r="AF16" s="437"/>
    </row>
    <row r="17">
      <c r="A17" s="486" t="s">
        <v>1636</v>
      </c>
      <c r="B17" s="478">
        <v>1.0</v>
      </c>
      <c r="C17" s="487" t="s">
        <v>1997</v>
      </c>
      <c r="D17" s="474"/>
      <c r="E17" s="474"/>
      <c r="F17" s="475"/>
      <c r="G17" s="476" t="s">
        <v>1998</v>
      </c>
      <c r="H17" s="451"/>
      <c r="S17" s="452"/>
      <c r="T17" s="437"/>
      <c r="U17" s="437"/>
      <c r="V17" s="437"/>
      <c r="W17" s="437"/>
      <c r="X17" s="437"/>
      <c r="Y17" s="437"/>
      <c r="Z17" s="437"/>
      <c r="AA17" s="437"/>
      <c r="AB17" s="437"/>
      <c r="AC17" s="437"/>
      <c r="AD17" s="437"/>
      <c r="AE17" s="437"/>
      <c r="AF17" s="437"/>
    </row>
    <row r="18">
      <c r="A18" s="486" t="s">
        <v>1636</v>
      </c>
      <c r="B18" s="478">
        <v>2.0</v>
      </c>
      <c r="C18" s="487" t="s">
        <v>1999</v>
      </c>
      <c r="D18" s="474"/>
      <c r="E18" s="474"/>
      <c r="F18" s="475"/>
      <c r="G18" s="476" t="s">
        <v>1638</v>
      </c>
      <c r="H18" s="451"/>
      <c r="S18" s="452"/>
      <c r="T18" s="437"/>
      <c r="U18" s="437"/>
      <c r="V18" s="437"/>
      <c r="W18" s="437"/>
      <c r="X18" s="437"/>
      <c r="Y18" s="437"/>
      <c r="Z18" s="437"/>
      <c r="AA18" s="437"/>
      <c r="AB18" s="437"/>
      <c r="AC18" s="437"/>
      <c r="AD18" s="437"/>
      <c r="AE18" s="437"/>
      <c r="AF18" s="437"/>
    </row>
    <row r="19">
      <c r="A19" s="486" t="s">
        <v>1636</v>
      </c>
      <c r="B19" s="478">
        <v>3.0</v>
      </c>
      <c r="C19" s="487" t="s">
        <v>2000</v>
      </c>
      <c r="D19" s="474"/>
      <c r="E19" s="474"/>
      <c r="F19" s="475"/>
      <c r="G19" s="476" t="s">
        <v>1638</v>
      </c>
      <c r="H19" s="451"/>
      <c r="S19" s="452"/>
      <c r="T19" s="437"/>
      <c r="U19" s="437"/>
      <c r="V19" s="437"/>
      <c r="W19" s="437"/>
      <c r="X19" s="437"/>
      <c r="Y19" s="437"/>
      <c r="Z19" s="437"/>
      <c r="AA19" s="437"/>
      <c r="AB19" s="437"/>
      <c r="AC19" s="437"/>
      <c r="AD19" s="437"/>
      <c r="AE19" s="437"/>
      <c r="AF19" s="437"/>
    </row>
    <row r="20">
      <c r="A20" s="486" t="s">
        <v>1636</v>
      </c>
      <c r="B20" s="478">
        <v>4.0</v>
      </c>
      <c r="C20" s="487" t="s">
        <v>2001</v>
      </c>
      <c r="D20" s="474"/>
      <c r="E20" s="474"/>
      <c r="F20" s="475"/>
      <c r="G20" s="476" t="s">
        <v>2002</v>
      </c>
      <c r="H20" s="451"/>
      <c r="S20" s="452"/>
      <c r="T20" s="437"/>
      <c r="U20" s="437"/>
      <c r="V20" s="437"/>
      <c r="W20" s="437"/>
      <c r="X20" s="437"/>
      <c r="Y20" s="437"/>
      <c r="Z20" s="437"/>
      <c r="AA20" s="437"/>
      <c r="AB20" s="437"/>
      <c r="AC20" s="437"/>
      <c r="AD20" s="437"/>
      <c r="AE20" s="437"/>
      <c r="AF20" s="437"/>
    </row>
    <row r="21">
      <c r="A21" s="486" t="s">
        <v>1636</v>
      </c>
      <c r="B21" s="478">
        <v>5.0</v>
      </c>
      <c r="C21" s="487" t="s">
        <v>2003</v>
      </c>
      <c r="D21" s="474"/>
      <c r="E21" s="474"/>
      <c r="F21" s="475"/>
      <c r="G21" s="476" t="s">
        <v>1638</v>
      </c>
      <c r="H21" s="451"/>
      <c r="S21" s="452"/>
      <c r="T21" s="437"/>
      <c r="U21" s="437"/>
      <c r="V21" s="437"/>
      <c r="W21" s="437"/>
      <c r="X21" s="437"/>
      <c r="Y21" s="437"/>
      <c r="Z21" s="437"/>
      <c r="AA21" s="437"/>
      <c r="AB21" s="437"/>
      <c r="AC21" s="437"/>
      <c r="AD21" s="437"/>
      <c r="AE21" s="437"/>
      <c r="AF21" s="437"/>
    </row>
    <row r="22">
      <c r="A22" s="486" t="s">
        <v>1636</v>
      </c>
      <c r="B22" s="478">
        <v>6.0</v>
      </c>
      <c r="C22" s="487" t="s">
        <v>2004</v>
      </c>
      <c r="D22" s="474"/>
      <c r="E22" s="474"/>
      <c r="F22" s="475"/>
      <c r="G22" s="476" t="s">
        <v>1638</v>
      </c>
      <c r="H22" s="451"/>
      <c r="S22" s="452"/>
      <c r="T22" s="437"/>
      <c r="U22" s="437"/>
      <c r="V22" s="437"/>
      <c r="W22" s="437"/>
      <c r="X22" s="437"/>
      <c r="Y22" s="437"/>
      <c r="Z22" s="437"/>
      <c r="AA22" s="437"/>
      <c r="AB22" s="437"/>
      <c r="AC22" s="437"/>
      <c r="AD22" s="437"/>
      <c r="AE22" s="437"/>
      <c r="AF22" s="437"/>
    </row>
    <row r="23">
      <c r="A23" s="486" t="s">
        <v>1646</v>
      </c>
      <c r="B23" s="478">
        <v>7.0</v>
      </c>
      <c r="C23" s="487" t="s">
        <v>2005</v>
      </c>
      <c r="D23" s="474"/>
      <c r="E23" s="474"/>
      <c r="F23" s="475"/>
      <c r="G23" s="476" t="s">
        <v>1894</v>
      </c>
      <c r="H23" s="451"/>
      <c r="S23" s="452"/>
      <c r="T23" s="437"/>
      <c r="U23" s="437"/>
      <c r="V23" s="437"/>
      <c r="W23" s="437"/>
      <c r="X23" s="437"/>
      <c r="Y23" s="437"/>
      <c r="Z23" s="437"/>
      <c r="AA23" s="437"/>
      <c r="AB23" s="437"/>
      <c r="AC23" s="437"/>
      <c r="AD23" s="437"/>
      <c r="AE23" s="437"/>
      <c r="AF23" s="437"/>
    </row>
    <row r="24">
      <c r="A24" s="486" t="s">
        <v>1646</v>
      </c>
      <c r="B24" s="478">
        <v>8.0</v>
      </c>
      <c r="C24" s="487" t="s">
        <v>2006</v>
      </c>
      <c r="D24" s="474"/>
      <c r="E24" s="474"/>
      <c r="F24" s="475"/>
      <c r="G24" s="476" t="s">
        <v>1894</v>
      </c>
      <c r="H24" s="451"/>
      <c r="S24" s="452"/>
      <c r="T24" s="437"/>
      <c r="U24" s="437"/>
      <c r="V24" s="437"/>
      <c r="W24" s="437"/>
      <c r="X24" s="437"/>
      <c r="Y24" s="437"/>
      <c r="Z24" s="437"/>
      <c r="AA24" s="437"/>
      <c r="AB24" s="437"/>
      <c r="AC24" s="437"/>
      <c r="AD24" s="437"/>
      <c r="AE24" s="437"/>
      <c r="AF24" s="437"/>
    </row>
    <row r="25">
      <c r="A25" s="488" t="s">
        <v>8960</v>
      </c>
      <c r="B25" s="474"/>
      <c r="C25" s="474"/>
      <c r="D25" s="474"/>
      <c r="E25" s="474"/>
      <c r="F25" s="474"/>
      <c r="G25" s="474"/>
      <c r="H25" s="451"/>
      <c r="S25" s="452"/>
      <c r="T25" s="437"/>
      <c r="U25" s="437"/>
      <c r="V25" s="437"/>
      <c r="W25" s="437"/>
      <c r="X25" s="437"/>
      <c r="Y25" s="437"/>
      <c r="Z25" s="437"/>
      <c r="AA25" s="437"/>
      <c r="AB25" s="437"/>
      <c r="AC25" s="437"/>
      <c r="AD25" s="437"/>
      <c r="AE25" s="437"/>
      <c r="AF25" s="437"/>
    </row>
    <row r="26">
      <c r="A26" s="471" t="s">
        <v>8944</v>
      </c>
      <c r="B26" s="472" t="s">
        <v>8946</v>
      </c>
      <c r="C26" s="473" t="s">
        <v>39</v>
      </c>
      <c r="D26" s="475"/>
      <c r="E26" s="472" t="s">
        <v>8951</v>
      </c>
      <c r="F26" s="478" t="s">
        <v>8961</v>
      </c>
      <c r="G26" s="473" t="s">
        <v>8953</v>
      </c>
      <c r="H26" s="451"/>
      <c r="S26" s="452"/>
      <c r="T26" s="437"/>
      <c r="U26" s="437"/>
      <c r="V26" s="437"/>
      <c r="W26" s="437"/>
      <c r="X26" s="437"/>
      <c r="Y26" s="437"/>
      <c r="Z26" s="437"/>
      <c r="AA26" s="437"/>
      <c r="AB26" s="437"/>
      <c r="AC26" s="437"/>
      <c r="AD26" s="437"/>
      <c r="AE26" s="437"/>
      <c r="AF26" s="437"/>
    </row>
    <row r="27">
      <c r="A27" s="471" t="s">
        <v>6465</v>
      </c>
      <c r="B27" s="472">
        <v>1.0</v>
      </c>
      <c r="C27" s="476" t="s">
        <v>8955</v>
      </c>
      <c r="D27" s="475"/>
      <c r="E27" s="478" t="s">
        <v>8956</v>
      </c>
      <c r="F27" s="472"/>
      <c r="G27" s="473" t="s">
        <v>8957</v>
      </c>
      <c r="H27" s="451"/>
      <c r="S27" s="452"/>
      <c r="T27" s="437"/>
      <c r="U27" s="437"/>
      <c r="V27" s="437"/>
      <c r="W27" s="437"/>
      <c r="X27" s="437"/>
      <c r="Y27" s="437"/>
      <c r="Z27" s="437"/>
      <c r="AA27" s="437"/>
      <c r="AB27" s="437"/>
      <c r="AC27" s="437"/>
      <c r="AD27" s="437"/>
      <c r="AE27" s="437"/>
      <c r="AF27" s="437"/>
    </row>
    <row r="28">
      <c r="A28" s="489" t="s">
        <v>8962</v>
      </c>
      <c r="B28" s="474"/>
      <c r="C28" s="474"/>
      <c r="D28" s="474"/>
      <c r="E28" s="474"/>
      <c r="F28" s="474"/>
      <c r="G28" s="474"/>
      <c r="H28" s="451"/>
      <c r="S28" s="452"/>
      <c r="T28" s="437"/>
      <c r="U28" s="437"/>
      <c r="V28" s="437"/>
      <c r="W28" s="437"/>
      <c r="X28" s="437"/>
      <c r="Y28" s="437"/>
      <c r="Z28" s="437"/>
      <c r="AA28" s="437"/>
      <c r="AB28" s="437"/>
      <c r="AC28" s="437"/>
      <c r="AD28" s="437"/>
      <c r="AE28" s="437"/>
      <c r="AF28" s="437"/>
    </row>
    <row r="29">
      <c r="A29" s="471" t="s">
        <v>8944</v>
      </c>
      <c r="B29" s="472" t="s">
        <v>8946</v>
      </c>
      <c r="C29" s="473" t="s">
        <v>39</v>
      </c>
      <c r="D29" s="475"/>
      <c r="E29" s="472" t="s">
        <v>8951</v>
      </c>
      <c r="F29" s="472" t="s">
        <v>8952</v>
      </c>
      <c r="G29" s="473" t="s">
        <v>8953</v>
      </c>
      <c r="H29" s="451"/>
      <c r="S29" s="452"/>
      <c r="T29" s="437"/>
      <c r="U29" s="437"/>
      <c r="V29" s="437"/>
      <c r="W29" s="437"/>
      <c r="X29" s="437"/>
      <c r="Y29" s="437"/>
      <c r="Z29" s="437"/>
      <c r="AA29" s="437"/>
      <c r="AB29" s="437"/>
      <c r="AC29" s="437"/>
      <c r="AD29" s="437"/>
      <c r="AE29" s="437"/>
      <c r="AF29" s="437"/>
    </row>
    <row r="30">
      <c r="A30" s="490" t="s">
        <v>6465</v>
      </c>
      <c r="B30" s="491">
        <v>1.0</v>
      </c>
      <c r="C30" s="492" t="s">
        <v>8955</v>
      </c>
      <c r="D30" s="493"/>
      <c r="E30" s="494" t="s">
        <v>8956</v>
      </c>
      <c r="F30" s="491"/>
      <c r="G30" s="495" t="s">
        <v>8963</v>
      </c>
      <c r="H30" s="451"/>
      <c r="S30" s="452"/>
      <c r="T30" s="437"/>
      <c r="U30" s="437"/>
      <c r="V30" s="437"/>
      <c r="W30" s="437"/>
      <c r="X30" s="437"/>
      <c r="Y30" s="437"/>
      <c r="Z30" s="437"/>
      <c r="AA30" s="437"/>
      <c r="AB30" s="437"/>
      <c r="AC30" s="437"/>
      <c r="AD30" s="437"/>
      <c r="AE30" s="437"/>
      <c r="AF30" s="437"/>
    </row>
    <row r="31">
      <c r="A31" s="496"/>
      <c r="B31" s="497"/>
      <c r="C31" s="497"/>
      <c r="E31" s="497"/>
      <c r="F31" s="497"/>
      <c r="G31" s="497"/>
      <c r="H31" s="451"/>
      <c r="S31" s="452"/>
      <c r="T31" s="437"/>
      <c r="U31" s="437"/>
      <c r="V31" s="437"/>
      <c r="W31" s="437"/>
      <c r="X31" s="437"/>
      <c r="Y31" s="437"/>
      <c r="Z31" s="437"/>
      <c r="AA31" s="437"/>
      <c r="AB31" s="437"/>
      <c r="AC31" s="437"/>
      <c r="AD31" s="437"/>
      <c r="AE31" s="437"/>
      <c r="AF31" s="437"/>
    </row>
    <row r="32">
      <c r="A32" s="498" t="s">
        <v>8964</v>
      </c>
      <c r="B32" s="435"/>
      <c r="C32" s="435"/>
      <c r="D32" s="499" t="s">
        <v>8965</v>
      </c>
      <c r="E32" s="500" t="s">
        <v>8966</v>
      </c>
      <c r="F32" s="499" t="s">
        <v>8967</v>
      </c>
      <c r="G32" s="435"/>
      <c r="H32" s="435"/>
      <c r="I32" s="435"/>
      <c r="J32" s="501" t="s">
        <v>8965</v>
      </c>
      <c r="K32" s="500" t="s">
        <v>8966</v>
      </c>
      <c r="L32" s="501" t="s">
        <v>8968</v>
      </c>
      <c r="M32" s="435"/>
      <c r="N32" s="435"/>
      <c r="O32" s="435"/>
      <c r="P32" s="502" t="s">
        <v>8965</v>
      </c>
      <c r="Q32" s="503" t="s">
        <v>8966</v>
      </c>
      <c r="R32" s="504"/>
      <c r="S32" s="436"/>
      <c r="T32" s="437"/>
      <c r="U32" s="437"/>
      <c r="V32" s="437"/>
      <c r="W32" s="437"/>
      <c r="X32" s="437"/>
      <c r="Y32" s="437"/>
      <c r="Z32" s="437"/>
      <c r="AA32" s="437"/>
      <c r="AB32" s="437"/>
      <c r="AC32" s="437"/>
      <c r="AD32" s="437"/>
      <c r="AE32" s="437"/>
      <c r="AF32" s="437"/>
    </row>
    <row r="33">
      <c r="A33" s="505"/>
      <c r="S33" s="452"/>
      <c r="T33" s="437"/>
      <c r="U33" s="437"/>
      <c r="V33" s="437"/>
      <c r="W33" s="437"/>
      <c r="X33" s="437"/>
      <c r="Y33" s="437"/>
      <c r="Z33" s="437"/>
      <c r="AA33" s="437"/>
      <c r="AB33" s="437"/>
      <c r="AC33" s="437"/>
      <c r="AD33" s="437"/>
      <c r="AE33" s="437"/>
      <c r="AF33" s="437"/>
    </row>
    <row r="34">
      <c r="A34" s="506" t="s">
        <v>8969</v>
      </c>
      <c r="D34" s="507" t="s">
        <v>8965</v>
      </c>
      <c r="E34" s="508" t="s">
        <v>8966</v>
      </c>
      <c r="F34" s="507" t="s">
        <v>8970</v>
      </c>
      <c r="J34" s="507" t="s">
        <v>8965</v>
      </c>
      <c r="K34" s="508" t="s">
        <v>8966</v>
      </c>
      <c r="L34" s="507" t="s">
        <v>8971</v>
      </c>
      <c r="P34" s="509" t="s">
        <v>8965</v>
      </c>
      <c r="Q34" s="510" t="s">
        <v>8966</v>
      </c>
      <c r="R34" s="511" t="s">
        <v>8972</v>
      </c>
      <c r="S34" s="452"/>
      <c r="T34" s="437"/>
      <c r="U34" s="437"/>
      <c r="V34" s="437"/>
      <c r="W34" s="437"/>
      <c r="X34" s="437"/>
      <c r="Y34" s="437"/>
      <c r="Z34" s="437"/>
      <c r="AA34" s="437"/>
      <c r="AB34" s="437"/>
      <c r="AC34" s="437"/>
      <c r="AD34" s="437"/>
      <c r="AE34" s="437"/>
      <c r="AF34" s="437"/>
    </row>
    <row r="35">
      <c r="A35" s="512"/>
      <c r="B35" s="513"/>
      <c r="C35" s="513"/>
      <c r="D35" s="513"/>
      <c r="E35" s="513"/>
      <c r="F35" s="513"/>
      <c r="G35" s="513"/>
      <c r="H35" s="513"/>
      <c r="I35" s="513"/>
      <c r="J35" s="513"/>
      <c r="K35" s="513"/>
      <c r="L35" s="513"/>
      <c r="M35" s="513"/>
      <c r="N35" s="513"/>
      <c r="O35" s="513"/>
      <c r="P35" s="513"/>
      <c r="Q35" s="513"/>
      <c r="R35" s="513"/>
      <c r="S35" s="514"/>
      <c r="T35" s="437"/>
      <c r="U35" s="437"/>
      <c r="V35" s="437"/>
      <c r="W35" s="437"/>
      <c r="X35" s="437"/>
      <c r="Y35" s="437"/>
      <c r="Z35" s="437"/>
      <c r="AA35" s="437"/>
      <c r="AB35" s="437"/>
      <c r="AC35" s="437"/>
      <c r="AD35" s="437"/>
      <c r="AE35" s="437"/>
      <c r="AF35" s="437"/>
    </row>
    <row r="36">
      <c r="A36" s="434" t="s">
        <v>8973</v>
      </c>
      <c r="B36" s="435"/>
      <c r="C36" s="435"/>
      <c r="D36" s="435"/>
      <c r="E36" s="435"/>
      <c r="F36" s="435"/>
      <c r="G36" s="435"/>
      <c r="H36" s="435"/>
      <c r="I36" s="435"/>
      <c r="J36" s="435"/>
      <c r="K36" s="435"/>
      <c r="L36" s="435"/>
      <c r="M36" s="435"/>
      <c r="N36" s="435"/>
      <c r="O36" s="435"/>
      <c r="P36" s="435"/>
      <c r="Q36" s="435"/>
      <c r="R36" s="435"/>
      <c r="S36" s="436"/>
      <c r="T36" s="437"/>
      <c r="U36" s="437"/>
      <c r="V36" s="437"/>
      <c r="W36" s="437"/>
      <c r="X36" s="437"/>
      <c r="Y36" s="437"/>
      <c r="Z36" s="437"/>
      <c r="AA36" s="437"/>
      <c r="AB36" s="437"/>
      <c r="AC36" s="437"/>
      <c r="AD36" s="437"/>
      <c r="AE36" s="437"/>
      <c r="AF36" s="437"/>
    </row>
    <row r="37">
      <c r="A37" s="438" t="s">
        <v>8935</v>
      </c>
      <c r="B37" s="439"/>
      <c r="C37" s="438" t="s">
        <v>8936</v>
      </c>
      <c r="D37" s="440"/>
      <c r="E37" s="439"/>
      <c r="F37" s="441" t="s">
        <v>1437</v>
      </c>
      <c r="G37" s="442" t="s">
        <v>8937</v>
      </c>
      <c r="H37" s="443" t="s">
        <v>1442</v>
      </c>
      <c r="I37" s="444"/>
      <c r="J37" s="444"/>
      <c r="K37" s="444"/>
      <c r="L37" s="444"/>
      <c r="M37" s="444"/>
      <c r="N37" s="444"/>
      <c r="O37" s="444"/>
      <c r="P37" s="444"/>
      <c r="Q37" s="444"/>
      <c r="R37" s="444"/>
      <c r="S37" s="445"/>
      <c r="T37" s="437"/>
      <c r="U37" s="437"/>
      <c r="V37" s="437"/>
      <c r="W37" s="437"/>
      <c r="X37" s="437"/>
      <c r="Y37" s="437"/>
      <c r="Z37" s="437"/>
      <c r="AA37" s="437"/>
      <c r="AB37" s="437"/>
      <c r="AC37" s="437"/>
      <c r="AD37" s="437"/>
      <c r="AE37" s="437"/>
      <c r="AF37" s="437"/>
    </row>
    <row r="38">
      <c r="A38" s="446" t="s">
        <v>8938</v>
      </c>
      <c r="B38" s="22"/>
      <c r="C38" s="447"/>
      <c r="D38" s="448"/>
      <c r="E38" s="22"/>
      <c r="F38" s="449" t="s">
        <v>8939</v>
      </c>
      <c r="G38" s="450"/>
      <c r="H38" s="451"/>
      <c r="S38" s="452"/>
      <c r="T38" s="437"/>
      <c r="U38" s="437"/>
      <c r="V38" s="437"/>
      <c r="W38" s="437"/>
      <c r="X38" s="437"/>
      <c r="Y38" s="437"/>
      <c r="Z38" s="437"/>
      <c r="AA38" s="437"/>
      <c r="AB38" s="437"/>
      <c r="AC38" s="437"/>
      <c r="AD38" s="437"/>
      <c r="AE38" s="437"/>
      <c r="AF38" s="437"/>
    </row>
    <row r="39">
      <c r="A39" s="453" t="s">
        <v>8940</v>
      </c>
      <c r="B39" s="448"/>
      <c r="C39" s="448"/>
      <c r="D39" s="22"/>
      <c r="E39" s="454" t="s">
        <v>8941</v>
      </c>
      <c r="F39" s="455" t="s">
        <v>8942</v>
      </c>
      <c r="G39" s="456"/>
      <c r="H39" s="451"/>
      <c r="S39" s="452"/>
      <c r="T39" s="437"/>
      <c r="U39" s="437"/>
      <c r="V39" s="437"/>
      <c r="W39" s="437"/>
      <c r="X39" s="437"/>
      <c r="Y39" s="437"/>
      <c r="Z39" s="437"/>
      <c r="AA39" s="437"/>
      <c r="AB39" s="437"/>
      <c r="AC39" s="437"/>
      <c r="AD39" s="437"/>
      <c r="AE39" s="437"/>
      <c r="AF39" s="437"/>
    </row>
    <row r="40">
      <c r="A40" s="457" t="s">
        <v>8943</v>
      </c>
      <c r="B40" s="458"/>
      <c r="C40" s="458"/>
      <c r="D40" s="459"/>
      <c r="E40" s="460"/>
      <c r="F40" s="461"/>
      <c r="G40" s="462"/>
      <c r="H40" s="463"/>
      <c r="I40" s="464"/>
      <c r="J40" s="464"/>
      <c r="K40" s="464"/>
      <c r="L40" s="464"/>
      <c r="M40" s="464"/>
      <c r="N40" s="464"/>
      <c r="O40" s="464"/>
      <c r="P40" s="464"/>
      <c r="Q40" s="464"/>
      <c r="R40" s="464"/>
      <c r="S40" s="465"/>
      <c r="T40" s="437"/>
      <c r="U40" s="437"/>
      <c r="V40" s="437"/>
      <c r="W40" s="437"/>
      <c r="X40" s="437"/>
      <c r="Y40" s="437"/>
      <c r="Z40" s="437"/>
      <c r="AA40" s="437"/>
      <c r="AB40" s="437"/>
      <c r="AC40" s="437"/>
      <c r="AD40" s="437"/>
      <c r="AE40" s="437"/>
      <c r="AF40" s="437"/>
    </row>
    <row r="41">
      <c r="A41" s="466" t="s">
        <v>8944</v>
      </c>
      <c r="B41" s="467"/>
      <c r="C41" s="468" t="s">
        <v>8945</v>
      </c>
      <c r="D41" s="469"/>
      <c r="E41" s="469"/>
      <c r="F41" s="469"/>
      <c r="G41" s="469"/>
      <c r="H41" s="515" t="s">
        <v>1488</v>
      </c>
      <c r="S41" s="452"/>
      <c r="T41" s="437"/>
      <c r="U41" s="437"/>
      <c r="V41" s="437"/>
      <c r="W41" s="437"/>
      <c r="X41" s="437"/>
      <c r="Y41" s="437"/>
      <c r="Z41" s="437"/>
      <c r="AA41" s="437"/>
      <c r="AB41" s="437"/>
      <c r="AC41" s="437"/>
      <c r="AD41" s="437"/>
      <c r="AE41" s="437"/>
      <c r="AF41" s="437"/>
    </row>
    <row r="42">
      <c r="A42" s="471"/>
      <c r="B42" s="516" t="s">
        <v>8946</v>
      </c>
      <c r="C42" s="517" t="s">
        <v>6512</v>
      </c>
      <c r="D42" s="517" t="s">
        <v>8974</v>
      </c>
      <c r="E42" s="517" t="s">
        <v>8951</v>
      </c>
      <c r="F42" s="517" t="s">
        <v>8952</v>
      </c>
      <c r="G42" s="473" t="s">
        <v>8953</v>
      </c>
      <c r="H42" s="451"/>
      <c r="S42" s="452"/>
      <c r="T42" s="437"/>
      <c r="U42" s="437"/>
      <c r="V42" s="437"/>
      <c r="W42" s="437"/>
      <c r="X42" s="437"/>
      <c r="Y42" s="437"/>
      <c r="Z42" s="437"/>
      <c r="AA42" s="437"/>
      <c r="AB42" s="437"/>
      <c r="AC42" s="437"/>
      <c r="AD42" s="437"/>
      <c r="AE42" s="437"/>
      <c r="AF42" s="437"/>
    </row>
    <row r="43">
      <c r="A43" s="471" t="s">
        <v>8975</v>
      </c>
      <c r="B43" s="472">
        <v>1.0</v>
      </c>
      <c r="C43" s="478" t="s">
        <v>8976</v>
      </c>
      <c r="D43" s="478" t="s">
        <v>8976</v>
      </c>
      <c r="E43" s="478" t="s">
        <v>8977</v>
      </c>
      <c r="F43" s="472"/>
      <c r="G43" s="473" t="s">
        <v>8978</v>
      </c>
      <c r="H43" s="451"/>
      <c r="S43" s="452"/>
      <c r="T43" s="437"/>
      <c r="U43" s="437"/>
      <c r="V43" s="437"/>
      <c r="W43" s="437"/>
      <c r="X43" s="437"/>
      <c r="Y43" s="437"/>
      <c r="Z43" s="437"/>
      <c r="AA43" s="437"/>
      <c r="AB43" s="437"/>
      <c r="AC43" s="437"/>
      <c r="AD43" s="437"/>
      <c r="AE43" s="437"/>
      <c r="AF43" s="437"/>
    </row>
    <row r="44">
      <c r="A44" s="479"/>
      <c r="B44" s="467" t="s">
        <v>8946</v>
      </c>
      <c r="C44" s="485" t="s">
        <v>39</v>
      </c>
      <c r="D44" s="475"/>
      <c r="E44" s="480" t="s">
        <v>8951</v>
      </c>
      <c r="F44" s="480" t="s">
        <v>8952</v>
      </c>
      <c r="G44" s="485" t="s">
        <v>8953</v>
      </c>
      <c r="H44" s="451"/>
      <c r="S44" s="452"/>
      <c r="T44" s="437"/>
      <c r="U44" s="437"/>
      <c r="V44" s="437"/>
      <c r="W44" s="437"/>
      <c r="X44" s="437"/>
      <c r="Y44" s="437"/>
      <c r="Z44" s="437"/>
      <c r="AA44" s="437"/>
      <c r="AB44" s="437"/>
      <c r="AC44" s="437"/>
      <c r="AD44" s="437"/>
      <c r="AE44" s="437"/>
      <c r="AF44" s="437"/>
    </row>
    <row r="45">
      <c r="A45" s="471" t="s">
        <v>6465</v>
      </c>
      <c r="B45" s="480">
        <v>1.0</v>
      </c>
      <c r="C45" s="484" t="s">
        <v>8955</v>
      </c>
      <c r="D45" s="475"/>
      <c r="E45" s="483" t="s">
        <v>8956</v>
      </c>
      <c r="F45" s="480"/>
      <c r="G45" s="484" t="s">
        <v>8957</v>
      </c>
      <c r="H45" s="451"/>
      <c r="S45" s="452"/>
      <c r="T45" s="437"/>
      <c r="U45" s="437"/>
      <c r="V45" s="437"/>
      <c r="W45" s="437"/>
      <c r="X45" s="437"/>
      <c r="Y45" s="437"/>
      <c r="Z45" s="437"/>
      <c r="AA45" s="437"/>
      <c r="AB45" s="437"/>
      <c r="AC45" s="437"/>
      <c r="AD45" s="437"/>
      <c r="AE45" s="437"/>
      <c r="AF45" s="437"/>
    </row>
    <row r="46">
      <c r="A46" s="471"/>
      <c r="B46" s="516" t="s">
        <v>8946</v>
      </c>
      <c r="C46" s="476" t="s">
        <v>8958</v>
      </c>
      <c r="D46" s="474"/>
      <c r="E46" s="474"/>
      <c r="F46" s="475"/>
      <c r="G46" s="473" t="s">
        <v>8959</v>
      </c>
      <c r="H46" s="451"/>
      <c r="S46" s="452"/>
      <c r="T46" s="437"/>
      <c r="U46" s="437"/>
      <c r="V46" s="437"/>
      <c r="W46" s="437"/>
      <c r="X46" s="437"/>
      <c r="Y46" s="437"/>
      <c r="Z46" s="437"/>
      <c r="AA46" s="437"/>
      <c r="AB46" s="437"/>
      <c r="AC46" s="437"/>
      <c r="AD46" s="437"/>
      <c r="AE46" s="437"/>
      <c r="AF46" s="437"/>
    </row>
    <row r="47">
      <c r="A47" s="486" t="s">
        <v>1636</v>
      </c>
      <c r="B47" s="478">
        <v>1.0</v>
      </c>
      <c r="C47" s="487" t="s">
        <v>1760</v>
      </c>
      <c r="D47" s="474"/>
      <c r="E47" s="474"/>
      <c r="F47" s="475"/>
      <c r="G47" s="476" t="s">
        <v>1638</v>
      </c>
      <c r="H47" s="451"/>
      <c r="S47" s="452"/>
      <c r="T47" s="437"/>
      <c r="U47" s="437"/>
      <c r="V47" s="437"/>
      <c r="W47" s="437"/>
      <c r="X47" s="437"/>
      <c r="Y47" s="437"/>
      <c r="Z47" s="437"/>
      <c r="AA47" s="437"/>
      <c r="AB47" s="437"/>
      <c r="AC47" s="437"/>
      <c r="AD47" s="437"/>
      <c r="AE47" s="437"/>
      <c r="AF47" s="437"/>
    </row>
    <row r="48">
      <c r="A48" s="486" t="s">
        <v>1636</v>
      </c>
      <c r="B48" s="478">
        <v>2.0</v>
      </c>
      <c r="C48" s="487" t="s">
        <v>1761</v>
      </c>
      <c r="D48" s="474"/>
      <c r="E48" s="474"/>
      <c r="F48" s="475"/>
      <c r="G48" s="476" t="s">
        <v>1638</v>
      </c>
      <c r="H48" s="451"/>
      <c r="S48" s="452"/>
      <c r="T48" s="437"/>
      <c r="U48" s="437"/>
      <c r="V48" s="437"/>
      <c r="W48" s="437"/>
      <c r="X48" s="437"/>
      <c r="Y48" s="437"/>
      <c r="Z48" s="437"/>
      <c r="AA48" s="437"/>
      <c r="AB48" s="437"/>
      <c r="AC48" s="437"/>
      <c r="AD48" s="437"/>
      <c r="AE48" s="437"/>
      <c r="AF48" s="437"/>
    </row>
    <row r="49">
      <c r="A49" s="486" t="s">
        <v>1646</v>
      </c>
      <c r="B49" s="478">
        <v>3.0</v>
      </c>
      <c r="C49" s="487" t="s">
        <v>1762</v>
      </c>
      <c r="D49" s="474"/>
      <c r="E49" s="474"/>
      <c r="F49" s="475"/>
      <c r="G49" s="476" t="s">
        <v>1729</v>
      </c>
      <c r="H49" s="451"/>
      <c r="S49" s="452"/>
      <c r="T49" s="437"/>
      <c r="U49" s="437"/>
      <c r="V49" s="437"/>
      <c r="W49" s="437"/>
      <c r="X49" s="437"/>
      <c r="Y49" s="437"/>
      <c r="Z49" s="437"/>
      <c r="AA49" s="437"/>
      <c r="AB49" s="437"/>
      <c r="AC49" s="437"/>
      <c r="AD49" s="437"/>
      <c r="AE49" s="437"/>
      <c r="AF49" s="437"/>
    </row>
    <row r="50">
      <c r="A50" s="488" t="s">
        <v>8960</v>
      </c>
      <c r="B50" s="474"/>
      <c r="C50" s="474"/>
      <c r="D50" s="474"/>
      <c r="E50" s="474"/>
      <c r="F50" s="474"/>
      <c r="G50" s="474"/>
      <c r="H50" s="451"/>
      <c r="S50" s="452"/>
      <c r="T50" s="437"/>
      <c r="U50" s="437"/>
      <c r="V50" s="437"/>
      <c r="W50" s="437"/>
      <c r="X50" s="437"/>
      <c r="Y50" s="437"/>
      <c r="Z50" s="437"/>
      <c r="AA50" s="437"/>
      <c r="AB50" s="437"/>
      <c r="AC50" s="437"/>
      <c r="AD50" s="437"/>
      <c r="AE50" s="437"/>
      <c r="AF50" s="437"/>
    </row>
    <row r="51">
      <c r="A51" s="471" t="s">
        <v>8944</v>
      </c>
      <c r="B51" s="516" t="s">
        <v>8946</v>
      </c>
      <c r="C51" s="473" t="s">
        <v>39</v>
      </c>
      <c r="D51" s="475"/>
      <c r="E51" s="472" t="s">
        <v>8951</v>
      </c>
      <c r="F51" s="478" t="s">
        <v>8961</v>
      </c>
      <c r="G51" s="473" t="s">
        <v>8953</v>
      </c>
      <c r="H51" s="451"/>
      <c r="S51" s="452"/>
      <c r="T51" s="437"/>
      <c r="U51" s="437"/>
      <c r="V51" s="437"/>
      <c r="W51" s="437"/>
      <c r="X51" s="437"/>
      <c r="Y51" s="437"/>
      <c r="Z51" s="437"/>
      <c r="AA51" s="437"/>
      <c r="AB51" s="437"/>
      <c r="AC51" s="437"/>
      <c r="AD51" s="437"/>
      <c r="AE51" s="437"/>
      <c r="AF51" s="437"/>
    </row>
    <row r="52">
      <c r="A52" s="471" t="s">
        <v>6465</v>
      </c>
      <c r="B52" s="472">
        <v>1.0</v>
      </c>
      <c r="C52" s="476" t="s">
        <v>8955</v>
      </c>
      <c r="D52" s="475"/>
      <c r="E52" s="478" t="s">
        <v>8956</v>
      </c>
      <c r="F52" s="472"/>
      <c r="G52" s="473" t="s">
        <v>8957</v>
      </c>
      <c r="H52" s="451"/>
      <c r="S52" s="452"/>
      <c r="T52" s="437"/>
      <c r="U52" s="437"/>
      <c r="V52" s="437"/>
      <c r="W52" s="437"/>
      <c r="X52" s="437"/>
      <c r="Y52" s="437"/>
      <c r="Z52" s="437"/>
      <c r="AA52" s="437"/>
      <c r="AB52" s="437"/>
      <c r="AC52" s="437"/>
      <c r="AD52" s="437"/>
      <c r="AE52" s="437"/>
      <c r="AF52" s="437"/>
    </row>
    <row r="53">
      <c r="A53" s="489" t="s">
        <v>8962</v>
      </c>
      <c r="B53" s="474"/>
      <c r="C53" s="474"/>
      <c r="D53" s="474"/>
      <c r="E53" s="474"/>
      <c r="F53" s="474"/>
      <c r="G53" s="474"/>
      <c r="H53" s="451"/>
      <c r="S53" s="452"/>
      <c r="T53" s="437"/>
      <c r="U53" s="437"/>
      <c r="V53" s="437"/>
      <c r="W53" s="437"/>
      <c r="X53" s="437"/>
      <c r="Y53" s="437"/>
      <c r="Z53" s="437"/>
      <c r="AA53" s="437"/>
      <c r="AB53" s="437"/>
      <c r="AC53" s="437"/>
      <c r="AD53" s="437"/>
      <c r="AE53" s="437"/>
      <c r="AF53" s="437"/>
    </row>
    <row r="54">
      <c r="A54" s="471" t="s">
        <v>8944</v>
      </c>
      <c r="B54" s="516" t="s">
        <v>8946</v>
      </c>
      <c r="C54" s="473" t="s">
        <v>39</v>
      </c>
      <c r="D54" s="475"/>
      <c r="E54" s="472" t="s">
        <v>8951</v>
      </c>
      <c r="F54" s="472" t="s">
        <v>8952</v>
      </c>
      <c r="G54" s="473" t="s">
        <v>8953</v>
      </c>
      <c r="H54" s="451"/>
      <c r="S54" s="452"/>
      <c r="T54" s="437"/>
      <c r="U54" s="437"/>
      <c r="V54" s="437"/>
      <c r="W54" s="437"/>
      <c r="X54" s="437"/>
      <c r="Y54" s="437"/>
      <c r="Z54" s="437"/>
      <c r="AA54" s="437"/>
      <c r="AB54" s="437"/>
      <c r="AC54" s="437"/>
      <c r="AD54" s="437"/>
      <c r="AE54" s="437"/>
      <c r="AF54" s="437"/>
    </row>
    <row r="55">
      <c r="A55" s="490" t="s">
        <v>6465</v>
      </c>
      <c r="B55" s="491">
        <v>1.0</v>
      </c>
      <c r="C55" s="492" t="s">
        <v>8955</v>
      </c>
      <c r="D55" s="493"/>
      <c r="E55" s="494" t="s">
        <v>8956</v>
      </c>
      <c r="F55" s="491"/>
      <c r="G55" s="495" t="s">
        <v>8963</v>
      </c>
      <c r="H55" s="451"/>
      <c r="S55" s="452"/>
      <c r="T55" s="437"/>
      <c r="U55" s="437"/>
      <c r="V55" s="437"/>
      <c r="W55" s="437"/>
      <c r="X55" s="437"/>
      <c r="Y55" s="437"/>
      <c r="Z55" s="437"/>
      <c r="AA55" s="437"/>
      <c r="AB55" s="437"/>
      <c r="AC55" s="437"/>
      <c r="AD55" s="437"/>
      <c r="AE55" s="437"/>
      <c r="AF55" s="437"/>
    </row>
    <row r="56">
      <c r="A56" s="496"/>
      <c r="B56" s="497"/>
      <c r="C56" s="497"/>
      <c r="E56" s="497"/>
      <c r="F56" s="497"/>
      <c r="G56" s="497"/>
      <c r="H56" s="451"/>
      <c r="S56" s="452"/>
      <c r="T56" s="437"/>
      <c r="U56" s="437"/>
      <c r="V56" s="437"/>
      <c r="W56" s="437"/>
      <c r="X56" s="437"/>
      <c r="Y56" s="437"/>
      <c r="Z56" s="437"/>
      <c r="AA56" s="437"/>
      <c r="AB56" s="437"/>
      <c r="AC56" s="437"/>
      <c r="AD56" s="437"/>
      <c r="AE56" s="437"/>
      <c r="AF56" s="437"/>
    </row>
    <row r="57">
      <c r="A57" s="498" t="s">
        <v>8964</v>
      </c>
      <c r="B57" s="435"/>
      <c r="C57" s="435"/>
      <c r="D57" s="499" t="s">
        <v>8965</v>
      </c>
      <c r="E57" s="500" t="s">
        <v>8966</v>
      </c>
      <c r="F57" s="499" t="s">
        <v>8967</v>
      </c>
      <c r="G57" s="435"/>
      <c r="H57" s="435"/>
      <c r="I57" s="435"/>
      <c r="J57" s="501" t="s">
        <v>8965</v>
      </c>
      <c r="K57" s="500" t="s">
        <v>8966</v>
      </c>
      <c r="L57" s="501" t="s">
        <v>8968</v>
      </c>
      <c r="M57" s="435"/>
      <c r="N57" s="435"/>
      <c r="O57" s="435"/>
      <c r="P57" s="502" t="s">
        <v>8965</v>
      </c>
      <c r="Q57" s="503" t="s">
        <v>8966</v>
      </c>
      <c r="R57" s="504"/>
      <c r="S57" s="436"/>
      <c r="T57" s="437"/>
      <c r="U57" s="437"/>
      <c r="V57" s="437"/>
      <c r="W57" s="437"/>
      <c r="X57" s="437"/>
      <c r="Y57" s="437"/>
      <c r="Z57" s="437"/>
      <c r="AA57" s="437"/>
      <c r="AB57" s="437"/>
      <c r="AC57" s="437"/>
      <c r="AD57" s="437"/>
      <c r="AE57" s="437"/>
      <c r="AF57" s="437"/>
    </row>
    <row r="58">
      <c r="A58" s="505"/>
      <c r="S58" s="452"/>
      <c r="T58" s="437"/>
      <c r="U58" s="437"/>
      <c r="V58" s="437"/>
      <c r="W58" s="437"/>
      <c r="X58" s="437"/>
      <c r="Y58" s="437"/>
      <c r="Z58" s="437"/>
      <c r="AA58" s="437"/>
      <c r="AB58" s="437"/>
      <c r="AC58" s="437"/>
      <c r="AD58" s="437"/>
      <c r="AE58" s="437"/>
      <c r="AF58" s="437"/>
    </row>
    <row r="59">
      <c r="A59" s="506" t="s">
        <v>8969</v>
      </c>
      <c r="D59" s="507" t="s">
        <v>8965</v>
      </c>
      <c r="E59" s="508" t="s">
        <v>8966</v>
      </c>
      <c r="F59" s="507" t="s">
        <v>8970</v>
      </c>
      <c r="J59" s="507" t="s">
        <v>8965</v>
      </c>
      <c r="K59" s="508" t="s">
        <v>8966</v>
      </c>
      <c r="L59" s="507" t="s">
        <v>8971</v>
      </c>
      <c r="P59" s="509" t="s">
        <v>8965</v>
      </c>
      <c r="Q59" s="510" t="s">
        <v>8966</v>
      </c>
      <c r="R59" s="511" t="s">
        <v>8972</v>
      </c>
      <c r="S59" s="452"/>
      <c r="T59" s="437"/>
      <c r="U59" s="437"/>
      <c r="V59" s="437"/>
      <c r="W59" s="437"/>
      <c r="X59" s="437"/>
      <c r="Y59" s="437"/>
      <c r="Z59" s="437"/>
      <c r="AA59" s="437"/>
      <c r="AB59" s="437"/>
      <c r="AC59" s="437"/>
      <c r="AD59" s="437"/>
      <c r="AE59" s="437"/>
      <c r="AF59" s="437"/>
    </row>
    <row r="60">
      <c r="A60" s="512"/>
      <c r="B60" s="513"/>
      <c r="C60" s="513"/>
      <c r="D60" s="513"/>
      <c r="E60" s="513"/>
      <c r="F60" s="513"/>
      <c r="G60" s="513"/>
      <c r="H60" s="513"/>
      <c r="I60" s="513"/>
      <c r="J60" s="513"/>
      <c r="K60" s="513"/>
      <c r="L60" s="513"/>
      <c r="M60" s="513"/>
      <c r="N60" s="513"/>
      <c r="O60" s="513"/>
      <c r="P60" s="513"/>
      <c r="Q60" s="513"/>
      <c r="R60" s="513"/>
      <c r="S60" s="514"/>
      <c r="T60" s="437"/>
      <c r="U60" s="437"/>
      <c r="V60" s="437"/>
      <c r="W60" s="437"/>
      <c r="X60" s="437"/>
      <c r="Y60" s="437"/>
      <c r="Z60" s="437"/>
      <c r="AA60" s="437"/>
      <c r="AB60" s="437"/>
      <c r="AC60" s="437"/>
      <c r="AD60" s="437"/>
      <c r="AE60" s="437"/>
      <c r="AF60" s="437"/>
    </row>
    <row r="61">
      <c r="A61" s="434" t="s">
        <v>8979</v>
      </c>
      <c r="B61" s="435"/>
      <c r="C61" s="435"/>
      <c r="D61" s="435"/>
      <c r="E61" s="435"/>
      <c r="F61" s="435"/>
      <c r="G61" s="435"/>
      <c r="H61" s="435"/>
      <c r="I61" s="435"/>
      <c r="J61" s="435"/>
      <c r="K61" s="435"/>
      <c r="L61" s="435"/>
      <c r="M61" s="435"/>
      <c r="N61" s="435"/>
      <c r="O61" s="435"/>
      <c r="P61" s="435"/>
      <c r="Q61" s="435"/>
      <c r="R61" s="435"/>
      <c r="S61" s="436"/>
      <c r="T61" s="437"/>
      <c r="U61" s="437"/>
      <c r="V61" s="437"/>
      <c r="W61" s="437"/>
      <c r="X61" s="437"/>
      <c r="Y61" s="437"/>
      <c r="Z61" s="437"/>
      <c r="AA61" s="437"/>
      <c r="AB61" s="437"/>
      <c r="AC61" s="437"/>
      <c r="AD61" s="437"/>
      <c r="AE61" s="437"/>
      <c r="AF61" s="437"/>
    </row>
    <row r="62">
      <c r="A62" s="438" t="s">
        <v>8935</v>
      </c>
      <c r="B62" s="439"/>
      <c r="C62" s="438" t="s">
        <v>8936</v>
      </c>
      <c r="D62" s="440"/>
      <c r="E62" s="439"/>
      <c r="F62" s="441" t="s">
        <v>1437</v>
      </c>
      <c r="G62" s="442" t="s">
        <v>8937</v>
      </c>
      <c r="H62" s="443" t="s">
        <v>1442</v>
      </c>
      <c r="I62" s="444"/>
      <c r="J62" s="444"/>
      <c r="K62" s="444"/>
      <c r="L62" s="444"/>
      <c r="M62" s="444"/>
      <c r="N62" s="444"/>
      <c r="O62" s="444"/>
      <c r="P62" s="444"/>
      <c r="Q62" s="444"/>
      <c r="R62" s="444"/>
      <c r="S62" s="445"/>
      <c r="T62" s="437"/>
      <c r="U62" s="437"/>
      <c r="V62" s="437"/>
      <c r="W62" s="437"/>
      <c r="X62" s="437"/>
      <c r="Y62" s="437"/>
      <c r="Z62" s="437"/>
      <c r="AA62" s="437"/>
      <c r="AB62" s="437"/>
      <c r="AC62" s="437"/>
      <c r="AD62" s="437"/>
      <c r="AE62" s="437"/>
      <c r="AF62" s="437"/>
    </row>
    <row r="63">
      <c r="A63" s="446" t="s">
        <v>8938</v>
      </c>
      <c r="B63" s="22"/>
      <c r="C63" s="447"/>
      <c r="D63" s="448"/>
      <c r="E63" s="22"/>
      <c r="F63" s="449" t="s">
        <v>8939</v>
      </c>
      <c r="G63" s="450"/>
      <c r="H63" s="451"/>
      <c r="S63" s="452"/>
      <c r="T63" s="437"/>
      <c r="U63" s="437"/>
      <c r="V63" s="437"/>
      <c r="W63" s="437"/>
      <c r="X63" s="437"/>
      <c r="Y63" s="437"/>
      <c r="Z63" s="437"/>
      <c r="AA63" s="437"/>
      <c r="AB63" s="437"/>
      <c r="AC63" s="437"/>
      <c r="AD63" s="437"/>
      <c r="AE63" s="437"/>
      <c r="AF63" s="437"/>
    </row>
    <row r="64">
      <c r="A64" s="453" t="s">
        <v>8940</v>
      </c>
      <c r="B64" s="448"/>
      <c r="C64" s="448"/>
      <c r="D64" s="22"/>
      <c r="E64" s="454" t="s">
        <v>8941</v>
      </c>
      <c r="F64" s="455" t="s">
        <v>8942</v>
      </c>
      <c r="G64" s="456"/>
      <c r="H64" s="451"/>
      <c r="S64" s="452"/>
      <c r="T64" s="437"/>
      <c r="U64" s="437"/>
      <c r="V64" s="437"/>
      <c r="W64" s="437"/>
      <c r="X64" s="437"/>
      <c r="Y64" s="437"/>
      <c r="Z64" s="437"/>
      <c r="AA64" s="437"/>
      <c r="AB64" s="437"/>
      <c r="AC64" s="437"/>
      <c r="AD64" s="437"/>
      <c r="AE64" s="437"/>
      <c r="AF64" s="437"/>
    </row>
    <row r="65">
      <c r="A65" s="457" t="s">
        <v>8943</v>
      </c>
      <c r="B65" s="458"/>
      <c r="C65" s="458"/>
      <c r="D65" s="459"/>
      <c r="E65" s="460"/>
      <c r="F65" s="461"/>
      <c r="G65" s="462"/>
      <c r="H65" s="463"/>
      <c r="I65" s="464"/>
      <c r="J65" s="464"/>
      <c r="K65" s="464"/>
      <c r="L65" s="464"/>
      <c r="M65" s="464"/>
      <c r="N65" s="464"/>
      <c r="O65" s="464"/>
      <c r="P65" s="464"/>
      <c r="Q65" s="464"/>
      <c r="R65" s="464"/>
      <c r="S65" s="465"/>
      <c r="T65" s="437"/>
      <c r="U65" s="437"/>
      <c r="V65" s="437"/>
      <c r="W65" s="437"/>
      <c r="X65" s="437"/>
      <c r="Y65" s="437"/>
      <c r="Z65" s="437"/>
      <c r="AA65" s="437"/>
      <c r="AB65" s="437"/>
      <c r="AC65" s="437"/>
      <c r="AD65" s="437"/>
      <c r="AE65" s="437"/>
      <c r="AF65" s="437"/>
    </row>
    <row r="66">
      <c r="A66" s="466" t="s">
        <v>8944</v>
      </c>
      <c r="B66" s="467"/>
      <c r="C66" s="468" t="s">
        <v>8945</v>
      </c>
      <c r="D66" s="469"/>
      <c r="E66" s="469"/>
      <c r="F66" s="469"/>
      <c r="G66" s="469"/>
      <c r="H66" s="470" t="s">
        <v>1490</v>
      </c>
      <c r="S66" s="452"/>
      <c r="T66" s="437"/>
      <c r="U66" s="437"/>
      <c r="V66" s="437"/>
      <c r="W66" s="437"/>
      <c r="X66" s="437"/>
      <c r="Y66" s="437"/>
      <c r="Z66" s="437"/>
      <c r="AA66" s="437"/>
      <c r="AB66" s="437"/>
      <c r="AC66" s="437"/>
      <c r="AD66" s="437"/>
      <c r="AE66" s="437"/>
      <c r="AF66" s="437"/>
    </row>
    <row r="67">
      <c r="A67" s="479"/>
      <c r="B67" s="467" t="s">
        <v>8946</v>
      </c>
      <c r="C67" s="485" t="s">
        <v>39</v>
      </c>
      <c r="D67" s="475"/>
      <c r="E67" s="480" t="s">
        <v>8951</v>
      </c>
      <c r="F67" s="480" t="s">
        <v>8952</v>
      </c>
      <c r="G67" s="485" t="s">
        <v>8953</v>
      </c>
      <c r="H67" s="451"/>
      <c r="S67" s="452"/>
      <c r="T67" s="437"/>
      <c r="U67" s="437"/>
      <c r="V67" s="437"/>
      <c r="W67" s="437"/>
      <c r="X67" s="437"/>
      <c r="Y67" s="437"/>
      <c r="Z67" s="437"/>
      <c r="AA67" s="437"/>
      <c r="AB67" s="437"/>
      <c r="AC67" s="437"/>
      <c r="AD67" s="437"/>
      <c r="AE67" s="437"/>
      <c r="AF67" s="437"/>
    </row>
    <row r="68">
      <c r="A68" s="471" t="s">
        <v>6465</v>
      </c>
      <c r="B68" s="480">
        <v>1.0</v>
      </c>
      <c r="C68" s="484" t="s">
        <v>8955</v>
      </c>
      <c r="D68" s="475"/>
      <c r="E68" s="483" t="s">
        <v>8956</v>
      </c>
      <c r="F68" s="480"/>
      <c r="G68" s="484" t="s">
        <v>8957</v>
      </c>
      <c r="H68" s="451"/>
      <c r="S68" s="452"/>
      <c r="T68" s="437"/>
      <c r="U68" s="437"/>
      <c r="V68" s="437"/>
      <c r="W68" s="437"/>
      <c r="X68" s="437"/>
      <c r="Y68" s="437"/>
      <c r="Z68" s="437"/>
      <c r="AA68" s="437"/>
      <c r="AB68" s="437"/>
      <c r="AC68" s="437"/>
      <c r="AD68" s="437"/>
      <c r="AE68" s="437"/>
      <c r="AF68" s="437"/>
    </row>
    <row r="69">
      <c r="A69" s="471" t="s">
        <v>6465</v>
      </c>
      <c r="B69" s="483">
        <v>2.0</v>
      </c>
      <c r="C69" s="484" t="s">
        <v>8955</v>
      </c>
      <c r="D69" s="475"/>
      <c r="E69" s="483" t="s">
        <v>8956</v>
      </c>
      <c r="F69" s="480"/>
      <c r="G69" s="484" t="s">
        <v>8957</v>
      </c>
      <c r="H69" s="451"/>
      <c r="S69" s="452"/>
      <c r="T69" s="437"/>
      <c r="U69" s="437"/>
      <c r="V69" s="437"/>
      <c r="W69" s="437"/>
      <c r="X69" s="437"/>
      <c r="Y69" s="437"/>
      <c r="Z69" s="437"/>
      <c r="AA69" s="437"/>
      <c r="AB69" s="437"/>
      <c r="AC69" s="437"/>
      <c r="AD69" s="437"/>
      <c r="AE69" s="437"/>
      <c r="AF69" s="437"/>
    </row>
    <row r="70">
      <c r="A70" s="471"/>
      <c r="B70" s="516" t="s">
        <v>8946</v>
      </c>
      <c r="C70" s="476" t="s">
        <v>8958</v>
      </c>
      <c r="D70" s="474"/>
      <c r="E70" s="474"/>
      <c r="F70" s="475"/>
      <c r="G70" s="473" t="s">
        <v>8959</v>
      </c>
      <c r="H70" s="451"/>
      <c r="S70" s="452"/>
      <c r="T70" s="437"/>
      <c r="U70" s="437"/>
      <c r="V70" s="437"/>
      <c r="W70" s="437"/>
      <c r="X70" s="437"/>
      <c r="Y70" s="437"/>
      <c r="Z70" s="437"/>
      <c r="AA70" s="437"/>
      <c r="AB70" s="437"/>
      <c r="AC70" s="437"/>
      <c r="AD70" s="437"/>
      <c r="AE70" s="437"/>
      <c r="AF70" s="437"/>
    </row>
    <row r="71">
      <c r="A71" s="486" t="s">
        <v>1636</v>
      </c>
      <c r="B71" s="478">
        <v>1.0</v>
      </c>
      <c r="C71" s="487" t="s">
        <v>1763</v>
      </c>
      <c r="D71" s="474"/>
      <c r="E71" s="474"/>
      <c r="F71" s="475"/>
      <c r="G71" s="476" t="s">
        <v>1638</v>
      </c>
      <c r="H71" s="451"/>
      <c r="S71" s="452"/>
      <c r="T71" s="437"/>
      <c r="U71" s="437"/>
      <c r="V71" s="437"/>
      <c r="W71" s="437"/>
      <c r="X71" s="437"/>
      <c r="Y71" s="437"/>
      <c r="Z71" s="437"/>
      <c r="AA71" s="437"/>
      <c r="AB71" s="437"/>
      <c r="AC71" s="437"/>
      <c r="AD71" s="437"/>
      <c r="AE71" s="437"/>
      <c r="AF71" s="437"/>
    </row>
    <row r="72">
      <c r="A72" s="486" t="s">
        <v>1636</v>
      </c>
      <c r="B72" s="478">
        <v>2.0</v>
      </c>
      <c r="C72" s="487" t="s">
        <v>1764</v>
      </c>
      <c r="D72" s="474"/>
      <c r="E72" s="474"/>
      <c r="F72" s="475"/>
      <c r="G72" s="476" t="s">
        <v>1638</v>
      </c>
      <c r="H72" s="451"/>
      <c r="S72" s="452"/>
      <c r="T72" s="437"/>
      <c r="U72" s="437"/>
      <c r="V72" s="437"/>
      <c r="W72" s="437"/>
      <c r="X72" s="437"/>
      <c r="Y72" s="437"/>
      <c r="Z72" s="437"/>
      <c r="AA72" s="437"/>
      <c r="AB72" s="437"/>
      <c r="AC72" s="437"/>
      <c r="AD72" s="437"/>
      <c r="AE72" s="437"/>
      <c r="AF72" s="437"/>
    </row>
    <row r="73">
      <c r="A73" s="486" t="s">
        <v>1646</v>
      </c>
      <c r="B73" s="478">
        <v>3.0</v>
      </c>
      <c r="C73" s="487" t="s">
        <v>1765</v>
      </c>
      <c r="D73" s="474"/>
      <c r="E73" s="474"/>
      <c r="F73" s="475"/>
      <c r="G73" s="476" t="s">
        <v>1661</v>
      </c>
      <c r="H73" s="451"/>
      <c r="S73" s="452"/>
      <c r="T73" s="437"/>
      <c r="U73" s="437"/>
      <c r="V73" s="437"/>
      <c r="W73" s="437"/>
      <c r="X73" s="437"/>
      <c r="Y73" s="437"/>
      <c r="Z73" s="437"/>
      <c r="AA73" s="437"/>
      <c r="AB73" s="437"/>
      <c r="AC73" s="437"/>
      <c r="AD73" s="437"/>
      <c r="AE73" s="437"/>
      <c r="AF73" s="437"/>
    </row>
    <row r="74">
      <c r="A74" s="488" t="s">
        <v>8960</v>
      </c>
      <c r="B74" s="474"/>
      <c r="C74" s="474"/>
      <c r="D74" s="474"/>
      <c r="E74" s="474"/>
      <c r="F74" s="474"/>
      <c r="G74" s="474"/>
      <c r="H74" s="451"/>
      <c r="S74" s="452"/>
      <c r="T74" s="437"/>
      <c r="U74" s="437"/>
      <c r="V74" s="437"/>
      <c r="W74" s="437"/>
      <c r="X74" s="437"/>
      <c r="Y74" s="437"/>
      <c r="Z74" s="437"/>
      <c r="AA74" s="437"/>
      <c r="AB74" s="437"/>
      <c r="AC74" s="437"/>
      <c r="AD74" s="437"/>
      <c r="AE74" s="437"/>
      <c r="AF74" s="437"/>
    </row>
    <row r="75">
      <c r="A75" s="471" t="s">
        <v>8944</v>
      </c>
      <c r="B75" s="516" t="s">
        <v>8946</v>
      </c>
      <c r="C75" s="473" t="s">
        <v>39</v>
      </c>
      <c r="D75" s="475"/>
      <c r="E75" s="472" t="s">
        <v>8951</v>
      </c>
      <c r="F75" s="478" t="s">
        <v>8961</v>
      </c>
      <c r="G75" s="473" t="s">
        <v>8953</v>
      </c>
      <c r="H75" s="451"/>
      <c r="S75" s="452"/>
      <c r="T75" s="437"/>
      <c r="U75" s="437"/>
      <c r="V75" s="437"/>
      <c r="W75" s="437"/>
      <c r="X75" s="437"/>
      <c r="Y75" s="437"/>
      <c r="Z75" s="437"/>
      <c r="AA75" s="437"/>
      <c r="AB75" s="437"/>
      <c r="AC75" s="437"/>
      <c r="AD75" s="437"/>
      <c r="AE75" s="437"/>
      <c r="AF75" s="437"/>
    </row>
    <row r="76">
      <c r="A76" s="471" t="s">
        <v>6465</v>
      </c>
      <c r="B76" s="472">
        <v>1.0</v>
      </c>
      <c r="C76" s="476" t="s">
        <v>8955</v>
      </c>
      <c r="D76" s="475"/>
      <c r="E76" s="478" t="s">
        <v>8956</v>
      </c>
      <c r="F76" s="472"/>
      <c r="G76" s="473" t="s">
        <v>8957</v>
      </c>
      <c r="H76" s="451"/>
      <c r="S76" s="452"/>
      <c r="T76" s="437"/>
      <c r="U76" s="437"/>
      <c r="V76" s="437"/>
      <c r="W76" s="437"/>
      <c r="X76" s="437"/>
      <c r="Y76" s="437"/>
      <c r="Z76" s="437"/>
      <c r="AA76" s="437"/>
      <c r="AB76" s="437"/>
      <c r="AC76" s="437"/>
      <c r="AD76" s="437"/>
      <c r="AE76" s="437"/>
      <c r="AF76" s="437"/>
    </row>
    <row r="77">
      <c r="A77" s="489" t="s">
        <v>8962</v>
      </c>
      <c r="B77" s="474"/>
      <c r="C77" s="474"/>
      <c r="D77" s="474"/>
      <c r="E77" s="474"/>
      <c r="F77" s="474"/>
      <c r="G77" s="474"/>
      <c r="H77" s="451"/>
      <c r="S77" s="452"/>
      <c r="T77" s="437"/>
      <c r="U77" s="437"/>
      <c r="V77" s="437"/>
      <c r="W77" s="437"/>
      <c r="X77" s="437"/>
      <c r="Y77" s="437"/>
      <c r="Z77" s="437"/>
      <c r="AA77" s="437"/>
      <c r="AB77" s="437"/>
      <c r="AC77" s="437"/>
      <c r="AD77" s="437"/>
      <c r="AE77" s="437"/>
      <c r="AF77" s="437"/>
    </row>
    <row r="78">
      <c r="A78" s="471" t="s">
        <v>8944</v>
      </c>
      <c r="B78" s="516" t="s">
        <v>8946</v>
      </c>
      <c r="C78" s="473" t="s">
        <v>39</v>
      </c>
      <c r="D78" s="475"/>
      <c r="E78" s="472" t="s">
        <v>8951</v>
      </c>
      <c r="F78" s="472" t="s">
        <v>8952</v>
      </c>
      <c r="G78" s="473" t="s">
        <v>8953</v>
      </c>
      <c r="H78" s="451"/>
      <c r="S78" s="452"/>
      <c r="T78" s="437"/>
      <c r="U78" s="437"/>
      <c r="V78" s="437"/>
      <c r="W78" s="437"/>
      <c r="X78" s="437"/>
      <c r="Y78" s="437"/>
      <c r="Z78" s="437"/>
      <c r="AA78" s="437"/>
      <c r="AB78" s="437"/>
      <c r="AC78" s="437"/>
      <c r="AD78" s="437"/>
      <c r="AE78" s="437"/>
      <c r="AF78" s="437"/>
    </row>
    <row r="79">
      <c r="A79" s="490" t="s">
        <v>6465</v>
      </c>
      <c r="B79" s="491">
        <v>1.0</v>
      </c>
      <c r="C79" s="492" t="s">
        <v>8955</v>
      </c>
      <c r="D79" s="493"/>
      <c r="E79" s="494" t="s">
        <v>8956</v>
      </c>
      <c r="F79" s="491"/>
      <c r="G79" s="495" t="s">
        <v>8963</v>
      </c>
      <c r="H79" s="451"/>
      <c r="S79" s="452"/>
      <c r="T79" s="437"/>
      <c r="U79" s="437"/>
      <c r="V79" s="437"/>
      <c r="W79" s="437"/>
      <c r="X79" s="437"/>
      <c r="Y79" s="437"/>
      <c r="Z79" s="437"/>
      <c r="AA79" s="437"/>
      <c r="AB79" s="437"/>
      <c r="AC79" s="437"/>
      <c r="AD79" s="437"/>
      <c r="AE79" s="437"/>
      <c r="AF79" s="437"/>
    </row>
    <row r="80">
      <c r="A80" s="496"/>
      <c r="B80" s="497"/>
      <c r="C80" s="497"/>
      <c r="E80" s="497"/>
      <c r="F80" s="497"/>
      <c r="G80" s="497"/>
      <c r="H80" s="451"/>
      <c r="S80" s="452"/>
      <c r="T80" s="437"/>
      <c r="U80" s="437"/>
      <c r="V80" s="437"/>
      <c r="W80" s="437"/>
      <c r="X80" s="437"/>
      <c r="Y80" s="437"/>
      <c r="Z80" s="437"/>
      <c r="AA80" s="437"/>
      <c r="AB80" s="437"/>
      <c r="AC80" s="437"/>
      <c r="AD80" s="437"/>
      <c r="AE80" s="437"/>
      <c r="AF80" s="437"/>
    </row>
    <row r="81">
      <c r="A81" s="498" t="s">
        <v>8964</v>
      </c>
      <c r="B81" s="435"/>
      <c r="C81" s="435"/>
      <c r="D81" s="499" t="s">
        <v>8965</v>
      </c>
      <c r="E81" s="500" t="s">
        <v>8966</v>
      </c>
      <c r="F81" s="499" t="s">
        <v>8967</v>
      </c>
      <c r="G81" s="435"/>
      <c r="H81" s="435"/>
      <c r="I81" s="435"/>
      <c r="J81" s="501" t="s">
        <v>8965</v>
      </c>
      <c r="K81" s="500" t="s">
        <v>8966</v>
      </c>
      <c r="L81" s="501" t="s">
        <v>8968</v>
      </c>
      <c r="M81" s="435"/>
      <c r="N81" s="435"/>
      <c r="O81" s="435"/>
      <c r="P81" s="502" t="s">
        <v>8965</v>
      </c>
      <c r="Q81" s="503" t="s">
        <v>8966</v>
      </c>
      <c r="R81" s="504"/>
      <c r="S81" s="436"/>
      <c r="T81" s="437"/>
      <c r="U81" s="437"/>
      <c r="V81" s="437"/>
      <c r="W81" s="437"/>
      <c r="X81" s="437"/>
      <c r="Y81" s="437"/>
      <c r="Z81" s="437"/>
      <c r="AA81" s="437"/>
      <c r="AB81" s="437"/>
      <c r="AC81" s="437"/>
      <c r="AD81" s="437"/>
      <c r="AE81" s="437"/>
      <c r="AF81" s="437"/>
    </row>
    <row r="82">
      <c r="A82" s="505"/>
      <c r="S82" s="452"/>
      <c r="T82" s="437"/>
      <c r="U82" s="437"/>
      <c r="V82" s="437"/>
      <c r="W82" s="437"/>
      <c r="X82" s="437"/>
      <c r="Y82" s="437"/>
      <c r="Z82" s="437"/>
      <c r="AA82" s="437"/>
      <c r="AB82" s="437"/>
      <c r="AC82" s="437"/>
      <c r="AD82" s="437"/>
      <c r="AE82" s="437"/>
      <c r="AF82" s="437"/>
    </row>
    <row r="83">
      <c r="A83" s="506" t="s">
        <v>8969</v>
      </c>
      <c r="D83" s="507" t="s">
        <v>8965</v>
      </c>
      <c r="E83" s="508" t="s">
        <v>8966</v>
      </c>
      <c r="F83" s="507" t="s">
        <v>8970</v>
      </c>
      <c r="J83" s="507" t="s">
        <v>8965</v>
      </c>
      <c r="K83" s="508" t="s">
        <v>8966</v>
      </c>
      <c r="L83" s="507" t="s">
        <v>8971</v>
      </c>
      <c r="P83" s="509" t="s">
        <v>8965</v>
      </c>
      <c r="Q83" s="510" t="s">
        <v>8966</v>
      </c>
      <c r="R83" s="511" t="s">
        <v>8972</v>
      </c>
      <c r="S83" s="452"/>
      <c r="T83" s="437"/>
      <c r="U83" s="437"/>
      <c r="V83" s="437"/>
      <c r="W83" s="437"/>
      <c r="X83" s="437"/>
      <c r="Y83" s="437"/>
      <c r="Z83" s="437"/>
      <c r="AA83" s="437"/>
      <c r="AB83" s="437"/>
      <c r="AC83" s="437"/>
      <c r="AD83" s="437"/>
      <c r="AE83" s="437"/>
      <c r="AF83" s="437"/>
    </row>
    <row r="84">
      <c r="A84" s="512"/>
      <c r="B84" s="513"/>
      <c r="C84" s="513"/>
      <c r="D84" s="513"/>
      <c r="E84" s="513"/>
      <c r="F84" s="513"/>
      <c r="G84" s="513"/>
      <c r="H84" s="513"/>
      <c r="I84" s="513"/>
      <c r="J84" s="513"/>
      <c r="K84" s="513"/>
      <c r="L84" s="513"/>
      <c r="M84" s="513"/>
      <c r="N84" s="513"/>
      <c r="O84" s="513"/>
      <c r="P84" s="513"/>
      <c r="Q84" s="513"/>
      <c r="R84" s="513"/>
      <c r="S84" s="514"/>
      <c r="T84" s="437"/>
      <c r="U84" s="437"/>
      <c r="V84" s="437"/>
      <c r="W84" s="437"/>
      <c r="X84" s="437"/>
      <c r="Y84" s="437"/>
      <c r="Z84" s="437"/>
      <c r="AA84" s="437"/>
      <c r="AB84" s="437"/>
      <c r="AC84" s="437"/>
      <c r="AD84" s="437"/>
      <c r="AE84" s="437"/>
      <c r="AF84" s="437"/>
    </row>
    <row r="85">
      <c r="A85" s="434" t="s">
        <v>8980</v>
      </c>
      <c r="B85" s="435"/>
      <c r="C85" s="435"/>
      <c r="D85" s="435"/>
      <c r="E85" s="435"/>
      <c r="F85" s="435"/>
      <c r="G85" s="435"/>
      <c r="H85" s="435"/>
      <c r="I85" s="435"/>
      <c r="J85" s="435"/>
      <c r="K85" s="435"/>
      <c r="L85" s="435"/>
      <c r="M85" s="435"/>
      <c r="N85" s="435"/>
      <c r="O85" s="435"/>
      <c r="P85" s="435"/>
      <c r="Q85" s="435"/>
      <c r="R85" s="435"/>
      <c r="S85" s="436"/>
      <c r="T85" s="437"/>
      <c r="U85" s="437"/>
      <c r="V85" s="437"/>
      <c r="W85" s="437"/>
      <c r="X85" s="437"/>
      <c r="Y85" s="437"/>
      <c r="Z85" s="437"/>
      <c r="AA85" s="437"/>
      <c r="AB85" s="437"/>
      <c r="AC85" s="437"/>
      <c r="AD85" s="437"/>
      <c r="AE85" s="437"/>
      <c r="AF85" s="437"/>
    </row>
    <row r="86">
      <c r="A86" s="438" t="s">
        <v>8935</v>
      </c>
      <c r="B86" s="439"/>
      <c r="C86" s="438" t="s">
        <v>8936</v>
      </c>
      <c r="D86" s="440"/>
      <c r="E86" s="439"/>
      <c r="F86" s="441" t="s">
        <v>1437</v>
      </c>
      <c r="G86" s="442" t="s">
        <v>8937</v>
      </c>
      <c r="H86" s="443" t="s">
        <v>1442</v>
      </c>
      <c r="I86" s="444"/>
      <c r="J86" s="444"/>
      <c r="K86" s="444"/>
      <c r="L86" s="444"/>
      <c r="M86" s="444"/>
      <c r="N86" s="444"/>
      <c r="O86" s="444"/>
      <c r="P86" s="444"/>
      <c r="Q86" s="444"/>
      <c r="R86" s="444"/>
      <c r="S86" s="445"/>
      <c r="T86" s="437"/>
      <c r="U86" s="437"/>
      <c r="V86" s="437"/>
      <c r="W86" s="437"/>
      <c r="X86" s="437"/>
      <c r="Y86" s="437"/>
      <c r="Z86" s="437"/>
      <c r="AA86" s="437"/>
      <c r="AB86" s="437"/>
      <c r="AC86" s="437"/>
      <c r="AD86" s="437"/>
      <c r="AE86" s="437"/>
      <c r="AF86" s="437"/>
    </row>
    <row r="87">
      <c r="A87" s="446" t="s">
        <v>8938</v>
      </c>
      <c r="B87" s="22"/>
      <c r="C87" s="447"/>
      <c r="D87" s="448"/>
      <c r="E87" s="22"/>
      <c r="F87" s="449" t="s">
        <v>8939</v>
      </c>
      <c r="G87" s="450"/>
      <c r="H87" s="451"/>
      <c r="S87" s="452"/>
      <c r="T87" s="437"/>
      <c r="U87" s="437"/>
      <c r="V87" s="437"/>
      <c r="W87" s="437"/>
      <c r="X87" s="437"/>
      <c r="Y87" s="437"/>
      <c r="Z87" s="437"/>
      <c r="AA87" s="437"/>
      <c r="AB87" s="437"/>
      <c r="AC87" s="437"/>
      <c r="AD87" s="437"/>
      <c r="AE87" s="437"/>
      <c r="AF87" s="437"/>
    </row>
    <row r="88">
      <c r="A88" s="453" t="s">
        <v>8940</v>
      </c>
      <c r="B88" s="448"/>
      <c r="C88" s="448"/>
      <c r="D88" s="22"/>
      <c r="E88" s="454" t="s">
        <v>8941</v>
      </c>
      <c r="F88" s="455" t="s">
        <v>8942</v>
      </c>
      <c r="G88" s="456"/>
      <c r="H88" s="451"/>
      <c r="S88" s="452"/>
      <c r="T88" s="437"/>
      <c r="U88" s="437"/>
      <c r="V88" s="437"/>
      <c r="W88" s="437"/>
      <c r="X88" s="437"/>
      <c r="Y88" s="437"/>
      <c r="Z88" s="437"/>
      <c r="AA88" s="437"/>
      <c r="AB88" s="437"/>
      <c r="AC88" s="437"/>
      <c r="AD88" s="437"/>
      <c r="AE88" s="437"/>
      <c r="AF88" s="437"/>
    </row>
    <row r="89">
      <c r="A89" s="457" t="s">
        <v>8943</v>
      </c>
      <c r="B89" s="458"/>
      <c r="C89" s="458"/>
      <c r="D89" s="459"/>
      <c r="E89" s="460"/>
      <c r="F89" s="461"/>
      <c r="G89" s="462"/>
      <c r="H89" s="463"/>
      <c r="I89" s="464"/>
      <c r="J89" s="464"/>
      <c r="K89" s="464"/>
      <c r="L89" s="464"/>
      <c r="M89" s="464"/>
      <c r="N89" s="464"/>
      <c r="O89" s="464"/>
      <c r="P89" s="464"/>
      <c r="Q89" s="464"/>
      <c r="R89" s="464"/>
      <c r="S89" s="465"/>
      <c r="T89" s="437"/>
      <c r="U89" s="437"/>
      <c r="V89" s="437"/>
      <c r="W89" s="437"/>
      <c r="X89" s="437"/>
      <c r="Y89" s="437"/>
      <c r="Z89" s="437"/>
      <c r="AA89" s="437"/>
      <c r="AB89" s="437"/>
      <c r="AC89" s="437"/>
      <c r="AD89" s="437"/>
      <c r="AE89" s="437"/>
      <c r="AF89" s="437"/>
    </row>
    <row r="90">
      <c r="A90" s="466" t="s">
        <v>8944</v>
      </c>
      <c r="B90" s="467"/>
      <c r="C90" s="468" t="s">
        <v>8945</v>
      </c>
      <c r="D90" s="469"/>
      <c r="E90" s="469"/>
      <c r="F90" s="469"/>
      <c r="G90" s="469"/>
      <c r="H90" s="470" t="s">
        <v>1494</v>
      </c>
      <c r="S90" s="452"/>
      <c r="T90" s="437"/>
      <c r="U90" s="437"/>
      <c r="V90" s="437"/>
      <c r="W90" s="437"/>
      <c r="X90" s="437"/>
      <c r="Y90" s="437"/>
      <c r="Z90" s="437"/>
      <c r="AA90" s="437"/>
      <c r="AB90" s="437"/>
      <c r="AC90" s="437"/>
      <c r="AD90" s="437"/>
      <c r="AE90" s="437"/>
      <c r="AF90" s="437"/>
    </row>
    <row r="91">
      <c r="A91" s="471"/>
      <c r="B91" s="472" t="s">
        <v>8946</v>
      </c>
      <c r="C91" s="473" t="s">
        <v>8947</v>
      </c>
      <c r="D91" s="474"/>
      <c r="E91" s="474"/>
      <c r="F91" s="475"/>
      <c r="G91" s="473" t="s">
        <v>8948</v>
      </c>
      <c r="H91" s="451"/>
      <c r="S91" s="452"/>
      <c r="T91" s="437"/>
      <c r="U91" s="437"/>
      <c r="V91" s="437"/>
      <c r="W91" s="437"/>
      <c r="X91" s="437"/>
      <c r="Y91" s="437"/>
      <c r="Z91" s="437"/>
      <c r="AA91" s="437"/>
      <c r="AB91" s="437"/>
      <c r="AC91" s="437"/>
      <c r="AD91" s="437"/>
      <c r="AE91" s="437"/>
      <c r="AF91" s="437"/>
    </row>
    <row r="92">
      <c r="A92" s="471" t="s">
        <v>2101</v>
      </c>
      <c r="B92" s="472">
        <v>1.0</v>
      </c>
      <c r="C92" s="476" t="s">
        <v>2127</v>
      </c>
      <c r="D92" s="474"/>
      <c r="E92" s="474"/>
      <c r="F92" s="475"/>
      <c r="G92" s="477"/>
      <c r="H92" s="451"/>
      <c r="S92" s="452"/>
      <c r="T92" s="437"/>
      <c r="U92" s="437"/>
      <c r="V92" s="437"/>
      <c r="W92" s="437"/>
      <c r="X92" s="437"/>
      <c r="Y92" s="437"/>
      <c r="Z92" s="437"/>
      <c r="AA92" s="437"/>
      <c r="AB92" s="437"/>
      <c r="AC92" s="437"/>
      <c r="AD92" s="437"/>
      <c r="AE92" s="437"/>
      <c r="AF92" s="437"/>
    </row>
    <row r="93">
      <c r="A93" s="471"/>
      <c r="B93" s="516" t="s">
        <v>8946</v>
      </c>
      <c r="C93" s="517" t="s">
        <v>6512</v>
      </c>
      <c r="D93" s="517" t="s">
        <v>8974</v>
      </c>
      <c r="E93" s="517" t="s">
        <v>8951</v>
      </c>
      <c r="F93" s="517" t="s">
        <v>8952</v>
      </c>
      <c r="G93" s="473" t="s">
        <v>8953</v>
      </c>
      <c r="H93" s="451"/>
      <c r="S93" s="452"/>
      <c r="T93" s="437"/>
      <c r="U93" s="437"/>
      <c r="V93" s="437"/>
      <c r="W93" s="437"/>
      <c r="X93" s="437"/>
      <c r="Y93" s="437"/>
      <c r="Z93" s="437"/>
      <c r="AA93" s="437"/>
      <c r="AB93" s="437"/>
      <c r="AC93" s="437"/>
      <c r="AD93" s="437"/>
      <c r="AE93" s="437"/>
      <c r="AF93" s="437"/>
    </row>
    <row r="94">
      <c r="A94" s="471" t="s">
        <v>8975</v>
      </c>
      <c r="B94" s="472">
        <v>1.0</v>
      </c>
      <c r="C94" s="478" t="s">
        <v>8976</v>
      </c>
      <c r="D94" s="472"/>
      <c r="E94" s="478" t="s">
        <v>8977</v>
      </c>
      <c r="F94" s="472"/>
      <c r="G94" s="473" t="s">
        <v>8978</v>
      </c>
      <c r="H94" s="451"/>
      <c r="S94" s="452"/>
      <c r="T94" s="437"/>
      <c r="U94" s="437"/>
      <c r="V94" s="437"/>
      <c r="W94" s="437"/>
      <c r="X94" s="437"/>
      <c r="Y94" s="437"/>
      <c r="Z94" s="437"/>
      <c r="AA94" s="437"/>
      <c r="AB94" s="437"/>
      <c r="AC94" s="437"/>
      <c r="AD94" s="437"/>
      <c r="AE94" s="437"/>
      <c r="AF94" s="437"/>
    </row>
    <row r="95">
      <c r="A95" s="479"/>
      <c r="B95" s="467" t="s">
        <v>8946</v>
      </c>
      <c r="C95" s="485" t="s">
        <v>39</v>
      </c>
      <c r="D95" s="475"/>
      <c r="E95" s="480" t="s">
        <v>8951</v>
      </c>
      <c r="F95" s="480" t="s">
        <v>8952</v>
      </c>
      <c r="G95" s="485" t="s">
        <v>8953</v>
      </c>
      <c r="H95" s="518"/>
      <c r="S95" s="452"/>
      <c r="T95" s="437"/>
      <c r="U95" s="437"/>
      <c r="V95" s="437"/>
      <c r="W95" s="437"/>
      <c r="X95" s="437"/>
      <c r="Y95" s="437"/>
      <c r="Z95" s="437"/>
      <c r="AA95" s="437"/>
      <c r="AB95" s="437"/>
      <c r="AC95" s="437"/>
      <c r="AD95" s="437"/>
      <c r="AE95" s="437"/>
      <c r="AF95" s="437"/>
    </row>
    <row r="96">
      <c r="A96" s="471" t="s">
        <v>6465</v>
      </c>
      <c r="B96" s="480">
        <v>1.0</v>
      </c>
      <c r="C96" s="484" t="s">
        <v>8955</v>
      </c>
      <c r="D96" s="475"/>
      <c r="E96" s="483" t="s">
        <v>8956</v>
      </c>
      <c r="F96" s="480"/>
      <c r="G96" s="484" t="s">
        <v>8957</v>
      </c>
      <c r="H96" s="451"/>
      <c r="S96" s="452"/>
      <c r="T96" s="437"/>
      <c r="U96" s="437"/>
      <c r="V96" s="437"/>
      <c r="W96" s="437"/>
      <c r="X96" s="437"/>
      <c r="Y96" s="437"/>
      <c r="Z96" s="437"/>
      <c r="AA96" s="437"/>
      <c r="AB96" s="437"/>
      <c r="AC96" s="437"/>
      <c r="AD96" s="437"/>
      <c r="AE96" s="437"/>
      <c r="AF96" s="437"/>
    </row>
    <row r="97">
      <c r="A97" s="471"/>
      <c r="B97" s="516" t="s">
        <v>8946</v>
      </c>
      <c r="C97" s="476" t="s">
        <v>8958</v>
      </c>
      <c r="D97" s="474"/>
      <c r="E97" s="474"/>
      <c r="F97" s="475"/>
      <c r="G97" s="473" t="s">
        <v>8959</v>
      </c>
      <c r="H97" s="451"/>
      <c r="S97" s="452"/>
      <c r="T97" s="437"/>
      <c r="U97" s="437"/>
      <c r="V97" s="437"/>
      <c r="W97" s="437"/>
      <c r="X97" s="437"/>
      <c r="Y97" s="437"/>
      <c r="Z97" s="437"/>
      <c r="AA97" s="437"/>
      <c r="AB97" s="437"/>
      <c r="AC97" s="437"/>
      <c r="AD97" s="437"/>
      <c r="AE97" s="437"/>
      <c r="AF97" s="437"/>
    </row>
    <row r="98">
      <c r="A98" s="486" t="s">
        <v>1636</v>
      </c>
      <c r="B98" s="478">
        <v>1.0</v>
      </c>
      <c r="C98" s="487" t="s">
        <v>1770</v>
      </c>
      <c r="D98" s="474"/>
      <c r="E98" s="474"/>
      <c r="F98" s="475"/>
      <c r="G98" s="476" t="s">
        <v>1638</v>
      </c>
      <c r="H98" s="451"/>
      <c r="S98" s="452"/>
      <c r="T98" s="437"/>
      <c r="U98" s="437"/>
      <c r="V98" s="437"/>
      <c r="W98" s="437"/>
      <c r="X98" s="437"/>
      <c r="Y98" s="437"/>
      <c r="Z98" s="437"/>
      <c r="AA98" s="437"/>
      <c r="AB98" s="437"/>
      <c r="AC98" s="437"/>
      <c r="AD98" s="437"/>
      <c r="AE98" s="437"/>
      <c r="AF98" s="437"/>
    </row>
    <row r="99">
      <c r="A99" s="486" t="s">
        <v>1636</v>
      </c>
      <c r="B99" s="478">
        <v>2.0</v>
      </c>
      <c r="C99" s="487" t="s">
        <v>1771</v>
      </c>
      <c r="D99" s="474"/>
      <c r="E99" s="474"/>
      <c r="F99" s="475"/>
      <c r="G99" s="476" t="s">
        <v>1661</v>
      </c>
      <c r="H99" s="451"/>
      <c r="S99" s="452"/>
      <c r="T99" s="437"/>
      <c r="U99" s="437"/>
      <c r="V99" s="437"/>
      <c r="W99" s="437"/>
      <c r="X99" s="437"/>
      <c r="Y99" s="437"/>
      <c r="Z99" s="437"/>
      <c r="AA99" s="437"/>
      <c r="AB99" s="437"/>
      <c r="AC99" s="437"/>
      <c r="AD99" s="437"/>
      <c r="AE99" s="437"/>
      <c r="AF99" s="437"/>
    </row>
    <row r="100">
      <c r="A100" s="486" t="s">
        <v>1636</v>
      </c>
      <c r="B100" s="478">
        <v>3.0</v>
      </c>
      <c r="C100" s="487" t="s">
        <v>1772</v>
      </c>
      <c r="D100" s="474"/>
      <c r="E100" s="474"/>
      <c r="F100" s="475"/>
      <c r="G100" s="476" t="s">
        <v>1638</v>
      </c>
      <c r="H100" s="451"/>
      <c r="S100" s="452"/>
      <c r="T100" s="437"/>
      <c r="U100" s="437"/>
      <c r="V100" s="437"/>
      <c r="W100" s="437"/>
      <c r="X100" s="437"/>
      <c r="Y100" s="437"/>
      <c r="Z100" s="437"/>
      <c r="AA100" s="437"/>
      <c r="AB100" s="437"/>
      <c r="AC100" s="437"/>
      <c r="AD100" s="437"/>
      <c r="AE100" s="437"/>
      <c r="AF100" s="437"/>
    </row>
    <row r="101">
      <c r="A101" s="486" t="s">
        <v>1646</v>
      </c>
      <c r="B101" s="478">
        <v>4.0</v>
      </c>
      <c r="C101" s="487" t="s">
        <v>1773</v>
      </c>
      <c r="D101" s="474"/>
      <c r="E101" s="474"/>
      <c r="F101" s="475"/>
      <c r="G101" s="476" t="s">
        <v>1729</v>
      </c>
      <c r="H101" s="451"/>
      <c r="S101" s="452"/>
      <c r="T101" s="437"/>
      <c r="U101" s="437"/>
      <c r="V101" s="437"/>
      <c r="W101" s="437"/>
      <c r="X101" s="437"/>
      <c r="Y101" s="437"/>
      <c r="Z101" s="437"/>
      <c r="AA101" s="437"/>
      <c r="AB101" s="437"/>
      <c r="AC101" s="437"/>
      <c r="AD101" s="437"/>
      <c r="AE101" s="437"/>
      <c r="AF101" s="437"/>
    </row>
    <row r="102">
      <c r="A102" s="488" t="s">
        <v>8960</v>
      </c>
      <c r="B102" s="474"/>
      <c r="C102" s="474"/>
      <c r="D102" s="474"/>
      <c r="E102" s="474"/>
      <c r="F102" s="474"/>
      <c r="G102" s="474"/>
      <c r="H102" s="451"/>
      <c r="S102" s="452"/>
      <c r="T102" s="437"/>
      <c r="U102" s="437"/>
      <c r="V102" s="437"/>
      <c r="W102" s="437"/>
      <c r="X102" s="437"/>
      <c r="Y102" s="437"/>
      <c r="Z102" s="437"/>
      <c r="AA102" s="437"/>
      <c r="AB102" s="437"/>
      <c r="AC102" s="437"/>
      <c r="AD102" s="437"/>
      <c r="AE102" s="437"/>
      <c r="AF102" s="437"/>
    </row>
    <row r="103">
      <c r="A103" s="471" t="s">
        <v>8944</v>
      </c>
      <c r="B103" s="516" t="s">
        <v>8946</v>
      </c>
      <c r="C103" s="473" t="s">
        <v>39</v>
      </c>
      <c r="D103" s="475"/>
      <c r="E103" s="472" t="s">
        <v>8951</v>
      </c>
      <c r="F103" s="478" t="s">
        <v>8961</v>
      </c>
      <c r="G103" s="473" t="s">
        <v>8953</v>
      </c>
      <c r="H103" s="451"/>
      <c r="S103" s="452"/>
      <c r="T103" s="437"/>
      <c r="U103" s="437"/>
      <c r="V103" s="437"/>
      <c r="W103" s="437"/>
      <c r="X103" s="437"/>
      <c r="Y103" s="437"/>
      <c r="Z103" s="437"/>
      <c r="AA103" s="437"/>
      <c r="AB103" s="437"/>
      <c r="AC103" s="437"/>
      <c r="AD103" s="437"/>
      <c r="AE103" s="437"/>
      <c r="AF103" s="437"/>
    </row>
    <row r="104">
      <c r="A104" s="471" t="s">
        <v>6465</v>
      </c>
      <c r="B104" s="472">
        <v>1.0</v>
      </c>
      <c r="C104" s="476" t="s">
        <v>8955</v>
      </c>
      <c r="D104" s="475"/>
      <c r="E104" s="478" t="s">
        <v>8956</v>
      </c>
      <c r="F104" s="472"/>
      <c r="G104" s="473" t="s">
        <v>8957</v>
      </c>
      <c r="H104" s="451"/>
      <c r="S104" s="452"/>
      <c r="T104" s="437"/>
      <c r="U104" s="437"/>
      <c r="V104" s="437"/>
      <c r="W104" s="437"/>
      <c r="X104" s="437"/>
      <c r="Y104" s="437"/>
      <c r="Z104" s="437"/>
      <c r="AA104" s="437"/>
      <c r="AB104" s="437"/>
      <c r="AC104" s="437"/>
      <c r="AD104" s="437"/>
      <c r="AE104" s="437"/>
      <c r="AF104" s="437"/>
    </row>
    <row r="105">
      <c r="A105" s="489" t="s">
        <v>8962</v>
      </c>
      <c r="B105" s="474"/>
      <c r="C105" s="474"/>
      <c r="D105" s="474"/>
      <c r="E105" s="474"/>
      <c r="F105" s="474"/>
      <c r="G105" s="474"/>
      <c r="H105" s="451"/>
      <c r="S105" s="452"/>
      <c r="T105" s="437"/>
      <c r="U105" s="437"/>
      <c r="V105" s="437"/>
      <c r="W105" s="437"/>
      <c r="X105" s="437"/>
      <c r="Y105" s="437"/>
      <c r="Z105" s="437"/>
      <c r="AA105" s="437"/>
      <c r="AB105" s="437"/>
      <c r="AC105" s="437"/>
      <c r="AD105" s="437"/>
      <c r="AE105" s="437"/>
      <c r="AF105" s="437"/>
    </row>
    <row r="106">
      <c r="A106" s="471" t="s">
        <v>8944</v>
      </c>
      <c r="B106" s="516" t="s">
        <v>8946</v>
      </c>
      <c r="C106" s="473" t="s">
        <v>39</v>
      </c>
      <c r="D106" s="475"/>
      <c r="E106" s="472" t="s">
        <v>8951</v>
      </c>
      <c r="F106" s="472" t="s">
        <v>8952</v>
      </c>
      <c r="G106" s="473" t="s">
        <v>8953</v>
      </c>
      <c r="H106" s="451"/>
      <c r="S106" s="452"/>
      <c r="T106" s="437"/>
      <c r="U106" s="437"/>
      <c r="V106" s="437"/>
      <c r="W106" s="437"/>
      <c r="X106" s="437"/>
      <c r="Y106" s="437"/>
      <c r="Z106" s="437"/>
      <c r="AA106" s="437"/>
      <c r="AB106" s="437"/>
      <c r="AC106" s="437"/>
      <c r="AD106" s="437"/>
      <c r="AE106" s="437"/>
      <c r="AF106" s="437"/>
    </row>
    <row r="107">
      <c r="A107" s="490" t="s">
        <v>6465</v>
      </c>
      <c r="B107" s="491">
        <v>1.0</v>
      </c>
      <c r="C107" s="492" t="s">
        <v>8955</v>
      </c>
      <c r="D107" s="493"/>
      <c r="E107" s="494" t="s">
        <v>8956</v>
      </c>
      <c r="F107" s="491"/>
      <c r="G107" s="495" t="s">
        <v>8963</v>
      </c>
      <c r="H107" s="451"/>
      <c r="S107" s="452"/>
      <c r="T107" s="437"/>
      <c r="U107" s="437"/>
      <c r="V107" s="437"/>
      <c r="W107" s="437"/>
      <c r="X107" s="437"/>
      <c r="Y107" s="437"/>
      <c r="Z107" s="437"/>
      <c r="AA107" s="437"/>
      <c r="AB107" s="437"/>
      <c r="AC107" s="437"/>
      <c r="AD107" s="437"/>
      <c r="AE107" s="437"/>
      <c r="AF107" s="437"/>
    </row>
    <row r="108">
      <c r="A108" s="496"/>
      <c r="B108" s="497"/>
      <c r="C108" s="497"/>
      <c r="E108" s="497"/>
      <c r="F108" s="497"/>
      <c r="G108" s="497"/>
      <c r="H108" s="470"/>
      <c r="I108" s="519"/>
      <c r="J108" s="519"/>
      <c r="K108" s="519"/>
      <c r="L108" s="519"/>
      <c r="M108" s="519"/>
      <c r="N108" s="519"/>
      <c r="O108" s="519"/>
      <c r="P108" s="519"/>
      <c r="Q108" s="519"/>
      <c r="R108" s="519"/>
      <c r="S108" s="520"/>
      <c r="T108" s="437"/>
      <c r="U108" s="437"/>
      <c r="V108" s="437"/>
      <c r="W108" s="437"/>
      <c r="X108" s="437"/>
      <c r="Y108" s="437"/>
      <c r="Z108" s="437"/>
      <c r="AA108" s="437"/>
      <c r="AB108" s="437"/>
      <c r="AC108" s="437"/>
      <c r="AD108" s="437"/>
      <c r="AE108" s="437"/>
      <c r="AF108" s="437"/>
    </row>
    <row r="109">
      <c r="A109" s="498" t="s">
        <v>8964</v>
      </c>
      <c r="B109" s="435"/>
      <c r="C109" s="435"/>
      <c r="D109" s="499" t="s">
        <v>8965</v>
      </c>
      <c r="E109" s="500" t="s">
        <v>8966</v>
      </c>
      <c r="F109" s="499" t="s">
        <v>8967</v>
      </c>
      <c r="G109" s="435"/>
      <c r="H109" s="435"/>
      <c r="I109" s="435"/>
      <c r="J109" s="501" t="s">
        <v>8965</v>
      </c>
      <c r="K109" s="500" t="s">
        <v>8966</v>
      </c>
      <c r="L109" s="501" t="s">
        <v>8968</v>
      </c>
      <c r="M109" s="435"/>
      <c r="N109" s="435"/>
      <c r="O109" s="435"/>
      <c r="P109" s="502" t="s">
        <v>8965</v>
      </c>
      <c r="Q109" s="503" t="s">
        <v>8966</v>
      </c>
      <c r="R109" s="504"/>
      <c r="S109" s="436"/>
      <c r="T109" s="437"/>
      <c r="U109" s="437"/>
      <c r="V109" s="437"/>
      <c r="W109" s="437"/>
      <c r="X109" s="437"/>
      <c r="Y109" s="437"/>
      <c r="Z109" s="437"/>
      <c r="AA109" s="437"/>
      <c r="AB109" s="437"/>
      <c r="AC109" s="437"/>
      <c r="AD109" s="437"/>
      <c r="AE109" s="437"/>
      <c r="AF109" s="437"/>
    </row>
    <row r="110">
      <c r="A110" s="505"/>
      <c r="S110" s="452"/>
      <c r="T110" s="437"/>
      <c r="U110" s="437"/>
      <c r="V110" s="437"/>
      <c r="W110" s="437"/>
      <c r="X110" s="437"/>
      <c r="Y110" s="437"/>
      <c r="Z110" s="437"/>
      <c r="AA110" s="437"/>
      <c r="AB110" s="437"/>
      <c r="AC110" s="437"/>
      <c r="AD110" s="437"/>
      <c r="AE110" s="437"/>
      <c r="AF110" s="437"/>
    </row>
    <row r="111">
      <c r="A111" s="506" t="s">
        <v>8969</v>
      </c>
      <c r="D111" s="507" t="s">
        <v>8965</v>
      </c>
      <c r="E111" s="508" t="s">
        <v>8966</v>
      </c>
      <c r="F111" s="507" t="s">
        <v>8970</v>
      </c>
      <c r="J111" s="507" t="s">
        <v>8965</v>
      </c>
      <c r="K111" s="508" t="s">
        <v>8966</v>
      </c>
      <c r="L111" s="507" t="s">
        <v>8971</v>
      </c>
      <c r="P111" s="509" t="s">
        <v>8965</v>
      </c>
      <c r="Q111" s="510" t="s">
        <v>8966</v>
      </c>
      <c r="R111" s="511" t="s">
        <v>8972</v>
      </c>
      <c r="S111" s="452"/>
      <c r="T111" s="437"/>
      <c r="U111" s="437"/>
      <c r="V111" s="437"/>
      <c r="W111" s="437"/>
      <c r="X111" s="437"/>
      <c r="Y111" s="437"/>
      <c r="Z111" s="437"/>
      <c r="AA111" s="437"/>
      <c r="AB111" s="437"/>
      <c r="AC111" s="437"/>
      <c r="AD111" s="437"/>
      <c r="AE111" s="437"/>
      <c r="AF111" s="437"/>
    </row>
    <row r="112">
      <c r="A112" s="512"/>
      <c r="B112" s="513"/>
      <c r="C112" s="513"/>
      <c r="D112" s="513"/>
      <c r="E112" s="513"/>
      <c r="F112" s="513"/>
      <c r="G112" s="513"/>
      <c r="H112" s="513"/>
      <c r="I112" s="513"/>
      <c r="J112" s="513"/>
      <c r="K112" s="513"/>
      <c r="L112" s="513"/>
      <c r="M112" s="513"/>
      <c r="N112" s="513"/>
      <c r="O112" s="513"/>
      <c r="P112" s="513"/>
      <c r="Q112" s="513"/>
      <c r="R112" s="513"/>
      <c r="S112" s="514"/>
      <c r="T112" s="437"/>
      <c r="U112" s="437"/>
      <c r="V112" s="437"/>
      <c r="W112" s="437"/>
      <c r="X112" s="437"/>
      <c r="Y112" s="437"/>
      <c r="Z112" s="437"/>
      <c r="AA112" s="437"/>
      <c r="AB112" s="437"/>
      <c r="AC112" s="437"/>
      <c r="AD112" s="437"/>
      <c r="AE112" s="437"/>
      <c r="AF112" s="437"/>
    </row>
    <row r="113">
      <c r="A113" s="434" t="s">
        <v>8981</v>
      </c>
      <c r="B113" s="435"/>
      <c r="C113" s="435"/>
      <c r="D113" s="435"/>
      <c r="E113" s="435"/>
      <c r="F113" s="435"/>
      <c r="G113" s="435"/>
      <c r="H113" s="435"/>
      <c r="I113" s="435"/>
      <c r="J113" s="435"/>
      <c r="K113" s="435"/>
      <c r="L113" s="435"/>
      <c r="M113" s="435"/>
      <c r="N113" s="435"/>
      <c r="O113" s="435"/>
      <c r="P113" s="435"/>
      <c r="Q113" s="435"/>
      <c r="R113" s="435"/>
      <c r="S113" s="436"/>
      <c r="T113" s="437"/>
      <c r="U113" s="437"/>
      <c r="V113" s="437"/>
      <c r="W113" s="437"/>
      <c r="X113" s="437"/>
      <c r="Y113" s="437"/>
      <c r="Z113" s="437"/>
      <c r="AA113" s="437"/>
      <c r="AB113" s="437"/>
      <c r="AC113" s="437"/>
      <c r="AD113" s="437"/>
      <c r="AE113" s="437"/>
      <c r="AF113" s="437"/>
    </row>
    <row r="114">
      <c r="A114" s="438" t="s">
        <v>8935</v>
      </c>
      <c r="B114" s="439"/>
      <c r="C114" s="438" t="s">
        <v>8936</v>
      </c>
      <c r="D114" s="440"/>
      <c r="E114" s="439"/>
      <c r="F114" s="441" t="s">
        <v>1437</v>
      </c>
      <c r="G114" s="442" t="s">
        <v>8937</v>
      </c>
      <c r="H114" s="443" t="s">
        <v>1442</v>
      </c>
      <c r="I114" s="444"/>
      <c r="J114" s="444"/>
      <c r="K114" s="444"/>
      <c r="L114" s="444"/>
      <c r="M114" s="444"/>
      <c r="N114" s="444"/>
      <c r="O114" s="444"/>
      <c r="P114" s="444"/>
      <c r="Q114" s="444"/>
      <c r="R114" s="444"/>
      <c r="S114" s="445"/>
      <c r="T114" s="437"/>
      <c r="U114" s="437"/>
      <c r="V114" s="437"/>
      <c r="W114" s="437"/>
      <c r="X114" s="437"/>
      <c r="Y114" s="437"/>
      <c r="Z114" s="437"/>
      <c r="AA114" s="437"/>
      <c r="AB114" s="437"/>
      <c r="AC114" s="437"/>
      <c r="AD114" s="437"/>
      <c r="AE114" s="437"/>
      <c r="AF114" s="437"/>
    </row>
    <row r="115">
      <c r="A115" s="446" t="s">
        <v>8938</v>
      </c>
      <c r="B115" s="22"/>
      <c r="C115" s="447"/>
      <c r="D115" s="448"/>
      <c r="E115" s="22"/>
      <c r="F115" s="449" t="s">
        <v>8939</v>
      </c>
      <c r="G115" s="450"/>
      <c r="H115" s="451"/>
      <c r="S115" s="452"/>
      <c r="T115" s="437"/>
      <c r="U115" s="437"/>
      <c r="V115" s="437"/>
      <c r="W115" s="437"/>
      <c r="X115" s="437"/>
      <c r="Y115" s="437"/>
      <c r="Z115" s="437"/>
      <c r="AA115" s="437"/>
      <c r="AB115" s="437"/>
      <c r="AC115" s="437"/>
      <c r="AD115" s="437"/>
      <c r="AE115" s="437"/>
      <c r="AF115" s="437"/>
    </row>
    <row r="116">
      <c r="A116" s="453" t="s">
        <v>8940</v>
      </c>
      <c r="B116" s="448"/>
      <c r="C116" s="448"/>
      <c r="D116" s="22"/>
      <c r="E116" s="454" t="s">
        <v>8941</v>
      </c>
      <c r="F116" s="455" t="s">
        <v>8942</v>
      </c>
      <c r="G116" s="456"/>
      <c r="H116" s="451"/>
      <c r="S116" s="452"/>
      <c r="T116" s="437"/>
      <c r="U116" s="437"/>
      <c r="V116" s="437"/>
      <c r="W116" s="437"/>
      <c r="X116" s="437"/>
      <c r="Y116" s="437"/>
      <c r="Z116" s="437"/>
      <c r="AA116" s="437"/>
      <c r="AB116" s="437"/>
      <c r="AC116" s="437"/>
      <c r="AD116" s="437"/>
      <c r="AE116" s="437"/>
      <c r="AF116" s="437"/>
    </row>
    <row r="117">
      <c r="A117" s="457" t="s">
        <v>8943</v>
      </c>
      <c r="B117" s="458"/>
      <c r="C117" s="458"/>
      <c r="D117" s="459"/>
      <c r="E117" s="460"/>
      <c r="F117" s="461"/>
      <c r="G117" s="462"/>
      <c r="H117" s="463"/>
      <c r="I117" s="464"/>
      <c r="J117" s="464"/>
      <c r="K117" s="464"/>
      <c r="L117" s="464"/>
      <c r="M117" s="464"/>
      <c r="N117" s="464"/>
      <c r="O117" s="464"/>
      <c r="P117" s="464"/>
      <c r="Q117" s="464"/>
      <c r="R117" s="464"/>
      <c r="S117" s="465"/>
      <c r="T117" s="437"/>
      <c r="U117" s="437"/>
      <c r="V117" s="437"/>
      <c r="W117" s="437"/>
      <c r="X117" s="437"/>
      <c r="Y117" s="437"/>
      <c r="Z117" s="437"/>
      <c r="AA117" s="437"/>
      <c r="AB117" s="437"/>
      <c r="AC117" s="437"/>
      <c r="AD117" s="437"/>
      <c r="AE117" s="437"/>
      <c r="AF117" s="437"/>
    </row>
    <row r="118">
      <c r="A118" s="466" t="s">
        <v>8944</v>
      </c>
      <c r="B118" s="467"/>
      <c r="C118" s="468" t="s">
        <v>8945</v>
      </c>
      <c r="D118" s="469"/>
      <c r="E118" s="469"/>
      <c r="F118" s="469"/>
      <c r="G118" s="469"/>
      <c r="H118" s="470" t="s">
        <v>1494</v>
      </c>
      <c r="S118" s="452"/>
      <c r="T118" s="437"/>
      <c r="U118" s="437"/>
      <c r="V118" s="437"/>
      <c r="W118" s="437"/>
      <c r="X118" s="437"/>
      <c r="Y118" s="437"/>
      <c r="Z118" s="437"/>
      <c r="AA118" s="437"/>
      <c r="AB118" s="437"/>
      <c r="AC118" s="437"/>
      <c r="AD118" s="437"/>
      <c r="AE118" s="437"/>
      <c r="AF118" s="437"/>
    </row>
    <row r="119">
      <c r="A119" s="471"/>
      <c r="B119" s="472" t="s">
        <v>8946</v>
      </c>
      <c r="C119" s="473" t="s">
        <v>8947</v>
      </c>
      <c r="D119" s="474"/>
      <c r="E119" s="474"/>
      <c r="F119" s="475"/>
      <c r="G119" s="473" t="s">
        <v>8948</v>
      </c>
      <c r="H119" s="451"/>
      <c r="S119" s="452"/>
      <c r="T119" s="437"/>
      <c r="U119" s="437"/>
      <c r="V119" s="437"/>
      <c r="W119" s="437"/>
      <c r="X119" s="437"/>
      <c r="Y119" s="437"/>
      <c r="Z119" s="437"/>
      <c r="AA119" s="437"/>
      <c r="AB119" s="437"/>
      <c r="AC119" s="437"/>
      <c r="AD119" s="437"/>
      <c r="AE119" s="437"/>
      <c r="AF119" s="437"/>
    </row>
    <row r="120">
      <c r="A120" s="471" t="s">
        <v>2101</v>
      </c>
      <c r="B120" s="472">
        <v>1.0</v>
      </c>
      <c r="C120" s="476" t="s">
        <v>2127</v>
      </c>
      <c r="D120" s="474"/>
      <c r="E120" s="474"/>
      <c r="F120" s="475"/>
      <c r="G120" s="477"/>
      <c r="H120" s="451"/>
      <c r="S120" s="452"/>
      <c r="T120" s="437"/>
      <c r="U120" s="437"/>
      <c r="V120" s="437"/>
      <c r="W120" s="437"/>
      <c r="X120" s="437"/>
      <c r="Y120" s="437"/>
      <c r="Z120" s="437"/>
      <c r="AA120" s="437"/>
      <c r="AB120" s="437"/>
      <c r="AC120" s="437"/>
      <c r="AD120" s="437"/>
      <c r="AE120" s="437"/>
      <c r="AF120" s="437"/>
    </row>
    <row r="121">
      <c r="A121" s="471"/>
      <c r="B121" s="516" t="s">
        <v>8946</v>
      </c>
      <c r="C121" s="517" t="s">
        <v>6512</v>
      </c>
      <c r="D121" s="517" t="s">
        <v>8974</v>
      </c>
      <c r="E121" s="517" t="s">
        <v>8951</v>
      </c>
      <c r="F121" s="517" t="s">
        <v>8952</v>
      </c>
      <c r="G121" s="473" t="s">
        <v>8953</v>
      </c>
      <c r="H121" s="451"/>
      <c r="S121" s="452"/>
      <c r="T121" s="437"/>
      <c r="U121" s="437"/>
      <c r="V121" s="437"/>
      <c r="W121" s="437"/>
      <c r="X121" s="437"/>
      <c r="Y121" s="437"/>
      <c r="Z121" s="437"/>
      <c r="AA121" s="437"/>
      <c r="AB121" s="437"/>
      <c r="AC121" s="437"/>
      <c r="AD121" s="437"/>
      <c r="AE121" s="437"/>
      <c r="AF121" s="437"/>
    </row>
    <row r="122">
      <c r="A122" s="471" t="s">
        <v>8975</v>
      </c>
      <c r="B122" s="472">
        <v>1.0</v>
      </c>
      <c r="C122" s="478" t="s">
        <v>8976</v>
      </c>
      <c r="D122" s="472"/>
      <c r="E122" s="478" t="s">
        <v>8977</v>
      </c>
      <c r="F122" s="472"/>
      <c r="G122" s="473" t="s">
        <v>8978</v>
      </c>
      <c r="H122" s="451"/>
      <c r="S122" s="452"/>
      <c r="T122" s="437"/>
      <c r="U122" s="437"/>
      <c r="V122" s="437"/>
      <c r="W122" s="437"/>
      <c r="X122" s="437"/>
      <c r="Y122" s="437"/>
      <c r="Z122" s="437"/>
      <c r="AA122" s="437"/>
      <c r="AB122" s="437"/>
      <c r="AC122" s="437"/>
      <c r="AD122" s="437"/>
      <c r="AE122" s="437"/>
      <c r="AF122" s="437"/>
    </row>
    <row r="123">
      <c r="A123" s="479"/>
      <c r="B123" s="467" t="s">
        <v>8946</v>
      </c>
      <c r="C123" s="485" t="s">
        <v>39</v>
      </c>
      <c r="D123" s="475"/>
      <c r="E123" s="480" t="s">
        <v>8951</v>
      </c>
      <c r="F123" s="480" t="s">
        <v>8952</v>
      </c>
      <c r="G123" s="485" t="s">
        <v>8953</v>
      </c>
      <c r="H123" s="518"/>
      <c r="S123" s="452"/>
      <c r="T123" s="437"/>
      <c r="U123" s="437"/>
      <c r="V123" s="437"/>
      <c r="W123" s="437"/>
      <c r="X123" s="437"/>
      <c r="Y123" s="437"/>
      <c r="Z123" s="437"/>
      <c r="AA123" s="437"/>
      <c r="AB123" s="437"/>
      <c r="AC123" s="437"/>
      <c r="AD123" s="437"/>
      <c r="AE123" s="437"/>
      <c r="AF123" s="437"/>
    </row>
    <row r="124">
      <c r="A124" s="471" t="s">
        <v>6465</v>
      </c>
      <c r="B124" s="480">
        <v>1.0</v>
      </c>
      <c r="C124" s="484" t="s">
        <v>8955</v>
      </c>
      <c r="D124" s="475"/>
      <c r="E124" s="483" t="s">
        <v>8956</v>
      </c>
      <c r="F124" s="480"/>
      <c r="G124" s="484" t="s">
        <v>8957</v>
      </c>
      <c r="H124" s="451"/>
      <c r="S124" s="452"/>
      <c r="T124" s="437"/>
      <c r="U124" s="437"/>
      <c r="V124" s="437"/>
      <c r="W124" s="437"/>
      <c r="X124" s="437"/>
      <c r="Y124" s="437"/>
      <c r="Z124" s="437"/>
      <c r="AA124" s="437"/>
      <c r="AB124" s="437"/>
      <c r="AC124" s="437"/>
      <c r="AD124" s="437"/>
      <c r="AE124" s="437"/>
      <c r="AF124" s="437"/>
    </row>
    <row r="125">
      <c r="A125" s="471"/>
      <c r="B125" s="516" t="s">
        <v>8946</v>
      </c>
      <c r="C125" s="476" t="s">
        <v>8958</v>
      </c>
      <c r="D125" s="474"/>
      <c r="E125" s="474"/>
      <c r="F125" s="475"/>
      <c r="G125" s="473" t="s">
        <v>8959</v>
      </c>
      <c r="H125" s="451"/>
      <c r="S125" s="452"/>
      <c r="T125" s="437"/>
      <c r="U125" s="437"/>
      <c r="V125" s="437"/>
      <c r="W125" s="437"/>
      <c r="X125" s="437"/>
      <c r="Y125" s="437"/>
      <c r="Z125" s="437"/>
      <c r="AA125" s="437"/>
      <c r="AB125" s="437"/>
      <c r="AC125" s="437"/>
      <c r="AD125" s="437"/>
      <c r="AE125" s="437"/>
      <c r="AF125" s="437"/>
    </row>
    <row r="126">
      <c r="A126" s="486" t="s">
        <v>1636</v>
      </c>
      <c r="B126" s="478">
        <v>1.0</v>
      </c>
      <c r="C126" s="487" t="s">
        <v>1770</v>
      </c>
      <c r="D126" s="474"/>
      <c r="E126" s="474"/>
      <c r="F126" s="475"/>
      <c r="G126" s="476" t="s">
        <v>1638</v>
      </c>
      <c r="H126" s="451"/>
      <c r="S126" s="452"/>
      <c r="T126" s="437"/>
      <c r="U126" s="437"/>
      <c r="V126" s="437"/>
      <c r="W126" s="437"/>
      <c r="X126" s="437"/>
      <c r="Y126" s="437"/>
      <c r="Z126" s="437"/>
      <c r="AA126" s="437"/>
      <c r="AB126" s="437"/>
      <c r="AC126" s="437"/>
      <c r="AD126" s="437"/>
      <c r="AE126" s="437"/>
      <c r="AF126" s="437"/>
    </row>
    <row r="127">
      <c r="A127" s="486" t="s">
        <v>1636</v>
      </c>
      <c r="B127" s="478">
        <v>2.0</v>
      </c>
      <c r="C127" s="487" t="s">
        <v>1771</v>
      </c>
      <c r="D127" s="474"/>
      <c r="E127" s="474"/>
      <c r="F127" s="475"/>
      <c r="G127" s="476" t="s">
        <v>1661</v>
      </c>
      <c r="H127" s="451"/>
      <c r="S127" s="452"/>
      <c r="T127" s="437"/>
      <c r="U127" s="437"/>
      <c r="V127" s="437"/>
      <c r="W127" s="437"/>
      <c r="X127" s="437"/>
      <c r="Y127" s="437"/>
      <c r="Z127" s="437"/>
      <c r="AA127" s="437"/>
      <c r="AB127" s="437"/>
      <c r="AC127" s="437"/>
      <c r="AD127" s="437"/>
      <c r="AE127" s="437"/>
      <c r="AF127" s="437"/>
    </row>
    <row r="128">
      <c r="A128" s="486" t="s">
        <v>1636</v>
      </c>
      <c r="B128" s="478">
        <v>3.0</v>
      </c>
      <c r="C128" s="487" t="s">
        <v>1772</v>
      </c>
      <c r="D128" s="474"/>
      <c r="E128" s="474"/>
      <c r="F128" s="475"/>
      <c r="G128" s="476" t="s">
        <v>1638</v>
      </c>
      <c r="H128" s="451"/>
      <c r="S128" s="452"/>
      <c r="T128" s="437"/>
      <c r="U128" s="437"/>
      <c r="V128" s="437"/>
      <c r="W128" s="437"/>
      <c r="X128" s="437"/>
      <c r="Y128" s="437"/>
      <c r="Z128" s="437"/>
      <c r="AA128" s="437"/>
      <c r="AB128" s="437"/>
      <c r="AC128" s="437"/>
      <c r="AD128" s="437"/>
      <c r="AE128" s="437"/>
      <c r="AF128" s="437"/>
    </row>
    <row r="129">
      <c r="A129" s="486" t="s">
        <v>1646</v>
      </c>
      <c r="B129" s="478">
        <v>4.0</v>
      </c>
      <c r="C129" s="487" t="s">
        <v>1773</v>
      </c>
      <c r="D129" s="474"/>
      <c r="E129" s="474"/>
      <c r="F129" s="475"/>
      <c r="G129" s="476" t="s">
        <v>1729</v>
      </c>
      <c r="H129" s="451"/>
      <c r="S129" s="452"/>
      <c r="T129" s="437"/>
      <c r="U129" s="437"/>
      <c r="V129" s="437"/>
      <c r="W129" s="437"/>
      <c r="X129" s="437"/>
      <c r="Y129" s="437"/>
      <c r="Z129" s="437"/>
      <c r="AA129" s="437"/>
      <c r="AB129" s="437"/>
      <c r="AC129" s="437"/>
      <c r="AD129" s="437"/>
      <c r="AE129" s="437"/>
      <c r="AF129" s="437"/>
    </row>
    <row r="130">
      <c r="A130" s="488" t="s">
        <v>8960</v>
      </c>
      <c r="B130" s="474"/>
      <c r="C130" s="474"/>
      <c r="D130" s="474"/>
      <c r="E130" s="474"/>
      <c r="F130" s="474"/>
      <c r="G130" s="474"/>
      <c r="H130" s="451"/>
      <c r="S130" s="452"/>
      <c r="T130" s="437"/>
      <c r="U130" s="437"/>
      <c r="V130" s="437"/>
      <c r="W130" s="437"/>
      <c r="X130" s="437"/>
      <c r="Y130" s="437"/>
      <c r="Z130" s="437"/>
      <c r="AA130" s="437"/>
      <c r="AB130" s="437"/>
      <c r="AC130" s="437"/>
      <c r="AD130" s="437"/>
      <c r="AE130" s="437"/>
      <c r="AF130" s="437"/>
    </row>
    <row r="131">
      <c r="A131" s="471" t="s">
        <v>8944</v>
      </c>
      <c r="B131" s="516" t="s">
        <v>8946</v>
      </c>
      <c r="C131" s="473" t="s">
        <v>39</v>
      </c>
      <c r="D131" s="475"/>
      <c r="E131" s="472" t="s">
        <v>8951</v>
      </c>
      <c r="F131" s="478" t="s">
        <v>8961</v>
      </c>
      <c r="G131" s="473" t="s">
        <v>8953</v>
      </c>
      <c r="H131" s="451"/>
      <c r="S131" s="452"/>
      <c r="T131" s="437"/>
      <c r="U131" s="437"/>
      <c r="V131" s="437"/>
      <c r="W131" s="437"/>
      <c r="X131" s="437"/>
      <c r="Y131" s="437"/>
      <c r="Z131" s="437"/>
      <c r="AA131" s="437"/>
      <c r="AB131" s="437"/>
      <c r="AC131" s="437"/>
      <c r="AD131" s="437"/>
      <c r="AE131" s="437"/>
      <c r="AF131" s="437"/>
    </row>
    <row r="132">
      <c r="A132" s="471" t="s">
        <v>6465</v>
      </c>
      <c r="B132" s="472">
        <v>1.0</v>
      </c>
      <c r="C132" s="476" t="s">
        <v>8955</v>
      </c>
      <c r="D132" s="475"/>
      <c r="E132" s="478" t="s">
        <v>8956</v>
      </c>
      <c r="F132" s="472"/>
      <c r="G132" s="473" t="s">
        <v>8957</v>
      </c>
      <c r="H132" s="451"/>
      <c r="S132" s="452"/>
      <c r="T132" s="437"/>
      <c r="U132" s="437"/>
      <c r="V132" s="437"/>
      <c r="W132" s="437"/>
      <c r="X132" s="437"/>
      <c r="Y132" s="437"/>
      <c r="Z132" s="437"/>
      <c r="AA132" s="437"/>
      <c r="AB132" s="437"/>
      <c r="AC132" s="437"/>
      <c r="AD132" s="437"/>
      <c r="AE132" s="437"/>
      <c r="AF132" s="437"/>
    </row>
    <row r="133">
      <c r="A133" s="489" t="s">
        <v>8962</v>
      </c>
      <c r="B133" s="474"/>
      <c r="C133" s="474"/>
      <c r="D133" s="474"/>
      <c r="E133" s="474"/>
      <c r="F133" s="474"/>
      <c r="G133" s="474"/>
      <c r="H133" s="451"/>
      <c r="S133" s="452"/>
      <c r="T133" s="437"/>
      <c r="U133" s="437"/>
      <c r="V133" s="437"/>
      <c r="W133" s="437"/>
      <c r="X133" s="437"/>
      <c r="Y133" s="437"/>
      <c r="Z133" s="437"/>
      <c r="AA133" s="437"/>
      <c r="AB133" s="437"/>
      <c r="AC133" s="437"/>
      <c r="AD133" s="437"/>
      <c r="AE133" s="437"/>
      <c r="AF133" s="437"/>
    </row>
    <row r="134">
      <c r="A134" s="471" t="s">
        <v>8944</v>
      </c>
      <c r="B134" s="516" t="s">
        <v>8946</v>
      </c>
      <c r="C134" s="473" t="s">
        <v>39</v>
      </c>
      <c r="D134" s="475"/>
      <c r="E134" s="472" t="s">
        <v>8951</v>
      </c>
      <c r="F134" s="472" t="s">
        <v>8952</v>
      </c>
      <c r="G134" s="473" t="s">
        <v>8953</v>
      </c>
      <c r="H134" s="451"/>
      <c r="S134" s="452"/>
      <c r="T134" s="437"/>
      <c r="U134" s="437"/>
      <c r="V134" s="437"/>
      <c r="W134" s="437"/>
      <c r="X134" s="437"/>
      <c r="Y134" s="437"/>
      <c r="Z134" s="437"/>
      <c r="AA134" s="437"/>
      <c r="AB134" s="437"/>
      <c r="AC134" s="437"/>
      <c r="AD134" s="437"/>
      <c r="AE134" s="437"/>
      <c r="AF134" s="437"/>
    </row>
    <row r="135">
      <c r="A135" s="490" t="s">
        <v>6465</v>
      </c>
      <c r="B135" s="491">
        <v>1.0</v>
      </c>
      <c r="C135" s="492" t="s">
        <v>8955</v>
      </c>
      <c r="D135" s="493"/>
      <c r="E135" s="494" t="s">
        <v>8956</v>
      </c>
      <c r="F135" s="491"/>
      <c r="G135" s="495" t="s">
        <v>8963</v>
      </c>
      <c r="H135" s="451"/>
      <c r="S135" s="452"/>
      <c r="T135" s="437"/>
      <c r="U135" s="437"/>
      <c r="V135" s="437"/>
      <c r="W135" s="437"/>
      <c r="X135" s="437"/>
      <c r="Y135" s="437"/>
      <c r="Z135" s="437"/>
      <c r="AA135" s="437"/>
      <c r="AB135" s="437"/>
      <c r="AC135" s="437"/>
      <c r="AD135" s="437"/>
      <c r="AE135" s="437"/>
      <c r="AF135" s="437"/>
    </row>
    <row r="136">
      <c r="A136" s="496"/>
      <c r="B136" s="497"/>
      <c r="C136" s="497"/>
      <c r="E136" s="497"/>
      <c r="F136" s="497"/>
      <c r="G136" s="497"/>
      <c r="H136" s="470"/>
      <c r="I136" s="519"/>
      <c r="J136" s="519"/>
      <c r="K136" s="519"/>
      <c r="L136" s="519"/>
      <c r="M136" s="519"/>
      <c r="N136" s="519"/>
      <c r="O136" s="519"/>
      <c r="P136" s="519"/>
      <c r="Q136" s="519"/>
      <c r="R136" s="519"/>
      <c r="S136" s="520"/>
      <c r="T136" s="437"/>
      <c r="U136" s="437"/>
      <c r="V136" s="437"/>
      <c r="W136" s="437"/>
      <c r="X136" s="437"/>
      <c r="Y136" s="437"/>
      <c r="Z136" s="437"/>
      <c r="AA136" s="437"/>
      <c r="AB136" s="437"/>
      <c r="AC136" s="437"/>
      <c r="AD136" s="437"/>
      <c r="AE136" s="437"/>
      <c r="AF136" s="437"/>
    </row>
    <row r="137">
      <c r="A137" s="498" t="s">
        <v>8964</v>
      </c>
      <c r="B137" s="435"/>
      <c r="C137" s="435"/>
      <c r="D137" s="499" t="s">
        <v>8965</v>
      </c>
      <c r="E137" s="500" t="s">
        <v>8966</v>
      </c>
      <c r="F137" s="499" t="s">
        <v>8967</v>
      </c>
      <c r="G137" s="435"/>
      <c r="H137" s="435"/>
      <c r="I137" s="435"/>
      <c r="J137" s="501" t="s">
        <v>8965</v>
      </c>
      <c r="K137" s="500" t="s">
        <v>8966</v>
      </c>
      <c r="L137" s="501" t="s">
        <v>8968</v>
      </c>
      <c r="M137" s="435"/>
      <c r="N137" s="435"/>
      <c r="O137" s="435"/>
      <c r="P137" s="502" t="s">
        <v>8965</v>
      </c>
      <c r="Q137" s="503" t="s">
        <v>8966</v>
      </c>
      <c r="R137" s="504"/>
      <c r="S137" s="436"/>
      <c r="T137" s="437"/>
      <c r="U137" s="437"/>
      <c r="V137" s="437"/>
      <c r="W137" s="437"/>
      <c r="X137" s="437"/>
      <c r="Y137" s="437"/>
      <c r="Z137" s="437"/>
      <c r="AA137" s="437"/>
      <c r="AB137" s="437"/>
      <c r="AC137" s="437"/>
      <c r="AD137" s="437"/>
      <c r="AE137" s="437"/>
      <c r="AF137" s="437"/>
    </row>
    <row r="138">
      <c r="A138" s="505"/>
      <c r="S138" s="452"/>
      <c r="T138" s="437"/>
      <c r="U138" s="437"/>
      <c r="V138" s="437"/>
      <c r="W138" s="437"/>
      <c r="X138" s="437"/>
      <c r="Y138" s="437"/>
      <c r="Z138" s="437"/>
      <c r="AA138" s="437"/>
      <c r="AB138" s="437"/>
      <c r="AC138" s="437"/>
      <c r="AD138" s="437"/>
      <c r="AE138" s="437"/>
      <c r="AF138" s="437"/>
    </row>
    <row r="139">
      <c r="A139" s="506" t="s">
        <v>8969</v>
      </c>
      <c r="D139" s="507" t="s">
        <v>8965</v>
      </c>
      <c r="E139" s="508" t="s">
        <v>8966</v>
      </c>
      <c r="F139" s="507" t="s">
        <v>8970</v>
      </c>
      <c r="J139" s="507" t="s">
        <v>8965</v>
      </c>
      <c r="K139" s="508" t="s">
        <v>8966</v>
      </c>
      <c r="L139" s="507" t="s">
        <v>8971</v>
      </c>
      <c r="P139" s="509" t="s">
        <v>8965</v>
      </c>
      <c r="Q139" s="510" t="s">
        <v>8966</v>
      </c>
      <c r="R139" s="511" t="s">
        <v>8972</v>
      </c>
      <c r="S139" s="452"/>
      <c r="T139" s="437"/>
      <c r="U139" s="437"/>
      <c r="V139" s="437"/>
      <c r="W139" s="437"/>
      <c r="X139" s="437"/>
      <c r="Y139" s="437"/>
      <c r="Z139" s="437"/>
      <c r="AA139" s="437"/>
      <c r="AB139" s="437"/>
      <c r="AC139" s="437"/>
      <c r="AD139" s="437"/>
      <c r="AE139" s="437"/>
      <c r="AF139" s="437"/>
    </row>
    <row r="140">
      <c r="A140" s="512"/>
      <c r="B140" s="513"/>
      <c r="C140" s="513"/>
      <c r="D140" s="513"/>
      <c r="E140" s="513"/>
      <c r="F140" s="513"/>
      <c r="G140" s="513"/>
      <c r="H140" s="513"/>
      <c r="I140" s="513"/>
      <c r="J140" s="513"/>
      <c r="K140" s="513"/>
      <c r="L140" s="513"/>
      <c r="M140" s="513"/>
      <c r="N140" s="513"/>
      <c r="O140" s="513"/>
      <c r="P140" s="513"/>
      <c r="Q140" s="513"/>
      <c r="R140" s="513"/>
      <c r="S140" s="514"/>
      <c r="T140" s="437"/>
      <c r="U140" s="437"/>
      <c r="V140" s="437"/>
      <c r="W140" s="437"/>
      <c r="X140" s="437"/>
      <c r="Y140" s="437"/>
      <c r="Z140" s="437"/>
      <c r="AA140" s="437"/>
      <c r="AB140" s="437"/>
      <c r="AC140" s="437"/>
      <c r="AD140" s="437"/>
      <c r="AE140" s="437"/>
      <c r="AF140" s="437"/>
    </row>
    <row r="141">
      <c r="A141" s="434" t="s">
        <v>8982</v>
      </c>
      <c r="B141" s="435"/>
      <c r="C141" s="435"/>
      <c r="D141" s="435"/>
      <c r="E141" s="435"/>
      <c r="F141" s="435"/>
      <c r="G141" s="435"/>
      <c r="H141" s="435"/>
      <c r="I141" s="435"/>
      <c r="J141" s="435"/>
      <c r="K141" s="435"/>
      <c r="L141" s="435"/>
      <c r="M141" s="435"/>
      <c r="N141" s="435"/>
      <c r="O141" s="435"/>
      <c r="P141" s="435"/>
      <c r="Q141" s="435"/>
      <c r="R141" s="435"/>
      <c r="S141" s="436"/>
      <c r="T141" s="437"/>
      <c r="U141" s="437"/>
      <c r="V141" s="437"/>
      <c r="W141" s="437"/>
      <c r="X141" s="437"/>
      <c r="Y141" s="437"/>
      <c r="Z141" s="437"/>
      <c r="AA141" s="437"/>
      <c r="AB141" s="437"/>
      <c r="AC141" s="437"/>
      <c r="AD141" s="437"/>
      <c r="AE141" s="437"/>
      <c r="AF141" s="437"/>
    </row>
    <row r="142">
      <c r="A142" s="438" t="s">
        <v>8935</v>
      </c>
      <c r="B142" s="439"/>
      <c r="C142" s="438" t="s">
        <v>8936</v>
      </c>
      <c r="D142" s="440"/>
      <c r="E142" s="439"/>
      <c r="F142" s="441" t="s">
        <v>1437</v>
      </c>
      <c r="G142" s="442" t="s">
        <v>8937</v>
      </c>
      <c r="H142" s="443" t="s">
        <v>1442</v>
      </c>
      <c r="I142" s="444"/>
      <c r="J142" s="444"/>
      <c r="K142" s="444"/>
      <c r="L142" s="444"/>
      <c r="M142" s="444"/>
      <c r="N142" s="444"/>
      <c r="O142" s="444"/>
      <c r="P142" s="444"/>
      <c r="Q142" s="444"/>
      <c r="R142" s="444"/>
      <c r="S142" s="445"/>
      <c r="T142" s="437"/>
      <c r="U142" s="437"/>
      <c r="V142" s="437"/>
      <c r="W142" s="437"/>
      <c r="X142" s="437"/>
      <c r="Y142" s="437"/>
      <c r="Z142" s="437"/>
      <c r="AA142" s="437"/>
      <c r="AB142" s="437"/>
      <c r="AC142" s="437"/>
      <c r="AD142" s="437"/>
      <c r="AE142" s="437"/>
      <c r="AF142" s="437"/>
    </row>
    <row r="143">
      <c r="A143" s="446" t="s">
        <v>8938</v>
      </c>
      <c r="B143" s="22"/>
      <c r="C143" s="447"/>
      <c r="D143" s="448"/>
      <c r="E143" s="22"/>
      <c r="F143" s="449" t="s">
        <v>8939</v>
      </c>
      <c r="G143" s="450"/>
      <c r="H143" s="451"/>
      <c r="S143" s="452"/>
      <c r="T143" s="437"/>
      <c r="U143" s="437"/>
      <c r="V143" s="437"/>
      <c r="W143" s="437"/>
      <c r="X143" s="437"/>
      <c r="Y143" s="437"/>
      <c r="Z143" s="437"/>
      <c r="AA143" s="437"/>
      <c r="AB143" s="437"/>
      <c r="AC143" s="437"/>
      <c r="AD143" s="437"/>
      <c r="AE143" s="437"/>
      <c r="AF143" s="437"/>
    </row>
    <row r="144">
      <c r="A144" s="453" t="s">
        <v>8940</v>
      </c>
      <c r="B144" s="448"/>
      <c r="C144" s="448"/>
      <c r="D144" s="22"/>
      <c r="E144" s="454" t="s">
        <v>8941</v>
      </c>
      <c r="F144" s="455" t="s">
        <v>8942</v>
      </c>
      <c r="G144" s="456"/>
      <c r="H144" s="451"/>
      <c r="S144" s="452"/>
      <c r="T144" s="437"/>
      <c r="U144" s="437"/>
      <c r="V144" s="437"/>
      <c r="W144" s="437"/>
      <c r="X144" s="437"/>
      <c r="Y144" s="437"/>
      <c r="Z144" s="437"/>
      <c r="AA144" s="437"/>
      <c r="AB144" s="437"/>
      <c r="AC144" s="437"/>
      <c r="AD144" s="437"/>
      <c r="AE144" s="437"/>
      <c r="AF144" s="437"/>
    </row>
    <row r="145">
      <c r="A145" s="457" t="s">
        <v>8943</v>
      </c>
      <c r="B145" s="458"/>
      <c r="C145" s="458"/>
      <c r="D145" s="459"/>
      <c r="E145" s="460"/>
      <c r="F145" s="461"/>
      <c r="G145" s="462"/>
      <c r="H145" s="463"/>
      <c r="I145" s="464"/>
      <c r="J145" s="464"/>
      <c r="K145" s="464"/>
      <c r="L145" s="464"/>
      <c r="M145" s="464"/>
      <c r="N145" s="464"/>
      <c r="O145" s="464"/>
      <c r="P145" s="464"/>
      <c r="Q145" s="464"/>
      <c r="R145" s="464"/>
      <c r="S145" s="465"/>
      <c r="T145" s="437"/>
      <c r="U145" s="437"/>
      <c r="V145" s="437"/>
      <c r="W145" s="437"/>
      <c r="X145" s="437"/>
      <c r="Y145" s="437"/>
      <c r="Z145" s="437"/>
      <c r="AA145" s="437"/>
      <c r="AB145" s="437"/>
      <c r="AC145" s="437"/>
      <c r="AD145" s="437"/>
      <c r="AE145" s="437"/>
      <c r="AF145" s="437"/>
    </row>
    <row r="146">
      <c r="A146" s="466" t="s">
        <v>8944</v>
      </c>
      <c r="B146" s="467"/>
      <c r="C146" s="468" t="s">
        <v>8945</v>
      </c>
      <c r="D146" s="469"/>
      <c r="E146" s="469"/>
      <c r="F146" s="469"/>
      <c r="G146" s="469"/>
      <c r="H146" s="470" t="s">
        <v>8983</v>
      </c>
      <c r="S146" s="452"/>
      <c r="T146" s="437"/>
      <c r="U146" s="437"/>
      <c r="V146" s="437"/>
      <c r="W146" s="437"/>
      <c r="X146" s="437"/>
      <c r="Y146" s="437"/>
      <c r="Z146" s="437"/>
      <c r="AA146" s="437"/>
      <c r="AB146" s="437"/>
      <c r="AC146" s="437"/>
      <c r="AD146" s="437"/>
      <c r="AE146" s="437"/>
      <c r="AF146" s="437"/>
    </row>
    <row r="147">
      <c r="A147" s="471"/>
      <c r="B147" s="472" t="s">
        <v>8946</v>
      </c>
      <c r="C147" s="473" t="s">
        <v>8947</v>
      </c>
      <c r="D147" s="474"/>
      <c r="E147" s="474"/>
      <c r="F147" s="475"/>
      <c r="G147" s="473" t="s">
        <v>8948</v>
      </c>
      <c r="H147" s="451"/>
      <c r="S147" s="452"/>
      <c r="T147" s="437"/>
      <c r="U147" s="437"/>
      <c r="V147" s="437"/>
      <c r="W147" s="437"/>
      <c r="X147" s="437"/>
      <c r="Y147" s="437"/>
      <c r="Z147" s="437"/>
      <c r="AA147" s="437"/>
      <c r="AB147" s="437"/>
      <c r="AC147" s="437"/>
      <c r="AD147" s="437"/>
      <c r="AE147" s="437"/>
      <c r="AF147" s="437"/>
    </row>
    <row r="148">
      <c r="A148" s="471" t="s">
        <v>2101</v>
      </c>
      <c r="B148" s="472">
        <v>1.0</v>
      </c>
      <c r="C148" s="476" t="s">
        <v>2124</v>
      </c>
      <c r="D148" s="474"/>
      <c r="E148" s="474"/>
      <c r="F148" s="475"/>
      <c r="G148" s="477"/>
      <c r="H148" s="451"/>
      <c r="S148" s="452"/>
      <c r="T148" s="437"/>
      <c r="U148" s="437"/>
      <c r="V148" s="437"/>
      <c r="W148" s="437"/>
      <c r="X148" s="437"/>
      <c r="Y148" s="437"/>
      <c r="Z148" s="437"/>
      <c r="AA148" s="437"/>
      <c r="AB148" s="437"/>
      <c r="AC148" s="437"/>
      <c r="AD148" s="437"/>
      <c r="AE148" s="437"/>
      <c r="AF148" s="437"/>
    </row>
    <row r="149">
      <c r="A149" s="471" t="s">
        <v>2101</v>
      </c>
      <c r="B149" s="478">
        <v>2.0</v>
      </c>
      <c r="C149" s="476" t="s">
        <v>2128</v>
      </c>
      <c r="D149" s="474"/>
      <c r="E149" s="474"/>
      <c r="F149" s="475"/>
      <c r="G149" s="477"/>
      <c r="H149" s="451"/>
      <c r="S149" s="452"/>
      <c r="T149" s="437"/>
      <c r="U149" s="437"/>
      <c r="V149" s="437"/>
      <c r="W149" s="437"/>
      <c r="X149" s="437"/>
      <c r="Y149" s="437"/>
      <c r="Z149" s="437"/>
      <c r="AA149" s="437"/>
      <c r="AB149" s="437"/>
      <c r="AC149" s="437"/>
      <c r="AD149" s="437"/>
      <c r="AE149" s="437"/>
      <c r="AF149" s="437"/>
    </row>
    <row r="150">
      <c r="A150" s="471"/>
      <c r="B150" s="472" t="s">
        <v>8946</v>
      </c>
      <c r="C150" s="517" t="s">
        <v>6512</v>
      </c>
      <c r="D150" s="517" t="s">
        <v>8974</v>
      </c>
      <c r="E150" s="517" t="s">
        <v>8951</v>
      </c>
      <c r="F150" s="517" t="s">
        <v>8952</v>
      </c>
      <c r="G150" s="473" t="s">
        <v>8953</v>
      </c>
      <c r="H150" s="451"/>
      <c r="S150" s="452"/>
      <c r="T150" s="437"/>
      <c r="U150" s="437"/>
      <c r="V150" s="437"/>
      <c r="W150" s="437"/>
      <c r="X150" s="437"/>
      <c r="Y150" s="437"/>
      <c r="Z150" s="437"/>
      <c r="AA150" s="437"/>
      <c r="AB150" s="437"/>
      <c r="AC150" s="437"/>
      <c r="AD150" s="437"/>
      <c r="AE150" s="437"/>
      <c r="AF150" s="437"/>
    </row>
    <row r="151">
      <c r="A151" s="471" t="s">
        <v>8975</v>
      </c>
      <c r="B151" s="472">
        <v>1.0</v>
      </c>
      <c r="C151" s="478" t="s">
        <v>8976</v>
      </c>
      <c r="D151" s="472"/>
      <c r="E151" s="478" t="s">
        <v>8977</v>
      </c>
      <c r="F151" s="472"/>
      <c r="G151" s="473" t="s">
        <v>8978</v>
      </c>
      <c r="H151" s="451"/>
      <c r="S151" s="452"/>
      <c r="T151" s="437"/>
      <c r="U151" s="437"/>
      <c r="V151" s="437"/>
      <c r="W151" s="437"/>
      <c r="X151" s="437"/>
      <c r="Y151" s="437"/>
      <c r="Z151" s="437"/>
      <c r="AA151" s="437"/>
      <c r="AB151" s="437"/>
      <c r="AC151" s="437"/>
      <c r="AD151" s="437"/>
      <c r="AE151" s="437"/>
      <c r="AF151" s="437"/>
    </row>
    <row r="152">
      <c r="A152" s="479"/>
      <c r="B152" s="480" t="s">
        <v>8946</v>
      </c>
      <c r="C152" s="485" t="s">
        <v>39</v>
      </c>
      <c r="D152" s="475"/>
      <c r="E152" s="480" t="s">
        <v>8951</v>
      </c>
      <c r="F152" s="480" t="s">
        <v>8952</v>
      </c>
      <c r="G152" s="485" t="s">
        <v>8953</v>
      </c>
      <c r="H152" s="451"/>
      <c r="S152" s="452"/>
      <c r="T152" s="437"/>
      <c r="U152" s="437"/>
      <c r="V152" s="437"/>
      <c r="W152" s="437"/>
      <c r="X152" s="437"/>
      <c r="Y152" s="437"/>
      <c r="Z152" s="437"/>
      <c r="AA152" s="437"/>
      <c r="AB152" s="437"/>
      <c r="AC152" s="437"/>
      <c r="AD152" s="437"/>
      <c r="AE152" s="437"/>
      <c r="AF152" s="437"/>
    </row>
    <row r="153">
      <c r="A153" s="471" t="s">
        <v>6465</v>
      </c>
      <c r="B153" s="480">
        <v>1.0</v>
      </c>
      <c r="C153" s="484" t="s">
        <v>8955</v>
      </c>
      <c r="D153" s="475"/>
      <c r="E153" s="483" t="s">
        <v>8956</v>
      </c>
      <c r="F153" s="480"/>
      <c r="G153" s="484" t="s">
        <v>8957</v>
      </c>
      <c r="H153" s="451"/>
      <c r="S153" s="452"/>
      <c r="T153" s="437"/>
      <c r="U153" s="437"/>
      <c r="V153" s="437"/>
      <c r="W153" s="437"/>
      <c r="X153" s="437"/>
      <c r="Y153" s="437"/>
      <c r="Z153" s="437"/>
      <c r="AA153" s="437"/>
      <c r="AB153" s="437"/>
      <c r="AC153" s="437"/>
      <c r="AD153" s="437"/>
      <c r="AE153" s="437"/>
      <c r="AF153" s="437"/>
    </row>
    <row r="154">
      <c r="A154" s="471"/>
      <c r="B154" s="472" t="s">
        <v>8946</v>
      </c>
      <c r="C154" s="476" t="s">
        <v>8958</v>
      </c>
      <c r="D154" s="474"/>
      <c r="E154" s="474"/>
      <c r="F154" s="475"/>
      <c r="G154" s="473" t="s">
        <v>8959</v>
      </c>
      <c r="H154" s="451"/>
      <c r="S154" s="452"/>
      <c r="T154" s="437"/>
      <c r="U154" s="437"/>
      <c r="V154" s="437"/>
      <c r="W154" s="437"/>
      <c r="X154" s="437"/>
      <c r="Y154" s="437"/>
      <c r="Z154" s="437"/>
      <c r="AA154" s="437"/>
      <c r="AB154" s="437"/>
      <c r="AC154" s="437"/>
      <c r="AD154" s="437"/>
      <c r="AE154" s="437"/>
      <c r="AF154" s="437"/>
    </row>
    <row r="155">
      <c r="A155" s="486" t="s">
        <v>1636</v>
      </c>
      <c r="B155" s="478">
        <v>1.0</v>
      </c>
      <c r="C155" s="487" t="s">
        <v>1792</v>
      </c>
      <c r="D155" s="474"/>
      <c r="E155" s="474"/>
      <c r="F155" s="475"/>
      <c r="G155" s="476" t="s">
        <v>1638</v>
      </c>
      <c r="H155" s="451"/>
      <c r="S155" s="452"/>
      <c r="T155" s="437"/>
      <c r="U155" s="437"/>
      <c r="V155" s="437"/>
      <c r="W155" s="437"/>
      <c r="X155" s="437"/>
      <c r="Y155" s="437"/>
      <c r="Z155" s="437"/>
      <c r="AA155" s="437"/>
      <c r="AB155" s="437"/>
      <c r="AC155" s="437"/>
      <c r="AD155" s="437"/>
      <c r="AE155" s="437"/>
      <c r="AF155" s="437"/>
    </row>
    <row r="156">
      <c r="A156" s="486" t="s">
        <v>1636</v>
      </c>
      <c r="B156" s="478">
        <v>2.0</v>
      </c>
      <c r="C156" s="487" t="s">
        <v>1793</v>
      </c>
      <c r="D156" s="474"/>
      <c r="E156" s="474"/>
      <c r="F156" s="475"/>
      <c r="G156" s="476" t="s">
        <v>1638</v>
      </c>
      <c r="H156" s="451"/>
      <c r="S156" s="452"/>
      <c r="T156" s="437"/>
      <c r="U156" s="437"/>
      <c r="V156" s="437"/>
      <c r="W156" s="437"/>
      <c r="X156" s="437"/>
      <c r="Y156" s="437"/>
      <c r="Z156" s="437"/>
      <c r="AA156" s="437"/>
      <c r="AB156" s="437"/>
      <c r="AC156" s="437"/>
      <c r="AD156" s="437"/>
      <c r="AE156" s="437"/>
      <c r="AF156" s="437"/>
    </row>
    <row r="157">
      <c r="A157" s="486" t="s">
        <v>1636</v>
      </c>
      <c r="B157" s="478">
        <v>3.0</v>
      </c>
      <c r="C157" s="487" t="s">
        <v>1794</v>
      </c>
      <c r="D157" s="474"/>
      <c r="E157" s="474"/>
      <c r="F157" s="475"/>
      <c r="G157" s="476" t="s">
        <v>1638</v>
      </c>
      <c r="H157" s="451"/>
      <c r="S157" s="452"/>
      <c r="T157" s="437"/>
      <c r="U157" s="437"/>
      <c r="V157" s="437"/>
      <c r="W157" s="437"/>
      <c r="X157" s="437"/>
      <c r="Y157" s="437"/>
      <c r="Z157" s="437"/>
      <c r="AA157" s="437"/>
      <c r="AB157" s="437"/>
      <c r="AC157" s="437"/>
      <c r="AD157" s="437"/>
      <c r="AE157" s="437"/>
      <c r="AF157" s="437"/>
    </row>
    <row r="158">
      <c r="A158" s="486" t="s">
        <v>1646</v>
      </c>
      <c r="B158" s="478">
        <v>4.0</v>
      </c>
      <c r="C158" s="487" t="s">
        <v>1750</v>
      </c>
      <c r="D158" s="474"/>
      <c r="E158" s="474"/>
      <c r="F158" s="475"/>
      <c r="G158" s="476" t="s">
        <v>1751</v>
      </c>
      <c r="H158" s="451"/>
      <c r="S158" s="452"/>
      <c r="T158" s="437"/>
      <c r="U158" s="437"/>
      <c r="V158" s="437"/>
      <c r="W158" s="437"/>
      <c r="X158" s="437"/>
      <c r="Y158" s="437"/>
      <c r="Z158" s="437"/>
      <c r="AA158" s="437"/>
      <c r="AB158" s="437"/>
      <c r="AC158" s="437"/>
      <c r="AD158" s="437"/>
      <c r="AE158" s="437"/>
      <c r="AF158" s="437"/>
    </row>
    <row r="159">
      <c r="A159" s="486" t="s">
        <v>1636</v>
      </c>
      <c r="B159" s="478">
        <v>5.0</v>
      </c>
      <c r="C159" s="487" t="s">
        <v>1795</v>
      </c>
      <c r="D159" s="474"/>
      <c r="E159" s="474"/>
      <c r="F159" s="475"/>
      <c r="G159" s="476" t="s">
        <v>1638</v>
      </c>
      <c r="H159" s="451"/>
      <c r="S159" s="452"/>
      <c r="T159" s="437"/>
      <c r="U159" s="437"/>
      <c r="V159" s="437"/>
      <c r="W159" s="437"/>
      <c r="X159" s="437"/>
      <c r="Y159" s="437"/>
      <c r="Z159" s="437"/>
      <c r="AA159" s="437"/>
      <c r="AB159" s="437"/>
      <c r="AC159" s="437"/>
      <c r="AD159" s="437"/>
      <c r="AE159" s="437"/>
      <c r="AF159" s="437"/>
    </row>
    <row r="160">
      <c r="A160" s="486" t="s">
        <v>1646</v>
      </c>
      <c r="B160" s="478">
        <v>6.0</v>
      </c>
      <c r="C160" s="487" t="s">
        <v>1796</v>
      </c>
      <c r="D160" s="474"/>
      <c r="E160" s="474"/>
      <c r="F160" s="475"/>
      <c r="G160" s="476" t="s">
        <v>1751</v>
      </c>
      <c r="H160" s="451"/>
      <c r="S160" s="452"/>
      <c r="T160" s="437"/>
      <c r="U160" s="437"/>
      <c r="V160" s="437"/>
      <c r="W160" s="437"/>
      <c r="X160" s="437"/>
      <c r="Y160" s="437"/>
      <c r="Z160" s="437"/>
      <c r="AA160" s="437"/>
      <c r="AB160" s="437"/>
      <c r="AC160" s="437"/>
      <c r="AD160" s="437"/>
      <c r="AE160" s="437"/>
      <c r="AF160" s="437"/>
    </row>
    <row r="161">
      <c r="A161" s="486" t="s">
        <v>1636</v>
      </c>
      <c r="B161" s="478">
        <v>7.0</v>
      </c>
      <c r="C161" s="487" t="s">
        <v>1754</v>
      </c>
      <c r="D161" s="474"/>
      <c r="E161" s="474"/>
      <c r="F161" s="475"/>
      <c r="G161" s="476" t="s">
        <v>1638</v>
      </c>
      <c r="H161" s="451"/>
      <c r="S161" s="452"/>
      <c r="T161" s="437"/>
      <c r="U161" s="437"/>
      <c r="V161" s="437"/>
      <c r="W161" s="437"/>
      <c r="X161" s="437"/>
      <c r="Y161" s="437"/>
      <c r="Z161" s="437"/>
      <c r="AA161" s="437"/>
      <c r="AB161" s="437"/>
      <c r="AC161" s="437"/>
      <c r="AD161" s="437"/>
      <c r="AE161" s="437"/>
      <c r="AF161" s="437"/>
    </row>
    <row r="162">
      <c r="A162" s="488" t="s">
        <v>8960</v>
      </c>
      <c r="B162" s="474"/>
      <c r="C162" s="474"/>
      <c r="D162" s="474"/>
      <c r="E162" s="474"/>
      <c r="F162" s="474"/>
      <c r="G162" s="474"/>
      <c r="H162" s="451"/>
      <c r="S162" s="452"/>
      <c r="T162" s="437"/>
      <c r="U162" s="437"/>
      <c r="V162" s="437"/>
      <c r="W162" s="437"/>
      <c r="X162" s="437"/>
      <c r="Y162" s="437"/>
      <c r="Z162" s="437"/>
      <c r="AA162" s="437"/>
      <c r="AB162" s="437"/>
      <c r="AC162" s="437"/>
      <c r="AD162" s="437"/>
      <c r="AE162" s="437"/>
      <c r="AF162" s="437"/>
    </row>
    <row r="163">
      <c r="A163" s="471" t="s">
        <v>8944</v>
      </c>
      <c r="B163" s="472" t="s">
        <v>8946</v>
      </c>
      <c r="C163" s="473" t="s">
        <v>39</v>
      </c>
      <c r="D163" s="475"/>
      <c r="E163" s="472" t="s">
        <v>8951</v>
      </c>
      <c r="F163" s="478" t="s">
        <v>8961</v>
      </c>
      <c r="G163" s="473" t="s">
        <v>8953</v>
      </c>
      <c r="H163" s="451"/>
      <c r="S163" s="452"/>
      <c r="T163" s="437"/>
      <c r="U163" s="437"/>
      <c r="V163" s="437"/>
      <c r="W163" s="437"/>
      <c r="X163" s="437"/>
      <c r="Y163" s="437"/>
      <c r="Z163" s="437"/>
      <c r="AA163" s="437"/>
      <c r="AB163" s="437"/>
      <c r="AC163" s="437"/>
      <c r="AD163" s="437"/>
      <c r="AE163" s="437"/>
      <c r="AF163" s="437"/>
    </row>
    <row r="164">
      <c r="A164" s="471" t="s">
        <v>6465</v>
      </c>
      <c r="B164" s="472">
        <v>1.0</v>
      </c>
      <c r="C164" s="476" t="s">
        <v>8955</v>
      </c>
      <c r="D164" s="475"/>
      <c r="E164" s="478" t="s">
        <v>8956</v>
      </c>
      <c r="F164" s="472"/>
      <c r="G164" s="473" t="s">
        <v>8957</v>
      </c>
      <c r="H164" s="451"/>
      <c r="S164" s="452"/>
      <c r="T164" s="437"/>
      <c r="U164" s="437"/>
      <c r="V164" s="437"/>
      <c r="W164" s="437"/>
      <c r="X164" s="437"/>
      <c r="Y164" s="437"/>
      <c r="Z164" s="437"/>
      <c r="AA164" s="437"/>
      <c r="AB164" s="437"/>
      <c r="AC164" s="437"/>
      <c r="AD164" s="437"/>
      <c r="AE164" s="437"/>
      <c r="AF164" s="437"/>
    </row>
    <row r="165">
      <c r="A165" s="489" t="s">
        <v>8962</v>
      </c>
      <c r="B165" s="474"/>
      <c r="C165" s="474"/>
      <c r="D165" s="474"/>
      <c r="E165" s="474"/>
      <c r="F165" s="474"/>
      <c r="G165" s="474"/>
      <c r="H165" s="451"/>
      <c r="S165" s="452"/>
      <c r="T165" s="437"/>
      <c r="U165" s="437"/>
      <c r="V165" s="437"/>
      <c r="W165" s="437"/>
      <c r="X165" s="437"/>
      <c r="Y165" s="437"/>
      <c r="Z165" s="437"/>
      <c r="AA165" s="437"/>
      <c r="AB165" s="437"/>
      <c r="AC165" s="437"/>
      <c r="AD165" s="437"/>
      <c r="AE165" s="437"/>
      <c r="AF165" s="437"/>
    </row>
    <row r="166">
      <c r="A166" s="471" t="s">
        <v>8944</v>
      </c>
      <c r="B166" s="472" t="s">
        <v>8946</v>
      </c>
      <c r="C166" s="473" t="s">
        <v>39</v>
      </c>
      <c r="D166" s="475"/>
      <c r="E166" s="472" t="s">
        <v>8951</v>
      </c>
      <c r="F166" s="472" t="s">
        <v>8952</v>
      </c>
      <c r="G166" s="473" t="s">
        <v>8953</v>
      </c>
      <c r="H166" s="451"/>
      <c r="S166" s="452"/>
      <c r="T166" s="437"/>
      <c r="U166" s="437"/>
      <c r="V166" s="437"/>
      <c r="W166" s="437"/>
      <c r="X166" s="437"/>
      <c r="Y166" s="437"/>
      <c r="Z166" s="437"/>
      <c r="AA166" s="437"/>
      <c r="AB166" s="437"/>
      <c r="AC166" s="437"/>
      <c r="AD166" s="437"/>
      <c r="AE166" s="437"/>
      <c r="AF166" s="437"/>
    </row>
    <row r="167">
      <c r="A167" s="490" t="s">
        <v>6465</v>
      </c>
      <c r="B167" s="491">
        <v>1.0</v>
      </c>
      <c r="C167" s="492" t="s">
        <v>8955</v>
      </c>
      <c r="D167" s="493"/>
      <c r="E167" s="494" t="s">
        <v>8956</v>
      </c>
      <c r="F167" s="491"/>
      <c r="G167" s="495" t="s">
        <v>8963</v>
      </c>
      <c r="H167" s="451"/>
      <c r="S167" s="452"/>
      <c r="T167" s="437"/>
      <c r="U167" s="437"/>
      <c r="V167" s="437"/>
      <c r="W167" s="437"/>
      <c r="X167" s="437"/>
      <c r="Y167" s="437"/>
      <c r="Z167" s="437"/>
      <c r="AA167" s="437"/>
      <c r="AB167" s="437"/>
      <c r="AC167" s="437"/>
      <c r="AD167" s="437"/>
      <c r="AE167" s="437"/>
      <c r="AF167" s="437"/>
    </row>
    <row r="168">
      <c r="A168" s="496"/>
      <c r="B168" s="497"/>
      <c r="C168" s="497"/>
      <c r="E168" s="497"/>
      <c r="F168" s="497"/>
      <c r="G168" s="497"/>
      <c r="H168" s="451"/>
      <c r="S168" s="452"/>
      <c r="T168" s="437"/>
      <c r="U168" s="437"/>
      <c r="V168" s="437"/>
      <c r="W168" s="437"/>
      <c r="X168" s="437"/>
      <c r="Y168" s="437"/>
      <c r="Z168" s="437"/>
      <c r="AA168" s="437"/>
      <c r="AB168" s="437"/>
      <c r="AC168" s="437"/>
      <c r="AD168" s="437"/>
      <c r="AE168" s="437"/>
      <c r="AF168" s="437"/>
    </row>
    <row r="169">
      <c r="A169" s="498" t="s">
        <v>8964</v>
      </c>
      <c r="B169" s="435"/>
      <c r="C169" s="435"/>
      <c r="D169" s="499" t="s">
        <v>8965</v>
      </c>
      <c r="E169" s="500" t="s">
        <v>8966</v>
      </c>
      <c r="F169" s="499" t="s">
        <v>8967</v>
      </c>
      <c r="G169" s="435"/>
      <c r="H169" s="435"/>
      <c r="I169" s="435"/>
      <c r="J169" s="501" t="s">
        <v>8965</v>
      </c>
      <c r="K169" s="500" t="s">
        <v>8966</v>
      </c>
      <c r="L169" s="501" t="s">
        <v>8968</v>
      </c>
      <c r="M169" s="435"/>
      <c r="N169" s="435"/>
      <c r="O169" s="435"/>
      <c r="P169" s="502" t="s">
        <v>8965</v>
      </c>
      <c r="Q169" s="503" t="s">
        <v>8966</v>
      </c>
      <c r="R169" s="504"/>
      <c r="S169" s="436"/>
      <c r="T169" s="437"/>
      <c r="U169" s="437"/>
      <c r="V169" s="437"/>
      <c r="W169" s="437"/>
      <c r="X169" s="437"/>
      <c r="Y169" s="437"/>
      <c r="Z169" s="437"/>
      <c r="AA169" s="437"/>
      <c r="AB169" s="437"/>
      <c r="AC169" s="437"/>
      <c r="AD169" s="437"/>
      <c r="AE169" s="437"/>
      <c r="AF169" s="437"/>
    </row>
    <row r="170">
      <c r="A170" s="505"/>
      <c r="S170" s="452"/>
      <c r="T170" s="437"/>
      <c r="U170" s="437"/>
      <c r="V170" s="437"/>
      <c r="W170" s="437"/>
      <c r="X170" s="437"/>
      <c r="Y170" s="437"/>
      <c r="Z170" s="437"/>
      <c r="AA170" s="437"/>
      <c r="AB170" s="437"/>
      <c r="AC170" s="437"/>
      <c r="AD170" s="437"/>
      <c r="AE170" s="437"/>
      <c r="AF170" s="437"/>
    </row>
    <row r="171">
      <c r="A171" s="506" t="s">
        <v>8969</v>
      </c>
      <c r="D171" s="507" t="s">
        <v>8965</v>
      </c>
      <c r="E171" s="508" t="s">
        <v>8966</v>
      </c>
      <c r="F171" s="507" t="s">
        <v>8970</v>
      </c>
      <c r="J171" s="507" t="s">
        <v>8965</v>
      </c>
      <c r="K171" s="508" t="s">
        <v>8966</v>
      </c>
      <c r="L171" s="507" t="s">
        <v>8971</v>
      </c>
      <c r="P171" s="509" t="s">
        <v>8965</v>
      </c>
      <c r="Q171" s="510" t="s">
        <v>8966</v>
      </c>
      <c r="R171" s="511" t="s">
        <v>8972</v>
      </c>
      <c r="S171" s="452"/>
      <c r="T171" s="437"/>
      <c r="U171" s="437"/>
      <c r="V171" s="437"/>
      <c r="W171" s="437"/>
      <c r="X171" s="437"/>
      <c r="Y171" s="437"/>
      <c r="Z171" s="437"/>
      <c r="AA171" s="437"/>
      <c r="AB171" s="437"/>
      <c r="AC171" s="437"/>
      <c r="AD171" s="437"/>
      <c r="AE171" s="437"/>
      <c r="AF171" s="437"/>
    </row>
    <row r="172">
      <c r="A172" s="512"/>
      <c r="B172" s="513"/>
      <c r="C172" s="513"/>
      <c r="D172" s="513"/>
      <c r="E172" s="513"/>
      <c r="F172" s="513"/>
      <c r="G172" s="513"/>
      <c r="H172" s="513"/>
      <c r="I172" s="513"/>
      <c r="J172" s="513"/>
      <c r="K172" s="513"/>
      <c r="L172" s="513"/>
      <c r="M172" s="513"/>
      <c r="N172" s="513"/>
      <c r="O172" s="513"/>
      <c r="P172" s="513"/>
      <c r="Q172" s="513"/>
      <c r="R172" s="513"/>
      <c r="S172" s="514"/>
      <c r="T172" s="437"/>
      <c r="U172" s="437"/>
      <c r="V172" s="437"/>
      <c r="W172" s="437"/>
      <c r="X172" s="437"/>
      <c r="Y172" s="437"/>
      <c r="Z172" s="437"/>
      <c r="AA172" s="437"/>
      <c r="AB172" s="437"/>
      <c r="AC172" s="437"/>
      <c r="AD172" s="437"/>
      <c r="AE172" s="437"/>
      <c r="AF172" s="437"/>
    </row>
    <row r="173">
      <c r="A173" s="434" t="s">
        <v>8984</v>
      </c>
      <c r="B173" s="435"/>
      <c r="C173" s="435"/>
      <c r="D173" s="435"/>
      <c r="E173" s="435"/>
      <c r="F173" s="435"/>
      <c r="G173" s="435"/>
      <c r="H173" s="435"/>
      <c r="I173" s="435"/>
      <c r="J173" s="435"/>
      <c r="K173" s="435"/>
      <c r="L173" s="435"/>
      <c r="M173" s="435"/>
      <c r="N173" s="435"/>
      <c r="O173" s="435"/>
      <c r="P173" s="435"/>
      <c r="Q173" s="435"/>
      <c r="R173" s="435"/>
      <c r="S173" s="436"/>
      <c r="T173" s="437"/>
      <c r="U173" s="437"/>
      <c r="V173" s="437"/>
      <c r="W173" s="437"/>
      <c r="X173" s="437"/>
      <c r="Y173" s="437"/>
      <c r="Z173" s="437"/>
      <c r="AA173" s="437"/>
      <c r="AB173" s="437"/>
      <c r="AC173" s="437"/>
      <c r="AD173" s="437"/>
      <c r="AE173" s="437"/>
      <c r="AF173" s="437"/>
    </row>
    <row r="174">
      <c r="A174" s="438" t="s">
        <v>8935</v>
      </c>
      <c r="B174" s="439"/>
      <c r="C174" s="438" t="s">
        <v>8936</v>
      </c>
      <c r="D174" s="440"/>
      <c r="E174" s="439"/>
      <c r="F174" s="441" t="s">
        <v>1437</v>
      </c>
      <c r="G174" s="442" t="s">
        <v>8937</v>
      </c>
      <c r="H174" s="443" t="s">
        <v>1442</v>
      </c>
      <c r="I174" s="444"/>
      <c r="J174" s="444"/>
      <c r="K174" s="444"/>
      <c r="L174" s="444"/>
      <c r="M174" s="444"/>
      <c r="N174" s="444"/>
      <c r="O174" s="444"/>
      <c r="P174" s="444"/>
      <c r="Q174" s="444"/>
      <c r="R174" s="444"/>
      <c r="S174" s="445"/>
      <c r="T174" s="437"/>
      <c r="U174" s="437"/>
      <c r="V174" s="437"/>
      <c r="W174" s="437"/>
      <c r="X174" s="437"/>
      <c r="Y174" s="437"/>
      <c r="Z174" s="437"/>
      <c r="AA174" s="437"/>
      <c r="AB174" s="437"/>
      <c r="AC174" s="437"/>
      <c r="AD174" s="437"/>
      <c r="AE174" s="437"/>
      <c r="AF174" s="437"/>
    </row>
    <row r="175">
      <c r="A175" s="446" t="s">
        <v>8938</v>
      </c>
      <c r="B175" s="22"/>
      <c r="C175" s="447"/>
      <c r="D175" s="448"/>
      <c r="E175" s="22"/>
      <c r="F175" s="449" t="s">
        <v>8939</v>
      </c>
      <c r="G175" s="450"/>
      <c r="H175" s="451"/>
      <c r="S175" s="452"/>
      <c r="T175" s="437"/>
      <c r="U175" s="437"/>
      <c r="V175" s="437"/>
      <c r="W175" s="437"/>
      <c r="X175" s="437"/>
      <c r="Y175" s="437"/>
      <c r="Z175" s="437"/>
      <c r="AA175" s="437"/>
      <c r="AB175" s="437"/>
      <c r="AC175" s="437"/>
      <c r="AD175" s="437"/>
      <c r="AE175" s="437"/>
      <c r="AF175" s="437"/>
    </row>
    <row r="176">
      <c r="A176" s="453" t="s">
        <v>8940</v>
      </c>
      <c r="B176" s="448"/>
      <c r="C176" s="448"/>
      <c r="D176" s="22"/>
      <c r="E176" s="454" t="s">
        <v>8941</v>
      </c>
      <c r="F176" s="455" t="s">
        <v>8942</v>
      </c>
      <c r="G176" s="456"/>
      <c r="H176" s="451"/>
      <c r="S176" s="452"/>
      <c r="T176" s="437"/>
      <c r="U176" s="437"/>
      <c r="V176" s="437"/>
      <c r="W176" s="437"/>
      <c r="X176" s="437"/>
      <c r="Y176" s="437"/>
      <c r="Z176" s="437"/>
      <c r="AA176" s="437"/>
      <c r="AB176" s="437"/>
      <c r="AC176" s="437"/>
      <c r="AD176" s="437"/>
      <c r="AE176" s="437"/>
      <c r="AF176" s="437"/>
    </row>
    <row r="177">
      <c r="A177" s="457" t="s">
        <v>8943</v>
      </c>
      <c r="B177" s="458"/>
      <c r="C177" s="458"/>
      <c r="D177" s="459"/>
      <c r="E177" s="460"/>
      <c r="F177" s="461"/>
      <c r="G177" s="462"/>
      <c r="H177" s="463"/>
      <c r="I177" s="464"/>
      <c r="J177" s="464"/>
      <c r="K177" s="464"/>
      <c r="L177" s="464"/>
      <c r="M177" s="464"/>
      <c r="N177" s="464"/>
      <c r="O177" s="464"/>
      <c r="P177" s="464"/>
      <c r="Q177" s="464"/>
      <c r="R177" s="464"/>
      <c r="S177" s="465"/>
      <c r="T177" s="437"/>
      <c r="U177" s="437"/>
      <c r="V177" s="437"/>
      <c r="W177" s="437"/>
      <c r="X177" s="437"/>
      <c r="Y177" s="437"/>
      <c r="Z177" s="437"/>
      <c r="AA177" s="437"/>
      <c r="AB177" s="437"/>
      <c r="AC177" s="437"/>
      <c r="AD177" s="437"/>
      <c r="AE177" s="437"/>
      <c r="AF177" s="437"/>
    </row>
    <row r="178">
      <c r="A178" s="466" t="s">
        <v>8944</v>
      </c>
      <c r="B178" s="467"/>
      <c r="C178" s="468" t="s">
        <v>8945</v>
      </c>
      <c r="D178" s="469"/>
      <c r="E178" s="469"/>
      <c r="F178" s="469"/>
      <c r="G178" s="469"/>
      <c r="H178" s="470" t="s">
        <v>8983</v>
      </c>
      <c r="S178" s="452"/>
      <c r="T178" s="437"/>
      <c r="U178" s="437"/>
      <c r="V178" s="437"/>
      <c r="W178" s="437"/>
      <c r="X178" s="437"/>
      <c r="Y178" s="437"/>
      <c r="Z178" s="437"/>
      <c r="AA178" s="437"/>
      <c r="AB178" s="437"/>
      <c r="AC178" s="437"/>
      <c r="AD178" s="437"/>
      <c r="AE178" s="437"/>
      <c r="AF178" s="437"/>
    </row>
    <row r="179">
      <c r="A179" s="471"/>
      <c r="B179" s="472" t="s">
        <v>8946</v>
      </c>
      <c r="C179" s="473" t="s">
        <v>8947</v>
      </c>
      <c r="D179" s="474"/>
      <c r="E179" s="474"/>
      <c r="F179" s="475"/>
      <c r="G179" s="473" t="s">
        <v>8948</v>
      </c>
      <c r="H179" s="451"/>
      <c r="S179" s="452"/>
      <c r="T179" s="437"/>
      <c r="U179" s="437"/>
      <c r="V179" s="437"/>
      <c r="W179" s="437"/>
      <c r="X179" s="437"/>
      <c r="Y179" s="437"/>
      <c r="Z179" s="437"/>
      <c r="AA179" s="437"/>
      <c r="AB179" s="437"/>
      <c r="AC179" s="437"/>
      <c r="AD179" s="437"/>
      <c r="AE179" s="437"/>
      <c r="AF179" s="437"/>
    </row>
    <row r="180">
      <c r="A180" s="471" t="s">
        <v>2101</v>
      </c>
      <c r="B180" s="472">
        <v>1.0</v>
      </c>
      <c r="C180" s="476" t="s">
        <v>2124</v>
      </c>
      <c r="D180" s="474"/>
      <c r="E180" s="474"/>
      <c r="F180" s="475"/>
      <c r="G180" s="477"/>
      <c r="H180" s="451"/>
      <c r="S180" s="452"/>
      <c r="T180" s="437"/>
      <c r="U180" s="437"/>
      <c r="V180" s="437"/>
      <c r="W180" s="437"/>
      <c r="X180" s="437"/>
      <c r="Y180" s="437"/>
      <c r="Z180" s="437"/>
      <c r="AA180" s="437"/>
      <c r="AB180" s="437"/>
      <c r="AC180" s="437"/>
      <c r="AD180" s="437"/>
      <c r="AE180" s="437"/>
      <c r="AF180" s="437"/>
    </row>
    <row r="181">
      <c r="A181" s="471" t="s">
        <v>2101</v>
      </c>
      <c r="B181" s="478">
        <v>2.0</v>
      </c>
      <c r="C181" s="476" t="s">
        <v>2128</v>
      </c>
      <c r="D181" s="474"/>
      <c r="E181" s="474"/>
      <c r="F181" s="475"/>
      <c r="G181" s="477"/>
      <c r="H181" s="451"/>
      <c r="S181" s="452"/>
      <c r="T181" s="437"/>
      <c r="U181" s="437"/>
      <c r="V181" s="437"/>
      <c r="W181" s="437"/>
      <c r="X181" s="437"/>
      <c r="Y181" s="437"/>
      <c r="Z181" s="437"/>
      <c r="AA181" s="437"/>
      <c r="AB181" s="437"/>
      <c r="AC181" s="437"/>
      <c r="AD181" s="437"/>
      <c r="AE181" s="437"/>
      <c r="AF181" s="437"/>
    </row>
    <row r="182">
      <c r="A182" s="471"/>
      <c r="B182" s="472" t="s">
        <v>8946</v>
      </c>
      <c r="C182" s="517" t="s">
        <v>6512</v>
      </c>
      <c r="D182" s="517" t="s">
        <v>8974</v>
      </c>
      <c r="E182" s="517" t="s">
        <v>8951</v>
      </c>
      <c r="F182" s="517" t="s">
        <v>8952</v>
      </c>
      <c r="G182" s="473" t="s">
        <v>8953</v>
      </c>
      <c r="H182" s="451"/>
      <c r="S182" s="452"/>
      <c r="T182" s="437"/>
      <c r="U182" s="437"/>
      <c r="V182" s="437"/>
      <c r="W182" s="437"/>
      <c r="X182" s="437"/>
      <c r="Y182" s="437"/>
      <c r="Z182" s="437"/>
      <c r="AA182" s="437"/>
      <c r="AB182" s="437"/>
      <c r="AC182" s="437"/>
      <c r="AD182" s="437"/>
      <c r="AE182" s="437"/>
      <c r="AF182" s="437"/>
    </row>
    <row r="183">
      <c r="A183" s="471" t="s">
        <v>8975</v>
      </c>
      <c r="B183" s="472">
        <v>1.0</v>
      </c>
      <c r="C183" s="478" t="s">
        <v>8976</v>
      </c>
      <c r="D183" s="472"/>
      <c r="E183" s="478" t="s">
        <v>8977</v>
      </c>
      <c r="F183" s="472"/>
      <c r="G183" s="473" t="s">
        <v>8978</v>
      </c>
      <c r="H183" s="451"/>
      <c r="S183" s="452"/>
      <c r="T183" s="437"/>
      <c r="U183" s="437"/>
      <c r="V183" s="437"/>
      <c r="W183" s="437"/>
      <c r="X183" s="437"/>
      <c r="Y183" s="437"/>
      <c r="Z183" s="437"/>
      <c r="AA183" s="437"/>
      <c r="AB183" s="437"/>
      <c r="AC183" s="437"/>
      <c r="AD183" s="437"/>
      <c r="AE183" s="437"/>
      <c r="AF183" s="437"/>
    </row>
    <row r="184">
      <c r="A184" s="479"/>
      <c r="B184" s="480" t="s">
        <v>8946</v>
      </c>
      <c r="C184" s="485" t="s">
        <v>39</v>
      </c>
      <c r="D184" s="475"/>
      <c r="E184" s="480" t="s">
        <v>8951</v>
      </c>
      <c r="F184" s="480" t="s">
        <v>8952</v>
      </c>
      <c r="G184" s="485" t="s">
        <v>8953</v>
      </c>
      <c r="H184" s="451"/>
      <c r="S184" s="452"/>
      <c r="T184" s="437"/>
      <c r="U184" s="437"/>
      <c r="V184" s="437"/>
      <c r="W184" s="437"/>
      <c r="X184" s="437"/>
      <c r="Y184" s="437"/>
      <c r="Z184" s="437"/>
      <c r="AA184" s="437"/>
      <c r="AB184" s="437"/>
      <c r="AC184" s="437"/>
      <c r="AD184" s="437"/>
      <c r="AE184" s="437"/>
      <c r="AF184" s="437"/>
    </row>
    <row r="185">
      <c r="A185" s="471" t="s">
        <v>6465</v>
      </c>
      <c r="B185" s="480">
        <v>1.0</v>
      </c>
      <c r="C185" s="484" t="s">
        <v>8955</v>
      </c>
      <c r="D185" s="475"/>
      <c r="E185" s="483" t="s">
        <v>8956</v>
      </c>
      <c r="F185" s="480"/>
      <c r="G185" s="484" t="s">
        <v>8957</v>
      </c>
      <c r="H185" s="451"/>
      <c r="S185" s="452"/>
      <c r="T185" s="437"/>
      <c r="U185" s="437"/>
      <c r="V185" s="437"/>
      <c r="W185" s="437"/>
      <c r="X185" s="437"/>
      <c r="Y185" s="437"/>
      <c r="Z185" s="437"/>
      <c r="AA185" s="437"/>
      <c r="AB185" s="437"/>
      <c r="AC185" s="437"/>
      <c r="AD185" s="437"/>
      <c r="AE185" s="437"/>
      <c r="AF185" s="437"/>
    </row>
    <row r="186">
      <c r="A186" s="471"/>
      <c r="B186" s="472" t="s">
        <v>8946</v>
      </c>
      <c r="C186" s="476" t="s">
        <v>8958</v>
      </c>
      <c r="D186" s="474"/>
      <c r="E186" s="474"/>
      <c r="F186" s="475"/>
      <c r="G186" s="473" t="s">
        <v>8959</v>
      </c>
      <c r="H186" s="451"/>
      <c r="S186" s="452"/>
      <c r="T186" s="437"/>
      <c r="U186" s="437"/>
      <c r="V186" s="437"/>
      <c r="W186" s="437"/>
      <c r="X186" s="437"/>
      <c r="Y186" s="437"/>
      <c r="Z186" s="437"/>
      <c r="AA186" s="437"/>
      <c r="AB186" s="437"/>
      <c r="AC186" s="437"/>
      <c r="AD186" s="437"/>
      <c r="AE186" s="437"/>
      <c r="AF186" s="437"/>
    </row>
    <row r="187">
      <c r="A187" s="486" t="s">
        <v>1636</v>
      </c>
      <c r="B187" s="478">
        <v>1.0</v>
      </c>
      <c r="C187" s="487" t="s">
        <v>1792</v>
      </c>
      <c r="D187" s="474"/>
      <c r="E187" s="474"/>
      <c r="F187" s="475"/>
      <c r="G187" s="476" t="s">
        <v>1638</v>
      </c>
      <c r="H187" s="451"/>
      <c r="S187" s="452"/>
      <c r="T187" s="437"/>
      <c r="U187" s="437"/>
      <c r="V187" s="437"/>
      <c r="W187" s="437"/>
      <c r="X187" s="437"/>
      <c r="Y187" s="437"/>
      <c r="Z187" s="437"/>
      <c r="AA187" s="437"/>
      <c r="AB187" s="437"/>
      <c r="AC187" s="437"/>
      <c r="AD187" s="437"/>
      <c r="AE187" s="437"/>
      <c r="AF187" s="437"/>
    </row>
    <row r="188">
      <c r="A188" s="486" t="s">
        <v>1636</v>
      </c>
      <c r="B188" s="478">
        <v>2.0</v>
      </c>
      <c r="C188" s="487" t="s">
        <v>1793</v>
      </c>
      <c r="D188" s="474"/>
      <c r="E188" s="474"/>
      <c r="F188" s="475"/>
      <c r="G188" s="476" t="s">
        <v>1638</v>
      </c>
      <c r="H188" s="451"/>
      <c r="S188" s="452"/>
      <c r="T188" s="437"/>
      <c r="U188" s="437"/>
      <c r="V188" s="437"/>
      <c r="W188" s="437"/>
      <c r="X188" s="437"/>
      <c r="Y188" s="437"/>
      <c r="Z188" s="437"/>
      <c r="AA188" s="437"/>
      <c r="AB188" s="437"/>
      <c r="AC188" s="437"/>
      <c r="AD188" s="437"/>
      <c r="AE188" s="437"/>
      <c r="AF188" s="437"/>
    </row>
    <row r="189">
      <c r="A189" s="486" t="s">
        <v>1636</v>
      </c>
      <c r="B189" s="478">
        <v>3.0</v>
      </c>
      <c r="C189" s="487" t="s">
        <v>1794</v>
      </c>
      <c r="D189" s="474"/>
      <c r="E189" s="474"/>
      <c r="F189" s="475"/>
      <c r="G189" s="476" t="s">
        <v>1638</v>
      </c>
      <c r="H189" s="451"/>
      <c r="S189" s="452"/>
      <c r="T189" s="437"/>
      <c r="U189" s="437"/>
      <c r="V189" s="437"/>
      <c r="W189" s="437"/>
      <c r="X189" s="437"/>
      <c r="Y189" s="437"/>
      <c r="Z189" s="437"/>
      <c r="AA189" s="437"/>
      <c r="AB189" s="437"/>
      <c r="AC189" s="437"/>
      <c r="AD189" s="437"/>
      <c r="AE189" s="437"/>
      <c r="AF189" s="437"/>
    </row>
    <row r="190">
      <c r="A190" s="486" t="s">
        <v>1646</v>
      </c>
      <c r="B190" s="478">
        <v>4.0</v>
      </c>
      <c r="C190" s="487" t="s">
        <v>1750</v>
      </c>
      <c r="D190" s="474"/>
      <c r="E190" s="474"/>
      <c r="F190" s="475"/>
      <c r="G190" s="476" t="s">
        <v>1751</v>
      </c>
      <c r="H190" s="451"/>
      <c r="S190" s="452"/>
      <c r="T190" s="437"/>
      <c r="U190" s="437"/>
      <c r="V190" s="437"/>
      <c r="W190" s="437"/>
      <c r="X190" s="437"/>
      <c r="Y190" s="437"/>
      <c r="Z190" s="437"/>
      <c r="AA190" s="437"/>
      <c r="AB190" s="437"/>
      <c r="AC190" s="437"/>
      <c r="AD190" s="437"/>
      <c r="AE190" s="437"/>
      <c r="AF190" s="437"/>
    </row>
    <row r="191">
      <c r="A191" s="486" t="s">
        <v>1636</v>
      </c>
      <c r="B191" s="478">
        <v>5.0</v>
      </c>
      <c r="C191" s="487" t="s">
        <v>1795</v>
      </c>
      <c r="D191" s="474"/>
      <c r="E191" s="474"/>
      <c r="F191" s="475"/>
      <c r="G191" s="476" t="s">
        <v>1638</v>
      </c>
      <c r="H191" s="451"/>
      <c r="S191" s="452"/>
      <c r="T191" s="437"/>
      <c r="U191" s="437"/>
      <c r="V191" s="437"/>
      <c r="W191" s="437"/>
      <c r="X191" s="437"/>
      <c r="Y191" s="437"/>
      <c r="Z191" s="437"/>
      <c r="AA191" s="437"/>
      <c r="AB191" s="437"/>
      <c r="AC191" s="437"/>
      <c r="AD191" s="437"/>
      <c r="AE191" s="437"/>
      <c r="AF191" s="437"/>
    </row>
    <row r="192">
      <c r="A192" s="486" t="s">
        <v>1646</v>
      </c>
      <c r="B192" s="478">
        <v>6.0</v>
      </c>
      <c r="C192" s="487" t="s">
        <v>1796</v>
      </c>
      <c r="D192" s="474"/>
      <c r="E192" s="474"/>
      <c r="F192" s="475"/>
      <c r="G192" s="476" t="s">
        <v>1751</v>
      </c>
      <c r="H192" s="451"/>
      <c r="S192" s="452"/>
      <c r="T192" s="437"/>
      <c r="U192" s="437"/>
      <c r="V192" s="437"/>
      <c r="W192" s="437"/>
      <c r="X192" s="437"/>
      <c r="Y192" s="437"/>
      <c r="Z192" s="437"/>
      <c r="AA192" s="437"/>
      <c r="AB192" s="437"/>
      <c r="AC192" s="437"/>
      <c r="AD192" s="437"/>
      <c r="AE192" s="437"/>
      <c r="AF192" s="437"/>
    </row>
    <row r="193">
      <c r="A193" s="486" t="s">
        <v>1636</v>
      </c>
      <c r="B193" s="478">
        <v>7.0</v>
      </c>
      <c r="C193" s="487" t="s">
        <v>1754</v>
      </c>
      <c r="D193" s="474"/>
      <c r="E193" s="474"/>
      <c r="F193" s="475"/>
      <c r="G193" s="476" t="s">
        <v>1638</v>
      </c>
      <c r="H193" s="451"/>
      <c r="S193" s="452"/>
      <c r="T193" s="437"/>
      <c r="U193" s="437"/>
      <c r="V193" s="437"/>
      <c r="W193" s="437"/>
      <c r="X193" s="437"/>
      <c r="Y193" s="437"/>
      <c r="Z193" s="437"/>
      <c r="AA193" s="437"/>
      <c r="AB193" s="437"/>
      <c r="AC193" s="437"/>
      <c r="AD193" s="437"/>
      <c r="AE193" s="437"/>
      <c r="AF193" s="437"/>
    </row>
    <row r="194">
      <c r="A194" s="488" t="s">
        <v>8960</v>
      </c>
      <c r="B194" s="474"/>
      <c r="C194" s="474"/>
      <c r="D194" s="474"/>
      <c r="E194" s="474"/>
      <c r="F194" s="474"/>
      <c r="G194" s="474"/>
      <c r="H194" s="451"/>
      <c r="S194" s="452"/>
      <c r="T194" s="437"/>
      <c r="U194" s="437"/>
      <c r="V194" s="437"/>
      <c r="W194" s="437"/>
      <c r="X194" s="437"/>
      <c r="Y194" s="437"/>
      <c r="Z194" s="437"/>
      <c r="AA194" s="437"/>
      <c r="AB194" s="437"/>
      <c r="AC194" s="437"/>
      <c r="AD194" s="437"/>
      <c r="AE194" s="437"/>
      <c r="AF194" s="437"/>
    </row>
    <row r="195">
      <c r="A195" s="471" t="s">
        <v>8944</v>
      </c>
      <c r="B195" s="472" t="s">
        <v>8946</v>
      </c>
      <c r="C195" s="473" t="s">
        <v>39</v>
      </c>
      <c r="D195" s="475"/>
      <c r="E195" s="472" t="s">
        <v>8951</v>
      </c>
      <c r="F195" s="478" t="s">
        <v>8961</v>
      </c>
      <c r="G195" s="473" t="s">
        <v>8953</v>
      </c>
      <c r="H195" s="451"/>
      <c r="S195" s="452"/>
      <c r="T195" s="437"/>
      <c r="U195" s="437"/>
      <c r="V195" s="437"/>
      <c r="W195" s="437"/>
      <c r="X195" s="437"/>
      <c r="Y195" s="437"/>
      <c r="Z195" s="437"/>
      <c r="AA195" s="437"/>
      <c r="AB195" s="437"/>
      <c r="AC195" s="437"/>
      <c r="AD195" s="437"/>
      <c r="AE195" s="437"/>
      <c r="AF195" s="437"/>
    </row>
    <row r="196">
      <c r="A196" s="471" t="s">
        <v>6465</v>
      </c>
      <c r="B196" s="472">
        <v>1.0</v>
      </c>
      <c r="C196" s="476" t="s">
        <v>8955</v>
      </c>
      <c r="D196" s="475"/>
      <c r="E196" s="478" t="s">
        <v>8956</v>
      </c>
      <c r="F196" s="472"/>
      <c r="G196" s="473" t="s">
        <v>8957</v>
      </c>
      <c r="H196" s="451"/>
      <c r="S196" s="452"/>
      <c r="T196" s="437"/>
      <c r="U196" s="437"/>
      <c r="V196" s="437"/>
      <c r="W196" s="437"/>
      <c r="X196" s="437"/>
      <c r="Y196" s="437"/>
      <c r="Z196" s="437"/>
      <c r="AA196" s="437"/>
      <c r="AB196" s="437"/>
      <c r="AC196" s="437"/>
      <c r="AD196" s="437"/>
      <c r="AE196" s="437"/>
      <c r="AF196" s="437"/>
    </row>
    <row r="197">
      <c r="A197" s="489" t="s">
        <v>8962</v>
      </c>
      <c r="B197" s="474"/>
      <c r="C197" s="474"/>
      <c r="D197" s="474"/>
      <c r="E197" s="474"/>
      <c r="F197" s="474"/>
      <c r="G197" s="474"/>
      <c r="H197" s="451"/>
      <c r="S197" s="452"/>
      <c r="T197" s="437"/>
      <c r="U197" s="437"/>
      <c r="V197" s="437"/>
      <c r="W197" s="437"/>
      <c r="X197" s="437"/>
      <c r="Y197" s="437"/>
      <c r="Z197" s="437"/>
      <c r="AA197" s="437"/>
      <c r="AB197" s="437"/>
      <c r="AC197" s="437"/>
      <c r="AD197" s="437"/>
      <c r="AE197" s="437"/>
      <c r="AF197" s="437"/>
    </row>
    <row r="198">
      <c r="A198" s="471" t="s">
        <v>8944</v>
      </c>
      <c r="B198" s="472" t="s">
        <v>8946</v>
      </c>
      <c r="C198" s="473" t="s">
        <v>39</v>
      </c>
      <c r="D198" s="475"/>
      <c r="E198" s="472" t="s">
        <v>8951</v>
      </c>
      <c r="F198" s="472" t="s">
        <v>8952</v>
      </c>
      <c r="G198" s="473" t="s">
        <v>8953</v>
      </c>
      <c r="H198" s="451"/>
      <c r="S198" s="452"/>
      <c r="T198" s="437"/>
      <c r="U198" s="437"/>
      <c r="V198" s="437"/>
      <c r="W198" s="437"/>
      <c r="X198" s="437"/>
      <c r="Y198" s="437"/>
      <c r="Z198" s="437"/>
      <c r="AA198" s="437"/>
      <c r="AB198" s="437"/>
      <c r="AC198" s="437"/>
      <c r="AD198" s="437"/>
      <c r="AE198" s="437"/>
      <c r="AF198" s="437"/>
    </row>
    <row r="199">
      <c r="A199" s="490" t="s">
        <v>6465</v>
      </c>
      <c r="B199" s="491">
        <v>1.0</v>
      </c>
      <c r="C199" s="492" t="s">
        <v>8955</v>
      </c>
      <c r="D199" s="493"/>
      <c r="E199" s="494" t="s">
        <v>8956</v>
      </c>
      <c r="F199" s="491"/>
      <c r="G199" s="495" t="s">
        <v>8963</v>
      </c>
      <c r="H199" s="451"/>
      <c r="S199" s="452"/>
      <c r="T199" s="437"/>
      <c r="U199" s="437"/>
      <c r="V199" s="437"/>
      <c r="W199" s="437"/>
      <c r="X199" s="437"/>
      <c r="Y199" s="437"/>
      <c r="Z199" s="437"/>
      <c r="AA199" s="437"/>
      <c r="AB199" s="437"/>
      <c r="AC199" s="437"/>
      <c r="AD199" s="437"/>
      <c r="AE199" s="437"/>
      <c r="AF199" s="437"/>
    </row>
    <row r="200">
      <c r="A200" s="496"/>
      <c r="B200" s="497"/>
      <c r="C200" s="497"/>
      <c r="E200" s="497"/>
      <c r="F200" s="497"/>
      <c r="G200" s="497"/>
      <c r="H200" s="451"/>
      <c r="S200" s="452"/>
      <c r="T200" s="437"/>
      <c r="U200" s="437"/>
      <c r="V200" s="437"/>
      <c r="W200" s="437"/>
      <c r="X200" s="437"/>
      <c r="Y200" s="437"/>
      <c r="Z200" s="437"/>
      <c r="AA200" s="437"/>
      <c r="AB200" s="437"/>
      <c r="AC200" s="437"/>
      <c r="AD200" s="437"/>
      <c r="AE200" s="437"/>
      <c r="AF200" s="437"/>
    </row>
    <row r="201">
      <c r="A201" s="498" t="s">
        <v>8964</v>
      </c>
      <c r="B201" s="435"/>
      <c r="C201" s="435"/>
      <c r="D201" s="499" t="s">
        <v>8965</v>
      </c>
      <c r="E201" s="500" t="s">
        <v>8966</v>
      </c>
      <c r="F201" s="499" t="s">
        <v>8967</v>
      </c>
      <c r="G201" s="435"/>
      <c r="H201" s="435"/>
      <c r="I201" s="435"/>
      <c r="J201" s="501" t="s">
        <v>8965</v>
      </c>
      <c r="K201" s="500" t="s">
        <v>8966</v>
      </c>
      <c r="L201" s="501" t="s">
        <v>8968</v>
      </c>
      <c r="M201" s="435"/>
      <c r="N201" s="435"/>
      <c r="O201" s="435"/>
      <c r="P201" s="502" t="s">
        <v>8965</v>
      </c>
      <c r="Q201" s="503" t="s">
        <v>8966</v>
      </c>
      <c r="R201" s="504"/>
      <c r="S201" s="436"/>
      <c r="T201" s="437"/>
      <c r="U201" s="437"/>
      <c r="V201" s="437"/>
      <c r="W201" s="437"/>
      <c r="X201" s="437"/>
      <c r="Y201" s="437"/>
      <c r="Z201" s="437"/>
      <c r="AA201" s="437"/>
      <c r="AB201" s="437"/>
      <c r="AC201" s="437"/>
      <c r="AD201" s="437"/>
      <c r="AE201" s="437"/>
      <c r="AF201" s="437"/>
    </row>
    <row r="202">
      <c r="A202" s="505"/>
      <c r="S202" s="452"/>
      <c r="T202" s="437"/>
      <c r="U202" s="437"/>
      <c r="V202" s="437"/>
      <c r="W202" s="437"/>
      <c r="X202" s="437"/>
      <c r="Y202" s="437"/>
      <c r="Z202" s="437"/>
      <c r="AA202" s="437"/>
      <c r="AB202" s="437"/>
      <c r="AC202" s="437"/>
      <c r="AD202" s="437"/>
      <c r="AE202" s="437"/>
      <c r="AF202" s="437"/>
    </row>
    <row r="203">
      <c r="A203" s="506" t="s">
        <v>8969</v>
      </c>
      <c r="D203" s="507" t="s">
        <v>8965</v>
      </c>
      <c r="E203" s="508" t="s">
        <v>8966</v>
      </c>
      <c r="F203" s="507" t="s">
        <v>8970</v>
      </c>
      <c r="J203" s="507" t="s">
        <v>8965</v>
      </c>
      <c r="K203" s="508" t="s">
        <v>8966</v>
      </c>
      <c r="L203" s="507" t="s">
        <v>8971</v>
      </c>
      <c r="P203" s="509" t="s">
        <v>8965</v>
      </c>
      <c r="Q203" s="510" t="s">
        <v>8966</v>
      </c>
      <c r="R203" s="511" t="s">
        <v>8972</v>
      </c>
      <c r="S203" s="452"/>
      <c r="T203" s="437"/>
      <c r="U203" s="437"/>
      <c r="V203" s="437"/>
      <c r="W203" s="437"/>
      <c r="X203" s="437"/>
      <c r="Y203" s="437"/>
      <c r="Z203" s="437"/>
      <c r="AA203" s="437"/>
      <c r="AB203" s="437"/>
      <c r="AC203" s="437"/>
      <c r="AD203" s="437"/>
      <c r="AE203" s="437"/>
      <c r="AF203" s="437"/>
    </row>
    <row r="204">
      <c r="A204" s="512"/>
      <c r="B204" s="513"/>
      <c r="C204" s="513"/>
      <c r="D204" s="513"/>
      <c r="E204" s="513"/>
      <c r="F204" s="513"/>
      <c r="G204" s="513"/>
      <c r="H204" s="513"/>
      <c r="I204" s="513"/>
      <c r="J204" s="513"/>
      <c r="K204" s="513"/>
      <c r="L204" s="513"/>
      <c r="M204" s="513"/>
      <c r="N204" s="513"/>
      <c r="O204" s="513"/>
      <c r="P204" s="513"/>
      <c r="Q204" s="513"/>
      <c r="R204" s="513"/>
      <c r="S204" s="514"/>
      <c r="T204" s="437"/>
      <c r="U204" s="437"/>
      <c r="V204" s="437"/>
      <c r="W204" s="437"/>
      <c r="X204" s="437"/>
      <c r="Y204" s="437"/>
      <c r="Z204" s="437"/>
      <c r="AA204" s="437"/>
      <c r="AB204" s="437"/>
      <c r="AC204" s="437"/>
      <c r="AD204" s="437"/>
      <c r="AE204" s="437"/>
      <c r="AF204" s="437"/>
    </row>
    <row r="205">
      <c r="A205" s="434" t="s">
        <v>8985</v>
      </c>
      <c r="B205" s="435"/>
      <c r="C205" s="435"/>
      <c r="D205" s="435"/>
      <c r="E205" s="435"/>
      <c r="F205" s="435"/>
      <c r="G205" s="435"/>
      <c r="H205" s="435"/>
      <c r="I205" s="435"/>
      <c r="J205" s="435"/>
      <c r="K205" s="435"/>
      <c r="L205" s="435"/>
      <c r="M205" s="435"/>
      <c r="N205" s="435"/>
      <c r="O205" s="435"/>
      <c r="P205" s="435"/>
      <c r="Q205" s="435"/>
      <c r="R205" s="435"/>
      <c r="S205" s="436"/>
      <c r="T205" s="437"/>
      <c r="U205" s="437"/>
      <c r="V205" s="437"/>
      <c r="W205" s="437"/>
      <c r="X205" s="437"/>
      <c r="Y205" s="437"/>
      <c r="Z205" s="437"/>
      <c r="AA205" s="437"/>
      <c r="AB205" s="437"/>
      <c r="AC205" s="437"/>
      <c r="AD205" s="437"/>
      <c r="AE205" s="437"/>
      <c r="AF205" s="437"/>
    </row>
    <row r="206">
      <c r="A206" s="438" t="s">
        <v>8935</v>
      </c>
      <c r="B206" s="439"/>
      <c r="C206" s="438" t="s">
        <v>8936</v>
      </c>
      <c r="D206" s="440"/>
      <c r="E206" s="439"/>
      <c r="F206" s="441" t="s">
        <v>1437</v>
      </c>
      <c r="G206" s="442" t="s">
        <v>8937</v>
      </c>
      <c r="H206" s="443" t="s">
        <v>1442</v>
      </c>
      <c r="I206" s="444"/>
      <c r="J206" s="444"/>
      <c r="K206" s="444"/>
      <c r="L206" s="444"/>
      <c r="M206" s="444"/>
      <c r="N206" s="444"/>
      <c r="O206" s="444"/>
      <c r="P206" s="444"/>
      <c r="Q206" s="444"/>
      <c r="R206" s="444"/>
      <c r="S206" s="445"/>
      <c r="T206" s="437"/>
      <c r="U206" s="437"/>
      <c r="V206" s="437"/>
      <c r="W206" s="437"/>
      <c r="X206" s="437"/>
      <c r="Y206" s="437"/>
      <c r="Z206" s="437"/>
      <c r="AA206" s="437"/>
      <c r="AB206" s="437"/>
      <c r="AC206" s="437"/>
      <c r="AD206" s="437"/>
      <c r="AE206" s="437"/>
      <c r="AF206" s="437"/>
    </row>
    <row r="207">
      <c r="A207" s="446" t="s">
        <v>8938</v>
      </c>
      <c r="B207" s="22"/>
      <c r="C207" s="447"/>
      <c r="D207" s="448"/>
      <c r="E207" s="22"/>
      <c r="F207" s="449" t="s">
        <v>8939</v>
      </c>
      <c r="G207" s="450"/>
      <c r="H207" s="451"/>
      <c r="S207" s="452"/>
      <c r="T207" s="437"/>
      <c r="U207" s="437"/>
      <c r="V207" s="437"/>
      <c r="W207" s="437"/>
      <c r="X207" s="437"/>
      <c r="Y207" s="437"/>
      <c r="Z207" s="437"/>
      <c r="AA207" s="437"/>
      <c r="AB207" s="437"/>
      <c r="AC207" s="437"/>
      <c r="AD207" s="437"/>
      <c r="AE207" s="437"/>
      <c r="AF207" s="437"/>
    </row>
    <row r="208">
      <c r="A208" s="453" t="s">
        <v>8940</v>
      </c>
      <c r="B208" s="448"/>
      <c r="C208" s="448"/>
      <c r="D208" s="22"/>
      <c r="E208" s="454" t="s">
        <v>8941</v>
      </c>
      <c r="F208" s="455" t="s">
        <v>8942</v>
      </c>
      <c r="G208" s="456"/>
      <c r="H208" s="451"/>
      <c r="S208" s="452"/>
      <c r="T208" s="437"/>
      <c r="U208" s="437"/>
      <c r="V208" s="437"/>
      <c r="W208" s="437"/>
      <c r="X208" s="437"/>
      <c r="Y208" s="437"/>
      <c r="Z208" s="437"/>
      <c r="AA208" s="437"/>
      <c r="AB208" s="437"/>
      <c r="AC208" s="437"/>
      <c r="AD208" s="437"/>
      <c r="AE208" s="437"/>
      <c r="AF208" s="437"/>
    </row>
    <row r="209">
      <c r="A209" s="457" t="s">
        <v>8943</v>
      </c>
      <c r="B209" s="458"/>
      <c r="C209" s="458"/>
      <c r="D209" s="459"/>
      <c r="E209" s="460"/>
      <c r="F209" s="461"/>
      <c r="G209" s="462"/>
      <c r="H209" s="463"/>
      <c r="I209" s="464"/>
      <c r="J209" s="464"/>
      <c r="K209" s="464"/>
      <c r="L209" s="464"/>
      <c r="M209" s="464"/>
      <c r="N209" s="464"/>
      <c r="O209" s="464"/>
      <c r="P209" s="464"/>
      <c r="Q209" s="464"/>
      <c r="R209" s="464"/>
      <c r="S209" s="465"/>
      <c r="T209" s="437"/>
      <c r="U209" s="437"/>
      <c r="V209" s="437"/>
      <c r="W209" s="437"/>
      <c r="X209" s="437"/>
      <c r="Y209" s="437"/>
      <c r="Z209" s="437"/>
      <c r="AA209" s="437"/>
      <c r="AB209" s="437"/>
      <c r="AC209" s="437"/>
      <c r="AD209" s="437"/>
      <c r="AE209" s="437"/>
      <c r="AF209" s="437"/>
    </row>
    <row r="210">
      <c r="A210" s="466" t="s">
        <v>8944</v>
      </c>
      <c r="B210" s="467"/>
      <c r="C210" s="468" t="s">
        <v>8945</v>
      </c>
      <c r="D210" s="469"/>
      <c r="E210" s="469"/>
      <c r="F210" s="469"/>
      <c r="G210" s="469"/>
      <c r="H210" s="470" t="s">
        <v>8983</v>
      </c>
      <c r="S210" s="452"/>
      <c r="T210" s="437"/>
      <c r="U210" s="437"/>
      <c r="V210" s="437"/>
      <c r="W210" s="437"/>
      <c r="X210" s="437"/>
      <c r="Y210" s="437"/>
      <c r="Z210" s="437"/>
      <c r="AA210" s="437"/>
      <c r="AB210" s="437"/>
      <c r="AC210" s="437"/>
      <c r="AD210" s="437"/>
      <c r="AE210" s="437"/>
      <c r="AF210" s="437"/>
    </row>
    <row r="211">
      <c r="A211" s="471"/>
      <c r="B211" s="472" t="s">
        <v>8946</v>
      </c>
      <c r="C211" s="473" t="s">
        <v>8947</v>
      </c>
      <c r="D211" s="474"/>
      <c r="E211" s="474"/>
      <c r="F211" s="475"/>
      <c r="G211" s="473" t="s">
        <v>8948</v>
      </c>
      <c r="H211" s="451"/>
      <c r="S211" s="452"/>
      <c r="T211" s="437"/>
      <c r="U211" s="437"/>
      <c r="V211" s="437"/>
      <c r="W211" s="437"/>
      <c r="X211" s="437"/>
      <c r="Y211" s="437"/>
      <c r="Z211" s="437"/>
      <c r="AA211" s="437"/>
      <c r="AB211" s="437"/>
      <c r="AC211" s="437"/>
      <c r="AD211" s="437"/>
      <c r="AE211" s="437"/>
      <c r="AF211" s="437"/>
    </row>
    <row r="212">
      <c r="A212" s="471" t="s">
        <v>2101</v>
      </c>
      <c r="B212" s="472">
        <v>1.0</v>
      </c>
      <c r="C212" s="476" t="s">
        <v>2124</v>
      </c>
      <c r="D212" s="474"/>
      <c r="E212" s="474"/>
      <c r="F212" s="475"/>
      <c r="G212" s="477"/>
      <c r="H212" s="451"/>
      <c r="S212" s="452"/>
      <c r="T212" s="437"/>
      <c r="U212" s="437"/>
      <c r="V212" s="437"/>
      <c r="W212" s="437"/>
      <c r="X212" s="437"/>
      <c r="Y212" s="437"/>
      <c r="Z212" s="437"/>
      <c r="AA212" s="437"/>
      <c r="AB212" s="437"/>
      <c r="AC212" s="437"/>
      <c r="AD212" s="437"/>
      <c r="AE212" s="437"/>
      <c r="AF212" s="437"/>
    </row>
    <row r="213">
      <c r="A213" s="471" t="s">
        <v>2101</v>
      </c>
      <c r="B213" s="478">
        <v>2.0</v>
      </c>
      <c r="C213" s="476" t="s">
        <v>2128</v>
      </c>
      <c r="D213" s="474"/>
      <c r="E213" s="474"/>
      <c r="F213" s="475"/>
      <c r="G213" s="477"/>
      <c r="H213" s="451"/>
      <c r="S213" s="452"/>
      <c r="T213" s="437"/>
      <c r="U213" s="437"/>
      <c r="V213" s="437"/>
      <c r="W213" s="437"/>
      <c r="X213" s="437"/>
      <c r="Y213" s="437"/>
      <c r="Z213" s="437"/>
      <c r="AA213" s="437"/>
      <c r="AB213" s="437"/>
      <c r="AC213" s="437"/>
      <c r="AD213" s="437"/>
      <c r="AE213" s="437"/>
      <c r="AF213" s="437"/>
    </row>
    <row r="214">
      <c r="A214" s="471"/>
      <c r="B214" s="472" t="s">
        <v>8946</v>
      </c>
      <c r="C214" s="517" t="s">
        <v>6512</v>
      </c>
      <c r="D214" s="517" t="s">
        <v>8974</v>
      </c>
      <c r="E214" s="517" t="s">
        <v>8951</v>
      </c>
      <c r="F214" s="517" t="s">
        <v>8952</v>
      </c>
      <c r="G214" s="473" t="s">
        <v>8953</v>
      </c>
      <c r="H214" s="451"/>
      <c r="S214" s="452"/>
      <c r="T214" s="437"/>
      <c r="U214" s="437"/>
      <c r="V214" s="437"/>
      <c r="W214" s="437"/>
      <c r="X214" s="437"/>
      <c r="Y214" s="437"/>
      <c r="Z214" s="437"/>
      <c r="AA214" s="437"/>
      <c r="AB214" s="437"/>
      <c r="AC214" s="437"/>
      <c r="AD214" s="437"/>
      <c r="AE214" s="437"/>
      <c r="AF214" s="437"/>
    </row>
    <row r="215">
      <c r="A215" s="471" t="s">
        <v>8975</v>
      </c>
      <c r="B215" s="472">
        <v>1.0</v>
      </c>
      <c r="C215" s="478" t="s">
        <v>8976</v>
      </c>
      <c r="D215" s="472"/>
      <c r="E215" s="478" t="s">
        <v>8977</v>
      </c>
      <c r="F215" s="472"/>
      <c r="G215" s="473" t="s">
        <v>8978</v>
      </c>
      <c r="H215" s="451"/>
      <c r="S215" s="452"/>
      <c r="T215" s="437"/>
      <c r="U215" s="437"/>
      <c r="V215" s="437"/>
      <c r="W215" s="437"/>
      <c r="X215" s="437"/>
      <c r="Y215" s="437"/>
      <c r="Z215" s="437"/>
      <c r="AA215" s="437"/>
      <c r="AB215" s="437"/>
      <c r="AC215" s="437"/>
      <c r="AD215" s="437"/>
      <c r="AE215" s="437"/>
      <c r="AF215" s="437"/>
    </row>
    <row r="216">
      <c r="A216" s="479"/>
      <c r="B216" s="480" t="s">
        <v>8946</v>
      </c>
      <c r="C216" s="485" t="s">
        <v>39</v>
      </c>
      <c r="D216" s="475"/>
      <c r="E216" s="480" t="s">
        <v>8951</v>
      </c>
      <c r="F216" s="480" t="s">
        <v>8952</v>
      </c>
      <c r="G216" s="485" t="s">
        <v>8953</v>
      </c>
      <c r="H216" s="451"/>
      <c r="S216" s="452"/>
      <c r="T216" s="437"/>
      <c r="U216" s="437"/>
      <c r="V216" s="437"/>
      <c r="W216" s="437"/>
      <c r="X216" s="437"/>
      <c r="Y216" s="437"/>
      <c r="Z216" s="437"/>
      <c r="AA216" s="437"/>
      <c r="AB216" s="437"/>
      <c r="AC216" s="437"/>
      <c r="AD216" s="437"/>
      <c r="AE216" s="437"/>
      <c r="AF216" s="437"/>
    </row>
    <row r="217">
      <c r="A217" s="471" t="s">
        <v>6465</v>
      </c>
      <c r="B217" s="480">
        <v>1.0</v>
      </c>
      <c r="C217" s="484" t="s">
        <v>8955</v>
      </c>
      <c r="D217" s="475"/>
      <c r="E217" s="483" t="s">
        <v>8956</v>
      </c>
      <c r="F217" s="480"/>
      <c r="G217" s="484" t="s">
        <v>8957</v>
      </c>
      <c r="H217" s="451"/>
      <c r="S217" s="452"/>
      <c r="T217" s="437"/>
      <c r="U217" s="437"/>
      <c r="V217" s="437"/>
      <c r="W217" s="437"/>
      <c r="X217" s="437"/>
      <c r="Y217" s="437"/>
      <c r="Z217" s="437"/>
      <c r="AA217" s="437"/>
      <c r="AB217" s="437"/>
      <c r="AC217" s="437"/>
      <c r="AD217" s="437"/>
      <c r="AE217" s="437"/>
      <c r="AF217" s="437"/>
    </row>
    <row r="218">
      <c r="A218" s="471"/>
      <c r="B218" s="472" t="s">
        <v>8946</v>
      </c>
      <c r="C218" s="476" t="s">
        <v>8958</v>
      </c>
      <c r="D218" s="474"/>
      <c r="E218" s="474"/>
      <c r="F218" s="475"/>
      <c r="G218" s="473" t="s">
        <v>8959</v>
      </c>
      <c r="H218" s="451"/>
      <c r="S218" s="452"/>
      <c r="T218" s="437"/>
      <c r="U218" s="437"/>
      <c r="V218" s="437"/>
      <c r="W218" s="437"/>
      <c r="X218" s="437"/>
      <c r="Y218" s="437"/>
      <c r="Z218" s="437"/>
      <c r="AA218" s="437"/>
      <c r="AB218" s="437"/>
      <c r="AC218" s="437"/>
      <c r="AD218" s="437"/>
      <c r="AE218" s="437"/>
      <c r="AF218" s="437"/>
    </row>
    <row r="219">
      <c r="A219" s="486" t="s">
        <v>1636</v>
      </c>
      <c r="B219" s="478">
        <v>1.0</v>
      </c>
      <c r="C219" s="487" t="s">
        <v>1792</v>
      </c>
      <c r="D219" s="474"/>
      <c r="E219" s="474"/>
      <c r="F219" s="475"/>
      <c r="G219" s="476" t="s">
        <v>1638</v>
      </c>
      <c r="H219" s="451"/>
      <c r="S219" s="452"/>
      <c r="T219" s="437"/>
      <c r="U219" s="437"/>
      <c r="V219" s="437"/>
      <c r="W219" s="437"/>
      <c r="X219" s="437"/>
      <c r="Y219" s="437"/>
      <c r="Z219" s="437"/>
      <c r="AA219" s="437"/>
      <c r="AB219" s="437"/>
      <c r="AC219" s="437"/>
      <c r="AD219" s="437"/>
      <c r="AE219" s="437"/>
      <c r="AF219" s="437"/>
    </row>
    <row r="220">
      <c r="A220" s="486" t="s">
        <v>1636</v>
      </c>
      <c r="B220" s="478">
        <v>2.0</v>
      </c>
      <c r="C220" s="487" t="s">
        <v>1793</v>
      </c>
      <c r="D220" s="474"/>
      <c r="E220" s="474"/>
      <c r="F220" s="475"/>
      <c r="G220" s="476" t="s">
        <v>1638</v>
      </c>
      <c r="H220" s="451"/>
      <c r="S220" s="452"/>
      <c r="T220" s="437"/>
      <c r="U220" s="437"/>
      <c r="V220" s="437"/>
      <c r="W220" s="437"/>
      <c r="X220" s="437"/>
      <c r="Y220" s="437"/>
      <c r="Z220" s="437"/>
      <c r="AA220" s="437"/>
      <c r="AB220" s="437"/>
      <c r="AC220" s="437"/>
      <c r="AD220" s="437"/>
      <c r="AE220" s="437"/>
      <c r="AF220" s="437"/>
    </row>
    <row r="221">
      <c r="A221" s="486" t="s">
        <v>1636</v>
      </c>
      <c r="B221" s="478">
        <v>3.0</v>
      </c>
      <c r="C221" s="487" t="s">
        <v>1794</v>
      </c>
      <c r="D221" s="474"/>
      <c r="E221" s="474"/>
      <c r="F221" s="475"/>
      <c r="G221" s="476" t="s">
        <v>1638</v>
      </c>
      <c r="H221" s="451"/>
      <c r="S221" s="452"/>
      <c r="T221" s="437"/>
      <c r="U221" s="437"/>
      <c r="V221" s="437"/>
      <c r="W221" s="437"/>
      <c r="X221" s="437"/>
      <c r="Y221" s="437"/>
      <c r="Z221" s="437"/>
      <c r="AA221" s="437"/>
      <c r="AB221" s="437"/>
      <c r="AC221" s="437"/>
      <c r="AD221" s="437"/>
      <c r="AE221" s="437"/>
      <c r="AF221" s="437"/>
    </row>
    <row r="222">
      <c r="A222" s="486" t="s">
        <v>1646</v>
      </c>
      <c r="B222" s="478">
        <v>4.0</v>
      </c>
      <c r="C222" s="487" t="s">
        <v>1750</v>
      </c>
      <c r="D222" s="474"/>
      <c r="E222" s="474"/>
      <c r="F222" s="475"/>
      <c r="G222" s="476" t="s">
        <v>1751</v>
      </c>
      <c r="H222" s="451"/>
      <c r="S222" s="452"/>
      <c r="T222" s="437"/>
      <c r="U222" s="437"/>
      <c r="V222" s="437"/>
      <c r="W222" s="437"/>
      <c r="X222" s="437"/>
      <c r="Y222" s="437"/>
      <c r="Z222" s="437"/>
      <c r="AA222" s="437"/>
      <c r="AB222" s="437"/>
      <c r="AC222" s="437"/>
      <c r="AD222" s="437"/>
      <c r="AE222" s="437"/>
      <c r="AF222" s="437"/>
    </row>
    <row r="223">
      <c r="A223" s="486" t="s">
        <v>1636</v>
      </c>
      <c r="B223" s="478">
        <v>5.0</v>
      </c>
      <c r="C223" s="487" t="s">
        <v>1795</v>
      </c>
      <c r="D223" s="474"/>
      <c r="E223" s="474"/>
      <c r="F223" s="475"/>
      <c r="G223" s="476" t="s">
        <v>1638</v>
      </c>
      <c r="H223" s="451"/>
      <c r="S223" s="452"/>
      <c r="T223" s="437"/>
      <c r="U223" s="437"/>
      <c r="V223" s="437"/>
      <c r="W223" s="437"/>
      <c r="X223" s="437"/>
      <c r="Y223" s="437"/>
      <c r="Z223" s="437"/>
      <c r="AA223" s="437"/>
      <c r="AB223" s="437"/>
      <c r="AC223" s="437"/>
      <c r="AD223" s="437"/>
      <c r="AE223" s="437"/>
      <c r="AF223" s="437"/>
    </row>
    <row r="224">
      <c r="A224" s="486" t="s">
        <v>1646</v>
      </c>
      <c r="B224" s="478">
        <v>6.0</v>
      </c>
      <c r="C224" s="487" t="s">
        <v>1796</v>
      </c>
      <c r="D224" s="474"/>
      <c r="E224" s="474"/>
      <c r="F224" s="475"/>
      <c r="G224" s="476" t="s">
        <v>1751</v>
      </c>
      <c r="H224" s="451"/>
      <c r="S224" s="452"/>
      <c r="T224" s="437"/>
      <c r="U224" s="437"/>
      <c r="V224" s="437"/>
      <c r="W224" s="437"/>
      <c r="X224" s="437"/>
      <c r="Y224" s="437"/>
      <c r="Z224" s="437"/>
      <c r="AA224" s="437"/>
      <c r="AB224" s="437"/>
      <c r="AC224" s="437"/>
      <c r="AD224" s="437"/>
      <c r="AE224" s="437"/>
      <c r="AF224" s="437"/>
    </row>
    <row r="225">
      <c r="A225" s="486" t="s">
        <v>1636</v>
      </c>
      <c r="B225" s="478">
        <v>7.0</v>
      </c>
      <c r="C225" s="487" t="s">
        <v>1754</v>
      </c>
      <c r="D225" s="474"/>
      <c r="E225" s="474"/>
      <c r="F225" s="475"/>
      <c r="G225" s="476" t="s">
        <v>1638</v>
      </c>
      <c r="H225" s="451"/>
      <c r="S225" s="452"/>
      <c r="T225" s="437"/>
      <c r="U225" s="437"/>
      <c r="V225" s="437"/>
      <c r="W225" s="437"/>
      <c r="X225" s="437"/>
      <c r="Y225" s="437"/>
      <c r="Z225" s="437"/>
      <c r="AA225" s="437"/>
      <c r="AB225" s="437"/>
      <c r="AC225" s="437"/>
      <c r="AD225" s="437"/>
      <c r="AE225" s="437"/>
      <c r="AF225" s="437"/>
    </row>
    <row r="226">
      <c r="A226" s="488" t="s">
        <v>8960</v>
      </c>
      <c r="B226" s="474"/>
      <c r="C226" s="474"/>
      <c r="D226" s="474"/>
      <c r="E226" s="474"/>
      <c r="F226" s="474"/>
      <c r="G226" s="474"/>
      <c r="H226" s="451"/>
      <c r="S226" s="452"/>
      <c r="T226" s="437"/>
      <c r="U226" s="437"/>
      <c r="V226" s="437"/>
      <c r="W226" s="437"/>
      <c r="X226" s="437"/>
      <c r="Y226" s="437"/>
      <c r="Z226" s="437"/>
      <c r="AA226" s="437"/>
      <c r="AB226" s="437"/>
      <c r="AC226" s="437"/>
      <c r="AD226" s="437"/>
      <c r="AE226" s="437"/>
      <c r="AF226" s="437"/>
    </row>
    <row r="227">
      <c r="A227" s="471" t="s">
        <v>8944</v>
      </c>
      <c r="B227" s="472" t="s">
        <v>8946</v>
      </c>
      <c r="C227" s="473" t="s">
        <v>39</v>
      </c>
      <c r="D227" s="475"/>
      <c r="E227" s="472" t="s">
        <v>8951</v>
      </c>
      <c r="F227" s="478" t="s">
        <v>8961</v>
      </c>
      <c r="G227" s="473" t="s">
        <v>8953</v>
      </c>
      <c r="H227" s="451"/>
      <c r="S227" s="452"/>
      <c r="T227" s="437"/>
      <c r="U227" s="437"/>
      <c r="V227" s="437"/>
      <c r="W227" s="437"/>
      <c r="X227" s="437"/>
      <c r="Y227" s="437"/>
      <c r="Z227" s="437"/>
      <c r="AA227" s="437"/>
      <c r="AB227" s="437"/>
      <c r="AC227" s="437"/>
      <c r="AD227" s="437"/>
      <c r="AE227" s="437"/>
      <c r="AF227" s="437"/>
    </row>
    <row r="228">
      <c r="A228" s="471" t="s">
        <v>6465</v>
      </c>
      <c r="B228" s="472">
        <v>1.0</v>
      </c>
      <c r="C228" s="476" t="s">
        <v>8955</v>
      </c>
      <c r="D228" s="475"/>
      <c r="E228" s="478" t="s">
        <v>8956</v>
      </c>
      <c r="F228" s="472"/>
      <c r="G228" s="473" t="s">
        <v>8957</v>
      </c>
      <c r="H228" s="451"/>
      <c r="S228" s="452"/>
      <c r="T228" s="437"/>
      <c r="U228" s="437"/>
      <c r="V228" s="437"/>
      <c r="W228" s="437"/>
      <c r="X228" s="437"/>
      <c r="Y228" s="437"/>
      <c r="Z228" s="437"/>
      <c r="AA228" s="437"/>
      <c r="AB228" s="437"/>
      <c r="AC228" s="437"/>
      <c r="AD228" s="437"/>
      <c r="AE228" s="437"/>
      <c r="AF228" s="437"/>
    </row>
    <row r="229">
      <c r="A229" s="489" t="s">
        <v>8962</v>
      </c>
      <c r="B229" s="474"/>
      <c r="C229" s="474"/>
      <c r="D229" s="474"/>
      <c r="E229" s="474"/>
      <c r="F229" s="474"/>
      <c r="G229" s="474"/>
      <c r="H229" s="451"/>
      <c r="S229" s="452"/>
      <c r="T229" s="437"/>
      <c r="U229" s="437"/>
      <c r="V229" s="437"/>
      <c r="W229" s="437"/>
      <c r="X229" s="437"/>
      <c r="Y229" s="437"/>
      <c r="Z229" s="437"/>
      <c r="AA229" s="437"/>
      <c r="AB229" s="437"/>
      <c r="AC229" s="437"/>
      <c r="AD229" s="437"/>
      <c r="AE229" s="437"/>
      <c r="AF229" s="437"/>
    </row>
    <row r="230">
      <c r="A230" s="471" t="s">
        <v>8944</v>
      </c>
      <c r="B230" s="472" t="s">
        <v>8946</v>
      </c>
      <c r="C230" s="473" t="s">
        <v>39</v>
      </c>
      <c r="D230" s="475"/>
      <c r="E230" s="472" t="s">
        <v>8951</v>
      </c>
      <c r="F230" s="472" t="s">
        <v>8952</v>
      </c>
      <c r="G230" s="473" t="s">
        <v>8953</v>
      </c>
      <c r="H230" s="451"/>
      <c r="S230" s="452"/>
      <c r="T230" s="437"/>
      <c r="U230" s="437"/>
      <c r="V230" s="437"/>
      <c r="W230" s="437"/>
      <c r="X230" s="437"/>
      <c r="Y230" s="437"/>
      <c r="Z230" s="437"/>
      <c r="AA230" s="437"/>
      <c r="AB230" s="437"/>
      <c r="AC230" s="437"/>
      <c r="AD230" s="437"/>
      <c r="AE230" s="437"/>
      <c r="AF230" s="437"/>
    </row>
    <row r="231">
      <c r="A231" s="490" t="s">
        <v>6465</v>
      </c>
      <c r="B231" s="491">
        <v>1.0</v>
      </c>
      <c r="C231" s="492" t="s">
        <v>8955</v>
      </c>
      <c r="D231" s="493"/>
      <c r="E231" s="494" t="s">
        <v>8956</v>
      </c>
      <c r="F231" s="491"/>
      <c r="G231" s="495" t="s">
        <v>8963</v>
      </c>
      <c r="H231" s="451"/>
      <c r="S231" s="452"/>
      <c r="T231" s="437"/>
      <c r="U231" s="437"/>
      <c r="V231" s="437"/>
      <c r="W231" s="437"/>
      <c r="X231" s="437"/>
      <c r="Y231" s="437"/>
      <c r="Z231" s="437"/>
      <c r="AA231" s="437"/>
      <c r="AB231" s="437"/>
      <c r="AC231" s="437"/>
      <c r="AD231" s="437"/>
      <c r="AE231" s="437"/>
      <c r="AF231" s="437"/>
    </row>
    <row r="232">
      <c r="A232" s="496"/>
      <c r="B232" s="497"/>
      <c r="C232" s="497"/>
      <c r="E232" s="497"/>
      <c r="F232" s="497"/>
      <c r="G232" s="497"/>
      <c r="H232" s="451"/>
      <c r="S232" s="452"/>
      <c r="T232" s="437"/>
      <c r="U232" s="437"/>
      <c r="V232" s="437"/>
      <c r="W232" s="437"/>
      <c r="X232" s="437"/>
      <c r="Y232" s="437"/>
      <c r="Z232" s="437"/>
      <c r="AA232" s="437"/>
      <c r="AB232" s="437"/>
      <c r="AC232" s="437"/>
      <c r="AD232" s="437"/>
      <c r="AE232" s="437"/>
      <c r="AF232" s="437"/>
    </row>
    <row r="233">
      <c r="A233" s="498" t="s">
        <v>8964</v>
      </c>
      <c r="B233" s="435"/>
      <c r="C233" s="435"/>
      <c r="D233" s="499" t="s">
        <v>8965</v>
      </c>
      <c r="E233" s="500" t="s">
        <v>8966</v>
      </c>
      <c r="F233" s="499" t="s">
        <v>8967</v>
      </c>
      <c r="G233" s="435"/>
      <c r="H233" s="435"/>
      <c r="I233" s="435"/>
      <c r="J233" s="501" t="s">
        <v>8965</v>
      </c>
      <c r="K233" s="500" t="s">
        <v>8966</v>
      </c>
      <c r="L233" s="501" t="s">
        <v>8968</v>
      </c>
      <c r="M233" s="435"/>
      <c r="N233" s="435"/>
      <c r="O233" s="435"/>
      <c r="P233" s="502" t="s">
        <v>8965</v>
      </c>
      <c r="Q233" s="503" t="s">
        <v>8966</v>
      </c>
      <c r="R233" s="504"/>
      <c r="S233" s="436"/>
      <c r="T233" s="437"/>
      <c r="U233" s="437"/>
      <c r="V233" s="437"/>
      <c r="W233" s="437"/>
      <c r="X233" s="437"/>
      <c r="Y233" s="437"/>
      <c r="Z233" s="437"/>
      <c r="AA233" s="437"/>
      <c r="AB233" s="437"/>
      <c r="AC233" s="437"/>
      <c r="AD233" s="437"/>
      <c r="AE233" s="437"/>
      <c r="AF233" s="437"/>
    </row>
    <row r="234">
      <c r="A234" s="505"/>
      <c r="S234" s="452"/>
      <c r="T234" s="437"/>
      <c r="U234" s="437"/>
      <c r="V234" s="437"/>
      <c r="W234" s="437"/>
      <c r="X234" s="437"/>
      <c r="Y234" s="437"/>
      <c r="Z234" s="437"/>
      <c r="AA234" s="437"/>
      <c r="AB234" s="437"/>
      <c r="AC234" s="437"/>
      <c r="AD234" s="437"/>
      <c r="AE234" s="437"/>
      <c r="AF234" s="437"/>
    </row>
    <row r="235">
      <c r="A235" s="506" t="s">
        <v>8969</v>
      </c>
      <c r="D235" s="507" t="s">
        <v>8965</v>
      </c>
      <c r="E235" s="508" t="s">
        <v>8966</v>
      </c>
      <c r="F235" s="507" t="s">
        <v>8970</v>
      </c>
      <c r="J235" s="507" t="s">
        <v>8965</v>
      </c>
      <c r="K235" s="508" t="s">
        <v>8966</v>
      </c>
      <c r="L235" s="507" t="s">
        <v>8971</v>
      </c>
      <c r="P235" s="509" t="s">
        <v>8965</v>
      </c>
      <c r="Q235" s="510" t="s">
        <v>8966</v>
      </c>
      <c r="R235" s="511" t="s">
        <v>8972</v>
      </c>
      <c r="S235" s="452"/>
      <c r="T235" s="437"/>
      <c r="U235" s="437"/>
      <c r="V235" s="437"/>
      <c r="W235" s="437"/>
      <c r="X235" s="437"/>
      <c r="Y235" s="437"/>
      <c r="Z235" s="437"/>
      <c r="AA235" s="437"/>
      <c r="AB235" s="437"/>
      <c r="AC235" s="437"/>
      <c r="AD235" s="437"/>
      <c r="AE235" s="437"/>
      <c r="AF235" s="437"/>
    </row>
    <row r="236">
      <c r="A236" s="512"/>
      <c r="B236" s="513"/>
      <c r="C236" s="513"/>
      <c r="D236" s="513"/>
      <c r="E236" s="513"/>
      <c r="F236" s="513"/>
      <c r="G236" s="513"/>
      <c r="H236" s="513"/>
      <c r="I236" s="513"/>
      <c r="J236" s="513"/>
      <c r="K236" s="513"/>
      <c r="L236" s="513"/>
      <c r="M236" s="513"/>
      <c r="N236" s="513"/>
      <c r="O236" s="513"/>
      <c r="P236" s="513"/>
      <c r="Q236" s="513"/>
      <c r="R236" s="513"/>
      <c r="S236" s="514"/>
      <c r="T236" s="437"/>
      <c r="U236" s="437"/>
      <c r="V236" s="437"/>
      <c r="W236" s="437"/>
      <c r="X236" s="437"/>
      <c r="Y236" s="437"/>
      <c r="Z236" s="437"/>
      <c r="AA236" s="437"/>
      <c r="AB236" s="437"/>
      <c r="AC236" s="437"/>
      <c r="AD236" s="437"/>
      <c r="AE236" s="437"/>
      <c r="AF236" s="437"/>
    </row>
    <row r="237">
      <c r="A237" s="434" t="s">
        <v>8986</v>
      </c>
      <c r="B237" s="435"/>
      <c r="C237" s="435"/>
      <c r="D237" s="435"/>
      <c r="E237" s="435"/>
      <c r="F237" s="435"/>
      <c r="G237" s="435"/>
      <c r="H237" s="435"/>
      <c r="I237" s="435"/>
      <c r="J237" s="435"/>
      <c r="K237" s="435"/>
      <c r="L237" s="435"/>
      <c r="M237" s="435"/>
      <c r="N237" s="435"/>
      <c r="O237" s="435"/>
      <c r="P237" s="435"/>
      <c r="Q237" s="435"/>
      <c r="R237" s="435"/>
      <c r="S237" s="436"/>
      <c r="T237" s="437"/>
      <c r="U237" s="437"/>
      <c r="V237" s="437"/>
      <c r="W237" s="437"/>
      <c r="X237" s="437"/>
      <c r="Y237" s="437"/>
      <c r="Z237" s="437"/>
      <c r="AA237" s="437"/>
      <c r="AB237" s="437"/>
      <c r="AC237" s="437"/>
      <c r="AD237" s="437"/>
      <c r="AE237" s="437"/>
      <c r="AF237" s="437"/>
    </row>
    <row r="238">
      <c r="A238" s="438" t="s">
        <v>8935</v>
      </c>
      <c r="B238" s="439"/>
      <c r="C238" s="438" t="s">
        <v>8936</v>
      </c>
      <c r="D238" s="440"/>
      <c r="E238" s="439"/>
      <c r="F238" s="441" t="s">
        <v>1437</v>
      </c>
      <c r="G238" s="442" t="s">
        <v>8937</v>
      </c>
      <c r="H238" s="443" t="s">
        <v>1442</v>
      </c>
      <c r="I238" s="444"/>
      <c r="J238" s="444"/>
      <c r="K238" s="444"/>
      <c r="L238" s="444"/>
      <c r="M238" s="444"/>
      <c r="N238" s="444"/>
      <c r="O238" s="444"/>
      <c r="P238" s="444"/>
      <c r="Q238" s="444"/>
      <c r="R238" s="444"/>
      <c r="S238" s="445"/>
      <c r="T238" s="437"/>
      <c r="U238" s="437"/>
      <c r="V238" s="437"/>
      <c r="W238" s="437"/>
      <c r="X238" s="437"/>
      <c r="Y238" s="437"/>
      <c r="Z238" s="437"/>
      <c r="AA238" s="437"/>
      <c r="AB238" s="437"/>
      <c r="AC238" s="437"/>
      <c r="AD238" s="437"/>
      <c r="AE238" s="437"/>
      <c r="AF238" s="437"/>
    </row>
    <row r="239">
      <c r="A239" s="446" t="s">
        <v>8938</v>
      </c>
      <c r="B239" s="22"/>
      <c r="C239" s="447"/>
      <c r="D239" s="448"/>
      <c r="E239" s="22"/>
      <c r="F239" s="449" t="s">
        <v>8939</v>
      </c>
      <c r="G239" s="450"/>
      <c r="H239" s="451"/>
      <c r="S239" s="452"/>
      <c r="T239" s="437"/>
      <c r="U239" s="437"/>
      <c r="V239" s="437"/>
      <c r="W239" s="437"/>
      <c r="X239" s="437"/>
      <c r="Y239" s="437"/>
      <c r="Z239" s="437"/>
      <c r="AA239" s="437"/>
      <c r="AB239" s="437"/>
      <c r="AC239" s="437"/>
      <c r="AD239" s="437"/>
      <c r="AE239" s="437"/>
      <c r="AF239" s="437"/>
    </row>
    <row r="240">
      <c r="A240" s="453" t="s">
        <v>8940</v>
      </c>
      <c r="B240" s="448"/>
      <c r="C240" s="448"/>
      <c r="D240" s="22"/>
      <c r="E240" s="454" t="s">
        <v>8941</v>
      </c>
      <c r="F240" s="455" t="s">
        <v>8942</v>
      </c>
      <c r="G240" s="456"/>
      <c r="H240" s="451"/>
      <c r="S240" s="452"/>
      <c r="T240" s="437"/>
      <c r="U240" s="437"/>
      <c r="V240" s="437"/>
      <c r="W240" s="437"/>
      <c r="X240" s="437"/>
      <c r="Y240" s="437"/>
      <c r="Z240" s="437"/>
      <c r="AA240" s="437"/>
      <c r="AB240" s="437"/>
      <c r="AC240" s="437"/>
      <c r="AD240" s="437"/>
      <c r="AE240" s="437"/>
      <c r="AF240" s="437"/>
    </row>
    <row r="241">
      <c r="A241" s="457" t="s">
        <v>8943</v>
      </c>
      <c r="B241" s="458"/>
      <c r="C241" s="458"/>
      <c r="D241" s="459"/>
      <c r="E241" s="460"/>
      <c r="F241" s="461"/>
      <c r="G241" s="462"/>
      <c r="H241" s="463"/>
      <c r="I241" s="464"/>
      <c r="J241" s="464"/>
      <c r="K241" s="464"/>
      <c r="L241" s="464"/>
      <c r="M241" s="464"/>
      <c r="N241" s="464"/>
      <c r="O241" s="464"/>
      <c r="P241" s="464"/>
      <c r="Q241" s="464"/>
      <c r="R241" s="464"/>
      <c r="S241" s="465"/>
      <c r="T241" s="437"/>
      <c r="U241" s="437"/>
      <c r="V241" s="437"/>
      <c r="W241" s="437"/>
      <c r="X241" s="437"/>
      <c r="Y241" s="437"/>
      <c r="Z241" s="437"/>
      <c r="AA241" s="437"/>
      <c r="AB241" s="437"/>
      <c r="AC241" s="437"/>
      <c r="AD241" s="437"/>
      <c r="AE241" s="437"/>
      <c r="AF241" s="437"/>
    </row>
    <row r="242">
      <c r="A242" s="466" t="s">
        <v>8944</v>
      </c>
      <c r="B242" s="467"/>
      <c r="C242" s="468" t="s">
        <v>8945</v>
      </c>
      <c r="D242" s="469"/>
      <c r="E242" s="469"/>
      <c r="F242" s="469"/>
      <c r="G242" s="469"/>
      <c r="H242" s="470" t="s">
        <v>8983</v>
      </c>
      <c r="S242" s="452"/>
      <c r="T242" s="437"/>
      <c r="U242" s="437"/>
      <c r="V242" s="437"/>
      <c r="W242" s="437"/>
      <c r="X242" s="437"/>
      <c r="Y242" s="437"/>
      <c r="Z242" s="437"/>
      <c r="AA242" s="437"/>
      <c r="AB242" s="437"/>
      <c r="AC242" s="437"/>
      <c r="AD242" s="437"/>
      <c r="AE242" s="437"/>
      <c r="AF242" s="437"/>
    </row>
    <row r="243">
      <c r="A243" s="471"/>
      <c r="B243" s="472" t="s">
        <v>8946</v>
      </c>
      <c r="C243" s="473" t="s">
        <v>8947</v>
      </c>
      <c r="D243" s="474"/>
      <c r="E243" s="474"/>
      <c r="F243" s="475"/>
      <c r="G243" s="473" t="s">
        <v>8948</v>
      </c>
      <c r="H243" s="451"/>
      <c r="S243" s="452"/>
      <c r="T243" s="437"/>
      <c r="U243" s="437"/>
      <c r="V243" s="437"/>
      <c r="W243" s="437"/>
      <c r="X243" s="437"/>
      <c r="Y243" s="437"/>
      <c r="Z243" s="437"/>
      <c r="AA243" s="437"/>
      <c r="AB243" s="437"/>
      <c r="AC243" s="437"/>
      <c r="AD243" s="437"/>
      <c r="AE243" s="437"/>
      <c r="AF243" s="437"/>
    </row>
    <row r="244">
      <c r="A244" s="471" t="s">
        <v>2101</v>
      </c>
      <c r="B244" s="472">
        <v>1.0</v>
      </c>
      <c r="C244" s="476" t="s">
        <v>2124</v>
      </c>
      <c r="D244" s="474"/>
      <c r="E244" s="474"/>
      <c r="F244" s="475"/>
      <c r="G244" s="477"/>
      <c r="H244" s="451"/>
      <c r="S244" s="452"/>
      <c r="T244" s="437"/>
      <c r="U244" s="437"/>
      <c r="V244" s="437"/>
      <c r="W244" s="437"/>
      <c r="X244" s="437"/>
      <c r="Y244" s="437"/>
      <c r="Z244" s="437"/>
      <c r="AA244" s="437"/>
      <c r="AB244" s="437"/>
      <c r="AC244" s="437"/>
      <c r="AD244" s="437"/>
      <c r="AE244" s="437"/>
      <c r="AF244" s="437"/>
    </row>
    <row r="245">
      <c r="A245" s="471" t="s">
        <v>2101</v>
      </c>
      <c r="B245" s="478">
        <v>2.0</v>
      </c>
      <c r="C245" s="476" t="s">
        <v>2128</v>
      </c>
      <c r="D245" s="474"/>
      <c r="E245" s="474"/>
      <c r="F245" s="475"/>
      <c r="G245" s="477"/>
      <c r="H245" s="451"/>
      <c r="S245" s="452"/>
      <c r="T245" s="437"/>
      <c r="U245" s="437"/>
      <c r="V245" s="437"/>
      <c r="W245" s="437"/>
      <c r="X245" s="437"/>
      <c r="Y245" s="437"/>
      <c r="Z245" s="437"/>
      <c r="AA245" s="437"/>
      <c r="AB245" s="437"/>
      <c r="AC245" s="437"/>
      <c r="AD245" s="437"/>
      <c r="AE245" s="437"/>
      <c r="AF245" s="437"/>
    </row>
    <row r="246">
      <c r="A246" s="471"/>
      <c r="B246" s="472" t="s">
        <v>8946</v>
      </c>
      <c r="C246" s="517" t="s">
        <v>6512</v>
      </c>
      <c r="D246" s="517" t="s">
        <v>8974</v>
      </c>
      <c r="E246" s="517" t="s">
        <v>8951</v>
      </c>
      <c r="F246" s="517" t="s">
        <v>8952</v>
      </c>
      <c r="G246" s="473" t="s">
        <v>8953</v>
      </c>
      <c r="H246" s="451"/>
      <c r="S246" s="452"/>
      <c r="T246" s="437"/>
      <c r="U246" s="437"/>
      <c r="V246" s="437"/>
      <c r="W246" s="437"/>
      <c r="X246" s="437"/>
      <c r="Y246" s="437"/>
      <c r="Z246" s="437"/>
      <c r="AA246" s="437"/>
      <c r="AB246" s="437"/>
      <c r="AC246" s="437"/>
      <c r="AD246" s="437"/>
      <c r="AE246" s="437"/>
      <c r="AF246" s="437"/>
    </row>
    <row r="247">
      <c r="A247" s="471" t="s">
        <v>8975</v>
      </c>
      <c r="B247" s="472">
        <v>1.0</v>
      </c>
      <c r="C247" s="478" t="s">
        <v>8976</v>
      </c>
      <c r="D247" s="472"/>
      <c r="E247" s="478" t="s">
        <v>8977</v>
      </c>
      <c r="F247" s="472"/>
      <c r="G247" s="473" t="s">
        <v>8978</v>
      </c>
      <c r="H247" s="451"/>
      <c r="S247" s="452"/>
      <c r="T247" s="437"/>
      <c r="U247" s="437"/>
      <c r="V247" s="437"/>
      <c r="W247" s="437"/>
      <c r="X247" s="437"/>
      <c r="Y247" s="437"/>
      <c r="Z247" s="437"/>
      <c r="AA247" s="437"/>
      <c r="AB247" s="437"/>
      <c r="AC247" s="437"/>
      <c r="AD247" s="437"/>
      <c r="AE247" s="437"/>
      <c r="AF247" s="437"/>
    </row>
    <row r="248">
      <c r="A248" s="479"/>
      <c r="B248" s="480" t="s">
        <v>8946</v>
      </c>
      <c r="C248" s="485" t="s">
        <v>39</v>
      </c>
      <c r="D248" s="475"/>
      <c r="E248" s="480" t="s">
        <v>8951</v>
      </c>
      <c r="F248" s="480" t="s">
        <v>8952</v>
      </c>
      <c r="G248" s="485" t="s">
        <v>8953</v>
      </c>
      <c r="H248" s="451"/>
      <c r="S248" s="452"/>
      <c r="T248" s="437"/>
      <c r="U248" s="437"/>
      <c r="V248" s="437"/>
      <c r="W248" s="437"/>
      <c r="X248" s="437"/>
      <c r="Y248" s="437"/>
      <c r="Z248" s="437"/>
      <c r="AA248" s="437"/>
      <c r="AB248" s="437"/>
      <c r="AC248" s="437"/>
      <c r="AD248" s="437"/>
      <c r="AE248" s="437"/>
      <c r="AF248" s="437"/>
    </row>
    <row r="249">
      <c r="A249" s="471" t="s">
        <v>6465</v>
      </c>
      <c r="B249" s="480">
        <v>1.0</v>
      </c>
      <c r="C249" s="484" t="s">
        <v>8955</v>
      </c>
      <c r="D249" s="475"/>
      <c r="E249" s="483" t="s">
        <v>8956</v>
      </c>
      <c r="F249" s="480"/>
      <c r="G249" s="484" t="s">
        <v>8957</v>
      </c>
      <c r="H249" s="451"/>
      <c r="S249" s="452"/>
      <c r="T249" s="437"/>
      <c r="U249" s="437"/>
      <c r="V249" s="437"/>
      <c r="W249" s="437"/>
      <c r="X249" s="437"/>
      <c r="Y249" s="437"/>
      <c r="Z249" s="437"/>
      <c r="AA249" s="437"/>
      <c r="AB249" s="437"/>
      <c r="AC249" s="437"/>
      <c r="AD249" s="437"/>
      <c r="AE249" s="437"/>
      <c r="AF249" s="437"/>
    </row>
    <row r="250">
      <c r="A250" s="471"/>
      <c r="B250" s="472" t="s">
        <v>8946</v>
      </c>
      <c r="C250" s="476" t="s">
        <v>8958</v>
      </c>
      <c r="D250" s="474"/>
      <c r="E250" s="474"/>
      <c r="F250" s="475"/>
      <c r="G250" s="473" t="s">
        <v>8959</v>
      </c>
      <c r="H250" s="451"/>
      <c r="S250" s="452"/>
      <c r="T250" s="437"/>
      <c r="U250" s="437"/>
      <c r="V250" s="437"/>
      <c r="W250" s="437"/>
      <c r="X250" s="437"/>
      <c r="Y250" s="437"/>
      <c r="Z250" s="437"/>
      <c r="AA250" s="437"/>
      <c r="AB250" s="437"/>
      <c r="AC250" s="437"/>
      <c r="AD250" s="437"/>
      <c r="AE250" s="437"/>
      <c r="AF250" s="437"/>
    </row>
    <row r="251">
      <c r="A251" s="486" t="s">
        <v>1636</v>
      </c>
      <c r="B251" s="478">
        <v>1.0</v>
      </c>
      <c r="C251" s="487" t="s">
        <v>1792</v>
      </c>
      <c r="D251" s="474"/>
      <c r="E251" s="474"/>
      <c r="F251" s="475"/>
      <c r="G251" s="476" t="s">
        <v>1638</v>
      </c>
      <c r="H251" s="451"/>
      <c r="S251" s="452"/>
      <c r="T251" s="437"/>
      <c r="U251" s="437"/>
      <c r="V251" s="437"/>
      <c r="W251" s="437"/>
      <c r="X251" s="437"/>
      <c r="Y251" s="437"/>
      <c r="Z251" s="437"/>
      <c r="AA251" s="437"/>
      <c r="AB251" s="437"/>
      <c r="AC251" s="437"/>
      <c r="AD251" s="437"/>
      <c r="AE251" s="437"/>
      <c r="AF251" s="437"/>
    </row>
    <row r="252">
      <c r="A252" s="486" t="s">
        <v>1636</v>
      </c>
      <c r="B252" s="478">
        <v>2.0</v>
      </c>
      <c r="C252" s="487" t="s">
        <v>1793</v>
      </c>
      <c r="D252" s="474"/>
      <c r="E252" s="474"/>
      <c r="F252" s="475"/>
      <c r="G252" s="476" t="s">
        <v>1638</v>
      </c>
      <c r="H252" s="451"/>
      <c r="S252" s="452"/>
      <c r="T252" s="437"/>
      <c r="U252" s="437"/>
      <c r="V252" s="437"/>
      <c r="W252" s="437"/>
      <c r="X252" s="437"/>
      <c r="Y252" s="437"/>
      <c r="Z252" s="437"/>
      <c r="AA252" s="437"/>
      <c r="AB252" s="437"/>
      <c r="AC252" s="437"/>
      <c r="AD252" s="437"/>
      <c r="AE252" s="437"/>
      <c r="AF252" s="437"/>
    </row>
    <row r="253">
      <c r="A253" s="486" t="s">
        <v>1636</v>
      </c>
      <c r="B253" s="478">
        <v>3.0</v>
      </c>
      <c r="C253" s="487" t="s">
        <v>1794</v>
      </c>
      <c r="D253" s="474"/>
      <c r="E253" s="474"/>
      <c r="F253" s="475"/>
      <c r="G253" s="476" t="s">
        <v>1638</v>
      </c>
      <c r="H253" s="451"/>
      <c r="S253" s="452"/>
      <c r="T253" s="437"/>
      <c r="U253" s="437"/>
      <c r="V253" s="437"/>
      <c r="W253" s="437"/>
      <c r="X253" s="437"/>
      <c r="Y253" s="437"/>
      <c r="Z253" s="437"/>
      <c r="AA253" s="437"/>
      <c r="AB253" s="437"/>
      <c r="AC253" s="437"/>
      <c r="AD253" s="437"/>
      <c r="AE253" s="437"/>
      <c r="AF253" s="437"/>
    </row>
    <row r="254">
      <c r="A254" s="486" t="s">
        <v>1646</v>
      </c>
      <c r="B254" s="478">
        <v>4.0</v>
      </c>
      <c r="C254" s="487" t="s">
        <v>1750</v>
      </c>
      <c r="D254" s="474"/>
      <c r="E254" s="474"/>
      <c r="F254" s="475"/>
      <c r="G254" s="476" t="s">
        <v>1751</v>
      </c>
      <c r="H254" s="451"/>
      <c r="S254" s="452"/>
      <c r="T254" s="437"/>
      <c r="U254" s="437"/>
      <c r="V254" s="437"/>
      <c r="W254" s="437"/>
      <c r="X254" s="437"/>
      <c r="Y254" s="437"/>
      <c r="Z254" s="437"/>
      <c r="AA254" s="437"/>
      <c r="AB254" s="437"/>
      <c r="AC254" s="437"/>
      <c r="AD254" s="437"/>
      <c r="AE254" s="437"/>
      <c r="AF254" s="437"/>
    </row>
    <row r="255">
      <c r="A255" s="486" t="s">
        <v>1636</v>
      </c>
      <c r="B255" s="478">
        <v>5.0</v>
      </c>
      <c r="C255" s="487" t="s">
        <v>1795</v>
      </c>
      <c r="D255" s="474"/>
      <c r="E255" s="474"/>
      <c r="F255" s="475"/>
      <c r="G255" s="476" t="s">
        <v>1638</v>
      </c>
      <c r="H255" s="451"/>
      <c r="S255" s="452"/>
      <c r="T255" s="437"/>
      <c r="U255" s="437"/>
      <c r="V255" s="437"/>
      <c r="W255" s="437"/>
      <c r="X255" s="437"/>
      <c r="Y255" s="437"/>
      <c r="Z255" s="437"/>
      <c r="AA255" s="437"/>
      <c r="AB255" s="437"/>
      <c r="AC255" s="437"/>
      <c r="AD255" s="437"/>
      <c r="AE255" s="437"/>
      <c r="AF255" s="437"/>
    </row>
    <row r="256">
      <c r="A256" s="486" t="s">
        <v>1646</v>
      </c>
      <c r="B256" s="478">
        <v>6.0</v>
      </c>
      <c r="C256" s="487" t="s">
        <v>1796</v>
      </c>
      <c r="D256" s="474"/>
      <c r="E256" s="474"/>
      <c r="F256" s="475"/>
      <c r="G256" s="476" t="s">
        <v>1751</v>
      </c>
      <c r="H256" s="451"/>
      <c r="S256" s="452"/>
      <c r="T256" s="437"/>
      <c r="U256" s="437"/>
      <c r="V256" s="437"/>
      <c r="W256" s="437"/>
      <c r="X256" s="437"/>
      <c r="Y256" s="437"/>
      <c r="Z256" s="437"/>
      <c r="AA256" s="437"/>
      <c r="AB256" s="437"/>
      <c r="AC256" s="437"/>
      <c r="AD256" s="437"/>
      <c r="AE256" s="437"/>
      <c r="AF256" s="437"/>
    </row>
    <row r="257">
      <c r="A257" s="486" t="s">
        <v>1636</v>
      </c>
      <c r="B257" s="478">
        <v>7.0</v>
      </c>
      <c r="C257" s="487" t="s">
        <v>1754</v>
      </c>
      <c r="D257" s="474"/>
      <c r="E257" s="474"/>
      <c r="F257" s="475"/>
      <c r="G257" s="476" t="s">
        <v>1638</v>
      </c>
      <c r="H257" s="451"/>
      <c r="S257" s="452"/>
      <c r="T257" s="437"/>
      <c r="U257" s="437"/>
      <c r="V257" s="437"/>
      <c r="W257" s="437"/>
      <c r="X257" s="437"/>
      <c r="Y257" s="437"/>
      <c r="Z257" s="437"/>
      <c r="AA257" s="437"/>
      <c r="AB257" s="437"/>
      <c r="AC257" s="437"/>
      <c r="AD257" s="437"/>
      <c r="AE257" s="437"/>
      <c r="AF257" s="437"/>
    </row>
    <row r="258">
      <c r="A258" s="488" t="s">
        <v>8960</v>
      </c>
      <c r="B258" s="474"/>
      <c r="C258" s="474"/>
      <c r="D258" s="474"/>
      <c r="E258" s="474"/>
      <c r="F258" s="474"/>
      <c r="G258" s="474"/>
      <c r="H258" s="451"/>
      <c r="S258" s="452"/>
      <c r="T258" s="437"/>
      <c r="U258" s="437"/>
      <c r="V258" s="437"/>
      <c r="W258" s="437"/>
      <c r="X258" s="437"/>
      <c r="Y258" s="437"/>
      <c r="Z258" s="437"/>
      <c r="AA258" s="437"/>
      <c r="AB258" s="437"/>
      <c r="AC258" s="437"/>
      <c r="AD258" s="437"/>
      <c r="AE258" s="437"/>
      <c r="AF258" s="437"/>
    </row>
    <row r="259">
      <c r="A259" s="471" t="s">
        <v>8944</v>
      </c>
      <c r="B259" s="472" t="s">
        <v>8946</v>
      </c>
      <c r="C259" s="473" t="s">
        <v>39</v>
      </c>
      <c r="D259" s="475"/>
      <c r="E259" s="472" t="s">
        <v>8951</v>
      </c>
      <c r="F259" s="478" t="s">
        <v>8961</v>
      </c>
      <c r="G259" s="473" t="s">
        <v>8953</v>
      </c>
      <c r="H259" s="451"/>
      <c r="S259" s="452"/>
      <c r="T259" s="437"/>
      <c r="U259" s="437"/>
      <c r="V259" s="437"/>
      <c r="W259" s="437"/>
      <c r="X259" s="437"/>
      <c r="Y259" s="437"/>
      <c r="Z259" s="437"/>
      <c r="AA259" s="437"/>
      <c r="AB259" s="437"/>
      <c r="AC259" s="437"/>
      <c r="AD259" s="437"/>
      <c r="AE259" s="437"/>
      <c r="AF259" s="437"/>
    </row>
    <row r="260">
      <c r="A260" s="471" t="s">
        <v>6465</v>
      </c>
      <c r="B260" s="472">
        <v>1.0</v>
      </c>
      <c r="C260" s="476" t="s">
        <v>8955</v>
      </c>
      <c r="D260" s="475"/>
      <c r="E260" s="478" t="s">
        <v>8956</v>
      </c>
      <c r="F260" s="472"/>
      <c r="G260" s="473" t="s">
        <v>8957</v>
      </c>
      <c r="H260" s="451"/>
      <c r="S260" s="452"/>
      <c r="T260" s="437"/>
      <c r="U260" s="437"/>
      <c r="V260" s="437"/>
      <c r="W260" s="437"/>
      <c r="X260" s="437"/>
      <c r="Y260" s="437"/>
      <c r="Z260" s="437"/>
      <c r="AA260" s="437"/>
      <c r="AB260" s="437"/>
      <c r="AC260" s="437"/>
      <c r="AD260" s="437"/>
      <c r="AE260" s="437"/>
      <c r="AF260" s="437"/>
    </row>
    <row r="261">
      <c r="A261" s="489" t="s">
        <v>8962</v>
      </c>
      <c r="B261" s="474"/>
      <c r="C261" s="474"/>
      <c r="D261" s="474"/>
      <c r="E261" s="474"/>
      <c r="F261" s="474"/>
      <c r="G261" s="474"/>
      <c r="H261" s="451"/>
      <c r="S261" s="452"/>
      <c r="T261" s="437"/>
      <c r="U261" s="437"/>
      <c r="V261" s="437"/>
      <c r="W261" s="437"/>
      <c r="X261" s="437"/>
      <c r="Y261" s="437"/>
      <c r="Z261" s="437"/>
      <c r="AA261" s="437"/>
      <c r="AB261" s="437"/>
      <c r="AC261" s="437"/>
      <c r="AD261" s="437"/>
      <c r="AE261" s="437"/>
      <c r="AF261" s="437"/>
    </row>
    <row r="262">
      <c r="A262" s="471" t="s">
        <v>8944</v>
      </c>
      <c r="B262" s="472" t="s">
        <v>8946</v>
      </c>
      <c r="C262" s="473" t="s">
        <v>39</v>
      </c>
      <c r="D262" s="475"/>
      <c r="E262" s="472" t="s">
        <v>8951</v>
      </c>
      <c r="F262" s="472" t="s">
        <v>8952</v>
      </c>
      <c r="G262" s="473" t="s">
        <v>8953</v>
      </c>
      <c r="H262" s="451"/>
      <c r="S262" s="452"/>
      <c r="T262" s="437"/>
      <c r="U262" s="437"/>
      <c r="V262" s="437"/>
      <c r="W262" s="437"/>
      <c r="X262" s="437"/>
      <c r="Y262" s="437"/>
      <c r="Z262" s="437"/>
      <c r="AA262" s="437"/>
      <c r="AB262" s="437"/>
      <c r="AC262" s="437"/>
      <c r="AD262" s="437"/>
      <c r="AE262" s="437"/>
      <c r="AF262" s="437"/>
    </row>
    <row r="263">
      <c r="A263" s="490" t="s">
        <v>6465</v>
      </c>
      <c r="B263" s="491">
        <v>1.0</v>
      </c>
      <c r="C263" s="492" t="s">
        <v>8955</v>
      </c>
      <c r="D263" s="493"/>
      <c r="E263" s="494" t="s">
        <v>8956</v>
      </c>
      <c r="F263" s="491"/>
      <c r="G263" s="495" t="s">
        <v>8963</v>
      </c>
      <c r="H263" s="451"/>
      <c r="S263" s="452"/>
      <c r="T263" s="437"/>
      <c r="U263" s="437"/>
      <c r="V263" s="437"/>
      <c r="W263" s="437"/>
      <c r="X263" s="437"/>
      <c r="Y263" s="437"/>
      <c r="Z263" s="437"/>
      <c r="AA263" s="437"/>
      <c r="AB263" s="437"/>
      <c r="AC263" s="437"/>
      <c r="AD263" s="437"/>
      <c r="AE263" s="437"/>
      <c r="AF263" s="437"/>
    </row>
    <row r="264">
      <c r="A264" s="496"/>
      <c r="B264" s="497"/>
      <c r="C264" s="497"/>
      <c r="E264" s="497"/>
      <c r="F264" s="497"/>
      <c r="G264" s="497"/>
      <c r="H264" s="451"/>
      <c r="S264" s="452"/>
      <c r="T264" s="437"/>
      <c r="U264" s="437"/>
      <c r="V264" s="437"/>
      <c r="W264" s="437"/>
      <c r="X264" s="437"/>
      <c r="Y264" s="437"/>
      <c r="Z264" s="437"/>
      <c r="AA264" s="437"/>
      <c r="AB264" s="437"/>
      <c r="AC264" s="437"/>
      <c r="AD264" s="437"/>
      <c r="AE264" s="437"/>
      <c r="AF264" s="437"/>
    </row>
    <row r="265">
      <c r="A265" s="498" t="s">
        <v>8964</v>
      </c>
      <c r="B265" s="435"/>
      <c r="C265" s="435"/>
      <c r="D265" s="499" t="s">
        <v>8965</v>
      </c>
      <c r="E265" s="500" t="s">
        <v>8966</v>
      </c>
      <c r="F265" s="499" t="s">
        <v>8967</v>
      </c>
      <c r="G265" s="435"/>
      <c r="H265" s="435"/>
      <c r="I265" s="435"/>
      <c r="J265" s="501" t="s">
        <v>8965</v>
      </c>
      <c r="K265" s="500" t="s">
        <v>8966</v>
      </c>
      <c r="L265" s="501" t="s">
        <v>8968</v>
      </c>
      <c r="M265" s="435"/>
      <c r="N265" s="435"/>
      <c r="O265" s="435"/>
      <c r="P265" s="502" t="s">
        <v>8965</v>
      </c>
      <c r="Q265" s="503" t="s">
        <v>8966</v>
      </c>
      <c r="R265" s="504"/>
      <c r="S265" s="436"/>
      <c r="T265" s="437"/>
      <c r="U265" s="437"/>
      <c r="V265" s="437"/>
      <c r="W265" s="437"/>
      <c r="X265" s="437"/>
      <c r="Y265" s="437"/>
      <c r="Z265" s="437"/>
      <c r="AA265" s="437"/>
      <c r="AB265" s="437"/>
      <c r="AC265" s="437"/>
      <c r="AD265" s="437"/>
      <c r="AE265" s="437"/>
      <c r="AF265" s="437"/>
    </row>
    <row r="266">
      <c r="A266" s="505"/>
      <c r="S266" s="452"/>
      <c r="T266" s="437"/>
      <c r="U266" s="437"/>
      <c r="V266" s="437"/>
      <c r="W266" s="437"/>
      <c r="X266" s="437"/>
      <c r="Y266" s="437"/>
      <c r="Z266" s="437"/>
      <c r="AA266" s="437"/>
      <c r="AB266" s="437"/>
      <c r="AC266" s="437"/>
      <c r="AD266" s="437"/>
      <c r="AE266" s="437"/>
      <c r="AF266" s="437"/>
    </row>
    <row r="267">
      <c r="A267" s="506" t="s">
        <v>8969</v>
      </c>
      <c r="D267" s="507" t="s">
        <v>8965</v>
      </c>
      <c r="E267" s="508" t="s">
        <v>8966</v>
      </c>
      <c r="F267" s="507" t="s">
        <v>8970</v>
      </c>
      <c r="J267" s="507" t="s">
        <v>8965</v>
      </c>
      <c r="K267" s="508" t="s">
        <v>8966</v>
      </c>
      <c r="L267" s="507" t="s">
        <v>8971</v>
      </c>
      <c r="P267" s="509" t="s">
        <v>8965</v>
      </c>
      <c r="Q267" s="510" t="s">
        <v>8966</v>
      </c>
      <c r="R267" s="511" t="s">
        <v>8972</v>
      </c>
      <c r="S267" s="452"/>
      <c r="T267" s="437"/>
      <c r="U267" s="437"/>
      <c r="V267" s="437"/>
      <c r="W267" s="437"/>
      <c r="X267" s="437"/>
      <c r="Y267" s="437"/>
      <c r="Z267" s="437"/>
      <c r="AA267" s="437"/>
      <c r="AB267" s="437"/>
      <c r="AC267" s="437"/>
      <c r="AD267" s="437"/>
      <c r="AE267" s="437"/>
      <c r="AF267" s="437"/>
    </row>
    <row r="268">
      <c r="A268" s="512"/>
      <c r="B268" s="513"/>
      <c r="C268" s="513"/>
      <c r="D268" s="513"/>
      <c r="E268" s="513"/>
      <c r="F268" s="513"/>
      <c r="G268" s="513"/>
      <c r="H268" s="513"/>
      <c r="I268" s="513"/>
      <c r="J268" s="513"/>
      <c r="K268" s="513"/>
      <c r="L268" s="513"/>
      <c r="M268" s="513"/>
      <c r="N268" s="513"/>
      <c r="O268" s="513"/>
      <c r="P268" s="513"/>
      <c r="Q268" s="513"/>
      <c r="R268" s="513"/>
      <c r="S268" s="514"/>
      <c r="T268" s="437"/>
      <c r="U268" s="437"/>
      <c r="V268" s="437"/>
      <c r="W268" s="437"/>
      <c r="X268" s="437"/>
      <c r="Y268" s="437"/>
      <c r="Z268" s="437"/>
      <c r="AA268" s="437"/>
      <c r="AB268" s="437"/>
      <c r="AC268" s="437"/>
      <c r="AD268" s="437"/>
      <c r="AE268" s="437"/>
      <c r="AF268" s="437"/>
    </row>
    <row r="269">
      <c r="A269" s="434" t="s">
        <v>8987</v>
      </c>
      <c r="B269" s="435"/>
      <c r="C269" s="435"/>
      <c r="D269" s="435"/>
      <c r="E269" s="435"/>
      <c r="F269" s="435"/>
      <c r="G269" s="435"/>
      <c r="H269" s="435"/>
      <c r="I269" s="435"/>
      <c r="J269" s="435"/>
      <c r="K269" s="435"/>
      <c r="L269" s="435"/>
      <c r="M269" s="435"/>
      <c r="N269" s="435"/>
      <c r="O269" s="435"/>
      <c r="P269" s="435"/>
      <c r="Q269" s="435"/>
      <c r="R269" s="435"/>
      <c r="S269" s="436"/>
      <c r="T269" s="437"/>
      <c r="U269" s="437"/>
      <c r="V269" s="437"/>
      <c r="W269" s="437"/>
      <c r="X269" s="437"/>
      <c r="Y269" s="437"/>
      <c r="Z269" s="437"/>
      <c r="AA269" s="437"/>
      <c r="AB269" s="437"/>
      <c r="AC269" s="437"/>
      <c r="AD269" s="437"/>
      <c r="AE269" s="437"/>
      <c r="AF269" s="437"/>
    </row>
    <row r="270">
      <c r="A270" s="438" t="s">
        <v>8935</v>
      </c>
      <c r="B270" s="439"/>
      <c r="C270" s="438" t="s">
        <v>8936</v>
      </c>
      <c r="D270" s="440"/>
      <c r="E270" s="439"/>
      <c r="F270" s="441" t="s">
        <v>1437</v>
      </c>
      <c r="G270" s="442" t="s">
        <v>8937</v>
      </c>
      <c r="H270" s="443" t="s">
        <v>1442</v>
      </c>
      <c r="I270" s="444"/>
      <c r="J270" s="444"/>
      <c r="K270" s="444"/>
      <c r="L270" s="444"/>
      <c r="M270" s="444"/>
      <c r="N270" s="444"/>
      <c r="O270" s="444"/>
      <c r="P270" s="444"/>
      <c r="Q270" s="444"/>
      <c r="R270" s="444"/>
      <c r="S270" s="445"/>
      <c r="T270" s="437"/>
      <c r="U270" s="437"/>
      <c r="V270" s="437"/>
      <c r="W270" s="437"/>
      <c r="X270" s="437"/>
      <c r="Y270" s="437"/>
      <c r="Z270" s="437"/>
      <c r="AA270" s="437"/>
      <c r="AB270" s="437"/>
      <c r="AC270" s="437"/>
      <c r="AD270" s="437"/>
      <c r="AE270" s="437"/>
      <c r="AF270" s="437"/>
    </row>
    <row r="271">
      <c r="A271" s="446" t="s">
        <v>8938</v>
      </c>
      <c r="B271" s="22"/>
      <c r="C271" s="447"/>
      <c r="D271" s="448"/>
      <c r="E271" s="22"/>
      <c r="F271" s="449" t="s">
        <v>8939</v>
      </c>
      <c r="G271" s="450"/>
      <c r="H271" s="451"/>
      <c r="S271" s="452"/>
      <c r="T271" s="437"/>
      <c r="U271" s="437"/>
      <c r="V271" s="437"/>
      <c r="W271" s="437"/>
      <c r="X271" s="437"/>
      <c r="Y271" s="437"/>
      <c r="Z271" s="437"/>
      <c r="AA271" s="437"/>
      <c r="AB271" s="437"/>
      <c r="AC271" s="437"/>
      <c r="AD271" s="437"/>
      <c r="AE271" s="437"/>
      <c r="AF271" s="437"/>
    </row>
    <row r="272">
      <c r="A272" s="453" t="s">
        <v>8940</v>
      </c>
      <c r="B272" s="448"/>
      <c r="C272" s="448"/>
      <c r="D272" s="22"/>
      <c r="E272" s="454" t="s">
        <v>8941</v>
      </c>
      <c r="F272" s="455" t="s">
        <v>8942</v>
      </c>
      <c r="G272" s="456"/>
      <c r="H272" s="451"/>
      <c r="S272" s="452"/>
      <c r="T272" s="437"/>
      <c r="U272" s="437"/>
      <c r="V272" s="437"/>
      <c r="W272" s="437"/>
      <c r="X272" s="437"/>
      <c r="Y272" s="437"/>
      <c r="Z272" s="437"/>
      <c r="AA272" s="437"/>
      <c r="AB272" s="437"/>
      <c r="AC272" s="437"/>
      <c r="AD272" s="437"/>
      <c r="AE272" s="437"/>
      <c r="AF272" s="437"/>
    </row>
    <row r="273">
      <c r="A273" s="457" t="s">
        <v>8943</v>
      </c>
      <c r="B273" s="458"/>
      <c r="C273" s="458"/>
      <c r="D273" s="459"/>
      <c r="E273" s="460"/>
      <c r="F273" s="461"/>
      <c r="G273" s="462"/>
      <c r="H273" s="463"/>
      <c r="I273" s="464"/>
      <c r="J273" s="464"/>
      <c r="K273" s="464"/>
      <c r="L273" s="464"/>
      <c r="M273" s="464"/>
      <c r="N273" s="464"/>
      <c r="O273" s="464"/>
      <c r="P273" s="464"/>
      <c r="Q273" s="464"/>
      <c r="R273" s="464"/>
      <c r="S273" s="465"/>
      <c r="T273" s="437"/>
      <c r="U273" s="437"/>
      <c r="V273" s="437"/>
      <c r="W273" s="437"/>
      <c r="X273" s="437"/>
      <c r="Y273" s="437"/>
      <c r="Z273" s="437"/>
      <c r="AA273" s="437"/>
      <c r="AB273" s="437"/>
      <c r="AC273" s="437"/>
      <c r="AD273" s="437"/>
      <c r="AE273" s="437"/>
      <c r="AF273" s="437"/>
    </row>
    <row r="274">
      <c r="A274" s="466" t="s">
        <v>8944</v>
      </c>
      <c r="B274" s="467"/>
      <c r="C274" s="468" t="s">
        <v>8945</v>
      </c>
      <c r="D274" s="469"/>
      <c r="E274" s="469"/>
      <c r="F274" s="469"/>
      <c r="G274" s="469"/>
      <c r="H274" s="470" t="s">
        <v>8983</v>
      </c>
      <c r="S274" s="452"/>
      <c r="T274" s="437"/>
      <c r="U274" s="437"/>
      <c r="V274" s="437"/>
      <c r="W274" s="437"/>
      <c r="X274" s="437"/>
      <c r="Y274" s="437"/>
      <c r="Z274" s="437"/>
      <c r="AA274" s="437"/>
      <c r="AB274" s="437"/>
      <c r="AC274" s="437"/>
      <c r="AD274" s="437"/>
      <c r="AE274" s="437"/>
      <c r="AF274" s="437"/>
    </row>
    <row r="275">
      <c r="A275" s="471"/>
      <c r="B275" s="472" t="s">
        <v>8946</v>
      </c>
      <c r="C275" s="473" t="s">
        <v>8947</v>
      </c>
      <c r="D275" s="474"/>
      <c r="E275" s="474"/>
      <c r="F275" s="475"/>
      <c r="G275" s="473" t="s">
        <v>8948</v>
      </c>
      <c r="H275" s="451"/>
      <c r="S275" s="452"/>
      <c r="T275" s="437"/>
      <c r="U275" s="437"/>
      <c r="V275" s="437"/>
      <c r="W275" s="437"/>
      <c r="X275" s="437"/>
      <c r="Y275" s="437"/>
      <c r="Z275" s="437"/>
      <c r="AA275" s="437"/>
      <c r="AB275" s="437"/>
      <c r="AC275" s="437"/>
      <c r="AD275" s="437"/>
      <c r="AE275" s="437"/>
      <c r="AF275" s="437"/>
    </row>
    <row r="276">
      <c r="A276" s="471" t="s">
        <v>2101</v>
      </c>
      <c r="B276" s="472">
        <v>1.0</v>
      </c>
      <c r="C276" s="476" t="s">
        <v>2124</v>
      </c>
      <c r="D276" s="474"/>
      <c r="E276" s="474"/>
      <c r="F276" s="475"/>
      <c r="G276" s="477"/>
      <c r="H276" s="451"/>
      <c r="S276" s="452"/>
      <c r="T276" s="437"/>
      <c r="U276" s="437"/>
      <c r="V276" s="437"/>
      <c r="W276" s="437"/>
      <c r="X276" s="437"/>
      <c r="Y276" s="437"/>
      <c r="Z276" s="437"/>
      <c r="AA276" s="437"/>
      <c r="AB276" s="437"/>
      <c r="AC276" s="437"/>
      <c r="AD276" s="437"/>
      <c r="AE276" s="437"/>
      <c r="AF276" s="437"/>
    </row>
    <row r="277">
      <c r="A277" s="471" t="s">
        <v>2101</v>
      </c>
      <c r="B277" s="478">
        <v>2.0</v>
      </c>
      <c r="C277" s="476" t="s">
        <v>2128</v>
      </c>
      <c r="D277" s="474"/>
      <c r="E277" s="474"/>
      <c r="F277" s="475"/>
      <c r="G277" s="477"/>
      <c r="H277" s="451"/>
      <c r="S277" s="452"/>
      <c r="T277" s="437"/>
      <c r="U277" s="437"/>
      <c r="V277" s="437"/>
      <c r="W277" s="437"/>
      <c r="X277" s="437"/>
      <c r="Y277" s="437"/>
      <c r="Z277" s="437"/>
      <c r="AA277" s="437"/>
      <c r="AB277" s="437"/>
      <c r="AC277" s="437"/>
      <c r="AD277" s="437"/>
      <c r="AE277" s="437"/>
      <c r="AF277" s="437"/>
    </row>
    <row r="278">
      <c r="A278" s="471"/>
      <c r="B278" s="472" t="s">
        <v>8946</v>
      </c>
      <c r="C278" s="517" t="s">
        <v>6512</v>
      </c>
      <c r="D278" s="517" t="s">
        <v>8974</v>
      </c>
      <c r="E278" s="517" t="s">
        <v>8951</v>
      </c>
      <c r="F278" s="517" t="s">
        <v>8952</v>
      </c>
      <c r="G278" s="473" t="s">
        <v>8953</v>
      </c>
      <c r="H278" s="451"/>
      <c r="S278" s="452"/>
      <c r="T278" s="437"/>
      <c r="U278" s="437"/>
      <c r="V278" s="437"/>
      <c r="W278" s="437"/>
      <c r="X278" s="437"/>
      <c r="Y278" s="437"/>
      <c r="Z278" s="437"/>
      <c r="AA278" s="437"/>
      <c r="AB278" s="437"/>
      <c r="AC278" s="437"/>
      <c r="AD278" s="437"/>
      <c r="AE278" s="437"/>
      <c r="AF278" s="437"/>
    </row>
    <row r="279">
      <c r="A279" s="471" t="s">
        <v>8975</v>
      </c>
      <c r="B279" s="472">
        <v>1.0</v>
      </c>
      <c r="C279" s="478" t="s">
        <v>8976</v>
      </c>
      <c r="D279" s="472"/>
      <c r="E279" s="478" t="s">
        <v>8977</v>
      </c>
      <c r="F279" s="472"/>
      <c r="G279" s="473" t="s">
        <v>8978</v>
      </c>
      <c r="H279" s="451"/>
      <c r="S279" s="452"/>
      <c r="T279" s="437"/>
      <c r="U279" s="437"/>
      <c r="V279" s="437"/>
      <c r="W279" s="437"/>
      <c r="X279" s="437"/>
      <c r="Y279" s="437"/>
      <c r="Z279" s="437"/>
      <c r="AA279" s="437"/>
      <c r="AB279" s="437"/>
      <c r="AC279" s="437"/>
      <c r="AD279" s="437"/>
      <c r="AE279" s="437"/>
      <c r="AF279" s="437"/>
    </row>
    <row r="280">
      <c r="A280" s="479"/>
      <c r="B280" s="480" t="s">
        <v>8946</v>
      </c>
      <c r="C280" s="485" t="s">
        <v>39</v>
      </c>
      <c r="D280" s="475"/>
      <c r="E280" s="480" t="s">
        <v>8951</v>
      </c>
      <c r="F280" s="480" t="s">
        <v>8952</v>
      </c>
      <c r="G280" s="485" t="s">
        <v>8953</v>
      </c>
      <c r="H280" s="451"/>
      <c r="S280" s="452"/>
      <c r="T280" s="437"/>
      <c r="U280" s="437"/>
      <c r="V280" s="437"/>
      <c r="W280" s="437"/>
      <c r="X280" s="437"/>
      <c r="Y280" s="437"/>
      <c r="Z280" s="437"/>
      <c r="AA280" s="437"/>
      <c r="AB280" s="437"/>
      <c r="AC280" s="437"/>
      <c r="AD280" s="437"/>
      <c r="AE280" s="437"/>
      <c r="AF280" s="437"/>
    </row>
    <row r="281">
      <c r="A281" s="471" t="s">
        <v>6465</v>
      </c>
      <c r="B281" s="480">
        <v>1.0</v>
      </c>
      <c r="C281" s="484" t="s">
        <v>8955</v>
      </c>
      <c r="D281" s="475"/>
      <c r="E281" s="483" t="s">
        <v>8956</v>
      </c>
      <c r="F281" s="480"/>
      <c r="G281" s="484" t="s">
        <v>8957</v>
      </c>
      <c r="H281" s="451"/>
      <c r="S281" s="452"/>
      <c r="T281" s="437"/>
      <c r="U281" s="437"/>
      <c r="V281" s="437"/>
      <c r="W281" s="437"/>
      <c r="X281" s="437"/>
      <c r="Y281" s="437"/>
      <c r="Z281" s="437"/>
      <c r="AA281" s="437"/>
      <c r="AB281" s="437"/>
      <c r="AC281" s="437"/>
      <c r="AD281" s="437"/>
      <c r="AE281" s="437"/>
      <c r="AF281" s="437"/>
    </row>
    <row r="282">
      <c r="A282" s="471"/>
      <c r="B282" s="472" t="s">
        <v>8946</v>
      </c>
      <c r="C282" s="476" t="s">
        <v>8958</v>
      </c>
      <c r="D282" s="474"/>
      <c r="E282" s="474"/>
      <c r="F282" s="475"/>
      <c r="G282" s="473" t="s">
        <v>8959</v>
      </c>
      <c r="H282" s="451"/>
      <c r="S282" s="452"/>
      <c r="T282" s="437"/>
      <c r="U282" s="437"/>
      <c r="V282" s="437"/>
      <c r="W282" s="437"/>
      <c r="X282" s="437"/>
      <c r="Y282" s="437"/>
      <c r="Z282" s="437"/>
      <c r="AA282" s="437"/>
      <c r="AB282" s="437"/>
      <c r="AC282" s="437"/>
      <c r="AD282" s="437"/>
      <c r="AE282" s="437"/>
      <c r="AF282" s="437"/>
    </row>
    <row r="283">
      <c r="A283" s="486" t="s">
        <v>1636</v>
      </c>
      <c r="B283" s="478">
        <v>1.0</v>
      </c>
      <c r="C283" s="487" t="s">
        <v>1792</v>
      </c>
      <c r="D283" s="474"/>
      <c r="E283" s="474"/>
      <c r="F283" s="475"/>
      <c r="G283" s="476" t="s">
        <v>1638</v>
      </c>
      <c r="H283" s="451"/>
      <c r="S283" s="452"/>
      <c r="T283" s="437"/>
      <c r="U283" s="437"/>
      <c r="V283" s="437"/>
      <c r="W283" s="437"/>
      <c r="X283" s="437"/>
      <c r="Y283" s="437"/>
      <c r="Z283" s="437"/>
      <c r="AA283" s="437"/>
      <c r="AB283" s="437"/>
      <c r="AC283" s="437"/>
      <c r="AD283" s="437"/>
      <c r="AE283" s="437"/>
      <c r="AF283" s="437"/>
    </row>
    <row r="284">
      <c r="A284" s="486" t="s">
        <v>1636</v>
      </c>
      <c r="B284" s="478">
        <v>2.0</v>
      </c>
      <c r="C284" s="487" t="s">
        <v>1793</v>
      </c>
      <c r="D284" s="474"/>
      <c r="E284" s="474"/>
      <c r="F284" s="475"/>
      <c r="G284" s="476" t="s">
        <v>1638</v>
      </c>
      <c r="H284" s="451"/>
      <c r="S284" s="452"/>
      <c r="T284" s="437"/>
      <c r="U284" s="437"/>
      <c r="V284" s="437"/>
      <c r="W284" s="437"/>
      <c r="X284" s="437"/>
      <c r="Y284" s="437"/>
      <c r="Z284" s="437"/>
      <c r="AA284" s="437"/>
      <c r="AB284" s="437"/>
      <c r="AC284" s="437"/>
      <c r="AD284" s="437"/>
      <c r="AE284" s="437"/>
      <c r="AF284" s="437"/>
    </row>
    <row r="285">
      <c r="A285" s="486" t="s">
        <v>1636</v>
      </c>
      <c r="B285" s="478">
        <v>3.0</v>
      </c>
      <c r="C285" s="487" t="s">
        <v>1794</v>
      </c>
      <c r="D285" s="474"/>
      <c r="E285" s="474"/>
      <c r="F285" s="475"/>
      <c r="G285" s="476" t="s">
        <v>1638</v>
      </c>
      <c r="H285" s="451"/>
      <c r="S285" s="452"/>
      <c r="T285" s="437"/>
      <c r="U285" s="437"/>
      <c r="V285" s="437"/>
      <c r="W285" s="437"/>
      <c r="X285" s="437"/>
      <c r="Y285" s="437"/>
      <c r="Z285" s="437"/>
      <c r="AA285" s="437"/>
      <c r="AB285" s="437"/>
      <c r="AC285" s="437"/>
      <c r="AD285" s="437"/>
      <c r="AE285" s="437"/>
      <c r="AF285" s="437"/>
    </row>
    <row r="286">
      <c r="A286" s="486" t="s">
        <v>1646</v>
      </c>
      <c r="B286" s="478">
        <v>4.0</v>
      </c>
      <c r="C286" s="487" t="s">
        <v>1750</v>
      </c>
      <c r="D286" s="474"/>
      <c r="E286" s="474"/>
      <c r="F286" s="475"/>
      <c r="G286" s="476" t="s">
        <v>1751</v>
      </c>
      <c r="H286" s="451"/>
      <c r="S286" s="452"/>
      <c r="T286" s="437"/>
      <c r="U286" s="437"/>
      <c r="V286" s="437"/>
      <c r="W286" s="437"/>
      <c r="X286" s="437"/>
      <c r="Y286" s="437"/>
      <c r="Z286" s="437"/>
      <c r="AA286" s="437"/>
      <c r="AB286" s="437"/>
      <c r="AC286" s="437"/>
      <c r="AD286" s="437"/>
      <c r="AE286" s="437"/>
      <c r="AF286" s="437"/>
    </row>
    <row r="287">
      <c r="A287" s="486" t="s">
        <v>1636</v>
      </c>
      <c r="B287" s="478">
        <v>5.0</v>
      </c>
      <c r="C287" s="487" t="s">
        <v>1795</v>
      </c>
      <c r="D287" s="474"/>
      <c r="E287" s="474"/>
      <c r="F287" s="475"/>
      <c r="G287" s="476" t="s">
        <v>1638</v>
      </c>
      <c r="H287" s="451"/>
      <c r="S287" s="452"/>
      <c r="T287" s="437"/>
      <c r="U287" s="437"/>
      <c r="V287" s="437"/>
      <c r="W287" s="437"/>
      <c r="X287" s="437"/>
      <c r="Y287" s="437"/>
      <c r="Z287" s="437"/>
      <c r="AA287" s="437"/>
      <c r="AB287" s="437"/>
      <c r="AC287" s="437"/>
      <c r="AD287" s="437"/>
      <c r="AE287" s="437"/>
      <c r="AF287" s="437"/>
    </row>
    <row r="288">
      <c r="A288" s="486" t="s">
        <v>1646</v>
      </c>
      <c r="B288" s="478">
        <v>6.0</v>
      </c>
      <c r="C288" s="487" t="s">
        <v>1796</v>
      </c>
      <c r="D288" s="474"/>
      <c r="E288" s="474"/>
      <c r="F288" s="475"/>
      <c r="G288" s="476" t="s">
        <v>1751</v>
      </c>
      <c r="H288" s="451"/>
      <c r="S288" s="452"/>
      <c r="T288" s="437"/>
      <c r="U288" s="437"/>
      <c r="V288" s="437"/>
      <c r="W288" s="437"/>
      <c r="X288" s="437"/>
      <c r="Y288" s="437"/>
      <c r="Z288" s="437"/>
      <c r="AA288" s="437"/>
      <c r="AB288" s="437"/>
      <c r="AC288" s="437"/>
      <c r="AD288" s="437"/>
      <c r="AE288" s="437"/>
      <c r="AF288" s="437"/>
    </row>
    <row r="289">
      <c r="A289" s="486" t="s">
        <v>1636</v>
      </c>
      <c r="B289" s="478">
        <v>7.0</v>
      </c>
      <c r="C289" s="487" t="s">
        <v>1754</v>
      </c>
      <c r="D289" s="474"/>
      <c r="E289" s="474"/>
      <c r="F289" s="475"/>
      <c r="G289" s="476" t="s">
        <v>1638</v>
      </c>
      <c r="H289" s="451"/>
      <c r="S289" s="452"/>
      <c r="T289" s="437"/>
      <c r="U289" s="437"/>
      <c r="V289" s="437"/>
      <c r="W289" s="437"/>
      <c r="X289" s="437"/>
      <c r="Y289" s="437"/>
      <c r="Z289" s="437"/>
      <c r="AA289" s="437"/>
      <c r="AB289" s="437"/>
      <c r="AC289" s="437"/>
      <c r="AD289" s="437"/>
      <c r="AE289" s="437"/>
      <c r="AF289" s="437"/>
    </row>
    <row r="290">
      <c r="A290" s="488" t="s">
        <v>8960</v>
      </c>
      <c r="B290" s="474"/>
      <c r="C290" s="474"/>
      <c r="D290" s="474"/>
      <c r="E290" s="474"/>
      <c r="F290" s="474"/>
      <c r="G290" s="474"/>
      <c r="H290" s="451"/>
      <c r="S290" s="452"/>
      <c r="T290" s="437"/>
      <c r="U290" s="437"/>
      <c r="V290" s="437"/>
      <c r="W290" s="437"/>
      <c r="X290" s="437"/>
      <c r="Y290" s="437"/>
      <c r="Z290" s="437"/>
      <c r="AA290" s="437"/>
      <c r="AB290" s="437"/>
      <c r="AC290" s="437"/>
      <c r="AD290" s="437"/>
      <c r="AE290" s="437"/>
      <c r="AF290" s="437"/>
    </row>
    <row r="291">
      <c r="A291" s="471" t="s">
        <v>8944</v>
      </c>
      <c r="B291" s="472" t="s">
        <v>8946</v>
      </c>
      <c r="C291" s="473" t="s">
        <v>39</v>
      </c>
      <c r="D291" s="475"/>
      <c r="E291" s="472" t="s">
        <v>8951</v>
      </c>
      <c r="F291" s="478" t="s">
        <v>8961</v>
      </c>
      <c r="G291" s="473" t="s">
        <v>8953</v>
      </c>
      <c r="H291" s="451"/>
      <c r="S291" s="452"/>
      <c r="T291" s="437"/>
      <c r="U291" s="437"/>
      <c r="V291" s="437"/>
      <c r="W291" s="437"/>
      <c r="X291" s="437"/>
      <c r="Y291" s="437"/>
      <c r="Z291" s="437"/>
      <c r="AA291" s="437"/>
      <c r="AB291" s="437"/>
      <c r="AC291" s="437"/>
      <c r="AD291" s="437"/>
      <c r="AE291" s="437"/>
      <c r="AF291" s="437"/>
    </row>
    <row r="292">
      <c r="A292" s="471" t="s">
        <v>6465</v>
      </c>
      <c r="B292" s="472">
        <v>1.0</v>
      </c>
      <c r="C292" s="476" t="s">
        <v>8955</v>
      </c>
      <c r="D292" s="475"/>
      <c r="E292" s="478" t="s">
        <v>8956</v>
      </c>
      <c r="F292" s="472"/>
      <c r="G292" s="473" t="s">
        <v>8957</v>
      </c>
      <c r="H292" s="451"/>
      <c r="S292" s="452"/>
      <c r="T292" s="437"/>
      <c r="U292" s="437"/>
      <c r="V292" s="437"/>
      <c r="W292" s="437"/>
      <c r="X292" s="437"/>
      <c r="Y292" s="437"/>
      <c r="Z292" s="437"/>
      <c r="AA292" s="437"/>
      <c r="AB292" s="437"/>
      <c r="AC292" s="437"/>
      <c r="AD292" s="437"/>
      <c r="AE292" s="437"/>
      <c r="AF292" s="437"/>
    </row>
    <row r="293">
      <c r="A293" s="489" t="s">
        <v>8962</v>
      </c>
      <c r="B293" s="474"/>
      <c r="C293" s="474"/>
      <c r="D293" s="474"/>
      <c r="E293" s="474"/>
      <c r="F293" s="474"/>
      <c r="G293" s="474"/>
      <c r="H293" s="451"/>
      <c r="S293" s="452"/>
      <c r="T293" s="437"/>
      <c r="U293" s="437"/>
      <c r="V293" s="437"/>
      <c r="W293" s="437"/>
      <c r="X293" s="437"/>
      <c r="Y293" s="437"/>
      <c r="Z293" s="437"/>
      <c r="AA293" s="437"/>
      <c r="AB293" s="437"/>
      <c r="AC293" s="437"/>
      <c r="AD293" s="437"/>
      <c r="AE293" s="437"/>
      <c r="AF293" s="437"/>
    </row>
    <row r="294">
      <c r="A294" s="471" t="s">
        <v>8944</v>
      </c>
      <c r="B294" s="472" t="s">
        <v>8946</v>
      </c>
      <c r="C294" s="473" t="s">
        <v>39</v>
      </c>
      <c r="D294" s="475"/>
      <c r="E294" s="472" t="s">
        <v>8951</v>
      </c>
      <c r="F294" s="472" t="s">
        <v>8952</v>
      </c>
      <c r="G294" s="473" t="s">
        <v>8953</v>
      </c>
      <c r="H294" s="451"/>
      <c r="S294" s="452"/>
      <c r="T294" s="437"/>
      <c r="U294" s="437"/>
      <c r="V294" s="437"/>
      <c r="W294" s="437"/>
      <c r="X294" s="437"/>
      <c r="Y294" s="437"/>
      <c r="Z294" s="437"/>
      <c r="AA294" s="437"/>
      <c r="AB294" s="437"/>
      <c r="AC294" s="437"/>
      <c r="AD294" s="437"/>
      <c r="AE294" s="437"/>
      <c r="AF294" s="437"/>
    </row>
    <row r="295">
      <c r="A295" s="490" t="s">
        <v>6465</v>
      </c>
      <c r="B295" s="491">
        <v>1.0</v>
      </c>
      <c r="C295" s="492" t="s">
        <v>8955</v>
      </c>
      <c r="D295" s="493"/>
      <c r="E295" s="494" t="s">
        <v>8956</v>
      </c>
      <c r="F295" s="491"/>
      <c r="G295" s="495" t="s">
        <v>8963</v>
      </c>
      <c r="H295" s="451"/>
      <c r="S295" s="452"/>
      <c r="T295" s="437"/>
      <c r="U295" s="437"/>
      <c r="V295" s="437"/>
      <c r="W295" s="437"/>
      <c r="X295" s="437"/>
      <c r="Y295" s="437"/>
      <c r="Z295" s="437"/>
      <c r="AA295" s="437"/>
      <c r="AB295" s="437"/>
      <c r="AC295" s="437"/>
      <c r="AD295" s="437"/>
      <c r="AE295" s="437"/>
      <c r="AF295" s="437"/>
    </row>
    <row r="296">
      <c r="A296" s="496"/>
      <c r="B296" s="497"/>
      <c r="C296" s="497"/>
      <c r="E296" s="497"/>
      <c r="F296" s="497"/>
      <c r="G296" s="497"/>
      <c r="H296" s="451"/>
      <c r="S296" s="452"/>
      <c r="T296" s="437"/>
      <c r="U296" s="437"/>
      <c r="V296" s="437"/>
      <c r="W296" s="437"/>
      <c r="X296" s="437"/>
      <c r="Y296" s="437"/>
      <c r="Z296" s="437"/>
      <c r="AA296" s="437"/>
      <c r="AB296" s="437"/>
      <c r="AC296" s="437"/>
      <c r="AD296" s="437"/>
      <c r="AE296" s="437"/>
      <c r="AF296" s="437"/>
    </row>
    <row r="297">
      <c r="A297" s="498" t="s">
        <v>8964</v>
      </c>
      <c r="B297" s="435"/>
      <c r="C297" s="435"/>
      <c r="D297" s="499" t="s">
        <v>8965</v>
      </c>
      <c r="E297" s="500" t="s">
        <v>8966</v>
      </c>
      <c r="F297" s="499" t="s">
        <v>8967</v>
      </c>
      <c r="G297" s="435"/>
      <c r="H297" s="435"/>
      <c r="I297" s="435"/>
      <c r="J297" s="501" t="s">
        <v>8965</v>
      </c>
      <c r="K297" s="500" t="s">
        <v>8966</v>
      </c>
      <c r="L297" s="501" t="s">
        <v>8968</v>
      </c>
      <c r="M297" s="435"/>
      <c r="N297" s="435"/>
      <c r="O297" s="435"/>
      <c r="P297" s="502" t="s">
        <v>8965</v>
      </c>
      <c r="Q297" s="503" t="s">
        <v>8966</v>
      </c>
      <c r="R297" s="504"/>
      <c r="S297" s="436"/>
      <c r="T297" s="437"/>
      <c r="U297" s="437"/>
      <c r="V297" s="437"/>
      <c r="W297" s="437"/>
      <c r="X297" s="437"/>
      <c r="Y297" s="437"/>
      <c r="Z297" s="437"/>
      <c r="AA297" s="437"/>
      <c r="AB297" s="437"/>
      <c r="AC297" s="437"/>
      <c r="AD297" s="437"/>
      <c r="AE297" s="437"/>
      <c r="AF297" s="437"/>
    </row>
    <row r="298">
      <c r="A298" s="505"/>
      <c r="S298" s="452"/>
      <c r="T298" s="437"/>
      <c r="U298" s="437"/>
      <c r="V298" s="437"/>
      <c r="W298" s="437"/>
      <c r="X298" s="437"/>
      <c r="Y298" s="437"/>
      <c r="Z298" s="437"/>
      <c r="AA298" s="437"/>
      <c r="AB298" s="437"/>
      <c r="AC298" s="437"/>
      <c r="AD298" s="437"/>
      <c r="AE298" s="437"/>
      <c r="AF298" s="437"/>
    </row>
    <row r="299">
      <c r="A299" s="506" t="s">
        <v>8969</v>
      </c>
      <c r="D299" s="507" t="s">
        <v>8965</v>
      </c>
      <c r="E299" s="508" t="s">
        <v>8966</v>
      </c>
      <c r="F299" s="507" t="s">
        <v>8970</v>
      </c>
      <c r="J299" s="507" t="s">
        <v>8965</v>
      </c>
      <c r="K299" s="508" t="s">
        <v>8966</v>
      </c>
      <c r="L299" s="507" t="s">
        <v>8971</v>
      </c>
      <c r="P299" s="509" t="s">
        <v>8965</v>
      </c>
      <c r="Q299" s="510" t="s">
        <v>8966</v>
      </c>
      <c r="R299" s="511" t="s">
        <v>8972</v>
      </c>
      <c r="S299" s="452"/>
      <c r="T299" s="437"/>
      <c r="U299" s="437"/>
      <c r="V299" s="437"/>
      <c r="W299" s="437"/>
      <c r="X299" s="437"/>
      <c r="Y299" s="437"/>
      <c r="Z299" s="437"/>
      <c r="AA299" s="437"/>
      <c r="AB299" s="437"/>
      <c r="AC299" s="437"/>
      <c r="AD299" s="437"/>
      <c r="AE299" s="437"/>
      <c r="AF299" s="437"/>
    </row>
    <row r="300">
      <c r="A300" s="512"/>
      <c r="B300" s="513"/>
      <c r="C300" s="513"/>
      <c r="D300" s="513"/>
      <c r="E300" s="513"/>
      <c r="F300" s="513"/>
      <c r="G300" s="513"/>
      <c r="H300" s="513"/>
      <c r="I300" s="513"/>
      <c r="J300" s="513"/>
      <c r="K300" s="513"/>
      <c r="L300" s="513"/>
      <c r="M300" s="513"/>
      <c r="N300" s="513"/>
      <c r="O300" s="513"/>
      <c r="P300" s="513"/>
      <c r="Q300" s="513"/>
      <c r="R300" s="513"/>
      <c r="S300" s="514"/>
      <c r="T300" s="437"/>
      <c r="U300" s="437"/>
      <c r="V300" s="437"/>
      <c r="W300" s="437"/>
      <c r="X300" s="437"/>
      <c r="Y300" s="437"/>
      <c r="Z300" s="437"/>
      <c r="AA300" s="437"/>
      <c r="AB300" s="437"/>
      <c r="AC300" s="437"/>
      <c r="AD300" s="437"/>
      <c r="AE300" s="437"/>
      <c r="AF300" s="437"/>
    </row>
    <row r="301">
      <c r="A301" s="434" t="s">
        <v>8988</v>
      </c>
      <c r="B301" s="435"/>
      <c r="C301" s="435"/>
      <c r="D301" s="435"/>
      <c r="E301" s="435"/>
      <c r="F301" s="435"/>
      <c r="G301" s="435"/>
      <c r="H301" s="435"/>
      <c r="I301" s="435"/>
      <c r="J301" s="435"/>
      <c r="K301" s="435"/>
      <c r="L301" s="435"/>
      <c r="M301" s="435"/>
      <c r="N301" s="435"/>
      <c r="O301" s="435"/>
      <c r="P301" s="435"/>
      <c r="Q301" s="435"/>
      <c r="R301" s="435"/>
      <c r="S301" s="436"/>
      <c r="T301" s="437"/>
      <c r="U301" s="437"/>
      <c r="V301" s="437"/>
      <c r="W301" s="437"/>
      <c r="X301" s="437"/>
      <c r="Y301" s="437"/>
      <c r="Z301" s="437"/>
      <c r="AA301" s="437"/>
      <c r="AB301" s="437"/>
      <c r="AC301" s="437"/>
      <c r="AD301" s="437"/>
      <c r="AE301" s="437"/>
      <c r="AF301" s="437"/>
    </row>
    <row r="302">
      <c r="A302" s="438" t="s">
        <v>8935</v>
      </c>
      <c r="B302" s="439"/>
      <c r="C302" s="438" t="s">
        <v>8936</v>
      </c>
      <c r="D302" s="440"/>
      <c r="E302" s="439"/>
      <c r="F302" s="441" t="s">
        <v>1437</v>
      </c>
      <c r="G302" s="442" t="s">
        <v>8937</v>
      </c>
      <c r="H302" s="443" t="s">
        <v>1442</v>
      </c>
      <c r="I302" s="444"/>
      <c r="J302" s="444"/>
      <c r="K302" s="444"/>
      <c r="L302" s="444"/>
      <c r="M302" s="444"/>
      <c r="N302" s="444"/>
      <c r="O302" s="444"/>
      <c r="P302" s="444"/>
      <c r="Q302" s="444"/>
      <c r="R302" s="444"/>
      <c r="S302" s="445"/>
      <c r="T302" s="437"/>
      <c r="U302" s="437"/>
      <c r="V302" s="437"/>
      <c r="W302" s="437"/>
      <c r="X302" s="437"/>
      <c r="Y302" s="437"/>
      <c r="Z302" s="437"/>
      <c r="AA302" s="437"/>
      <c r="AB302" s="437"/>
      <c r="AC302" s="437"/>
      <c r="AD302" s="437"/>
      <c r="AE302" s="437"/>
      <c r="AF302" s="437"/>
    </row>
    <row r="303">
      <c r="A303" s="446" t="s">
        <v>8938</v>
      </c>
      <c r="B303" s="22"/>
      <c r="C303" s="447"/>
      <c r="D303" s="448"/>
      <c r="E303" s="22"/>
      <c r="F303" s="449" t="s">
        <v>8939</v>
      </c>
      <c r="G303" s="450"/>
      <c r="H303" s="451"/>
      <c r="S303" s="452"/>
      <c r="T303" s="437"/>
      <c r="U303" s="437"/>
      <c r="V303" s="437"/>
      <c r="W303" s="437"/>
      <c r="X303" s="437"/>
      <c r="Y303" s="437"/>
      <c r="Z303" s="437"/>
      <c r="AA303" s="437"/>
      <c r="AB303" s="437"/>
      <c r="AC303" s="437"/>
      <c r="AD303" s="437"/>
      <c r="AE303" s="437"/>
      <c r="AF303" s="437"/>
    </row>
    <row r="304">
      <c r="A304" s="453" t="s">
        <v>8940</v>
      </c>
      <c r="B304" s="448"/>
      <c r="C304" s="448"/>
      <c r="D304" s="22"/>
      <c r="E304" s="454" t="s">
        <v>8941</v>
      </c>
      <c r="F304" s="455" t="s">
        <v>8942</v>
      </c>
      <c r="G304" s="456"/>
      <c r="H304" s="451"/>
      <c r="S304" s="452"/>
      <c r="T304" s="437"/>
      <c r="U304" s="437"/>
      <c r="V304" s="437"/>
      <c r="W304" s="437"/>
      <c r="X304" s="437"/>
      <c r="Y304" s="437"/>
      <c r="Z304" s="437"/>
      <c r="AA304" s="437"/>
      <c r="AB304" s="437"/>
      <c r="AC304" s="437"/>
      <c r="AD304" s="437"/>
      <c r="AE304" s="437"/>
      <c r="AF304" s="437"/>
    </row>
    <row r="305">
      <c r="A305" s="457" t="s">
        <v>8943</v>
      </c>
      <c r="B305" s="458"/>
      <c r="C305" s="458"/>
      <c r="D305" s="459"/>
      <c r="E305" s="460"/>
      <c r="F305" s="461"/>
      <c r="G305" s="462"/>
      <c r="H305" s="463"/>
      <c r="I305" s="464"/>
      <c r="J305" s="464"/>
      <c r="K305" s="464"/>
      <c r="L305" s="464"/>
      <c r="M305" s="464"/>
      <c r="N305" s="464"/>
      <c r="O305" s="464"/>
      <c r="P305" s="464"/>
      <c r="Q305" s="464"/>
      <c r="R305" s="464"/>
      <c r="S305" s="465"/>
      <c r="T305" s="437"/>
      <c r="U305" s="437"/>
      <c r="V305" s="437"/>
      <c r="W305" s="437"/>
      <c r="X305" s="437"/>
      <c r="Y305" s="437"/>
      <c r="Z305" s="437"/>
      <c r="AA305" s="437"/>
      <c r="AB305" s="437"/>
      <c r="AC305" s="437"/>
      <c r="AD305" s="437"/>
      <c r="AE305" s="437"/>
      <c r="AF305" s="437"/>
    </row>
    <row r="306">
      <c r="A306" s="466" t="s">
        <v>8944</v>
      </c>
      <c r="B306" s="467"/>
      <c r="C306" s="468" t="s">
        <v>8945</v>
      </c>
      <c r="D306" s="469"/>
      <c r="E306" s="469"/>
      <c r="F306" s="469"/>
      <c r="G306" s="469"/>
      <c r="H306" s="470" t="s">
        <v>8983</v>
      </c>
      <c r="S306" s="452"/>
      <c r="T306" s="437"/>
      <c r="U306" s="437"/>
      <c r="V306" s="437"/>
      <c r="W306" s="437"/>
      <c r="X306" s="437"/>
      <c r="Y306" s="437"/>
      <c r="Z306" s="437"/>
      <c r="AA306" s="437"/>
      <c r="AB306" s="437"/>
      <c r="AC306" s="437"/>
      <c r="AD306" s="437"/>
      <c r="AE306" s="437"/>
      <c r="AF306" s="437"/>
    </row>
    <row r="307">
      <c r="A307" s="471"/>
      <c r="B307" s="472" t="s">
        <v>8946</v>
      </c>
      <c r="C307" s="473" t="s">
        <v>8947</v>
      </c>
      <c r="D307" s="474"/>
      <c r="E307" s="474"/>
      <c r="F307" s="475"/>
      <c r="G307" s="473" t="s">
        <v>8948</v>
      </c>
      <c r="H307" s="451"/>
      <c r="S307" s="452"/>
      <c r="T307" s="437"/>
      <c r="U307" s="437"/>
      <c r="V307" s="437"/>
      <c r="W307" s="437"/>
      <c r="X307" s="437"/>
      <c r="Y307" s="437"/>
      <c r="Z307" s="437"/>
      <c r="AA307" s="437"/>
      <c r="AB307" s="437"/>
      <c r="AC307" s="437"/>
      <c r="AD307" s="437"/>
      <c r="AE307" s="437"/>
      <c r="AF307" s="437"/>
    </row>
    <row r="308">
      <c r="A308" s="471" t="s">
        <v>2101</v>
      </c>
      <c r="B308" s="472">
        <v>1.0</v>
      </c>
      <c r="C308" s="476" t="s">
        <v>2124</v>
      </c>
      <c r="D308" s="474"/>
      <c r="E308" s="474"/>
      <c r="F308" s="475"/>
      <c r="G308" s="477"/>
      <c r="H308" s="451"/>
      <c r="S308" s="452"/>
      <c r="T308" s="437"/>
      <c r="U308" s="437"/>
      <c r="V308" s="437"/>
      <c r="W308" s="437"/>
      <c r="X308" s="437"/>
      <c r="Y308" s="437"/>
      <c r="Z308" s="437"/>
      <c r="AA308" s="437"/>
      <c r="AB308" s="437"/>
      <c r="AC308" s="437"/>
      <c r="AD308" s="437"/>
      <c r="AE308" s="437"/>
      <c r="AF308" s="437"/>
    </row>
    <row r="309">
      <c r="A309" s="471" t="s">
        <v>2101</v>
      </c>
      <c r="B309" s="478">
        <v>2.0</v>
      </c>
      <c r="C309" s="476" t="s">
        <v>2128</v>
      </c>
      <c r="D309" s="474"/>
      <c r="E309" s="474"/>
      <c r="F309" s="475"/>
      <c r="G309" s="477"/>
      <c r="H309" s="451"/>
      <c r="S309" s="452"/>
      <c r="T309" s="437"/>
      <c r="U309" s="437"/>
      <c r="V309" s="437"/>
      <c r="W309" s="437"/>
      <c r="X309" s="437"/>
      <c r="Y309" s="437"/>
      <c r="Z309" s="437"/>
      <c r="AA309" s="437"/>
      <c r="AB309" s="437"/>
      <c r="AC309" s="437"/>
      <c r="AD309" s="437"/>
      <c r="AE309" s="437"/>
      <c r="AF309" s="437"/>
    </row>
    <row r="310">
      <c r="A310" s="471"/>
      <c r="B310" s="472" t="s">
        <v>8946</v>
      </c>
      <c r="C310" s="517" t="s">
        <v>6512</v>
      </c>
      <c r="D310" s="517" t="s">
        <v>8974</v>
      </c>
      <c r="E310" s="517" t="s">
        <v>8951</v>
      </c>
      <c r="F310" s="517" t="s">
        <v>8952</v>
      </c>
      <c r="G310" s="473" t="s">
        <v>8953</v>
      </c>
      <c r="H310" s="451"/>
      <c r="S310" s="452"/>
      <c r="T310" s="437"/>
      <c r="U310" s="437"/>
      <c r="V310" s="437"/>
      <c r="W310" s="437"/>
      <c r="X310" s="437"/>
      <c r="Y310" s="437"/>
      <c r="Z310" s="437"/>
      <c r="AA310" s="437"/>
      <c r="AB310" s="437"/>
      <c r="AC310" s="437"/>
      <c r="AD310" s="437"/>
      <c r="AE310" s="437"/>
      <c r="AF310" s="437"/>
    </row>
    <row r="311">
      <c r="A311" s="471" t="s">
        <v>8975</v>
      </c>
      <c r="B311" s="472">
        <v>1.0</v>
      </c>
      <c r="C311" s="478" t="s">
        <v>8976</v>
      </c>
      <c r="D311" s="472"/>
      <c r="E311" s="478" t="s">
        <v>8977</v>
      </c>
      <c r="F311" s="472"/>
      <c r="G311" s="473" t="s">
        <v>8978</v>
      </c>
      <c r="H311" s="451"/>
      <c r="S311" s="452"/>
      <c r="T311" s="437"/>
      <c r="U311" s="437"/>
      <c r="V311" s="437"/>
      <c r="W311" s="437"/>
      <c r="X311" s="437"/>
      <c r="Y311" s="437"/>
      <c r="Z311" s="437"/>
      <c r="AA311" s="437"/>
      <c r="AB311" s="437"/>
      <c r="AC311" s="437"/>
      <c r="AD311" s="437"/>
      <c r="AE311" s="437"/>
      <c r="AF311" s="437"/>
    </row>
    <row r="312">
      <c r="A312" s="479"/>
      <c r="B312" s="480" t="s">
        <v>8946</v>
      </c>
      <c r="C312" s="485" t="s">
        <v>39</v>
      </c>
      <c r="D312" s="475"/>
      <c r="E312" s="480" t="s">
        <v>8951</v>
      </c>
      <c r="F312" s="480" t="s">
        <v>8952</v>
      </c>
      <c r="G312" s="485" t="s">
        <v>8953</v>
      </c>
      <c r="H312" s="451"/>
      <c r="S312" s="452"/>
      <c r="T312" s="437"/>
      <c r="U312" s="437"/>
      <c r="V312" s="437"/>
      <c r="W312" s="437"/>
      <c r="X312" s="437"/>
      <c r="Y312" s="437"/>
      <c r="Z312" s="437"/>
      <c r="AA312" s="437"/>
      <c r="AB312" s="437"/>
      <c r="AC312" s="437"/>
      <c r="AD312" s="437"/>
      <c r="AE312" s="437"/>
      <c r="AF312" s="437"/>
    </row>
    <row r="313">
      <c r="A313" s="471" t="s">
        <v>6465</v>
      </c>
      <c r="B313" s="480">
        <v>1.0</v>
      </c>
      <c r="C313" s="484" t="s">
        <v>8955</v>
      </c>
      <c r="D313" s="475"/>
      <c r="E313" s="483" t="s">
        <v>8956</v>
      </c>
      <c r="F313" s="480"/>
      <c r="G313" s="484" t="s">
        <v>8957</v>
      </c>
      <c r="H313" s="451"/>
      <c r="S313" s="452"/>
      <c r="T313" s="437"/>
      <c r="U313" s="437"/>
      <c r="V313" s="437"/>
      <c r="W313" s="437"/>
      <c r="X313" s="437"/>
      <c r="Y313" s="437"/>
      <c r="Z313" s="437"/>
      <c r="AA313" s="437"/>
      <c r="AB313" s="437"/>
      <c r="AC313" s="437"/>
      <c r="AD313" s="437"/>
      <c r="AE313" s="437"/>
      <c r="AF313" s="437"/>
    </row>
    <row r="314">
      <c r="A314" s="471"/>
      <c r="B314" s="472" t="s">
        <v>8946</v>
      </c>
      <c r="C314" s="476" t="s">
        <v>8958</v>
      </c>
      <c r="D314" s="474"/>
      <c r="E314" s="474"/>
      <c r="F314" s="475"/>
      <c r="G314" s="473" t="s">
        <v>8959</v>
      </c>
      <c r="H314" s="451"/>
      <c r="S314" s="452"/>
      <c r="T314" s="437"/>
      <c r="U314" s="437"/>
      <c r="V314" s="437"/>
      <c r="W314" s="437"/>
      <c r="X314" s="437"/>
      <c r="Y314" s="437"/>
      <c r="Z314" s="437"/>
      <c r="AA314" s="437"/>
      <c r="AB314" s="437"/>
      <c r="AC314" s="437"/>
      <c r="AD314" s="437"/>
      <c r="AE314" s="437"/>
      <c r="AF314" s="437"/>
    </row>
    <row r="315">
      <c r="A315" s="486" t="s">
        <v>1636</v>
      </c>
      <c r="B315" s="478">
        <v>1.0</v>
      </c>
      <c r="C315" s="487" t="s">
        <v>1792</v>
      </c>
      <c r="D315" s="474"/>
      <c r="E315" s="474"/>
      <c r="F315" s="475"/>
      <c r="G315" s="476" t="s">
        <v>1638</v>
      </c>
      <c r="H315" s="451"/>
      <c r="S315" s="452"/>
      <c r="T315" s="437"/>
      <c r="U315" s="437"/>
      <c r="V315" s="437"/>
      <c r="W315" s="437"/>
      <c r="X315" s="437"/>
      <c r="Y315" s="437"/>
      <c r="Z315" s="437"/>
      <c r="AA315" s="437"/>
      <c r="AB315" s="437"/>
      <c r="AC315" s="437"/>
      <c r="AD315" s="437"/>
      <c r="AE315" s="437"/>
      <c r="AF315" s="437"/>
    </row>
    <row r="316">
      <c r="A316" s="486" t="s">
        <v>1636</v>
      </c>
      <c r="B316" s="478">
        <v>2.0</v>
      </c>
      <c r="C316" s="487" t="s">
        <v>1793</v>
      </c>
      <c r="D316" s="474"/>
      <c r="E316" s="474"/>
      <c r="F316" s="475"/>
      <c r="G316" s="476" t="s">
        <v>1638</v>
      </c>
      <c r="H316" s="451"/>
      <c r="S316" s="452"/>
      <c r="T316" s="437"/>
      <c r="U316" s="437"/>
      <c r="V316" s="437"/>
      <c r="W316" s="437"/>
      <c r="X316" s="437"/>
      <c r="Y316" s="437"/>
      <c r="Z316" s="437"/>
      <c r="AA316" s="437"/>
      <c r="AB316" s="437"/>
      <c r="AC316" s="437"/>
      <c r="AD316" s="437"/>
      <c r="AE316" s="437"/>
      <c r="AF316" s="437"/>
    </row>
    <row r="317">
      <c r="A317" s="486" t="s">
        <v>1636</v>
      </c>
      <c r="B317" s="478">
        <v>3.0</v>
      </c>
      <c r="C317" s="487" t="s">
        <v>1794</v>
      </c>
      <c r="D317" s="474"/>
      <c r="E317" s="474"/>
      <c r="F317" s="475"/>
      <c r="G317" s="476" t="s">
        <v>1638</v>
      </c>
      <c r="H317" s="451"/>
      <c r="S317" s="452"/>
      <c r="T317" s="437"/>
      <c r="U317" s="437"/>
      <c r="V317" s="437"/>
      <c r="W317" s="437"/>
      <c r="X317" s="437"/>
      <c r="Y317" s="437"/>
      <c r="Z317" s="437"/>
      <c r="AA317" s="437"/>
      <c r="AB317" s="437"/>
      <c r="AC317" s="437"/>
      <c r="AD317" s="437"/>
      <c r="AE317" s="437"/>
      <c r="AF317" s="437"/>
    </row>
    <row r="318">
      <c r="A318" s="486" t="s">
        <v>1646</v>
      </c>
      <c r="B318" s="478">
        <v>4.0</v>
      </c>
      <c r="C318" s="487" t="s">
        <v>1750</v>
      </c>
      <c r="D318" s="474"/>
      <c r="E318" s="474"/>
      <c r="F318" s="475"/>
      <c r="G318" s="476" t="s">
        <v>1751</v>
      </c>
      <c r="H318" s="451"/>
      <c r="S318" s="452"/>
      <c r="T318" s="437"/>
      <c r="U318" s="437"/>
      <c r="V318" s="437"/>
      <c r="W318" s="437"/>
      <c r="X318" s="437"/>
      <c r="Y318" s="437"/>
      <c r="Z318" s="437"/>
      <c r="AA318" s="437"/>
      <c r="AB318" s="437"/>
      <c r="AC318" s="437"/>
      <c r="AD318" s="437"/>
      <c r="AE318" s="437"/>
      <c r="AF318" s="437"/>
    </row>
    <row r="319">
      <c r="A319" s="486" t="s">
        <v>1636</v>
      </c>
      <c r="B319" s="478">
        <v>5.0</v>
      </c>
      <c r="C319" s="487" t="s">
        <v>1795</v>
      </c>
      <c r="D319" s="474"/>
      <c r="E319" s="474"/>
      <c r="F319" s="475"/>
      <c r="G319" s="476" t="s">
        <v>1638</v>
      </c>
      <c r="H319" s="451"/>
      <c r="S319" s="452"/>
      <c r="T319" s="437"/>
      <c r="U319" s="437"/>
      <c r="V319" s="437"/>
      <c r="W319" s="437"/>
      <c r="X319" s="437"/>
      <c r="Y319" s="437"/>
      <c r="Z319" s="437"/>
      <c r="AA319" s="437"/>
      <c r="AB319" s="437"/>
      <c r="AC319" s="437"/>
      <c r="AD319" s="437"/>
      <c r="AE319" s="437"/>
      <c r="AF319" s="437"/>
    </row>
    <row r="320">
      <c r="A320" s="486" t="s">
        <v>1646</v>
      </c>
      <c r="B320" s="478">
        <v>6.0</v>
      </c>
      <c r="C320" s="487" t="s">
        <v>1796</v>
      </c>
      <c r="D320" s="474"/>
      <c r="E320" s="474"/>
      <c r="F320" s="475"/>
      <c r="G320" s="476" t="s">
        <v>1751</v>
      </c>
      <c r="H320" s="451"/>
      <c r="S320" s="452"/>
      <c r="T320" s="437"/>
      <c r="U320" s="437"/>
      <c r="V320" s="437"/>
      <c r="W320" s="437"/>
      <c r="X320" s="437"/>
      <c r="Y320" s="437"/>
      <c r="Z320" s="437"/>
      <c r="AA320" s="437"/>
      <c r="AB320" s="437"/>
      <c r="AC320" s="437"/>
      <c r="AD320" s="437"/>
      <c r="AE320" s="437"/>
      <c r="AF320" s="437"/>
    </row>
    <row r="321">
      <c r="A321" s="486" t="s">
        <v>1636</v>
      </c>
      <c r="B321" s="478">
        <v>7.0</v>
      </c>
      <c r="C321" s="487" t="s">
        <v>1754</v>
      </c>
      <c r="D321" s="474"/>
      <c r="E321" s="474"/>
      <c r="F321" s="475"/>
      <c r="G321" s="476" t="s">
        <v>1638</v>
      </c>
      <c r="H321" s="451"/>
      <c r="S321" s="452"/>
      <c r="T321" s="437"/>
      <c r="U321" s="437"/>
      <c r="V321" s="437"/>
      <c r="W321" s="437"/>
      <c r="X321" s="437"/>
      <c r="Y321" s="437"/>
      <c r="Z321" s="437"/>
      <c r="AA321" s="437"/>
      <c r="AB321" s="437"/>
      <c r="AC321" s="437"/>
      <c r="AD321" s="437"/>
      <c r="AE321" s="437"/>
      <c r="AF321" s="437"/>
    </row>
    <row r="322">
      <c r="A322" s="488" t="s">
        <v>8960</v>
      </c>
      <c r="B322" s="474"/>
      <c r="C322" s="474"/>
      <c r="D322" s="474"/>
      <c r="E322" s="474"/>
      <c r="F322" s="474"/>
      <c r="G322" s="474"/>
      <c r="H322" s="451"/>
      <c r="S322" s="452"/>
      <c r="T322" s="437"/>
      <c r="U322" s="437"/>
      <c r="V322" s="437"/>
      <c r="W322" s="437"/>
      <c r="X322" s="437"/>
      <c r="Y322" s="437"/>
      <c r="Z322" s="437"/>
      <c r="AA322" s="437"/>
      <c r="AB322" s="437"/>
      <c r="AC322" s="437"/>
      <c r="AD322" s="437"/>
      <c r="AE322" s="437"/>
      <c r="AF322" s="437"/>
    </row>
    <row r="323">
      <c r="A323" s="471" t="s">
        <v>8944</v>
      </c>
      <c r="B323" s="472" t="s">
        <v>8946</v>
      </c>
      <c r="C323" s="473" t="s">
        <v>39</v>
      </c>
      <c r="D323" s="475"/>
      <c r="E323" s="472" t="s">
        <v>8951</v>
      </c>
      <c r="F323" s="478" t="s">
        <v>8961</v>
      </c>
      <c r="G323" s="473" t="s">
        <v>8953</v>
      </c>
      <c r="H323" s="451"/>
      <c r="S323" s="452"/>
      <c r="T323" s="437"/>
      <c r="U323" s="437"/>
      <c r="V323" s="437"/>
      <c r="W323" s="437"/>
      <c r="X323" s="437"/>
      <c r="Y323" s="437"/>
      <c r="Z323" s="437"/>
      <c r="AA323" s="437"/>
      <c r="AB323" s="437"/>
      <c r="AC323" s="437"/>
      <c r="AD323" s="437"/>
      <c r="AE323" s="437"/>
      <c r="AF323" s="437"/>
    </row>
    <row r="324">
      <c r="A324" s="471" t="s">
        <v>6465</v>
      </c>
      <c r="B324" s="472">
        <v>1.0</v>
      </c>
      <c r="C324" s="476" t="s">
        <v>8955</v>
      </c>
      <c r="D324" s="475"/>
      <c r="E324" s="478" t="s">
        <v>8956</v>
      </c>
      <c r="F324" s="472"/>
      <c r="G324" s="473" t="s">
        <v>8957</v>
      </c>
      <c r="H324" s="451"/>
      <c r="S324" s="452"/>
      <c r="T324" s="437"/>
      <c r="U324" s="437"/>
      <c r="V324" s="437"/>
      <c r="W324" s="437"/>
      <c r="X324" s="437"/>
      <c r="Y324" s="437"/>
      <c r="Z324" s="437"/>
      <c r="AA324" s="437"/>
      <c r="AB324" s="437"/>
      <c r="AC324" s="437"/>
      <c r="AD324" s="437"/>
      <c r="AE324" s="437"/>
      <c r="AF324" s="437"/>
    </row>
    <row r="325">
      <c r="A325" s="489" t="s">
        <v>8962</v>
      </c>
      <c r="B325" s="474"/>
      <c r="C325" s="474"/>
      <c r="D325" s="474"/>
      <c r="E325" s="474"/>
      <c r="F325" s="474"/>
      <c r="G325" s="474"/>
      <c r="H325" s="451"/>
      <c r="S325" s="452"/>
      <c r="T325" s="437"/>
      <c r="U325" s="437"/>
      <c r="V325" s="437"/>
      <c r="W325" s="437"/>
      <c r="X325" s="437"/>
      <c r="Y325" s="437"/>
      <c r="Z325" s="437"/>
      <c r="AA325" s="437"/>
      <c r="AB325" s="437"/>
      <c r="AC325" s="437"/>
      <c r="AD325" s="437"/>
      <c r="AE325" s="437"/>
      <c r="AF325" s="437"/>
    </row>
    <row r="326">
      <c r="A326" s="471" t="s">
        <v>8944</v>
      </c>
      <c r="B326" s="472" t="s">
        <v>8946</v>
      </c>
      <c r="C326" s="473" t="s">
        <v>39</v>
      </c>
      <c r="D326" s="475"/>
      <c r="E326" s="472" t="s">
        <v>8951</v>
      </c>
      <c r="F326" s="472" t="s">
        <v>8952</v>
      </c>
      <c r="G326" s="473" t="s">
        <v>8953</v>
      </c>
      <c r="H326" s="451"/>
      <c r="S326" s="452"/>
      <c r="T326" s="437"/>
      <c r="U326" s="437"/>
      <c r="V326" s="437"/>
      <c r="W326" s="437"/>
      <c r="X326" s="437"/>
      <c r="Y326" s="437"/>
      <c r="Z326" s="437"/>
      <c r="AA326" s="437"/>
      <c r="AB326" s="437"/>
      <c r="AC326" s="437"/>
      <c r="AD326" s="437"/>
      <c r="AE326" s="437"/>
      <c r="AF326" s="437"/>
    </row>
    <row r="327">
      <c r="A327" s="490" t="s">
        <v>6465</v>
      </c>
      <c r="B327" s="491">
        <v>1.0</v>
      </c>
      <c r="C327" s="492" t="s">
        <v>8955</v>
      </c>
      <c r="D327" s="493"/>
      <c r="E327" s="494" t="s">
        <v>8956</v>
      </c>
      <c r="F327" s="491"/>
      <c r="G327" s="495" t="s">
        <v>8963</v>
      </c>
      <c r="H327" s="451"/>
      <c r="S327" s="452"/>
      <c r="T327" s="437"/>
      <c r="U327" s="437"/>
      <c r="V327" s="437"/>
      <c r="W327" s="437"/>
      <c r="X327" s="437"/>
      <c r="Y327" s="437"/>
      <c r="Z327" s="437"/>
      <c r="AA327" s="437"/>
      <c r="AB327" s="437"/>
      <c r="AC327" s="437"/>
      <c r="AD327" s="437"/>
      <c r="AE327" s="437"/>
      <c r="AF327" s="437"/>
    </row>
    <row r="328">
      <c r="A328" s="496"/>
      <c r="B328" s="497"/>
      <c r="C328" s="497"/>
      <c r="E328" s="497"/>
      <c r="F328" s="497"/>
      <c r="G328" s="497"/>
      <c r="H328" s="451"/>
      <c r="S328" s="452"/>
      <c r="T328" s="437"/>
      <c r="U328" s="437"/>
      <c r="V328" s="437"/>
      <c r="W328" s="437"/>
      <c r="X328" s="437"/>
      <c r="Y328" s="437"/>
      <c r="Z328" s="437"/>
      <c r="AA328" s="437"/>
      <c r="AB328" s="437"/>
      <c r="AC328" s="437"/>
      <c r="AD328" s="437"/>
      <c r="AE328" s="437"/>
      <c r="AF328" s="437"/>
    </row>
    <row r="329">
      <c r="A329" s="498" t="s">
        <v>8964</v>
      </c>
      <c r="B329" s="435"/>
      <c r="C329" s="435"/>
      <c r="D329" s="499" t="s">
        <v>8965</v>
      </c>
      <c r="E329" s="500" t="s">
        <v>8966</v>
      </c>
      <c r="F329" s="499" t="s">
        <v>8967</v>
      </c>
      <c r="G329" s="435"/>
      <c r="H329" s="435"/>
      <c r="I329" s="435"/>
      <c r="J329" s="501" t="s">
        <v>8965</v>
      </c>
      <c r="K329" s="500" t="s">
        <v>8966</v>
      </c>
      <c r="L329" s="501" t="s">
        <v>8968</v>
      </c>
      <c r="M329" s="435"/>
      <c r="N329" s="435"/>
      <c r="O329" s="435"/>
      <c r="P329" s="502" t="s">
        <v>8965</v>
      </c>
      <c r="Q329" s="503" t="s">
        <v>8966</v>
      </c>
      <c r="R329" s="504"/>
      <c r="S329" s="436"/>
      <c r="T329" s="437"/>
      <c r="U329" s="437"/>
      <c r="V329" s="437"/>
      <c r="W329" s="437"/>
      <c r="X329" s="437"/>
      <c r="Y329" s="437"/>
      <c r="Z329" s="437"/>
      <c r="AA329" s="437"/>
      <c r="AB329" s="437"/>
      <c r="AC329" s="437"/>
      <c r="AD329" s="437"/>
      <c r="AE329" s="437"/>
      <c r="AF329" s="437"/>
    </row>
    <row r="330">
      <c r="A330" s="505"/>
      <c r="S330" s="452"/>
      <c r="T330" s="437"/>
      <c r="U330" s="437"/>
      <c r="V330" s="437"/>
      <c r="W330" s="437"/>
      <c r="X330" s="437"/>
      <c r="Y330" s="437"/>
      <c r="Z330" s="437"/>
      <c r="AA330" s="437"/>
      <c r="AB330" s="437"/>
      <c r="AC330" s="437"/>
      <c r="AD330" s="437"/>
      <c r="AE330" s="437"/>
      <c r="AF330" s="437"/>
    </row>
    <row r="331">
      <c r="A331" s="506" t="s">
        <v>8969</v>
      </c>
      <c r="D331" s="507" t="s">
        <v>8965</v>
      </c>
      <c r="E331" s="508" t="s">
        <v>8966</v>
      </c>
      <c r="F331" s="507" t="s">
        <v>8970</v>
      </c>
      <c r="J331" s="507" t="s">
        <v>8965</v>
      </c>
      <c r="K331" s="508" t="s">
        <v>8966</v>
      </c>
      <c r="L331" s="507" t="s">
        <v>8971</v>
      </c>
      <c r="P331" s="509" t="s">
        <v>8965</v>
      </c>
      <c r="Q331" s="510" t="s">
        <v>8966</v>
      </c>
      <c r="R331" s="511" t="s">
        <v>8972</v>
      </c>
      <c r="S331" s="452"/>
      <c r="T331" s="437"/>
      <c r="U331" s="437"/>
      <c r="V331" s="437"/>
      <c r="W331" s="437"/>
      <c r="X331" s="437"/>
      <c r="Y331" s="437"/>
      <c r="Z331" s="437"/>
      <c r="AA331" s="437"/>
      <c r="AB331" s="437"/>
      <c r="AC331" s="437"/>
      <c r="AD331" s="437"/>
      <c r="AE331" s="437"/>
      <c r="AF331" s="437"/>
    </row>
    <row r="332">
      <c r="A332" s="512"/>
      <c r="B332" s="513"/>
      <c r="C332" s="513"/>
      <c r="D332" s="513"/>
      <c r="E332" s="513"/>
      <c r="F332" s="513"/>
      <c r="G332" s="513"/>
      <c r="H332" s="513"/>
      <c r="I332" s="513"/>
      <c r="J332" s="513"/>
      <c r="K332" s="513"/>
      <c r="L332" s="513"/>
      <c r="M332" s="513"/>
      <c r="N332" s="513"/>
      <c r="O332" s="513"/>
      <c r="P332" s="513"/>
      <c r="Q332" s="513"/>
      <c r="R332" s="513"/>
      <c r="S332" s="514"/>
      <c r="T332" s="437"/>
      <c r="U332" s="437"/>
      <c r="V332" s="437"/>
      <c r="W332" s="437"/>
      <c r="X332" s="437"/>
      <c r="Y332" s="437"/>
      <c r="Z332" s="437"/>
      <c r="AA332" s="437"/>
      <c r="AB332" s="437"/>
      <c r="AC332" s="437"/>
      <c r="AD332" s="437"/>
      <c r="AE332" s="437"/>
      <c r="AF332" s="437"/>
    </row>
    <row r="333">
      <c r="A333" s="434" t="s">
        <v>8989</v>
      </c>
      <c r="B333" s="435"/>
      <c r="C333" s="435"/>
      <c r="D333" s="435"/>
      <c r="E333" s="435"/>
      <c r="F333" s="435"/>
      <c r="G333" s="435"/>
      <c r="H333" s="435"/>
      <c r="I333" s="435"/>
      <c r="J333" s="435"/>
      <c r="K333" s="435"/>
      <c r="L333" s="435"/>
      <c r="M333" s="435"/>
      <c r="N333" s="435"/>
      <c r="O333" s="435"/>
      <c r="P333" s="435"/>
      <c r="Q333" s="435"/>
      <c r="R333" s="435"/>
      <c r="S333" s="436"/>
      <c r="T333" s="437"/>
      <c r="U333" s="437"/>
      <c r="V333" s="437"/>
      <c r="W333" s="437"/>
      <c r="X333" s="437"/>
      <c r="Y333" s="437"/>
      <c r="Z333" s="437"/>
      <c r="AA333" s="437"/>
      <c r="AB333" s="437"/>
      <c r="AC333" s="437"/>
      <c r="AD333" s="437"/>
      <c r="AE333" s="437"/>
      <c r="AF333" s="437"/>
    </row>
    <row r="334">
      <c r="A334" s="438" t="s">
        <v>8935</v>
      </c>
      <c r="B334" s="439"/>
      <c r="C334" s="438" t="s">
        <v>8936</v>
      </c>
      <c r="D334" s="440"/>
      <c r="E334" s="439"/>
      <c r="F334" s="441" t="s">
        <v>1437</v>
      </c>
      <c r="G334" s="442" t="s">
        <v>8937</v>
      </c>
      <c r="H334" s="443" t="s">
        <v>1442</v>
      </c>
      <c r="I334" s="444"/>
      <c r="J334" s="444"/>
      <c r="K334" s="444"/>
      <c r="L334" s="444"/>
      <c r="M334" s="444"/>
      <c r="N334" s="444"/>
      <c r="O334" s="444"/>
      <c r="P334" s="444"/>
      <c r="Q334" s="444"/>
      <c r="R334" s="444"/>
      <c r="S334" s="445"/>
      <c r="T334" s="437"/>
      <c r="U334" s="437"/>
      <c r="V334" s="437"/>
      <c r="W334" s="437"/>
      <c r="X334" s="437"/>
      <c r="Y334" s="437"/>
      <c r="Z334" s="437"/>
      <c r="AA334" s="437"/>
      <c r="AB334" s="437"/>
      <c r="AC334" s="437"/>
      <c r="AD334" s="437"/>
      <c r="AE334" s="437"/>
      <c r="AF334" s="437"/>
    </row>
    <row r="335">
      <c r="A335" s="446" t="s">
        <v>8938</v>
      </c>
      <c r="B335" s="22"/>
      <c r="C335" s="447"/>
      <c r="D335" s="448"/>
      <c r="E335" s="22"/>
      <c r="F335" s="449" t="s">
        <v>8939</v>
      </c>
      <c r="G335" s="450"/>
      <c r="H335" s="451"/>
      <c r="S335" s="452"/>
      <c r="T335" s="437"/>
      <c r="U335" s="437"/>
      <c r="V335" s="437"/>
      <c r="W335" s="437"/>
      <c r="X335" s="437"/>
      <c r="Y335" s="437"/>
      <c r="Z335" s="437"/>
      <c r="AA335" s="437"/>
      <c r="AB335" s="437"/>
      <c r="AC335" s="437"/>
      <c r="AD335" s="437"/>
      <c r="AE335" s="437"/>
      <c r="AF335" s="437"/>
    </row>
    <row r="336">
      <c r="A336" s="453" t="s">
        <v>8940</v>
      </c>
      <c r="B336" s="448"/>
      <c r="C336" s="448"/>
      <c r="D336" s="22"/>
      <c r="E336" s="454" t="s">
        <v>8941</v>
      </c>
      <c r="F336" s="455" t="s">
        <v>8942</v>
      </c>
      <c r="G336" s="456"/>
      <c r="H336" s="451"/>
      <c r="S336" s="452"/>
      <c r="T336" s="437"/>
      <c r="U336" s="437"/>
      <c r="V336" s="437"/>
      <c r="W336" s="437"/>
      <c r="X336" s="437"/>
      <c r="Y336" s="437"/>
      <c r="Z336" s="437"/>
      <c r="AA336" s="437"/>
      <c r="AB336" s="437"/>
      <c r="AC336" s="437"/>
      <c r="AD336" s="437"/>
      <c r="AE336" s="437"/>
      <c r="AF336" s="437"/>
    </row>
    <row r="337">
      <c r="A337" s="457" t="s">
        <v>8943</v>
      </c>
      <c r="B337" s="458"/>
      <c r="C337" s="458"/>
      <c r="D337" s="459"/>
      <c r="E337" s="460"/>
      <c r="F337" s="461"/>
      <c r="G337" s="462"/>
      <c r="H337" s="463"/>
      <c r="I337" s="464"/>
      <c r="J337" s="464"/>
      <c r="K337" s="464"/>
      <c r="L337" s="464"/>
      <c r="M337" s="464"/>
      <c r="N337" s="464"/>
      <c r="O337" s="464"/>
      <c r="P337" s="464"/>
      <c r="Q337" s="464"/>
      <c r="R337" s="464"/>
      <c r="S337" s="465"/>
      <c r="T337" s="437"/>
      <c r="U337" s="437"/>
      <c r="V337" s="437"/>
      <c r="W337" s="437"/>
      <c r="X337" s="437"/>
      <c r="Y337" s="437"/>
      <c r="Z337" s="437"/>
      <c r="AA337" s="437"/>
      <c r="AB337" s="437"/>
      <c r="AC337" s="437"/>
      <c r="AD337" s="437"/>
      <c r="AE337" s="437"/>
      <c r="AF337" s="437"/>
    </row>
    <row r="338">
      <c r="A338" s="466" t="s">
        <v>8944</v>
      </c>
      <c r="B338" s="467"/>
      <c r="C338" s="468" t="s">
        <v>8945</v>
      </c>
      <c r="D338" s="469"/>
      <c r="E338" s="469"/>
      <c r="F338" s="469"/>
      <c r="G338" s="469"/>
      <c r="H338" s="470" t="s">
        <v>8990</v>
      </c>
      <c r="S338" s="452"/>
      <c r="T338" s="437"/>
      <c r="U338" s="437"/>
      <c r="V338" s="437"/>
      <c r="W338" s="437"/>
      <c r="X338" s="437"/>
      <c r="Y338" s="437"/>
      <c r="Z338" s="437"/>
      <c r="AA338" s="437"/>
      <c r="AB338" s="437"/>
      <c r="AC338" s="437"/>
      <c r="AD338" s="437"/>
      <c r="AE338" s="437"/>
      <c r="AF338" s="437"/>
    </row>
    <row r="339">
      <c r="A339" s="471"/>
      <c r="B339" s="472" t="s">
        <v>8946</v>
      </c>
      <c r="C339" s="473" t="s">
        <v>8947</v>
      </c>
      <c r="D339" s="474"/>
      <c r="E339" s="474"/>
      <c r="F339" s="475"/>
      <c r="G339" s="473" t="s">
        <v>8948</v>
      </c>
      <c r="H339" s="451"/>
      <c r="S339" s="452"/>
      <c r="T339" s="437"/>
      <c r="U339" s="437"/>
      <c r="V339" s="437"/>
      <c r="W339" s="437"/>
      <c r="X339" s="437"/>
      <c r="Y339" s="437"/>
      <c r="Z339" s="437"/>
      <c r="AA339" s="437"/>
      <c r="AB339" s="437"/>
      <c r="AC339" s="437"/>
      <c r="AD339" s="437"/>
      <c r="AE339" s="437"/>
      <c r="AF339" s="437"/>
    </row>
    <row r="340">
      <c r="A340" s="471" t="s">
        <v>2101</v>
      </c>
      <c r="B340" s="472">
        <v>1.0</v>
      </c>
      <c r="C340" s="476" t="s">
        <v>2124</v>
      </c>
      <c r="D340" s="474"/>
      <c r="E340" s="474"/>
      <c r="F340" s="475"/>
      <c r="G340" s="477"/>
      <c r="H340" s="451"/>
      <c r="S340" s="452"/>
      <c r="T340" s="437"/>
      <c r="U340" s="437"/>
      <c r="V340" s="437"/>
      <c r="W340" s="437"/>
      <c r="X340" s="437"/>
      <c r="Y340" s="437"/>
      <c r="Z340" s="437"/>
      <c r="AA340" s="437"/>
      <c r="AB340" s="437"/>
      <c r="AC340" s="437"/>
      <c r="AD340" s="437"/>
      <c r="AE340" s="437"/>
      <c r="AF340" s="437"/>
    </row>
    <row r="341">
      <c r="A341" s="471" t="s">
        <v>2101</v>
      </c>
      <c r="B341" s="478">
        <v>2.0</v>
      </c>
      <c r="C341" s="476" t="s">
        <v>2128</v>
      </c>
      <c r="D341" s="474"/>
      <c r="E341" s="474"/>
      <c r="F341" s="475"/>
      <c r="G341" s="477"/>
      <c r="H341" s="451"/>
      <c r="S341" s="452"/>
      <c r="T341" s="437"/>
      <c r="U341" s="437"/>
      <c r="V341" s="437"/>
      <c r="W341" s="437"/>
      <c r="X341" s="437"/>
      <c r="Y341" s="437"/>
      <c r="Z341" s="437"/>
      <c r="AA341" s="437"/>
      <c r="AB341" s="437"/>
      <c r="AC341" s="437"/>
      <c r="AD341" s="437"/>
      <c r="AE341" s="437"/>
      <c r="AF341" s="437"/>
    </row>
    <row r="342">
      <c r="A342" s="471"/>
      <c r="B342" s="472" t="s">
        <v>8946</v>
      </c>
      <c r="C342" s="517" t="s">
        <v>6512</v>
      </c>
      <c r="D342" s="517" t="s">
        <v>8974</v>
      </c>
      <c r="E342" s="517" t="s">
        <v>8951</v>
      </c>
      <c r="F342" s="517" t="s">
        <v>8952</v>
      </c>
      <c r="G342" s="473" t="s">
        <v>8953</v>
      </c>
      <c r="H342" s="451"/>
      <c r="S342" s="452"/>
      <c r="T342" s="437"/>
      <c r="U342" s="437"/>
      <c r="V342" s="437"/>
      <c r="W342" s="437"/>
      <c r="X342" s="437"/>
      <c r="Y342" s="437"/>
      <c r="Z342" s="437"/>
      <c r="AA342" s="437"/>
      <c r="AB342" s="437"/>
      <c r="AC342" s="437"/>
      <c r="AD342" s="437"/>
      <c r="AE342" s="437"/>
      <c r="AF342" s="437"/>
    </row>
    <row r="343">
      <c r="A343" s="471" t="s">
        <v>8975</v>
      </c>
      <c r="B343" s="472">
        <v>1.0</v>
      </c>
      <c r="C343" s="478" t="s">
        <v>8976</v>
      </c>
      <c r="D343" s="472"/>
      <c r="E343" s="478" t="s">
        <v>8977</v>
      </c>
      <c r="F343" s="472"/>
      <c r="G343" s="473" t="s">
        <v>8978</v>
      </c>
      <c r="H343" s="451"/>
      <c r="S343" s="452"/>
      <c r="T343" s="437"/>
      <c r="U343" s="437"/>
      <c r="V343" s="437"/>
      <c r="W343" s="437"/>
      <c r="X343" s="437"/>
      <c r="Y343" s="437"/>
      <c r="Z343" s="437"/>
      <c r="AA343" s="437"/>
      <c r="AB343" s="437"/>
      <c r="AC343" s="437"/>
      <c r="AD343" s="437"/>
      <c r="AE343" s="437"/>
      <c r="AF343" s="437"/>
    </row>
    <row r="344">
      <c r="A344" s="479"/>
      <c r="B344" s="480" t="s">
        <v>8946</v>
      </c>
      <c r="C344" s="485" t="s">
        <v>39</v>
      </c>
      <c r="D344" s="475"/>
      <c r="E344" s="480" t="s">
        <v>8951</v>
      </c>
      <c r="F344" s="480" t="s">
        <v>8952</v>
      </c>
      <c r="G344" s="485" t="s">
        <v>8953</v>
      </c>
      <c r="H344" s="451"/>
      <c r="S344" s="452"/>
      <c r="T344" s="437"/>
      <c r="U344" s="437"/>
      <c r="V344" s="437"/>
      <c r="W344" s="437"/>
      <c r="X344" s="437"/>
      <c r="Y344" s="437"/>
      <c r="Z344" s="437"/>
      <c r="AA344" s="437"/>
      <c r="AB344" s="437"/>
      <c r="AC344" s="437"/>
      <c r="AD344" s="437"/>
      <c r="AE344" s="437"/>
      <c r="AF344" s="437"/>
    </row>
    <row r="345">
      <c r="A345" s="471" t="s">
        <v>6465</v>
      </c>
      <c r="B345" s="480">
        <v>1.0</v>
      </c>
      <c r="C345" s="484" t="s">
        <v>8955</v>
      </c>
      <c r="D345" s="475"/>
      <c r="E345" s="483" t="s">
        <v>8956</v>
      </c>
      <c r="F345" s="480"/>
      <c r="G345" s="484" t="s">
        <v>8957</v>
      </c>
      <c r="H345" s="451"/>
      <c r="S345" s="452"/>
      <c r="T345" s="437"/>
      <c r="U345" s="437"/>
      <c r="V345" s="437"/>
      <c r="W345" s="437"/>
      <c r="X345" s="437"/>
      <c r="Y345" s="437"/>
      <c r="Z345" s="437"/>
      <c r="AA345" s="437"/>
      <c r="AB345" s="437"/>
      <c r="AC345" s="437"/>
      <c r="AD345" s="437"/>
      <c r="AE345" s="437"/>
      <c r="AF345" s="437"/>
    </row>
    <row r="346">
      <c r="A346" s="471"/>
      <c r="B346" s="472" t="s">
        <v>8946</v>
      </c>
      <c r="C346" s="476" t="s">
        <v>8958</v>
      </c>
      <c r="D346" s="474"/>
      <c r="E346" s="474"/>
      <c r="F346" s="475"/>
      <c r="G346" s="473" t="s">
        <v>8959</v>
      </c>
      <c r="H346" s="451"/>
      <c r="S346" s="452"/>
      <c r="T346" s="437"/>
      <c r="U346" s="437"/>
      <c r="V346" s="437"/>
      <c r="W346" s="437"/>
      <c r="X346" s="437"/>
      <c r="Y346" s="437"/>
      <c r="Z346" s="437"/>
      <c r="AA346" s="437"/>
      <c r="AB346" s="437"/>
      <c r="AC346" s="437"/>
      <c r="AD346" s="437"/>
      <c r="AE346" s="437"/>
      <c r="AF346" s="437"/>
    </row>
    <row r="347">
      <c r="A347" s="486" t="s">
        <v>1636</v>
      </c>
      <c r="B347" s="478">
        <v>1.0</v>
      </c>
      <c r="C347" s="487" t="s">
        <v>1792</v>
      </c>
      <c r="D347" s="474"/>
      <c r="E347" s="474"/>
      <c r="F347" s="475"/>
      <c r="G347" s="476" t="s">
        <v>1638</v>
      </c>
      <c r="H347" s="451"/>
      <c r="S347" s="452"/>
      <c r="T347" s="437"/>
      <c r="U347" s="437"/>
      <c r="V347" s="437"/>
      <c r="W347" s="437"/>
      <c r="X347" s="437"/>
      <c r="Y347" s="437"/>
      <c r="Z347" s="437"/>
      <c r="AA347" s="437"/>
      <c r="AB347" s="437"/>
      <c r="AC347" s="437"/>
      <c r="AD347" s="437"/>
      <c r="AE347" s="437"/>
      <c r="AF347" s="437"/>
    </row>
    <row r="348">
      <c r="A348" s="486" t="s">
        <v>1636</v>
      </c>
      <c r="B348" s="478">
        <v>2.0</v>
      </c>
      <c r="C348" s="487" t="s">
        <v>1793</v>
      </c>
      <c r="D348" s="474"/>
      <c r="E348" s="474"/>
      <c r="F348" s="475"/>
      <c r="G348" s="476" t="s">
        <v>1638</v>
      </c>
      <c r="H348" s="451"/>
      <c r="S348" s="452"/>
      <c r="T348" s="437"/>
      <c r="U348" s="437"/>
      <c r="V348" s="437"/>
      <c r="W348" s="437"/>
      <c r="X348" s="437"/>
      <c r="Y348" s="437"/>
      <c r="Z348" s="437"/>
      <c r="AA348" s="437"/>
      <c r="AB348" s="437"/>
      <c r="AC348" s="437"/>
      <c r="AD348" s="437"/>
      <c r="AE348" s="437"/>
      <c r="AF348" s="437"/>
    </row>
    <row r="349">
      <c r="A349" s="486" t="s">
        <v>1636</v>
      </c>
      <c r="B349" s="478">
        <v>3.0</v>
      </c>
      <c r="C349" s="487" t="s">
        <v>1794</v>
      </c>
      <c r="D349" s="474"/>
      <c r="E349" s="474"/>
      <c r="F349" s="475"/>
      <c r="G349" s="476" t="s">
        <v>1638</v>
      </c>
      <c r="H349" s="451"/>
      <c r="S349" s="452"/>
      <c r="T349" s="437"/>
      <c r="U349" s="437"/>
      <c r="V349" s="437"/>
      <c r="W349" s="437"/>
      <c r="X349" s="437"/>
      <c r="Y349" s="437"/>
      <c r="Z349" s="437"/>
      <c r="AA349" s="437"/>
      <c r="AB349" s="437"/>
      <c r="AC349" s="437"/>
      <c r="AD349" s="437"/>
      <c r="AE349" s="437"/>
      <c r="AF349" s="437"/>
    </row>
    <row r="350">
      <c r="A350" s="486" t="s">
        <v>1646</v>
      </c>
      <c r="B350" s="478">
        <v>4.0</v>
      </c>
      <c r="C350" s="487" t="s">
        <v>1750</v>
      </c>
      <c r="D350" s="474"/>
      <c r="E350" s="474"/>
      <c r="F350" s="475"/>
      <c r="G350" s="476" t="s">
        <v>1751</v>
      </c>
      <c r="H350" s="451"/>
      <c r="S350" s="452"/>
      <c r="T350" s="437"/>
      <c r="U350" s="437"/>
      <c r="V350" s="437"/>
      <c r="W350" s="437"/>
      <c r="X350" s="437"/>
      <c r="Y350" s="437"/>
      <c r="Z350" s="437"/>
      <c r="AA350" s="437"/>
      <c r="AB350" s="437"/>
      <c r="AC350" s="437"/>
      <c r="AD350" s="437"/>
      <c r="AE350" s="437"/>
      <c r="AF350" s="437"/>
    </row>
    <row r="351">
      <c r="A351" s="486" t="s">
        <v>1636</v>
      </c>
      <c r="B351" s="478">
        <v>5.0</v>
      </c>
      <c r="C351" s="487" t="s">
        <v>1795</v>
      </c>
      <c r="D351" s="474"/>
      <c r="E351" s="474"/>
      <c r="F351" s="475"/>
      <c r="G351" s="476" t="s">
        <v>1638</v>
      </c>
      <c r="H351" s="451"/>
      <c r="S351" s="452"/>
      <c r="T351" s="437"/>
      <c r="U351" s="437"/>
      <c r="V351" s="437"/>
      <c r="W351" s="437"/>
      <c r="X351" s="437"/>
      <c r="Y351" s="437"/>
      <c r="Z351" s="437"/>
      <c r="AA351" s="437"/>
      <c r="AB351" s="437"/>
      <c r="AC351" s="437"/>
      <c r="AD351" s="437"/>
      <c r="AE351" s="437"/>
      <c r="AF351" s="437"/>
    </row>
    <row r="352">
      <c r="A352" s="486" t="s">
        <v>1646</v>
      </c>
      <c r="B352" s="478">
        <v>6.0</v>
      </c>
      <c r="C352" s="487" t="s">
        <v>1796</v>
      </c>
      <c r="D352" s="474"/>
      <c r="E352" s="474"/>
      <c r="F352" s="475"/>
      <c r="G352" s="476" t="s">
        <v>1751</v>
      </c>
      <c r="H352" s="451"/>
      <c r="S352" s="452"/>
      <c r="T352" s="437"/>
      <c r="U352" s="437"/>
      <c r="V352" s="437"/>
      <c r="W352" s="437"/>
      <c r="X352" s="437"/>
      <c r="Y352" s="437"/>
      <c r="Z352" s="437"/>
      <c r="AA352" s="437"/>
      <c r="AB352" s="437"/>
      <c r="AC352" s="437"/>
      <c r="AD352" s="437"/>
      <c r="AE352" s="437"/>
      <c r="AF352" s="437"/>
    </row>
    <row r="353">
      <c r="A353" s="486" t="s">
        <v>1636</v>
      </c>
      <c r="B353" s="478">
        <v>7.0</v>
      </c>
      <c r="C353" s="487" t="s">
        <v>1754</v>
      </c>
      <c r="D353" s="474"/>
      <c r="E353" s="474"/>
      <c r="F353" s="475"/>
      <c r="G353" s="476" t="s">
        <v>1638</v>
      </c>
      <c r="H353" s="451"/>
      <c r="S353" s="452"/>
      <c r="T353" s="437"/>
      <c r="U353" s="437"/>
      <c r="V353" s="437"/>
      <c r="W353" s="437"/>
      <c r="X353" s="437"/>
      <c r="Y353" s="437"/>
      <c r="Z353" s="437"/>
      <c r="AA353" s="437"/>
      <c r="AB353" s="437"/>
      <c r="AC353" s="437"/>
      <c r="AD353" s="437"/>
      <c r="AE353" s="437"/>
      <c r="AF353" s="437"/>
    </row>
    <row r="354">
      <c r="A354" s="488" t="s">
        <v>8960</v>
      </c>
      <c r="B354" s="474"/>
      <c r="C354" s="474"/>
      <c r="D354" s="474"/>
      <c r="E354" s="474"/>
      <c r="F354" s="474"/>
      <c r="G354" s="474"/>
      <c r="H354" s="451"/>
      <c r="S354" s="452"/>
      <c r="T354" s="437"/>
      <c r="U354" s="437"/>
      <c r="V354" s="437"/>
      <c r="W354" s="437"/>
      <c r="X354" s="437"/>
      <c r="Y354" s="437"/>
      <c r="Z354" s="437"/>
      <c r="AA354" s="437"/>
      <c r="AB354" s="437"/>
      <c r="AC354" s="437"/>
      <c r="AD354" s="437"/>
      <c r="AE354" s="437"/>
      <c r="AF354" s="437"/>
    </row>
    <row r="355">
      <c r="A355" s="471" t="s">
        <v>8944</v>
      </c>
      <c r="B355" s="472" t="s">
        <v>8946</v>
      </c>
      <c r="C355" s="473" t="s">
        <v>39</v>
      </c>
      <c r="D355" s="475"/>
      <c r="E355" s="472" t="s">
        <v>8951</v>
      </c>
      <c r="F355" s="478" t="s">
        <v>8961</v>
      </c>
      <c r="G355" s="473" t="s">
        <v>8953</v>
      </c>
      <c r="H355" s="451"/>
      <c r="S355" s="452"/>
      <c r="T355" s="437"/>
      <c r="U355" s="437"/>
      <c r="V355" s="437"/>
      <c r="W355" s="437"/>
      <c r="X355" s="437"/>
      <c r="Y355" s="437"/>
      <c r="Z355" s="437"/>
      <c r="AA355" s="437"/>
      <c r="AB355" s="437"/>
      <c r="AC355" s="437"/>
      <c r="AD355" s="437"/>
      <c r="AE355" s="437"/>
      <c r="AF355" s="437"/>
    </row>
    <row r="356">
      <c r="A356" s="471" t="s">
        <v>6465</v>
      </c>
      <c r="B356" s="472">
        <v>1.0</v>
      </c>
      <c r="C356" s="476" t="s">
        <v>8955</v>
      </c>
      <c r="D356" s="475"/>
      <c r="E356" s="478" t="s">
        <v>8956</v>
      </c>
      <c r="F356" s="472"/>
      <c r="G356" s="473" t="s">
        <v>8957</v>
      </c>
      <c r="H356" s="451"/>
      <c r="S356" s="452"/>
      <c r="T356" s="437"/>
      <c r="U356" s="437"/>
      <c r="V356" s="437"/>
      <c r="W356" s="437"/>
      <c r="X356" s="437"/>
      <c r="Y356" s="437"/>
      <c r="Z356" s="437"/>
      <c r="AA356" s="437"/>
      <c r="AB356" s="437"/>
      <c r="AC356" s="437"/>
      <c r="AD356" s="437"/>
      <c r="AE356" s="437"/>
      <c r="AF356" s="437"/>
    </row>
    <row r="357">
      <c r="A357" s="489" t="s">
        <v>8962</v>
      </c>
      <c r="B357" s="474"/>
      <c r="C357" s="474"/>
      <c r="D357" s="474"/>
      <c r="E357" s="474"/>
      <c r="F357" s="474"/>
      <c r="G357" s="474"/>
      <c r="H357" s="451"/>
      <c r="S357" s="452"/>
      <c r="T357" s="437"/>
      <c r="U357" s="437"/>
      <c r="V357" s="437"/>
      <c r="W357" s="437"/>
      <c r="X357" s="437"/>
      <c r="Y357" s="437"/>
      <c r="Z357" s="437"/>
      <c r="AA357" s="437"/>
      <c r="AB357" s="437"/>
      <c r="AC357" s="437"/>
      <c r="AD357" s="437"/>
      <c r="AE357" s="437"/>
      <c r="AF357" s="437"/>
    </row>
    <row r="358">
      <c r="A358" s="471" t="s">
        <v>8944</v>
      </c>
      <c r="B358" s="472" t="s">
        <v>8946</v>
      </c>
      <c r="C358" s="473" t="s">
        <v>39</v>
      </c>
      <c r="D358" s="475"/>
      <c r="E358" s="472" t="s">
        <v>8951</v>
      </c>
      <c r="F358" s="472" t="s">
        <v>8952</v>
      </c>
      <c r="G358" s="473" t="s">
        <v>8953</v>
      </c>
      <c r="H358" s="451"/>
      <c r="S358" s="452"/>
      <c r="T358" s="437"/>
      <c r="U358" s="437"/>
      <c r="V358" s="437"/>
      <c r="W358" s="437"/>
      <c r="X358" s="437"/>
      <c r="Y358" s="437"/>
      <c r="Z358" s="437"/>
      <c r="AA358" s="437"/>
      <c r="AB358" s="437"/>
      <c r="AC358" s="437"/>
      <c r="AD358" s="437"/>
      <c r="AE358" s="437"/>
      <c r="AF358" s="437"/>
    </row>
    <row r="359">
      <c r="A359" s="490" t="s">
        <v>6465</v>
      </c>
      <c r="B359" s="491">
        <v>1.0</v>
      </c>
      <c r="C359" s="492" t="s">
        <v>8955</v>
      </c>
      <c r="D359" s="493"/>
      <c r="E359" s="494" t="s">
        <v>8956</v>
      </c>
      <c r="F359" s="491"/>
      <c r="G359" s="495" t="s">
        <v>8963</v>
      </c>
      <c r="H359" s="451"/>
      <c r="S359" s="452"/>
      <c r="T359" s="437"/>
      <c r="U359" s="437"/>
      <c r="V359" s="437"/>
      <c r="W359" s="437"/>
      <c r="X359" s="437"/>
      <c r="Y359" s="437"/>
      <c r="Z359" s="437"/>
      <c r="AA359" s="437"/>
      <c r="AB359" s="437"/>
      <c r="AC359" s="437"/>
      <c r="AD359" s="437"/>
      <c r="AE359" s="437"/>
      <c r="AF359" s="437"/>
    </row>
    <row r="360">
      <c r="A360" s="496"/>
      <c r="B360" s="497"/>
      <c r="C360" s="497"/>
      <c r="E360" s="497"/>
      <c r="F360" s="497"/>
      <c r="G360" s="497"/>
      <c r="H360" s="451"/>
      <c r="S360" s="452"/>
      <c r="T360" s="437"/>
      <c r="U360" s="437"/>
      <c r="V360" s="437"/>
      <c r="W360" s="437"/>
      <c r="X360" s="437"/>
      <c r="Y360" s="437"/>
      <c r="Z360" s="437"/>
      <c r="AA360" s="437"/>
      <c r="AB360" s="437"/>
      <c r="AC360" s="437"/>
      <c r="AD360" s="437"/>
      <c r="AE360" s="437"/>
      <c r="AF360" s="437"/>
    </row>
    <row r="361">
      <c r="A361" s="498" t="s">
        <v>8964</v>
      </c>
      <c r="B361" s="435"/>
      <c r="C361" s="435"/>
      <c r="D361" s="499" t="s">
        <v>8965</v>
      </c>
      <c r="E361" s="500" t="s">
        <v>8966</v>
      </c>
      <c r="F361" s="499" t="s">
        <v>8967</v>
      </c>
      <c r="G361" s="435"/>
      <c r="H361" s="435"/>
      <c r="I361" s="435"/>
      <c r="J361" s="501" t="s">
        <v>8965</v>
      </c>
      <c r="K361" s="500" t="s">
        <v>8966</v>
      </c>
      <c r="L361" s="501" t="s">
        <v>8968</v>
      </c>
      <c r="M361" s="435"/>
      <c r="N361" s="435"/>
      <c r="O361" s="435"/>
      <c r="P361" s="502" t="s">
        <v>8965</v>
      </c>
      <c r="Q361" s="503" t="s">
        <v>8966</v>
      </c>
      <c r="R361" s="504"/>
      <c r="S361" s="436"/>
      <c r="T361" s="437"/>
      <c r="U361" s="437"/>
      <c r="V361" s="437"/>
      <c r="W361" s="437"/>
      <c r="X361" s="437"/>
      <c r="Y361" s="437"/>
      <c r="Z361" s="437"/>
      <c r="AA361" s="437"/>
      <c r="AB361" s="437"/>
      <c r="AC361" s="437"/>
      <c r="AD361" s="437"/>
      <c r="AE361" s="437"/>
      <c r="AF361" s="437"/>
    </row>
    <row r="362">
      <c r="A362" s="505"/>
      <c r="S362" s="452"/>
      <c r="T362" s="437"/>
      <c r="U362" s="437"/>
      <c r="V362" s="437"/>
      <c r="W362" s="437"/>
      <c r="X362" s="437"/>
      <c r="Y362" s="437"/>
      <c r="Z362" s="437"/>
      <c r="AA362" s="437"/>
      <c r="AB362" s="437"/>
      <c r="AC362" s="437"/>
      <c r="AD362" s="437"/>
      <c r="AE362" s="437"/>
      <c r="AF362" s="437"/>
    </row>
    <row r="363">
      <c r="A363" s="506" t="s">
        <v>8969</v>
      </c>
      <c r="D363" s="507" t="s">
        <v>8965</v>
      </c>
      <c r="E363" s="508" t="s">
        <v>8966</v>
      </c>
      <c r="F363" s="507" t="s">
        <v>8970</v>
      </c>
      <c r="J363" s="507" t="s">
        <v>8965</v>
      </c>
      <c r="K363" s="508" t="s">
        <v>8966</v>
      </c>
      <c r="L363" s="507" t="s">
        <v>8971</v>
      </c>
      <c r="P363" s="509" t="s">
        <v>8965</v>
      </c>
      <c r="Q363" s="510" t="s">
        <v>8966</v>
      </c>
      <c r="R363" s="511" t="s">
        <v>8972</v>
      </c>
      <c r="S363" s="452"/>
      <c r="T363" s="437"/>
      <c r="U363" s="437"/>
      <c r="V363" s="437"/>
      <c r="W363" s="437"/>
      <c r="X363" s="437"/>
      <c r="Y363" s="437"/>
      <c r="Z363" s="437"/>
      <c r="AA363" s="437"/>
      <c r="AB363" s="437"/>
      <c r="AC363" s="437"/>
      <c r="AD363" s="437"/>
      <c r="AE363" s="437"/>
      <c r="AF363" s="437"/>
    </row>
    <row r="364">
      <c r="A364" s="512"/>
      <c r="B364" s="513"/>
      <c r="C364" s="513"/>
      <c r="D364" s="513"/>
      <c r="E364" s="513"/>
      <c r="F364" s="513"/>
      <c r="G364" s="513"/>
      <c r="H364" s="513"/>
      <c r="I364" s="513"/>
      <c r="J364" s="513"/>
      <c r="K364" s="513"/>
      <c r="L364" s="513"/>
      <c r="M364" s="513"/>
      <c r="N364" s="513"/>
      <c r="O364" s="513"/>
      <c r="P364" s="513"/>
      <c r="Q364" s="513"/>
      <c r="R364" s="513"/>
      <c r="S364" s="514"/>
      <c r="T364" s="437"/>
      <c r="U364" s="437"/>
      <c r="V364" s="437"/>
      <c r="W364" s="437"/>
      <c r="X364" s="437"/>
      <c r="Y364" s="437"/>
      <c r="Z364" s="437"/>
      <c r="AA364" s="437"/>
      <c r="AB364" s="437"/>
      <c r="AC364" s="437"/>
      <c r="AD364" s="437"/>
      <c r="AE364" s="437"/>
      <c r="AF364" s="437"/>
    </row>
    <row r="365">
      <c r="A365" s="434" t="s">
        <v>8991</v>
      </c>
      <c r="B365" s="435"/>
      <c r="C365" s="435"/>
      <c r="D365" s="435"/>
      <c r="E365" s="435"/>
      <c r="F365" s="435"/>
      <c r="G365" s="435"/>
      <c r="H365" s="435"/>
      <c r="I365" s="435"/>
      <c r="J365" s="435"/>
      <c r="K365" s="435"/>
      <c r="L365" s="435"/>
      <c r="M365" s="435"/>
      <c r="N365" s="435"/>
      <c r="O365" s="435"/>
      <c r="P365" s="435"/>
      <c r="Q365" s="435"/>
      <c r="R365" s="435"/>
      <c r="S365" s="436"/>
      <c r="T365" s="437"/>
      <c r="U365" s="437"/>
      <c r="V365" s="437"/>
      <c r="W365" s="437"/>
      <c r="X365" s="437"/>
      <c r="Y365" s="437"/>
      <c r="Z365" s="437"/>
      <c r="AA365" s="437"/>
      <c r="AB365" s="437"/>
      <c r="AC365" s="437"/>
      <c r="AD365" s="437"/>
      <c r="AE365" s="437"/>
      <c r="AF365" s="437"/>
    </row>
    <row r="366">
      <c r="A366" s="438" t="s">
        <v>8935</v>
      </c>
      <c r="B366" s="439"/>
      <c r="C366" s="438" t="s">
        <v>8936</v>
      </c>
      <c r="D366" s="440"/>
      <c r="E366" s="439"/>
      <c r="F366" s="441" t="s">
        <v>1437</v>
      </c>
      <c r="G366" s="442" t="s">
        <v>8937</v>
      </c>
      <c r="H366" s="443" t="s">
        <v>1442</v>
      </c>
      <c r="I366" s="444"/>
      <c r="J366" s="444"/>
      <c r="K366" s="444"/>
      <c r="L366" s="444"/>
      <c r="M366" s="444"/>
      <c r="N366" s="444"/>
      <c r="O366" s="444"/>
      <c r="P366" s="444"/>
      <c r="Q366" s="444"/>
      <c r="R366" s="444"/>
      <c r="S366" s="445"/>
      <c r="T366" s="437"/>
      <c r="U366" s="437"/>
      <c r="V366" s="437"/>
      <c r="W366" s="437"/>
      <c r="X366" s="437"/>
      <c r="Y366" s="437"/>
      <c r="Z366" s="437"/>
      <c r="AA366" s="437"/>
      <c r="AB366" s="437"/>
      <c r="AC366" s="437"/>
      <c r="AD366" s="437"/>
      <c r="AE366" s="437"/>
      <c r="AF366" s="437"/>
    </row>
    <row r="367">
      <c r="A367" s="446" t="s">
        <v>8938</v>
      </c>
      <c r="B367" s="22"/>
      <c r="C367" s="447"/>
      <c r="D367" s="448"/>
      <c r="E367" s="22"/>
      <c r="F367" s="449" t="s">
        <v>8939</v>
      </c>
      <c r="G367" s="450"/>
      <c r="H367" s="451"/>
      <c r="S367" s="452"/>
      <c r="T367" s="437"/>
      <c r="U367" s="437"/>
      <c r="V367" s="437"/>
      <c r="W367" s="437"/>
      <c r="X367" s="437"/>
      <c r="Y367" s="437"/>
      <c r="Z367" s="437"/>
      <c r="AA367" s="437"/>
      <c r="AB367" s="437"/>
      <c r="AC367" s="437"/>
      <c r="AD367" s="437"/>
      <c r="AE367" s="437"/>
      <c r="AF367" s="437"/>
    </row>
    <row r="368">
      <c r="A368" s="453" t="s">
        <v>8940</v>
      </c>
      <c r="B368" s="448"/>
      <c r="C368" s="448"/>
      <c r="D368" s="22"/>
      <c r="E368" s="454" t="s">
        <v>8941</v>
      </c>
      <c r="F368" s="455" t="s">
        <v>8942</v>
      </c>
      <c r="G368" s="456"/>
      <c r="H368" s="451"/>
      <c r="S368" s="452"/>
      <c r="T368" s="437"/>
      <c r="U368" s="437"/>
      <c r="V368" s="437"/>
      <c r="W368" s="437"/>
      <c r="X368" s="437"/>
      <c r="Y368" s="437"/>
      <c r="Z368" s="437"/>
      <c r="AA368" s="437"/>
      <c r="AB368" s="437"/>
      <c r="AC368" s="437"/>
      <c r="AD368" s="437"/>
      <c r="AE368" s="437"/>
      <c r="AF368" s="437"/>
    </row>
    <row r="369">
      <c r="A369" s="457" t="s">
        <v>8943</v>
      </c>
      <c r="B369" s="458"/>
      <c r="C369" s="458"/>
      <c r="D369" s="459"/>
      <c r="E369" s="460"/>
      <c r="F369" s="461"/>
      <c r="G369" s="462"/>
      <c r="H369" s="463"/>
      <c r="I369" s="464"/>
      <c r="J369" s="464"/>
      <c r="K369" s="464"/>
      <c r="L369" s="464"/>
      <c r="M369" s="464"/>
      <c r="N369" s="464"/>
      <c r="O369" s="464"/>
      <c r="P369" s="464"/>
      <c r="Q369" s="464"/>
      <c r="R369" s="464"/>
      <c r="S369" s="465"/>
      <c r="T369" s="437"/>
      <c r="U369" s="437"/>
      <c r="V369" s="437"/>
      <c r="W369" s="437"/>
      <c r="X369" s="437"/>
      <c r="Y369" s="437"/>
      <c r="Z369" s="437"/>
      <c r="AA369" s="437"/>
      <c r="AB369" s="437"/>
      <c r="AC369" s="437"/>
      <c r="AD369" s="437"/>
      <c r="AE369" s="437"/>
      <c r="AF369" s="437"/>
    </row>
    <row r="370">
      <c r="A370" s="466" t="s">
        <v>8944</v>
      </c>
      <c r="B370" s="467"/>
      <c r="C370" s="468" t="s">
        <v>8945</v>
      </c>
      <c r="D370" s="469"/>
      <c r="E370" s="469"/>
      <c r="F370" s="469"/>
      <c r="G370" s="469"/>
      <c r="H370" s="470" t="s">
        <v>8983</v>
      </c>
      <c r="S370" s="452"/>
      <c r="T370" s="437"/>
      <c r="U370" s="437"/>
      <c r="V370" s="437"/>
      <c r="W370" s="437"/>
      <c r="X370" s="437"/>
      <c r="Y370" s="437"/>
      <c r="Z370" s="437"/>
      <c r="AA370" s="437"/>
      <c r="AB370" s="437"/>
      <c r="AC370" s="437"/>
      <c r="AD370" s="437"/>
      <c r="AE370" s="437"/>
      <c r="AF370" s="437"/>
    </row>
    <row r="371">
      <c r="A371" s="471"/>
      <c r="B371" s="472" t="s">
        <v>8946</v>
      </c>
      <c r="C371" s="473" t="s">
        <v>8947</v>
      </c>
      <c r="D371" s="474"/>
      <c r="E371" s="474"/>
      <c r="F371" s="475"/>
      <c r="G371" s="473" t="s">
        <v>8948</v>
      </c>
      <c r="H371" s="451"/>
      <c r="S371" s="452"/>
      <c r="T371" s="437"/>
      <c r="U371" s="437"/>
      <c r="V371" s="437"/>
      <c r="W371" s="437"/>
      <c r="X371" s="437"/>
      <c r="Y371" s="437"/>
      <c r="Z371" s="437"/>
      <c r="AA371" s="437"/>
      <c r="AB371" s="437"/>
      <c r="AC371" s="437"/>
      <c r="AD371" s="437"/>
      <c r="AE371" s="437"/>
      <c r="AF371" s="437"/>
    </row>
    <row r="372">
      <c r="A372" s="471" t="s">
        <v>2101</v>
      </c>
      <c r="B372" s="472">
        <v>1.0</v>
      </c>
      <c r="C372" s="476" t="s">
        <v>2124</v>
      </c>
      <c r="D372" s="474"/>
      <c r="E372" s="474"/>
      <c r="F372" s="475"/>
      <c r="G372" s="477"/>
      <c r="H372" s="451"/>
      <c r="S372" s="452"/>
      <c r="T372" s="437"/>
      <c r="U372" s="437"/>
      <c r="V372" s="437"/>
      <c r="W372" s="437"/>
      <c r="X372" s="437"/>
      <c r="Y372" s="437"/>
      <c r="Z372" s="437"/>
      <c r="AA372" s="437"/>
      <c r="AB372" s="437"/>
      <c r="AC372" s="437"/>
      <c r="AD372" s="437"/>
      <c r="AE372" s="437"/>
      <c r="AF372" s="437"/>
    </row>
    <row r="373">
      <c r="A373" s="471" t="s">
        <v>2101</v>
      </c>
      <c r="B373" s="478">
        <v>2.0</v>
      </c>
      <c r="C373" s="476" t="s">
        <v>2128</v>
      </c>
      <c r="D373" s="474"/>
      <c r="E373" s="474"/>
      <c r="F373" s="475"/>
      <c r="G373" s="477"/>
      <c r="H373" s="451"/>
      <c r="S373" s="452"/>
      <c r="T373" s="437"/>
      <c r="U373" s="437"/>
      <c r="V373" s="437"/>
      <c r="W373" s="437"/>
      <c r="X373" s="437"/>
      <c r="Y373" s="437"/>
      <c r="Z373" s="437"/>
      <c r="AA373" s="437"/>
      <c r="AB373" s="437"/>
      <c r="AC373" s="437"/>
      <c r="AD373" s="437"/>
      <c r="AE373" s="437"/>
      <c r="AF373" s="437"/>
    </row>
    <row r="374">
      <c r="A374" s="471"/>
      <c r="B374" s="472" t="s">
        <v>8946</v>
      </c>
      <c r="C374" s="517" t="s">
        <v>6512</v>
      </c>
      <c r="D374" s="517" t="s">
        <v>8974</v>
      </c>
      <c r="E374" s="517" t="s">
        <v>8951</v>
      </c>
      <c r="F374" s="517" t="s">
        <v>8952</v>
      </c>
      <c r="G374" s="473" t="s">
        <v>8953</v>
      </c>
      <c r="H374" s="451"/>
      <c r="S374" s="452"/>
      <c r="T374" s="437"/>
      <c r="U374" s="437"/>
      <c r="V374" s="437"/>
      <c r="W374" s="437"/>
      <c r="X374" s="437"/>
      <c r="Y374" s="437"/>
      <c r="Z374" s="437"/>
      <c r="AA374" s="437"/>
      <c r="AB374" s="437"/>
      <c r="AC374" s="437"/>
      <c r="AD374" s="437"/>
      <c r="AE374" s="437"/>
      <c r="AF374" s="437"/>
    </row>
    <row r="375">
      <c r="A375" s="471" t="s">
        <v>8975</v>
      </c>
      <c r="B375" s="472">
        <v>1.0</v>
      </c>
      <c r="C375" s="478" t="s">
        <v>8976</v>
      </c>
      <c r="D375" s="472"/>
      <c r="E375" s="478" t="s">
        <v>8977</v>
      </c>
      <c r="F375" s="472"/>
      <c r="G375" s="473" t="s">
        <v>8978</v>
      </c>
      <c r="H375" s="451"/>
      <c r="S375" s="452"/>
      <c r="T375" s="437"/>
      <c r="U375" s="437"/>
      <c r="V375" s="437"/>
      <c r="W375" s="437"/>
      <c r="X375" s="437"/>
      <c r="Y375" s="437"/>
      <c r="Z375" s="437"/>
      <c r="AA375" s="437"/>
      <c r="AB375" s="437"/>
      <c r="AC375" s="437"/>
      <c r="AD375" s="437"/>
      <c r="AE375" s="437"/>
      <c r="AF375" s="437"/>
    </row>
    <row r="376">
      <c r="A376" s="479"/>
      <c r="B376" s="480" t="s">
        <v>8946</v>
      </c>
      <c r="C376" s="485" t="s">
        <v>39</v>
      </c>
      <c r="D376" s="475"/>
      <c r="E376" s="480" t="s">
        <v>8951</v>
      </c>
      <c r="F376" s="480" t="s">
        <v>8952</v>
      </c>
      <c r="G376" s="485" t="s">
        <v>8953</v>
      </c>
      <c r="H376" s="451"/>
      <c r="S376" s="452"/>
      <c r="T376" s="437"/>
      <c r="U376" s="437"/>
      <c r="V376" s="437"/>
      <c r="W376" s="437"/>
      <c r="X376" s="437"/>
      <c r="Y376" s="437"/>
      <c r="Z376" s="437"/>
      <c r="AA376" s="437"/>
      <c r="AB376" s="437"/>
      <c r="AC376" s="437"/>
      <c r="AD376" s="437"/>
      <c r="AE376" s="437"/>
      <c r="AF376" s="437"/>
    </row>
    <row r="377">
      <c r="A377" s="471" t="s">
        <v>6465</v>
      </c>
      <c r="B377" s="480">
        <v>1.0</v>
      </c>
      <c r="C377" s="484" t="s">
        <v>8955</v>
      </c>
      <c r="D377" s="475"/>
      <c r="E377" s="483" t="s">
        <v>8956</v>
      </c>
      <c r="F377" s="480"/>
      <c r="G377" s="484" t="s">
        <v>8957</v>
      </c>
      <c r="H377" s="451"/>
      <c r="S377" s="452"/>
      <c r="T377" s="437"/>
      <c r="U377" s="437"/>
      <c r="V377" s="437"/>
      <c r="W377" s="437"/>
      <c r="X377" s="437"/>
      <c r="Y377" s="437"/>
      <c r="Z377" s="437"/>
      <c r="AA377" s="437"/>
      <c r="AB377" s="437"/>
      <c r="AC377" s="437"/>
      <c r="AD377" s="437"/>
      <c r="AE377" s="437"/>
      <c r="AF377" s="437"/>
    </row>
    <row r="378">
      <c r="A378" s="471"/>
      <c r="B378" s="472" t="s">
        <v>8946</v>
      </c>
      <c r="C378" s="476" t="s">
        <v>8958</v>
      </c>
      <c r="D378" s="474"/>
      <c r="E378" s="474"/>
      <c r="F378" s="475"/>
      <c r="G378" s="473" t="s">
        <v>8959</v>
      </c>
      <c r="H378" s="451"/>
      <c r="S378" s="452"/>
      <c r="T378" s="437"/>
      <c r="U378" s="437"/>
      <c r="V378" s="437"/>
      <c r="W378" s="437"/>
      <c r="X378" s="437"/>
      <c r="Y378" s="437"/>
      <c r="Z378" s="437"/>
      <c r="AA378" s="437"/>
      <c r="AB378" s="437"/>
      <c r="AC378" s="437"/>
      <c r="AD378" s="437"/>
      <c r="AE378" s="437"/>
      <c r="AF378" s="437"/>
    </row>
    <row r="379">
      <c r="A379" s="486" t="s">
        <v>1636</v>
      </c>
      <c r="B379" s="478">
        <v>1.0</v>
      </c>
      <c r="C379" s="487" t="s">
        <v>1792</v>
      </c>
      <c r="D379" s="474"/>
      <c r="E379" s="474"/>
      <c r="F379" s="475"/>
      <c r="G379" s="476" t="s">
        <v>1638</v>
      </c>
      <c r="H379" s="451"/>
      <c r="S379" s="452"/>
      <c r="T379" s="437"/>
      <c r="U379" s="437"/>
      <c r="V379" s="437"/>
      <c r="W379" s="437"/>
      <c r="X379" s="437"/>
      <c r="Y379" s="437"/>
      <c r="Z379" s="437"/>
      <c r="AA379" s="437"/>
      <c r="AB379" s="437"/>
      <c r="AC379" s="437"/>
      <c r="AD379" s="437"/>
      <c r="AE379" s="437"/>
      <c r="AF379" s="437"/>
    </row>
    <row r="380">
      <c r="A380" s="486" t="s">
        <v>1636</v>
      </c>
      <c r="B380" s="478">
        <v>2.0</v>
      </c>
      <c r="C380" s="487" t="s">
        <v>1793</v>
      </c>
      <c r="D380" s="474"/>
      <c r="E380" s="474"/>
      <c r="F380" s="475"/>
      <c r="G380" s="476" t="s">
        <v>1638</v>
      </c>
      <c r="H380" s="451"/>
      <c r="S380" s="452"/>
      <c r="T380" s="437"/>
      <c r="U380" s="437"/>
      <c r="V380" s="437"/>
      <c r="W380" s="437"/>
      <c r="X380" s="437"/>
      <c r="Y380" s="437"/>
      <c r="Z380" s="437"/>
      <c r="AA380" s="437"/>
      <c r="AB380" s="437"/>
      <c r="AC380" s="437"/>
      <c r="AD380" s="437"/>
      <c r="AE380" s="437"/>
      <c r="AF380" s="437"/>
    </row>
    <row r="381">
      <c r="A381" s="486" t="s">
        <v>1636</v>
      </c>
      <c r="B381" s="478">
        <v>3.0</v>
      </c>
      <c r="C381" s="487" t="s">
        <v>1794</v>
      </c>
      <c r="D381" s="474"/>
      <c r="E381" s="474"/>
      <c r="F381" s="475"/>
      <c r="G381" s="476" t="s">
        <v>1638</v>
      </c>
      <c r="H381" s="451"/>
      <c r="S381" s="452"/>
      <c r="T381" s="437"/>
      <c r="U381" s="437"/>
      <c r="V381" s="437"/>
      <c r="W381" s="437"/>
      <c r="X381" s="437"/>
      <c r="Y381" s="437"/>
      <c r="Z381" s="437"/>
      <c r="AA381" s="437"/>
      <c r="AB381" s="437"/>
      <c r="AC381" s="437"/>
      <c r="AD381" s="437"/>
      <c r="AE381" s="437"/>
      <c r="AF381" s="437"/>
    </row>
    <row r="382">
      <c r="A382" s="486" t="s">
        <v>1646</v>
      </c>
      <c r="B382" s="478">
        <v>4.0</v>
      </c>
      <c r="C382" s="487" t="s">
        <v>1750</v>
      </c>
      <c r="D382" s="474"/>
      <c r="E382" s="474"/>
      <c r="F382" s="475"/>
      <c r="G382" s="476" t="s">
        <v>1751</v>
      </c>
      <c r="H382" s="451"/>
      <c r="S382" s="452"/>
      <c r="T382" s="437"/>
      <c r="U382" s="437"/>
      <c r="V382" s="437"/>
      <c r="W382" s="437"/>
      <c r="X382" s="437"/>
      <c r="Y382" s="437"/>
      <c r="Z382" s="437"/>
      <c r="AA382" s="437"/>
      <c r="AB382" s="437"/>
      <c r="AC382" s="437"/>
      <c r="AD382" s="437"/>
      <c r="AE382" s="437"/>
      <c r="AF382" s="437"/>
    </row>
    <row r="383">
      <c r="A383" s="486" t="s">
        <v>1636</v>
      </c>
      <c r="B383" s="478">
        <v>5.0</v>
      </c>
      <c r="C383" s="487" t="s">
        <v>1795</v>
      </c>
      <c r="D383" s="474"/>
      <c r="E383" s="474"/>
      <c r="F383" s="475"/>
      <c r="G383" s="476" t="s">
        <v>1638</v>
      </c>
      <c r="H383" s="451"/>
      <c r="S383" s="452"/>
      <c r="T383" s="437"/>
      <c r="U383" s="437"/>
      <c r="V383" s="437"/>
      <c r="W383" s="437"/>
      <c r="X383" s="437"/>
      <c r="Y383" s="437"/>
      <c r="Z383" s="437"/>
      <c r="AA383" s="437"/>
      <c r="AB383" s="437"/>
      <c r="AC383" s="437"/>
      <c r="AD383" s="437"/>
      <c r="AE383" s="437"/>
      <c r="AF383" s="437"/>
    </row>
    <row r="384">
      <c r="A384" s="486" t="s">
        <v>1646</v>
      </c>
      <c r="B384" s="478">
        <v>6.0</v>
      </c>
      <c r="C384" s="487" t="s">
        <v>1796</v>
      </c>
      <c r="D384" s="474"/>
      <c r="E384" s="474"/>
      <c r="F384" s="475"/>
      <c r="G384" s="476" t="s">
        <v>1751</v>
      </c>
      <c r="H384" s="451"/>
      <c r="S384" s="452"/>
      <c r="T384" s="437"/>
      <c r="U384" s="437"/>
      <c r="V384" s="437"/>
      <c r="W384" s="437"/>
      <c r="X384" s="437"/>
      <c r="Y384" s="437"/>
      <c r="Z384" s="437"/>
      <c r="AA384" s="437"/>
      <c r="AB384" s="437"/>
      <c r="AC384" s="437"/>
      <c r="AD384" s="437"/>
      <c r="AE384" s="437"/>
      <c r="AF384" s="437"/>
    </row>
    <row r="385">
      <c r="A385" s="486" t="s">
        <v>1636</v>
      </c>
      <c r="B385" s="478">
        <v>7.0</v>
      </c>
      <c r="C385" s="487" t="s">
        <v>1754</v>
      </c>
      <c r="D385" s="474"/>
      <c r="E385" s="474"/>
      <c r="F385" s="475"/>
      <c r="G385" s="476" t="s">
        <v>1638</v>
      </c>
      <c r="H385" s="451"/>
      <c r="S385" s="452"/>
      <c r="T385" s="437"/>
      <c r="U385" s="437"/>
      <c r="V385" s="437"/>
      <c r="W385" s="437"/>
      <c r="X385" s="437"/>
      <c r="Y385" s="437"/>
      <c r="Z385" s="437"/>
      <c r="AA385" s="437"/>
      <c r="AB385" s="437"/>
      <c r="AC385" s="437"/>
      <c r="AD385" s="437"/>
      <c r="AE385" s="437"/>
      <c r="AF385" s="437"/>
    </row>
    <row r="386">
      <c r="A386" s="488" t="s">
        <v>8960</v>
      </c>
      <c r="B386" s="474"/>
      <c r="C386" s="474"/>
      <c r="D386" s="474"/>
      <c r="E386" s="474"/>
      <c r="F386" s="474"/>
      <c r="G386" s="474"/>
      <c r="H386" s="451"/>
      <c r="S386" s="452"/>
      <c r="T386" s="437"/>
      <c r="U386" s="437"/>
      <c r="V386" s="437"/>
      <c r="W386" s="437"/>
      <c r="X386" s="437"/>
      <c r="Y386" s="437"/>
      <c r="Z386" s="437"/>
      <c r="AA386" s="437"/>
      <c r="AB386" s="437"/>
      <c r="AC386" s="437"/>
      <c r="AD386" s="437"/>
      <c r="AE386" s="437"/>
      <c r="AF386" s="437"/>
    </row>
    <row r="387">
      <c r="A387" s="471" t="s">
        <v>8944</v>
      </c>
      <c r="B387" s="472" t="s">
        <v>8946</v>
      </c>
      <c r="C387" s="473" t="s">
        <v>39</v>
      </c>
      <c r="D387" s="475"/>
      <c r="E387" s="472" t="s">
        <v>8951</v>
      </c>
      <c r="F387" s="478" t="s">
        <v>8961</v>
      </c>
      <c r="G387" s="473" t="s">
        <v>8953</v>
      </c>
      <c r="H387" s="451"/>
      <c r="S387" s="452"/>
      <c r="T387" s="437"/>
      <c r="U387" s="437"/>
      <c r="V387" s="437"/>
      <c r="W387" s="437"/>
      <c r="X387" s="437"/>
      <c r="Y387" s="437"/>
      <c r="Z387" s="437"/>
      <c r="AA387" s="437"/>
      <c r="AB387" s="437"/>
      <c r="AC387" s="437"/>
      <c r="AD387" s="437"/>
      <c r="AE387" s="437"/>
      <c r="AF387" s="437"/>
    </row>
    <row r="388">
      <c r="A388" s="471" t="s">
        <v>6465</v>
      </c>
      <c r="B388" s="472">
        <v>1.0</v>
      </c>
      <c r="C388" s="476" t="s">
        <v>8955</v>
      </c>
      <c r="D388" s="475"/>
      <c r="E388" s="478" t="s">
        <v>8956</v>
      </c>
      <c r="F388" s="472"/>
      <c r="G388" s="473" t="s">
        <v>8957</v>
      </c>
      <c r="H388" s="451"/>
      <c r="S388" s="452"/>
      <c r="T388" s="437"/>
      <c r="U388" s="437"/>
      <c r="V388" s="437"/>
      <c r="W388" s="437"/>
      <c r="X388" s="437"/>
      <c r="Y388" s="437"/>
      <c r="Z388" s="437"/>
      <c r="AA388" s="437"/>
      <c r="AB388" s="437"/>
      <c r="AC388" s="437"/>
      <c r="AD388" s="437"/>
      <c r="AE388" s="437"/>
      <c r="AF388" s="437"/>
    </row>
    <row r="389">
      <c r="A389" s="489" t="s">
        <v>8962</v>
      </c>
      <c r="B389" s="474"/>
      <c r="C389" s="474"/>
      <c r="D389" s="474"/>
      <c r="E389" s="474"/>
      <c r="F389" s="474"/>
      <c r="G389" s="474"/>
      <c r="H389" s="451"/>
      <c r="S389" s="452"/>
      <c r="T389" s="437"/>
      <c r="U389" s="437"/>
      <c r="V389" s="437"/>
      <c r="W389" s="437"/>
      <c r="X389" s="437"/>
      <c r="Y389" s="437"/>
      <c r="Z389" s="437"/>
      <c r="AA389" s="437"/>
      <c r="AB389" s="437"/>
      <c r="AC389" s="437"/>
      <c r="AD389" s="437"/>
      <c r="AE389" s="437"/>
      <c r="AF389" s="437"/>
    </row>
    <row r="390">
      <c r="A390" s="471" t="s">
        <v>8944</v>
      </c>
      <c r="B390" s="472" t="s">
        <v>8946</v>
      </c>
      <c r="C390" s="473" t="s">
        <v>39</v>
      </c>
      <c r="D390" s="475"/>
      <c r="E390" s="472" t="s">
        <v>8951</v>
      </c>
      <c r="F390" s="472" t="s">
        <v>8952</v>
      </c>
      <c r="G390" s="473" t="s">
        <v>8953</v>
      </c>
      <c r="H390" s="451"/>
      <c r="S390" s="452"/>
      <c r="T390" s="437"/>
      <c r="U390" s="437"/>
      <c r="V390" s="437"/>
      <c r="W390" s="437"/>
      <c r="X390" s="437"/>
      <c r="Y390" s="437"/>
      <c r="Z390" s="437"/>
      <c r="AA390" s="437"/>
      <c r="AB390" s="437"/>
      <c r="AC390" s="437"/>
      <c r="AD390" s="437"/>
      <c r="AE390" s="437"/>
      <c r="AF390" s="437"/>
    </row>
    <row r="391">
      <c r="A391" s="490" t="s">
        <v>6465</v>
      </c>
      <c r="B391" s="491">
        <v>1.0</v>
      </c>
      <c r="C391" s="492" t="s">
        <v>8955</v>
      </c>
      <c r="D391" s="493"/>
      <c r="E391" s="494" t="s">
        <v>8956</v>
      </c>
      <c r="F391" s="491"/>
      <c r="G391" s="495" t="s">
        <v>8963</v>
      </c>
      <c r="H391" s="451"/>
      <c r="S391" s="452"/>
      <c r="T391" s="437"/>
      <c r="U391" s="437"/>
      <c r="V391" s="437"/>
      <c r="W391" s="437"/>
      <c r="X391" s="437"/>
      <c r="Y391" s="437"/>
      <c r="Z391" s="437"/>
      <c r="AA391" s="437"/>
      <c r="AB391" s="437"/>
      <c r="AC391" s="437"/>
      <c r="AD391" s="437"/>
      <c r="AE391" s="437"/>
      <c r="AF391" s="437"/>
    </row>
    <row r="392">
      <c r="A392" s="496"/>
      <c r="B392" s="497"/>
      <c r="C392" s="497"/>
      <c r="E392" s="497"/>
      <c r="F392" s="497"/>
      <c r="G392" s="497"/>
      <c r="H392" s="451"/>
      <c r="S392" s="452"/>
      <c r="T392" s="437"/>
      <c r="U392" s="437"/>
      <c r="V392" s="437"/>
      <c r="W392" s="437"/>
      <c r="X392" s="437"/>
      <c r="Y392" s="437"/>
      <c r="Z392" s="437"/>
      <c r="AA392" s="437"/>
      <c r="AB392" s="437"/>
      <c r="AC392" s="437"/>
      <c r="AD392" s="437"/>
      <c r="AE392" s="437"/>
      <c r="AF392" s="437"/>
    </row>
    <row r="393">
      <c r="A393" s="498" t="s">
        <v>8964</v>
      </c>
      <c r="B393" s="435"/>
      <c r="C393" s="435"/>
      <c r="D393" s="499" t="s">
        <v>8965</v>
      </c>
      <c r="E393" s="500" t="s">
        <v>8966</v>
      </c>
      <c r="F393" s="499" t="s">
        <v>8967</v>
      </c>
      <c r="G393" s="435"/>
      <c r="H393" s="435"/>
      <c r="I393" s="435"/>
      <c r="J393" s="501" t="s">
        <v>8965</v>
      </c>
      <c r="K393" s="500" t="s">
        <v>8966</v>
      </c>
      <c r="L393" s="501" t="s">
        <v>8968</v>
      </c>
      <c r="M393" s="435"/>
      <c r="N393" s="435"/>
      <c r="O393" s="435"/>
      <c r="P393" s="502" t="s">
        <v>8965</v>
      </c>
      <c r="Q393" s="503" t="s">
        <v>8966</v>
      </c>
      <c r="R393" s="504"/>
      <c r="S393" s="436"/>
      <c r="T393" s="437"/>
      <c r="U393" s="437"/>
      <c r="V393" s="437"/>
      <c r="W393" s="437"/>
      <c r="X393" s="437"/>
      <c r="Y393" s="437"/>
      <c r="Z393" s="437"/>
      <c r="AA393" s="437"/>
      <c r="AB393" s="437"/>
      <c r="AC393" s="437"/>
      <c r="AD393" s="437"/>
      <c r="AE393" s="437"/>
      <c r="AF393" s="437"/>
    </row>
    <row r="394">
      <c r="A394" s="505"/>
      <c r="S394" s="452"/>
      <c r="T394" s="437"/>
      <c r="U394" s="437"/>
      <c r="V394" s="437"/>
      <c r="W394" s="437"/>
      <c r="X394" s="437"/>
      <c r="Y394" s="437"/>
      <c r="Z394" s="437"/>
      <c r="AA394" s="437"/>
      <c r="AB394" s="437"/>
      <c r="AC394" s="437"/>
      <c r="AD394" s="437"/>
      <c r="AE394" s="437"/>
      <c r="AF394" s="437"/>
    </row>
    <row r="395">
      <c r="A395" s="506" t="s">
        <v>8969</v>
      </c>
      <c r="D395" s="507" t="s">
        <v>8965</v>
      </c>
      <c r="E395" s="508" t="s">
        <v>8966</v>
      </c>
      <c r="F395" s="507" t="s">
        <v>8970</v>
      </c>
      <c r="J395" s="507" t="s">
        <v>8965</v>
      </c>
      <c r="K395" s="508" t="s">
        <v>8966</v>
      </c>
      <c r="L395" s="507" t="s">
        <v>8971</v>
      </c>
      <c r="P395" s="509" t="s">
        <v>8965</v>
      </c>
      <c r="Q395" s="510" t="s">
        <v>8966</v>
      </c>
      <c r="R395" s="511" t="s">
        <v>8972</v>
      </c>
      <c r="S395" s="452"/>
      <c r="T395" s="437"/>
      <c r="U395" s="437"/>
      <c r="V395" s="437"/>
      <c r="W395" s="437"/>
      <c r="X395" s="437"/>
      <c r="Y395" s="437"/>
      <c r="Z395" s="437"/>
      <c r="AA395" s="437"/>
      <c r="AB395" s="437"/>
      <c r="AC395" s="437"/>
      <c r="AD395" s="437"/>
      <c r="AE395" s="437"/>
      <c r="AF395" s="437"/>
    </row>
    <row r="396">
      <c r="A396" s="512"/>
      <c r="B396" s="513"/>
      <c r="C396" s="513"/>
      <c r="D396" s="513"/>
      <c r="E396" s="513"/>
      <c r="F396" s="513"/>
      <c r="G396" s="513"/>
      <c r="H396" s="513"/>
      <c r="I396" s="513"/>
      <c r="J396" s="513"/>
      <c r="K396" s="513"/>
      <c r="L396" s="513"/>
      <c r="M396" s="513"/>
      <c r="N396" s="513"/>
      <c r="O396" s="513"/>
      <c r="P396" s="513"/>
      <c r="Q396" s="513"/>
      <c r="R396" s="513"/>
      <c r="S396" s="514"/>
      <c r="T396" s="437"/>
      <c r="U396" s="437"/>
      <c r="V396" s="437"/>
      <c r="W396" s="437"/>
      <c r="X396" s="437"/>
      <c r="Y396" s="437"/>
      <c r="Z396" s="437"/>
      <c r="AA396" s="437"/>
      <c r="AB396" s="437"/>
      <c r="AC396" s="437"/>
      <c r="AD396" s="437"/>
      <c r="AE396" s="437"/>
      <c r="AF396" s="437"/>
    </row>
    <row r="397">
      <c r="A397" s="434" t="s">
        <v>8992</v>
      </c>
      <c r="B397" s="435"/>
      <c r="C397" s="435"/>
      <c r="D397" s="435"/>
      <c r="E397" s="435"/>
      <c r="F397" s="435"/>
      <c r="G397" s="435"/>
      <c r="H397" s="435"/>
      <c r="I397" s="435"/>
      <c r="J397" s="435"/>
      <c r="K397" s="435"/>
      <c r="L397" s="435"/>
      <c r="M397" s="435"/>
      <c r="N397" s="435"/>
      <c r="O397" s="435"/>
      <c r="P397" s="435"/>
      <c r="Q397" s="435"/>
      <c r="R397" s="435"/>
      <c r="S397" s="436"/>
      <c r="T397" s="437"/>
      <c r="U397" s="437"/>
      <c r="V397" s="437"/>
      <c r="W397" s="437"/>
      <c r="X397" s="437"/>
      <c r="Y397" s="437"/>
      <c r="Z397" s="437"/>
      <c r="AA397" s="437"/>
      <c r="AB397" s="437"/>
      <c r="AC397" s="437"/>
      <c r="AD397" s="437"/>
      <c r="AE397" s="437"/>
      <c r="AF397" s="437"/>
    </row>
    <row r="398">
      <c r="A398" s="438" t="s">
        <v>8935</v>
      </c>
      <c r="B398" s="439"/>
      <c r="C398" s="438" t="s">
        <v>8936</v>
      </c>
      <c r="D398" s="440"/>
      <c r="E398" s="439"/>
      <c r="F398" s="441" t="s">
        <v>1437</v>
      </c>
      <c r="G398" s="442" t="s">
        <v>8937</v>
      </c>
      <c r="H398" s="443" t="s">
        <v>1442</v>
      </c>
      <c r="I398" s="444"/>
      <c r="J398" s="444"/>
      <c r="K398" s="444"/>
      <c r="L398" s="444"/>
      <c r="M398" s="444"/>
      <c r="N398" s="444"/>
      <c r="O398" s="444"/>
      <c r="P398" s="444"/>
      <c r="Q398" s="444"/>
      <c r="R398" s="444"/>
      <c r="S398" s="445"/>
      <c r="T398" s="437"/>
      <c r="U398" s="437"/>
      <c r="V398" s="437"/>
      <c r="W398" s="437"/>
      <c r="X398" s="437"/>
      <c r="Y398" s="437"/>
      <c r="Z398" s="437"/>
      <c r="AA398" s="437"/>
      <c r="AB398" s="437"/>
      <c r="AC398" s="437"/>
      <c r="AD398" s="437"/>
      <c r="AE398" s="437"/>
      <c r="AF398" s="437"/>
    </row>
    <row r="399">
      <c r="A399" s="446" t="s">
        <v>8938</v>
      </c>
      <c r="B399" s="22"/>
      <c r="C399" s="447"/>
      <c r="D399" s="448"/>
      <c r="E399" s="22"/>
      <c r="F399" s="449" t="s">
        <v>8939</v>
      </c>
      <c r="G399" s="450"/>
      <c r="H399" s="451"/>
      <c r="S399" s="452"/>
      <c r="T399" s="437"/>
      <c r="U399" s="437"/>
      <c r="V399" s="437"/>
      <c r="W399" s="437"/>
      <c r="X399" s="437"/>
      <c r="Y399" s="437"/>
      <c r="Z399" s="437"/>
      <c r="AA399" s="437"/>
      <c r="AB399" s="437"/>
      <c r="AC399" s="437"/>
      <c r="AD399" s="437"/>
      <c r="AE399" s="437"/>
      <c r="AF399" s="437"/>
    </row>
    <row r="400">
      <c r="A400" s="453" t="s">
        <v>8940</v>
      </c>
      <c r="B400" s="448"/>
      <c r="C400" s="448"/>
      <c r="D400" s="22"/>
      <c r="E400" s="454" t="s">
        <v>8941</v>
      </c>
      <c r="F400" s="455" t="s">
        <v>8942</v>
      </c>
      <c r="G400" s="456"/>
      <c r="H400" s="451"/>
      <c r="S400" s="452"/>
      <c r="T400" s="437"/>
      <c r="U400" s="437"/>
      <c r="V400" s="437"/>
      <c r="W400" s="437"/>
      <c r="X400" s="437"/>
      <c r="Y400" s="437"/>
      <c r="Z400" s="437"/>
      <c r="AA400" s="437"/>
      <c r="AB400" s="437"/>
      <c r="AC400" s="437"/>
      <c r="AD400" s="437"/>
      <c r="AE400" s="437"/>
      <c r="AF400" s="437"/>
    </row>
    <row r="401">
      <c r="A401" s="457" t="s">
        <v>8943</v>
      </c>
      <c r="B401" s="458"/>
      <c r="C401" s="458"/>
      <c r="D401" s="459"/>
      <c r="E401" s="460"/>
      <c r="F401" s="461"/>
      <c r="G401" s="462"/>
      <c r="H401" s="463"/>
      <c r="I401" s="464"/>
      <c r="J401" s="464"/>
      <c r="K401" s="464"/>
      <c r="L401" s="464"/>
      <c r="M401" s="464"/>
      <c r="N401" s="464"/>
      <c r="O401" s="464"/>
      <c r="P401" s="464"/>
      <c r="Q401" s="464"/>
      <c r="R401" s="464"/>
      <c r="S401" s="465"/>
      <c r="T401" s="437"/>
      <c r="U401" s="437"/>
      <c r="V401" s="437"/>
      <c r="W401" s="437"/>
      <c r="X401" s="437"/>
      <c r="Y401" s="437"/>
      <c r="Z401" s="437"/>
      <c r="AA401" s="437"/>
      <c r="AB401" s="437"/>
      <c r="AC401" s="437"/>
      <c r="AD401" s="437"/>
      <c r="AE401" s="437"/>
      <c r="AF401" s="437"/>
    </row>
    <row r="402">
      <c r="A402" s="466" t="s">
        <v>8944</v>
      </c>
      <c r="B402" s="467"/>
      <c r="C402" s="468" t="s">
        <v>8945</v>
      </c>
      <c r="D402" s="469"/>
      <c r="E402" s="469"/>
      <c r="F402" s="469"/>
      <c r="G402" s="469"/>
      <c r="H402" s="470" t="s">
        <v>8983</v>
      </c>
      <c r="S402" s="452"/>
      <c r="T402" s="437"/>
      <c r="U402" s="437"/>
      <c r="V402" s="437"/>
      <c r="W402" s="437"/>
      <c r="X402" s="437"/>
      <c r="Y402" s="437"/>
      <c r="Z402" s="437"/>
      <c r="AA402" s="437"/>
      <c r="AB402" s="437"/>
      <c r="AC402" s="437"/>
      <c r="AD402" s="437"/>
      <c r="AE402" s="437"/>
      <c r="AF402" s="437"/>
    </row>
    <row r="403">
      <c r="A403" s="471"/>
      <c r="B403" s="472" t="s">
        <v>8946</v>
      </c>
      <c r="C403" s="473" t="s">
        <v>8947</v>
      </c>
      <c r="D403" s="474"/>
      <c r="E403" s="474"/>
      <c r="F403" s="475"/>
      <c r="G403" s="473" t="s">
        <v>8948</v>
      </c>
      <c r="H403" s="451"/>
      <c r="S403" s="452"/>
      <c r="T403" s="437"/>
      <c r="U403" s="437"/>
      <c r="V403" s="437"/>
      <c r="W403" s="437"/>
      <c r="X403" s="437"/>
      <c r="Y403" s="437"/>
      <c r="Z403" s="437"/>
      <c r="AA403" s="437"/>
      <c r="AB403" s="437"/>
      <c r="AC403" s="437"/>
      <c r="AD403" s="437"/>
      <c r="AE403" s="437"/>
      <c r="AF403" s="437"/>
    </row>
    <row r="404">
      <c r="A404" s="471" t="s">
        <v>2101</v>
      </c>
      <c r="B404" s="472">
        <v>1.0</v>
      </c>
      <c r="C404" s="476" t="s">
        <v>2124</v>
      </c>
      <c r="D404" s="474"/>
      <c r="E404" s="474"/>
      <c r="F404" s="475"/>
      <c r="G404" s="477"/>
      <c r="H404" s="451"/>
      <c r="S404" s="452"/>
      <c r="T404" s="437"/>
      <c r="U404" s="437"/>
      <c r="V404" s="437"/>
      <c r="W404" s="437"/>
      <c r="X404" s="437"/>
      <c r="Y404" s="437"/>
      <c r="Z404" s="437"/>
      <c r="AA404" s="437"/>
      <c r="AB404" s="437"/>
      <c r="AC404" s="437"/>
      <c r="AD404" s="437"/>
      <c r="AE404" s="437"/>
      <c r="AF404" s="437"/>
    </row>
    <row r="405">
      <c r="A405" s="471" t="s">
        <v>2101</v>
      </c>
      <c r="B405" s="478">
        <v>2.0</v>
      </c>
      <c r="C405" s="476" t="s">
        <v>2128</v>
      </c>
      <c r="D405" s="474"/>
      <c r="E405" s="474"/>
      <c r="F405" s="475"/>
      <c r="G405" s="477"/>
      <c r="H405" s="451"/>
      <c r="S405" s="452"/>
      <c r="T405" s="437"/>
      <c r="U405" s="437"/>
      <c r="V405" s="437"/>
      <c r="W405" s="437"/>
      <c r="X405" s="437"/>
      <c r="Y405" s="437"/>
      <c r="Z405" s="437"/>
      <c r="AA405" s="437"/>
      <c r="AB405" s="437"/>
      <c r="AC405" s="437"/>
      <c r="AD405" s="437"/>
      <c r="AE405" s="437"/>
      <c r="AF405" s="437"/>
    </row>
    <row r="406">
      <c r="A406" s="471"/>
      <c r="B406" s="472" t="s">
        <v>8946</v>
      </c>
      <c r="C406" s="517" t="s">
        <v>6512</v>
      </c>
      <c r="D406" s="517" t="s">
        <v>8974</v>
      </c>
      <c r="E406" s="517" t="s">
        <v>8951</v>
      </c>
      <c r="F406" s="517" t="s">
        <v>8952</v>
      </c>
      <c r="G406" s="473" t="s">
        <v>8953</v>
      </c>
      <c r="H406" s="451"/>
      <c r="S406" s="452"/>
      <c r="T406" s="437"/>
      <c r="U406" s="437"/>
      <c r="V406" s="437"/>
      <c r="W406" s="437"/>
      <c r="X406" s="437"/>
      <c r="Y406" s="437"/>
      <c r="Z406" s="437"/>
      <c r="AA406" s="437"/>
      <c r="AB406" s="437"/>
      <c r="AC406" s="437"/>
      <c r="AD406" s="437"/>
      <c r="AE406" s="437"/>
      <c r="AF406" s="437"/>
    </row>
    <row r="407">
      <c r="A407" s="471" t="s">
        <v>8975</v>
      </c>
      <c r="B407" s="472">
        <v>1.0</v>
      </c>
      <c r="C407" s="478" t="s">
        <v>8976</v>
      </c>
      <c r="D407" s="472"/>
      <c r="E407" s="478" t="s">
        <v>8977</v>
      </c>
      <c r="F407" s="472"/>
      <c r="G407" s="473" t="s">
        <v>8978</v>
      </c>
      <c r="H407" s="451"/>
      <c r="S407" s="452"/>
      <c r="T407" s="437"/>
      <c r="U407" s="437"/>
      <c r="V407" s="437"/>
      <c r="W407" s="437"/>
      <c r="X407" s="437"/>
      <c r="Y407" s="437"/>
      <c r="Z407" s="437"/>
      <c r="AA407" s="437"/>
      <c r="AB407" s="437"/>
      <c r="AC407" s="437"/>
      <c r="AD407" s="437"/>
      <c r="AE407" s="437"/>
      <c r="AF407" s="437"/>
    </row>
    <row r="408">
      <c r="A408" s="479"/>
      <c r="B408" s="480" t="s">
        <v>8946</v>
      </c>
      <c r="C408" s="485" t="s">
        <v>39</v>
      </c>
      <c r="D408" s="475"/>
      <c r="E408" s="480" t="s">
        <v>8951</v>
      </c>
      <c r="F408" s="480" t="s">
        <v>8952</v>
      </c>
      <c r="G408" s="485" t="s">
        <v>8953</v>
      </c>
      <c r="H408" s="451"/>
      <c r="S408" s="452"/>
      <c r="T408" s="437"/>
      <c r="U408" s="437"/>
      <c r="V408" s="437"/>
      <c r="W408" s="437"/>
      <c r="X408" s="437"/>
      <c r="Y408" s="437"/>
      <c r="Z408" s="437"/>
      <c r="AA408" s="437"/>
      <c r="AB408" s="437"/>
      <c r="AC408" s="437"/>
      <c r="AD408" s="437"/>
      <c r="AE408" s="437"/>
      <c r="AF408" s="437"/>
    </row>
    <row r="409">
      <c r="A409" s="471" t="s">
        <v>6465</v>
      </c>
      <c r="B409" s="480">
        <v>1.0</v>
      </c>
      <c r="C409" s="484" t="s">
        <v>8955</v>
      </c>
      <c r="D409" s="475"/>
      <c r="E409" s="483" t="s">
        <v>8956</v>
      </c>
      <c r="F409" s="480"/>
      <c r="G409" s="484" t="s">
        <v>8957</v>
      </c>
      <c r="H409" s="451"/>
      <c r="S409" s="452"/>
      <c r="T409" s="437"/>
      <c r="U409" s="437"/>
      <c r="V409" s="437"/>
      <c r="W409" s="437"/>
      <c r="X409" s="437"/>
      <c r="Y409" s="437"/>
      <c r="Z409" s="437"/>
      <c r="AA409" s="437"/>
      <c r="AB409" s="437"/>
      <c r="AC409" s="437"/>
      <c r="AD409" s="437"/>
      <c r="AE409" s="437"/>
      <c r="AF409" s="437"/>
    </row>
    <row r="410">
      <c r="A410" s="471"/>
      <c r="B410" s="472" t="s">
        <v>8946</v>
      </c>
      <c r="C410" s="476" t="s">
        <v>8958</v>
      </c>
      <c r="D410" s="474"/>
      <c r="E410" s="474"/>
      <c r="F410" s="475"/>
      <c r="G410" s="473" t="s">
        <v>8959</v>
      </c>
      <c r="H410" s="451"/>
      <c r="S410" s="452"/>
      <c r="T410" s="437"/>
      <c r="U410" s="437"/>
      <c r="V410" s="437"/>
      <c r="W410" s="437"/>
      <c r="X410" s="437"/>
      <c r="Y410" s="437"/>
      <c r="Z410" s="437"/>
      <c r="AA410" s="437"/>
      <c r="AB410" s="437"/>
      <c r="AC410" s="437"/>
      <c r="AD410" s="437"/>
      <c r="AE410" s="437"/>
      <c r="AF410" s="437"/>
    </row>
    <row r="411">
      <c r="A411" s="486" t="s">
        <v>1636</v>
      </c>
      <c r="B411" s="478">
        <v>1.0</v>
      </c>
      <c r="C411" s="487" t="s">
        <v>1792</v>
      </c>
      <c r="D411" s="474"/>
      <c r="E411" s="474"/>
      <c r="F411" s="475"/>
      <c r="G411" s="476" t="s">
        <v>1638</v>
      </c>
      <c r="H411" s="451"/>
      <c r="S411" s="452"/>
      <c r="T411" s="437"/>
      <c r="U411" s="437"/>
      <c r="V411" s="437"/>
      <c r="W411" s="437"/>
      <c r="X411" s="437"/>
      <c r="Y411" s="437"/>
      <c r="Z411" s="437"/>
      <c r="AA411" s="437"/>
      <c r="AB411" s="437"/>
      <c r="AC411" s="437"/>
      <c r="AD411" s="437"/>
      <c r="AE411" s="437"/>
      <c r="AF411" s="437"/>
    </row>
    <row r="412">
      <c r="A412" s="486" t="s">
        <v>1636</v>
      </c>
      <c r="B412" s="478">
        <v>2.0</v>
      </c>
      <c r="C412" s="487" t="s">
        <v>1793</v>
      </c>
      <c r="D412" s="474"/>
      <c r="E412" s="474"/>
      <c r="F412" s="475"/>
      <c r="G412" s="476" t="s">
        <v>1638</v>
      </c>
      <c r="H412" s="451"/>
      <c r="S412" s="452"/>
      <c r="T412" s="437"/>
      <c r="U412" s="437"/>
      <c r="V412" s="437"/>
      <c r="W412" s="437"/>
      <c r="X412" s="437"/>
      <c r="Y412" s="437"/>
      <c r="Z412" s="437"/>
      <c r="AA412" s="437"/>
      <c r="AB412" s="437"/>
      <c r="AC412" s="437"/>
      <c r="AD412" s="437"/>
      <c r="AE412" s="437"/>
      <c r="AF412" s="437"/>
    </row>
    <row r="413">
      <c r="A413" s="486" t="s">
        <v>1636</v>
      </c>
      <c r="B413" s="478">
        <v>3.0</v>
      </c>
      <c r="C413" s="487" t="s">
        <v>1794</v>
      </c>
      <c r="D413" s="474"/>
      <c r="E413" s="474"/>
      <c r="F413" s="475"/>
      <c r="G413" s="476" t="s">
        <v>1638</v>
      </c>
      <c r="H413" s="451"/>
      <c r="S413" s="452"/>
      <c r="T413" s="437"/>
      <c r="U413" s="437"/>
      <c r="V413" s="437"/>
      <c r="W413" s="437"/>
      <c r="X413" s="437"/>
      <c r="Y413" s="437"/>
      <c r="Z413" s="437"/>
      <c r="AA413" s="437"/>
      <c r="AB413" s="437"/>
      <c r="AC413" s="437"/>
      <c r="AD413" s="437"/>
      <c r="AE413" s="437"/>
      <c r="AF413" s="437"/>
    </row>
    <row r="414">
      <c r="A414" s="486" t="s">
        <v>1646</v>
      </c>
      <c r="B414" s="478">
        <v>4.0</v>
      </c>
      <c r="C414" s="487" t="s">
        <v>1750</v>
      </c>
      <c r="D414" s="474"/>
      <c r="E414" s="474"/>
      <c r="F414" s="475"/>
      <c r="G414" s="476" t="s">
        <v>1751</v>
      </c>
      <c r="H414" s="451"/>
      <c r="S414" s="452"/>
      <c r="T414" s="437"/>
      <c r="U414" s="437"/>
      <c r="V414" s="437"/>
      <c r="W414" s="437"/>
      <c r="X414" s="437"/>
      <c r="Y414" s="437"/>
      <c r="Z414" s="437"/>
      <c r="AA414" s="437"/>
      <c r="AB414" s="437"/>
      <c r="AC414" s="437"/>
      <c r="AD414" s="437"/>
      <c r="AE414" s="437"/>
      <c r="AF414" s="437"/>
    </row>
    <row r="415">
      <c r="A415" s="486" t="s">
        <v>1636</v>
      </c>
      <c r="B415" s="478">
        <v>5.0</v>
      </c>
      <c r="C415" s="487" t="s">
        <v>1795</v>
      </c>
      <c r="D415" s="474"/>
      <c r="E415" s="474"/>
      <c r="F415" s="475"/>
      <c r="G415" s="476" t="s">
        <v>1638</v>
      </c>
      <c r="H415" s="451"/>
      <c r="S415" s="452"/>
      <c r="T415" s="437"/>
      <c r="U415" s="437"/>
      <c r="V415" s="437"/>
      <c r="W415" s="437"/>
      <c r="X415" s="437"/>
      <c r="Y415" s="437"/>
      <c r="Z415" s="437"/>
      <c r="AA415" s="437"/>
      <c r="AB415" s="437"/>
      <c r="AC415" s="437"/>
      <c r="AD415" s="437"/>
      <c r="AE415" s="437"/>
      <c r="AF415" s="437"/>
    </row>
    <row r="416">
      <c r="A416" s="486" t="s">
        <v>1646</v>
      </c>
      <c r="B416" s="478">
        <v>6.0</v>
      </c>
      <c r="C416" s="487" t="s">
        <v>1796</v>
      </c>
      <c r="D416" s="474"/>
      <c r="E416" s="474"/>
      <c r="F416" s="475"/>
      <c r="G416" s="476" t="s">
        <v>1751</v>
      </c>
      <c r="H416" s="451"/>
      <c r="S416" s="452"/>
      <c r="T416" s="437"/>
      <c r="U416" s="437"/>
      <c r="V416" s="437"/>
      <c r="W416" s="437"/>
      <c r="X416" s="437"/>
      <c r="Y416" s="437"/>
      <c r="Z416" s="437"/>
      <c r="AA416" s="437"/>
      <c r="AB416" s="437"/>
      <c r="AC416" s="437"/>
      <c r="AD416" s="437"/>
      <c r="AE416" s="437"/>
      <c r="AF416" s="437"/>
    </row>
    <row r="417">
      <c r="A417" s="486" t="s">
        <v>1636</v>
      </c>
      <c r="B417" s="478">
        <v>7.0</v>
      </c>
      <c r="C417" s="487" t="s">
        <v>1754</v>
      </c>
      <c r="D417" s="474"/>
      <c r="E417" s="474"/>
      <c r="F417" s="475"/>
      <c r="G417" s="476" t="s">
        <v>1638</v>
      </c>
      <c r="H417" s="451"/>
      <c r="S417" s="452"/>
      <c r="T417" s="437"/>
      <c r="U417" s="437"/>
      <c r="V417" s="437"/>
      <c r="W417" s="437"/>
      <c r="X417" s="437"/>
      <c r="Y417" s="437"/>
      <c r="Z417" s="437"/>
      <c r="AA417" s="437"/>
      <c r="AB417" s="437"/>
      <c r="AC417" s="437"/>
      <c r="AD417" s="437"/>
      <c r="AE417" s="437"/>
      <c r="AF417" s="437"/>
    </row>
    <row r="418">
      <c r="A418" s="488" t="s">
        <v>8960</v>
      </c>
      <c r="B418" s="474"/>
      <c r="C418" s="474"/>
      <c r="D418" s="474"/>
      <c r="E418" s="474"/>
      <c r="F418" s="474"/>
      <c r="G418" s="474"/>
      <c r="H418" s="451"/>
      <c r="S418" s="452"/>
      <c r="T418" s="437"/>
      <c r="U418" s="437"/>
      <c r="V418" s="437"/>
      <c r="W418" s="437"/>
      <c r="X418" s="437"/>
      <c r="Y418" s="437"/>
      <c r="Z418" s="437"/>
      <c r="AA418" s="437"/>
      <c r="AB418" s="437"/>
      <c r="AC418" s="437"/>
      <c r="AD418" s="437"/>
      <c r="AE418" s="437"/>
      <c r="AF418" s="437"/>
    </row>
    <row r="419">
      <c r="A419" s="471" t="s">
        <v>8944</v>
      </c>
      <c r="B419" s="472" t="s">
        <v>8946</v>
      </c>
      <c r="C419" s="473" t="s">
        <v>39</v>
      </c>
      <c r="D419" s="475"/>
      <c r="E419" s="472" t="s">
        <v>8951</v>
      </c>
      <c r="F419" s="478" t="s">
        <v>8961</v>
      </c>
      <c r="G419" s="473" t="s">
        <v>8953</v>
      </c>
      <c r="H419" s="451"/>
      <c r="S419" s="452"/>
      <c r="T419" s="437"/>
      <c r="U419" s="437"/>
      <c r="V419" s="437"/>
      <c r="W419" s="437"/>
      <c r="X419" s="437"/>
      <c r="Y419" s="437"/>
      <c r="Z419" s="437"/>
      <c r="AA419" s="437"/>
      <c r="AB419" s="437"/>
      <c r="AC419" s="437"/>
      <c r="AD419" s="437"/>
      <c r="AE419" s="437"/>
      <c r="AF419" s="437"/>
    </row>
    <row r="420">
      <c r="A420" s="471" t="s">
        <v>6465</v>
      </c>
      <c r="B420" s="472">
        <v>1.0</v>
      </c>
      <c r="C420" s="476" t="s">
        <v>8955</v>
      </c>
      <c r="D420" s="475"/>
      <c r="E420" s="478" t="s">
        <v>8956</v>
      </c>
      <c r="F420" s="472"/>
      <c r="G420" s="473" t="s">
        <v>8957</v>
      </c>
      <c r="H420" s="451"/>
      <c r="S420" s="452"/>
      <c r="T420" s="437"/>
      <c r="U420" s="437"/>
      <c r="V420" s="437"/>
      <c r="W420" s="437"/>
      <c r="X420" s="437"/>
      <c r="Y420" s="437"/>
      <c r="Z420" s="437"/>
      <c r="AA420" s="437"/>
      <c r="AB420" s="437"/>
      <c r="AC420" s="437"/>
      <c r="AD420" s="437"/>
      <c r="AE420" s="437"/>
      <c r="AF420" s="437"/>
    </row>
    <row r="421">
      <c r="A421" s="489" t="s">
        <v>8962</v>
      </c>
      <c r="B421" s="474"/>
      <c r="C421" s="474"/>
      <c r="D421" s="474"/>
      <c r="E421" s="474"/>
      <c r="F421" s="474"/>
      <c r="G421" s="474"/>
      <c r="H421" s="451"/>
      <c r="S421" s="452"/>
      <c r="T421" s="437"/>
      <c r="U421" s="437"/>
      <c r="V421" s="437"/>
      <c r="W421" s="437"/>
      <c r="X421" s="437"/>
      <c r="Y421" s="437"/>
      <c r="Z421" s="437"/>
      <c r="AA421" s="437"/>
      <c r="AB421" s="437"/>
      <c r="AC421" s="437"/>
      <c r="AD421" s="437"/>
      <c r="AE421" s="437"/>
      <c r="AF421" s="437"/>
    </row>
    <row r="422">
      <c r="A422" s="471" t="s">
        <v>8944</v>
      </c>
      <c r="B422" s="472" t="s">
        <v>8946</v>
      </c>
      <c r="C422" s="473" t="s">
        <v>39</v>
      </c>
      <c r="D422" s="475"/>
      <c r="E422" s="472" t="s">
        <v>8951</v>
      </c>
      <c r="F422" s="472" t="s">
        <v>8952</v>
      </c>
      <c r="G422" s="473" t="s">
        <v>8953</v>
      </c>
      <c r="H422" s="451"/>
      <c r="S422" s="452"/>
      <c r="T422" s="437"/>
      <c r="U422" s="437"/>
      <c r="V422" s="437"/>
      <c r="W422" s="437"/>
      <c r="X422" s="437"/>
      <c r="Y422" s="437"/>
      <c r="Z422" s="437"/>
      <c r="AA422" s="437"/>
      <c r="AB422" s="437"/>
      <c r="AC422" s="437"/>
      <c r="AD422" s="437"/>
      <c r="AE422" s="437"/>
      <c r="AF422" s="437"/>
    </row>
    <row r="423">
      <c r="A423" s="490" t="s">
        <v>6465</v>
      </c>
      <c r="B423" s="491">
        <v>1.0</v>
      </c>
      <c r="C423" s="492" t="s">
        <v>8955</v>
      </c>
      <c r="D423" s="493"/>
      <c r="E423" s="494" t="s">
        <v>8956</v>
      </c>
      <c r="F423" s="491"/>
      <c r="G423" s="495" t="s">
        <v>8963</v>
      </c>
      <c r="H423" s="451"/>
      <c r="S423" s="452"/>
      <c r="T423" s="437"/>
      <c r="U423" s="437"/>
      <c r="V423" s="437"/>
      <c r="W423" s="437"/>
      <c r="X423" s="437"/>
      <c r="Y423" s="437"/>
      <c r="Z423" s="437"/>
      <c r="AA423" s="437"/>
      <c r="AB423" s="437"/>
      <c r="AC423" s="437"/>
      <c r="AD423" s="437"/>
      <c r="AE423" s="437"/>
      <c r="AF423" s="437"/>
    </row>
    <row r="424">
      <c r="A424" s="496"/>
      <c r="B424" s="497"/>
      <c r="C424" s="497"/>
      <c r="E424" s="497"/>
      <c r="F424" s="497"/>
      <c r="G424" s="497"/>
      <c r="H424" s="451"/>
      <c r="S424" s="452"/>
      <c r="T424" s="437"/>
      <c r="U424" s="437"/>
      <c r="V424" s="437"/>
      <c r="W424" s="437"/>
      <c r="X424" s="437"/>
      <c r="Y424" s="437"/>
      <c r="Z424" s="437"/>
      <c r="AA424" s="437"/>
      <c r="AB424" s="437"/>
      <c r="AC424" s="437"/>
      <c r="AD424" s="437"/>
      <c r="AE424" s="437"/>
      <c r="AF424" s="437"/>
    </row>
    <row r="425">
      <c r="A425" s="498" t="s">
        <v>8964</v>
      </c>
      <c r="B425" s="435"/>
      <c r="C425" s="435"/>
      <c r="D425" s="499" t="s">
        <v>8965</v>
      </c>
      <c r="E425" s="500" t="s">
        <v>8966</v>
      </c>
      <c r="F425" s="499" t="s">
        <v>8967</v>
      </c>
      <c r="G425" s="435"/>
      <c r="H425" s="435"/>
      <c r="I425" s="435"/>
      <c r="J425" s="501" t="s">
        <v>8965</v>
      </c>
      <c r="K425" s="500" t="s">
        <v>8966</v>
      </c>
      <c r="L425" s="501" t="s">
        <v>8968</v>
      </c>
      <c r="M425" s="435"/>
      <c r="N425" s="435"/>
      <c r="O425" s="435"/>
      <c r="P425" s="502" t="s">
        <v>8965</v>
      </c>
      <c r="Q425" s="503" t="s">
        <v>8966</v>
      </c>
      <c r="R425" s="504"/>
      <c r="S425" s="436"/>
      <c r="T425" s="437"/>
      <c r="U425" s="437"/>
      <c r="V425" s="437"/>
      <c r="W425" s="437"/>
      <c r="X425" s="437"/>
      <c r="Y425" s="437"/>
      <c r="Z425" s="437"/>
      <c r="AA425" s="437"/>
      <c r="AB425" s="437"/>
      <c r="AC425" s="437"/>
      <c r="AD425" s="437"/>
      <c r="AE425" s="437"/>
      <c r="AF425" s="437"/>
    </row>
    <row r="426">
      <c r="A426" s="505"/>
      <c r="S426" s="452"/>
      <c r="T426" s="437"/>
      <c r="U426" s="437"/>
      <c r="V426" s="437"/>
      <c r="W426" s="437"/>
      <c r="X426" s="437"/>
      <c r="Y426" s="437"/>
      <c r="Z426" s="437"/>
      <c r="AA426" s="437"/>
      <c r="AB426" s="437"/>
      <c r="AC426" s="437"/>
      <c r="AD426" s="437"/>
      <c r="AE426" s="437"/>
      <c r="AF426" s="437"/>
    </row>
    <row r="427">
      <c r="A427" s="506" t="s">
        <v>8969</v>
      </c>
      <c r="D427" s="507" t="s">
        <v>8965</v>
      </c>
      <c r="E427" s="508" t="s">
        <v>8966</v>
      </c>
      <c r="F427" s="507" t="s">
        <v>8970</v>
      </c>
      <c r="J427" s="507" t="s">
        <v>8965</v>
      </c>
      <c r="K427" s="508" t="s">
        <v>8966</v>
      </c>
      <c r="L427" s="507" t="s">
        <v>8971</v>
      </c>
      <c r="P427" s="509" t="s">
        <v>8965</v>
      </c>
      <c r="Q427" s="510" t="s">
        <v>8966</v>
      </c>
      <c r="R427" s="511" t="s">
        <v>8972</v>
      </c>
      <c r="S427" s="452"/>
      <c r="T427" s="437"/>
      <c r="U427" s="437"/>
      <c r="V427" s="437"/>
      <c r="W427" s="437"/>
      <c r="X427" s="437"/>
      <c r="Y427" s="437"/>
      <c r="Z427" s="437"/>
      <c r="AA427" s="437"/>
      <c r="AB427" s="437"/>
      <c r="AC427" s="437"/>
      <c r="AD427" s="437"/>
      <c r="AE427" s="437"/>
      <c r="AF427" s="437"/>
    </row>
    <row r="428">
      <c r="A428" s="512"/>
      <c r="B428" s="513"/>
      <c r="C428" s="513"/>
      <c r="D428" s="513"/>
      <c r="E428" s="513"/>
      <c r="F428" s="513"/>
      <c r="G428" s="513"/>
      <c r="H428" s="513"/>
      <c r="I428" s="513"/>
      <c r="J428" s="513"/>
      <c r="K428" s="513"/>
      <c r="L428" s="513"/>
      <c r="M428" s="513"/>
      <c r="N428" s="513"/>
      <c r="O428" s="513"/>
      <c r="P428" s="513"/>
      <c r="Q428" s="513"/>
      <c r="R428" s="513"/>
      <c r="S428" s="514"/>
      <c r="T428" s="437"/>
      <c r="U428" s="437"/>
      <c r="V428" s="437"/>
      <c r="W428" s="437"/>
      <c r="X428" s="437"/>
      <c r="Y428" s="437"/>
      <c r="Z428" s="437"/>
      <c r="AA428" s="437"/>
      <c r="AB428" s="437"/>
      <c r="AC428" s="437"/>
      <c r="AD428" s="437"/>
      <c r="AE428" s="437"/>
      <c r="AF428" s="437"/>
    </row>
    <row r="429">
      <c r="A429" s="434" t="s">
        <v>8993</v>
      </c>
      <c r="B429" s="435"/>
      <c r="C429" s="435"/>
      <c r="D429" s="435"/>
      <c r="E429" s="435"/>
      <c r="F429" s="435"/>
      <c r="G429" s="435"/>
      <c r="H429" s="435"/>
      <c r="I429" s="435"/>
      <c r="J429" s="435"/>
      <c r="K429" s="435"/>
      <c r="L429" s="435"/>
      <c r="M429" s="435"/>
      <c r="N429" s="435"/>
      <c r="O429" s="435"/>
      <c r="P429" s="435"/>
      <c r="Q429" s="435"/>
      <c r="R429" s="435"/>
      <c r="S429" s="436"/>
      <c r="T429" s="437"/>
      <c r="U429" s="437"/>
      <c r="V429" s="437"/>
      <c r="W429" s="437"/>
      <c r="X429" s="437"/>
      <c r="Y429" s="437"/>
      <c r="Z429" s="437"/>
      <c r="AA429" s="437"/>
      <c r="AB429" s="437"/>
      <c r="AC429" s="437"/>
      <c r="AD429" s="437"/>
      <c r="AE429" s="437"/>
      <c r="AF429" s="437"/>
    </row>
    <row r="430">
      <c r="A430" s="438" t="s">
        <v>8935</v>
      </c>
      <c r="B430" s="439"/>
      <c r="C430" s="438" t="s">
        <v>8936</v>
      </c>
      <c r="D430" s="440"/>
      <c r="E430" s="439"/>
      <c r="F430" s="441" t="s">
        <v>1437</v>
      </c>
      <c r="G430" s="442" t="s">
        <v>8937</v>
      </c>
      <c r="H430" s="443" t="s">
        <v>1442</v>
      </c>
      <c r="I430" s="444"/>
      <c r="J430" s="444"/>
      <c r="K430" s="444"/>
      <c r="L430" s="444"/>
      <c r="M430" s="444"/>
      <c r="N430" s="444"/>
      <c r="O430" s="444"/>
      <c r="P430" s="444"/>
      <c r="Q430" s="444"/>
      <c r="R430" s="444"/>
      <c r="S430" s="445"/>
      <c r="T430" s="437"/>
      <c r="U430" s="437"/>
      <c r="V430" s="437"/>
      <c r="W430" s="437"/>
      <c r="X430" s="437"/>
      <c r="Y430" s="437"/>
      <c r="Z430" s="437"/>
      <c r="AA430" s="437"/>
      <c r="AB430" s="437"/>
      <c r="AC430" s="437"/>
      <c r="AD430" s="437"/>
      <c r="AE430" s="437"/>
      <c r="AF430" s="437"/>
    </row>
    <row r="431">
      <c r="A431" s="446" t="s">
        <v>8938</v>
      </c>
      <c r="B431" s="22"/>
      <c r="C431" s="447"/>
      <c r="D431" s="448"/>
      <c r="E431" s="22"/>
      <c r="F431" s="449" t="s">
        <v>8939</v>
      </c>
      <c r="G431" s="450"/>
      <c r="H431" s="451"/>
      <c r="S431" s="452"/>
      <c r="T431" s="437"/>
      <c r="U431" s="437"/>
      <c r="V431" s="437"/>
      <c r="W431" s="437"/>
      <c r="X431" s="437"/>
      <c r="Y431" s="437"/>
      <c r="Z431" s="437"/>
      <c r="AA431" s="437"/>
      <c r="AB431" s="437"/>
      <c r="AC431" s="437"/>
      <c r="AD431" s="437"/>
      <c r="AE431" s="437"/>
      <c r="AF431" s="437"/>
    </row>
    <row r="432">
      <c r="A432" s="453" t="s">
        <v>8940</v>
      </c>
      <c r="B432" s="448"/>
      <c r="C432" s="448"/>
      <c r="D432" s="22"/>
      <c r="E432" s="454" t="s">
        <v>8941</v>
      </c>
      <c r="F432" s="455" t="s">
        <v>8942</v>
      </c>
      <c r="G432" s="456"/>
      <c r="H432" s="451"/>
      <c r="S432" s="452"/>
      <c r="T432" s="437"/>
      <c r="U432" s="437"/>
      <c r="V432" s="437"/>
      <c r="W432" s="437"/>
      <c r="X432" s="437"/>
      <c r="Y432" s="437"/>
      <c r="Z432" s="437"/>
      <c r="AA432" s="437"/>
      <c r="AB432" s="437"/>
      <c r="AC432" s="437"/>
      <c r="AD432" s="437"/>
      <c r="AE432" s="437"/>
      <c r="AF432" s="437"/>
    </row>
    <row r="433">
      <c r="A433" s="457" t="s">
        <v>8943</v>
      </c>
      <c r="B433" s="458"/>
      <c r="C433" s="458"/>
      <c r="D433" s="459"/>
      <c r="E433" s="460"/>
      <c r="F433" s="461"/>
      <c r="G433" s="462"/>
      <c r="H433" s="463"/>
      <c r="I433" s="464"/>
      <c r="J433" s="464"/>
      <c r="K433" s="464"/>
      <c r="L433" s="464"/>
      <c r="M433" s="464"/>
      <c r="N433" s="464"/>
      <c r="O433" s="464"/>
      <c r="P433" s="464"/>
      <c r="Q433" s="464"/>
      <c r="R433" s="464"/>
      <c r="S433" s="465"/>
      <c r="T433" s="437"/>
      <c r="U433" s="437"/>
      <c r="V433" s="437"/>
      <c r="W433" s="437"/>
      <c r="X433" s="437"/>
      <c r="Y433" s="437"/>
      <c r="Z433" s="437"/>
      <c r="AA433" s="437"/>
      <c r="AB433" s="437"/>
      <c r="AC433" s="437"/>
      <c r="AD433" s="437"/>
      <c r="AE433" s="437"/>
      <c r="AF433" s="437"/>
    </row>
    <row r="434">
      <c r="A434" s="466" t="s">
        <v>8944</v>
      </c>
      <c r="B434" s="467"/>
      <c r="C434" s="468" t="s">
        <v>8945</v>
      </c>
      <c r="D434" s="469"/>
      <c r="E434" s="469"/>
      <c r="F434" s="469"/>
      <c r="G434" s="469"/>
      <c r="H434" s="470" t="s">
        <v>8983</v>
      </c>
      <c r="S434" s="452"/>
      <c r="T434" s="437"/>
      <c r="U434" s="437"/>
      <c r="V434" s="437"/>
      <c r="W434" s="437"/>
      <c r="X434" s="437"/>
      <c r="Y434" s="437"/>
      <c r="Z434" s="437"/>
      <c r="AA434" s="437"/>
      <c r="AB434" s="437"/>
      <c r="AC434" s="437"/>
      <c r="AD434" s="437"/>
      <c r="AE434" s="437"/>
      <c r="AF434" s="437"/>
    </row>
    <row r="435">
      <c r="A435" s="471"/>
      <c r="B435" s="472" t="s">
        <v>8946</v>
      </c>
      <c r="C435" s="473" t="s">
        <v>8947</v>
      </c>
      <c r="D435" s="474"/>
      <c r="E435" s="474"/>
      <c r="F435" s="475"/>
      <c r="G435" s="473" t="s">
        <v>8948</v>
      </c>
      <c r="H435" s="451"/>
      <c r="S435" s="452"/>
      <c r="T435" s="437"/>
      <c r="U435" s="437"/>
      <c r="V435" s="437"/>
      <c r="W435" s="437"/>
      <c r="X435" s="437"/>
      <c r="Y435" s="437"/>
      <c r="Z435" s="437"/>
      <c r="AA435" s="437"/>
      <c r="AB435" s="437"/>
      <c r="AC435" s="437"/>
      <c r="AD435" s="437"/>
      <c r="AE435" s="437"/>
      <c r="AF435" s="437"/>
    </row>
    <row r="436">
      <c r="A436" s="471" t="s">
        <v>2101</v>
      </c>
      <c r="B436" s="472">
        <v>1.0</v>
      </c>
      <c r="C436" s="476" t="s">
        <v>2124</v>
      </c>
      <c r="D436" s="474"/>
      <c r="E436" s="474"/>
      <c r="F436" s="475"/>
      <c r="G436" s="477"/>
      <c r="H436" s="451"/>
      <c r="S436" s="452"/>
      <c r="T436" s="437"/>
      <c r="U436" s="437"/>
      <c r="V436" s="437"/>
      <c r="W436" s="437"/>
      <c r="X436" s="437"/>
      <c r="Y436" s="437"/>
      <c r="Z436" s="437"/>
      <c r="AA436" s="437"/>
      <c r="AB436" s="437"/>
      <c r="AC436" s="437"/>
      <c r="AD436" s="437"/>
      <c r="AE436" s="437"/>
      <c r="AF436" s="437"/>
    </row>
    <row r="437">
      <c r="A437" s="471" t="s">
        <v>2101</v>
      </c>
      <c r="B437" s="478">
        <v>2.0</v>
      </c>
      <c r="C437" s="476" t="s">
        <v>2128</v>
      </c>
      <c r="D437" s="474"/>
      <c r="E437" s="474"/>
      <c r="F437" s="475"/>
      <c r="G437" s="477"/>
      <c r="H437" s="451"/>
      <c r="S437" s="452"/>
      <c r="T437" s="437"/>
      <c r="U437" s="437"/>
      <c r="V437" s="437"/>
      <c r="W437" s="437"/>
      <c r="X437" s="437"/>
      <c r="Y437" s="437"/>
      <c r="Z437" s="437"/>
      <c r="AA437" s="437"/>
      <c r="AB437" s="437"/>
      <c r="AC437" s="437"/>
      <c r="AD437" s="437"/>
      <c r="AE437" s="437"/>
      <c r="AF437" s="437"/>
    </row>
    <row r="438">
      <c r="A438" s="471"/>
      <c r="B438" s="472" t="s">
        <v>8946</v>
      </c>
      <c r="C438" s="517" t="s">
        <v>6512</v>
      </c>
      <c r="D438" s="517" t="s">
        <v>8974</v>
      </c>
      <c r="E438" s="517" t="s">
        <v>8951</v>
      </c>
      <c r="F438" s="517" t="s">
        <v>8952</v>
      </c>
      <c r="G438" s="473" t="s">
        <v>8953</v>
      </c>
      <c r="H438" s="451"/>
      <c r="S438" s="452"/>
      <c r="T438" s="437"/>
      <c r="U438" s="437"/>
      <c r="V438" s="437"/>
      <c r="W438" s="437"/>
      <c r="X438" s="437"/>
      <c r="Y438" s="437"/>
      <c r="Z438" s="437"/>
      <c r="AA438" s="437"/>
      <c r="AB438" s="437"/>
      <c r="AC438" s="437"/>
      <c r="AD438" s="437"/>
      <c r="AE438" s="437"/>
      <c r="AF438" s="437"/>
    </row>
    <row r="439">
      <c r="A439" s="471" t="s">
        <v>8975</v>
      </c>
      <c r="B439" s="472">
        <v>1.0</v>
      </c>
      <c r="C439" s="478" t="s">
        <v>8976</v>
      </c>
      <c r="D439" s="472"/>
      <c r="E439" s="478" t="s">
        <v>8977</v>
      </c>
      <c r="F439" s="472"/>
      <c r="G439" s="473" t="s">
        <v>8978</v>
      </c>
      <c r="H439" s="451"/>
      <c r="S439" s="452"/>
      <c r="T439" s="437"/>
      <c r="U439" s="437"/>
      <c r="V439" s="437"/>
      <c r="W439" s="437"/>
      <c r="X439" s="437"/>
      <c r="Y439" s="437"/>
      <c r="Z439" s="437"/>
      <c r="AA439" s="437"/>
      <c r="AB439" s="437"/>
      <c r="AC439" s="437"/>
      <c r="AD439" s="437"/>
      <c r="AE439" s="437"/>
      <c r="AF439" s="437"/>
    </row>
    <row r="440">
      <c r="A440" s="479"/>
      <c r="B440" s="480" t="s">
        <v>8946</v>
      </c>
      <c r="C440" s="485" t="s">
        <v>39</v>
      </c>
      <c r="D440" s="475"/>
      <c r="E440" s="480" t="s">
        <v>8951</v>
      </c>
      <c r="F440" s="480" t="s">
        <v>8952</v>
      </c>
      <c r="G440" s="485" t="s">
        <v>8953</v>
      </c>
      <c r="H440" s="451"/>
      <c r="S440" s="452"/>
      <c r="T440" s="437"/>
      <c r="U440" s="437"/>
      <c r="V440" s="437"/>
      <c r="W440" s="437"/>
      <c r="X440" s="437"/>
      <c r="Y440" s="437"/>
      <c r="Z440" s="437"/>
      <c r="AA440" s="437"/>
      <c r="AB440" s="437"/>
      <c r="AC440" s="437"/>
      <c r="AD440" s="437"/>
      <c r="AE440" s="437"/>
      <c r="AF440" s="437"/>
    </row>
    <row r="441">
      <c r="A441" s="471" t="s">
        <v>6465</v>
      </c>
      <c r="B441" s="480">
        <v>1.0</v>
      </c>
      <c r="C441" s="484" t="s">
        <v>8955</v>
      </c>
      <c r="D441" s="475"/>
      <c r="E441" s="483" t="s">
        <v>8956</v>
      </c>
      <c r="F441" s="480"/>
      <c r="G441" s="484" t="s">
        <v>8957</v>
      </c>
      <c r="H441" s="451"/>
      <c r="S441" s="452"/>
      <c r="T441" s="437"/>
      <c r="U441" s="437"/>
      <c r="V441" s="437"/>
      <c r="W441" s="437"/>
      <c r="X441" s="437"/>
      <c r="Y441" s="437"/>
      <c r="Z441" s="437"/>
      <c r="AA441" s="437"/>
      <c r="AB441" s="437"/>
      <c r="AC441" s="437"/>
      <c r="AD441" s="437"/>
      <c r="AE441" s="437"/>
      <c r="AF441" s="437"/>
    </row>
    <row r="442">
      <c r="A442" s="471"/>
      <c r="B442" s="472" t="s">
        <v>8946</v>
      </c>
      <c r="C442" s="476" t="s">
        <v>8958</v>
      </c>
      <c r="D442" s="474"/>
      <c r="E442" s="474"/>
      <c r="F442" s="475"/>
      <c r="G442" s="473" t="s">
        <v>8959</v>
      </c>
      <c r="H442" s="451"/>
      <c r="S442" s="452"/>
      <c r="T442" s="437"/>
      <c r="U442" s="437"/>
      <c r="V442" s="437"/>
      <c r="W442" s="437"/>
      <c r="X442" s="437"/>
      <c r="Y442" s="437"/>
      <c r="Z442" s="437"/>
      <c r="AA442" s="437"/>
      <c r="AB442" s="437"/>
      <c r="AC442" s="437"/>
      <c r="AD442" s="437"/>
      <c r="AE442" s="437"/>
      <c r="AF442" s="437"/>
    </row>
    <row r="443">
      <c r="A443" s="486" t="s">
        <v>1636</v>
      </c>
      <c r="B443" s="478">
        <v>1.0</v>
      </c>
      <c r="C443" s="487" t="s">
        <v>1792</v>
      </c>
      <c r="D443" s="474"/>
      <c r="E443" s="474"/>
      <c r="F443" s="475"/>
      <c r="G443" s="476" t="s">
        <v>1638</v>
      </c>
      <c r="H443" s="451"/>
      <c r="S443" s="452"/>
      <c r="T443" s="437"/>
      <c r="U443" s="437"/>
      <c r="V443" s="437"/>
      <c r="W443" s="437"/>
      <c r="X443" s="437"/>
      <c r="Y443" s="437"/>
      <c r="Z443" s="437"/>
      <c r="AA443" s="437"/>
      <c r="AB443" s="437"/>
      <c r="AC443" s="437"/>
      <c r="AD443" s="437"/>
      <c r="AE443" s="437"/>
      <c r="AF443" s="437"/>
    </row>
    <row r="444">
      <c r="A444" s="486" t="s">
        <v>1636</v>
      </c>
      <c r="B444" s="478">
        <v>2.0</v>
      </c>
      <c r="C444" s="487" t="s">
        <v>1793</v>
      </c>
      <c r="D444" s="474"/>
      <c r="E444" s="474"/>
      <c r="F444" s="475"/>
      <c r="G444" s="476" t="s">
        <v>1638</v>
      </c>
      <c r="H444" s="451"/>
      <c r="S444" s="452"/>
      <c r="T444" s="437"/>
      <c r="U444" s="437"/>
      <c r="V444" s="437"/>
      <c r="W444" s="437"/>
      <c r="X444" s="437"/>
      <c r="Y444" s="437"/>
      <c r="Z444" s="437"/>
      <c r="AA444" s="437"/>
      <c r="AB444" s="437"/>
      <c r="AC444" s="437"/>
      <c r="AD444" s="437"/>
      <c r="AE444" s="437"/>
      <c r="AF444" s="437"/>
    </row>
    <row r="445">
      <c r="A445" s="486" t="s">
        <v>1636</v>
      </c>
      <c r="B445" s="478">
        <v>3.0</v>
      </c>
      <c r="C445" s="487" t="s">
        <v>1794</v>
      </c>
      <c r="D445" s="474"/>
      <c r="E445" s="474"/>
      <c r="F445" s="475"/>
      <c r="G445" s="476" t="s">
        <v>1638</v>
      </c>
      <c r="H445" s="451"/>
      <c r="S445" s="452"/>
      <c r="T445" s="437"/>
      <c r="U445" s="437"/>
      <c r="V445" s="437"/>
      <c r="W445" s="437"/>
      <c r="X445" s="437"/>
      <c r="Y445" s="437"/>
      <c r="Z445" s="437"/>
      <c r="AA445" s="437"/>
      <c r="AB445" s="437"/>
      <c r="AC445" s="437"/>
      <c r="AD445" s="437"/>
      <c r="AE445" s="437"/>
      <c r="AF445" s="437"/>
    </row>
    <row r="446">
      <c r="A446" s="486" t="s">
        <v>1646</v>
      </c>
      <c r="B446" s="478">
        <v>4.0</v>
      </c>
      <c r="C446" s="487" t="s">
        <v>1750</v>
      </c>
      <c r="D446" s="474"/>
      <c r="E446" s="474"/>
      <c r="F446" s="475"/>
      <c r="G446" s="476" t="s">
        <v>1751</v>
      </c>
      <c r="H446" s="451"/>
      <c r="S446" s="452"/>
      <c r="T446" s="437"/>
      <c r="U446" s="437"/>
      <c r="V446" s="437"/>
      <c r="W446" s="437"/>
      <c r="X446" s="437"/>
      <c r="Y446" s="437"/>
      <c r="Z446" s="437"/>
      <c r="AA446" s="437"/>
      <c r="AB446" s="437"/>
      <c r="AC446" s="437"/>
      <c r="AD446" s="437"/>
      <c r="AE446" s="437"/>
      <c r="AF446" s="437"/>
    </row>
    <row r="447">
      <c r="A447" s="486" t="s">
        <v>1636</v>
      </c>
      <c r="B447" s="478">
        <v>5.0</v>
      </c>
      <c r="C447" s="487" t="s">
        <v>1795</v>
      </c>
      <c r="D447" s="474"/>
      <c r="E447" s="474"/>
      <c r="F447" s="475"/>
      <c r="G447" s="476" t="s">
        <v>1638</v>
      </c>
      <c r="H447" s="451"/>
      <c r="S447" s="452"/>
      <c r="T447" s="437"/>
      <c r="U447" s="437"/>
      <c r="V447" s="437"/>
      <c r="W447" s="437"/>
      <c r="X447" s="437"/>
      <c r="Y447" s="437"/>
      <c r="Z447" s="437"/>
      <c r="AA447" s="437"/>
      <c r="AB447" s="437"/>
      <c r="AC447" s="437"/>
      <c r="AD447" s="437"/>
      <c r="AE447" s="437"/>
      <c r="AF447" s="437"/>
    </row>
    <row r="448">
      <c r="A448" s="486" t="s">
        <v>1646</v>
      </c>
      <c r="B448" s="478">
        <v>6.0</v>
      </c>
      <c r="C448" s="487" t="s">
        <v>1796</v>
      </c>
      <c r="D448" s="474"/>
      <c r="E448" s="474"/>
      <c r="F448" s="475"/>
      <c r="G448" s="476" t="s">
        <v>1751</v>
      </c>
      <c r="H448" s="451"/>
      <c r="S448" s="452"/>
      <c r="T448" s="437"/>
      <c r="U448" s="437"/>
      <c r="V448" s="437"/>
      <c r="W448" s="437"/>
      <c r="X448" s="437"/>
      <c r="Y448" s="437"/>
      <c r="Z448" s="437"/>
      <c r="AA448" s="437"/>
      <c r="AB448" s="437"/>
      <c r="AC448" s="437"/>
      <c r="AD448" s="437"/>
      <c r="AE448" s="437"/>
      <c r="AF448" s="437"/>
    </row>
    <row r="449">
      <c r="A449" s="486" t="s">
        <v>1636</v>
      </c>
      <c r="B449" s="478">
        <v>7.0</v>
      </c>
      <c r="C449" s="487" t="s">
        <v>1754</v>
      </c>
      <c r="D449" s="474"/>
      <c r="E449" s="474"/>
      <c r="F449" s="475"/>
      <c r="G449" s="476" t="s">
        <v>1638</v>
      </c>
      <c r="H449" s="451"/>
      <c r="S449" s="452"/>
      <c r="T449" s="437"/>
      <c r="U449" s="437"/>
      <c r="V449" s="437"/>
      <c r="W449" s="437"/>
      <c r="X449" s="437"/>
      <c r="Y449" s="437"/>
      <c r="Z449" s="437"/>
      <c r="AA449" s="437"/>
      <c r="AB449" s="437"/>
      <c r="AC449" s="437"/>
      <c r="AD449" s="437"/>
      <c r="AE449" s="437"/>
      <c r="AF449" s="437"/>
    </row>
    <row r="450">
      <c r="A450" s="488" t="s">
        <v>8960</v>
      </c>
      <c r="B450" s="474"/>
      <c r="C450" s="474"/>
      <c r="D450" s="474"/>
      <c r="E450" s="474"/>
      <c r="F450" s="474"/>
      <c r="G450" s="474"/>
      <c r="H450" s="451"/>
      <c r="S450" s="452"/>
      <c r="T450" s="437"/>
      <c r="U450" s="437"/>
      <c r="V450" s="437"/>
      <c r="W450" s="437"/>
      <c r="X450" s="437"/>
      <c r="Y450" s="437"/>
      <c r="Z450" s="437"/>
      <c r="AA450" s="437"/>
      <c r="AB450" s="437"/>
      <c r="AC450" s="437"/>
      <c r="AD450" s="437"/>
      <c r="AE450" s="437"/>
      <c r="AF450" s="437"/>
    </row>
    <row r="451">
      <c r="A451" s="471" t="s">
        <v>8944</v>
      </c>
      <c r="B451" s="472" t="s">
        <v>8946</v>
      </c>
      <c r="C451" s="473" t="s">
        <v>39</v>
      </c>
      <c r="D451" s="475"/>
      <c r="E451" s="472" t="s">
        <v>8951</v>
      </c>
      <c r="F451" s="478" t="s">
        <v>8961</v>
      </c>
      <c r="G451" s="473" t="s">
        <v>8953</v>
      </c>
      <c r="H451" s="451"/>
      <c r="S451" s="452"/>
      <c r="T451" s="437"/>
      <c r="U451" s="437"/>
      <c r="V451" s="437"/>
      <c r="W451" s="437"/>
      <c r="X451" s="437"/>
      <c r="Y451" s="437"/>
      <c r="Z451" s="437"/>
      <c r="AA451" s="437"/>
      <c r="AB451" s="437"/>
      <c r="AC451" s="437"/>
      <c r="AD451" s="437"/>
      <c r="AE451" s="437"/>
      <c r="AF451" s="437"/>
    </row>
    <row r="452">
      <c r="A452" s="471" t="s">
        <v>6465</v>
      </c>
      <c r="B452" s="472">
        <v>1.0</v>
      </c>
      <c r="C452" s="476" t="s">
        <v>8955</v>
      </c>
      <c r="D452" s="475"/>
      <c r="E452" s="478" t="s">
        <v>8956</v>
      </c>
      <c r="F452" s="472"/>
      <c r="G452" s="473" t="s">
        <v>8957</v>
      </c>
      <c r="H452" s="451"/>
      <c r="S452" s="452"/>
      <c r="T452" s="437"/>
      <c r="U452" s="437"/>
      <c r="V452" s="437"/>
      <c r="W452" s="437"/>
      <c r="X452" s="437"/>
      <c r="Y452" s="437"/>
      <c r="Z452" s="437"/>
      <c r="AA452" s="437"/>
      <c r="AB452" s="437"/>
      <c r="AC452" s="437"/>
      <c r="AD452" s="437"/>
      <c r="AE452" s="437"/>
      <c r="AF452" s="437"/>
    </row>
    <row r="453">
      <c r="A453" s="489" t="s">
        <v>8962</v>
      </c>
      <c r="B453" s="474"/>
      <c r="C453" s="474"/>
      <c r="D453" s="474"/>
      <c r="E453" s="474"/>
      <c r="F453" s="474"/>
      <c r="G453" s="474"/>
      <c r="H453" s="451"/>
      <c r="S453" s="452"/>
      <c r="T453" s="437"/>
      <c r="U453" s="437"/>
      <c r="V453" s="437"/>
      <c r="W453" s="437"/>
      <c r="X453" s="437"/>
      <c r="Y453" s="437"/>
      <c r="Z453" s="437"/>
      <c r="AA453" s="437"/>
      <c r="AB453" s="437"/>
      <c r="AC453" s="437"/>
      <c r="AD453" s="437"/>
      <c r="AE453" s="437"/>
      <c r="AF453" s="437"/>
    </row>
    <row r="454">
      <c r="A454" s="471" t="s">
        <v>8944</v>
      </c>
      <c r="B454" s="472" t="s">
        <v>8946</v>
      </c>
      <c r="C454" s="473" t="s">
        <v>39</v>
      </c>
      <c r="D454" s="475"/>
      <c r="E454" s="472" t="s">
        <v>8951</v>
      </c>
      <c r="F454" s="472" t="s">
        <v>8952</v>
      </c>
      <c r="G454" s="473" t="s">
        <v>8953</v>
      </c>
      <c r="H454" s="451"/>
      <c r="S454" s="452"/>
      <c r="T454" s="437"/>
      <c r="U454" s="437"/>
      <c r="V454" s="437"/>
      <c r="W454" s="437"/>
      <c r="X454" s="437"/>
      <c r="Y454" s="437"/>
      <c r="Z454" s="437"/>
      <c r="AA454" s="437"/>
      <c r="AB454" s="437"/>
      <c r="AC454" s="437"/>
      <c r="AD454" s="437"/>
      <c r="AE454" s="437"/>
      <c r="AF454" s="437"/>
    </row>
    <row r="455">
      <c r="A455" s="490" t="s">
        <v>6465</v>
      </c>
      <c r="B455" s="491">
        <v>1.0</v>
      </c>
      <c r="C455" s="492" t="s">
        <v>8955</v>
      </c>
      <c r="D455" s="493"/>
      <c r="E455" s="494" t="s">
        <v>8956</v>
      </c>
      <c r="F455" s="491"/>
      <c r="G455" s="495" t="s">
        <v>8963</v>
      </c>
      <c r="H455" s="451"/>
      <c r="S455" s="452"/>
      <c r="T455" s="437"/>
      <c r="U455" s="437"/>
      <c r="V455" s="437"/>
      <c r="W455" s="437"/>
      <c r="X455" s="437"/>
      <c r="Y455" s="437"/>
      <c r="Z455" s="437"/>
      <c r="AA455" s="437"/>
      <c r="AB455" s="437"/>
      <c r="AC455" s="437"/>
      <c r="AD455" s="437"/>
      <c r="AE455" s="437"/>
      <c r="AF455" s="437"/>
    </row>
    <row r="456">
      <c r="A456" s="496"/>
      <c r="B456" s="497"/>
      <c r="C456" s="497"/>
      <c r="E456" s="497"/>
      <c r="F456" s="497"/>
      <c r="G456" s="497"/>
      <c r="H456" s="451"/>
      <c r="S456" s="452"/>
      <c r="T456" s="437"/>
      <c r="U456" s="437"/>
      <c r="V456" s="437"/>
      <c r="W456" s="437"/>
      <c r="X456" s="437"/>
      <c r="Y456" s="437"/>
      <c r="Z456" s="437"/>
      <c r="AA456" s="437"/>
      <c r="AB456" s="437"/>
      <c r="AC456" s="437"/>
      <c r="AD456" s="437"/>
      <c r="AE456" s="437"/>
      <c r="AF456" s="437"/>
    </row>
    <row r="457">
      <c r="A457" s="498" t="s">
        <v>8964</v>
      </c>
      <c r="B457" s="435"/>
      <c r="C457" s="435"/>
      <c r="D457" s="499" t="s">
        <v>8965</v>
      </c>
      <c r="E457" s="500" t="s">
        <v>8966</v>
      </c>
      <c r="F457" s="499" t="s">
        <v>8967</v>
      </c>
      <c r="G457" s="435"/>
      <c r="H457" s="435"/>
      <c r="I457" s="435"/>
      <c r="J457" s="501" t="s">
        <v>8965</v>
      </c>
      <c r="K457" s="500" t="s">
        <v>8966</v>
      </c>
      <c r="L457" s="501" t="s">
        <v>8968</v>
      </c>
      <c r="M457" s="435"/>
      <c r="N457" s="435"/>
      <c r="O457" s="435"/>
      <c r="P457" s="502" t="s">
        <v>8965</v>
      </c>
      <c r="Q457" s="503" t="s">
        <v>8966</v>
      </c>
      <c r="R457" s="504"/>
      <c r="S457" s="436"/>
      <c r="T457" s="437"/>
      <c r="U457" s="437"/>
      <c r="V457" s="437"/>
      <c r="W457" s="437"/>
      <c r="X457" s="437"/>
      <c r="Y457" s="437"/>
      <c r="Z457" s="437"/>
      <c r="AA457" s="437"/>
      <c r="AB457" s="437"/>
      <c r="AC457" s="437"/>
      <c r="AD457" s="437"/>
      <c r="AE457" s="437"/>
      <c r="AF457" s="437"/>
    </row>
    <row r="458">
      <c r="A458" s="505"/>
      <c r="S458" s="452"/>
      <c r="T458" s="437"/>
      <c r="U458" s="437"/>
      <c r="V458" s="437"/>
      <c r="W458" s="437"/>
      <c r="X458" s="437"/>
      <c r="Y458" s="437"/>
      <c r="Z458" s="437"/>
      <c r="AA458" s="437"/>
      <c r="AB458" s="437"/>
      <c r="AC458" s="437"/>
      <c r="AD458" s="437"/>
      <c r="AE458" s="437"/>
      <c r="AF458" s="437"/>
    </row>
    <row r="459">
      <c r="A459" s="506" t="s">
        <v>8969</v>
      </c>
      <c r="D459" s="507" t="s">
        <v>8965</v>
      </c>
      <c r="E459" s="508" t="s">
        <v>8966</v>
      </c>
      <c r="F459" s="507" t="s">
        <v>8970</v>
      </c>
      <c r="J459" s="507" t="s">
        <v>8965</v>
      </c>
      <c r="K459" s="508" t="s">
        <v>8966</v>
      </c>
      <c r="L459" s="507" t="s">
        <v>8971</v>
      </c>
      <c r="P459" s="509" t="s">
        <v>8965</v>
      </c>
      <c r="Q459" s="510" t="s">
        <v>8966</v>
      </c>
      <c r="R459" s="511" t="s">
        <v>8972</v>
      </c>
      <c r="S459" s="452"/>
      <c r="T459" s="437"/>
      <c r="U459" s="437"/>
      <c r="V459" s="437"/>
      <c r="W459" s="437"/>
      <c r="X459" s="437"/>
      <c r="Y459" s="437"/>
      <c r="Z459" s="437"/>
      <c r="AA459" s="437"/>
      <c r="AB459" s="437"/>
      <c r="AC459" s="437"/>
      <c r="AD459" s="437"/>
      <c r="AE459" s="437"/>
      <c r="AF459" s="437"/>
    </row>
    <row r="460">
      <c r="A460" s="512"/>
      <c r="B460" s="513"/>
      <c r="C460" s="513"/>
      <c r="D460" s="513"/>
      <c r="E460" s="513"/>
      <c r="F460" s="513"/>
      <c r="G460" s="513"/>
      <c r="H460" s="513"/>
      <c r="I460" s="513"/>
      <c r="J460" s="513"/>
      <c r="K460" s="513"/>
      <c r="L460" s="513"/>
      <c r="M460" s="513"/>
      <c r="N460" s="513"/>
      <c r="O460" s="513"/>
      <c r="P460" s="513"/>
      <c r="Q460" s="513"/>
      <c r="R460" s="513"/>
      <c r="S460" s="514"/>
      <c r="T460" s="437"/>
      <c r="U460" s="437"/>
      <c r="V460" s="437"/>
      <c r="W460" s="437"/>
      <c r="X460" s="437"/>
      <c r="Y460" s="437"/>
      <c r="Z460" s="437"/>
      <c r="AA460" s="437"/>
      <c r="AB460" s="437"/>
      <c r="AC460" s="437"/>
      <c r="AD460" s="437"/>
      <c r="AE460" s="437"/>
      <c r="AF460" s="437"/>
    </row>
    <row r="461">
      <c r="A461" s="434" t="s">
        <v>8994</v>
      </c>
      <c r="B461" s="435"/>
      <c r="C461" s="435"/>
      <c r="D461" s="435"/>
      <c r="E461" s="435"/>
      <c r="F461" s="435"/>
      <c r="G461" s="435"/>
      <c r="H461" s="435"/>
      <c r="I461" s="435"/>
      <c r="J461" s="435"/>
      <c r="K461" s="435"/>
      <c r="L461" s="435"/>
      <c r="M461" s="435"/>
      <c r="N461" s="435"/>
      <c r="O461" s="435"/>
      <c r="P461" s="435"/>
      <c r="Q461" s="435"/>
      <c r="R461" s="435"/>
      <c r="S461" s="436"/>
      <c r="T461" s="437"/>
      <c r="U461" s="437"/>
      <c r="V461" s="437"/>
      <c r="W461" s="437"/>
      <c r="X461" s="437"/>
      <c r="Y461" s="437"/>
      <c r="Z461" s="437"/>
      <c r="AA461" s="437"/>
      <c r="AB461" s="437"/>
      <c r="AC461" s="437"/>
      <c r="AD461" s="437"/>
      <c r="AE461" s="437"/>
      <c r="AF461" s="437"/>
    </row>
    <row r="462">
      <c r="A462" s="438" t="s">
        <v>8935</v>
      </c>
      <c r="B462" s="439"/>
      <c r="C462" s="438" t="s">
        <v>8936</v>
      </c>
      <c r="D462" s="440"/>
      <c r="E462" s="439"/>
      <c r="F462" s="441" t="s">
        <v>1437</v>
      </c>
      <c r="G462" s="442" t="s">
        <v>8937</v>
      </c>
      <c r="H462" s="443" t="s">
        <v>1442</v>
      </c>
      <c r="I462" s="444"/>
      <c r="J462" s="444"/>
      <c r="K462" s="444"/>
      <c r="L462" s="444"/>
      <c r="M462" s="444"/>
      <c r="N462" s="444"/>
      <c r="O462" s="444"/>
      <c r="P462" s="444"/>
      <c r="Q462" s="444"/>
      <c r="R462" s="444"/>
      <c r="S462" s="445"/>
      <c r="T462" s="437"/>
      <c r="U462" s="437"/>
      <c r="V462" s="437"/>
      <c r="W462" s="437"/>
      <c r="X462" s="437"/>
      <c r="Y462" s="437"/>
      <c r="Z462" s="437"/>
      <c r="AA462" s="437"/>
      <c r="AB462" s="437"/>
      <c r="AC462" s="437"/>
      <c r="AD462" s="437"/>
      <c r="AE462" s="437"/>
      <c r="AF462" s="437"/>
    </row>
    <row r="463">
      <c r="A463" s="446" t="s">
        <v>8938</v>
      </c>
      <c r="B463" s="22"/>
      <c r="C463" s="447"/>
      <c r="D463" s="448"/>
      <c r="E463" s="22"/>
      <c r="F463" s="449" t="s">
        <v>8939</v>
      </c>
      <c r="G463" s="450"/>
      <c r="H463" s="451"/>
      <c r="S463" s="452"/>
      <c r="T463" s="437"/>
      <c r="U463" s="437"/>
      <c r="V463" s="437"/>
      <c r="W463" s="437"/>
      <c r="X463" s="437"/>
      <c r="Y463" s="437"/>
      <c r="Z463" s="437"/>
      <c r="AA463" s="437"/>
      <c r="AB463" s="437"/>
      <c r="AC463" s="437"/>
      <c r="AD463" s="437"/>
      <c r="AE463" s="437"/>
      <c r="AF463" s="437"/>
    </row>
    <row r="464">
      <c r="A464" s="453" t="s">
        <v>8940</v>
      </c>
      <c r="B464" s="448"/>
      <c r="C464" s="448"/>
      <c r="D464" s="22"/>
      <c r="E464" s="454" t="s">
        <v>8941</v>
      </c>
      <c r="F464" s="455" t="s">
        <v>8942</v>
      </c>
      <c r="G464" s="456"/>
      <c r="H464" s="451"/>
      <c r="S464" s="452"/>
      <c r="T464" s="437"/>
      <c r="U464" s="437"/>
      <c r="V464" s="437"/>
      <c r="W464" s="437"/>
      <c r="X464" s="437"/>
      <c r="Y464" s="437"/>
      <c r="Z464" s="437"/>
      <c r="AA464" s="437"/>
      <c r="AB464" s="437"/>
      <c r="AC464" s="437"/>
      <c r="AD464" s="437"/>
      <c r="AE464" s="437"/>
      <c r="AF464" s="437"/>
    </row>
    <row r="465">
      <c r="A465" s="457" t="s">
        <v>8943</v>
      </c>
      <c r="B465" s="458"/>
      <c r="C465" s="458"/>
      <c r="D465" s="459"/>
      <c r="E465" s="460"/>
      <c r="F465" s="461"/>
      <c r="G465" s="462"/>
      <c r="H465" s="463"/>
      <c r="I465" s="464"/>
      <c r="J465" s="464"/>
      <c r="K465" s="464"/>
      <c r="L465" s="464"/>
      <c r="M465" s="464"/>
      <c r="N465" s="464"/>
      <c r="O465" s="464"/>
      <c r="P465" s="464"/>
      <c r="Q465" s="464"/>
      <c r="R465" s="464"/>
      <c r="S465" s="465"/>
      <c r="T465" s="437"/>
      <c r="U465" s="437"/>
      <c r="V465" s="437"/>
      <c r="W465" s="437"/>
      <c r="X465" s="437"/>
      <c r="Y465" s="437"/>
      <c r="Z465" s="437"/>
      <c r="AA465" s="437"/>
      <c r="AB465" s="437"/>
      <c r="AC465" s="437"/>
      <c r="AD465" s="437"/>
      <c r="AE465" s="437"/>
      <c r="AF465" s="437"/>
    </row>
    <row r="466">
      <c r="A466" s="466" t="s">
        <v>8944</v>
      </c>
      <c r="B466" s="467"/>
      <c r="C466" s="468" t="s">
        <v>8945</v>
      </c>
      <c r="D466" s="469"/>
      <c r="E466" s="469"/>
      <c r="F466" s="469"/>
      <c r="G466" s="469"/>
      <c r="H466" s="470" t="s">
        <v>1543</v>
      </c>
      <c r="S466" s="452"/>
      <c r="T466" s="437"/>
      <c r="U466" s="437"/>
      <c r="V466" s="437"/>
      <c r="W466" s="437"/>
      <c r="X466" s="437"/>
      <c r="Y466" s="437"/>
      <c r="Z466" s="437"/>
      <c r="AA466" s="437"/>
      <c r="AB466" s="437"/>
      <c r="AC466" s="437"/>
      <c r="AD466" s="437"/>
      <c r="AE466" s="437"/>
      <c r="AF466" s="437"/>
    </row>
    <row r="467">
      <c r="A467" s="486"/>
      <c r="B467" s="478" t="s">
        <v>8946</v>
      </c>
      <c r="C467" s="476" t="s">
        <v>8947</v>
      </c>
      <c r="D467" s="474"/>
      <c r="E467" s="474"/>
      <c r="F467" s="476" t="s">
        <v>8948</v>
      </c>
      <c r="G467" s="476" t="s">
        <v>8949</v>
      </c>
      <c r="H467" s="451"/>
      <c r="S467" s="452"/>
      <c r="T467" s="437"/>
      <c r="U467" s="437"/>
      <c r="V467" s="437"/>
      <c r="W467" s="437"/>
      <c r="X467" s="437"/>
      <c r="Y467" s="437"/>
      <c r="Z467" s="437"/>
      <c r="AA467" s="437"/>
      <c r="AB467" s="437"/>
      <c r="AC467" s="437"/>
      <c r="AD467" s="437"/>
      <c r="AE467" s="437"/>
      <c r="AF467" s="437"/>
    </row>
    <row r="468">
      <c r="A468" s="486" t="s">
        <v>2104</v>
      </c>
      <c r="B468" s="478">
        <v>1.0</v>
      </c>
      <c r="C468" s="476" t="s">
        <v>2140</v>
      </c>
      <c r="D468" s="474"/>
      <c r="E468" s="474"/>
      <c r="F468" s="476" t="s">
        <v>2141</v>
      </c>
      <c r="G468" s="437"/>
      <c r="H468" s="451"/>
      <c r="S468" s="452"/>
      <c r="T468" s="437"/>
      <c r="U468" s="437"/>
      <c r="V468" s="437"/>
      <c r="W468" s="437"/>
      <c r="X468" s="437"/>
      <c r="Y468" s="437"/>
      <c r="Z468" s="437"/>
      <c r="AA468" s="437"/>
      <c r="AB468" s="437"/>
      <c r="AC468" s="437"/>
      <c r="AD468" s="437"/>
      <c r="AE468" s="437"/>
      <c r="AF468" s="437"/>
    </row>
    <row r="469">
      <c r="A469" s="486"/>
      <c r="B469" s="478" t="s">
        <v>8946</v>
      </c>
      <c r="C469" s="476" t="s">
        <v>8947</v>
      </c>
      <c r="D469" s="474"/>
      <c r="E469" s="474"/>
      <c r="F469" s="475"/>
      <c r="G469" s="476" t="s">
        <v>8948</v>
      </c>
      <c r="H469" s="451"/>
      <c r="S469" s="452"/>
      <c r="T469" s="437"/>
      <c r="U469" s="437"/>
      <c r="V469" s="437"/>
      <c r="W469" s="437"/>
      <c r="X469" s="437"/>
      <c r="Y469" s="437"/>
      <c r="Z469" s="437"/>
      <c r="AA469" s="437"/>
      <c r="AB469" s="437"/>
      <c r="AC469" s="437"/>
      <c r="AD469" s="437"/>
      <c r="AE469" s="437"/>
      <c r="AF469" s="437"/>
    </row>
    <row r="470">
      <c r="A470" s="486" t="s">
        <v>2131</v>
      </c>
      <c r="B470" s="478">
        <v>1.0</v>
      </c>
      <c r="C470" s="476" t="s">
        <v>2132</v>
      </c>
      <c r="D470" s="474"/>
      <c r="E470" s="474"/>
      <c r="F470" s="475"/>
      <c r="G470" s="476"/>
      <c r="H470" s="518"/>
      <c r="S470" s="452"/>
      <c r="T470" s="437"/>
      <c r="U470" s="437"/>
      <c r="V470" s="437"/>
      <c r="W470" s="437"/>
      <c r="X470" s="437"/>
      <c r="Y470" s="437"/>
      <c r="Z470" s="437"/>
      <c r="AA470" s="437"/>
      <c r="AB470" s="437"/>
      <c r="AC470" s="437"/>
      <c r="AD470" s="437"/>
      <c r="AE470" s="437"/>
      <c r="AF470" s="437"/>
    </row>
    <row r="471">
      <c r="A471" s="521"/>
      <c r="B471" s="522" t="s">
        <v>8946</v>
      </c>
      <c r="C471" s="484" t="s">
        <v>8947</v>
      </c>
      <c r="D471" s="474"/>
      <c r="E471" s="474"/>
      <c r="F471" s="475"/>
      <c r="G471" s="484" t="s">
        <v>8948</v>
      </c>
      <c r="H471" s="451"/>
      <c r="S471" s="452"/>
      <c r="T471" s="437"/>
      <c r="U471" s="437"/>
      <c r="V471" s="437"/>
      <c r="W471" s="437"/>
      <c r="X471" s="437"/>
      <c r="Y471" s="437"/>
      <c r="Z471" s="437"/>
      <c r="AA471" s="437"/>
      <c r="AB471" s="437"/>
      <c r="AC471" s="437"/>
      <c r="AD471" s="437"/>
      <c r="AE471" s="437"/>
      <c r="AF471" s="437"/>
    </row>
    <row r="472">
      <c r="A472" s="521" t="s">
        <v>2101</v>
      </c>
      <c r="B472" s="483">
        <v>1.0</v>
      </c>
      <c r="C472" s="484" t="s">
        <v>2109</v>
      </c>
      <c r="D472" s="474"/>
      <c r="E472" s="474"/>
      <c r="F472" s="475"/>
      <c r="G472" s="484"/>
      <c r="H472" s="451"/>
      <c r="S472" s="452"/>
      <c r="T472" s="437"/>
      <c r="U472" s="437"/>
      <c r="V472" s="437"/>
      <c r="W472" s="437"/>
      <c r="X472" s="437"/>
      <c r="Y472" s="437"/>
      <c r="Z472" s="437"/>
      <c r="AA472" s="437"/>
      <c r="AB472" s="437"/>
      <c r="AC472" s="437"/>
      <c r="AD472" s="437"/>
      <c r="AE472" s="437"/>
      <c r="AF472" s="437"/>
    </row>
    <row r="473">
      <c r="A473" s="479"/>
      <c r="B473" s="467" t="s">
        <v>8946</v>
      </c>
      <c r="C473" s="485" t="s">
        <v>39</v>
      </c>
      <c r="D473" s="475"/>
      <c r="E473" s="480" t="s">
        <v>8951</v>
      </c>
      <c r="F473" s="480" t="s">
        <v>8952</v>
      </c>
      <c r="G473" s="485" t="s">
        <v>8953</v>
      </c>
      <c r="H473" s="451"/>
      <c r="S473" s="452"/>
      <c r="T473" s="437"/>
      <c r="U473" s="437"/>
      <c r="V473" s="437"/>
      <c r="W473" s="437"/>
      <c r="X473" s="437"/>
      <c r="Y473" s="437"/>
      <c r="Z473" s="437"/>
      <c r="AA473" s="437"/>
      <c r="AB473" s="437"/>
      <c r="AC473" s="437"/>
      <c r="AD473" s="437"/>
      <c r="AE473" s="437"/>
      <c r="AF473" s="437"/>
    </row>
    <row r="474">
      <c r="A474" s="471" t="s">
        <v>6465</v>
      </c>
      <c r="B474" s="480">
        <v>1.0</v>
      </c>
      <c r="C474" s="484" t="s">
        <v>8955</v>
      </c>
      <c r="D474" s="475"/>
      <c r="E474" s="483" t="s">
        <v>8956</v>
      </c>
      <c r="F474" s="480"/>
      <c r="G474" s="484" t="s">
        <v>8957</v>
      </c>
      <c r="H474" s="451"/>
      <c r="S474" s="452"/>
      <c r="T474" s="437"/>
      <c r="U474" s="437"/>
      <c r="V474" s="437"/>
      <c r="W474" s="437"/>
      <c r="X474" s="437"/>
      <c r="Y474" s="437"/>
      <c r="Z474" s="437"/>
      <c r="AA474" s="437"/>
      <c r="AB474" s="437"/>
      <c r="AC474" s="437"/>
      <c r="AD474" s="437"/>
      <c r="AE474" s="437"/>
      <c r="AF474" s="437"/>
    </row>
    <row r="475">
      <c r="A475" s="471"/>
      <c r="B475" s="516" t="s">
        <v>8946</v>
      </c>
      <c r="C475" s="476" t="s">
        <v>8958</v>
      </c>
      <c r="D475" s="474"/>
      <c r="E475" s="474"/>
      <c r="F475" s="475"/>
      <c r="G475" s="473" t="s">
        <v>8959</v>
      </c>
      <c r="H475" s="451"/>
      <c r="S475" s="452"/>
      <c r="T475" s="437"/>
      <c r="U475" s="437"/>
      <c r="V475" s="437"/>
      <c r="W475" s="437"/>
      <c r="X475" s="437"/>
      <c r="Y475" s="437"/>
      <c r="Z475" s="437"/>
      <c r="AA475" s="437"/>
      <c r="AB475" s="437"/>
      <c r="AC475" s="437"/>
      <c r="AD475" s="437"/>
      <c r="AE475" s="437"/>
      <c r="AF475" s="437"/>
    </row>
    <row r="476">
      <c r="A476" s="486" t="s">
        <v>1636</v>
      </c>
      <c r="B476" s="478">
        <v>1.0</v>
      </c>
      <c r="C476" s="487" t="s">
        <v>1853</v>
      </c>
      <c r="D476" s="474"/>
      <c r="E476" s="474"/>
      <c r="F476" s="475"/>
      <c r="G476" s="476" t="s">
        <v>1638</v>
      </c>
      <c r="H476" s="451"/>
      <c r="S476" s="452"/>
      <c r="T476" s="437"/>
      <c r="U476" s="437"/>
      <c r="V476" s="437"/>
      <c r="W476" s="437"/>
      <c r="X476" s="437"/>
      <c r="Y476" s="437"/>
      <c r="Z476" s="437"/>
      <c r="AA476" s="437"/>
      <c r="AB476" s="437"/>
      <c r="AC476" s="437"/>
      <c r="AD476" s="437"/>
      <c r="AE476" s="437"/>
      <c r="AF476" s="437"/>
    </row>
    <row r="477">
      <c r="A477" s="486" t="s">
        <v>1636</v>
      </c>
      <c r="B477" s="478">
        <v>2.0</v>
      </c>
      <c r="C477" s="487" t="s">
        <v>1854</v>
      </c>
      <c r="D477" s="474"/>
      <c r="E477" s="474"/>
      <c r="F477" s="475"/>
      <c r="G477" s="476" t="s">
        <v>1638</v>
      </c>
      <c r="H477" s="451"/>
      <c r="S477" s="452"/>
      <c r="T477" s="437"/>
      <c r="U477" s="437"/>
      <c r="V477" s="437"/>
      <c r="W477" s="437"/>
      <c r="X477" s="437"/>
      <c r="Y477" s="437"/>
      <c r="Z477" s="437"/>
      <c r="AA477" s="437"/>
      <c r="AB477" s="437"/>
      <c r="AC477" s="437"/>
      <c r="AD477" s="437"/>
      <c r="AE477" s="437"/>
      <c r="AF477" s="437"/>
    </row>
    <row r="478">
      <c r="A478" s="486" t="s">
        <v>1646</v>
      </c>
      <c r="B478" s="478">
        <v>3.0</v>
      </c>
      <c r="C478" s="487" t="s">
        <v>1855</v>
      </c>
      <c r="D478" s="474"/>
      <c r="E478" s="474"/>
      <c r="F478" s="475"/>
      <c r="G478" s="476" t="s">
        <v>1729</v>
      </c>
      <c r="H478" s="451"/>
      <c r="S478" s="452"/>
      <c r="T478" s="437"/>
      <c r="U478" s="437"/>
      <c r="V478" s="437"/>
      <c r="W478" s="437"/>
      <c r="X478" s="437"/>
      <c r="Y478" s="437"/>
      <c r="Z478" s="437"/>
      <c r="AA478" s="437"/>
      <c r="AB478" s="437"/>
      <c r="AC478" s="437"/>
      <c r="AD478" s="437"/>
      <c r="AE478" s="437"/>
      <c r="AF478" s="437"/>
    </row>
    <row r="479">
      <c r="A479" s="486" t="s">
        <v>1646</v>
      </c>
      <c r="B479" s="478">
        <v>4.0</v>
      </c>
      <c r="C479" s="487" t="s">
        <v>1856</v>
      </c>
      <c r="D479" s="474"/>
      <c r="E479" s="474"/>
      <c r="F479" s="475"/>
      <c r="G479" s="476" t="s">
        <v>8995</v>
      </c>
      <c r="H479" s="451"/>
      <c r="S479" s="452"/>
      <c r="T479" s="437"/>
      <c r="U479" s="437"/>
      <c r="V479" s="437"/>
      <c r="W479" s="437"/>
      <c r="X479" s="437"/>
      <c r="Y479" s="437"/>
      <c r="Z479" s="437"/>
      <c r="AA479" s="437"/>
      <c r="AB479" s="437"/>
      <c r="AC479" s="437"/>
      <c r="AD479" s="437"/>
      <c r="AE479" s="437"/>
      <c r="AF479" s="437"/>
    </row>
    <row r="480">
      <c r="A480" s="488" t="s">
        <v>8960</v>
      </c>
      <c r="B480" s="474"/>
      <c r="C480" s="474"/>
      <c r="D480" s="474"/>
      <c r="E480" s="474"/>
      <c r="F480" s="474"/>
      <c r="G480" s="474"/>
      <c r="H480" s="451"/>
      <c r="S480" s="452"/>
      <c r="T480" s="437"/>
      <c r="U480" s="437"/>
      <c r="V480" s="437"/>
      <c r="W480" s="437"/>
      <c r="X480" s="437"/>
      <c r="Y480" s="437"/>
      <c r="Z480" s="437"/>
      <c r="AA480" s="437"/>
      <c r="AB480" s="437"/>
      <c r="AC480" s="437"/>
      <c r="AD480" s="437"/>
      <c r="AE480" s="437"/>
      <c r="AF480" s="437"/>
    </row>
    <row r="481">
      <c r="A481" s="471" t="s">
        <v>8944</v>
      </c>
      <c r="B481" s="516" t="s">
        <v>8946</v>
      </c>
      <c r="C481" s="473" t="s">
        <v>39</v>
      </c>
      <c r="D481" s="475"/>
      <c r="E481" s="472" t="s">
        <v>8951</v>
      </c>
      <c r="F481" s="478" t="s">
        <v>8961</v>
      </c>
      <c r="G481" s="473" t="s">
        <v>8953</v>
      </c>
      <c r="H481" s="451"/>
      <c r="S481" s="452"/>
      <c r="T481" s="437"/>
      <c r="U481" s="437"/>
      <c r="V481" s="437"/>
      <c r="W481" s="437"/>
      <c r="X481" s="437"/>
      <c r="Y481" s="437"/>
      <c r="Z481" s="437"/>
      <c r="AA481" s="437"/>
      <c r="AB481" s="437"/>
      <c r="AC481" s="437"/>
      <c r="AD481" s="437"/>
      <c r="AE481" s="437"/>
      <c r="AF481" s="437"/>
    </row>
    <row r="482">
      <c r="A482" s="471" t="s">
        <v>6465</v>
      </c>
      <c r="B482" s="472">
        <v>1.0</v>
      </c>
      <c r="C482" s="476" t="s">
        <v>8955</v>
      </c>
      <c r="D482" s="475"/>
      <c r="E482" s="478" t="s">
        <v>8956</v>
      </c>
      <c r="F482" s="472"/>
      <c r="G482" s="473" t="s">
        <v>8957</v>
      </c>
      <c r="H482" s="451"/>
      <c r="S482" s="452"/>
      <c r="T482" s="437"/>
      <c r="U482" s="437"/>
      <c r="V482" s="437"/>
      <c r="W482" s="437"/>
      <c r="X482" s="437"/>
      <c r="Y482" s="437"/>
      <c r="Z482" s="437"/>
      <c r="AA482" s="437"/>
      <c r="AB482" s="437"/>
      <c r="AC482" s="437"/>
      <c r="AD482" s="437"/>
      <c r="AE482" s="437"/>
      <c r="AF482" s="437"/>
    </row>
    <row r="483">
      <c r="A483" s="489" t="s">
        <v>8962</v>
      </c>
      <c r="B483" s="474"/>
      <c r="C483" s="474"/>
      <c r="D483" s="474"/>
      <c r="E483" s="474"/>
      <c r="F483" s="474"/>
      <c r="G483" s="474"/>
      <c r="H483" s="451"/>
      <c r="S483" s="452"/>
      <c r="T483" s="437"/>
      <c r="U483" s="437"/>
      <c r="V483" s="437"/>
      <c r="W483" s="437"/>
      <c r="X483" s="437"/>
      <c r="Y483" s="437"/>
      <c r="Z483" s="437"/>
      <c r="AA483" s="437"/>
      <c r="AB483" s="437"/>
      <c r="AC483" s="437"/>
      <c r="AD483" s="437"/>
      <c r="AE483" s="437"/>
      <c r="AF483" s="437"/>
    </row>
    <row r="484">
      <c r="A484" s="471" t="s">
        <v>8944</v>
      </c>
      <c r="B484" s="516" t="s">
        <v>8946</v>
      </c>
      <c r="C484" s="473" t="s">
        <v>39</v>
      </c>
      <c r="D484" s="475"/>
      <c r="E484" s="472" t="s">
        <v>8951</v>
      </c>
      <c r="F484" s="472" t="s">
        <v>8952</v>
      </c>
      <c r="G484" s="473" t="s">
        <v>8953</v>
      </c>
      <c r="H484" s="451"/>
      <c r="S484" s="452"/>
      <c r="T484" s="437"/>
      <c r="U484" s="437"/>
      <c r="V484" s="437"/>
      <c r="W484" s="437"/>
      <c r="X484" s="437"/>
      <c r="Y484" s="437"/>
      <c r="Z484" s="437"/>
      <c r="AA484" s="437"/>
      <c r="AB484" s="437"/>
      <c r="AC484" s="437"/>
      <c r="AD484" s="437"/>
      <c r="AE484" s="437"/>
      <c r="AF484" s="437"/>
    </row>
    <row r="485">
      <c r="A485" s="490" t="s">
        <v>6465</v>
      </c>
      <c r="B485" s="491">
        <v>1.0</v>
      </c>
      <c r="C485" s="492" t="s">
        <v>8955</v>
      </c>
      <c r="D485" s="493"/>
      <c r="E485" s="494" t="s">
        <v>8956</v>
      </c>
      <c r="F485" s="491"/>
      <c r="G485" s="495" t="s">
        <v>8963</v>
      </c>
      <c r="H485" s="451"/>
      <c r="S485" s="452"/>
      <c r="T485" s="437"/>
      <c r="U485" s="437"/>
      <c r="V485" s="437"/>
      <c r="W485" s="437"/>
      <c r="X485" s="437"/>
      <c r="Y485" s="437"/>
      <c r="Z485" s="437"/>
      <c r="AA485" s="437"/>
      <c r="AB485" s="437"/>
      <c r="AC485" s="437"/>
      <c r="AD485" s="437"/>
      <c r="AE485" s="437"/>
      <c r="AF485" s="437"/>
    </row>
    <row r="486">
      <c r="A486" s="496"/>
      <c r="B486" s="497"/>
      <c r="C486" s="497"/>
      <c r="E486" s="497"/>
      <c r="F486" s="497"/>
      <c r="G486" s="497"/>
      <c r="H486" s="451"/>
      <c r="S486" s="452"/>
      <c r="T486" s="437"/>
      <c r="U486" s="437"/>
      <c r="V486" s="437"/>
      <c r="W486" s="437"/>
      <c r="X486" s="437"/>
      <c r="Y486" s="437"/>
      <c r="Z486" s="437"/>
      <c r="AA486" s="437"/>
      <c r="AB486" s="437"/>
      <c r="AC486" s="437"/>
      <c r="AD486" s="437"/>
      <c r="AE486" s="437"/>
      <c r="AF486" s="437"/>
    </row>
    <row r="487">
      <c r="A487" s="498" t="s">
        <v>8964</v>
      </c>
      <c r="B487" s="435"/>
      <c r="C487" s="435"/>
      <c r="D487" s="499" t="s">
        <v>8965</v>
      </c>
      <c r="E487" s="500" t="s">
        <v>8966</v>
      </c>
      <c r="F487" s="499" t="s">
        <v>8967</v>
      </c>
      <c r="G487" s="435"/>
      <c r="H487" s="435"/>
      <c r="I487" s="435"/>
      <c r="J487" s="501" t="s">
        <v>8965</v>
      </c>
      <c r="K487" s="500" t="s">
        <v>8966</v>
      </c>
      <c r="L487" s="501" t="s">
        <v>8968</v>
      </c>
      <c r="M487" s="435"/>
      <c r="N487" s="435"/>
      <c r="O487" s="435"/>
      <c r="P487" s="502" t="s">
        <v>8965</v>
      </c>
      <c r="Q487" s="503" t="s">
        <v>8966</v>
      </c>
      <c r="R487" s="504"/>
      <c r="S487" s="436"/>
      <c r="T487" s="437"/>
      <c r="U487" s="437"/>
      <c r="V487" s="437"/>
      <c r="W487" s="437"/>
      <c r="X487" s="437"/>
      <c r="Y487" s="437"/>
      <c r="Z487" s="437"/>
      <c r="AA487" s="437"/>
      <c r="AB487" s="437"/>
      <c r="AC487" s="437"/>
      <c r="AD487" s="437"/>
      <c r="AE487" s="437"/>
      <c r="AF487" s="437"/>
    </row>
    <row r="488">
      <c r="A488" s="505"/>
      <c r="S488" s="452"/>
      <c r="T488" s="437"/>
      <c r="U488" s="437"/>
      <c r="V488" s="437"/>
      <c r="W488" s="437"/>
      <c r="X488" s="437"/>
      <c r="Y488" s="437"/>
      <c r="Z488" s="437"/>
      <c r="AA488" s="437"/>
      <c r="AB488" s="437"/>
      <c r="AC488" s="437"/>
      <c r="AD488" s="437"/>
      <c r="AE488" s="437"/>
      <c r="AF488" s="437"/>
    </row>
    <row r="489">
      <c r="A489" s="506" t="s">
        <v>8969</v>
      </c>
      <c r="D489" s="507" t="s">
        <v>8965</v>
      </c>
      <c r="E489" s="508" t="s">
        <v>8966</v>
      </c>
      <c r="F489" s="507" t="s">
        <v>8970</v>
      </c>
      <c r="J489" s="507" t="s">
        <v>8965</v>
      </c>
      <c r="K489" s="508" t="s">
        <v>8966</v>
      </c>
      <c r="L489" s="507" t="s">
        <v>8971</v>
      </c>
      <c r="P489" s="509" t="s">
        <v>8965</v>
      </c>
      <c r="Q489" s="510" t="s">
        <v>8966</v>
      </c>
      <c r="R489" s="511" t="s">
        <v>8972</v>
      </c>
      <c r="S489" s="452"/>
      <c r="T489" s="437"/>
      <c r="U489" s="437"/>
      <c r="V489" s="437"/>
      <c r="W489" s="437"/>
      <c r="X489" s="437"/>
      <c r="Y489" s="437"/>
      <c r="Z489" s="437"/>
      <c r="AA489" s="437"/>
      <c r="AB489" s="437"/>
      <c r="AC489" s="437"/>
      <c r="AD489" s="437"/>
      <c r="AE489" s="437"/>
      <c r="AF489" s="437"/>
    </row>
    <row r="490">
      <c r="A490" s="512"/>
      <c r="B490" s="513"/>
      <c r="C490" s="513"/>
      <c r="D490" s="513"/>
      <c r="E490" s="513"/>
      <c r="F490" s="513"/>
      <c r="G490" s="513"/>
      <c r="H490" s="513"/>
      <c r="I490" s="513"/>
      <c r="J490" s="513"/>
      <c r="K490" s="513"/>
      <c r="L490" s="513"/>
      <c r="M490" s="513"/>
      <c r="N490" s="513"/>
      <c r="O490" s="513"/>
      <c r="P490" s="513"/>
      <c r="Q490" s="513"/>
      <c r="R490" s="513"/>
      <c r="S490" s="514"/>
      <c r="T490" s="437"/>
      <c r="U490" s="437"/>
      <c r="V490" s="437"/>
      <c r="W490" s="437"/>
      <c r="X490" s="437"/>
      <c r="Y490" s="437"/>
      <c r="Z490" s="437"/>
      <c r="AA490" s="437"/>
      <c r="AB490" s="437"/>
      <c r="AC490" s="437"/>
      <c r="AD490" s="437"/>
      <c r="AE490" s="437"/>
      <c r="AF490" s="437"/>
    </row>
    <row r="491">
      <c r="A491" s="434" t="s">
        <v>8996</v>
      </c>
      <c r="B491" s="435"/>
      <c r="C491" s="435"/>
      <c r="D491" s="435"/>
      <c r="E491" s="435"/>
      <c r="F491" s="435"/>
      <c r="G491" s="435"/>
      <c r="H491" s="435"/>
      <c r="I491" s="435"/>
      <c r="J491" s="435"/>
      <c r="K491" s="435"/>
      <c r="L491" s="435"/>
      <c r="M491" s="435"/>
      <c r="N491" s="435"/>
      <c r="O491" s="435"/>
      <c r="P491" s="435"/>
      <c r="Q491" s="435"/>
      <c r="R491" s="435"/>
      <c r="S491" s="436"/>
      <c r="T491" s="437"/>
      <c r="U491" s="437"/>
      <c r="V491" s="437"/>
      <c r="W491" s="437"/>
      <c r="X491" s="437"/>
      <c r="Y491" s="437"/>
      <c r="Z491" s="437"/>
      <c r="AA491" s="437"/>
      <c r="AB491" s="437"/>
      <c r="AC491" s="437"/>
      <c r="AD491" s="437"/>
      <c r="AE491" s="437"/>
      <c r="AF491" s="437"/>
    </row>
    <row r="492">
      <c r="A492" s="438" t="s">
        <v>8935</v>
      </c>
      <c r="B492" s="439"/>
      <c r="C492" s="438" t="s">
        <v>8936</v>
      </c>
      <c r="D492" s="440"/>
      <c r="E492" s="439"/>
      <c r="F492" s="441" t="s">
        <v>1437</v>
      </c>
      <c r="G492" s="442" t="s">
        <v>8937</v>
      </c>
      <c r="H492" s="443" t="s">
        <v>1442</v>
      </c>
      <c r="I492" s="444"/>
      <c r="J492" s="444"/>
      <c r="K492" s="444"/>
      <c r="L492" s="444"/>
      <c r="M492" s="444"/>
      <c r="N492" s="444"/>
      <c r="O492" s="444"/>
      <c r="P492" s="444"/>
      <c r="Q492" s="444"/>
      <c r="R492" s="444"/>
      <c r="S492" s="445"/>
      <c r="T492" s="437"/>
      <c r="U492" s="437"/>
      <c r="V492" s="437"/>
      <c r="W492" s="437"/>
      <c r="X492" s="437"/>
      <c r="Y492" s="437"/>
      <c r="Z492" s="437"/>
      <c r="AA492" s="437"/>
      <c r="AB492" s="437"/>
      <c r="AC492" s="437"/>
      <c r="AD492" s="437"/>
      <c r="AE492" s="437"/>
      <c r="AF492" s="437"/>
    </row>
    <row r="493">
      <c r="A493" s="446" t="s">
        <v>8938</v>
      </c>
      <c r="B493" s="22"/>
      <c r="C493" s="447"/>
      <c r="D493" s="448"/>
      <c r="E493" s="22"/>
      <c r="F493" s="449" t="s">
        <v>8939</v>
      </c>
      <c r="G493" s="450"/>
      <c r="H493" s="451"/>
      <c r="S493" s="452"/>
      <c r="T493" s="437"/>
      <c r="U493" s="437"/>
      <c r="V493" s="437"/>
      <c r="W493" s="437"/>
      <c r="X493" s="437"/>
      <c r="Y493" s="437"/>
      <c r="Z493" s="437"/>
      <c r="AA493" s="437"/>
      <c r="AB493" s="437"/>
      <c r="AC493" s="437"/>
      <c r="AD493" s="437"/>
      <c r="AE493" s="437"/>
      <c r="AF493" s="437"/>
    </row>
    <row r="494">
      <c r="A494" s="453" t="s">
        <v>8940</v>
      </c>
      <c r="B494" s="448"/>
      <c r="C494" s="448"/>
      <c r="D494" s="22"/>
      <c r="E494" s="454" t="s">
        <v>8941</v>
      </c>
      <c r="F494" s="455" t="s">
        <v>8942</v>
      </c>
      <c r="G494" s="456"/>
      <c r="H494" s="451"/>
      <c r="S494" s="452"/>
      <c r="T494" s="437"/>
      <c r="U494" s="437"/>
      <c r="V494" s="437"/>
      <c r="W494" s="437"/>
      <c r="X494" s="437"/>
      <c r="Y494" s="437"/>
      <c r="Z494" s="437"/>
      <c r="AA494" s="437"/>
      <c r="AB494" s="437"/>
      <c r="AC494" s="437"/>
      <c r="AD494" s="437"/>
      <c r="AE494" s="437"/>
      <c r="AF494" s="437"/>
    </row>
    <row r="495">
      <c r="A495" s="457" t="s">
        <v>8943</v>
      </c>
      <c r="B495" s="458"/>
      <c r="C495" s="458"/>
      <c r="D495" s="459"/>
      <c r="E495" s="460"/>
      <c r="F495" s="461"/>
      <c r="G495" s="462"/>
      <c r="H495" s="463"/>
      <c r="I495" s="464"/>
      <c r="J495" s="464"/>
      <c r="K495" s="464"/>
      <c r="L495" s="464"/>
      <c r="M495" s="464"/>
      <c r="N495" s="464"/>
      <c r="O495" s="464"/>
      <c r="P495" s="464"/>
      <c r="Q495" s="464"/>
      <c r="R495" s="464"/>
      <c r="S495" s="465"/>
      <c r="T495" s="437"/>
      <c r="U495" s="437"/>
      <c r="V495" s="437"/>
      <c r="W495" s="437"/>
      <c r="X495" s="437"/>
      <c r="Y495" s="437"/>
      <c r="Z495" s="437"/>
      <c r="AA495" s="437"/>
      <c r="AB495" s="437"/>
      <c r="AC495" s="437"/>
      <c r="AD495" s="437"/>
      <c r="AE495" s="437"/>
      <c r="AF495" s="437"/>
    </row>
    <row r="496">
      <c r="A496" s="466" t="s">
        <v>8944</v>
      </c>
      <c r="B496" s="467"/>
      <c r="C496" s="468" t="s">
        <v>8945</v>
      </c>
      <c r="D496" s="469"/>
      <c r="E496" s="469"/>
      <c r="F496" s="469"/>
      <c r="G496" s="469"/>
      <c r="H496" s="470" t="s">
        <v>8997</v>
      </c>
      <c r="S496" s="452"/>
      <c r="T496" s="437"/>
      <c r="U496" s="437"/>
      <c r="V496" s="437"/>
      <c r="W496" s="437"/>
      <c r="X496" s="437"/>
      <c r="Y496" s="437"/>
      <c r="Z496" s="437"/>
      <c r="AA496" s="437"/>
      <c r="AB496" s="437"/>
      <c r="AC496" s="437"/>
      <c r="AD496" s="437"/>
      <c r="AE496" s="437"/>
      <c r="AF496" s="437"/>
    </row>
    <row r="497">
      <c r="A497" s="471"/>
      <c r="B497" s="472" t="s">
        <v>8946</v>
      </c>
      <c r="C497" s="473" t="s">
        <v>8947</v>
      </c>
      <c r="D497" s="474"/>
      <c r="E497" s="474"/>
      <c r="F497" s="475"/>
      <c r="G497" s="473" t="s">
        <v>8948</v>
      </c>
      <c r="H497" s="451"/>
      <c r="S497" s="452"/>
      <c r="T497" s="437"/>
      <c r="U497" s="437"/>
      <c r="V497" s="437"/>
      <c r="W497" s="437"/>
      <c r="X497" s="437"/>
      <c r="Y497" s="437"/>
      <c r="Z497" s="437"/>
      <c r="AA497" s="437"/>
      <c r="AB497" s="437"/>
      <c r="AC497" s="437"/>
      <c r="AD497" s="437"/>
      <c r="AE497" s="437"/>
      <c r="AF497" s="437"/>
    </row>
    <row r="498">
      <c r="A498" s="471" t="s">
        <v>2101</v>
      </c>
      <c r="B498" s="472">
        <v>1.0</v>
      </c>
      <c r="C498" s="476" t="s">
        <v>2136</v>
      </c>
      <c r="D498" s="474"/>
      <c r="E498" s="474"/>
      <c r="F498" s="475"/>
      <c r="G498" s="476" t="s">
        <v>2137</v>
      </c>
      <c r="H498" s="451"/>
      <c r="S498" s="452"/>
      <c r="T498" s="437"/>
      <c r="U498" s="437"/>
      <c r="V498" s="437"/>
      <c r="W498" s="437"/>
      <c r="X498" s="437"/>
      <c r="Y498" s="437"/>
      <c r="Z498" s="437"/>
      <c r="AA498" s="437"/>
      <c r="AB498" s="437"/>
      <c r="AC498" s="437"/>
      <c r="AD498" s="437"/>
      <c r="AE498" s="437"/>
      <c r="AF498" s="437"/>
    </row>
    <row r="499">
      <c r="A499" s="471" t="s">
        <v>2101</v>
      </c>
      <c r="B499" s="478">
        <v>2.0</v>
      </c>
      <c r="C499" s="476" t="s">
        <v>2138</v>
      </c>
      <c r="D499" s="474"/>
      <c r="E499" s="474"/>
      <c r="F499" s="475"/>
      <c r="G499" s="476" t="s">
        <v>2139</v>
      </c>
      <c r="H499" s="451"/>
      <c r="S499" s="452"/>
      <c r="T499" s="437"/>
      <c r="U499" s="437"/>
      <c r="V499" s="437"/>
      <c r="W499" s="437"/>
      <c r="X499" s="437"/>
      <c r="Y499" s="437"/>
      <c r="Z499" s="437"/>
      <c r="AA499" s="437"/>
      <c r="AB499" s="437"/>
      <c r="AC499" s="437"/>
      <c r="AD499" s="437"/>
      <c r="AE499" s="437"/>
      <c r="AF499" s="437"/>
    </row>
    <row r="500">
      <c r="A500" s="471"/>
      <c r="B500" s="472" t="s">
        <v>8946</v>
      </c>
      <c r="C500" s="473" t="s">
        <v>8947</v>
      </c>
      <c r="D500" s="474"/>
      <c r="E500" s="475"/>
      <c r="F500" s="472" t="s">
        <v>8948</v>
      </c>
      <c r="G500" s="477" t="s">
        <v>8949</v>
      </c>
      <c r="H500" s="451"/>
      <c r="S500" s="452"/>
      <c r="T500" s="437"/>
      <c r="U500" s="437"/>
      <c r="V500" s="437"/>
      <c r="W500" s="437"/>
      <c r="X500" s="437"/>
      <c r="Y500" s="437"/>
      <c r="Z500" s="437"/>
      <c r="AA500" s="437"/>
      <c r="AB500" s="437"/>
      <c r="AC500" s="437"/>
      <c r="AD500" s="437"/>
      <c r="AE500" s="437"/>
      <c r="AF500" s="437"/>
    </row>
    <row r="501">
      <c r="A501" s="471" t="s">
        <v>2104</v>
      </c>
      <c r="B501" s="472">
        <v>1.0</v>
      </c>
      <c r="C501" s="476" t="s">
        <v>2146</v>
      </c>
      <c r="D501" s="474"/>
      <c r="E501" s="475"/>
      <c r="F501" s="478" t="s">
        <v>2147</v>
      </c>
      <c r="G501" s="473"/>
      <c r="H501" s="451"/>
      <c r="S501" s="452"/>
      <c r="T501" s="437"/>
      <c r="U501" s="437"/>
      <c r="V501" s="437"/>
      <c r="W501" s="437"/>
      <c r="X501" s="437"/>
      <c r="Y501" s="437"/>
      <c r="Z501" s="437"/>
      <c r="AA501" s="437"/>
      <c r="AB501" s="437"/>
      <c r="AC501" s="437"/>
      <c r="AD501" s="437"/>
      <c r="AE501" s="437"/>
      <c r="AF501" s="437"/>
    </row>
    <row r="502">
      <c r="A502" s="479"/>
      <c r="B502" s="472" t="s">
        <v>8946</v>
      </c>
      <c r="C502" s="480" t="s">
        <v>8947</v>
      </c>
      <c r="D502" s="480" t="s">
        <v>8950</v>
      </c>
      <c r="E502" s="480" t="s">
        <v>8951</v>
      </c>
      <c r="F502" s="481" t="s">
        <v>8952</v>
      </c>
      <c r="G502" s="482" t="s">
        <v>8953</v>
      </c>
      <c r="H502" s="451"/>
      <c r="S502" s="452"/>
      <c r="T502" s="437"/>
      <c r="U502" s="437"/>
      <c r="V502" s="437"/>
      <c r="W502" s="437"/>
      <c r="X502" s="437"/>
      <c r="Y502" s="437"/>
      <c r="Z502" s="437"/>
      <c r="AA502" s="437"/>
      <c r="AB502" s="437"/>
      <c r="AC502" s="437"/>
      <c r="AD502" s="437"/>
      <c r="AE502" s="437"/>
      <c r="AF502" s="437"/>
    </row>
    <row r="503">
      <c r="A503" s="471" t="s">
        <v>8975</v>
      </c>
      <c r="B503" s="472">
        <v>1.0</v>
      </c>
      <c r="C503" s="478" t="s">
        <v>8976</v>
      </c>
      <c r="D503" s="472"/>
      <c r="E503" s="478" t="s">
        <v>8977</v>
      </c>
      <c r="F503" s="472"/>
      <c r="G503" s="473" t="s">
        <v>8978</v>
      </c>
      <c r="H503" s="451"/>
      <c r="S503" s="452"/>
      <c r="T503" s="437"/>
      <c r="U503" s="437"/>
      <c r="V503" s="437"/>
      <c r="W503" s="437"/>
      <c r="X503" s="437"/>
      <c r="Y503" s="437"/>
      <c r="Z503" s="437"/>
      <c r="AA503" s="437"/>
      <c r="AB503" s="437"/>
      <c r="AC503" s="437"/>
      <c r="AD503" s="437"/>
      <c r="AE503" s="437"/>
      <c r="AF503" s="437"/>
    </row>
    <row r="504">
      <c r="A504" s="479"/>
      <c r="B504" s="480" t="s">
        <v>8946</v>
      </c>
      <c r="C504" s="485" t="s">
        <v>39</v>
      </c>
      <c r="D504" s="475"/>
      <c r="E504" s="480" t="s">
        <v>8951</v>
      </c>
      <c r="F504" s="480" t="s">
        <v>8952</v>
      </c>
      <c r="G504" s="485" t="s">
        <v>8953</v>
      </c>
      <c r="H504" s="451"/>
      <c r="S504" s="452"/>
      <c r="T504" s="437"/>
      <c r="U504" s="437"/>
      <c r="V504" s="437"/>
      <c r="W504" s="437"/>
      <c r="X504" s="437"/>
      <c r="Y504" s="437"/>
      <c r="Z504" s="437"/>
      <c r="AA504" s="437"/>
      <c r="AB504" s="437"/>
      <c r="AC504" s="437"/>
      <c r="AD504" s="437"/>
      <c r="AE504" s="437"/>
      <c r="AF504" s="437"/>
    </row>
    <row r="505">
      <c r="A505" s="471" t="s">
        <v>6465</v>
      </c>
      <c r="B505" s="480">
        <v>1.0</v>
      </c>
      <c r="C505" s="484" t="s">
        <v>8955</v>
      </c>
      <c r="D505" s="475"/>
      <c r="E505" s="483" t="s">
        <v>8956</v>
      </c>
      <c r="F505" s="480"/>
      <c r="G505" s="484" t="s">
        <v>8957</v>
      </c>
      <c r="H505" s="451"/>
      <c r="S505" s="452"/>
      <c r="T505" s="437"/>
      <c r="U505" s="437"/>
      <c r="V505" s="437"/>
      <c r="W505" s="437"/>
      <c r="X505" s="437"/>
      <c r="Y505" s="437"/>
      <c r="Z505" s="437"/>
      <c r="AA505" s="437"/>
      <c r="AB505" s="437"/>
      <c r="AC505" s="437"/>
      <c r="AD505" s="437"/>
      <c r="AE505" s="437"/>
      <c r="AF505" s="437"/>
    </row>
    <row r="506">
      <c r="A506" s="471"/>
      <c r="B506" s="472" t="s">
        <v>8946</v>
      </c>
      <c r="C506" s="476" t="s">
        <v>8958</v>
      </c>
      <c r="D506" s="474"/>
      <c r="E506" s="474"/>
      <c r="F506" s="475"/>
      <c r="G506" s="473" t="s">
        <v>8959</v>
      </c>
      <c r="H506" s="451"/>
      <c r="S506" s="452"/>
      <c r="T506" s="437"/>
      <c r="U506" s="437"/>
      <c r="V506" s="437"/>
      <c r="W506" s="437"/>
      <c r="X506" s="437"/>
      <c r="Y506" s="437"/>
      <c r="Z506" s="437"/>
      <c r="AA506" s="437"/>
      <c r="AB506" s="437"/>
      <c r="AC506" s="437"/>
      <c r="AD506" s="437"/>
      <c r="AE506" s="437"/>
      <c r="AF506" s="437"/>
    </row>
    <row r="507">
      <c r="A507" s="486" t="s">
        <v>1636</v>
      </c>
      <c r="B507" s="478">
        <v>1.0</v>
      </c>
      <c r="C507" s="487" t="s">
        <v>1857</v>
      </c>
      <c r="D507" s="474"/>
      <c r="E507" s="474"/>
      <c r="F507" s="475"/>
      <c r="G507" s="476" t="s">
        <v>1638</v>
      </c>
      <c r="H507" s="451"/>
      <c r="S507" s="452"/>
      <c r="T507" s="437"/>
      <c r="U507" s="437"/>
      <c r="V507" s="437"/>
      <c r="W507" s="437"/>
      <c r="X507" s="437"/>
      <c r="Y507" s="437"/>
      <c r="Z507" s="437"/>
      <c r="AA507" s="437"/>
      <c r="AB507" s="437"/>
      <c r="AC507" s="437"/>
      <c r="AD507" s="437"/>
      <c r="AE507" s="437"/>
      <c r="AF507" s="437"/>
    </row>
    <row r="508">
      <c r="A508" s="486" t="s">
        <v>1636</v>
      </c>
      <c r="B508" s="478">
        <v>2.0</v>
      </c>
      <c r="C508" s="487" t="s">
        <v>1858</v>
      </c>
      <c r="D508" s="474"/>
      <c r="E508" s="474"/>
      <c r="F508" s="475"/>
      <c r="G508" s="476" t="s">
        <v>1638</v>
      </c>
      <c r="H508" s="451"/>
      <c r="S508" s="452"/>
      <c r="T508" s="437"/>
      <c r="U508" s="437"/>
      <c r="V508" s="437"/>
      <c r="W508" s="437"/>
      <c r="X508" s="437"/>
      <c r="Y508" s="437"/>
      <c r="Z508" s="437"/>
      <c r="AA508" s="437"/>
      <c r="AB508" s="437"/>
      <c r="AC508" s="437"/>
      <c r="AD508" s="437"/>
      <c r="AE508" s="437"/>
      <c r="AF508" s="437"/>
    </row>
    <row r="509">
      <c r="A509" s="486" t="s">
        <v>1636</v>
      </c>
      <c r="B509" s="478">
        <v>3.0</v>
      </c>
      <c r="C509" s="487" t="s">
        <v>1837</v>
      </c>
      <c r="D509" s="474"/>
      <c r="E509" s="474"/>
      <c r="F509" s="475"/>
      <c r="G509" s="476" t="s">
        <v>1638</v>
      </c>
      <c r="H509" s="451"/>
      <c r="S509" s="452"/>
      <c r="T509" s="437"/>
      <c r="U509" s="437"/>
      <c r="V509" s="437"/>
      <c r="W509" s="437"/>
      <c r="X509" s="437"/>
      <c r="Y509" s="437"/>
      <c r="Z509" s="437"/>
      <c r="AA509" s="437"/>
      <c r="AB509" s="437"/>
      <c r="AC509" s="437"/>
      <c r="AD509" s="437"/>
      <c r="AE509" s="437"/>
      <c r="AF509" s="437"/>
    </row>
    <row r="510">
      <c r="A510" s="486" t="s">
        <v>1646</v>
      </c>
      <c r="B510" s="478">
        <v>4.0</v>
      </c>
      <c r="C510" s="487" t="s">
        <v>1838</v>
      </c>
      <c r="D510" s="474"/>
      <c r="E510" s="474"/>
      <c r="F510" s="475"/>
      <c r="G510" s="476" t="s">
        <v>1638</v>
      </c>
      <c r="H510" s="451"/>
      <c r="S510" s="452"/>
      <c r="T510" s="437"/>
      <c r="U510" s="437"/>
      <c r="V510" s="437"/>
      <c r="W510" s="437"/>
      <c r="X510" s="437"/>
      <c r="Y510" s="437"/>
      <c r="Z510" s="437"/>
      <c r="AA510" s="437"/>
      <c r="AB510" s="437"/>
      <c r="AC510" s="437"/>
      <c r="AD510" s="437"/>
      <c r="AE510" s="437"/>
      <c r="AF510" s="437"/>
    </row>
    <row r="511">
      <c r="A511" s="486" t="s">
        <v>1646</v>
      </c>
      <c r="B511" s="478">
        <v>5.0</v>
      </c>
      <c r="C511" s="487" t="s">
        <v>1681</v>
      </c>
      <c r="D511" s="474"/>
      <c r="E511" s="474"/>
      <c r="F511" s="475"/>
      <c r="G511" s="476" t="s">
        <v>1638</v>
      </c>
      <c r="H511" s="451"/>
      <c r="S511" s="452"/>
      <c r="T511" s="437"/>
      <c r="U511" s="437"/>
      <c r="V511" s="437"/>
      <c r="W511" s="437"/>
      <c r="X511" s="437"/>
      <c r="Y511" s="437"/>
      <c r="Z511" s="437"/>
      <c r="AA511" s="437"/>
      <c r="AB511" s="437"/>
      <c r="AC511" s="437"/>
      <c r="AD511" s="437"/>
      <c r="AE511" s="437"/>
      <c r="AF511" s="437"/>
    </row>
    <row r="512">
      <c r="A512" s="486" t="s">
        <v>1646</v>
      </c>
      <c r="B512" s="478">
        <v>6.0</v>
      </c>
      <c r="C512" s="487" t="s">
        <v>1682</v>
      </c>
      <c r="D512" s="474"/>
      <c r="E512" s="474"/>
      <c r="F512" s="475"/>
      <c r="G512" s="476" t="s">
        <v>1683</v>
      </c>
      <c r="H512" s="518"/>
      <c r="S512" s="452"/>
      <c r="T512" s="437"/>
      <c r="U512" s="437"/>
      <c r="V512" s="437"/>
      <c r="W512" s="437"/>
      <c r="X512" s="437"/>
      <c r="Y512" s="437"/>
      <c r="Z512" s="437"/>
      <c r="AA512" s="437"/>
      <c r="AB512" s="437"/>
      <c r="AC512" s="437"/>
      <c r="AD512" s="437"/>
      <c r="AE512" s="437"/>
      <c r="AF512" s="437"/>
    </row>
    <row r="513">
      <c r="A513" s="486" t="s">
        <v>1636</v>
      </c>
      <c r="B513" s="478">
        <v>7.0</v>
      </c>
      <c r="C513" s="487" t="s">
        <v>1859</v>
      </c>
      <c r="D513" s="474"/>
      <c r="E513" s="474"/>
      <c r="F513" s="475"/>
      <c r="G513" s="476" t="s">
        <v>1638</v>
      </c>
      <c r="H513" s="451"/>
      <c r="S513" s="452"/>
      <c r="T513" s="437"/>
      <c r="U513" s="437"/>
      <c r="V513" s="437"/>
      <c r="W513" s="437"/>
      <c r="X513" s="437"/>
      <c r="Y513" s="437"/>
      <c r="Z513" s="437"/>
      <c r="AA513" s="437"/>
      <c r="AB513" s="437"/>
      <c r="AC513" s="437"/>
      <c r="AD513" s="437"/>
      <c r="AE513" s="437"/>
      <c r="AF513" s="437"/>
    </row>
    <row r="514">
      <c r="A514" s="486" t="s">
        <v>1646</v>
      </c>
      <c r="B514" s="478">
        <v>8.0</v>
      </c>
      <c r="C514" s="487" t="s">
        <v>1840</v>
      </c>
      <c r="D514" s="474"/>
      <c r="E514" s="474"/>
      <c r="F514" s="475"/>
      <c r="G514" s="476" t="s">
        <v>1683</v>
      </c>
      <c r="H514" s="451"/>
      <c r="S514" s="452"/>
      <c r="T514" s="437"/>
      <c r="U514" s="437"/>
      <c r="V514" s="437"/>
      <c r="W514" s="437"/>
      <c r="X514" s="437"/>
      <c r="Y514" s="437"/>
      <c r="Z514" s="437"/>
      <c r="AA514" s="437"/>
      <c r="AB514" s="437"/>
      <c r="AC514" s="437"/>
      <c r="AD514" s="437"/>
      <c r="AE514" s="437"/>
      <c r="AF514" s="437"/>
    </row>
    <row r="515">
      <c r="A515" s="488" t="s">
        <v>8960</v>
      </c>
      <c r="B515" s="474"/>
      <c r="C515" s="474"/>
      <c r="D515" s="474"/>
      <c r="E515" s="474"/>
      <c r="F515" s="474"/>
      <c r="G515" s="474"/>
      <c r="H515" s="451"/>
      <c r="S515" s="452"/>
      <c r="T515" s="437"/>
      <c r="U515" s="437"/>
      <c r="V515" s="437"/>
      <c r="W515" s="437"/>
      <c r="X515" s="437"/>
      <c r="Y515" s="437"/>
      <c r="Z515" s="437"/>
      <c r="AA515" s="437"/>
      <c r="AB515" s="437"/>
      <c r="AC515" s="437"/>
      <c r="AD515" s="437"/>
      <c r="AE515" s="437"/>
      <c r="AF515" s="437"/>
    </row>
    <row r="516">
      <c r="A516" s="471" t="s">
        <v>8944</v>
      </c>
      <c r="B516" s="472" t="s">
        <v>8946</v>
      </c>
      <c r="C516" s="473" t="s">
        <v>39</v>
      </c>
      <c r="D516" s="475"/>
      <c r="E516" s="472" t="s">
        <v>8951</v>
      </c>
      <c r="F516" s="478" t="s">
        <v>8961</v>
      </c>
      <c r="G516" s="473" t="s">
        <v>8953</v>
      </c>
      <c r="H516" s="451"/>
      <c r="S516" s="452"/>
      <c r="T516" s="437"/>
      <c r="U516" s="437"/>
      <c r="V516" s="437"/>
      <c r="W516" s="437"/>
      <c r="X516" s="437"/>
      <c r="Y516" s="437"/>
      <c r="Z516" s="437"/>
      <c r="AA516" s="437"/>
      <c r="AB516" s="437"/>
      <c r="AC516" s="437"/>
      <c r="AD516" s="437"/>
      <c r="AE516" s="437"/>
      <c r="AF516" s="437"/>
    </row>
    <row r="517">
      <c r="A517" s="471" t="s">
        <v>6465</v>
      </c>
      <c r="B517" s="472">
        <v>1.0</v>
      </c>
      <c r="C517" s="476" t="s">
        <v>8955</v>
      </c>
      <c r="D517" s="475"/>
      <c r="E517" s="478" t="s">
        <v>8956</v>
      </c>
      <c r="F517" s="472"/>
      <c r="G517" s="473" t="s">
        <v>8957</v>
      </c>
      <c r="H517" s="451"/>
      <c r="S517" s="452"/>
      <c r="T517" s="437"/>
      <c r="U517" s="437"/>
      <c r="V517" s="437"/>
      <c r="W517" s="437"/>
      <c r="X517" s="437"/>
      <c r="Y517" s="437"/>
      <c r="Z517" s="437"/>
      <c r="AA517" s="437"/>
      <c r="AB517" s="437"/>
      <c r="AC517" s="437"/>
      <c r="AD517" s="437"/>
      <c r="AE517" s="437"/>
      <c r="AF517" s="437"/>
    </row>
    <row r="518">
      <c r="A518" s="489" t="s">
        <v>8962</v>
      </c>
      <c r="B518" s="474"/>
      <c r="C518" s="474"/>
      <c r="D518" s="474"/>
      <c r="E518" s="474"/>
      <c r="F518" s="474"/>
      <c r="G518" s="474"/>
      <c r="H518" s="451"/>
      <c r="S518" s="452"/>
      <c r="T518" s="437"/>
      <c r="U518" s="437"/>
      <c r="V518" s="437"/>
      <c r="W518" s="437"/>
      <c r="X518" s="437"/>
      <c r="Y518" s="437"/>
      <c r="Z518" s="437"/>
      <c r="AA518" s="437"/>
      <c r="AB518" s="437"/>
      <c r="AC518" s="437"/>
      <c r="AD518" s="437"/>
      <c r="AE518" s="437"/>
      <c r="AF518" s="437"/>
    </row>
    <row r="519">
      <c r="A519" s="471" t="s">
        <v>8944</v>
      </c>
      <c r="B519" s="472" t="s">
        <v>8946</v>
      </c>
      <c r="C519" s="473" t="s">
        <v>39</v>
      </c>
      <c r="D519" s="475"/>
      <c r="E519" s="472" t="s">
        <v>8951</v>
      </c>
      <c r="F519" s="472" t="s">
        <v>8952</v>
      </c>
      <c r="G519" s="473" t="s">
        <v>8953</v>
      </c>
      <c r="H519" s="451"/>
      <c r="S519" s="452"/>
      <c r="T519" s="437"/>
      <c r="U519" s="437"/>
      <c r="V519" s="437"/>
      <c r="W519" s="437"/>
      <c r="X519" s="437"/>
      <c r="Y519" s="437"/>
      <c r="Z519" s="437"/>
      <c r="AA519" s="437"/>
      <c r="AB519" s="437"/>
      <c r="AC519" s="437"/>
      <c r="AD519" s="437"/>
      <c r="AE519" s="437"/>
      <c r="AF519" s="437"/>
    </row>
    <row r="520">
      <c r="A520" s="490" t="s">
        <v>6465</v>
      </c>
      <c r="B520" s="491">
        <v>1.0</v>
      </c>
      <c r="C520" s="492" t="s">
        <v>8955</v>
      </c>
      <c r="D520" s="493"/>
      <c r="E520" s="494" t="s">
        <v>8956</v>
      </c>
      <c r="F520" s="491"/>
      <c r="G520" s="495" t="s">
        <v>8963</v>
      </c>
      <c r="H520" s="451"/>
      <c r="S520" s="452"/>
      <c r="T520" s="437"/>
      <c r="U520" s="437"/>
      <c r="V520" s="437"/>
      <c r="W520" s="437"/>
      <c r="X520" s="437"/>
      <c r="Y520" s="437"/>
      <c r="Z520" s="437"/>
      <c r="AA520" s="437"/>
      <c r="AB520" s="437"/>
      <c r="AC520" s="437"/>
      <c r="AD520" s="437"/>
      <c r="AE520" s="437"/>
      <c r="AF520" s="437"/>
    </row>
    <row r="521">
      <c r="A521" s="496"/>
      <c r="B521" s="497"/>
      <c r="C521" s="497"/>
      <c r="E521" s="497"/>
      <c r="F521" s="497"/>
      <c r="G521" s="497"/>
      <c r="H521" s="470"/>
      <c r="I521" s="519"/>
      <c r="J521" s="519"/>
      <c r="K521" s="519"/>
      <c r="L521" s="519"/>
      <c r="M521" s="519"/>
      <c r="N521" s="519"/>
      <c r="O521" s="519"/>
      <c r="P521" s="519"/>
      <c r="Q521" s="519"/>
      <c r="R521" s="519"/>
      <c r="S521" s="520"/>
      <c r="T521" s="437"/>
      <c r="U521" s="437"/>
      <c r="V521" s="437"/>
      <c r="W521" s="437"/>
      <c r="X521" s="437"/>
      <c r="Y521" s="437"/>
      <c r="Z521" s="437"/>
      <c r="AA521" s="437"/>
      <c r="AB521" s="437"/>
      <c r="AC521" s="437"/>
      <c r="AD521" s="437"/>
      <c r="AE521" s="437"/>
      <c r="AF521" s="437"/>
    </row>
    <row r="522">
      <c r="A522" s="498" t="s">
        <v>8964</v>
      </c>
      <c r="B522" s="435"/>
      <c r="C522" s="435"/>
      <c r="D522" s="499" t="s">
        <v>8965</v>
      </c>
      <c r="E522" s="500" t="s">
        <v>8966</v>
      </c>
      <c r="F522" s="499" t="s">
        <v>8967</v>
      </c>
      <c r="G522" s="435"/>
      <c r="H522" s="435"/>
      <c r="I522" s="435"/>
      <c r="J522" s="501" t="s">
        <v>8965</v>
      </c>
      <c r="K522" s="500" t="s">
        <v>8966</v>
      </c>
      <c r="L522" s="501" t="s">
        <v>8968</v>
      </c>
      <c r="M522" s="435"/>
      <c r="N522" s="435"/>
      <c r="O522" s="435"/>
      <c r="P522" s="502" t="s">
        <v>8965</v>
      </c>
      <c r="Q522" s="503" t="s">
        <v>8966</v>
      </c>
      <c r="R522" s="504"/>
      <c r="S522" s="436"/>
      <c r="T522" s="437"/>
      <c r="U522" s="437"/>
      <c r="V522" s="437"/>
      <c r="W522" s="437"/>
      <c r="X522" s="437"/>
      <c r="Y522" s="437"/>
      <c r="Z522" s="437"/>
      <c r="AA522" s="437"/>
      <c r="AB522" s="437"/>
      <c r="AC522" s="437"/>
      <c r="AD522" s="437"/>
      <c r="AE522" s="437"/>
      <c r="AF522" s="437"/>
    </row>
    <row r="523">
      <c r="A523" s="505"/>
      <c r="S523" s="452"/>
      <c r="T523" s="437"/>
      <c r="U523" s="437"/>
      <c r="V523" s="437"/>
      <c r="W523" s="437"/>
      <c r="X523" s="437"/>
      <c r="Y523" s="437"/>
      <c r="Z523" s="437"/>
      <c r="AA523" s="437"/>
      <c r="AB523" s="437"/>
      <c r="AC523" s="437"/>
      <c r="AD523" s="437"/>
      <c r="AE523" s="437"/>
      <c r="AF523" s="437"/>
    </row>
    <row r="524">
      <c r="A524" s="506" t="s">
        <v>8969</v>
      </c>
      <c r="D524" s="507" t="s">
        <v>8965</v>
      </c>
      <c r="E524" s="508" t="s">
        <v>8966</v>
      </c>
      <c r="F524" s="507" t="s">
        <v>8970</v>
      </c>
      <c r="J524" s="507" t="s">
        <v>8965</v>
      </c>
      <c r="K524" s="508" t="s">
        <v>8966</v>
      </c>
      <c r="L524" s="507" t="s">
        <v>8971</v>
      </c>
      <c r="P524" s="509" t="s">
        <v>8965</v>
      </c>
      <c r="Q524" s="510" t="s">
        <v>8966</v>
      </c>
      <c r="R524" s="511" t="s">
        <v>8972</v>
      </c>
      <c r="S524" s="452"/>
      <c r="T524" s="437"/>
      <c r="U524" s="437"/>
      <c r="V524" s="437"/>
      <c r="W524" s="437"/>
      <c r="X524" s="437"/>
      <c r="Y524" s="437"/>
      <c r="Z524" s="437"/>
      <c r="AA524" s="437"/>
      <c r="AB524" s="437"/>
      <c r="AC524" s="437"/>
      <c r="AD524" s="437"/>
      <c r="AE524" s="437"/>
      <c r="AF524" s="437"/>
    </row>
    <row r="525">
      <c r="A525" s="512"/>
      <c r="B525" s="513"/>
      <c r="C525" s="513"/>
      <c r="D525" s="513"/>
      <c r="E525" s="513"/>
      <c r="F525" s="513"/>
      <c r="G525" s="513"/>
      <c r="H525" s="513"/>
      <c r="I525" s="513"/>
      <c r="J525" s="513"/>
      <c r="K525" s="513"/>
      <c r="L525" s="513"/>
      <c r="M525" s="513"/>
      <c r="N525" s="513"/>
      <c r="O525" s="513"/>
      <c r="P525" s="513"/>
      <c r="Q525" s="513"/>
      <c r="R525" s="513"/>
      <c r="S525" s="514"/>
      <c r="T525" s="437"/>
      <c r="U525" s="437"/>
      <c r="V525" s="437"/>
      <c r="W525" s="437"/>
      <c r="X525" s="437"/>
      <c r="Y525" s="437"/>
      <c r="Z525" s="437"/>
      <c r="AA525" s="437"/>
      <c r="AB525" s="437"/>
      <c r="AC525" s="437"/>
      <c r="AD525" s="437"/>
      <c r="AE525" s="437"/>
      <c r="AF525" s="437"/>
    </row>
    <row r="526">
      <c r="A526" s="434" t="s">
        <v>8998</v>
      </c>
      <c r="B526" s="435"/>
      <c r="C526" s="435"/>
      <c r="D526" s="435"/>
      <c r="E526" s="435"/>
      <c r="F526" s="435"/>
      <c r="G526" s="435"/>
      <c r="H526" s="435"/>
      <c r="I526" s="435"/>
      <c r="J526" s="435"/>
      <c r="K526" s="435"/>
      <c r="L526" s="435"/>
      <c r="M526" s="435"/>
      <c r="N526" s="435"/>
      <c r="O526" s="435"/>
      <c r="P526" s="435"/>
      <c r="Q526" s="435"/>
      <c r="R526" s="435"/>
      <c r="S526" s="436"/>
      <c r="T526" s="437"/>
      <c r="U526" s="437"/>
      <c r="V526" s="437"/>
      <c r="W526" s="437"/>
      <c r="X526" s="437"/>
      <c r="Y526" s="437"/>
      <c r="Z526" s="437"/>
      <c r="AA526" s="437"/>
      <c r="AB526" s="437"/>
      <c r="AC526" s="437"/>
      <c r="AD526" s="437"/>
      <c r="AE526" s="437"/>
      <c r="AF526" s="437"/>
    </row>
    <row r="527">
      <c r="A527" s="438" t="s">
        <v>8935</v>
      </c>
      <c r="B527" s="439"/>
      <c r="C527" s="438" t="s">
        <v>8936</v>
      </c>
      <c r="D527" s="440"/>
      <c r="E527" s="439"/>
      <c r="F527" s="441" t="s">
        <v>1437</v>
      </c>
      <c r="G527" s="442" t="s">
        <v>8937</v>
      </c>
      <c r="H527" s="443" t="s">
        <v>1442</v>
      </c>
      <c r="I527" s="444"/>
      <c r="J527" s="444"/>
      <c r="K527" s="444"/>
      <c r="L527" s="444"/>
      <c r="M527" s="444"/>
      <c r="N527" s="444"/>
      <c r="O527" s="444"/>
      <c r="P527" s="444"/>
      <c r="Q527" s="444"/>
      <c r="R527" s="444"/>
      <c r="S527" s="445"/>
      <c r="T527" s="437"/>
      <c r="U527" s="437"/>
      <c r="V527" s="437"/>
      <c r="W527" s="437"/>
      <c r="X527" s="437"/>
      <c r="Y527" s="437"/>
      <c r="Z527" s="437"/>
      <c r="AA527" s="437"/>
      <c r="AB527" s="437"/>
      <c r="AC527" s="437"/>
      <c r="AD527" s="437"/>
      <c r="AE527" s="437"/>
      <c r="AF527" s="437"/>
    </row>
    <row r="528">
      <c r="A528" s="446" t="s">
        <v>8938</v>
      </c>
      <c r="B528" s="22"/>
      <c r="C528" s="447"/>
      <c r="D528" s="448"/>
      <c r="E528" s="22"/>
      <c r="F528" s="449" t="s">
        <v>8939</v>
      </c>
      <c r="G528" s="450"/>
      <c r="H528" s="451"/>
      <c r="S528" s="452"/>
      <c r="T528" s="437"/>
      <c r="U528" s="437"/>
      <c r="V528" s="437"/>
      <c r="W528" s="437"/>
      <c r="X528" s="437"/>
      <c r="Y528" s="437"/>
      <c r="Z528" s="437"/>
      <c r="AA528" s="437"/>
      <c r="AB528" s="437"/>
      <c r="AC528" s="437"/>
      <c r="AD528" s="437"/>
      <c r="AE528" s="437"/>
      <c r="AF528" s="437"/>
    </row>
    <row r="529">
      <c r="A529" s="453" t="s">
        <v>8940</v>
      </c>
      <c r="B529" s="448"/>
      <c r="C529" s="448"/>
      <c r="D529" s="22"/>
      <c r="E529" s="454" t="s">
        <v>8941</v>
      </c>
      <c r="F529" s="455" t="s">
        <v>8942</v>
      </c>
      <c r="G529" s="456"/>
      <c r="H529" s="451"/>
      <c r="S529" s="452"/>
      <c r="T529" s="437"/>
      <c r="U529" s="437"/>
      <c r="V529" s="437"/>
      <c r="W529" s="437"/>
      <c r="X529" s="437"/>
      <c r="Y529" s="437"/>
      <c r="Z529" s="437"/>
      <c r="AA529" s="437"/>
      <c r="AB529" s="437"/>
      <c r="AC529" s="437"/>
      <c r="AD529" s="437"/>
      <c r="AE529" s="437"/>
      <c r="AF529" s="437"/>
    </row>
    <row r="530">
      <c r="A530" s="457" t="s">
        <v>8943</v>
      </c>
      <c r="B530" s="458"/>
      <c r="C530" s="458"/>
      <c r="D530" s="459"/>
      <c r="E530" s="460"/>
      <c r="F530" s="461"/>
      <c r="G530" s="462"/>
      <c r="H530" s="463"/>
      <c r="I530" s="464"/>
      <c r="J530" s="464"/>
      <c r="K530" s="464"/>
      <c r="L530" s="464"/>
      <c r="M530" s="464"/>
      <c r="N530" s="464"/>
      <c r="O530" s="464"/>
      <c r="P530" s="464"/>
      <c r="Q530" s="464"/>
      <c r="R530" s="464"/>
      <c r="S530" s="465"/>
      <c r="T530" s="437"/>
      <c r="U530" s="437"/>
      <c r="V530" s="437"/>
      <c r="W530" s="437"/>
      <c r="X530" s="437"/>
      <c r="Y530" s="437"/>
      <c r="Z530" s="437"/>
      <c r="AA530" s="437"/>
      <c r="AB530" s="437"/>
      <c r="AC530" s="437"/>
      <c r="AD530" s="437"/>
      <c r="AE530" s="437"/>
      <c r="AF530" s="437"/>
    </row>
    <row r="531">
      <c r="A531" s="466" t="s">
        <v>8944</v>
      </c>
      <c r="B531" s="467"/>
      <c r="C531" s="468" t="s">
        <v>8945</v>
      </c>
      <c r="D531" s="469"/>
      <c r="E531" s="469"/>
      <c r="F531" s="469"/>
      <c r="G531" s="469"/>
      <c r="H531" s="470" t="s">
        <v>8997</v>
      </c>
      <c r="S531" s="452"/>
      <c r="T531" s="437"/>
      <c r="U531" s="437"/>
      <c r="V531" s="437"/>
      <c r="W531" s="437"/>
      <c r="X531" s="437"/>
      <c r="Y531" s="437"/>
      <c r="Z531" s="437"/>
      <c r="AA531" s="437"/>
      <c r="AB531" s="437"/>
      <c r="AC531" s="437"/>
      <c r="AD531" s="437"/>
      <c r="AE531" s="437"/>
      <c r="AF531" s="437"/>
    </row>
    <row r="532">
      <c r="A532" s="471"/>
      <c r="B532" s="472" t="s">
        <v>8946</v>
      </c>
      <c r="C532" s="473" t="s">
        <v>8947</v>
      </c>
      <c r="D532" s="474"/>
      <c r="E532" s="474"/>
      <c r="F532" s="475"/>
      <c r="G532" s="473" t="s">
        <v>8948</v>
      </c>
      <c r="H532" s="451"/>
      <c r="S532" s="452"/>
      <c r="T532" s="437"/>
      <c r="U532" s="437"/>
      <c r="V532" s="437"/>
      <c r="W532" s="437"/>
      <c r="X532" s="437"/>
      <c r="Y532" s="437"/>
      <c r="Z532" s="437"/>
      <c r="AA532" s="437"/>
      <c r="AB532" s="437"/>
      <c r="AC532" s="437"/>
      <c r="AD532" s="437"/>
      <c r="AE532" s="437"/>
      <c r="AF532" s="437"/>
    </row>
    <row r="533">
      <c r="A533" s="471" t="s">
        <v>2101</v>
      </c>
      <c r="B533" s="472">
        <v>1.0</v>
      </c>
      <c r="C533" s="476" t="s">
        <v>2136</v>
      </c>
      <c r="D533" s="474"/>
      <c r="E533" s="474"/>
      <c r="F533" s="475"/>
      <c r="G533" s="476" t="s">
        <v>2137</v>
      </c>
      <c r="H533" s="451"/>
      <c r="S533" s="452"/>
      <c r="T533" s="437"/>
      <c r="U533" s="437"/>
      <c r="V533" s="437"/>
      <c r="W533" s="437"/>
      <c r="X533" s="437"/>
      <c r="Y533" s="437"/>
      <c r="Z533" s="437"/>
      <c r="AA533" s="437"/>
      <c r="AB533" s="437"/>
      <c r="AC533" s="437"/>
      <c r="AD533" s="437"/>
      <c r="AE533" s="437"/>
      <c r="AF533" s="437"/>
    </row>
    <row r="534">
      <c r="A534" s="471" t="s">
        <v>2101</v>
      </c>
      <c r="B534" s="478">
        <v>2.0</v>
      </c>
      <c r="C534" s="476" t="s">
        <v>2138</v>
      </c>
      <c r="D534" s="474"/>
      <c r="E534" s="474"/>
      <c r="F534" s="475"/>
      <c r="G534" s="476" t="s">
        <v>2139</v>
      </c>
      <c r="H534" s="451"/>
      <c r="S534" s="452"/>
      <c r="T534" s="437"/>
      <c r="U534" s="437"/>
      <c r="V534" s="437"/>
      <c r="W534" s="437"/>
      <c r="X534" s="437"/>
      <c r="Y534" s="437"/>
      <c r="Z534" s="437"/>
      <c r="AA534" s="437"/>
      <c r="AB534" s="437"/>
      <c r="AC534" s="437"/>
      <c r="AD534" s="437"/>
      <c r="AE534" s="437"/>
      <c r="AF534" s="437"/>
    </row>
    <row r="535">
      <c r="A535" s="471"/>
      <c r="B535" s="472" t="s">
        <v>8946</v>
      </c>
      <c r="C535" s="473" t="s">
        <v>8947</v>
      </c>
      <c r="D535" s="474"/>
      <c r="E535" s="475"/>
      <c r="F535" s="472" t="s">
        <v>8948</v>
      </c>
      <c r="G535" s="477" t="s">
        <v>8949</v>
      </c>
      <c r="H535" s="451"/>
      <c r="S535" s="452"/>
      <c r="T535" s="437"/>
      <c r="U535" s="437"/>
      <c r="V535" s="437"/>
      <c r="W535" s="437"/>
      <c r="X535" s="437"/>
      <c r="Y535" s="437"/>
      <c r="Z535" s="437"/>
      <c r="AA535" s="437"/>
      <c r="AB535" s="437"/>
      <c r="AC535" s="437"/>
      <c r="AD535" s="437"/>
      <c r="AE535" s="437"/>
      <c r="AF535" s="437"/>
    </row>
    <row r="536">
      <c r="A536" s="471" t="s">
        <v>2104</v>
      </c>
      <c r="B536" s="472">
        <v>1.0</v>
      </c>
      <c r="C536" s="476" t="s">
        <v>2146</v>
      </c>
      <c r="D536" s="474"/>
      <c r="E536" s="475"/>
      <c r="F536" s="478" t="s">
        <v>2147</v>
      </c>
      <c r="G536" s="473"/>
      <c r="H536" s="451"/>
      <c r="S536" s="452"/>
      <c r="T536" s="437"/>
      <c r="U536" s="437"/>
      <c r="V536" s="437"/>
      <c r="W536" s="437"/>
      <c r="X536" s="437"/>
      <c r="Y536" s="437"/>
      <c r="Z536" s="437"/>
      <c r="AA536" s="437"/>
      <c r="AB536" s="437"/>
      <c r="AC536" s="437"/>
      <c r="AD536" s="437"/>
      <c r="AE536" s="437"/>
      <c r="AF536" s="437"/>
    </row>
    <row r="537">
      <c r="A537" s="471"/>
      <c r="B537" s="472"/>
      <c r="C537" s="478"/>
      <c r="D537" s="478"/>
      <c r="E537" s="478"/>
      <c r="F537" s="478"/>
      <c r="G537" s="473"/>
      <c r="H537" s="451"/>
      <c r="S537" s="452"/>
      <c r="T537" s="437"/>
      <c r="U537" s="437"/>
      <c r="V537" s="437"/>
      <c r="W537" s="437"/>
      <c r="X537" s="437"/>
      <c r="Y537" s="437"/>
      <c r="Z537" s="437"/>
      <c r="AA537" s="437"/>
      <c r="AB537" s="437"/>
      <c r="AC537" s="437"/>
      <c r="AD537" s="437"/>
      <c r="AE537" s="437"/>
      <c r="AF537" s="437"/>
    </row>
    <row r="538">
      <c r="A538" s="479"/>
      <c r="B538" s="472" t="s">
        <v>8946</v>
      </c>
      <c r="C538" s="480" t="s">
        <v>8947</v>
      </c>
      <c r="D538" s="480" t="s">
        <v>8950</v>
      </c>
      <c r="E538" s="480" t="s">
        <v>8951</v>
      </c>
      <c r="F538" s="481" t="s">
        <v>8952</v>
      </c>
      <c r="G538" s="482" t="s">
        <v>8953</v>
      </c>
      <c r="H538" s="451"/>
      <c r="S538" s="452"/>
      <c r="T538" s="437"/>
      <c r="U538" s="437"/>
      <c r="V538" s="437"/>
      <c r="W538" s="437"/>
      <c r="X538" s="437"/>
      <c r="Y538" s="437"/>
      <c r="Z538" s="437"/>
      <c r="AA538" s="437"/>
      <c r="AB538" s="437"/>
      <c r="AC538" s="437"/>
      <c r="AD538" s="437"/>
      <c r="AE538" s="437"/>
      <c r="AF538" s="437"/>
    </row>
    <row r="539">
      <c r="A539" s="471" t="s">
        <v>8975</v>
      </c>
      <c r="B539" s="472">
        <v>1.0</v>
      </c>
      <c r="C539" s="478" t="s">
        <v>8976</v>
      </c>
      <c r="D539" s="472"/>
      <c r="E539" s="478" t="s">
        <v>8977</v>
      </c>
      <c r="F539" s="472"/>
      <c r="G539" s="473" t="s">
        <v>8978</v>
      </c>
      <c r="H539" s="451"/>
      <c r="S539" s="452"/>
      <c r="T539" s="437"/>
      <c r="U539" s="437"/>
      <c r="V539" s="437"/>
      <c r="W539" s="437"/>
      <c r="X539" s="437"/>
      <c r="Y539" s="437"/>
      <c r="Z539" s="437"/>
      <c r="AA539" s="437"/>
      <c r="AB539" s="437"/>
      <c r="AC539" s="437"/>
      <c r="AD539" s="437"/>
      <c r="AE539" s="437"/>
      <c r="AF539" s="437"/>
    </row>
    <row r="540">
      <c r="A540" s="479"/>
      <c r="B540" s="480" t="s">
        <v>8946</v>
      </c>
      <c r="C540" s="485" t="s">
        <v>39</v>
      </c>
      <c r="D540" s="475"/>
      <c r="E540" s="480" t="s">
        <v>8951</v>
      </c>
      <c r="F540" s="480" t="s">
        <v>8952</v>
      </c>
      <c r="G540" s="485" t="s">
        <v>8953</v>
      </c>
      <c r="H540" s="451"/>
      <c r="S540" s="452"/>
      <c r="T540" s="437"/>
      <c r="U540" s="437"/>
      <c r="V540" s="437"/>
      <c r="W540" s="437"/>
      <c r="X540" s="437"/>
      <c r="Y540" s="437"/>
      <c r="Z540" s="437"/>
      <c r="AA540" s="437"/>
      <c r="AB540" s="437"/>
      <c r="AC540" s="437"/>
      <c r="AD540" s="437"/>
      <c r="AE540" s="437"/>
      <c r="AF540" s="437"/>
    </row>
    <row r="541">
      <c r="A541" s="471" t="s">
        <v>6465</v>
      </c>
      <c r="B541" s="480">
        <v>1.0</v>
      </c>
      <c r="C541" s="484" t="s">
        <v>8955</v>
      </c>
      <c r="D541" s="475"/>
      <c r="E541" s="483" t="s">
        <v>8956</v>
      </c>
      <c r="F541" s="480"/>
      <c r="G541" s="484" t="s">
        <v>8957</v>
      </c>
      <c r="H541" s="451"/>
      <c r="S541" s="452"/>
      <c r="T541" s="437"/>
      <c r="U541" s="437"/>
      <c r="V541" s="437"/>
      <c r="W541" s="437"/>
      <c r="X541" s="437"/>
      <c r="Y541" s="437"/>
      <c r="Z541" s="437"/>
      <c r="AA541" s="437"/>
      <c r="AB541" s="437"/>
      <c r="AC541" s="437"/>
      <c r="AD541" s="437"/>
      <c r="AE541" s="437"/>
      <c r="AF541" s="437"/>
    </row>
    <row r="542">
      <c r="A542" s="471"/>
      <c r="B542" s="472" t="s">
        <v>8946</v>
      </c>
      <c r="C542" s="476" t="s">
        <v>8958</v>
      </c>
      <c r="D542" s="474"/>
      <c r="E542" s="474"/>
      <c r="F542" s="475"/>
      <c r="G542" s="473" t="s">
        <v>8959</v>
      </c>
      <c r="H542" s="451"/>
      <c r="S542" s="452"/>
      <c r="T542" s="437"/>
      <c r="U542" s="437"/>
      <c r="V542" s="437"/>
      <c r="W542" s="437"/>
      <c r="X542" s="437"/>
      <c r="Y542" s="437"/>
      <c r="Z542" s="437"/>
      <c r="AA542" s="437"/>
      <c r="AB542" s="437"/>
      <c r="AC542" s="437"/>
      <c r="AD542" s="437"/>
      <c r="AE542" s="437"/>
      <c r="AF542" s="437"/>
    </row>
    <row r="543">
      <c r="A543" s="486" t="s">
        <v>1636</v>
      </c>
      <c r="B543" s="478">
        <v>1.0</v>
      </c>
      <c r="C543" s="487" t="s">
        <v>1857</v>
      </c>
      <c r="D543" s="474"/>
      <c r="E543" s="474"/>
      <c r="F543" s="475"/>
      <c r="G543" s="476" t="s">
        <v>1638</v>
      </c>
      <c r="H543" s="451"/>
      <c r="S543" s="452"/>
      <c r="T543" s="437"/>
      <c r="U543" s="437"/>
      <c r="V543" s="437"/>
      <c r="W543" s="437"/>
      <c r="X543" s="437"/>
      <c r="Y543" s="437"/>
      <c r="Z543" s="437"/>
      <c r="AA543" s="437"/>
      <c r="AB543" s="437"/>
      <c r="AC543" s="437"/>
      <c r="AD543" s="437"/>
      <c r="AE543" s="437"/>
      <c r="AF543" s="437"/>
    </row>
    <row r="544">
      <c r="A544" s="486" t="s">
        <v>1636</v>
      </c>
      <c r="B544" s="478">
        <v>2.0</v>
      </c>
      <c r="C544" s="487" t="s">
        <v>1858</v>
      </c>
      <c r="D544" s="474"/>
      <c r="E544" s="474"/>
      <c r="F544" s="475"/>
      <c r="G544" s="476" t="s">
        <v>1638</v>
      </c>
      <c r="H544" s="451"/>
      <c r="S544" s="452"/>
      <c r="T544" s="437"/>
      <c r="U544" s="437"/>
      <c r="V544" s="437"/>
      <c r="W544" s="437"/>
      <c r="X544" s="437"/>
      <c r="Y544" s="437"/>
      <c r="Z544" s="437"/>
      <c r="AA544" s="437"/>
      <c r="AB544" s="437"/>
      <c r="AC544" s="437"/>
      <c r="AD544" s="437"/>
      <c r="AE544" s="437"/>
      <c r="AF544" s="437"/>
    </row>
    <row r="545">
      <c r="A545" s="486" t="s">
        <v>1636</v>
      </c>
      <c r="B545" s="478">
        <v>3.0</v>
      </c>
      <c r="C545" s="487" t="s">
        <v>1837</v>
      </c>
      <c r="D545" s="474"/>
      <c r="E545" s="474"/>
      <c r="F545" s="475"/>
      <c r="G545" s="476" t="s">
        <v>1638</v>
      </c>
      <c r="H545" s="451"/>
      <c r="S545" s="452"/>
      <c r="T545" s="437"/>
      <c r="U545" s="437"/>
      <c r="V545" s="437"/>
      <c r="W545" s="437"/>
      <c r="X545" s="437"/>
      <c r="Y545" s="437"/>
      <c r="Z545" s="437"/>
      <c r="AA545" s="437"/>
      <c r="AB545" s="437"/>
      <c r="AC545" s="437"/>
      <c r="AD545" s="437"/>
      <c r="AE545" s="437"/>
      <c r="AF545" s="437"/>
    </row>
    <row r="546">
      <c r="A546" s="486" t="s">
        <v>1646</v>
      </c>
      <c r="B546" s="478">
        <v>4.0</v>
      </c>
      <c r="C546" s="487" t="s">
        <v>1838</v>
      </c>
      <c r="D546" s="474"/>
      <c r="E546" s="474"/>
      <c r="F546" s="475"/>
      <c r="G546" s="476" t="s">
        <v>1638</v>
      </c>
      <c r="H546" s="451"/>
      <c r="S546" s="452"/>
      <c r="T546" s="437"/>
      <c r="U546" s="437"/>
      <c r="V546" s="437"/>
      <c r="W546" s="437"/>
      <c r="X546" s="437"/>
      <c r="Y546" s="437"/>
      <c r="Z546" s="437"/>
      <c r="AA546" s="437"/>
      <c r="AB546" s="437"/>
      <c r="AC546" s="437"/>
      <c r="AD546" s="437"/>
      <c r="AE546" s="437"/>
      <c r="AF546" s="437"/>
    </row>
    <row r="547">
      <c r="A547" s="486" t="s">
        <v>1646</v>
      </c>
      <c r="B547" s="478">
        <v>5.0</v>
      </c>
      <c r="C547" s="487" t="s">
        <v>1681</v>
      </c>
      <c r="D547" s="474"/>
      <c r="E547" s="474"/>
      <c r="F547" s="475"/>
      <c r="G547" s="476" t="s">
        <v>1638</v>
      </c>
      <c r="H547" s="518"/>
      <c r="S547" s="452"/>
      <c r="T547" s="437"/>
      <c r="U547" s="437"/>
      <c r="V547" s="437"/>
      <c r="W547" s="437"/>
      <c r="X547" s="437"/>
      <c r="Y547" s="437"/>
      <c r="Z547" s="437"/>
      <c r="AA547" s="437"/>
      <c r="AB547" s="437"/>
      <c r="AC547" s="437"/>
      <c r="AD547" s="437"/>
      <c r="AE547" s="437"/>
      <c r="AF547" s="437"/>
    </row>
    <row r="548">
      <c r="A548" s="486" t="s">
        <v>1646</v>
      </c>
      <c r="B548" s="478">
        <v>6.0</v>
      </c>
      <c r="C548" s="487" t="s">
        <v>1682</v>
      </c>
      <c r="D548" s="474"/>
      <c r="E548" s="474"/>
      <c r="F548" s="475"/>
      <c r="G548" s="476" t="s">
        <v>1683</v>
      </c>
      <c r="H548" s="451"/>
      <c r="S548" s="452"/>
      <c r="T548" s="437"/>
      <c r="U548" s="437"/>
      <c r="V548" s="437"/>
      <c r="W548" s="437"/>
      <c r="X548" s="437"/>
      <c r="Y548" s="437"/>
      <c r="Z548" s="437"/>
      <c r="AA548" s="437"/>
      <c r="AB548" s="437"/>
      <c r="AC548" s="437"/>
      <c r="AD548" s="437"/>
      <c r="AE548" s="437"/>
      <c r="AF548" s="437"/>
    </row>
    <row r="549">
      <c r="A549" s="486" t="s">
        <v>1636</v>
      </c>
      <c r="B549" s="478">
        <v>7.0</v>
      </c>
      <c r="C549" s="487" t="s">
        <v>1859</v>
      </c>
      <c r="D549" s="474"/>
      <c r="E549" s="474"/>
      <c r="F549" s="475"/>
      <c r="G549" s="476" t="s">
        <v>1638</v>
      </c>
      <c r="H549" s="451"/>
      <c r="S549" s="452"/>
      <c r="T549" s="437"/>
      <c r="U549" s="437"/>
      <c r="V549" s="437"/>
      <c r="W549" s="437"/>
      <c r="X549" s="437"/>
      <c r="Y549" s="437"/>
      <c r="Z549" s="437"/>
      <c r="AA549" s="437"/>
      <c r="AB549" s="437"/>
      <c r="AC549" s="437"/>
      <c r="AD549" s="437"/>
      <c r="AE549" s="437"/>
      <c r="AF549" s="437"/>
    </row>
    <row r="550">
      <c r="A550" s="486" t="s">
        <v>1646</v>
      </c>
      <c r="B550" s="478">
        <v>8.0</v>
      </c>
      <c r="C550" s="487" t="s">
        <v>1840</v>
      </c>
      <c r="D550" s="474"/>
      <c r="E550" s="474"/>
      <c r="F550" s="475"/>
      <c r="G550" s="476" t="s">
        <v>1683</v>
      </c>
      <c r="H550" s="451"/>
      <c r="S550" s="452"/>
      <c r="T550" s="437"/>
      <c r="U550" s="437"/>
      <c r="V550" s="437"/>
      <c r="W550" s="437"/>
      <c r="X550" s="437"/>
      <c r="Y550" s="437"/>
      <c r="Z550" s="437"/>
      <c r="AA550" s="437"/>
      <c r="AB550" s="437"/>
      <c r="AC550" s="437"/>
      <c r="AD550" s="437"/>
      <c r="AE550" s="437"/>
      <c r="AF550" s="437"/>
    </row>
    <row r="551">
      <c r="A551" s="488" t="s">
        <v>8960</v>
      </c>
      <c r="B551" s="474"/>
      <c r="C551" s="474"/>
      <c r="D551" s="474"/>
      <c r="E551" s="474"/>
      <c r="F551" s="474"/>
      <c r="G551" s="474"/>
      <c r="H551" s="451"/>
      <c r="S551" s="452"/>
      <c r="T551" s="437"/>
      <c r="U551" s="437"/>
      <c r="V551" s="437"/>
      <c r="W551" s="437"/>
      <c r="X551" s="437"/>
      <c r="Y551" s="437"/>
      <c r="Z551" s="437"/>
      <c r="AA551" s="437"/>
      <c r="AB551" s="437"/>
      <c r="AC551" s="437"/>
      <c r="AD551" s="437"/>
      <c r="AE551" s="437"/>
      <c r="AF551" s="437"/>
    </row>
    <row r="552">
      <c r="A552" s="471" t="s">
        <v>8944</v>
      </c>
      <c r="B552" s="472" t="s">
        <v>8946</v>
      </c>
      <c r="C552" s="473" t="s">
        <v>39</v>
      </c>
      <c r="D552" s="475"/>
      <c r="E552" s="472" t="s">
        <v>8951</v>
      </c>
      <c r="F552" s="478" t="s">
        <v>8961</v>
      </c>
      <c r="G552" s="473" t="s">
        <v>8953</v>
      </c>
      <c r="H552" s="451"/>
      <c r="S552" s="452"/>
      <c r="T552" s="437"/>
      <c r="U552" s="437"/>
      <c r="V552" s="437"/>
      <c r="W552" s="437"/>
      <c r="X552" s="437"/>
      <c r="Y552" s="437"/>
      <c r="Z552" s="437"/>
      <c r="AA552" s="437"/>
      <c r="AB552" s="437"/>
      <c r="AC552" s="437"/>
      <c r="AD552" s="437"/>
      <c r="AE552" s="437"/>
      <c r="AF552" s="437"/>
    </row>
    <row r="553">
      <c r="A553" s="471" t="s">
        <v>6465</v>
      </c>
      <c r="B553" s="472">
        <v>1.0</v>
      </c>
      <c r="C553" s="476" t="s">
        <v>8955</v>
      </c>
      <c r="D553" s="475"/>
      <c r="E553" s="478" t="s">
        <v>8956</v>
      </c>
      <c r="F553" s="472"/>
      <c r="G553" s="473" t="s">
        <v>8957</v>
      </c>
      <c r="H553" s="451"/>
      <c r="S553" s="452"/>
      <c r="T553" s="437"/>
      <c r="U553" s="437"/>
      <c r="V553" s="437"/>
      <c r="W553" s="437"/>
      <c r="X553" s="437"/>
      <c r="Y553" s="437"/>
      <c r="Z553" s="437"/>
      <c r="AA553" s="437"/>
      <c r="AB553" s="437"/>
      <c r="AC553" s="437"/>
      <c r="AD553" s="437"/>
      <c r="AE553" s="437"/>
      <c r="AF553" s="437"/>
    </row>
    <row r="554">
      <c r="A554" s="489" t="s">
        <v>8962</v>
      </c>
      <c r="B554" s="474"/>
      <c r="C554" s="474"/>
      <c r="D554" s="474"/>
      <c r="E554" s="474"/>
      <c r="F554" s="474"/>
      <c r="G554" s="474"/>
      <c r="H554" s="451"/>
      <c r="S554" s="452"/>
      <c r="T554" s="437"/>
      <c r="U554" s="437"/>
      <c r="V554" s="437"/>
      <c r="W554" s="437"/>
      <c r="X554" s="437"/>
      <c r="Y554" s="437"/>
      <c r="Z554" s="437"/>
      <c r="AA554" s="437"/>
      <c r="AB554" s="437"/>
      <c r="AC554" s="437"/>
      <c r="AD554" s="437"/>
      <c r="AE554" s="437"/>
      <c r="AF554" s="437"/>
    </row>
    <row r="555">
      <c r="A555" s="471" t="s">
        <v>8944</v>
      </c>
      <c r="B555" s="472" t="s">
        <v>8946</v>
      </c>
      <c r="C555" s="473" t="s">
        <v>39</v>
      </c>
      <c r="D555" s="475"/>
      <c r="E555" s="472" t="s">
        <v>8951</v>
      </c>
      <c r="F555" s="472" t="s">
        <v>8952</v>
      </c>
      <c r="G555" s="473" t="s">
        <v>8953</v>
      </c>
      <c r="H555" s="451"/>
      <c r="S555" s="452"/>
      <c r="T555" s="437"/>
      <c r="U555" s="437"/>
      <c r="V555" s="437"/>
      <c r="W555" s="437"/>
      <c r="X555" s="437"/>
      <c r="Y555" s="437"/>
      <c r="Z555" s="437"/>
      <c r="AA555" s="437"/>
      <c r="AB555" s="437"/>
      <c r="AC555" s="437"/>
      <c r="AD555" s="437"/>
      <c r="AE555" s="437"/>
      <c r="AF555" s="437"/>
    </row>
    <row r="556">
      <c r="A556" s="490" t="s">
        <v>6465</v>
      </c>
      <c r="B556" s="491">
        <v>1.0</v>
      </c>
      <c r="C556" s="492" t="s">
        <v>8955</v>
      </c>
      <c r="D556" s="493"/>
      <c r="E556" s="494" t="s">
        <v>8956</v>
      </c>
      <c r="F556" s="491"/>
      <c r="G556" s="495" t="s">
        <v>8963</v>
      </c>
      <c r="H556" s="451"/>
      <c r="S556" s="452"/>
      <c r="T556" s="437"/>
      <c r="U556" s="437"/>
      <c r="V556" s="437"/>
      <c r="W556" s="437"/>
      <c r="X556" s="437"/>
      <c r="Y556" s="437"/>
      <c r="Z556" s="437"/>
      <c r="AA556" s="437"/>
      <c r="AB556" s="437"/>
      <c r="AC556" s="437"/>
      <c r="AD556" s="437"/>
      <c r="AE556" s="437"/>
      <c r="AF556" s="437"/>
    </row>
    <row r="557">
      <c r="A557" s="496"/>
      <c r="B557" s="497"/>
      <c r="C557" s="497"/>
      <c r="E557" s="497"/>
      <c r="F557" s="497"/>
      <c r="G557" s="497"/>
      <c r="H557" s="470"/>
      <c r="I557" s="519"/>
      <c r="J557" s="519"/>
      <c r="K557" s="519"/>
      <c r="L557" s="519"/>
      <c r="M557" s="519"/>
      <c r="N557" s="519"/>
      <c r="O557" s="519"/>
      <c r="P557" s="519"/>
      <c r="Q557" s="519"/>
      <c r="R557" s="519"/>
      <c r="S557" s="520"/>
      <c r="T557" s="437"/>
      <c r="U557" s="437"/>
      <c r="V557" s="437"/>
      <c r="W557" s="437"/>
      <c r="X557" s="437"/>
      <c r="Y557" s="437"/>
      <c r="Z557" s="437"/>
      <c r="AA557" s="437"/>
      <c r="AB557" s="437"/>
      <c r="AC557" s="437"/>
      <c r="AD557" s="437"/>
      <c r="AE557" s="437"/>
      <c r="AF557" s="437"/>
    </row>
    <row r="558">
      <c r="A558" s="498" t="s">
        <v>8964</v>
      </c>
      <c r="B558" s="435"/>
      <c r="C558" s="435"/>
      <c r="D558" s="499" t="s">
        <v>8965</v>
      </c>
      <c r="E558" s="500" t="s">
        <v>8966</v>
      </c>
      <c r="F558" s="499" t="s">
        <v>8967</v>
      </c>
      <c r="G558" s="435"/>
      <c r="H558" s="435"/>
      <c r="I558" s="435"/>
      <c r="J558" s="501" t="s">
        <v>8965</v>
      </c>
      <c r="K558" s="500" t="s">
        <v>8966</v>
      </c>
      <c r="L558" s="501" t="s">
        <v>8968</v>
      </c>
      <c r="M558" s="435"/>
      <c r="N558" s="435"/>
      <c r="O558" s="435"/>
      <c r="P558" s="502" t="s">
        <v>8965</v>
      </c>
      <c r="Q558" s="503" t="s">
        <v>8966</v>
      </c>
      <c r="R558" s="504"/>
      <c r="S558" s="436"/>
      <c r="T558" s="437"/>
      <c r="U558" s="437"/>
      <c r="V558" s="437"/>
      <c r="W558" s="437"/>
      <c r="X558" s="437"/>
      <c r="Y558" s="437"/>
      <c r="Z558" s="437"/>
      <c r="AA558" s="437"/>
      <c r="AB558" s="437"/>
      <c r="AC558" s="437"/>
      <c r="AD558" s="437"/>
      <c r="AE558" s="437"/>
      <c r="AF558" s="437"/>
    </row>
    <row r="559">
      <c r="A559" s="505"/>
      <c r="S559" s="452"/>
      <c r="T559" s="437"/>
      <c r="U559" s="437"/>
      <c r="V559" s="437"/>
      <c r="W559" s="437"/>
      <c r="X559" s="437"/>
      <c r="Y559" s="437"/>
      <c r="Z559" s="437"/>
      <c r="AA559" s="437"/>
      <c r="AB559" s="437"/>
      <c r="AC559" s="437"/>
      <c r="AD559" s="437"/>
      <c r="AE559" s="437"/>
      <c r="AF559" s="437"/>
    </row>
    <row r="560">
      <c r="A560" s="506" t="s">
        <v>8969</v>
      </c>
      <c r="D560" s="507" t="s">
        <v>8965</v>
      </c>
      <c r="E560" s="508" t="s">
        <v>8966</v>
      </c>
      <c r="F560" s="507" t="s">
        <v>8970</v>
      </c>
      <c r="J560" s="507" t="s">
        <v>8965</v>
      </c>
      <c r="K560" s="508" t="s">
        <v>8966</v>
      </c>
      <c r="L560" s="507" t="s">
        <v>8971</v>
      </c>
      <c r="P560" s="509" t="s">
        <v>8965</v>
      </c>
      <c r="Q560" s="510" t="s">
        <v>8966</v>
      </c>
      <c r="R560" s="511" t="s">
        <v>8972</v>
      </c>
      <c r="S560" s="452"/>
      <c r="T560" s="437"/>
      <c r="U560" s="437"/>
      <c r="V560" s="437"/>
      <c r="W560" s="437"/>
      <c r="X560" s="437"/>
      <c r="Y560" s="437"/>
      <c r="Z560" s="437"/>
      <c r="AA560" s="437"/>
      <c r="AB560" s="437"/>
      <c r="AC560" s="437"/>
      <c r="AD560" s="437"/>
      <c r="AE560" s="437"/>
      <c r="AF560" s="437"/>
    </row>
    <row r="561">
      <c r="A561" s="512"/>
      <c r="B561" s="513"/>
      <c r="C561" s="513"/>
      <c r="D561" s="513"/>
      <c r="E561" s="513"/>
      <c r="F561" s="513"/>
      <c r="G561" s="513"/>
      <c r="H561" s="513"/>
      <c r="I561" s="513"/>
      <c r="J561" s="513"/>
      <c r="K561" s="513"/>
      <c r="L561" s="513"/>
      <c r="M561" s="513"/>
      <c r="N561" s="513"/>
      <c r="O561" s="513"/>
      <c r="P561" s="513"/>
      <c r="Q561" s="513"/>
      <c r="R561" s="513"/>
      <c r="S561" s="514"/>
      <c r="T561" s="437"/>
      <c r="U561" s="437"/>
      <c r="V561" s="437"/>
      <c r="W561" s="437"/>
      <c r="X561" s="437"/>
      <c r="Y561" s="437"/>
      <c r="Z561" s="437"/>
      <c r="AA561" s="437"/>
      <c r="AB561" s="437"/>
      <c r="AC561" s="437"/>
      <c r="AD561" s="437"/>
      <c r="AE561" s="437"/>
      <c r="AF561" s="437"/>
    </row>
    <row r="562">
      <c r="A562" s="434" t="s">
        <v>8999</v>
      </c>
      <c r="B562" s="435"/>
      <c r="C562" s="435"/>
      <c r="D562" s="435"/>
      <c r="E562" s="435"/>
      <c r="F562" s="435"/>
      <c r="G562" s="435"/>
      <c r="H562" s="435"/>
      <c r="I562" s="435"/>
      <c r="J562" s="435"/>
      <c r="K562" s="435"/>
      <c r="L562" s="435"/>
      <c r="M562" s="435"/>
      <c r="N562" s="435"/>
      <c r="O562" s="435"/>
      <c r="P562" s="435"/>
      <c r="Q562" s="435"/>
      <c r="R562" s="435"/>
      <c r="S562" s="436"/>
      <c r="T562" s="437"/>
      <c r="U562" s="437"/>
      <c r="V562" s="437"/>
      <c r="W562" s="437"/>
      <c r="X562" s="437"/>
      <c r="Y562" s="437"/>
      <c r="Z562" s="437"/>
      <c r="AA562" s="437"/>
      <c r="AB562" s="437"/>
      <c r="AC562" s="437"/>
      <c r="AD562" s="437"/>
      <c r="AE562" s="437"/>
      <c r="AF562" s="437"/>
    </row>
    <row r="563">
      <c r="A563" s="438" t="s">
        <v>8935</v>
      </c>
      <c r="B563" s="439"/>
      <c r="C563" s="438" t="s">
        <v>8936</v>
      </c>
      <c r="D563" s="440"/>
      <c r="E563" s="439"/>
      <c r="F563" s="441" t="s">
        <v>1437</v>
      </c>
      <c r="G563" s="442" t="s">
        <v>8937</v>
      </c>
      <c r="H563" s="443" t="s">
        <v>1442</v>
      </c>
      <c r="I563" s="444"/>
      <c r="J563" s="444"/>
      <c r="K563" s="444"/>
      <c r="L563" s="444"/>
      <c r="M563" s="444"/>
      <c r="N563" s="444"/>
      <c r="O563" s="444"/>
      <c r="P563" s="444"/>
      <c r="Q563" s="444"/>
      <c r="R563" s="444"/>
      <c r="S563" s="445"/>
      <c r="T563" s="437"/>
      <c r="U563" s="437"/>
      <c r="V563" s="437"/>
      <c r="W563" s="437"/>
      <c r="X563" s="437"/>
      <c r="Y563" s="437"/>
      <c r="Z563" s="437"/>
      <c r="AA563" s="437"/>
      <c r="AB563" s="437"/>
      <c r="AC563" s="437"/>
      <c r="AD563" s="437"/>
      <c r="AE563" s="437"/>
      <c r="AF563" s="437"/>
    </row>
    <row r="564">
      <c r="A564" s="446" t="s">
        <v>8938</v>
      </c>
      <c r="B564" s="22"/>
      <c r="C564" s="447"/>
      <c r="D564" s="448"/>
      <c r="E564" s="22"/>
      <c r="F564" s="449" t="s">
        <v>8939</v>
      </c>
      <c r="G564" s="450"/>
      <c r="H564" s="451"/>
      <c r="S564" s="452"/>
      <c r="T564" s="437"/>
      <c r="U564" s="437"/>
      <c r="V564" s="437"/>
      <c r="W564" s="437"/>
      <c r="X564" s="437"/>
      <c r="Y564" s="437"/>
      <c r="Z564" s="437"/>
      <c r="AA564" s="437"/>
      <c r="AB564" s="437"/>
      <c r="AC564" s="437"/>
      <c r="AD564" s="437"/>
      <c r="AE564" s="437"/>
      <c r="AF564" s="437"/>
    </row>
    <row r="565">
      <c r="A565" s="453" t="s">
        <v>8940</v>
      </c>
      <c r="B565" s="448"/>
      <c r="C565" s="448"/>
      <c r="D565" s="22"/>
      <c r="E565" s="454" t="s">
        <v>8941</v>
      </c>
      <c r="F565" s="455" t="s">
        <v>8942</v>
      </c>
      <c r="G565" s="456"/>
      <c r="H565" s="451"/>
      <c r="S565" s="452"/>
      <c r="T565" s="437"/>
      <c r="U565" s="437"/>
      <c r="V565" s="437"/>
      <c r="W565" s="437"/>
      <c r="X565" s="437"/>
      <c r="Y565" s="437"/>
      <c r="Z565" s="437"/>
      <c r="AA565" s="437"/>
      <c r="AB565" s="437"/>
      <c r="AC565" s="437"/>
      <c r="AD565" s="437"/>
      <c r="AE565" s="437"/>
      <c r="AF565" s="437"/>
    </row>
    <row r="566">
      <c r="A566" s="457" t="s">
        <v>8943</v>
      </c>
      <c r="B566" s="458"/>
      <c r="C566" s="458"/>
      <c r="D566" s="459"/>
      <c r="E566" s="460"/>
      <c r="F566" s="461"/>
      <c r="G566" s="462"/>
      <c r="H566" s="463"/>
      <c r="I566" s="464"/>
      <c r="J566" s="464"/>
      <c r="K566" s="464"/>
      <c r="L566" s="464"/>
      <c r="M566" s="464"/>
      <c r="N566" s="464"/>
      <c r="O566" s="464"/>
      <c r="P566" s="464"/>
      <c r="Q566" s="464"/>
      <c r="R566" s="464"/>
      <c r="S566" s="465"/>
      <c r="T566" s="437"/>
      <c r="U566" s="437"/>
      <c r="V566" s="437"/>
      <c r="W566" s="437"/>
      <c r="X566" s="437"/>
      <c r="Y566" s="437"/>
      <c r="Z566" s="437"/>
      <c r="AA566" s="437"/>
      <c r="AB566" s="437"/>
      <c r="AC566" s="437"/>
      <c r="AD566" s="437"/>
      <c r="AE566" s="437"/>
      <c r="AF566" s="437"/>
    </row>
    <row r="567">
      <c r="A567" s="466" t="s">
        <v>8944</v>
      </c>
      <c r="B567" s="467"/>
      <c r="C567" s="468" t="s">
        <v>8945</v>
      </c>
      <c r="D567" s="469"/>
      <c r="E567" s="469"/>
      <c r="F567" s="469"/>
      <c r="G567" s="469"/>
      <c r="H567" s="470" t="s">
        <v>9000</v>
      </c>
      <c r="S567" s="452"/>
      <c r="T567" s="437"/>
      <c r="U567" s="437"/>
      <c r="V567" s="437"/>
      <c r="W567" s="437"/>
      <c r="X567" s="437"/>
      <c r="Y567" s="437"/>
      <c r="Z567" s="437"/>
      <c r="AA567" s="437"/>
      <c r="AB567" s="437"/>
      <c r="AC567" s="437"/>
      <c r="AD567" s="437"/>
      <c r="AE567" s="437"/>
      <c r="AF567" s="437"/>
    </row>
    <row r="568">
      <c r="A568" s="471"/>
      <c r="B568" s="472" t="s">
        <v>8946</v>
      </c>
      <c r="C568" s="473" t="s">
        <v>8947</v>
      </c>
      <c r="D568" s="474"/>
      <c r="E568" s="474"/>
      <c r="F568" s="475"/>
      <c r="G568" s="473" t="s">
        <v>8948</v>
      </c>
      <c r="H568" s="451"/>
      <c r="S568" s="452"/>
      <c r="T568" s="437"/>
      <c r="U568" s="437"/>
      <c r="V568" s="437"/>
      <c r="W568" s="437"/>
      <c r="X568" s="437"/>
      <c r="Y568" s="437"/>
      <c r="Z568" s="437"/>
      <c r="AA568" s="437"/>
      <c r="AB568" s="437"/>
      <c r="AC568" s="437"/>
      <c r="AD568" s="437"/>
      <c r="AE568" s="437"/>
      <c r="AF568" s="437"/>
    </row>
    <row r="569">
      <c r="A569" s="486" t="s">
        <v>2101</v>
      </c>
      <c r="B569" s="478">
        <v>1.0</v>
      </c>
      <c r="C569" s="476" t="s">
        <v>2156</v>
      </c>
      <c r="D569" s="474"/>
      <c r="E569" s="474"/>
      <c r="F569" s="475"/>
      <c r="G569" s="477"/>
      <c r="H569" s="451"/>
      <c r="S569" s="452"/>
      <c r="T569" s="437"/>
      <c r="U569" s="437"/>
      <c r="V569" s="437"/>
      <c r="W569" s="437"/>
      <c r="X569" s="437"/>
      <c r="Y569" s="437"/>
      <c r="Z569" s="437"/>
      <c r="AA569" s="437"/>
      <c r="AB569" s="437"/>
      <c r="AC569" s="437"/>
      <c r="AD569" s="437"/>
      <c r="AE569" s="437"/>
      <c r="AF569" s="437"/>
    </row>
    <row r="570">
      <c r="A570" s="486" t="s">
        <v>2101</v>
      </c>
      <c r="B570" s="478">
        <v>2.0</v>
      </c>
      <c r="C570" s="476" t="s">
        <v>2109</v>
      </c>
      <c r="D570" s="474"/>
      <c r="E570" s="474"/>
      <c r="F570" s="475"/>
      <c r="G570" s="477"/>
      <c r="H570" s="451"/>
      <c r="S570" s="452"/>
      <c r="T570" s="437"/>
      <c r="U570" s="437"/>
      <c r="V570" s="437"/>
      <c r="W570" s="437"/>
      <c r="X570" s="437"/>
      <c r="Y570" s="437"/>
      <c r="Z570" s="437"/>
      <c r="AA570" s="437"/>
      <c r="AB570" s="437"/>
      <c r="AC570" s="437"/>
      <c r="AD570" s="437"/>
      <c r="AE570" s="437"/>
      <c r="AF570" s="437"/>
    </row>
    <row r="571">
      <c r="A571" s="486"/>
      <c r="B571" s="478" t="s">
        <v>8946</v>
      </c>
      <c r="C571" s="476" t="s">
        <v>8947</v>
      </c>
      <c r="D571" s="474"/>
      <c r="E571" s="475"/>
      <c r="F571" s="478" t="s">
        <v>8948</v>
      </c>
      <c r="G571" s="476" t="s">
        <v>8949</v>
      </c>
      <c r="H571" s="451"/>
      <c r="S571" s="452"/>
      <c r="T571" s="437"/>
      <c r="U571" s="437"/>
      <c r="V571" s="437"/>
      <c r="W571" s="437"/>
      <c r="X571" s="437"/>
      <c r="Y571" s="437"/>
      <c r="Z571" s="437"/>
      <c r="AA571" s="437"/>
      <c r="AB571" s="437"/>
      <c r="AC571" s="437"/>
      <c r="AD571" s="437"/>
      <c r="AE571" s="437"/>
      <c r="AF571" s="437"/>
    </row>
    <row r="572">
      <c r="A572" s="521" t="s">
        <v>2104</v>
      </c>
      <c r="B572" s="478">
        <v>1.0</v>
      </c>
      <c r="C572" s="484" t="s">
        <v>2157</v>
      </c>
      <c r="D572" s="474"/>
      <c r="E572" s="475"/>
      <c r="F572" s="483" t="s">
        <v>2158</v>
      </c>
      <c r="G572" s="482"/>
      <c r="H572" s="451"/>
      <c r="S572" s="452"/>
      <c r="T572" s="437"/>
      <c r="U572" s="437"/>
      <c r="V572" s="437"/>
      <c r="W572" s="437"/>
      <c r="X572" s="437"/>
      <c r="Y572" s="437"/>
      <c r="Z572" s="437"/>
      <c r="AA572" s="437"/>
      <c r="AB572" s="437"/>
      <c r="AC572" s="437"/>
      <c r="AD572" s="437"/>
      <c r="AE572" s="437"/>
      <c r="AF572" s="437"/>
    </row>
    <row r="573">
      <c r="A573" s="521" t="s">
        <v>2104</v>
      </c>
      <c r="B573" s="483">
        <v>2.0</v>
      </c>
      <c r="C573" s="484" t="s">
        <v>2159</v>
      </c>
      <c r="D573" s="474"/>
      <c r="E573" s="475"/>
      <c r="F573" s="481"/>
      <c r="G573" s="482"/>
      <c r="H573" s="451"/>
      <c r="S573" s="452"/>
      <c r="T573" s="437"/>
      <c r="U573" s="437"/>
      <c r="V573" s="437"/>
      <c r="W573" s="437"/>
      <c r="X573" s="437"/>
      <c r="Y573" s="437"/>
      <c r="Z573" s="437"/>
      <c r="AA573" s="437"/>
      <c r="AB573" s="437"/>
      <c r="AC573" s="437"/>
      <c r="AD573" s="437"/>
      <c r="AE573" s="437"/>
      <c r="AF573" s="437"/>
    </row>
    <row r="574">
      <c r="A574" s="521"/>
      <c r="B574" s="483" t="s">
        <v>8946</v>
      </c>
      <c r="C574" s="483" t="s">
        <v>8947</v>
      </c>
      <c r="D574" s="483" t="s">
        <v>8950</v>
      </c>
      <c r="E574" s="483" t="s">
        <v>8951</v>
      </c>
      <c r="F574" s="483" t="s">
        <v>8952</v>
      </c>
      <c r="G574" s="484" t="s">
        <v>8953</v>
      </c>
      <c r="H574" s="451"/>
      <c r="S574" s="452"/>
      <c r="T574" s="437"/>
      <c r="U574" s="437"/>
      <c r="V574" s="437"/>
      <c r="W574" s="437"/>
      <c r="X574" s="437"/>
      <c r="Y574" s="437"/>
      <c r="Z574" s="437"/>
      <c r="AA574" s="437"/>
      <c r="AB574" s="437"/>
      <c r="AC574" s="437"/>
      <c r="AD574" s="437"/>
      <c r="AE574" s="437"/>
      <c r="AF574" s="437"/>
    </row>
    <row r="575">
      <c r="A575" s="521" t="s">
        <v>8954</v>
      </c>
      <c r="B575" s="483">
        <v>1.0</v>
      </c>
      <c r="C575" s="483" t="s">
        <v>2161</v>
      </c>
      <c r="D575" s="483" t="s">
        <v>2162</v>
      </c>
      <c r="E575" s="481"/>
      <c r="F575" s="481"/>
      <c r="G575" s="484" t="s">
        <v>2163</v>
      </c>
      <c r="H575" s="451"/>
      <c r="S575" s="452"/>
      <c r="T575" s="437"/>
      <c r="U575" s="437"/>
      <c r="V575" s="437"/>
      <c r="W575" s="437"/>
      <c r="X575" s="437"/>
      <c r="Y575" s="437"/>
      <c r="Z575" s="437"/>
      <c r="AA575" s="437"/>
      <c r="AB575" s="437"/>
      <c r="AC575" s="437"/>
      <c r="AD575" s="437"/>
      <c r="AE575" s="437"/>
      <c r="AF575" s="437"/>
    </row>
    <row r="576">
      <c r="A576" s="521" t="s">
        <v>8954</v>
      </c>
      <c r="B576" s="483">
        <v>2.0</v>
      </c>
      <c r="C576" s="483" t="s">
        <v>2164</v>
      </c>
      <c r="D576" s="483" t="s">
        <v>2165</v>
      </c>
      <c r="E576" s="483" t="s">
        <v>2166</v>
      </c>
      <c r="F576" s="481"/>
      <c r="G576" s="484" t="s">
        <v>2167</v>
      </c>
      <c r="H576" s="451"/>
      <c r="S576" s="452"/>
      <c r="T576" s="437"/>
      <c r="U576" s="437"/>
      <c r="V576" s="437"/>
      <c r="W576" s="437"/>
      <c r="X576" s="437"/>
      <c r="Y576" s="437"/>
      <c r="Z576" s="437"/>
      <c r="AA576" s="437"/>
      <c r="AB576" s="437"/>
      <c r="AC576" s="437"/>
      <c r="AD576" s="437"/>
      <c r="AE576" s="437"/>
      <c r="AF576" s="437"/>
    </row>
    <row r="577">
      <c r="A577" s="471"/>
      <c r="B577" s="472" t="s">
        <v>8946</v>
      </c>
      <c r="C577" s="517" t="s">
        <v>6512</v>
      </c>
      <c r="D577" s="517" t="s">
        <v>8974</v>
      </c>
      <c r="E577" s="517" t="s">
        <v>8951</v>
      </c>
      <c r="F577" s="517" t="s">
        <v>8952</v>
      </c>
      <c r="G577" s="473" t="s">
        <v>8953</v>
      </c>
      <c r="H577" s="451"/>
      <c r="S577" s="452"/>
      <c r="T577" s="437"/>
      <c r="U577" s="437"/>
      <c r="V577" s="437"/>
      <c r="W577" s="437"/>
      <c r="X577" s="437"/>
      <c r="Y577" s="437"/>
      <c r="Z577" s="437"/>
      <c r="AA577" s="437"/>
      <c r="AB577" s="437"/>
      <c r="AC577" s="437"/>
      <c r="AD577" s="437"/>
      <c r="AE577" s="437"/>
      <c r="AF577" s="437"/>
    </row>
    <row r="578">
      <c r="A578" s="471" t="s">
        <v>8975</v>
      </c>
      <c r="B578" s="472">
        <v>1.0</v>
      </c>
      <c r="C578" s="478" t="s">
        <v>8976</v>
      </c>
      <c r="D578" s="472"/>
      <c r="E578" s="478" t="s">
        <v>8977</v>
      </c>
      <c r="F578" s="472"/>
      <c r="G578" s="473" t="s">
        <v>8978</v>
      </c>
      <c r="H578" s="451"/>
      <c r="S578" s="452"/>
      <c r="T578" s="437"/>
      <c r="U578" s="437"/>
      <c r="V578" s="437"/>
      <c r="W578" s="437"/>
      <c r="X578" s="437"/>
      <c r="Y578" s="437"/>
      <c r="Z578" s="437"/>
      <c r="AA578" s="437"/>
      <c r="AB578" s="437"/>
      <c r="AC578" s="437"/>
      <c r="AD578" s="437"/>
      <c r="AE578" s="437"/>
      <c r="AF578" s="437"/>
    </row>
    <row r="579">
      <c r="A579" s="479"/>
      <c r="B579" s="480" t="s">
        <v>8946</v>
      </c>
      <c r="C579" s="485" t="s">
        <v>39</v>
      </c>
      <c r="D579" s="475"/>
      <c r="E579" s="480" t="s">
        <v>8951</v>
      </c>
      <c r="F579" s="480" t="s">
        <v>8952</v>
      </c>
      <c r="G579" s="485" t="s">
        <v>8953</v>
      </c>
      <c r="H579" s="451"/>
      <c r="S579" s="452"/>
      <c r="T579" s="437"/>
      <c r="U579" s="437"/>
      <c r="V579" s="437"/>
      <c r="W579" s="437"/>
      <c r="X579" s="437"/>
      <c r="Y579" s="437"/>
      <c r="Z579" s="437"/>
      <c r="AA579" s="437"/>
      <c r="AB579" s="437"/>
      <c r="AC579" s="437"/>
      <c r="AD579" s="437"/>
      <c r="AE579" s="437"/>
      <c r="AF579" s="437"/>
    </row>
    <row r="580">
      <c r="A580" s="471" t="s">
        <v>6465</v>
      </c>
      <c r="B580" s="480">
        <v>1.0</v>
      </c>
      <c r="C580" s="484" t="s">
        <v>8955</v>
      </c>
      <c r="D580" s="475"/>
      <c r="E580" s="483" t="s">
        <v>8956</v>
      </c>
      <c r="F580" s="480"/>
      <c r="G580" s="484" t="s">
        <v>8957</v>
      </c>
      <c r="H580" s="451"/>
      <c r="S580" s="452"/>
      <c r="T580" s="437"/>
      <c r="U580" s="437"/>
      <c r="V580" s="437"/>
      <c r="W580" s="437"/>
      <c r="X580" s="437"/>
      <c r="Y580" s="437"/>
      <c r="Z580" s="437"/>
      <c r="AA580" s="437"/>
      <c r="AB580" s="437"/>
      <c r="AC580" s="437"/>
      <c r="AD580" s="437"/>
      <c r="AE580" s="437"/>
      <c r="AF580" s="437"/>
    </row>
    <row r="581">
      <c r="A581" s="471"/>
      <c r="B581" s="472" t="s">
        <v>8946</v>
      </c>
      <c r="C581" s="476" t="s">
        <v>8958</v>
      </c>
      <c r="D581" s="474"/>
      <c r="E581" s="474"/>
      <c r="F581" s="475"/>
      <c r="G581" s="473" t="s">
        <v>8959</v>
      </c>
      <c r="H581" s="518"/>
      <c r="S581" s="452"/>
      <c r="T581" s="437"/>
      <c r="U581" s="437"/>
      <c r="V581" s="437"/>
      <c r="W581" s="437"/>
      <c r="X581" s="437"/>
      <c r="Y581" s="437"/>
      <c r="Z581" s="437"/>
      <c r="AA581" s="437"/>
      <c r="AB581" s="437"/>
      <c r="AC581" s="437"/>
      <c r="AD581" s="437"/>
      <c r="AE581" s="437"/>
      <c r="AF581" s="437"/>
    </row>
    <row r="582">
      <c r="A582" s="486" t="s">
        <v>1636</v>
      </c>
      <c r="B582" s="478">
        <v>1.0</v>
      </c>
      <c r="C582" s="487" t="s">
        <v>1910</v>
      </c>
      <c r="D582" s="474"/>
      <c r="E582" s="474"/>
      <c r="F582" s="475"/>
      <c r="G582" s="476" t="s">
        <v>1877</v>
      </c>
      <c r="H582" s="451"/>
      <c r="S582" s="452"/>
      <c r="T582" s="437"/>
      <c r="U582" s="437"/>
      <c r="V582" s="437"/>
      <c r="W582" s="437"/>
      <c r="X582" s="437"/>
      <c r="Y582" s="437"/>
      <c r="Z582" s="437"/>
      <c r="AA582" s="437"/>
      <c r="AB582" s="437"/>
      <c r="AC582" s="437"/>
      <c r="AD582" s="437"/>
      <c r="AE582" s="437"/>
      <c r="AF582" s="437"/>
    </row>
    <row r="583">
      <c r="A583" s="486" t="s">
        <v>1636</v>
      </c>
      <c r="B583" s="478">
        <v>2.0</v>
      </c>
      <c r="C583" s="487" t="s">
        <v>1911</v>
      </c>
      <c r="D583" s="474"/>
      <c r="E583" s="474"/>
      <c r="F583" s="475"/>
      <c r="G583" s="476" t="s">
        <v>1638</v>
      </c>
      <c r="H583" s="451"/>
      <c r="S583" s="452"/>
      <c r="T583" s="437"/>
      <c r="U583" s="437"/>
      <c r="V583" s="437"/>
      <c r="W583" s="437"/>
      <c r="X583" s="437"/>
      <c r="Y583" s="437"/>
      <c r="Z583" s="437"/>
      <c r="AA583" s="437"/>
      <c r="AB583" s="437"/>
      <c r="AC583" s="437"/>
      <c r="AD583" s="437"/>
      <c r="AE583" s="437"/>
      <c r="AF583" s="437"/>
    </row>
    <row r="584">
      <c r="A584" s="486" t="s">
        <v>1636</v>
      </c>
      <c r="B584" s="478">
        <v>3.0</v>
      </c>
      <c r="C584" s="487" t="s">
        <v>1912</v>
      </c>
      <c r="D584" s="474"/>
      <c r="E584" s="474"/>
      <c r="F584" s="475"/>
      <c r="G584" s="476" t="s">
        <v>1638</v>
      </c>
      <c r="H584" s="451"/>
      <c r="S584" s="452"/>
      <c r="T584" s="437"/>
      <c r="U584" s="437"/>
      <c r="V584" s="437"/>
      <c r="W584" s="437"/>
      <c r="X584" s="437"/>
      <c r="Y584" s="437"/>
      <c r="Z584" s="437"/>
      <c r="AA584" s="437"/>
      <c r="AB584" s="437"/>
      <c r="AC584" s="437"/>
      <c r="AD584" s="437"/>
      <c r="AE584" s="437"/>
      <c r="AF584" s="437"/>
    </row>
    <row r="585">
      <c r="A585" s="486" t="s">
        <v>1636</v>
      </c>
      <c r="B585" s="478">
        <v>4.0</v>
      </c>
      <c r="C585" s="487" t="s">
        <v>1913</v>
      </c>
      <c r="D585" s="474"/>
      <c r="E585" s="474"/>
      <c r="F585" s="475"/>
      <c r="G585" s="476" t="s">
        <v>1661</v>
      </c>
      <c r="H585" s="451"/>
      <c r="S585" s="452"/>
      <c r="T585" s="437"/>
      <c r="U585" s="437"/>
      <c r="V585" s="437"/>
      <c r="W585" s="437"/>
      <c r="X585" s="437"/>
      <c r="Y585" s="437"/>
      <c r="Z585" s="437"/>
      <c r="AA585" s="437"/>
      <c r="AB585" s="437"/>
      <c r="AC585" s="437"/>
      <c r="AD585" s="437"/>
      <c r="AE585" s="437"/>
      <c r="AF585" s="437"/>
    </row>
    <row r="586">
      <c r="A586" s="486" t="s">
        <v>1636</v>
      </c>
      <c r="B586" s="478">
        <v>5.0</v>
      </c>
      <c r="C586" s="487" t="s">
        <v>1914</v>
      </c>
      <c r="D586" s="474"/>
      <c r="E586" s="474"/>
      <c r="F586" s="475"/>
      <c r="G586" s="476" t="s">
        <v>1882</v>
      </c>
      <c r="H586" s="451"/>
      <c r="S586" s="452"/>
      <c r="T586" s="437"/>
      <c r="U586" s="437"/>
      <c r="V586" s="437"/>
      <c r="W586" s="437"/>
      <c r="X586" s="437"/>
      <c r="Y586" s="437"/>
      <c r="Z586" s="437"/>
      <c r="AA586" s="437"/>
      <c r="AB586" s="437"/>
      <c r="AC586" s="437"/>
      <c r="AD586" s="437"/>
      <c r="AE586" s="437"/>
      <c r="AF586" s="437"/>
    </row>
    <row r="587">
      <c r="A587" s="486" t="s">
        <v>1636</v>
      </c>
      <c r="B587" s="478">
        <v>6.0</v>
      </c>
      <c r="C587" s="487" t="s">
        <v>1915</v>
      </c>
      <c r="D587" s="474"/>
      <c r="E587" s="474"/>
      <c r="F587" s="475"/>
      <c r="G587" s="476" t="s">
        <v>1638</v>
      </c>
      <c r="H587" s="451"/>
      <c r="S587" s="452"/>
      <c r="T587" s="437"/>
      <c r="U587" s="437"/>
      <c r="V587" s="437"/>
      <c r="W587" s="437"/>
      <c r="X587" s="437"/>
      <c r="Y587" s="437"/>
      <c r="Z587" s="437"/>
      <c r="AA587" s="437"/>
      <c r="AB587" s="437"/>
      <c r="AC587" s="437"/>
      <c r="AD587" s="437"/>
      <c r="AE587" s="437"/>
      <c r="AF587" s="437"/>
    </row>
    <row r="588">
      <c r="A588" s="486" t="s">
        <v>1646</v>
      </c>
      <c r="B588" s="478">
        <v>7.0</v>
      </c>
      <c r="C588" s="487" t="s">
        <v>1916</v>
      </c>
      <c r="D588" s="474"/>
      <c r="E588" s="474"/>
      <c r="F588" s="475"/>
      <c r="G588" s="476" t="s">
        <v>1729</v>
      </c>
      <c r="H588" s="451"/>
      <c r="S588" s="452"/>
      <c r="T588" s="437"/>
      <c r="U588" s="437"/>
      <c r="V588" s="437"/>
      <c r="W588" s="437"/>
      <c r="X588" s="437"/>
      <c r="Y588" s="437"/>
      <c r="Z588" s="437"/>
      <c r="AA588" s="437"/>
      <c r="AB588" s="437"/>
      <c r="AC588" s="437"/>
      <c r="AD588" s="437"/>
      <c r="AE588" s="437"/>
      <c r="AF588" s="437"/>
    </row>
    <row r="589">
      <c r="A589" s="486" t="s">
        <v>1646</v>
      </c>
      <c r="B589" s="478">
        <v>8.0</v>
      </c>
      <c r="C589" s="487" t="s">
        <v>1917</v>
      </c>
      <c r="D589" s="474"/>
      <c r="E589" s="474"/>
      <c r="F589" s="475"/>
      <c r="G589" s="476" t="s">
        <v>1729</v>
      </c>
      <c r="H589" s="451"/>
      <c r="S589" s="452"/>
      <c r="T589" s="437"/>
      <c r="U589" s="437"/>
      <c r="V589" s="437"/>
      <c r="W589" s="437"/>
      <c r="X589" s="437"/>
      <c r="Y589" s="437"/>
      <c r="Z589" s="437"/>
      <c r="AA589" s="437"/>
      <c r="AB589" s="437"/>
      <c r="AC589" s="437"/>
      <c r="AD589" s="437"/>
      <c r="AE589" s="437"/>
      <c r="AF589" s="437"/>
    </row>
    <row r="590">
      <c r="A590" s="486" t="s">
        <v>1636</v>
      </c>
      <c r="B590" s="478">
        <v>9.0</v>
      </c>
      <c r="C590" s="487" t="s">
        <v>1918</v>
      </c>
      <c r="D590" s="474"/>
      <c r="E590" s="474"/>
      <c r="F590" s="475"/>
      <c r="G590" s="476" t="s">
        <v>1638</v>
      </c>
      <c r="H590" s="451"/>
      <c r="S590" s="452"/>
      <c r="T590" s="437"/>
      <c r="U590" s="437"/>
      <c r="V590" s="437"/>
      <c r="W590" s="437"/>
      <c r="X590" s="437"/>
      <c r="Y590" s="437"/>
      <c r="Z590" s="437"/>
      <c r="AA590" s="437"/>
      <c r="AB590" s="437"/>
      <c r="AC590" s="437"/>
      <c r="AD590" s="437"/>
      <c r="AE590" s="437"/>
      <c r="AF590" s="437"/>
    </row>
    <row r="591">
      <c r="A591" s="488" t="s">
        <v>8960</v>
      </c>
      <c r="B591" s="474"/>
      <c r="C591" s="474"/>
      <c r="D591" s="474"/>
      <c r="E591" s="474"/>
      <c r="F591" s="474"/>
      <c r="G591" s="474"/>
      <c r="H591" s="451"/>
      <c r="S591" s="452"/>
      <c r="T591" s="437"/>
      <c r="U591" s="437"/>
      <c r="V591" s="437"/>
      <c r="W591" s="437"/>
      <c r="X591" s="437"/>
      <c r="Y591" s="437"/>
      <c r="Z591" s="437"/>
      <c r="AA591" s="437"/>
      <c r="AB591" s="437"/>
      <c r="AC591" s="437"/>
      <c r="AD591" s="437"/>
      <c r="AE591" s="437"/>
      <c r="AF591" s="437"/>
    </row>
    <row r="592">
      <c r="A592" s="471" t="s">
        <v>8944</v>
      </c>
      <c r="B592" s="472" t="s">
        <v>8946</v>
      </c>
      <c r="C592" s="473" t="s">
        <v>39</v>
      </c>
      <c r="D592" s="475"/>
      <c r="E592" s="472" t="s">
        <v>8951</v>
      </c>
      <c r="F592" s="478" t="s">
        <v>8961</v>
      </c>
      <c r="G592" s="473" t="s">
        <v>8953</v>
      </c>
      <c r="H592" s="451"/>
      <c r="S592" s="452"/>
      <c r="T592" s="437"/>
      <c r="U592" s="437"/>
      <c r="V592" s="437"/>
      <c r="W592" s="437"/>
      <c r="X592" s="437"/>
      <c r="Y592" s="437"/>
      <c r="Z592" s="437"/>
      <c r="AA592" s="437"/>
      <c r="AB592" s="437"/>
      <c r="AC592" s="437"/>
      <c r="AD592" s="437"/>
      <c r="AE592" s="437"/>
      <c r="AF592" s="437"/>
    </row>
    <row r="593">
      <c r="A593" s="471" t="s">
        <v>6465</v>
      </c>
      <c r="B593" s="472">
        <v>1.0</v>
      </c>
      <c r="C593" s="476" t="s">
        <v>8955</v>
      </c>
      <c r="D593" s="475"/>
      <c r="E593" s="478" t="s">
        <v>8956</v>
      </c>
      <c r="F593" s="472"/>
      <c r="G593" s="473" t="s">
        <v>8957</v>
      </c>
      <c r="H593" s="451"/>
      <c r="S593" s="452"/>
      <c r="T593" s="437"/>
      <c r="U593" s="437"/>
      <c r="V593" s="437"/>
      <c r="W593" s="437"/>
      <c r="X593" s="437"/>
      <c r="Y593" s="437"/>
      <c r="Z593" s="437"/>
      <c r="AA593" s="437"/>
      <c r="AB593" s="437"/>
      <c r="AC593" s="437"/>
      <c r="AD593" s="437"/>
      <c r="AE593" s="437"/>
      <c r="AF593" s="437"/>
    </row>
    <row r="594">
      <c r="A594" s="489" t="s">
        <v>8962</v>
      </c>
      <c r="B594" s="474"/>
      <c r="C594" s="474"/>
      <c r="D594" s="474"/>
      <c r="E594" s="474"/>
      <c r="F594" s="474"/>
      <c r="G594" s="474"/>
      <c r="H594" s="451"/>
      <c r="S594" s="452"/>
      <c r="T594" s="437"/>
      <c r="U594" s="437"/>
      <c r="V594" s="437"/>
      <c r="W594" s="437"/>
      <c r="X594" s="437"/>
      <c r="Y594" s="437"/>
      <c r="Z594" s="437"/>
      <c r="AA594" s="437"/>
      <c r="AB594" s="437"/>
      <c r="AC594" s="437"/>
      <c r="AD594" s="437"/>
      <c r="AE594" s="437"/>
      <c r="AF594" s="437"/>
    </row>
    <row r="595">
      <c r="A595" s="471" t="s">
        <v>8944</v>
      </c>
      <c r="B595" s="472" t="s">
        <v>8946</v>
      </c>
      <c r="C595" s="473" t="s">
        <v>39</v>
      </c>
      <c r="D595" s="475"/>
      <c r="E595" s="472" t="s">
        <v>8951</v>
      </c>
      <c r="F595" s="472" t="s">
        <v>8952</v>
      </c>
      <c r="G595" s="473" t="s">
        <v>8953</v>
      </c>
      <c r="H595" s="451"/>
      <c r="S595" s="452"/>
      <c r="T595" s="437"/>
      <c r="U595" s="437"/>
      <c r="V595" s="437"/>
      <c r="W595" s="437"/>
      <c r="X595" s="437"/>
      <c r="Y595" s="437"/>
      <c r="Z595" s="437"/>
      <c r="AA595" s="437"/>
      <c r="AB595" s="437"/>
      <c r="AC595" s="437"/>
      <c r="AD595" s="437"/>
      <c r="AE595" s="437"/>
      <c r="AF595" s="437"/>
    </row>
    <row r="596">
      <c r="A596" s="490" t="s">
        <v>6465</v>
      </c>
      <c r="B596" s="491">
        <v>1.0</v>
      </c>
      <c r="C596" s="492" t="s">
        <v>8955</v>
      </c>
      <c r="D596" s="493"/>
      <c r="E596" s="494" t="s">
        <v>8956</v>
      </c>
      <c r="F596" s="491"/>
      <c r="G596" s="495" t="s">
        <v>8963</v>
      </c>
      <c r="H596" s="451"/>
      <c r="S596" s="452"/>
      <c r="T596" s="437"/>
      <c r="U596" s="437"/>
      <c r="V596" s="437"/>
      <c r="W596" s="437"/>
      <c r="X596" s="437"/>
      <c r="Y596" s="437"/>
      <c r="Z596" s="437"/>
      <c r="AA596" s="437"/>
      <c r="AB596" s="437"/>
      <c r="AC596" s="437"/>
      <c r="AD596" s="437"/>
      <c r="AE596" s="437"/>
      <c r="AF596" s="437"/>
    </row>
    <row r="597">
      <c r="A597" s="496"/>
      <c r="B597" s="497"/>
      <c r="C597" s="497"/>
      <c r="E597" s="497"/>
      <c r="F597" s="497"/>
      <c r="G597" s="497"/>
      <c r="H597" s="470"/>
      <c r="I597" s="519"/>
      <c r="J597" s="519"/>
      <c r="K597" s="519"/>
      <c r="L597" s="519"/>
      <c r="M597" s="519"/>
      <c r="N597" s="519"/>
      <c r="O597" s="519"/>
      <c r="P597" s="519"/>
      <c r="Q597" s="519"/>
      <c r="R597" s="519"/>
      <c r="S597" s="520"/>
      <c r="T597" s="437"/>
      <c r="U597" s="437"/>
      <c r="V597" s="437"/>
      <c r="W597" s="437"/>
      <c r="X597" s="437"/>
      <c r="Y597" s="437"/>
      <c r="Z597" s="437"/>
      <c r="AA597" s="437"/>
      <c r="AB597" s="437"/>
      <c r="AC597" s="437"/>
      <c r="AD597" s="437"/>
      <c r="AE597" s="437"/>
      <c r="AF597" s="437"/>
    </row>
    <row r="598">
      <c r="A598" s="498" t="s">
        <v>8964</v>
      </c>
      <c r="B598" s="435"/>
      <c r="C598" s="435"/>
      <c r="D598" s="499" t="s">
        <v>8965</v>
      </c>
      <c r="E598" s="500" t="s">
        <v>8966</v>
      </c>
      <c r="F598" s="499" t="s">
        <v>8967</v>
      </c>
      <c r="G598" s="435"/>
      <c r="H598" s="435"/>
      <c r="I598" s="435"/>
      <c r="J598" s="501" t="s">
        <v>8965</v>
      </c>
      <c r="K598" s="500" t="s">
        <v>8966</v>
      </c>
      <c r="L598" s="501" t="s">
        <v>8968</v>
      </c>
      <c r="M598" s="435"/>
      <c r="N598" s="435"/>
      <c r="O598" s="435"/>
      <c r="P598" s="502" t="s">
        <v>8965</v>
      </c>
      <c r="Q598" s="503" t="s">
        <v>8966</v>
      </c>
      <c r="R598" s="504"/>
      <c r="S598" s="436"/>
      <c r="T598" s="437"/>
      <c r="U598" s="437"/>
      <c r="V598" s="437"/>
      <c r="W598" s="437"/>
      <c r="X598" s="437"/>
      <c r="Y598" s="437"/>
      <c r="Z598" s="437"/>
      <c r="AA598" s="437"/>
      <c r="AB598" s="437"/>
      <c r="AC598" s="437"/>
      <c r="AD598" s="437"/>
      <c r="AE598" s="437"/>
      <c r="AF598" s="437"/>
    </row>
    <row r="599">
      <c r="A599" s="505"/>
      <c r="S599" s="452"/>
      <c r="T599" s="437"/>
      <c r="U599" s="437"/>
      <c r="V599" s="437"/>
      <c r="W599" s="437"/>
      <c r="X599" s="437"/>
      <c r="Y599" s="437"/>
      <c r="Z599" s="437"/>
      <c r="AA599" s="437"/>
      <c r="AB599" s="437"/>
      <c r="AC599" s="437"/>
      <c r="AD599" s="437"/>
      <c r="AE599" s="437"/>
      <c r="AF599" s="437"/>
    </row>
    <row r="600">
      <c r="A600" s="506" t="s">
        <v>8969</v>
      </c>
      <c r="D600" s="507" t="s">
        <v>8965</v>
      </c>
      <c r="E600" s="508" t="s">
        <v>8966</v>
      </c>
      <c r="F600" s="507" t="s">
        <v>8970</v>
      </c>
      <c r="J600" s="507" t="s">
        <v>8965</v>
      </c>
      <c r="K600" s="508" t="s">
        <v>8966</v>
      </c>
      <c r="L600" s="507" t="s">
        <v>8971</v>
      </c>
      <c r="P600" s="509" t="s">
        <v>8965</v>
      </c>
      <c r="Q600" s="510" t="s">
        <v>8966</v>
      </c>
      <c r="R600" s="511" t="s">
        <v>8972</v>
      </c>
      <c r="S600" s="452"/>
      <c r="T600" s="437"/>
      <c r="U600" s="437"/>
      <c r="V600" s="437"/>
      <c r="W600" s="437"/>
      <c r="X600" s="437"/>
      <c r="Y600" s="437"/>
      <c r="Z600" s="437"/>
      <c r="AA600" s="437"/>
      <c r="AB600" s="437"/>
      <c r="AC600" s="437"/>
      <c r="AD600" s="437"/>
      <c r="AE600" s="437"/>
      <c r="AF600" s="437"/>
    </row>
    <row r="601">
      <c r="A601" s="512"/>
      <c r="B601" s="513"/>
      <c r="C601" s="513"/>
      <c r="D601" s="513"/>
      <c r="E601" s="513"/>
      <c r="F601" s="513"/>
      <c r="G601" s="513"/>
      <c r="H601" s="513"/>
      <c r="I601" s="513"/>
      <c r="J601" s="513"/>
      <c r="K601" s="513"/>
      <c r="L601" s="513"/>
      <c r="M601" s="513"/>
      <c r="N601" s="513"/>
      <c r="O601" s="513"/>
      <c r="P601" s="513"/>
      <c r="Q601" s="513"/>
      <c r="R601" s="513"/>
      <c r="S601" s="514"/>
      <c r="T601" s="437"/>
      <c r="U601" s="437"/>
      <c r="V601" s="437"/>
      <c r="W601" s="437"/>
      <c r="X601" s="437"/>
      <c r="Y601" s="437"/>
      <c r="Z601" s="437"/>
      <c r="AA601" s="437"/>
      <c r="AB601" s="437"/>
      <c r="AC601" s="437"/>
      <c r="AD601" s="437"/>
      <c r="AE601" s="437"/>
      <c r="AF601" s="437"/>
    </row>
    <row r="602">
      <c r="A602" s="434" t="s">
        <v>9001</v>
      </c>
      <c r="B602" s="435"/>
      <c r="C602" s="435"/>
      <c r="D602" s="435"/>
      <c r="E602" s="435"/>
      <c r="F602" s="435"/>
      <c r="G602" s="435"/>
      <c r="H602" s="435"/>
      <c r="I602" s="435"/>
      <c r="J602" s="435"/>
      <c r="K602" s="435"/>
      <c r="L602" s="435"/>
      <c r="M602" s="435"/>
      <c r="N602" s="435"/>
      <c r="O602" s="435"/>
      <c r="P602" s="435"/>
      <c r="Q602" s="435"/>
      <c r="R602" s="435"/>
      <c r="S602" s="436"/>
      <c r="T602" s="437"/>
      <c r="U602" s="437"/>
      <c r="V602" s="437"/>
      <c r="W602" s="437"/>
      <c r="X602" s="437"/>
      <c r="Y602" s="437"/>
      <c r="Z602" s="437"/>
      <c r="AA602" s="437"/>
      <c r="AB602" s="437"/>
      <c r="AC602" s="437"/>
      <c r="AD602" s="437"/>
      <c r="AE602" s="437"/>
      <c r="AF602" s="437"/>
    </row>
    <row r="603">
      <c r="A603" s="523" t="s">
        <v>8935</v>
      </c>
      <c r="B603" s="439"/>
      <c r="C603" s="523" t="s">
        <v>8936</v>
      </c>
      <c r="D603" s="440"/>
      <c r="E603" s="439"/>
      <c r="F603" s="524" t="s">
        <v>1437</v>
      </c>
      <c r="G603" s="525" t="s">
        <v>8937</v>
      </c>
      <c r="H603" s="443" t="s">
        <v>1442</v>
      </c>
      <c r="I603" s="444"/>
      <c r="J603" s="444"/>
      <c r="K603" s="444"/>
      <c r="L603" s="444"/>
      <c r="M603" s="444"/>
      <c r="N603" s="444"/>
      <c r="O603" s="444"/>
      <c r="P603" s="444"/>
      <c r="Q603" s="444"/>
      <c r="R603" s="444"/>
      <c r="S603" s="445"/>
      <c r="T603" s="437"/>
      <c r="U603" s="437"/>
      <c r="V603" s="437"/>
      <c r="W603" s="437"/>
      <c r="X603" s="437"/>
      <c r="Y603" s="437"/>
      <c r="Z603" s="437"/>
      <c r="AA603" s="437"/>
      <c r="AB603" s="437"/>
      <c r="AC603" s="437"/>
      <c r="AD603" s="437"/>
      <c r="AE603" s="437"/>
      <c r="AF603" s="437"/>
    </row>
    <row r="604">
      <c r="A604" s="526" t="s">
        <v>8938</v>
      </c>
      <c r="B604" s="22"/>
      <c r="C604" s="526" t="s">
        <v>9002</v>
      </c>
      <c r="D604" s="448"/>
      <c r="E604" s="22"/>
      <c r="F604" s="449" t="s">
        <v>8939</v>
      </c>
      <c r="G604" s="450"/>
      <c r="H604" s="451"/>
      <c r="S604" s="452"/>
      <c r="T604" s="437"/>
      <c r="U604" s="437"/>
      <c r="V604" s="437"/>
      <c r="W604" s="437"/>
      <c r="X604" s="437"/>
      <c r="Y604" s="437"/>
      <c r="Z604" s="437"/>
      <c r="AA604" s="437"/>
      <c r="AB604" s="437"/>
      <c r="AC604" s="437"/>
      <c r="AD604" s="437"/>
      <c r="AE604" s="437"/>
      <c r="AF604" s="437"/>
    </row>
    <row r="605">
      <c r="A605" s="453" t="s">
        <v>8940</v>
      </c>
      <c r="B605" s="448"/>
      <c r="C605" s="448"/>
      <c r="D605" s="22"/>
      <c r="E605" s="454" t="s">
        <v>8941</v>
      </c>
      <c r="F605" s="455" t="s">
        <v>8942</v>
      </c>
      <c r="G605" s="456"/>
      <c r="H605" s="451"/>
      <c r="S605" s="452"/>
      <c r="T605" s="437"/>
      <c r="U605" s="437"/>
      <c r="V605" s="437"/>
      <c r="W605" s="437"/>
      <c r="X605" s="437"/>
      <c r="Y605" s="437"/>
      <c r="Z605" s="437"/>
      <c r="AA605" s="437"/>
      <c r="AB605" s="437"/>
      <c r="AC605" s="437"/>
      <c r="AD605" s="437"/>
      <c r="AE605" s="437"/>
      <c r="AF605" s="437"/>
    </row>
    <row r="606">
      <c r="A606" s="457" t="s">
        <v>8943</v>
      </c>
      <c r="B606" s="458"/>
      <c r="C606" s="458"/>
      <c r="D606" s="459"/>
      <c r="E606" s="460"/>
      <c r="F606" s="461"/>
      <c r="G606" s="462"/>
      <c r="H606" s="463"/>
      <c r="I606" s="464"/>
      <c r="J606" s="464"/>
      <c r="K606" s="464"/>
      <c r="L606" s="464"/>
      <c r="M606" s="464"/>
      <c r="N606" s="464"/>
      <c r="O606" s="464"/>
      <c r="P606" s="464"/>
      <c r="Q606" s="464"/>
      <c r="R606" s="464"/>
      <c r="S606" s="465"/>
      <c r="T606" s="437"/>
      <c r="U606" s="437"/>
      <c r="V606" s="437"/>
      <c r="W606" s="437"/>
      <c r="X606" s="437"/>
      <c r="Y606" s="437"/>
      <c r="Z606" s="437"/>
      <c r="AA606" s="437"/>
      <c r="AB606" s="437"/>
      <c r="AC606" s="437"/>
      <c r="AD606" s="437"/>
      <c r="AE606" s="437"/>
      <c r="AF606" s="437"/>
    </row>
    <row r="607">
      <c r="A607" s="527" t="s">
        <v>8944</v>
      </c>
      <c r="B607" s="467"/>
      <c r="C607" s="528" t="s">
        <v>8945</v>
      </c>
      <c r="D607" s="469"/>
      <c r="E607" s="469"/>
      <c r="F607" s="469"/>
      <c r="G607" s="469"/>
      <c r="H607" s="470" t="s">
        <v>9000</v>
      </c>
      <c r="S607" s="452"/>
      <c r="T607" s="437"/>
      <c r="U607" s="437"/>
      <c r="V607" s="437"/>
      <c r="W607" s="437"/>
      <c r="X607" s="437"/>
      <c r="Y607" s="437"/>
      <c r="Z607" s="437"/>
      <c r="AA607" s="437"/>
      <c r="AB607" s="437"/>
      <c r="AC607" s="437"/>
      <c r="AD607" s="437"/>
      <c r="AE607" s="437"/>
      <c r="AF607" s="437"/>
    </row>
    <row r="608">
      <c r="A608" s="471"/>
      <c r="B608" s="478" t="s">
        <v>8946</v>
      </c>
      <c r="C608" s="476" t="s">
        <v>8947</v>
      </c>
      <c r="D608" s="474"/>
      <c r="E608" s="474"/>
      <c r="F608" s="475"/>
      <c r="G608" s="476" t="s">
        <v>8948</v>
      </c>
      <c r="H608" s="451"/>
      <c r="S608" s="452"/>
      <c r="T608" s="437"/>
      <c r="U608" s="437"/>
      <c r="V608" s="437"/>
      <c r="W608" s="437"/>
      <c r="X608" s="437"/>
      <c r="Y608" s="437"/>
      <c r="Z608" s="437"/>
      <c r="AA608" s="437"/>
      <c r="AB608" s="437"/>
      <c r="AC608" s="437"/>
      <c r="AD608" s="437"/>
      <c r="AE608" s="437"/>
      <c r="AF608" s="437"/>
    </row>
    <row r="609">
      <c r="A609" s="486" t="s">
        <v>2101</v>
      </c>
      <c r="B609" s="478">
        <v>1.0</v>
      </c>
      <c r="C609" s="476" t="s">
        <v>2156</v>
      </c>
      <c r="D609" s="474"/>
      <c r="E609" s="474"/>
      <c r="F609" s="475"/>
      <c r="G609" s="477"/>
      <c r="H609" s="451"/>
      <c r="S609" s="452"/>
      <c r="T609" s="437"/>
      <c r="U609" s="437"/>
      <c r="V609" s="437"/>
      <c r="W609" s="437"/>
      <c r="X609" s="437"/>
      <c r="Y609" s="437"/>
      <c r="Z609" s="437"/>
      <c r="AA609" s="437"/>
      <c r="AB609" s="437"/>
      <c r="AC609" s="437"/>
      <c r="AD609" s="437"/>
      <c r="AE609" s="437"/>
      <c r="AF609" s="437"/>
    </row>
    <row r="610">
      <c r="A610" s="486" t="s">
        <v>2101</v>
      </c>
      <c r="B610" s="478">
        <v>2.0</v>
      </c>
      <c r="C610" s="476" t="s">
        <v>2109</v>
      </c>
      <c r="D610" s="474"/>
      <c r="E610" s="474"/>
      <c r="F610" s="475"/>
      <c r="G610" s="477"/>
      <c r="H610" s="451"/>
      <c r="S610" s="452"/>
      <c r="T610" s="437"/>
      <c r="U610" s="437"/>
      <c r="V610" s="437"/>
      <c r="W610" s="437"/>
      <c r="X610" s="437"/>
      <c r="Y610" s="437"/>
      <c r="Z610" s="437"/>
      <c r="AA610" s="437"/>
      <c r="AB610" s="437"/>
      <c r="AC610" s="437"/>
      <c r="AD610" s="437"/>
      <c r="AE610" s="437"/>
      <c r="AF610" s="437"/>
    </row>
    <row r="611">
      <c r="A611" s="486"/>
      <c r="B611" s="478" t="s">
        <v>8946</v>
      </c>
      <c r="C611" s="476" t="s">
        <v>8947</v>
      </c>
      <c r="D611" s="474"/>
      <c r="E611" s="475"/>
      <c r="F611" s="478" t="s">
        <v>8948</v>
      </c>
      <c r="G611" s="476" t="s">
        <v>8949</v>
      </c>
      <c r="H611" s="451"/>
      <c r="S611" s="452"/>
      <c r="T611" s="437"/>
      <c r="U611" s="437"/>
      <c r="V611" s="437"/>
      <c r="W611" s="437"/>
      <c r="X611" s="437"/>
      <c r="Y611" s="437"/>
      <c r="Z611" s="437"/>
      <c r="AA611" s="437"/>
      <c r="AB611" s="437"/>
      <c r="AC611" s="437"/>
      <c r="AD611" s="437"/>
      <c r="AE611" s="437"/>
      <c r="AF611" s="437"/>
    </row>
    <row r="612">
      <c r="A612" s="521" t="s">
        <v>2104</v>
      </c>
      <c r="B612" s="478">
        <v>1.0</v>
      </c>
      <c r="C612" s="484" t="s">
        <v>2157</v>
      </c>
      <c r="D612" s="474"/>
      <c r="E612" s="475"/>
      <c r="F612" s="483" t="s">
        <v>2158</v>
      </c>
      <c r="G612" s="482"/>
      <c r="H612" s="451"/>
      <c r="S612" s="452"/>
      <c r="T612" s="437"/>
      <c r="U612" s="437"/>
      <c r="V612" s="437"/>
      <c r="W612" s="437"/>
      <c r="X612" s="437"/>
      <c r="Y612" s="437"/>
      <c r="Z612" s="437"/>
      <c r="AA612" s="437"/>
      <c r="AB612" s="437"/>
      <c r="AC612" s="437"/>
      <c r="AD612" s="437"/>
      <c r="AE612" s="437"/>
      <c r="AF612" s="437"/>
    </row>
    <row r="613">
      <c r="A613" s="521" t="s">
        <v>2104</v>
      </c>
      <c r="B613" s="483">
        <v>2.0</v>
      </c>
      <c r="C613" s="484" t="s">
        <v>2159</v>
      </c>
      <c r="D613" s="474"/>
      <c r="E613" s="475"/>
      <c r="F613" s="481"/>
      <c r="G613" s="482"/>
      <c r="H613" s="451"/>
      <c r="S613" s="452"/>
      <c r="T613" s="437"/>
      <c r="U613" s="437"/>
      <c r="V613" s="437"/>
      <c r="W613" s="437"/>
      <c r="X613" s="437"/>
      <c r="Y613" s="437"/>
      <c r="Z613" s="437"/>
      <c r="AA613" s="437"/>
      <c r="AB613" s="437"/>
      <c r="AC613" s="437"/>
      <c r="AD613" s="437"/>
      <c r="AE613" s="437"/>
      <c r="AF613" s="437"/>
    </row>
    <row r="614">
      <c r="A614" s="521"/>
      <c r="B614" s="483" t="s">
        <v>8946</v>
      </c>
      <c r="C614" s="483" t="s">
        <v>8947</v>
      </c>
      <c r="D614" s="483" t="s">
        <v>8950</v>
      </c>
      <c r="E614" s="483" t="s">
        <v>8951</v>
      </c>
      <c r="F614" s="483" t="s">
        <v>8952</v>
      </c>
      <c r="G614" s="484" t="s">
        <v>8953</v>
      </c>
      <c r="H614" s="451"/>
      <c r="S614" s="452"/>
      <c r="T614" s="437"/>
      <c r="U614" s="437"/>
      <c r="V614" s="437"/>
      <c r="W614" s="437"/>
      <c r="X614" s="437"/>
      <c r="Y614" s="437"/>
      <c r="Z614" s="437"/>
      <c r="AA614" s="437"/>
      <c r="AB614" s="437"/>
      <c r="AC614" s="437"/>
      <c r="AD614" s="437"/>
      <c r="AE614" s="437"/>
      <c r="AF614" s="437"/>
    </row>
    <row r="615">
      <c r="A615" s="521" t="s">
        <v>8954</v>
      </c>
      <c r="B615" s="483">
        <v>1.0</v>
      </c>
      <c r="C615" s="529" t="s">
        <v>2161</v>
      </c>
      <c r="D615" s="483" t="s">
        <v>2162</v>
      </c>
      <c r="E615" s="481"/>
      <c r="F615" s="481"/>
      <c r="G615" s="484" t="s">
        <v>2163</v>
      </c>
      <c r="H615" s="451"/>
      <c r="S615" s="452"/>
      <c r="T615" s="437"/>
      <c r="U615" s="437"/>
      <c r="V615" s="437"/>
      <c r="W615" s="437"/>
      <c r="X615" s="437"/>
      <c r="Y615" s="437"/>
      <c r="Z615" s="437"/>
      <c r="AA615" s="437"/>
      <c r="AB615" s="437"/>
      <c r="AC615" s="437"/>
      <c r="AD615" s="437"/>
      <c r="AE615" s="437"/>
      <c r="AF615" s="437"/>
    </row>
    <row r="616">
      <c r="A616" s="521" t="s">
        <v>8954</v>
      </c>
      <c r="B616" s="483">
        <v>2.0</v>
      </c>
      <c r="C616" s="529" t="s">
        <v>2164</v>
      </c>
      <c r="D616" s="483" t="s">
        <v>2165</v>
      </c>
      <c r="E616" s="483" t="s">
        <v>2166</v>
      </c>
      <c r="F616" s="481"/>
      <c r="G616" s="484" t="s">
        <v>2167</v>
      </c>
      <c r="H616" s="451"/>
      <c r="S616" s="452"/>
      <c r="T616" s="437"/>
      <c r="U616" s="437"/>
      <c r="V616" s="437"/>
      <c r="W616" s="437"/>
      <c r="X616" s="437"/>
      <c r="Y616" s="437"/>
      <c r="Z616" s="437"/>
      <c r="AA616" s="437"/>
      <c r="AB616" s="437"/>
      <c r="AC616" s="437"/>
      <c r="AD616" s="437"/>
      <c r="AE616" s="437"/>
      <c r="AF616" s="437"/>
    </row>
    <row r="617">
      <c r="A617" s="471"/>
      <c r="B617" s="478" t="s">
        <v>8946</v>
      </c>
      <c r="C617" s="478" t="s">
        <v>6512</v>
      </c>
      <c r="D617" s="478" t="s">
        <v>8974</v>
      </c>
      <c r="E617" s="478" t="s">
        <v>8951</v>
      </c>
      <c r="F617" s="478" t="s">
        <v>8952</v>
      </c>
      <c r="G617" s="476" t="s">
        <v>8953</v>
      </c>
      <c r="H617" s="451"/>
      <c r="S617" s="452"/>
      <c r="T617" s="437"/>
      <c r="U617" s="437"/>
      <c r="V617" s="437"/>
      <c r="W617" s="437"/>
      <c r="X617" s="437"/>
      <c r="Y617" s="437"/>
      <c r="Z617" s="437"/>
      <c r="AA617" s="437"/>
      <c r="AB617" s="437"/>
      <c r="AC617" s="437"/>
      <c r="AD617" s="437"/>
      <c r="AE617" s="437"/>
      <c r="AF617" s="437"/>
    </row>
    <row r="618">
      <c r="A618" s="486" t="s">
        <v>8975</v>
      </c>
      <c r="B618" s="478">
        <v>1.0</v>
      </c>
      <c r="C618" s="478" t="s">
        <v>8976</v>
      </c>
      <c r="D618" s="472"/>
      <c r="E618" s="478" t="s">
        <v>8977</v>
      </c>
      <c r="F618" s="472"/>
      <c r="G618" s="476" t="s">
        <v>8978</v>
      </c>
      <c r="H618" s="451"/>
      <c r="S618" s="452"/>
      <c r="T618" s="437"/>
      <c r="U618" s="437"/>
      <c r="V618" s="437"/>
      <c r="W618" s="437"/>
      <c r="X618" s="437"/>
      <c r="Y618" s="437"/>
      <c r="Z618" s="437"/>
      <c r="AA618" s="437"/>
      <c r="AB618" s="437"/>
      <c r="AC618" s="437"/>
      <c r="AD618" s="437"/>
      <c r="AE618" s="437"/>
      <c r="AF618" s="437"/>
    </row>
    <row r="619">
      <c r="A619" s="479"/>
      <c r="B619" s="483" t="s">
        <v>8946</v>
      </c>
      <c r="C619" s="484" t="s">
        <v>39</v>
      </c>
      <c r="D619" s="475"/>
      <c r="E619" s="483" t="s">
        <v>8951</v>
      </c>
      <c r="F619" s="483" t="s">
        <v>8952</v>
      </c>
      <c r="G619" s="484" t="s">
        <v>8953</v>
      </c>
      <c r="H619" s="451"/>
      <c r="S619" s="452"/>
      <c r="T619" s="437"/>
      <c r="U619" s="437"/>
      <c r="V619" s="437"/>
      <c r="W619" s="437"/>
      <c r="X619" s="437"/>
      <c r="Y619" s="437"/>
      <c r="Z619" s="437"/>
      <c r="AA619" s="437"/>
      <c r="AB619" s="437"/>
      <c r="AC619" s="437"/>
      <c r="AD619" s="437"/>
      <c r="AE619" s="437"/>
      <c r="AF619" s="437"/>
    </row>
    <row r="620">
      <c r="A620" s="486" t="s">
        <v>6465</v>
      </c>
      <c r="B620" s="483">
        <v>1.0</v>
      </c>
      <c r="C620" s="484" t="s">
        <v>8955</v>
      </c>
      <c r="D620" s="475"/>
      <c r="E620" s="483" t="s">
        <v>8956</v>
      </c>
      <c r="F620" s="480"/>
      <c r="G620" s="484" t="s">
        <v>8957</v>
      </c>
      <c r="H620" s="451"/>
      <c r="S620" s="452"/>
      <c r="T620" s="437"/>
      <c r="U620" s="437"/>
      <c r="V620" s="437"/>
      <c r="W620" s="437"/>
      <c r="X620" s="437"/>
      <c r="Y620" s="437"/>
      <c r="Z620" s="437"/>
      <c r="AA620" s="437"/>
      <c r="AB620" s="437"/>
      <c r="AC620" s="437"/>
      <c r="AD620" s="437"/>
      <c r="AE620" s="437"/>
      <c r="AF620" s="437"/>
    </row>
    <row r="621">
      <c r="A621" s="471"/>
      <c r="B621" s="478" t="s">
        <v>8946</v>
      </c>
      <c r="C621" s="476" t="s">
        <v>8958</v>
      </c>
      <c r="D621" s="474"/>
      <c r="E621" s="474"/>
      <c r="F621" s="475"/>
      <c r="G621" s="476" t="s">
        <v>8959</v>
      </c>
      <c r="H621" s="518"/>
      <c r="S621" s="452"/>
      <c r="T621" s="437"/>
      <c r="U621" s="437"/>
      <c r="V621" s="437"/>
      <c r="W621" s="437"/>
      <c r="X621" s="437"/>
      <c r="Y621" s="437"/>
      <c r="Z621" s="437"/>
      <c r="AA621" s="437"/>
      <c r="AB621" s="437"/>
      <c r="AC621" s="437"/>
      <c r="AD621" s="437"/>
      <c r="AE621" s="437"/>
      <c r="AF621" s="437"/>
    </row>
    <row r="622">
      <c r="A622" s="486" t="s">
        <v>1636</v>
      </c>
      <c r="B622" s="478">
        <v>1.0</v>
      </c>
      <c r="C622" s="487" t="s">
        <v>1910</v>
      </c>
      <c r="D622" s="474"/>
      <c r="E622" s="474"/>
      <c r="F622" s="475"/>
      <c r="G622" s="476" t="s">
        <v>1877</v>
      </c>
      <c r="H622" s="451"/>
      <c r="S622" s="452"/>
      <c r="T622" s="437"/>
      <c r="U622" s="437"/>
      <c r="V622" s="437"/>
      <c r="W622" s="437"/>
      <c r="X622" s="437"/>
      <c r="Y622" s="437"/>
      <c r="Z622" s="437"/>
      <c r="AA622" s="437"/>
      <c r="AB622" s="437"/>
      <c r="AC622" s="437"/>
      <c r="AD622" s="437"/>
      <c r="AE622" s="437"/>
      <c r="AF622" s="437"/>
    </row>
    <row r="623">
      <c r="A623" s="486" t="s">
        <v>1636</v>
      </c>
      <c r="B623" s="478">
        <v>2.0</v>
      </c>
      <c r="C623" s="487" t="s">
        <v>1911</v>
      </c>
      <c r="D623" s="474"/>
      <c r="E623" s="474"/>
      <c r="F623" s="475"/>
      <c r="G623" s="476" t="s">
        <v>1638</v>
      </c>
      <c r="H623" s="451"/>
      <c r="S623" s="452"/>
      <c r="T623" s="437"/>
      <c r="U623" s="437"/>
      <c r="V623" s="437"/>
      <c r="W623" s="437"/>
      <c r="X623" s="437"/>
      <c r="Y623" s="437"/>
      <c r="Z623" s="437"/>
      <c r="AA623" s="437"/>
      <c r="AB623" s="437"/>
      <c r="AC623" s="437"/>
      <c r="AD623" s="437"/>
      <c r="AE623" s="437"/>
      <c r="AF623" s="437"/>
    </row>
    <row r="624">
      <c r="A624" s="486" t="s">
        <v>1636</v>
      </c>
      <c r="B624" s="478">
        <v>3.0</v>
      </c>
      <c r="C624" s="487" t="s">
        <v>1912</v>
      </c>
      <c r="D624" s="474"/>
      <c r="E624" s="474"/>
      <c r="F624" s="475"/>
      <c r="G624" s="476" t="s">
        <v>1638</v>
      </c>
      <c r="H624" s="451"/>
      <c r="S624" s="452"/>
      <c r="T624" s="437"/>
      <c r="U624" s="437"/>
      <c r="V624" s="437"/>
      <c r="W624" s="437"/>
      <c r="X624" s="437"/>
      <c r="Y624" s="437"/>
      <c r="Z624" s="437"/>
      <c r="AA624" s="437"/>
      <c r="AB624" s="437"/>
      <c r="AC624" s="437"/>
      <c r="AD624" s="437"/>
      <c r="AE624" s="437"/>
      <c r="AF624" s="437"/>
    </row>
    <row r="625">
      <c r="A625" s="486" t="s">
        <v>1636</v>
      </c>
      <c r="B625" s="478">
        <v>4.0</v>
      </c>
      <c r="C625" s="487" t="s">
        <v>1913</v>
      </c>
      <c r="D625" s="474"/>
      <c r="E625" s="474"/>
      <c r="F625" s="475"/>
      <c r="G625" s="476" t="s">
        <v>1661</v>
      </c>
      <c r="H625" s="451"/>
      <c r="S625" s="452"/>
      <c r="T625" s="437"/>
      <c r="U625" s="437"/>
      <c r="V625" s="437"/>
      <c r="W625" s="437"/>
      <c r="X625" s="437"/>
      <c r="Y625" s="437"/>
      <c r="Z625" s="437"/>
      <c r="AA625" s="437"/>
      <c r="AB625" s="437"/>
      <c r="AC625" s="437"/>
      <c r="AD625" s="437"/>
      <c r="AE625" s="437"/>
      <c r="AF625" s="437"/>
    </row>
    <row r="626">
      <c r="A626" s="486" t="s">
        <v>1636</v>
      </c>
      <c r="B626" s="478">
        <v>5.0</v>
      </c>
      <c r="C626" s="487" t="s">
        <v>1914</v>
      </c>
      <c r="D626" s="474"/>
      <c r="E626" s="474"/>
      <c r="F626" s="475"/>
      <c r="G626" s="476" t="s">
        <v>1882</v>
      </c>
      <c r="H626" s="451"/>
      <c r="S626" s="452"/>
      <c r="T626" s="437"/>
      <c r="U626" s="437"/>
      <c r="V626" s="437"/>
      <c r="W626" s="437"/>
      <c r="X626" s="437"/>
      <c r="Y626" s="437"/>
      <c r="Z626" s="437"/>
      <c r="AA626" s="437"/>
      <c r="AB626" s="437"/>
      <c r="AC626" s="437"/>
      <c r="AD626" s="437"/>
      <c r="AE626" s="437"/>
      <c r="AF626" s="437"/>
    </row>
    <row r="627">
      <c r="A627" s="486" t="s">
        <v>1636</v>
      </c>
      <c r="B627" s="478">
        <v>6.0</v>
      </c>
      <c r="C627" s="487" t="s">
        <v>1915</v>
      </c>
      <c r="D627" s="474"/>
      <c r="E627" s="474"/>
      <c r="F627" s="475"/>
      <c r="G627" s="476" t="s">
        <v>1638</v>
      </c>
      <c r="H627" s="451"/>
      <c r="S627" s="452"/>
      <c r="T627" s="437"/>
      <c r="U627" s="437"/>
      <c r="V627" s="437"/>
      <c r="W627" s="437"/>
      <c r="X627" s="437"/>
      <c r="Y627" s="437"/>
      <c r="Z627" s="437"/>
      <c r="AA627" s="437"/>
      <c r="AB627" s="437"/>
      <c r="AC627" s="437"/>
      <c r="AD627" s="437"/>
      <c r="AE627" s="437"/>
      <c r="AF627" s="437"/>
    </row>
    <row r="628">
      <c r="A628" s="486" t="s">
        <v>1646</v>
      </c>
      <c r="B628" s="478">
        <v>7.0</v>
      </c>
      <c r="C628" s="487" t="s">
        <v>1916</v>
      </c>
      <c r="D628" s="474"/>
      <c r="E628" s="474"/>
      <c r="F628" s="475"/>
      <c r="G628" s="476" t="s">
        <v>1729</v>
      </c>
      <c r="H628" s="451"/>
      <c r="S628" s="452"/>
      <c r="T628" s="437"/>
      <c r="U628" s="437"/>
      <c r="V628" s="437"/>
      <c r="W628" s="437"/>
      <c r="X628" s="437"/>
      <c r="Y628" s="437"/>
      <c r="Z628" s="437"/>
      <c r="AA628" s="437"/>
      <c r="AB628" s="437"/>
      <c r="AC628" s="437"/>
      <c r="AD628" s="437"/>
      <c r="AE628" s="437"/>
      <c r="AF628" s="437"/>
    </row>
    <row r="629">
      <c r="A629" s="486" t="s">
        <v>1646</v>
      </c>
      <c r="B629" s="478">
        <v>8.0</v>
      </c>
      <c r="C629" s="487" t="s">
        <v>1917</v>
      </c>
      <c r="D629" s="474"/>
      <c r="E629" s="474"/>
      <c r="F629" s="475"/>
      <c r="G629" s="476" t="s">
        <v>1729</v>
      </c>
      <c r="H629" s="451"/>
      <c r="S629" s="452"/>
      <c r="T629" s="437"/>
      <c r="U629" s="437"/>
      <c r="V629" s="437"/>
      <c r="W629" s="437"/>
      <c r="X629" s="437"/>
      <c r="Y629" s="437"/>
      <c r="Z629" s="437"/>
      <c r="AA629" s="437"/>
      <c r="AB629" s="437"/>
      <c r="AC629" s="437"/>
      <c r="AD629" s="437"/>
      <c r="AE629" s="437"/>
      <c r="AF629" s="437"/>
    </row>
    <row r="630">
      <c r="A630" s="486" t="s">
        <v>1636</v>
      </c>
      <c r="B630" s="478">
        <v>9.0</v>
      </c>
      <c r="C630" s="487" t="s">
        <v>1918</v>
      </c>
      <c r="D630" s="474"/>
      <c r="E630" s="474"/>
      <c r="F630" s="475"/>
      <c r="G630" s="476" t="s">
        <v>1638</v>
      </c>
      <c r="H630" s="451"/>
      <c r="S630" s="452"/>
      <c r="T630" s="437"/>
      <c r="U630" s="437"/>
      <c r="V630" s="437"/>
      <c r="W630" s="437"/>
      <c r="X630" s="437"/>
      <c r="Y630" s="437"/>
      <c r="Z630" s="437"/>
      <c r="AA630" s="437"/>
      <c r="AB630" s="437"/>
      <c r="AC630" s="437"/>
      <c r="AD630" s="437"/>
      <c r="AE630" s="437"/>
      <c r="AF630" s="437"/>
    </row>
    <row r="631">
      <c r="A631" s="489" t="s">
        <v>8960</v>
      </c>
      <c r="B631" s="474"/>
      <c r="C631" s="474"/>
      <c r="D631" s="474"/>
      <c r="E631" s="474"/>
      <c r="F631" s="474"/>
      <c r="G631" s="474"/>
      <c r="H631" s="451"/>
      <c r="S631" s="452"/>
      <c r="T631" s="437"/>
      <c r="U631" s="437"/>
      <c r="V631" s="437"/>
      <c r="W631" s="437"/>
      <c r="X631" s="437"/>
      <c r="Y631" s="437"/>
      <c r="Z631" s="437"/>
      <c r="AA631" s="437"/>
      <c r="AB631" s="437"/>
      <c r="AC631" s="437"/>
      <c r="AD631" s="437"/>
      <c r="AE631" s="437"/>
      <c r="AF631" s="437"/>
    </row>
    <row r="632">
      <c r="A632" s="486" t="s">
        <v>8944</v>
      </c>
      <c r="B632" s="478" t="s">
        <v>8946</v>
      </c>
      <c r="C632" s="476" t="s">
        <v>39</v>
      </c>
      <c r="D632" s="475"/>
      <c r="E632" s="478" t="s">
        <v>8951</v>
      </c>
      <c r="F632" s="478" t="s">
        <v>8961</v>
      </c>
      <c r="G632" s="476" t="s">
        <v>8953</v>
      </c>
      <c r="H632" s="451"/>
      <c r="S632" s="452"/>
      <c r="T632" s="437"/>
      <c r="U632" s="437"/>
      <c r="V632" s="437"/>
      <c r="W632" s="437"/>
      <c r="X632" s="437"/>
      <c r="Y632" s="437"/>
      <c r="Z632" s="437"/>
      <c r="AA632" s="437"/>
      <c r="AB632" s="437"/>
      <c r="AC632" s="437"/>
      <c r="AD632" s="437"/>
      <c r="AE632" s="437"/>
      <c r="AF632" s="437"/>
    </row>
    <row r="633">
      <c r="A633" s="486" t="s">
        <v>6465</v>
      </c>
      <c r="B633" s="478">
        <v>1.0</v>
      </c>
      <c r="C633" s="476" t="s">
        <v>8955</v>
      </c>
      <c r="D633" s="475"/>
      <c r="E633" s="478" t="s">
        <v>8956</v>
      </c>
      <c r="F633" s="472"/>
      <c r="G633" s="476" t="s">
        <v>8957</v>
      </c>
      <c r="H633" s="451"/>
      <c r="S633" s="452"/>
      <c r="T633" s="437"/>
      <c r="U633" s="437"/>
      <c r="V633" s="437"/>
      <c r="W633" s="437"/>
      <c r="X633" s="437"/>
      <c r="Y633" s="437"/>
      <c r="Z633" s="437"/>
      <c r="AA633" s="437"/>
      <c r="AB633" s="437"/>
      <c r="AC633" s="437"/>
      <c r="AD633" s="437"/>
      <c r="AE633" s="437"/>
      <c r="AF633" s="437"/>
    </row>
    <row r="634">
      <c r="A634" s="489" t="s">
        <v>8962</v>
      </c>
      <c r="B634" s="474"/>
      <c r="C634" s="474"/>
      <c r="D634" s="474"/>
      <c r="E634" s="474"/>
      <c r="F634" s="474"/>
      <c r="G634" s="474"/>
      <c r="H634" s="451"/>
      <c r="S634" s="452"/>
      <c r="T634" s="437"/>
      <c r="U634" s="437"/>
      <c r="V634" s="437"/>
      <c r="W634" s="437"/>
      <c r="X634" s="437"/>
      <c r="Y634" s="437"/>
      <c r="Z634" s="437"/>
      <c r="AA634" s="437"/>
      <c r="AB634" s="437"/>
      <c r="AC634" s="437"/>
      <c r="AD634" s="437"/>
      <c r="AE634" s="437"/>
      <c r="AF634" s="437"/>
    </row>
    <row r="635">
      <c r="A635" s="486" t="s">
        <v>8944</v>
      </c>
      <c r="B635" s="478" t="s">
        <v>8946</v>
      </c>
      <c r="C635" s="476" t="s">
        <v>39</v>
      </c>
      <c r="D635" s="475"/>
      <c r="E635" s="478" t="s">
        <v>8951</v>
      </c>
      <c r="F635" s="478" t="s">
        <v>8952</v>
      </c>
      <c r="G635" s="476" t="s">
        <v>8953</v>
      </c>
      <c r="H635" s="451"/>
      <c r="S635" s="452"/>
      <c r="T635" s="437"/>
      <c r="U635" s="437"/>
      <c r="V635" s="437"/>
      <c r="W635" s="437"/>
      <c r="X635" s="437"/>
      <c r="Y635" s="437"/>
      <c r="Z635" s="437"/>
      <c r="AA635" s="437"/>
      <c r="AB635" s="437"/>
      <c r="AC635" s="437"/>
      <c r="AD635" s="437"/>
      <c r="AE635" s="437"/>
      <c r="AF635" s="437"/>
    </row>
    <row r="636">
      <c r="A636" s="530" t="s">
        <v>6465</v>
      </c>
      <c r="B636" s="531">
        <v>1.0</v>
      </c>
      <c r="C636" s="492" t="s">
        <v>8955</v>
      </c>
      <c r="D636" s="493"/>
      <c r="E636" s="494" t="s">
        <v>8956</v>
      </c>
      <c r="F636" s="491"/>
      <c r="G636" s="492" t="s">
        <v>8963</v>
      </c>
      <c r="H636" s="451"/>
      <c r="S636" s="452"/>
      <c r="T636" s="437"/>
      <c r="U636" s="437"/>
      <c r="V636" s="437"/>
      <c r="W636" s="437"/>
      <c r="X636" s="437"/>
      <c r="Y636" s="437"/>
      <c r="Z636" s="437"/>
      <c r="AA636" s="437"/>
      <c r="AB636" s="437"/>
      <c r="AC636" s="437"/>
      <c r="AD636" s="437"/>
      <c r="AE636" s="437"/>
      <c r="AF636" s="437"/>
    </row>
    <row r="637">
      <c r="A637" s="496"/>
      <c r="B637" s="497"/>
      <c r="C637" s="497"/>
      <c r="E637" s="497"/>
      <c r="F637" s="497"/>
      <c r="G637" s="497"/>
      <c r="H637" s="470"/>
      <c r="I637" s="519"/>
      <c r="J637" s="519"/>
      <c r="K637" s="519"/>
      <c r="L637" s="519"/>
      <c r="M637" s="519"/>
      <c r="N637" s="519"/>
      <c r="O637" s="519"/>
      <c r="P637" s="519"/>
      <c r="Q637" s="519"/>
      <c r="R637" s="519"/>
      <c r="S637" s="520"/>
      <c r="T637" s="437"/>
      <c r="U637" s="437"/>
      <c r="V637" s="437"/>
      <c r="W637" s="437"/>
      <c r="X637" s="437"/>
      <c r="Y637" s="437"/>
      <c r="Z637" s="437"/>
      <c r="AA637" s="437"/>
      <c r="AB637" s="437"/>
      <c r="AC637" s="437"/>
      <c r="AD637" s="437"/>
      <c r="AE637" s="437"/>
      <c r="AF637" s="437"/>
    </row>
    <row r="638">
      <c r="A638" s="532" t="s">
        <v>8964</v>
      </c>
      <c r="B638" s="435"/>
      <c r="C638" s="435"/>
      <c r="D638" s="500" t="s">
        <v>8965</v>
      </c>
      <c r="E638" s="500" t="s">
        <v>8966</v>
      </c>
      <c r="F638" s="500" t="s">
        <v>8967</v>
      </c>
      <c r="G638" s="435"/>
      <c r="H638" s="435"/>
      <c r="I638" s="435"/>
      <c r="J638" s="500" t="s">
        <v>8965</v>
      </c>
      <c r="K638" s="500" t="s">
        <v>8966</v>
      </c>
      <c r="L638" s="500" t="s">
        <v>8968</v>
      </c>
      <c r="M638" s="435"/>
      <c r="N638" s="435"/>
      <c r="O638" s="435"/>
      <c r="P638" s="503" t="s">
        <v>8965</v>
      </c>
      <c r="Q638" s="503" t="s">
        <v>8966</v>
      </c>
      <c r="R638" s="504"/>
      <c r="S638" s="436"/>
      <c r="T638" s="437"/>
      <c r="U638" s="437"/>
      <c r="V638" s="437"/>
      <c r="W638" s="437"/>
      <c r="X638" s="437"/>
      <c r="Y638" s="437"/>
      <c r="Z638" s="437"/>
      <c r="AA638" s="437"/>
      <c r="AB638" s="437"/>
      <c r="AC638" s="437"/>
      <c r="AD638" s="437"/>
      <c r="AE638" s="437"/>
      <c r="AF638" s="437"/>
    </row>
    <row r="639">
      <c r="A639" s="505"/>
      <c r="S639" s="452"/>
      <c r="T639" s="437"/>
      <c r="U639" s="437"/>
      <c r="V639" s="437"/>
      <c r="W639" s="437"/>
      <c r="X639" s="437"/>
      <c r="Y639" s="437"/>
      <c r="Z639" s="437"/>
      <c r="AA639" s="437"/>
      <c r="AB639" s="437"/>
      <c r="AC639" s="437"/>
      <c r="AD639" s="437"/>
      <c r="AE639" s="437"/>
      <c r="AF639" s="437"/>
    </row>
    <row r="640">
      <c r="A640" s="506" t="s">
        <v>8969</v>
      </c>
      <c r="D640" s="507" t="s">
        <v>8965</v>
      </c>
      <c r="E640" s="508" t="s">
        <v>8966</v>
      </c>
      <c r="F640" s="507" t="s">
        <v>8970</v>
      </c>
      <c r="J640" s="507" t="s">
        <v>8965</v>
      </c>
      <c r="K640" s="508" t="s">
        <v>8966</v>
      </c>
      <c r="L640" s="507" t="s">
        <v>8971</v>
      </c>
      <c r="P640" s="509" t="s">
        <v>8965</v>
      </c>
      <c r="Q640" s="510" t="s">
        <v>8966</v>
      </c>
      <c r="R640" s="511" t="s">
        <v>8972</v>
      </c>
      <c r="S640" s="452"/>
      <c r="T640" s="437"/>
      <c r="U640" s="437"/>
      <c r="V640" s="437"/>
      <c r="W640" s="437"/>
      <c r="X640" s="437"/>
      <c r="Y640" s="437"/>
      <c r="Z640" s="437"/>
      <c r="AA640" s="437"/>
      <c r="AB640" s="437"/>
      <c r="AC640" s="437"/>
      <c r="AD640" s="437"/>
      <c r="AE640" s="437"/>
      <c r="AF640" s="437"/>
    </row>
    <row r="641">
      <c r="A641" s="512"/>
      <c r="B641" s="513"/>
      <c r="C641" s="513"/>
      <c r="D641" s="513"/>
      <c r="E641" s="513"/>
      <c r="F641" s="513"/>
      <c r="G641" s="513"/>
      <c r="H641" s="513"/>
      <c r="I641" s="513"/>
      <c r="J641" s="513"/>
      <c r="K641" s="513"/>
      <c r="L641" s="513"/>
      <c r="M641" s="513"/>
      <c r="N641" s="513"/>
      <c r="O641" s="513"/>
      <c r="P641" s="513"/>
      <c r="Q641" s="513"/>
      <c r="R641" s="513"/>
      <c r="S641" s="514"/>
      <c r="T641" s="437"/>
      <c r="U641" s="437"/>
      <c r="V641" s="437"/>
      <c r="W641" s="437"/>
      <c r="X641" s="437"/>
      <c r="Y641" s="437"/>
      <c r="Z641" s="437"/>
      <c r="AA641" s="437"/>
      <c r="AB641" s="437"/>
      <c r="AC641" s="437"/>
      <c r="AD641" s="437"/>
      <c r="AE641" s="437"/>
      <c r="AF641" s="437"/>
    </row>
    <row r="642">
      <c r="T642" s="437"/>
      <c r="U642" s="437"/>
      <c r="V642" s="437"/>
      <c r="W642" s="437"/>
      <c r="X642" s="437"/>
      <c r="Y642" s="437"/>
      <c r="Z642" s="437"/>
      <c r="AA642" s="437"/>
      <c r="AB642" s="437"/>
      <c r="AC642" s="437"/>
      <c r="AD642" s="437"/>
      <c r="AE642" s="437"/>
      <c r="AF642" s="437"/>
    </row>
    <row r="643">
      <c r="T643" s="437"/>
      <c r="U643" s="437"/>
      <c r="V643" s="437"/>
      <c r="W643" s="437"/>
      <c r="X643" s="437"/>
      <c r="Y643" s="437"/>
      <c r="Z643" s="437"/>
      <c r="AA643" s="437"/>
      <c r="AB643" s="437"/>
      <c r="AC643" s="437"/>
      <c r="AD643" s="437"/>
      <c r="AE643" s="437"/>
      <c r="AF643" s="437"/>
    </row>
    <row r="644">
      <c r="T644" s="437"/>
      <c r="U644" s="437"/>
      <c r="V644" s="437"/>
      <c r="W644" s="437"/>
      <c r="X644" s="437"/>
      <c r="Y644" s="437"/>
      <c r="Z644" s="437"/>
      <c r="AA644" s="437"/>
      <c r="AB644" s="437"/>
      <c r="AC644" s="437"/>
      <c r="AD644" s="437"/>
      <c r="AE644" s="437"/>
      <c r="AF644" s="437"/>
    </row>
    <row r="645">
      <c r="T645" s="437"/>
      <c r="U645" s="437"/>
      <c r="V645" s="437"/>
      <c r="W645" s="437"/>
      <c r="X645" s="437"/>
      <c r="Y645" s="437"/>
      <c r="Z645" s="437"/>
      <c r="AA645" s="437"/>
      <c r="AB645" s="437"/>
      <c r="AC645" s="437"/>
      <c r="AD645" s="437"/>
      <c r="AE645" s="437"/>
      <c r="AF645" s="437"/>
    </row>
    <row r="646">
      <c r="T646" s="437"/>
      <c r="U646" s="437"/>
      <c r="V646" s="437"/>
      <c r="W646" s="437"/>
      <c r="X646" s="437"/>
      <c r="Y646" s="437"/>
      <c r="Z646" s="437"/>
      <c r="AA646" s="437"/>
      <c r="AB646" s="437"/>
      <c r="AC646" s="437"/>
      <c r="AD646" s="437"/>
      <c r="AE646" s="437"/>
      <c r="AF646" s="437"/>
    </row>
    <row r="647">
      <c r="T647" s="437"/>
      <c r="U647" s="437"/>
      <c r="V647" s="437"/>
      <c r="W647" s="437"/>
      <c r="X647" s="437"/>
      <c r="Y647" s="437"/>
      <c r="Z647" s="437"/>
      <c r="AA647" s="437"/>
      <c r="AB647" s="437"/>
      <c r="AC647" s="437"/>
      <c r="AD647" s="437"/>
      <c r="AE647" s="437"/>
      <c r="AF647" s="437"/>
    </row>
    <row r="648">
      <c r="T648" s="437"/>
      <c r="U648" s="437"/>
      <c r="V648" s="437"/>
      <c r="W648" s="437"/>
      <c r="X648" s="437"/>
      <c r="Y648" s="437"/>
      <c r="Z648" s="437"/>
      <c r="AA648" s="437"/>
      <c r="AB648" s="437"/>
      <c r="AC648" s="437"/>
      <c r="AD648" s="437"/>
      <c r="AE648" s="437"/>
      <c r="AF648" s="437"/>
    </row>
    <row r="649">
      <c r="T649" s="437"/>
      <c r="U649" s="437"/>
      <c r="V649" s="437"/>
      <c r="W649" s="437"/>
      <c r="X649" s="437"/>
      <c r="Y649" s="437"/>
      <c r="Z649" s="437"/>
      <c r="AA649" s="437"/>
      <c r="AB649" s="437"/>
      <c r="AC649" s="437"/>
      <c r="AD649" s="437"/>
      <c r="AE649" s="437"/>
      <c r="AF649" s="437"/>
    </row>
    <row r="650">
      <c r="I650" s="5" t="s">
        <v>1638</v>
      </c>
      <c r="T650" s="437"/>
      <c r="U650" s="437"/>
      <c r="V650" s="437"/>
      <c r="W650" s="437"/>
      <c r="X650" s="437"/>
      <c r="Y650" s="437"/>
      <c r="Z650" s="437"/>
      <c r="AA650" s="437"/>
      <c r="AB650" s="437"/>
      <c r="AC650" s="437"/>
      <c r="AD650" s="437"/>
      <c r="AE650" s="437"/>
      <c r="AF650" s="437"/>
    </row>
    <row r="651">
      <c r="A651" s="434" t="s">
        <v>9003</v>
      </c>
      <c r="B651" s="435"/>
      <c r="C651" s="435"/>
      <c r="D651" s="435"/>
      <c r="E651" s="435"/>
      <c r="F651" s="435"/>
      <c r="G651" s="435"/>
      <c r="H651" s="435"/>
      <c r="I651" s="435"/>
      <c r="J651" s="435"/>
      <c r="K651" s="435"/>
      <c r="L651" s="435"/>
      <c r="M651" s="435"/>
      <c r="N651" s="435"/>
      <c r="O651" s="435"/>
      <c r="P651" s="435"/>
      <c r="Q651" s="435"/>
      <c r="R651" s="435"/>
      <c r="S651" s="436"/>
      <c r="T651" s="437"/>
      <c r="U651" s="437"/>
      <c r="V651" s="437"/>
      <c r="W651" s="437"/>
      <c r="X651" s="437"/>
      <c r="Y651" s="437"/>
      <c r="Z651" s="437"/>
      <c r="AA651" s="437"/>
      <c r="AB651" s="437"/>
      <c r="AC651" s="437"/>
      <c r="AD651" s="437"/>
      <c r="AE651" s="437"/>
      <c r="AF651" s="437"/>
    </row>
    <row r="652">
      <c r="A652" s="438" t="s">
        <v>8935</v>
      </c>
      <c r="B652" s="439"/>
      <c r="C652" s="438" t="s">
        <v>8936</v>
      </c>
      <c r="D652" s="440"/>
      <c r="E652" s="439"/>
      <c r="F652" s="441" t="s">
        <v>1437</v>
      </c>
      <c r="G652" s="442" t="s">
        <v>8937</v>
      </c>
      <c r="H652" s="443" t="s">
        <v>1442</v>
      </c>
      <c r="I652" s="444"/>
      <c r="J652" s="444"/>
      <c r="K652" s="444"/>
      <c r="L652" s="444"/>
      <c r="M652" s="444"/>
      <c r="N652" s="444"/>
      <c r="O652" s="444"/>
      <c r="P652" s="444"/>
      <c r="Q652" s="444"/>
      <c r="R652" s="444"/>
      <c r="S652" s="445"/>
      <c r="T652" s="437"/>
      <c r="U652" s="437"/>
      <c r="V652" s="437"/>
      <c r="W652" s="437"/>
      <c r="X652" s="437"/>
      <c r="Y652" s="437"/>
      <c r="Z652" s="437"/>
      <c r="AA652" s="437"/>
      <c r="AB652" s="437"/>
      <c r="AC652" s="437"/>
      <c r="AD652" s="437"/>
      <c r="AE652" s="437"/>
      <c r="AF652" s="437"/>
    </row>
    <row r="653">
      <c r="A653" s="446" t="s">
        <v>8938</v>
      </c>
      <c r="B653" s="22"/>
      <c r="C653" s="447"/>
      <c r="D653" s="448"/>
      <c r="E653" s="22"/>
      <c r="F653" s="449" t="s">
        <v>8939</v>
      </c>
      <c r="G653" s="450"/>
      <c r="H653" s="451"/>
      <c r="S653" s="452"/>
      <c r="T653" s="437"/>
      <c r="U653" s="437"/>
      <c r="V653" s="437"/>
      <c r="W653" s="437"/>
      <c r="X653" s="437"/>
      <c r="Y653" s="437"/>
      <c r="Z653" s="437"/>
      <c r="AA653" s="437"/>
      <c r="AB653" s="437"/>
      <c r="AC653" s="437"/>
      <c r="AD653" s="437"/>
      <c r="AE653" s="437"/>
      <c r="AF653" s="437"/>
    </row>
    <row r="654">
      <c r="A654" s="453" t="s">
        <v>8940</v>
      </c>
      <c r="B654" s="448"/>
      <c r="C654" s="448"/>
      <c r="D654" s="22"/>
      <c r="E654" s="454" t="s">
        <v>8941</v>
      </c>
      <c r="F654" s="455" t="s">
        <v>8942</v>
      </c>
      <c r="G654" s="456"/>
      <c r="H654" s="451"/>
      <c r="S654" s="452"/>
      <c r="T654" s="437"/>
      <c r="U654" s="437"/>
      <c r="V654" s="437"/>
      <c r="W654" s="437"/>
      <c r="X654" s="437"/>
      <c r="Y654" s="437"/>
      <c r="Z654" s="437"/>
      <c r="AA654" s="437"/>
      <c r="AB654" s="437"/>
      <c r="AC654" s="437"/>
      <c r="AD654" s="437"/>
      <c r="AE654" s="437"/>
      <c r="AF654" s="437"/>
    </row>
    <row r="655">
      <c r="A655" s="457" t="s">
        <v>8943</v>
      </c>
      <c r="B655" s="458"/>
      <c r="C655" s="458"/>
      <c r="D655" s="459"/>
      <c r="E655" s="460"/>
      <c r="F655" s="461"/>
      <c r="G655" s="462"/>
      <c r="H655" s="463"/>
      <c r="I655" s="464"/>
      <c r="J655" s="464"/>
      <c r="K655" s="464"/>
      <c r="L655" s="464"/>
      <c r="M655" s="464"/>
      <c r="N655" s="464"/>
      <c r="O655" s="464"/>
      <c r="P655" s="464"/>
      <c r="Q655" s="464"/>
      <c r="R655" s="464"/>
      <c r="S655" s="465"/>
      <c r="T655" s="437"/>
      <c r="U655" s="437"/>
      <c r="V655" s="437"/>
      <c r="W655" s="437"/>
      <c r="X655" s="437"/>
      <c r="Y655" s="437"/>
      <c r="Z655" s="437"/>
      <c r="AA655" s="437"/>
      <c r="AB655" s="437"/>
      <c r="AC655" s="437"/>
      <c r="AD655" s="437"/>
      <c r="AE655" s="437"/>
      <c r="AF655" s="437"/>
    </row>
    <row r="656">
      <c r="A656" s="466" t="s">
        <v>8944</v>
      </c>
      <c r="B656" s="467"/>
      <c r="C656" s="468" t="s">
        <v>8945</v>
      </c>
      <c r="D656" s="469"/>
      <c r="E656" s="469"/>
      <c r="F656" s="469"/>
      <c r="G656" s="469"/>
      <c r="H656" s="470" t="s">
        <v>9004</v>
      </c>
      <c r="S656" s="452"/>
      <c r="T656" s="437"/>
      <c r="U656" s="437"/>
      <c r="V656" s="437"/>
      <c r="W656" s="437"/>
      <c r="X656" s="437"/>
      <c r="Y656" s="437"/>
      <c r="Z656" s="437"/>
      <c r="AA656" s="437"/>
      <c r="AB656" s="437"/>
      <c r="AC656" s="437"/>
      <c r="AD656" s="437"/>
      <c r="AE656" s="437"/>
      <c r="AF656" s="437"/>
    </row>
    <row r="657">
      <c r="A657" s="471"/>
      <c r="B657" s="472" t="s">
        <v>8946</v>
      </c>
      <c r="C657" s="473" t="s">
        <v>8947</v>
      </c>
      <c r="D657" s="474"/>
      <c r="E657" s="474"/>
      <c r="F657" s="475"/>
      <c r="G657" s="473" t="s">
        <v>8948</v>
      </c>
      <c r="H657" s="451"/>
      <c r="S657" s="452"/>
      <c r="T657" s="437"/>
      <c r="U657" s="437"/>
      <c r="V657" s="437"/>
      <c r="W657" s="437"/>
      <c r="X657" s="437"/>
      <c r="Y657" s="437"/>
      <c r="Z657" s="437"/>
      <c r="AA657" s="437"/>
      <c r="AB657" s="437"/>
      <c r="AC657" s="437"/>
      <c r="AD657" s="437"/>
      <c r="AE657" s="437"/>
      <c r="AF657" s="437"/>
    </row>
    <row r="658">
      <c r="A658" s="486" t="s">
        <v>2101</v>
      </c>
      <c r="B658" s="478">
        <v>1.0</v>
      </c>
      <c r="C658" s="476" t="s">
        <v>2156</v>
      </c>
      <c r="D658" s="474"/>
      <c r="E658" s="474"/>
      <c r="F658" s="475"/>
      <c r="G658" s="477"/>
      <c r="H658" s="451"/>
      <c r="S658" s="452"/>
      <c r="T658" s="437"/>
      <c r="U658" s="437"/>
      <c r="V658" s="437"/>
      <c r="W658" s="437"/>
      <c r="X658" s="437"/>
      <c r="Y658" s="437"/>
      <c r="Z658" s="437"/>
      <c r="AA658" s="437"/>
      <c r="AB658" s="437"/>
      <c r="AC658" s="437"/>
      <c r="AD658" s="437"/>
      <c r="AE658" s="437"/>
      <c r="AF658" s="437"/>
    </row>
    <row r="659">
      <c r="A659" s="486" t="s">
        <v>2101</v>
      </c>
      <c r="B659" s="478">
        <v>2.0</v>
      </c>
      <c r="C659" s="476" t="s">
        <v>2109</v>
      </c>
      <c r="D659" s="474"/>
      <c r="E659" s="474"/>
      <c r="F659" s="475"/>
      <c r="G659" s="477"/>
      <c r="H659" s="451"/>
      <c r="S659" s="452"/>
      <c r="T659" s="437"/>
      <c r="U659" s="437"/>
      <c r="V659" s="437"/>
      <c r="W659" s="437"/>
      <c r="X659" s="437"/>
      <c r="Y659" s="437"/>
      <c r="Z659" s="437"/>
      <c r="AA659" s="437"/>
      <c r="AB659" s="437"/>
      <c r="AC659" s="437"/>
      <c r="AD659" s="437"/>
      <c r="AE659" s="437"/>
      <c r="AF659" s="437"/>
    </row>
    <row r="660">
      <c r="A660" s="486"/>
      <c r="B660" s="478" t="s">
        <v>8946</v>
      </c>
      <c r="C660" s="476" t="s">
        <v>8947</v>
      </c>
      <c r="D660" s="474"/>
      <c r="E660" s="475"/>
      <c r="F660" s="478" t="s">
        <v>8948</v>
      </c>
      <c r="G660" s="476" t="s">
        <v>8949</v>
      </c>
      <c r="H660" s="451"/>
      <c r="S660" s="452"/>
      <c r="T660" s="437"/>
      <c r="U660" s="437"/>
      <c r="V660" s="437"/>
      <c r="W660" s="437"/>
      <c r="X660" s="437"/>
      <c r="Y660" s="437"/>
      <c r="Z660" s="437"/>
      <c r="AA660" s="437"/>
      <c r="AB660" s="437"/>
      <c r="AC660" s="437"/>
      <c r="AD660" s="437"/>
      <c r="AE660" s="437"/>
      <c r="AF660" s="437"/>
    </row>
    <row r="661">
      <c r="A661" s="521" t="s">
        <v>2104</v>
      </c>
      <c r="B661" s="478">
        <v>1.0</v>
      </c>
      <c r="C661" s="484" t="s">
        <v>2170</v>
      </c>
      <c r="D661" s="474"/>
      <c r="E661" s="475"/>
      <c r="F661" s="483" t="s">
        <v>2171</v>
      </c>
      <c r="G661" s="482"/>
      <c r="H661" s="451"/>
      <c r="S661" s="452"/>
      <c r="T661" s="437"/>
      <c r="U661" s="437"/>
      <c r="V661" s="437"/>
      <c r="W661" s="437"/>
      <c r="X661" s="437"/>
      <c r="Y661" s="437"/>
      <c r="Z661" s="437"/>
      <c r="AA661" s="437"/>
      <c r="AB661" s="437"/>
      <c r="AC661" s="437"/>
      <c r="AD661" s="437"/>
      <c r="AE661" s="437"/>
      <c r="AF661" s="437"/>
    </row>
    <row r="662">
      <c r="A662" s="521" t="s">
        <v>2104</v>
      </c>
      <c r="B662" s="483">
        <v>2.0</v>
      </c>
      <c r="C662" s="484" t="s">
        <v>2159</v>
      </c>
      <c r="D662" s="474"/>
      <c r="E662" s="475"/>
      <c r="F662" s="481"/>
      <c r="G662" s="482"/>
      <c r="H662" s="451"/>
      <c r="S662" s="452"/>
      <c r="T662" s="437"/>
      <c r="U662" s="437"/>
      <c r="V662" s="437"/>
      <c r="W662" s="437"/>
      <c r="X662" s="437"/>
      <c r="Y662" s="437"/>
      <c r="Z662" s="437"/>
      <c r="AA662" s="437"/>
      <c r="AB662" s="437"/>
      <c r="AC662" s="437"/>
      <c r="AD662" s="437"/>
      <c r="AE662" s="437"/>
      <c r="AF662" s="437"/>
    </row>
    <row r="663">
      <c r="A663" s="521"/>
      <c r="B663" s="483" t="s">
        <v>8946</v>
      </c>
      <c r="C663" s="483" t="s">
        <v>8947</v>
      </c>
      <c r="D663" s="483" t="s">
        <v>8950</v>
      </c>
      <c r="E663" s="483" t="s">
        <v>8951</v>
      </c>
      <c r="F663" s="483" t="s">
        <v>8952</v>
      </c>
      <c r="G663" s="484" t="s">
        <v>8953</v>
      </c>
      <c r="H663" s="451"/>
      <c r="S663" s="452"/>
      <c r="T663" s="437"/>
      <c r="U663" s="437"/>
      <c r="V663" s="437"/>
      <c r="W663" s="437"/>
      <c r="X663" s="437"/>
      <c r="Y663" s="437"/>
      <c r="Z663" s="437"/>
      <c r="AA663" s="437"/>
      <c r="AB663" s="437"/>
      <c r="AC663" s="437"/>
      <c r="AD663" s="437"/>
      <c r="AE663" s="437"/>
      <c r="AF663" s="437"/>
    </row>
    <row r="664">
      <c r="A664" s="521" t="s">
        <v>8954</v>
      </c>
      <c r="B664" s="483">
        <v>1.0</v>
      </c>
      <c r="C664" s="483" t="s">
        <v>2161</v>
      </c>
      <c r="D664" s="483" t="s">
        <v>2162</v>
      </c>
      <c r="E664" s="481"/>
      <c r="F664" s="481"/>
      <c r="G664" s="484" t="s">
        <v>2163</v>
      </c>
      <c r="H664" s="451"/>
      <c r="S664" s="452"/>
      <c r="T664" s="437"/>
      <c r="U664" s="437"/>
      <c r="V664" s="437"/>
      <c r="W664" s="437"/>
      <c r="X664" s="437"/>
      <c r="Y664" s="437"/>
      <c r="Z664" s="437"/>
      <c r="AA664" s="437"/>
      <c r="AB664" s="437"/>
      <c r="AC664" s="437"/>
      <c r="AD664" s="437"/>
      <c r="AE664" s="437"/>
      <c r="AF664" s="437"/>
    </row>
    <row r="665">
      <c r="A665" s="521" t="s">
        <v>8954</v>
      </c>
      <c r="B665" s="483">
        <v>2.0</v>
      </c>
      <c r="C665" s="483" t="s">
        <v>2164</v>
      </c>
      <c r="D665" s="483" t="s">
        <v>2165</v>
      </c>
      <c r="E665" s="483" t="s">
        <v>2166</v>
      </c>
      <c r="F665" s="481"/>
      <c r="G665" s="484" t="s">
        <v>2167</v>
      </c>
      <c r="H665" s="451"/>
      <c r="S665" s="452"/>
      <c r="T665" s="437"/>
      <c r="U665" s="437"/>
      <c r="V665" s="437"/>
      <c r="W665" s="437"/>
      <c r="X665" s="437"/>
      <c r="Y665" s="437"/>
      <c r="Z665" s="437"/>
      <c r="AA665" s="437"/>
      <c r="AB665" s="437"/>
      <c r="AC665" s="437"/>
      <c r="AD665" s="437"/>
      <c r="AE665" s="437"/>
      <c r="AF665" s="437"/>
    </row>
    <row r="666">
      <c r="A666" s="471"/>
      <c r="B666" s="472" t="s">
        <v>8946</v>
      </c>
      <c r="C666" s="517" t="s">
        <v>6512</v>
      </c>
      <c r="D666" s="517" t="s">
        <v>8974</v>
      </c>
      <c r="E666" s="517" t="s">
        <v>8951</v>
      </c>
      <c r="F666" s="517" t="s">
        <v>8952</v>
      </c>
      <c r="G666" s="473" t="s">
        <v>8953</v>
      </c>
      <c r="H666" s="451"/>
      <c r="S666" s="452"/>
      <c r="T666" s="437"/>
      <c r="U666" s="437"/>
      <c r="V666" s="437"/>
      <c r="W666" s="437"/>
      <c r="X666" s="437"/>
      <c r="Y666" s="437"/>
      <c r="Z666" s="437"/>
      <c r="AA666" s="437"/>
      <c r="AB666" s="437"/>
      <c r="AC666" s="437"/>
      <c r="AD666" s="437"/>
      <c r="AE666" s="437"/>
      <c r="AF666" s="437"/>
    </row>
    <row r="667">
      <c r="A667" s="471" t="s">
        <v>8975</v>
      </c>
      <c r="B667" s="472">
        <v>1.0</v>
      </c>
      <c r="C667" s="478" t="s">
        <v>8976</v>
      </c>
      <c r="D667" s="472"/>
      <c r="E667" s="478" t="s">
        <v>8977</v>
      </c>
      <c r="F667" s="472"/>
      <c r="G667" s="473" t="s">
        <v>8978</v>
      </c>
      <c r="H667" s="518"/>
      <c r="S667" s="452"/>
      <c r="T667" s="437"/>
      <c r="U667" s="437"/>
      <c r="V667" s="437"/>
      <c r="W667" s="437"/>
      <c r="X667" s="437"/>
      <c r="Y667" s="437"/>
      <c r="Z667" s="437"/>
      <c r="AA667" s="437"/>
      <c r="AB667" s="437"/>
      <c r="AC667" s="437"/>
      <c r="AD667" s="437"/>
      <c r="AE667" s="437"/>
      <c r="AF667" s="437"/>
    </row>
    <row r="668">
      <c r="A668" s="479"/>
      <c r="B668" s="480" t="s">
        <v>8946</v>
      </c>
      <c r="C668" s="485" t="s">
        <v>39</v>
      </c>
      <c r="D668" s="475"/>
      <c r="E668" s="480" t="s">
        <v>8951</v>
      </c>
      <c r="F668" s="480" t="s">
        <v>8952</v>
      </c>
      <c r="G668" s="485" t="s">
        <v>8953</v>
      </c>
      <c r="H668" s="451"/>
      <c r="S668" s="452"/>
      <c r="T668" s="437"/>
      <c r="U668" s="437"/>
      <c r="V668" s="437"/>
      <c r="W668" s="437"/>
      <c r="X668" s="437"/>
      <c r="Y668" s="437"/>
      <c r="Z668" s="437"/>
      <c r="AA668" s="437"/>
      <c r="AB668" s="437"/>
      <c r="AC668" s="437"/>
      <c r="AD668" s="437"/>
      <c r="AE668" s="437"/>
      <c r="AF668" s="437"/>
    </row>
    <row r="669">
      <c r="A669" s="471" t="s">
        <v>6465</v>
      </c>
      <c r="B669" s="480">
        <v>1.0</v>
      </c>
      <c r="C669" s="484" t="s">
        <v>8955</v>
      </c>
      <c r="D669" s="475"/>
      <c r="E669" s="483" t="s">
        <v>8956</v>
      </c>
      <c r="F669" s="480"/>
      <c r="G669" s="484" t="s">
        <v>8957</v>
      </c>
      <c r="H669" s="451"/>
      <c r="S669" s="452"/>
      <c r="T669" s="437"/>
      <c r="U669" s="437"/>
      <c r="V669" s="437"/>
      <c r="W669" s="437"/>
      <c r="X669" s="437"/>
      <c r="Y669" s="437"/>
      <c r="Z669" s="437"/>
      <c r="AA669" s="437"/>
      <c r="AB669" s="437"/>
      <c r="AC669" s="437"/>
      <c r="AD669" s="437"/>
      <c r="AE669" s="437"/>
      <c r="AF669" s="437"/>
    </row>
    <row r="670">
      <c r="A670" s="471"/>
      <c r="B670" s="472" t="s">
        <v>8946</v>
      </c>
      <c r="C670" s="476" t="s">
        <v>8958</v>
      </c>
      <c r="D670" s="474"/>
      <c r="E670" s="474"/>
      <c r="F670" s="475"/>
      <c r="G670" s="473" t="s">
        <v>8959</v>
      </c>
      <c r="H670" s="451"/>
      <c r="S670" s="452"/>
      <c r="T670" s="437"/>
      <c r="U670" s="437"/>
      <c r="V670" s="437"/>
      <c r="W670" s="437"/>
      <c r="X670" s="437"/>
      <c r="Y670" s="437"/>
      <c r="Z670" s="437"/>
      <c r="AA670" s="437"/>
      <c r="AB670" s="437"/>
      <c r="AC670" s="437"/>
      <c r="AD670" s="437"/>
      <c r="AE670" s="437"/>
      <c r="AF670" s="437"/>
    </row>
    <row r="671">
      <c r="A671" s="486" t="s">
        <v>1636</v>
      </c>
      <c r="B671" s="478">
        <v>1.0</v>
      </c>
      <c r="C671" s="487" t="s">
        <v>1919</v>
      </c>
      <c r="D671" s="474"/>
      <c r="E671" s="474"/>
      <c r="F671" s="475"/>
      <c r="G671" s="476" t="s">
        <v>1877</v>
      </c>
      <c r="H671" s="451"/>
      <c r="S671" s="452"/>
      <c r="T671" s="437"/>
      <c r="U671" s="437"/>
      <c r="V671" s="437"/>
      <c r="W671" s="437"/>
      <c r="X671" s="437"/>
      <c r="Y671" s="437"/>
      <c r="Z671" s="437"/>
      <c r="AA671" s="437"/>
      <c r="AB671" s="437"/>
      <c r="AC671" s="437"/>
      <c r="AD671" s="437"/>
      <c r="AE671" s="437"/>
      <c r="AF671" s="437"/>
    </row>
    <row r="672">
      <c r="A672" s="486" t="s">
        <v>1636</v>
      </c>
      <c r="B672" s="478">
        <v>2.0</v>
      </c>
      <c r="C672" s="487" t="s">
        <v>1920</v>
      </c>
      <c r="D672" s="474"/>
      <c r="E672" s="474"/>
      <c r="F672" s="475"/>
      <c r="G672" s="476" t="s">
        <v>1638</v>
      </c>
      <c r="H672" s="451"/>
      <c r="S672" s="452"/>
      <c r="T672" s="437"/>
      <c r="U672" s="437"/>
      <c r="V672" s="437"/>
      <c r="W672" s="437"/>
      <c r="X672" s="437"/>
      <c r="Y672" s="437"/>
      <c r="Z672" s="437"/>
      <c r="AA672" s="437"/>
      <c r="AB672" s="437"/>
      <c r="AC672" s="437"/>
      <c r="AD672" s="437"/>
      <c r="AE672" s="437"/>
      <c r="AF672" s="437"/>
    </row>
    <row r="673">
      <c r="A673" s="486" t="s">
        <v>1636</v>
      </c>
      <c r="B673" s="478">
        <v>3.0</v>
      </c>
      <c r="C673" s="487" t="s">
        <v>1921</v>
      </c>
      <c r="D673" s="474"/>
      <c r="E673" s="474"/>
      <c r="F673" s="475"/>
      <c r="G673" s="476" t="s">
        <v>1638</v>
      </c>
      <c r="H673" s="451"/>
      <c r="S673" s="452"/>
      <c r="T673" s="437"/>
      <c r="U673" s="437"/>
      <c r="V673" s="437"/>
      <c r="W673" s="437"/>
      <c r="X673" s="437"/>
      <c r="Y673" s="437"/>
      <c r="Z673" s="437"/>
      <c r="AA673" s="437"/>
      <c r="AB673" s="437"/>
      <c r="AC673" s="437"/>
      <c r="AD673" s="437"/>
      <c r="AE673" s="437"/>
      <c r="AF673" s="437"/>
    </row>
    <row r="674">
      <c r="A674" s="486" t="s">
        <v>1646</v>
      </c>
      <c r="B674" s="478">
        <v>4.0</v>
      </c>
      <c r="C674" s="487" t="s">
        <v>1922</v>
      </c>
      <c r="D674" s="474"/>
      <c r="E674" s="474"/>
      <c r="F674" s="475"/>
      <c r="G674" s="476" t="s">
        <v>1729</v>
      </c>
      <c r="H674" s="451"/>
      <c r="S674" s="452"/>
      <c r="T674" s="437"/>
      <c r="U674" s="437"/>
      <c r="V674" s="437"/>
      <c r="W674" s="437"/>
      <c r="X674" s="437"/>
      <c r="Y674" s="437"/>
      <c r="Z674" s="437"/>
      <c r="AA674" s="437"/>
      <c r="AB674" s="437"/>
      <c r="AC674" s="437"/>
      <c r="AD674" s="437"/>
      <c r="AE674" s="437"/>
      <c r="AF674" s="437"/>
    </row>
    <row r="675">
      <c r="A675" s="486" t="s">
        <v>1636</v>
      </c>
      <c r="B675" s="478">
        <v>5.0</v>
      </c>
      <c r="C675" s="487" t="s">
        <v>1923</v>
      </c>
      <c r="D675" s="474"/>
      <c r="E675" s="474"/>
      <c r="F675" s="475"/>
      <c r="G675" s="476" t="s">
        <v>1638</v>
      </c>
      <c r="H675" s="451"/>
      <c r="S675" s="452"/>
      <c r="T675" s="437"/>
      <c r="U675" s="437"/>
      <c r="V675" s="437"/>
      <c r="W675" s="437"/>
      <c r="X675" s="437"/>
      <c r="Y675" s="437"/>
      <c r="Z675" s="437"/>
      <c r="AA675" s="437"/>
      <c r="AB675" s="437"/>
      <c r="AC675" s="437"/>
      <c r="AD675" s="437"/>
      <c r="AE675" s="437"/>
      <c r="AF675" s="437"/>
    </row>
    <row r="676">
      <c r="A676" s="486" t="s">
        <v>1636</v>
      </c>
      <c r="B676" s="478">
        <v>6.0</v>
      </c>
      <c r="C676" s="487" t="s">
        <v>1924</v>
      </c>
      <c r="D676" s="474"/>
      <c r="E676" s="474"/>
      <c r="F676" s="475"/>
      <c r="G676" s="476" t="s">
        <v>1925</v>
      </c>
      <c r="H676" s="451"/>
      <c r="S676" s="452"/>
      <c r="T676" s="437"/>
      <c r="U676" s="437"/>
      <c r="V676" s="437"/>
      <c r="W676" s="437"/>
      <c r="X676" s="437"/>
      <c r="Y676" s="437"/>
      <c r="Z676" s="437"/>
      <c r="AA676" s="437"/>
      <c r="AB676" s="437"/>
      <c r="AC676" s="437"/>
      <c r="AD676" s="437"/>
      <c r="AE676" s="437"/>
      <c r="AF676" s="437"/>
    </row>
    <row r="677">
      <c r="A677" s="486" t="s">
        <v>1636</v>
      </c>
      <c r="B677" s="478">
        <v>7.0</v>
      </c>
      <c r="C677" s="487" t="s">
        <v>1926</v>
      </c>
      <c r="D677" s="474"/>
      <c r="E677" s="474"/>
      <c r="F677" s="475"/>
      <c r="G677" s="476" t="s">
        <v>1638</v>
      </c>
      <c r="H677" s="451"/>
      <c r="S677" s="452"/>
      <c r="T677" s="437"/>
      <c r="U677" s="437"/>
      <c r="V677" s="437"/>
      <c r="W677" s="437"/>
      <c r="X677" s="437"/>
      <c r="Y677" s="437"/>
      <c r="Z677" s="437"/>
      <c r="AA677" s="437"/>
      <c r="AB677" s="437"/>
      <c r="AC677" s="437"/>
      <c r="AD677" s="437"/>
      <c r="AE677" s="437"/>
      <c r="AF677" s="437"/>
    </row>
    <row r="678">
      <c r="A678" s="486" t="s">
        <v>1646</v>
      </c>
      <c r="B678" s="478">
        <v>8.0</v>
      </c>
      <c r="C678" s="487" t="s">
        <v>1927</v>
      </c>
      <c r="D678" s="474"/>
      <c r="E678" s="474"/>
      <c r="F678" s="475"/>
      <c r="G678" s="476" t="s">
        <v>1894</v>
      </c>
      <c r="H678" s="451"/>
      <c r="S678" s="452"/>
      <c r="T678" s="437"/>
      <c r="U678" s="437"/>
      <c r="V678" s="437"/>
      <c r="W678" s="437"/>
      <c r="X678" s="437"/>
      <c r="Y678" s="437"/>
      <c r="Z678" s="437"/>
      <c r="AA678" s="437"/>
      <c r="AB678" s="437"/>
      <c r="AC678" s="437"/>
      <c r="AD678" s="437"/>
      <c r="AE678" s="437"/>
      <c r="AF678" s="437"/>
    </row>
    <row r="679">
      <c r="A679" s="486" t="s">
        <v>1646</v>
      </c>
      <c r="B679" s="478">
        <v>9.0</v>
      </c>
      <c r="C679" s="487" t="s">
        <v>1928</v>
      </c>
      <c r="D679" s="474"/>
      <c r="E679" s="474"/>
      <c r="F679" s="475"/>
      <c r="G679" s="476" t="s">
        <v>1906</v>
      </c>
      <c r="H679" s="451"/>
      <c r="S679" s="452"/>
      <c r="T679" s="437"/>
      <c r="U679" s="437"/>
      <c r="V679" s="437"/>
      <c r="W679" s="437"/>
      <c r="X679" s="437"/>
      <c r="Y679" s="437"/>
      <c r="Z679" s="437"/>
      <c r="AA679" s="437"/>
      <c r="AB679" s="437"/>
      <c r="AC679" s="437"/>
      <c r="AD679" s="437"/>
      <c r="AE679" s="437"/>
      <c r="AF679" s="437"/>
    </row>
    <row r="680">
      <c r="A680" s="488" t="s">
        <v>8960</v>
      </c>
      <c r="B680" s="474"/>
      <c r="C680" s="474"/>
      <c r="D680" s="474"/>
      <c r="E680" s="474"/>
      <c r="F680" s="474"/>
      <c r="G680" s="474"/>
      <c r="H680" s="451"/>
      <c r="S680" s="452"/>
      <c r="T680" s="437"/>
      <c r="U680" s="437"/>
      <c r="V680" s="437"/>
      <c r="W680" s="437"/>
      <c r="X680" s="437"/>
      <c r="Y680" s="437"/>
      <c r="Z680" s="437"/>
      <c r="AA680" s="437"/>
      <c r="AB680" s="437"/>
      <c r="AC680" s="437"/>
      <c r="AD680" s="437"/>
      <c r="AE680" s="437"/>
      <c r="AF680" s="437"/>
    </row>
    <row r="681">
      <c r="A681" s="471" t="s">
        <v>8944</v>
      </c>
      <c r="B681" s="472" t="s">
        <v>8946</v>
      </c>
      <c r="C681" s="473" t="s">
        <v>39</v>
      </c>
      <c r="D681" s="475"/>
      <c r="E681" s="472" t="s">
        <v>8951</v>
      </c>
      <c r="F681" s="478" t="s">
        <v>8961</v>
      </c>
      <c r="G681" s="473" t="s">
        <v>8953</v>
      </c>
      <c r="H681" s="451"/>
      <c r="S681" s="452"/>
      <c r="T681" s="437"/>
      <c r="U681" s="437"/>
      <c r="V681" s="437"/>
      <c r="W681" s="437"/>
      <c r="X681" s="437"/>
      <c r="Y681" s="437"/>
      <c r="Z681" s="437"/>
      <c r="AA681" s="437"/>
      <c r="AB681" s="437"/>
      <c r="AC681" s="437"/>
      <c r="AD681" s="437"/>
      <c r="AE681" s="437"/>
      <c r="AF681" s="437"/>
    </row>
    <row r="682">
      <c r="A682" s="471" t="s">
        <v>6465</v>
      </c>
      <c r="B682" s="472">
        <v>1.0</v>
      </c>
      <c r="C682" s="476" t="s">
        <v>8955</v>
      </c>
      <c r="D682" s="475"/>
      <c r="E682" s="478" t="s">
        <v>8956</v>
      </c>
      <c r="F682" s="472"/>
      <c r="G682" s="473" t="s">
        <v>8957</v>
      </c>
      <c r="H682" s="451"/>
      <c r="S682" s="452"/>
      <c r="T682" s="437"/>
      <c r="U682" s="437"/>
      <c r="V682" s="437"/>
      <c r="W682" s="437"/>
      <c r="X682" s="437"/>
      <c r="Y682" s="437"/>
      <c r="Z682" s="437"/>
      <c r="AA682" s="437"/>
      <c r="AB682" s="437"/>
      <c r="AC682" s="437"/>
      <c r="AD682" s="437"/>
      <c r="AE682" s="437"/>
      <c r="AF682" s="437"/>
    </row>
    <row r="683">
      <c r="A683" s="489" t="s">
        <v>8962</v>
      </c>
      <c r="B683" s="474"/>
      <c r="C683" s="474"/>
      <c r="D683" s="474"/>
      <c r="E683" s="474"/>
      <c r="F683" s="474"/>
      <c r="G683" s="474"/>
      <c r="H683" s="451"/>
      <c r="S683" s="452"/>
      <c r="T683" s="437"/>
      <c r="U683" s="437"/>
      <c r="V683" s="437"/>
      <c r="W683" s="437"/>
      <c r="X683" s="437"/>
      <c r="Y683" s="437"/>
      <c r="Z683" s="437"/>
      <c r="AA683" s="437"/>
      <c r="AB683" s="437"/>
      <c r="AC683" s="437"/>
      <c r="AD683" s="437"/>
      <c r="AE683" s="437"/>
      <c r="AF683" s="437"/>
    </row>
    <row r="684">
      <c r="A684" s="471" t="s">
        <v>8944</v>
      </c>
      <c r="B684" s="472" t="s">
        <v>8946</v>
      </c>
      <c r="C684" s="473" t="s">
        <v>39</v>
      </c>
      <c r="D684" s="475"/>
      <c r="E684" s="472" t="s">
        <v>8951</v>
      </c>
      <c r="F684" s="472" t="s">
        <v>8952</v>
      </c>
      <c r="G684" s="473" t="s">
        <v>8953</v>
      </c>
      <c r="H684" s="451"/>
      <c r="S684" s="452"/>
      <c r="T684" s="437"/>
      <c r="U684" s="437"/>
      <c r="V684" s="437"/>
      <c r="W684" s="437"/>
      <c r="X684" s="437"/>
      <c r="Y684" s="437"/>
      <c r="Z684" s="437"/>
      <c r="AA684" s="437"/>
      <c r="AB684" s="437"/>
      <c r="AC684" s="437"/>
      <c r="AD684" s="437"/>
      <c r="AE684" s="437"/>
      <c r="AF684" s="437"/>
    </row>
    <row r="685">
      <c r="A685" s="490" t="s">
        <v>6465</v>
      </c>
      <c r="B685" s="491">
        <v>1.0</v>
      </c>
      <c r="C685" s="492" t="s">
        <v>8955</v>
      </c>
      <c r="D685" s="493"/>
      <c r="E685" s="494" t="s">
        <v>8956</v>
      </c>
      <c r="F685" s="491"/>
      <c r="G685" s="495" t="s">
        <v>8963</v>
      </c>
      <c r="H685" s="451"/>
      <c r="S685" s="452"/>
      <c r="T685" s="437"/>
      <c r="U685" s="437"/>
      <c r="V685" s="437"/>
      <c r="W685" s="437"/>
      <c r="X685" s="437"/>
      <c r="Y685" s="437"/>
      <c r="Z685" s="437"/>
      <c r="AA685" s="437"/>
      <c r="AB685" s="437"/>
      <c r="AC685" s="437"/>
      <c r="AD685" s="437"/>
      <c r="AE685" s="437"/>
      <c r="AF685" s="437"/>
    </row>
    <row r="686">
      <c r="A686" s="496"/>
      <c r="B686" s="497"/>
      <c r="C686" s="497"/>
      <c r="E686" s="497"/>
      <c r="F686" s="497"/>
      <c r="G686" s="497"/>
      <c r="H686" s="451"/>
      <c r="S686" s="452"/>
      <c r="T686" s="437"/>
      <c r="U686" s="437"/>
      <c r="V686" s="437"/>
      <c r="W686" s="437"/>
      <c r="X686" s="437"/>
      <c r="Y686" s="437"/>
      <c r="Z686" s="437"/>
      <c r="AA686" s="437"/>
      <c r="AB686" s="437"/>
      <c r="AC686" s="437"/>
      <c r="AD686" s="437"/>
      <c r="AE686" s="437"/>
      <c r="AF686" s="437"/>
    </row>
    <row r="687">
      <c r="A687" s="498" t="s">
        <v>8964</v>
      </c>
      <c r="B687" s="435"/>
      <c r="C687" s="435"/>
      <c r="D687" s="499" t="s">
        <v>8965</v>
      </c>
      <c r="E687" s="500" t="s">
        <v>8966</v>
      </c>
      <c r="F687" s="499" t="s">
        <v>8967</v>
      </c>
      <c r="G687" s="435"/>
      <c r="H687" s="435"/>
      <c r="I687" s="435"/>
      <c r="J687" s="501" t="s">
        <v>8965</v>
      </c>
      <c r="K687" s="500" t="s">
        <v>8966</v>
      </c>
      <c r="L687" s="501" t="s">
        <v>8968</v>
      </c>
      <c r="M687" s="435"/>
      <c r="N687" s="435"/>
      <c r="O687" s="435"/>
      <c r="P687" s="502" t="s">
        <v>8965</v>
      </c>
      <c r="Q687" s="503" t="s">
        <v>8966</v>
      </c>
      <c r="R687" s="504"/>
      <c r="S687" s="436"/>
      <c r="T687" s="437"/>
      <c r="U687" s="437"/>
      <c r="V687" s="437"/>
      <c r="W687" s="437"/>
      <c r="X687" s="437"/>
      <c r="Y687" s="437"/>
      <c r="Z687" s="437"/>
      <c r="AA687" s="437"/>
      <c r="AB687" s="437"/>
      <c r="AC687" s="437"/>
      <c r="AD687" s="437"/>
      <c r="AE687" s="437"/>
      <c r="AF687" s="437"/>
    </row>
    <row r="688">
      <c r="A688" s="505"/>
      <c r="S688" s="452"/>
      <c r="T688" s="437"/>
      <c r="U688" s="437"/>
      <c r="V688" s="437"/>
      <c r="W688" s="437"/>
      <c r="X688" s="437"/>
      <c r="Y688" s="437"/>
      <c r="Z688" s="437"/>
      <c r="AA688" s="437"/>
      <c r="AB688" s="437"/>
      <c r="AC688" s="437"/>
      <c r="AD688" s="437"/>
      <c r="AE688" s="437"/>
      <c r="AF688" s="437"/>
    </row>
    <row r="689">
      <c r="A689" s="506" t="s">
        <v>8969</v>
      </c>
      <c r="D689" s="507" t="s">
        <v>8965</v>
      </c>
      <c r="E689" s="508" t="s">
        <v>8966</v>
      </c>
      <c r="F689" s="507" t="s">
        <v>8970</v>
      </c>
      <c r="J689" s="507" t="s">
        <v>8965</v>
      </c>
      <c r="K689" s="508" t="s">
        <v>8966</v>
      </c>
      <c r="L689" s="507" t="s">
        <v>8971</v>
      </c>
      <c r="P689" s="509" t="s">
        <v>8965</v>
      </c>
      <c r="Q689" s="510" t="s">
        <v>8966</v>
      </c>
      <c r="R689" s="511" t="s">
        <v>8972</v>
      </c>
      <c r="S689" s="452"/>
      <c r="T689" s="437"/>
      <c r="U689" s="437"/>
      <c r="V689" s="437"/>
      <c r="W689" s="437"/>
      <c r="X689" s="437"/>
      <c r="Y689" s="437"/>
      <c r="Z689" s="437"/>
      <c r="AA689" s="437"/>
      <c r="AB689" s="437"/>
      <c r="AC689" s="437"/>
      <c r="AD689" s="437"/>
      <c r="AE689" s="437"/>
      <c r="AF689" s="437"/>
    </row>
    <row r="690">
      <c r="A690" s="512"/>
      <c r="B690" s="513"/>
      <c r="C690" s="513"/>
      <c r="D690" s="513"/>
      <c r="E690" s="513"/>
      <c r="F690" s="513"/>
      <c r="G690" s="513"/>
      <c r="H690" s="513"/>
      <c r="I690" s="513"/>
      <c r="J690" s="513"/>
      <c r="K690" s="513"/>
      <c r="L690" s="513"/>
      <c r="M690" s="513"/>
      <c r="N690" s="513"/>
      <c r="O690" s="513"/>
      <c r="P690" s="513"/>
      <c r="Q690" s="513"/>
      <c r="R690" s="513"/>
      <c r="S690" s="514"/>
      <c r="T690" s="437"/>
      <c r="U690" s="437"/>
      <c r="V690" s="437"/>
      <c r="W690" s="437"/>
      <c r="X690" s="437"/>
      <c r="Y690" s="437"/>
      <c r="Z690" s="437"/>
      <c r="AA690" s="437"/>
      <c r="AB690" s="437"/>
      <c r="AC690" s="437"/>
      <c r="AD690" s="437"/>
      <c r="AE690" s="437"/>
      <c r="AF690" s="437"/>
    </row>
    <row r="691">
      <c r="A691" s="434" t="s">
        <v>9005</v>
      </c>
      <c r="B691" s="435"/>
      <c r="C691" s="435"/>
      <c r="D691" s="435"/>
      <c r="E691" s="435"/>
      <c r="F691" s="435"/>
      <c r="G691" s="435"/>
      <c r="H691" s="435"/>
      <c r="I691" s="435"/>
      <c r="J691" s="435"/>
      <c r="K691" s="435"/>
      <c r="L691" s="435"/>
      <c r="M691" s="435"/>
      <c r="N691" s="435"/>
      <c r="O691" s="435"/>
      <c r="P691" s="435"/>
      <c r="Q691" s="435"/>
      <c r="R691" s="435"/>
      <c r="S691" s="436"/>
      <c r="T691" s="437"/>
      <c r="U691" s="437"/>
      <c r="V691" s="437"/>
      <c r="W691" s="437"/>
      <c r="X691" s="437"/>
      <c r="Y691" s="437"/>
      <c r="Z691" s="437"/>
      <c r="AA691" s="437"/>
      <c r="AB691" s="437"/>
      <c r="AC691" s="437"/>
      <c r="AD691" s="437"/>
      <c r="AE691" s="437"/>
      <c r="AF691" s="437"/>
    </row>
    <row r="692">
      <c r="A692" s="438" t="s">
        <v>8935</v>
      </c>
      <c r="B692" s="439"/>
      <c r="C692" s="438" t="s">
        <v>8936</v>
      </c>
      <c r="D692" s="440"/>
      <c r="E692" s="439"/>
      <c r="F692" s="441" t="s">
        <v>1437</v>
      </c>
      <c r="G692" s="442" t="s">
        <v>8937</v>
      </c>
      <c r="H692" s="443" t="s">
        <v>1442</v>
      </c>
      <c r="I692" s="444"/>
      <c r="J692" s="444"/>
      <c r="K692" s="444"/>
      <c r="L692" s="444"/>
      <c r="M692" s="444"/>
      <c r="N692" s="444"/>
      <c r="O692" s="444"/>
      <c r="P692" s="444"/>
      <c r="Q692" s="444"/>
      <c r="R692" s="444"/>
      <c r="S692" s="445"/>
      <c r="T692" s="437"/>
      <c r="U692" s="437"/>
      <c r="V692" s="437"/>
      <c r="W692" s="437"/>
      <c r="X692" s="437"/>
      <c r="Y692" s="437"/>
      <c r="Z692" s="437"/>
      <c r="AA692" s="437"/>
      <c r="AB692" s="437"/>
      <c r="AC692" s="437"/>
      <c r="AD692" s="437"/>
      <c r="AE692" s="437"/>
      <c r="AF692" s="437"/>
    </row>
    <row r="693">
      <c r="A693" s="446" t="s">
        <v>8938</v>
      </c>
      <c r="B693" s="22"/>
      <c r="C693" s="447"/>
      <c r="D693" s="448"/>
      <c r="E693" s="22"/>
      <c r="F693" s="449" t="s">
        <v>8939</v>
      </c>
      <c r="G693" s="450"/>
      <c r="H693" s="451"/>
      <c r="S693" s="452"/>
      <c r="T693" s="437"/>
      <c r="U693" s="437"/>
      <c r="V693" s="437"/>
      <c r="W693" s="437"/>
      <c r="X693" s="437"/>
      <c r="Y693" s="437"/>
      <c r="Z693" s="437"/>
      <c r="AA693" s="437"/>
      <c r="AB693" s="437"/>
      <c r="AC693" s="437"/>
      <c r="AD693" s="437"/>
      <c r="AE693" s="437"/>
      <c r="AF693" s="437"/>
    </row>
    <row r="694">
      <c r="A694" s="453" t="s">
        <v>8940</v>
      </c>
      <c r="B694" s="448"/>
      <c r="C694" s="448"/>
      <c r="D694" s="22"/>
      <c r="E694" s="454" t="s">
        <v>8941</v>
      </c>
      <c r="F694" s="455" t="s">
        <v>8942</v>
      </c>
      <c r="G694" s="456"/>
      <c r="H694" s="451"/>
      <c r="S694" s="452"/>
      <c r="T694" s="437"/>
      <c r="U694" s="437"/>
      <c r="V694" s="437"/>
      <c r="W694" s="437"/>
      <c r="X694" s="437"/>
      <c r="Y694" s="437"/>
      <c r="Z694" s="437"/>
      <c r="AA694" s="437"/>
      <c r="AB694" s="437"/>
      <c r="AC694" s="437"/>
      <c r="AD694" s="437"/>
      <c r="AE694" s="437"/>
      <c r="AF694" s="437"/>
    </row>
    <row r="695">
      <c r="A695" s="457" t="s">
        <v>8943</v>
      </c>
      <c r="B695" s="458"/>
      <c r="C695" s="458"/>
      <c r="D695" s="459"/>
      <c r="E695" s="460"/>
      <c r="F695" s="461"/>
      <c r="G695" s="462"/>
      <c r="H695" s="463"/>
      <c r="I695" s="464"/>
      <c r="J695" s="464"/>
      <c r="K695" s="464"/>
      <c r="L695" s="464"/>
      <c r="M695" s="464"/>
      <c r="N695" s="464"/>
      <c r="O695" s="464"/>
      <c r="P695" s="464"/>
      <c r="Q695" s="464"/>
      <c r="R695" s="464"/>
      <c r="S695" s="465"/>
      <c r="T695" s="437"/>
      <c r="U695" s="437"/>
      <c r="V695" s="437"/>
      <c r="W695" s="437"/>
      <c r="X695" s="437"/>
      <c r="Y695" s="437"/>
      <c r="Z695" s="437"/>
      <c r="AA695" s="437"/>
      <c r="AB695" s="437"/>
      <c r="AC695" s="437"/>
      <c r="AD695" s="437"/>
      <c r="AE695" s="437"/>
      <c r="AF695" s="437"/>
    </row>
    <row r="696">
      <c r="A696" s="466" t="s">
        <v>8944</v>
      </c>
      <c r="B696" s="467"/>
      <c r="C696" s="468" t="s">
        <v>8945</v>
      </c>
      <c r="D696" s="469"/>
      <c r="E696" s="469"/>
      <c r="F696" s="469"/>
      <c r="G696" s="469"/>
      <c r="H696" s="470" t="s">
        <v>9004</v>
      </c>
      <c r="S696" s="452"/>
      <c r="T696" s="437"/>
      <c r="U696" s="437"/>
      <c r="V696" s="437"/>
      <c r="W696" s="437"/>
      <c r="X696" s="437"/>
      <c r="Y696" s="437"/>
      <c r="Z696" s="437"/>
      <c r="AA696" s="437"/>
      <c r="AB696" s="437"/>
      <c r="AC696" s="437"/>
      <c r="AD696" s="437"/>
      <c r="AE696" s="437"/>
      <c r="AF696" s="437"/>
    </row>
    <row r="697">
      <c r="A697" s="471"/>
      <c r="B697" s="472" t="s">
        <v>8946</v>
      </c>
      <c r="C697" s="473" t="s">
        <v>8947</v>
      </c>
      <c r="D697" s="474"/>
      <c r="E697" s="474"/>
      <c r="F697" s="475"/>
      <c r="G697" s="473" t="s">
        <v>8948</v>
      </c>
      <c r="H697" s="451"/>
      <c r="S697" s="452"/>
      <c r="T697" s="437"/>
      <c r="U697" s="437"/>
      <c r="V697" s="437"/>
      <c r="W697" s="437"/>
      <c r="X697" s="437"/>
      <c r="Y697" s="437"/>
      <c r="Z697" s="437"/>
      <c r="AA697" s="437"/>
      <c r="AB697" s="437"/>
      <c r="AC697" s="437"/>
      <c r="AD697" s="437"/>
      <c r="AE697" s="437"/>
      <c r="AF697" s="437"/>
    </row>
    <row r="698">
      <c r="A698" s="486" t="s">
        <v>2101</v>
      </c>
      <c r="B698" s="478">
        <v>1.0</v>
      </c>
      <c r="C698" s="476" t="s">
        <v>2156</v>
      </c>
      <c r="D698" s="474"/>
      <c r="E698" s="474"/>
      <c r="F698" s="475"/>
      <c r="G698" s="477"/>
      <c r="H698" s="451"/>
      <c r="S698" s="452"/>
      <c r="T698" s="437"/>
      <c r="U698" s="437"/>
      <c r="V698" s="437"/>
      <c r="W698" s="437"/>
      <c r="X698" s="437"/>
      <c r="Y698" s="437"/>
      <c r="Z698" s="437"/>
      <c r="AA698" s="437"/>
      <c r="AB698" s="437"/>
      <c r="AC698" s="437"/>
      <c r="AD698" s="437"/>
      <c r="AE698" s="437"/>
      <c r="AF698" s="437"/>
    </row>
    <row r="699">
      <c r="A699" s="486" t="s">
        <v>2101</v>
      </c>
      <c r="B699" s="478">
        <v>2.0</v>
      </c>
      <c r="C699" s="476" t="s">
        <v>2109</v>
      </c>
      <c r="D699" s="474"/>
      <c r="E699" s="474"/>
      <c r="F699" s="475"/>
      <c r="G699" s="477"/>
      <c r="H699" s="451"/>
      <c r="S699" s="452"/>
      <c r="T699" s="437"/>
      <c r="U699" s="437"/>
      <c r="V699" s="437"/>
      <c r="W699" s="437"/>
      <c r="X699" s="437"/>
      <c r="Y699" s="437"/>
      <c r="Z699" s="437"/>
      <c r="AA699" s="437"/>
      <c r="AB699" s="437"/>
      <c r="AC699" s="437"/>
      <c r="AD699" s="437"/>
      <c r="AE699" s="437"/>
      <c r="AF699" s="437"/>
    </row>
    <row r="700">
      <c r="A700" s="486"/>
      <c r="B700" s="478" t="s">
        <v>8946</v>
      </c>
      <c r="C700" s="476" t="s">
        <v>8947</v>
      </c>
      <c r="D700" s="474"/>
      <c r="E700" s="475"/>
      <c r="F700" s="478" t="s">
        <v>8948</v>
      </c>
      <c r="G700" s="476" t="s">
        <v>8949</v>
      </c>
      <c r="H700" s="451"/>
      <c r="S700" s="452"/>
      <c r="T700" s="437"/>
      <c r="U700" s="437"/>
      <c r="V700" s="437"/>
      <c r="W700" s="437"/>
      <c r="X700" s="437"/>
      <c r="Y700" s="437"/>
      <c r="Z700" s="437"/>
      <c r="AA700" s="437"/>
      <c r="AB700" s="437"/>
      <c r="AC700" s="437"/>
      <c r="AD700" s="437"/>
      <c r="AE700" s="437"/>
      <c r="AF700" s="437"/>
    </row>
    <row r="701">
      <c r="A701" s="521" t="s">
        <v>2104</v>
      </c>
      <c r="B701" s="478">
        <v>1.0</v>
      </c>
      <c r="C701" s="484" t="s">
        <v>2170</v>
      </c>
      <c r="D701" s="474"/>
      <c r="E701" s="475"/>
      <c r="F701" s="483" t="s">
        <v>2171</v>
      </c>
      <c r="G701" s="482"/>
      <c r="H701" s="451"/>
      <c r="S701" s="452"/>
      <c r="T701" s="437"/>
      <c r="U701" s="437"/>
      <c r="V701" s="437"/>
      <c r="W701" s="437"/>
      <c r="X701" s="437"/>
      <c r="Y701" s="437"/>
      <c r="Z701" s="437"/>
      <c r="AA701" s="437"/>
      <c r="AB701" s="437"/>
      <c r="AC701" s="437"/>
      <c r="AD701" s="437"/>
      <c r="AE701" s="437"/>
      <c r="AF701" s="437"/>
    </row>
    <row r="702">
      <c r="A702" s="521" t="s">
        <v>2104</v>
      </c>
      <c r="B702" s="483">
        <v>2.0</v>
      </c>
      <c r="C702" s="484" t="s">
        <v>2159</v>
      </c>
      <c r="D702" s="474"/>
      <c r="E702" s="475"/>
      <c r="F702" s="481"/>
      <c r="G702" s="482"/>
      <c r="H702" s="451"/>
      <c r="S702" s="452"/>
      <c r="T702" s="437"/>
      <c r="U702" s="437"/>
      <c r="V702" s="437"/>
      <c r="W702" s="437"/>
      <c r="X702" s="437"/>
      <c r="Y702" s="437"/>
      <c r="Z702" s="437"/>
      <c r="AA702" s="437"/>
      <c r="AB702" s="437"/>
      <c r="AC702" s="437"/>
      <c r="AD702" s="437"/>
      <c r="AE702" s="437"/>
      <c r="AF702" s="437"/>
    </row>
    <row r="703">
      <c r="A703" s="521"/>
      <c r="B703" s="483" t="s">
        <v>8946</v>
      </c>
      <c r="C703" s="483" t="s">
        <v>8947</v>
      </c>
      <c r="D703" s="483" t="s">
        <v>8950</v>
      </c>
      <c r="E703" s="483" t="s">
        <v>8951</v>
      </c>
      <c r="F703" s="483" t="s">
        <v>8952</v>
      </c>
      <c r="G703" s="484" t="s">
        <v>8953</v>
      </c>
      <c r="H703" s="451"/>
      <c r="S703" s="452"/>
      <c r="T703" s="437"/>
      <c r="U703" s="437"/>
      <c r="V703" s="437"/>
      <c r="W703" s="437"/>
      <c r="X703" s="437"/>
      <c r="Y703" s="437"/>
      <c r="Z703" s="437"/>
      <c r="AA703" s="437"/>
      <c r="AB703" s="437"/>
      <c r="AC703" s="437"/>
      <c r="AD703" s="437"/>
      <c r="AE703" s="437"/>
      <c r="AF703" s="437"/>
    </row>
    <row r="704">
      <c r="A704" s="521" t="s">
        <v>8954</v>
      </c>
      <c r="B704" s="483">
        <v>1.0</v>
      </c>
      <c r="C704" s="483" t="s">
        <v>2161</v>
      </c>
      <c r="D704" s="483" t="s">
        <v>2162</v>
      </c>
      <c r="E704" s="481"/>
      <c r="F704" s="481"/>
      <c r="G704" s="484" t="s">
        <v>2163</v>
      </c>
      <c r="H704" s="451"/>
      <c r="S704" s="452"/>
      <c r="T704" s="437"/>
      <c r="U704" s="437"/>
      <c r="V704" s="437"/>
      <c r="W704" s="437"/>
      <c r="X704" s="437"/>
      <c r="Y704" s="437"/>
      <c r="Z704" s="437"/>
      <c r="AA704" s="437"/>
      <c r="AB704" s="437"/>
      <c r="AC704" s="437"/>
      <c r="AD704" s="437"/>
      <c r="AE704" s="437"/>
      <c r="AF704" s="437"/>
    </row>
    <row r="705">
      <c r="A705" s="521" t="s">
        <v>8954</v>
      </c>
      <c r="B705" s="483">
        <v>2.0</v>
      </c>
      <c r="C705" s="483" t="s">
        <v>2164</v>
      </c>
      <c r="D705" s="483" t="s">
        <v>2165</v>
      </c>
      <c r="E705" s="483" t="s">
        <v>2166</v>
      </c>
      <c r="F705" s="481"/>
      <c r="G705" s="484" t="s">
        <v>2167</v>
      </c>
      <c r="H705" s="451"/>
      <c r="S705" s="452"/>
      <c r="T705" s="437"/>
      <c r="U705" s="437"/>
      <c r="V705" s="437"/>
      <c r="W705" s="437"/>
      <c r="X705" s="437"/>
      <c r="Y705" s="437"/>
      <c r="Z705" s="437"/>
      <c r="AA705" s="437"/>
      <c r="AB705" s="437"/>
      <c r="AC705" s="437"/>
      <c r="AD705" s="437"/>
      <c r="AE705" s="437"/>
      <c r="AF705" s="437"/>
    </row>
    <row r="706">
      <c r="A706" s="471"/>
      <c r="B706" s="472" t="s">
        <v>8946</v>
      </c>
      <c r="C706" s="517" t="s">
        <v>6512</v>
      </c>
      <c r="D706" s="517" t="s">
        <v>8974</v>
      </c>
      <c r="E706" s="517" t="s">
        <v>8951</v>
      </c>
      <c r="F706" s="517" t="s">
        <v>8952</v>
      </c>
      <c r="G706" s="473" t="s">
        <v>8953</v>
      </c>
      <c r="H706" s="451"/>
      <c r="S706" s="452"/>
      <c r="T706" s="437"/>
      <c r="U706" s="437"/>
      <c r="V706" s="437"/>
      <c r="W706" s="437"/>
      <c r="X706" s="437"/>
      <c r="Y706" s="437"/>
      <c r="Z706" s="437"/>
      <c r="AA706" s="437"/>
      <c r="AB706" s="437"/>
      <c r="AC706" s="437"/>
      <c r="AD706" s="437"/>
      <c r="AE706" s="437"/>
      <c r="AF706" s="437"/>
    </row>
    <row r="707">
      <c r="A707" s="471" t="s">
        <v>8975</v>
      </c>
      <c r="B707" s="472">
        <v>1.0</v>
      </c>
      <c r="C707" s="478" t="s">
        <v>8976</v>
      </c>
      <c r="D707" s="472"/>
      <c r="E707" s="478" t="s">
        <v>8977</v>
      </c>
      <c r="F707" s="472"/>
      <c r="G707" s="473" t="s">
        <v>8978</v>
      </c>
      <c r="H707" s="518"/>
      <c r="S707" s="452"/>
      <c r="T707" s="437"/>
      <c r="U707" s="437"/>
      <c r="V707" s="437"/>
      <c r="W707" s="437"/>
      <c r="X707" s="437"/>
      <c r="Y707" s="437"/>
      <c r="Z707" s="437"/>
      <c r="AA707" s="437"/>
      <c r="AB707" s="437"/>
      <c r="AC707" s="437"/>
      <c r="AD707" s="437"/>
      <c r="AE707" s="437"/>
      <c r="AF707" s="437"/>
    </row>
    <row r="708">
      <c r="A708" s="479"/>
      <c r="B708" s="480" t="s">
        <v>8946</v>
      </c>
      <c r="C708" s="485" t="s">
        <v>39</v>
      </c>
      <c r="D708" s="475"/>
      <c r="E708" s="480" t="s">
        <v>8951</v>
      </c>
      <c r="F708" s="480" t="s">
        <v>8952</v>
      </c>
      <c r="G708" s="485" t="s">
        <v>8953</v>
      </c>
      <c r="H708" s="451"/>
      <c r="S708" s="452"/>
      <c r="T708" s="437"/>
      <c r="U708" s="437"/>
      <c r="V708" s="437"/>
      <c r="W708" s="437"/>
      <c r="X708" s="437"/>
      <c r="Y708" s="437"/>
      <c r="Z708" s="437"/>
      <c r="AA708" s="437"/>
      <c r="AB708" s="437"/>
      <c r="AC708" s="437"/>
      <c r="AD708" s="437"/>
      <c r="AE708" s="437"/>
      <c r="AF708" s="437"/>
    </row>
    <row r="709">
      <c r="A709" s="471" t="s">
        <v>6465</v>
      </c>
      <c r="B709" s="480">
        <v>1.0</v>
      </c>
      <c r="C709" s="484" t="s">
        <v>8955</v>
      </c>
      <c r="D709" s="475"/>
      <c r="E709" s="483" t="s">
        <v>8956</v>
      </c>
      <c r="F709" s="480"/>
      <c r="G709" s="484" t="s">
        <v>8957</v>
      </c>
      <c r="H709" s="451"/>
      <c r="S709" s="452"/>
      <c r="T709" s="437"/>
      <c r="U709" s="437"/>
      <c r="V709" s="437"/>
      <c r="W709" s="437"/>
      <c r="X709" s="437"/>
      <c r="Y709" s="437"/>
      <c r="Z709" s="437"/>
      <c r="AA709" s="437"/>
      <c r="AB709" s="437"/>
      <c r="AC709" s="437"/>
      <c r="AD709" s="437"/>
      <c r="AE709" s="437"/>
      <c r="AF709" s="437"/>
    </row>
    <row r="710">
      <c r="A710" s="471"/>
      <c r="B710" s="472" t="s">
        <v>8946</v>
      </c>
      <c r="C710" s="476" t="s">
        <v>8958</v>
      </c>
      <c r="D710" s="474"/>
      <c r="E710" s="474"/>
      <c r="F710" s="475"/>
      <c r="G710" s="473" t="s">
        <v>8959</v>
      </c>
      <c r="H710" s="451"/>
      <c r="S710" s="452"/>
      <c r="T710" s="437"/>
      <c r="U710" s="437"/>
      <c r="V710" s="437"/>
      <c r="W710" s="437"/>
      <c r="X710" s="437"/>
      <c r="Y710" s="437"/>
      <c r="Z710" s="437"/>
      <c r="AA710" s="437"/>
      <c r="AB710" s="437"/>
      <c r="AC710" s="437"/>
      <c r="AD710" s="437"/>
      <c r="AE710" s="437"/>
      <c r="AF710" s="437"/>
    </row>
    <row r="711">
      <c r="A711" s="486" t="s">
        <v>1636</v>
      </c>
      <c r="B711" s="478">
        <v>1.0</v>
      </c>
      <c r="C711" s="487" t="s">
        <v>1919</v>
      </c>
      <c r="D711" s="474"/>
      <c r="E711" s="474"/>
      <c r="F711" s="475"/>
      <c r="G711" s="476" t="s">
        <v>1877</v>
      </c>
      <c r="H711" s="451"/>
      <c r="S711" s="452"/>
      <c r="T711" s="437"/>
      <c r="U711" s="437"/>
      <c r="V711" s="437"/>
      <c r="W711" s="437"/>
      <c r="X711" s="437"/>
      <c r="Y711" s="437"/>
      <c r="Z711" s="437"/>
      <c r="AA711" s="437"/>
      <c r="AB711" s="437"/>
      <c r="AC711" s="437"/>
      <c r="AD711" s="437"/>
      <c r="AE711" s="437"/>
      <c r="AF711" s="437"/>
    </row>
    <row r="712">
      <c r="A712" s="486" t="s">
        <v>1636</v>
      </c>
      <c r="B712" s="478">
        <v>2.0</v>
      </c>
      <c r="C712" s="487" t="s">
        <v>1920</v>
      </c>
      <c r="D712" s="474"/>
      <c r="E712" s="474"/>
      <c r="F712" s="475"/>
      <c r="G712" s="476" t="s">
        <v>1638</v>
      </c>
      <c r="H712" s="451"/>
      <c r="S712" s="452"/>
      <c r="T712" s="437"/>
      <c r="U712" s="437"/>
      <c r="V712" s="437"/>
      <c r="W712" s="437"/>
      <c r="X712" s="437"/>
      <c r="Y712" s="437"/>
      <c r="Z712" s="437"/>
      <c r="AA712" s="437"/>
      <c r="AB712" s="437"/>
      <c r="AC712" s="437"/>
      <c r="AD712" s="437"/>
      <c r="AE712" s="437"/>
      <c r="AF712" s="437"/>
    </row>
    <row r="713">
      <c r="A713" s="486" t="s">
        <v>1636</v>
      </c>
      <c r="B713" s="478">
        <v>3.0</v>
      </c>
      <c r="C713" s="487" t="s">
        <v>1921</v>
      </c>
      <c r="D713" s="474"/>
      <c r="E713" s="474"/>
      <c r="F713" s="475"/>
      <c r="G713" s="476" t="s">
        <v>1638</v>
      </c>
      <c r="H713" s="451"/>
      <c r="S713" s="452"/>
      <c r="T713" s="437"/>
      <c r="U713" s="437"/>
      <c r="V713" s="437"/>
      <c r="W713" s="437"/>
      <c r="X713" s="437"/>
      <c r="Y713" s="437"/>
      <c r="Z713" s="437"/>
      <c r="AA713" s="437"/>
      <c r="AB713" s="437"/>
      <c r="AC713" s="437"/>
      <c r="AD713" s="437"/>
      <c r="AE713" s="437"/>
      <c r="AF713" s="437"/>
    </row>
    <row r="714">
      <c r="A714" s="486" t="s">
        <v>1646</v>
      </c>
      <c r="B714" s="478">
        <v>4.0</v>
      </c>
      <c r="C714" s="487" t="s">
        <v>1922</v>
      </c>
      <c r="D714" s="474"/>
      <c r="E714" s="474"/>
      <c r="F714" s="475"/>
      <c r="G714" s="476" t="s">
        <v>1729</v>
      </c>
      <c r="H714" s="451"/>
      <c r="S714" s="452"/>
      <c r="T714" s="437"/>
      <c r="U714" s="437"/>
      <c r="V714" s="437"/>
      <c r="W714" s="437"/>
      <c r="X714" s="437"/>
      <c r="Y714" s="437"/>
      <c r="Z714" s="437"/>
      <c r="AA714" s="437"/>
      <c r="AB714" s="437"/>
      <c r="AC714" s="437"/>
      <c r="AD714" s="437"/>
      <c r="AE714" s="437"/>
      <c r="AF714" s="437"/>
    </row>
    <row r="715">
      <c r="A715" s="486" t="s">
        <v>1636</v>
      </c>
      <c r="B715" s="478">
        <v>5.0</v>
      </c>
      <c r="C715" s="487" t="s">
        <v>1923</v>
      </c>
      <c r="D715" s="474"/>
      <c r="E715" s="474"/>
      <c r="F715" s="475"/>
      <c r="G715" s="476" t="s">
        <v>1638</v>
      </c>
      <c r="H715" s="451"/>
      <c r="S715" s="452"/>
      <c r="T715" s="437"/>
      <c r="U715" s="437"/>
      <c r="V715" s="437"/>
      <c r="W715" s="437"/>
      <c r="X715" s="437"/>
      <c r="Y715" s="437"/>
      <c r="Z715" s="437"/>
      <c r="AA715" s="437"/>
      <c r="AB715" s="437"/>
      <c r="AC715" s="437"/>
      <c r="AD715" s="437"/>
      <c r="AE715" s="437"/>
      <c r="AF715" s="437"/>
    </row>
    <row r="716">
      <c r="A716" s="486" t="s">
        <v>1636</v>
      </c>
      <c r="B716" s="478">
        <v>6.0</v>
      </c>
      <c r="C716" s="487" t="s">
        <v>1924</v>
      </c>
      <c r="D716" s="474"/>
      <c r="E716" s="474"/>
      <c r="F716" s="475"/>
      <c r="G716" s="476" t="s">
        <v>1925</v>
      </c>
      <c r="H716" s="451"/>
      <c r="S716" s="452"/>
      <c r="T716" s="437"/>
      <c r="U716" s="437"/>
      <c r="V716" s="437"/>
      <c r="W716" s="437"/>
      <c r="X716" s="437"/>
      <c r="Y716" s="437"/>
      <c r="Z716" s="437"/>
      <c r="AA716" s="437"/>
      <c r="AB716" s="437"/>
      <c r="AC716" s="437"/>
      <c r="AD716" s="437"/>
      <c r="AE716" s="437"/>
      <c r="AF716" s="437"/>
    </row>
    <row r="717">
      <c r="A717" s="486" t="s">
        <v>1636</v>
      </c>
      <c r="B717" s="478">
        <v>7.0</v>
      </c>
      <c r="C717" s="487" t="s">
        <v>1926</v>
      </c>
      <c r="D717" s="474"/>
      <c r="E717" s="474"/>
      <c r="F717" s="475"/>
      <c r="G717" s="476" t="s">
        <v>1638</v>
      </c>
      <c r="H717" s="451"/>
      <c r="S717" s="452"/>
      <c r="T717" s="437"/>
      <c r="U717" s="437"/>
      <c r="V717" s="437"/>
      <c r="W717" s="437"/>
      <c r="X717" s="437"/>
      <c r="Y717" s="437"/>
      <c r="Z717" s="437"/>
      <c r="AA717" s="437"/>
      <c r="AB717" s="437"/>
      <c r="AC717" s="437"/>
      <c r="AD717" s="437"/>
      <c r="AE717" s="437"/>
      <c r="AF717" s="437"/>
    </row>
    <row r="718">
      <c r="A718" s="486" t="s">
        <v>1646</v>
      </c>
      <c r="B718" s="478">
        <v>8.0</v>
      </c>
      <c r="C718" s="487" t="s">
        <v>1927</v>
      </c>
      <c r="D718" s="474"/>
      <c r="E718" s="474"/>
      <c r="F718" s="475"/>
      <c r="G718" s="476" t="s">
        <v>1894</v>
      </c>
      <c r="H718" s="451"/>
      <c r="S718" s="452"/>
      <c r="T718" s="437"/>
      <c r="U718" s="437"/>
      <c r="V718" s="437"/>
      <c r="W718" s="437"/>
      <c r="X718" s="437"/>
      <c r="Y718" s="437"/>
      <c r="Z718" s="437"/>
      <c r="AA718" s="437"/>
      <c r="AB718" s="437"/>
      <c r="AC718" s="437"/>
      <c r="AD718" s="437"/>
      <c r="AE718" s="437"/>
      <c r="AF718" s="437"/>
    </row>
    <row r="719">
      <c r="A719" s="486" t="s">
        <v>1646</v>
      </c>
      <c r="B719" s="478">
        <v>9.0</v>
      </c>
      <c r="C719" s="487" t="s">
        <v>1928</v>
      </c>
      <c r="D719" s="474"/>
      <c r="E719" s="474"/>
      <c r="F719" s="475"/>
      <c r="G719" s="476" t="s">
        <v>1906</v>
      </c>
      <c r="H719" s="451"/>
      <c r="S719" s="452"/>
      <c r="T719" s="437"/>
      <c r="U719" s="437"/>
      <c r="V719" s="437"/>
      <c r="W719" s="437"/>
      <c r="X719" s="437"/>
      <c r="Y719" s="437"/>
      <c r="Z719" s="437"/>
      <c r="AA719" s="437"/>
      <c r="AB719" s="437"/>
      <c r="AC719" s="437"/>
      <c r="AD719" s="437"/>
      <c r="AE719" s="437"/>
      <c r="AF719" s="437"/>
    </row>
    <row r="720">
      <c r="A720" s="488" t="s">
        <v>8960</v>
      </c>
      <c r="B720" s="474"/>
      <c r="C720" s="474"/>
      <c r="D720" s="474"/>
      <c r="E720" s="474"/>
      <c r="F720" s="474"/>
      <c r="G720" s="474"/>
      <c r="H720" s="451"/>
      <c r="S720" s="452"/>
      <c r="T720" s="437"/>
      <c r="U720" s="437"/>
      <c r="V720" s="437"/>
      <c r="W720" s="437"/>
      <c r="X720" s="437"/>
      <c r="Y720" s="437"/>
      <c r="Z720" s="437"/>
      <c r="AA720" s="437"/>
      <c r="AB720" s="437"/>
      <c r="AC720" s="437"/>
      <c r="AD720" s="437"/>
      <c r="AE720" s="437"/>
      <c r="AF720" s="437"/>
    </row>
    <row r="721">
      <c r="A721" s="471" t="s">
        <v>8944</v>
      </c>
      <c r="B721" s="472" t="s">
        <v>8946</v>
      </c>
      <c r="C721" s="473" t="s">
        <v>39</v>
      </c>
      <c r="D721" s="475"/>
      <c r="E721" s="472" t="s">
        <v>8951</v>
      </c>
      <c r="F721" s="478" t="s">
        <v>8961</v>
      </c>
      <c r="G721" s="473" t="s">
        <v>8953</v>
      </c>
      <c r="H721" s="451"/>
      <c r="S721" s="452"/>
      <c r="T721" s="437"/>
      <c r="U721" s="437"/>
      <c r="V721" s="437"/>
      <c r="W721" s="437"/>
      <c r="X721" s="437"/>
      <c r="Y721" s="437"/>
      <c r="Z721" s="437"/>
      <c r="AA721" s="437"/>
      <c r="AB721" s="437"/>
      <c r="AC721" s="437"/>
      <c r="AD721" s="437"/>
      <c r="AE721" s="437"/>
      <c r="AF721" s="437"/>
    </row>
    <row r="722">
      <c r="A722" s="471" t="s">
        <v>6465</v>
      </c>
      <c r="B722" s="472">
        <v>1.0</v>
      </c>
      <c r="C722" s="476" t="s">
        <v>8955</v>
      </c>
      <c r="D722" s="475"/>
      <c r="E722" s="478" t="s">
        <v>8956</v>
      </c>
      <c r="F722" s="472"/>
      <c r="G722" s="473" t="s">
        <v>8957</v>
      </c>
      <c r="H722" s="451"/>
      <c r="S722" s="452"/>
      <c r="T722" s="437"/>
      <c r="U722" s="437"/>
      <c r="V722" s="437"/>
      <c r="W722" s="437"/>
      <c r="X722" s="437"/>
      <c r="Y722" s="437"/>
      <c r="Z722" s="437"/>
      <c r="AA722" s="437"/>
      <c r="AB722" s="437"/>
      <c r="AC722" s="437"/>
      <c r="AD722" s="437"/>
      <c r="AE722" s="437"/>
      <c r="AF722" s="437"/>
    </row>
    <row r="723">
      <c r="A723" s="489" t="s">
        <v>8962</v>
      </c>
      <c r="B723" s="474"/>
      <c r="C723" s="474"/>
      <c r="D723" s="474"/>
      <c r="E723" s="474"/>
      <c r="F723" s="474"/>
      <c r="G723" s="474"/>
      <c r="H723" s="451"/>
      <c r="S723" s="452"/>
      <c r="T723" s="437"/>
      <c r="U723" s="437"/>
      <c r="V723" s="437"/>
      <c r="W723" s="437"/>
      <c r="X723" s="437"/>
      <c r="Y723" s="437"/>
      <c r="Z723" s="437"/>
      <c r="AA723" s="437"/>
      <c r="AB723" s="437"/>
      <c r="AC723" s="437"/>
      <c r="AD723" s="437"/>
      <c r="AE723" s="437"/>
      <c r="AF723" s="437"/>
    </row>
    <row r="724">
      <c r="A724" s="471" t="s">
        <v>8944</v>
      </c>
      <c r="B724" s="472" t="s">
        <v>8946</v>
      </c>
      <c r="C724" s="473" t="s">
        <v>39</v>
      </c>
      <c r="D724" s="475"/>
      <c r="E724" s="472" t="s">
        <v>8951</v>
      </c>
      <c r="F724" s="472" t="s">
        <v>8952</v>
      </c>
      <c r="G724" s="473" t="s">
        <v>8953</v>
      </c>
      <c r="H724" s="451"/>
      <c r="S724" s="452"/>
      <c r="T724" s="437"/>
      <c r="U724" s="437"/>
      <c r="V724" s="437"/>
      <c r="W724" s="437"/>
      <c r="X724" s="437"/>
      <c r="Y724" s="437"/>
      <c r="Z724" s="437"/>
      <c r="AA724" s="437"/>
      <c r="AB724" s="437"/>
      <c r="AC724" s="437"/>
      <c r="AD724" s="437"/>
      <c r="AE724" s="437"/>
      <c r="AF724" s="437"/>
    </row>
    <row r="725">
      <c r="A725" s="490" t="s">
        <v>6465</v>
      </c>
      <c r="B725" s="491">
        <v>1.0</v>
      </c>
      <c r="C725" s="492" t="s">
        <v>8955</v>
      </c>
      <c r="D725" s="493"/>
      <c r="E725" s="494" t="s">
        <v>8956</v>
      </c>
      <c r="F725" s="491"/>
      <c r="G725" s="495" t="s">
        <v>8963</v>
      </c>
      <c r="H725" s="451"/>
      <c r="S725" s="452"/>
      <c r="T725" s="437"/>
      <c r="U725" s="437"/>
      <c r="V725" s="437"/>
      <c r="W725" s="437"/>
      <c r="X725" s="437"/>
      <c r="Y725" s="437"/>
      <c r="Z725" s="437"/>
      <c r="AA725" s="437"/>
      <c r="AB725" s="437"/>
      <c r="AC725" s="437"/>
      <c r="AD725" s="437"/>
      <c r="AE725" s="437"/>
      <c r="AF725" s="437"/>
    </row>
    <row r="726">
      <c r="A726" s="496"/>
      <c r="B726" s="497"/>
      <c r="C726" s="497"/>
      <c r="E726" s="497"/>
      <c r="F726" s="497"/>
      <c r="G726" s="497"/>
      <c r="H726" s="451"/>
      <c r="S726" s="452"/>
      <c r="T726" s="437"/>
      <c r="U726" s="437"/>
      <c r="V726" s="437"/>
      <c r="W726" s="437"/>
      <c r="X726" s="437"/>
      <c r="Y726" s="437"/>
      <c r="Z726" s="437"/>
      <c r="AA726" s="437"/>
      <c r="AB726" s="437"/>
      <c r="AC726" s="437"/>
      <c r="AD726" s="437"/>
      <c r="AE726" s="437"/>
      <c r="AF726" s="437"/>
    </row>
    <row r="727">
      <c r="A727" s="498" t="s">
        <v>8964</v>
      </c>
      <c r="B727" s="435"/>
      <c r="C727" s="435"/>
      <c r="D727" s="499" t="s">
        <v>8965</v>
      </c>
      <c r="E727" s="500" t="s">
        <v>8966</v>
      </c>
      <c r="F727" s="499" t="s">
        <v>8967</v>
      </c>
      <c r="G727" s="435"/>
      <c r="H727" s="435"/>
      <c r="I727" s="435"/>
      <c r="J727" s="501" t="s">
        <v>8965</v>
      </c>
      <c r="K727" s="500" t="s">
        <v>8966</v>
      </c>
      <c r="L727" s="501" t="s">
        <v>8968</v>
      </c>
      <c r="M727" s="435"/>
      <c r="N727" s="435"/>
      <c r="O727" s="435"/>
      <c r="P727" s="502" t="s">
        <v>8965</v>
      </c>
      <c r="Q727" s="503" t="s">
        <v>8966</v>
      </c>
      <c r="R727" s="504"/>
      <c r="S727" s="436"/>
      <c r="T727" s="437"/>
      <c r="U727" s="437"/>
      <c r="V727" s="437"/>
      <c r="W727" s="437"/>
      <c r="X727" s="437"/>
      <c r="Y727" s="437"/>
      <c r="Z727" s="437"/>
      <c r="AA727" s="437"/>
      <c r="AB727" s="437"/>
      <c r="AC727" s="437"/>
      <c r="AD727" s="437"/>
      <c r="AE727" s="437"/>
      <c r="AF727" s="437"/>
    </row>
    <row r="728">
      <c r="A728" s="505"/>
      <c r="S728" s="452"/>
      <c r="T728" s="437"/>
      <c r="U728" s="437"/>
      <c r="V728" s="437"/>
      <c r="W728" s="437"/>
      <c r="X728" s="437"/>
      <c r="Y728" s="437"/>
      <c r="Z728" s="437"/>
      <c r="AA728" s="437"/>
      <c r="AB728" s="437"/>
      <c r="AC728" s="437"/>
      <c r="AD728" s="437"/>
      <c r="AE728" s="437"/>
      <c r="AF728" s="437"/>
    </row>
    <row r="729">
      <c r="A729" s="506" t="s">
        <v>8969</v>
      </c>
      <c r="D729" s="507" t="s">
        <v>8965</v>
      </c>
      <c r="E729" s="508" t="s">
        <v>8966</v>
      </c>
      <c r="F729" s="507" t="s">
        <v>8970</v>
      </c>
      <c r="J729" s="507" t="s">
        <v>8965</v>
      </c>
      <c r="K729" s="508" t="s">
        <v>8966</v>
      </c>
      <c r="L729" s="507" t="s">
        <v>8971</v>
      </c>
      <c r="P729" s="509" t="s">
        <v>8965</v>
      </c>
      <c r="Q729" s="510" t="s">
        <v>8966</v>
      </c>
      <c r="R729" s="511" t="s">
        <v>8972</v>
      </c>
      <c r="S729" s="452"/>
      <c r="T729" s="437"/>
      <c r="U729" s="437"/>
      <c r="V729" s="437"/>
      <c r="W729" s="437"/>
      <c r="X729" s="437"/>
      <c r="Y729" s="437"/>
      <c r="Z729" s="437"/>
      <c r="AA729" s="437"/>
      <c r="AB729" s="437"/>
      <c r="AC729" s="437"/>
      <c r="AD729" s="437"/>
      <c r="AE729" s="437"/>
      <c r="AF729" s="437"/>
    </row>
    <row r="730">
      <c r="A730" s="512"/>
      <c r="B730" s="513"/>
      <c r="C730" s="513"/>
      <c r="D730" s="513"/>
      <c r="E730" s="513"/>
      <c r="F730" s="513"/>
      <c r="G730" s="513"/>
      <c r="H730" s="513"/>
      <c r="I730" s="513"/>
      <c r="J730" s="513"/>
      <c r="K730" s="513"/>
      <c r="L730" s="513"/>
      <c r="M730" s="513"/>
      <c r="N730" s="513"/>
      <c r="O730" s="513"/>
      <c r="P730" s="513"/>
      <c r="Q730" s="513"/>
      <c r="R730" s="513"/>
      <c r="S730" s="514"/>
      <c r="T730" s="437"/>
      <c r="U730" s="437"/>
      <c r="V730" s="437"/>
      <c r="W730" s="437"/>
      <c r="X730" s="437"/>
      <c r="Y730" s="437"/>
      <c r="Z730" s="437"/>
      <c r="AA730" s="437"/>
      <c r="AB730" s="437"/>
      <c r="AC730" s="437"/>
      <c r="AD730" s="437"/>
      <c r="AE730" s="437"/>
      <c r="AF730" s="437"/>
    </row>
    <row r="731">
      <c r="A731" s="434" t="s">
        <v>9006</v>
      </c>
      <c r="B731" s="435"/>
      <c r="C731" s="435"/>
      <c r="D731" s="435"/>
      <c r="E731" s="435"/>
      <c r="F731" s="435"/>
      <c r="G731" s="435"/>
      <c r="H731" s="435"/>
      <c r="I731" s="435"/>
      <c r="J731" s="435"/>
      <c r="K731" s="435"/>
      <c r="L731" s="435"/>
      <c r="M731" s="435"/>
      <c r="N731" s="435"/>
      <c r="O731" s="435"/>
      <c r="P731" s="435"/>
      <c r="Q731" s="435"/>
      <c r="R731" s="435"/>
      <c r="S731" s="436"/>
      <c r="T731" s="437"/>
      <c r="U731" s="437"/>
      <c r="V731" s="437"/>
      <c r="W731" s="437"/>
      <c r="X731" s="437"/>
      <c r="Y731" s="437"/>
      <c r="Z731" s="437"/>
      <c r="AA731" s="437"/>
      <c r="AB731" s="437"/>
      <c r="AC731" s="437"/>
      <c r="AD731" s="437"/>
      <c r="AE731" s="437"/>
      <c r="AF731" s="437"/>
    </row>
    <row r="732">
      <c r="A732" s="438" t="s">
        <v>8935</v>
      </c>
      <c r="B732" s="439"/>
      <c r="C732" s="438" t="s">
        <v>8936</v>
      </c>
      <c r="D732" s="440"/>
      <c r="E732" s="439"/>
      <c r="F732" s="441" t="s">
        <v>1437</v>
      </c>
      <c r="G732" s="442" t="s">
        <v>8937</v>
      </c>
      <c r="H732" s="443" t="s">
        <v>1442</v>
      </c>
      <c r="I732" s="444"/>
      <c r="J732" s="444"/>
      <c r="K732" s="444"/>
      <c r="L732" s="444"/>
      <c r="M732" s="444"/>
      <c r="N732" s="444"/>
      <c r="O732" s="444"/>
      <c r="P732" s="444"/>
      <c r="Q732" s="444"/>
      <c r="R732" s="444"/>
      <c r="S732" s="445"/>
      <c r="T732" s="437"/>
      <c r="U732" s="437"/>
      <c r="V732" s="437"/>
      <c r="W732" s="437"/>
      <c r="X732" s="437"/>
      <c r="Y732" s="437"/>
      <c r="Z732" s="437"/>
      <c r="AA732" s="437"/>
      <c r="AB732" s="437"/>
      <c r="AC732" s="437"/>
      <c r="AD732" s="437"/>
      <c r="AE732" s="437"/>
      <c r="AF732" s="437"/>
    </row>
    <row r="733">
      <c r="A733" s="446" t="s">
        <v>8938</v>
      </c>
      <c r="B733" s="22"/>
      <c r="C733" s="447"/>
      <c r="D733" s="448"/>
      <c r="E733" s="22"/>
      <c r="F733" s="449" t="s">
        <v>8939</v>
      </c>
      <c r="G733" s="450"/>
      <c r="H733" s="451"/>
      <c r="S733" s="452"/>
      <c r="T733" s="437"/>
      <c r="U733" s="437"/>
      <c r="V733" s="437"/>
      <c r="W733" s="437"/>
      <c r="X733" s="437"/>
      <c r="Y733" s="437"/>
      <c r="Z733" s="437"/>
      <c r="AA733" s="437"/>
      <c r="AB733" s="437"/>
      <c r="AC733" s="437"/>
      <c r="AD733" s="437"/>
      <c r="AE733" s="437"/>
      <c r="AF733" s="437"/>
    </row>
    <row r="734">
      <c r="A734" s="453" t="s">
        <v>8940</v>
      </c>
      <c r="B734" s="448"/>
      <c r="C734" s="448"/>
      <c r="D734" s="22"/>
      <c r="E734" s="454" t="s">
        <v>8941</v>
      </c>
      <c r="F734" s="455" t="s">
        <v>8942</v>
      </c>
      <c r="G734" s="456"/>
      <c r="H734" s="451"/>
      <c r="S734" s="452"/>
      <c r="T734" s="437"/>
      <c r="U734" s="437"/>
      <c r="V734" s="437"/>
      <c r="W734" s="437"/>
      <c r="X734" s="437"/>
      <c r="Y734" s="437"/>
      <c r="Z734" s="437"/>
      <c r="AA734" s="437"/>
      <c r="AB734" s="437"/>
      <c r="AC734" s="437"/>
      <c r="AD734" s="437"/>
      <c r="AE734" s="437"/>
      <c r="AF734" s="437"/>
    </row>
    <row r="735">
      <c r="A735" s="457" t="s">
        <v>8943</v>
      </c>
      <c r="B735" s="458"/>
      <c r="C735" s="458"/>
      <c r="D735" s="459"/>
      <c r="E735" s="460"/>
      <c r="F735" s="461"/>
      <c r="G735" s="462"/>
      <c r="H735" s="463"/>
      <c r="I735" s="464"/>
      <c r="J735" s="464"/>
      <c r="K735" s="464"/>
      <c r="L735" s="464"/>
      <c r="M735" s="464"/>
      <c r="N735" s="464"/>
      <c r="O735" s="464"/>
      <c r="P735" s="464"/>
      <c r="Q735" s="464"/>
      <c r="R735" s="464"/>
      <c r="S735" s="465"/>
      <c r="T735" s="437"/>
      <c r="U735" s="437"/>
      <c r="V735" s="437"/>
      <c r="W735" s="437"/>
      <c r="X735" s="437"/>
      <c r="Y735" s="437"/>
      <c r="Z735" s="437"/>
      <c r="AA735" s="437"/>
      <c r="AB735" s="437"/>
      <c r="AC735" s="437"/>
      <c r="AD735" s="437"/>
      <c r="AE735" s="437"/>
      <c r="AF735" s="437"/>
    </row>
    <row r="736">
      <c r="A736" s="466" t="s">
        <v>8944</v>
      </c>
      <c r="B736" s="467"/>
      <c r="C736" s="468" t="s">
        <v>8945</v>
      </c>
      <c r="D736" s="469"/>
      <c r="E736" s="469"/>
      <c r="F736" s="469"/>
      <c r="G736" s="469"/>
      <c r="H736" s="470" t="s">
        <v>1559</v>
      </c>
      <c r="S736" s="452"/>
      <c r="T736" s="437"/>
      <c r="U736" s="437"/>
      <c r="V736" s="437"/>
      <c r="W736" s="437"/>
      <c r="X736" s="437"/>
      <c r="Y736" s="437"/>
      <c r="Z736" s="437"/>
      <c r="AA736" s="437"/>
      <c r="AB736" s="437"/>
      <c r="AC736" s="437"/>
      <c r="AD736" s="437"/>
      <c r="AE736" s="437"/>
      <c r="AF736" s="437"/>
    </row>
    <row r="737">
      <c r="A737" s="471"/>
      <c r="B737" s="472" t="s">
        <v>8946</v>
      </c>
      <c r="C737" s="473" t="s">
        <v>8947</v>
      </c>
      <c r="D737" s="474"/>
      <c r="E737" s="474"/>
      <c r="F737" s="475"/>
      <c r="G737" s="473" t="s">
        <v>8948</v>
      </c>
      <c r="H737" s="451"/>
      <c r="S737" s="452"/>
      <c r="T737" s="437"/>
      <c r="U737" s="437"/>
      <c r="V737" s="437"/>
      <c r="W737" s="437"/>
      <c r="X737" s="437"/>
      <c r="Y737" s="437"/>
      <c r="Z737" s="437"/>
      <c r="AA737" s="437"/>
      <c r="AB737" s="437"/>
      <c r="AC737" s="437"/>
      <c r="AD737" s="437"/>
      <c r="AE737" s="437"/>
      <c r="AF737" s="437"/>
    </row>
    <row r="738">
      <c r="A738" s="486" t="s">
        <v>2101</v>
      </c>
      <c r="B738" s="478">
        <v>1.0</v>
      </c>
      <c r="C738" s="476" t="s">
        <v>2156</v>
      </c>
      <c r="D738" s="474"/>
      <c r="E738" s="474"/>
      <c r="F738" s="475"/>
      <c r="G738" s="477"/>
      <c r="H738" s="451"/>
      <c r="S738" s="452"/>
      <c r="T738" s="437"/>
      <c r="U738" s="437"/>
      <c r="V738" s="437"/>
      <c r="W738" s="437"/>
      <c r="X738" s="437"/>
      <c r="Y738" s="437"/>
      <c r="Z738" s="437"/>
      <c r="AA738" s="437"/>
      <c r="AB738" s="437"/>
      <c r="AC738" s="437"/>
      <c r="AD738" s="437"/>
      <c r="AE738" s="437"/>
      <c r="AF738" s="437"/>
    </row>
    <row r="739">
      <c r="A739" s="486" t="s">
        <v>2101</v>
      </c>
      <c r="B739" s="478">
        <v>2.0</v>
      </c>
      <c r="C739" s="476" t="s">
        <v>2109</v>
      </c>
      <c r="D739" s="474"/>
      <c r="E739" s="474"/>
      <c r="F739" s="475"/>
      <c r="G739" s="477"/>
      <c r="H739" s="451"/>
      <c r="S739" s="452"/>
      <c r="T739" s="437"/>
      <c r="U739" s="437"/>
      <c r="V739" s="437"/>
      <c r="W739" s="437"/>
      <c r="X739" s="437"/>
      <c r="Y739" s="437"/>
      <c r="Z739" s="437"/>
      <c r="AA739" s="437"/>
      <c r="AB739" s="437"/>
      <c r="AC739" s="437"/>
      <c r="AD739" s="437"/>
      <c r="AE739" s="437"/>
      <c r="AF739" s="437"/>
    </row>
    <row r="740">
      <c r="A740" s="486"/>
      <c r="B740" s="478" t="s">
        <v>8946</v>
      </c>
      <c r="C740" s="476" t="s">
        <v>8947</v>
      </c>
      <c r="D740" s="474"/>
      <c r="E740" s="475"/>
      <c r="F740" s="478" t="s">
        <v>8948</v>
      </c>
      <c r="G740" s="476" t="s">
        <v>8949</v>
      </c>
      <c r="H740" s="451"/>
      <c r="S740" s="452"/>
      <c r="T740" s="437"/>
      <c r="U740" s="437"/>
      <c r="V740" s="437"/>
      <c r="W740" s="437"/>
      <c r="X740" s="437"/>
      <c r="Y740" s="437"/>
      <c r="Z740" s="437"/>
      <c r="AA740" s="437"/>
      <c r="AB740" s="437"/>
      <c r="AC740" s="437"/>
      <c r="AD740" s="437"/>
      <c r="AE740" s="437"/>
      <c r="AF740" s="437"/>
    </row>
    <row r="741">
      <c r="A741" s="521" t="s">
        <v>2104</v>
      </c>
      <c r="B741" s="478">
        <v>1.0</v>
      </c>
      <c r="C741" s="484" t="s">
        <v>2168</v>
      </c>
      <c r="D741" s="474"/>
      <c r="E741" s="475"/>
      <c r="F741" s="483" t="s">
        <v>2169</v>
      </c>
      <c r="G741" s="482"/>
      <c r="H741" s="451"/>
      <c r="S741" s="452"/>
      <c r="T741" s="437"/>
      <c r="U741" s="437"/>
      <c r="V741" s="437"/>
      <c r="W741" s="437"/>
      <c r="X741" s="437"/>
      <c r="Y741" s="437"/>
      <c r="Z741" s="437"/>
      <c r="AA741" s="437"/>
      <c r="AB741" s="437"/>
      <c r="AC741" s="437"/>
      <c r="AD741" s="437"/>
      <c r="AE741" s="437"/>
      <c r="AF741" s="437"/>
    </row>
    <row r="742">
      <c r="A742" s="521" t="s">
        <v>2104</v>
      </c>
      <c r="B742" s="483">
        <v>2.0</v>
      </c>
      <c r="C742" s="484" t="s">
        <v>2159</v>
      </c>
      <c r="D742" s="474"/>
      <c r="E742" s="475"/>
      <c r="F742" s="481"/>
      <c r="G742" s="482"/>
      <c r="H742" s="451"/>
      <c r="S742" s="452"/>
      <c r="T742" s="437"/>
      <c r="U742" s="437"/>
      <c r="V742" s="437"/>
      <c r="W742" s="437"/>
      <c r="X742" s="437"/>
      <c r="Y742" s="437"/>
      <c r="Z742" s="437"/>
      <c r="AA742" s="437"/>
      <c r="AB742" s="437"/>
      <c r="AC742" s="437"/>
      <c r="AD742" s="437"/>
      <c r="AE742" s="437"/>
      <c r="AF742" s="437"/>
    </row>
    <row r="743">
      <c r="A743" s="521"/>
      <c r="B743" s="483" t="s">
        <v>8946</v>
      </c>
      <c r="C743" s="483" t="s">
        <v>8947</v>
      </c>
      <c r="D743" s="483" t="s">
        <v>8950</v>
      </c>
      <c r="E743" s="483" t="s">
        <v>8951</v>
      </c>
      <c r="F743" s="483" t="s">
        <v>8952</v>
      </c>
      <c r="G743" s="484" t="s">
        <v>8953</v>
      </c>
      <c r="H743" s="451"/>
      <c r="S743" s="452"/>
      <c r="T743" s="437"/>
      <c r="U743" s="437"/>
      <c r="V743" s="437"/>
      <c r="W743" s="437"/>
      <c r="X743" s="437"/>
      <c r="Y743" s="437"/>
      <c r="Z743" s="437"/>
      <c r="AA743" s="437"/>
      <c r="AB743" s="437"/>
      <c r="AC743" s="437"/>
      <c r="AD743" s="437"/>
      <c r="AE743" s="437"/>
      <c r="AF743" s="437"/>
    </row>
    <row r="744">
      <c r="A744" s="521" t="s">
        <v>8954</v>
      </c>
      <c r="B744" s="483">
        <v>1.0</v>
      </c>
      <c r="C744" s="483" t="s">
        <v>2161</v>
      </c>
      <c r="D744" s="483" t="s">
        <v>2162</v>
      </c>
      <c r="E744" s="481"/>
      <c r="F744" s="481"/>
      <c r="G744" s="484" t="s">
        <v>2163</v>
      </c>
      <c r="H744" s="451"/>
      <c r="S744" s="452"/>
      <c r="T744" s="437"/>
      <c r="U744" s="437"/>
      <c r="V744" s="437"/>
      <c r="W744" s="437"/>
      <c r="X744" s="437"/>
      <c r="Y744" s="437"/>
      <c r="Z744" s="437"/>
      <c r="AA744" s="437"/>
      <c r="AB744" s="437"/>
      <c r="AC744" s="437"/>
      <c r="AD744" s="437"/>
      <c r="AE744" s="437"/>
      <c r="AF744" s="437"/>
    </row>
    <row r="745">
      <c r="A745" s="521" t="s">
        <v>8954</v>
      </c>
      <c r="B745" s="483">
        <v>2.0</v>
      </c>
      <c r="C745" s="483" t="s">
        <v>2164</v>
      </c>
      <c r="D745" s="483" t="s">
        <v>2165</v>
      </c>
      <c r="E745" s="483" t="s">
        <v>2166</v>
      </c>
      <c r="F745" s="481"/>
      <c r="G745" s="484" t="s">
        <v>2167</v>
      </c>
      <c r="H745" s="451"/>
      <c r="S745" s="452"/>
      <c r="T745" s="437"/>
      <c r="U745" s="437"/>
      <c r="V745" s="437"/>
      <c r="W745" s="437"/>
      <c r="X745" s="437"/>
      <c r="Y745" s="437"/>
      <c r="Z745" s="437"/>
      <c r="AA745" s="437"/>
      <c r="AB745" s="437"/>
      <c r="AC745" s="437"/>
      <c r="AD745" s="437"/>
      <c r="AE745" s="437"/>
      <c r="AF745" s="437"/>
    </row>
    <row r="746">
      <c r="A746" s="471"/>
      <c r="B746" s="472" t="s">
        <v>8946</v>
      </c>
      <c r="C746" s="517" t="s">
        <v>6512</v>
      </c>
      <c r="D746" s="517" t="s">
        <v>8974</v>
      </c>
      <c r="E746" s="517" t="s">
        <v>8951</v>
      </c>
      <c r="F746" s="517" t="s">
        <v>8952</v>
      </c>
      <c r="G746" s="473" t="s">
        <v>8953</v>
      </c>
      <c r="H746" s="451"/>
      <c r="S746" s="452"/>
      <c r="T746" s="437"/>
      <c r="U746" s="437"/>
      <c r="V746" s="437"/>
      <c r="W746" s="437"/>
      <c r="X746" s="437"/>
      <c r="Y746" s="437"/>
      <c r="Z746" s="437"/>
      <c r="AA746" s="437"/>
      <c r="AB746" s="437"/>
      <c r="AC746" s="437"/>
      <c r="AD746" s="437"/>
      <c r="AE746" s="437"/>
      <c r="AF746" s="437"/>
    </row>
    <row r="747">
      <c r="A747" s="471" t="s">
        <v>8975</v>
      </c>
      <c r="B747" s="472">
        <v>1.0</v>
      </c>
      <c r="C747" s="478" t="s">
        <v>8976</v>
      </c>
      <c r="D747" s="472"/>
      <c r="E747" s="478" t="s">
        <v>8977</v>
      </c>
      <c r="F747" s="472"/>
      <c r="G747" s="473" t="s">
        <v>8978</v>
      </c>
      <c r="H747" s="451"/>
      <c r="S747" s="452"/>
      <c r="T747" s="437"/>
      <c r="U747" s="437"/>
      <c r="V747" s="437"/>
      <c r="W747" s="437"/>
      <c r="X747" s="437"/>
      <c r="Y747" s="437"/>
      <c r="Z747" s="437"/>
      <c r="AA747" s="437"/>
      <c r="AB747" s="437"/>
      <c r="AC747" s="437"/>
      <c r="AD747" s="437"/>
      <c r="AE747" s="437"/>
      <c r="AF747" s="437"/>
    </row>
    <row r="748">
      <c r="A748" s="479"/>
      <c r="B748" s="480" t="s">
        <v>8946</v>
      </c>
      <c r="C748" s="485" t="s">
        <v>39</v>
      </c>
      <c r="D748" s="475"/>
      <c r="E748" s="480" t="s">
        <v>8951</v>
      </c>
      <c r="F748" s="480" t="s">
        <v>8952</v>
      </c>
      <c r="G748" s="485" t="s">
        <v>8953</v>
      </c>
      <c r="H748" s="518"/>
      <c r="S748" s="452"/>
      <c r="T748" s="437"/>
      <c r="U748" s="437"/>
      <c r="V748" s="437"/>
      <c r="W748" s="437"/>
      <c r="X748" s="437"/>
      <c r="Y748" s="437"/>
      <c r="Z748" s="437"/>
      <c r="AA748" s="437"/>
      <c r="AB748" s="437"/>
      <c r="AC748" s="437"/>
      <c r="AD748" s="437"/>
      <c r="AE748" s="437"/>
      <c r="AF748" s="437"/>
    </row>
    <row r="749">
      <c r="A749" s="471" t="s">
        <v>6465</v>
      </c>
      <c r="B749" s="480">
        <v>1.0</v>
      </c>
      <c r="C749" s="484" t="s">
        <v>8955</v>
      </c>
      <c r="D749" s="475"/>
      <c r="E749" s="483" t="s">
        <v>8956</v>
      </c>
      <c r="F749" s="480"/>
      <c r="G749" s="484" t="s">
        <v>8957</v>
      </c>
      <c r="H749" s="451"/>
      <c r="S749" s="452"/>
      <c r="T749" s="437"/>
      <c r="U749" s="437"/>
      <c r="V749" s="437"/>
      <c r="W749" s="437"/>
      <c r="X749" s="437"/>
      <c r="Y749" s="437"/>
      <c r="Z749" s="437"/>
      <c r="AA749" s="437"/>
      <c r="AB749" s="437"/>
      <c r="AC749" s="437"/>
      <c r="AD749" s="437"/>
      <c r="AE749" s="437"/>
      <c r="AF749" s="437"/>
    </row>
    <row r="750">
      <c r="A750" s="471"/>
      <c r="B750" s="472" t="s">
        <v>8946</v>
      </c>
      <c r="C750" s="476" t="s">
        <v>8958</v>
      </c>
      <c r="D750" s="474"/>
      <c r="E750" s="474"/>
      <c r="F750" s="475"/>
      <c r="G750" s="473" t="s">
        <v>8959</v>
      </c>
      <c r="H750" s="451"/>
      <c r="S750" s="452"/>
      <c r="T750" s="437"/>
      <c r="U750" s="437"/>
      <c r="V750" s="437"/>
      <c r="W750" s="437"/>
      <c r="X750" s="437"/>
      <c r="Y750" s="437"/>
      <c r="Z750" s="437"/>
      <c r="AA750" s="437"/>
      <c r="AB750" s="437"/>
      <c r="AC750" s="437"/>
      <c r="AD750" s="437"/>
      <c r="AE750" s="437"/>
      <c r="AF750" s="437"/>
    </row>
    <row r="751">
      <c r="A751" s="486" t="s">
        <v>1636</v>
      </c>
      <c r="B751" s="478">
        <v>1.0</v>
      </c>
      <c r="C751" s="487" t="s">
        <v>1897</v>
      </c>
      <c r="D751" s="474"/>
      <c r="E751" s="474"/>
      <c r="F751" s="475"/>
      <c r="G751" s="476" t="s">
        <v>1638</v>
      </c>
      <c r="H751" s="451"/>
      <c r="S751" s="452"/>
      <c r="T751" s="437"/>
      <c r="U751" s="437"/>
      <c r="V751" s="437"/>
      <c r="W751" s="437"/>
      <c r="X751" s="437"/>
      <c r="Y751" s="437"/>
      <c r="Z751" s="437"/>
      <c r="AA751" s="437"/>
      <c r="AB751" s="437"/>
      <c r="AC751" s="437"/>
      <c r="AD751" s="437"/>
      <c r="AE751" s="437"/>
      <c r="AF751" s="437"/>
    </row>
    <row r="752">
      <c r="A752" s="486" t="s">
        <v>1636</v>
      </c>
      <c r="B752" s="478">
        <v>2.0</v>
      </c>
      <c r="C752" s="487" t="s">
        <v>1898</v>
      </c>
      <c r="D752" s="474"/>
      <c r="E752" s="474"/>
      <c r="F752" s="475"/>
      <c r="G752" s="476" t="s">
        <v>1638</v>
      </c>
      <c r="H752" s="451"/>
      <c r="S752" s="452"/>
      <c r="T752" s="437"/>
      <c r="U752" s="437"/>
      <c r="V752" s="437"/>
      <c r="W752" s="437"/>
      <c r="X752" s="437"/>
      <c r="Y752" s="437"/>
      <c r="Z752" s="437"/>
      <c r="AA752" s="437"/>
      <c r="AB752" s="437"/>
      <c r="AC752" s="437"/>
      <c r="AD752" s="437"/>
      <c r="AE752" s="437"/>
      <c r="AF752" s="437"/>
    </row>
    <row r="753">
      <c r="A753" s="486" t="s">
        <v>1636</v>
      </c>
      <c r="B753" s="478">
        <v>3.0</v>
      </c>
      <c r="C753" s="487" t="s">
        <v>1899</v>
      </c>
      <c r="D753" s="474"/>
      <c r="E753" s="474"/>
      <c r="F753" s="475"/>
      <c r="G753" s="476" t="s">
        <v>1638</v>
      </c>
      <c r="H753" s="451"/>
      <c r="S753" s="452"/>
      <c r="T753" s="437"/>
      <c r="U753" s="437"/>
      <c r="V753" s="437"/>
      <c r="W753" s="437"/>
      <c r="X753" s="437"/>
      <c r="Y753" s="437"/>
      <c r="Z753" s="437"/>
      <c r="AA753" s="437"/>
      <c r="AB753" s="437"/>
      <c r="AC753" s="437"/>
      <c r="AD753" s="437"/>
      <c r="AE753" s="437"/>
      <c r="AF753" s="437"/>
    </row>
    <row r="754">
      <c r="A754" s="486" t="s">
        <v>1636</v>
      </c>
      <c r="B754" s="478">
        <v>4.0</v>
      </c>
      <c r="C754" s="487" t="s">
        <v>1900</v>
      </c>
      <c r="D754" s="474"/>
      <c r="E754" s="474"/>
      <c r="F754" s="475"/>
      <c r="G754" s="476" t="s">
        <v>9007</v>
      </c>
      <c r="H754" s="451"/>
      <c r="S754" s="452"/>
      <c r="T754" s="437"/>
      <c r="U754" s="437"/>
      <c r="V754" s="437"/>
      <c r="W754" s="437"/>
      <c r="X754" s="437"/>
      <c r="Y754" s="437"/>
      <c r="Z754" s="437"/>
      <c r="AA754" s="437"/>
      <c r="AB754" s="437"/>
      <c r="AC754" s="437"/>
      <c r="AD754" s="437"/>
      <c r="AE754" s="437"/>
      <c r="AF754" s="437"/>
    </row>
    <row r="755">
      <c r="A755" s="486" t="s">
        <v>1636</v>
      </c>
      <c r="B755" s="478">
        <v>5.0</v>
      </c>
      <c r="C755" s="487" t="s">
        <v>1902</v>
      </c>
      <c r="D755" s="474"/>
      <c r="E755" s="474"/>
      <c r="F755" s="475"/>
      <c r="G755" s="476" t="s">
        <v>1638</v>
      </c>
      <c r="H755" s="451"/>
      <c r="S755" s="452"/>
      <c r="T755" s="437"/>
      <c r="U755" s="437"/>
      <c r="V755" s="437"/>
      <c r="W755" s="437"/>
      <c r="X755" s="437"/>
      <c r="Y755" s="437"/>
      <c r="Z755" s="437"/>
      <c r="AA755" s="437"/>
      <c r="AB755" s="437"/>
      <c r="AC755" s="437"/>
      <c r="AD755" s="437"/>
      <c r="AE755" s="437"/>
      <c r="AF755" s="437"/>
    </row>
    <row r="756">
      <c r="A756" s="486" t="s">
        <v>1636</v>
      </c>
      <c r="B756" s="478">
        <v>6.0</v>
      </c>
      <c r="C756" s="487" t="s">
        <v>9008</v>
      </c>
      <c r="D756" s="474"/>
      <c r="E756" s="474"/>
      <c r="F756" s="475"/>
      <c r="G756" s="476" t="s">
        <v>1638</v>
      </c>
      <c r="H756" s="451"/>
      <c r="S756" s="452"/>
      <c r="T756" s="437"/>
      <c r="U756" s="437"/>
      <c r="V756" s="437"/>
      <c r="W756" s="437"/>
      <c r="X756" s="437"/>
      <c r="Y756" s="437"/>
      <c r="Z756" s="437"/>
      <c r="AA756" s="437"/>
      <c r="AB756" s="437"/>
      <c r="AC756" s="437"/>
      <c r="AD756" s="437"/>
      <c r="AE756" s="437"/>
      <c r="AF756" s="437"/>
    </row>
    <row r="757">
      <c r="A757" s="486" t="s">
        <v>1646</v>
      </c>
      <c r="B757" s="478">
        <v>7.0</v>
      </c>
      <c r="C757" s="487" t="s">
        <v>1905</v>
      </c>
      <c r="D757" s="474"/>
      <c r="E757" s="474"/>
      <c r="F757" s="475"/>
      <c r="G757" s="476" t="s">
        <v>1906</v>
      </c>
      <c r="H757" s="451"/>
      <c r="S757" s="452"/>
      <c r="T757" s="437"/>
      <c r="U757" s="437"/>
      <c r="V757" s="437"/>
      <c r="W757" s="437"/>
      <c r="X757" s="437"/>
      <c r="Y757" s="437"/>
      <c r="Z757" s="437"/>
      <c r="AA757" s="437"/>
      <c r="AB757" s="437"/>
      <c r="AC757" s="437"/>
      <c r="AD757" s="437"/>
      <c r="AE757" s="437"/>
      <c r="AF757" s="437"/>
    </row>
    <row r="758">
      <c r="A758" s="486" t="s">
        <v>1646</v>
      </c>
      <c r="B758" s="478">
        <v>8.0</v>
      </c>
      <c r="C758" s="487" t="s">
        <v>1907</v>
      </c>
      <c r="D758" s="474"/>
      <c r="E758" s="474"/>
      <c r="F758" s="475"/>
      <c r="G758" s="476" t="s">
        <v>1908</v>
      </c>
      <c r="H758" s="451"/>
      <c r="S758" s="452"/>
      <c r="T758" s="437"/>
      <c r="U758" s="437"/>
      <c r="V758" s="437"/>
      <c r="W758" s="437"/>
      <c r="X758" s="437"/>
      <c r="Y758" s="437"/>
      <c r="Z758" s="437"/>
      <c r="AA758" s="437"/>
      <c r="AB758" s="437"/>
      <c r="AC758" s="437"/>
      <c r="AD758" s="437"/>
      <c r="AE758" s="437"/>
      <c r="AF758" s="437"/>
    </row>
    <row r="759">
      <c r="A759" s="486" t="s">
        <v>1636</v>
      </c>
      <c r="B759" s="478">
        <v>9.0</v>
      </c>
      <c r="C759" s="487" t="s">
        <v>1909</v>
      </c>
      <c r="D759" s="474"/>
      <c r="E759" s="474"/>
      <c r="F759" s="475"/>
      <c r="G759" s="476" t="s">
        <v>1638</v>
      </c>
      <c r="H759" s="451"/>
      <c r="S759" s="452"/>
      <c r="T759" s="437"/>
      <c r="U759" s="437"/>
      <c r="V759" s="437"/>
      <c r="W759" s="437"/>
      <c r="X759" s="437"/>
      <c r="Y759" s="437"/>
      <c r="Z759" s="437"/>
      <c r="AA759" s="437"/>
      <c r="AB759" s="437"/>
      <c r="AC759" s="437"/>
      <c r="AD759" s="437"/>
      <c r="AE759" s="437"/>
      <c r="AF759" s="437"/>
    </row>
    <row r="760">
      <c r="A760" s="488" t="s">
        <v>8960</v>
      </c>
      <c r="B760" s="474"/>
      <c r="C760" s="474"/>
      <c r="D760" s="474"/>
      <c r="E760" s="474"/>
      <c r="F760" s="474"/>
      <c r="G760" s="474"/>
      <c r="H760" s="451"/>
      <c r="S760" s="452"/>
      <c r="T760" s="437"/>
      <c r="U760" s="437"/>
      <c r="V760" s="437"/>
      <c r="W760" s="437"/>
      <c r="X760" s="437"/>
      <c r="Y760" s="437"/>
      <c r="Z760" s="437"/>
      <c r="AA760" s="437"/>
      <c r="AB760" s="437"/>
      <c r="AC760" s="437"/>
      <c r="AD760" s="437"/>
      <c r="AE760" s="437"/>
      <c r="AF760" s="437"/>
    </row>
    <row r="761">
      <c r="A761" s="471" t="s">
        <v>8944</v>
      </c>
      <c r="B761" s="472" t="s">
        <v>8946</v>
      </c>
      <c r="C761" s="473" t="s">
        <v>39</v>
      </c>
      <c r="D761" s="475"/>
      <c r="E761" s="472" t="s">
        <v>8951</v>
      </c>
      <c r="F761" s="478" t="s">
        <v>8961</v>
      </c>
      <c r="G761" s="473" t="s">
        <v>8953</v>
      </c>
      <c r="H761" s="451"/>
      <c r="S761" s="452"/>
      <c r="T761" s="437"/>
      <c r="U761" s="437"/>
      <c r="V761" s="437"/>
      <c r="W761" s="437"/>
      <c r="X761" s="437"/>
      <c r="Y761" s="437"/>
      <c r="Z761" s="437"/>
      <c r="AA761" s="437"/>
      <c r="AB761" s="437"/>
      <c r="AC761" s="437"/>
      <c r="AD761" s="437"/>
      <c r="AE761" s="437"/>
      <c r="AF761" s="437"/>
    </row>
    <row r="762">
      <c r="A762" s="471" t="s">
        <v>6465</v>
      </c>
      <c r="B762" s="472">
        <v>1.0</v>
      </c>
      <c r="C762" s="476" t="s">
        <v>8955</v>
      </c>
      <c r="D762" s="475"/>
      <c r="E762" s="478" t="s">
        <v>8956</v>
      </c>
      <c r="F762" s="472"/>
      <c r="G762" s="473" t="s">
        <v>8957</v>
      </c>
      <c r="H762" s="451"/>
      <c r="S762" s="452"/>
      <c r="T762" s="437"/>
      <c r="U762" s="437"/>
      <c r="V762" s="437"/>
      <c r="W762" s="437"/>
      <c r="X762" s="437"/>
      <c r="Y762" s="437"/>
      <c r="Z762" s="437"/>
      <c r="AA762" s="437"/>
      <c r="AB762" s="437"/>
      <c r="AC762" s="437"/>
      <c r="AD762" s="437"/>
      <c r="AE762" s="437"/>
      <c r="AF762" s="437"/>
    </row>
    <row r="763">
      <c r="A763" s="489" t="s">
        <v>8962</v>
      </c>
      <c r="B763" s="474"/>
      <c r="C763" s="474"/>
      <c r="D763" s="474"/>
      <c r="E763" s="474"/>
      <c r="F763" s="474"/>
      <c r="G763" s="474"/>
      <c r="H763" s="451"/>
      <c r="S763" s="452"/>
      <c r="T763" s="437"/>
      <c r="U763" s="437"/>
      <c r="V763" s="437"/>
      <c r="W763" s="437"/>
      <c r="X763" s="437"/>
      <c r="Y763" s="437"/>
      <c r="Z763" s="437"/>
      <c r="AA763" s="437"/>
      <c r="AB763" s="437"/>
      <c r="AC763" s="437"/>
      <c r="AD763" s="437"/>
      <c r="AE763" s="437"/>
      <c r="AF763" s="437"/>
    </row>
    <row r="764">
      <c r="A764" s="471" t="s">
        <v>8944</v>
      </c>
      <c r="B764" s="472" t="s">
        <v>8946</v>
      </c>
      <c r="C764" s="473" t="s">
        <v>39</v>
      </c>
      <c r="D764" s="475"/>
      <c r="E764" s="472" t="s">
        <v>8951</v>
      </c>
      <c r="F764" s="472" t="s">
        <v>8952</v>
      </c>
      <c r="G764" s="473" t="s">
        <v>8953</v>
      </c>
      <c r="H764" s="451"/>
      <c r="S764" s="452"/>
      <c r="T764" s="437"/>
      <c r="U764" s="437"/>
      <c r="V764" s="437"/>
      <c r="W764" s="437"/>
      <c r="X764" s="437"/>
      <c r="Y764" s="437"/>
      <c r="Z764" s="437"/>
      <c r="AA764" s="437"/>
      <c r="AB764" s="437"/>
      <c r="AC764" s="437"/>
      <c r="AD764" s="437"/>
      <c r="AE764" s="437"/>
      <c r="AF764" s="437"/>
    </row>
    <row r="765">
      <c r="A765" s="490" t="s">
        <v>6465</v>
      </c>
      <c r="B765" s="491">
        <v>1.0</v>
      </c>
      <c r="C765" s="492" t="s">
        <v>8955</v>
      </c>
      <c r="D765" s="493"/>
      <c r="E765" s="494" t="s">
        <v>8956</v>
      </c>
      <c r="F765" s="491"/>
      <c r="G765" s="495" t="s">
        <v>8963</v>
      </c>
      <c r="H765" s="451"/>
      <c r="S765" s="452"/>
      <c r="T765" s="437"/>
      <c r="U765" s="437"/>
      <c r="V765" s="437"/>
      <c r="W765" s="437"/>
      <c r="X765" s="437"/>
      <c r="Y765" s="437"/>
      <c r="Z765" s="437"/>
      <c r="AA765" s="437"/>
      <c r="AB765" s="437"/>
      <c r="AC765" s="437"/>
      <c r="AD765" s="437"/>
      <c r="AE765" s="437"/>
      <c r="AF765" s="437"/>
    </row>
    <row r="766">
      <c r="A766" s="496"/>
      <c r="B766" s="497"/>
      <c r="C766" s="497"/>
      <c r="E766" s="497"/>
      <c r="F766" s="497"/>
      <c r="G766" s="497"/>
      <c r="H766" s="451"/>
      <c r="S766" s="452"/>
      <c r="T766" s="437"/>
      <c r="U766" s="437"/>
      <c r="V766" s="437"/>
      <c r="W766" s="437"/>
      <c r="X766" s="437"/>
      <c r="Y766" s="437"/>
      <c r="Z766" s="437"/>
      <c r="AA766" s="437"/>
      <c r="AB766" s="437"/>
      <c r="AC766" s="437"/>
      <c r="AD766" s="437"/>
      <c r="AE766" s="437"/>
      <c r="AF766" s="437"/>
    </row>
    <row r="767">
      <c r="A767" s="498" t="s">
        <v>8964</v>
      </c>
      <c r="B767" s="435"/>
      <c r="C767" s="435"/>
      <c r="D767" s="499" t="s">
        <v>8965</v>
      </c>
      <c r="E767" s="500" t="s">
        <v>8966</v>
      </c>
      <c r="F767" s="499" t="s">
        <v>8967</v>
      </c>
      <c r="G767" s="435"/>
      <c r="H767" s="435"/>
      <c r="I767" s="435"/>
      <c r="J767" s="501" t="s">
        <v>8965</v>
      </c>
      <c r="K767" s="500" t="s">
        <v>8966</v>
      </c>
      <c r="L767" s="501" t="s">
        <v>8968</v>
      </c>
      <c r="M767" s="435"/>
      <c r="N767" s="435"/>
      <c r="O767" s="435"/>
      <c r="P767" s="502" t="s">
        <v>8965</v>
      </c>
      <c r="Q767" s="503" t="s">
        <v>8966</v>
      </c>
      <c r="R767" s="504"/>
      <c r="S767" s="436"/>
      <c r="T767" s="437"/>
      <c r="U767" s="437"/>
      <c r="V767" s="437"/>
      <c r="W767" s="437"/>
      <c r="X767" s="437"/>
      <c r="Y767" s="437"/>
      <c r="Z767" s="437"/>
      <c r="AA767" s="437"/>
      <c r="AB767" s="437"/>
      <c r="AC767" s="437"/>
      <c r="AD767" s="437"/>
      <c r="AE767" s="437"/>
      <c r="AF767" s="437"/>
    </row>
    <row r="768">
      <c r="A768" s="505"/>
      <c r="S768" s="452"/>
      <c r="T768" s="437"/>
      <c r="U768" s="437"/>
      <c r="V768" s="437"/>
      <c r="W768" s="437"/>
      <c r="X768" s="437"/>
      <c r="Y768" s="437"/>
      <c r="Z768" s="437"/>
      <c r="AA768" s="437"/>
      <c r="AB768" s="437"/>
      <c r="AC768" s="437"/>
      <c r="AD768" s="437"/>
      <c r="AE768" s="437"/>
      <c r="AF768" s="437"/>
    </row>
    <row r="769">
      <c r="A769" s="506" t="s">
        <v>8969</v>
      </c>
      <c r="D769" s="507" t="s">
        <v>8965</v>
      </c>
      <c r="E769" s="508" t="s">
        <v>8966</v>
      </c>
      <c r="F769" s="507" t="s">
        <v>8970</v>
      </c>
      <c r="J769" s="507" t="s">
        <v>8965</v>
      </c>
      <c r="K769" s="508" t="s">
        <v>8966</v>
      </c>
      <c r="L769" s="507" t="s">
        <v>8971</v>
      </c>
      <c r="P769" s="509" t="s">
        <v>8965</v>
      </c>
      <c r="Q769" s="510" t="s">
        <v>8966</v>
      </c>
      <c r="R769" s="511" t="s">
        <v>8972</v>
      </c>
      <c r="S769" s="452"/>
      <c r="T769" s="437"/>
      <c r="U769" s="437"/>
      <c r="V769" s="437"/>
      <c r="W769" s="437"/>
      <c r="X769" s="437"/>
      <c r="Y769" s="437"/>
      <c r="Z769" s="437"/>
      <c r="AA769" s="437"/>
      <c r="AB769" s="437"/>
      <c r="AC769" s="437"/>
      <c r="AD769" s="437"/>
      <c r="AE769" s="437"/>
      <c r="AF769" s="437"/>
    </row>
    <row r="770">
      <c r="A770" s="512"/>
      <c r="B770" s="513"/>
      <c r="C770" s="513"/>
      <c r="D770" s="513"/>
      <c r="E770" s="513"/>
      <c r="F770" s="513"/>
      <c r="G770" s="513"/>
      <c r="H770" s="513"/>
      <c r="I770" s="513"/>
      <c r="J770" s="513"/>
      <c r="K770" s="513"/>
      <c r="L770" s="513"/>
      <c r="M770" s="513"/>
      <c r="N770" s="513"/>
      <c r="O770" s="513"/>
      <c r="P770" s="513"/>
      <c r="Q770" s="513"/>
      <c r="R770" s="513"/>
      <c r="S770" s="514"/>
      <c r="T770" s="437"/>
      <c r="U770" s="437"/>
      <c r="V770" s="437"/>
      <c r="W770" s="437"/>
      <c r="X770" s="437"/>
      <c r="Y770" s="437"/>
      <c r="Z770" s="437"/>
      <c r="AA770" s="437"/>
      <c r="AB770" s="437"/>
      <c r="AC770" s="437"/>
      <c r="AD770" s="437"/>
      <c r="AE770" s="437"/>
      <c r="AF770" s="437"/>
    </row>
    <row r="771">
      <c r="A771" s="434" t="s">
        <v>9009</v>
      </c>
      <c r="B771" s="435"/>
      <c r="C771" s="435"/>
      <c r="D771" s="435"/>
      <c r="E771" s="435"/>
      <c r="F771" s="435"/>
      <c r="G771" s="435"/>
      <c r="H771" s="435"/>
      <c r="I771" s="435"/>
      <c r="J771" s="435"/>
      <c r="K771" s="435"/>
      <c r="L771" s="435"/>
      <c r="M771" s="435"/>
      <c r="N771" s="435"/>
      <c r="O771" s="435"/>
      <c r="P771" s="435"/>
      <c r="Q771" s="435"/>
      <c r="R771" s="435"/>
      <c r="S771" s="436"/>
      <c r="T771" s="437"/>
      <c r="U771" s="437"/>
      <c r="V771" s="437"/>
      <c r="W771" s="437"/>
      <c r="X771" s="437"/>
      <c r="Y771" s="437"/>
      <c r="Z771" s="437"/>
      <c r="AA771" s="437"/>
      <c r="AB771" s="437"/>
      <c r="AC771" s="437"/>
      <c r="AD771" s="437"/>
      <c r="AE771" s="437"/>
      <c r="AF771" s="437"/>
    </row>
    <row r="772">
      <c r="A772" s="438" t="s">
        <v>8935</v>
      </c>
      <c r="B772" s="439"/>
      <c r="C772" s="438" t="s">
        <v>8936</v>
      </c>
      <c r="D772" s="440"/>
      <c r="E772" s="439"/>
      <c r="F772" s="441" t="s">
        <v>1437</v>
      </c>
      <c r="G772" s="442" t="s">
        <v>8937</v>
      </c>
      <c r="H772" s="443" t="s">
        <v>1442</v>
      </c>
      <c r="I772" s="444"/>
      <c r="J772" s="444"/>
      <c r="K772" s="444"/>
      <c r="L772" s="444"/>
      <c r="M772" s="444"/>
      <c r="N772" s="444"/>
      <c r="O772" s="444"/>
      <c r="P772" s="444"/>
      <c r="Q772" s="444"/>
      <c r="R772" s="444"/>
      <c r="S772" s="445"/>
      <c r="T772" s="437"/>
      <c r="U772" s="437"/>
      <c r="V772" s="437"/>
      <c r="W772" s="437"/>
      <c r="X772" s="437"/>
      <c r="Y772" s="437"/>
      <c r="Z772" s="437"/>
      <c r="AA772" s="437"/>
      <c r="AB772" s="437"/>
      <c r="AC772" s="437"/>
      <c r="AD772" s="437"/>
      <c r="AE772" s="437"/>
      <c r="AF772" s="437"/>
    </row>
    <row r="773">
      <c r="A773" s="446" t="s">
        <v>8938</v>
      </c>
      <c r="B773" s="22"/>
      <c r="C773" s="447"/>
      <c r="D773" s="448"/>
      <c r="E773" s="22"/>
      <c r="F773" s="449" t="s">
        <v>8939</v>
      </c>
      <c r="G773" s="450"/>
      <c r="H773" s="451"/>
      <c r="S773" s="452"/>
      <c r="T773" s="437"/>
      <c r="U773" s="437"/>
      <c r="V773" s="437"/>
      <c r="W773" s="437"/>
      <c r="X773" s="437"/>
      <c r="Y773" s="437"/>
      <c r="Z773" s="437"/>
      <c r="AA773" s="437"/>
      <c r="AB773" s="437"/>
      <c r="AC773" s="437"/>
      <c r="AD773" s="437"/>
      <c r="AE773" s="437"/>
      <c r="AF773" s="437"/>
    </row>
    <row r="774">
      <c r="A774" s="453" t="s">
        <v>8940</v>
      </c>
      <c r="B774" s="448"/>
      <c r="C774" s="448"/>
      <c r="D774" s="22"/>
      <c r="E774" s="454" t="s">
        <v>8941</v>
      </c>
      <c r="F774" s="455" t="s">
        <v>8942</v>
      </c>
      <c r="G774" s="456"/>
      <c r="H774" s="451"/>
      <c r="S774" s="452"/>
      <c r="T774" s="437"/>
      <c r="U774" s="437"/>
      <c r="V774" s="437"/>
      <c r="W774" s="437"/>
      <c r="X774" s="437"/>
      <c r="Y774" s="437"/>
      <c r="Z774" s="437"/>
      <c r="AA774" s="437"/>
      <c r="AB774" s="437"/>
      <c r="AC774" s="437"/>
      <c r="AD774" s="437"/>
      <c r="AE774" s="437"/>
      <c r="AF774" s="437"/>
    </row>
    <row r="775">
      <c r="A775" s="457" t="s">
        <v>8943</v>
      </c>
      <c r="B775" s="458"/>
      <c r="C775" s="458"/>
      <c r="D775" s="459"/>
      <c r="E775" s="460"/>
      <c r="F775" s="461"/>
      <c r="G775" s="462"/>
      <c r="H775" s="463"/>
      <c r="I775" s="464"/>
      <c r="J775" s="464"/>
      <c r="K775" s="464"/>
      <c r="L775" s="464"/>
      <c r="M775" s="464"/>
      <c r="N775" s="464"/>
      <c r="O775" s="464"/>
      <c r="P775" s="464"/>
      <c r="Q775" s="464"/>
      <c r="R775" s="464"/>
      <c r="S775" s="465"/>
      <c r="T775" s="437"/>
      <c r="U775" s="437"/>
      <c r="V775" s="437"/>
      <c r="W775" s="437"/>
      <c r="X775" s="437"/>
      <c r="Y775" s="437"/>
      <c r="Z775" s="437"/>
      <c r="AA775" s="437"/>
      <c r="AB775" s="437"/>
      <c r="AC775" s="437"/>
      <c r="AD775" s="437"/>
      <c r="AE775" s="437"/>
      <c r="AF775" s="437"/>
    </row>
    <row r="776">
      <c r="A776" s="466" t="s">
        <v>8944</v>
      </c>
      <c r="B776" s="467"/>
      <c r="C776" s="468" t="s">
        <v>8945</v>
      </c>
      <c r="D776" s="469"/>
      <c r="E776" s="469"/>
      <c r="F776" s="469"/>
      <c r="G776" s="469"/>
      <c r="H776" s="470" t="s">
        <v>1559</v>
      </c>
      <c r="S776" s="452"/>
      <c r="T776" s="437"/>
      <c r="U776" s="437"/>
      <c r="V776" s="437"/>
      <c r="W776" s="437"/>
      <c r="X776" s="437"/>
      <c r="Y776" s="437"/>
      <c r="Z776" s="437"/>
      <c r="AA776" s="437"/>
      <c r="AB776" s="437"/>
      <c r="AC776" s="437"/>
      <c r="AD776" s="437"/>
      <c r="AE776" s="437"/>
      <c r="AF776" s="437"/>
    </row>
    <row r="777">
      <c r="A777" s="471"/>
      <c r="B777" s="472" t="s">
        <v>8946</v>
      </c>
      <c r="C777" s="473" t="s">
        <v>8947</v>
      </c>
      <c r="D777" s="474"/>
      <c r="E777" s="474"/>
      <c r="F777" s="475"/>
      <c r="G777" s="473" t="s">
        <v>8948</v>
      </c>
      <c r="H777" s="451"/>
      <c r="S777" s="452"/>
      <c r="T777" s="437"/>
      <c r="U777" s="437"/>
      <c r="V777" s="437"/>
      <c r="W777" s="437"/>
      <c r="X777" s="437"/>
      <c r="Y777" s="437"/>
      <c r="Z777" s="437"/>
      <c r="AA777" s="437"/>
      <c r="AB777" s="437"/>
      <c r="AC777" s="437"/>
      <c r="AD777" s="437"/>
      <c r="AE777" s="437"/>
      <c r="AF777" s="437"/>
    </row>
    <row r="778">
      <c r="A778" s="486" t="s">
        <v>2101</v>
      </c>
      <c r="B778" s="478">
        <v>1.0</v>
      </c>
      <c r="C778" s="476" t="s">
        <v>2156</v>
      </c>
      <c r="D778" s="474"/>
      <c r="E778" s="474"/>
      <c r="F778" s="475"/>
      <c r="G778" s="477"/>
      <c r="H778" s="451"/>
      <c r="S778" s="452"/>
      <c r="T778" s="437"/>
      <c r="U778" s="437"/>
      <c r="V778" s="437"/>
      <c r="W778" s="437"/>
      <c r="X778" s="437"/>
      <c r="Y778" s="437"/>
      <c r="Z778" s="437"/>
      <c r="AA778" s="437"/>
      <c r="AB778" s="437"/>
      <c r="AC778" s="437"/>
      <c r="AD778" s="437"/>
      <c r="AE778" s="437"/>
      <c r="AF778" s="437"/>
    </row>
    <row r="779">
      <c r="A779" s="486" t="s">
        <v>2101</v>
      </c>
      <c r="B779" s="478">
        <v>2.0</v>
      </c>
      <c r="C779" s="476" t="s">
        <v>2109</v>
      </c>
      <c r="D779" s="474"/>
      <c r="E779" s="474"/>
      <c r="F779" s="475"/>
      <c r="G779" s="477"/>
      <c r="H779" s="451"/>
      <c r="S779" s="452"/>
      <c r="T779" s="437"/>
      <c r="U779" s="437"/>
      <c r="V779" s="437"/>
      <c r="W779" s="437"/>
      <c r="X779" s="437"/>
      <c r="Y779" s="437"/>
      <c r="Z779" s="437"/>
      <c r="AA779" s="437"/>
      <c r="AB779" s="437"/>
      <c r="AC779" s="437"/>
      <c r="AD779" s="437"/>
      <c r="AE779" s="437"/>
      <c r="AF779" s="437"/>
    </row>
    <row r="780">
      <c r="A780" s="486"/>
      <c r="B780" s="478" t="s">
        <v>8946</v>
      </c>
      <c r="C780" s="476" t="s">
        <v>8947</v>
      </c>
      <c r="D780" s="474"/>
      <c r="E780" s="475"/>
      <c r="F780" s="478" t="s">
        <v>8948</v>
      </c>
      <c r="G780" s="476" t="s">
        <v>8949</v>
      </c>
      <c r="H780" s="451"/>
      <c r="S780" s="452"/>
      <c r="T780" s="437"/>
      <c r="U780" s="437"/>
      <c r="V780" s="437"/>
      <c r="W780" s="437"/>
      <c r="X780" s="437"/>
      <c r="Y780" s="437"/>
      <c r="Z780" s="437"/>
      <c r="AA780" s="437"/>
      <c r="AB780" s="437"/>
      <c r="AC780" s="437"/>
      <c r="AD780" s="437"/>
      <c r="AE780" s="437"/>
      <c r="AF780" s="437"/>
    </row>
    <row r="781">
      <c r="A781" s="521" t="s">
        <v>2104</v>
      </c>
      <c r="B781" s="478">
        <v>1.0</v>
      </c>
      <c r="C781" s="484" t="s">
        <v>2168</v>
      </c>
      <c r="D781" s="474"/>
      <c r="E781" s="475"/>
      <c r="F781" s="483" t="s">
        <v>2169</v>
      </c>
      <c r="G781" s="482"/>
      <c r="H781" s="451"/>
      <c r="S781" s="452"/>
      <c r="T781" s="437"/>
      <c r="U781" s="437"/>
      <c r="V781" s="437"/>
      <c r="W781" s="437"/>
      <c r="X781" s="437"/>
      <c r="Y781" s="437"/>
      <c r="Z781" s="437"/>
      <c r="AA781" s="437"/>
      <c r="AB781" s="437"/>
      <c r="AC781" s="437"/>
      <c r="AD781" s="437"/>
      <c r="AE781" s="437"/>
      <c r="AF781" s="437"/>
    </row>
    <row r="782">
      <c r="A782" s="521" t="s">
        <v>2104</v>
      </c>
      <c r="B782" s="483">
        <v>2.0</v>
      </c>
      <c r="C782" s="484" t="s">
        <v>2159</v>
      </c>
      <c r="D782" s="474"/>
      <c r="E782" s="475"/>
      <c r="F782" s="481"/>
      <c r="G782" s="482"/>
      <c r="H782" s="451"/>
      <c r="S782" s="452"/>
      <c r="T782" s="437"/>
      <c r="U782" s="437"/>
      <c r="V782" s="437"/>
      <c r="W782" s="437"/>
      <c r="X782" s="437"/>
      <c r="Y782" s="437"/>
      <c r="Z782" s="437"/>
      <c r="AA782" s="437"/>
      <c r="AB782" s="437"/>
      <c r="AC782" s="437"/>
      <c r="AD782" s="437"/>
      <c r="AE782" s="437"/>
      <c r="AF782" s="437"/>
    </row>
    <row r="783">
      <c r="A783" s="521"/>
      <c r="B783" s="483" t="s">
        <v>8946</v>
      </c>
      <c r="C783" s="483" t="s">
        <v>8947</v>
      </c>
      <c r="D783" s="483" t="s">
        <v>8950</v>
      </c>
      <c r="E783" s="483" t="s">
        <v>8951</v>
      </c>
      <c r="F783" s="483" t="s">
        <v>8952</v>
      </c>
      <c r="G783" s="484" t="s">
        <v>8953</v>
      </c>
      <c r="H783" s="451"/>
      <c r="S783" s="452"/>
      <c r="T783" s="437"/>
      <c r="U783" s="437"/>
      <c r="V783" s="437"/>
      <c r="W783" s="437"/>
      <c r="X783" s="437"/>
      <c r="Y783" s="437"/>
      <c r="Z783" s="437"/>
      <c r="AA783" s="437"/>
      <c r="AB783" s="437"/>
      <c r="AC783" s="437"/>
      <c r="AD783" s="437"/>
      <c r="AE783" s="437"/>
      <c r="AF783" s="437"/>
    </row>
    <row r="784">
      <c r="A784" s="521" t="s">
        <v>8954</v>
      </c>
      <c r="B784" s="483">
        <v>1.0</v>
      </c>
      <c r="C784" s="529" t="s">
        <v>2161</v>
      </c>
      <c r="D784" s="483" t="s">
        <v>2162</v>
      </c>
      <c r="E784" s="481"/>
      <c r="F784" s="481"/>
      <c r="G784" s="484" t="s">
        <v>2163</v>
      </c>
      <c r="H784" s="451"/>
      <c r="S784" s="452"/>
      <c r="T784" s="437"/>
      <c r="U784" s="437"/>
      <c r="V784" s="437"/>
      <c r="W784" s="437"/>
      <c r="X784" s="437"/>
      <c r="Y784" s="437"/>
      <c r="Z784" s="437"/>
      <c r="AA784" s="437"/>
      <c r="AB784" s="437"/>
      <c r="AC784" s="437"/>
      <c r="AD784" s="437"/>
      <c r="AE784" s="437"/>
      <c r="AF784" s="437"/>
    </row>
    <row r="785">
      <c r="A785" s="521" t="s">
        <v>8954</v>
      </c>
      <c r="B785" s="483">
        <v>2.0</v>
      </c>
      <c r="C785" s="529" t="s">
        <v>2164</v>
      </c>
      <c r="D785" s="483" t="s">
        <v>2165</v>
      </c>
      <c r="E785" s="483" t="s">
        <v>2166</v>
      </c>
      <c r="F785" s="481"/>
      <c r="G785" s="484" t="s">
        <v>2167</v>
      </c>
      <c r="H785" s="451"/>
      <c r="S785" s="452"/>
      <c r="T785" s="437"/>
      <c r="U785" s="437"/>
      <c r="V785" s="437"/>
      <c r="W785" s="437"/>
      <c r="X785" s="437"/>
      <c r="Y785" s="437"/>
      <c r="Z785" s="437"/>
      <c r="AA785" s="437"/>
      <c r="AB785" s="437"/>
      <c r="AC785" s="437"/>
      <c r="AD785" s="437"/>
      <c r="AE785" s="437"/>
      <c r="AF785" s="437"/>
    </row>
    <row r="786">
      <c r="A786" s="471"/>
      <c r="B786" s="472" t="s">
        <v>8946</v>
      </c>
      <c r="C786" s="517" t="s">
        <v>6512</v>
      </c>
      <c r="D786" s="517" t="s">
        <v>8974</v>
      </c>
      <c r="E786" s="517" t="s">
        <v>8951</v>
      </c>
      <c r="F786" s="517" t="s">
        <v>8952</v>
      </c>
      <c r="G786" s="473" t="s">
        <v>8953</v>
      </c>
      <c r="H786" s="451"/>
      <c r="S786" s="452"/>
      <c r="T786" s="437"/>
      <c r="U786" s="437"/>
      <c r="V786" s="437"/>
      <c r="W786" s="437"/>
      <c r="X786" s="437"/>
      <c r="Y786" s="437"/>
      <c r="Z786" s="437"/>
      <c r="AA786" s="437"/>
      <c r="AB786" s="437"/>
      <c r="AC786" s="437"/>
      <c r="AD786" s="437"/>
      <c r="AE786" s="437"/>
      <c r="AF786" s="437"/>
    </row>
    <row r="787">
      <c r="A787" s="471" t="s">
        <v>8975</v>
      </c>
      <c r="B787" s="472">
        <v>1.0</v>
      </c>
      <c r="C787" s="478" t="s">
        <v>8976</v>
      </c>
      <c r="D787" s="472"/>
      <c r="E787" s="478" t="s">
        <v>8977</v>
      </c>
      <c r="F787" s="472"/>
      <c r="G787" s="473" t="s">
        <v>8978</v>
      </c>
      <c r="H787" s="451"/>
      <c r="S787" s="452"/>
      <c r="T787" s="437"/>
      <c r="U787" s="437"/>
      <c r="V787" s="437"/>
      <c r="W787" s="437"/>
      <c r="X787" s="437"/>
      <c r="Y787" s="437"/>
      <c r="Z787" s="437"/>
      <c r="AA787" s="437"/>
      <c r="AB787" s="437"/>
      <c r="AC787" s="437"/>
      <c r="AD787" s="437"/>
      <c r="AE787" s="437"/>
      <c r="AF787" s="437"/>
    </row>
    <row r="788">
      <c r="A788" s="479"/>
      <c r="B788" s="480" t="s">
        <v>8946</v>
      </c>
      <c r="C788" s="485" t="s">
        <v>39</v>
      </c>
      <c r="D788" s="475"/>
      <c r="E788" s="480" t="s">
        <v>8951</v>
      </c>
      <c r="F788" s="480" t="s">
        <v>8952</v>
      </c>
      <c r="G788" s="485" t="s">
        <v>8953</v>
      </c>
      <c r="H788" s="518"/>
      <c r="S788" s="452"/>
      <c r="T788" s="437"/>
      <c r="U788" s="437"/>
      <c r="V788" s="437"/>
      <c r="W788" s="437"/>
      <c r="X788" s="437"/>
      <c r="Y788" s="437"/>
      <c r="Z788" s="437"/>
      <c r="AA788" s="437"/>
      <c r="AB788" s="437"/>
      <c r="AC788" s="437"/>
      <c r="AD788" s="437"/>
      <c r="AE788" s="437"/>
      <c r="AF788" s="437"/>
    </row>
    <row r="789">
      <c r="A789" s="471" t="s">
        <v>6465</v>
      </c>
      <c r="B789" s="480">
        <v>1.0</v>
      </c>
      <c r="C789" s="484" t="s">
        <v>8955</v>
      </c>
      <c r="D789" s="475"/>
      <c r="E789" s="483" t="s">
        <v>8956</v>
      </c>
      <c r="F789" s="480"/>
      <c r="G789" s="484" t="s">
        <v>8957</v>
      </c>
      <c r="H789" s="451"/>
      <c r="S789" s="452"/>
      <c r="T789" s="437"/>
      <c r="U789" s="437"/>
      <c r="V789" s="437"/>
      <c r="W789" s="437"/>
      <c r="X789" s="437"/>
      <c r="Y789" s="437"/>
      <c r="Z789" s="437"/>
      <c r="AA789" s="437"/>
      <c r="AB789" s="437"/>
      <c r="AC789" s="437"/>
      <c r="AD789" s="437"/>
      <c r="AE789" s="437"/>
      <c r="AF789" s="437"/>
    </row>
    <row r="790">
      <c r="A790" s="471"/>
      <c r="B790" s="472" t="s">
        <v>8946</v>
      </c>
      <c r="C790" s="476" t="s">
        <v>8958</v>
      </c>
      <c r="D790" s="474"/>
      <c r="E790" s="474"/>
      <c r="F790" s="475"/>
      <c r="G790" s="473" t="s">
        <v>8959</v>
      </c>
      <c r="H790" s="451"/>
      <c r="S790" s="452"/>
      <c r="T790" s="437"/>
      <c r="U790" s="437"/>
      <c r="V790" s="437"/>
      <c r="W790" s="437"/>
      <c r="X790" s="437"/>
      <c r="Y790" s="437"/>
      <c r="Z790" s="437"/>
      <c r="AA790" s="437"/>
      <c r="AB790" s="437"/>
      <c r="AC790" s="437"/>
      <c r="AD790" s="437"/>
      <c r="AE790" s="437"/>
      <c r="AF790" s="437"/>
    </row>
    <row r="791">
      <c r="A791" s="486" t="s">
        <v>1636</v>
      </c>
      <c r="B791" s="478">
        <v>1.0</v>
      </c>
      <c r="C791" s="487" t="s">
        <v>1897</v>
      </c>
      <c r="D791" s="474"/>
      <c r="E791" s="474"/>
      <c r="F791" s="475"/>
      <c r="G791" s="476" t="s">
        <v>1638</v>
      </c>
      <c r="H791" s="451"/>
      <c r="S791" s="452"/>
      <c r="T791" s="437"/>
      <c r="U791" s="437"/>
      <c r="V791" s="437"/>
      <c r="W791" s="437"/>
      <c r="X791" s="437"/>
      <c r="Y791" s="437"/>
      <c r="Z791" s="437"/>
      <c r="AA791" s="437"/>
      <c r="AB791" s="437"/>
      <c r="AC791" s="437"/>
      <c r="AD791" s="437"/>
      <c r="AE791" s="437"/>
      <c r="AF791" s="437"/>
    </row>
    <row r="792">
      <c r="A792" s="486" t="s">
        <v>1636</v>
      </c>
      <c r="B792" s="478">
        <v>2.0</v>
      </c>
      <c r="C792" s="487" t="s">
        <v>1898</v>
      </c>
      <c r="D792" s="474"/>
      <c r="E792" s="474"/>
      <c r="F792" s="475"/>
      <c r="G792" s="476" t="s">
        <v>1638</v>
      </c>
      <c r="H792" s="451"/>
      <c r="S792" s="452"/>
      <c r="T792" s="437"/>
      <c r="U792" s="437"/>
      <c r="V792" s="437"/>
      <c r="W792" s="437"/>
      <c r="X792" s="437"/>
      <c r="Y792" s="437"/>
      <c r="Z792" s="437"/>
      <c r="AA792" s="437"/>
      <c r="AB792" s="437"/>
      <c r="AC792" s="437"/>
      <c r="AD792" s="437"/>
      <c r="AE792" s="437"/>
      <c r="AF792" s="437"/>
    </row>
    <row r="793">
      <c r="A793" s="486" t="s">
        <v>1636</v>
      </c>
      <c r="B793" s="478">
        <v>3.0</v>
      </c>
      <c r="C793" s="487" t="s">
        <v>1899</v>
      </c>
      <c r="D793" s="474"/>
      <c r="E793" s="474"/>
      <c r="F793" s="475"/>
      <c r="G793" s="476" t="s">
        <v>1638</v>
      </c>
      <c r="H793" s="451"/>
      <c r="S793" s="452"/>
      <c r="T793" s="437"/>
      <c r="U793" s="437"/>
      <c r="V793" s="437"/>
      <c r="W793" s="437"/>
      <c r="X793" s="437"/>
      <c r="Y793" s="437"/>
      <c r="Z793" s="437"/>
      <c r="AA793" s="437"/>
      <c r="AB793" s="437"/>
      <c r="AC793" s="437"/>
      <c r="AD793" s="437"/>
      <c r="AE793" s="437"/>
      <c r="AF793" s="437"/>
    </row>
    <row r="794">
      <c r="A794" s="486" t="s">
        <v>1636</v>
      </c>
      <c r="B794" s="478">
        <v>4.0</v>
      </c>
      <c r="C794" s="487" t="s">
        <v>1900</v>
      </c>
      <c r="D794" s="474"/>
      <c r="E794" s="474"/>
      <c r="F794" s="475"/>
      <c r="G794" s="476" t="s">
        <v>9010</v>
      </c>
      <c r="H794" s="451"/>
      <c r="S794" s="452"/>
      <c r="T794" s="437"/>
      <c r="U794" s="437"/>
      <c r="V794" s="437"/>
      <c r="W794" s="437"/>
      <c r="X794" s="437"/>
      <c r="Y794" s="437"/>
      <c r="Z794" s="437"/>
      <c r="AA794" s="437"/>
      <c r="AB794" s="437"/>
      <c r="AC794" s="437"/>
      <c r="AD794" s="437"/>
      <c r="AE794" s="437"/>
      <c r="AF794" s="437"/>
    </row>
    <row r="795">
      <c r="A795" s="486" t="s">
        <v>1636</v>
      </c>
      <c r="B795" s="478">
        <v>5.0</v>
      </c>
      <c r="C795" s="487" t="s">
        <v>1902</v>
      </c>
      <c r="D795" s="474"/>
      <c r="E795" s="474"/>
      <c r="F795" s="475"/>
      <c r="G795" s="476" t="s">
        <v>9011</v>
      </c>
      <c r="H795" s="451"/>
      <c r="S795" s="452"/>
      <c r="T795" s="437"/>
      <c r="U795" s="437"/>
      <c r="V795" s="437"/>
      <c r="W795" s="437"/>
      <c r="X795" s="437"/>
      <c r="Y795" s="437"/>
      <c r="Z795" s="437"/>
      <c r="AA795" s="437"/>
      <c r="AB795" s="437"/>
      <c r="AC795" s="437"/>
      <c r="AD795" s="437"/>
      <c r="AE795" s="437"/>
      <c r="AF795" s="437"/>
    </row>
    <row r="796">
      <c r="A796" s="486" t="s">
        <v>1636</v>
      </c>
      <c r="B796" s="478">
        <v>6.0</v>
      </c>
      <c r="C796" s="487" t="s">
        <v>1904</v>
      </c>
      <c r="D796" s="474"/>
      <c r="E796" s="474"/>
      <c r="F796" s="475"/>
      <c r="G796" s="476" t="s">
        <v>1638</v>
      </c>
      <c r="H796" s="451"/>
      <c r="S796" s="452"/>
      <c r="T796" s="437"/>
      <c r="U796" s="437"/>
      <c r="V796" s="437"/>
      <c r="W796" s="437"/>
      <c r="X796" s="437"/>
      <c r="Y796" s="437"/>
      <c r="Z796" s="437"/>
      <c r="AA796" s="437"/>
      <c r="AB796" s="437"/>
      <c r="AC796" s="437"/>
      <c r="AD796" s="437"/>
      <c r="AE796" s="437"/>
      <c r="AF796" s="437"/>
    </row>
    <row r="797">
      <c r="A797" s="486" t="s">
        <v>1646</v>
      </c>
      <c r="B797" s="478">
        <v>7.0</v>
      </c>
      <c r="C797" s="487" t="s">
        <v>1905</v>
      </c>
      <c r="D797" s="474"/>
      <c r="E797" s="474"/>
      <c r="F797" s="475"/>
      <c r="G797" s="476" t="s">
        <v>1906</v>
      </c>
      <c r="H797" s="451"/>
      <c r="S797" s="452"/>
      <c r="T797" s="437"/>
      <c r="U797" s="437"/>
      <c r="V797" s="437"/>
      <c r="W797" s="437"/>
      <c r="X797" s="437"/>
      <c r="Y797" s="437"/>
      <c r="Z797" s="437"/>
      <c r="AA797" s="437"/>
      <c r="AB797" s="437"/>
      <c r="AC797" s="437"/>
      <c r="AD797" s="437"/>
      <c r="AE797" s="437"/>
      <c r="AF797" s="437"/>
    </row>
    <row r="798">
      <c r="A798" s="486" t="s">
        <v>1646</v>
      </c>
      <c r="B798" s="478">
        <v>8.0</v>
      </c>
      <c r="C798" s="487" t="s">
        <v>1907</v>
      </c>
      <c r="D798" s="474"/>
      <c r="E798" s="474"/>
      <c r="F798" s="475"/>
      <c r="G798" s="476" t="s">
        <v>1908</v>
      </c>
      <c r="H798" s="451"/>
      <c r="S798" s="452"/>
      <c r="T798" s="437"/>
      <c r="U798" s="437"/>
      <c r="V798" s="437"/>
      <c r="W798" s="437"/>
      <c r="X798" s="437"/>
      <c r="Y798" s="437"/>
      <c r="Z798" s="437"/>
      <c r="AA798" s="437"/>
      <c r="AB798" s="437"/>
      <c r="AC798" s="437"/>
      <c r="AD798" s="437"/>
      <c r="AE798" s="437"/>
      <c r="AF798" s="437"/>
    </row>
    <row r="799">
      <c r="A799" s="486" t="s">
        <v>1636</v>
      </c>
      <c r="B799" s="478">
        <v>9.0</v>
      </c>
      <c r="C799" s="487" t="s">
        <v>1909</v>
      </c>
      <c r="D799" s="474"/>
      <c r="E799" s="474"/>
      <c r="F799" s="475"/>
      <c r="G799" s="476" t="s">
        <v>1638</v>
      </c>
      <c r="H799" s="451"/>
      <c r="S799" s="452"/>
      <c r="T799" s="437"/>
      <c r="U799" s="437"/>
      <c r="V799" s="437"/>
      <c r="W799" s="437"/>
      <c r="X799" s="437"/>
      <c r="Y799" s="437"/>
      <c r="Z799" s="437"/>
      <c r="AA799" s="437"/>
      <c r="AB799" s="437"/>
      <c r="AC799" s="437"/>
      <c r="AD799" s="437"/>
      <c r="AE799" s="437"/>
      <c r="AF799" s="437"/>
    </row>
    <row r="800">
      <c r="A800" s="488" t="s">
        <v>8960</v>
      </c>
      <c r="B800" s="474"/>
      <c r="C800" s="474"/>
      <c r="D800" s="474"/>
      <c r="E800" s="474"/>
      <c r="F800" s="474"/>
      <c r="G800" s="474"/>
      <c r="H800" s="451"/>
      <c r="S800" s="452"/>
      <c r="T800" s="437"/>
      <c r="U800" s="437"/>
      <c r="V800" s="437"/>
      <c r="W800" s="437"/>
      <c r="X800" s="437"/>
      <c r="Y800" s="437"/>
      <c r="Z800" s="437"/>
      <c r="AA800" s="437"/>
      <c r="AB800" s="437"/>
      <c r="AC800" s="437"/>
      <c r="AD800" s="437"/>
      <c r="AE800" s="437"/>
      <c r="AF800" s="437"/>
    </row>
    <row r="801">
      <c r="A801" s="471" t="s">
        <v>8944</v>
      </c>
      <c r="B801" s="472" t="s">
        <v>8946</v>
      </c>
      <c r="C801" s="473" t="s">
        <v>39</v>
      </c>
      <c r="D801" s="475"/>
      <c r="E801" s="472" t="s">
        <v>8951</v>
      </c>
      <c r="F801" s="478" t="s">
        <v>8961</v>
      </c>
      <c r="G801" s="473" t="s">
        <v>8953</v>
      </c>
      <c r="H801" s="451"/>
      <c r="S801" s="452"/>
      <c r="T801" s="437"/>
      <c r="U801" s="437"/>
      <c r="V801" s="437"/>
      <c r="W801" s="437"/>
      <c r="X801" s="437"/>
      <c r="Y801" s="437"/>
      <c r="Z801" s="437"/>
      <c r="AA801" s="437"/>
      <c r="AB801" s="437"/>
      <c r="AC801" s="437"/>
      <c r="AD801" s="437"/>
      <c r="AE801" s="437"/>
      <c r="AF801" s="437"/>
    </row>
    <row r="802">
      <c r="A802" s="471" t="s">
        <v>6465</v>
      </c>
      <c r="B802" s="472">
        <v>1.0</v>
      </c>
      <c r="C802" s="476" t="s">
        <v>8955</v>
      </c>
      <c r="D802" s="475"/>
      <c r="E802" s="478" t="s">
        <v>8956</v>
      </c>
      <c r="F802" s="472"/>
      <c r="G802" s="473" t="s">
        <v>8957</v>
      </c>
      <c r="H802" s="451"/>
      <c r="S802" s="452"/>
      <c r="T802" s="437"/>
      <c r="U802" s="437"/>
      <c r="V802" s="437"/>
      <c r="W802" s="437"/>
      <c r="X802" s="437"/>
      <c r="Y802" s="437"/>
      <c r="Z802" s="437"/>
      <c r="AA802" s="437"/>
      <c r="AB802" s="437"/>
      <c r="AC802" s="437"/>
      <c r="AD802" s="437"/>
      <c r="AE802" s="437"/>
      <c r="AF802" s="437"/>
    </row>
    <row r="803">
      <c r="A803" s="489" t="s">
        <v>8962</v>
      </c>
      <c r="B803" s="474"/>
      <c r="C803" s="474"/>
      <c r="D803" s="474"/>
      <c r="E803" s="474"/>
      <c r="F803" s="474"/>
      <c r="G803" s="474"/>
      <c r="H803" s="451"/>
      <c r="S803" s="452"/>
      <c r="T803" s="437"/>
      <c r="U803" s="437"/>
      <c r="V803" s="437"/>
      <c r="W803" s="437"/>
      <c r="X803" s="437"/>
      <c r="Y803" s="437"/>
      <c r="Z803" s="437"/>
      <c r="AA803" s="437"/>
      <c r="AB803" s="437"/>
      <c r="AC803" s="437"/>
      <c r="AD803" s="437"/>
      <c r="AE803" s="437"/>
      <c r="AF803" s="437"/>
    </row>
    <row r="804">
      <c r="A804" s="471" t="s">
        <v>8944</v>
      </c>
      <c r="B804" s="472" t="s">
        <v>8946</v>
      </c>
      <c r="C804" s="473" t="s">
        <v>39</v>
      </c>
      <c r="D804" s="475"/>
      <c r="E804" s="472" t="s">
        <v>8951</v>
      </c>
      <c r="F804" s="472" t="s">
        <v>8952</v>
      </c>
      <c r="G804" s="473" t="s">
        <v>8953</v>
      </c>
      <c r="H804" s="451"/>
      <c r="S804" s="452"/>
      <c r="T804" s="437"/>
      <c r="U804" s="437"/>
      <c r="V804" s="437"/>
      <c r="W804" s="437"/>
      <c r="X804" s="437"/>
      <c r="Y804" s="437"/>
      <c r="Z804" s="437"/>
      <c r="AA804" s="437"/>
      <c r="AB804" s="437"/>
      <c r="AC804" s="437"/>
      <c r="AD804" s="437"/>
      <c r="AE804" s="437"/>
      <c r="AF804" s="437"/>
    </row>
    <row r="805">
      <c r="A805" s="490" t="s">
        <v>6465</v>
      </c>
      <c r="B805" s="491">
        <v>1.0</v>
      </c>
      <c r="C805" s="492" t="s">
        <v>8955</v>
      </c>
      <c r="D805" s="493"/>
      <c r="E805" s="494" t="s">
        <v>8956</v>
      </c>
      <c r="F805" s="491"/>
      <c r="G805" s="495" t="s">
        <v>8963</v>
      </c>
      <c r="H805" s="451"/>
      <c r="S805" s="452"/>
      <c r="T805" s="437"/>
      <c r="U805" s="437"/>
      <c r="V805" s="437"/>
      <c r="W805" s="437"/>
      <c r="X805" s="437"/>
      <c r="Y805" s="437"/>
      <c r="Z805" s="437"/>
      <c r="AA805" s="437"/>
      <c r="AB805" s="437"/>
      <c r="AC805" s="437"/>
      <c r="AD805" s="437"/>
      <c r="AE805" s="437"/>
      <c r="AF805" s="437"/>
    </row>
    <row r="806">
      <c r="A806" s="496"/>
      <c r="B806" s="497"/>
      <c r="C806" s="497"/>
      <c r="E806" s="497"/>
      <c r="F806" s="497"/>
      <c r="G806" s="497"/>
      <c r="H806" s="451"/>
      <c r="S806" s="452"/>
      <c r="T806" s="437"/>
      <c r="U806" s="437"/>
      <c r="V806" s="437"/>
      <c r="W806" s="437"/>
      <c r="X806" s="437"/>
      <c r="Y806" s="437"/>
      <c r="Z806" s="437"/>
      <c r="AA806" s="437"/>
      <c r="AB806" s="437"/>
      <c r="AC806" s="437"/>
      <c r="AD806" s="437"/>
      <c r="AE806" s="437"/>
      <c r="AF806" s="437"/>
    </row>
    <row r="807">
      <c r="A807" s="498" t="s">
        <v>8964</v>
      </c>
      <c r="B807" s="435"/>
      <c r="C807" s="435"/>
      <c r="D807" s="499" t="s">
        <v>8965</v>
      </c>
      <c r="E807" s="500" t="s">
        <v>8966</v>
      </c>
      <c r="F807" s="499" t="s">
        <v>8967</v>
      </c>
      <c r="G807" s="435"/>
      <c r="H807" s="435"/>
      <c r="I807" s="435"/>
      <c r="J807" s="501" t="s">
        <v>8965</v>
      </c>
      <c r="K807" s="500" t="s">
        <v>8966</v>
      </c>
      <c r="L807" s="501" t="s">
        <v>8968</v>
      </c>
      <c r="M807" s="435"/>
      <c r="N807" s="435"/>
      <c r="O807" s="435"/>
      <c r="P807" s="502" t="s">
        <v>8965</v>
      </c>
      <c r="Q807" s="503" t="s">
        <v>8966</v>
      </c>
      <c r="R807" s="504"/>
      <c r="S807" s="436"/>
      <c r="T807" s="437"/>
      <c r="U807" s="437"/>
      <c r="V807" s="437"/>
      <c r="W807" s="437"/>
      <c r="X807" s="437"/>
      <c r="Y807" s="437"/>
      <c r="Z807" s="437"/>
      <c r="AA807" s="437"/>
      <c r="AB807" s="437"/>
      <c r="AC807" s="437"/>
      <c r="AD807" s="437"/>
      <c r="AE807" s="437"/>
      <c r="AF807" s="437"/>
    </row>
    <row r="808">
      <c r="A808" s="505"/>
      <c r="S808" s="452"/>
      <c r="T808" s="437"/>
      <c r="U808" s="437"/>
      <c r="V808" s="437"/>
      <c r="W808" s="437"/>
      <c r="X808" s="437"/>
      <c r="Y808" s="437"/>
      <c r="Z808" s="437"/>
      <c r="AA808" s="437"/>
      <c r="AB808" s="437"/>
      <c r="AC808" s="437"/>
      <c r="AD808" s="437"/>
      <c r="AE808" s="437"/>
      <c r="AF808" s="437"/>
    </row>
    <row r="809">
      <c r="A809" s="506" t="s">
        <v>8969</v>
      </c>
      <c r="D809" s="507" t="s">
        <v>8965</v>
      </c>
      <c r="E809" s="508" t="s">
        <v>8966</v>
      </c>
      <c r="F809" s="507" t="s">
        <v>8970</v>
      </c>
      <c r="J809" s="507" t="s">
        <v>8965</v>
      </c>
      <c r="K809" s="508" t="s">
        <v>8966</v>
      </c>
      <c r="L809" s="507" t="s">
        <v>8971</v>
      </c>
      <c r="P809" s="509" t="s">
        <v>8965</v>
      </c>
      <c r="Q809" s="510" t="s">
        <v>8966</v>
      </c>
      <c r="R809" s="511" t="s">
        <v>8972</v>
      </c>
      <c r="S809" s="452"/>
      <c r="T809" s="437"/>
      <c r="U809" s="437"/>
      <c r="V809" s="437"/>
      <c r="W809" s="437"/>
      <c r="X809" s="437"/>
      <c r="Y809" s="437"/>
      <c r="Z809" s="437"/>
      <c r="AA809" s="437"/>
      <c r="AB809" s="437"/>
      <c r="AC809" s="437"/>
      <c r="AD809" s="437"/>
      <c r="AE809" s="437"/>
      <c r="AF809" s="437"/>
    </row>
    <row r="810">
      <c r="A810" s="512"/>
      <c r="B810" s="513"/>
      <c r="C810" s="513"/>
      <c r="D810" s="513"/>
      <c r="E810" s="513"/>
      <c r="F810" s="513"/>
      <c r="G810" s="513"/>
      <c r="H810" s="513"/>
      <c r="I810" s="513"/>
      <c r="J810" s="513"/>
      <c r="K810" s="513"/>
      <c r="L810" s="513"/>
      <c r="M810" s="513"/>
      <c r="N810" s="513"/>
      <c r="O810" s="513"/>
      <c r="P810" s="513"/>
      <c r="Q810" s="513"/>
      <c r="R810" s="513"/>
      <c r="S810" s="514"/>
      <c r="T810" s="437"/>
      <c r="U810" s="437"/>
      <c r="V810" s="437"/>
      <c r="W810" s="437"/>
      <c r="X810" s="437"/>
      <c r="Y810" s="437"/>
      <c r="Z810" s="437"/>
      <c r="AA810" s="437"/>
      <c r="AB810" s="437"/>
      <c r="AC810" s="437"/>
      <c r="AD810" s="437"/>
      <c r="AE810" s="437"/>
      <c r="AF810" s="437"/>
    </row>
    <row r="811">
      <c r="A811" s="434" t="s">
        <v>9012</v>
      </c>
      <c r="B811" s="435"/>
      <c r="C811" s="435"/>
      <c r="D811" s="435"/>
      <c r="E811" s="435"/>
      <c r="F811" s="435"/>
      <c r="G811" s="435"/>
      <c r="H811" s="435"/>
      <c r="I811" s="435"/>
      <c r="J811" s="435"/>
      <c r="K811" s="435"/>
      <c r="L811" s="435"/>
      <c r="M811" s="435"/>
      <c r="N811" s="435"/>
      <c r="O811" s="435"/>
      <c r="P811" s="435"/>
      <c r="Q811" s="435"/>
      <c r="R811" s="435"/>
      <c r="S811" s="436"/>
      <c r="T811" s="437"/>
      <c r="U811" s="437"/>
      <c r="V811" s="437"/>
      <c r="W811" s="437"/>
      <c r="X811" s="437"/>
      <c r="Y811" s="437"/>
      <c r="Z811" s="437"/>
      <c r="AA811" s="437"/>
      <c r="AB811" s="437"/>
      <c r="AC811" s="437"/>
      <c r="AD811" s="437"/>
      <c r="AE811" s="437"/>
      <c r="AF811" s="437"/>
    </row>
    <row r="812">
      <c r="A812" s="438" t="s">
        <v>8935</v>
      </c>
      <c r="B812" s="439"/>
      <c r="C812" s="438" t="s">
        <v>8936</v>
      </c>
      <c r="D812" s="440"/>
      <c r="E812" s="439"/>
      <c r="F812" s="441" t="s">
        <v>1437</v>
      </c>
      <c r="G812" s="442" t="s">
        <v>8937</v>
      </c>
      <c r="H812" s="443" t="s">
        <v>1442</v>
      </c>
      <c r="I812" s="444"/>
      <c r="J812" s="444"/>
      <c r="K812" s="444"/>
      <c r="L812" s="444"/>
      <c r="M812" s="444"/>
      <c r="N812" s="444"/>
      <c r="O812" s="444"/>
      <c r="P812" s="444"/>
      <c r="Q812" s="444"/>
      <c r="R812" s="444"/>
      <c r="S812" s="445"/>
      <c r="T812" s="437"/>
      <c r="U812" s="437"/>
      <c r="V812" s="437"/>
      <c r="W812" s="437"/>
      <c r="X812" s="437"/>
      <c r="Y812" s="437"/>
      <c r="Z812" s="437"/>
      <c r="AA812" s="437"/>
      <c r="AB812" s="437"/>
      <c r="AC812" s="437"/>
      <c r="AD812" s="437"/>
      <c r="AE812" s="437"/>
      <c r="AF812" s="437"/>
    </row>
    <row r="813">
      <c r="A813" s="446" t="s">
        <v>8938</v>
      </c>
      <c r="B813" s="22"/>
      <c r="C813" s="447"/>
      <c r="D813" s="448"/>
      <c r="E813" s="22"/>
      <c r="F813" s="449" t="s">
        <v>8939</v>
      </c>
      <c r="G813" s="450"/>
      <c r="H813" s="451"/>
      <c r="S813" s="452"/>
      <c r="T813" s="437"/>
      <c r="U813" s="437"/>
      <c r="V813" s="437"/>
      <c r="W813" s="437"/>
      <c r="X813" s="437"/>
      <c r="Y813" s="437"/>
      <c r="Z813" s="437"/>
      <c r="AA813" s="437"/>
      <c r="AB813" s="437"/>
      <c r="AC813" s="437"/>
      <c r="AD813" s="437"/>
      <c r="AE813" s="437"/>
      <c r="AF813" s="437"/>
    </row>
    <row r="814">
      <c r="A814" s="453" t="s">
        <v>8940</v>
      </c>
      <c r="B814" s="448"/>
      <c r="C814" s="448"/>
      <c r="D814" s="22"/>
      <c r="E814" s="454" t="s">
        <v>8941</v>
      </c>
      <c r="F814" s="455" t="s">
        <v>8942</v>
      </c>
      <c r="G814" s="456"/>
      <c r="H814" s="451"/>
      <c r="S814" s="452"/>
      <c r="T814" s="437"/>
      <c r="U814" s="437"/>
      <c r="V814" s="437"/>
      <c r="W814" s="437"/>
      <c r="X814" s="437"/>
      <c r="Y814" s="437"/>
      <c r="Z814" s="437"/>
      <c r="AA814" s="437"/>
      <c r="AB814" s="437"/>
      <c r="AC814" s="437"/>
      <c r="AD814" s="437"/>
      <c r="AE814" s="437"/>
      <c r="AF814" s="437"/>
    </row>
    <row r="815">
      <c r="A815" s="457" t="s">
        <v>8943</v>
      </c>
      <c r="B815" s="458"/>
      <c r="C815" s="458"/>
      <c r="D815" s="459"/>
      <c r="E815" s="460"/>
      <c r="F815" s="461"/>
      <c r="G815" s="462"/>
      <c r="H815" s="463"/>
      <c r="I815" s="464"/>
      <c r="J815" s="464"/>
      <c r="K815" s="464"/>
      <c r="L815" s="464"/>
      <c r="M815" s="464"/>
      <c r="N815" s="464"/>
      <c r="O815" s="464"/>
      <c r="P815" s="464"/>
      <c r="Q815" s="464"/>
      <c r="R815" s="464"/>
      <c r="S815" s="465"/>
      <c r="T815" s="437"/>
      <c r="U815" s="437"/>
      <c r="V815" s="437"/>
      <c r="W815" s="437"/>
      <c r="X815" s="437"/>
      <c r="Y815" s="437"/>
      <c r="Z815" s="437"/>
      <c r="AA815" s="437"/>
      <c r="AB815" s="437"/>
      <c r="AC815" s="437"/>
      <c r="AD815" s="437"/>
      <c r="AE815" s="437"/>
      <c r="AF815" s="437"/>
    </row>
    <row r="816">
      <c r="A816" s="466" t="s">
        <v>8944</v>
      </c>
      <c r="B816" s="467"/>
      <c r="C816" s="468" t="s">
        <v>8945</v>
      </c>
      <c r="D816" s="469"/>
      <c r="E816" s="469"/>
      <c r="F816" s="469"/>
      <c r="G816" s="469"/>
      <c r="H816" s="533"/>
      <c r="I816" s="437"/>
      <c r="J816" s="534" t="s">
        <v>9013</v>
      </c>
      <c r="S816" s="535"/>
      <c r="T816" s="437"/>
      <c r="U816" s="437"/>
      <c r="V816" s="437"/>
      <c r="W816" s="437"/>
      <c r="X816" s="437"/>
      <c r="Y816" s="437"/>
      <c r="Z816" s="437"/>
      <c r="AA816" s="437"/>
      <c r="AB816" s="437"/>
      <c r="AC816" s="437"/>
      <c r="AD816" s="437"/>
      <c r="AE816" s="437"/>
      <c r="AF816" s="437"/>
    </row>
    <row r="817">
      <c r="A817" s="471"/>
      <c r="B817" s="472" t="s">
        <v>8946</v>
      </c>
      <c r="C817" s="473" t="s">
        <v>8947</v>
      </c>
      <c r="D817" s="474"/>
      <c r="E817" s="474"/>
      <c r="F817" s="475"/>
      <c r="G817" s="473" t="s">
        <v>8948</v>
      </c>
      <c r="H817" s="533"/>
      <c r="I817" s="437"/>
      <c r="J817" s="536"/>
      <c r="K817" s="537"/>
      <c r="Q817" s="538"/>
      <c r="R817" s="536"/>
      <c r="S817" s="535"/>
      <c r="T817" s="437"/>
      <c r="U817" s="437"/>
      <c r="V817" s="437"/>
      <c r="W817" s="437"/>
      <c r="X817" s="437"/>
      <c r="Y817" s="437"/>
      <c r="Z817" s="437"/>
      <c r="AA817" s="437"/>
      <c r="AB817" s="437"/>
      <c r="AC817" s="437"/>
      <c r="AD817" s="437"/>
      <c r="AE817" s="437"/>
      <c r="AF817" s="437"/>
    </row>
    <row r="818">
      <c r="A818" s="486" t="s">
        <v>2101</v>
      </c>
      <c r="B818" s="478">
        <v>1.0</v>
      </c>
      <c r="C818" s="476" t="s">
        <v>2156</v>
      </c>
      <c r="D818" s="474"/>
      <c r="E818" s="474"/>
      <c r="F818" s="475"/>
      <c r="G818" s="477"/>
      <c r="H818" s="533"/>
      <c r="I818" s="437"/>
      <c r="J818" s="539"/>
      <c r="K818" s="540"/>
      <c r="L818" s="435"/>
      <c r="M818" s="435"/>
      <c r="N818" s="435"/>
      <c r="O818" s="435"/>
      <c r="P818" s="541"/>
      <c r="R818" s="536"/>
      <c r="S818" s="535"/>
      <c r="T818" s="437"/>
      <c r="U818" s="437"/>
      <c r="V818" s="437"/>
      <c r="W818" s="437"/>
      <c r="X818" s="437"/>
      <c r="Y818" s="437"/>
      <c r="Z818" s="437"/>
      <c r="AA818" s="437"/>
      <c r="AB818" s="437"/>
      <c r="AC818" s="437"/>
      <c r="AD818" s="437"/>
      <c r="AE818" s="437"/>
      <c r="AF818" s="437"/>
    </row>
    <row r="819">
      <c r="A819" s="486" t="s">
        <v>2101</v>
      </c>
      <c r="B819" s="478">
        <v>2.0</v>
      </c>
      <c r="C819" s="476" t="s">
        <v>2109</v>
      </c>
      <c r="D819" s="474"/>
      <c r="E819" s="474"/>
      <c r="F819" s="475"/>
      <c r="G819" s="477"/>
      <c r="H819" s="533"/>
      <c r="I819" s="437"/>
      <c r="J819" s="542" t="s">
        <v>8249</v>
      </c>
      <c r="K819" s="543" t="s">
        <v>8248</v>
      </c>
      <c r="L819" s="540"/>
      <c r="M819" s="435"/>
      <c r="N819" s="544"/>
      <c r="O819" s="545"/>
      <c r="R819" s="536"/>
      <c r="S819" s="535"/>
      <c r="T819" s="437"/>
      <c r="U819" s="437"/>
      <c r="V819" s="437"/>
      <c r="W819" s="437"/>
      <c r="X819" s="437"/>
      <c r="Y819" s="437"/>
      <c r="Z819" s="437"/>
      <c r="AA819" s="437"/>
      <c r="AB819" s="437"/>
      <c r="AC819" s="437"/>
      <c r="AD819" s="437"/>
      <c r="AE819" s="437"/>
      <c r="AF819" s="437"/>
    </row>
    <row r="820">
      <c r="A820" s="471"/>
      <c r="B820" s="472" t="s">
        <v>8946</v>
      </c>
      <c r="C820" s="473" t="s">
        <v>8947</v>
      </c>
      <c r="D820" s="474"/>
      <c r="E820" s="475"/>
      <c r="F820" s="472" t="s">
        <v>8948</v>
      </c>
      <c r="G820" s="477" t="s">
        <v>8949</v>
      </c>
      <c r="H820" s="533"/>
      <c r="I820" s="437"/>
      <c r="J820" s="452"/>
      <c r="L820" s="546" t="s">
        <v>8247</v>
      </c>
      <c r="M820" s="540"/>
      <c r="N820" s="547"/>
      <c r="R820" s="536"/>
      <c r="S820" s="535"/>
      <c r="T820" s="437"/>
      <c r="U820" s="437"/>
      <c r="V820" s="437"/>
      <c r="W820" s="437"/>
      <c r="X820" s="437"/>
      <c r="Y820" s="437"/>
      <c r="Z820" s="437"/>
      <c r="AA820" s="437"/>
      <c r="AB820" s="437"/>
      <c r="AC820" s="437"/>
      <c r="AD820" s="437"/>
      <c r="AE820" s="437"/>
      <c r="AF820" s="437"/>
    </row>
    <row r="821">
      <c r="A821" s="471" t="s">
        <v>2104</v>
      </c>
      <c r="B821" s="472">
        <v>1.0</v>
      </c>
      <c r="C821" s="476" t="s">
        <v>2180</v>
      </c>
      <c r="D821" s="474"/>
      <c r="E821" s="475"/>
      <c r="F821" s="478" t="s">
        <v>2181</v>
      </c>
      <c r="G821" s="473"/>
      <c r="H821" s="548"/>
      <c r="I821" s="437"/>
      <c r="J821" s="452"/>
      <c r="L821" s="505"/>
      <c r="M821" s="549"/>
      <c r="R821" s="536"/>
      <c r="S821" s="550"/>
      <c r="T821" s="437"/>
      <c r="U821" s="437"/>
      <c r="V821" s="437"/>
      <c r="W821" s="437"/>
      <c r="X821" s="437"/>
      <c r="Y821" s="437"/>
      <c r="Z821" s="437"/>
      <c r="AA821" s="437"/>
      <c r="AB821" s="437"/>
      <c r="AC821" s="437"/>
      <c r="AD821" s="437"/>
      <c r="AE821" s="437"/>
      <c r="AF821" s="437"/>
    </row>
    <row r="822">
      <c r="A822" s="471"/>
      <c r="B822" s="472" t="s">
        <v>8946</v>
      </c>
      <c r="C822" s="517" t="s">
        <v>6512</v>
      </c>
      <c r="D822" s="517" t="s">
        <v>8974</v>
      </c>
      <c r="E822" s="517" t="s">
        <v>8951</v>
      </c>
      <c r="F822" s="517" t="s">
        <v>8952</v>
      </c>
      <c r="G822" s="473" t="s">
        <v>8953</v>
      </c>
      <c r="H822" s="548"/>
      <c r="I822" s="437"/>
      <c r="J822" s="452"/>
      <c r="L822" s="549"/>
      <c r="M822" s="513"/>
      <c r="N822" s="551" t="s">
        <v>8250</v>
      </c>
      <c r="R822" s="536"/>
      <c r="S822" s="550"/>
      <c r="T822" s="437"/>
      <c r="U822" s="437"/>
      <c r="V822" s="437"/>
      <c r="W822" s="437"/>
      <c r="X822" s="437"/>
      <c r="Y822" s="437"/>
      <c r="Z822" s="437"/>
      <c r="AA822" s="437"/>
      <c r="AB822" s="437"/>
      <c r="AC822" s="437"/>
      <c r="AD822" s="437"/>
      <c r="AE822" s="437"/>
      <c r="AF822" s="437"/>
    </row>
    <row r="823">
      <c r="A823" s="471" t="s">
        <v>8975</v>
      </c>
      <c r="B823" s="472">
        <v>1.0</v>
      </c>
      <c r="C823" s="478" t="s">
        <v>8976</v>
      </c>
      <c r="D823" s="472"/>
      <c r="E823" s="478" t="s">
        <v>8977</v>
      </c>
      <c r="F823" s="472"/>
      <c r="G823" s="473" t="s">
        <v>8978</v>
      </c>
      <c r="H823" s="548"/>
      <c r="I823" s="437"/>
      <c r="J823" s="539"/>
      <c r="K823" s="549"/>
      <c r="L823" s="513"/>
      <c r="M823" s="513"/>
      <c r="N823" s="513"/>
      <c r="O823" s="551" t="s">
        <v>8251</v>
      </c>
      <c r="R823" s="536"/>
      <c r="S823" s="550"/>
      <c r="T823" s="437"/>
      <c r="U823" s="437"/>
      <c r="V823" s="437"/>
      <c r="W823" s="437"/>
      <c r="X823" s="437"/>
      <c r="Y823" s="437"/>
      <c r="Z823" s="437"/>
      <c r="AA823" s="437"/>
      <c r="AB823" s="437"/>
      <c r="AC823" s="437"/>
      <c r="AD823" s="437"/>
      <c r="AE823" s="437"/>
      <c r="AF823" s="437"/>
    </row>
    <row r="824">
      <c r="A824" s="479"/>
      <c r="B824" s="480" t="s">
        <v>8946</v>
      </c>
      <c r="C824" s="485" t="s">
        <v>39</v>
      </c>
      <c r="D824" s="475"/>
      <c r="E824" s="480" t="s">
        <v>8951</v>
      </c>
      <c r="F824" s="480" t="s">
        <v>8952</v>
      </c>
      <c r="G824" s="485" t="s">
        <v>8953</v>
      </c>
      <c r="H824" s="552" t="s">
        <v>1607</v>
      </c>
      <c r="N824" s="553"/>
      <c r="O824" s="536"/>
      <c r="P824" s="554" t="s">
        <v>8252</v>
      </c>
      <c r="R824" s="536"/>
      <c r="S824" s="550"/>
      <c r="T824" s="437"/>
      <c r="U824" s="437"/>
      <c r="V824" s="437"/>
      <c r="W824" s="437"/>
      <c r="X824" s="437"/>
      <c r="Y824" s="437"/>
      <c r="Z824" s="437"/>
      <c r="AA824" s="437"/>
      <c r="AB824" s="437"/>
      <c r="AC824" s="437"/>
      <c r="AD824" s="437"/>
      <c r="AE824" s="437"/>
      <c r="AF824" s="437"/>
    </row>
    <row r="825">
      <c r="A825" s="471" t="s">
        <v>6465</v>
      </c>
      <c r="B825" s="480">
        <v>1.0</v>
      </c>
      <c r="C825" s="484" t="s">
        <v>8955</v>
      </c>
      <c r="D825" s="475"/>
      <c r="E825" s="483" t="s">
        <v>8956</v>
      </c>
      <c r="F825" s="480"/>
      <c r="G825" s="484" t="s">
        <v>8957</v>
      </c>
      <c r="H825" s="451"/>
      <c r="N825" s="555"/>
      <c r="S825" s="452"/>
      <c r="T825" s="437"/>
      <c r="U825" s="437"/>
      <c r="V825" s="437"/>
      <c r="W825" s="437"/>
      <c r="X825" s="437"/>
      <c r="Y825" s="437"/>
      <c r="Z825" s="437"/>
      <c r="AA825" s="437"/>
      <c r="AB825" s="437"/>
      <c r="AC825" s="437"/>
      <c r="AD825" s="437"/>
      <c r="AE825" s="437"/>
      <c r="AF825" s="437"/>
    </row>
    <row r="826">
      <c r="A826" s="471"/>
      <c r="B826" s="472" t="s">
        <v>8946</v>
      </c>
      <c r="C826" s="476" t="s">
        <v>8958</v>
      </c>
      <c r="D826" s="474"/>
      <c r="E826" s="474"/>
      <c r="F826" s="475"/>
      <c r="G826" s="473" t="s">
        <v>8959</v>
      </c>
      <c r="H826" s="451"/>
      <c r="S826" s="452"/>
      <c r="T826" s="437"/>
      <c r="U826" s="437"/>
      <c r="V826" s="437"/>
      <c r="W826" s="437"/>
      <c r="X826" s="437"/>
      <c r="Y826" s="437"/>
      <c r="Z826" s="437"/>
      <c r="AA826" s="437"/>
      <c r="AB826" s="437"/>
      <c r="AC826" s="437"/>
      <c r="AD826" s="437"/>
      <c r="AE826" s="437"/>
      <c r="AF826" s="437"/>
    </row>
    <row r="827">
      <c r="A827" s="486" t="s">
        <v>1636</v>
      </c>
      <c r="B827" s="478">
        <v>1.0</v>
      </c>
      <c r="C827" s="487" t="s">
        <v>2039</v>
      </c>
      <c r="D827" s="474"/>
      <c r="E827" s="474"/>
      <c r="F827" s="475"/>
      <c r="G827" s="476" t="s">
        <v>1638</v>
      </c>
      <c r="H827" s="451"/>
      <c r="S827" s="452"/>
      <c r="T827" s="437"/>
      <c r="U827" s="437"/>
      <c r="V827" s="437"/>
      <c r="W827" s="437"/>
      <c r="X827" s="437"/>
      <c r="Y827" s="437"/>
      <c r="Z827" s="437"/>
      <c r="AA827" s="437"/>
      <c r="AB827" s="437"/>
      <c r="AC827" s="437"/>
      <c r="AD827" s="437"/>
      <c r="AE827" s="437"/>
      <c r="AF827" s="437"/>
    </row>
    <row r="828">
      <c r="A828" s="486" t="s">
        <v>1636</v>
      </c>
      <c r="B828" s="478">
        <v>2.0</v>
      </c>
      <c r="C828" s="487" t="s">
        <v>2040</v>
      </c>
      <c r="D828" s="474"/>
      <c r="E828" s="474"/>
      <c r="F828" s="475"/>
      <c r="G828" s="476" t="s">
        <v>1661</v>
      </c>
      <c r="H828" s="451"/>
      <c r="S828" s="452"/>
      <c r="T828" s="437"/>
      <c r="U828" s="437"/>
      <c r="V828" s="437"/>
      <c r="W828" s="437"/>
      <c r="X828" s="437"/>
      <c r="Y828" s="437"/>
      <c r="Z828" s="437"/>
      <c r="AA828" s="437"/>
      <c r="AB828" s="437"/>
      <c r="AC828" s="437"/>
      <c r="AD828" s="437"/>
      <c r="AE828" s="437"/>
      <c r="AF828" s="437"/>
    </row>
    <row r="829">
      <c r="A829" s="486" t="s">
        <v>1646</v>
      </c>
      <c r="B829" s="478">
        <v>3.0</v>
      </c>
      <c r="C829" s="487" t="s">
        <v>2041</v>
      </c>
      <c r="D829" s="474"/>
      <c r="E829" s="474"/>
      <c r="F829" s="475"/>
      <c r="G829" s="476" t="s">
        <v>1729</v>
      </c>
      <c r="H829" s="451"/>
      <c r="S829" s="452"/>
      <c r="T829" s="437"/>
      <c r="U829" s="437"/>
      <c r="V829" s="437"/>
      <c r="W829" s="437"/>
      <c r="X829" s="437"/>
      <c r="Y829" s="437"/>
      <c r="Z829" s="437"/>
      <c r="AA829" s="437"/>
      <c r="AB829" s="437"/>
      <c r="AC829" s="437"/>
      <c r="AD829" s="437"/>
      <c r="AE829" s="437"/>
      <c r="AF829" s="437"/>
    </row>
    <row r="830">
      <c r="A830" s="486" t="s">
        <v>1646</v>
      </c>
      <c r="B830" s="478">
        <v>4.0</v>
      </c>
      <c r="C830" s="487" t="s">
        <v>2042</v>
      </c>
      <c r="D830" s="474"/>
      <c r="E830" s="474"/>
      <c r="F830" s="475"/>
      <c r="G830" s="476" t="s">
        <v>2043</v>
      </c>
      <c r="H830" s="451"/>
      <c r="S830" s="452"/>
      <c r="T830" s="437"/>
      <c r="U830" s="437"/>
      <c r="V830" s="437"/>
      <c r="W830" s="437"/>
      <c r="X830" s="437"/>
      <c r="Y830" s="437"/>
      <c r="Z830" s="437"/>
      <c r="AA830" s="437"/>
      <c r="AB830" s="437"/>
      <c r="AC830" s="437"/>
      <c r="AD830" s="437"/>
      <c r="AE830" s="437"/>
      <c r="AF830" s="437"/>
    </row>
    <row r="831">
      <c r="A831" s="486" t="s">
        <v>1636</v>
      </c>
      <c r="B831" s="478">
        <v>5.0</v>
      </c>
      <c r="C831" s="487" t="s">
        <v>2044</v>
      </c>
      <c r="D831" s="474"/>
      <c r="E831" s="474"/>
      <c r="F831" s="475"/>
      <c r="G831" s="476" t="s">
        <v>1638</v>
      </c>
      <c r="H831" s="451"/>
      <c r="S831" s="452"/>
      <c r="T831" s="437"/>
      <c r="U831" s="437"/>
      <c r="V831" s="437"/>
      <c r="W831" s="437"/>
      <c r="X831" s="437"/>
      <c r="Y831" s="437"/>
      <c r="Z831" s="437"/>
      <c r="AA831" s="437"/>
      <c r="AB831" s="437"/>
      <c r="AC831" s="437"/>
      <c r="AD831" s="437"/>
      <c r="AE831" s="437"/>
      <c r="AF831" s="437"/>
    </row>
    <row r="832">
      <c r="A832" s="486" t="s">
        <v>1636</v>
      </c>
      <c r="B832" s="478">
        <v>6.0</v>
      </c>
      <c r="C832" s="487" t="s">
        <v>2045</v>
      </c>
      <c r="D832" s="474"/>
      <c r="E832" s="474"/>
      <c r="F832" s="475"/>
      <c r="G832" s="476" t="s">
        <v>1638</v>
      </c>
      <c r="H832" s="451"/>
      <c r="S832" s="452"/>
      <c r="T832" s="437"/>
      <c r="U832" s="437"/>
      <c r="V832" s="437"/>
      <c r="W832" s="437"/>
      <c r="X832" s="437"/>
      <c r="Y832" s="437"/>
      <c r="Z832" s="437"/>
      <c r="AA832" s="437"/>
      <c r="AB832" s="437"/>
      <c r="AC832" s="437"/>
      <c r="AD832" s="437"/>
      <c r="AE832" s="437"/>
      <c r="AF832" s="437"/>
    </row>
    <row r="833">
      <c r="A833" s="486" t="s">
        <v>1646</v>
      </c>
      <c r="B833" s="478">
        <v>7.0</v>
      </c>
      <c r="C833" s="487" t="s">
        <v>2046</v>
      </c>
      <c r="D833" s="474"/>
      <c r="E833" s="474"/>
      <c r="F833" s="475"/>
      <c r="G833" s="476" t="s">
        <v>1729</v>
      </c>
      <c r="H833" s="451"/>
      <c r="S833" s="452"/>
      <c r="T833" s="437"/>
      <c r="U833" s="437"/>
      <c r="V833" s="437"/>
      <c r="W833" s="437"/>
      <c r="X833" s="437"/>
      <c r="Y833" s="437"/>
      <c r="Z833" s="437"/>
      <c r="AA833" s="437"/>
      <c r="AB833" s="437"/>
      <c r="AC833" s="437"/>
      <c r="AD833" s="437"/>
      <c r="AE833" s="437"/>
      <c r="AF833" s="437"/>
    </row>
    <row r="834">
      <c r="A834" s="488" t="s">
        <v>8960</v>
      </c>
      <c r="B834" s="474"/>
      <c r="C834" s="474"/>
      <c r="D834" s="474"/>
      <c r="E834" s="474"/>
      <c r="F834" s="474"/>
      <c r="G834" s="474"/>
      <c r="H834" s="451"/>
      <c r="S834" s="452"/>
      <c r="T834" s="437"/>
      <c r="U834" s="437"/>
      <c r="V834" s="437"/>
      <c r="W834" s="437"/>
      <c r="X834" s="437"/>
      <c r="Y834" s="437"/>
      <c r="Z834" s="437"/>
      <c r="AA834" s="437"/>
      <c r="AB834" s="437"/>
      <c r="AC834" s="437"/>
      <c r="AD834" s="437"/>
      <c r="AE834" s="437"/>
      <c r="AF834" s="437"/>
    </row>
    <row r="835">
      <c r="A835" s="471" t="s">
        <v>8944</v>
      </c>
      <c r="B835" s="472" t="s">
        <v>8946</v>
      </c>
      <c r="C835" s="473" t="s">
        <v>39</v>
      </c>
      <c r="D835" s="475"/>
      <c r="E835" s="472" t="s">
        <v>8951</v>
      </c>
      <c r="F835" s="478" t="s">
        <v>8961</v>
      </c>
      <c r="G835" s="473" t="s">
        <v>8953</v>
      </c>
      <c r="H835" s="451"/>
      <c r="S835" s="452"/>
      <c r="T835" s="437"/>
      <c r="U835" s="437"/>
      <c r="V835" s="437"/>
      <c r="W835" s="437"/>
      <c r="X835" s="437"/>
      <c r="Y835" s="437"/>
      <c r="Z835" s="437"/>
      <c r="AA835" s="437"/>
      <c r="AB835" s="437"/>
      <c r="AC835" s="437"/>
      <c r="AD835" s="437"/>
      <c r="AE835" s="437"/>
      <c r="AF835" s="437"/>
    </row>
    <row r="836">
      <c r="A836" s="471" t="s">
        <v>6465</v>
      </c>
      <c r="B836" s="472">
        <v>1.0</v>
      </c>
      <c r="C836" s="476" t="s">
        <v>8955</v>
      </c>
      <c r="D836" s="475"/>
      <c r="E836" s="478" t="s">
        <v>8956</v>
      </c>
      <c r="F836" s="472"/>
      <c r="G836" s="473" t="s">
        <v>8957</v>
      </c>
      <c r="H836" s="451"/>
      <c r="S836" s="452"/>
      <c r="T836" s="437"/>
      <c r="U836" s="437"/>
      <c r="V836" s="437"/>
      <c r="W836" s="437"/>
      <c r="X836" s="437"/>
      <c r="Y836" s="437"/>
      <c r="Z836" s="437"/>
      <c r="AA836" s="437"/>
      <c r="AB836" s="437"/>
      <c r="AC836" s="437"/>
      <c r="AD836" s="437"/>
      <c r="AE836" s="437"/>
      <c r="AF836" s="437"/>
    </row>
    <row r="837">
      <c r="A837" s="489" t="s">
        <v>8962</v>
      </c>
      <c r="B837" s="474"/>
      <c r="C837" s="474"/>
      <c r="D837" s="474"/>
      <c r="E837" s="474"/>
      <c r="F837" s="474"/>
      <c r="G837" s="474"/>
      <c r="H837" s="451"/>
      <c r="S837" s="452"/>
      <c r="T837" s="437"/>
      <c r="U837" s="437"/>
      <c r="V837" s="437"/>
      <c r="W837" s="437"/>
      <c r="X837" s="437"/>
      <c r="Y837" s="437"/>
      <c r="Z837" s="437"/>
      <c r="AA837" s="437"/>
      <c r="AB837" s="437"/>
      <c r="AC837" s="437"/>
      <c r="AD837" s="437"/>
      <c r="AE837" s="437"/>
      <c r="AF837" s="437"/>
    </row>
    <row r="838">
      <c r="A838" s="471" t="s">
        <v>8944</v>
      </c>
      <c r="B838" s="472" t="s">
        <v>8946</v>
      </c>
      <c r="C838" s="473" t="s">
        <v>39</v>
      </c>
      <c r="D838" s="475"/>
      <c r="E838" s="472" t="s">
        <v>8951</v>
      </c>
      <c r="F838" s="472" t="s">
        <v>8952</v>
      </c>
      <c r="G838" s="473" t="s">
        <v>8953</v>
      </c>
      <c r="H838" s="451"/>
      <c r="S838" s="452"/>
      <c r="T838" s="437"/>
      <c r="U838" s="437"/>
      <c r="V838" s="437"/>
      <c r="W838" s="437"/>
      <c r="X838" s="437"/>
      <c r="Y838" s="437"/>
      <c r="Z838" s="437"/>
      <c r="AA838" s="437"/>
      <c r="AB838" s="437"/>
      <c r="AC838" s="437"/>
      <c r="AD838" s="437"/>
      <c r="AE838" s="437"/>
      <c r="AF838" s="437"/>
    </row>
    <row r="839">
      <c r="A839" s="490" t="s">
        <v>6465</v>
      </c>
      <c r="B839" s="491">
        <v>1.0</v>
      </c>
      <c r="C839" s="492" t="s">
        <v>8955</v>
      </c>
      <c r="D839" s="493"/>
      <c r="E839" s="494" t="s">
        <v>8956</v>
      </c>
      <c r="F839" s="491"/>
      <c r="G839" s="495" t="s">
        <v>8963</v>
      </c>
      <c r="H839" s="451"/>
      <c r="S839" s="452"/>
      <c r="T839" s="437"/>
      <c r="U839" s="437"/>
      <c r="V839" s="437"/>
      <c r="W839" s="437"/>
      <c r="X839" s="437"/>
      <c r="Y839" s="437"/>
      <c r="Z839" s="437"/>
      <c r="AA839" s="437"/>
      <c r="AB839" s="437"/>
      <c r="AC839" s="437"/>
      <c r="AD839" s="437"/>
      <c r="AE839" s="437"/>
      <c r="AF839" s="437"/>
    </row>
    <row r="840">
      <c r="A840" s="496"/>
      <c r="B840" s="497"/>
      <c r="C840" s="497"/>
      <c r="E840" s="497"/>
      <c r="F840" s="497"/>
      <c r="G840" s="497"/>
      <c r="H840" s="556"/>
      <c r="I840" s="513"/>
      <c r="J840" s="513"/>
      <c r="K840" s="513"/>
      <c r="L840" s="513"/>
      <c r="M840" s="513"/>
      <c r="N840" s="513"/>
      <c r="O840" s="513"/>
      <c r="P840" s="513"/>
      <c r="Q840" s="513"/>
      <c r="R840" s="513"/>
      <c r="S840" s="514"/>
      <c r="T840" s="437"/>
      <c r="U840" s="437"/>
      <c r="V840" s="437"/>
      <c r="W840" s="437"/>
      <c r="X840" s="437"/>
      <c r="Y840" s="437"/>
      <c r="Z840" s="437"/>
      <c r="AA840" s="437"/>
      <c r="AB840" s="437"/>
      <c r="AC840" s="437"/>
      <c r="AD840" s="437"/>
      <c r="AE840" s="437"/>
      <c r="AF840" s="437"/>
    </row>
    <row r="841">
      <c r="A841" s="498" t="s">
        <v>8964</v>
      </c>
      <c r="B841" s="435"/>
      <c r="C841" s="435"/>
      <c r="D841" s="499" t="s">
        <v>8965</v>
      </c>
      <c r="E841" s="500" t="s">
        <v>8966</v>
      </c>
      <c r="F841" s="499" t="s">
        <v>8967</v>
      </c>
      <c r="G841" s="435"/>
      <c r="H841" s="435"/>
      <c r="I841" s="435"/>
      <c r="J841" s="501" t="s">
        <v>8965</v>
      </c>
      <c r="K841" s="500" t="s">
        <v>8966</v>
      </c>
      <c r="L841" s="501" t="s">
        <v>8968</v>
      </c>
      <c r="M841" s="435"/>
      <c r="N841" s="435"/>
      <c r="O841" s="435"/>
      <c r="P841" s="502" t="s">
        <v>8965</v>
      </c>
      <c r="Q841" s="503" t="s">
        <v>8966</v>
      </c>
      <c r="R841" s="504"/>
      <c r="S841" s="436"/>
      <c r="T841" s="437"/>
      <c r="U841" s="437"/>
      <c r="V841" s="437"/>
      <c r="W841" s="437"/>
      <c r="X841" s="437"/>
      <c r="Y841" s="437"/>
      <c r="Z841" s="437"/>
      <c r="AA841" s="437"/>
      <c r="AB841" s="437"/>
      <c r="AC841" s="437"/>
      <c r="AD841" s="437"/>
      <c r="AE841" s="437"/>
      <c r="AF841" s="437"/>
    </row>
    <row r="842">
      <c r="A842" s="505"/>
      <c r="S842" s="452"/>
      <c r="T842" s="437"/>
      <c r="U842" s="437"/>
      <c r="V842" s="437"/>
      <c r="W842" s="437"/>
      <c r="X842" s="437"/>
      <c r="Y842" s="437"/>
      <c r="Z842" s="437"/>
      <c r="AA842" s="437"/>
      <c r="AB842" s="437"/>
      <c r="AC842" s="437"/>
      <c r="AD842" s="437"/>
      <c r="AE842" s="437"/>
      <c r="AF842" s="437"/>
    </row>
    <row r="843">
      <c r="A843" s="506" t="s">
        <v>8969</v>
      </c>
      <c r="D843" s="507" t="s">
        <v>8965</v>
      </c>
      <c r="E843" s="508" t="s">
        <v>8966</v>
      </c>
      <c r="F843" s="507" t="s">
        <v>8970</v>
      </c>
      <c r="J843" s="507" t="s">
        <v>8965</v>
      </c>
      <c r="K843" s="508" t="s">
        <v>8966</v>
      </c>
      <c r="L843" s="507" t="s">
        <v>8971</v>
      </c>
      <c r="P843" s="509" t="s">
        <v>8965</v>
      </c>
      <c r="Q843" s="510" t="s">
        <v>8966</v>
      </c>
      <c r="R843" s="511" t="s">
        <v>8972</v>
      </c>
      <c r="S843" s="452"/>
      <c r="T843" s="437"/>
      <c r="U843" s="437"/>
      <c r="V843" s="437"/>
      <c r="W843" s="437"/>
      <c r="X843" s="437"/>
      <c r="Y843" s="437"/>
      <c r="Z843" s="437"/>
      <c r="AA843" s="437"/>
      <c r="AB843" s="437"/>
      <c r="AC843" s="437"/>
      <c r="AD843" s="437"/>
      <c r="AE843" s="437"/>
      <c r="AF843" s="437"/>
    </row>
    <row r="844">
      <c r="A844" s="512"/>
      <c r="B844" s="513"/>
      <c r="C844" s="513"/>
      <c r="D844" s="513"/>
      <c r="E844" s="513"/>
      <c r="F844" s="513"/>
      <c r="G844" s="513"/>
      <c r="H844" s="513"/>
      <c r="I844" s="513"/>
      <c r="J844" s="513"/>
      <c r="K844" s="513"/>
      <c r="L844" s="513"/>
      <c r="M844" s="513"/>
      <c r="N844" s="513"/>
      <c r="O844" s="513"/>
      <c r="P844" s="513"/>
      <c r="Q844" s="513"/>
      <c r="R844" s="513"/>
      <c r="S844" s="514"/>
      <c r="T844" s="437"/>
      <c r="U844" s="437"/>
      <c r="V844" s="437"/>
      <c r="W844" s="437"/>
      <c r="X844" s="437"/>
      <c r="Y844" s="437"/>
      <c r="Z844" s="437"/>
      <c r="AA844" s="437"/>
      <c r="AB844" s="437"/>
      <c r="AC844" s="437"/>
      <c r="AD844" s="437"/>
      <c r="AE844" s="437"/>
      <c r="AF844" s="437"/>
    </row>
    <row r="845">
      <c r="A845" s="434" t="s">
        <v>9014</v>
      </c>
      <c r="B845" s="435"/>
      <c r="C845" s="435"/>
      <c r="D845" s="435"/>
      <c r="E845" s="435"/>
      <c r="F845" s="435"/>
      <c r="G845" s="435"/>
      <c r="H845" s="435"/>
      <c r="I845" s="435"/>
      <c r="J845" s="435"/>
      <c r="K845" s="435"/>
      <c r="L845" s="435"/>
      <c r="M845" s="435"/>
      <c r="N845" s="435"/>
      <c r="O845" s="435"/>
      <c r="P845" s="435"/>
      <c r="Q845" s="435"/>
      <c r="R845" s="435"/>
      <c r="S845" s="436"/>
      <c r="T845" s="437"/>
      <c r="U845" s="437"/>
      <c r="V845" s="437"/>
      <c r="W845" s="437"/>
      <c r="X845" s="437"/>
      <c r="Y845" s="437"/>
      <c r="Z845" s="437"/>
      <c r="AA845" s="437"/>
      <c r="AB845" s="437"/>
      <c r="AC845" s="437"/>
      <c r="AD845" s="437"/>
      <c r="AE845" s="437"/>
      <c r="AF845" s="437"/>
    </row>
    <row r="846">
      <c r="A846" s="438" t="s">
        <v>8935</v>
      </c>
      <c r="B846" s="439"/>
      <c r="C846" s="438" t="s">
        <v>8936</v>
      </c>
      <c r="D846" s="440"/>
      <c r="E846" s="439"/>
      <c r="F846" s="441" t="s">
        <v>1437</v>
      </c>
      <c r="G846" s="442" t="s">
        <v>8937</v>
      </c>
      <c r="H846" s="443" t="s">
        <v>1442</v>
      </c>
      <c r="I846" s="444"/>
      <c r="J846" s="444"/>
      <c r="K846" s="444"/>
      <c r="L846" s="444"/>
      <c r="M846" s="444"/>
      <c r="N846" s="444"/>
      <c r="O846" s="444"/>
      <c r="P846" s="444"/>
      <c r="Q846" s="444"/>
      <c r="R846" s="444"/>
      <c r="S846" s="445"/>
      <c r="T846" s="437"/>
      <c r="U846" s="437"/>
      <c r="V846" s="437"/>
      <c r="W846" s="437"/>
      <c r="X846" s="437"/>
      <c r="Y846" s="437"/>
      <c r="Z846" s="437"/>
      <c r="AA846" s="437"/>
      <c r="AB846" s="437"/>
      <c r="AC846" s="437"/>
      <c r="AD846" s="437"/>
      <c r="AE846" s="437"/>
      <c r="AF846" s="437"/>
    </row>
    <row r="847">
      <c r="A847" s="446" t="s">
        <v>8938</v>
      </c>
      <c r="B847" s="22"/>
      <c r="C847" s="447"/>
      <c r="D847" s="448"/>
      <c r="E847" s="22"/>
      <c r="F847" s="449" t="s">
        <v>8939</v>
      </c>
      <c r="G847" s="450"/>
      <c r="H847" s="451"/>
      <c r="S847" s="452"/>
      <c r="T847" s="437"/>
      <c r="U847" s="437"/>
      <c r="V847" s="437"/>
      <c r="W847" s="437"/>
      <c r="X847" s="437"/>
      <c r="Y847" s="437"/>
      <c r="Z847" s="437"/>
      <c r="AA847" s="437"/>
      <c r="AB847" s="437"/>
      <c r="AC847" s="437"/>
      <c r="AD847" s="437"/>
      <c r="AE847" s="437"/>
      <c r="AF847" s="437"/>
    </row>
    <row r="848">
      <c r="A848" s="453" t="s">
        <v>8940</v>
      </c>
      <c r="B848" s="448"/>
      <c r="C848" s="448"/>
      <c r="D848" s="22"/>
      <c r="E848" s="454" t="s">
        <v>8941</v>
      </c>
      <c r="F848" s="455" t="s">
        <v>8942</v>
      </c>
      <c r="G848" s="456"/>
      <c r="H848" s="451"/>
      <c r="S848" s="452"/>
      <c r="T848" s="437"/>
      <c r="U848" s="437"/>
      <c r="V848" s="437"/>
      <c r="W848" s="437"/>
      <c r="X848" s="437"/>
      <c r="Y848" s="437"/>
      <c r="Z848" s="437"/>
      <c r="AA848" s="437"/>
      <c r="AB848" s="437"/>
      <c r="AC848" s="437"/>
      <c r="AD848" s="437"/>
      <c r="AE848" s="437"/>
      <c r="AF848" s="437"/>
    </row>
    <row r="849">
      <c r="A849" s="457" t="s">
        <v>8943</v>
      </c>
      <c r="B849" s="458"/>
      <c r="C849" s="458"/>
      <c r="D849" s="459"/>
      <c r="E849" s="460"/>
      <c r="F849" s="461"/>
      <c r="G849" s="462"/>
      <c r="H849" s="463"/>
      <c r="I849" s="464"/>
      <c r="J849" s="464"/>
      <c r="K849" s="464"/>
      <c r="L849" s="464"/>
      <c r="M849" s="464"/>
      <c r="N849" s="464"/>
      <c r="O849" s="464"/>
      <c r="P849" s="464"/>
      <c r="Q849" s="464"/>
      <c r="R849" s="464"/>
      <c r="S849" s="465"/>
      <c r="T849" s="437"/>
      <c r="U849" s="437"/>
      <c r="V849" s="437"/>
      <c r="W849" s="437"/>
      <c r="X849" s="437"/>
      <c r="Y849" s="437"/>
      <c r="Z849" s="437"/>
      <c r="AA849" s="437"/>
      <c r="AB849" s="437"/>
      <c r="AC849" s="437"/>
      <c r="AD849" s="437"/>
      <c r="AE849" s="437"/>
      <c r="AF849" s="437"/>
    </row>
    <row r="850">
      <c r="A850" s="466" t="s">
        <v>8944</v>
      </c>
      <c r="B850" s="467"/>
      <c r="C850" s="468" t="s">
        <v>8945</v>
      </c>
      <c r="D850" s="469"/>
      <c r="E850" s="469"/>
      <c r="F850" s="469"/>
      <c r="G850" s="469"/>
      <c r="H850" s="533"/>
      <c r="I850" s="437"/>
      <c r="J850" s="534" t="s">
        <v>9013</v>
      </c>
      <c r="S850" s="535"/>
      <c r="T850" s="437"/>
      <c r="U850" s="437"/>
      <c r="V850" s="437"/>
      <c r="W850" s="437"/>
      <c r="X850" s="437"/>
      <c r="Y850" s="437"/>
      <c r="Z850" s="437"/>
      <c r="AA850" s="437"/>
      <c r="AB850" s="437"/>
      <c r="AC850" s="437"/>
      <c r="AD850" s="437"/>
      <c r="AE850" s="437"/>
      <c r="AF850" s="437"/>
    </row>
    <row r="851">
      <c r="A851" s="471"/>
      <c r="B851" s="472" t="s">
        <v>8946</v>
      </c>
      <c r="C851" s="473" t="s">
        <v>8947</v>
      </c>
      <c r="D851" s="474"/>
      <c r="E851" s="474"/>
      <c r="F851" s="475"/>
      <c r="G851" s="473" t="s">
        <v>8948</v>
      </c>
      <c r="H851" s="533"/>
      <c r="I851" s="437"/>
      <c r="J851" s="536"/>
      <c r="K851" s="537"/>
      <c r="Q851" s="538"/>
      <c r="R851" s="536"/>
      <c r="S851" s="535"/>
      <c r="T851" s="437"/>
      <c r="U851" s="437"/>
      <c r="V851" s="437"/>
      <c r="W851" s="437"/>
      <c r="X851" s="437"/>
      <c r="Y851" s="437"/>
      <c r="Z851" s="437"/>
      <c r="AA851" s="437"/>
      <c r="AB851" s="437"/>
      <c r="AC851" s="437"/>
      <c r="AD851" s="437"/>
      <c r="AE851" s="437"/>
      <c r="AF851" s="437"/>
    </row>
    <row r="852">
      <c r="A852" s="486" t="s">
        <v>2101</v>
      </c>
      <c r="B852" s="478">
        <v>1.0</v>
      </c>
      <c r="C852" s="476" t="s">
        <v>2156</v>
      </c>
      <c r="D852" s="474"/>
      <c r="E852" s="474"/>
      <c r="F852" s="475"/>
      <c r="G852" s="477"/>
      <c r="H852" s="533"/>
      <c r="I852" s="437"/>
      <c r="J852" s="539"/>
      <c r="K852" s="540"/>
      <c r="L852" s="435"/>
      <c r="M852" s="435"/>
      <c r="N852" s="435"/>
      <c r="O852" s="435"/>
      <c r="P852" s="541"/>
      <c r="R852" s="536"/>
      <c r="S852" s="535"/>
      <c r="T852" s="437"/>
      <c r="U852" s="437"/>
      <c r="V852" s="437"/>
      <c r="W852" s="437"/>
      <c r="X852" s="437"/>
      <c r="Y852" s="437"/>
      <c r="Z852" s="437"/>
      <c r="AA852" s="437"/>
      <c r="AB852" s="437"/>
      <c r="AC852" s="437"/>
      <c r="AD852" s="437"/>
      <c r="AE852" s="437"/>
      <c r="AF852" s="437"/>
    </row>
    <row r="853">
      <c r="A853" s="486" t="s">
        <v>2101</v>
      </c>
      <c r="B853" s="478">
        <v>2.0</v>
      </c>
      <c r="C853" s="476" t="s">
        <v>2109</v>
      </c>
      <c r="D853" s="474"/>
      <c r="E853" s="474"/>
      <c r="F853" s="475"/>
      <c r="G853" s="477"/>
      <c r="H853" s="533"/>
      <c r="I853" s="437"/>
      <c r="J853" s="542" t="s">
        <v>8249</v>
      </c>
      <c r="K853" s="543" t="s">
        <v>8248</v>
      </c>
      <c r="L853" s="540"/>
      <c r="M853" s="435"/>
      <c r="N853" s="544"/>
      <c r="O853" s="545"/>
      <c r="R853" s="536"/>
      <c r="S853" s="535"/>
      <c r="T853" s="437"/>
      <c r="U853" s="437"/>
      <c r="V853" s="437"/>
      <c r="W853" s="437"/>
      <c r="X853" s="437"/>
      <c r="Y853" s="437"/>
      <c r="Z853" s="437"/>
      <c r="AA853" s="437"/>
      <c r="AB853" s="437"/>
      <c r="AC853" s="437"/>
      <c r="AD853" s="437"/>
      <c r="AE853" s="437"/>
      <c r="AF853" s="437"/>
    </row>
    <row r="854">
      <c r="A854" s="471"/>
      <c r="B854" s="472" t="s">
        <v>8946</v>
      </c>
      <c r="C854" s="473" t="s">
        <v>8947</v>
      </c>
      <c r="D854" s="474"/>
      <c r="E854" s="475"/>
      <c r="F854" s="472" t="s">
        <v>8948</v>
      </c>
      <c r="G854" s="477" t="s">
        <v>8949</v>
      </c>
      <c r="H854" s="533"/>
      <c r="I854" s="437"/>
      <c r="J854" s="452"/>
      <c r="L854" s="546" t="s">
        <v>8247</v>
      </c>
      <c r="M854" s="540"/>
      <c r="N854" s="547"/>
      <c r="R854" s="536"/>
      <c r="S854" s="535"/>
      <c r="T854" s="437"/>
      <c r="U854" s="437"/>
      <c r="V854" s="437"/>
      <c r="W854" s="437"/>
      <c r="X854" s="437"/>
      <c r="Y854" s="437"/>
      <c r="Z854" s="437"/>
      <c r="AA854" s="437"/>
      <c r="AB854" s="437"/>
      <c r="AC854" s="437"/>
      <c r="AD854" s="437"/>
      <c r="AE854" s="437"/>
      <c r="AF854" s="437"/>
    </row>
    <row r="855">
      <c r="A855" s="471" t="s">
        <v>2104</v>
      </c>
      <c r="B855" s="472">
        <v>1.0</v>
      </c>
      <c r="C855" s="476" t="s">
        <v>2180</v>
      </c>
      <c r="D855" s="474"/>
      <c r="E855" s="475"/>
      <c r="F855" s="478" t="s">
        <v>2181</v>
      </c>
      <c r="G855" s="473"/>
      <c r="H855" s="548"/>
      <c r="I855" s="437"/>
      <c r="J855" s="452"/>
      <c r="L855" s="505"/>
      <c r="M855" s="549"/>
      <c r="R855" s="536"/>
      <c r="S855" s="550"/>
      <c r="T855" s="437"/>
      <c r="U855" s="437"/>
      <c r="V855" s="437"/>
      <c r="W855" s="437"/>
      <c r="X855" s="437"/>
      <c r="Y855" s="437"/>
      <c r="Z855" s="437"/>
      <c r="AA855" s="437"/>
      <c r="AB855" s="437"/>
      <c r="AC855" s="437"/>
      <c r="AD855" s="437"/>
      <c r="AE855" s="437"/>
      <c r="AF855" s="437"/>
    </row>
    <row r="856">
      <c r="A856" s="471"/>
      <c r="B856" s="472" t="s">
        <v>8946</v>
      </c>
      <c r="C856" s="517" t="s">
        <v>6512</v>
      </c>
      <c r="D856" s="517" t="s">
        <v>8974</v>
      </c>
      <c r="E856" s="517" t="s">
        <v>8951</v>
      </c>
      <c r="F856" s="517" t="s">
        <v>8952</v>
      </c>
      <c r="G856" s="473" t="s">
        <v>8953</v>
      </c>
      <c r="H856" s="548"/>
      <c r="I856" s="437"/>
      <c r="J856" s="452"/>
      <c r="L856" s="549"/>
      <c r="M856" s="513"/>
      <c r="N856" s="551" t="s">
        <v>8250</v>
      </c>
      <c r="R856" s="536"/>
      <c r="S856" s="550"/>
      <c r="T856" s="437"/>
      <c r="U856" s="437"/>
      <c r="V856" s="437"/>
      <c r="W856" s="437"/>
      <c r="X856" s="437"/>
      <c r="Y856" s="437"/>
      <c r="Z856" s="437"/>
      <c r="AA856" s="437"/>
      <c r="AB856" s="437"/>
      <c r="AC856" s="437"/>
      <c r="AD856" s="437"/>
      <c r="AE856" s="437"/>
      <c r="AF856" s="437"/>
    </row>
    <row r="857">
      <c r="A857" s="471" t="s">
        <v>8975</v>
      </c>
      <c r="B857" s="472">
        <v>1.0</v>
      </c>
      <c r="C857" s="478" t="s">
        <v>8976</v>
      </c>
      <c r="D857" s="472"/>
      <c r="E857" s="478" t="s">
        <v>8977</v>
      </c>
      <c r="F857" s="472"/>
      <c r="G857" s="473" t="s">
        <v>8978</v>
      </c>
      <c r="H857" s="548"/>
      <c r="I857" s="437"/>
      <c r="J857" s="539"/>
      <c r="K857" s="549"/>
      <c r="L857" s="513"/>
      <c r="M857" s="513"/>
      <c r="N857" s="513"/>
      <c r="O857" s="551" t="s">
        <v>8251</v>
      </c>
      <c r="R857" s="536"/>
      <c r="S857" s="550"/>
      <c r="T857" s="437"/>
      <c r="U857" s="437"/>
      <c r="V857" s="437"/>
      <c r="W857" s="437"/>
      <c r="X857" s="437"/>
      <c r="Y857" s="437"/>
      <c r="Z857" s="437"/>
      <c r="AA857" s="437"/>
      <c r="AB857" s="437"/>
      <c r="AC857" s="437"/>
      <c r="AD857" s="437"/>
      <c r="AE857" s="437"/>
      <c r="AF857" s="437"/>
    </row>
    <row r="858">
      <c r="A858" s="479"/>
      <c r="B858" s="480" t="s">
        <v>8946</v>
      </c>
      <c r="C858" s="485" t="s">
        <v>39</v>
      </c>
      <c r="D858" s="475"/>
      <c r="E858" s="480" t="s">
        <v>8951</v>
      </c>
      <c r="F858" s="480" t="s">
        <v>8952</v>
      </c>
      <c r="G858" s="485" t="s">
        <v>8953</v>
      </c>
      <c r="H858" s="557" t="s">
        <v>1607</v>
      </c>
      <c r="N858" s="553"/>
      <c r="O858" s="536"/>
      <c r="P858" s="554" t="s">
        <v>8252</v>
      </c>
      <c r="R858" s="536"/>
      <c r="S858" s="550"/>
      <c r="T858" s="437"/>
      <c r="U858" s="437"/>
      <c r="V858" s="437"/>
      <c r="W858" s="437"/>
      <c r="X858" s="437"/>
      <c r="Y858" s="437"/>
      <c r="Z858" s="437"/>
      <c r="AA858" s="437"/>
      <c r="AB858" s="437"/>
      <c r="AC858" s="437"/>
      <c r="AD858" s="437"/>
      <c r="AE858" s="437"/>
      <c r="AF858" s="437"/>
    </row>
    <row r="859">
      <c r="A859" s="471" t="s">
        <v>6465</v>
      </c>
      <c r="B859" s="480">
        <v>1.0</v>
      </c>
      <c r="C859" s="484" t="s">
        <v>8955</v>
      </c>
      <c r="D859" s="475"/>
      <c r="E859" s="483" t="s">
        <v>8956</v>
      </c>
      <c r="F859" s="480"/>
      <c r="G859" s="484" t="s">
        <v>8957</v>
      </c>
      <c r="H859" s="451"/>
      <c r="N859" s="555"/>
      <c r="S859" s="452"/>
      <c r="T859" s="437"/>
      <c r="U859" s="437"/>
      <c r="V859" s="437"/>
      <c r="W859" s="437"/>
      <c r="X859" s="437"/>
      <c r="Y859" s="437"/>
      <c r="Z859" s="437"/>
      <c r="AA859" s="437"/>
      <c r="AB859" s="437"/>
      <c r="AC859" s="437"/>
      <c r="AD859" s="437"/>
      <c r="AE859" s="437"/>
      <c r="AF859" s="437"/>
    </row>
    <row r="860">
      <c r="A860" s="471"/>
      <c r="B860" s="472" t="s">
        <v>8946</v>
      </c>
      <c r="C860" s="476" t="s">
        <v>8958</v>
      </c>
      <c r="D860" s="474"/>
      <c r="E860" s="474"/>
      <c r="F860" s="475"/>
      <c r="G860" s="473" t="s">
        <v>8959</v>
      </c>
      <c r="H860" s="451"/>
      <c r="S860" s="452"/>
      <c r="T860" s="437"/>
      <c r="U860" s="437"/>
      <c r="V860" s="437"/>
      <c r="W860" s="437"/>
      <c r="X860" s="437"/>
      <c r="Y860" s="437"/>
      <c r="Z860" s="437"/>
      <c r="AA860" s="437"/>
      <c r="AB860" s="437"/>
      <c r="AC860" s="437"/>
      <c r="AD860" s="437"/>
      <c r="AE860" s="437"/>
      <c r="AF860" s="437"/>
    </row>
    <row r="861">
      <c r="A861" s="486" t="s">
        <v>1636</v>
      </c>
      <c r="B861" s="478">
        <v>1.0</v>
      </c>
      <c r="C861" s="487" t="s">
        <v>2039</v>
      </c>
      <c r="D861" s="474"/>
      <c r="E861" s="474"/>
      <c r="F861" s="475"/>
      <c r="G861" s="476" t="s">
        <v>1638</v>
      </c>
      <c r="H861" s="451"/>
      <c r="S861" s="452"/>
      <c r="T861" s="437"/>
      <c r="U861" s="437"/>
      <c r="V861" s="437"/>
      <c r="W861" s="437"/>
      <c r="X861" s="437"/>
      <c r="Y861" s="437"/>
      <c r="Z861" s="437"/>
      <c r="AA861" s="437"/>
      <c r="AB861" s="437"/>
      <c r="AC861" s="437"/>
      <c r="AD861" s="437"/>
      <c r="AE861" s="437"/>
      <c r="AF861" s="437"/>
    </row>
    <row r="862">
      <c r="A862" s="486" t="s">
        <v>1636</v>
      </c>
      <c r="B862" s="478">
        <v>2.0</v>
      </c>
      <c r="C862" s="487" t="s">
        <v>2040</v>
      </c>
      <c r="D862" s="474"/>
      <c r="E862" s="474"/>
      <c r="F862" s="475"/>
      <c r="G862" s="476" t="s">
        <v>1661</v>
      </c>
      <c r="H862" s="451"/>
      <c r="S862" s="452"/>
      <c r="T862" s="437"/>
      <c r="U862" s="437"/>
      <c r="V862" s="437"/>
      <c r="W862" s="437"/>
      <c r="X862" s="437"/>
      <c r="Y862" s="437"/>
      <c r="Z862" s="437"/>
      <c r="AA862" s="437"/>
      <c r="AB862" s="437"/>
      <c r="AC862" s="437"/>
      <c r="AD862" s="437"/>
      <c r="AE862" s="437"/>
      <c r="AF862" s="437"/>
    </row>
    <row r="863">
      <c r="A863" s="486" t="s">
        <v>1646</v>
      </c>
      <c r="B863" s="478">
        <v>3.0</v>
      </c>
      <c r="C863" s="487" t="s">
        <v>2041</v>
      </c>
      <c r="D863" s="474"/>
      <c r="E863" s="474"/>
      <c r="F863" s="475"/>
      <c r="G863" s="476" t="s">
        <v>1729</v>
      </c>
      <c r="H863" s="451"/>
      <c r="S863" s="452"/>
      <c r="T863" s="437"/>
      <c r="U863" s="437"/>
      <c r="V863" s="437"/>
      <c r="W863" s="437"/>
      <c r="X863" s="437"/>
      <c r="Y863" s="437"/>
      <c r="Z863" s="437"/>
      <c r="AA863" s="437"/>
      <c r="AB863" s="437"/>
      <c r="AC863" s="437"/>
      <c r="AD863" s="437"/>
      <c r="AE863" s="437"/>
      <c r="AF863" s="437"/>
    </row>
    <row r="864">
      <c r="A864" s="486" t="s">
        <v>1646</v>
      </c>
      <c r="B864" s="478">
        <v>4.0</v>
      </c>
      <c r="C864" s="487" t="s">
        <v>2042</v>
      </c>
      <c r="D864" s="474"/>
      <c r="E864" s="474"/>
      <c r="F864" s="475"/>
      <c r="G864" s="476" t="s">
        <v>2043</v>
      </c>
      <c r="H864" s="451"/>
      <c r="S864" s="452"/>
      <c r="T864" s="437"/>
      <c r="U864" s="437"/>
      <c r="V864" s="437"/>
      <c r="W864" s="437"/>
      <c r="X864" s="437"/>
      <c r="Y864" s="437"/>
      <c r="Z864" s="437"/>
      <c r="AA864" s="437"/>
      <c r="AB864" s="437"/>
      <c r="AC864" s="437"/>
      <c r="AD864" s="437"/>
      <c r="AE864" s="437"/>
      <c r="AF864" s="437"/>
    </row>
    <row r="865">
      <c r="A865" s="486" t="s">
        <v>1636</v>
      </c>
      <c r="B865" s="478">
        <v>5.0</v>
      </c>
      <c r="C865" s="487" t="s">
        <v>2044</v>
      </c>
      <c r="D865" s="474"/>
      <c r="E865" s="474"/>
      <c r="F865" s="475"/>
      <c r="G865" s="476" t="s">
        <v>1638</v>
      </c>
      <c r="H865" s="451"/>
      <c r="S865" s="452"/>
      <c r="T865" s="437"/>
      <c r="U865" s="437"/>
      <c r="V865" s="437"/>
      <c r="W865" s="437"/>
      <c r="X865" s="437"/>
      <c r="Y865" s="437"/>
      <c r="Z865" s="437"/>
      <c r="AA865" s="437"/>
      <c r="AB865" s="437"/>
      <c r="AC865" s="437"/>
      <c r="AD865" s="437"/>
      <c r="AE865" s="437"/>
      <c r="AF865" s="437"/>
    </row>
    <row r="866">
      <c r="A866" s="486" t="s">
        <v>1636</v>
      </c>
      <c r="B866" s="478">
        <v>6.0</v>
      </c>
      <c r="C866" s="487" t="s">
        <v>2045</v>
      </c>
      <c r="D866" s="474"/>
      <c r="E866" s="474"/>
      <c r="F866" s="475"/>
      <c r="G866" s="476" t="s">
        <v>1638</v>
      </c>
      <c r="H866" s="451"/>
      <c r="S866" s="452"/>
      <c r="T866" s="437"/>
      <c r="U866" s="437"/>
      <c r="V866" s="437"/>
      <c r="W866" s="437"/>
      <c r="X866" s="437"/>
      <c r="Y866" s="437"/>
      <c r="Z866" s="437"/>
      <c r="AA866" s="437"/>
      <c r="AB866" s="437"/>
      <c r="AC866" s="437"/>
      <c r="AD866" s="437"/>
      <c r="AE866" s="437"/>
      <c r="AF866" s="437"/>
    </row>
    <row r="867">
      <c r="A867" s="486" t="s">
        <v>1646</v>
      </c>
      <c r="B867" s="478">
        <v>7.0</v>
      </c>
      <c r="C867" s="487" t="s">
        <v>2046</v>
      </c>
      <c r="D867" s="474"/>
      <c r="E867" s="474"/>
      <c r="F867" s="475"/>
      <c r="G867" s="476" t="s">
        <v>1729</v>
      </c>
      <c r="H867" s="451"/>
      <c r="S867" s="452"/>
      <c r="T867" s="437"/>
      <c r="U867" s="437"/>
      <c r="V867" s="437"/>
      <c r="W867" s="437"/>
      <c r="X867" s="437"/>
      <c r="Y867" s="437"/>
      <c r="Z867" s="437"/>
      <c r="AA867" s="437"/>
      <c r="AB867" s="437"/>
      <c r="AC867" s="437"/>
      <c r="AD867" s="437"/>
      <c r="AE867" s="437"/>
      <c r="AF867" s="437"/>
    </row>
    <row r="868">
      <c r="A868" s="488" t="s">
        <v>8960</v>
      </c>
      <c r="B868" s="474"/>
      <c r="C868" s="474"/>
      <c r="D868" s="474"/>
      <c r="E868" s="474"/>
      <c r="F868" s="474"/>
      <c r="G868" s="474"/>
      <c r="H868" s="451"/>
      <c r="S868" s="452"/>
      <c r="T868" s="437"/>
      <c r="U868" s="437"/>
      <c r="V868" s="437"/>
      <c r="W868" s="437"/>
      <c r="X868" s="437"/>
      <c r="Y868" s="437"/>
      <c r="Z868" s="437"/>
      <c r="AA868" s="437"/>
      <c r="AB868" s="437"/>
      <c r="AC868" s="437"/>
      <c r="AD868" s="437"/>
      <c r="AE868" s="437"/>
      <c r="AF868" s="437"/>
    </row>
    <row r="869">
      <c r="A869" s="471" t="s">
        <v>8944</v>
      </c>
      <c r="B869" s="472" t="s">
        <v>8946</v>
      </c>
      <c r="C869" s="473" t="s">
        <v>39</v>
      </c>
      <c r="D869" s="475"/>
      <c r="E869" s="472" t="s">
        <v>8951</v>
      </c>
      <c r="F869" s="478" t="s">
        <v>8961</v>
      </c>
      <c r="G869" s="473" t="s">
        <v>8953</v>
      </c>
      <c r="H869" s="451"/>
      <c r="S869" s="452"/>
      <c r="T869" s="437"/>
      <c r="U869" s="437"/>
      <c r="V869" s="437"/>
      <c r="W869" s="437"/>
      <c r="X869" s="437"/>
      <c r="Y869" s="437"/>
      <c r="Z869" s="437"/>
      <c r="AA869" s="437"/>
      <c r="AB869" s="437"/>
      <c r="AC869" s="437"/>
      <c r="AD869" s="437"/>
      <c r="AE869" s="437"/>
      <c r="AF869" s="437"/>
    </row>
    <row r="870">
      <c r="A870" s="471" t="s">
        <v>6465</v>
      </c>
      <c r="B870" s="472">
        <v>1.0</v>
      </c>
      <c r="C870" s="476" t="s">
        <v>8955</v>
      </c>
      <c r="D870" s="475"/>
      <c r="E870" s="478" t="s">
        <v>8956</v>
      </c>
      <c r="F870" s="472"/>
      <c r="G870" s="473" t="s">
        <v>8957</v>
      </c>
      <c r="H870" s="451"/>
      <c r="S870" s="452"/>
      <c r="T870" s="437"/>
      <c r="U870" s="437"/>
      <c r="V870" s="437"/>
      <c r="W870" s="437"/>
      <c r="X870" s="437"/>
      <c r="Y870" s="437"/>
      <c r="Z870" s="437"/>
      <c r="AA870" s="437"/>
      <c r="AB870" s="437"/>
      <c r="AC870" s="437"/>
      <c r="AD870" s="437"/>
      <c r="AE870" s="437"/>
      <c r="AF870" s="437"/>
    </row>
    <row r="871">
      <c r="A871" s="489" t="s">
        <v>8962</v>
      </c>
      <c r="B871" s="474"/>
      <c r="C871" s="474"/>
      <c r="D871" s="474"/>
      <c r="E871" s="474"/>
      <c r="F871" s="474"/>
      <c r="G871" s="474"/>
      <c r="H871" s="451"/>
      <c r="S871" s="452"/>
      <c r="T871" s="437"/>
      <c r="U871" s="437"/>
      <c r="V871" s="437"/>
      <c r="W871" s="437"/>
      <c r="X871" s="437"/>
      <c r="Y871" s="437"/>
      <c r="Z871" s="437"/>
      <c r="AA871" s="437"/>
      <c r="AB871" s="437"/>
      <c r="AC871" s="437"/>
      <c r="AD871" s="437"/>
      <c r="AE871" s="437"/>
      <c r="AF871" s="437"/>
    </row>
    <row r="872">
      <c r="A872" s="471" t="s">
        <v>8944</v>
      </c>
      <c r="B872" s="472" t="s">
        <v>8946</v>
      </c>
      <c r="C872" s="473" t="s">
        <v>39</v>
      </c>
      <c r="D872" s="475"/>
      <c r="E872" s="472" t="s">
        <v>8951</v>
      </c>
      <c r="F872" s="472" t="s">
        <v>8952</v>
      </c>
      <c r="G872" s="473" t="s">
        <v>8953</v>
      </c>
      <c r="H872" s="451"/>
      <c r="S872" s="452"/>
      <c r="T872" s="437"/>
      <c r="U872" s="437"/>
      <c r="V872" s="437"/>
      <c r="W872" s="437"/>
      <c r="X872" s="437"/>
      <c r="Y872" s="437"/>
      <c r="Z872" s="437"/>
      <c r="AA872" s="437"/>
      <c r="AB872" s="437"/>
      <c r="AC872" s="437"/>
      <c r="AD872" s="437"/>
      <c r="AE872" s="437"/>
      <c r="AF872" s="437"/>
    </row>
    <row r="873">
      <c r="A873" s="490" t="s">
        <v>6465</v>
      </c>
      <c r="B873" s="491">
        <v>1.0</v>
      </c>
      <c r="C873" s="492" t="s">
        <v>8955</v>
      </c>
      <c r="D873" s="493"/>
      <c r="E873" s="494" t="s">
        <v>8956</v>
      </c>
      <c r="F873" s="491"/>
      <c r="G873" s="495" t="s">
        <v>8963</v>
      </c>
      <c r="H873" s="451"/>
      <c r="S873" s="452"/>
      <c r="T873" s="437"/>
      <c r="U873" s="437"/>
      <c r="V873" s="437"/>
      <c r="W873" s="437"/>
      <c r="X873" s="437"/>
      <c r="Y873" s="437"/>
      <c r="Z873" s="437"/>
      <c r="AA873" s="437"/>
      <c r="AB873" s="437"/>
      <c r="AC873" s="437"/>
      <c r="AD873" s="437"/>
      <c r="AE873" s="437"/>
      <c r="AF873" s="437"/>
    </row>
    <row r="874">
      <c r="A874" s="496"/>
      <c r="B874" s="497"/>
      <c r="C874" s="497"/>
      <c r="E874" s="497"/>
      <c r="F874" s="497"/>
      <c r="G874" s="497"/>
      <c r="H874" s="556"/>
      <c r="I874" s="513"/>
      <c r="J874" s="513"/>
      <c r="K874" s="513"/>
      <c r="L874" s="513"/>
      <c r="M874" s="513"/>
      <c r="N874" s="513"/>
      <c r="O874" s="513"/>
      <c r="P874" s="513"/>
      <c r="Q874" s="513"/>
      <c r="R874" s="513"/>
      <c r="S874" s="514"/>
      <c r="T874" s="437"/>
      <c r="U874" s="437"/>
      <c r="V874" s="437"/>
      <c r="W874" s="437"/>
      <c r="X874" s="437"/>
      <c r="Y874" s="437"/>
      <c r="Z874" s="437"/>
      <c r="AA874" s="437"/>
      <c r="AB874" s="437"/>
      <c r="AC874" s="437"/>
      <c r="AD874" s="437"/>
      <c r="AE874" s="437"/>
      <c r="AF874" s="437"/>
    </row>
    <row r="875">
      <c r="A875" s="498" t="s">
        <v>8964</v>
      </c>
      <c r="B875" s="435"/>
      <c r="C875" s="435"/>
      <c r="D875" s="499" t="s">
        <v>8965</v>
      </c>
      <c r="E875" s="500" t="s">
        <v>8966</v>
      </c>
      <c r="F875" s="499" t="s">
        <v>8967</v>
      </c>
      <c r="G875" s="435"/>
      <c r="H875" s="435"/>
      <c r="I875" s="435"/>
      <c r="J875" s="501" t="s">
        <v>8965</v>
      </c>
      <c r="K875" s="500" t="s">
        <v>8966</v>
      </c>
      <c r="L875" s="501" t="s">
        <v>8968</v>
      </c>
      <c r="M875" s="435"/>
      <c r="N875" s="435"/>
      <c r="O875" s="435"/>
      <c r="P875" s="502" t="s">
        <v>8965</v>
      </c>
      <c r="Q875" s="503" t="s">
        <v>8966</v>
      </c>
      <c r="R875" s="504"/>
      <c r="S875" s="436"/>
      <c r="T875" s="437"/>
      <c r="U875" s="437"/>
      <c r="V875" s="437"/>
      <c r="W875" s="437"/>
      <c r="X875" s="437"/>
      <c r="Y875" s="437"/>
      <c r="Z875" s="437"/>
      <c r="AA875" s="437"/>
      <c r="AB875" s="437"/>
      <c r="AC875" s="437"/>
      <c r="AD875" s="437"/>
      <c r="AE875" s="437"/>
      <c r="AF875" s="437"/>
    </row>
    <row r="876">
      <c r="A876" s="505"/>
      <c r="S876" s="452"/>
      <c r="T876" s="437"/>
      <c r="U876" s="437"/>
      <c r="V876" s="437"/>
      <c r="W876" s="437"/>
      <c r="X876" s="437"/>
      <c r="Y876" s="437"/>
      <c r="Z876" s="437"/>
      <c r="AA876" s="437"/>
      <c r="AB876" s="437"/>
      <c r="AC876" s="437"/>
      <c r="AD876" s="437"/>
      <c r="AE876" s="437"/>
      <c r="AF876" s="437"/>
    </row>
    <row r="877">
      <c r="A877" s="506" t="s">
        <v>8969</v>
      </c>
      <c r="D877" s="507" t="s">
        <v>8965</v>
      </c>
      <c r="E877" s="508" t="s">
        <v>8966</v>
      </c>
      <c r="F877" s="507" t="s">
        <v>8970</v>
      </c>
      <c r="J877" s="507" t="s">
        <v>8965</v>
      </c>
      <c r="K877" s="508" t="s">
        <v>8966</v>
      </c>
      <c r="L877" s="507" t="s">
        <v>8971</v>
      </c>
      <c r="P877" s="509" t="s">
        <v>8965</v>
      </c>
      <c r="Q877" s="510" t="s">
        <v>8966</v>
      </c>
      <c r="R877" s="511" t="s">
        <v>8972</v>
      </c>
      <c r="S877" s="452"/>
      <c r="T877" s="437"/>
      <c r="U877" s="437"/>
      <c r="V877" s="437"/>
      <c r="W877" s="437"/>
      <c r="X877" s="437"/>
      <c r="Y877" s="437"/>
      <c r="Z877" s="437"/>
      <c r="AA877" s="437"/>
      <c r="AB877" s="437"/>
      <c r="AC877" s="437"/>
      <c r="AD877" s="437"/>
      <c r="AE877" s="437"/>
      <c r="AF877" s="437"/>
    </row>
    <row r="878">
      <c r="A878" s="512"/>
      <c r="B878" s="513"/>
      <c r="C878" s="513"/>
      <c r="D878" s="513"/>
      <c r="E878" s="513"/>
      <c r="F878" s="513"/>
      <c r="G878" s="513"/>
      <c r="H878" s="513"/>
      <c r="I878" s="513"/>
      <c r="J878" s="513"/>
      <c r="K878" s="513"/>
      <c r="L878" s="513"/>
      <c r="M878" s="513"/>
      <c r="N878" s="513"/>
      <c r="O878" s="513"/>
      <c r="P878" s="513"/>
      <c r="Q878" s="513"/>
      <c r="R878" s="513"/>
      <c r="S878" s="514"/>
      <c r="T878" s="437"/>
      <c r="U878" s="437"/>
      <c r="V878" s="437"/>
      <c r="W878" s="437"/>
      <c r="X878" s="437"/>
      <c r="Y878" s="437"/>
      <c r="Z878" s="437"/>
      <c r="AA878" s="437"/>
      <c r="AB878" s="437"/>
      <c r="AC878" s="437"/>
      <c r="AD878" s="437"/>
      <c r="AE878" s="437"/>
      <c r="AF878" s="437"/>
    </row>
    <row r="879">
      <c r="A879" s="434" t="s">
        <v>9015</v>
      </c>
      <c r="B879" s="435"/>
      <c r="C879" s="435"/>
      <c r="D879" s="435"/>
      <c r="E879" s="435"/>
      <c r="F879" s="435"/>
      <c r="G879" s="435"/>
      <c r="H879" s="435"/>
      <c r="I879" s="435"/>
      <c r="J879" s="435"/>
      <c r="K879" s="435"/>
      <c r="L879" s="435"/>
      <c r="M879" s="435"/>
      <c r="N879" s="435"/>
      <c r="O879" s="435"/>
      <c r="P879" s="435"/>
      <c r="Q879" s="435"/>
      <c r="R879" s="435"/>
      <c r="S879" s="436"/>
      <c r="T879" s="437"/>
      <c r="U879" s="437"/>
      <c r="V879" s="437"/>
      <c r="W879" s="437"/>
      <c r="X879" s="437"/>
      <c r="Y879" s="437"/>
      <c r="Z879" s="437"/>
      <c r="AA879" s="437"/>
      <c r="AB879" s="437"/>
      <c r="AC879" s="437"/>
      <c r="AD879" s="437"/>
      <c r="AE879" s="437"/>
      <c r="AF879" s="437"/>
    </row>
    <row r="880">
      <c r="A880" s="438" t="s">
        <v>8935</v>
      </c>
      <c r="B880" s="439"/>
      <c r="C880" s="438" t="s">
        <v>8936</v>
      </c>
      <c r="D880" s="440"/>
      <c r="E880" s="439"/>
      <c r="F880" s="441" t="s">
        <v>1437</v>
      </c>
      <c r="G880" s="442" t="s">
        <v>8937</v>
      </c>
      <c r="H880" s="443" t="s">
        <v>1442</v>
      </c>
      <c r="I880" s="444"/>
      <c r="J880" s="444"/>
      <c r="K880" s="444"/>
      <c r="L880" s="444"/>
      <c r="M880" s="444"/>
      <c r="N880" s="444"/>
      <c r="O880" s="444"/>
      <c r="P880" s="444"/>
      <c r="Q880" s="444"/>
      <c r="R880" s="444"/>
      <c r="S880" s="445"/>
      <c r="T880" s="437"/>
      <c r="U880" s="437"/>
      <c r="V880" s="437"/>
      <c r="W880" s="437"/>
      <c r="X880" s="437"/>
      <c r="Y880" s="437"/>
      <c r="Z880" s="437"/>
      <c r="AA880" s="437"/>
      <c r="AB880" s="437"/>
      <c r="AC880" s="437"/>
      <c r="AD880" s="437"/>
      <c r="AE880" s="437"/>
      <c r="AF880" s="437"/>
    </row>
    <row r="881">
      <c r="A881" s="446" t="s">
        <v>8938</v>
      </c>
      <c r="B881" s="22"/>
      <c r="C881" s="447"/>
      <c r="D881" s="448"/>
      <c r="E881" s="22"/>
      <c r="F881" s="449" t="s">
        <v>8939</v>
      </c>
      <c r="G881" s="450"/>
      <c r="H881" s="451"/>
      <c r="S881" s="452"/>
      <c r="T881" s="437"/>
      <c r="U881" s="437"/>
      <c r="V881" s="437"/>
      <c r="W881" s="437"/>
      <c r="X881" s="437"/>
      <c r="Y881" s="437"/>
      <c r="Z881" s="437"/>
      <c r="AA881" s="437"/>
      <c r="AB881" s="437"/>
      <c r="AC881" s="437"/>
      <c r="AD881" s="437"/>
      <c r="AE881" s="437"/>
      <c r="AF881" s="437"/>
    </row>
    <row r="882">
      <c r="A882" s="453" t="s">
        <v>8940</v>
      </c>
      <c r="B882" s="448"/>
      <c r="C882" s="448"/>
      <c r="D882" s="22"/>
      <c r="E882" s="454" t="s">
        <v>8941</v>
      </c>
      <c r="F882" s="455" t="s">
        <v>8942</v>
      </c>
      <c r="G882" s="456"/>
      <c r="H882" s="451"/>
      <c r="S882" s="452"/>
      <c r="T882" s="437"/>
      <c r="U882" s="437"/>
      <c r="V882" s="437"/>
      <c r="W882" s="437"/>
      <c r="X882" s="437"/>
      <c r="Y882" s="437"/>
      <c r="Z882" s="437"/>
      <c r="AA882" s="437"/>
      <c r="AB882" s="437"/>
      <c r="AC882" s="437"/>
      <c r="AD882" s="437"/>
      <c r="AE882" s="437"/>
      <c r="AF882" s="437"/>
    </row>
    <row r="883">
      <c r="A883" s="457" t="s">
        <v>8943</v>
      </c>
      <c r="B883" s="458"/>
      <c r="C883" s="458"/>
      <c r="D883" s="459"/>
      <c r="E883" s="460"/>
      <c r="F883" s="461"/>
      <c r="G883" s="462"/>
      <c r="H883" s="463"/>
      <c r="I883" s="464"/>
      <c r="J883" s="464"/>
      <c r="K883" s="464"/>
      <c r="L883" s="464"/>
      <c r="M883" s="464"/>
      <c r="N883" s="464"/>
      <c r="O883" s="464"/>
      <c r="P883" s="464"/>
      <c r="Q883" s="464"/>
      <c r="R883" s="464"/>
      <c r="S883" s="465"/>
      <c r="T883" s="437"/>
      <c r="U883" s="437"/>
      <c r="V883" s="437"/>
      <c r="W883" s="437"/>
      <c r="X883" s="437"/>
      <c r="Y883" s="437"/>
      <c r="Z883" s="437"/>
      <c r="AA883" s="437"/>
      <c r="AB883" s="437"/>
      <c r="AC883" s="437"/>
      <c r="AD883" s="437"/>
      <c r="AE883" s="437"/>
      <c r="AF883" s="437"/>
    </row>
    <row r="884">
      <c r="A884" s="466" t="s">
        <v>8944</v>
      </c>
      <c r="B884" s="467"/>
      <c r="C884" s="468" t="s">
        <v>8945</v>
      </c>
      <c r="D884" s="469"/>
      <c r="E884" s="469"/>
      <c r="F884" s="469"/>
      <c r="G884" s="469"/>
      <c r="H884" s="558" t="s">
        <v>1449</v>
      </c>
      <c r="S884" s="452"/>
      <c r="T884" s="437"/>
      <c r="U884" s="437"/>
      <c r="V884" s="437"/>
      <c r="W884" s="437"/>
      <c r="X884" s="437"/>
      <c r="Y884" s="437"/>
      <c r="Z884" s="437"/>
      <c r="AA884" s="437"/>
      <c r="AB884" s="437"/>
      <c r="AC884" s="437"/>
      <c r="AD884" s="437"/>
      <c r="AE884" s="437"/>
      <c r="AF884" s="437"/>
    </row>
    <row r="885">
      <c r="A885" s="471"/>
      <c r="B885" s="472" t="s">
        <v>8946</v>
      </c>
      <c r="C885" s="473" t="s">
        <v>8947</v>
      </c>
      <c r="D885" s="474"/>
      <c r="E885" s="474"/>
      <c r="F885" s="475"/>
      <c r="G885" s="473" t="s">
        <v>8948</v>
      </c>
      <c r="H885" s="451"/>
      <c r="S885" s="452"/>
      <c r="T885" s="437"/>
      <c r="U885" s="437"/>
      <c r="V885" s="437"/>
      <c r="W885" s="437"/>
      <c r="X885" s="437"/>
      <c r="Y885" s="437"/>
      <c r="Z885" s="437"/>
      <c r="AA885" s="437"/>
      <c r="AB885" s="437"/>
      <c r="AC885" s="437"/>
      <c r="AD885" s="437"/>
      <c r="AE885" s="437"/>
      <c r="AF885" s="437"/>
    </row>
    <row r="886">
      <c r="A886" s="471" t="s">
        <v>2101</v>
      </c>
      <c r="B886" s="472">
        <v>1.0</v>
      </c>
      <c r="C886" s="476" t="s">
        <v>2102</v>
      </c>
      <c r="D886" s="474"/>
      <c r="E886" s="474"/>
      <c r="F886" s="475"/>
      <c r="G886" s="477"/>
      <c r="H886" s="451"/>
      <c r="S886" s="452"/>
      <c r="T886" s="437"/>
      <c r="U886" s="437"/>
      <c r="V886" s="437"/>
      <c r="W886" s="437"/>
      <c r="X886" s="437"/>
      <c r="Y886" s="437"/>
      <c r="Z886" s="437"/>
      <c r="AA886" s="437"/>
      <c r="AB886" s="437"/>
      <c r="AC886" s="437"/>
      <c r="AD886" s="437"/>
      <c r="AE886" s="437"/>
      <c r="AF886" s="437"/>
    </row>
    <row r="887">
      <c r="A887" s="471" t="s">
        <v>2101</v>
      </c>
      <c r="B887" s="478">
        <v>2.0</v>
      </c>
      <c r="C887" s="476" t="s">
        <v>2109</v>
      </c>
      <c r="D887" s="474"/>
      <c r="E887" s="474"/>
      <c r="F887" s="475"/>
      <c r="G887" s="477"/>
      <c r="H887" s="451"/>
      <c r="S887" s="452"/>
      <c r="T887" s="437"/>
      <c r="U887" s="437"/>
      <c r="V887" s="437"/>
      <c r="W887" s="437"/>
      <c r="X887" s="437"/>
      <c r="Y887" s="437"/>
      <c r="Z887" s="437"/>
      <c r="AA887" s="437"/>
      <c r="AB887" s="437"/>
      <c r="AC887" s="437"/>
      <c r="AD887" s="437"/>
      <c r="AE887" s="437"/>
      <c r="AF887" s="437"/>
    </row>
    <row r="888">
      <c r="A888" s="471"/>
      <c r="B888" s="472" t="s">
        <v>8946</v>
      </c>
      <c r="C888" s="473" t="s">
        <v>8947</v>
      </c>
      <c r="D888" s="474"/>
      <c r="E888" s="475"/>
      <c r="F888" s="472" t="s">
        <v>8948</v>
      </c>
      <c r="G888" s="477" t="s">
        <v>8949</v>
      </c>
      <c r="H888" s="451"/>
      <c r="S888" s="452"/>
      <c r="T888" s="437"/>
      <c r="U888" s="437"/>
      <c r="V888" s="437"/>
      <c r="W888" s="437"/>
      <c r="X888" s="437"/>
      <c r="Y888" s="437"/>
      <c r="Z888" s="437"/>
      <c r="AA888" s="437"/>
      <c r="AB888" s="437"/>
      <c r="AC888" s="437"/>
      <c r="AD888" s="437"/>
      <c r="AE888" s="437"/>
      <c r="AF888" s="437"/>
    </row>
    <row r="889">
      <c r="A889" s="471" t="s">
        <v>2104</v>
      </c>
      <c r="B889" s="472">
        <v>1.0</v>
      </c>
      <c r="C889" s="476" t="s">
        <v>2112</v>
      </c>
      <c r="D889" s="474"/>
      <c r="E889" s="475"/>
      <c r="F889" s="478" t="s">
        <v>2113</v>
      </c>
      <c r="G889" s="559" t="s">
        <v>1638</v>
      </c>
      <c r="H889" s="451"/>
      <c r="S889" s="452"/>
      <c r="T889" s="437"/>
      <c r="U889" s="437"/>
      <c r="V889" s="437"/>
      <c r="W889" s="437"/>
      <c r="X889" s="437"/>
      <c r="Y889" s="437"/>
      <c r="Z889" s="437"/>
      <c r="AA889" s="437"/>
      <c r="AB889" s="437"/>
      <c r="AC889" s="437"/>
      <c r="AD889" s="437"/>
      <c r="AE889" s="437"/>
      <c r="AF889" s="437"/>
    </row>
    <row r="890">
      <c r="A890" s="471"/>
      <c r="B890" s="472" t="s">
        <v>8946</v>
      </c>
      <c r="C890" s="517" t="s">
        <v>6512</v>
      </c>
      <c r="D890" s="517" t="s">
        <v>8974</v>
      </c>
      <c r="E890" s="517" t="s">
        <v>8951</v>
      </c>
      <c r="F890" s="517" t="s">
        <v>8952</v>
      </c>
      <c r="G890" s="473" t="s">
        <v>8953</v>
      </c>
      <c r="H890" s="451"/>
      <c r="S890" s="452"/>
      <c r="T890" s="437"/>
      <c r="U890" s="437"/>
      <c r="V890" s="437"/>
      <c r="W890" s="437"/>
      <c r="X890" s="437"/>
      <c r="Y890" s="437"/>
      <c r="Z890" s="437"/>
      <c r="AA890" s="437"/>
      <c r="AB890" s="437"/>
      <c r="AC890" s="437"/>
      <c r="AD890" s="437"/>
      <c r="AE890" s="437"/>
      <c r="AF890" s="437"/>
    </row>
    <row r="891">
      <c r="A891" s="471" t="s">
        <v>8975</v>
      </c>
      <c r="B891" s="472">
        <v>1.0</v>
      </c>
      <c r="C891" s="478" t="s">
        <v>8976</v>
      </c>
      <c r="D891" s="472"/>
      <c r="E891" s="478" t="s">
        <v>8977</v>
      </c>
      <c r="F891" s="472"/>
      <c r="G891" s="473" t="s">
        <v>8978</v>
      </c>
      <c r="H891" s="451"/>
      <c r="S891" s="452"/>
      <c r="T891" s="437"/>
      <c r="U891" s="437"/>
      <c r="V891" s="437"/>
      <c r="W891" s="437"/>
      <c r="X891" s="437"/>
      <c r="Y891" s="437"/>
      <c r="Z891" s="437"/>
      <c r="AA891" s="437"/>
      <c r="AB891" s="437"/>
      <c r="AC891" s="437"/>
      <c r="AD891" s="437"/>
      <c r="AE891" s="437"/>
      <c r="AF891" s="437"/>
    </row>
    <row r="892">
      <c r="A892" s="471"/>
      <c r="B892" s="472" t="s">
        <v>8946</v>
      </c>
      <c r="C892" s="476" t="s">
        <v>8958</v>
      </c>
      <c r="D892" s="474"/>
      <c r="E892" s="474"/>
      <c r="F892" s="475"/>
      <c r="G892" s="473" t="s">
        <v>8959</v>
      </c>
      <c r="H892" s="451"/>
      <c r="S892" s="452"/>
      <c r="T892" s="437"/>
      <c r="U892" s="437"/>
      <c r="V892" s="437"/>
      <c r="W892" s="437"/>
      <c r="X892" s="437"/>
      <c r="Y892" s="437"/>
      <c r="Z892" s="437"/>
      <c r="AA892" s="437"/>
      <c r="AB892" s="437"/>
      <c r="AC892" s="437"/>
      <c r="AD892" s="437"/>
      <c r="AE892" s="437"/>
      <c r="AF892" s="437"/>
    </row>
    <row r="893">
      <c r="A893" s="486" t="s">
        <v>1636</v>
      </c>
      <c r="B893" s="478">
        <v>1.0</v>
      </c>
      <c r="C893" s="487" t="s">
        <v>1673</v>
      </c>
      <c r="D893" s="474"/>
      <c r="E893" s="474"/>
      <c r="F893" s="475"/>
      <c r="G893" s="476" t="s">
        <v>1638</v>
      </c>
      <c r="H893" s="451"/>
      <c r="S893" s="452"/>
      <c r="T893" s="437"/>
      <c r="U893" s="437"/>
      <c r="V893" s="437"/>
      <c r="W893" s="437"/>
      <c r="X893" s="437"/>
      <c r="Y893" s="437"/>
      <c r="Z893" s="437"/>
      <c r="AA893" s="437"/>
      <c r="AB893" s="437"/>
      <c r="AC893" s="437"/>
      <c r="AD893" s="437"/>
      <c r="AE893" s="437"/>
      <c r="AF893" s="437"/>
    </row>
    <row r="894">
      <c r="A894" s="486" t="s">
        <v>1636</v>
      </c>
      <c r="B894" s="478">
        <v>2.0</v>
      </c>
      <c r="C894" s="487" t="s">
        <v>1674</v>
      </c>
      <c r="D894" s="474"/>
      <c r="E894" s="474"/>
      <c r="F894" s="475"/>
      <c r="G894" s="476" t="s">
        <v>1661</v>
      </c>
      <c r="H894" s="451"/>
      <c r="S894" s="452"/>
      <c r="T894" s="437"/>
      <c r="U894" s="437"/>
      <c r="V894" s="437"/>
      <c r="W894" s="437"/>
      <c r="X894" s="437"/>
      <c r="Y894" s="437"/>
      <c r="Z894" s="437"/>
      <c r="AA894" s="437"/>
      <c r="AB894" s="437"/>
      <c r="AC894" s="437"/>
      <c r="AD894" s="437"/>
      <c r="AE894" s="437"/>
      <c r="AF894" s="437"/>
    </row>
    <row r="895">
      <c r="A895" s="486" t="s">
        <v>1636</v>
      </c>
      <c r="B895" s="478">
        <v>3.0</v>
      </c>
      <c r="C895" s="487" t="s">
        <v>1662</v>
      </c>
      <c r="D895" s="474"/>
      <c r="E895" s="474"/>
      <c r="F895" s="475"/>
      <c r="G895" s="476" t="s">
        <v>1638</v>
      </c>
      <c r="H895" s="451"/>
      <c r="S895" s="452"/>
      <c r="T895" s="437"/>
      <c r="U895" s="437"/>
      <c r="V895" s="437"/>
      <c r="W895" s="437"/>
      <c r="X895" s="437"/>
      <c r="Y895" s="437"/>
      <c r="Z895" s="437"/>
      <c r="AA895" s="437"/>
      <c r="AB895" s="437"/>
      <c r="AC895" s="437"/>
      <c r="AD895" s="437"/>
      <c r="AE895" s="437"/>
      <c r="AF895" s="437"/>
    </row>
    <row r="896">
      <c r="A896" s="486" t="s">
        <v>1646</v>
      </c>
      <c r="B896" s="478">
        <v>4.0</v>
      </c>
      <c r="C896" s="487" t="s">
        <v>1675</v>
      </c>
      <c r="D896" s="474"/>
      <c r="E896" s="474"/>
      <c r="F896" s="475"/>
      <c r="G896" s="476" t="s">
        <v>1664</v>
      </c>
      <c r="H896" s="451"/>
      <c r="S896" s="452"/>
      <c r="T896" s="437"/>
      <c r="U896" s="437"/>
      <c r="V896" s="437"/>
      <c r="W896" s="437"/>
      <c r="X896" s="437"/>
      <c r="Y896" s="437"/>
      <c r="Z896" s="437"/>
      <c r="AA896" s="437"/>
      <c r="AB896" s="437"/>
      <c r="AC896" s="437"/>
      <c r="AD896" s="437"/>
      <c r="AE896" s="437"/>
      <c r="AF896" s="437"/>
    </row>
    <row r="897">
      <c r="A897" s="486" t="s">
        <v>1646</v>
      </c>
      <c r="B897" s="478">
        <v>5.0</v>
      </c>
      <c r="C897" s="487" t="s">
        <v>1665</v>
      </c>
      <c r="D897" s="474"/>
      <c r="E897" s="474"/>
      <c r="F897" s="475"/>
      <c r="G897" s="476" t="s">
        <v>1666</v>
      </c>
      <c r="H897" s="451"/>
      <c r="S897" s="452"/>
      <c r="T897" s="437"/>
      <c r="U897" s="437"/>
      <c r="V897" s="437"/>
      <c r="W897" s="437"/>
      <c r="X897" s="437"/>
      <c r="Y897" s="437"/>
      <c r="Z897" s="437"/>
      <c r="AA897" s="437"/>
      <c r="AB897" s="437"/>
      <c r="AC897" s="437"/>
      <c r="AD897" s="437"/>
      <c r="AE897" s="437"/>
      <c r="AF897" s="437"/>
    </row>
    <row r="898">
      <c r="A898" s="486" t="s">
        <v>1636</v>
      </c>
      <c r="B898" s="478">
        <v>6.0</v>
      </c>
      <c r="C898" s="487" t="s">
        <v>1667</v>
      </c>
      <c r="D898" s="474"/>
      <c r="E898" s="474"/>
      <c r="F898" s="475"/>
      <c r="G898" s="476" t="s">
        <v>1638</v>
      </c>
      <c r="H898" s="451"/>
      <c r="S898" s="452"/>
      <c r="T898" s="437"/>
      <c r="U898" s="437"/>
      <c r="V898" s="437"/>
      <c r="W898" s="437"/>
      <c r="X898" s="437"/>
      <c r="Y898" s="437"/>
      <c r="Z898" s="437"/>
      <c r="AA898" s="437"/>
      <c r="AB898" s="437"/>
      <c r="AC898" s="437"/>
      <c r="AD898" s="437"/>
      <c r="AE898" s="437"/>
      <c r="AF898" s="437"/>
    </row>
    <row r="899">
      <c r="A899" s="486" t="s">
        <v>1636</v>
      </c>
      <c r="B899" s="478">
        <v>7.0</v>
      </c>
      <c r="C899" s="487" t="s">
        <v>1668</v>
      </c>
      <c r="D899" s="474"/>
      <c r="E899" s="474"/>
      <c r="F899" s="475"/>
      <c r="G899" s="476" t="s">
        <v>1638</v>
      </c>
      <c r="H899" s="451"/>
      <c r="S899" s="452"/>
      <c r="T899" s="437"/>
      <c r="U899" s="437"/>
      <c r="V899" s="437"/>
      <c r="W899" s="437"/>
      <c r="X899" s="437"/>
      <c r="Y899" s="437"/>
      <c r="Z899" s="437"/>
      <c r="AA899" s="437"/>
      <c r="AB899" s="437"/>
      <c r="AC899" s="437"/>
      <c r="AD899" s="437"/>
      <c r="AE899" s="437"/>
      <c r="AF899" s="437"/>
    </row>
    <row r="900">
      <c r="A900" s="486" t="s">
        <v>1646</v>
      </c>
      <c r="B900" s="478">
        <v>8.0</v>
      </c>
      <c r="C900" s="487" t="s">
        <v>1669</v>
      </c>
      <c r="D900" s="474"/>
      <c r="E900" s="474"/>
      <c r="F900" s="475"/>
      <c r="G900" s="476" t="s">
        <v>1664</v>
      </c>
      <c r="H900" s="451"/>
      <c r="S900" s="452"/>
      <c r="T900" s="437"/>
      <c r="U900" s="437"/>
      <c r="V900" s="437"/>
      <c r="W900" s="437"/>
      <c r="X900" s="437"/>
      <c r="Y900" s="437"/>
      <c r="Z900" s="437"/>
      <c r="AA900" s="437"/>
      <c r="AB900" s="437"/>
      <c r="AC900" s="437"/>
      <c r="AD900" s="437"/>
      <c r="AE900" s="437"/>
      <c r="AF900" s="437"/>
    </row>
    <row r="901">
      <c r="A901" s="488" t="s">
        <v>8960</v>
      </c>
      <c r="B901" s="474"/>
      <c r="C901" s="474"/>
      <c r="D901" s="474"/>
      <c r="E901" s="474"/>
      <c r="F901" s="474"/>
      <c r="G901" s="474"/>
      <c r="H901" s="451"/>
      <c r="S901" s="452"/>
      <c r="T901" s="437"/>
      <c r="U901" s="437"/>
      <c r="V901" s="437"/>
      <c r="W901" s="437"/>
      <c r="X901" s="437"/>
      <c r="Y901" s="437"/>
      <c r="Z901" s="437"/>
      <c r="AA901" s="437"/>
      <c r="AB901" s="437"/>
      <c r="AC901" s="437"/>
      <c r="AD901" s="437"/>
      <c r="AE901" s="437"/>
      <c r="AF901" s="437"/>
    </row>
    <row r="902">
      <c r="A902" s="471" t="s">
        <v>8944</v>
      </c>
      <c r="B902" s="472" t="s">
        <v>8946</v>
      </c>
      <c r="C902" s="473" t="s">
        <v>39</v>
      </c>
      <c r="D902" s="475"/>
      <c r="E902" s="472" t="s">
        <v>8951</v>
      </c>
      <c r="F902" s="478" t="s">
        <v>8961</v>
      </c>
      <c r="G902" s="473" t="s">
        <v>8953</v>
      </c>
      <c r="H902" s="451"/>
      <c r="S902" s="452"/>
      <c r="T902" s="437"/>
      <c r="U902" s="437"/>
      <c r="V902" s="437"/>
      <c r="W902" s="437"/>
      <c r="X902" s="437"/>
      <c r="Y902" s="437"/>
      <c r="Z902" s="437"/>
      <c r="AA902" s="437"/>
      <c r="AB902" s="437"/>
      <c r="AC902" s="437"/>
      <c r="AD902" s="437"/>
      <c r="AE902" s="437"/>
      <c r="AF902" s="437"/>
    </row>
    <row r="903">
      <c r="A903" s="471" t="s">
        <v>6465</v>
      </c>
      <c r="B903" s="472">
        <v>1.0</v>
      </c>
      <c r="C903" s="476" t="s">
        <v>8955</v>
      </c>
      <c r="D903" s="475"/>
      <c r="E903" s="478" t="s">
        <v>8956</v>
      </c>
      <c r="F903" s="472"/>
      <c r="G903" s="473" t="s">
        <v>8957</v>
      </c>
      <c r="H903" s="451"/>
      <c r="S903" s="452"/>
      <c r="T903" s="437"/>
      <c r="U903" s="437"/>
      <c r="V903" s="437"/>
      <c r="W903" s="437"/>
      <c r="X903" s="437"/>
      <c r="Y903" s="437"/>
      <c r="Z903" s="437"/>
      <c r="AA903" s="437"/>
      <c r="AB903" s="437"/>
      <c r="AC903" s="437"/>
      <c r="AD903" s="437"/>
      <c r="AE903" s="437"/>
      <c r="AF903" s="437"/>
    </row>
    <row r="904">
      <c r="A904" s="489" t="s">
        <v>8962</v>
      </c>
      <c r="B904" s="474"/>
      <c r="C904" s="474"/>
      <c r="D904" s="474"/>
      <c r="E904" s="474"/>
      <c r="F904" s="474"/>
      <c r="G904" s="474"/>
      <c r="H904" s="451"/>
      <c r="S904" s="452"/>
      <c r="T904" s="437"/>
      <c r="U904" s="437"/>
      <c r="V904" s="437"/>
      <c r="W904" s="437"/>
      <c r="X904" s="437"/>
      <c r="Y904" s="437"/>
      <c r="Z904" s="437"/>
      <c r="AA904" s="437"/>
      <c r="AB904" s="437"/>
      <c r="AC904" s="437"/>
      <c r="AD904" s="437"/>
      <c r="AE904" s="437"/>
      <c r="AF904" s="437"/>
    </row>
    <row r="905">
      <c r="A905" s="471" t="s">
        <v>8944</v>
      </c>
      <c r="B905" s="472" t="s">
        <v>8946</v>
      </c>
      <c r="C905" s="473" t="s">
        <v>39</v>
      </c>
      <c r="D905" s="475"/>
      <c r="E905" s="472" t="s">
        <v>8951</v>
      </c>
      <c r="F905" s="472" t="s">
        <v>8952</v>
      </c>
      <c r="G905" s="473" t="s">
        <v>8953</v>
      </c>
      <c r="H905" s="451"/>
      <c r="S905" s="452"/>
      <c r="T905" s="437"/>
      <c r="U905" s="437"/>
      <c r="V905" s="437"/>
      <c r="W905" s="437"/>
      <c r="X905" s="437"/>
      <c r="Y905" s="437"/>
      <c r="Z905" s="437"/>
      <c r="AA905" s="437"/>
      <c r="AB905" s="437"/>
      <c r="AC905" s="437"/>
      <c r="AD905" s="437"/>
      <c r="AE905" s="437"/>
      <c r="AF905" s="437"/>
    </row>
    <row r="906">
      <c r="A906" s="490" t="s">
        <v>6465</v>
      </c>
      <c r="B906" s="491">
        <v>1.0</v>
      </c>
      <c r="C906" s="492" t="s">
        <v>8955</v>
      </c>
      <c r="D906" s="493"/>
      <c r="E906" s="494" t="s">
        <v>8956</v>
      </c>
      <c r="F906" s="491"/>
      <c r="G906" s="495" t="s">
        <v>8963</v>
      </c>
      <c r="H906" s="451"/>
      <c r="S906" s="452"/>
      <c r="T906" s="437"/>
      <c r="U906" s="437"/>
      <c r="V906" s="437"/>
      <c r="W906" s="437"/>
      <c r="X906" s="437"/>
      <c r="Y906" s="437"/>
      <c r="Z906" s="437"/>
      <c r="AA906" s="437"/>
      <c r="AB906" s="437"/>
      <c r="AC906" s="437"/>
      <c r="AD906" s="437"/>
      <c r="AE906" s="437"/>
      <c r="AF906" s="437"/>
    </row>
    <row r="907">
      <c r="A907" s="496"/>
      <c r="B907" s="497"/>
      <c r="C907" s="497"/>
      <c r="E907" s="497"/>
      <c r="F907" s="497"/>
      <c r="G907" s="497"/>
      <c r="H907" s="451"/>
      <c r="S907" s="452"/>
      <c r="T907" s="437"/>
      <c r="U907" s="437"/>
      <c r="V907" s="437"/>
      <c r="W907" s="437"/>
      <c r="X907" s="437"/>
      <c r="Y907" s="437"/>
      <c r="Z907" s="437"/>
      <c r="AA907" s="437"/>
      <c r="AB907" s="437"/>
      <c r="AC907" s="437"/>
      <c r="AD907" s="437"/>
      <c r="AE907" s="437"/>
      <c r="AF907" s="437"/>
    </row>
    <row r="908">
      <c r="A908" s="498" t="s">
        <v>8964</v>
      </c>
      <c r="B908" s="435"/>
      <c r="C908" s="435"/>
      <c r="D908" s="499" t="s">
        <v>8965</v>
      </c>
      <c r="E908" s="500" t="s">
        <v>8966</v>
      </c>
      <c r="F908" s="499" t="s">
        <v>8967</v>
      </c>
      <c r="G908" s="435"/>
      <c r="H908" s="435"/>
      <c r="I908" s="435"/>
      <c r="J908" s="501" t="s">
        <v>8965</v>
      </c>
      <c r="K908" s="500" t="s">
        <v>8966</v>
      </c>
      <c r="L908" s="501" t="s">
        <v>8968</v>
      </c>
      <c r="M908" s="435"/>
      <c r="N908" s="435"/>
      <c r="O908" s="435"/>
      <c r="P908" s="502" t="s">
        <v>8965</v>
      </c>
      <c r="Q908" s="503" t="s">
        <v>8966</v>
      </c>
      <c r="R908" s="504"/>
      <c r="S908" s="436"/>
      <c r="T908" s="437"/>
      <c r="U908" s="437"/>
      <c r="V908" s="437"/>
      <c r="W908" s="437"/>
      <c r="X908" s="437"/>
      <c r="Y908" s="437"/>
      <c r="Z908" s="437"/>
      <c r="AA908" s="437"/>
      <c r="AB908" s="437"/>
      <c r="AC908" s="437"/>
      <c r="AD908" s="437"/>
      <c r="AE908" s="437"/>
      <c r="AF908" s="437"/>
    </row>
    <row r="909">
      <c r="A909" s="505"/>
      <c r="S909" s="452"/>
      <c r="T909" s="437"/>
      <c r="U909" s="437"/>
      <c r="V909" s="437"/>
      <c r="W909" s="437"/>
      <c r="X909" s="437"/>
      <c r="Y909" s="437"/>
      <c r="Z909" s="437"/>
      <c r="AA909" s="437"/>
      <c r="AB909" s="437"/>
      <c r="AC909" s="437"/>
      <c r="AD909" s="437"/>
      <c r="AE909" s="437"/>
      <c r="AF909" s="437"/>
    </row>
    <row r="910">
      <c r="A910" s="506" t="s">
        <v>8969</v>
      </c>
      <c r="D910" s="507" t="s">
        <v>8965</v>
      </c>
      <c r="E910" s="508" t="s">
        <v>8966</v>
      </c>
      <c r="F910" s="507" t="s">
        <v>8970</v>
      </c>
      <c r="J910" s="507" t="s">
        <v>8965</v>
      </c>
      <c r="K910" s="508" t="s">
        <v>8966</v>
      </c>
      <c r="L910" s="507" t="s">
        <v>8971</v>
      </c>
      <c r="P910" s="509" t="s">
        <v>8965</v>
      </c>
      <c r="Q910" s="510" t="s">
        <v>8966</v>
      </c>
      <c r="R910" s="511" t="s">
        <v>8972</v>
      </c>
      <c r="S910" s="452"/>
      <c r="T910" s="437"/>
      <c r="U910" s="437"/>
      <c r="V910" s="437"/>
      <c r="W910" s="437"/>
      <c r="X910" s="437"/>
      <c r="Y910" s="437"/>
      <c r="Z910" s="437"/>
      <c r="AA910" s="437"/>
      <c r="AB910" s="437"/>
      <c r="AC910" s="437"/>
      <c r="AD910" s="437"/>
      <c r="AE910" s="437"/>
      <c r="AF910" s="437"/>
    </row>
    <row r="911">
      <c r="A911" s="512"/>
      <c r="B911" s="513"/>
      <c r="C911" s="513"/>
      <c r="D911" s="513"/>
      <c r="E911" s="513"/>
      <c r="F911" s="513"/>
      <c r="G911" s="513"/>
      <c r="H911" s="513"/>
      <c r="I911" s="513"/>
      <c r="J911" s="513"/>
      <c r="K911" s="513"/>
      <c r="L911" s="513"/>
      <c r="M911" s="513"/>
      <c r="N911" s="513"/>
      <c r="O911" s="513"/>
      <c r="P911" s="513"/>
      <c r="Q911" s="513"/>
      <c r="R911" s="513"/>
      <c r="S911" s="514"/>
      <c r="T911" s="437"/>
      <c r="U911" s="437"/>
      <c r="V911" s="437"/>
      <c r="W911" s="437"/>
      <c r="X911" s="437"/>
      <c r="Y911" s="437"/>
      <c r="Z911" s="437"/>
      <c r="AA911" s="437"/>
      <c r="AB911" s="437"/>
      <c r="AC911" s="437"/>
      <c r="AD911" s="437"/>
      <c r="AE911" s="437"/>
      <c r="AF911" s="437"/>
    </row>
    <row r="912">
      <c r="A912" s="434" t="s">
        <v>9016</v>
      </c>
      <c r="B912" s="435"/>
      <c r="C912" s="435"/>
      <c r="D912" s="435"/>
      <c r="E912" s="435"/>
      <c r="F912" s="435"/>
      <c r="G912" s="435"/>
      <c r="H912" s="435"/>
      <c r="I912" s="435"/>
      <c r="J912" s="435"/>
      <c r="K912" s="435"/>
      <c r="L912" s="435"/>
      <c r="M912" s="435"/>
      <c r="N912" s="435"/>
      <c r="O912" s="435"/>
      <c r="P912" s="435"/>
      <c r="Q912" s="435"/>
      <c r="R912" s="435"/>
      <c r="S912" s="436"/>
      <c r="T912" s="437"/>
      <c r="U912" s="437"/>
      <c r="V912" s="437"/>
      <c r="W912" s="437"/>
      <c r="X912" s="437"/>
      <c r="Y912" s="437"/>
      <c r="Z912" s="437"/>
      <c r="AA912" s="437"/>
      <c r="AB912" s="437"/>
      <c r="AC912" s="437"/>
      <c r="AD912" s="437"/>
      <c r="AE912" s="437"/>
      <c r="AF912" s="437"/>
    </row>
    <row r="913">
      <c r="A913" s="438" t="s">
        <v>8935</v>
      </c>
      <c r="B913" s="439"/>
      <c r="C913" s="438" t="s">
        <v>8936</v>
      </c>
      <c r="D913" s="440"/>
      <c r="E913" s="439"/>
      <c r="F913" s="441" t="s">
        <v>1437</v>
      </c>
      <c r="G913" s="442" t="s">
        <v>8937</v>
      </c>
      <c r="H913" s="443" t="s">
        <v>1442</v>
      </c>
      <c r="I913" s="444"/>
      <c r="J913" s="444"/>
      <c r="K913" s="444"/>
      <c r="L913" s="444"/>
      <c r="M913" s="444"/>
      <c r="N913" s="444"/>
      <c r="O913" s="444"/>
      <c r="P913" s="444"/>
      <c r="Q913" s="444"/>
      <c r="R913" s="444"/>
      <c r="S913" s="445"/>
      <c r="T913" s="437"/>
      <c r="U913" s="437"/>
      <c r="V913" s="437"/>
      <c r="W913" s="437"/>
      <c r="X913" s="437"/>
      <c r="Y913" s="437"/>
      <c r="Z913" s="437"/>
      <c r="AA913" s="437"/>
      <c r="AB913" s="437"/>
      <c r="AC913" s="437"/>
      <c r="AD913" s="437"/>
      <c r="AE913" s="437"/>
      <c r="AF913" s="437"/>
    </row>
    <row r="914">
      <c r="A914" s="446" t="s">
        <v>8938</v>
      </c>
      <c r="B914" s="22"/>
      <c r="C914" s="447"/>
      <c r="D914" s="448"/>
      <c r="E914" s="22"/>
      <c r="F914" s="449" t="s">
        <v>8939</v>
      </c>
      <c r="G914" s="450"/>
      <c r="H914" s="451"/>
      <c r="S914" s="452"/>
      <c r="T914" s="437"/>
      <c r="U914" s="437"/>
      <c r="V914" s="437"/>
      <c r="W914" s="437"/>
      <c r="X914" s="437"/>
      <c r="Y914" s="437"/>
      <c r="Z914" s="437"/>
      <c r="AA914" s="437"/>
      <c r="AB914" s="437"/>
      <c r="AC914" s="437"/>
      <c r="AD914" s="437"/>
      <c r="AE914" s="437"/>
      <c r="AF914" s="437"/>
    </row>
    <row r="915">
      <c r="A915" s="453" t="s">
        <v>8940</v>
      </c>
      <c r="B915" s="448"/>
      <c r="C915" s="448"/>
      <c r="D915" s="22"/>
      <c r="E915" s="454" t="s">
        <v>8941</v>
      </c>
      <c r="F915" s="455" t="s">
        <v>8942</v>
      </c>
      <c r="G915" s="456"/>
      <c r="H915" s="451"/>
      <c r="S915" s="452"/>
      <c r="T915" s="437"/>
      <c r="U915" s="437"/>
      <c r="V915" s="437"/>
      <c r="W915" s="437"/>
      <c r="X915" s="437"/>
      <c r="Y915" s="437"/>
      <c r="Z915" s="437"/>
      <c r="AA915" s="437"/>
      <c r="AB915" s="437"/>
      <c r="AC915" s="437"/>
      <c r="AD915" s="437"/>
      <c r="AE915" s="437"/>
      <c r="AF915" s="437"/>
    </row>
    <row r="916">
      <c r="A916" s="457" t="s">
        <v>8943</v>
      </c>
      <c r="B916" s="458"/>
      <c r="C916" s="458"/>
      <c r="D916" s="459"/>
      <c r="E916" s="460"/>
      <c r="F916" s="461"/>
      <c r="G916" s="462"/>
      <c r="H916" s="463"/>
      <c r="I916" s="464"/>
      <c r="J916" s="464"/>
      <c r="K916" s="464"/>
      <c r="L916" s="464"/>
      <c r="M916" s="464"/>
      <c r="N916" s="464"/>
      <c r="O916" s="464"/>
      <c r="P916" s="464"/>
      <c r="Q916" s="464"/>
      <c r="R916" s="464"/>
      <c r="S916" s="465"/>
      <c r="T916" s="437"/>
      <c r="U916" s="437"/>
      <c r="V916" s="437"/>
      <c r="W916" s="437"/>
      <c r="X916" s="437"/>
      <c r="Y916" s="437"/>
      <c r="Z916" s="437"/>
      <c r="AA916" s="437"/>
      <c r="AB916" s="437"/>
      <c r="AC916" s="437"/>
      <c r="AD916" s="437"/>
      <c r="AE916" s="437"/>
      <c r="AF916" s="437"/>
    </row>
    <row r="917">
      <c r="A917" s="466" t="s">
        <v>8944</v>
      </c>
      <c r="B917" s="467"/>
      <c r="C917" s="468" t="s">
        <v>8945</v>
      </c>
      <c r="D917" s="469"/>
      <c r="E917" s="469"/>
      <c r="F917" s="469"/>
      <c r="G917" s="469"/>
      <c r="H917" s="558" t="s">
        <v>1459</v>
      </c>
      <c r="S917" s="452"/>
      <c r="T917" s="437"/>
      <c r="U917" s="437"/>
      <c r="V917" s="437"/>
      <c r="W917" s="437"/>
      <c r="X917" s="437"/>
      <c r="Y917" s="437"/>
      <c r="Z917" s="437"/>
      <c r="AA917" s="437"/>
      <c r="AB917" s="437"/>
      <c r="AC917" s="437"/>
      <c r="AD917" s="437"/>
      <c r="AE917" s="437"/>
      <c r="AF917" s="437"/>
    </row>
    <row r="918">
      <c r="A918" s="471"/>
      <c r="B918" s="472" t="s">
        <v>8946</v>
      </c>
      <c r="C918" s="473" t="s">
        <v>8947</v>
      </c>
      <c r="D918" s="474"/>
      <c r="E918" s="474"/>
      <c r="F918" s="475"/>
      <c r="G918" s="473" t="s">
        <v>8948</v>
      </c>
      <c r="H918" s="451"/>
      <c r="S918" s="452"/>
      <c r="T918" s="437"/>
      <c r="U918" s="437"/>
      <c r="V918" s="437"/>
      <c r="W918" s="437"/>
      <c r="X918" s="437"/>
      <c r="Y918" s="437"/>
      <c r="Z918" s="437"/>
      <c r="AA918" s="437"/>
      <c r="AB918" s="437"/>
      <c r="AC918" s="437"/>
      <c r="AD918" s="437"/>
      <c r="AE918" s="437"/>
      <c r="AF918" s="437"/>
    </row>
    <row r="919">
      <c r="A919" s="471" t="s">
        <v>2101</v>
      </c>
      <c r="B919" s="472">
        <v>1.0</v>
      </c>
      <c r="C919" s="476" t="s">
        <v>2102</v>
      </c>
      <c r="D919" s="474"/>
      <c r="E919" s="474"/>
      <c r="F919" s="475"/>
      <c r="G919" s="477"/>
      <c r="H919" s="451"/>
      <c r="S919" s="452"/>
      <c r="T919" s="437"/>
      <c r="U919" s="437"/>
      <c r="V919" s="437"/>
      <c r="W919" s="437"/>
      <c r="X919" s="437"/>
      <c r="Y919" s="437"/>
      <c r="Z919" s="437"/>
      <c r="AA919" s="437"/>
      <c r="AB919" s="437"/>
      <c r="AC919" s="437"/>
      <c r="AD919" s="437"/>
      <c r="AE919" s="437"/>
      <c r="AF919" s="437"/>
    </row>
    <row r="920">
      <c r="A920" s="471" t="s">
        <v>2101</v>
      </c>
      <c r="B920" s="478">
        <v>2.0</v>
      </c>
      <c r="C920" s="476" t="s">
        <v>2103</v>
      </c>
      <c r="D920" s="474"/>
      <c r="E920" s="474"/>
      <c r="F920" s="475"/>
      <c r="G920" s="477"/>
      <c r="H920" s="451"/>
      <c r="S920" s="452"/>
      <c r="T920" s="437"/>
      <c r="U920" s="437"/>
      <c r="V920" s="437"/>
      <c r="W920" s="437"/>
      <c r="X920" s="437"/>
      <c r="Y920" s="437"/>
      <c r="Z920" s="437"/>
      <c r="AA920" s="437"/>
      <c r="AB920" s="437"/>
      <c r="AC920" s="437"/>
      <c r="AD920" s="437"/>
      <c r="AE920" s="437"/>
      <c r="AF920" s="437"/>
    </row>
    <row r="921">
      <c r="A921" s="471"/>
      <c r="B921" s="472" t="s">
        <v>8946</v>
      </c>
      <c r="C921" s="473" t="s">
        <v>8947</v>
      </c>
      <c r="D921" s="474"/>
      <c r="E921" s="475"/>
      <c r="F921" s="472" t="s">
        <v>8948</v>
      </c>
      <c r="G921" s="477" t="s">
        <v>8949</v>
      </c>
      <c r="H921" s="451"/>
      <c r="S921" s="452"/>
      <c r="T921" s="437"/>
      <c r="U921" s="437"/>
      <c r="V921" s="437"/>
      <c r="W921" s="437"/>
      <c r="X921" s="437"/>
      <c r="Y921" s="437"/>
      <c r="Z921" s="437"/>
      <c r="AA921" s="437"/>
      <c r="AB921" s="437"/>
      <c r="AC921" s="437"/>
      <c r="AD921" s="437"/>
      <c r="AE921" s="437"/>
      <c r="AF921" s="437"/>
    </row>
    <row r="922">
      <c r="A922" s="471" t="s">
        <v>2104</v>
      </c>
      <c r="B922" s="472">
        <v>1.0</v>
      </c>
      <c r="C922" s="476" t="s">
        <v>2116</v>
      </c>
      <c r="D922" s="474"/>
      <c r="E922" s="475"/>
      <c r="F922" s="478" t="s">
        <v>2117</v>
      </c>
      <c r="G922" s="559" t="s">
        <v>1638</v>
      </c>
      <c r="H922" s="451"/>
      <c r="S922" s="452"/>
      <c r="T922" s="437"/>
      <c r="U922" s="437"/>
      <c r="V922" s="437"/>
      <c r="W922" s="437"/>
      <c r="X922" s="437"/>
      <c r="Y922" s="437"/>
      <c r="Z922" s="437"/>
      <c r="AA922" s="437"/>
      <c r="AB922" s="437"/>
      <c r="AC922" s="437"/>
      <c r="AD922" s="437"/>
      <c r="AE922" s="437"/>
      <c r="AF922" s="437"/>
    </row>
    <row r="923">
      <c r="A923" s="471"/>
      <c r="B923" s="472" t="s">
        <v>8946</v>
      </c>
      <c r="C923" s="517" t="s">
        <v>6512</v>
      </c>
      <c r="D923" s="517" t="s">
        <v>8974</v>
      </c>
      <c r="E923" s="517" t="s">
        <v>8951</v>
      </c>
      <c r="F923" s="517" t="s">
        <v>8952</v>
      </c>
      <c r="G923" s="473" t="s">
        <v>8953</v>
      </c>
      <c r="H923" s="451"/>
      <c r="S923" s="452"/>
      <c r="T923" s="437"/>
      <c r="U923" s="437"/>
      <c r="V923" s="437"/>
      <c r="W923" s="437"/>
      <c r="X923" s="437"/>
      <c r="Y923" s="437"/>
      <c r="Z923" s="437"/>
      <c r="AA923" s="437"/>
      <c r="AB923" s="437"/>
      <c r="AC923" s="437"/>
      <c r="AD923" s="437"/>
      <c r="AE923" s="437"/>
      <c r="AF923" s="437"/>
    </row>
    <row r="924">
      <c r="A924" s="471" t="s">
        <v>8975</v>
      </c>
      <c r="B924" s="472">
        <v>1.0</v>
      </c>
      <c r="C924" s="478" t="s">
        <v>8976</v>
      </c>
      <c r="D924" s="472"/>
      <c r="E924" s="478" t="s">
        <v>8977</v>
      </c>
      <c r="F924" s="472"/>
      <c r="G924" s="473" t="s">
        <v>8978</v>
      </c>
      <c r="H924" s="451"/>
      <c r="S924" s="452"/>
      <c r="T924" s="437"/>
      <c r="U924" s="437"/>
      <c r="V924" s="437"/>
      <c r="W924" s="437"/>
      <c r="X924" s="437"/>
      <c r="Y924" s="437"/>
      <c r="Z924" s="437"/>
      <c r="AA924" s="437"/>
      <c r="AB924" s="437"/>
      <c r="AC924" s="437"/>
      <c r="AD924" s="437"/>
      <c r="AE924" s="437"/>
      <c r="AF924" s="437"/>
    </row>
    <row r="925">
      <c r="A925" s="471"/>
      <c r="B925" s="472" t="s">
        <v>8946</v>
      </c>
      <c r="C925" s="476" t="s">
        <v>8958</v>
      </c>
      <c r="D925" s="474"/>
      <c r="E925" s="474"/>
      <c r="F925" s="475"/>
      <c r="G925" s="473" t="s">
        <v>8959</v>
      </c>
      <c r="H925" s="451"/>
      <c r="S925" s="452"/>
      <c r="T925" s="437"/>
      <c r="U925" s="437"/>
      <c r="V925" s="437"/>
      <c r="W925" s="437"/>
      <c r="X925" s="437"/>
      <c r="Y925" s="437"/>
      <c r="Z925" s="437"/>
      <c r="AA925" s="437"/>
      <c r="AB925" s="437"/>
      <c r="AC925" s="437"/>
      <c r="AD925" s="437"/>
      <c r="AE925" s="437"/>
      <c r="AF925" s="437"/>
    </row>
    <row r="926">
      <c r="A926" s="486" t="s">
        <v>1636</v>
      </c>
      <c r="B926" s="478">
        <v>1.0</v>
      </c>
      <c r="C926" s="487" t="s">
        <v>1692</v>
      </c>
      <c r="D926" s="474"/>
      <c r="E926" s="474"/>
      <c r="F926" s="475"/>
      <c r="G926" s="476" t="s">
        <v>1638</v>
      </c>
      <c r="H926" s="451"/>
      <c r="S926" s="452"/>
      <c r="T926" s="437"/>
      <c r="U926" s="437"/>
      <c r="V926" s="437"/>
      <c r="W926" s="437"/>
      <c r="X926" s="437"/>
      <c r="Y926" s="437"/>
      <c r="Z926" s="437"/>
      <c r="AA926" s="437"/>
      <c r="AB926" s="437"/>
      <c r="AC926" s="437"/>
      <c r="AD926" s="437"/>
      <c r="AE926" s="437"/>
      <c r="AF926" s="437"/>
    </row>
    <row r="927">
      <c r="A927" s="486" t="s">
        <v>1636</v>
      </c>
      <c r="B927" s="478">
        <v>2.0</v>
      </c>
      <c r="C927" s="487" t="s">
        <v>1693</v>
      </c>
      <c r="D927" s="474"/>
      <c r="E927" s="474"/>
      <c r="F927" s="475"/>
      <c r="G927" s="476" t="s">
        <v>1638</v>
      </c>
      <c r="H927" s="451"/>
      <c r="S927" s="452"/>
      <c r="T927" s="437"/>
      <c r="U927" s="437"/>
      <c r="V927" s="437"/>
      <c r="W927" s="437"/>
      <c r="X927" s="437"/>
      <c r="Y927" s="437"/>
      <c r="Z927" s="437"/>
      <c r="AA927" s="437"/>
      <c r="AB927" s="437"/>
      <c r="AC927" s="437"/>
      <c r="AD927" s="437"/>
      <c r="AE927" s="437"/>
      <c r="AF927" s="437"/>
    </row>
    <row r="928">
      <c r="A928" s="486" t="s">
        <v>1636</v>
      </c>
      <c r="B928" s="478">
        <v>3.0</v>
      </c>
      <c r="C928" s="487" t="s">
        <v>1694</v>
      </c>
      <c r="D928" s="474"/>
      <c r="E928" s="474"/>
      <c r="F928" s="475"/>
      <c r="G928" s="476" t="s">
        <v>1638</v>
      </c>
      <c r="H928" s="451"/>
      <c r="S928" s="452"/>
      <c r="T928" s="437"/>
      <c r="U928" s="437"/>
      <c r="V928" s="437"/>
      <c r="W928" s="437"/>
      <c r="X928" s="437"/>
      <c r="Y928" s="437"/>
      <c r="Z928" s="437"/>
      <c r="AA928" s="437"/>
      <c r="AB928" s="437"/>
      <c r="AC928" s="437"/>
      <c r="AD928" s="437"/>
      <c r="AE928" s="437"/>
      <c r="AF928" s="437"/>
    </row>
    <row r="929">
      <c r="A929" s="486" t="s">
        <v>1646</v>
      </c>
      <c r="B929" s="478">
        <v>4.0</v>
      </c>
      <c r="C929" s="487" t="s">
        <v>1695</v>
      </c>
      <c r="D929" s="474"/>
      <c r="E929" s="474"/>
      <c r="F929" s="475"/>
      <c r="G929" s="476" t="s">
        <v>1648</v>
      </c>
      <c r="H929" s="451"/>
      <c r="S929" s="452"/>
      <c r="T929" s="437"/>
      <c r="U929" s="437"/>
      <c r="V929" s="437"/>
      <c r="W929" s="437"/>
      <c r="X929" s="437"/>
      <c r="Y929" s="437"/>
      <c r="Z929" s="437"/>
      <c r="AA929" s="437"/>
      <c r="AB929" s="437"/>
      <c r="AC929" s="437"/>
      <c r="AD929" s="437"/>
      <c r="AE929" s="437"/>
      <c r="AF929" s="437"/>
    </row>
    <row r="930">
      <c r="A930" s="486" t="s">
        <v>1646</v>
      </c>
      <c r="B930" s="478">
        <v>5.0</v>
      </c>
      <c r="C930" s="487" t="s">
        <v>1696</v>
      </c>
      <c r="D930" s="474"/>
      <c r="E930" s="474"/>
      <c r="F930" s="475"/>
      <c r="G930" s="476" t="s">
        <v>1648</v>
      </c>
      <c r="H930" s="451"/>
      <c r="S930" s="452"/>
      <c r="T930" s="437"/>
      <c r="U930" s="437"/>
      <c r="V930" s="437"/>
      <c r="W930" s="437"/>
      <c r="X930" s="437"/>
      <c r="Y930" s="437"/>
      <c r="Z930" s="437"/>
      <c r="AA930" s="437"/>
      <c r="AB930" s="437"/>
      <c r="AC930" s="437"/>
      <c r="AD930" s="437"/>
      <c r="AE930" s="437"/>
      <c r="AF930" s="437"/>
    </row>
    <row r="931">
      <c r="A931" s="486" t="s">
        <v>1636</v>
      </c>
      <c r="B931" s="478">
        <v>6.0</v>
      </c>
      <c r="C931" s="487" t="s">
        <v>1697</v>
      </c>
      <c r="D931" s="474"/>
      <c r="E931" s="474"/>
      <c r="F931" s="475"/>
      <c r="G931" s="476" t="s">
        <v>1638</v>
      </c>
      <c r="H931" s="451"/>
      <c r="S931" s="452"/>
      <c r="T931" s="437"/>
      <c r="U931" s="437"/>
      <c r="V931" s="437"/>
      <c r="W931" s="437"/>
      <c r="X931" s="437"/>
      <c r="Y931" s="437"/>
      <c r="Z931" s="437"/>
      <c r="AA931" s="437"/>
      <c r="AB931" s="437"/>
      <c r="AC931" s="437"/>
      <c r="AD931" s="437"/>
      <c r="AE931" s="437"/>
      <c r="AF931" s="437"/>
    </row>
    <row r="932">
      <c r="A932" s="486" t="s">
        <v>1636</v>
      </c>
      <c r="B932" s="478">
        <v>7.0</v>
      </c>
      <c r="C932" s="487" t="s">
        <v>1698</v>
      </c>
      <c r="D932" s="474"/>
      <c r="E932" s="474"/>
      <c r="F932" s="475"/>
      <c r="G932" s="476" t="s">
        <v>1638</v>
      </c>
      <c r="H932" s="451"/>
      <c r="S932" s="452"/>
      <c r="T932" s="437"/>
      <c r="U932" s="437"/>
      <c r="V932" s="437"/>
      <c r="W932" s="437"/>
      <c r="X932" s="437"/>
      <c r="Y932" s="437"/>
      <c r="Z932" s="437"/>
      <c r="AA932" s="437"/>
      <c r="AB932" s="437"/>
      <c r="AC932" s="437"/>
      <c r="AD932" s="437"/>
      <c r="AE932" s="437"/>
      <c r="AF932" s="437"/>
    </row>
    <row r="933">
      <c r="A933" s="486" t="s">
        <v>1646</v>
      </c>
      <c r="B933" s="478">
        <v>8.0</v>
      </c>
      <c r="C933" s="487" t="s">
        <v>1699</v>
      </c>
      <c r="D933" s="474"/>
      <c r="E933" s="474"/>
      <c r="F933" s="475"/>
      <c r="G933" s="476" t="s">
        <v>1648</v>
      </c>
      <c r="H933" s="451"/>
      <c r="S933" s="452"/>
      <c r="T933" s="437"/>
      <c r="U933" s="437"/>
      <c r="V933" s="437"/>
      <c r="W933" s="437"/>
      <c r="X933" s="437"/>
      <c r="Y933" s="437"/>
      <c r="Z933" s="437"/>
      <c r="AA933" s="437"/>
      <c r="AB933" s="437"/>
      <c r="AC933" s="437"/>
      <c r="AD933" s="437"/>
      <c r="AE933" s="437"/>
      <c r="AF933" s="437"/>
    </row>
    <row r="934">
      <c r="A934" s="488" t="s">
        <v>8960</v>
      </c>
      <c r="B934" s="474"/>
      <c r="C934" s="474"/>
      <c r="D934" s="474"/>
      <c r="E934" s="474"/>
      <c r="F934" s="474"/>
      <c r="G934" s="474"/>
      <c r="H934" s="451"/>
      <c r="S934" s="452"/>
      <c r="T934" s="437"/>
      <c r="U934" s="437"/>
      <c r="V934" s="437"/>
      <c r="W934" s="437"/>
      <c r="X934" s="437"/>
      <c r="Y934" s="437"/>
      <c r="Z934" s="437"/>
      <c r="AA934" s="437"/>
      <c r="AB934" s="437"/>
      <c r="AC934" s="437"/>
      <c r="AD934" s="437"/>
      <c r="AE934" s="437"/>
      <c r="AF934" s="437"/>
    </row>
    <row r="935">
      <c r="A935" s="471" t="s">
        <v>8944</v>
      </c>
      <c r="B935" s="472" t="s">
        <v>8946</v>
      </c>
      <c r="C935" s="473" t="s">
        <v>39</v>
      </c>
      <c r="D935" s="475"/>
      <c r="E935" s="472" t="s">
        <v>8951</v>
      </c>
      <c r="F935" s="478" t="s">
        <v>8961</v>
      </c>
      <c r="G935" s="473" t="s">
        <v>8953</v>
      </c>
      <c r="H935" s="451"/>
      <c r="S935" s="452"/>
      <c r="T935" s="437"/>
      <c r="U935" s="437"/>
      <c r="V935" s="437"/>
      <c r="W935" s="437"/>
      <c r="X935" s="437"/>
      <c r="Y935" s="437"/>
      <c r="Z935" s="437"/>
      <c r="AA935" s="437"/>
      <c r="AB935" s="437"/>
      <c r="AC935" s="437"/>
      <c r="AD935" s="437"/>
      <c r="AE935" s="437"/>
      <c r="AF935" s="437"/>
    </row>
    <row r="936">
      <c r="A936" s="471" t="s">
        <v>6465</v>
      </c>
      <c r="B936" s="472">
        <v>1.0</v>
      </c>
      <c r="C936" s="476" t="s">
        <v>8955</v>
      </c>
      <c r="D936" s="475"/>
      <c r="E936" s="478" t="s">
        <v>8956</v>
      </c>
      <c r="F936" s="472"/>
      <c r="G936" s="473" t="s">
        <v>8957</v>
      </c>
      <c r="H936" s="451"/>
      <c r="S936" s="452"/>
      <c r="T936" s="437"/>
      <c r="U936" s="437"/>
      <c r="V936" s="437"/>
      <c r="W936" s="437"/>
      <c r="X936" s="437"/>
      <c r="Y936" s="437"/>
      <c r="Z936" s="437"/>
      <c r="AA936" s="437"/>
      <c r="AB936" s="437"/>
      <c r="AC936" s="437"/>
      <c r="AD936" s="437"/>
      <c r="AE936" s="437"/>
      <c r="AF936" s="437"/>
    </row>
    <row r="937">
      <c r="A937" s="489" t="s">
        <v>8962</v>
      </c>
      <c r="B937" s="474"/>
      <c r="C937" s="474"/>
      <c r="D937" s="474"/>
      <c r="E937" s="474"/>
      <c r="F937" s="474"/>
      <c r="G937" s="474"/>
      <c r="H937" s="451"/>
      <c r="S937" s="452"/>
      <c r="T937" s="437"/>
      <c r="U937" s="437"/>
      <c r="V937" s="437"/>
      <c r="W937" s="437"/>
      <c r="X937" s="437"/>
      <c r="Y937" s="437"/>
      <c r="Z937" s="437"/>
      <c r="AA937" s="437"/>
      <c r="AB937" s="437"/>
      <c r="AC937" s="437"/>
      <c r="AD937" s="437"/>
      <c r="AE937" s="437"/>
      <c r="AF937" s="437"/>
    </row>
    <row r="938">
      <c r="A938" s="471" t="s">
        <v>8944</v>
      </c>
      <c r="B938" s="472" t="s">
        <v>8946</v>
      </c>
      <c r="C938" s="473" t="s">
        <v>39</v>
      </c>
      <c r="D938" s="475"/>
      <c r="E938" s="472" t="s">
        <v>8951</v>
      </c>
      <c r="F938" s="472" t="s">
        <v>8952</v>
      </c>
      <c r="G938" s="473" t="s">
        <v>8953</v>
      </c>
      <c r="H938" s="451"/>
      <c r="S938" s="452"/>
      <c r="T938" s="437"/>
      <c r="U938" s="437"/>
      <c r="V938" s="437"/>
      <c r="W938" s="437"/>
      <c r="X938" s="437"/>
      <c r="Y938" s="437"/>
      <c r="Z938" s="437"/>
      <c r="AA938" s="437"/>
      <c r="AB938" s="437"/>
      <c r="AC938" s="437"/>
      <c r="AD938" s="437"/>
      <c r="AE938" s="437"/>
      <c r="AF938" s="437"/>
    </row>
    <row r="939">
      <c r="A939" s="490" t="s">
        <v>6465</v>
      </c>
      <c r="B939" s="491">
        <v>1.0</v>
      </c>
      <c r="C939" s="492" t="s">
        <v>8955</v>
      </c>
      <c r="D939" s="493"/>
      <c r="E939" s="494" t="s">
        <v>8956</v>
      </c>
      <c r="F939" s="491"/>
      <c r="G939" s="495" t="s">
        <v>8963</v>
      </c>
      <c r="H939" s="451"/>
      <c r="S939" s="452"/>
      <c r="T939" s="437"/>
      <c r="U939" s="437"/>
      <c r="V939" s="437"/>
      <c r="W939" s="437"/>
      <c r="X939" s="437"/>
      <c r="Y939" s="437"/>
      <c r="Z939" s="437"/>
      <c r="AA939" s="437"/>
      <c r="AB939" s="437"/>
      <c r="AC939" s="437"/>
      <c r="AD939" s="437"/>
      <c r="AE939" s="437"/>
      <c r="AF939" s="437"/>
    </row>
    <row r="940">
      <c r="A940" s="496"/>
      <c r="B940" s="497"/>
      <c r="C940" s="497"/>
      <c r="E940" s="497"/>
      <c r="F940" s="497"/>
      <c r="G940" s="497"/>
      <c r="H940" s="451"/>
      <c r="S940" s="452"/>
      <c r="T940" s="437"/>
      <c r="U940" s="437"/>
      <c r="V940" s="437"/>
      <c r="W940" s="437"/>
      <c r="X940" s="437"/>
      <c r="Y940" s="437"/>
      <c r="Z940" s="437"/>
      <c r="AA940" s="437"/>
      <c r="AB940" s="437"/>
      <c r="AC940" s="437"/>
      <c r="AD940" s="437"/>
      <c r="AE940" s="437"/>
      <c r="AF940" s="437"/>
    </row>
    <row r="941">
      <c r="A941" s="498" t="s">
        <v>8964</v>
      </c>
      <c r="B941" s="435"/>
      <c r="C941" s="435"/>
      <c r="D941" s="499" t="s">
        <v>8965</v>
      </c>
      <c r="E941" s="500" t="s">
        <v>8966</v>
      </c>
      <c r="F941" s="499" t="s">
        <v>8967</v>
      </c>
      <c r="G941" s="435"/>
      <c r="H941" s="435"/>
      <c r="I941" s="435"/>
      <c r="J941" s="501" t="s">
        <v>8965</v>
      </c>
      <c r="K941" s="500" t="s">
        <v>8966</v>
      </c>
      <c r="L941" s="501" t="s">
        <v>8968</v>
      </c>
      <c r="M941" s="435"/>
      <c r="N941" s="435"/>
      <c r="O941" s="435"/>
      <c r="P941" s="502" t="s">
        <v>8965</v>
      </c>
      <c r="Q941" s="503" t="s">
        <v>8966</v>
      </c>
      <c r="R941" s="504"/>
      <c r="S941" s="436"/>
      <c r="T941" s="437"/>
      <c r="U941" s="437"/>
      <c r="V941" s="437"/>
      <c r="W941" s="437"/>
      <c r="X941" s="437"/>
      <c r="Y941" s="437"/>
      <c r="Z941" s="437"/>
      <c r="AA941" s="437"/>
      <c r="AB941" s="437"/>
      <c r="AC941" s="437"/>
      <c r="AD941" s="437"/>
      <c r="AE941" s="437"/>
      <c r="AF941" s="437"/>
    </row>
    <row r="942">
      <c r="A942" s="505"/>
      <c r="S942" s="452"/>
      <c r="T942" s="437"/>
      <c r="U942" s="437"/>
      <c r="V942" s="437"/>
      <c r="W942" s="437"/>
      <c r="X942" s="437"/>
      <c r="Y942" s="437"/>
      <c r="Z942" s="437"/>
      <c r="AA942" s="437"/>
      <c r="AB942" s="437"/>
      <c r="AC942" s="437"/>
      <c r="AD942" s="437"/>
      <c r="AE942" s="437"/>
      <c r="AF942" s="437"/>
    </row>
    <row r="943">
      <c r="A943" s="506" t="s">
        <v>8969</v>
      </c>
      <c r="D943" s="507" t="s">
        <v>8965</v>
      </c>
      <c r="E943" s="508" t="s">
        <v>8966</v>
      </c>
      <c r="F943" s="507" t="s">
        <v>8970</v>
      </c>
      <c r="J943" s="507" t="s">
        <v>8965</v>
      </c>
      <c r="K943" s="508" t="s">
        <v>8966</v>
      </c>
      <c r="L943" s="507" t="s">
        <v>8971</v>
      </c>
      <c r="P943" s="509" t="s">
        <v>8965</v>
      </c>
      <c r="Q943" s="510" t="s">
        <v>8966</v>
      </c>
      <c r="R943" s="511" t="s">
        <v>8972</v>
      </c>
      <c r="S943" s="452"/>
      <c r="T943" s="437"/>
      <c r="U943" s="437"/>
      <c r="V943" s="437"/>
      <c r="W943" s="437"/>
      <c r="X943" s="437"/>
      <c r="Y943" s="437"/>
      <c r="Z943" s="437"/>
      <c r="AA943" s="437"/>
      <c r="AB943" s="437"/>
      <c r="AC943" s="437"/>
      <c r="AD943" s="437"/>
      <c r="AE943" s="437"/>
      <c r="AF943" s="437"/>
    </row>
    <row r="944">
      <c r="A944" s="512"/>
      <c r="B944" s="513"/>
      <c r="C944" s="513"/>
      <c r="D944" s="513"/>
      <c r="E944" s="513"/>
      <c r="F944" s="513"/>
      <c r="G944" s="513"/>
      <c r="H944" s="513"/>
      <c r="I944" s="513"/>
      <c r="J944" s="513"/>
      <c r="K944" s="513"/>
      <c r="L944" s="513"/>
      <c r="M944" s="513"/>
      <c r="N944" s="513"/>
      <c r="O944" s="513"/>
      <c r="P944" s="513"/>
      <c r="Q944" s="513"/>
      <c r="R944" s="513"/>
      <c r="S944" s="514"/>
      <c r="T944" s="437"/>
      <c r="U944" s="437"/>
      <c r="V944" s="437"/>
      <c r="W944" s="437"/>
      <c r="X944" s="437"/>
      <c r="Y944" s="437"/>
      <c r="Z944" s="437"/>
      <c r="AA944" s="437"/>
      <c r="AB944" s="437"/>
      <c r="AC944" s="437"/>
      <c r="AD944" s="437"/>
      <c r="AE944" s="437"/>
      <c r="AF944" s="437"/>
    </row>
    <row r="945">
      <c r="A945" s="434" t="s">
        <v>9017</v>
      </c>
      <c r="B945" s="435"/>
      <c r="C945" s="435"/>
      <c r="D945" s="435"/>
      <c r="E945" s="435"/>
      <c r="F945" s="435"/>
      <c r="G945" s="435"/>
      <c r="H945" s="435"/>
      <c r="I945" s="435"/>
      <c r="J945" s="435"/>
      <c r="K945" s="435"/>
      <c r="L945" s="435"/>
      <c r="M945" s="435"/>
      <c r="N945" s="435"/>
      <c r="O945" s="435"/>
      <c r="P945" s="435"/>
      <c r="Q945" s="435"/>
      <c r="R945" s="435"/>
      <c r="S945" s="436"/>
      <c r="T945" s="437"/>
      <c r="U945" s="437"/>
      <c r="V945" s="437"/>
      <c r="W945" s="437"/>
      <c r="X945" s="437"/>
      <c r="Y945" s="437"/>
      <c r="Z945" s="437"/>
      <c r="AA945" s="437"/>
      <c r="AB945" s="437"/>
      <c r="AC945" s="437"/>
      <c r="AD945" s="437"/>
      <c r="AE945" s="437"/>
      <c r="AF945" s="437"/>
    </row>
    <row r="946">
      <c r="A946" s="438" t="s">
        <v>8935</v>
      </c>
      <c r="B946" s="439"/>
      <c r="C946" s="438" t="s">
        <v>8936</v>
      </c>
      <c r="D946" s="440"/>
      <c r="E946" s="439"/>
      <c r="F946" s="441" t="s">
        <v>1437</v>
      </c>
      <c r="G946" s="442" t="s">
        <v>8937</v>
      </c>
      <c r="H946" s="443" t="s">
        <v>1442</v>
      </c>
      <c r="I946" s="444"/>
      <c r="J946" s="444"/>
      <c r="K946" s="444"/>
      <c r="L946" s="444"/>
      <c r="M946" s="444"/>
      <c r="N946" s="444"/>
      <c r="O946" s="444"/>
      <c r="P946" s="444"/>
      <c r="Q946" s="444"/>
      <c r="R946" s="444"/>
      <c r="S946" s="445"/>
      <c r="T946" s="437"/>
      <c r="U946" s="437"/>
      <c r="V946" s="437"/>
      <c r="W946" s="437"/>
      <c r="X946" s="437"/>
      <c r="Y946" s="437"/>
      <c r="Z946" s="437"/>
      <c r="AA946" s="437"/>
      <c r="AB946" s="437"/>
      <c r="AC946" s="437"/>
      <c r="AD946" s="437"/>
      <c r="AE946" s="437"/>
      <c r="AF946" s="437"/>
    </row>
    <row r="947">
      <c r="A947" s="446" t="s">
        <v>8938</v>
      </c>
      <c r="B947" s="22"/>
      <c r="C947" s="447"/>
      <c r="D947" s="448"/>
      <c r="E947" s="22"/>
      <c r="F947" s="449" t="s">
        <v>8939</v>
      </c>
      <c r="G947" s="450"/>
      <c r="H947" s="451"/>
      <c r="S947" s="452"/>
      <c r="T947" s="437"/>
      <c r="U947" s="437"/>
      <c r="V947" s="437"/>
      <c r="W947" s="437"/>
      <c r="X947" s="437"/>
      <c r="Y947" s="437"/>
      <c r="Z947" s="437"/>
      <c r="AA947" s="437"/>
      <c r="AB947" s="437"/>
      <c r="AC947" s="437"/>
      <c r="AD947" s="437"/>
      <c r="AE947" s="437"/>
      <c r="AF947" s="437"/>
    </row>
    <row r="948">
      <c r="A948" s="453" t="s">
        <v>8940</v>
      </c>
      <c r="B948" s="448"/>
      <c r="C948" s="448"/>
      <c r="D948" s="22"/>
      <c r="E948" s="454" t="s">
        <v>8941</v>
      </c>
      <c r="F948" s="455" t="s">
        <v>8942</v>
      </c>
      <c r="G948" s="456"/>
      <c r="H948" s="451"/>
      <c r="S948" s="452"/>
      <c r="T948" s="437"/>
      <c r="U948" s="437"/>
      <c r="V948" s="437"/>
      <c r="W948" s="437"/>
      <c r="X948" s="437"/>
      <c r="Y948" s="437"/>
      <c r="Z948" s="437"/>
      <c r="AA948" s="437"/>
      <c r="AB948" s="437"/>
      <c r="AC948" s="437"/>
      <c r="AD948" s="437"/>
      <c r="AE948" s="437"/>
      <c r="AF948" s="437"/>
    </row>
    <row r="949">
      <c r="A949" s="457" t="s">
        <v>8943</v>
      </c>
      <c r="B949" s="458"/>
      <c r="C949" s="458"/>
      <c r="D949" s="459"/>
      <c r="E949" s="460"/>
      <c r="F949" s="461"/>
      <c r="G949" s="462"/>
      <c r="H949" s="463"/>
      <c r="I949" s="464"/>
      <c r="J949" s="464"/>
      <c r="K949" s="464"/>
      <c r="L949" s="464"/>
      <c r="M949" s="464"/>
      <c r="N949" s="464"/>
      <c r="O949" s="464"/>
      <c r="P949" s="464"/>
      <c r="Q949" s="464"/>
      <c r="R949" s="464"/>
      <c r="S949" s="465"/>
      <c r="T949" s="437"/>
      <c r="U949" s="437"/>
      <c r="V949" s="437"/>
      <c r="W949" s="437"/>
      <c r="X949" s="437"/>
      <c r="Y949" s="437"/>
      <c r="Z949" s="437"/>
      <c r="AA949" s="437"/>
      <c r="AB949" s="437"/>
      <c r="AC949" s="437"/>
      <c r="AD949" s="437"/>
      <c r="AE949" s="437"/>
      <c r="AF949" s="437"/>
    </row>
    <row r="950">
      <c r="A950" s="466" t="s">
        <v>8944</v>
      </c>
      <c r="B950" s="467"/>
      <c r="C950" s="468" t="s">
        <v>8945</v>
      </c>
      <c r="D950" s="469"/>
      <c r="E950" s="469"/>
      <c r="F950" s="469"/>
      <c r="G950" s="469"/>
      <c r="H950" s="560" t="s">
        <v>9018</v>
      </c>
      <c r="J950" s="561" t="s">
        <v>9019</v>
      </c>
      <c r="N950" s="562" t="s">
        <v>9020</v>
      </c>
      <c r="O950" s="444"/>
      <c r="P950" s="561" t="s">
        <v>9019</v>
      </c>
      <c r="S950" s="452"/>
      <c r="T950" s="437"/>
      <c r="U950" s="437"/>
      <c r="V950" s="437"/>
      <c r="W950" s="437"/>
      <c r="X950" s="437"/>
      <c r="Y950" s="437"/>
      <c r="Z950" s="437"/>
      <c r="AA950" s="437"/>
      <c r="AB950" s="437"/>
      <c r="AC950" s="437"/>
      <c r="AD950" s="437"/>
      <c r="AE950" s="437"/>
      <c r="AF950" s="437"/>
    </row>
    <row r="951">
      <c r="A951" s="471"/>
      <c r="B951" s="472" t="s">
        <v>8946</v>
      </c>
      <c r="C951" s="473" t="s">
        <v>8947</v>
      </c>
      <c r="D951" s="474"/>
      <c r="E951" s="474"/>
      <c r="F951" s="475"/>
      <c r="G951" s="473" t="s">
        <v>8948</v>
      </c>
      <c r="H951" s="451"/>
      <c r="S951" s="452"/>
      <c r="T951" s="437"/>
      <c r="U951" s="437"/>
      <c r="V951" s="437"/>
      <c r="W951" s="437"/>
      <c r="X951" s="437"/>
      <c r="Y951" s="437"/>
      <c r="Z951" s="437"/>
      <c r="AA951" s="437"/>
      <c r="AB951" s="437"/>
      <c r="AC951" s="437"/>
      <c r="AD951" s="437"/>
      <c r="AE951" s="437"/>
      <c r="AF951" s="437"/>
    </row>
    <row r="952">
      <c r="A952" s="471" t="s">
        <v>2101</v>
      </c>
      <c r="B952" s="472">
        <v>1.0</v>
      </c>
      <c r="C952" s="476" t="s">
        <v>2102</v>
      </c>
      <c r="D952" s="474"/>
      <c r="E952" s="474"/>
      <c r="F952" s="475"/>
      <c r="G952" s="477"/>
      <c r="H952" s="558" t="s">
        <v>1441</v>
      </c>
      <c r="S952" s="452"/>
      <c r="T952" s="437"/>
      <c r="U952" s="437"/>
      <c r="V952" s="437"/>
      <c r="W952" s="437"/>
      <c r="X952" s="437"/>
      <c r="Y952" s="437"/>
      <c r="Z952" s="437"/>
      <c r="AA952" s="437"/>
      <c r="AB952" s="437"/>
      <c r="AC952" s="437"/>
      <c r="AD952" s="437"/>
      <c r="AE952" s="437"/>
      <c r="AF952" s="437"/>
    </row>
    <row r="953">
      <c r="A953" s="471" t="s">
        <v>2101</v>
      </c>
      <c r="B953" s="478">
        <v>2.0</v>
      </c>
      <c r="C953" s="476" t="s">
        <v>2103</v>
      </c>
      <c r="D953" s="474"/>
      <c r="E953" s="474"/>
      <c r="F953" s="475"/>
      <c r="G953" s="477"/>
      <c r="H953" s="451"/>
      <c r="S953" s="452"/>
      <c r="T953" s="437"/>
      <c r="U953" s="437"/>
      <c r="V953" s="437"/>
      <c r="W953" s="437"/>
      <c r="X953" s="437"/>
      <c r="Y953" s="437"/>
      <c r="Z953" s="437"/>
      <c r="AA953" s="437"/>
      <c r="AB953" s="437"/>
      <c r="AC953" s="437"/>
      <c r="AD953" s="437"/>
      <c r="AE953" s="437"/>
      <c r="AF953" s="437"/>
    </row>
    <row r="954">
      <c r="A954" s="471"/>
      <c r="B954" s="472" t="s">
        <v>8946</v>
      </c>
      <c r="C954" s="473" t="s">
        <v>8947</v>
      </c>
      <c r="D954" s="474"/>
      <c r="E954" s="475"/>
      <c r="F954" s="472" t="s">
        <v>8948</v>
      </c>
      <c r="G954" s="477" t="s">
        <v>8949</v>
      </c>
      <c r="H954" s="451"/>
      <c r="S954" s="452"/>
      <c r="T954" s="437"/>
      <c r="U954" s="437"/>
      <c r="V954" s="437"/>
      <c r="W954" s="437"/>
      <c r="X954" s="437"/>
      <c r="Y954" s="437"/>
      <c r="Z954" s="437"/>
      <c r="AA954" s="437"/>
      <c r="AB954" s="437"/>
      <c r="AC954" s="437"/>
      <c r="AD954" s="437"/>
      <c r="AE954" s="437"/>
      <c r="AF954" s="437"/>
    </row>
    <row r="955">
      <c r="A955" s="471" t="s">
        <v>2104</v>
      </c>
      <c r="B955" s="472">
        <v>1.0</v>
      </c>
      <c r="C955" s="476" t="s">
        <v>2116</v>
      </c>
      <c r="D955" s="474"/>
      <c r="E955" s="475"/>
      <c r="F955" s="478" t="s">
        <v>2117</v>
      </c>
      <c r="G955" s="559" t="s">
        <v>1638</v>
      </c>
      <c r="H955" s="451"/>
      <c r="S955" s="452"/>
      <c r="T955" s="437"/>
      <c r="U955" s="437"/>
      <c r="V955" s="437"/>
      <c r="W955" s="437"/>
      <c r="X955" s="437"/>
      <c r="Y955" s="437"/>
      <c r="Z955" s="437"/>
      <c r="AA955" s="437"/>
      <c r="AB955" s="437"/>
      <c r="AC955" s="437"/>
      <c r="AD955" s="437"/>
      <c r="AE955" s="437"/>
      <c r="AF955" s="437"/>
    </row>
    <row r="956">
      <c r="A956" s="471"/>
      <c r="B956" s="472" t="s">
        <v>8946</v>
      </c>
      <c r="C956" s="517" t="s">
        <v>6512</v>
      </c>
      <c r="D956" s="517" t="s">
        <v>8974</v>
      </c>
      <c r="E956" s="517" t="s">
        <v>8951</v>
      </c>
      <c r="F956" s="517" t="s">
        <v>8952</v>
      </c>
      <c r="G956" s="473" t="s">
        <v>8953</v>
      </c>
      <c r="H956" s="451"/>
      <c r="S956" s="452"/>
      <c r="T956" s="437"/>
      <c r="U956" s="437"/>
      <c r="V956" s="437"/>
      <c r="W956" s="437"/>
      <c r="X956" s="437"/>
      <c r="Y956" s="437"/>
      <c r="Z956" s="437"/>
      <c r="AA956" s="437"/>
      <c r="AB956" s="437"/>
      <c r="AC956" s="437"/>
      <c r="AD956" s="437"/>
      <c r="AE956" s="437"/>
      <c r="AF956" s="437"/>
    </row>
    <row r="957">
      <c r="A957" s="471" t="s">
        <v>8975</v>
      </c>
      <c r="B957" s="472">
        <v>1.0</v>
      </c>
      <c r="C957" s="478" t="s">
        <v>8976</v>
      </c>
      <c r="D957" s="472"/>
      <c r="E957" s="478" t="s">
        <v>8977</v>
      </c>
      <c r="F957" s="472"/>
      <c r="G957" s="473" t="s">
        <v>8978</v>
      </c>
      <c r="H957" s="451"/>
      <c r="S957" s="452"/>
      <c r="T957" s="437"/>
      <c r="U957" s="437"/>
      <c r="V957" s="437"/>
      <c r="W957" s="437"/>
      <c r="X957" s="437"/>
      <c r="Y957" s="437"/>
      <c r="Z957" s="437"/>
      <c r="AA957" s="437"/>
      <c r="AB957" s="437"/>
      <c r="AC957" s="437"/>
      <c r="AD957" s="437"/>
      <c r="AE957" s="437"/>
      <c r="AF957" s="437"/>
    </row>
    <row r="958">
      <c r="A958" s="471"/>
      <c r="B958" s="472" t="s">
        <v>8946</v>
      </c>
      <c r="C958" s="476" t="s">
        <v>8958</v>
      </c>
      <c r="D958" s="474"/>
      <c r="E958" s="474"/>
      <c r="F958" s="475"/>
      <c r="G958" s="473" t="s">
        <v>8959</v>
      </c>
      <c r="H958" s="451"/>
      <c r="S958" s="452"/>
      <c r="T958" s="437"/>
      <c r="U958" s="437"/>
      <c r="V958" s="437"/>
      <c r="W958" s="437"/>
      <c r="X958" s="437"/>
      <c r="Y958" s="437"/>
      <c r="Z958" s="437"/>
      <c r="AA958" s="437"/>
      <c r="AB958" s="437"/>
      <c r="AC958" s="437"/>
      <c r="AD958" s="437"/>
      <c r="AE958" s="437"/>
      <c r="AF958" s="437"/>
    </row>
    <row r="959">
      <c r="A959" s="486" t="s">
        <v>1636</v>
      </c>
      <c r="B959" s="478">
        <v>1.0</v>
      </c>
      <c r="C959" s="487" t="s">
        <v>1637</v>
      </c>
      <c r="D959" s="474"/>
      <c r="E959" s="474"/>
      <c r="F959" s="475"/>
      <c r="G959" s="476" t="s">
        <v>1638</v>
      </c>
      <c r="H959" s="451"/>
      <c r="S959" s="452"/>
      <c r="T959" s="437"/>
      <c r="U959" s="437"/>
      <c r="V959" s="437"/>
      <c r="W959" s="437"/>
      <c r="X959" s="437"/>
      <c r="Y959" s="437"/>
      <c r="Z959" s="437"/>
      <c r="AA959" s="437"/>
      <c r="AB959" s="437"/>
      <c r="AC959" s="437"/>
      <c r="AD959" s="437"/>
      <c r="AE959" s="437"/>
      <c r="AF959" s="437"/>
    </row>
    <row r="960">
      <c r="A960" s="486" t="s">
        <v>1636</v>
      </c>
      <c r="B960" s="478">
        <v>2.0</v>
      </c>
      <c r="C960" s="487" t="s">
        <v>1690</v>
      </c>
      <c r="D960" s="474"/>
      <c r="E960" s="474"/>
      <c r="F960" s="475"/>
      <c r="G960" s="476" t="s">
        <v>1638</v>
      </c>
      <c r="H960" s="451"/>
      <c r="S960" s="452"/>
      <c r="T960" s="437"/>
      <c r="U960" s="437"/>
      <c r="V960" s="437"/>
      <c r="W960" s="437"/>
      <c r="X960" s="437"/>
      <c r="Y960" s="437"/>
      <c r="Z960" s="437"/>
      <c r="AA960" s="437"/>
      <c r="AB960" s="437"/>
      <c r="AC960" s="437"/>
      <c r="AD960" s="437"/>
      <c r="AE960" s="437"/>
      <c r="AF960" s="437"/>
    </row>
    <row r="961">
      <c r="A961" s="486" t="s">
        <v>1636</v>
      </c>
      <c r="B961" s="478">
        <v>3.0</v>
      </c>
      <c r="C961" s="487" t="s">
        <v>1677</v>
      </c>
      <c r="D961" s="474"/>
      <c r="E961" s="474"/>
      <c r="F961" s="475"/>
      <c r="G961" s="476" t="s">
        <v>1638</v>
      </c>
      <c r="H961" s="451"/>
      <c r="S961" s="452"/>
      <c r="T961" s="437"/>
      <c r="U961" s="437"/>
      <c r="V961" s="437"/>
      <c r="W961" s="437"/>
      <c r="X961" s="437"/>
      <c r="Y961" s="437"/>
      <c r="Z961" s="437"/>
      <c r="AA961" s="437"/>
      <c r="AB961" s="437"/>
      <c r="AC961" s="437"/>
      <c r="AD961" s="437"/>
      <c r="AE961" s="437"/>
      <c r="AF961" s="437"/>
    </row>
    <row r="962">
      <c r="A962" s="486" t="s">
        <v>1636</v>
      </c>
      <c r="B962" s="478">
        <v>4.0</v>
      </c>
      <c r="C962" s="487" t="s">
        <v>1644</v>
      </c>
      <c r="D962" s="474"/>
      <c r="E962" s="474"/>
      <c r="F962" s="475"/>
      <c r="G962" s="476" t="s">
        <v>1638</v>
      </c>
      <c r="H962" s="451"/>
      <c r="S962" s="452"/>
      <c r="T962" s="437"/>
      <c r="U962" s="437"/>
      <c r="V962" s="437"/>
      <c r="W962" s="437"/>
      <c r="X962" s="437"/>
      <c r="Y962" s="437"/>
      <c r="Z962" s="437"/>
      <c r="AA962" s="437"/>
      <c r="AB962" s="437"/>
      <c r="AC962" s="437"/>
      <c r="AD962" s="437"/>
      <c r="AE962" s="437"/>
      <c r="AF962" s="437"/>
    </row>
    <row r="963">
      <c r="A963" s="486" t="s">
        <v>1646</v>
      </c>
      <c r="B963" s="478">
        <v>5.0</v>
      </c>
      <c r="C963" s="487" t="s">
        <v>1679</v>
      </c>
      <c r="D963" s="474"/>
      <c r="E963" s="474"/>
      <c r="F963" s="475"/>
      <c r="G963" s="476" t="s">
        <v>1648</v>
      </c>
      <c r="H963" s="451"/>
      <c r="S963" s="452"/>
      <c r="T963" s="437"/>
      <c r="U963" s="437"/>
      <c r="V963" s="437"/>
      <c r="W963" s="437"/>
      <c r="X963" s="437"/>
      <c r="Y963" s="437"/>
      <c r="Z963" s="437"/>
      <c r="AA963" s="437"/>
      <c r="AB963" s="437"/>
      <c r="AC963" s="437"/>
      <c r="AD963" s="437"/>
      <c r="AE963" s="437"/>
      <c r="AF963" s="437"/>
    </row>
    <row r="964">
      <c r="A964" s="486" t="s">
        <v>1646</v>
      </c>
      <c r="B964" s="478">
        <v>6.0</v>
      </c>
      <c r="C964" s="487" t="s">
        <v>1650</v>
      </c>
      <c r="D964" s="474"/>
      <c r="E964" s="474"/>
      <c r="F964" s="475"/>
      <c r="G964" s="476" t="s">
        <v>1648</v>
      </c>
      <c r="H964" s="451"/>
      <c r="S964" s="452"/>
      <c r="T964" s="437"/>
      <c r="U964" s="437"/>
      <c r="V964" s="437"/>
      <c r="W964" s="437"/>
      <c r="X964" s="437"/>
      <c r="Y964" s="437"/>
      <c r="Z964" s="437"/>
      <c r="AA964" s="437"/>
      <c r="AB964" s="437"/>
      <c r="AC964" s="437"/>
      <c r="AD964" s="437"/>
      <c r="AE964" s="437"/>
      <c r="AF964" s="437"/>
    </row>
    <row r="965">
      <c r="A965" s="486" t="s">
        <v>1636</v>
      </c>
      <c r="B965" s="478">
        <v>7.0</v>
      </c>
      <c r="C965" s="487" t="s">
        <v>1652</v>
      </c>
      <c r="D965" s="474"/>
      <c r="E965" s="474"/>
      <c r="F965" s="475"/>
      <c r="G965" s="476" t="s">
        <v>1638</v>
      </c>
      <c r="H965" s="451"/>
      <c r="S965" s="452"/>
      <c r="T965" s="437"/>
      <c r="U965" s="437"/>
      <c r="V965" s="437"/>
      <c r="W965" s="437"/>
      <c r="X965" s="437"/>
      <c r="Y965" s="437"/>
      <c r="Z965" s="437"/>
      <c r="AA965" s="437"/>
      <c r="AB965" s="437"/>
      <c r="AC965" s="437"/>
      <c r="AD965" s="437"/>
      <c r="AE965" s="437"/>
      <c r="AF965" s="437"/>
    </row>
    <row r="966">
      <c r="A966" s="486" t="s">
        <v>1636</v>
      </c>
      <c r="B966" s="478">
        <v>8.0</v>
      </c>
      <c r="C966" s="487" t="s">
        <v>1654</v>
      </c>
      <c r="D966" s="474"/>
      <c r="E966" s="474"/>
      <c r="F966" s="475"/>
      <c r="G966" s="476" t="s">
        <v>1638</v>
      </c>
      <c r="H966" s="451"/>
      <c r="S966" s="452"/>
      <c r="T966" s="437"/>
      <c r="U966" s="437"/>
      <c r="V966" s="437"/>
      <c r="W966" s="437"/>
      <c r="X966" s="437"/>
      <c r="Y966" s="437"/>
      <c r="Z966" s="437"/>
      <c r="AA966" s="437"/>
      <c r="AB966" s="437"/>
      <c r="AC966" s="437"/>
      <c r="AD966" s="437"/>
      <c r="AE966" s="437"/>
      <c r="AF966" s="437"/>
    </row>
    <row r="967">
      <c r="A967" s="489" t="s">
        <v>1646</v>
      </c>
      <c r="B967" s="563">
        <v>9.0</v>
      </c>
      <c r="C967" s="564" t="s">
        <v>1656</v>
      </c>
      <c r="D967" s="474"/>
      <c r="E967" s="474"/>
      <c r="F967" s="474"/>
      <c r="G967" s="563" t="s">
        <v>1648</v>
      </c>
      <c r="H967" s="451"/>
      <c r="S967" s="452"/>
      <c r="T967" s="437"/>
      <c r="U967" s="437"/>
      <c r="V967" s="437"/>
      <c r="W967" s="437"/>
      <c r="X967" s="437"/>
      <c r="Y967" s="437"/>
      <c r="Z967" s="437"/>
      <c r="AA967" s="437"/>
      <c r="AB967" s="437"/>
      <c r="AC967" s="437"/>
      <c r="AD967" s="437"/>
      <c r="AE967" s="437"/>
      <c r="AF967" s="437"/>
    </row>
    <row r="968">
      <c r="A968" s="488" t="s">
        <v>8960</v>
      </c>
      <c r="B968" s="474"/>
      <c r="C968" s="474"/>
      <c r="D968" s="474"/>
      <c r="E968" s="474"/>
      <c r="F968" s="474"/>
      <c r="G968" s="474"/>
      <c r="H968" s="451"/>
      <c r="S968" s="452"/>
      <c r="T968" s="437"/>
      <c r="U968" s="437"/>
      <c r="V968" s="437"/>
      <c r="W968" s="437"/>
      <c r="X968" s="437"/>
      <c r="Y968" s="437"/>
      <c r="Z968" s="437"/>
      <c r="AA968" s="437"/>
      <c r="AB968" s="437"/>
      <c r="AC968" s="437"/>
      <c r="AD968" s="437"/>
      <c r="AE968" s="437"/>
      <c r="AF968" s="437"/>
    </row>
    <row r="969">
      <c r="A969" s="471" t="s">
        <v>8944</v>
      </c>
      <c r="B969" s="472" t="s">
        <v>8946</v>
      </c>
      <c r="C969" s="473" t="s">
        <v>39</v>
      </c>
      <c r="D969" s="475"/>
      <c r="E969" s="472" t="s">
        <v>8951</v>
      </c>
      <c r="F969" s="478" t="s">
        <v>8961</v>
      </c>
      <c r="G969" s="473" t="s">
        <v>8953</v>
      </c>
      <c r="H969" s="451"/>
      <c r="S969" s="452"/>
      <c r="T969" s="437"/>
      <c r="U969" s="437"/>
      <c r="V969" s="437"/>
      <c r="W969" s="437"/>
      <c r="X969" s="437"/>
      <c r="Y969" s="437"/>
      <c r="Z969" s="437"/>
      <c r="AA969" s="437"/>
      <c r="AB969" s="437"/>
      <c r="AC969" s="437"/>
      <c r="AD969" s="437"/>
      <c r="AE969" s="437"/>
      <c r="AF969" s="437"/>
    </row>
    <row r="970">
      <c r="A970" s="471" t="s">
        <v>6465</v>
      </c>
      <c r="B970" s="472">
        <v>1.0</v>
      </c>
      <c r="C970" s="476" t="s">
        <v>8955</v>
      </c>
      <c r="D970" s="475"/>
      <c r="E970" s="478" t="s">
        <v>8956</v>
      </c>
      <c r="F970" s="472"/>
      <c r="G970" s="473" t="s">
        <v>8957</v>
      </c>
      <c r="H970" s="451"/>
      <c r="S970" s="452"/>
      <c r="T970" s="437"/>
      <c r="U970" s="437"/>
      <c r="V970" s="437"/>
      <c r="W970" s="437"/>
      <c r="X970" s="437"/>
      <c r="Y970" s="437"/>
      <c r="Z970" s="437"/>
      <c r="AA970" s="437"/>
      <c r="AB970" s="437"/>
      <c r="AC970" s="437"/>
      <c r="AD970" s="437"/>
      <c r="AE970" s="437"/>
      <c r="AF970" s="437"/>
    </row>
    <row r="971">
      <c r="A971" s="489" t="s">
        <v>8962</v>
      </c>
      <c r="B971" s="474"/>
      <c r="C971" s="474"/>
      <c r="D971" s="474"/>
      <c r="E971" s="474"/>
      <c r="F971" s="474"/>
      <c r="G971" s="474"/>
      <c r="H971" s="451"/>
      <c r="S971" s="452"/>
      <c r="T971" s="437"/>
      <c r="U971" s="437"/>
      <c r="V971" s="437"/>
      <c r="W971" s="437"/>
      <c r="X971" s="437"/>
      <c r="Y971" s="437"/>
      <c r="Z971" s="437"/>
      <c r="AA971" s="437"/>
      <c r="AB971" s="437"/>
      <c r="AC971" s="437"/>
      <c r="AD971" s="437"/>
      <c r="AE971" s="437"/>
      <c r="AF971" s="437"/>
    </row>
    <row r="972">
      <c r="A972" s="471" t="s">
        <v>8944</v>
      </c>
      <c r="B972" s="472" t="s">
        <v>8946</v>
      </c>
      <c r="C972" s="473" t="s">
        <v>39</v>
      </c>
      <c r="D972" s="475"/>
      <c r="E972" s="472" t="s">
        <v>8951</v>
      </c>
      <c r="F972" s="472" t="s">
        <v>8952</v>
      </c>
      <c r="G972" s="473" t="s">
        <v>8953</v>
      </c>
      <c r="H972" s="451"/>
      <c r="S972" s="452"/>
      <c r="T972" s="437"/>
      <c r="U972" s="437"/>
      <c r="V972" s="437"/>
      <c r="W972" s="437"/>
      <c r="X972" s="437"/>
      <c r="Y972" s="437"/>
      <c r="Z972" s="437"/>
      <c r="AA972" s="437"/>
      <c r="AB972" s="437"/>
      <c r="AC972" s="437"/>
      <c r="AD972" s="437"/>
      <c r="AE972" s="437"/>
      <c r="AF972" s="437"/>
    </row>
    <row r="973">
      <c r="A973" s="490" t="s">
        <v>6465</v>
      </c>
      <c r="B973" s="491">
        <v>1.0</v>
      </c>
      <c r="C973" s="492" t="s">
        <v>8955</v>
      </c>
      <c r="D973" s="493"/>
      <c r="E973" s="494" t="s">
        <v>8956</v>
      </c>
      <c r="F973" s="491"/>
      <c r="G973" s="495" t="s">
        <v>8963</v>
      </c>
      <c r="H973" s="451"/>
      <c r="S973" s="452"/>
      <c r="T973" s="437"/>
      <c r="U973" s="437"/>
      <c r="V973" s="437"/>
      <c r="W973" s="437"/>
      <c r="X973" s="437"/>
      <c r="Y973" s="437"/>
      <c r="Z973" s="437"/>
      <c r="AA973" s="437"/>
      <c r="AB973" s="437"/>
      <c r="AC973" s="437"/>
      <c r="AD973" s="437"/>
      <c r="AE973" s="437"/>
      <c r="AF973" s="437"/>
    </row>
    <row r="974">
      <c r="A974" s="496"/>
      <c r="B974" s="497"/>
      <c r="C974" s="497"/>
      <c r="E974" s="497"/>
      <c r="F974" s="497"/>
      <c r="G974" s="497"/>
      <c r="H974" s="451"/>
      <c r="S974" s="452"/>
      <c r="T974" s="437"/>
      <c r="U974" s="437"/>
      <c r="V974" s="437"/>
      <c r="W974" s="437"/>
      <c r="X974" s="437"/>
      <c r="Y974" s="437"/>
      <c r="Z974" s="437"/>
      <c r="AA974" s="437"/>
      <c r="AB974" s="437"/>
      <c r="AC974" s="437"/>
      <c r="AD974" s="437"/>
      <c r="AE974" s="437"/>
      <c r="AF974" s="437"/>
    </row>
    <row r="975">
      <c r="A975" s="498" t="s">
        <v>8964</v>
      </c>
      <c r="B975" s="435"/>
      <c r="C975" s="435"/>
      <c r="D975" s="499" t="s">
        <v>8965</v>
      </c>
      <c r="E975" s="500" t="s">
        <v>8966</v>
      </c>
      <c r="F975" s="499" t="s">
        <v>8967</v>
      </c>
      <c r="G975" s="435"/>
      <c r="H975" s="435"/>
      <c r="I975" s="435"/>
      <c r="J975" s="501" t="s">
        <v>8965</v>
      </c>
      <c r="K975" s="500" t="s">
        <v>8966</v>
      </c>
      <c r="L975" s="501" t="s">
        <v>8968</v>
      </c>
      <c r="M975" s="435"/>
      <c r="N975" s="435"/>
      <c r="O975" s="435"/>
      <c r="P975" s="502" t="s">
        <v>8965</v>
      </c>
      <c r="Q975" s="503" t="s">
        <v>8966</v>
      </c>
      <c r="R975" s="504"/>
      <c r="S975" s="436"/>
      <c r="T975" s="437"/>
      <c r="U975" s="437"/>
      <c r="V975" s="437"/>
      <c r="W975" s="437"/>
      <c r="X975" s="437"/>
      <c r="Y975" s="437"/>
      <c r="Z975" s="437"/>
      <c r="AA975" s="437"/>
      <c r="AB975" s="437"/>
      <c r="AC975" s="437"/>
      <c r="AD975" s="437"/>
      <c r="AE975" s="437"/>
      <c r="AF975" s="437"/>
    </row>
    <row r="976">
      <c r="A976" s="505"/>
      <c r="S976" s="452"/>
      <c r="T976" s="437"/>
      <c r="U976" s="437"/>
      <c r="V976" s="437"/>
      <c r="W976" s="437"/>
      <c r="X976" s="437"/>
      <c r="Y976" s="437"/>
      <c r="Z976" s="437"/>
      <c r="AA976" s="437"/>
      <c r="AB976" s="437"/>
      <c r="AC976" s="437"/>
      <c r="AD976" s="437"/>
      <c r="AE976" s="437"/>
      <c r="AF976" s="437"/>
    </row>
    <row r="977">
      <c r="A977" s="506" t="s">
        <v>8969</v>
      </c>
      <c r="D977" s="507" t="s">
        <v>8965</v>
      </c>
      <c r="E977" s="508" t="s">
        <v>8966</v>
      </c>
      <c r="F977" s="507" t="s">
        <v>8970</v>
      </c>
      <c r="J977" s="507" t="s">
        <v>8965</v>
      </c>
      <c r="K977" s="508" t="s">
        <v>8966</v>
      </c>
      <c r="L977" s="507" t="s">
        <v>8971</v>
      </c>
      <c r="P977" s="509" t="s">
        <v>8965</v>
      </c>
      <c r="Q977" s="510" t="s">
        <v>8966</v>
      </c>
      <c r="R977" s="511" t="s">
        <v>8972</v>
      </c>
      <c r="S977" s="452"/>
      <c r="T977" s="437"/>
      <c r="U977" s="437"/>
      <c r="V977" s="437"/>
      <c r="W977" s="437"/>
      <c r="X977" s="437"/>
      <c r="Y977" s="437"/>
      <c r="Z977" s="437"/>
      <c r="AA977" s="437"/>
      <c r="AB977" s="437"/>
      <c r="AC977" s="437"/>
      <c r="AD977" s="437"/>
      <c r="AE977" s="437"/>
      <c r="AF977" s="437"/>
    </row>
    <row r="978">
      <c r="A978" s="512"/>
      <c r="B978" s="513"/>
      <c r="C978" s="513"/>
      <c r="D978" s="513"/>
      <c r="E978" s="513"/>
      <c r="F978" s="513"/>
      <c r="G978" s="513"/>
      <c r="H978" s="513"/>
      <c r="I978" s="513"/>
      <c r="J978" s="513"/>
      <c r="K978" s="513"/>
      <c r="L978" s="513"/>
      <c r="M978" s="513"/>
      <c r="N978" s="513"/>
      <c r="O978" s="513"/>
      <c r="P978" s="513"/>
      <c r="Q978" s="513"/>
      <c r="R978" s="513"/>
      <c r="S978" s="514"/>
      <c r="T978" s="437"/>
      <c r="U978" s="437"/>
      <c r="V978" s="437"/>
      <c r="W978" s="437"/>
      <c r="X978" s="437"/>
      <c r="Y978" s="437"/>
      <c r="Z978" s="437"/>
      <c r="AA978" s="437"/>
      <c r="AB978" s="437"/>
      <c r="AC978" s="437"/>
      <c r="AD978" s="437"/>
      <c r="AE978" s="437"/>
      <c r="AF978" s="437"/>
    </row>
    <row r="979">
      <c r="A979" s="434" t="s">
        <v>9021</v>
      </c>
      <c r="B979" s="435"/>
      <c r="C979" s="435"/>
      <c r="D979" s="435"/>
      <c r="E979" s="435"/>
      <c r="F979" s="435"/>
      <c r="G979" s="435"/>
      <c r="H979" s="435"/>
      <c r="I979" s="435"/>
      <c r="J979" s="435"/>
      <c r="K979" s="435"/>
      <c r="L979" s="435"/>
      <c r="M979" s="435"/>
      <c r="N979" s="435"/>
      <c r="O979" s="435"/>
      <c r="P979" s="435"/>
      <c r="Q979" s="435"/>
      <c r="R979" s="435"/>
      <c r="S979" s="436"/>
      <c r="T979" s="437"/>
      <c r="U979" s="437"/>
      <c r="V979" s="437"/>
      <c r="W979" s="437"/>
      <c r="X979" s="437"/>
      <c r="Y979" s="437"/>
      <c r="Z979" s="437"/>
      <c r="AA979" s="437"/>
      <c r="AB979" s="437"/>
      <c r="AC979" s="437"/>
      <c r="AD979" s="437"/>
      <c r="AE979" s="437"/>
      <c r="AF979" s="437"/>
    </row>
    <row r="980">
      <c r="A980" s="438" t="s">
        <v>8935</v>
      </c>
      <c r="B980" s="439"/>
      <c r="C980" s="438" t="s">
        <v>8936</v>
      </c>
      <c r="D980" s="440"/>
      <c r="E980" s="439"/>
      <c r="F980" s="441" t="s">
        <v>1437</v>
      </c>
      <c r="G980" s="442" t="s">
        <v>8937</v>
      </c>
      <c r="H980" s="443" t="s">
        <v>1442</v>
      </c>
      <c r="I980" s="444"/>
      <c r="J980" s="444"/>
      <c r="K980" s="444"/>
      <c r="L980" s="444"/>
      <c r="M980" s="444"/>
      <c r="N980" s="444"/>
      <c r="O980" s="444"/>
      <c r="P980" s="444"/>
      <c r="Q980" s="444"/>
      <c r="R980" s="444"/>
      <c r="S980" s="445"/>
      <c r="T980" s="437"/>
      <c r="U980" s="437"/>
      <c r="V980" s="437"/>
      <c r="W980" s="437"/>
      <c r="X980" s="437"/>
      <c r="Y980" s="437"/>
      <c r="Z980" s="437"/>
      <c r="AA980" s="437"/>
      <c r="AB980" s="437"/>
      <c r="AC980" s="437"/>
      <c r="AD980" s="437"/>
      <c r="AE980" s="437"/>
      <c r="AF980" s="437"/>
    </row>
    <row r="981">
      <c r="A981" s="446" t="s">
        <v>8938</v>
      </c>
      <c r="B981" s="22"/>
      <c r="C981" s="447"/>
      <c r="D981" s="448"/>
      <c r="E981" s="22"/>
      <c r="F981" s="449" t="s">
        <v>8939</v>
      </c>
      <c r="G981" s="450"/>
      <c r="H981" s="451"/>
      <c r="S981" s="452"/>
      <c r="T981" s="437"/>
      <c r="U981" s="437"/>
      <c r="V981" s="437"/>
      <c r="W981" s="437"/>
      <c r="X981" s="437"/>
      <c r="Y981" s="437"/>
      <c r="Z981" s="437"/>
      <c r="AA981" s="437"/>
      <c r="AB981" s="437"/>
      <c r="AC981" s="437"/>
      <c r="AD981" s="437"/>
      <c r="AE981" s="437"/>
      <c r="AF981" s="437"/>
    </row>
    <row r="982">
      <c r="A982" s="453" t="s">
        <v>8940</v>
      </c>
      <c r="B982" s="448"/>
      <c r="C982" s="448"/>
      <c r="D982" s="22"/>
      <c r="E982" s="454" t="s">
        <v>8941</v>
      </c>
      <c r="F982" s="455" t="s">
        <v>8942</v>
      </c>
      <c r="G982" s="456"/>
      <c r="H982" s="451"/>
      <c r="S982" s="452"/>
      <c r="T982" s="437"/>
      <c r="U982" s="437"/>
      <c r="V982" s="437"/>
      <c r="W982" s="437"/>
      <c r="X982" s="437"/>
      <c r="Y982" s="437"/>
      <c r="Z982" s="437"/>
      <c r="AA982" s="437"/>
      <c r="AB982" s="437"/>
      <c r="AC982" s="437"/>
      <c r="AD982" s="437"/>
      <c r="AE982" s="437"/>
      <c r="AF982" s="437"/>
    </row>
    <row r="983">
      <c r="A983" s="457" t="s">
        <v>8943</v>
      </c>
      <c r="B983" s="458"/>
      <c r="C983" s="458"/>
      <c r="D983" s="459"/>
      <c r="E983" s="460"/>
      <c r="F983" s="461"/>
      <c r="G983" s="462"/>
      <c r="H983" s="463"/>
      <c r="I983" s="464"/>
      <c r="J983" s="464"/>
      <c r="K983" s="464"/>
      <c r="L983" s="464"/>
      <c r="M983" s="464"/>
      <c r="N983" s="464"/>
      <c r="O983" s="464"/>
      <c r="P983" s="464"/>
      <c r="Q983" s="464"/>
      <c r="R983" s="464"/>
      <c r="S983" s="465"/>
      <c r="T983" s="437"/>
      <c r="U983" s="437"/>
      <c r="V983" s="437"/>
      <c r="W983" s="437"/>
      <c r="X983" s="437"/>
      <c r="Y983" s="437"/>
      <c r="Z983" s="437"/>
      <c r="AA983" s="437"/>
      <c r="AB983" s="437"/>
      <c r="AC983" s="437"/>
      <c r="AD983" s="437"/>
      <c r="AE983" s="437"/>
      <c r="AF983" s="437"/>
    </row>
    <row r="984">
      <c r="A984" s="466" t="s">
        <v>8944</v>
      </c>
      <c r="B984" s="467"/>
      <c r="C984" s="468" t="s">
        <v>8945</v>
      </c>
      <c r="D984" s="469"/>
      <c r="E984" s="469"/>
      <c r="F984" s="469"/>
      <c r="G984" s="469"/>
      <c r="H984" s="560" t="s">
        <v>9018</v>
      </c>
      <c r="J984" s="561" t="s">
        <v>9019</v>
      </c>
      <c r="N984" s="562" t="s">
        <v>9020</v>
      </c>
      <c r="O984" s="444"/>
      <c r="P984" s="561" t="s">
        <v>9019</v>
      </c>
      <c r="S984" s="452"/>
      <c r="T984" s="437"/>
      <c r="U984" s="437"/>
      <c r="V984" s="437"/>
      <c r="W984" s="437"/>
      <c r="X984" s="437"/>
      <c r="Y984" s="437"/>
      <c r="Z984" s="437"/>
      <c r="AA984" s="437"/>
      <c r="AB984" s="437"/>
      <c r="AC984" s="437"/>
      <c r="AD984" s="437"/>
      <c r="AE984" s="437"/>
      <c r="AF984" s="437"/>
    </row>
    <row r="985">
      <c r="A985" s="471"/>
      <c r="B985" s="472" t="s">
        <v>8946</v>
      </c>
      <c r="C985" s="473" t="s">
        <v>8947</v>
      </c>
      <c r="D985" s="474"/>
      <c r="E985" s="474"/>
      <c r="F985" s="475"/>
      <c r="G985" s="473" t="s">
        <v>8948</v>
      </c>
      <c r="H985" s="451"/>
      <c r="S985" s="452"/>
      <c r="T985" s="437"/>
      <c r="U985" s="437"/>
      <c r="V985" s="437"/>
      <c r="W985" s="437"/>
      <c r="X985" s="437"/>
      <c r="Y985" s="437"/>
      <c r="Z985" s="437"/>
      <c r="AA985" s="437"/>
      <c r="AB985" s="437"/>
      <c r="AC985" s="437"/>
      <c r="AD985" s="437"/>
      <c r="AE985" s="437"/>
      <c r="AF985" s="437"/>
    </row>
    <row r="986">
      <c r="A986" s="471" t="s">
        <v>2101</v>
      </c>
      <c r="B986" s="472">
        <v>1.0</v>
      </c>
      <c r="C986" s="476" t="s">
        <v>2102</v>
      </c>
      <c r="D986" s="474"/>
      <c r="E986" s="474"/>
      <c r="F986" s="475"/>
      <c r="G986" s="477"/>
      <c r="H986" s="558" t="s">
        <v>1441</v>
      </c>
      <c r="S986" s="452"/>
      <c r="T986" s="437"/>
      <c r="U986" s="437"/>
      <c r="V986" s="437"/>
      <c r="W986" s="437"/>
      <c r="X986" s="437"/>
      <c r="Y986" s="437"/>
      <c r="Z986" s="437"/>
      <c r="AA986" s="437"/>
      <c r="AB986" s="437"/>
      <c r="AC986" s="437"/>
      <c r="AD986" s="437"/>
      <c r="AE986" s="437"/>
      <c r="AF986" s="437"/>
    </row>
    <row r="987">
      <c r="A987" s="471" t="s">
        <v>2101</v>
      </c>
      <c r="B987" s="478">
        <v>2.0</v>
      </c>
      <c r="C987" s="476" t="s">
        <v>2103</v>
      </c>
      <c r="D987" s="474"/>
      <c r="E987" s="474"/>
      <c r="F987" s="475"/>
      <c r="G987" s="477"/>
      <c r="H987" s="451"/>
      <c r="S987" s="452"/>
      <c r="T987" s="437"/>
      <c r="U987" s="437"/>
      <c r="V987" s="437"/>
      <c r="W987" s="437"/>
      <c r="X987" s="437"/>
      <c r="Y987" s="437"/>
      <c r="Z987" s="437"/>
      <c r="AA987" s="437"/>
      <c r="AB987" s="437"/>
      <c r="AC987" s="437"/>
      <c r="AD987" s="437"/>
      <c r="AE987" s="437"/>
      <c r="AF987" s="437"/>
    </row>
    <row r="988">
      <c r="A988" s="471"/>
      <c r="B988" s="472" t="s">
        <v>8946</v>
      </c>
      <c r="C988" s="473" t="s">
        <v>8947</v>
      </c>
      <c r="D988" s="474"/>
      <c r="E988" s="475"/>
      <c r="F988" s="472" t="s">
        <v>8948</v>
      </c>
      <c r="G988" s="477" t="s">
        <v>8949</v>
      </c>
      <c r="H988" s="451"/>
      <c r="S988" s="452"/>
      <c r="T988" s="437"/>
      <c r="U988" s="437"/>
      <c r="V988" s="437"/>
      <c r="W988" s="437"/>
      <c r="X988" s="437"/>
      <c r="Y988" s="437"/>
      <c r="Z988" s="437"/>
      <c r="AA988" s="437"/>
      <c r="AB988" s="437"/>
      <c r="AC988" s="437"/>
      <c r="AD988" s="437"/>
      <c r="AE988" s="437"/>
      <c r="AF988" s="437"/>
    </row>
    <row r="989">
      <c r="A989" s="471" t="s">
        <v>2104</v>
      </c>
      <c r="B989" s="472">
        <v>1.0</v>
      </c>
      <c r="C989" s="476" t="s">
        <v>2116</v>
      </c>
      <c r="D989" s="474"/>
      <c r="E989" s="475"/>
      <c r="F989" s="478" t="s">
        <v>2117</v>
      </c>
      <c r="G989" s="559" t="s">
        <v>1638</v>
      </c>
      <c r="H989" s="451"/>
      <c r="S989" s="452"/>
      <c r="T989" s="437"/>
      <c r="U989" s="437"/>
      <c r="V989" s="437"/>
      <c r="W989" s="437"/>
      <c r="X989" s="437"/>
      <c r="Y989" s="437"/>
      <c r="Z989" s="437"/>
      <c r="AA989" s="437"/>
      <c r="AB989" s="437"/>
      <c r="AC989" s="437"/>
      <c r="AD989" s="437"/>
      <c r="AE989" s="437"/>
      <c r="AF989" s="437"/>
    </row>
    <row r="990">
      <c r="A990" s="471"/>
      <c r="B990" s="472" t="s">
        <v>8946</v>
      </c>
      <c r="C990" s="517" t="s">
        <v>6512</v>
      </c>
      <c r="D990" s="517" t="s">
        <v>8974</v>
      </c>
      <c r="E990" s="517" t="s">
        <v>8951</v>
      </c>
      <c r="F990" s="517" t="s">
        <v>8952</v>
      </c>
      <c r="G990" s="473" t="s">
        <v>8953</v>
      </c>
      <c r="H990" s="451"/>
      <c r="S990" s="452"/>
      <c r="T990" s="437"/>
      <c r="U990" s="437"/>
      <c r="V990" s="437"/>
      <c r="W990" s="437"/>
      <c r="X990" s="437"/>
      <c r="Y990" s="437"/>
      <c r="Z990" s="437"/>
      <c r="AA990" s="437"/>
      <c r="AB990" s="437"/>
      <c r="AC990" s="437"/>
      <c r="AD990" s="437"/>
      <c r="AE990" s="437"/>
      <c r="AF990" s="437"/>
    </row>
    <row r="991">
      <c r="A991" s="471" t="s">
        <v>8975</v>
      </c>
      <c r="B991" s="472">
        <v>1.0</v>
      </c>
      <c r="C991" s="478" t="s">
        <v>8976</v>
      </c>
      <c r="D991" s="472"/>
      <c r="E991" s="478" t="s">
        <v>8977</v>
      </c>
      <c r="F991" s="472"/>
      <c r="G991" s="473" t="s">
        <v>8978</v>
      </c>
      <c r="H991" s="451"/>
      <c r="S991" s="452"/>
      <c r="T991" s="437"/>
      <c r="U991" s="437"/>
      <c r="V991" s="437"/>
      <c r="W991" s="437"/>
      <c r="X991" s="437"/>
      <c r="Y991" s="437"/>
      <c r="Z991" s="437"/>
      <c r="AA991" s="437"/>
      <c r="AB991" s="437"/>
      <c r="AC991" s="437"/>
      <c r="AD991" s="437"/>
      <c r="AE991" s="437"/>
      <c r="AF991" s="437"/>
    </row>
    <row r="992">
      <c r="A992" s="471"/>
      <c r="B992" s="472" t="s">
        <v>8946</v>
      </c>
      <c r="C992" s="476" t="s">
        <v>8958</v>
      </c>
      <c r="D992" s="474"/>
      <c r="E992" s="474"/>
      <c r="F992" s="475"/>
      <c r="G992" s="473" t="s">
        <v>8959</v>
      </c>
      <c r="H992" s="451"/>
      <c r="S992" s="452"/>
      <c r="T992" s="437"/>
      <c r="U992" s="437"/>
      <c r="V992" s="437"/>
      <c r="W992" s="437"/>
      <c r="X992" s="437"/>
      <c r="Y992" s="437"/>
      <c r="Z992" s="437"/>
      <c r="AA992" s="437"/>
      <c r="AB992" s="437"/>
      <c r="AC992" s="437"/>
      <c r="AD992" s="437"/>
      <c r="AE992" s="437"/>
      <c r="AF992" s="437"/>
    </row>
    <row r="993">
      <c r="A993" s="486" t="s">
        <v>1636</v>
      </c>
      <c r="B993" s="478">
        <v>1.0</v>
      </c>
      <c r="C993" s="487" t="s">
        <v>1637</v>
      </c>
      <c r="D993" s="474"/>
      <c r="E993" s="474"/>
      <c r="F993" s="475"/>
      <c r="G993" s="476" t="s">
        <v>1638</v>
      </c>
      <c r="H993" s="451"/>
      <c r="S993" s="452"/>
      <c r="T993" s="437"/>
      <c r="U993" s="437"/>
      <c r="V993" s="437"/>
      <c r="W993" s="437"/>
      <c r="X993" s="437"/>
      <c r="Y993" s="437"/>
      <c r="Z993" s="437"/>
      <c r="AA993" s="437"/>
      <c r="AB993" s="437"/>
      <c r="AC993" s="437"/>
      <c r="AD993" s="437"/>
      <c r="AE993" s="437"/>
      <c r="AF993" s="437"/>
    </row>
    <row r="994">
      <c r="A994" s="486" t="s">
        <v>1636</v>
      </c>
      <c r="B994" s="478">
        <v>2.0</v>
      </c>
      <c r="C994" s="487" t="s">
        <v>1690</v>
      </c>
      <c r="D994" s="474"/>
      <c r="E994" s="474"/>
      <c r="F994" s="475"/>
      <c r="G994" s="476" t="s">
        <v>1638</v>
      </c>
      <c r="H994" s="451"/>
      <c r="S994" s="452"/>
      <c r="T994" s="437"/>
      <c r="U994" s="437"/>
      <c r="V994" s="437"/>
      <c r="W994" s="437"/>
      <c r="X994" s="437"/>
      <c r="Y994" s="437"/>
      <c r="Z994" s="437"/>
      <c r="AA994" s="437"/>
      <c r="AB994" s="437"/>
      <c r="AC994" s="437"/>
      <c r="AD994" s="437"/>
      <c r="AE994" s="437"/>
      <c r="AF994" s="437"/>
    </row>
    <row r="995">
      <c r="A995" s="486" t="s">
        <v>1636</v>
      </c>
      <c r="B995" s="478">
        <v>3.0</v>
      </c>
      <c r="C995" s="487" t="s">
        <v>1677</v>
      </c>
      <c r="D995" s="474"/>
      <c r="E995" s="474"/>
      <c r="F995" s="475"/>
      <c r="G995" s="476" t="s">
        <v>1638</v>
      </c>
      <c r="H995" s="451"/>
      <c r="S995" s="452"/>
      <c r="T995" s="437"/>
      <c r="U995" s="437"/>
      <c r="V995" s="437"/>
      <c r="W995" s="437"/>
      <c r="X995" s="437"/>
      <c r="Y995" s="437"/>
      <c r="Z995" s="437"/>
      <c r="AA995" s="437"/>
      <c r="AB995" s="437"/>
      <c r="AC995" s="437"/>
      <c r="AD995" s="437"/>
      <c r="AE995" s="437"/>
      <c r="AF995" s="437"/>
    </row>
    <row r="996">
      <c r="A996" s="486" t="s">
        <v>1636</v>
      </c>
      <c r="B996" s="478">
        <v>4.0</v>
      </c>
      <c r="C996" s="487" t="s">
        <v>1644</v>
      </c>
      <c r="D996" s="474"/>
      <c r="E996" s="474"/>
      <c r="F996" s="475"/>
      <c r="G996" s="476" t="s">
        <v>1638</v>
      </c>
      <c r="H996" s="451"/>
      <c r="S996" s="452"/>
      <c r="T996" s="437"/>
      <c r="U996" s="437"/>
      <c r="V996" s="437"/>
      <c r="W996" s="437"/>
      <c r="X996" s="437"/>
      <c r="Y996" s="437"/>
      <c r="Z996" s="437"/>
      <c r="AA996" s="437"/>
      <c r="AB996" s="437"/>
      <c r="AC996" s="437"/>
      <c r="AD996" s="437"/>
      <c r="AE996" s="437"/>
      <c r="AF996" s="437"/>
    </row>
    <row r="997">
      <c r="A997" s="486" t="s">
        <v>1646</v>
      </c>
      <c r="B997" s="478">
        <v>5.0</v>
      </c>
      <c r="C997" s="487" t="s">
        <v>1679</v>
      </c>
      <c r="D997" s="474"/>
      <c r="E997" s="474"/>
      <c r="F997" s="475"/>
      <c r="G997" s="476" t="s">
        <v>1648</v>
      </c>
      <c r="H997" s="451"/>
      <c r="S997" s="452"/>
      <c r="T997" s="437"/>
      <c r="U997" s="437"/>
      <c r="V997" s="437"/>
      <c r="W997" s="437"/>
      <c r="X997" s="437"/>
      <c r="Y997" s="437"/>
      <c r="Z997" s="437"/>
      <c r="AA997" s="437"/>
      <c r="AB997" s="437"/>
      <c r="AC997" s="437"/>
      <c r="AD997" s="437"/>
      <c r="AE997" s="437"/>
      <c r="AF997" s="437"/>
    </row>
    <row r="998">
      <c r="A998" s="486" t="s">
        <v>1646</v>
      </c>
      <c r="B998" s="478">
        <v>6.0</v>
      </c>
      <c r="C998" s="487" t="s">
        <v>1650</v>
      </c>
      <c r="D998" s="474"/>
      <c r="E998" s="474"/>
      <c r="F998" s="475"/>
      <c r="G998" s="476" t="s">
        <v>1648</v>
      </c>
      <c r="H998" s="451"/>
      <c r="S998" s="452"/>
      <c r="T998" s="437"/>
      <c r="U998" s="437"/>
      <c r="V998" s="437"/>
      <c r="W998" s="437"/>
      <c r="X998" s="437"/>
      <c r="Y998" s="437"/>
      <c r="Z998" s="437"/>
      <c r="AA998" s="437"/>
      <c r="AB998" s="437"/>
      <c r="AC998" s="437"/>
      <c r="AD998" s="437"/>
      <c r="AE998" s="437"/>
      <c r="AF998" s="437"/>
    </row>
    <row r="999">
      <c r="A999" s="486" t="s">
        <v>1636</v>
      </c>
      <c r="B999" s="478">
        <v>7.0</v>
      </c>
      <c r="C999" s="487" t="s">
        <v>1652</v>
      </c>
      <c r="D999" s="474"/>
      <c r="E999" s="474"/>
      <c r="F999" s="475"/>
      <c r="G999" s="476" t="s">
        <v>1638</v>
      </c>
      <c r="H999" s="451"/>
      <c r="S999" s="452"/>
      <c r="T999" s="437"/>
      <c r="U999" s="437"/>
      <c r="V999" s="437"/>
      <c r="W999" s="437"/>
      <c r="X999" s="437"/>
      <c r="Y999" s="437"/>
      <c r="Z999" s="437"/>
      <c r="AA999" s="437"/>
      <c r="AB999" s="437"/>
      <c r="AC999" s="437"/>
      <c r="AD999" s="437"/>
      <c r="AE999" s="437"/>
      <c r="AF999" s="437"/>
    </row>
    <row r="1000">
      <c r="A1000" s="486" t="s">
        <v>1636</v>
      </c>
      <c r="B1000" s="478">
        <v>8.0</v>
      </c>
      <c r="C1000" s="487" t="s">
        <v>1654</v>
      </c>
      <c r="D1000" s="474"/>
      <c r="E1000" s="474"/>
      <c r="F1000" s="475"/>
      <c r="G1000" s="476" t="s">
        <v>1638</v>
      </c>
      <c r="H1000" s="451"/>
      <c r="S1000" s="452"/>
      <c r="T1000" s="437"/>
      <c r="U1000" s="437"/>
      <c r="V1000" s="437"/>
      <c r="W1000" s="437"/>
      <c r="X1000" s="437"/>
      <c r="Y1000" s="437"/>
      <c r="Z1000" s="437"/>
      <c r="AA1000" s="437"/>
      <c r="AB1000" s="437"/>
      <c r="AC1000" s="437"/>
      <c r="AD1000" s="437"/>
      <c r="AE1000" s="437"/>
      <c r="AF1000" s="437"/>
    </row>
    <row r="1001">
      <c r="A1001" s="489" t="s">
        <v>1646</v>
      </c>
      <c r="B1001" s="563">
        <v>9.0</v>
      </c>
      <c r="C1001" s="564" t="s">
        <v>1656</v>
      </c>
      <c r="D1001" s="474"/>
      <c r="E1001" s="474"/>
      <c r="F1001" s="474"/>
      <c r="G1001" s="563" t="s">
        <v>1648</v>
      </c>
      <c r="H1001" s="451"/>
      <c r="S1001" s="452"/>
      <c r="T1001" s="437"/>
      <c r="U1001" s="437"/>
      <c r="V1001" s="437"/>
      <c r="W1001" s="437"/>
      <c r="X1001" s="437"/>
      <c r="Y1001" s="437"/>
      <c r="Z1001" s="437"/>
      <c r="AA1001" s="437"/>
      <c r="AB1001" s="437"/>
      <c r="AC1001" s="437"/>
      <c r="AD1001" s="437"/>
      <c r="AE1001" s="437"/>
      <c r="AF1001" s="437"/>
    </row>
    <row r="1002">
      <c r="A1002" s="488" t="s">
        <v>8960</v>
      </c>
      <c r="B1002" s="474"/>
      <c r="C1002" s="474"/>
      <c r="D1002" s="474"/>
      <c r="E1002" s="474"/>
      <c r="F1002" s="474"/>
      <c r="G1002" s="474"/>
      <c r="H1002" s="451"/>
      <c r="S1002" s="452"/>
      <c r="T1002" s="437"/>
      <c r="U1002" s="437"/>
      <c r="V1002" s="437"/>
      <c r="W1002" s="437"/>
      <c r="X1002" s="437"/>
      <c r="Y1002" s="437"/>
      <c r="Z1002" s="437"/>
      <c r="AA1002" s="437"/>
      <c r="AB1002" s="437"/>
      <c r="AC1002" s="437"/>
      <c r="AD1002" s="437"/>
      <c r="AE1002" s="437"/>
      <c r="AF1002" s="437"/>
    </row>
    <row r="1003">
      <c r="A1003" s="471" t="s">
        <v>8944</v>
      </c>
      <c r="B1003" s="472" t="s">
        <v>8946</v>
      </c>
      <c r="C1003" s="473" t="s">
        <v>39</v>
      </c>
      <c r="D1003" s="475"/>
      <c r="E1003" s="472" t="s">
        <v>8951</v>
      </c>
      <c r="F1003" s="478" t="s">
        <v>8961</v>
      </c>
      <c r="G1003" s="473" t="s">
        <v>8953</v>
      </c>
      <c r="H1003" s="451"/>
      <c r="S1003" s="452"/>
      <c r="T1003" s="437"/>
      <c r="U1003" s="437"/>
      <c r="V1003" s="437"/>
      <c r="W1003" s="437"/>
      <c r="X1003" s="437"/>
      <c r="Y1003" s="437"/>
      <c r="Z1003" s="437"/>
      <c r="AA1003" s="437"/>
      <c r="AB1003" s="437"/>
      <c r="AC1003" s="437"/>
      <c r="AD1003" s="437"/>
      <c r="AE1003" s="437"/>
      <c r="AF1003" s="437"/>
    </row>
    <row r="1004">
      <c r="A1004" s="471" t="s">
        <v>6465</v>
      </c>
      <c r="B1004" s="472">
        <v>1.0</v>
      </c>
      <c r="C1004" s="476" t="s">
        <v>8955</v>
      </c>
      <c r="D1004" s="475"/>
      <c r="E1004" s="478" t="s">
        <v>8956</v>
      </c>
      <c r="F1004" s="472"/>
      <c r="G1004" s="473" t="s">
        <v>8957</v>
      </c>
      <c r="H1004" s="451"/>
      <c r="S1004" s="452"/>
      <c r="T1004" s="437"/>
      <c r="U1004" s="437"/>
      <c r="V1004" s="437"/>
      <c r="W1004" s="437"/>
      <c r="X1004" s="437"/>
      <c r="Y1004" s="437"/>
      <c r="Z1004" s="437"/>
      <c r="AA1004" s="437"/>
      <c r="AB1004" s="437"/>
      <c r="AC1004" s="437"/>
      <c r="AD1004" s="437"/>
      <c r="AE1004" s="437"/>
      <c r="AF1004" s="437"/>
    </row>
    <row r="1005">
      <c r="A1005" s="489" t="s">
        <v>8962</v>
      </c>
      <c r="B1005" s="474"/>
      <c r="C1005" s="474"/>
      <c r="D1005" s="474"/>
      <c r="E1005" s="474"/>
      <c r="F1005" s="474"/>
      <c r="G1005" s="474"/>
      <c r="H1005" s="451"/>
      <c r="S1005" s="452"/>
      <c r="T1005" s="437"/>
      <c r="U1005" s="437"/>
      <c r="V1005" s="437"/>
      <c r="W1005" s="437"/>
      <c r="X1005" s="437"/>
      <c r="Y1005" s="437"/>
      <c r="Z1005" s="437"/>
      <c r="AA1005" s="437"/>
      <c r="AB1005" s="437"/>
      <c r="AC1005" s="437"/>
      <c r="AD1005" s="437"/>
      <c r="AE1005" s="437"/>
      <c r="AF1005" s="437"/>
    </row>
    <row r="1006">
      <c r="A1006" s="471" t="s">
        <v>8944</v>
      </c>
      <c r="B1006" s="472" t="s">
        <v>8946</v>
      </c>
      <c r="C1006" s="473" t="s">
        <v>39</v>
      </c>
      <c r="D1006" s="475"/>
      <c r="E1006" s="472" t="s">
        <v>8951</v>
      </c>
      <c r="F1006" s="472" t="s">
        <v>8952</v>
      </c>
      <c r="G1006" s="473" t="s">
        <v>8953</v>
      </c>
      <c r="H1006" s="451"/>
      <c r="S1006" s="452"/>
      <c r="T1006" s="437"/>
      <c r="U1006" s="437"/>
      <c r="V1006" s="437"/>
      <c r="W1006" s="437"/>
      <c r="X1006" s="437"/>
      <c r="Y1006" s="437"/>
      <c r="Z1006" s="437"/>
      <c r="AA1006" s="437"/>
      <c r="AB1006" s="437"/>
      <c r="AC1006" s="437"/>
      <c r="AD1006" s="437"/>
      <c r="AE1006" s="437"/>
      <c r="AF1006" s="437"/>
    </row>
    <row r="1007">
      <c r="A1007" s="490" t="s">
        <v>6465</v>
      </c>
      <c r="B1007" s="491">
        <v>1.0</v>
      </c>
      <c r="C1007" s="492" t="s">
        <v>8955</v>
      </c>
      <c r="D1007" s="493"/>
      <c r="E1007" s="494" t="s">
        <v>8956</v>
      </c>
      <c r="F1007" s="491"/>
      <c r="G1007" s="495" t="s">
        <v>8963</v>
      </c>
      <c r="H1007" s="451"/>
      <c r="S1007" s="452"/>
      <c r="T1007" s="437"/>
      <c r="U1007" s="437"/>
      <c r="V1007" s="437"/>
      <c r="W1007" s="437"/>
      <c r="X1007" s="437"/>
      <c r="Y1007" s="437"/>
      <c r="Z1007" s="437"/>
      <c r="AA1007" s="437"/>
      <c r="AB1007" s="437"/>
      <c r="AC1007" s="437"/>
      <c r="AD1007" s="437"/>
      <c r="AE1007" s="437"/>
      <c r="AF1007" s="437"/>
    </row>
    <row r="1008">
      <c r="A1008" s="496"/>
      <c r="B1008" s="497"/>
      <c r="C1008" s="497"/>
      <c r="E1008" s="497"/>
      <c r="F1008" s="497"/>
      <c r="G1008" s="497"/>
      <c r="H1008" s="451"/>
      <c r="S1008" s="452"/>
      <c r="T1008" s="437"/>
      <c r="U1008" s="437"/>
      <c r="V1008" s="437"/>
      <c r="W1008" s="437"/>
      <c r="X1008" s="437"/>
      <c r="Y1008" s="437"/>
      <c r="Z1008" s="437"/>
      <c r="AA1008" s="437"/>
      <c r="AB1008" s="437"/>
      <c r="AC1008" s="437"/>
      <c r="AD1008" s="437"/>
      <c r="AE1008" s="437"/>
      <c r="AF1008" s="437"/>
    </row>
    <row r="1009">
      <c r="A1009" s="498" t="s">
        <v>8964</v>
      </c>
      <c r="B1009" s="435"/>
      <c r="C1009" s="435"/>
      <c r="D1009" s="499" t="s">
        <v>8965</v>
      </c>
      <c r="E1009" s="500" t="s">
        <v>8966</v>
      </c>
      <c r="F1009" s="499" t="s">
        <v>8967</v>
      </c>
      <c r="G1009" s="435"/>
      <c r="H1009" s="435"/>
      <c r="I1009" s="435"/>
      <c r="J1009" s="501" t="s">
        <v>8965</v>
      </c>
      <c r="K1009" s="500" t="s">
        <v>8966</v>
      </c>
      <c r="L1009" s="501" t="s">
        <v>8968</v>
      </c>
      <c r="M1009" s="435"/>
      <c r="N1009" s="435"/>
      <c r="O1009" s="435"/>
      <c r="P1009" s="502" t="s">
        <v>8965</v>
      </c>
      <c r="Q1009" s="503" t="s">
        <v>8966</v>
      </c>
      <c r="R1009" s="504"/>
      <c r="S1009" s="436"/>
      <c r="T1009" s="437"/>
      <c r="U1009" s="437"/>
      <c r="V1009" s="437"/>
      <c r="W1009" s="437"/>
      <c r="X1009" s="437"/>
      <c r="Y1009" s="437"/>
      <c r="Z1009" s="437"/>
      <c r="AA1009" s="437"/>
      <c r="AB1009" s="437"/>
      <c r="AC1009" s="437"/>
      <c r="AD1009" s="437"/>
      <c r="AE1009" s="437"/>
      <c r="AF1009" s="437"/>
    </row>
    <row r="1010">
      <c r="A1010" s="505"/>
      <c r="S1010" s="452"/>
      <c r="T1010" s="437"/>
      <c r="U1010" s="437"/>
      <c r="V1010" s="437"/>
      <c r="W1010" s="437"/>
      <c r="X1010" s="437"/>
      <c r="Y1010" s="437"/>
      <c r="Z1010" s="437"/>
      <c r="AA1010" s="437"/>
      <c r="AB1010" s="437"/>
      <c r="AC1010" s="437"/>
      <c r="AD1010" s="437"/>
      <c r="AE1010" s="437"/>
      <c r="AF1010" s="437"/>
    </row>
    <row r="1011">
      <c r="A1011" s="506" t="s">
        <v>8969</v>
      </c>
      <c r="D1011" s="507" t="s">
        <v>8965</v>
      </c>
      <c r="E1011" s="508" t="s">
        <v>8966</v>
      </c>
      <c r="F1011" s="507" t="s">
        <v>8970</v>
      </c>
      <c r="J1011" s="507" t="s">
        <v>8965</v>
      </c>
      <c r="K1011" s="508" t="s">
        <v>8966</v>
      </c>
      <c r="L1011" s="507" t="s">
        <v>8971</v>
      </c>
      <c r="P1011" s="509" t="s">
        <v>8965</v>
      </c>
      <c r="Q1011" s="510" t="s">
        <v>8966</v>
      </c>
      <c r="R1011" s="511" t="s">
        <v>8972</v>
      </c>
      <c r="S1011" s="452"/>
      <c r="T1011" s="437"/>
      <c r="U1011" s="437"/>
      <c r="V1011" s="437"/>
      <c r="W1011" s="437"/>
      <c r="X1011" s="437"/>
      <c r="Y1011" s="437"/>
      <c r="Z1011" s="437"/>
      <c r="AA1011" s="437"/>
      <c r="AB1011" s="437"/>
      <c r="AC1011" s="437"/>
      <c r="AD1011" s="437"/>
      <c r="AE1011" s="437"/>
      <c r="AF1011" s="437"/>
    </row>
    <row r="1012">
      <c r="A1012" s="512"/>
      <c r="B1012" s="513"/>
      <c r="C1012" s="513"/>
      <c r="D1012" s="513"/>
      <c r="E1012" s="513"/>
      <c r="F1012" s="513"/>
      <c r="G1012" s="513"/>
      <c r="H1012" s="513"/>
      <c r="I1012" s="513"/>
      <c r="J1012" s="513"/>
      <c r="K1012" s="513"/>
      <c r="L1012" s="513"/>
      <c r="M1012" s="513"/>
      <c r="N1012" s="513"/>
      <c r="O1012" s="513"/>
      <c r="P1012" s="513"/>
      <c r="Q1012" s="513"/>
      <c r="R1012" s="513"/>
      <c r="S1012" s="514"/>
      <c r="T1012" s="437"/>
      <c r="U1012" s="437"/>
      <c r="V1012" s="437"/>
      <c r="W1012" s="437"/>
      <c r="X1012" s="437"/>
      <c r="Y1012" s="437"/>
      <c r="Z1012" s="437"/>
      <c r="AA1012" s="437"/>
      <c r="AB1012" s="437"/>
      <c r="AC1012" s="437"/>
      <c r="AD1012" s="437"/>
      <c r="AE1012" s="437"/>
      <c r="AF1012" s="437"/>
    </row>
    <row r="1013">
      <c r="A1013" s="434" t="s">
        <v>9022</v>
      </c>
      <c r="B1013" s="435"/>
      <c r="C1013" s="435"/>
      <c r="D1013" s="435"/>
      <c r="E1013" s="435"/>
      <c r="F1013" s="435"/>
      <c r="G1013" s="435"/>
      <c r="H1013" s="435"/>
      <c r="I1013" s="435"/>
      <c r="J1013" s="435"/>
      <c r="K1013" s="435"/>
      <c r="L1013" s="435"/>
      <c r="M1013" s="435"/>
      <c r="N1013" s="435"/>
      <c r="O1013" s="435"/>
      <c r="P1013" s="435"/>
      <c r="Q1013" s="435"/>
      <c r="R1013" s="435"/>
      <c r="S1013" s="436"/>
      <c r="T1013" s="437"/>
      <c r="U1013" s="437"/>
      <c r="V1013" s="437"/>
      <c r="W1013" s="437"/>
      <c r="X1013" s="437"/>
      <c r="Y1013" s="437"/>
      <c r="Z1013" s="437"/>
      <c r="AA1013" s="437"/>
      <c r="AB1013" s="437"/>
      <c r="AC1013" s="437"/>
      <c r="AD1013" s="437"/>
      <c r="AE1013" s="437"/>
      <c r="AF1013" s="437"/>
    </row>
    <row r="1014">
      <c r="A1014" s="438" t="s">
        <v>8935</v>
      </c>
      <c r="B1014" s="439"/>
      <c r="C1014" s="438" t="s">
        <v>8936</v>
      </c>
      <c r="D1014" s="440"/>
      <c r="E1014" s="439"/>
      <c r="F1014" s="441" t="s">
        <v>1437</v>
      </c>
      <c r="G1014" s="442" t="s">
        <v>8937</v>
      </c>
      <c r="H1014" s="443" t="s">
        <v>1442</v>
      </c>
      <c r="I1014" s="444"/>
      <c r="J1014" s="444"/>
      <c r="K1014" s="444"/>
      <c r="L1014" s="444"/>
      <c r="M1014" s="444"/>
      <c r="N1014" s="444"/>
      <c r="O1014" s="444"/>
      <c r="P1014" s="444"/>
      <c r="Q1014" s="444"/>
      <c r="R1014" s="444"/>
      <c r="S1014" s="445"/>
      <c r="T1014" s="437"/>
      <c r="U1014" s="437"/>
      <c r="V1014" s="437"/>
      <c r="W1014" s="437"/>
      <c r="X1014" s="437"/>
      <c r="Y1014" s="437"/>
      <c r="Z1014" s="437"/>
      <c r="AA1014" s="437"/>
      <c r="AB1014" s="437"/>
      <c r="AC1014" s="437"/>
      <c r="AD1014" s="437"/>
      <c r="AE1014" s="437"/>
      <c r="AF1014" s="437"/>
    </row>
    <row r="1015">
      <c r="A1015" s="446" t="s">
        <v>8938</v>
      </c>
      <c r="B1015" s="22"/>
      <c r="C1015" s="447"/>
      <c r="D1015" s="448"/>
      <c r="E1015" s="22"/>
      <c r="F1015" s="449" t="s">
        <v>8939</v>
      </c>
      <c r="G1015" s="450"/>
      <c r="H1015" s="451"/>
      <c r="S1015" s="452"/>
      <c r="T1015" s="437"/>
      <c r="U1015" s="437"/>
      <c r="V1015" s="437"/>
      <c r="W1015" s="437"/>
      <c r="X1015" s="437"/>
      <c r="Y1015" s="437"/>
      <c r="Z1015" s="437"/>
      <c r="AA1015" s="437"/>
      <c r="AB1015" s="437"/>
      <c r="AC1015" s="437"/>
      <c r="AD1015" s="437"/>
      <c r="AE1015" s="437"/>
      <c r="AF1015" s="437"/>
    </row>
    <row r="1016">
      <c r="A1016" s="453" t="s">
        <v>8940</v>
      </c>
      <c r="B1016" s="448"/>
      <c r="C1016" s="448"/>
      <c r="D1016" s="22"/>
      <c r="E1016" s="454" t="s">
        <v>8941</v>
      </c>
      <c r="F1016" s="455" t="s">
        <v>8942</v>
      </c>
      <c r="G1016" s="456"/>
      <c r="H1016" s="451"/>
      <c r="S1016" s="452"/>
      <c r="T1016" s="437"/>
      <c r="U1016" s="437"/>
      <c r="V1016" s="437"/>
      <c r="W1016" s="437"/>
      <c r="X1016" s="437"/>
      <c r="Y1016" s="437"/>
      <c r="Z1016" s="437"/>
      <c r="AA1016" s="437"/>
      <c r="AB1016" s="437"/>
      <c r="AC1016" s="437"/>
      <c r="AD1016" s="437"/>
      <c r="AE1016" s="437"/>
      <c r="AF1016" s="437"/>
    </row>
    <row r="1017">
      <c r="A1017" s="457" t="s">
        <v>8943</v>
      </c>
      <c r="B1017" s="458"/>
      <c r="C1017" s="458"/>
      <c r="D1017" s="459"/>
      <c r="E1017" s="460"/>
      <c r="F1017" s="461"/>
      <c r="G1017" s="462"/>
      <c r="H1017" s="463"/>
      <c r="I1017" s="464"/>
      <c r="J1017" s="464"/>
      <c r="K1017" s="464"/>
      <c r="L1017" s="464"/>
      <c r="M1017" s="464"/>
      <c r="N1017" s="464"/>
      <c r="O1017" s="464"/>
      <c r="P1017" s="464"/>
      <c r="Q1017" s="464"/>
      <c r="R1017" s="464"/>
      <c r="S1017" s="465"/>
      <c r="T1017" s="437"/>
      <c r="U1017" s="437"/>
      <c r="V1017" s="437"/>
      <c r="W1017" s="437"/>
      <c r="X1017" s="437"/>
      <c r="Y1017" s="437"/>
      <c r="Z1017" s="437"/>
      <c r="AA1017" s="437"/>
      <c r="AB1017" s="437"/>
      <c r="AC1017" s="437"/>
      <c r="AD1017" s="437"/>
      <c r="AE1017" s="437"/>
      <c r="AF1017" s="437"/>
    </row>
    <row r="1018">
      <c r="A1018" s="466" t="s">
        <v>8944</v>
      </c>
      <c r="B1018" s="516" t="s">
        <v>8946</v>
      </c>
      <c r="C1018" s="468" t="s">
        <v>8945</v>
      </c>
      <c r="D1018" s="469"/>
      <c r="E1018" s="469"/>
      <c r="F1018" s="469"/>
      <c r="G1018" s="565"/>
      <c r="H1018" s="566" t="s">
        <v>9023</v>
      </c>
      <c r="J1018" s="567" t="s">
        <v>2079</v>
      </c>
      <c r="L1018" s="568" t="s">
        <v>9024</v>
      </c>
      <c r="S1018" s="452"/>
      <c r="T1018" s="437"/>
      <c r="U1018" s="437"/>
      <c r="V1018" s="437"/>
      <c r="W1018" s="437"/>
      <c r="X1018" s="437"/>
      <c r="Y1018" s="437"/>
      <c r="Z1018" s="437"/>
      <c r="AA1018" s="437"/>
      <c r="AB1018" s="437"/>
      <c r="AC1018" s="437"/>
      <c r="AD1018" s="437"/>
      <c r="AE1018" s="437"/>
      <c r="AF1018" s="437"/>
    </row>
    <row r="1019">
      <c r="A1019" s="569"/>
      <c r="B1019" s="478" t="s">
        <v>1631</v>
      </c>
      <c r="C1019" s="473" t="s">
        <v>8947</v>
      </c>
      <c r="D1019" s="474"/>
      <c r="E1019" s="474"/>
      <c r="F1019" s="475"/>
      <c r="G1019" s="570" t="s">
        <v>8948</v>
      </c>
      <c r="H1019" s="451"/>
      <c r="S1019" s="452"/>
      <c r="T1019" s="437"/>
      <c r="U1019" s="437"/>
      <c r="V1019" s="437"/>
      <c r="W1019" s="437"/>
      <c r="X1019" s="437"/>
      <c r="Y1019" s="437"/>
      <c r="Z1019" s="437"/>
      <c r="AA1019" s="437"/>
      <c r="AB1019" s="437"/>
      <c r="AC1019" s="437"/>
      <c r="AD1019" s="437"/>
      <c r="AE1019" s="437"/>
      <c r="AF1019" s="437"/>
    </row>
    <row r="1020">
      <c r="A1020" s="471" t="s">
        <v>2101</v>
      </c>
      <c r="B1020" s="478">
        <v>1.0</v>
      </c>
      <c r="C1020" s="473" t="s">
        <v>2102</v>
      </c>
      <c r="D1020" s="474"/>
      <c r="E1020" s="474"/>
      <c r="F1020" s="475"/>
      <c r="G1020" s="571"/>
      <c r="H1020" s="470" t="s">
        <v>1628</v>
      </c>
      <c r="S1020" s="452"/>
      <c r="T1020" s="437"/>
      <c r="U1020" s="437"/>
      <c r="V1020" s="437"/>
      <c r="W1020" s="437"/>
      <c r="X1020" s="437"/>
      <c r="Y1020" s="437"/>
      <c r="Z1020" s="437"/>
      <c r="AA1020" s="437"/>
      <c r="AB1020" s="437"/>
      <c r="AC1020" s="437"/>
      <c r="AD1020" s="437"/>
      <c r="AE1020" s="437"/>
      <c r="AF1020" s="437"/>
    </row>
    <row r="1021">
      <c r="A1021" s="569"/>
      <c r="B1021" s="472" t="s">
        <v>8946</v>
      </c>
      <c r="C1021" s="473" t="s">
        <v>8947</v>
      </c>
      <c r="D1021" s="474"/>
      <c r="E1021" s="475"/>
      <c r="F1021" s="472" t="s">
        <v>8948</v>
      </c>
      <c r="G1021" s="572" t="s">
        <v>8949</v>
      </c>
      <c r="H1021" s="451"/>
      <c r="S1021" s="452"/>
      <c r="T1021" s="437"/>
      <c r="U1021" s="437"/>
      <c r="V1021" s="437"/>
      <c r="W1021" s="437"/>
      <c r="X1021" s="437"/>
      <c r="Y1021" s="437"/>
      <c r="Z1021" s="437"/>
      <c r="AA1021" s="437"/>
      <c r="AB1021" s="437"/>
      <c r="AC1021" s="437"/>
      <c r="AD1021" s="437"/>
      <c r="AE1021" s="437"/>
      <c r="AF1021" s="437"/>
    </row>
    <row r="1022">
      <c r="A1022" s="471" t="s">
        <v>2104</v>
      </c>
      <c r="B1022" s="472">
        <v>1.0</v>
      </c>
      <c r="C1022" s="476" t="s">
        <v>2185</v>
      </c>
      <c r="D1022" s="474"/>
      <c r="E1022" s="475"/>
      <c r="F1022" s="573" t="s">
        <v>2186</v>
      </c>
      <c r="G1022" s="574"/>
      <c r="H1022" s="451"/>
      <c r="S1022" s="452"/>
      <c r="T1022" s="437"/>
      <c r="U1022" s="437"/>
      <c r="V1022" s="437"/>
      <c r="W1022" s="437"/>
      <c r="X1022" s="437"/>
      <c r="Y1022" s="437"/>
      <c r="Z1022" s="437"/>
      <c r="AA1022" s="437"/>
      <c r="AB1022" s="437"/>
      <c r="AC1022" s="437"/>
      <c r="AD1022" s="437"/>
      <c r="AE1022" s="437"/>
      <c r="AF1022" s="437"/>
    </row>
    <row r="1023">
      <c r="A1023" s="479"/>
      <c r="B1023" s="480" t="s">
        <v>8946</v>
      </c>
      <c r="C1023" s="485" t="s">
        <v>39</v>
      </c>
      <c r="D1023" s="475"/>
      <c r="E1023" s="480" t="s">
        <v>8951</v>
      </c>
      <c r="F1023" s="480" t="s">
        <v>8952</v>
      </c>
      <c r="G1023" s="485" t="s">
        <v>8953</v>
      </c>
      <c r="H1023" s="451"/>
      <c r="S1023" s="452"/>
      <c r="T1023" s="437"/>
      <c r="U1023" s="437"/>
      <c r="V1023" s="437"/>
      <c r="W1023" s="437"/>
      <c r="X1023" s="437"/>
      <c r="Y1023" s="437"/>
      <c r="Z1023" s="437"/>
      <c r="AA1023" s="437"/>
      <c r="AB1023" s="437"/>
      <c r="AC1023" s="437"/>
      <c r="AD1023" s="437"/>
      <c r="AE1023" s="437"/>
      <c r="AF1023" s="437"/>
    </row>
    <row r="1024">
      <c r="A1024" s="471" t="s">
        <v>6465</v>
      </c>
      <c r="B1024" s="480">
        <v>1.0</v>
      </c>
      <c r="C1024" s="484" t="s">
        <v>8955</v>
      </c>
      <c r="D1024" s="475"/>
      <c r="E1024" s="483" t="s">
        <v>8956</v>
      </c>
      <c r="F1024" s="480"/>
      <c r="G1024" s="484" t="s">
        <v>8957</v>
      </c>
      <c r="H1024" s="451"/>
      <c r="S1024" s="452"/>
      <c r="T1024" s="437"/>
      <c r="U1024" s="437"/>
      <c r="V1024" s="437"/>
      <c r="W1024" s="437"/>
      <c r="X1024" s="437"/>
      <c r="Y1024" s="437"/>
      <c r="Z1024" s="437"/>
      <c r="AA1024" s="437"/>
      <c r="AB1024" s="437"/>
      <c r="AC1024" s="437"/>
      <c r="AD1024" s="437"/>
      <c r="AE1024" s="437"/>
      <c r="AF1024" s="437"/>
    </row>
    <row r="1025">
      <c r="A1025" s="471" t="s">
        <v>8944</v>
      </c>
      <c r="B1025" s="472" t="s">
        <v>1631</v>
      </c>
      <c r="C1025" s="476" t="s">
        <v>8958</v>
      </c>
      <c r="D1025" s="474"/>
      <c r="E1025" s="474"/>
      <c r="F1025" s="475"/>
      <c r="G1025" s="570" t="s">
        <v>8959</v>
      </c>
      <c r="H1025" s="451"/>
      <c r="S1025" s="452"/>
      <c r="T1025" s="437"/>
      <c r="U1025" s="437"/>
      <c r="V1025" s="437"/>
      <c r="W1025" s="437"/>
      <c r="X1025" s="437"/>
      <c r="Y1025" s="437"/>
      <c r="Z1025" s="437"/>
      <c r="AA1025" s="437"/>
      <c r="AB1025" s="437"/>
      <c r="AC1025" s="437"/>
      <c r="AD1025" s="437"/>
      <c r="AE1025" s="437"/>
      <c r="AF1025" s="437"/>
    </row>
    <row r="1026">
      <c r="A1026" s="471" t="s">
        <v>1636</v>
      </c>
      <c r="B1026" s="472">
        <v>1.0</v>
      </c>
      <c r="C1026" s="575" t="s">
        <v>2075</v>
      </c>
      <c r="D1026" s="474"/>
      <c r="E1026" s="474"/>
      <c r="F1026" s="475"/>
      <c r="G1026" s="570" t="s">
        <v>1638</v>
      </c>
      <c r="H1026" s="451"/>
      <c r="S1026" s="452"/>
      <c r="T1026" s="437"/>
      <c r="U1026" s="437"/>
      <c r="V1026" s="437"/>
      <c r="W1026" s="437"/>
      <c r="X1026" s="437"/>
      <c r="Y1026" s="437"/>
      <c r="Z1026" s="437"/>
      <c r="AA1026" s="437"/>
      <c r="AB1026" s="437"/>
      <c r="AC1026" s="437"/>
      <c r="AD1026" s="437"/>
      <c r="AE1026" s="437"/>
      <c r="AF1026" s="437"/>
    </row>
    <row r="1027">
      <c r="A1027" s="471" t="s">
        <v>1636</v>
      </c>
      <c r="B1027" s="472">
        <v>2.0</v>
      </c>
      <c r="C1027" s="576" t="s">
        <v>2076</v>
      </c>
      <c r="D1027" s="474"/>
      <c r="E1027" s="474"/>
      <c r="F1027" s="475"/>
      <c r="G1027" s="570" t="s">
        <v>1638</v>
      </c>
      <c r="H1027" s="451"/>
      <c r="S1027" s="452"/>
      <c r="T1027" s="437"/>
      <c r="U1027" s="437"/>
      <c r="V1027" s="437"/>
      <c r="W1027" s="437"/>
      <c r="X1027" s="437"/>
      <c r="Y1027" s="437"/>
      <c r="Z1027" s="437"/>
      <c r="AA1027" s="437"/>
      <c r="AB1027" s="437"/>
      <c r="AC1027" s="437"/>
      <c r="AD1027" s="437"/>
      <c r="AE1027" s="437"/>
      <c r="AF1027" s="437"/>
    </row>
    <row r="1028">
      <c r="A1028" s="471" t="s">
        <v>1636</v>
      </c>
      <c r="B1028" s="472">
        <v>3.0</v>
      </c>
      <c r="C1028" s="576" t="s">
        <v>2077</v>
      </c>
      <c r="D1028" s="474"/>
      <c r="E1028" s="474"/>
      <c r="F1028" s="475"/>
      <c r="G1028" s="570" t="s">
        <v>1638</v>
      </c>
      <c r="H1028" s="451"/>
      <c r="S1028" s="452"/>
      <c r="T1028" s="437"/>
      <c r="U1028" s="437"/>
      <c r="V1028" s="437"/>
      <c r="W1028" s="437"/>
      <c r="X1028" s="437"/>
      <c r="Y1028" s="437"/>
      <c r="Z1028" s="437"/>
      <c r="AA1028" s="437"/>
      <c r="AB1028" s="437"/>
      <c r="AC1028" s="437"/>
      <c r="AD1028" s="437"/>
      <c r="AE1028" s="437"/>
      <c r="AF1028" s="437"/>
    </row>
    <row r="1029">
      <c r="A1029" s="471" t="s">
        <v>1636</v>
      </c>
      <c r="B1029" s="472">
        <v>4.0</v>
      </c>
      <c r="C1029" s="575" t="s">
        <v>2078</v>
      </c>
      <c r="D1029" s="474"/>
      <c r="E1029" s="474"/>
      <c r="F1029" s="475"/>
      <c r="G1029" s="577" t="s">
        <v>2079</v>
      </c>
      <c r="H1029" s="451"/>
      <c r="S1029" s="452"/>
      <c r="T1029" s="437"/>
      <c r="U1029" s="437"/>
      <c r="V1029" s="437"/>
      <c r="W1029" s="437"/>
      <c r="X1029" s="437"/>
      <c r="Y1029" s="437"/>
      <c r="Z1029" s="437"/>
      <c r="AA1029" s="437"/>
      <c r="AB1029" s="437"/>
      <c r="AC1029" s="437"/>
      <c r="AD1029" s="437"/>
      <c r="AE1029" s="437"/>
      <c r="AF1029" s="437"/>
    </row>
    <row r="1030">
      <c r="A1030" s="471" t="s">
        <v>1636</v>
      </c>
      <c r="B1030" s="472">
        <v>5.0</v>
      </c>
      <c r="C1030" s="575" t="s">
        <v>2080</v>
      </c>
      <c r="D1030" s="474"/>
      <c r="E1030" s="474"/>
      <c r="F1030" s="475"/>
      <c r="G1030" s="570" t="s">
        <v>1638</v>
      </c>
      <c r="H1030" s="518"/>
      <c r="S1030" s="452"/>
      <c r="T1030" s="437"/>
      <c r="U1030" s="437"/>
      <c r="V1030" s="437"/>
      <c r="W1030" s="437"/>
      <c r="X1030" s="437"/>
      <c r="Y1030" s="437"/>
      <c r="Z1030" s="437"/>
      <c r="AA1030" s="437"/>
      <c r="AB1030" s="437"/>
      <c r="AC1030" s="437"/>
      <c r="AD1030" s="437"/>
      <c r="AE1030" s="437"/>
      <c r="AF1030" s="437"/>
    </row>
    <row r="1031">
      <c r="A1031" s="471" t="s">
        <v>1646</v>
      </c>
      <c r="B1031" s="472">
        <v>6.0</v>
      </c>
      <c r="C1031" s="576" t="s">
        <v>2081</v>
      </c>
      <c r="D1031" s="474"/>
      <c r="E1031" s="474"/>
      <c r="F1031" s="475"/>
      <c r="G1031" s="577" t="s">
        <v>2082</v>
      </c>
      <c r="H1031" s="451"/>
      <c r="S1031" s="452"/>
      <c r="T1031" s="437"/>
      <c r="U1031" s="437"/>
      <c r="V1031" s="437"/>
      <c r="W1031" s="437"/>
      <c r="X1031" s="437"/>
      <c r="Y1031" s="437"/>
      <c r="Z1031" s="578" t="s">
        <v>9025</v>
      </c>
      <c r="AA1031" s="437"/>
      <c r="AB1031" s="437"/>
      <c r="AC1031" s="437"/>
      <c r="AD1031" s="437"/>
      <c r="AE1031" s="437"/>
      <c r="AF1031" s="437"/>
    </row>
    <row r="1032">
      <c r="A1032" s="471" t="s">
        <v>1646</v>
      </c>
      <c r="B1032" s="472">
        <v>7.0</v>
      </c>
      <c r="C1032" s="576" t="s">
        <v>2083</v>
      </c>
      <c r="D1032" s="474"/>
      <c r="E1032" s="474"/>
      <c r="F1032" s="475"/>
      <c r="G1032" s="570" t="s">
        <v>2084</v>
      </c>
      <c r="H1032" s="451"/>
      <c r="S1032" s="452"/>
      <c r="T1032" s="437"/>
      <c r="U1032" s="437"/>
      <c r="V1032" s="437"/>
      <c r="W1032" s="437"/>
      <c r="X1032" s="437"/>
      <c r="Y1032" s="437"/>
      <c r="Z1032" s="437"/>
      <c r="AA1032" s="437"/>
      <c r="AB1032" s="437"/>
      <c r="AC1032" s="437"/>
      <c r="AD1032" s="437"/>
      <c r="AE1032" s="437"/>
      <c r="AF1032" s="437"/>
    </row>
    <row r="1033">
      <c r="A1033" s="471" t="s">
        <v>1636</v>
      </c>
      <c r="B1033" s="472">
        <v>8.0</v>
      </c>
      <c r="C1033" s="576" t="s">
        <v>2085</v>
      </c>
      <c r="D1033" s="474"/>
      <c r="E1033" s="474"/>
      <c r="F1033" s="475"/>
      <c r="G1033" s="570" t="s">
        <v>1638</v>
      </c>
      <c r="H1033" s="451"/>
      <c r="S1033" s="452"/>
      <c r="T1033" s="579" t="s">
        <v>9026</v>
      </c>
    </row>
    <row r="1034">
      <c r="A1034" s="488" t="s">
        <v>8960</v>
      </c>
      <c r="B1034" s="474"/>
      <c r="C1034" s="474"/>
      <c r="D1034" s="474"/>
      <c r="E1034" s="474"/>
      <c r="F1034" s="474"/>
      <c r="G1034" s="474"/>
      <c r="H1034" s="451"/>
      <c r="S1034" s="452"/>
      <c r="T1034" s="437"/>
      <c r="U1034" s="437"/>
      <c r="V1034" s="437"/>
      <c r="W1034" s="437"/>
      <c r="X1034" s="437"/>
      <c r="Y1034" s="437"/>
      <c r="Z1034" s="437"/>
      <c r="AA1034" s="437"/>
      <c r="AB1034" s="437"/>
      <c r="AC1034" s="437"/>
      <c r="AD1034" s="437"/>
      <c r="AE1034" s="437"/>
      <c r="AF1034" s="437"/>
    </row>
    <row r="1035">
      <c r="A1035" s="471" t="s">
        <v>8944</v>
      </c>
      <c r="B1035" s="472" t="s">
        <v>8946</v>
      </c>
      <c r="C1035" s="473" t="s">
        <v>39</v>
      </c>
      <c r="D1035" s="475"/>
      <c r="E1035" s="472" t="s">
        <v>8951</v>
      </c>
      <c r="F1035" s="478" t="s">
        <v>8961</v>
      </c>
      <c r="G1035" s="473" t="s">
        <v>8953</v>
      </c>
      <c r="H1035" s="451"/>
      <c r="S1035" s="452"/>
      <c r="T1035" s="437"/>
      <c r="U1035" s="437"/>
      <c r="V1035" s="437"/>
      <c r="W1035" s="437"/>
      <c r="X1035" s="437"/>
      <c r="Y1035" s="437"/>
      <c r="Z1035" s="437"/>
      <c r="AA1035" s="437"/>
      <c r="AB1035" s="437"/>
      <c r="AC1035" s="437"/>
      <c r="AD1035" s="437"/>
      <c r="AE1035" s="437"/>
      <c r="AF1035" s="437"/>
    </row>
    <row r="1036">
      <c r="A1036" s="471" t="s">
        <v>6465</v>
      </c>
      <c r="B1036" s="472">
        <v>1.0</v>
      </c>
      <c r="C1036" s="476" t="s">
        <v>8955</v>
      </c>
      <c r="D1036" s="475"/>
      <c r="E1036" s="478" t="s">
        <v>8956</v>
      </c>
      <c r="F1036" s="472"/>
      <c r="G1036" s="473" t="s">
        <v>8957</v>
      </c>
      <c r="H1036" s="451"/>
      <c r="S1036" s="452"/>
      <c r="T1036" s="437"/>
      <c r="U1036" s="437"/>
      <c r="V1036" s="437"/>
      <c r="W1036" s="437"/>
      <c r="X1036" s="437"/>
      <c r="Y1036" s="437"/>
      <c r="Z1036" s="437"/>
      <c r="AA1036" s="437"/>
      <c r="AB1036" s="437"/>
      <c r="AC1036" s="437"/>
      <c r="AD1036" s="437"/>
      <c r="AE1036" s="437"/>
      <c r="AF1036" s="437"/>
    </row>
    <row r="1037">
      <c r="A1037" s="489" t="s">
        <v>8962</v>
      </c>
      <c r="B1037" s="474"/>
      <c r="C1037" s="474"/>
      <c r="D1037" s="474"/>
      <c r="E1037" s="474"/>
      <c r="F1037" s="474"/>
      <c r="G1037" s="474"/>
      <c r="H1037" s="451"/>
      <c r="S1037" s="452"/>
      <c r="T1037" s="437"/>
      <c r="U1037" s="437"/>
      <c r="V1037" s="437"/>
      <c r="W1037" s="437"/>
      <c r="X1037" s="437"/>
      <c r="Y1037" s="437"/>
      <c r="Z1037" s="437"/>
      <c r="AA1037" s="437"/>
      <c r="AB1037" s="437"/>
      <c r="AC1037" s="437"/>
      <c r="AD1037" s="437"/>
      <c r="AE1037" s="437"/>
      <c r="AF1037" s="437"/>
    </row>
    <row r="1038">
      <c r="A1038" s="471" t="s">
        <v>8944</v>
      </c>
      <c r="B1038" s="472" t="s">
        <v>8946</v>
      </c>
      <c r="C1038" s="473" t="s">
        <v>39</v>
      </c>
      <c r="D1038" s="475"/>
      <c r="E1038" s="472" t="s">
        <v>8951</v>
      </c>
      <c r="F1038" s="472" t="s">
        <v>8952</v>
      </c>
      <c r="G1038" s="473" t="s">
        <v>8953</v>
      </c>
      <c r="H1038" s="451"/>
      <c r="S1038" s="452"/>
      <c r="T1038" s="437"/>
      <c r="U1038" s="437"/>
      <c r="V1038" s="437"/>
      <c r="W1038" s="437"/>
      <c r="X1038" s="437"/>
      <c r="Y1038" s="437"/>
      <c r="Z1038" s="578" t="s">
        <v>9027</v>
      </c>
      <c r="AA1038" s="437"/>
      <c r="AB1038" s="437"/>
      <c r="AC1038" s="437"/>
      <c r="AD1038" s="437"/>
      <c r="AE1038" s="437"/>
      <c r="AF1038" s="437"/>
    </row>
    <row r="1039">
      <c r="A1039" s="490" t="s">
        <v>6465</v>
      </c>
      <c r="B1039" s="491">
        <v>1.0</v>
      </c>
      <c r="C1039" s="492" t="s">
        <v>8955</v>
      </c>
      <c r="D1039" s="493"/>
      <c r="E1039" s="494" t="s">
        <v>8956</v>
      </c>
      <c r="F1039" s="491"/>
      <c r="G1039" s="495" t="s">
        <v>8963</v>
      </c>
      <c r="H1039" s="451"/>
      <c r="S1039" s="452"/>
      <c r="T1039" s="437"/>
      <c r="U1039" s="437"/>
      <c r="V1039" s="437"/>
      <c r="W1039" s="437"/>
      <c r="X1039" s="437"/>
      <c r="Y1039" s="437"/>
      <c r="Z1039" s="437"/>
      <c r="AA1039" s="437"/>
      <c r="AB1039" s="437"/>
      <c r="AC1039" s="437"/>
      <c r="AD1039" s="437"/>
      <c r="AE1039" s="437"/>
      <c r="AF1039" s="437"/>
    </row>
    <row r="1040">
      <c r="A1040" s="496"/>
      <c r="B1040" s="497"/>
      <c r="C1040" s="497"/>
      <c r="E1040" s="497"/>
      <c r="F1040" s="497"/>
      <c r="G1040" s="497"/>
      <c r="H1040" s="451"/>
      <c r="S1040" s="452"/>
      <c r="T1040" s="437"/>
      <c r="U1040" s="437"/>
      <c r="V1040" s="437"/>
      <c r="W1040" s="437"/>
      <c r="X1040" s="437"/>
      <c r="Y1040" s="437"/>
      <c r="Z1040" s="437"/>
      <c r="AA1040" s="437"/>
      <c r="AB1040" s="437"/>
      <c r="AC1040" s="437"/>
      <c r="AD1040" s="437"/>
      <c r="AE1040" s="437"/>
      <c r="AF1040" s="437"/>
    </row>
    <row r="1041">
      <c r="A1041" s="498" t="s">
        <v>8964</v>
      </c>
      <c r="B1041" s="435"/>
      <c r="C1041" s="435"/>
      <c r="D1041" s="499" t="s">
        <v>8965</v>
      </c>
      <c r="E1041" s="500" t="s">
        <v>8966</v>
      </c>
      <c r="F1041" s="499" t="s">
        <v>8967</v>
      </c>
      <c r="G1041" s="435"/>
      <c r="H1041" s="435"/>
      <c r="I1041" s="435"/>
      <c r="J1041" s="501" t="s">
        <v>8965</v>
      </c>
      <c r="K1041" s="500" t="s">
        <v>8966</v>
      </c>
      <c r="L1041" s="501" t="s">
        <v>8968</v>
      </c>
      <c r="M1041" s="435"/>
      <c r="N1041" s="435"/>
      <c r="O1041" s="435"/>
      <c r="P1041" s="502" t="s">
        <v>8965</v>
      </c>
      <c r="Q1041" s="503" t="s">
        <v>8966</v>
      </c>
      <c r="R1041" s="504"/>
      <c r="S1041" s="436"/>
      <c r="T1041" s="437"/>
      <c r="U1041" s="437"/>
      <c r="V1041" s="437"/>
      <c r="W1041" s="437"/>
      <c r="X1041" s="437"/>
      <c r="Y1041" s="437"/>
      <c r="Z1041" s="437"/>
      <c r="AA1041" s="437"/>
      <c r="AB1041" s="437"/>
      <c r="AC1041" s="437"/>
      <c r="AD1041" s="437"/>
      <c r="AE1041" s="437"/>
      <c r="AF1041" s="437"/>
    </row>
    <row r="1042">
      <c r="A1042" s="505"/>
      <c r="S1042" s="452"/>
      <c r="T1042" s="437"/>
      <c r="U1042" s="437"/>
      <c r="V1042" s="437"/>
      <c r="W1042" s="437"/>
      <c r="X1042" s="437"/>
      <c r="Y1042" s="437"/>
      <c r="Z1042" s="437"/>
      <c r="AA1042" s="437"/>
      <c r="AB1042" s="437"/>
      <c r="AC1042" s="437"/>
      <c r="AD1042" s="437"/>
      <c r="AE1042" s="437"/>
      <c r="AF1042" s="437"/>
    </row>
    <row r="1043">
      <c r="A1043" s="506" t="s">
        <v>8969</v>
      </c>
      <c r="D1043" s="507" t="s">
        <v>8965</v>
      </c>
      <c r="E1043" s="508" t="s">
        <v>8966</v>
      </c>
      <c r="F1043" s="507" t="s">
        <v>8970</v>
      </c>
      <c r="J1043" s="507" t="s">
        <v>8965</v>
      </c>
      <c r="K1043" s="508" t="s">
        <v>8966</v>
      </c>
      <c r="L1043" s="507" t="s">
        <v>8971</v>
      </c>
      <c r="P1043" s="509" t="s">
        <v>8965</v>
      </c>
      <c r="Q1043" s="510" t="s">
        <v>8966</v>
      </c>
      <c r="R1043" s="511" t="s">
        <v>8972</v>
      </c>
      <c r="S1043" s="452"/>
      <c r="T1043" s="437"/>
      <c r="U1043" s="437"/>
      <c r="V1043" s="437"/>
      <c r="W1043" s="437"/>
      <c r="X1043" s="437"/>
      <c r="Y1043" s="437"/>
      <c r="Z1043" s="437"/>
      <c r="AA1043" s="437"/>
      <c r="AB1043" s="437"/>
      <c r="AC1043" s="437"/>
      <c r="AD1043" s="437"/>
      <c r="AE1043" s="437"/>
      <c r="AF1043" s="437"/>
    </row>
    <row r="1044">
      <c r="A1044" s="512"/>
      <c r="B1044" s="513"/>
      <c r="C1044" s="513"/>
      <c r="D1044" s="513"/>
      <c r="E1044" s="513"/>
      <c r="F1044" s="513"/>
      <c r="G1044" s="513"/>
      <c r="H1044" s="513"/>
      <c r="I1044" s="513"/>
      <c r="J1044" s="513"/>
      <c r="K1044" s="513"/>
      <c r="L1044" s="513"/>
      <c r="M1044" s="513"/>
      <c r="N1044" s="513"/>
      <c r="O1044" s="513"/>
      <c r="P1044" s="513"/>
      <c r="Q1044" s="513"/>
      <c r="R1044" s="513"/>
      <c r="S1044" s="514"/>
      <c r="T1044" s="437"/>
      <c r="U1044" s="437"/>
      <c r="V1044" s="437"/>
      <c r="W1044" s="437"/>
      <c r="X1044" s="437"/>
      <c r="Y1044" s="437"/>
      <c r="Z1044" s="437"/>
      <c r="AA1044" s="437"/>
      <c r="AB1044" s="437"/>
      <c r="AC1044" s="437"/>
      <c r="AD1044" s="437"/>
      <c r="AE1044" s="437"/>
      <c r="AF1044" s="437"/>
    </row>
    <row r="1045">
      <c r="A1045" s="434" t="s">
        <v>9028</v>
      </c>
      <c r="B1045" s="435"/>
      <c r="C1045" s="435"/>
      <c r="D1045" s="435"/>
      <c r="E1045" s="435"/>
      <c r="F1045" s="435"/>
      <c r="G1045" s="435"/>
      <c r="H1045" s="435"/>
      <c r="I1045" s="435"/>
      <c r="J1045" s="435"/>
      <c r="K1045" s="435"/>
      <c r="L1045" s="435"/>
      <c r="M1045" s="435"/>
      <c r="N1045" s="435"/>
      <c r="O1045" s="435"/>
      <c r="P1045" s="435"/>
      <c r="Q1045" s="435"/>
      <c r="R1045" s="435"/>
      <c r="S1045" s="436"/>
      <c r="T1045" s="437"/>
      <c r="U1045" s="437"/>
      <c r="V1045" s="437"/>
      <c r="W1045" s="437"/>
      <c r="X1045" s="437"/>
      <c r="Y1045" s="437"/>
      <c r="Z1045" s="437"/>
      <c r="AA1045" s="437"/>
      <c r="AB1045" s="437"/>
      <c r="AC1045" s="437"/>
      <c r="AD1045" s="437"/>
      <c r="AE1045" s="437"/>
      <c r="AF1045" s="437"/>
    </row>
    <row r="1046">
      <c r="A1046" s="438" t="s">
        <v>8935</v>
      </c>
      <c r="B1046" s="439"/>
      <c r="C1046" s="438" t="s">
        <v>8936</v>
      </c>
      <c r="D1046" s="440"/>
      <c r="E1046" s="439"/>
      <c r="F1046" s="441" t="s">
        <v>1437</v>
      </c>
      <c r="G1046" s="442" t="s">
        <v>8937</v>
      </c>
      <c r="H1046" s="443" t="s">
        <v>1442</v>
      </c>
      <c r="I1046" s="444"/>
      <c r="J1046" s="444"/>
      <c r="K1046" s="444"/>
      <c r="L1046" s="444"/>
      <c r="M1046" s="444"/>
      <c r="N1046" s="444"/>
      <c r="O1046" s="444"/>
      <c r="P1046" s="444"/>
      <c r="Q1046" s="444"/>
      <c r="R1046" s="444"/>
      <c r="S1046" s="445"/>
      <c r="T1046" s="437"/>
      <c r="U1046" s="437"/>
      <c r="V1046" s="437"/>
      <c r="W1046" s="437"/>
      <c r="X1046" s="437"/>
      <c r="Y1046" s="437"/>
      <c r="Z1046" s="437"/>
      <c r="AA1046" s="437"/>
      <c r="AB1046" s="437"/>
      <c r="AC1046" s="437"/>
      <c r="AD1046" s="437"/>
      <c r="AE1046" s="437"/>
      <c r="AF1046" s="437"/>
    </row>
    <row r="1047">
      <c r="A1047" s="446" t="s">
        <v>8938</v>
      </c>
      <c r="B1047" s="22"/>
      <c r="C1047" s="447"/>
      <c r="D1047" s="448"/>
      <c r="E1047" s="22"/>
      <c r="F1047" s="449" t="s">
        <v>8939</v>
      </c>
      <c r="G1047" s="450"/>
      <c r="H1047" s="451"/>
      <c r="S1047" s="452"/>
      <c r="T1047" s="437"/>
      <c r="U1047" s="437"/>
      <c r="V1047" s="437"/>
      <c r="W1047" s="437"/>
      <c r="X1047" s="437"/>
      <c r="Y1047" s="437"/>
      <c r="Z1047" s="437"/>
      <c r="AA1047" s="437"/>
      <c r="AB1047" s="437"/>
      <c r="AC1047" s="437"/>
      <c r="AD1047" s="437"/>
      <c r="AE1047" s="437"/>
      <c r="AF1047" s="437"/>
    </row>
    <row r="1048">
      <c r="A1048" s="453" t="s">
        <v>8940</v>
      </c>
      <c r="B1048" s="448"/>
      <c r="C1048" s="448"/>
      <c r="D1048" s="22"/>
      <c r="E1048" s="454" t="s">
        <v>8941</v>
      </c>
      <c r="F1048" s="455" t="s">
        <v>8942</v>
      </c>
      <c r="G1048" s="456"/>
      <c r="H1048" s="451"/>
      <c r="S1048" s="452"/>
      <c r="T1048" s="437"/>
      <c r="U1048" s="437"/>
      <c r="V1048" s="437"/>
      <c r="W1048" s="437"/>
      <c r="X1048" s="437"/>
      <c r="Y1048" s="437"/>
      <c r="Z1048" s="437"/>
      <c r="AA1048" s="437"/>
      <c r="AB1048" s="437"/>
      <c r="AC1048" s="437"/>
      <c r="AD1048" s="437"/>
      <c r="AE1048" s="437"/>
      <c r="AF1048" s="437"/>
    </row>
    <row r="1049">
      <c r="A1049" s="457" t="s">
        <v>8943</v>
      </c>
      <c r="B1049" s="458"/>
      <c r="C1049" s="458"/>
      <c r="D1049" s="459"/>
      <c r="E1049" s="460"/>
      <c r="F1049" s="461"/>
      <c r="G1049" s="462"/>
      <c r="H1049" s="463"/>
      <c r="I1049" s="464"/>
      <c r="J1049" s="464"/>
      <c r="K1049" s="464"/>
      <c r="L1049" s="464"/>
      <c r="M1049" s="464"/>
      <c r="N1049" s="464"/>
      <c r="O1049" s="464"/>
      <c r="P1049" s="464"/>
      <c r="Q1049" s="464"/>
      <c r="R1049" s="464"/>
      <c r="S1049" s="465"/>
      <c r="T1049" s="437"/>
      <c r="U1049" s="437"/>
      <c r="V1049" s="437"/>
      <c r="W1049" s="437"/>
      <c r="X1049" s="437"/>
      <c r="Y1049" s="437"/>
      <c r="Z1049" s="437"/>
      <c r="AA1049" s="437"/>
      <c r="AB1049" s="437"/>
      <c r="AC1049" s="437"/>
      <c r="AD1049" s="437"/>
      <c r="AE1049" s="437"/>
      <c r="AF1049" s="437"/>
    </row>
    <row r="1050">
      <c r="A1050" s="466" t="s">
        <v>8944</v>
      </c>
      <c r="B1050" s="467"/>
      <c r="C1050" s="468" t="s">
        <v>8945</v>
      </c>
      <c r="D1050" s="469"/>
      <c r="E1050" s="469"/>
      <c r="F1050" s="469"/>
      <c r="G1050" s="469"/>
      <c r="H1050" s="470" t="s">
        <v>1469</v>
      </c>
      <c r="S1050" s="452"/>
      <c r="T1050" s="437"/>
      <c r="U1050" s="437"/>
      <c r="V1050" s="437"/>
      <c r="W1050" s="437"/>
      <c r="X1050" s="437"/>
      <c r="Y1050" s="437"/>
      <c r="Z1050" s="437"/>
      <c r="AA1050" s="437"/>
      <c r="AB1050" s="437"/>
      <c r="AC1050" s="437"/>
      <c r="AD1050" s="437"/>
      <c r="AE1050" s="437"/>
      <c r="AF1050" s="437"/>
    </row>
    <row r="1051">
      <c r="A1051" s="471"/>
      <c r="B1051" s="472" t="s">
        <v>8946</v>
      </c>
      <c r="C1051" s="473" t="s">
        <v>8947</v>
      </c>
      <c r="D1051" s="474"/>
      <c r="E1051" s="474"/>
      <c r="F1051" s="475"/>
      <c r="G1051" s="473" t="s">
        <v>8948</v>
      </c>
      <c r="H1051" s="451"/>
      <c r="S1051" s="452"/>
      <c r="T1051" s="437"/>
      <c r="U1051" s="437"/>
      <c r="V1051" s="437"/>
      <c r="W1051" s="437"/>
      <c r="X1051" s="437"/>
      <c r="Y1051" s="437"/>
      <c r="Z1051" s="437"/>
      <c r="AA1051" s="437"/>
      <c r="AB1051" s="437"/>
      <c r="AC1051" s="437"/>
      <c r="AD1051" s="437"/>
      <c r="AE1051" s="437"/>
      <c r="AF1051" s="437"/>
    </row>
    <row r="1052">
      <c r="A1052" s="471" t="s">
        <v>2101</v>
      </c>
      <c r="B1052" s="472">
        <v>1.0</v>
      </c>
      <c r="C1052" s="476" t="s">
        <v>2102</v>
      </c>
      <c r="D1052" s="474"/>
      <c r="E1052" s="474"/>
      <c r="F1052" s="475"/>
      <c r="G1052" s="477"/>
      <c r="H1052" s="451"/>
      <c r="S1052" s="452"/>
      <c r="T1052" s="437"/>
      <c r="U1052" s="437"/>
      <c r="V1052" s="437"/>
      <c r="W1052" s="437"/>
      <c r="X1052" s="437"/>
      <c r="Y1052" s="437"/>
      <c r="Z1052" s="437"/>
      <c r="AA1052" s="437"/>
      <c r="AB1052" s="437"/>
      <c r="AC1052" s="437"/>
      <c r="AD1052" s="437"/>
      <c r="AE1052" s="437"/>
      <c r="AF1052" s="437"/>
    </row>
    <row r="1053">
      <c r="A1053" s="471"/>
      <c r="B1053" s="472" t="s">
        <v>8946</v>
      </c>
      <c r="C1053" s="473" t="s">
        <v>8947</v>
      </c>
      <c r="D1053" s="474"/>
      <c r="E1053" s="475"/>
      <c r="F1053" s="472" t="s">
        <v>8948</v>
      </c>
      <c r="G1053" s="477" t="s">
        <v>8949</v>
      </c>
      <c r="H1053" s="451"/>
      <c r="S1053" s="452"/>
      <c r="T1053" s="437"/>
      <c r="U1053" s="437"/>
      <c r="V1053" s="437"/>
      <c r="W1053" s="437"/>
      <c r="X1053" s="437"/>
      <c r="Y1053" s="437"/>
      <c r="Z1053" s="437"/>
      <c r="AA1053" s="437"/>
      <c r="AB1053" s="437"/>
      <c r="AC1053" s="437"/>
      <c r="AD1053" s="437"/>
      <c r="AE1053" s="437"/>
      <c r="AF1053" s="437"/>
    </row>
    <row r="1054">
      <c r="A1054" s="471" t="s">
        <v>2104</v>
      </c>
      <c r="B1054" s="472">
        <v>1.0</v>
      </c>
      <c r="C1054" s="476" t="s">
        <v>2120</v>
      </c>
      <c r="D1054" s="474"/>
      <c r="E1054" s="475"/>
      <c r="F1054" s="478" t="s">
        <v>2121</v>
      </c>
      <c r="G1054" s="473"/>
      <c r="H1054" s="451"/>
      <c r="S1054" s="452"/>
      <c r="T1054" s="437"/>
      <c r="U1054" s="437"/>
      <c r="V1054" s="437"/>
      <c r="W1054" s="437"/>
      <c r="X1054" s="437"/>
      <c r="Y1054" s="437"/>
      <c r="Z1054" s="437"/>
      <c r="AA1054" s="437"/>
      <c r="AB1054" s="437"/>
      <c r="AC1054" s="437"/>
      <c r="AD1054" s="437"/>
      <c r="AE1054" s="437"/>
      <c r="AF1054" s="437"/>
    </row>
    <row r="1055">
      <c r="A1055" s="479"/>
      <c r="B1055" s="467" t="s">
        <v>8946</v>
      </c>
      <c r="C1055" s="485" t="s">
        <v>39</v>
      </c>
      <c r="D1055" s="475"/>
      <c r="E1055" s="480" t="s">
        <v>8951</v>
      </c>
      <c r="F1055" s="480" t="s">
        <v>8952</v>
      </c>
      <c r="G1055" s="485" t="s">
        <v>8953</v>
      </c>
      <c r="H1055" s="451"/>
      <c r="S1055" s="452"/>
      <c r="T1055" s="437"/>
      <c r="U1055" s="437"/>
      <c r="V1055" s="437"/>
      <c r="W1055" s="437"/>
      <c r="X1055" s="437"/>
      <c r="Y1055" s="437"/>
      <c r="Z1055" s="437"/>
      <c r="AA1055" s="437"/>
      <c r="AB1055" s="437"/>
      <c r="AC1055" s="437"/>
      <c r="AD1055" s="437"/>
      <c r="AE1055" s="437"/>
      <c r="AF1055" s="437"/>
    </row>
    <row r="1056">
      <c r="A1056" s="471" t="s">
        <v>6465</v>
      </c>
      <c r="B1056" s="480">
        <v>1.0</v>
      </c>
      <c r="C1056" s="484" t="s">
        <v>8955</v>
      </c>
      <c r="D1056" s="475"/>
      <c r="E1056" s="483" t="s">
        <v>8956</v>
      </c>
      <c r="F1056" s="480"/>
      <c r="G1056" s="484" t="s">
        <v>8957</v>
      </c>
      <c r="H1056" s="451"/>
      <c r="S1056" s="452"/>
      <c r="T1056" s="437"/>
      <c r="U1056" s="437"/>
      <c r="V1056" s="437"/>
      <c r="W1056" s="437"/>
      <c r="X1056" s="437"/>
      <c r="Y1056" s="437"/>
      <c r="Z1056" s="437"/>
      <c r="AA1056" s="437"/>
      <c r="AB1056" s="437"/>
      <c r="AC1056" s="437"/>
      <c r="AD1056" s="437"/>
      <c r="AE1056" s="437"/>
      <c r="AF1056" s="437"/>
    </row>
    <row r="1057">
      <c r="A1057" s="471"/>
      <c r="B1057" s="516" t="s">
        <v>8946</v>
      </c>
      <c r="C1057" s="476" t="s">
        <v>8958</v>
      </c>
      <c r="D1057" s="474"/>
      <c r="E1057" s="474"/>
      <c r="F1057" s="475"/>
      <c r="G1057" s="473" t="s">
        <v>8959</v>
      </c>
      <c r="H1057" s="451"/>
      <c r="S1057" s="452"/>
      <c r="T1057" s="437"/>
      <c r="U1057" s="437"/>
      <c r="V1057" s="437"/>
      <c r="W1057" s="437"/>
      <c r="X1057" s="437"/>
      <c r="Y1057" s="437"/>
      <c r="Z1057" s="437"/>
      <c r="AA1057" s="437"/>
      <c r="AB1057" s="437"/>
      <c r="AC1057" s="437"/>
      <c r="AD1057" s="437"/>
      <c r="AE1057" s="437"/>
      <c r="AF1057" s="437"/>
    </row>
    <row r="1058">
      <c r="A1058" s="486" t="s">
        <v>1636</v>
      </c>
      <c r="B1058" s="478">
        <v>1.0</v>
      </c>
      <c r="C1058" s="487" t="s">
        <v>1709</v>
      </c>
      <c r="D1058" s="474"/>
      <c r="E1058" s="474"/>
      <c r="F1058" s="475"/>
      <c r="G1058" s="476" t="s">
        <v>1710</v>
      </c>
      <c r="H1058" s="451"/>
      <c r="S1058" s="452"/>
      <c r="T1058" s="437"/>
      <c r="U1058" s="437"/>
      <c r="V1058" s="437"/>
      <c r="W1058" s="437"/>
      <c r="X1058" s="437"/>
      <c r="Y1058" s="437"/>
      <c r="Z1058" s="437"/>
      <c r="AA1058" s="437"/>
      <c r="AB1058" s="437"/>
      <c r="AC1058" s="437"/>
      <c r="AD1058" s="437"/>
      <c r="AE1058" s="437"/>
      <c r="AF1058" s="437"/>
    </row>
    <row r="1059">
      <c r="A1059" s="486" t="s">
        <v>1636</v>
      </c>
      <c r="B1059" s="478">
        <v>2.0</v>
      </c>
      <c r="C1059" s="487" t="s">
        <v>1719</v>
      </c>
      <c r="D1059" s="474"/>
      <c r="E1059" s="474"/>
      <c r="F1059" s="475"/>
      <c r="G1059" s="476" t="s">
        <v>1661</v>
      </c>
      <c r="H1059" s="451"/>
      <c r="S1059" s="452"/>
      <c r="T1059" s="437"/>
      <c r="U1059" s="437"/>
      <c r="V1059" s="437"/>
      <c r="W1059" s="437"/>
      <c r="X1059" s="437"/>
      <c r="Y1059" s="437"/>
      <c r="Z1059" s="437"/>
      <c r="AA1059" s="437"/>
      <c r="AB1059" s="437"/>
      <c r="AC1059" s="437"/>
      <c r="AD1059" s="437"/>
      <c r="AE1059" s="437"/>
      <c r="AF1059" s="437"/>
    </row>
    <row r="1060">
      <c r="A1060" s="486" t="s">
        <v>1636</v>
      </c>
      <c r="B1060" s="478">
        <v>3.0</v>
      </c>
      <c r="C1060" s="487" t="s">
        <v>1717</v>
      </c>
      <c r="D1060" s="474"/>
      <c r="E1060" s="474"/>
      <c r="F1060" s="475"/>
      <c r="G1060" s="476" t="s">
        <v>1638</v>
      </c>
      <c r="H1060" s="451"/>
      <c r="S1060" s="452"/>
      <c r="T1060" s="437"/>
      <c r="U1060" s="437"/>
      <c r="V1060" s="437"/>
      <c r="W1060" s="437"/>
      <c r="X1060" s="437"/>
      <c r="Y1060" s="437"/>
      <c r="Z1060" s="437"/>
      <c r="AA1060" s="437"/>
      <c r="AB1060" s="437"/>
      <c r="AC1060" s="437"/>
      <c r="AD1060" s="437"/>
      <c r="AE1060" s="437"/>
      <c r="AF1060" s="437"/>
    </row>
    <row r="1061">
      <c r="A1061" s="486" t="s">
        <v>1646</v>
      </c>
      <c r="B1061" s="478">
        <v>4.0</v>
      </c>
      <c r="C1061" s="487" t="s">
        <v>1720</v>
      </c>
      <c r="D1061" s="474"/>
      <c r="E1061" s="474"/>
      <c r="F1061" s="475"/>
      <c r="G1061" s="476" t="s">
        <v>1714</v>
      </c>
      <c r="H1061" s="451"/>
      <c r="S1061" s="452"/>
      <c r="T1061" s="437"/>
      <c r="U1061" s="437"/>
      <c r="V1061" s="437"/>
      <c r="W1061" s="437"/>
      <c r="X1061" s="437"/>
      <c r="Y1061" s="437"/>
      <c r="Z1061" s="437"/>
      <c r="AA1061" s="437"/>
      <c r="AB1061" s="437"/>
      <c r="AC1061" s="437"/>
      <c r="AD1061" s="437"/>
      <c r="AE1061" s="437"/>
      <c r="AF1061" s="437"/>
    </row>
    <row r="1062">
      <c r="A1062" s="488" t="s">
        <v>8960</v>
      </c>
      <c r="B1062" s="474"/>
      <c r="C1062" s="474"/>
      <c r="D1062" s="474"/>
      <c r="E1062" s="474"/>
      <c r="F1062" s="474"/>
      <c r="G1062" s="474"/>
      <c r="H1062" s="451"/>
      <c r="S1062" s="452"/>
      <c r="T1062" s="437"/>
      <c r="U1062" s="437"/>
      <c r="V1062" s="437"/>
      <c r="W1062" s="437"/>
      <c r="X1062" s="437"/>
      <c r="Y1062" s="437"/>
      <c r="Z1062" s="437"/>
      <c r="AA1062" s="437"/>
      <c r="AB1062" s="437"/>
      <c r="AC1062" s="437"/>
      <c r="AD1062" s="437"/>
      <c r="AE1062" s="437"/>
      <c r="AF1062" s="437"/>
    </row>
    <row r="1063">
      <c r="A1063" s="471" t="s">
        <v>8944</v>
      </c>
      <c r="B1063" s="516" t="s">
        <v>8946</v>
      </c>
      <c r="C1063" s="473" t="s">
        <v>39</v>
      </c>
      <c r="D1063" s="475"/>
      <c r="E1063" s="472" t="s">
        <v>8951</v>
      </c>
      <c r="F1063" s="478" t="s">
        <v>8961</v>
      </c>
      <c r="G1063" s="473" t="s">
        <v>8953</v>
      </c>
      <c r="H1063" s="451"/>
      <c r="S1063" s="452"/>
      <c r="T1063" s="437"/>
      <c r="U1063" s="437"/>
      <c r="V1063" s="437"/>
      <c r="W1063" s="437"/>
      <c r="X1063" s="437"/>
      <c r="Y1063" s="437"/>
      <c r="Z1063" s="437"/>
      <c r="AA1063" s="437"/>
      <c r="AB1063" s="437"/>
      <c r="AC1063" s="437"/>
      <c r="AD1063" s="437"/>
      <c r="AE1063" s="437"/>
      <c r="AF1063" s="437"/>
    </row>
    <row r="1064">
      <c r="A1064" s="471" t="s">
        <v>6465</v>
      </c>
      <c r="B1064" s="472">
        <v>1.0</v>
      </c>
      <c r="C1064" s="476" t="s">
        <v>8955</v>
      </c>
      <c r="D1064" s="475"/>
      <c r="E1064" s="478" t="s">
        <v>8956</v>
      </c>
      <c r="F1064" s="472"/>
      <c r="G1064" s="473" t="s">
        <v>8957</v>
      </c>
      <c r="H1064" s="451"/>
      <c r="S1064" s="452"/>
      <c r="T1064" s="437"/>
      <c r="U1064" s="437"/>
      <c r="V1064" s="437"/>
      <c r="W1064" s="437"/>
      <c r="X1064" s="437"/>
      <c r="Y1064" s="437"/>
      <c r="Z1064" s="437"/>
      <c r="AA1064" s="437"/>
      <c r="AB1064" s="437"/>
      <c r="AC1064" s="437"/>
      <c r="AD1064" s="437"/>
      <c r="AE1064" s="437"/>
      <c r="AF1064" s="437"/>
    </row>
    <row r="1065">
      <c r="A1065" s="489" t="s">
        <v>8962</v>
      </c>
      <c r="B1065" s="474"/>
      <c r="C1065" s="474"/>
      <c r="D1065" s="474"/>
      <c r="E1065" s="474"/>
      <c r="F1065" s="474"/>
      <c r="G1065" s="474"/>
      <c r="H1065" s="451"/>
      <c r="S1065" s="452"/>
      <c r="T1065" s="437"/>
      <c r="U1065" s="437"/>
      <c r="V1065" s="437"/>
      <c r="W1065" s="437"/>
      <c r="X1065" s="437"/>
      <c r="Y1065" s="437"/>
      <c r="Z1065" s="437"/>
      <c r="AA1065" s="437"/>
      <c r="AB1065" s="437"/>
      <c r="AC1065" s="437"/>
      <c r="AD1065" s="437"/>
      <c r="AE1065" s="437"/>
      <c r="AF1065" s="437"/>
    </row>
    <row r="1066">
      <c r="A1066" s="471" t="s">
        <v>8944</v>
      </c>
      <c r="B1066" s="516" t="s">
        <v>8946</v>
      </c>
      <c r="C1066" s="473" t="s">
        <v>39</v>
      </c>
      <c r="D1066" s="475"/>
      <c r="E1066" s="472" t="s">
        <v>8951</v>
      </c>
      <c r="F1066" s="472" t="s">
        <v>8952</v>
      </c>
      <c r="G1066" s="473" t="s">
        <v>8953</v>
      </c>
      <c r="H1066" s="451"/>
      <c r="S1066" s="452"/>
      <c r="T1066" s="437"/>
      <c r="U1066" s="437"/>
      <c r="V1066" s="437"/>
      <c r="W1066" s="437"/>
      <c r="X1066" s="437"/>
      <c r="Y1066" s="437"/>
      <c r="Z1066" s="437"/>
      <c r="AA1066" s="437"/>
      <c r="AB1066" s="437"/>
      <c r="AC1066" s="437"/>
      <c r="AD1066" s="437"/>
      <c r="AE1066" s="437"/>
      <c r="AF1066" s="437"/>
    </row>
    <row r="1067">
      <c r="A1067" s="490" t="s">
        <v>6465</v>
      </c>
      <c r="B1067" s="491">
        <v>1.0</v>
      </c>
      <c r="C1067" s="492" t="s">
        <v>8955</v>
      </c>
      <c r="D1067" s="493"/>
      <c r="E1067" s="494" t="s">
        <v>8956</v>
      </c>
      <c r="F1067" s="491"/>
      <c r="G1067" s="495" t="s">
        <v>8963</v>
      </c>
      <c r="H1067" s="451"/>
      <c r="S1067" s="452"/>
      <c r="T1067" s="437"/>
      <c r="U1067" s="437"/>
      <c r="V1067" s="437"/>
      <c r="W1067" s="437"/>
      <c r="X1067" s="437"/>
      <c r="Y1067" s="437"/>
      <c r="Z1067" s="437"/>
      <c r="AA1067" s="437"/>
      <c r="AB1067" s="437"/>
      <c r="AC1067" s="437"/>
      <c r="AD1067" s="437"/>
      <c r="AE1067" s="437"/>
      <c r="AF1067" s="437"/>
    </row>
    <row r="1068">
      <c r="A1068" s="496"/>
      <c r="B1068" s="497"/>
      <c r="C1068" s="497"/>
      <c r="E1068" s="497"/>
      <c r="F1068" s="497"/>
      <c r="G1068" s="497"/>
      <c r="H1068" s="451"/>
      <c r="S1068" s="452"/>
      <c r="T1068" s="437"/>
      <c r="U1068" s="437"/>
      <c r="V1068" s="437"/>
      <c r="W1068" s="437"/>
      <c r="X1068" s="437"/>
      <c r="Y1068" s="437"/>
      <c r="Z1068" s="437"/>
      <c r="AA1068" s="437"/>
      <c r="AB1068" s="437"/>
      <c r="AC1068" s="437"/>
      <c r="AD1068" s="437"/>
      <c r="AE1068" s="437"/>
      <c r="AF1068" s="437"/>
    </row>
    <row r="1069">
      <c r="A1069" s="498" t="s">
        <v>8964</v>
      </c>
      <c r="B1069" s="435"/>
      <c r="C1069" s="435"/>
      <c r="D1069" s="499" t="s">
        <v>8965</v>
      </c>
      <c r="E1069" s="500" t="s">
        <v>8966</v>
      </c>
      <c r="F1069" s="499" t="s">
        <v>8967</v>
      </c>
      <c r="G1069" s="435"/>
      <c r="H1069" s="435"/>
      <c r="I1069" s="435"/>
      <c r="J1069" s="501" t="s">
        <v>8965</v>
      </c>
      <c r="K1069" s="500" t="s">
        <v>8966</v>
      </c>
      <c r="L1069" s="501" t="s">
        <v>8968</v>
      </c>
      <c r="M1069" s="435"/>
      <c r="N1069" s="435"/>
      <c r="O1069" s="435"/>
      <c r="P1069" s="502" t="s">
        <v>8965</v>
      </c>
      <c r="Q1069" s="503" t="s">
        <v>8966</v>
      </c>
      <c r="R1069" s="504"/>
      <c r="S1069" s="436"/>
      <c r="T1069" s="437"/>
      <c r="U1069" s="437"/>
      <c r="V1069" s="437"/>
      <c r="W1069" s="437"/>
      <c r="X1069" s="437"/>
      <c r="Y1069" s="437"/>
      <c r="Z1069" s="437"/>
      <c r="AA1069" s="437"/>
      <c r="AB1069" s="437"/>
      <c r="AC1069" s="437"/>
      <c r="AD1069" s="437"/>
      <c r="AE1069" s="437"/>
      <c r="AF1069" s="437"/>
    </row>
    <row r="1070">
      <c r="A1070" s="505"/>
      <c r="S1070" s="452"/>
      <c r="T1070" s="437"/>
      <c r="U1070" s="437"/>
      <c r="V1070" s="437"/>
      <c r="W1070" s="437"/>
      <c r="X1070" s="437"/>
      <c r="Y1070" s="437"/>
      <c r="Z1070" s="437"/>
      <c r="AA1070" s="437"/>
      <c r="AB1070" s="437"/>
      <c r="AC1070" s="437"/>
      <c r="AD1070" s="437"/>
      <c r="AE1070" s="437"/>
      <c r="AF1070" s="437"/>
    </row>
    <row r="1071">
      <c r="A1071" s="506" t="s">
        <v>8969</v>
      </c>
      <c r="D1071" s="507" t="s">
        <v>8965</v>
      </c>
      <c r="E1071" s="508" t="s">
        <v>8966</v>
      </c>
      <c r="F1071" s="507" t="s">
        <v>8970</v>
      </c>
      <c r="J1071" s="507" t="s">
        <v>8965</v>
      </c>
      <c r="K1071" s="508" t="s">
        <v>8966</v>
      </c>
      <c r="L1071" s="507" t="s">
        <v>8971</v>
      </c>
      <c r="P1071" s="509" t="s">
        <v>8965</v>
      </c>
      <c r="Q1071" s="510" t="s">
        <v>8966</v>
      </c>
      <c r="R1071" s="511" t="s">
        <v>8972</v>
      </c>
      <c r="S1071" s="452"/>
      <c r="T1071" s="437"/>
      <c r="U1071" s="437"/>
      <c r="V1071" s="437"/>
      <c r="W1071" s="437"/>
      <c r="X1071" s="437"/>
      <c r="Y1071" s="437"/>
      <c r="Z1071" s="437"/>
      <c r="AA1071" s="437"/>
      <c r="AB1071" s="437"/>
      <c r="AC1071" s="437"/>
      <c r="AD1071" s="437"/>
      <c r="AE1071" s="437"/>
      <c r="AF1071" s="437"/>
    </row>
    <row r="1072">
      <c r="A1072" s="512"/>
      <c r="B1072" s="513"/>
      <c r="C1072" s="513"/>
      <c r="D1072" s="513"/>
      <c r="E1072" s="513"/>
      <c r="F1072" s="513"/>
      <c r="G1072" s="513"/>
      <c r="H1072" s="513"/>
      <c r="I1072" s="513"/>
      <c r="J1072" s="513"/>
      <c r="K1072" s="513"/>
      <c r="L1072" s="513"/>
      <c r="M1072" s="513"/>
      <c r="N1072" s="513"/>
      <c r="O1072" s="513"/>
      <c r="P1072" s="513"/>
      <c r="Q1072" s="513"/>
      <c r="R1072" s="513"/>
      <c r="S1072" s="514"/>
      <c r="T1072" s="437"/>
      <c r="U1072" s="437"/>
      <c r="V1072" s="437"/>
      <c r="W1072" s="437"/>
      <c r="X1072" s="437"/>
      <c r="Y1072" s="437"/>
      <c r="Z1072" s="437"/>
      <c r="AA1072" s="437"/>
      <c r="AB1072" s="437"/>
      <c r="AC1072" s="437"/>
      <c r="AD1072" s="437"/>
      <c r="AE1072" s="437"/>
      <c r="AF1072" s="437"/>
    </row>
    <row r="1073">
      <c r="A1073" s="434" t="s">
        <v>9029</v>
      </c>
      <c r="B1073" s="435"/>
      <c r="C1073" s="435"/>
      <c r="D1073" s="435"/>
      <c r="E1073" s="435"/>
      <c r="F1073" s="435"/>
      <c r="G1073" s="435"/>
      <c r="H1073" s="435"/>
      <c r="I1073" s="435"/>
      <c r="J1073" s="435"/>
      <c r="K1073" s="435"/>
      <c r="L1073" s="435"/>
      <c r="M1073" s="435"/>
      <c r="N1073" s="435"/>
      <c r="O1073" s="435"/>
      <c r="P1073" s="435"/>
      <c r="Q1073" s="435"/>
      <c r="R1073" s="435"/>
      <c r="S1073" s="436"/>
      <c r="T1073" s="437"/>
      <c r="U1073" s="437"/>
      <c r="V1073" s="437"/>
      <c r="W1073" s="437"/>
      <c r="X1073" s="437"/>
      <c r="Y1073" s="437"/>
      <c r="Z1073" s="437"/>
      <c r="AA1073" s="437"/>
      <c r="AB1073" s="437"/>
      <c r="AC1073" s="437"/>
      <c r="AD1073" s="437"/>
      <c r="AE1073" s="437"/>
      <c r="AF1073" s="437"/>
    </row>
    <row r="1074">
      <c r="A1074" s="438" t="s">
        <v>8935</v>
      </c>
      <c r="B1074" s="439"/>
      <c r="C1074" s="438" t="s">
        <v>8936</v>
      </c>
      <c r="D1074" s="440"/>
      <c r="E1074" s="439"/>
      <c r="F1074" s="441" t="s">
        <v>1437</v>
      </c>
      <c r="G1074" s="442" t="s">
        <v>8937</v>
      </c>
      <c r="H1074" s="443" t="s">
        <v>1442</v>
      </c>
      <c r="I1074" s="444"/>
      <c r="J1074" s="444"/>
      <c r="K1074" s="444"/>
      <c r="L1074" s="444"/>
      <c r="M1074" s="444"/>
      <c r="N1074" s="444"/>
      <c r="O1074" s="444"/>
      <c r="P1074" s="444"/>
      <c r="Q1074" s="444"/>
      <c r="R1074" s="444"/>
      <c r="S1074" s="445"/>
      <c r="T1074" s="437"/>
      <c r="U1074" s="437"/>
      <c r="V1074" s="437"/>
      <c r="W1074" s="437"/>
      <c r="X1074" s="437"/>
      <c r="Y1074" s="437"/>
      <c r="Z1074" s="437"/>
      <c r="AA1074" s="437"/>
      <c r="AB1074" s="437"/>
      <c r="AC1074" s="437"/>
      <c r="AD1074" s="437"/>
      <c r="AE1074" s="437"/>
      <c r="AF1074" s="437"/>
    </row>
    <row r="1075">
      <c r="A1075" s="446" t="s">
        <v>8938</v>
      </c>
      <c r="B1075" s="22"/>
      <c r="C1075" s="447"/>
      <c r="D1075" s="448"/>
      <c r="E1075" s="22"/>
      <c r="F1075" s="449" t="s">
        <v>8939</v>
      </c>
      <c r="G1075" s="450"/>
      <c r="H1075" s="451"/>
      <c r="S1075" s="452"/>
      <c r="T1075" s="437"/>
      <c r="U1075" s="437"/>
      <c r="V1075" s="437"/>
      <c r="W1075" s="437"/>
      <c r="X1075" s="437"/>
      <c r="Y1075" s="437"/>
      <c r="Z1075" s="437"/>
      <c r="AA1075" s="437"/>
      <c r="AB1075" s="437"/>
      <c r="AC1075" s="437"/>
      <c r="AD1075" s="437"/>
      <c r="AE1075" s="437"/>
      <c r="AF1075" s="437"/>
    </row>
    <row r="1076">
      <c r="A1076" s="453" t="s">
        <v>8940</v>
      </c>
      <c r="B1076" s="448"/>
      <c r="C1076" s="448"/>
      <c r="D1076" s="22"/>
      <c r="E1076" s="454" t="s">
        <v>8941</v>
      </c>
      <c r="F1076" s="455" t="s">
        <v>8942</v>
      </c>
      <c r="G1076" s="456"/>
      <c r="H1076" s="451"/>
      <c r="S1076" s="452"/>
      <c r="T1076" s="437"/>
      <c r="U1076" s="437"/>
      <c r="V1076" s="437"/>
      <c r="W1076" s="437"/>
      <c r="X1076" s="437"/>
      <c r="Y1076" s="437"/>
      <c r="Z1076" s="437"/>
      <c r="AA1076" s="437"/>
      <c r="AB1076" s="437"/>
      <c r="AC1076" s="437"/>
      <c r="AD1076" s="437"/>
      <c r="AE1076" s="437"/>
      <c r="AF1076" s="437"/>
    </row>
    <row r="1077">
      <c r="A1077" s="457" t="s">
        <v>8943</v>
      </c>
      <c r="B1077" s="458"/>
      <c r="C1077" s="458"/>
      <c r="D1077" s="459"/>
      <c r="E1077" s="460"/>
      <c r="F1077" s="461"/>
      <c r="G1077" s="462"/>
      <c r="H1077" s="463"/>
      <c r="I1077" s="464"/>
      <c r="J1077" s="464"/>
      <c r="K1077" s="464"/>
      <c r="L1077" s="464"/>
      <c r="M1077" s="464"/>
      <c r="N1077" s="464"/>
      <c r="O1077" s="464"/>
      <c r="P1077" s="464"/>
      <c r="Q1077" s="464"/>
      <c r="R1077" s="464"/>
      <c r="S1077" s="465"/>
      <c r="T1077" s="437"/>
      <c r="U1077" s="437"/>
      <c r="V1077" s="437"/>
      <c r="W1077" s="437"/>
      <c r="X1077" s="437"/>
      <c r="Y1077" s="437"/>
      <c r="Z1077" s="437"/>
      <c r="AA1077" s="437"/>
      <c r="AB1077" s="437"/>
      <c r="AC1077" s="437"/>
      <c r="AD1077" s="437"/>
      <c r="AE1077" s="437"/>
      <c r="AF1077" s="437"/>
    </row>
    <row r="1078">
      <c r="A1078" s="466" t="s">
        <v>8944</v>
      </c>
      <c r="B1078" s="467"/>
      <c r="C1078" s="468" t="s">
        <v>8945</v>
      </c>
      <c r="D1078" s="469"/>
      <c r="E1078" s="469"/>
      <c r="F1078" s="469"/>
      <c r="G1078" s="469"/>
      <c r="H1078" s="470" t="s">
        <v>1469</v>
      </c>
      <c r="S1078" s="452"/>
      <c r="T1078" s="437"/>
      <c r="U1078" s="437"/>
      <c r="V1078" s="437"/>
      <c r="W1078" s="437"/>
      <c r="X1078" s="437"/>
      <c r="Y1078" s="437"/>
      <c r="Z1078" s="437"/>
      <c r="AA1078" s="437"/>
      <c r="AB1078" s="437"/>
      <c r="AC1078" s="437"/>
      <c r="AD1078" s="437"/>
      <c r="AE1078" s="437"/>
      <c r="AF1078" s="437"/>
    </row>
    <row r="1079">
      <c r="A1079" s="471"/>
      <c r="B1079" s="472" t="s">
        <v>8946</v>
      </c>
      <c r="C1079" s="473" t="s">
        <v>8947</v>
      </c>
      <c r="D1079" s="474"/>
      <c r="E1079" s="474"/>
      <c r="F1079" s="475"/>
      <c r="G1079" s="473" t="s">
        <v>8948</v>
      </c>
      <c r="H1079" s="451"/>
      <c r="S1079" s="452"/>
      <c r="T1079" s="437"/>
      <c r="U1079" s="437"/>
      <c r="V1079" s="437"/>
      <c r="W1079" s="437"/>
      <c r="X1079" s="437"/>
      <c r="Y1079" s="437"/>
      <c r="Z1079" s="437"/>
      <c r="AA1079" s="437"/>
      <c r="AB1079" s="437"/>
      <c r="AC1079" s="437"/>
      <c r="AD1079" s="437"/>
      <c r="AE1079" s="437"/>
      <c r="AF1079" s="437"/>
    </row>
    <row r="1080">
      <c r="A1080" s="471" t="s">
        <v>2101</v>
      </c>
      <c r="B1080" s="472">
        <v>1.0</v>
      </c>
      <c r="C1080" s="476" t="s">
        <v>2102</v>
      </c>
      <c r="D1080" s="474"/>
      <c r="E1080" s="474"/>
      <c r="F1080" s="475"/>
      <c r="G1080" s="477"/>
      <c r="H1080" s="451"/>
      <c r="S1080" s="452"/>
      <c r="T1080" s="437"/>
      <c r="U1080" s="437"/>
      <c r="V1080" s="437"/>
      <c r="W1080" s="437"/>
      <c r="X1080" s="437"/>
      <c r="Y1080" s="437"/>
      <c r="Z1080" s="437"/>
      <c r="AA1080" s="437"/>
      <c r="AB1080" s="437"/>
      <c r="AC1080" s="437"/>
      <c r="AD1080" s="437"/>
      <c r="AE1080" s="437"/>
      <c r="AF1080" s="437"/>
    </row>
    <row r="1081">
      <c r="A1081" s="471"/>
      <c r="B1081" s="472" t="s">
        <v>8946</v>
      </c>
      <c r="C1081" s="473" t="s">
        <v>8947</v>
      </c>
      <c r="D1081" s="474"/>
      <c r="E1081" s="475"/>
      <c r="F1081" s="472" t="s">
        <v>8948</v>
      </c>
      <c r="G1081" s="477" t="s">
        <v>8949</v>
      </c>
      <c r="H1081" s="451"/>
      <c r="S1081" s="452"/>
      <c r="T1081" s="437"/>
      <c r="U1081" s="437"/>
      <c r="V1081" s="437"/>
      <c r="W1081" s="437"/>
      <c r="X1081" s="437"/>
      <c r="Y1081" s="437"/>
      <c r="Z1081" s="437"/>
      <c r="AA1081" s="437"/>
      <c r="AB1081" s="437"/>
      <c r="AC1081" s="437"/>
      <c r="AD1081" s="437"/>
      <c r="AE1081" s="437"/>
      <c r="AF1081" s="437"/>
    </row>
    <row r="1082">
      <c r="A1082" s="471" t="s">
        <v>2104</v>
      </c>
      <c r="B1082" s="472">
        <v>1.0</v>
      </c>
      <c r="C1082" s="476" t="s">
        <v>2120</v>
      </c>
      <c r="D1082" s="474"/>
      <c r="E1082" s="475"/>
      <c r="F1082" s="478" t="s">
        <v>2121</v>
      </c>
      <c r="G1082" s="473"/>
      <c r="H1082" s="451"/>
      <c r="S1082" s="452"/>
      <c r="T1082" s="437"/>
      <c r="U1082" s="437"/>
      <c r="V1082" s="437"/>
      <c r="W1082" s="437"/>
      <c r="X1082" s="437"/>
      <c r="Y1082" s="437"/>
      <c r="Z1082" s="437"/>
      <c r="AA1082" s="437"/>
      <c r="AB1082" s="437"/>
      <c r="AC1082" s="437"/>
      <c r="AD1082" s="437"/>
      <c r="AE1082" s="437"/>
      <c r="AF1082" s="437"/>
    </row>
    <row r="1083">
      <c r="A1083" s="479"/>
      <c r="B1083" s="467" t="s">
        <v>8946</v>
      </c>
      <c r="C1083" s="485" t="s">
        <v>39</v>
      </c>
      <c r="D1083" s="475"/>
      <c r="E1083" s="480" t="s">
        <v>8951</v>
      </c>
      <c r="F1083" s="480" t="s">
        <v>8952</v>
      </c>
      <c r="G1083" s="485" t="s">
        <v>8953</v>
      </c>
      <c r="H1083" s="451"/>
      <c r="S1083" s="452"/>
      <c r="T1083" s="437"/>
      <c r="U1083" s="437"/>
      <c r="V1083" s="437"/>
      <c r="W1083" s="437"/>
      <c r="X1083" s="437"/>
      <c r="Y1083" s="437"/>
      <c r="Z1083" s="437"/>
      <c r="AA1083" s="437"/>
      <c r="AB1083" s="437"/>
      <c r="AC1083" s="437"/>
      <c r="AD1083" s="437"/>
      <c r="AE1083" s="437"/>
      <c r="AF1083" s="437"/>
    </row>
    <row r="1084">
      <c r="A1084" s="471" t="s">
        <v>6465</v>
      </c>
      <c r="B1084" s="480">
        <v>1.0</v>
      </c>
      <c r="C1084" s="484" t="s">
        <v>8955</v>
      </c>
      <c r="D1084" s="475"/>
      <c r="E1084" s="483" t="s">
        <v>8956</v>
      </c>
      <c r="F1084" s="480"/>
      <c r="G1084" s="484" t="s">
        <v>8957</v>
      </c>
      <c r="H1084" s="451"/>
      <c r="S1084" s="452"/>
      <c r="T1084" s="437"/>
      <c r="U1084" s="437"/>
      <c r="V1084" s="437"/>
      <c r="W1084" s="437"/>
      <c r="X1084" s="437"/>
      <c r="Y1084" s="437"/>
      <c r="Z1084" s="437"/>
      <c r="AA1084" s="437"/>
      <c r="AB1084" s="437"/>
      <c r="AC1084" s="437"/>
      <c r="AD1084" s="437"/>
      <c r="AE1084" s="437"/>
      <c r="AF1084" s="437"/>
    </row>
    <row r="1085">
      <c r="A1085" s="471"/>
      <c r="B1085" s="516" t="s">
        <v>8946</v>
      </c>
      <c r="C1085" s="476" t="s">
        <v>8958</v>
      </c>
      <c r="D1085" s="474"/>
      <c r="E1085" s="474"/>
      <c r="F1085" s="475"/>
      <c r="G1085" s="473" t="s">
        <v>8959</v>
      </c>
      <c r="H1085" s="451"/>
      <c r="S1085" s="452"/>
      <c r="T1085" s="437"/>
      <c r="U1085" s="437"/>
      <c r="V1085" s="437"/>
      <c r="W1085" s="437"/>
      <c r="X1085" s="437"/>
      <c r="Y1085" s="437"/>
      <c r="Z1085" s="437"/>
      <c r="AA1085" s="437"/>
      <c r="AB1085" s="437"/>
      <c r="AC1085" s="437"/>
      <c r="AD1085" s="437"/>
      <c r="AE1085" s="437"/>
      <c r="AF1085" s="437"/>
    </row>
    <row r="1086">
      <c r="A1086" s="486" t="s">
        <v>1636</v>
      </c>
      <c r="B1086" s="478">
        <v>1.0</v>
      </c>
      <c r="C1086" s="487" t="s">
        <v>1709</v>
      </c>
      <c r="D1086" s="474"/>
      <c r="E1086" s="474"/>
      <c r="F1086" s="475"/>
      <c r="G1086" s="476" t="s">
        <v>1710</v>
      </c>
      <c r="H1086" s="451"/>
      <c r="S1086" s="452"/>
      <c r="T1086" s="437"/>
      <c r="U1086" s="437"/>
      <c r="V1086" s="437"/>
      <c r="W1086" s="437"/>
      <c r="X1086" s="437"/>
      <c r="Y1086" s="437"/>
      <c r="Z1086" s="437"/>
      <c r="AA1086" s="437"/>
      <c r="AB1086" s="437"/>
      <c r="AC1086" s="437"/>
      <c r="AD1086" s="437"/>
      <c r="AE1086" s="437"/>
      <c r="AF1086" s="437"/>
    </row>
    <row r="1087">
      <c r="A1087" s="486" t="s">
        <v>1636</v>
      </c>
      <c r="B1087" s="478">
        <v>2.0</v>
      </c>
      <c r="C1087" s="487" t="s">
        <v>1716</v>
      </c>
      <c r="D1087" s="474"/>
      <c r="E1087" s="474"/>
      <c r="F1087" s="475"/>
      <c r="G1087" s="476" t="s">
        <v>1661</v>
      </c>
      <c r="H1087" s="451"/>
      <c r="S1087" s="452"/>
      <c r="T1087" s="437"/>
      <c r="U1087" s="437"/>
      <c r="V1087" s="437"/>
      <c r="W1087" s="437"/>
      <c r="X1087" s="437"/>
      <c r="Y1087" s="437"/>
      <c r="Z1087" s="437"/>
      <c r="AA1087" s="437"/>
      <c r="AB1087" s="437"/>
      <c r="AC1087" s="437"/>
      <c r="AD1087" s="437"/>
      <c r="AE1087" s="437"/>
      <c r="AF1087" s="437"/>
    </row>
    <row r="1088">
      <c r="A1088" s="486" t="s">
        <v>1636</v>
      </c>
      <c r="B1088" s="478">
        <v>3.0</v>
      </c>
      <c r="C1088" s="487" t="s">
        <v>1717</v>
      </c>
      <c r="D1088" s="474"/>
      <c r="E1088" s="474"/>
      <c r="F1088" s="475"/>
      <c r="G1088" s="476" t="s">
        <v>1638</v>
      </c>
      <c r="H1088" s="451"/>
      <c r="S1088" s="452"/>
      <c r="T1088" s="437"/>
      <c r="U1088" s="437"/>
      <c r="V1088" s="437"/>
      <c r="W1088" s="437"/>
      <c r="X1088" s="437"/>
      <c r="Y1088" s="437"/>
      <c r="Z1088" s="437"/>
      <c r="AA1088" s="437"/>
      <c r="AB1088" s="437"/>
      <c r="AC1088" s="437"/>
      <c r="AD1088" s="437"/>
      <c r="AE1088" s="437"/>
      <c r="AF1088" s="437"/>
    </row>
    <row r="1089">
      <c r="A1089" s="486" t="s">
        <v>1646</v>
      </c>
      <c r="B1089" s="478">
        <v>4.0</v>
      </c>
      <c r="C1089" s="487" t="s">
        <v>1718</v>
      </c>
      <c r="D1089" s="474"/>
      <c r="E1089" s="474"/>
      <c r="F1089" s="475"/>
      <c r="G1089" s="476" t="s">
        <v>1714</v>
      </c>
      <c r="H1089" s="451"/>
      <c r="S1089" s="452"/>
      <c r="T1089" s="437"/>
      <c r="U1089" s="437"/>
      <c r="V1089" s="437"/>
      <c r="W1089" s="437"/>
      <c r="X1089" s="437"/>
      <c r="Y1089" s="437"/>
      <c r="Z1089" s="437"/>
      <c r="AA1089" s="437"/>
      <c r="AB1089" s="437"/>
      <c r="AC1089" s="437"/>
      <c r="AD1089" s="437"/>
      <c r="AE1089" s="437"/>
      <c r="AF1089" s="437"/>
    </row>
    <row r="1090">
      <c r="A1090" s="488" t="s">
        <v>8960</v>
      </c>
      <c r="B1090" s="474"/>
      <c r="C1090" s="474"/>
      <c r="D1090" s="474"/>
      <c r="E1090" s="474"/>
      <c r="F1090" s="474"/>
      <c r="G1090" s="474"/>
      <c r="H1090" s="451"/>
      <c r="S1090" s="452"/>
      <c r="T1090" s="437"/>
      <c r="U1090" s="437"/>
      <c r="V1090" s="437"/>
      <c r="W1090" s="437"/>
      <c r="X1090" s="437"/>
      <c r="Y1090" s="437"/>
      <c r="Z1090" s="437"/>
      <c r="AA1090" s="437"/>
      <c r="AB1090" s="437"/>
      <c r="AC1090" s="437"/>
      <c r="AD1090" s="437"/>
      <c r="AE1090" s="437"/>
      <c r="AF1090" s="437"/>
    </row>
    <row r="1091">
      <c r="A1091" s="471" t="s">
        <v>8944</v>
      </c>
      <c r="B1091" s="516" t="s">
        <v>8946</v>
      </c>
      <c r="C1091" s="473" t="s">
        <v>39</v>
      </c>
      <c r="D1091" s="475"/>
      <c r="E1091" s="472" t="s">
        <v>8951</v>
      </c>
      <c r="F1091" s="478" t="s">
        <v>8961</v>
      </c>
      <c r="G1091" s="473" t="s">
        <v>8953</v>
      </c>
      <c r="H1091" s="451"/>
      <c r="S1091" s="452"/>
      <c r="T1091" s="437"/>
      <c r="U1091" s="437"/>
      <c r="V1091" s="437"/>
      <c r="W1091" s="437"/>
      <c r="X1091" s="437"/>
      <c r="Y1091" s="437"/>
      <c r="Z1091" s="437"/>
      <c r="AA1091" s="437"/>
      <c r="AB1091" s="437"/>
      <c r="AC1091" s="437"/>
      <c r="AD1091" s="437"/>
      <c r="AE1091" s="437"/>
      <c r="AF1091" s="437"/>
    </row>
    <row r="1092">
      <c r="A1092" s="471" t="s">
        <v>6465</v>
      </c>
      <c r="B1092" s="472">
        <v>1.0</v>
      </c>
      <c r="C1092" s="476" t="s">
        <v>8955</v>
      </c>
      <c r="D1092" s="475"/>
      <c r="E1092" s="478" t="s">
        <v>8956</v>
      </c>
      <c r="F1092" s="472"/>
      <c r="G1092" s="473" t="s">
        <v>8957</v>
      </c>
      <c r="H1092" s="451"/>
      <c r="S1092" s="452"/>
      <c r="T1092" s="437"/>
      <c r="U1092" s="437"/>
      <c r="V1092" s="437"/>
      <c r="W1092" s="437"/>
      <c r="X1092" s="437"/>
      <c r="Y1092" s="437"/>
      <c r="Z1092" s="437"/>
      <c r="AA1092" s="437"/>
      <c r="AB1092" s="437"/>
      <c r="AC1092" s="437"/>
      <c r="AD1092" s="437"/>
      <c r="AE1092" s="437"/>
      <c r="AF1092" s="437"/>
    </row>
    <row r="1093">
      <c r="A1093" s="489" t="s">
        <v>8962</v>
      </c>
      <c r="B1093" s="474"/>
      <c r="C1093" s="474"/>
      <c r="D1093" s="474"/>
      <c r="E1093" s="474"/>
      <c r="F1093" s="474"/>
      <c r="G1093" s="474"/>
      <c r="H1093" s="451"/>
      <c r="S1093" s="452"/>
      <c r="T1093" s="437"/>
      <c r="U1093" s="437"/>
      <c r="V1093" s="437"/>
      <c r="W1093" s="437"/>
      <c r="X1093" s="437"/>
      <c r="Y1093" s="437"/>
      <c r="Z1093" s="437"/>
      <c r="AA1093" s="437"/>
      <c r="AB1093" s="437"/>
      <c r="AC1093" s="437"/>
      <c r="AD1093" s="437"/>
      <c r="AE1093" s="437"/>
      <c r="AF1093" s="437"/>
    </row>
    <row r="1094">
      <c r="A1094" s="471" t="s">
        <v>8944</v>
      </c>
      <c r="B1094" s="516" t="s">
        <v>8946</v>
      </c>
      <c r="C1094" s="473" t="s">
        <v>39</v>
      </c>
      <c r="D1094" s="475"/>
      <c r="E1094" s="472" t="s">
        <v>8951</v>
      </c>
      <c r="F1094" s="472" t="s">
        <v>8952</v>
      </c>
      <c r="G1094" s="473" t="s">
        <v>8953</v>
      </c>
      <c r="H1094" s="451"/>
      <c r="S1094" s="452"/>
      <c r="T1094" s="437"/>
      <c r="U1094" s="437"/>
      <c r="V1094" s="437"/>
      <c r="W1094" s="437"/>
      <c r="X1094" s="437"/>
      <c r="Y1094" s="437"/>
      <c r="Z1094" s="437"/>
      <c r="AA1094" s="437"/>
      <c r="AB1094" s="437"/>
      <c r="AC1094" s="437"/>
      <c r="AD1094" s="437"/>
      <c r="AE1094" s="437"/>
      <c r="AF1094" s="437"/>
    </row>
    <row r="1095">
      <c r="A1095" s="490" t="s">
        <v>6465</v>
      </c>
      <c r="B1095" s="491">
        <v>1.0</v>
      </c>
      <c r="C1095" s="492" t="s">
        <v>8955</v>
      </c>
      <c r="D1095" s="493"/>
      <c r="E1095" s="494" t="s">
        <v>8956</v>
      </c>
      <c r="F1095" s="491"/>
      <c r="G1095" s="495" t="s">
        <v>8963</v>
      </c>
      <c r="H1095" s="451"/>
      <c r="S1095" s="452"/>
      <c r="T1095" s="437"/>
      <c r="U1095" s="437"/>
      <c r="V1095" s="437"/>
      <c r="W1095" s="437"/>
      <c r="X1095" s="437"/>
      <c r="Y1095" s="437"/>
      <c r="Z1095" s="437"/>
      <c r="AA1095" s="437"/>
      <c r="AB1095" s="437"/>
      <c r="AC1095" s="437"/>
      <c r="AD1095" s="437"/>
      <c r="AE1095" s="437"/>
      <c r="AF1095" s="437"/>
    </row>
    <row r="1096">
      <c r="A1096" s="496"/>
      <c r="B1096" s="497"/>
      <c r="C1096" s="497"/>
      <c r="E1096" s="497"/>
      <c r="F1096" s="497"/>
      <c r="G1096" s="497"/>
      <c r="H1096" s="451"/>
      <c r="S1096" s="452"/>
      <c r="T1096" s="437"/>
      <c r="U1096" s="437"/>
      <c r="V1096" s="437"/>
      <c r="W1096" s="437"/>
      <c r="X1096" s="437"/>
      <c r="Y1096" s="437"/>
      <c r="Z1096" s="437"/>
      <c r="AA1096" s="437"/>
      <c r="AB1096" s="437"/>
      <c r="AC1096" s="437"/>
      <c r="AD1096" s="437"/>
      <c r="AE1096" s="437"/>
      <c r="AF1096" s="437"/>
    </row>
    <row r="1097">
      <c r="A1097" s="498" t="s">
        <v>8964</v>
      </c>
      <c r="B1097" s="435"/>
      <c r="C1097" s="435"/>
      <c r="D1097" s="499" t="s">
        <v>8965</v>
      </c>
      <c r="E1097" s="500" t="s">
        <v>8966</v>
      </c>
      <c r="F1097" s="499" t="s">
        <v>8967</v>
      </c>
      <c r="G1097" s="435"/>
      <c r="H1097" s="435"/>
      <c r="I1097" s="435"/>
      <c r="J1097" s="501" t="s">
        <v>8965</v>
      </c>
      <c r="K1097" s="500" t="s">
        <v>8966</v>
      </c>
      <c r="L1097" s="501" t="s">
        <v>8968</v>
      </c>
      <c r="M1097" s="435"/>
      <c r="N1097" s="435"/>
      <c r="O1097" s="435"/>
      <c r="P1097" s="502" t="s">
        <v>8965</v>
      </c>
      <c r="Q1097" s="503" t="s">
        <v>8966</v>
      </c>
      <c r="R1097" s="504"/>
      <c r="S1097" s="436"/>
      <c r="T1097" s="437"/>
      <c r="U1097" s="437"/>
      <c r="V1097" s="437"/>
      <c r="W1097" s="437"/>
      <c r="X1097" s="437"/>
      <c r="Y1097" s="437"/>
      <c r="Z1097" s="437"/>
      <c r="AA1097" s="437"/>
      <c r="AB1097" s="437"/>
      <c r="AC1097" s="437"/>
      <c r="AD1097" s="437"/>
      <c r="AE1097" s="437"/>
      <c r="AF1097" s="437"/>
    </row>
    <row r="1098">
      <c r="A1098" s="505"/>
      <c r="S1098" s="452"/>
      <c r="T1098" s="437"/>
      <c r="U1098" s="437"/>
      <c r="V1098" s="437"/>
      <c r="W1098" s="437"/>
      <c r="X1098" s="437"/>
      <c r="Y1098" s="437"/>
      <c r="Z1098" s="437"/>
      <c r="AA1098" s="437"/>
      <c r="AB1098" s="437"/>
      <c r="AC1098" s="437"/>
      <c r="AD1098" s="437"/>
      <c r="AE1098" s="437"/>
      <c r="AF1098" s="437"/>
    </row>
    <row r="1099">
      <c r="A1099" s="506" t="s">
        <v>8969</v>
      </c>
      <c r="D1099" s="507" t="s">
        <v>8965</v>
      </c>
      <c r="E1099" s="508" t="s">
        <v>8966</v>
      </c>
      <c r="F1099" s="507" t="s">
        <v>8970</v>
      </c>
      <c r="J1099" s="507" t="s">
        <v>8965</v>
      </c>
      <c r="K1099" s="508" t="s">
        <v>8966</v>
      </c>
      <c r="L1099" s="507" t="s">
        <v>8971</v>
      </c>
      <c r="P1099" s="509" t="s">
        <v>8965</v>
      </c>
      <c r="Q1099" s="510" t="s">
        <v>8966</v>
      </c>
      <c r="R1099" s="511" t="s">
        <v>8972</v>
      </c>
      <c r="S1099" s="452"/>
      <c r="T1099" s="437"/>
      <c r="U1099" s="437"/>
      <c r="V1099" s="437"/>
      <c r="W1099" s="437"/>
      <c r="X1099" s="437"/>
      <c r="Y1099" s="437"/>
      <c r="Z1099" s="437"/>
      <c r="AA1099" s="437"/>
      <c r="AB1099" s="437"/>
      <c r="AC1099" s="437"/>
      <c r="AD1099" s="437"/>
      <c r="AE1099" s="437"/>
      <c r="AF1099" s="437"/>
    </row>
    <row r="1100">
      <c r="A1100" s="512"/>
      <c r="B1100" s="513"/>
      <c r="C1100" s="513"/>
      <c r="D1100" s="513"/>
      <c r="E1100" s="513"/>
      <c r="F1100" s="513"/>
      <c r="G1100" s="513"/>
      <c r="H1100" s="513"/>
      <c r="I1100" s="513"/>
      <c r="J1100" s="513"/>
      <c r="K1100" s="513"/>
      <c r="L1100" s="513"/>
      <c r="M1100" s="513"/>
      <c r="N1100" s="513"/>
      <c r="O1100" s="513"/>
      <c r="P1100" s="513"/>
      <c r="Q1100" s="513"/>
      <c r="R1100" s="513"/>
      <c r="S1100" s="514"/>
      <c r="T1100" s="437"/>
      <c r="U1100" s="437"/>
      <c r="V1100" s="437"/>
      <c r="W1100" s="437"/>
      <c r="X1100" s="437"/>
      <c r="Y1100" s="437"/>
      <c r="Z1100" s="437"/>
      <c r="AA1100" s="437"/>
      <c r="AB1100" s="437"/>
      <c r="AC1100" s="437"/>
      <c r="AD1100" s="437"/>
      <c r="AE1100" s="437"/>
      <c r="AF1100" s="437"/>
    </row>
    <row r="1101">
      <c r="A1101" s="434" t="s">
        <v>9030</v>
      </c>
      <c r="B1101" s="435"/>
      <c r="C1101" s="435"/>
      <c r="D1101" s="435"/>
      <c r="E1101" s="435"/>
      <c r="F1101" s="435"/>
      <c r="G1101" s="435"/>
      <c r="H1101" s="435"/>
      <c r="I1101" s="435"/>
      <c r="J1101" s="435"/>
      <c r="K1101" s="435"/>
      <c r="L1101" s="435"/>
      <c r="M1101" s="435"/>
      <c r="N1101" s="435"/>
      <c r="O1101" s="435"/>
      <c r="P1101" s="435"/>
      <c r="Q1101" s="435"/>
      <c r="R1101" s="435"/>
      <c r="S1101" s="436"/>
      <c r="T1101" s="437"/>
      <c r="U1101" s="437"/>
      <c r="V1101" s="437"/>
      <c r="W1101" s="437"/>
      <c r="X1101" s="437"/>
      <c r="Y1101" s="437"/>
      <c r="Z1101" s="437"/>
      <c r="AA1101" s="437"/>
      <c r="AB1101" s="437"/>
      <c r="AC1101" s="437"/>
      <c r="AD1101" s="437"/>
      <c r="AE1101" s="437"/>
      <c r="AF1101" s="437"/>
    </row>
    <row r="1102">
      <c r="A1102" s="438" t="s">
        <v>8935</v>
      </c>
      <c r="B1102" s="439"/>
      <c r="C1102" s="438" t="s">
        <v>8936</v>
      </c>
      <c r="D1102" s="440"/>
      <c r="E1102" s="439"/>
      <c r="F1102" s="441" t="s">
        <v>1437</v>
      </c>
      <c r="G1102" s="442" t="s">
        <v>8937</v>
      </c>
      <c r="H1102" s="443" t="s">
        <v>1442</v>
      </c>
      <c r="I1102" s="444"/>
      <c r="J1102" s="444"/>
      <c r="K1102" s="444"/>
      <c r="L1102" s="444"/>
      <c r="M1102" s="444"/>
      <c r="N1102" s="444"/>
      <c r="O1102" s="444"/>
      <c r="P1102" s="444"/>
      <c r="Q1102" s="444"/>
      <c r="R1102" s="444"/>
      <c r="S1102" s="445"/>
      <c r="T1102" s="437"/>
      <c r="U1102" s="437"/>
      <c r="V1102" s="437"/>
      <c r="W1102" s="437"/>
      <c r="X1102" s="437"/>
      <c r="Y1102" s="437"/>
      <c r="Z1102" s="437"/>
      <c r="AA1102" s="437"/>
      <c r="AB1102" s="437"/>
      <c r="AC1102" s="437"/>
      <c r="AD1102" s="437"/>
      <c r="AE1102" s="437"/>
      <c r="AF1102" s="437"/>
    </row>
    <row r="1103">
      <c r="A1103" s="446" t="s">
        <v>8938</v>
      </c>
      <c r="B1103" s="22"/>
      <c r="C1103" s="447"/>
      <c r="D1103" s="448"/>
      <c r="E1103" s="22"/>
      <c r="F1103" s="449" t="s">
        <v>8939</v>
      </c>
      <c r="G1103" s="450"/>
      <c r="H1103" s="451"/>
      <c r="S1103" s="452"/>
      <c r="T1103" s="437"/>
      <c r="U1103" s="437"/>
      <c r="V1103" s="437"/>
      <c r="W1103" s="437"/>
      <c r="X1103" s="437"/>
      <c r="Y1103" s="437"/>
      <c r="Z1103" s="437"/>
      <c r="AA1103" s="437"/>
      <c r="AB1103" s="437"/>
      <c r="AC1103" s="437"/>
      <c r="AD1103" s="437"/>
      <c r="AE1103" s="437"/>
      <c r="AF1103" s="437"/>
    </row>
    <row r="1104">
      <c r="A1104" s="453" t="s">
        <v>8940</v>
      </c>
      <c r="B1104" s="448"/>
      <c r="C1104" s="448"/>
      <c r="D1104" s="22"/>
      <c r="E1104" s="454" t="s">
        <v>8941</v>
      </c>
      <c r="F1104" s="455" t="s">
        <v>8942</v>
      </c>
      <c r="G1104" s="456"/>
      <c r="H1104" s="451"/>
      <c r="S1104" s="452"/>
      <c r="T1104" s="437"/>
      <c r="U1104" s="437"/>
      <c r="V1104" s="437"/>
      <c r="W1104" s="437"/>
      <c r="X1104" s="437"/>
      <c r="Y1104" s="437"/>
      <c r="Z1104" s="437"/>
      <c r="AA1104" s="437"/>
      <c r="AB1104" s="437"/>
      <c r="AC1104" s="437"/>
      <c r="AD1104" s="437"/>
      <c r="AE1104" s="437"/>
      <c r="AF1104" s="437"/>
    </row>
    <row r="1105">
      <c r="A1105" s="457" t="s">
        <v>8943</v>
      </c>
      <c r="B1105" s="458"/>
      <c r="C1105" s="458"/>
      <c r="D1105" s="459"/>
      <c r="E1105" s="460"/>
      <c r="F1105" s="461"/>
      <c r="G1105" s="462"/>
      <c r="H1105" s="463"/>
      <c r="I1105" s="464"/>
      <c r="J1105" s="464"/>
      <c r="K1105" s="464"/>
      <c r="L1105" s="464"/>
      <c r="M1105" s="464"/>
      <c r="N1105" s="464"/>
      <c r="O1105" s="464"/>
      <c r="P1105" s="464"/>
      <c r="Q1105" s="464"/>
      <c r="R1105" s="464"/>
      <c r="S1105" s="465"/>
      <c r="T1105" s="437"/>
      <c r="U1105" s="437"/>
      <c r="V1105" s="437"/>
      <c r="W1105" s="437"/>
      <c r="X1105" s="437"/>
      <c r="Y1105" s="437"/>
      <c r="Z1105" s="437"/>
      <c r="AA1105" s="437"/>
      <c r="AB1105" s="437"/>
      <c r="AC1105" s="437"/>
      <c r="AD1105" s="437"/>
      <c r="AE1105" s="437"/>
      <c r="AF1105" s="437"/>
    </row>
    <row r="1106">
      <c r="A1106" s="466" t="s">
        <v>8944</v>
      </c>
      <c r="B1106" s="467"/>
      <c r="C1106" s="468" t="s">
        <v>8945</v>
      </c>
      <c r="D1106" s="469"/>
      <c r="E1106" s="469"/>
      <c r="F1106" s="469"/>
      <c r="G1106" s="469"/>
      <c r="H1106" s="470" t="s">
        <v>1466</v>
      </c>
      <c r="S1106" s="452"/>
      <c r="T1106" s="437"/>
      <c r="U1106" s="437"/>
      <c r="V1106" s="437"/>
      <c r="W1106" s="437"/>
      <c r="X1106" s="437"/>
      <c r="Y1106" s="437"/>
      <c r="Z1106" s="437"/>
      <c r="AA1106" s="437"/>
      <c r="AB1106" s="437"/>
      <c r="AC1106" s="437"/>
      <c r="AD1106" s="437"/>
      <c r="AE1106" s="437"/>
      <c r="AF1106" s="437"/>
    </row>
    <row r="1107">
      <c r="A1107" s="471"/>
      <c r="B1107" s="472" t="s">
        <v>8946</v>
      </c>
      <c r="C1107" s="473" t="s">
        <v>8947</v>
      </c>
      <c r="D1107" s="474"/>
      <c r="E1107" s="474"/>
      <c r="F1107" s="475"/>
      <c r="G1107" s="473" t="s">
        <v>8948</v>
      </c>
      <c r="H1107" s="451"/>
      <c r="S1107" s="452"/>
      <c r="T1107" s="437"/>
      <c r="U1107" s="437"/>
      <c r="V1107" s="437"/>
      <c r="W1107" s="437"/>
      <c r="X1107" s="437"/>
      <c r="Y1107" s="437"/>
      <c r="Z1107" s="437"/>
      <c r="AA1107" s="437"/>
      <c r="AB1107" s="437"/>
      <c r="AC1107" s="437"/>
      <c r="AD1107" s="437"/>
      <c r="AE1107" s="437"/>
      <c r="AF1107" s="437"/>
    </row>
    <row r="1108">
      <c r="A1108" s="471" t="s">
        <v>2101</v>
      </c>
      <c r="B1108" s="472">
        <v>1.0</v>
      </c>
      <c r="C1108" s="476" t="s">
        <v>2102</v>
      </c>
      <c r="D1108" s="474"/>
      <c r="E1108" s="474"/>
      <c r="F1108" s="475"/>
      <c r="G1108" s="477"/>
      <c r="H1108" s="451"/>
      <c r="S1108" s="452"/>
      <c r="T1108" s="437"/>
      <c r="U1108" s="437"/>
      <c r="V1108" s="437"/>
      <c r="W1108" s="437"/>
      <c r="X1108" s="437"/>
      <c r="Y1108" s="437"/>
      <c r="Z1108" s="437"/>
      <c r="AA1108" s="437"/>
      <c r="AB1108" s="437"/>
      <c r="AC1108" s="437"/>
      <c r="AD1108" s="437"/>
      <c r="AE1108" s="437"/>
      <c r="AF1108" s="437"/>
    </row>
    <row r="1109">
      <c r="A1109" s="471"/>
      <c r="B1109" s="472" t="s">
        <v>8946</v>
      </c>
      <c r="C1109" s="473" t="s">
        <v>8947</v>
      </c>
      <c r="D1109" s="474"/>
      <c r="E1109" s="475"/>
      <c r="F1109" s="472" t="s">
        <v>8948</v>
      </c>
      <c r="G1109" s="477" t="s">
        <v>8949</v>
      </c>
      <c r="H1109" s="451"/>
      <c r="S1109" s="452"/>
      <c r="T1109" s="437"/>
      <c r="U1109" s="437"/>
      <c r="V1109" s="437"/>
      <c r="W1109" s="437"/>
      <c r="X1109" s="437"/>
      <c r="Y1109" s="437"/>
      <c r="Z1109" s="437"/>
      <c r="AA1109" s="437"/>
      <c r="AB1109" s="437"/>
      <c r="AC1109" s="437"/>
      <c r="AD1109" s="437"/>
      <c r="AE1109" s="437"/>
      <c r="AF1109" s="437"/>
    </row>
    <row r="1110">
      <c r="A1110" s="471" t="s">
        <v>2104</v>
      </c>
      <c r="B1110" s="472">
        <v>1.0</v>
      </c>
      <c r="C1110" s="476" t="s">
        <v>2120</v>
      </c>
      <c r="D1110" s="474"/>
      <c r="E1110" s="475"/>
      <c r="F1110" s="478" t="s">
        <v>2121</v>
      </c>
      <c r="G1110" s="473"/>
      <c r="H1110" s="451"/>
      <c r="S1110" s="452"/>
      <c r="T1110" s="437"/>
      <c r="U1110" s="437"/>
      <c r="V1110" s="437"/>
      <c r="W1110" s="437"/>
      <c r="X1110" s="437"/>
      <c r="Y1110" s="437"/>
      <c r="Z1110" s="437"/>
      <c r="AA1110" s="437"/>
      <c r="AB1110" s="437"/>
      <c r="AC1110" s="437"/>
      <c r="AD1110" s="437"/>
      <c r="AE1110" s="437"/>
      <c r="AF1110" s="437"/>
    </row>
    <row r="1111">
      <c r="A1111" s="479"/>
      <c r="B1111" s="467" t="s">
        <v>8946</v>
      </c>
      <c r="C1111" s="485" t="s">
        <v>39</v>
      </c>
      <c r="D1111" s="475"/>
      <c r="E1111" s="480" t="s">
        <v>8951</v>
      </c>
      <c r="F1111" s="480" t="s">
        <v>8952</v>
      </c>
      <c r="G1111" s="485" t="s">
        <v>8953</v>
      </c>
      <c r="H1111" s="451"/>
      <c r="S1111" s="452"/>
      <c r="T1111" s="437"/>
      <c r="U1111" s="437"/>
      <c r="V1111" s="437"/>
      <c r="W1111" s="437"/>
      <c r="X1111" s="437"/>
      <c r="Y1111" s="437"/>
      <c r="Z1111" s="437"/>
      <c r="AA1111" s="437"/>
      <c r="AB1111" s="437"/>
      <c r="AC1111" s="437"/>
      <c r="AD1111" s="437"/>
      <c r="AE1111" s="437"/>
      <c r="AF1111" s="437"/>
    </row>
    <row r="1112">
      <c r="A1112" s="471" t="s">
        <v>6465</v>
      </c>
      <c r="B1112" s="480">
        <v>1.0</v>
      </c>
      <c r="C1112" s="484" t="s">
        <v>8955</v>
      </c>
      <c r="D1112" s="475"/>
      <c r="E1112" s="483" t="s">
        <v>8956</v>
      </c>
      <c r="F1112" s="480"/>
      <c r="G1112" s="484" t="s">
        <v>8957</v>
      </c>
      <c r="H1112" s="451"/>
      <c r="S1112" s="452"/>
      <c r="T1112" s="437"/>
      <c r="U1112" s="437"/>
      <c r="V1112" s="437"/>
      <c r="W1112" s="437"/>
      <c r="X1112" s="437"/>
      <c r="Y1112" s="437"/>
      <c r="Z1112" s="437"/>
      <c r="AA1112" s="437"/>
      <c r="AB1112" s="437"/>
      <c r="AC1112" s="437"/>
      <c r="AD1112" s="437"/>
      <c r="AE1112" s="437"/>
      <c r="AF1112" s="437"/>
    </row>
    <row r="1113">
      <c r="A1113" s="471"/>
      <c r="B1113" s="516" t="s">
        <v>8946</v>
      </c>
      <c r="C1113" s="476" t="s">
        <v>8958</v>
      </c>
      <c r="D1113" s="474"/>
      <c r="E1113" s="474"/>
      <c r="F1113" s="475"/>
      <c r="G1113" s="473" t="s">
        <v>8959</v>
      </c>
      <c r="H1113" s="451"/>
      <c r="S1113" s="452"/>
      <c r="T1113" s="437"/>
      <c r="U1113" s="437"/>
      <c r="V1113" s="437"/>
      <c r="W1113" s="437"/>
      <c r="X1113" s="437"/>
      <c r="Y1113" s="437"/>
      <c r="Z1113" s="437"/>
      <c r="AA1113" s="437"/>
      <c r="AB1113" s="437"/>
      <c r="AC1113" s="437"/>
      <c r="AD1113" s="437"/>
      <c r="AE1113" s="437"/>
      <c r="AF1113" s="437"/>
    </row>
    <row r="1114">
      <c r="A1114" s="486" t="s">
        <v>1636</v>
      </c>
      <c r="B1114" s="478">
        <v>1.0</v>
      </c>
      <c r="C1114" s="487" t="s">
        <v>1709</v>
      </c>
      <c r="D1114" s="474"/>
      <c r="E1114" s="474"/>
      <c r="F1114" s="475"/>
      <c r="G1114" s="476" t="s">
        <v>1710</v>
      </c>
      <c r="H1114" s="451"/>
      <c r="S1114" s="452"/>
      <c r="T1114" s="437"/>
      <c r="U1114" s="437"/>
      <c r="V1114" s="437"/>
      <c r="W1114" s="437"/>
      <c r="X1114" s="437"/>
      <c r="Y1114" s="437"/>
      <c r="Z1114" s="437"/>
      <c r="AA1114" s="437"/>
      <c r="AB1114" s="437"/>
      <c r="AC1114" s="437"/>
      <c r="AD1114" s="437"/>
      <c r="AE1114" s="437"/>
      <c r="AF1114" s="437"/>
    </row>
    <row r="1115">
      <c r="A1115" s="486" t="s">
        <v>1636</v>
      </c>
      <c r="B1115" s="478">
        <v>2.0</v>
      </c>
      <c r="C1115" s="487" t="s">
        <v>1715</v>
      </c>
      <c r="D1115" s="474"/>
      <c r="E1115" s="474"/>
      <c r="F1115" s="475"/>
      <c r="G1115" s="476" t="s">
        <v>1661</v>
      </c>
      <c r="H1115" s="451"/>
      <c r="S1115" s="452"/>
      <c r="T1115" s="437"/>
      <c r="U1115" s="437"/>
      <c r="V1115" s="437"/>
      <c r="W1115" s="437"/>
      <c r="X1115" s="437"/>
      <c r="Y1115" s="437"/>
      <c r="Z1115" s="437"/>
      <c r="AA1115" s="437"/>
      <c r="AB1115" s="437"/>
      <c r="AC1115" s="437"/>
      <c r="AD1115" s="437"/>
      <c r="AE1115" s="437"/>
      <c r="AF1115" s="437"/>
    </row>
    <row r="1116">
      <c r="A1116" s="486" t="s">
        <v>1636</v>
      </c>
      <c r="B1116" s="478">
        <v>3.0</v>
      </c>
      <c r="C1116" s="487" t="s">
        <v>1712</v>
      </c>
      <c r="D1116" s="474"/>
      <c r="E1116" s="474"/>
      <c r="F1116" s="475"/>
      <c r="G1116" s="476" t="s">
        <v>1638</v>
      </c>
      <c r="H1116" s="451"/>
      <c r="S1116" s="452"/>
      <c r="T1116" s="437"/>
      <c r="U1116" s="437"/>
      <c r="V1116" s="437"/>
      <c r="W1116" s="437"/>
      <c r="X1116" s="437"/>
      <c r="Y1116" s="437"/>
      <c r="Z1116" s="437"/>
      <c r="AA1116" s="437"/>
      <c r="AB1116" s="437"/>
      <c r="AC1116" s="437"/>
      <c r="AD1116" s="437"/>
      <c r="AE1116" s="437"/>
      <c r="AF1116" s="437"/>
    </row>
    <row r="1117">
      <c r="A1117" s="486" t="s">
        <v>1646</v>
      </c>
      <c r="B1117" s="478">
        <v>4.0</v>
      </c>
      <c r="C1117" s="487" t="s">
        <v>1713</v>
      </c>
      <c r="D1117" s="474"/>
      <c r="E1117" s="474"/>
      <c r="F1117" s="475"/>
      <c r="G1117" s="476" t="s">
        <v>1714</v>
      </c>
      <c r="H1117" s="451"/>
      <c r="S1117" s="452"/>
      <c r="T1117" s="437"/>
      <c r="U1117" s="437"/>
      <c r="V1117" s="437"/>
      <c r="W1117" s="437"/>
      <c r="X1117" s="437"/>
      <c r="Y1117" s="437"/>
      <c r="Z1117" s="437"/>
      <c r="AA1117" s="437"/>
      <c r="AB1117" s="437"/>
      <c r="AC1117" s="437"/>
      <c r="AD1117" s="437"/>
      <c r="AE1117" s="437"/>
      <c r="AF1117" s="437"/>
    </row>
    <row r="1118">
      <c r="A1118" s="488" t="s">
        <v>8960</v>
      </c>
      <c r="B1118" s="474"/>
      <c r="C1118" s="474"/>
      <c r="D1118" s="474"/>
      <c r="E1118" s="474"/>
      <c r="F1118" s="474"/>
      <c r="G1118" s="474"/>
      <c r="H1118" s="451"/>
      <c r="S1118" s="452"/>
      <c r="T1118" s="437"/>
      <c r="U1118" s="437"/>
      <c r="V1118" s="437"/>
      <c r="W1118" s="437"/>
      <c r="X1118" s="437"/>
      <c r="Y1118" s="437"/>
      <c r="Z1118" s="437"/>
      <c r="AA1118" s="437"/>
      <c r="AB1118" s="437"/>
      <c r="AC1118" s="437"/>
      <c r="AD1118" s="437"/>
      <c r="AE1118" s="437"/>
      <c r="AF1118" s="437"/>
    </row>
    <row r="1119">
      <c r="A1119" s="471" t="s">
        <v>8944</v>
      </c>
      <c r="B1119" s="516" t="s">
        <v>8946</v>
      </c>
      <c r="C1119" s="473" t="s">
        <v>39</v>
      </c>
      <c r="D1119" s="475"/>
      <c r="E1119" s="472" t="s">
        <v>8951</v>
      </c>
      <c r="F1119" s="478" t="s">
        <v>8961</v>
      </c>
      <c r="G1119" s="473" t="s">
        <v>8953</v>
      </c>
      <c r="H1119" s="451"/>
      <c r="S1119" s="452"/>
      <c r="T1119" s="437"/>
      <c r="U1119" s="437"/>
      <c r="V1119" s="437"/>
      <c r="W1119" s="437"/>
      <c r="X1119" s="437"/>
      <c r="Y1119" s="437"/>
      <c r="Z1119" s="437"/>
      <c r="AA1119" s="437"/>
      <c r="AB1119" s="437"/>
      <c r="AC1119" s="437"/>
      <c r="AD1119" s="437"/>
      <c r="AE1119" s="437"/>
      <c r="AF1119" s="437"/>
    </row>
    <row r="1120">
      <c r="A1120" s="471" t="s">
        <v>6465</v>
      </c>
      <c r="B1120" s="472">
        <v>1.0</v>
      </c>
      <c r="C1120" s="476" t="s">
        <v>8955</v>
      </c>
      <c r="D1120" s="475"/>
      <c r="E1120" s="478" t="s">
        <v>8956</v>
      </c>
      <c r="F1120" s="472"/>
      <c r="G1120" s="473" t="s">
        <v>8957</v>
      </c>
      <c r="H1120" s="451"/>
      <c r="S1120" s="452"/>
      <c r="T1120" s="437"/>
      <c r="U1120" s="437"/>
      <c r="V1120" s="437"/>
      <c r="W1120" s="437"/>
      <c r="X1120" s="437"/>
      <c r="Y1120" s="437"/>
      <c r="Z1120" s="437"/>
      <c r="AA1120" s="437"/>
      <c r="AB1120" s="437"/>
      <c r="AC1120" s="437"/>
      <c r="AD1120" s="437"/>
      <c r="AE1120" s="437"/>
      <c r="AF1120" s="437"/>
    </row>
    <row r="1121">
      <c r="A1121" s="489" t="s">
        <v>8962</v>
      </c>
      <c r="B1121" s="474"/>
      <c r="C1121" s="474"/>
      <c r="D1121" s="474"/>
      <c r="E1121" s="474"/>
      <c r="F1121" s="474"/>
      <c r="G1121" s="474"/>
      <c r="H1121" s="451"/>
      <c r="S1121" s="452"/>
      <c r="T1121" s="437"/>
      <c r="U1121" s="437"/>
      <c r="V1121" s="437"/>
      <c r="W1121" s="437"/>
      <c r="X1121" s="437"/>
      <c r="Y1121" s="437"/>
      <c r="Z1121" s="437"/>
      <c r="AA1121" s="437"/>
      <c r="AB1121" s="437"/>
      <c r="AC1121" s="437"/>
      <c r="AD1121" s="437"/>
      <c r="AE1121" s="437"/>
      <c r="AF1121" s="437"/>
    </row>
    <row r="1122">
      <c r="A1122" s="471" t="s">
        <v>8944</v>
      </c>
      <c r="B1122" s="516" t="s">
        <v>8946</v>
      </c>
      <c r="C1122" s="473" t="s">
        <v>39</v>
      </c>
      <c r="D1122" s="475"/>
      <c r="E1122" s="472" t="s">
        <v>8951</v>
      </c>
      <c r="F1122" s="472" t="s">
        <v>8952</v>
      </c>
      <c r="G1122" s="473" t="s">
        <v>8953</v>
      </c>
      <c r="H1122" s="451"/>
      <c r="S1122" s="452"/>
      <c r="T1122" s="437"/>
      <c r="U1122" s="437"/>
      <c r="V1122" s="437"/>
      <c r="W1122" s="437"/>
      <c r="X1122" s="437"/>
      <c r="Y1122" s="437"/>
      <c r="Z1122" s="437"/>
      <c r="AA1122" s="437"/>
      <c r="AB1122" s="437"/>
      <c r="AC1122" s="437"/>
      <c r="AD1122" s="437"/>
      <c r="AE1122" s="437"/>
      <c r="AF1122" s="437"/>
    </row>
    <row r="1123">
      <c r="A1123" s="490" t="s">
        <v>6465</v>
      </c>
      <c r="B1123" s="491">
        <v>1.0</v>
      </c>
      <c r="C1123" s="492" t="s">
        <v>8955</v>
      </c>
      <c r="D1123" s="493"/>
      <c r="E1123" s="494" t="s">
        <v>8956</v>
      </c>
      <c r="F1123" s="491"/>
      <c r="G1123" s="495" t="s">
        <v>8963</v>
      </c>
      <c r="H1123" s="451"/>
      <c r="S1123" s="452"/>
      <c r="T1123" s="437"/>
      <c r="U1123" s="437"/>
      <c r="V1123" s="437"/>
      <c r="W1123" s="437"/>
      <c r="X1123" s="437"/>
      <c r="Y1123" s="437"/>
      <c r="Z1123" s="437"/>
      <c r="AA1123" s="437"/>
      <c r="AB1123" s="437"/>
      <c r="AC1123" s="437"/>
      <c r="AD1123" s="437"/>
      <c r="AE1123" s="437"/>
      <c r="AF1123" s="437"/>
    </row>
    <row r="1124">
      <c r="A1124" s="496"/>
      <c r="B1124" s="497"/>
      <c r="C1124" s="497"/>
      <c r="E1124" s="497"/>
      <c r="F1124" s="497"/>
      <c r="G1124" s="497"/>
      <c r="H1124" s="451"/>
      <c r="S1124" s="452"/>
      <c r="T1124" s="437"/>
      <c r="U1124" s="437"/>
      <c r="V1124" s="437"/>
      <c r="W1124" s="437"/>
      <c r="X1124" s="437"/>
      <c r="Y1124" s="437"/>
      <c r="Z1124" s="437"/>
      <c r="AA1124" s="437"/>
      <c r="AB1124" s="437"/>
      <c r="AC1124" s="437"/>
      <c r="AD1124" s="437"/>
      <c r="AE1124" s="437"/>
      <c r="AF1124" s="437"/>
    </row>
    <row r="1125">
      <c r="A1125" s="498" t="s">
        <v>8964</v>
      </c>
      <c r="B1125" s="435"/>
      <c r="C1125" s="435"/>
      <c r="D1125" s="499" t="s">
        <v>8965</v>
      </c>
      <c r="E1125" s="500" t="s">
        <v>8966</v>
      </c>
      <c r="F1125" s="499" t="s">
        <v>8967</v>
      </c>
      <c r="G1125" s="435"/>
      <c r="H1125" s="435"/>
      <c r="I1125" s="435"/>
      <c r="J1125" s="501" t="s">
        <v>8965</v>
      </c>
      <c r="K1125" s="500" t="s">
        <v>8966</v>
      </c>
      <c r="L1125" s="501" t="s">
        <v>8968</v>
      </c>
      <c r="M1125" s="435"/>
      <c r="N1125" s="435"/>
      <c r="O1125" s="435"/>
      <c r="P1125" s="502" t="s">
        <v>8965</v>
      </c>
      <c r="Q1125" s="503" t="s">
        <v>8966</v>
      </c>
      <c r="R1125" s="504"/>
      <c r="S1125" s="436"/>
      <c r="T1125" s="437"/>
      <c r="U1125" s="437"/>
      <c r="V1125" s="437"/>
      <c r="W1125" s="437"/>
      <c r="X1125" s="437"/>
      <c r="Y1125" s="437"/>
      <c r="Z1125" s="437"/>
      <c r="AA1125" s="437"/>
      <c r="AB1125" s="437"/>
      <c r="AC1125" s="437"/>
      <c r="AD1125" s="437"/>
      <c r="AE1125" s="437"/>
      <c r="AF1125" s="437"/>
    </row>
    <row r="1126">
      <c r="A1126" s="505"/>
      <c r="S1126" s="452"/>
      <c r="T1126" s="437"/>
      <c r="U1126" s="437"/>
      <c r="V1126" s="437"/>
      <c r="W1126" s="437"/>
      <c r="X1126" s="437"/>
      <c r="Y1126" s="437"/>
      <c r="Z1126" s="437"/>
      <c r="AA1126" s="437"/>
      <c r="AB1126" s="437"/>
      <c r="AC1126" s="437"/>
      <c r="AD1126" s="437"/>
      <c r="AE1126" s="437"/>
      <c r="AF1126" s="437"/>
    </row>
    <row r="1127">
      <c r="A1127" s="506" t="s">
        <v>8969</v>
      </c>
      <c r="D1127" s="507" t="s">
        <v>8965</v>
      </c>
      <c r="E1127" s="508" t="s">
        <v>8966</v>
      </c>
      <c r="F1127" s="507" t="s">
        <v>8970</v>
      </c>
      <c r="J1127" s="507" t="s">
        <v>8965</v>
      </c>
      <c r="K1127" s="508" t="s">
        <v>8966</v>
      </c>
      <c r="L1127" s="507" t="s">
        <v>8971</v>
      </c>
      <c r="P1127" s="509" t="s">
        <v>8965</v>
      </c>
      <c r="Q1127" s="510" t="s">
        <v>8966</v>
      </c>
      <c r="R1127" s="511" t="s">
        <v>8972</v>
      </c>
      <c r="S1127" s="452"/>
      <c r="T1127" s="437"/>
      <c r="U1127" s="437"/>
      <c r="V1127" s="437"/>
      <c r="W1127" s="437"/>
      <c r="X1127" s="437"/>
      <c r="Y1127" s="437"/>
      <c r="Z1127" s="437"/>
      <c r="AA1127" s="437"/>
      <c r="AB1127" s="437"/>
      <c r="AC1127" s="437"/>
      <c r="AD1127" s="437"/>
      <c r="AE1127" s="437"/>
      <c r="AF1127" s="437"/>
    </row>
    <row r="1128">
      <c r="A1128" s="512"/>
      <c r="B1128" s="513"/>
      <c r="C1128" s="513"/>
      <c r="D1128" s="513"/>
      <c r="E1128" s="513"/>
      <c r="F1128" s="513"/>
      <c r="G1128" s="513"/>
      <c r="H1128" s="513"/>
      <c r="I1128" s="513"/>
      <c r="J1128" s="513"/>
      <c r="K1128" s="513"/>
      <c r="L1128" s="513"/>
      <c r="M1128" s="513"/>
      <c r="N1128" s="513"/>
      <c r="O1128" s="513"/>
      <c r="P1128" s="513"/>
      <c r="Q1128" s="513"/>
      <c r="R1128" s="513"/>
      <c r="S1128" s="514"/>
      <c r="T1128" s="437"/>
      <c r="U1128" s="437"/>
      <c r="V1128" s="437"/>
      <c r="W1128" s="437"/>
      <c r="X1128" s="437"/>
      <c r="Y1128" s="437"/>
      <c r="Z1128" s="437"/>
      <c r="AA1128" s="437"/>
      <c r="AB1128" s="437"/>
      <c r="AC1128" s="437"/>
      <c r="AD1128" s="437"/>
      <c r="AE1128" s="437"/>
      <c r="AF1128" s="437"/>
    </row>
    <row r="1129">
      <c r="A1129" s="434" t="s">
        <v>9031</v>
      </c>
      <c r="B1129" s="435"/>
      <c r="C1129" s="435"/>
      <c r="D1129" s="435"/>
      <c r="E1129" s="435"/>
      <c r="F1129" s="435"/>
      <c r="G1129" s="435"/>
      <c r="H1129" s="435"/>
      <c r="I1129" s="435"/>
      <c r="J1129" s="435"/>
      <c r="K1129" s="435"/>
      <c r="L1129" s="435"/>
      <c r="M1129" s="435"/>
      <c r="N1129" s="435"/>
      <c r="O1129" s="435"/>
      <c r="P1129" s="435"/>
      <c r="Q1129" s="435"/>
      <c r="R1129" s="435"/>
      <c r="S1129" s="436"/>
      <c r="T1129" s="437"/>
      <c r="U1129" s="437"/>
      <c r="V1129" s="437"/>
      <c r="W1129" s="437"/>
      <c r="X1129" s="437"/>
      <c r="Y1129" s="437"/>
      <c r="Z1129" s="437"/>
      <c r="AA1129" s="437"/>
      <c r="AB1129" s="437"/>
      <c r="AC1129" s="437"/>
      <c r="AD1129" s="437"/>
      <c r="AE1129" s="437"/>
      <c r="AF1129" s="437"/>
    </row>
    <row r="1130">
      <c r="A1130" s="438" t="s">
        <v>8935</v>
      </c>
      <c r="B1130" s="439"/>
      <c r="C1130" s="438" t="s">
        <v>8936</v>
      </c>
      <c r="D1130" s="440"/>
      <c r="E1130" s="439"/>
      <c r="F1130" s="441" t="s">
        <v>1437</v>
      </c>
      <c r="G1130" s="442" t="s">
        <v>8937</v>
      </c>
      <c r="H1130" s="443" t="s">
        <v>1442</v>
      </c>
      <c r="I1130" s="444"/>
      <c r="J1130" s="444"/>
      <c r="K1130" s="444"/>
      <c r="L1130" s="444"/>
      <c r="M1130" s="444"/>
      <c r="N1130" s="444"/>
      <c r="O1130" s="444"/>
      <c r="P1130" s="444"/>
      <c r="Q1130" s="444"/>
      <c r="R1130" s="444"/>
      <c r="S1130" s="445"/>
      <c r="T1130" s="437"/>
      <c r="U1130" s="437"/>
      <c r="V1130" s="437"/>
      <c r="W1130" s="437"/>
      <c r="X1130" s="437"/>
      <c r="Y1130" s="437"/>
      <c r="Z1130" s="437"/>
      <c r="AA1130" s="437"/>
      <c r="AB1130" s="437"/>
      <c r="AC1130" s="437"/>
      <c r="AD1130" s="437"/>
      <c r="AE1130" s="437"/>
      <c r="AF1130" s="437"/>
    </row>
    <row r="1131">
      <c r="A1131" s="446" t="s">
        <v>8938</v>
      </c>
      <c r="B1131" s="22"/>
      <c r="C1131" s="447"/>
      <c r="D1131" s="448"/>
      <c r="E1131" s="22"/>
      <c r="F1131" s="449" t="s">
        <v>8939</v>
      </c>
      <c r="G1131" s="450"/>
      <c r="H1131" s="451"/>
      <c r="S1131" s="452"/>
      <c r="T1131" s="437"/>
      <c r="U1131" s="437"/>
      <c r="V1131" s="437"/>
      <c r="W1131" s="437"/>
      <c r="X1131" s="437"/>
      <c r="Y1131" s="437"/>
      <c r="Z1131" s="437"/>
      <c r="AA1131" s="437"/>
      <c r="AB1131" s="437"/>
      <c r="AC1131" s="437"/>
      <c r="AD1131" s="437"/>
      <c r="AE1131" s="437"/>
      <c r="AF1131" s="437"/>
    </row>
    <row r="1132">
      <c r="A1132" s="453" t="s">
        <v>8940</v>
      </c>
      <c r="B1132" s="448"/>
      <c r="C1132" s="448"/>
      <c r="D1132" s="22"/>
      <c r="E1132" s="454" t="s">
        <v>8941</v>
      </c>
      <c r="F1132" s="455" t="s">
        <v>8942</v>
      </c>
      <c r="G1132" s="456"/>
      <c r="H1132" s="451"/>
      <c r="S1132" s="452"/>
      <c r="T1132" s="437"/>
      <c r="U1132" s="437"/>
      <c r="V1132" s="437"/>
      <c r="W1132" s="437"/>
      <c r="X1132" s="437"/>
      <c r="Y1132" s="437"/>
      <c r="Z1132" s="437"/>
      <c r="AA1132" s="437"/>
      <c r="AB1132" s="437"/>
      <c r="AC1132" s="437"/>
      <c r="AD1132" s="437"/>
      <c r="AE1132" s="437"/>
      <c r="AF1132" s="437"/>
    </row>
    <row r="1133">
      <c r="A1133" s="457" t="s">
        <v>8943</v>
      </c>
      <c r="B1133" s="458"/>
      <c r="C1133" s="458"/>
      <c r="D1133" s="459"/>
      <c r="E1133" s="460"/>
      <c r="F1133" s="461"/>
      <c r="G1133" s="462"/>
      <c r="H1133" s="463"/>
      <c r="I1133" s="464"/>
      <c r="J1133" s="464"/>
      <c r="K1133" s="464"/>
      <c r="L1133" s="464"/>
      <c r="M1133" s="464"/>
      <c r="N1133" s="464"/>
      <c r="O1133" s="464"/>
      <c r="P1133" s="464"/>
      <c r="Q1133" s="464"/>
      <c r="R1133" s="464"/>
      <c r="S1133" s="465"/>
      <c r="T1133" s="437"/>
      <c r="U1133" s="437"/>
      <c r="V1133" s="437"/>
      <c r="W1133" s="437"/>
      <c r="X1133" s="437"/>
      <c r="Y1133" s="437"/>
      <c r="Z1133" s="437"/>
      <c r="AA1133" s="437"/>
      <c r="AB1133" s="437"/>
      <c r="AC1133" s="437"/>
      <c r="AD1133" s="437"/>
      <c r="AE1133" s="437"/>
      <c r="AF1133" s="437"/>
    </row>
    <row r="1134">
      <c r="A1134" s="466" t="s">
        <v>8944</v>
      </c>
      <c r="B1134" s="467"/>
      <c r="C1134" s="468" t="s">
        <v>8945</v>
      </c>
      <c r="D1134" s="469"/>
      <c r="E1134" s="469"/>
      <c r="F1134" s="469"/>
      <c r="G1134" s="469"/>
      <c r="H1134" s="470" t="s">
        <v>1466</v>
      </c>
      <c r="S1134" s="452"/>
      <c r="T1134" s="437"/>
      <c r="U1134" s="437"/>
      <c r="V1134" s="437"/>
      <c r="W1134" s="437"/>
      <c r="X1134" s="437"/>
      <c r="Y1134" s="437"/>
      <c r="Z1134" s="437"/>
      <c r="AA1134" s="437"/>
      <c r="AB1134" s="437"/>
      <c r="AC1134" s="437"/>
      <c r="AD1134" s="437"/>
      <c r="AE1134" s="437"/>
      <c r="AF1134" s="437"/>
    </row>
    <row r="1135">
      <c r="A1135" s="471"/>
      <c r="B1135" s="472" t="s">
        <v>8946</v>
      </c>
      <c r="C1135" s="473" t="s">
        <v>8947</v>
      </c>
      <c r="D1135" s="474"/>
      <c r="E1135" s="474"/>
      <c r="F1135" s="475"/>
      <c r="G1135" s="473" t="s">
        <v>8948</v>
      </c>
      <c r="H1135" s="451"/>
      <c r="S1135" s="452"/>
      <c r="T1135" s="437"/>
      <c r="U1135" s="437"/>
      <c r="V1135" s="437"/>
      <c r="W1135" s="437"/>
      <c r="X1135" s="437"/>
      <c r="Y1135" s="437"/>
      <c r="Z1135" s="437"/>
      <c r="AA1135" s="437"/>
      <c r="AB1135" s="437"/>
      <c r="AC1135" s="437"/>
      <c r="AD1135" s="437"/>
      <c r="AE1135" s="437"/>
      <c r="AF1135" s="437"/>
    </row>
    <row r="1136">
      <c r="A1136" s="471" t="s">
        <v>2101</v>
      </c>
      <c r="B1136" s="472">
        <v>1.0</v>
      </c>
      <c r="C1136" s="476" t="s">
        <v>2102</v>
      </c>
      <c r="D1136" s="474"/>
      <c r="E1136" s="474"/>
      <c r="F1136" s="475"/>
      <c r="G1136" s="477"/>
      <c r="H1136" s="451"/>
      <c r="S1136" s="452"/>
      <c r="T1136" s="437"/>
      <c r="U1136" s="437"/>
      <c r="V1136" s="437"/>
      <c r="W1136" s="437"/>
      <c r="X1136" s="437"/>
      <c r="Y1136" s="437"/>
      <c r="Z1136" s="437"/>
      <c r="AA1136" s="437"/>
      <c r="AB1136" s="437"/>
      <c r="AC1136" s="437"/>
      <c r="AD1136" s="437"/>
      <c r="AE1136" s="437"/>
      <c r="AF1136" s="437"/>
    </row>
    <row r="1137">
      <c r="A1137" s="471"/>
      <c r="B1137" s="472" t="s">
        <v>8946</v>
      </c>
      <c r="C1137" s="473" t="s">
        <v>8947</v>
      </c>
      <c r="D1137" s="474"/>
      <c r="E1137" s="475"/>
      <c r="F1137" s="472" t="s">
        <v>8948</v>
      </c>
      <c r="G1137" s="477" t="s">
        <v>8949</v>
      </c>
      <c r="H1137" s="451"/>
      <c r="S1137" s="452"/>
      <c r="T1137" s="437"/>
      <c r="U1137" s="437"/>
      <c r="V1137" s="437"/>
      <c r="W1137" s="437"/>
      <c r="X1137" s="437"/>
      <c r="Y1137" s="437"/>
      <c r="Z1137" s="437"/>
      <c r="AA1137" s="437"/>
      <c r="AB1137" s="437"/>
      <c r="AC1137" s="437"/>
      <c r="AD1137" s="437"/>
      <c r="AE1137" s="437"/>
      <c r="AF1137" s="437"/>
    </row>
    <row r="1138">
      <c r="A1138" s="471" t="s">
        <v>2104</v>
      </c>
      <c r="B1138" s="472">
        <v>1.0</v>
      </c>
      <c r="C1138" s="476" t="s">
        <v>2120</v>
      </c>
      <c r="D1138" s="474"/>
      <c r="E1138" s="475"/>
      <c r="F1138" s="478" t="s">
        <v>2121</v>
      </c>
      <c r="G1138" s="473"/>
      <c r="H1138" s="451"/>
      <c r="S1138" s="452"/>
      <c r="T1138" s="437"/>
      <c r="U1138" s="437"/>
      <c r="V1138" s="437"/>
      <c r="W1138" s="437"/>
      <c r="X1138" s="437"/>
      <c r="Y1138" s="437"/>
      <c r="Z1138" s="437"/>
      <c r="AA1138" s="437"/>
      <c r="AB1138" s="437"/>
      <c r="AC1138" s="437"/>
      <c r="AD1138" s="437"/>
      <c r="AE1138" s="437"/>
      <c r="AF1138" s="437"/>
    </row>
    <row r="1139">
      <c r="A1139" s="479"/>
      <c r="B1139" s="467" t="s">
        <v>8946</v>
      </c>
      <c r="C1139" s="485" t="s">
        <v>39</v>
      </c>
      <c r="D1139" s="475"/>
      <c r="E1139" s="480" t="s">
        <v>8951</v>
      </c>
      <c r="F1139" s="480" t="s">
        <v>8952</v>
      </c>
      <c r="G1139" s="485" t="s">
        <v>8953</v>
      </c>
      <c r="H1139" s="451"/>
      <c r="S1139" s="452"/>
      <c r="T1139" s="437"/>
      <c r="U1139" s="437"/>
      <c r="V1139" s="437"/>
      <c r="W1139" s="437"/>
      <c r="X1139" s="437"/>
      <c r="Y1139" s="437"/>
      <c r="Z1139" s="437"/>
      <c r="AA1139" s="437"/>
      <c r="AB1139" s="437"/>
      <c r="AC1139" s="437"/>
      <c r="AD1139" s="437"/>
      <c r="AE1139" s="437"/>
      <c r="AF1139" s="437"/>
    </row>
    <row r="1140">
      <c r="A1140" s="471" t="s">
        <v>6465</v>
      </c>
      <c r="B1140" s="480">
        <v>1.0</v>
      </c>
      <c r="C1140" s="484" t="s">
        <v>8955</v>
      </c>
      <c r="D1140" s="475"/>
      <c r="E1140" s="483" t="s">
        <v>8956</v>
      </c>
      <c r="F1140" s="480"/>
      <c r="G1140" s="484" t="s">
        <v>8957</v>
      </c>
      <c r="H1140" s="451"/>
      <c r="S1140" s="452"/>
      <c r="T1140" s="437"/>
      <c r="U1140" s="437"/>
      <c r="V1140" s="437"/>
      <c r="W1140" s="437"/>
      <c r="X1140" s="437"/>
      <c r="Y1140" s="437"/>
      <c r="Z1140" s="437"/>
      <c r="AA1140" s="437"/>
      <c r="AB1140" s="437"/>
      <c r="AC1140" s="437"/>
      <c r="AD1140" s="437"/>
      <c r="AE1140" s="437"/>
      <c r="AF1140" s="437"/>
    </row>
    <row r="1141">
      <c r="A1141" s="471"/>
      <c r="B1141" s="516" t="s">
        <v>8946</v>
      </c>
      <c r="C1141" s="476" t="s">
        <v>8958</v>
      </c>
      <c r="D1141" s="474"/>
      <c r="E1141" s="474"/>
      <c r="F1141" s="475"/>
      <c r="G1141" s="473" t="s">
        <v>8959</v>
      </c>
      <c r="H1141" s="451"/>
      <c r="S1141" s="452"/>
      <c r="T1141" s="437"/>
      <c r="U1141" s="437"/>
      <c r="V1141" s="437"/>
      <c r="W1141" s="437"/>
      <c r="X1141" s="437"/>
      <c r="Y1141" s="437"/>
      <c r="Z1141" s="437"/>
      <c r="AA1141" s="437"/>
      <c r="AB1141" s="437"/>
      <c r="AC1141" s="437"/>
      <c r="AD1141" s="437"/>
      <c r="AE1141" s="437"/>
      <c r="AF1141" s="437"/>
    </row>
    <row r="1142">
      <c r="A1142" s="486" t="s">
        <v>1636</v>
      </c>
      <c r="B1142" s="478">
        <v>1.0</v>
      </c>
      <c r="C1142" s="487" t="s">
        <v>1709</v>
      </c>
      <c r="D1142" s="474"/>
      <c r="E1142" s="474"/>
      <c r="F1142" s="475"/>
      <c r="G1142" s="476" t="s">
        <v>1710</v>
      </c>
      <c r="H1142" s="451"/>
      <c r="S1142" s="452"/>
      <c r="T1142" s="437"/>
      <c r="U1142" s="437"/>
      <c r="V1142" s="437"/>
      <c r="W1142" s="437"/>
      <c r="X1142" s="437"/>
      <c r="Y1142" s="437"/>
      <c r="Z1142" s="437"/>
      <c r="AA1142" s="437"/>
      <c r="AB1142" s="437"/>
      <c r="AC1142" s="437"/>
      <c r="AD1142" s="437"/>
      <c r="AE1142" s="437"/>
      <c r="AF1142" s="437"/>
    </row>
    <row r="1143">
      <c r="A1143" s="486" t="s">
        <v>1636</v>
      </c>
      <c r="B1143" s="478">
        <v>2.0</v>
      </c>
      <c r="C1143" s="487" t="s">
        <v>1711</v>
      </c>
      <c r="D1143" s="474"/>
      <c r="E1143" s="474"/>
      <c r="F1143" s="475"/>
      <c r="G1143" s="476" t="s">
        <v>1661</v>
      </c>
      <c r="H1143" s="451"/>
      <c r="S1143" s="452"/>
      <c r="T1143" s="437"/>
      <c r="U1143" s="437"/>
      <c r="V1143" s="437"/>
      <c r="W1143" s="437"/>
      <c r="X1143" s="437"/>
      <c r="Y1143" s="437"/>
      <c r="Z1143" s="437"/>
      <c r="AA1143" s="437"/>
      <c r="AB1143" s="437"/>
      <c r="AC1143" s="437"/>
      <c r="AD1143" s="437"/>
      <c r="AE1143" s="437"/>
      <c r="AF1143" s="437"/>
    </row>
    <row r="1144">
      <c r="A1144" s="486" t="s">
        <v>1636</v>
      </c>
      <c r="B1144" s="478">
        <v>3.0</v>
      </c>
      <c r="C1144" s="487" t="s">
        <v>1712</v>
      </c>
      <c r="D1144" s="474"/>
      <c r="E1144" s="474"/>
      <c r="F1144" s="475"/>
      <c r="G1144" s="476" t="s">
        <v>1638</v>
      </c>
      <c r="H1144" s="451"/>
      <c r="S1144" s="452"/>
      <c r="T1144" s="437"/>
      <c r="U1144" s="437"/>
      <c r="V1144" s="437"/>
      <c r="W1144" s="437"/>
      <c r="X1144" s="437"/>
      <c r="Y1144" s="437"/>
      <c r="Z1144" s="437"/>
      <c r="AA1144" s="437"/>
      <c r="AB1144" s="437"/>
      <c r="AC1144" s="437"/>
      <c r="AD1144" s="437"/>
      <c r="AE1144" s="437"/>
      <c r="AF1144" s="437"/>
    </row>
    <row r="1145">
      <c r="A1145" s="486" t="s">
        <v>1646</v>
      </c>
      <c r="B1145" s="478">
        <v>4.0</v>
      </c>
      <c r="C1145" s="487" t="s">
        <v>1713</v>
      </c>
      <c r="D1145" s="474"/>
      <c r="E1145" s="474"/>
      <c r="F1145" s="475"/>
      <c r="G1145" s="476" t="s">
        <v>1714</v>
      </c>
      <c r="H1145" s="451"/>
      <c r="S1145" s="452"/>
      <c r="T1145" s="437"/>
      <c r="U1145" s="437"/>
      <c r="V1145" s="437"/>
      <c r="W1145" s="437"/>
      <c r="X1145" s="437"/>
      <c r="Y1145" s="437"/>
      <c r="Z1145" s="437"/>
      <c r="AA1145" s="437"/>
      <c r="AB1145" s="437"/>
      <c r="AC1145" s="437"/>
      <c r="AD1145" s="437"/>
      <c r="AE1145" s="437"/>
      <c r="AF1145" s="437"/>
    </row>
    <row r="1146">
      <c r="A1146" s="488" t="s">
        <v>8960</v>
      </c>
      <c r="B1146" s="474"/>
      <c r="C1146" s="474"/>
      <c r="D1146" s="474"/>
      <c r="E1146" s="474"/>
      <c r="F1146" s="474"/>
      <c r="G1146" s="474"/>
      <c r="H1146" s="451"/>
      <c r="S1146" s="452"/>
      <c r="T1146" s="437"/>
      <c r="U1146" s="437"/>
      <c r="V1146" s="437"/>
      <c r="W1146" s="437"/>
      <c r="X1146" s="437"/>
      <c r="Y1146" s="437"/>
      <c r="Z1146" s="437"/>
      <c r="AA1146" s="437"/>
      <c r="AB1146" s="437"/>
      <c r="AC1146" s="437"/>
      <c r="AD1146" s="437"/>
      <c r="AE1146" s="437"/>
      <c r="AF1146" s="437"/>
    </row>
    <row r="1147">
      <c r="A1147" s="471" t="s">
        <v>8944</v>
      </c>
      <c r="B1147" s="516" t="s">
        <v>8946</v>
      </c>
      <c r="C1147" s="473" t="s">
        <v>39</v>
      </c>
      <c r="D1147" s="475"/>
      <c r="E1147" s="472" t="s">
        <v>8951</v>
      </c>
      <c r="F1147" s="478" t="s">
        <v>8961</v>
      </c>
      <c r="G1147" s="473" t="s">
        <v>8953</v>
      </c>
      <c r="H1147" s="451"/>
      <c r="S1147" s="452"/>
      <c r="T1147" s="437"/>
      <c r="U1147" s="437"/>
      <c r="V1147" s="437"/>
      <c r="W1147" s="437"/>
      <c r="X1147" s="437"/>
      <c r="Y1147" s="437"/>
      <c r="Z1147" s="437"/>
      <c r="AA1147" s="437"/>
      <c r="AB1147" s="437"/>
      <c r="AC1147" s="437"/>
      <c r="AD1147" s="437"/>
      <c r="AE1147" s="437"/>
      <c r="AF1147" s="437"/>
    </row>
    <row r="1148">
      <c r="A1148" s="471" t="s">
        <v>6465</v>
      </c>
      <c r="B1148" s="472">
        <v>1.0</v>
      </c>
      <c r="C1148" s="476" t="s">
        <v>8955</v>
      </c>
      <c r="D1148" s="475"/>
      <c r="E1148" s="478" t="s">
        <v>8956</v>
      </c>
      <c r="F1148" s="472"/>
      <c r="G1148" s="473" t="s">
        <v>8957</v>
      </c>
      <c r="H1148" s="451"/>
      <c r="S1148" s="452"/>
      <c r="T1148" s="437"/>
      <c r="U1148" s="437"/>
      <c r="V1148" s="437"/>
      <c r="W1148" s="437"/>
      <c r="X1148" s="437"/>
      <c r="Y1148" s="437"/>
      <c r="Z1148" s="437"/>
      <c r="AA1148" s="437"/>
      <c r="AB1148" s="437"/>
      <c r="AC1148" s="437"/>
      <c r="AD1148" s="437"/>
      <c r="AE1148" s="437"/>
      <c r="AF1148" s="437"/>
    </row>
    <row r="1149">
      <c r="A1149" s="489" t="s">
        <v>8962</v>
      </c>
      <c r="B1149" s="474"/>
      <c r="C1149" s="474"/>
      <c r="D1149" s="474"/>
      <c r="E1149" s="474"/>
      <c r="F1149" s="474"/>
      <c r="G1149" s="474"/>
      <c r="H1149" s="451"/>
      <c r="S1149" s="452"/>
      <c r="T1149" s="437"/>
      <c r="U1149" s="437"/>
      <c r="V1149" s="437"/>
      <c r="W1149" s="437"/>
      <c r="X1149" s="437"/>
      <c r="Y1149" s="437"/>
      <c r="Z1149" s="437"/>
      <c r="AA1149" s="437"/>
      <c r="AB1149" s="437"/>
      <c r="AC1149" s="437"/>
      <c r="AD1149" s="437"/>
      <c r="AE1149" s="437"/>
      <c r="AF1149" s="437"/>
    </row>
    <row r="1150">
      <c r="A1150" s="471" t="s">
        <v>8944</v>
      </c>
      <c r="B1150" s="516" t="s">
        <v>8946</v>
      </c>
      <c r="C1150" s="473" t="s">
        <v>39</v>
      </c>
      <c r="D1150" s="475"/>
      <c r="E1150" s="472" t="s">
        <v>8951</v>
      </c>
      <c r="F1150" s="472" t="s">
        <v>8952</v>
      </c>
      <c r="G1150" s="473" t="s">
        <v>8953</v>
      </c>
      <c r="H1150" s="451"/>
      <c r="S1150" s="452"/>
      <c r="T1150" s="437"/>
      <c r="U1150" s="437"/>
      <c r="V1150" s="437"/>
      <c r="W1150" s="437"/>
      <c r="X1150" s="437"/>
      <c r="Y1150" s="437"/>
      <c r="Z1150" s="437"/>
      <c r="AA1150" s="437"/>
      <c r="AB1150" s="437"/>
      <c r="AC1150" s="437"/>
      <c r="AD1150" s="437"/>
      <c r="AE1150" s="437"/>
      <c r="AF1150" s="437"/>
    </row>
    <row r="1151">
      <c r="A1151" s="490" t="s">
        <v>6465</v>
      </c>
      <c r="B1151" s="491">
        <v>1.0</v>
      </c>
      <c r="C1151" s="492" t="s">
        <v>8955</v>
      </c>
      <c r="D1151" s="493"/>
      <c r="E1151" s="494" t="s">
        <v>8956</v>
      </c>
      <c r="F1151" s="491"/>
      <c r="G1151" s="495" t="s">
        <v>8963</v>
      </c>
      <c r="H1151" s="451"/>
      <c r="S1151" s="452"/>
      <c r="T1151" s="437"/>
      <c r="U1151" s="437"/>
      <c r="V1151" s="437"/>
      <c r="W1151" s="437"/>
      <c r="X1151" s="437"/>
      <c r="Y1151" s="437"/>
      <c r="Z1151" s="437"/>
      <c r="AA1151" s="437"/>
      <c r="AB1151" s="437"/>
      <c r="AC1151" s="437"/>
      <c r="AD1151" s="437"/>
      <c r="AE1151" s="437"/>
      <c r="AF1151" s="437"/>
    </row>
    <row r="1152">
      <c r="A1152" s="496"/>
      <c r="B1152" s="497"/>
      <c r="C1152" s="497"/>
      <c r="E1152" s="497"/>
      <c r="F1152" s="497"/>
      <c r="G1152" s="497"/>
      <c r="H1152" s="451"/>
      <c r="S1152" s="452"/>
      <c r="T1152" s="437"/>
      <c r="U1152" s="437"/>
      <c r="V1152" s="437"/>
      <c r="W1152" s="437"/>
      <c r="X1152" s="437"/>
      <c r="Y1152" s="437"/>
      <c r="Z1152" s="437"/>
      <c r="AA1152" s="437"/>
      <c r="AB1152" s="437"/>
      <c r="AC1152" s="437"/>
      <c r="AD1152" s="437"/>
      <c r="AE1152" s="437"/>
      <c r="AF1152" s="437"/>
    </row>
    <row r="1153">
      <c r="A1153" s="498" t="s">
        <v>8964</v>
      </c>
      <c r="B1153" s="435"/>
      <c r="C1153" s="435"/>
      <c r="D1153" s="499" t="s">
        <v>8965</v>
      </c>
      <c r="E1153" s="500" t="s">
        <v>8966</v>
      </c>
      <c r="F1153" s="499" t="s">
        <v>8967</v>
      </c>
      <c r="G1153" s="435"/>
      <c r="H1153" s="435"/>
      <c r="I1153" s="435"/>
      <c r="J1153" s="501" t="s">
        <v>8965</v>
      </c>
      <c r="K1153" s="500" t="s">
        <v>8966</v>
      </c>
      <c r="L1153" s="501" t="s">
        <v>8968</v>
      </c>
      <c r="M1153" s="435"/>
      <c r="N1153" s="435"/>
      <c r="O1153" s="435"/>
      <c r="P1153" s="502" t="s">
        <v>8965</v>
      </c>
      <c r="Q1153" s="503" t="s">
        <v>8966</v>
      </c>
      <c r="R1153" s="504"/>
      <c r="S1153" s="436"/>
      <c r="T1153" s="437"/>
      <c r="U1153" s="437"/>
      <c r="V1153" s="437"/>
      <c r="W1153" s="437"/>
      <c r="X1153" s="437"/>
      <c r="Y1153" s="437"/>
      <c r="Z1153" s="437"/>
      <c r="AA1153" s="437"/>
      <c r="AB1153" s="437"/>
      <c r="AC1153" s="437"/>
      <c r="AD1153" s="437"/>
      <c r="AE1153" s="437"/>
      <c r="AF1153" s="437"/>
    </row>
    <row r="1154">
      <c r="A1154" s="505"/>
      <c r="S1154" s="452"/>
      <c r="T1154" s="437"/>
      <c r="U1154" s="437"/>
      <c r="V1154" s="437"/>
      <c r="W1154" s="437"/>
      <c r="X1154" s="437"/>
      <c r="Y1154" s="437"/>
      <c r="Z1154" s="437"/>
      <c r="AA1154" s="437"/>
      <c r="AB1154" s="437"/>
      <c r="AC1154" s="437"/>
      <c r="AD1154" s="437"/>
      <c r="AE1154" s="437"/>
      <c r="AF1154" s="437"/>
    </row>
    <row r="1155">
      <c r="A1155" s="506" t="s">
        <v>8969</v>
      </c>
      <c r="D1155" s="507" t="s">
        <v>8965</v>
      </c>
      <c r="E1155" s="508" t="s">
        <v>8966</v>
      </c>
      <c r="F1155" s="507" t="s">
        <v>8970</v>
      </c>
      <c r="J1155" s="507" t="s">
        <v>8965</v>
      </c>
      <c r="K1155" s="508" t="s">
        <v>8966</v>
      </c>
      <c r="L1155" s="507" t="s">
        <v>8971</v>
      </c>
      <c r="P1155" s="509" t="s">
        <v>8965</v>
      </c>
      <c r="Q1155" s="510" t="s">
        <v>8966</v>
      </c>
      <c r="R1155" s="511" t="s">
        <v>8972</v>
      </c>
      <c r="S1155" s="452"/>
      <c r="T1155" s="437"/>
      <c r="U1155" s="437"/>
      <c r="V1155" s="437"/>
      <c r="W1155" s="437"/>
      <c r="X1155" s="437"/>
      <c r="Y1155" s="437"/>
      <c r="Z1155" s="437"/>
      <c r="AA1155" s="437"/>
      <c r="AB1155" s="437"/>
      <c r="AC1155" s="437"/>
      <c r="AD1155" s="437"/>
      <c r="AE1155" s="437"/>
      <c r="AF1155" s="437"/>
    </row>
    <row r="1156">
      <c r="A1156" s="512"/>
      <c r="B1156" s="513"/>
      <c r="C1156" s="513"/>
      <c r="D1156" s="513"/>
      <c r="E1156" s="513"/>
      <c r="F1156" s="513"/>
      <c r="G1156" s="513"/>
      <c r="H1156" s="513"/>
      <c r="I1156" s="513"/>
      <c r="J1156" s="513"/>
      <c r="K1156" s="513"/>
      <c r="L1156" s="513"/>
      <c r="M1156" s="513"/>
      <c r="N1156" s="513"/>
      <c r="O1156" s="513"/>
      <c r="P1156" s="513"/>
      <c r="Q1156" s="513"/>
      <c r="R1156" s="513"/>
      <c r="S1156" s="514"/>
      <c r="T1156" s="437"/>
      <c r="U1156" s="437"/>
      <c r="V1156" s="437"/>
      <c r="W1156" s="437"/>
      <c r="X1156" s="437"/>
      <c r="Y1156" s="437"/>
      <c r="Z1156" s="437"/>
      <c r="AA1156" s="437"/>
      <c r="AB1156" s="437"/>
      <c r="AC1156" s="437"/>
      <c r="AD1156" s="437"/>
      <c r="AE1156" s="437"/>
      <c r="AF1156" s="437"/>
    </row>
    <row r="1157">
      <c r="A1157" s="434" t="s">
        <v>9032</v>
      </c>
      <c r="B1157" s="435"/>
      <c r="C1157" s="435"/>
      <c r="D1157" s="435"/>
      <c r="E1157" s="435"/>
      <c r="F1157" s="435"/>
      <c r="G1157" s="435"/>
      <c r="H1157" s="435"/>
      <c r="I1157" s="435"/>
      <c r="J1157" s="435"/>
      <c r="K1157" s="435"/>
      <c r="L1157" s="435"/>
      <c r="M1157" s="435"/>
      <c r="N1157" s="435"/>
      <c r="O1157" s="435"/>
      <c r="P1157" s="435"/>
      <c r="Q1157" s="435"/>
      <c r="R1157" s="435"/>
      <c r="S1157" s="436"/>
      <c r="T1157" s="437"/>
      <c r="U1157" s="437"/>
      <c r="V1157" s="437"/>
      <c r="W1157" s="437"/>
      <c r="X1157" s="437"/>
      <c r="Y1157" s="437"/>
      <c r="Z1157" s="437"/>
      <c r="AA1157" s="437"/>
      <c r="AB1157" s="437"/>
      <c r="AC1157" s="437"/>
      <c r="AD1157" s="437"/>
      <c r="AE1157" s="437"/>
      <c r="AF1157" s="437"/>
    </row>
    <row r="1158">
      <c r="A1158" s="438" t="s">
        <v>8935</v>
      </c>
      <c r="B1158" s="439"/>
      <c r="C1158" s="438" t="s">
        <v>8936</v>
      </c>
      <c r="D1158" s="440"/>
      <c r="E1158" s="439"/>
      <c r="F1158" s="441" t="s">
        <v>1437</v>
      </c>
      <c r="G1158" s="442" t="s">
        <v>8937</v>
      </c>
      <c r="H1158" s="443" t="s">
        <v>1442</v>
      </c>
      <c r="I1158" s="444"/>
      <c r="J1158" s="444"/>
      <c r="K1158" s="444"/>
      <c r="L1158" s="444"/>
      <c r="M1158" s="444"/>
      <c r="N1158" s="444"/>
      <c r="O1158" s="444"/>
      <c r="P1158" s="444"/>
      <c r="Q1158" s="444"/>
      <c r="R1158" s="444"/>
      <c r="S1158" s="445"/>
      <c r="T1158" s="437"/>
      <c r="U1158" s="437"/>
      <c r="V1158" s="437"/>
      <c r="W1158" s="437"/>
      <c r="X1158" s="437"/>
      <c r="Y1158" s="437"/>
      <c r="Z1158" s="437"/>
      <c r="AA1158" s="437"/>
      <c r="AB1158" s="437"/>
      <c r="AC1158" s="437"/>
      <c r="AD1158" s="437"/>
      <c r="AE1158" s="437"/>
      <c r="AF1158" s="437"/>
    </row>
    <row r="1159">
      <c r="A1159" s="446" t="s">
        <v>8938</v>
      </c>
      <c r="B1159" s="22"/>
      <c r="C1159" s="447"/>
      <c r="D1159" s="448"/>
      <c r="E1159" s="22"/>
      <c r="F1159" s="449" t="s">
        <v>8939</v>
      </c>
      <c r="G1159" s="450"/>
      <c r="H1159" s="451"/>
      <c r="S1159" s="452"/>
      <c r="T1159" s="437"/>
      <c r="U1159" s="437"/>
      <c r="V1159" s="437"/>
      <c r="W1159" s="437"/>
      <c r="X1159" s="437"/>
      <c r="Y1159" s="437"/>
      <c r="Z1159" s="437"/>
      <c r="AA1159" s="437"/>
      <c r="AB1159" s="437"/>
      <c r="AC1159" s="437"/>
      <c r="AD1159" s="437"/>
      <c r="AE1159" s="437"/>
      <c r="AF1159" s="437"/>
    </row>
    <row r="1160">
      <c r="A1160" s="453" t="s">
        <v>8940</v>
      </c>
      <c r="B1160" s="448"/>
      <c r="C1160" s="448"/>
      <c r="D1160" s="22"/>
      <c r="E1160" s="454" t="s">
        <v>8941</v>
      </c>
      <c r="F1160" s="455" t="s">
        <v>8942</v>
      </c>
      <c r="G1160" s="456"/>
      <c r="H1160" s="451"/>
      <c r="S1160" s="452"/>
      <c r="T1160" s="437"/>
      <c r="U1160" s="437"/>
      <c r="V1160" s="437"/>
      <c r="W1160" s="437"/>
      <c r="X1160" s="437"/>
      <c r="Y1160" s="437"/>
      <c r="Z1160" s="437"/>
      <c r="AA1160" s="437"/>
      <c r="AB1160" s="437"/>
      <c r="AC1160" s="437"/>
      <c r="AD1160" s="437"/>
      <c r="AE1160" s="437"/>
      <c r="AF1160" s="437"/>
    </row>
    <row r="1161">
      <c r="A1161" s="457" t="s">
        <v>8943</v>
      </c>
      <c r="B1161" s="458"/>
      <c r="C1161" s="458"/>
      <c r="D1161" s="459"/>
      <c r="E1161" s="460"/>
      <c r="F1161" s="461"/>
      <c r="G1161" s="462"/>
      <c r="H1161" s="463"/>
      <c r="I1161" s="464"/>
      <c r="J1161" s="464"/>
      <c r="K1161" s="464"/>
      <c r="L1161" s="464"/>
      <c r="M1161" s="464"/>
      <c r="N1161" s="464"/>
      <c r="O1161" s="464"/>
      <c r="P1161" s="464"/>
      <c r="Q1161" s="464"/>
      <c r="R1161" s="464"/>
      <c r="S1161" s="465"/>
      <c r="T1161" s="437"/>
      <c r="U1161" s="437"/>
      <c r="V1161" s="437"/>
      <c r="W1161" s="437"/>
      <c r="X1161" s="437"/>
      <c r="Y1161" s="437"/>
      <c r="Z1161" s="437"/>
      <c r="AA1161" s="437"/>
      <c r="AB1161" s="437"/>
      <c r="AC1161" s="437"/>
      <c r="AD1161" s="437"/>
      <c r="AE1161" s="437"/>
      <c r="AF1161" s="437"/>
    </row>
    <row r="1162">
      <c r="A1162" s="466" t="s">
        <v>8944</v>
      </c>
      <c r="B1162" s="467"/>
      <c r="C1162" s="468" t="s">
        <v>8945</v>
      </c>
      <c r="D1162" s="469"/>
      <c r="E1162" s="469"/>
      <c r="F1162" s="469"/>
      <c r="G1162" s="469"/>
      <c r="H1162" s="470" t="s">
        <v>1565</v>
      </c>
      <c r="S1162" s="452"/>
      <c r="T1162" s="437"/>
      <c r="U1162" s="437"/>
      <c r="V1162" s="437"/>
      <c r="W1162" s="437"/>
      <c r="X1162" s="437"/>
      <c r="Y1162" s="437"/>
      <c r="Z1162" s="437"/>
      <c r="AA1162" s="437"/>
      <c r="AB1162" s="437"/>
      <c r="AC1162" s="437"/>
      <c r="AD1162" s="437"/>
      <c r="AE1162" s="437"/>
      <c r="AF1162" s="437"/>
    </row>
    <row r="1163">
      <c r="A1163" s="471"/>
      <c r="B1163" s="472" t="s">
        <v>8946</v>
      </c>
      <c r="C1163" s="473" t="s">
        <v>8947</v>
      </c>
      <c r="D1163" s="474"/>
      <c r="E1163" s="474"/>
      <c r="F1163" s="475"/>
      <c r="G1163" s="473" t="s">
        <v>8948</v>
      </c>
      <c r="H1163" s="451"/>
      <c r="S1163" s="452"/>
      <c r="T1163" s="437"/>
      <c r="U1163" s="437"/>
      <c r="V1163" s="437"/>
      <c r="W1163" s="437"/>
      <c r="X1163" s="437"/>
      <c r="Y1163" s="437"/>
      <c r="Z1163" s="437"/>
      <c r="AA1163" s="437"/>
      <c r="AB1163" s="437"/>
      <c r="AC1163" s="437"/>
      <c r="AD1163" s="437"/>
      <c r="AE1163" s="437"/>
      <c r="AF1163" s="437"/>
    </row>
    <row r="1164">
      <c r="A1164" s="486" t="s">
        <v>2101</v>
      </c>
      <c r="B1164" s="478">
        <v>1.0</v>
      </c>
      <c r="C1164" s="476" t="s">
        <v>2156</v>
      </c>
      <c r="D1164" s="474"/>
      <c r="E1164" s="474"/>
      <c r="F1164" s="475"/>
      <c r="G1164" s="477"/>
      <c r="H1164" s="451"/>
      <c r="S1164" s="452"/>
      <c r="T1164" s="437"/>
      <c r="U1164" s="437"/>
      <c r="V1164" s="437"/>
      <c r="W1164" s="437"/>
      <c r="X1164" s="437"/>
      <c r="Y1164" s="437"/>
      <c r="Z1164" s="437"/>
      <c r="AA1164" s="437"/>
      <c r="AB1164" s="437"/>
      <c r="AC1164" s="437"/>
      <c r="AD1164" s="437"/>
      <c r="AE1164" s="437"/>
      <c r="AF1164" s="437"/>
    </row>
    <row r="1165">
      <c r="A1165" s="486" t="s">
        <v>2101</v>
      </c>
      <c r="B1165" s="478">
        <v>2.0</v>
      </c>
      <c r="C1165" s="476" t="s">
        <v>2109</v>
      </c>
      <c r="D1165" s="474"/>
      <c r="E1165" s="474"/>
      <c r="F1165" s="475"/>
      <c r="G1165" s="477"/>
      <c r="H1165" s="451"/>
      <c r="S1165" s="452"/>
      <c r="T1165" s="437"/>
      <c r="U1165" s="437"/>
      <c r="V1165" s="437"/>
      <c r="W1165" s="437"/>
      <c r="X1165" s="437"/>
      <c r="Y1165" s="437"/>
      <c r="Z1165" s="437"/>
      <c r="AA1165" s="437"/>
      <c r="AB1165" s="437"/>
      <c r="AC1165" s="437"/>
      <c r="AD1165" s="437"/>
      <c r="AE1165" s="437"/>
      <c r="AF1165" s="437"/>
    </row>
    <row r="1166">
      <c r="A1166" s="486"/>
      <c r="B1166" s="478" t="s">
        <v>8946</v>
      </c>
      <c r="C1166" s="476" t="s">
        <v>8947</v>
      </c>
      <c r="D1166" s="474"/>
      <c r="E1166" s="475"/>
      <c r="F1166" s="478" t="s">
        <v>8948</v>
      </c>
      <c r="G1166" s="476" t="s">
        <v>8949</v>
      </c>
      <c r="H1166" s="451"/>
      <c r="S1166" s="452"/>
      <c r="T1166" s="437"/>
      <c r="U1166" s="437"/>
      <c r="V1166" s="437"/>
      <c r="W1166" s="437"/>
      <c r="X1166" s="437"/>
      <c r="Y1166" s="437"/>
      <c r="Z1166" s="437"/>
      <c r="AA1166" s="437"/>
      <c r="AB1166" s="437"/>
      <c r="AC1166" s="437"/>
      <c r="AD1166" s="437"/>
      <c r="AE1166" s="437"/>
      <c r="AF1166" s="437"/>
    </row>
    <row r="1167">
      <c r="A1167" s="521" t="s">
        <v>2104</v>
      </c>
      <c r="B1167" s="478">
        <v>1.0</v>
      </c>
      <c r="C1167" s="484" t="s">
        <v>2157</v>
      </c>
      <c r="D1167" s="474"/>
      <c r="E1167" s="475"/>
      <c r="F1167" s="483" t="s">
        <v>2158</v>
      </c>
      <c r="G1167" s="482"/>
      <c r="H1167" s="451"/>
      <c r="S1167" s="452"/>
      <c r="T1167" s="437"/>
      <c r="U1167" s="437"/>
      <c r="V1167" s="437"/>
      <c r="W1167" s="437"/>
      <c r="X1167" s="437"/>
      <c r="Y1167" s="437"/>
      <c r="Z1167" s="437"/>
      <c r="AA1167" s="437"/>
      <c r="AB1167" s="437"/>
      <c r="AC1167" s="437"/>
      <c r="AD1167" s="437"/>
      <c r="AE1167" s="437"/>
      <c r="AF1167" s="437"/>
    </row>
    <row r="1168">
      <c r="A1168" s="521" t="s">
        <v>2104</v>
      </c>
      <c r="B1168" s="483">
        <v>2.0</v>
      </c>
      <c r="C1168" s="484" t="s">
        <v>2159</v>
      </c>
      <c r="D1168" s="474"/>
      <c r="E1168" s="475"/>
      <c r="F1168" s="481"/>
      <c r="G1168" s="482"/>
      <c r="H1168" s="451"/>
      <c r="S1168" s="452"/>
      <c r="T1168" s="437"/>
      <c r="U1168" s="437"/>
      <c r="V1168" s="437"/>
      <c r="W1168" s="437"/>
      <c r="X1168" s="437"/>
      <c r="Y1168" s="437"/>
      <c r="Z1168" s="437"/>
      <c r="AA1168" s="437"/>
      <c r="AB1168" s="437"/>
      <c r="AC1168" s="437"/>
      <c r="AD1168" s="437"/>
      <c r="AE1168" s="437"/>
      <c r="AF1168" s="437"/>
    </row>
    <row r="1169">
      <c r="A1169" s="521"/>
      <c r="B1169" s="483" t="s">
        <v>8946</v>
      </c>
      <c r="C1169" s="483" t="s">
        <v>8947</v>
      </c>
      <c r="D1169" s="483" t="s">
        <v>8950</v>
      </c>
      <c r="E1169" s="483" t="s">
        <v>8951</v>
      </c>
      <c r="F1169" s="483" t="s">
        <v>8952</v>
      </c>
      <c r="G1169" s="484" t="s">
        <v>8953</v>
      </c>
      <c r="H1169" s="451"/>
      <c r="S1169" s="452"/>
      <c r="T1169" s="437"/>
      <c r="U1169" s="437"/>
      <c r="V1169" s="437"/>
      <c r="W1169" s="437"/>
      <c r="X1169" s="437"/>
      <c r="Y1169" s="437"/>
      <c r="Z1169" s="437"/>
      <c r="AA1169" s="437"/>
      <c r="AB1169" s="437"/>
      <c r="AC1169" s="437"/>
      <c r="AD1169" s="437"/>
      <c r="AE1169" s="437"/>
      <c r="AF1169" s="437"/>
    </row>
    <row r="1170">
      <c r="A1170" s="521" t="s">
        <v>8954</v>
      </c>
      <c r="B1170" s="483">
        <v>1.0</v>
      </c>
      <c r="C1170" s="483" t="s">
        <v>2161</v>
      </c>
      <c r="D1170" s="483" t="s">
        <v>2162</v>
      </c>
      <c r="E1170" s="481"/>
      <c r="F1170" s="481"/>
      <c r="G1170" s="484" t="s">
        <v>2163</v>
      </c>
      <c r="H1170" s="451"/>
      <c r="S1170" s="452"/>
      <c r="T1170" s="437"/>
      <c r="U1170" s="437"/>
      <c r="V1170" s="437"/>
      <c r="W1170" s="437"/>
      <c r="X1170" s="437"/>
      <c r="Y1170" s="437"/>
      <c r="Z1170" s="437"/>
      <c r="AA1170" s="437"/>
      <c r="AB1170" s="437"/>
      <c r="AC1170" s="437"/>
      <c r="AD1170" s="437"/>
      <c r="AE1170" s="437"/>
      <c r="AF1170" s="437"/>
    </row>
    <row r="1171">
      <c r="A1171" s="521" t="s">
        <v>8954</v>
      </c>
      <c r="B1171" s="483">
        <v>2.0</v>
      </c>
      <c r="C1171" s="483" t="s">
        <v>2164</v>
      </c>
      <c r="D1171" s="483" t="s">
        <v>2165</v>
      </c>
      <c r="E1171" s="483" t="s">
        <v>2166</v>
      </c>
      <c r="F1171" s="481"/>
      <c r="G1171" s="484" t="s">
        <v>2167</v>
      </c>
      <c r="H1171" s="451"/>
      <c r="S1171" s="452"/>
      <c r="T1171" s="437"/>
      <c r="U1171" s="437"/>
      <c r="V1171" s="437"/>
      <c r="W1171" s="437"/>
      <c r="X1171" s="437"/>
      <c r="Y1171" s="437"/>
      <c r="Z1171" s="437"/>
      <c r="AA1171" s="437"/>
      <c r="AB1171" s="437"/>
      <c r="AC1171" s="437"/>
      <c r="AD1171" s="437"/>
      <c r="AE1171" s="437"/>
      <c r="AF1171" s="437"/>
    </row>
    <row r="1172">
      <c r="A1172" s="471"/>
      <c r="B1172" s="472" t="s">
        <v>8946</v>
      </c>
      <c r="C1172" s="517" t="s">
        <v>6512</v>
      </c>
      <c r="D1172" s="517" t="s">
        <v>8974</v>
      </c>
      <c r="E1172" s="517" t="s">
        <v>8951</v>
      </c>
      <c r="F1172" s="517" t="s">
        <v>8952</v>
      </c>
      <c r="G1172" s="473" t="s">
        <v>8953</v>
      </c>
      <c r="H1172" s="451"/>
      <c r="S1172" s="452"/>
      <c r="T1172" s="437"/>
      <c r="U1172" s="437"/>
      <c r="V1172" s="437"/>
      <c r="W1172" s="437"/>
      <c r="X1172" s="437"/>
      <c r="Y1172" s="437"/>
      <c r="Z1172" s="437"/>
      <c r="AA1172" s="437"/>
      <c r="AB1172" s="437"/>
      <c r="AC1172" s="437"/>
      <c r="AD1172" s="437"/>
      <c r="AE1172" s="437"/>
      <c r="AF1172" s="437"/>
    </row>
    <row r="1173">
      <c r="A1173" s="471" t="s">
        <v>8975</v>
      </c>
      <c r="B1173" s="472">
        <v>1.0</v>
      </c>
      <c r="C1173" s="478" t="s">
        <v>8976</v>
      </c>
      <c r="D1173" s="472"/>
      <c r="E1173" s="478" t="s">
        <v>8977</v>
      </c>
      <c r="F1173" s="472"/>
      <c r="G1173" s="473" t="s">
        <v>8978</v>
      </c>
      <c r="H1173" s="451"/>
      <c r="S1173" s="452"/>
      <c r="T1173" s="437"/>
      <c r="U1173" s="437"/>
      <c r="V1173" s="437"/>
      <c r="W1173" s="437"/>
      <c r="X1173" s="437"/>
      <c r="Y1173" s="437"/>
      <c r="Z1173" s="437"/>
      <c r="AA1173" s="437"/>
      <c r="AB1173" s="437"/>
      <c r="AC1173" s="437"/>
      <c r="AD1173" s="437"/>
      <c r="AE1173" s="437"/>
      <c r="AF1173" s="437"/>
    </row>
    <row r="1174">
      <c r="A1174" s="479"/>
      <c r="B1174" s="480" t="s">
        <v>8946</v>
      </c>
      <c r="C1174" s="485" t="s">
        <v>39</v>
      </c>
      <c r="D1174" s="475"/>
      <c r="E1174" s="480" t="s">
        <v>8951</v>
      </c>
      <c r="F1174" s="480" t="s">
        <v>8952</v>
      </c>
      <c r="G1174" s="485" t="s">
        <v>8953</v>
      </c>
      <c r="H1174" s="451"/>
      <c r="S1174" s="452"/>
      <c r="T1174" s="437"/>
      <c r="U1174" s="437"/>
      <c r="V1174" s="437"/>
      <c r="W1174" s="437"/>
      <c r="X1174" s="437"/>
      <c r="Y1174" s="437"/>
      <c r="Z1174" s="437"/>
      <c r="AA1174" s="437"/>
      <c r="AB1174" s="437"/>
      <c r="AC1174" s="437"/>
      <c r="AD1174" s="437"/>
      <c r="AE1174" s="437"/>
      <c r="AF1174" s="437"/>
    </row>
    <row r="1175">
      <c r="A1175" s="471" t="s">
        <v>6465</v>
      </c>
      <c r="B1175" s="480">
        <v>1.0</v>
      </c>
      <c r="C1175" s="484" t="s">
        <v>8955</v>
      </c>
      <c r="D1175" s="475"/>
      <c r="E1175" s="483" t="s">
        <v>8956</v>
      </c>
      <c r="F1175" s="480"/>
      <c r="G1175" s="484" t="s">
        <v>8957</v>
      </c>
      <c r="H1175" s="451"/>
      <c r="S1175" s="452"/>
      <c r="T1175" s="437"/>
      <c r="U1175" s="437"/>
      <c r="V1175" s="437"/>
      <c r="W1175" s="437"/>
      <c r="X1175" s="437"/>
      <c r="Y1175" s="437"/>
      <c r="Z1175" s="437"/>
      <c r="AA1175" s="437"/>
      <c r="AB1175" s="437"/>
      <c r="AC1175" s="437"/>
      <c r="AD1175" s="437"/>
      <c r="AE1175" s="437"/>
      <c r="AF1175" s="437"/>
    </row>
    <row r="1176">
      <c r="A1176" s="471"/>
      <c r="B1176" s="472" t="s">
        <v>8946</v>
      </c>
      <c r="C1176" s="476" t="s">
        <v>8958</v>
      </c>
      <c r="D1176" s="474"/>
      <c r="E1176" s="474"/>
      <c r="F1176" s="475"/>
      <c r="G1176" s="473" t="s">
        <v>8959</v>
      </c>
      <c r="H1176" s="451"/>
      <c r="S1176" s="452"/>
      <c r="T1176" s="437"/>
      <c r="U1176" s="437"/>
      <c r="V1176" s="437"/>
      <c r="W1176" s="437"/>
      <c r="X1176" s="437"/>
      <c r="Y1176" s="437"/>
      <c r="Z1176" s="437"/>
      <c r="AA1176" s="437"/>
      <c r="AB1176" s="437"/>
      <c r="AC1176" s="437"/>
      <c r="AD1176" s="437"/>
      <c r="AE1176" s="437"/>
      <c r="AF1176" s="437"/>
    </row>
    <row r="1177">
      <c r="A1177" s="486" t="s">
        <v>1636</v>
      </c>
      <c r="B1177" s="478">
        <v>1.0</v>
      </c>
      <c r="C1177" s="487" t="s">
        <v>1929</v>
      </c>
      <c r="D1177" s="474"/>
      <c r="E1177" s="474"/>
      <c r="F1177" s="475"/>
      <c r="G1177" s="476" t="s">
        <v>1877</v>
      </c>
      <c r="H1177" s="451"/>
      <c r="S1177" s="452"/>
      <c r="T1177" s="437"/>
      <c r="U1177" s="437"/>
      <c r="V1177" s="437"/>
      <c r="W1177" s="437"/>
      <c r="X1177" s="437"/>
      <c r="Y1177" s="437"/>
      <c r="Z1177" s="437"/>
      <c r="AA1177" s="437"/>
      <c r="AB1177" s="437"/>
      <c r="AC1177" s="437"/>
      <c r="AD1177" s="437"/>
      <c r="AE1177" s="437"/>
      <c r="AF1177" s="437"/>
    </row>
    <row r="1178">
      <c r="A1178" s="486" t="s">
        <v>1636</v>
      </c>
      <c r="B1178" s="478">
        <v>2.0</v>
      </c>
      <c r="C1178" s="487" t="s">
        <v>1930</v>
      </c>
      <c r="D1178" s="474"/>
      <c r="E1178" s="474"/>
      <c r="F1178" s="475"/>
      <c r="G1178" s="476" t="s">
        <v>1638</v>
      </c>
      <c r="H1178" s="451"/>
      <c r="S1178" s="452"/>
      <c r="T1178" s="437"/>
      <c r="U1178" s="437"/>
      <c r="V1178" s="437"/>
      <c r="W1178" s="437"/>
      <c r="X1178" s="437"/>
      <c r="Y1178" s="437"/>
      <c r="Z1178" s="437"/>
      <c r="AA1178" s="437"/>
      <c r="AB1178" s="437"/>
      <c r="AC1178" s="437"/>
      <c r="AD1178" s="437"/>
      <c r="AE1178" s="437"/>
      <c r="AF1178" s="437"/>
    </row>
    <row r="1179">
      <c r="A1179" s="486" t="s">
        <v>1636</v>
      </c>
      <c r="B1179" s="478">
        <v>3.0</v>
      </c>
      <c r="C1179" s="487" t="s">
        <v>1879</v>
      </c>
      <c r="D1179" s="474"/>
      <c r="E1179" s="474"/>
      <c r="F1179" s="475"/>
      <c r="G1179" s="476" t="s">
        <v>1638</v>
      </c>
      <c r="H1179" s="451"/>
      <c r="S1179" s="452"/>
      <c r="T1179" s="437"/>
      <c r="U1179" s="437"/>
      <c r="V1179" s="437"/>
      <c r="W1179" s="437"/>
      <c r="X1179" s="437"/>
      <c r="Y1179" s="437"/>
      <c r="Z1179" s="437"/>
      <c r="AA1179" s="437"/>
      <c r="AB1179" s="437"/>
      <c r="AC1179" s="437"/>
      <c r="AD1179" s="437"/>
      <c r="AE1179" s="437"/>
      <c r="AF1179" s="437"/>
    </row>
    <row r="1180">
      <c r="A1180" s="486" t="s">
        <v>1636</v>
      </c>
      <c r="B1180" s="478">
        <v>4.0</v>
      </c>
      <c r="C1180" s="487" t="s">
        <v>1880</v>
      </c>
      <c r="D1180" s="474"/>
      <c r="E1180" s="474"/>
      <c r="F1180" s="475"/>
      <c r="G1180" s="476" t="s">
        <v>1661</v>
      </c>
      <c r="H1180" s="451"/>
      <c r="S1180" s="452"/>
      <c r="T1180" s="437"/>
      <c r="U1180" s="437"/>
      <c r="V1180" s="437"/>
      <c r="W1180" s="437"/>
      <c r="X1180" s="437"/>
      <c r="Y1180" s="437"/>
      <c r="Z1180" s="437"/>
      <c r="AA1180" s="437"/>
      <c r="AB1180" s="437"/>
      <c r="AC1180" s="437"/>
      <c r="AD1180" s="437"/>
      <c r="AE1180" s="437"/>
      <c r="AF1180" s="437"/>
    </row>
    <row r="1181">
      <c r="A1181" s="486" t="s">
        <v>1636</v>
      </c>
      <c r="B1181" s="478">
        <v>5.0</v>
      </c>
      <c r="C1181" s="487" t="s">
        <v>1931</v>
      </c>
      <c r="D1181" s="474"/>
      <c r="E1181" s="474"/>
      <c r="F1181" s="475"/>
      <c r="G1181" s="476" t="s">
        <v>1882</v>
      </c>
      <c r="H1181" s="451"/>
      <c r="S1181" s="452"/>
      <c r="T1181" s="437"/>
      <c r="U1181" s="437"/>
      <c r="V1181" s="437"/>
      <c r="W1181" s="437"/>
      <c r="X1181" s="437"/>
      <c r="Y1181" s="437"/>
      <c r="Z1181" s="437"/>
      <c r="AA1181" s="437"/>
      <c r="AB1181" s="437"/>
      <c r="AC1181" s="437"/>
      <c r="AD1181" s="437"/>
      <c r="AE1181" s="437"/>
      <c r="AF1181" s="437"/>
    </row>
    <row r="1182">
      <c r="A1182" s="486" t="s">
        <v>1636</v>
      </c>
      <c r="B1182" s="478">
        <v>6.0</v>
      </c>
      <c r="C1182" s="487" t="s">
        <v>1883</v>
      </c>
      <c r="D1182" s="474"/>
      <c r="E1182" s="474"/>
      <c r="F1182" s="475"/>
      <c r="G1182" s="476" t="s">
        <v>1638</v>
      </c>
      <c r="H1182" s="451"/>
      <c r="S1182" s="452"/>
      <c r="T1182" s="437"/>
      <c r="U1182" s="437"/>
      <c r="V1182" s="437"/>
      <c r="W1182" s="437"/>
      <c r="X1182" s="437"/>
      <c r="Y1182" s="437"/>
      <c r="Z1182" s="437"/>
      <c r="AA1182" s="437"/>
      <c r="AB1182" s="437"/>
      <c r="AC1182" s="437"/>
      <c r="AD1182" s="437"/>
      <c r="AE1182" s="437"/>
      <c r="AF1182" s="437"/>
    </row>
    <row r="1183">
      <c r="A1183" s="486" t="s">
        <v>1646</v>
      </c>
      <c r="B1183" s="478">
        <v>7.0</v>
      </c>
      <c r="C1183" s="487" t="s">
        <v>1932</v>
      </c>
      <c r="D1183" s="474"/>
      <c r="E1183" s="474"/>
      <c r="F1183" s="475"/>
      <c r="G1183" s="476" t="s">
        <v>1729</v>
      </c>
      <c r="H1183" s="451"/>
      <c r="S1183" s="452"/>
      <c r="T1183" s="437"/>
      <c r="U1183" s="437"/>
      <c r="V1183" s="437"/>
      <c r="W1183" s="437"/>
      <c r="X1183" s="437"/>
      <c r="Y1183" s="437"/>
      <c r="Z1183" s="437"/>
      <c r="AA1183" s="437"/>
      <c r="AB1183" s="437"/>
      <c r="AC1183" s="437"/>
      <c r="AD1183" s="437"/>
      <c r="AE1183" s="437"/>
      <c r="AF1183" s="437"/>
    </row>
    <row r="1184">
      <c r="A1184" s="486" t="s">
        <v>1646</v>
      </c>
      <c r="B1184" s="478">
        <v>8.0</v>
      </c>
      <c r="C1184" s="487" t="s">
        <v>1885</v>
      </c>
      <c r="D1184" s="474"/>
      <c r="E1184" s="474"/>
      <c r="F1184" s="475"/>
      <c r="G1184" s="476" t="s">
        <v>1729</v>
      </c>
      <c r="H1184" s="451"/>
      <c r="S1184" s="452"/>
      <c r="T1184" s="437"/>
      <c r="U1184" s="437"/>
      <c r="V1184" s="437"/>
      <c r="W1184" s="437"/>
      <c r="X1184" s="437"/>
      <c r="Y1184" s="437"/>
      <c r="Z1184" s="437"/>
      <c r="AA1184" s="437"/>
      <c r="AB1184" s="437"/>
      <c r="AC1184" s="437"/>
      <c r="AD1184" s="437"/>
      <c r="AE1184" s="437"/>
      <c r="AF1184" s="437"/>
    </row>
    <row r="1185">
      <c r="A1185" s="486" t="s">
        <v>1636</v>
      </c>
      <c r="B1185" s="478">
        <v>9.0</v>
      </c>
      <c r="C1185" s="487" t="s">
        <v>1886</v>
      </c>
      <c r="D1185" s="474"/>
      <c r="E1185" s="474"/>
      <c r="F1185" s="475"/>
      <c r="G1185" s="476" t="s">
        <v>1638</v>
      </c>
      <c r="H1185" s="451"/>
      <c r="S1185" s="452"/>
      <c r="T1185" s="437"/>
      <c r="U1185" s="437"/>
      <c r="V1185" s="437"/>
      <c r="W1185" s="437"/>
      <c r="X1185" s="437"/>
      <c r="Y1185" s="437"/>
      <c r="Z1185" s="437"/>
      <c r="AA1185" s="437"/>
      <c r="AB1185" s="437"/>
      <c r="AC1185" s="437"/>
      <c r="AD1185" s="437"/>
      <c r="AE1185" s="437"/>
      <c r="AF1185" s="437"/>
    </row>
    <row r="1186">
      <c r="A1186" s="488" t="s">
        <v>8960</v>
      </c>
      <c r="B1186" s="474"/>
      <c r="C1186" s="474"/>
      <c r="D1186" s="474"/>
      <c r="E1186" s="474"/>
      <c r="F1186" s="474"/>
      <c r="G1186" s="474"/>
      <c r="H1186" s="451"/>
      <c r="S1186" s="452"/>
      <c r="T1186" s="437"/>
      <c r="U1186" s="437"/>
      <c r="V1186" s="437"/>
      <c r="W1186" s="437"/>
      <c r="X1186" s="437"/>
      <c r="Y1186" s="437"/>
      <c r="Z1186" s="437"/>
      <c r="AA1186" s="437"/>
      <c r="AB1186" s="437"/>
      <c r="AC1186" s="437"/>
      <c r="AD1186" s="437"/>
      <c r="AE1186" s="437"/>
      <c r="AF1186" s="437"/>
    </row>
    <row r="1187">
      <c r="A1187" s="471" t="s">
        <v>8944</v>
      </c>
      <c r="B1187" s="472" t="s">
        <v>8946</v>
      </c>
      <c r="C1187" s="473" t="s">
        <v>39</v>
      </c>
      <c r="D1187" s="475"/>
      <c r="E1187" s="472" t="s">
        <v>8951</v>
      </c>
      <c r="F1187" s="478" t="s">
        <v>8961</v>
      </c>
      <c r="G1187" s="473" t="s">
        <v>8953</v>
      </c>
      <c r="H1187" s="451"/>
      <c r="S1187" s="452"/>
      <c r="T1187" s="437"/>
      <c r="U1187" s="437"/>
      <c r="V1187" s="437"/>
      <c r="W1187" s="437"/>
      <c r="X1187" s="437"/>
      <c r="Y1187" s="437"/>
      <c r="Z1187" s="437"/>
      <c r="AA1187" s="437"/>
      <c r="AB1187" s="437"/>
      <c r="AC1187" s="437"/>
      <c r="AD1187" s="437"/>
      <c r="AE1187" s="437"/>
      <c r="AF1187" s="437"/>
    </row>
    <row r="1188">
      <c r="A1188" s="471" t="s">
        <v>6465</v>
      </c>
      <c r="B1188" s="472">
        <v>1.0</v>
      </c>
      <c r="C1188" s="476" t="s">
        <v>8955</v>
      </c>
      <c r="D1188" s="475"/>
      <c r="E1188" s="478" t="s">
        <v>8956</v>
      </c>
      <c r="F1188" s="472"/>
      <c r="G1188" s="473" t="s">
        <v>8957</v>
      </c>
      <c r="H1188" s="451"/>
      <c r="S1188" s="452"/>
      <c r="T1188" s="437"/>
      <c r="U1188" s="437"/>
      <c r="V1188" s="437"/>
      <c r="W1188" s="437"/>
      <c r="X1188" s="437"/>
      <c r="Y1188" s="437"/>
      <c r="Z1188" s="437"/>
      <c r="AA1188" s="437"/>
      <c r="AB1188" s="437"/>
      <c r="AC1188" s="437"/>
      <c r="AD1188" s="437"/>
      <c r="AE1188" s="437"/>
      <c r="AF1188" s="437"/>
    </row>
    <row r="1189">
      <c r="A1189" s="489" t="s">
        <v>8962</v>
      </c>
      <c r="B1189" s="474"/>
      <c r="C1189" s="474"/>
      <c r="D1189" s="474"/>
      <c r="E1189" s="474"/>
      <c r="F1189" s="474"/>
      <c r="G1189" s="474"/>
      <c r="H1189" s="451"/>
      <c r="S1189" s="452"/>
      <c r="T1189" s="437"/>
      <c r="U1189" s="437"/>
      <c r="V1189" s="437"/>
      <c r="W1189" s="437"/>
      <c r="X1189" s="437"/>
      <c r="Y1189" s="437"/>
      <c r="Z1189" s="437"/>
      <c r="AA1189" s="437"/>
      <c r="AB1189" s="437"/>
      <c r="AC1189" s="437"/>
      <c r="AD1189" s="437"/>
      <c r="AE1189" s="437"/>
      <c r="AF1189" s="437"/>
    </row>
    <row r="1190">
      <c r="A1190" s="471" t="s">
        <v>8944</v>
      </c>
      <c r="B1190" s="472" t="s">
        <v>8946</v>
      </c>
      <c r="C1190" s="473" t="s">
        <v>39</v>
      </c>
      <c r="D1190" s="475"/>
      <c r="E1190" s="472" t="s">
        <v>8951</v>
      </c>
      <c r="F1190" s="472" t="s">
        <v>8952</v>
      </c>
      <c r="G1190" s="473" t="s">
        <v>8953</v>
      </c>
      <c r="H1190" s="451"/>
      <c r="S1190" s="452"/>
      <c r="T1190" s="437"/>
      <c r="U1190" s="437"/>
      <c r="V1190" s="437"/>
      <c r="W1190" s="437"/>
      <c r="X1190" s="437"/>
      <c r="Y1190" s="437"/>
      <c r="Z1190" s="437"/>
      <c r="AA1190" s="437"/>
      <c r="AB1190" s="437"/>
      <c r="AC1190" s="437"/>
      <c r="AD1190" s="437"/>
      <c r="AE1190" s="437"/>
      <c r="AF1190" s="437"/>
    </row>
    <row r="1191">
      <c r="A1191" s="490" t="s">
        <v>6465</v>
      </c>
      <c r="B1191" s="491">
        <v>1.0</v>
      </c>
      <c r="C1191" s="492" t="s">
        <v>8955</v>
      </c>
      <c r="D1191" s="493"/>
      <c r="E1191" s="494" t="s">
        <v>8956</v>
      </c>
      <c r="F1191" s="491"/>
      <c r="G1191" s="495" t="s">
        <v>8963</v>
      </c>
      <c r="H1191" s="451"/>
      <c r="S1191" s="452"/>
      <c r="T1191" s="437"/>
      <c r="U1191" s="437"/>
      <c r="V1191" s="437"/>
      <c r="W1191" s="437"/>
      <c r="X1191" s="437"/>
      <c r="Y1191" s="437"/>
      <c r="Z1191" s="437"/>
      <c r="AA1191" s="437"/>
      <c r="AB1191" s="437"/>
      <c r="AC1191" s="437"/>
      <c r="AD1191" s="437"/>
      <c r="AE1191" s="437"/>
      <c r="AF1191" s="437"/>
    </row>
    <row r="1192">
      <c r="A1192" s="496"/>
      <c r="B1192" s="497"/>
      <c r="C1192" s="497"/>
      <c r="E1192" s="497"/>
      <c r="F1192" s="497"/>
      <c r="G1192" s="497"/>
      <c r="H1192" s="470"/>
      <c r="I1192" s="519"/>
      <c r="J1192" s="519"/>
      <c r="K1192" s="519"/>
      <c r="L1192" s="519"/>
      <c r="M1192" s="519"/>
      <c r="N1192" s="519"/>
      <c r="O1192" s="519"/>
      <c r="P1192" s="519"/>
      <c r="Q1192" s="519"/>
      <c r="R1192" s="519"/>
      <c r="S1192" s="520"/>
      <c r="T1192" s="437"/>
      <c r="U1192" s="437"/>
      <c r="V1192" s="437"/>
      <c r="W1192" s="437"/>
      <c r="X1192" s="437"/>
      <c r="Y1192" s="437"/>
      <c r="Z1192" s="437"/>
      <c r="AA1192" s="437"/>
      <c r="AB1192" s="437"/>
      <c r="AC1192" s="437"/>
      <c r="AD1192" s="437"/>
      <c r="AE1192" s="437"/>
      <c r="AF1192" s="437"/>
    </row>
    <row r="1193">
      <c r="A1193" s="498" t="s">
        <v>8964</v>
      </c>
      <c r="B1193" s="435"/>
      <c r="C1193" s="435"/>
      <c r="D1193" s="499" t="s">
        <v>8965</v>
      </c>
      <c r="E1193" s="500" t="s">
        <v>8966</v>
      </c>
      <c r="F1193" s="499" t="s">
        <v>8967</v>
      </c>
      <c r="G1193" s="435"/>
      <c r="H1193" s="435"/>
      <c r="I1193" s="435"/>
      <c r="J1193" s="501" t="s">
        <v>8965</v>
      </c>
      <c r="K1193" s="500" t="s">
        <v>8966</v>
      </c>
      <c r="L1193" s="501" t="s">
        <v>8968</v>
      </c>
      <c r="M1193" s="435"/>
      <c r="N1193" s="435"/>
      <c r="O1193" s="435"/>
      <c r="P1193" s="502" t="s">
        <v>8965</v>
      </c>
      <c r="Q1193" s="503" t="s">
        <v>8966</v>
      </c>
      <c r="R1193" s="504"/>
      <c r="S1193" s="436"/>
      <c r="T1193" s="437"/>
      <c r="U1193" s="437"/>
      <c r="V1193" s="437"/>
      <c r="W1193" s="437"/>
      <c r="X1193" s="437"/>
      <c r="Y1193" s="437"/>
      <c r="Z1193" s="437"/>
      <c r="AA1193" s="437"/>
      <c r="AB1193" s="437"/>
      <c r="AC1193" s="437"/>
      <c r="AD1193" s="437"/>
      <c r="AE1193" s="437"/>
      <c r="AF1193" s="437"/>
    </row>
    <row r="1194">
      <c r="A1194" s="505"/>
      <c r="S1194" s="452"/>
      <c r="T1194" s="437"/>
      <c r="U1194" s="437"/>
      <c r="V1194" s="437"/>
      <c r="W1194" s="437"/>
      <c r="X1194" s="437"/>
      <c r="Y1194" s="437"/>
      <c r="Z1194" s="437"/>
      <c r="AA1194" s="437"/>
      <c r="AB1194" s="437"/>
      <c r="AC1194" s="437"/>
      <c r="AD1194" s="437"/>
      <c r="AE1194" s="437"/>
      <c r="AF1194" s="437"/>
    </row>
    <row r="1195">
      <c r="A1195" s="506" t="s">
        <v>8969</v>
      </c>
      <c r="D1195" s="507" t="s">
        <v>8965</v>
      </c>
      <c r="E1195" s="508" t="s">
        <v>8966</v>
      </c>
      <c r="F1195" s="507" t="s">
        <v>8970</v>
      </c>
      <c r="J1195" s="507" t="s">
        <v>8965</v>
      </c>
      <c r="K1195" s="508" t="s">
        <v>8966</v>
      </c>
      <c r="L1195" s="507" t="s">
        <v>8971</v>
      </c>
      <c r="P1195" s="509" t="s">
        <v>8965</v>
      </c>
      <c r="Q1195" s="510" t="s">
        <v>8966</v>
      </c>
      <c r="R1195" s="511" t="s">
        <v>8972</v>
      </c>
      <c r="S1195" s="452"/>
      <c r="T1195" s="437"/>
      <c r="U1195" s="437"/>
      <c r="V1195" s="437"/>
      <c r="W1195" s="437"/>
      <c r="X1195" s="437"/>
      <c r="Y1195" s="437"/>
      <c r="Z1195" s="437"/>
      <c r="AA1195" s="437"/>
      <c r="AB1195" s="437"/>
      <c r="AC1195" s="437"/>
      <c r="AD1195" s="437"/>
      <c r="AE1195" s="437"/>
      <c r="AF1195" s="437"/>
    </row>
    <row r="1196">
      <c r="A1196" s="512"/>
      <c r="B1196" s="513"/>
      <c r="C1196" s="513"/>
      <c r="D1196" s="513"/>
      <c r="E1196" s="513"/>
      <c r="F1196" s="513"/>
      <c r="G1196" s="513"/>
      <c r="H1196" s="513"/>
      <c r="I1196" s="513"/>
      <c r="J1196" s="513"/>
      <c r="K1196" s="513"/>
      <c r="L1196" s="513"/>
      <c r="M1196" s="513"/>
      <c r="N1196" s="513"/>
      <c r="O1196" s="513"/>
      <c r="P1196" s="513"/>
      <c r="Q1196" s="513"/>
      <c r="R1196" s="513"/>
      <c r="S1196" s="514"/>
      <c r="T1196" s="437"/>
      <c r="U1196" s="437"/>
      <c r="V1196" s="437"/>
      <c r="W1196" s="437"/>
      <c r="X1196" s="437"/>
      <c r="Y1196" s="437"/>
      <c r="Z1196" s="437"/>
      <c r="AA1196" s="437"/>
      <c r="AB1196" s="437"/>
      <c r="AC1196" s="437"/>
      <c r="AD1196" s="437"/>
      <c r="AE1196" s="437"/>
      <c r="AF1196" s="437"/>
    </row>
    <row r="1197">
      <c r="A1197" s="434" t="s">
        <v>9033</v>
      </c>
      <c r="B1197" s="435"/>
      <c r="C1197" s="435"/>
      <c r="D1197" s="435"/>
      <c r="E1197" s="435"/>
      <c r="F1197" s="435"/>
      <c r="G1197" s="435"/>
      <c r="H1197" s="435"/>
      <c r="I1197" s="435"/>
      <c r="J1197" s="435"/>
      <c r="K1197" s="435"/>
      <c r="L1197" s="435"/>
      <c r="M1197" s="435"/>
      <c r="N1197" s="435"/>
      <c r="O1197" s="435"/>
      <c r="P1197" s="435"/>
      <c r="Q1197" s="435"/>
      <c r="R1197" s="435"/>
      <c r="S1197" s="436"/>
      <c r="T1197" s="437"/>
      <c r="U1197" s="437"/>
      <c r="V1197" s="437"/>
      <c r="W1197" s="437"/>
      <c r="X1197" s="437"/>
      <c r="Y1197" s="437"/>
      <c r="Z1197" s="437"/>
      <c r="AA1197" s="437"/>
      <c r="AB1197" s="437"/>
      <c r="AC1197" s="437"/>
      <c r="AD1197" s="437"/>
      <c r="AE1197" s="437"/>
      <c r="AF1197" s="437"/>
    </row>
    <row r="1198">
      <c r="A1198" s="438" t="s">
        <v>8935</v>
      </c>
      <c r="B1198" s="439"/>
      <c r="C1198" s="438" t="s">
        <v>8936</v>
      </c>
      <c r="D1198" s="440"/>
      <c r="E1198" s="439"/>
      <c r="F1198" s="441" t="s">
        <v>1437</v>
      </c>
      <c r="G1198" s="442" t="s">
        <v>8937</v>
      </c>
      <c r="H1198" s="443" t="s">
        <v>1442</v>
      </c>
      <c r="I1198" s="444"/>
      <c r="J1198" s="444"/>
      <c r="K1198" s="444"/>
      <c r="L1198" s="444"/>
      <c r="M1198" s="444"/>
      <c r="N1198" s="444"/>
      <c r="O1198" s="444"/>
      <c r="P1198" s="444"/>
      <c r="Q1198" s="444"/>
      <c r="R1198" s="444"/>
      <c r="S1198" s="445"/>
      <c r="T1198" s="437"/>
      <c r="U1198" s="437"/>
      <c r="V1198" s="437"/>
      <c r="W1198" s="437"/>
      <c r="X1198" s="437"/>
      <c r="Y1198" s="437"/>
      <c r="Z1198" s="437"/>
      <c r="AA1198" s="437"/>
      <c r="AB1198" s="437"/>
      <c r="AC1198" s="437"/>
      <c r="AD1198" s="437"/>
      <c r="AE1198" s="437"/>
      <c r="AF1198" s="437"/>
    </row>
    <row r="1199">
      <c r="A1199" s="446" t="s">
        <v>8938</v>
      </c>
      <c r="B1199" s="22"/>
      <c r="C1199" s="447"/>
      <c r="D1199" s="448"/>
      <c r="E1199" s="22"/>
      <c r="F1199" s="449" t="s">
        <v>8939</v>
      </c>
      <c r="G1199" s="450"/>
      <c r="H1199" s="451"/>
      <c r="S1199" s="452"/>
      <c r="T1199" s="437"/>
      <c r="U1199" s="437"/>
      <c r="V1199" s="437"/>
      <c r="W1199" s="437"/>
      <c r="X1199" s="437"/>
      <c r="Y1199" s="437"/>
      <c r="Z1199" s="437"/>
      <c r="AA1199" s="437"/>
      <c r="AB1199" s="437"/>
      <c r="AC1199" s="437"/>
      <c r="AD1199" s="437"/>
      <c r="AE1199" s="437"/>
      <c r="AF1199" s="437"/>
    </row>
    <row r="1200">
      <c r="A1200" s="453" t="s">
        <v>8940</v>
      </c>
      <c r="B1200" s="448"/>
      <c r="C1200" s="448"/>
      <c r="D1200" s="22"/>
      <c r="E1200" s="454" t="s">
        <v>8941</v>
      </c>
      <c r="F1200" s="455" t="s">
        <v>8942</v>
      </c>
      <c r="G1200" s="456"/>
      <c r="H1200" s="451"/>
      <c r="S1200" s="452"/>
      <c r="T1200" s="437"/>
      <c r="U1200" s="437"/>
      <c r="V1200" s="437"/>
      <c r="W1200" s="437"/>
      <c r="X1200" s="437"/>
      <c r="Y1200" s="437"/>
      <c r="Z1200" s="437"/>
      <c r="AA1200" s="437"/>
      <c r="AB1200" s="437"/>
      <c r="AC1200" s="437"/>
      <c r="AD1200" s="437"/>
      <c r="AE1200" s="437"/>
      <c r="AF1200" s="437"/>
    </row>
    <row r="1201">
      <c r="A1201" s="457" t="s">
        <v>8943</v>
      </c>
      <c r="B1201" s="458"/>
      <c r="C1201" s="458"/>
      <c r="D1201" s="459"/>
      <c r="E1201" s="460"/>
      <c r="F1201" s="461"/>
      <c r="G1201" s="462"/>
      <c r="H1201" s="463"/>
      <c r="I1201" s="464"/>
      <c r="J1201" s="464"/>
      <c r="K1201" s="464"/>
      <c r="L1201" s="464"/>
      <c r="M1201" s="464"/>
      <c r="N1201" s="464"/>
      <c r="O1201" s="464"/>
      <c r="P1201" s="464"/>
      <c r="Q1201" s="464"/>
      <c r="R1201" s="464"/>
      <c r="S1201" s="465"/>
      <c r="T1201" s="437"/>
      <c r="U1201" s="437"/>
      <c r="V1201" s="437"/>
      <c r="W1201" s="437"/>
      <c r="X1201" s="437"/>
      <c r="Y1201" s="437"/>
      <c r="Z1201" s="437"/>
      <c r="AA1201" s="437"/>
      <c r="AB1201" s="437"/>
      <c r="AC1201" s="437"/>
      <c r="AD1201" s="437"/>
      <c r="AE1201" s="437"/>
      <c r="AF1201" s="437"/>
    </row>
    <row r="1202">
      <c r="A1202" s="466" t="s">
        <v>8944</v>
      </c>
      <c r="B1202" s="467"/>
      <c r="C1202" s="468" t="s">
        <v>8945</v>
      </c>
      <c r="D1202" s="469"/>
      <c r="E1202" s="469"/>
      <c r="F1202" s="469"/>
      <c r="G1202" s="469"/>
      <c r="H1202" s="470" t="s">
        <v>1565</v>
      </c>
      <c r="S1202" s="452"/>
      <c r="T1202" s="437"/>
      <c r="U1202" s="437"/>
      <c r="V1202" s="437"/>
      <c r="W1202" s="437"/>
      <c r="X1202" s="437"/>
      <c r="Y1202" s="437"/>
      <c r="Z1202" s="437"/>
      <c r="AA1202" s="437"/>
      <c r="AB1202" s="437"/>
      <c r="AC1202" s="437"/>
      <c r="AD1202" s="437"/>
      <c r="AE1202" s="437"/>
      <c r="AF1202" s="437"/>
    </row>
    <row r="1203">
      <c r="A1203" s="471"/>
      <c r="B1203" s="472" t="s">
        <v>8946</v>
      </c>
      <c r="C1203" s="473" t="s">
        <v>8947</v>
      </c>
      <c r="D1203" s="474"/>
      <c r="E1203" s="474"/>
      <c r="F1203" s="475"/>
      <c r="G1203" s="473" t="s">
        <v>8948</v>
      </c>
      <c r="H1203" s="451"/>
      <c r="S1203" s="452"/>
      <c r="T1203" s="437"/>
      <c r="U1203" s="437"/>
      <c r="V1203" s="437"/>
      <c r="W1203" s="437"/>
      <c r="X1203" s="437"/>
      <c r="Y1203" s="437"/>
      <c r="Z1203" s="437"/>
      <c r="AA1203" s="437"/>
      <c r="AB1203" s="437"/>
      <c r="AC1203" s="437"/>
      <c r="AD1203" s="437"/>
      <c r="AE1203" s="437"/>
      <c r="AF1203" s="437"/>
    </row>
    <row r="1204">
      <c r="A1204" s="486" t="s">
        <v>2101</v>
      </c>
      <c r="B1204" s="478">
        <v>1.0</v>
      </c>
      <c r="C1204" s="476" t="s">
        <v>2156</v>
      </c>
      <c r="D1204" s="474"/>
      <c r="E1204" s="474"/>
      <c r="F1204" s="475"/>
      <c r="G1204" s="477"/>
      <c r="H1204" s="451"/>
      <c r="S1204" s="452"/>
      <c r="T1204" s="437"/>
      <c r="U1204" s="437"/>
      <c r="V1204" s="437"/>
      <c r="W1204" s="437"/>
      <c r="X1204" s="437"/>
      <c r="Y1204" s="437"/>
      <c r="Z1204" s="437"/>
      <c r="AA1204" s="437"/>
      <c r="AB1204" s="437"/>
      <c r="AC1204" s="437"/>
      <c r="AD1204" s="437"/>
      <c r="AE1204" s="437"/>
      <c r="AF1204" s="437"/>
    </row>
    <row r="1205">
      <c r="A1205" s="486" t="s">
        <v>2101</v>
      </c>
      <c r="B1205" s="478">
        <v>2.0</v>
      </c>
      <c r="C1205" s="476" t="s">
        <v>2109</v>
      </c>
      <c r="D1205" s="474"/>
      <c r="E1205" s="474"/>
      <c r="F1205" s="475"/>
      <c r="G1205" s="477"/>
      <c r="H1205" s="451"/>
      <c r="S1205" s="452"/>
      <c r="T1205" s="437"/>
      <c r="U1205" s="437"/>
      <c r="V1205" s="437"/>
      <c r="W1205" s="437"/>
      <c r="X1205" s="437"/>
      <c r="Y1205" s="437"/>
      <c r="Z1205" s="437"/>
      <c r="AA1205" s="437"/>
      <c r="AB1205" s="437"/>
      <c r="AC1205" s="437"/>
      <c r="AD1205" s="437"/>
      <c r="AE1205" s="437"/>
      <c r="AF1205" s="437"/>
    </row>
    <row r="1206">
      <c r="A1206" s="486"/>
      <c r="B1206" s="478" t="s">
        <v>8946</v>
      </c>
      <c r="C1206" s="476" t="s">
        <v>8947</v>
      </c>
      <c r="D1206" s="474"/>
      <c r="E1206" s="475"/>
      <c r="F1206" s="478" t="s">
        <v>8948</v>
      </c>
      <c r="G1206" s="476" t="s">
        <v>8949</v>
      </c>
      <c r="H1206" s="451"/>
      <c r="S1206" s="452"/>
      <c r="T1206" s="437"/>
      <c r="U1206" s="437"/>
      <c r="V1206" s="437"/>
      <c r="W1206" s="437"/>
      <c r="X1206" s="437"/>
      <c r="Y1206" s="437"/>
      <c r="Z1206" s="437"/>
      <c r="AA1206" s="437"/>
      <c r="AB1206" s="437"/>
      <c r="AC1206" s="437"/>
      <c r="AD1206" s="437"/>
      <c r="AE1206" s="437"/>
      <c r="AF1206" s="437"/>
    </row>
    <row r="1207">
      <c r="A1207" s="521" t="s">
        <v>2104</v>
      </c>
      <c r="B1207" s="478">
        <v>1.0</v>
      </c>
      <c r="C1207" s="484" t="s">
        <v>2157</v>
      </c>
      <c r="D1207" s="474"/>
      <c r="E1207" s="475"/>
      <c r="F1207" s="483" t="s">
        <v>2158</v>
      </c>
      <c r="G1207" s="482"/>
      <c r="H1207" s="451"/>
      <c r="S1207" s="452"/>
      <c r="T1207" s="437"/>
      <c r="U1207" s="437"/>
      <c r="V1207" s="437"/>
      <c r="W1207" s="437"/>
      <c r="X1207" s="437"/>
      <c r="Y1207" s="437"/>
      <c r="Z1207" s="437"/>
      <c r="AA1207" s="437"/>
      <c r="AB1207" s="437"/>
      <c r="AC1207" s="437"/>
      <c r="AD1207" s="437"/>
      <c r="AE1207" s="437"/>
      <c r="AF1207" s="437"/>
    </row>
    <row r="1208">
      <c r="A1208" s="521" t="s">
        <v>2104</v>
      </c>
      <c r="B1208" s="483">
        <v>2.0</v>
      </c>
      <c r="C1208" s="484" t="s">
        <v>2159</v>
      </c>
      <c r="D1208" s="474"/>
      <c r="E1208" s="475"/>
      <c r="F1208" s="481"/>
      <c r="G1208" s="482"/>
      <c r="H1208" s="451"/>
      <c r="S1208" s="452"/>
      <c r="T1208" s="437"/>
      <c r="U1208" s="437"/>
      <c r="V1208" s="437"/>
      <c r="W1208" s="437"/>
      <c r="X1208" s="437"/>
      <c r="Y1208" s="437"/>
      <c r="Z1208" s="437"/>
      <c r="AA1208" s="437"/>
      <c r="AB1208" s="437"/>
      <c r="AC1208" s="437"/>
      <c r="AD1208" s="437"/>
      <c r="AE1208" s="437"/>
      <c r="AF1208" s="437"/>
    </row>
    <row r="1209">
      <c r="A1209" s="521"/>
      <c r="B1209" s="483" t="s">
        <v>8946</v>
      </c>
      <c r="C1209" s="483" t="s">
        <v>8947</v>
      </c>
      <c r="D1209" s="483" t="s">
        <v>8950</v>
      </c>
      <c r="E1209" s="483" t="s">
        <v>8951</v>
      </c>
      <c r="F1209" s="483" t="s">
        <v>8952</v>
      </c>
      <c r="G1209" s="484" t="s">
        <v>8953</v>
      </c>
      <c r="H1209" s="451"/>
      <c r="S1209" s="452"/>
      <c r="T1209" s="437"/>
      <c r="U1209" s="437"/>
      <c r="V1209" s="437"/>
      <c r="W1209" s="437"/>
      <c r="X1209" s="437"/>
      <c r="Y1209" s="437"/>
      <c r="Z1209" s="437"/>
      <c r="AA1209" s="437"/>
      <c r="AB1209" s="437"/>
      <c r="AC1209" s="437"/>
      <c r="AD1209" s="437"/>
      <c r="AE1209" s="437"/>
      <c r="AF1209" s="437"/>
    </row>
    <row r="1210">
      <c r="A1210" s="521" t="s">
        <v>8954</v>
      </c>
      <c r="B1210" s="483">
        <v>1.0</v>
      </c>
      <c r="C1210" s="483" t="s">
        <v>2161</v>
      </c>
      <c r="D1210" s="483" t="s">
        <v>2162</v>
      </c>
      <c r="E1210" s="481"/>
      <c r="F1210" s="481"/>
      <c r="G1210" s="484" t="s">
        <v>2163</v>
      </c>
      <c r="H1210" s="451"/>
      <c r="S1210" s="452"/>
      <c r="T1210" s="437"/>
      <c r="U1210" s="437"/>
      <c r="V1210" s="437"/>
      <c r="W1210" s="437"/>
      <c r="X1210" s="437"/>
      <c r="Y1210" s="437"/>
      <c r="Z1210" s="437"/>
      <c r="AA1210" s="437"/>
      <c r="AB1210" s="437"/>
      <c r="AC1210" s="437"/>
      <c r="AD1210" s="437"/>
      <c r="AE1210" s="437"/>
      <c r="AF1210" s="437"/>
    </row>
    <row r="1211">
      <c r="A1211" s="521" t="s">
        <v>8954</v>
      </c>
      <c r="B1211" s="483">
        <v>2.0</v>
      </c>
      <c r="C1211" s="483" t="s">
        <v>2164</v>
      </c>
      <c r="D1211" s="483" t="s">
        <v>2165</v>
      </c>
      <c r="E1211" s="483" t="s">
        <v>2166</v>
      </c>
      <c r="F1211" s="481"/>
      <c r="G1211" s="484" t="s">
        <v>2167</v>
      </c>
      <c r="H1211" s="451"/>
      <c r="S1211" s="452"/>
      <c r="T1211" s="437"/>
      <c r="U1211" s="437"/>
      <c r="V1211" s="437"/>
      <c r="W1211" s="437"/>
      <c r="X1211" s="437"/>
      <c r="Y1211" s="437"/>
      <c r="Z1211" s="437"/>
      <c r="AA1211" s="437"/>
      <c r="AB1211" s="437"/>
      <c r="AC1211" s="437"/>
      <c r="AD1211" s="437"/>
      <c r="AE1211" s="437"/>
      <c r="AF1211" s="437"/>
    </row>
    <row r="1212">
      <c r="A1212" s="471"/>
      <c r="B1212" s="472" t="s">
        <v>8946</v>
      </c>
      <c r="C1212" s="517" t="s">
        <v>6512</v>
      </c>
      <c r="D1212" s="517" t="s">
        <v>8974</v>
      </c>
      <c r="E1212" s="517" t="s">
        <v>8951</v>
      </c>
      <c r="F1212" s="517" t="s">
        <v>8952</v>
      </c>
      <c r="G1212" s="473" t="s">
        <v>8953</v>
      </c>
      <c r="H1212" s="451"/>
      <c r="S1212" s="452"/>
      <c r="T1212" s="437"/>
      <c r="U1212" s="437"/>
      <c r="V1212" s="437"/>
      <c r="W1212" s="437"/>
      <c r="X1212" s="437"/>
      <c r="Y1212" s="437"/>
      <c r="Z1212" s="437"/>
      <c r="AA1212" s="437"/>
      <c r="AB1212" s="437"/>
      <c r="AC1212" s="437"/>
      <c r="AD1212" s="437"/>
      <c r="AE1212" s="437"/>
      <c r="AF1212" s="437"/>
    </row>
    <row r="1213">
      <c r="A1213" s="471" t="s">
        <v>8975</v>
      </c>
      <c r="B1213" s="472">
        <v>1.0</v>
      </c>
      <c r="C1213" s="478" t="s">
        <v>8976</v>
      </c>
      <c r="D1213" s="472"/>
      <c r="E1213" s="478" t="s">
        <v>8977</v>
      </c>
      <c r="F1213" s="472"/>
      <c r="G1213" s="473" t="s">
        <v>8978</v>
      </c>
      <c r="H1213" s="451"/>
      <c r="S1213" s="452"/>
      <c r="T1213" s="437"/>
      <c r="U1213" s="437"/>
      <c r="V1213" s="437"/>
      <c r="W1213" s="437"/>
      <c r="X1213" s="437"/>
      <c r="Y1213" s="437"/>
      <c r="Z1213" s="437"/>
      <c r="AA1213" s="437"/>
      <c r="AB1213" s="437"/>
      <c r="AC1213" s="437"/>
      <c r="AD1213" s="437"/>
      <c r="AE1213" s="437"/>
      <c r="AF1213" s="437"/>
    </row>
    <row r="1214">
      <c r="A1214" s="479"/>
      <c r="B1214" s="480" t="s">
        <v>8946</v>
      </c>
      <c r="C1214" s="485" t="s">
        <v>39</v>
      </c>
      <c r="D1214" s="475"/>
      <c r="E1214" s="480" t="s">
        <v>8951</v>
      </c>
      <c r="F1214" s="480" t="s">
        <v>8952</v>
      </c>
      <c r="G1214" s="485" t="s">
        <v>8953</v>
      </c>
      <c r="H1214" s="451"/>
      <c r="S1214" s="452"/>
      <c r="T1214" s="437"/>
      <c r="U1214" s="437"/>
      <c r="V1214" s="437"/>
      <c r="W1214" s="437"/>
      <c r="X1214" s="437"/>
      <c r="Y1214" s="437"/>
      <c r="Z1214" s="437"/>
      <c r="AA1214" s="437"/>
      <c r="AB1214" s="437"/>
      <c r="AC1214" s="437"/>
      <c r="AD1214" s="437"/>
      <c r="AE1214" s="437"/>
      <c r="AF1214" s="437"/>
    </row>
    <row r="1215">
      <c r="A1215" s="471" t="s">
        <v>6465</v>
      </c>
      <c r="B1215" s="480">
        <v>1.0</v>
      </c>
      <c r="C1215" s="484" t="s">
        <v>8955</v>
      </c>
      <c r="D1215" s="475"/>
      <c r="E1215" s="483" t="s">
        <v>8956</v>
      </c>
      <c r="F1215" s="480"/>
      <c r="G1215" s="484" t="s">
        <v>8957</v>
      </c>
      <c r="H1215" s="451"/>
      <c r="S1215" s="452"/>
      <c r="T1215" s="437"/>
      <c r="U1215" s="437"/>
      <c r="V1215" s="437"/>
      <c r="W1215" s="437"/>
      <c r="X1215" s="437"/>
      <c r="Y1215" s="437"/>
      <c r="Z1215" s="437"/>
      <c r="AA1215" s="437"/>
      <c r="AB1215" s="437"/>
      <c r="AC1215" s="437"/>
      <c r="AD1215" s="437"/>
      <c r="AE1215" s="437"/>
      <c r="AF1215" s="437"/>
    </row>
    <row r="1216">
      <c r="A1216" s="471"/>
      <c r="B1216" s="472" t="s">
        <v>8946</v>
      </c>
      <c r="C1216" s="476" t="s">
        <v>8958</v>
      </c>
      <c r="D1216" s="474"/>
      <c r="E1216" s="474"/>
      <c r="F1216" s="475"/>
      <c r="G1216" s="473" t="s">
        <v>8959</v>
      </c>
      <c r="H1216" s="451"/>
      <c r="S1216" s="452"/>
      <c r="T1216" s="437"/>
      <c r="U1216" s="437"/>
      <c r="V1216" s="437"/>
      <c r="W1216" s="437"/>
      <c r="X1216" s="437"/>
      <c r="Y1216" s="437"/>
      <c r="Z1216" s="437"/>
      <c r="AA1216" s="437"/>
      <c r="AB1216" s="437"/>
      <c r="AC1216" s="437"/>
      <c r="AD1216" s="437"/>
      <c r="AE1216" s="437"/>
      <c r="AF1216" s="437"/>
    </row>
    <row r="1217">
      <c r="A1217" s="486" t="s">
        <v>1636</v>
      </c>
      <c r="B1217" s="478">
        <v>1.0</v>
      </c>
      <c r="C1217" s="487" t="s">
        <v>1933</v>
      </c>
      <c r="D1217" s="474"/>
      <c r="E1217" s="474"/>
      <c r="F1217" s="475"/>
      <c r="G1217" s="476" t="s">
        <v>1877</v>
      </c>
      <c r="H1217" s="451"/>
      <c r="S1217" s="452"/>
      <c r="T1217" s="437"/>
      <c r="U1217" s="437"/>
      <c r="V1217" s="437"/>
      <c r="W1217" s="437"/>
      <c r="X1217" s="437"/>
      <c r="Y1217" s="437"/>
      <c r="Z1217" s="437"/>
      <c r="AA1217" s="437"/>
      <c r="AB1217" s="437"/>
      <c r="AC1217" s="437"/>
      <c r="AD1217" s="437"/>
      <c r="AE1217" s="437"/>
      <c r="AF1217" s="437"/>
    </row>
    <row r="1218">
      <c r="A1218" s="486" t="s">
        <v>1636</v>
      </c>
      <c r="B1218" s="478">
        <v>2.0</v>
      </c>
      <c r="C1218" s="487" t="s">
        <v>1934</v>
      </c>
      <c r="D1218" s="474"/>
      <c r="E1218" s="474"/>
      <c r="F1218" s="475"/>
      <c r="G1218" s="476" t="s">
        <v>1638</v>
      </c>
      <c r="H1218" s="451"/>
      <c r="S1218" s="452"/>
      <c r="T1218" s="437"/>
      <c r="U1218" s="437"/>
      <c r="V1218" s="437"/>
      <c r="W1218" s="437"/>
      <c r="X1218" s="437"/>
      <c r="Y1218" s="437"/>
      <c r="Z1218" s="437"/>
      <c r="AA1218" s="437"/>
      <c r="AB1218" s="437"/>
      <c r="AC1218" s="437"/>
      <c r="AD1218" s="437"/>
      <c r="AE1218" s="437"/>
      <c r="AF1218" s="437"/>
    </row>
    <row r="1219">
      <c r="A1219" s="486" t="s">
        <v>1636</v>
      </c>
      <c r="B1219" s="478">
        <v>3.0</v>
      </c>
      <c r="C1219" s="487" t="s">
        <v>1879</v>
      </c>
      <c r="D1219" s="474"/>
      <c r="E1219" s="474"/>
      <c r="F1219" s="475"/>
      <c r="G1219" s="476" t="s">
        <v>1638</v>
      </c>
      <c r="H1219" s="451"/>
      <c r="S1219" s="452"/>
      <c r="T1219" s="437"/>
      <c r="U1219" s="437"/>
      <c r="V1219" s="437"/>
      <c r="W1219" s="437"/>
      <c r="X1219" s="437"/>
      <c r="Y1219" s="437"/>
      <c r="Z1219" s="437"/>
      <c r="AA1219" s="437"/>
      <c r="AB1219" s="437"/>
      <c r="AC1219" s="437"/>
      <c r="AD1219" s="437"/>
      <c r="AE1219" s="437"/>
      <c r="AF1219" s="437"/>
    </row>
    <row r="1220">
      <c r="A1220" s="486" t="s">
        <v>1636</v>
      </c>
      <c r="B1220" s="478">
        <v>4.0</v>
      </c>
      <c r="C1220" s="487" t="s">
        <v>1880</v>
      </c>
      <c r="D1220" s="474"/>
      <c r="E1220" s="474"/>
      <c r="F1220" s="475"/>
      <c r="G1220" s="476" t="s">
        <v>1661</v>
      </c>
      <c r="H1220" s="451"/>
      <c r="S1220" s="452"/>
      <c r="T1220" s="437"/>
      <c r="U1220" s="437"/>
      <c r="V1220" s="437"/>
      <c r="W1220" s="437"/>
      <c r="X1220" s="437"/>
      <c r="Y1220" s="437"/>
      <c r="Z1220" s="437"/>
      <c r="AA1220" s="437"/>
      <c r="AB1220" s="437"/>
      <c r="AC1220" s="437"/>
      <c r="AD1220" s="437"/>
      <c r="AE1220" s="437"/>
      <c r="AF1220" s="437"/>
    </row>
    <row r="1221">
      <c r="A1221" s="486" t="s">
        <v>1636</v>
      </c>
      <c r="B1221" s="478">
        <v>5.0</v>
      </c>
      <c r="C1221" s="487" t="s">
        <v>1935</v>
      </c>
      <c r="D1221" s="474"/>
      <c r="E1221" s="474"/>
      <c r="F1221" s="475"/>
      <c r="G1221" s="476" t="s">
        <v>1882</v>
      </c>
      <c r="H1221" s="451"/>
      <c r="S1221" s="452"/>
      <c r="T1221" s="437"/>
      <c r="U1221" s="437"/>
      <c r="V1221" s="437"/>
      <c r="W1221" s="437"/>
      <c r="X1221" s="437"/>
      <c r="Y1221" s="437"/>
      <c r="Z1221" s="437"/>
      <c r="AA1221" s="437"/>
      <c r="AB1221" s="437"/>
      <c r="AC1221" s="437"/>
      <c r="AD1221" s="437"/>
      <c r="AE1221" s="437"/>
      <c r="AF1221" s="437"/>
    </row>
    <row r="1222">
      <c r="A1222" s="486" t="s">
        <v>1636</v>
      </c>
      <c r="B1222" s="478">
        <v>6.0</v>
      </c>
      <c r="C1222" s="487" t="s">
        <v>1883</v>
      </c>
      <c r="D1222" s="474"/>
      <c r="E1222" s="474"/>
      <c r="F1222" s="475"/>
      <c r="G1222" s="476" t="s">
        <v>1638</v>
      </c>
      <c r="H1222" s="451"/>
      <c r="S1222" s="452"/>
      <c r="T1222" s="437"/>
      <c r="U1222" s="437"/>
      <c r="V1222" s="437"/>
      <c r="W1222" s="437"/>
      <c r="X1222" s="437"/>
      <c r="Y1222" s="437"/>
      <c r="Z1222" s="437"/>
      <c r="AA1222" s="437"/>
      <c r="AB1222" s="437"/>
      <c r="AC1222" s="437"/>
      <c r="AD1222" s="437"/>
      <c r="AE1222" s="437"/>
      <c r="AF1222" s="437"/>
    </row>
    <row r="1223">
      <c r="A1223" s="486" t="s">
        <v>1646</v>
      </c>
      <c r="B1223" s="478">
        <v>7.0</v>
      </c>
      <c r="C1223" s="487" t="s">
        <v>1936</v>
      </c>
      <c r="D1223" s="474"/>
      <c r="E1223" s="474"/>
      <c r="F1223" s="475"/>
      <c r="G1223" s="476" t="s">
        <v>1729</v>
      </c>
      <c r="H1223" s="451"/>
      <c r="S1223" s="452"/>
      <c r="T1223" s="437"/>
      <c r="U1223" s="437"/>
      <c r="V1223" s="437"/>
      <c r="W1223" s="437"/>
      <c r="X1223" s="437"/>
      <c r="Y1223" s="437"/>
      <c r="Z1223" s="437"/>
      <c r="AA1223" s="437"/>
      <c r="AB1223" s="437"/>
      <c r="AC1223" s="437"/>
      <c r="AD1223" s="437"/>
      <c r="AE1223" s="437"/>
      <c r="AF1223" s="437"/>
    </row>
    <row r="1224">
      <c r="A1224" s="486" t="s">
        <v>1646</v>
      </c>
      <c r="B1224" s="478">
        <v>8.0</v>
      </c>
      <c r="C1224" s="487" t="s">
        <v>1885</v>
      </c>
      <c r="D1224" s="474"/>
      <c r="E1224" s="474"/>
      <c r="F1224" s="475"/>
      <c r="G1224" s="476" t="s">
        <v>1729</v>
      </c>
      <c r="H1224" s="451"/>
      <c r="S1224" s="452"/>
      <c r="T1224" s="437"/>
      <c r="U1224" s="437"/>
      <c r="V1224" s="437"/>
      <c r="W1224" s="437"/>
      <c r="X1224" s="437"/>
      <c r="Y1224" s="437"/>
      <c r="Z1224" s="437"/>
      <c r="AA1224" s="437"/>
      <c r="AB1224" s="437"/>
      <c r="AC1224" s="437"/>
      <c r="AD1224" s="437"/>
      <c r="AE1224" s="437"/>
      <c r="AF1224" s="437"/>
    </row>
    <row r="1225">
      <c r="A1225" s="486" t="s">
        <v>1636</v>
      </c>
      <c r="B1225" s="478">
        <v>9.0</v>
      </c>
      <c r="C1225" s="487" t="s">
        <v>1886</v>
      </c>
      <c r="D1225" s="474"/>
      <c r="E1225" s="474"/>
      <c r="F1225" s="475"/>
      <c r="G1225" s="476" t="s">
        <v>1638</v>
      </c>
      <c r="H1225" s="451"/>
      <c r="S1225" s="452"/>
      <c r="T1225" s="437"/>
      <c r="U1225" s="437"/>
      <c r="V1225" s="437"/>
      <c r="W1225" s="437"/>
      <c r="X1225" s="437"/>
      <c r="Y1225" s="437"/>
      <c r="Z1225" s="437"/>
      <c r="AA1225" s="437"/>
      <c r="AB1225" s="437"/>
      <c r="AC1225" s="437"/>
      <c r="AD1225" s="437"/>
      <c r="AE1225" s="437"/>
      <c r="AF1225" s="437"/>
    </row>
    <row r="1226">
      <c r="A1226" s="488" t="s">
        <v>8960</v>
      </c>
      <c r="B1226" s="474"/>
      <c r="C1226" s="474"/>
      <c r="D1226" s="474"/>
      <c r="E1226" s="474"/>
      <c r="F1226" s="474"/>
      <c r="G1226" s="474"/>
      <c r="H1226" s="451"/>
      <c r="S1226" s="452"/>
      <c r="T1226" s="437"/>
      <c r="U1226" s="437"/>
      <c r="V1226" s="437"/>
      <c r="W1226" s="437"/>
      <c r="X1226" s="437"/>
      <c r="Y1226" s="437"/>
      <c r="Z1226" s="437"/>
      <c r="AA1226" s="437"/>
      <c r="AB1226" s="437"/>
      <c r="AC1226" s="437"/>
      <c r="AD1226" s="437"/>
      <c r="AE1226" s="437"/>
      <c r="AF1226" s="437"/>
    </row>
    <row r="1227">
      <c r="A1227" s="471" t="s">
        <v>8944</v>
      </c>
      <c r="B1227" s="472" t="s">
        <v>8946</v>
      </c>
      <c r="C1227" s="473" t="s">
        <v>39</v>
      </c>
      <c r="D1227" s="475"/>
      <c r="E1227" s="472" t="s">
        <v>8951</v>
      </c>
      <c r="F1227" s="478" t="s">
        <v>8961</v>
      </c>
      <c r="G1227" s="473" t="s">
        <v>8953</v>
      </c>
      <c r="H1227" s="451"/>
      <c r="S1227" s="452"/>
      <c r="T1227" s="437"/>
      <c r="U1227" s="437"/>
      <c r="V1227" s="437"/>
      <c r="W1227" s="437"/>
      <c r="X1227" s="437"/>
      <c r="Y1227" s="437"/>
      <c r="Z1227" s="437"/>
      <c r="AA1227" s="437"/>
      <c r="AB1227" s="437"/>
      <c r="AC1227" s="437"/>
      <c r="AD1227" s="437"/>
      <c r="AE1227" s="437"/>
      <c r="AF1227" s="437"/>
    </row>
    <row r="1228">
      <c r="A1228" s="471" t="s">
        <v>6465</v>
      </c>
      <c r="B1228" s="472">
        <v>1.0</v>
      </c>
      <c r="C1228" s="476" t="s">
        <v>8955</v>
      </c>
      <c r="D1228" s="475"/>
      <c r="E1228" s="478" t="s">
        <v>8956</v>
      </c>
      <c r="F1228" s="472"/>
      <c r="G1228" s="473" t="s">
        <v>8957</v>
      </c>
      <c r="H1228" s="451"/>
      <c r="S1228" s="452"/>
      <c r="T1228" s="437"/>
      <c r="U1228" s="437"/>
      <c r="V1228" s="437"/>
      <c r="W1228" s="437"/>
      <c r="X1228" s="437"/>
      <c r="Y1228" s="437"/>
      <c r="Z1228" s="437"/>
      <c r="AA1228" s="437"/>
      <c r="AB1228" s="437"/>
      <c r="AC1228" s="437"/>
      <c r="AD1228" s="437"/>
      <c r="AE1228" s="437"/>
      <c r="AF1228" s="437"/>
    </row>
    <row r="1229">
      <c r="A1229" s="489" t="s">
        <v>8962</v>
      </c>
      <c r="B1229" s="474"/>
      <c r="C1229" s="474"/>
      <c r="D1229" s="474"/>
      <c r="E1229" s="474"/>
      <c r="F1229" s="474"/>
      <c r="G1229" s="474"/>
      <c r="H1229" s="451"/>
      <c r="S1229" s="452"/>
      <c r="T1229" s="437"/>
      <c r="U1229" s="437"/>
      <c r="V1229" s="437"/>
      <c r="W1229" s="437"/>
      <c r="X1229" s="437"/>
      <c r="Y1229" s="437"/>
      <c r="Z1229" s="437"/>
      <c r="AA1229" s="437"/>
      <c r="AB1229" s="437"/>
      <c r="AC1229" s="437"/>
      <c r="AD1229" s="437"/>
      <c r="AE1229" s="437"/>
      <c r="AF1229" s="437"/>
    </row>
    <row r="1230">
      <c r="A1230" s="471" t="s">
        <v>8944</v>
      </c>
      <c r="B1230" s="472" t="s">
        <v>8946</v>
      </c>
      <c r="C1230" s="473" t="s">
        <v>39</v>
      </c>
      <c r="D1230" s="475"/>
      <c r="E1230" s="472" t="s">
        <v>8951</v>
      </c>
      <c r="F1230" s="472" t="s">
        <v>8952</v>
      </c>
      <c r="G1230" s="473" t="s">
        <v>8953</v>
      </c>
      <c r="H1230" s="451"/>
      <c r="S1230" s="452"/>
      <c r="T1230" s="437"/>
      <c r="U1230" s="437"/>
      <c r="V1230" s="437"/>
      <c r="W1230" s="437"/>
      <c r="X1230" s="437"/>
      <c r="Y1230" s="437"/>
      <c r="Z1230" s="437"/>
      <c r="AA1230" s="437"/>
      <c r="AB1230" s="437"/>
      <c r="AC1230" s="437"/>
      <c r="AD1230" s="437"/>
      <c r="AE1230" s="437"/>
      <c r="AF1230" s="437"/>
    </row>
    <row r="1231">
      <c r="A1231" s="490" t="s">
        <v>6465</v>
      </c>
      <c r="B1231" s="491">
        <v>1.0</v>
      </c>
      <c r="C1231" s="492" t="s">
        <v>8955</v>
      </c>
      <c r="D1231" s="493"/>
      <c r="E1231" s="494" t="s">
        <v>8956</v>
      </c>
      <c r="F1231" s="491"/>
      <c r="G1231" s="495" t="s">
        <v>8963</v>
      </c>
      <c r="H1231" s="451"/>
      <c r="S1231" s="452"/>
      <c r="T1231" s="437"/>
      <c r="U1231" s="437"/>
      <c r="V1231" s="437"/>
      <c r="W1231" s="437"/>
      <c r="X1231" s="437"/>
      <c r="Y1231" s="437"/>
      <c r="Z1231" s="437"/>
      <c r="AA1231" s="437"/>
      <c r="AB1231" s="437"/>
      <c r="AC1231" s="437"/>
      <c r="AD1231" s="437"/>
      <c r="AE1231" s="437"/>
      <c r="AF1231" s="437"/>
    </row>
    <row r="1232">
      <c r="A1232" s="496"/>
      <c r="B1232" s="497"/>
      <c r="C1232" s="497"/>
      <c r="E1232" s="497"/>
      <c r="F1232" s="497"/>
      <c r="G1232" s="497"/>
      <c r="H1232" s="451"/>
      <c r="S1232" s="452"/>
      <c r="T1232" s="437"/>
      <c r="U1232" s="437"/>
      <c r="V1232" s="437"/>
      <c r="W1232" s="437"/>
      <c r="X1232" s="437"/>
      <c r="Y1232" s="437"/>
      <c r="Z1232" s="437"/>
      <c r="AA1232" s="437"/>
      <c r="AB1232" s="437"/>
      <c r="AC1232" s="437"/>
      <c r="AD1232" s="437"/>
      <c r="AE1232" s="437"/>
      <c r="AF1232" s="437"/>
    </row>
    <row r="1233">
      <c r="A1233" s="498" t="s">
        <v>8964</v>
      </c>
      <c r="B1233" s="435"/>
      <c r="C1233" s="435"/>
      <c r="D1233" s="499" t="s">
        <v>8965</v>
      </c>
      <c r="E1233" s="500" t="s">
        <v>8966</v>
      </c>
      <c r="F1233" s="499" t="s">
        <v>8967</v>
      </c>
      <c r="G1233" s="435"/>
      <c r="H1233" s="435"/>
      <c r="I1233" s="435"/>
      <c r="J1233" s="501" t="s">
        <v>8965</v>
      </c>
      <c r="K1233" s="500" t="s">
        <v>8966</v>
      </c>
      <c r="L1233" s="501" t="s">
        <v>8968</v>
      </c>
      <c r="M1233" s="435"/>
      <c r="N1233" s="435"/>
      <c r="O1233" s="435"/>
      <c r="P1233" s="502" t="s">
        <v>8965</v>
      </c>
      <c r="Q1233" s="503" t="s">
        <v>8966</v>
      </c>
      <c r="R1233" s="504"/>
      <c r="S1233" s="436"/>
      <c r="T1233" s="437"/>
      <c r="U1233" s="437"/>
      <c r="V1233" s="437"/>
      <c r="W1233" s="437"/>
      <c r="X1233" s="437"/>
      <c r="Y1233" s="437"/>
      <c r="Z1233" s="437"/>
      <c r="AA1233" s="437"/>
      <c r="AB1233" s="437"/>
      <c r="AC1233" s="437"/>
      <c r="AD1233" s="437"/>
      <c r="AE1233" s="437"/>
      <c r="AF1233" s="437"/>
    </row>
    <row r="1234">
      <c r="A1234" s="505"/>
      <c r="S1234" s="452"/>
      <c r="T1234" s="437"/>
      <c r="U1234" s="437"/>
      <c r="V1234" s="437"/>
      <c r="W1234" s="437"/>
      <c r="X1234" s="437"/>
      <c r="Y1234" s="437"/>
      <c r="Z1234" s="437"/>
      <c r="AA1234" s="437"/>
      <c r="AB1234" s="437"/>
      <c r="AC1234" s="437"/>
      <c r="AD1234" s="437"/>
      <c r="AE1234" s="437"/>
      <c r="AF1234" s="437"/>
    </row>
    <row r="1235">
      <c r="A1235" s="506" t="s">
        <v>8969</v>
      </c>
      <c r="D1235" s="507" t="s">
        <v>8965</v>
      </c>
      <c r="E1235" s="508" t="s">
        <v>8966</v>
      </c>
      <c r="F1235" s="507" t="s">
        <v>8970</v>
      </c>
      <c r="J1235" s="507" t="s">
        <v>8965</v>
      </c>
      <c r="K1235" s="508" t="s">
        <v>8966</v>
      </c>
      <c r="L1235" s="507" t="s">
        <v>8971</v>
      </c>
      <c r="P1235" s="509" t="s">
        <v>8965</v>
      </c>
      <c r="Q1235" s="510" t="s">
        <v>8966</v>
      </c>
      <c r="R1235" s="511" t="s">
        <v>8972</v>
      </c>
      <c r="S1235" s="452"/>
      <c r="T1235" s="437"/>
      <c r="U1235" s="437"/>
      <c r="V1235" s="437"/>
      <c r="W1235" s="437"/>
      <c r="X1235" s="437"/>
      <c r="Y1235" s="437"/>
      <c r="Z1235" s="437"/>
      <c r="AA1235" s="437"/>
      <c r="AB1235" s="437"/>
      <c r="AC1235" s="437"/>
      <c r="AD1235" s="437"/>
      <c r="AE1235" s="437"/>
      <c r="AF1235" s="437"/>
    </row>
    <row r="1236">
      <c r="A1236" s="512"/>
      <c r="B1236" s="513"/>
      <c r="C1236" s="513"/>
      <c r="D1236" s="513"/>
      <c r="E1236" s="513"/>
      <c r="F1236" s="513"/>
      <c r="G1236" s="513"/>
      <c r="H1236" s="513"/>
      <c r="I1236" s="513"/>
      <c r="J1236" s="513"/>
      <c r="K1236" s="513"/>
      <c r="L1236" s="513"/>
      <c r="M1236" s="513"/>
      <c r="N1236" s="513"/>
      <c r="O1236" s="513"/>
      <c r="P1236" s="513"/>
      <c r="Q1236" s="513"/>
      <c r="R1236" s="513"/>
      <c r="S1236" s="514"/>
      <c r="T1236" s="437"/>
      <c r="U1236" s="437"/>
      <c r="V1236" s="437"/>
      <c r="W1236" s="437"/>
      <c r="X1236" s="437"/>
      <c r="Y1236" s="437"/>
      <c r="Z1236" s="437"/>
      <c r="AA1236" s="437"/>
      <c r="AB1236" s="437"/>
      <c r="AC1236" s="437"/>
      <c r="AD1236" s="437"/>
      <c r="AE1236" s="437"/>
      <c r="AF1236" s="437"/>
    </row>
    <row r="1237">
      <c r="A1237" s="434" t="s">
        <v>9034</v>
      </c>
      <c r="B1237" s="435"/>
      <c r="C1237" s="435"/>
      <c r="D1237" s="435"/>
      <c r="E1237" s="435"/>
      <c r="F1237" s="435"/>
      <c r="G1237" s="435"/>
      <c r="H1237" s="435"/>
      <c r="I1237" s="435"/>
      <c r="J1237" s="435"/>
      <c r="K1237" s="435"/>
      <c r="L1237" s="435"/>
      <c r="M1237" s="435"/>
      <c r="N1237" s="435"/>
      <c r="O1237" s="435"/>
      <c r="P1237" s="435"/>
      <c r="Q1237" s="435"/>
      <c r="R1237" s="435"/>
      <c r="S1237" s="436"/>
      <c r="T1237" s="437"/>
      <c r="U1237" s="437"/>
      <c r="V1237" s="437"/>
      <c r="W1237" s="437"/>
      <c r="X1237" s="437"/>
      <c r="Y1237" s="437"/>
      <c r="Z1237" s="437"/>
      <c r="AA1237" s="437"/>
      <c r="AB1237" s="437"/>
      <c r="AC1237" s="437"/>
      <c r="AD1237" s="437"/>
      <c r="AE1237" s="437"/>
      <c r="AF1237" s="437"/>
    </row>
    <row r="1238">
      <c r="A1238" s="438" t="s">
        <v>8935</v>
      </c>
      <c r="B1238" s="439"/>
      <c r="C1238" s="438" t="s">
        <v>8936</v>
      </c>
      <c r="D1238" s="440"/>
      <c r="E1238" s="439"/>
      <c r="F1238" s="441" t="s">
        <v>1437</v>
      </c>
      <c r="G1238" s="442" t="s">
        <v>8937</v>
      </c>
      <c r="H1238" s="443" t="s">
        <v>1442</v>
      </c>
      <c r="I1238" s="444"/>
      <c r="J1238" s="444"/>
      <c r="K1238" s="444"/>
      <c r="L1238" s="444"/>
      <c r="M1238" s="444"/>
      <c r="N1238" s="444"/>
      <c r="O1238" s="444"/>
      <c r="P1238" s="444"/>
      <c r="Q1238" s="444"/>
      <c r="R1238" s="444"/>
      <c r="S1238" s="445"/>
      <c r="T1238" s="437"/>
      <c r="U1238" s="437"/>
      <c r="V1238" s="437"/>
      <c r="W1238" s="437"/>
      <c r="X1238" s="437"/>
      <c r="Y1238" s="437"/>
      <c r="Z1238" s="437"/>
      <c r="AA1238" s="437"/>
      <c r="AB1238" s="437"/>
      <c r="AC1238" s="437"/>
      <c r="AD1238" s="437"/>
      <c r="AE1238" s="437"/>
      <c r="AF1238" s="437"/>
    </row>
    <row r="1239">
      <c r="A1239" s="446" t="s">
        <v>8938</v>
      </c>
      <c r="B1239" s="22"/>
      <c r="C1239" s="447"/>
      <c r="D1239" s="448"/>
      <c r="E1239" s="22"/>
      <c r="F1239" s="449" t="s">
        <v>8939</v>
      </c>
      <c r="G1239" s="450"/>
      <c r="H1239" s="451"/>
      <c r="S1239" s="452"/>
      <c r="T1239" s="437"/>
      <c r="U1239" s="437"/>
      <c r="V1239" s="437"/>
      <c r="W1239" s="437"/>
      <c r="X1239" s="437"/>
      <c r="Y1239" s="437"/>
      <c r="Z1239" s="437"/>
      <c r="AA1239" s="437"/>
      <c r="AB1239" s="437"/>
      <c r="AC1239" s="437"/>
      <c r="AD1239" s="437"/>
      <c r="AE1239" s="437"/>
      <c r="AF1239" s="437"/>
    </row>
    <row r="1240">
      <c r="A1240" s="453" t="s">
        <v>8940</v>
      </c>
      <c r="B1240" s="448"/>
      <c r="C1240" s="448"/>
      <c r="D1240" s="22"/>
      <c r="E1240" s="454" t="s">
        <v>8941</v>
      </c>
      <c r="F1240" s="455" t="s">
        <v>8942</v>
      </c>
      <c r="G1240" s="456"/>
      <c r="H1240" s="451"/>
      <c r="S1240" s="452"/>
      <c r="T1240" s="437"/>
      <c r="U1240" s="437"/>
      <c r="V1240" s="437"/>
      <c r="W1240" s="437"/>
      <c r="X1240" s="437"/>
      <c r="Y1240" s="437"/>
      <c r="Z1240" s="437"/>
      <c r="AA1240" s="437"/>
      <c r="AB1240" s="437"/>
      <c r="AC1240" s="437"/>
      <c r="AD1240" s="437"/>
      <c r="AE1240" s="437"/>
      <c r="AF1240" s="437"/>
    </row>
    <row r="1241">
      <c r="A1241" s="457" t="s">
        <v>8943</v>
      </c>
      <c r="B1241" s="458"/>
      <c r="C1241" s="458"/>
      <c r="D1241" s="459"/>
      <c r="E1241" s="460"/>
      <c r="F1241" s="461"/>
      <c r="G1241" s="462"/>
      <c r="H1241" s="463"/>
      <c r="I1241" s="464"/>
      <c r="J1241" s="464"/>
      <c r="K1241" s="464"/>
      <c r="L1241" s="464"/>
      <c r="M1241" s="464"/>
      <c r="N1241" s="464"/>
      <c r="O1241" s="464"/>
      <c r="P1241" s="464"/>
      <c r="Q1241" s="464"/>
      <c r="R1241" s="464"/>
      <c r="S1241" s="465"/>
      <c r="T1241" s="437"/>
      <c r="U1241" s="437"/>
      <c r="V1241" s="437"/>
      <c r="W1241" s="437"/>
      <c r="X1241" s="437"/>
      <c r="Y1241" s="437"/>
      <c r="Z1241" s="437"/>
      <c r="AA1241" s="437"/>
      <c r="AB1241" s="437"/>
      <c r="AC1241" s="437"/>
      <c r="AD1241" s="437"/>
      <c r="AE1241" s="437"/>
      <c r="AF1241" s="437"/>
    </row>
    <row r="1242">
      <c r="A1242" s="466" t="s">
        <v>8944</v>
      </c>
      <c r="B1242" s="467"/>
      <c r="C1242" s="468" t="s">
        <v>8945</v>
      </c>
      <c r="D1242" s="469"/>
      <c r="E1242" s="469"/>
      <c r="F1242" s="469"/>
      <c r="G1242" s="469"/>
      <c r="H1242" s="470" t="s">
        <v>1573</v>
      </c>
      <c r="S1242" s="452"/>
      <c r="T1242" s="437"/>
      <c r="U1242" s="437"/>
      <c r="V1242" s="437"/>
      <c r="W1242" s="437"/>
      <c r="X1242" s="437"/>
      <c r="Y1242" s="437"/>
      <c r="Z1242" s="437"/>
      <c r="AA1242" s="437"/>
      <c r="AB1242" s="437"/>
      <c r="AC1242" s="437"/>
      <c r="AD1242" s="437"/>
      <c r="AE1242" s="437"/>
      <c r="AF1242" s="437"/>
    </row>
    <row r="1243">
      <c r="A1243" s="471"/>
      <c r="B1243" s="472" t="s">
        <v>8946</v>
      </c>
      <c r="C1243" s="473" t="s">
        <v>8947</v>
      </c>
      <c r="D1243" s="474"/>
      <c r="E1243" s="474"/>
      <c r="F1243" s="475"/>
      <c r="G1243" s="473" t="s">
        <v>8948</v>
      </c>
      <c r="H1243" s="451"/>
      <c r="S1243" s="452"/>
      <c r="T1243" s="437"/>
      <c r="U1243" s="437"/>
      <c r="V1243" s="437"/>
      <c r="W1243" s="437"/>
      <c r="X1243" s="437"/>
      <c r="Y1243" s="437"/>
      <c r="Z1243" s="437"/>
      <c r="AA1243" s="437"/>
      <c r="AB1243" s="437"/>
      <c r="AC1243" s="437"/>
      <c r="AD1243" s="437"/>
      <c r="AE1243" s="437"/>
      <c r="AF1243" s="437"/>
    </row>
    <row r="1244">
      <c r="A1244" s="486" t="s">
        <v>2101</v>
      </c>
      <c r="B1244" s="478">
        <v>1.0</v>
      </c>
      <c r="C1244" s="476" t="s">
        <v>2156</v>
      </c>
      <c r="D1244" s="474"/>
      <c r="E1244" s="474"/>
      <c r="F1244" s="475"/>
      <c r="G1244" s="477"/>
      <c r="H1244" s="451"/>
      <c r="S1244" s="452"/>
      <c r="T1244" s="437"/>
      <c r="U1244" s="437"/>
      <c r="V1244" s="437"/>
      <c r="W1244" s="437"/>
      <c r="X1244" s="437"/>
      <c r="Y1244" s="437"/>
      <c r="Z1244" s="437"/>
      <c r="AA1244" s="437"/>
      <c r="AB1244" s="437"/>
      <c r="AC1244" s="437"/>
      <c r="AD1244" s="437"/>
      <c r="AE1244" s="437"/>
      <c r="AF1244" s="437"/>
    </row>
    <row r="1245">
      <c r="A1245" s="486" t="s">
        <v>2101</v>
      </c>
      <c r="B1245" s="478">
        <v>2.0</v>
      </c>
      <c r="C1245" s="476" t="s">
        <v>2109</v>
      </c>
      <c r="D1245" s="474"/>
      <c r="E1245" s="474"/>
      <c r="F1245" s="475"/>
      <c r="G1245" s="477"/>
      <c r="H1245" s="451"/>
      <c r="S1245" s="452"/>
      <c r="T1245" s="437"/>
      <c r="U1245" s="437"/>
      <c r="V1245" s="437"/>
      <c r="W1245" s="437"/>
      <c r="X1245" s="437"/>
      <c r="Y1245" s="437"/>
      <c r="Z1245" s="437"/>
      <c r="AA1245" s="437"/>
      <c r="AB1245" s="437"/>
      <c r="AC1245" s="437"/>
      <c r="AD1245" s="437"/>
      <c r="AE1245" s="437"/>
      <c r="AF1245" s="437"/>
    </row>
    <row r="1246">
      <c r="A1246" s="486"/>
      <c r="B1246" s="478" t="s">
        <v>8946</v>
      </c>
      <c r="C1246" s="476" t="s">
        <v>8947</v>
      </c>
      <c r="D1246" s="474"/>
      <c r="E1246" s="475"/>
      <c r="F1246" s="478" t="s">
        <v>8948</v>
      </c>
      <c r="G1246" s="476" t="s">
        <v>8949</v>
      </c>
      <c r="H1246" s="451"/>
      <c r="S1246" s="452"/>
      <c r="T1246" s="437"/>
      <c r="U1246" s="437"/>
      <c r="V1246" s="437"/>
      <c r="W1246" s="437"/>
      <c r="X1246" s="437"/>
      <c r="Y1246" s="437"/>
      <c r="Z1246" s="437"/>
      <c r="AA1246" s="437"/>
      <c r="AB1246" s="437"/>
      <c r="AC1246" s="437"/>
      <c r="AD1246" s="437"/>
      <c r="AE1246" s="437"/>
      <c r="AF1246" s="437"/>
    </row>
    <row r="1247">
      <c r="A1247" s="521" t="s">
        <v>2104</v>
      </c>
      <c r="B1247" s="478">
        <v>1.0</v>
      </c>
      <c r="C1247" s="484" t="s">
        <v>2157</v>
      </c>
      <c r="D1247" s="474"/>
      <c r="E1247" s="475"/>
      <c r="F1247" s="483" t="s">
        <v>2158</v>
      </c>
      <c r="G1247" s="482"/>
      <c r="H1247" s="451"/>
      <c r="S1247" s="452"/>
      <c r="T1247" s="437"/>
      <c r="U1247" s="437"/>
      <c r="V1247" s="437"/>
      <c r="W1247" s="437"/>
      <c r="X1247" s="437"/>
      <c r="Y1247" s="437"/>
      <c r="Z1247" s="437"/>
      <c r="AA1247" s="437"/>
      <c r="AB1247" s="437"/>
      <c r="AC1247" s="437"/>
      <c r="AD1247" s="437"/>
      <c r="AE1247" s="437"/>
      <c r="AF1247" s="437"/>
    </row>
    <row r="1248">
      <c r="A1248" s="521" t="s">
        <v>2104</v>
      </c>
      <c r="B1248" s="483">
        <v>2.0</v>
      </c>
      <c r="C1248" s="484" t="s">
        <v>2159</v>
      </c>
      <c r="D1248" s="474"/>
      <c r="E1248" s="475"/>
      <c r="F1248" s="481"/>
      <c r="G1248" s="482"/>
      <c r="H1248" s="451"/>
      <c r="S1248" s="452"/>
      <c r="T1248" s="437"/>
      <c r="U1248" s="437"/>
      <c r="V1248" s="437"/>
      <c r="W1248" s="437"/>
      <c r="X1248" s="437"/>
      <c r="Y1248" s="437"/>
      <c r="Z1248" s="437"/>
      <c r="AA1248" s="437"/>
      <c r="AB1248" s="437"/>
      <c r="AC1248" s="437"/>
      <c r="AD1248" s="437"/>
      <c r="AE1248" s="437"/>
      <c r="AF1248" s="437"/>
    </row>
    <row r="1249">
      <c r="A1249" s="521"/>
      <c r="B1249" s="483" t="s">
        <v>8946</v>
      </c>
      <c r="C1249" s="483" t="s">
        <v>8947</v>
      </c>
      <c r="D1249" s="483" t="s">
        <v>8950</v>
      </c>
      <c r="E1249" s="483" t="s">
        <v>8951</v>
      </c>
      <c r="F1249" s="483" t="s">
        <v>8952</v>
      </c>
      <c r="G1249" s="484" t="s">
        <v>8953</v>
      </c>
      <c r="H1249" s="451"/>
      <c r="S1249" s="452"/>
      <c r="T1249" s="437"/>
      <c r="U1249" s="437"/>
      <c r="V1249" s="437"/>
      <c r="W1249" s="437"/>
      <c r="X1249" s="437"/>
      <c r="Y1249" s="437"/>
      <c r="Z1249" s="437"/>
      <c r="AA1249" s="437"/>
      <c r="AB1249" s="437"/>
      <c r="AC1249" s="437"/>
      <c r="AD1249" s="437"/>
      <c r="AE1249" s="437"/>
      <c r="AF1249" s="437"/>
    </row>
    <row r="1250">
      <c r="A1250" s="521" t="s">
        <v>8954</v>
      </c>
      <c r="B1250" s="483">
        <v>1.0</v>
      </c>
      <c r="C1250" s="483" t="s">
        <v>2161</v>
      </c>
      <c r="D1250" s="483" t="s">
        <v>2162</v>
      </c>
      <c r="E1250" s="481"/>
      <c r="F1250" s="481"/>
      <c r="G1250" s="484" t="s">
        <v>2163</v>
      </c>
      <c r="H1250" s="451"/>
      <c r="S1250" s="452"/>
      <c r="T1250" s="437"/>
      <c r="U1250" s="437"/>
      <c r="V1250" s="437"/>
      <c r="W1250" s="437"/>
      <c r="X1250" s="437"/>
      <c r="Y1250" s="437"/>
      <c r="Z1250" s="437"/>
      <c r="AA1250" s="437"/>
      <c r="AB1250" s="437"/>
      <c r="AC1250" s="437"/>
      <c r="AD1250" s="437"/>
      <c r="AE1250" s="437"/>
      <c r="AF1250" s="437"/>
    </row>
    <row r="1251">
      <c r="A1251" s="521" t="s">
        <v>8954</v>
      </c>
      <c r="B1251" s="483">
        <v>2.0</v>
      </c>
      <c r="C1251" s="483" t="s">
        <v>2164</v>
      </c>
      <c r="D1251" s="483" t="s">
        <v>2165</v>
      </c>
      <c r="E1251" s="483" t="s">
        <v>2166</v>
      </c>
      <c r="F1251" s="481"/>
      <c r="G1251" s="484" t="s">
        <v>2167</v>
      </c>
      <c r="H1251" s="451"/>
      <c r="S1251" s="452"/>
      <c r="T1251" s="437"/>
      <c r="U1251" s="437"/>
      <c r="V1251" s="437"/>
      <c r="W1251" s="437"/>
      <c r="X1251" s="437"/>
      <c r="Y1251" s="437"/>
      <c r="Z1251" s="437"/>
      <c r="AA1251" s="437"/>
      <c r="AB1251" s="437"/>
      <c r="AC1251" s="437"/>
      <c r="AD1251" s="437"/>
      <c r="AE1251" s="437"/>
      <c r="AF1251" s="437"/>
    </row>
    <row r="1252">
      <c r="A1252" s="471"/>
      <c r="B1252" s="472" t="s">
        <v>8946</v>
      </c>
      <c r="C1252" s="517" t="s">
        <v>6512</v>
      </c>
      <c r="D1252" s="517" t="s">
        <v>8974</v>
      </c>
      <c r="E1252" s="517" t="s">
        <v>8951</v>
      </c>
      <c r="F1252" s="517" t="s">
        <v>8952</v>
      </c>
      <c r="G1252" s="473" t="s">
        <v>8953</v>
      </c>
      <c r="H1252" s="451"/>
      <c r="S1252" s="452"/>
      <c r="T1252" s="437"/>
      <c r="U1252" s="437"/>
      <c r="V1252" s="437"/>
      <c r="W1252" s="437"/>
      <c r="X1252" s="437"/>
      <c r="Y1252" s="437"/>
      <c r="Z1252" s="437"/>
      <c r="AA1252" s="437"/>
      <c r="AB1252" s="437"/>
      <c r="AC1252" s="437"/>
      <c r="AD1252" s="437"/>
      <c r="AE1252" s="437"/>
      <c r="AF1252" s="437"/>
    </row>
    <row r="1253">
      <c r="A1253" s="471" t="s">
        <v>8975</v>
      </c>
      <c r="B1253" s="472">
        <v>1.0</v>
      </c>
      <c r="C1253" s="478" t="s">
        <v>8976</v>
      </c>
      <c r="D1253" s="472"/>
      <c r="E1253" s="478" t="s">
        <v>8977</v>
      </c>
      <c r="F1253" s="472"/>
      <c r="G1253" s="473" t="s">
        <v>8978</v>
      </c>
      <c r="H1253" s="451"/>
      <c r="S1253" s="452"/>
      <c r="T1253" s="437"/>
      <c r="U1253" s="437"/>
      <c r="V1253" s="437"/>
      <c r="W1253" s="437"/>
      <c r="X1253" s="437"/>
      <c r="Y1253" s="437"/>
      <c r="Z1253" s="437"/>
      <c r="AA1253" s="437"/>
      <c r="AB1253" s="437"/>
      <c r="AC1253" s="437"/>
      <c r="AD1253" s="437"/>
      <c r="AE1253" s="437"/>
      <c r="AF1253" s="437"/>
    </row>
    <row r="1254">
      <c r="A1254" s="479"/>
      <c r="B1254" s="480" t="s">
        <v>8946</v>
      </c>
      <c r="C1254" s="485" t="s">
        <v>39</v>
      </c>
      <c r="D1254" s="475"/>
      <c r="E1254" s="480" t="s">
        <v>8951</v>
      </c>
      <c r="F1254" s="480" t="s">
        <v>8952</v>
      </c>
      <c r="G1254" s="485" t="s">
        <v>8953</v>
      </c>
      <c r="H1254" s="451"/>
      <c r="S1254" s="452"/>
      <c r="T1254" s="437"/>
      <c r="U1254" s="437"/>
      <c r="V1254" s="437"/>
      <c r="W1254" s="437"/>
      <c r="X1254" s="437"/>
      <c r="Y1254" s="437"/>
      <c r="Z1254" s="437"/>
      <c r="AA1254" s="437"/>
      <c r="AB1254" s="437"/>
      <c r="AC1254" s="437"/>
      <c r="AD1254" s="437"/>
      <c r="AE1254" s="437"/>
      <c r="AF1254" s="437"/>
    </row>
    <row r="1255">
      <c r="A1255" s="471" t="s">
        <v>6465</v>
      </c>
      <c r="B1255" s="480">
        <v>1.0</v>
      </c>
      <c r="C1255" s="484" t="s">
        <v>8955</v>
      </c>
      <c r="D1255" s="475"/>
      <c r="E1255" s="483" t="s">
        <v>8956</v>
      </c>
      <c r="F1255" s="480"/>
      <c r="G1255" s="484" t="s">
        <v>8957</v>
      </c>
      <c r="H1255" s="451"/>
      <c r="S1255" s="452"/>
      <c r="T1255" s="437"/>
      <c r="U1255" s="437"/>
      <c r="V1255" s="437"/>
      <c r="W1255" s="437"/>
      <c r="X1255" s="437"/>
      <c r="Y1255" s="437"/>
      <c r="Z1255" s="437"/>
      <c r="AA1255" s="437"/>
      <c r="AB1255" s="437"/>
      <c r="AC1255" s="437"/>
      <c r="AD1255" s="437"/>
      <c r="AE1255" s="437"/>
      <c r="AF1255" s="437"/>
    </row>
    <row r="1256">
      <c r="A1256" s="471"/>
      <c r="B1256" s="472" t="s">
        <v>8946</v>
      </c>
      <c r="C1256" s="476" t="s">
        <v>8958</v>
      </c>
      <c r="D1256" s="474"/>
      <c r="E1256" s="474"/>
      <c r="F1256" s="475"/>
      <c r="G1256" s="473" t="s">
        <v>8959</v>
      </c>
      <c r="H1256" s="451"/>
      <c r="S1256" s="452"/>
      <c r="T1256" s="437"/>
      <c r="U1256" s="437"/>
      <c r="V1256" s="437"/>
      <c r="W1256" s="437"/>
      <c r="X1256" s="437"/>
      <c r="Y1256" s="437"/>
      <c r="Z1256" s="437"/>
      <c r="AA1256" s="437"/>
      <c r="AB1256" s="437"/>
      <c r="AC1256" s="437"/>
      <c r="AD1256" s="437"/>
      <c r="AE1256" s="437"/>
      <c r="AF1256" s="437"/>
    </row>
    <row r="1257">
      <c r="A1257" s="486" t="s">
        <v>1636</v>
      </c>
      <c r="B1257" s="478">
        <v>1.0</v>
      </c>
      <c r="C1257" s="487" t="s">
        <v>1949</v>
      </c>
      <c r="D1257" s="474"/>
      <c r="E1257" s="474"/>
      <c r="F1257" s="475"/>
      <c r="G1257" s="476" t="s">
        <v>1877</v>
      </c>
      <c r="H1257" s="451"/>
      <c r="S1257" s="452"/>
      <c r="T1257" s="437"/>
      <c r="U1257" s="437"/>
      <c r="V1257" s="437"/>
      <c r="W1257" s="437"/>
      <c r="X1257" s="437"/>
      <c r="Y1257" s="437"/>
      <c r="Z1257" s="437"/>
      <c r="AA1257" s="437"/>
      <c r="AB1257" s="437"/>
      <c r="AC1257" s="437"/>
      <c r="AD1257" s="437"/>
      <c r="AE1257" s="437"/>
      <c r="AF1257" s="437"/>
    </row>
    <row r="1258">
      <c r="A1258" s="486" t="s">
        <v>1636</v>
      </c>
      <c r="B1258" s="478">
        <v>2.0</v>
      </c>
      <c r="C1258" s="487" t="s">
        <v>1950</v>
      </c>
      <c r="D1258" s="474"/>
      <c r="E1258" s="474"/>
      <c r="F1258" s="475"/>
      <c r="G1258" s="476" t="s">
        <v>1638</v>
      </c>
      <c r="H1258" s="451"/>
      <c r="S1258" s="452"/>
      <c r="T1258" s="437"/>
      <c r="U1258" s="437"/>
      <c r="V1258" s="437"/>
      <c r="W1258" s="437"/>
      <c r="X1258" s="437"/>
      <c r="Y1258" s="437"/>
      <c r="Z1258" s="437"/>
      <c r="AA1258" s="437"/>
      <c r="AB1258" s="437"/>
      <c r="AC1258" s="437"/>
      <c r="AD1258" s="437"/>
      <c r="AE1258" s="437"/>
      <c r="AF1258" s="437"/>
    </row>
    <row r="1259">
      <c r="A1259" s="486" t="s">
        <v>1636</v>
      </c>
      <c r="B1259" s="478">
        <v>3.0</v>
      </c>
      <c r="C1259" s="487" t="s">
        <v>1879</v>
      </c>
      <c r="D1259" s="474"/>
      <c r="E1259" s="474"/>
      <c r="F1259" s="475"/>
      <c r="G1259" s="476" t="s">
        <v>1638</v>
      </c>
      <c r="H1259" s="451"/>
      <c r="S1259" s="452"/>
      <c r="T1259" s="437"/>
      <c r="U1259" s="437"/>
      <c r="V1259" s="437"/>
      <c r="W1259" s="437"/>
      <c r="X1259" s="437"/>
      <c r="Y1259" s="437"/>
      <c r="Z1259" s="437"/>
      <c r="AA1259" s="437"/>
      <c r="AB1259" s="437"/>
      <c r="AC1259" s="437"/>
      <c r="AD1259" s="437"/>
      <c r="AE1259" s="437"/>
      <c r="AF1259" s="437"/>
    </row>
    <row r="1260">
      <c r="A1260" s="486" t="s">
        <v>1636</v>
      </c>
      <c r="B1260" s="478">
        <v>4.0</v>
      </c>
      <c r="C1260" s="487" t="s">
        <v>1880</v>
      </c>
      <c r="D1260" s="474"/>
      <c r="E1260" s="474"/>
      <c r="F1260" s="475"/>
      <c r="G1260" s="476" t="s">
        <v>1661</v>
      </c>
      <c r="H1260" s="451"/>
      <c r="S1260" s="452"/>
      <c r="T1260" s="437"/>
      <c r="U1260" s="437"/>
      <c r="V1260" s="437"/>
      <c r="W1260" s="437"/>
      <c r="X1260" s="437"/>
      <c r="Y1260" s="437"/>
      <c r="Z1260" s="437"/>
      <c r="AA1260" s="437"/>
      <c r="AB1260" s="437"/>
      <c r="AC1260" s="437"/>
      <c r="AD1260" s="437"/>
      <c r="AE1260" s="437"/>
      <c r="AF1260" s="437"/>
    </row>
    <row r="1261">
      <c r="A1261" s="486" t="s">
        <v>1636</v>
      </c>
      <c r="B1261" s="478">
        <v>5.0</v>
      </c>
      <c r="C1261" s="487" t="s">
        <v>1951</v>
      </c>
      <c r="D1261" s="474"/>
      <c r="E1261" s="474"/>
      <c r="F1261" s="475"/>
      <c r="G1261" s="476" t="s">
        <v>1882</v>
      </c>
      <c r="H1261" s="451"/>
      <c r="S1261" s="452"/>
      <c r="T1261" s="437"/>
      <c r="U1261" s="437"/>
      <c r="V1261" s="437"/>
      <c r="W1261" s="437"/>
      <c r="X1261" s="437"/>
      <c r="Y1261" s="437"/>
      <c r="Z1261" s="437"/>
      <c r="AA1261" s="437"/>
      <c r="AB1261" s="437"/>
      <c r="AC1261" s="437"/>
      <c r="AD1261" s="437"/>
      <c r="AE1261" s="437"/>
      <c r="AF1261" s="437"/>
    </row>
    <row r="1262">
      <c r="A1262" s="486" t="s">
        <v>1636</v>
      </c>
      <c r="B1262" s="478">
        <v>6.0</v>
      </c>
      <c r="C1262" s="487" t="s">
        <v>1883</v>
      </c>
      <c r="D1262" s="474"/>
      <c r="E1262" s="474"/>
      <c r="F1262" s="475"/>
      <c r="G1262" s="476" t="s">
        <v>1638</v>
      </c>
      <c r="H1262" s="451"/>
      <c r="S1262" s="452"/>
      <c r="T1262" s="437"/>
      <c r="U1262" s="437"/>
      <c r="V1262" s="437"/>
      <c r="W1262" s="437"/>
      <c r="X1262" s="437"/>
      <c r="Y1262" s="437"/>
      <c r="Z1262" s="437"/>
      <c r="AA1262" s="437"/>
      <c r="AB1262" s="437"/>
      <c r="AC1262" s="437"/>
      <c r="AD1262" s="437"/>
      <c r="AE1262" s="437"/>
      <c r="AF1262" s="437"/>
    </row>
    <row r="1263">
      <c r="A1263" s="486" t="s">
        <v>1646</v>
      </c>
      <c r="B1263" s="478">
        <v>7.0</v>
      </c>
      <c r="C1263" s="487" t="s">
        <v>1952</v>
      </c>
      <c r="D1263" s="474"/>
      <c r="E1263" s="474"/>
      <c r="F1263" s="475"/>
      <c r="G1263" s="476" t="s">
        <v>1729</v>
      </c>
      <c r="H1263" s="451"/>
      <c r="S1263" s="452"/>
      <c r="T1263" s="437"/>
      <c r="U1263" s="437"/>
      <c r="V1263" s="437"/>
      <c r="W1263" s="437"/>
      <c r="X1263" s="437"/>
      <c r="Y1263" s="437"/>
      <c r="Z1263" s="437"/>
      <c r="AA1263" s="437"/>
      <c r="AB1263" s="437"/>
      <c r="AC1263" s="437"/>
      <c r="AD1263" s="437"/>
      <c r="AE1263" s="437"/>
      <c r="AF1263" s="437"/>
    </row>
    <row r="1264">
      <c r="A1264" s="486" t="s">
        <v>1646</v>
      </c>
      <c r="B1264" s="478">
        <v>8.0</v>
      </c>
      <c r="C1264" s="487" t="s">
        <v>1885</v>
      </c>
      <c r="D1264" s="474"/>
      <c r="E1264" s="474"/>
      <c r="F1264" s="475"/>
      <c r="G1264" s="476" t="s">
        <v>1729</v>
      </c>
      <c r="H1264" s="451"/>
      <c r="S1264" s="452"/>
      <c r="T1264" s="437"/>
      <c r="U1264" s="437"/>
      <c r="V1264" s="437"/>
      <c r="W1264" s="437"/>
      <c r="X1264" s="437"/>
      <c r="Y1264" s="437"/>
      <c r="Z1264" s="437"/>
      <c r="AA1264" s="437"/>
      <c r="AB1264" s="437"/>
      <c r="AC1264" s="437"/>
      <c r="AD1264" s="437"/>
      <c r="AE1264" s="437"/>
      <c r="AF1264" s="437"/>
    </row>
    <row r="1265">
      <c r="A1265" s="486" t="s">
        <v>1636</v>
      </c>
      <c r="B1265" s="478">
        <v>9.0</v>
      </c>
      <c r="C1265" s="487" t="s">
        <v>1886</v>
      </c>
      <c r="D1265" s="474"/>
      <c r="E1265" s="474"/>
      <c r="F1265" s="475"/>
      <c r="G1265" s="476" t="s">
        <v>1638</v>
      </c>
      <c r="H1265" s="451"/>
      <c r="S1265" s="452"/>
      <c r="T1265" s="437"/>
      <c r="U1265" s="437"/>
      <c r="V1265" s="437"/>
      <c r="W1265" s="437"/>
      <c r="X1265" s="437"/>
      <c r="Y1265" s="437"/>
      <c r="Z1265" s="437"/>
      <c r="AA1265" s="437"/>
      <c r="AB1265" s="437"/>
      <c r="AC1265" s="437"/>
      <c r="AD1265" s="437"/>
      <c r="AE1265" s="437"/>
      <c r="AF1265" s="437"/>
    </row>
    <row r="1266">
      <c r="A1266" s="488" t="s">
        <v>8960</v>
      </c>
      <c r="B1266" s="474"/>
      <c r="C1266" s="474"/>
      <c r="D1266" s="474"/>
      <c r="E1266" s="474"/>
      <c r="F1266" s="474"/>
      <c r="G1266" s="474"/>
      <c r="H1266" s="451"/>
      <c r="S1266" s="452"/>
      <c r="T1266" s="437"/>
      <c r="U1266" s="437"/>
      <c r="V1266" s="437"/>
      <c r="W1266" s="437"/>
      <c r="X1266" s="437"/>
      <c r="Y1266" s="437"/>
      <c r="Z1266" s="437"/>
      <c r="AA1266" s="437"/>
      <c r="AB1266" s="437"/>
      <c r="AC1266" s="437"/>
      <c r="AD1266" s="437"/>
      <c r="AE1266" s="437"/>
      <c r="AF1266" s="437"/>
    </row>
    <row r="1267">
      <c r="A1267" s="471" t="s">
        <v>8944</v>
      </c>
      <c r="B1267" s="472" t="s">
        <v>8946</v>
      </c>
      <c r="C1267" s="473" t="s">
        <v>39</v>
      </c>
      <c r="D1267" s="475"/>
      <c r="E1267" s="472" t="s">
        <v>8951</v>
      </c>
      <c r="F1267" s="478" t="s">
        <v>8961</v>
      </c>
      <c r="G1267" s="473" t="s">
        <v>8953</v>
      </c>
      <c r="H1267" s="451"/>
      <c r="S1267" s="452"/>
      <c r="T1267" s="437"/>
      <c r="U1267" s="437"/>
      <c r="V1267" s="437"/>
      <c r="W1267" s="437"/>
      <c r="X1267" s="437"/>
      <c r="Y1267" s="437"/>
      <c r="Z1267" s="437"/>
      <c r="AA1267" s="437"/>
      <c r="AB1267" s="437"/>
      <c r="AC1267" s="437"/>
      <c r="AD1267" s="437"/>
      <c r="AE1267" s="437"/>
      <c r="AF1267" s="437"/>
    </row>
    <row r="1268">
      <c r="A1268" s="471" t="s">
        <v>6465</v>
      </c>
      <c r="B1268" s="472">
        <v>1.0</v>
      </c>
      <c r="C1268" s="476" t="s">
        <v>8955</v>
      </c>
      <c r="D1268" s="475"/>
      <c r="E1268" s="478" t="s">
        <v>8956</v>
      </c>
      <c r="F1268" s="472"/>
      <c r="G1268" s="473" t="s">
        <v>8957</v>
      </c>
      <c r="H1268" s="451"/>
      <c r="S1268" s="452"/>
      <c r="T1268" s="437"/>
      <c r="U1268" s="437"/>
      <c r="V1268" s="437"/>
      <c r="W1268" s="437"/>
      <c r="X1268" s="437"/>
      <c r="Y1268" s="437"/>
      <c r="Z1268" s="437"/>
      <c r="AA1268" s="437"/>
      <c r="AB1268" s="437"/>
      <c r="AC1268" s="437"/>
      <c r="AD1268" s="437"/>
      <c r="AE1268" s="437"/>
      <c r="AF1268" s="437"/>
    </row>
    <row r="1269">
      <c r="A1269" s="489" t="s">
        <v>8962</v>
      </c>
      <c r="B1269" s="474"/>
      <c r="C1269" s="474"/>
      <c r="D1269" s="474"/>
      <c r="E1269" s="474"/>
      <c r="F1269" s="474"/>
      <c r="G1269" s="474"/>
      <c r="H1269" s="451"/>
      <c r="S1269" s="452"/>
      <c r="T1269" s="437"/>
      <c r="U1269" s="437"/>
      <c r="V1269" s="437"/>
      <c r="W1269" s="437"/>
      <c r="X1269" s="437"/>
      <c r="Y1269" s="437"/>
      <c r="Z1269" s="437"/>
      <c r="AA1269" s="437"/>
      <c r="AB1269" s="437"/>
      <c r="AC1269" s="437"/>
      <c r="AD1269" s="437"/>
      <c r="AE1269" s="437"/>
      <c r="AF1269" s="437"/>
    </row>
    <row r="1270">
      <c r="A1270" s="471" t="s">
        <v>8944</v>
      </c>
      <c r="B1270" s="472" t="s">
        <v>8946</v>
      </c>
      <c r="C1270" s="473" t="s">
        <v>39</v>
      </c>
      <c r="D1270" s="475"/>
      <c r="E1270" s="472" t="s">
        <v>8951</v>
      </c>
      <c r="F1270" s="472" t="s">
        <v>8952</v>
      </c>
      <c r="G1270" s="473" t="s">
        <v>8953</v>
      </c>
      <c r="H1270" s="451"/>
      <c r="S1270" s="452"/>
      <c r="T1270" s="437"/>
      <c r="U1270" s="437"/>
      <c r="V1270" s="437"/>
      <c r="W1270" s="437"/>
      <c r="X1270" s="437"/>
      <c r="Y1270" s="437"/>
      <c r="Z1270" s="437"/>
      <c r="AA1270" s="437"/>
      <c r="AB1270" s="437"/>
      <c r="AC1270" s="437"/>
      <c r="AD1270" s="437"/>
      <c r="AE1270" s="437"/>
      <c r="AF1270" s="437"/>
    </row>
    <row r="1271">
      <c r="A1271" s="490" t="s">
        <v>6465</v>
      </c>
      <c r="B1271" s="491">
        <v>1.0</v>
      </c>
      <c r="C1271" s="492" t="s">
        <v>8955</v>
      </c>
      <c r="D1271" s="493"/>
      <c r="E1271" s="494" t="s">
        <v>8956</v>
      </c>
      <c r="F1271" s="491"/>
      <c r="G1271" s="495" t="s">
        <v>8963</v>
      </c>
      <c r="H1271" s="451"/>
      <c r="S1271" s="452"/>
      <c r="T1271" s="437"/>
      <c r="U1271" s="437"/>
      <c r="V1271" s="437"/>
      <c r="W1271" s="437"/>
      <c r="X1271" s="437"/>
      <c r="Y1271" s="437"/>
      <c r="Z1271" s="437"/>
      <c r="AA1271" s="437"/>
      <c r="AB1271" s="437"/>
      <c r="AC1271" s="437"/>
      <c r="AD1271" s="437"/>
      <c r="AE1271" s="437"/>
      <c r="AF1271" s="437"/>
    </row>
    <row r="1272">
      <c r="A1272" s="496"/>
      <c r="B1272" s="497"/>
      <c r="C1272" s="497"/>
      <c r="E1272" s="497"/>
      <c r="F1272" s="497"/>
      <c r="G1272" s="497"/>
      <c r="H1272" s="470"/>
      <c r="I1272" s="519"/>
      <c r="J1272" s="519"/>
      <c r="K1272" s="519"/>
      <c r="L1272" s="519"/>
      <c r="M1272" s="519"/>
      <c r="N1272" s="519"/>
      <c r="O1272" s="519"/>
      <c r="P1272" s="519"/>
      <c r="Q1272" s="519"/>
      <c r="R1272" s="519"/>
      <c r="S1272" s="520"/>
      <c r="T1272" s="437"/>
      <c r="U1272" s="437"/>
      <c r="V1272" s="437"/>
      <c r="W1272" s="437"/>
      <c r="X1272" s="437"/>
      <c r="Y1272" s="437"/>
      <c r="Z1272" s="437"/>
      <c r="AA1272" s="437"/>
      <c r="AB1272" s="437"/>
      <c r="AC1272" s="437"/>
      <c r="AD1272" s="437"/>
      <c r="AE1272" s="437"/>
      <c r="AF1272" s="437"/>
    </row>
    <row r="1273">
      <c r="A1273" s="498" t="s">
        <v>8964</v>
      </c>
      <c r="B1273" s="435"/>
      <c r="C1273" s="435"/>
      <c r="D1273" s="499" t="s">
        <v>8965</v>
      </c>
      <c r="E1273" s="500" t="s">
        <v>8966</v>
      </c>
      <c r="F1273" s="499" t="s">
        <v>8967</v>
      </c>
      <c r="G1273" s="435"/>
      <c r="H1273" s="435"/>
      <c r="I1273" s="435"/>
      <c r="J1273" s="501" t="s">
        <v>8965</v>
      </c>
      <c r="K1273" s="500" t="s">
        <v>8966</v>
      </c>
      <c r="L1273" s="501" t="s">
        <v>8968</v>
      </c>
      <c r="M1273" s="435"/>
      <c r="N1273" s="435"/>
      <c r="O1273" s="435"/>
      <c r="P1273" s="502" t="s">
        <v>8965</v>
      </c>
      <c r="Q1273" s="503" t="s">
        <v>8966</v>
      </c>
      <c r="R1273" s="504"/>
      <c r="S1273" s="436"/>
      <c r="T1273" s="437"/>
      <c r="U1273" s="437"/>
      <c r="V1273" s="437"/>
      <c r="W1273" s="437"/>
      <c r="X1273" s="437"/>
      <c r="Y1273" s="437"/>
      <c r="Z1273" s="437"/>
      <c r="AA1273" s="437"/>
      <c r="AB1273" s="437"/>
      <c r="AC1273" s="437"/>
      <c r="AD1273" s="437"/>
      <c r="AE1273" s="437"/>
      <c r="AF1273" s="437"/>
    </row>
    <row r="1274">
      <c r="A1274" s="505"/>
      <c r="S1274" s="452"/>
      <c r="T1274" s="437"/>
      <c r="U1274" s="437"/>
      <c r="V1274" s="437"/>
      <c r="W1274" s="437"/>
      <c r="X1274" s="437"/>
      <c r="Y1274" s="437"/>
      <c r="Z1274" s="437"/>
      <c r="AA1274" s="437"/>
      <c r="AB1274" s="437"/>
      <c r="AC1274" s="437"/>
      <c r="AD1274" s="437"/>
      <c r="AE1274" s="437"/>
      <c r="AF1274" s="437"/>
    </row>
    <row r="1275">
      <c r="A1275" s="506" t="s">
        <v>8969</v>
      </c>
      <c r="D1275" s="507" t="s">
        <v>8965</v>
      </c>
      <c r="E1275" s="508" t="s">
        <v>8966</v>
      </c>
      <c r="F1275" s="507" t="s">
        <v>8970</v>
      </c>
      <c r="J1275" s="507" t="s">
        <v>8965</v>
      </c>
      <c r="K1275" s="508" t="s">
        <v>8966</v>
      </c>
      <c r="L1275" s="507" t="s">
        <v>8971</v>
      </c>
      <c r="P1275" s="509" t="s">
        <v>8965</v>
      </c>
      <c r="Q1275" s="510" t="s">
        <v>8966</v>
      </c>
      <c r="R1275" s="511" t="s">
        <v>8972</v>
      </c>
      <c r="S1275" s="452"/>
      <c r="T1275" s="437"/>
      <c r="U1275" s="437"/>
      <c r="V1275" s="437"/>
      <c r="W1275" s="437"/>
      <c r="X1275" s="437"/>
      <c r="Y1275" s="437"/>
      <c r="Z1275" s="437"/>
      <c r="AA1275" s="437"/>
      <c r="AB1275" s="437"/>
      <c r="AC1275" s="437"/>
      <c r="AD1275" s="437"/>
      <c r="AE1275" s="437"/>
      <c r="AF1275" s="437"/>
    </row>
    <row r="1276">
      <c r="A1276" s="512"/>
      <c r="B1276" s="513"/>
      <c r="C1276" s="513"/>
      <c r="D1276" s="513"/>
      <c r="E1276" s="513"/>
      <c r="F1276" s="513"/>
      <c r="G1276" s="513"/>
      <c r="H1276" s="513"/>
      <c r="I1276" s="513"/>
      <c r="J1276" s="513"/>
      <c r="K1276" s="513"/>
      <c r="L1276" s="513"/>
      <c r="M1276" s="513"/>
      <c r="N1276" s="513"/>
      <c r="O1276" s="513"/>
      <c r="P1276" s="513"/>
      <c r="Q1276" s="513"/>
      <c r="R1276" s="513"/>
      <c r="S1276" s="514"/>
      <c r="T1276" s="437"/>
      <c r="U1276" s="437"/>
      <c r="V1276" s="437"/>
      <c r="W1276" s="437"/>
      <c r="X1276" s="437"/>
      <c r="Y1276" s="437"/>
      <c r="Z1276" s="437"/>
      <c r="AA1276" s="437"/>
      <c r="AB1276" s="437"/>
      <c r="AC1276" s="437"/>
      <c r="AD1276" s="437"/>
      <c r="AE1276" s="437"/>
      <c r="AF1276" s="437"/>
    </row>
    <row r="1277">
      <c r="A1277" s="434" t="s">
        <v>9035</v>
      </c>
      <c r="B1277" s="435"/>
      <c r="C1277" s="435"/>
      <c r="D1277" s="435"/>
      <c r="E1277" s="435"/>
      <c r="F1277" s="435"/>
      <c r="G1277" s="435"/>
      <c r="H1277" s="435"/>
      <c r="I1277" s="435"/>
      <c r="J1277" s="435"/>
      <c r="K1277" s="435"/>
      <c r="L1277" s="435"/>
      <c r="M1277" s="435"/>
      <c r="N1277" s="435"/>
      <c r="O1277" s="435"/>
      <c r="P1277" s="435"/>
      <c r="Q1277" s="435"/>
      <c r="R1277" s="435"/>
      <c r="S1277" s="436"/>
      <c r="T1277" s="437"/>
      <c r="U1277" s="437"/>
      <c r="V1277" s="437"/>
      <c r="W1277" s="437"/>
      <c r="X1277" s="437"/>
      <c r="Y1277" s="437"/>
      <c r="Z1277" s="437"/>
      <c r="AA1277" s="437"/>
      <c r="AB1277" s="437"/>
      <c r="AC1277" s="437"/>
      <c r="AD1277" s="437"/>
      <c r="AE1277" s="437"/>
      <c r="AF1277" s="437"/>
    </row>
    <row r="1278">
      <c r="A1278" s="438" t="s">
        <v>8935</v>
      </c>
      <c r="B1278" s="439"/>
      <c r="C1278" s="438" t="s">
        <v>8936</v>
      </c>
      <c r="D1278" s="440"/>
      <c r="E1278" s="439"/>
      <c r="F1278" s="441" t="s">
        <v>1437</v>
      </c>
      <c r="G1278" s="442" t="s">
        <v>8937</v>
      </c>
      <c r="H1278" s="443" t="s">
        <v>1442</v>
      </c>
      <c r="I1278" s="444"/>
      <c r="J1278" s="444"/>
      <c r="K1278" s="444"/>
      <c r="L1278" s="444"/>
      <c r="M1278" s="444"/>
      <c r="N1278" s="444"/>
      <c r="O1278" s="444"/>
      <c r="P1278" s="444"/>
      <c r="Q1278" s="444"/>
      <c r="R1278" s="444"/>
      <c r="S1278" s="445"/>
      <c r="T1278" s="437"/>
      <c r="U1278" s="437"/>
      <c r="V1278" s="437"/>
      <c r="W1278" s="437"/>
      <c r="X1278" s="437"/>
      <c r="Y1278" s="437"/>
      <c r="Z1278" s="437"/>
      <c r="AA1278" s="437"/>
      <c r="AB1278" s="437"/>
      <c r="AC1278" s="437"/>
      <c r="AD1278" s="437"/>
      <c r="AE1278" s="437"/>
      <c r="AF1278" s="437"/>
    </row>
    <row r="1279">
      <c r="A1279" s="446" t="s">
        <v>8938</v>
      </c>
      <c r="B1279" s="22"/>
      <c r="C1279" s="447"/>
      <c r="D1279" s="448"/>
      <c r="E1279" s="22"/>
      <c r="F1279" s="449" t="s">
        <v>8939</v>
      </c>
      <c r="G1279" s="450"/>
      <c r="H1279" s="451"/>
      <c r="S1279" s="452"/>
      <c r="T1279" s="437"/>
      <c r="U1279" s="437"/>
      <c r="V1279" s="437"/>
      <c r="W1279" s="437"/>
      <c r="X1279" s="437"/>
      <c r="Y1279" s="437"/>
      <c r="Z1279" s="437"/>
      <c r="AA1279" s="437"/>
      <c r="AB1279" s="437"/>
      <c r="AC1279" s="437"/>
      <c r="AD1279" s="437"/>
      <c r="AE1279" s="437"/>
      <c r="AF1279" s="437"/>
    </row>
    <row r="1280">
      <c r="A1280" s="453" t="s">
        <v>8940</v>
      </c>
      <c r="B1280" s="448"/>
      <c r="C1280" s="448"/>
      <c r="D1280" s="22"/>
      <c r="E1280" s="454" t="s">
        <v>8941</v>
      </c>
      <c r="F1280" s="455" t="s">
        <v>8942</v>
      </c>
      <c r="G1280" s="456"/>
      <c r="H1280" s="451"/>
      <c r="S1280" s="452"/>
      <c r="T1280" s="437"/>
      <c r="U1280" s="437"/>
      <c r="V1280" s="437"/>
      <c r="W1280" s="437"/>
      <c r="X1280" s="437"/>
      <c r="Y1280" s="437"/>
      <c r="Z1280" s="437"/>
      <c r="AA1280" s="437"/>
      <c r="AB1280" s="437"/>
      <c r="AC1280" s="437"/>
      <c r="AD1280" s="437"/>
      <c r="AE1280" s="437"/>
      <c r="AF1280" s="437"/>
    </row>
    <row r="1281">
      <c r="A1281" s="457" t="s">
        <v>8943</v>
      </c>
      <c r="B1281" s="458"/>
      <c r="C1281" s="458"/>
      <c r="D1281" s="459"/>
      <c r="E1281" s="460"/>
      <c r="F1281" s="461"/>
      <c r="G1281" s="462"/>
      <c r="H1281" s="463"/>
      <c r="I1281" s="464"/>
      <c r="J1281" s="464"/>
      <c r="K1281" s="464"/>
      <c r="L1281" s="464"/>
      <c r="M1281" s="464"/>
      <c r="N1281" s="464"/>
      <c r="O1281" s="464"/>
      <c r="P1281" s="464"/>
      <c r="Q1281" s="464"/>
      <c r="R1281" s="464"/>
      <c r="S1281" s="465"/>
      <c r="T1281" s="437"/>
      <c r="U1281" s="437"/>
      <c r="V1281" s="437"/>
      <c r="W1281" s="437"/>
      <c r="X1281" s="437"/>
      <c r="Y1281" s="437"/>
      <c r="Z1281" s="437"/>
      <c r="AA1281" s="437"/>
      <c r="AB1281" s="437"/>
      <c r="AC1281" s="437"/>
      <c r="AD1281" s="437"/>
      <c r="AE1281" s="437"/>
      <c r="AF1281" s="437"/>
    </row>
    <row r="1282">
      <c r="A1282" s="466" t="s">
        <v>8944</v>
      </c>
      <c r="B1282" s="467"/>
      <c r="C1282" s="468" t="s">
        <v>8945</v>
      </c>
      <c r="D1282" s="469"/>
      <c r="E1282" s="469"/>
      <c r="F1282" s="469"/>
      <c r="G1282" s="469"/>
      <c r="H1282" s="470" t="s">
        <v>1588</v>
      </c>
      <c r="S1282" s="452"/>
      <c r="T1282" s="437"/>
      <c r="U1282" s="437"/>
      <c r="V1282" s="437"/>
      <c r="W1282" s="437"/>
      <c r="X1282" s="437"/>
      <c r="Y1282" s="437"/>
      <c r="Z1282" s="437"/>
      <c r="AA1282" s="437"/>
      <c r="AB1282" s="437"/>
      <c r="AC1282" s="437"/>
      <c r="AD1282" s="437"/>
      <c r="AE1282" s="437"/>
      <c r="AF1282" s="437"/>
    </row>
    <row r="1283">
      <c r="A1283" s="471"/>
      <c r="B1283" s="472" t="s">
        <v>8946</v>
      </c>
      <c r="C1283" s="473" t="s">
        <v>8947</v>
      </c>
      <c r="D1283" s="474"/>
      <c r="E1283" s="474"/>
      <c r="F1283" s="475"/>
      <c r="G1283" s="473" t="s">
        <v>8948</v>
      </c>
      <c r="H1283" s="451"/>
      <c r="S1283" s="452"/>
      <c r="T1283" s="437"/>
      <c r="U1283" s="437"/>
      <c r="V1283" s="437"/>
      <c r="W1283" s="437"/>
      <c r="X1283" s="437"/>
      <c r="Y1283" s="437"/>
      <c r="Z1283" s="437"/>
      <c r="AA1283" s="437"/>
      <c r="AB1283" s="437"/>
      <c r="AC1283" s="437"/>
      <c r="AD1283" s="437"/>
      <c r="AE1283" s="437"/>
      <c r="AF1283" s="437"/>
    </row>
    <row r="1284">
      <c r="A1284" s="486" t="s">
        <v>2101</v>
      </c>
      <c r="B1284" s="478">
        <v>1.0</v>
      </c>
      <c r="C1284" s="476" t="s">
        <v>2156</v>
      </c>
      <c r="D1284" s="474"/>
      <c r="E1284" s="474"/>
      <c r="F1284" s="475"/>
      <c r="G1284" s="477"/>
      <c r="H1284" s="451"/>
      <c r="S1284" s="452"/>
      <c r="T1284" s="437"/>
      <c r="U1284" s="437"/>
      <c r="V1284" s="437"/>
      <c r="W1284" s="437"/>
      <c r="X1284" s="437"/>
      <c r="Y1284" s="437"/>
      <c r="Z1284" s="437"/>
      <c r="AA1284" s="437"/>
      <c r="AB1284" s="437"/>
      <c r="AC1284" s="437"/>
      <c r="AD1284" s="437"/>
      <c r="AE1284" s="437"/>
      <c r="AF1284" s="437"/>
    </row>
    <row r="1285">
      <c r="A1285" s="486" t="s">
        <v>2101</v>
      </c>
      <c r="B1285" s="478">
        <v>2.0</v>
      </c>
      <c r="C1285" s="476" t="s">
        <v>2109</v>
      </c>
      <c r="D1285" s="474"/>
      <c r="E1285" s="474"/>
      <c r="F1285" s="475"/>
      <c r="G1285" s="477"/>
      <c r="H1285" s="451"/>
      <c r="S1285" s="452"/>
      <c r="T1285" s="437"/>
      <c r="U1285" s="437"/>
      <c r="V1285" s="437"/>
      <c r="W1285" s="437"/>
      <c r="X1285" s="437"/>
      <c r="Y1285" s="437"/>
      <c r="Z1285" s="437"/>
      <c r="AA1285" s="437"/>
      <c r="AB1285" s="437"/>
      <c r="AC1285" s="437"/>
      <c r="AD1285" s="437"/>
      <c r="AE1285" s="437"/>
      <c r="AF1285" s="437"/>
    </row>
    <row r="1286">
      <c r="A1286" s="486"/>
      <c r="B1286" s="478" t="s">
        <v>8946</v>
      </c>
      <c r="C1286" s="476" t="s">
        <v>8947</v>
      </c>
      <c r="D1286" s="474"/>
      <c r="E1286" s="475"/>
      <c r="F1286" s="478" t="s">
        <v>8948</v>
      </c>
      <c r="G1286" s="476" t="s">
        <v>8949</v>
      </c>
      <c r="H1286" s="451"/>
      <c r="S1286" s="452"/>
      <c r="T1286" s="437"/>
      <c r="U1286" s="437"/>
      <c r="V1286" s="437"/>
      <c r="W1286" s="437"/>
      <c r="X1286" s="437"/>
      <c r="Y1286" s="437"/>
      <c r="Z1286" s="437"/>
      <c r="AA1286" s="437"/>
      <c r="AB1286" s="437"/>
      <c r="AC1286" s="437"/>
      <c r="AD1286" s="437"/>
      <c r="AE1286" s="437"/>
      <c r="AF1286" s="437"/>
    </row>
    <row r="1287">
      <c r="A1287" s="521" t="s">
        <v>2104</v>
      </c>
      <c r="B1287" s="478">
        <v>1.0</v>
      </c>
      <c r="C1287" s="484" t="s">
        <v>2157</v>
      </c>
      <c r="D1287" s="474"/>
      <c r="E1287" s="475"/>
      <c r="F1287" s="483" t="s">
        <v>2158</v>
      </c>
      <c r="G1287" s="482"/>
      <c r="H1287" s="451"/>
      <c r="S1287" s="452"/>
      <c r="T1287" s="437"/>
      <c r="U1287" s="437"/>
      <c r="V1287" s="437"/>
      <c r="W1287" s="437"/>
      <c r="X1287" s="437"/>
      <c r="Y1287" s="437"/>
      <c r="Z1287" s="437"/>
      <c r="AA1287" s="437"/>
      <c r="AB1287" s="437"/>
      <c r="AC1287" s="437"/>
      <c r="AD1287" s="437"/>
      <c r="AE1287" s="437"/>
      <c r="AF1287" s="437"/>
    </row>
    <row r="1288">
      <c r="A1288" s="521" t="s">
        <v>2104</v>
      </c>
      <c r="B1288" s="483">
        <v>2.0</v>
      </c>
      <c r="C1288" s="484" t="s">
        <v>2159</v>
      </c>
      <c r="D1288" s="474"/>
      <c r="E1288" s="475"/>
      <c r="F1288" s="481"/>
      <c r="G1288" s="482"/>
      <c r="H1288" s="451"/>
      <c r="S1288" s="452"/>
      <c r="T1288" s="437"/>
      <c r="U1288" s="437"/>
      <c r="V1288" s="437"/>
      <c r="W1288" s="437"/>
      <c r="X1288" s="437"/>
      <c r="Y1288" s="437"/>
      <c r="Z1288" s="437"/>
      <c r="AA1288" s="437"/>
      <c r="AB1288" s="437"/>
      <c r="AC1288" s="437"/>
      <c r="AD1288" s="437"/>
      <c r="AE1288" s="437"/>
      <c r="AF1288" s="437"/>
    </row>
    <row r="1289">
      <c r="A1289" s="521"/>
      <c r="B1289" s="483" t="s">
        <v>8946</v>
      </c>
      <c r="C1289" s="483" t="s">
        <v>8947</v>
      </c>
      <c r="D1289" s="483" t="s">
        <v>8950</v>
      </c>
      <c r="E1289" s="483" t="s">
        <v>8951</v>
      </c>
      <c r="F1289" s="483" t="s">
        <v>8952</v>
      </c>
      <c r="G1289" s="484" t="s">
        <v>8953</v>
      </c>
      <c r="H1289" s="451"/>
      <c r="S1289" s="452"/>
      <c r="T1289" s="437"/>
      <c r="U1289" s="437"/>
      <c r="V1289" s="437"/>
      <c r="W1289" s="437"/>
      <c r="X1289" s="437"/>
      <c r="Y1289" s="437"/>
      <c r="Z1289" s="437"/>
      <c r="AA1289" s="437"/>
      <c r="AB1289" s="437"/>
      <c r="AC1289" s="437"/>
      <c r="AD1289" s="437"/>
      <c r="AE1289" s="437"/>
      <c r="AF1289" s="437"/>
    </row>
    <row r="1290">
      <c r="A1290" s="521" t="s">
        <v>8954</v>
      </c>
      <c r="B1290" s="483">
        <v>1.0</v>
      </c>
      <c r="C1290" s="483" t="s">
        <v>2161</v>
      </c>
      <c r="D1290" s="483" t="s">
        <v>2162</v>
      </c>
      <c r="E1290" s="481"/>
      <c r="F1290" s="481"/>
      <c r="G1290" s="484" t="s">
        <v>2163</v>
      </c>
      <c r="H1290" s="451"/>
      <c r="S1290" s="452"/>
      <c r="T1290" s="437"/>
      <c r="U1290" s="437"/>
      <c r="V1290" s="437"/>
      <c r="W1290" s="437"/>
      <c r="X1290" s="437"/>
      <c r="Y1290" s="437"/>
      <c r="Z1290" s="437"/>
      <c r="AA1290" s="437"/>
      <c r="AB1290" s="437"/>
      <c r="AC1290" s="437"/>
      <c r="AD1290" s="437"/>
      <c r="AE1290" s="437"/>
      <c r="AF1290" s="437"/>
    </row>
    <row r="1291">
      <c r="A1291" s="521" t="s">
        <v>8954</v>
      </c>
      <c r="B1291" s="483">
        <v>2.0</v>
      </c>
      <c r="C1291" s="483" t="s">
        <v>2164</v>
      </c>
      <c r="D1291" s="483" t="s">
        <v>2165</v>
      </c>
      <c r="E1291" s="483" t="s">
        <v>2166</v>
      </c>
      <c r="F1291" s="481"/>
      <c r="G1291" s="484" t="s">
        <v>2167</v>
      </c>
      <c r="H1291" s="451"/>
      <c r="S1291" s="452"/>
      <c r="T1291" s="437"/>
      <c r="U1291" s="437"/>
      <c r="V1291" s="437"/>
      <c r="W1291" s="437"/>
      <c r="X1291" s="437"/>
      <c r="Y1291" s="437"/>
      <c r="Z1291" s="437"/>
      <c r="AA1291" s="437"/>
      <c r="AB1291" s="437"/>
      <c r="AC1291" s="437"/>
      <c r="AD1291" s="437"/>
      <c r="AE1291" s="437"/>
      <c r="AF1291" s="437"/>
    </row>
    <row r="1292">
      <c r="A1292" s="471"/>
      <c r="B1292" s="472" t="s">
        <v>8946</v>
      </c>
      <c r="C1292" s="517" t="s">
        <v>6512</v>
      </c>
      <c r="D1292" s="517" t="s">
        <v>8974</v>
      </c>
      <c r="E1292" s="517" t="s">
        <v>8951</v>
      </c>
      <c r="F1292" s="517" t="s">
        <v>8952</v>
      </c>
      <c r="G1292" s="473" t="s">
        <v>8953</v>
      </c>
      <c r="H1292" s="451"/>
      <c r="S1292" s="452"/>
      <c r="T1292" s="437"/>
      <c r="U1292" s="437"/>
      <c r="V1292" s="437"/>
      <c r="W1292" s="437"/>
      <c r="X1292" s="437"/>
      <c r="Y1292" s="437"/>
      <c r="Z1292" s="437"/>
      <c r="AA1292" s="437"/>
      <c r="AB1292" s="437"/>
      <c r="AC1292" s="437"/>
      <c r="AD1292" s="437"/>
      <c r="AE1292" s="437"/>
      <c r="AF1292" s="437"/>
    </row>
    <row r="1293">
      <c r="A1293" s="471" t="s">
        <v>8975</v>
      </c>
      <c r="B1293" s="472">
        <v>1.0</v>
      </c>
      <c r="C1293" s="478" t="s">
        <v>8976</v>
      </c>
      <c r="D1293" s="472"/>
      <c r="E1293" s="478" t="s">
        <v>8977</v>
      </c>
      <c r="F1293" s="472"/>
      <c r="G1293" s="473" t="s">
        <v>8978</v>
      </c>
      <c r="H1293" s="451"/>
      <c r="S1293" s="452"/>
      <c r="T1293" s="437"/>
      <c r="U1293" s="437"/>
      <c r="V1293" s="437"/>
      <c r="W1293" s="437"/>
      <c r="X1293" s="437"/>
      <c r="Y1293" s="437"/>
      <c r="Z1293" s="437"/>
      <c r="AA1293" s="437"/>
      <c r="AB1293" s="437"/>
      <c r="AC1293" s="437"/>
      <c r="AD1293" s="437"/>
      <c r="AE1293" s="437"/>
      <c r="AF1293" s="437"/>
    </row>
    <row r="1294">
      <c r="A1294" s="479"/>
      <c r="B1294" s="480" t="s">
        <v>8946</v>
      </c>
      <c r="C1294" s="485" t="s">
        <v>39</v>
      </c>
      <c r="D1294" s="475"/>
      <c r="E1294" s="480" t="s">
        <v>8951</v>
      </c>
      <c r="F1294" s="480" t="s">
        <v>8952</v>
      </c>
      <c r="G1294" s="485" t="s">
        <v>8953</v>
      </c>
      <c r="H1294" s="451"/>
      <c r="S1294" s="452"/>
      <c r="T1294" s="437"/>
      <c r="U1294" s="437"/>
      <c r="V1294" s="437"/>
      <c r="W1294" s="437"/>
      <c r="X1294" s="437"/>
      <c r="Y1294" s="437"/>
      <c r="Z1294" s="437"/>
      <c r="AA1294" s="437"/>
      <c r="AB1294" s="437"/>
      <c r="AC1294" s="437"/>
      <c r="AD1294" s="437"/>
      <c r="AE1294" s="437"/>
      <c r="AF1294" s="437"/>
    </row>
    <row r="1295">
      <c r="A1295" s="471" t="s">
        <v>6465</v>
      </c>
      <c r="B1295" s="480">
        <v>1.0</v>
      </c>
      <c r="C1295" s="484" t="s">
        <v>8955</v>
      </c>
      <c r="D1295" s="475"/>
      <c r="E1295" s="483" t="s">
        <v>8956</v>
      </c>
      <c r="F1295" s="480"/>
      <c r="G1295" s="484" t="s">
        <v>8957</v>
      </c>
      <c r="H1295" s="451"/>
      <c r="S1295" s="452"/>
      <c r="T1295" s="437"/>
      <c r="U1295" s="437"/>
      <c r="V1295" s="437"/>
      <c r="W1295" s="437"/>
      <c r="X1295" s="437"/>
      <c r="Y1295" s="437"/>
      <c r="Z1295" s="437"/>
      <c r="AA1295" s="437"/>
      <c r="AB1295" s="437"/>
      <c r="AC1295" s="437"/>
      <c r="AD1295" s="437"/>
      <c r="AE1295" s="437"/>
      <c r="AF1295" s="437"/>
    </row>
    <row r="1296">
      <c r="A1296" s="471"/>
      <c r="B1296" s="472" t="s">
        <v>8946</v>
      </c>
      <c r="C1296" s="476" t="s">
        <v>8958</v>
      </c>
      <c r="D1296" s="474"/>
      <c r="E1296" s="474"/>
      <c r="F1296" s="475"/>
      <c r="G1296" s="473" t="s">
        <v>8959</v>
      </c>
      <c r="H1296" s="451"/>
      <c r="S1296" s="452"/>
      <c r="T1296" s="437"/>
      <c r="U1296" s="437"/>
      <c r="V1296" s="437"/>
      <c r="W1296" s="437"/>
      <c r="X1296" s="437"/>
      <c r="Y1296" s="437"/>
      <c r="Z1296" s="437"/>
      <c r="AA1296" s="437"/>
      <c r="AB1296" s="437"/>
      <c r="AC1296" s="437"/>
      <c r="AD1296" s="437"/>
      <c r="AE1296" s="437"/>
      <c r="AF1296" s="437"/>
    </row>
    <row r="1297">
      <c r="A1297" s="486" t="s">
        <v>1636</v>
      </c>
      <c r="B1297" s="478">
        <v>1.0</v>
      </c>
      <c r="C1297" s="487" t="s">
        <v>1985</v>
      </c>
      <c r="D1297" s="474"/>
      <c r="E1297" s="474"/>
      <c r="F1297" s="475"/>
      <c r="G1297" s="476" t="s">
        <v>1877</v>
      </c>
      <c r="H1297" s="451"/>
      <c r="S1297" s="452"/>
      <c r="T1297" s="437"/>
      <c r="U1297" s="437"/>
      <c r="V1297" s="437"/>
      <c r="W1297" s="437"/>
      <c r="X1297" s="437"/>
      <c r="Y1297" s="437"/>
      <c r="Z1297" s="437"/>
      <c r="AA1297" s="437"/>
      <c r="AB1297" s="437"/>
      <c r="AC1297" s="437"/>
      <c r="AD1297" s="437"/>
      <c r="AE1297" s="437"/>
      <c r="AF1297" s="437"/>
    </row>
    <row r="1298">
      <c r="A1298" s="486" t="s">
        <v>1636</v>
      </c>
      <c r="B1298" s="478">
        <v>2.0</v>
      </c>
      <c r="C1298" s="487" t="s">
        <v>1986</v>
      </c>
      <c r="D1298" s="474"/>
      <c r="E1298" s="474"/>
      <c r="F1298" s="475"/>
      <c r="G1298" s="476" t="s">
        <v>1638</v>
      </c>
      <c r="H1298" s="451"/>
      <c r="S1298" s="452"/>
      <c r="T1298" s="437"/>
      <c r="U1298" s="437"/>
      <c r="V1298" s="437"/>
      <c r="W1298" s="437"/>
      <c r="X1298" s="437"/>
      <c r="Y1298" s="437"/>
      <c r="Z1298" s="437"/>
      <c r="AA1298" s="437"/>
      <c r="AB1298" s="437"/>
      <c r="AC1298" s="437"/>
      <c r="AD1298" s="437"/>
      <c r="AE1298" s="437"/>
      <c r="AF1298" s="437"/>
    </row>
    <row r="1299">
      <c r="A1299" s="486" t="s">
        <v>1636</v>
      </c>
      <c r="B1299" s="478">
        <v>3.0</v>
      </c>
      <c r="C1299" s="487" t="s">
        <v>1879</v>
      </c>
      <c r="D1299" s="474"/>
      <c r="E1299" s="474"/>
      <c r="F1299" s="475"/>
      <c r="G1299" s="476" t="s">
        <v>1638</v>
      </c>
      <c r="H1299" s="451"/>
      <c r="S1299" s="452"/>
      <c r="T1299" s="437"/>
      <c r="U1299" s="437"/>
      <c r="V1299" s="437"/>
      <c r="W1299" s="437"/>
      <c r="X1299" s="437"/>
      <c r="Y1299" s="437"/>
      <c r="Z1299" s="437"/>
      <c r="AA1299" s="437"/>
      <c r="AB1299" s="437"/>
      <c r="AC1299" s="437"/>
      <c r="AD1299" s="437"/>
      <c r="AE1299" s="437"/>
      <c r="AF1299" s="437"/>
    </row>
    <row r="1300">
      <c r="A1300" s="486" t="s">
        <v>1636</v>
      </c>
      <c r="B1300" s="478">
        <v>4.0</v>
      </c>
      <c r="C1300" s="487" t="s">
        <v>1880</v>
      </c>
      <c r="D1300" s="474"/>
      <c r="E1300" s="474"/>
      <c r="F1300" s="475"/>
      <c r="G1300" s="476" t="s">
        <v>1661</v>
      </c>
      <c r="H1300" s="451"/>
      <c r="S1300" s="452"/>
      <c r="T1300" s="437"/>
      <c r="U1300" s="437"/>
      <c r="V1300" s="437"/>
      <c r="W1300" s="437"/>
      <c r="X1300" s="437"/>
      <c r="Y1300" s="437"/>
      <c r="Z1300" s="437"/>
      <c r="AA1300" s="437"/>
      <c r="AB1300" s="437"/>
      <c r="AC1300" s="437"/>
      <c r="AD1300" s="437"/>
      <c r="AE1300" s="437"/>
      <c r="AF1300" s="437"/>
    </row>
    <row r="1301">
      <c r="A1301" s="486" t="s">
        <v>1636</v>
      </c>
      <c r="B1301" s="478">
        <v>5.0</v>
      </c>
      <c r="C1301" s="487" t="s">
        <v>1987</v>
      </c>
      <c r="D1301" s="474"/>
      <c r="E1301" s="474"/>
      <c r="F1301" s="475"/>
      <c r="G1301" s="476" t="s">
        <v>1882</v>
      </c>
      <c r="H1301" s="451"/>
      <c r="S1301" s="452"/>
      <c r="T1301" s="437"/>
      <c r="U1301" s="437"/>
      <c r="V1301" s="437"/>
      <c r="W1301" s="437"/>
      <c r="X1301" s="437"/>
      <c r="Y1301" s="437"/>
      <c r="Z1301" s="437"/>
      <c r="AA1301" s="437"/>
      <c r="AB1301" s="437"/>
      <c r="AC1301" s="437"/>
      <c r="AD1301" s="437"/>
      <c r="AE1301" s="437"/>
      <c r="AF1301" s="437"/>
    </row>
    <row r="1302">
      <c r="A1302" s="486" t="s">
        <v>1636</v>
      </c>
      <c r="B1302" s="478">
        <v>6.0</v>
      </c>
      <c r="C1302" s="487" t="s">
        <v>1883</v>
      </c>
      <c r="D1302" s="474"/>
      <c r="E1302" s="474"/>
      <c r="F1302" s="475"/>
      <c r="G1302" s="476" t="s">
        <v>1638</v>
      </c>
      <c r="H1302" s="451"/>
      <c r="S1302" s="452"/>
      <c r="T1302" s="437"/>
      <c r="U1302" s="437"/>
      <c r="V1302" s="437"/>
      <c r="W1302" s="437"/>
      <c r="X1302" s="437"/>
      <c r="Y1302" s="437"/>
      <c r="Z1302" s="437"/>
      <c r="AA1302" s="437"/>
      <c r="AB1302" s="437"/>
      <c r="AC1302" s="437"/>
      <c r="AD1302" s="437"/>
      <c r="AE1302" s="437"/>
      <c r="AF1302" s="437"/>
    </row>
    <row r="1303">
      <c r="A1303" s="486" t="s">
        <v>1646</v>
      </c>
      <c r="B1303" s="478">
        <v>7.0</v>
      </c>
      <c r="C1303" s="487" t="s">
        <v>1988</v>
      </c>
      <c r="D1303" s="474"/>
      <c r="E1303" s="474"/>
      <c r="F1303" s="475"/>
      <c r="G1303" s="476" t="s">
        <v>1894</v>
      </c>
      <c r="H1303" s="451"/>
      <c r="S1303" s="452"/>
      <c r="T1303" s="437"/>
      <c r="U1303" s="437"/>
      <c r="V1303" s="437"/>
      <c r="W1303" s="437"/>
      <c r="X1303" s="437"/>
      <c r="Y1303" s="437"/>
      <c r="Z1303" s="437"/>
      <c r="AA1303" s="437"/>
      <c r="AB1303" s="437"/>
      <c r="AC1303" s="437"/>
      <c r="AD1303" s="437"/>
      <c r="AE1303" s="437"/>
      <c r="AF1303" s="437"/>
    </row>
    <row r="1304">
      <c r="A1304" s="486" t="s">
        <v>1646</v>
      </c>
      <c r="B1304" s="478">
        <v>8.0</v>
      </c>
      <c r="C1304" s="487" t="s">
        <v>1885</v>
      </c>
      <c r="D1304" s="474"/>
      <c r="E1304" s="474"/>
      <c r="F1304" s="475"/>
      <c r="G1304" s="476" t="s">
        <v>1894</v>
      </c>
      <c r="H1304" s="451"/>
      <c r="S1304" s="452"/>
      <c r="T1304" s="437"/>
      <c r="U1304" s="437"/>
      <c r="V1304" s="437"/>
      <c r="W1304" s="437"/>
      <c r="X1304" s="437"/>
      <c r="Y1304" s="437"/>
      <c r="Z1304" s="437"/>
      <c r="AA1304" s="437"/>
      <c r="AB1304" s="437"/>
      <c r="AC1304" s="437"/>
      <c r="AD1304" s="437"/>
      <c r="AE1304" s="437"/>
      <c r="AF1304" s="437"/>
    </row>
    <row r="1305">
      <c r="A1305" s="486" t="s">
        <v>1636</v>
      </c>
      <c r="B1305" s="478">
        <v>9.0</v>
      </c>
      <c r="C1305" s="487" t="s">
        <v>1886</v>
      </c>
      <c r="D1305" s="474"/>
      <c r="E1305" s="474"/>
      <c r="F1305" s="475"/>
      <c r="G1305" s="476" t="s">
        <v>1638</v>
      </c>
      <c r="H1305" s="451"/>
      <c r="S1305" s="452"/>
      <c r="T1305" s="437"/>
      <c r="U1305" s="437"/>
      <c r="V1305" s="437"/>
      <c r="W1305" s="437"/>
      <c r="X1305" s="437"/>
      <c r="Y1305" s="437"/>
      <c r="Z1305" s="437"/>
      <c r="AA1305" s="437"/>
      <c r="AB1305" s="437"/>
      <c r="AC1305" s="437"/>
      <c r="AD1305" s="437"/>
      <c r="AE1305" s="437"/>
      <c r="AF1305" s="437"/>
    </row>
    <row r="1306">
      <c r="A1306" s="488" t="s">
        <v>8960</v>
      </c>
      <c r="B1306" s="474"/>
      <c r="C1306" s="474"/>
      <c r="D1306" s="474"/>
      <c r="E1306" s="474"/>
      <c r="F1306" s="474"/>
      <c r="G1306" s="474"/>
      <c r="H1306" s="451"/>
      <c r="S1306" s="452"/>
      <c r="T1306" s="437"/>
      <c r="U1306" s="437"/>
      <c r="V1306" s="437"/>
      <c r="W1306" s="437"/>
      <c r="X1306" s="437"/>
      <c r="Y1306" s="437"/>
      <c r="Z1306" s="437"/>
      <c r="AA1306" s="437"/>
      <c r="AB1306" s="437"/>
      <c r="AC1306" s="437"/>
      <c r="AD1306" s="437"/>
      <c r="AE1306" s="437"/>
      <c r="AF1306" s="437"/>
    </row>
    <row r="1307">
      <c r="A1307" s="471" t="s">
        <v>8944</v>
      </c>
      <c r="B1307" s="472" t="s">
        <v>8946</v>
      </c>
      <c r="C1307" s="473" t="s">
        <v>39</v>
      </c>
      <c r="D1307" s="475"/>
      <c r="E1307" s="472" t="s">
        <v>8951</v>
      </c>
      <c r="F1307" s="478" t="s">
        <v>8961</v>
      </c>
      <c r="G1307" s="473" t="s">
        <v>8953</v>
      </c>
      <c r="H1307" s="451"/>
      <c r="S1307" s="452"/>
      <c r="T1307" s="437"/>
      <c r="U1307" s="437"/>
      <c r="V1307" s="437"/>
      <c r="W1307" s="437"/>
      <c r="X1307" s="437"/>
      <c r="Y1307" s="437"/>
      <c r="Z1307" s="437"/>
      <c r="AA1307" s="437"/>
      <c r="AB1307" s="437"/>
      <c r="AC1307" s="437"/>
      <c r="AD1307" s="437"/>
      <c r="AE1307" s="437"/>
      <c r="AF1307" s="437"/>
    </row>
    <row r="1308">
      <c r="A1308" s="471" t="s">
        <v>6465</v>
      </c>
      <c r="B1308" s="472">
        <v>1.0</v>
      </c>
      <c r="C1308" s="476" t="s">
        <v>8955</v>
      </c>
      <c r="D1308" s="475"/>
      <c r="E1308" s="478" t="s">
        <v>8956</v>
      </c>
      <c r="F1308" s="472"/>
      <c r="G1308" s="473" t="s">
        <v>8957</v>
      </c>
      <c r="H1308" s="451"/>
      <c r="S1308" s="452"/>
      <c r="T1308" s="437"/>
      <c r="U1308" s="437"/>
      <c r="V1308" s="437"/>
      <c r="W1308" s="437"/>
      <c r="X1308" s="437"/>
      <c r="Y1308" s="437"/>
      <c r="Z1308" s="437"/>
      <c r="AA1308" s="437"/>
      <c r="AB1308" s="437"/>
      <c r="AC1308" s="437"/>
      <c r="AD1308" s="437"/>
      <c r="AE1308" s="437"/>
      <c r="AF1308" s="437"/>
    </row>
    <row r="1309">
      <c r="A1309" s="489" t="s">
        <v>8962</v>
      </c>
      <c r="B1309" s="474"/>
      <c r="C1309" s="474"/>
      <c r="D1309" s="474"/>
      <c r="E1309" s="474"/>
      <c r="F1309" s="474"/>
      <c r="G1309" s="474"/>
      <c r="H1309" s="451"/>
      <c r="S1309" s="452"/>
      <c r="T1309" s="437"/>
      <c r="U1309" s="437"/>
      <c r="V1309" s="437"/>
      <c r="W1309" s="437"/>
      <c r="X1309" s="437"/>
      <c r="Y1309" s="437"/>
      <c r="Z1309" s="437"/>
      <c r="AA1309" s="437"/>
      <c r="AB1309" s="437"/>
      <c r="AC1309" s="437"/>
      <c r="AD1309" s="437"/>
      <c r="AE1309" s="437"/>
      <c r="AF1309" s="437"/>
    </row>
    <row r="1310">
      <c r="A1310" s="471" t="s">
        <v>8944</v>
      </c>
      <c r="B1310" s="472" t="s">
        <v>8946</v>
      </c>
      <c r="C1310" s="473" t="s">
        <v>39</v>
      </c>
      <c r="D1310" s="475"/>
      <c r="E1310" s="472" t="s">
        <v>8951</v>
      </c>
      <c r="F1310" s="472" t="s">
        <v>8952</v>
      </c>
      <c r="G1310" s="473" t="s">
        <v>8953</v>
      </c>
      <c r="H1310" s="451"/>
      <c r="S1310" s="452"/>
      <c r="T1310" s="437"/>
      <c r="U1310" s="437"/>
      <c r="V1310" s="437"/>
      <c r="W1310" s="437"/>
      <c r="X1310" s="437"/>
      <c r="Y1310" s="437"/>
      <c r="Z1310" s="437"/>
      <c r="AA1310" s="437"/>
      <c r="AB1310" s="437"/>
      <c r="AC1310" s="437"/>
      <c r="AD1310" s="437"/>
      <c r="AE1310" s="437"/>
      <c r="AF1310" s="437"/>
    </row>
    <row r="1311">
      <c r="A1311" s="490" t="s">
        <v>6465</v>
      </c>
      <c r="B1311" s="491">
        <v>1.0</v>
      </c>
      <c r="C1311" s="492" t="s">
        <v>8955</v>
      </c>
      <c r="D1311" s="493"/>
      <c r="E1311" s="494" t="s">
        <v>8956</v>
      </c>
      <c r="F1311" s="491"/>
      <c r="G1311" s="495" t="s">
        <v>8963</v>
      </c>
      <c r="H1311" s="451"/>
      <c r="S1311" s="452"/>
      <c r="T1311" s="437"/>
      <c r="U1311" s="437"/>
      <c r="V1311" s="437"/>
      <c r="W1311" s="437"/>
      <c r="X1311" s="437"/>
      <c r="Y1311" s="437"/>
      <c r="Z1311" s="437"/>
      <c r="AA1311" s="437"/>
      <c r="AB1311" s="437"/>
      <c r="AC1311" s="437"/>
      <c r="AD1311" s="437"/>
      <c r="AE1311" s="437"/>
      <c r="AF1311" s="437"/>
    </row>
    <row r="1312">
      <c r="A1312" s="496"/>
      <c r="B1312" s="497"/>
      <c r="C1312" s="497"/>
      <c r="E1312" s="497"/>
      <c r="F1312" s="497"/>
      <c r="G1312" s="497"/>
      <c r="H1312" s="470"/>
      <c r="I1312" s="519"/>
      <c r="J1312" s="519"/>
      <c r="K1312" s="519"/>
      <c r="L1312" s="519"/>
      <c r="M1312" s="519"/>
      <c r="N1312" s="519"/>
      <c r="O1312" s="519"/>
      <c r="P1312" s="519"/>
      <c r="Q1312" s="519"/>
      <c r="R1312" s="519"/>
      <c r="S1312" s="520"/>
      <c r="T1312" s="437"/>
      <c r="U1312" s="437"/>
      <c r="V1312" s="437"/>
      <c r="W1312" s="437"/>
      <c r="X1312" s="437"/>
      <c r="Y1312" s="437"/>
      <c r="Z1312" s="437"/>
      <c r="AA1312" s="437"/>
      <c r="AB1312" s="437"/>
      <c r="AC1312" s="437"/>
      <c r="AD1312" s="437"/>
      <c r="AE1312" s="437"/>
      <c r="AF1312" s="437"/>
    </row>
    <row r="1313">
      <c r="A1313" s="498" t="s">
        <v>8964</v>
      </c>
      <c r="B1313" s="435"/>
      <c r="C1313" s="435"/>
      <c r="D1313" s="499" t="s">
        <v>8965</v>
      </c>
      <c r="E1313" s="500" t="s">
        <v>8966</v>
      </c>
      <c r="F1313" s="499" t="s">
        <v>8967</v>
      </c>
      <c r="G1313" s="435"/>
      <c r="H1313" s="435"/>
      <c r="I1313" s="435"/>
      <c r="J1313" s="501" t="s">
        <v>8965</v>
      </c>
      <c r="K1313" s="500" t="s">
        <v>8966</v>
      </c>
      <c r="L1313" s="501" t="s">
        <v>8968</v>
      </c>
      <c r="M1313" s="435"/>
      <c r="N1313" s="435"/>
      <c r="O1313" s="435"/>
      <c r="P1313" s="502" t="s">
        <v>8965</v>
      </c>
      <c r="Q1313" s="503" t="s">
        <v>8966</v>
      </c>
      <c r="R1313" s="504"/>
      <c r="S1313" s="436"/>
      <c r="T1313" s="437"/>
      <c r="U1313" s="437"/>
      <c r="V1313" s="437"/>
      <c r="W1313" s="437"/>
      <c r="X1313" s="437"/>
      <c r="Y1313" s="437"/>
      <c r="Z1313" s="437"/>
      <c r="AA1313" s="437"/>
      <c r="AB1313" s="437"/>
      <c r="AC1313" s="437"/>
      <c r="AD1313" s="437"/>
      <c r="AE1313" s="437"/>
      <c r="AF1313" s="437"/>
    </row>
    <row r="1314">
      <c r="A1314" s="505"/>
      <c r="S1314" s="452"/>
      <c r="T1314" s="437"/>
      <c r="U1314" s="437"/>
      <c r="V1314" s="437"/>
      <c r="W1314" s="437"/>
      <c r="X1314" s="437"/>
      <c r="Y1314" s="437"/>
      <c r="Z1314" s="437"/>
      <c r="AA1314" s="437"/>
      <c r="AB1314" s="437"/>
      <c r="AC1314" s="437"/>
      <c r="AD1314" s="437"/>
      <c r="AE1314" s="437"/>
      <c r="AF1314" s="437"/>
    </row>
    <row r="1315">
      <c r="A1315" s="506" t="s">
        <v>8969</v>
      </c>
      <c r="D1315" s="507" t="s">
        <v>8965</v>
      </c>
      <c r="E1315" s="508" t="s">
        <v>8966</v>
      </c>
      <c r="F1315" s="507" t="s">
        <v>8970</v>
      </c>
      <c r="J1315" s="507" t="s">
        <v>8965</v>
      </c>
      <c r="K1315" s="508" t="s">
        <v>8966</v>
      </c>
      <c r="L1315" s="507" t="s">
        <v>8971</v>
      </c>
      <c r="P1315" s="509" t="s">
        <v>8965</v>
      </c>
      <c r="Q1315" s="510" t="s">
        <v>8966</v>
      </c>
      <c r="R1315" s="511" t="s">
        <v>8972</v>
      </c>
      <c r="S1315" s="452"/>
      <c r="T1315" s="437"/>
      <c r="U1315" s="437"/>
      <c r="V1315" s="437"/>
      <c r="W1315" s="437"/>
      <c r="X1315" s="437"/>
      <c r="Y1315" s="437"/>
      <c r="Z1315" s="437"/>
      <c r="AA1315" s="437"/>
      <c r="AB1315" s="437"/>
      <c r="AC1315" s="437"/>
      <c r="AD1315" s="437"/>
      <c r="AE1315" s="437"/>
      <c r="AF1315" s="437"/>
    </row>
    <row r="1316">
      <c r="A1316" s="512"/>
      <c r="B1316" s="513"/>
      <c r="C1316" s="513"/>
      <c r="D1316" s="513"/>
      <c r="E1316" s="513"/>
      <c r="F1316" s="513"/>
      <c r="G1316" s="513"/>
      <c r="H1316" s="513"/>
      <c r="I1316" s="513"/>
      <c r="J1316" s="513"/>
      <c r="K1316" s="513"/>
      <c r="L1316" s="513"/>
      <c r="M1316" s="513"/>
      <c r="N1316" s="513"/>
      <c r="O1316" s="513"/>
      <c r="P1316" s="513"/>
      <c r="Q1316" s="513"/>
      <c r="R1316" s="513"/>
      <c r="S1316" s="514"/>
      <c r="T1316" s="437"/>
      <c r="U1316" s="437"/>
      <c r="V1316" s="437"/>
      <c r="W1316" s="437"/>
      <c r="X1316" s="437"/>
      <c r="Y1316" s="437"/>
      <c r="Z1316" s="437"/>
      <c r="AA1316" s="437"/>
      <c r="AB1316" s="437"/>
      <c r="AC1316" s="437"/>
      <c r="AD1316" s="437"/>
      <c r="AE1316" s="437"/>
      <c r="AF1316" s="437"/>
    </row>
    <row r="1317">
      <c r="A1317" s="434" t="s">
        <v>9036</v>
      </c>
      <c r="B1317" s="435"/>
      <c r="C1317" s="435"/>
      <c r="D1317" s="435"/>
      <c r="E1317" s="435"/>
      <c r="F1317" s="435"/>
      <c r="G1317" s="435"/>
      <c r="H1317" s="435"/>
      <c r="I1317" s="435"/>
      <c r="J1317" s="435"/>
      <c r="K1317" s="435"/>
      <c r="L1317" s="435"/>
      <c r="M1317" s="435"/>
      <c r="N1317" s="435"/>
      <c r="O1317" s="435"/>
      <c r="P1317" s="435"/>
      <c r="Q1317" s="435"/>
      <c r="R1317" s="435"/>
      <c r="S1317" s="436"/>
      <c r="T1317" s="437"/>
      <c r="U1317" s="437"/>
      <c r="V1317" s="437"/>
      <c r="W1317" s="437"/>
      <c r="X1317" s="437"/>
      <c r="Y1317" s="437"/>
      <c r="Z1317" s="437"/>
      <c r="AA1317" s="437"/>
      <c r="AB1317" s="437"/>
      <c r="AC1317" s="437"/>
      <c r="AD1317" s="437"/>
      <c r="AE1317" s="437"/>
      <c r="AF1317" s="437"/>
    </row>
    <row r="1318">
      <c r="A1318" s="438" t="s">
        <v>8935</v>
      </c>
      <c r="B1318" s="439"/>
      <c r="C1318" s="438" t="s">
        <v>8936</v>
      </c>
      <c r="D1318" s="440"/>
      <c r="E1318" s="439"/>
      <c r="F1318" s="441" t="s">
        <v>1437</v>
      </c>
      <c r="G1318" s="442" t="s">
        <v>8937</v>
      </c>
      <c r="H1318" s="443" t="s">
        <v>1442</v>
      </c>
      <c r="I1318" s="444"/>
      <c r="J1318" s="444"/>
      <c r="K1318" s="444"/>
      <c r="L1318" s="444"/>
      <c r="M1318" s="444"/>
      <c r="N1318" s="444"/>
      <c r="O1318" s="444"/>
      <c r="P1318" s="444"/>
      <c r="Q1318" s="444"/>
      <c r="R1318" s="444"/>
      <c r="S1318" s="445"/>
      <c r="T1318" s="437"/>
      <c r="U1318" s="437"/>
      <c r="V1318" s="437"/>
      <c r="W1318" s="437"/>
      <c r="X1318" s="437"/>
      <c r="Y1318" s="437"/>
      <c r="Z1318" s="437"/>
      <c r="AA1318" s="437"/>
      <c r="AB1318" s="437"/>
      <c r="AC1318" s="437"/>
      <c r="AD1318" s="437"/>
      <c r="AE1318" s="437"/>
      <c r="AF1318" s="437"/>
    </row>
    <row r="1319">
      <c r="A1319" s="446" t="s">
        <v>8938</v>
      </c>
      <c r="B1319" s="22"/>
      <c r="C1319" s="447"/>
      <c r="D1319" s="448"/>
      <c r="E1319" s="22"/>
      <c r="F1319" s="449" t="s">
        <v>8939</v>
      </c>
      <c r="G1319" s="450"/>
      <c r="H1319" s="451"/>
      <c r="S1319" s="452"/>
      <c r="T1319" s="437"/>
      <c r="U1319" s="437"/>
      <c r="V1319" s="437"/>
      <c r="W1319" s="437"/>
      <c r="X1319" s="437"/>
      <c r="Y1319" s="437"/>
      <c r="Z1319" s="437"/>
      <c r="AA1319" s="437"/>
      <c r="AB1319" s="437"/>
      <c r="AC1319" s="437"/>
      <c r="AD1319" s="437"/>
      <c r="AE1319" s="437"/>
      <c r="AF1319" s="437"/>
    </row>
    <row r="1320">
      <c r="A1320" s="453" t="s">
        <v>8940</v>
      </c>
      <c r="B1320" s="448"/>
      <c r="C1320" s="448"/>
      <c r="D1320" s="22"/>
      <c r="E1320" s="454" t="s">
        <v>8941</v>
      </c>
      <c r="F1320" s="455" t="s">
        <v>8942</v>
      </c>
      <c r="G1320" s="456"/>
      <c r="H1320" s="451"/>
      <c r="S1320" s="452"/>
      <c r="T1320" s="437"/>
      <c r="U1320" s="437"/>
      <c r="V1320" s="437"/>
      <c r="W1320" s="437"/>
      <c r="X1320" s="437"/>
      <c r="Y1320" s="437"/>
      <c r="Z1320" s="437"/>
      <c r="AA1320" s="437"/>
      <c r="AB1320" s="437"/>
      <c r="AC1320" s="437"/>
      <c r="AD1320" s="437"/>
      <c r="AE1320" s="437"/>
      <c r="AF1320" s="437"/>
    </row>
    <row r="1321">
      <c r="A1321" s="457" t="s">
        <v>8943</v>
      </c>
      <c r="B1321" s="458"/>
      <c r="C1321" s="458"/>
      <c r="D1321" s="459"/>
      <c r="E1321" s="460"/>
      <c r="F1321" s="461"/>
      <c r="G1321" s="462"/>
      <c r="H1321" s="463"/>
      <c r="I1321" s="464"/>
      <c r="J1321" s="464"/>
      <c r="K1321" s="464"/>
      <c r="L1321" s="464"/>
      <c r="M1321" s="464"/>
      <c r="N1321" s="464"/>
      <c r="O1321" s="464"/>
      <c r="P1321" s="464"/>
      <c r="Q1321" s="464"/>
      <c r="R1321" s="464"/>
      <c r="S1321" s="465"/>
      <c r="T1321" s="437"/>
      <c r="U1321" s="437"/>
      <c r="V1321" s="437"/>
      <c r="W1321" s="437"/>
      <c r="X1321" s="437"/>
      <c r="Y1321" s="437"/>
      <c r="Z1321" s="437"/>
      <c r="AA1321" s="437"/>
      <c r="AB1321" s="437"/>
      <c r="AC1321" s="437"/>
      <c r="AD1321" s="437"/>
      <c r="AE1321" s="437"/>
      <c r="AF1321" s="437"/>
    </row>
    <row r="1322">
      <c r="A1322" s="466" t="s">
        <v>8944</v>
      </c>
      <c r="B1322" s="467"/>
      <c r="C1322" s="468" t="s">
        <v>8945</v>
      </c>
      <c r="D1322" s="469"/>
      <c r="E1322" s="469"/>
      <c r="F1322" s="469"/>
      <c r="G1322" s="469"/>
      <c r="H1322" s="470" t="s">
        <v>1588</v>
      </c>
      <c r="S1322" s="452"/>
      <c r="T1322" s="437"/>
      <c r="U1322" s="437"/>
      <c r="V1322" s="437"/>
      <c r="W1322" s="437"/>
      <c r="X1322" s="437"/>
      <c r="Y1322" s="437"/>
      <c r="Z1322" s="437"/>
      <c r="AA1322" s="437"/>
      <c r="AB1322" s="437"/>
      <c r="AC1322" s="437"/>
      <c r="AD1322" s="437"/>
      <c r="AE1322" s="437"/>
      <c r="AF1322" s="437"/>
    </row>
    <row r="1323">
      <c r="A1323" s="471"/>
      <c r="B1323" s="472" t="s">
        <v>8946</v>
      </c>
      <c r="C1323" s="473" t="s">
        <v>8947</v>
      </c>
      <c r="D1323" s="474"/>
      <c r="E1323" s="474"/>
      <c r="F1323" s="475"/>
      <c r="G1323" s="473" t="s">
        <v>8948</v>
      </c>
      <c r="H1323" s="451"/>
      <c r="S1323" s="452"/>
      <c r="T1323" s="437"/>
      <c r="U1323" s="437"/>
      <c r="V1323" s="437"/>
      <c r="W1323" s="437"/>
      <c r="X1323" s="437"/>
      <c r="Y1323" s="437"/>
      <c r="Z1323" s="437"/>
      <c r="AA1323" s="437"/>
      <c r="AB1323" s="437"/>
      <c r="AC1323" s="437"/>
      <c r="AD1323" s="437"/>
      <c r="AE1323" s="437"/>
      <c r="AF1323" s="437"/>
    </row>
    <row r="1324">
      <c r="A1324" s="486" t="s">
        <v>2101</v>
      </c>
      <c r="B1324" s="478">
        <v>1.0</v>
      </c>
      <c r="C1324" s="476" t="s">
        <v>2156</v>
      </c>
      <c r="D1324" s="474"/>
      <c r="E1324" s="474"/>
      <c r="F1324" s="475"/>
      <c r="G1324" s="477"/>
      <c r="H1324" s="451"/>
      <c r="S1324" s="452"/>
      <c r="T1324" s="437"/>
      <c r="U1324" s="437"/>
      <c r="V1324" s="437"/>
      <c r="W1324" s="437"/>
      <c r="X1324" s="437"/>
      <c r="Y1324" s="437"/>
      <c r="Z1324" s="437"/>
      <c r="AA1324" s="437"/>
      <c r="AB1324" s="437"/>
      <c r="AC1324" s="437"/>
      <c r="AD1324" s="437"/>
      <c r="AE1324" s="437"/>
      <c r="AF1324" s="437"/>
    </row>
    <row r="1325">
      <c r="A1325" s="486" t="s">
        <v>2101</v>
      </c>
      <c r="B1325" s="478">
        <v>2.0</v>
      </c>
      <c r="C1325" s="476" t="s">
        <v>2109</v>
      </c>
      <c r="D1325" s="474"/>
      <c r="E1325" s="474"/>
      <c r="F1325" s="475"/>
      <c r="G1325" s="477"/>
      <c r="H1325" s="451"/>
      <c r="S1325" s="452"/>
      <c r="T1325" s="437"/>
      <c r="U1325" s="437"/>
      <c r="V1325" s="437"/>
      <c r="W1325" s="437"/>
      <c r="X1325" s="437"/>
      <c r="Y1325" s="437"/>
      <c r="Z1325" s="437"/>
      <c r="AA1325" s="437"/>
      <c r="AB1325" s="437"/>
      <c r="AC1325" s="437"/>
      <c r="AD1325" s="437"/>
      <c r="AE1325" s="437"/>
      <c r="AF1325" s="437"/>
    </row>
    <row r="1326">
      <c r="A1326" s="486"/>
      <c r="B1326" s="478" t="s">
        <v>8946</v>
      </c>
      <c r="C1326" s="476" t="s">
        <v>8947</v>
      </c>
      <c r="D1326" s="474"/>
      <c r="E1326" s="475"/>
      <c r="F1326" s="478" t="s">
        <v>8948</v>
      </c>
      <c r="G1326" s="476" t="s">
        <v>8949</v>
      </c>
      <c r="H1326" s="451"/>
      <c r="S1326" s="452"/>
      <c r="T1326" s="437"/>
      <c r="U1326" s="437"/>
      <c r="V1326" s="437"/>
      <c r="W1326" s="437"/>
      <c r="X1326" s="437"/>
      <c r="Y1326" s="437"/>
      <c r="Z1326" s="437"/>
      <c r="AA1326" s="437"/>
      <c r="AB1326" s="437"/>
      <c r="AC1326" s="437"/>
      <c r="AD1326" s="437"/>
      <c r="AE1326" s="437"/>
      <c r="AF1326" s="437"/>
    </row>
    <row r="1327">
      <c r="A1327" s="521" t="s">
        <v>2104</v>
      </c>
      <c r="B1327" s="478">
        <v>1.0</v>
      </c>
      <c r="C1327" s="484" t="s">
        <v>2157</v>
      </c>
      <c r="D1327" s="474"/>
      <c r="E1327" s="475"/>
      <c r="F1327" s="483" t="s">
        <v>2158</v>
      </c>
      <c r="G1327" s="482"/>
      <c r="H1327" s="451"/>
      <c r="S1327" s="452"/>
      <c r="T1327" s="437"/>
      <c r="U1327" s="437"/>
      <c r="V1327" s="437"/>
      <c r="W1327" s="437"/>
      <c r="X1327" s="437"/>
      <c r="Y1327" s="437"/>
      <c r="Z1327" s="437"/>
      <c r="AA1327" s="437"/>
      <c r="AB1327" s="437"/>
      <c r="AC1327" s="437"/>
      <c r="AD1327" s="437"/>
      <c r="AE1327" s="437"/>
      <c r="AF1327" s="437"/>
    </row>
    <row r="1328">
      <c r="A1328" s="521" t="s">
        <v>2104</v>
      </c>
      <c r="B1328" s="483">
        <v>2.0</v>
      </c>
      <c r="C1328" s="484" t="s">
        <v>2159</v>
      </c>
      <c r="D1328" s="474"/>
      <c r="E1328" s="475"/>
      <c r="F1328" s="481"/>
      <c r="G1328" s="482"/>
      <c r="H1328" s="451"/>
      <c r="S1328" s="452"/>
      <c r="T1328" s="437"/>
      <c r="U1328" s="437"/>
      <c r="V1328" s="437"/>
      <c r="W1328" s="437"/>
      <c r="X1328" s="437"/>
      <c r="Y1328" s="437"/>
      <c r="Z1328" s="437"/>
      <c r="AA1328" s="437"/>
      <c r="AB1328" s="437"/>
      <c r="AC1328" s="437"/>
      <c r="AD1328" s="437"/>
      <c r="AE1328" s="437"/>
      <c r="AF1328" s="437"/>
    </row>
    <row r="1329">
      <c r="A1329" s="521"/>
      <c r="B1329" s="483" t="s">
        <v>8946</v>
      </c>
      <c r="C1329" s="483" t="s">
        <v>8947</v>
      </c>
      <c r="D1329" s="483" t="s">
        <v>8950</v>
      </c>
      <c r="E1329" s="483" t="s">
        <v>8951</v>
      </c>
      <c r="F1329" s="483" t="s">
        <v>8952</v>
      </c>
      <c r="G1329" s="484" t="s">
        <v>8953</v>
      </c>
      <c r="H1329" s="451"/>
      <c r="S1329" s="452"/>
      <c r="T1329" s="437"/>
      <c r="U1329" s="437"/>
      <c r="V1329" s="437"/>
      <c r="W1329" s="437"/>
      <c r="X1329" s="437"/>
      <c r="Y1329" s="437"/>
      <c r="Z1329" s="437"/>
      <c r="AA1329" s="437"/>
      <c r="AB1329" s="437"/>
      <c r="AC1329" s="437"/>
      <c r="AD1329" s="437"/>
      <c r="AE1329" s="437"/>
      <c r="AF1329" s="437"/>
    </row>
    <row r="1330">
      <c r="A1330" s="521" t="s">
        <v>8954</v>
      </c>
      <c r="B1330" s="483">
        <v>1.0</v>
      </c>
      <c r="C1330" s="483" t="s">
        <v>2161</v>
      </c>
      <c r="D1330" s="483" t="s">
        <v>2162</v>
      </c>
      <c r="E1330" s="481"/>
      <c r="F1330" s="481"/>
      <c r="G1330" s="484" t="s">
        <v>2163</v>
      </c>
      <c r="H1330" s="451"/>
      <c r="S1330" s="452"/>
      <c r="T1330" s="437"/>
      <c r="U1330" s="437"/>
      <c r="V1330" s="437"/>
      <c r="W1330" s="437"/>
      <c r="X1330" s="437"/>
      <c r="Y1330" s="437"/>
      <c r="Z1330" s="437"/>
      <c r="AA1330" s="437"/>
      <c r="AB1330" s="437"/>
      <c r="AC1330" s="437"/>
      <c r="AD1330" s="437"/>
      <c r="AE1330" s="437"/>
      <c r="AF1330" s="437"/>
    </row>
    <row r="1331">
      <c r="A1331" s="521" t="s">
        <v>8954</v>
      </c>
      <c r="B1331" s="483">
        <v>2.0</v>
      </c>
      <c r="C1331" s="483" t="s">
        <v>2164</v>
      </c>
      <c r="D1331" s="483" t="s">
        <v>2165</v>
      </c>
      <c r="E1331" s="483" t="s">
        <v>2166</v>
      </c>
      <c r="F1331" s="481"/>
      <c r="G1331" s="484" t="s">
        <v>2167</v>
      </c>
      <c r="H1331" s="451"/>
      <c r="S1331" s="452"/>
      <c r="T1331" s="437"/>
      <c r="U1331" s="437"/>
      <c r="V1331" s="437"/>
      <c r="W1331" s="437"/>
      <c r="X1331" s="437"/>
      <c r="Y1331" s="437"/>
      <c r="Z1331" s="437"/>
      <c r="AA1331" s="437"/>
      <c r="AB1331" s="437"/>
      <c r="AC1331" s="437"/>
      <c r="AD1331" s="437"/>
      <c r="AE1331" s="437"/>
      <c r="AF1331" s="437"/>
    </row>
    <row r="1332">
      <c r="A1332" s="471"/>
      <c r="B1332" s="472" t="s">
        <v>8946</v>
      </c>
      <c r="C1332" s="517" t="s">
        <v>6512</v>
      </c>
      <c r="D1332" s="517" t="s">
        <v>8974</v>
      </c>
      <c r="E1332" s="517" t="s">
        <v>8951</v>
      </c>
      <c r="F1332" s="517" t="s">
        <v>8952</v>
      </c>
      <c r="G1332" s="473" t="s">
        <v>8953</v>
      </c>
      <c r="H1332" s="451"/>
      <c r="S1332" s="452"/>
      <c r="T1332" s="437"/>
      <c r="U1332" s="437"/>
      <c r="V1332" s="437"/>
      <c r="W1332" s="437"/>
      <c r="X1332" s="437"/>
      <c r="Y1332" s="437"/>
      <c r="Z1332" s="437"/>
      <c r="AA1332" s="437"/>
      <c r="AB1332" s="437"/>
      <c r="AC1332" s="437"/>
      <c r="AD1332" s="437"/>
      <c r="AE1332" s="437"/>
      <c r="AF1332" s="437"/>
    </row>
    <row r="1333">
      <c r="A1333" s="471" t="s">
        <v>8975</v>
      </c>
      <c r="B1333" s="472">
        <v>1.0</v>
      </c>
      <c r="C1333" s="478" t="s">
        <v>8976</v>
      </c>
      <c r="D1333" s="472"/>
      <c r="E1333" s="478" t="s">
        <v>8977</v>
      </c>
      <c r="F1333" s="472"/>
      <c r="G1333" s="473" t="s">
        <v>8978</v>
      </c>
      <c r="H1333" s="451"/>
      <c r="S1333" s="452"/>
      <c r="T1333" s="437"/>
      <c r="U1333" s="437"/>
      <c r="V1333" s="437"/>
      <c r="W1333" s="437"/>
      <c r="X1333" s="437"/>
      <c r="Y1333" s="437"/>
      <c r="Z1333" s="437"/>
      <c r="AA1333" s="437"/>
      <c r="AB1333" s="437"/>
      <c r="AC1333" s="437"/>
      <c r="AD1333" s="437"/>
      <c r="AE1333" s="437"/>
      <c r="AF1333" s="437"/>
    </row>
    <row r="1334">
      <c r="A1334" s="479"/>
      <c r="B1334" s="480" t="s">
        <v>8946</v>
      </c>
      <c r="C1334" s="485" t="s">
        <v>39</v>
      </c>
      <c r="D1334" s="475"/>
      <c r="E1334" s="480" t="s">
        <v>8951</v>
      </c>
      <c r="F1334" s="480" t="s">
        <v>8952</v>
      </c>
      <c r="G1334" s="485" t="s">
        <v>8953</v>
      </c>
      <c r="H1334" s="451"/>
      <c r="S1334" s="452"/>
      <c r="T1334" s="437"/>
      <c r="U1334" s="437"/>
      <c r="V1334" s="437"/>
      <c r="W1334" s="437"/>
      <c r="X1334" s="437"/>
      <c r="Y1334" s="437"/>
      <c r="Z1334" s="437"/>
      <c r="AA1334" s="437"/>
      <c r="AB1334" s="437"/>
      <c r="AC1334" s="437"/>
      <c r="AD1334" s="437"/>
      <c r="AE1334" s="437"/>
      <c r="AF1334" s="437"/>
    </row>
    <row r="1335">
      <c r="A1335" s="471" t="s">
        <v>6465</v>
      </c>
      <c r="B1335" s="480">
        <v>1.0</v>
      </c>
      <c r="C1335" s="484" t="s">
        <v>8955</v>
      </c>
      <c r="D1335" s="475"/>
      <c r="E1335" s="483" t="s">
        <v>8956</v>
      </c>
      <c r="F1335" s="480"/>
      <c r="G1335" s="484" t="s">
        <v>8957</v>
      </c>
      <c r="H1335" s="451"/>
      <c r="S1335" s="452"/>
      <c r="T1335" s="437"/>
      <c r="U1335" s="437"/>
      <c r="V1335" s="437"/>
      <c r="W1335" s="437"/>
      <c r="X1335" s="437"/>
      <c r="Y1335" s="437"/>
      <c r="Z1335" s="437"/>
      <c r="AA1335" s="437"/>
      <c r="AB1335" s="437"/>
      <c r="AC1335" s="437"/>
      <c r="AD1335" s="437"/>
      <c r="AE1335" s="437"/>
      <c r="AF1335" s="437"/>
    </row>
    <row r="1336">
      <c r="A1336" s="471"/>
      <c r="B1336" s="472" t="s">
        <v>8946</v>
      </c>
      <c r="C1336" s="476" t="s">
        <v>8958</v>
      </c>
      <c r="D1336" s="474"/>
      <c r="E1336" s="474"/>
      <c r="F1336" s="475"/>
      <c r="G1336" s="473" t="s">
        <v>8959</v>
      </c>
      <c r="H1336" s="451"/>
      <c r="S1336" s="452"/>
      <c r="T1336" s="437"/>
      <c r="U1336" s="437"/>
      <c r="V1336" s="437"/>
      <c r="W1336" s="437"/>
      <c r="X1336" s="437"/>
      <c r="Y1336" s="437"/>
      <c r="Z1336" s="437"/>
      <c r="AA1336" s="437"/>
      <c r="AB1336" s="437"/>
      <c r="AC1336" s="437"/>
      <c r="AD1336" s="437"/>
      <c r="AE1336" s="437"/>
      <c r="AF1336" s="437"/>
    </row>
    <row r="1337">
      <c r="A1337" s="486" t="s">
        <v>1636</v>
      </c>
      <c r="B1337" s="478">
        <v>1.0</v>
      </c>
      <c r="C1337" s="487" t="s">
        <v>1989</v>
      </c>
      <c r="D1337" s="474"/>
      <c r="E1337" s="474"/>
      <c r="F1337" s="475"/>
      <c r="G1337" s="476" t="s">
        <v>1877</v>
      </c>
      <c r="H1337" s="451"/>
      <c r="S1337" s="452"/>
      <c r="T1337" s="437"/>
      <c r="U1337" s="437"/>
      <c r="V1337" s="437"/>
      <c r="W1337" s="437"/>
      <c r="X1337" s="437"/>
      <c r="Y1337" s="437"/>
      <c r="Z1337" s="437"/>
      <c r="AA1337" s="437"/>
      <c r="AB1337" s="437"/>
      <c r="AC1337" s="437"/>
      <c r="AD1337" s="437"/>
      <c r="AE1337" s="437"/>
      <c r="AF1337" s="437"/>
    </row>
    <row r="1338">
      <c r="A1338" s="486" t="s">
        <v>1636</v>
      </c>
      <c r="B1338" s="478">
        <v>2.0</v>
      </c>
      <c r="C1338" s="487" t="s">
        <v>1990</v>
      </c>
      <c r="D1338" s="474"/>
      <c r="E1338" s="474"/>
      <c r="F1338" s="475"/>
      <c r="G1338" s="476" t="s">
        <v>1638</v>
      </c>
      <c r="H1338" s="451"/>
      <c r="S1338" s="452"/>
      <c r="T1338" s="437"/>
      <c r="U1338" s="437"/>
      <c r="V1338" s="437"/>
      <c r="W1338" s="437"/>
      <c r="X1338" s="437"/>
      <c r="Y1338" s="437"/>
      <c r="Z1338" s="437"/>
      <c r="AA1338" s="437"/>
      <c r="AB1338" s="437"/>
      <c r="AC1338" s="437"/>
      <c r="AD1338" s="437"/>
      <c r="AE1338" s="437"/>
      <c r="AF1338" s="437"/>
    </row>
    <row r="1339">
      <c r="A1339" s="486" t="s">
        <v>1636</v>
      </c>
      <c r="B1339" s="478">
        <v>3.0</v>
      </c>
      <c r="C1339" s="487" t="s">
        <v>1879</v>
      </c>
      <c r="D1339" s="474"/>
      <c r="E1339" s="474"/>
      <c r="F1339" s="475"/>
      <c r="G1339" s="476" t="s">
        <v>1638</v>
      </c>
      <c r="H1339" s="451"/>
      <c r="S1339" s="452"/>
      <c r="T1339" s="437"/>
      <c r="U1339" s="437"/>
      <c r="V1339" s="437"/>
      <c r="W1339" s="437"/>
      <c r="X1339" s="437"/>
      <c r="Y1339" s="437"/>
      <c r="Z1339" s="437"/>
      <c r="AA1339" s="437"/>
      <c r="AB1339" s="437"/>
      <c r="AC1339" s="437"/>
      <c r="AD1339" s="437"/>
      <c r="AE1339" s="437"/>
      <c r="AF1339" s="437"/>
    </row>
    <row r="1340">
      <c r="A1340" s="486" t="s">
        <v>1636</v>
      </c>
      <c r="B1340" s="478">
        <v>4.0</v>
      </c>
      <c r="C1340" s="487" t="s">
        <v>1880</v>
      </c>
      <c r="D1340" s="474"/>
      <c r="E1340" s="474"/>
      <c r="F1340" s="475"/>
      <c r="G1340" s="476" t="s">
        <v>1661</v>
      </c>
      <c r="H1340" s="451"/>
      <c r="S1340" s="452"/>
      <c r="T1340" s="437"/>
      <c r="U1340" s="437"/>
      <c r="V1340" s="437"/>
      <c r="W1340" s="437"/>
      <c r="X1340" s="437"/>
      <c r="Y1340" s="437"/>
      <c r="Z1340" s="437"/>
      <c r="AA1340" s="437"/>
      <c r="AB1340" s="437"/>
      <c r="AC1340" s="437"/>
      <c r="AD1340" s="437"/>
      <c r="AE1340" s="437"/>
      <c r="AF1340" s="437"/>
    </row>
    <row r="1341">
      <c r="A1341" s="486" t="s">
        <v>1636</v>
      </c>
      <c r="B1341" s="478">
        <v>5.0</v>
      </c>
      <c r="C1341" s="487" t="s">
        <v>1991</v>
      </c>
      <c r="D1341" s="474"/>
      <c r="E1341" s="474"/>
      <c r="F1341" s="475"/>
      <c r="G1341" s="476" t="s">
        <v>1882</v>
      </c>
      <c r="H1341" s="451"/>
      <c r="S1341" s="452"/>
      <c r="T1341" s="437"/>
      <c r="U1341" s="437"/>
      <c r="V1341" s="437"/>
      <c r="W1341" s="437"/>
      <c r="X1341" s="437"/>
      <c r="Y1341" s="437"/>
      <c r="Z1341" s="437"/>
      <c r="AA1341" s="437"/>
      <c r="AB1341" s="437"/>
      <c r="AC1341" s="437"/>
      <c r="AD1341" s="437"/>
      <c r="AE1341" s="437"/>
      <c r="AF1341" s="437"/>
    </row>
    <row r="1342">
      <c r="A1342" s="486" t="s">
        <v>1636</v>
      </c>
      <c r="B1342" s="478">
        <v>6.0</v>
      </c>
      <c r="C1342" s="487" t="s">
        <v>1883</v>
      </c>
      <c r="D1342" s="474"/>
      <c r="E1342" s="474"/>
      <c r="F1342" s="475"/>
      <c r="G1342" s="476" t="s">
        <v>1638</v>
      </c>
      <c r="H1342" s="451"/>
      <c r="S1342" s="452"/>
      <c r="T1342" s="437"/>
      <c r="U1342" s="437"/>
      <c r="V1342" s="437"/>
      <c r="W1342" s="437"/>
      <c r="X1342" s="437"/>
      <c r="Y1342" s="437"/>
      <c r="Z1342" s="437"/>
      <c r="AA1342" s="437"/>
      <c r="AB1342" s="437"/>
      <c r="AC1342" s="437"/>
      <c r="AD1342" s="437"/>
      <c r="AE1342" s="437"/>
      <c r="AF1342" s="437"/>
    </row>
    <row r="1343">
      <c r="A1343" s="486" t="s">
        <v>1646</v>
      </c>
      <c r="B1343" s="478">
        <v>7.0</v>
      </c>
      <c r="C1343" s="487" t="s">
        <v>1992</v>
      </c>
      <c r="D1343" s="474"/>
      <c r="E1343" s="474"/>
      <c r="F1343" s="475"/>
      <c r="G1343" s="476" t="s">
        <v>1729</v>
      </c>
      <c r="H1343" s="451"/>
      <c r="S1343" s="452"/>
      <c r="T1343" s="437"/>
      <c r="U1343" s="437"/>
      <c r="V1343" s="437"/>
      <c r="W1343" s="437"/>
      <c r="X1343" s="437"/>
      <c r="Y1343" s="437"/>
      <c r="Z1343" s="437"/>
      <c r="AA1343" s="437"/>
      <c r="AB1343" s="437"/>
      <c r="AC1343" s="437"/>
      <c r="AD1343" s="437"/>
      <c r="AE1343" s="437"/>
      <c r="AF1343" s="437"/>
    </row>
    <row r="1344">
      <c r="A1344" s="486" t="s">
        <v>1646</v>
      </c>
      <c r="B1344" s="478">
        <v>8.0</v>
      </c>
      <c r="C1344" s="487" t="s">
        <v>1885</v>
      </c>
      <c r="D1344" s="474"/>
      <c r="E1344" s="474"/>
      <c r="F1344" s="475"/>
      <c r="G1344" s="476" t="s">
        <v>1729</v>
      </c>
      <c r="H1344" s="451"/>
      <c r="S1344" s="452"/>
      <c r="T1344" s="437"/>
      <c r="U1344" s="437"/>
      <c r="V1344" s="437"/>
      <c r="W1344" s="437"/>
      <c r="X1344" s="437"/>
      <c r="Y1344" s="437"/>
      <c r="Z1344" s="437"/>
      <c r="AA1344" s="437"/>
      <c r="AB1344" s="437"/>
      <c r="AC1344" s="437"/>
      <c r="AD1344" s="437"/>
      <c r="AE1344" s="437"/>
      <c r="AF1344" s="437"/>
    </row>
    <row r="1345">
      <c r="A1345" s="486" t="s">
        <v>1636</v>
      </c>
      <c r="B1345" s="478">
        <v>9.0</v>
      </c>
      <c r="C1345" s="487" t="s">
        <v>1886</v>
      </c>
      <c r="D1345" s="474"/>
      <c r="E1345" s="474"/>
      <c r="F1345" s="475"/>
      <c r="G1345" s="476" t="s">
        <v>1638</v>
      </c>
      <c r="H1345" s="451"/>
      <c r="S1345" s="452"/>
      <c r="T1345" s="437"/>
      <c r="U1345" s="437"/>
      <c r="V1345" s="437"/>
      <c r="W1345" s="437"/>
      <c r="X1345" s="437"/>
      <c r="Y1345" s="437"/>
      <c r="Z1345" s="437"/>
      <c r="AA1345" s="437"/>
      <c r="AB1345" s="437"/>
      <c r="AC1345" s="437"/>
      <c r="AD1345" s="437"/>
      <c r="AE1345" s="437"/>
      <c r="AF1345" s="437"/>
    </row>
    <row r="1346">
      <c r="A1346" s="488" t="s">
        <v>8960</v>
      </c>
      <c r="B1346" s="474"/>
      <c r="C1346" s="474"/>
      <c r="D1346" s="474"/>
      <c r="E1346" s="474"/>
      <c r="F1346" s="474"/>
      <c r="G1346" s="474"/>
      <c r="H1346" s="451"/>
      <c r="S1346" s="452"/>
      <c r="T1346" s="437"/>
      <c r="U1346" s="437"/>
      <c r="V1346" s="437"/>
      <c r="W1346" s="437"/>
      <c r="X1346" s="437"/>
      <c r="Y1346" s="437"/>
      <c r="Z1346" s="437"/>
      <c r="AA1346" s="437"/>
      <c r="AB1346" s="437"/>
      <c r="AC1346" s="437"/>
      <c r="AD1346" s="437"/>
      <c r="AE1346" s="437"/>
      <c r="AF1346" s="437"/>
    </row>
    <row r="1347">
      <c r="A1347" s="471" t="s">
        <v>8944</v>
      </c>
      <c r="B1347" s="472" t="s">
        <v>8946</v>
      </c>
      <c r="C1347" s="473" t="s">
        <v>39</v>
      </c>
      <c r="D1347" s="475"/>
      <c r="E1347" s="472" t="s">
        <v>8951</v>
      </c>
      <c r="F1347" s="478" t="s">
        <v>8961</v>
      </c>
      <c r="G1347" s="473" t="s">
        <v>8953</v>
      </c>
      <c r="H1347" s="451"/>
      <c r="S1347" s="452"/>
      <c r="T1347" s="437"/>
      <c r="U1347" s="437"/>
      <c r="V1347" s="437"/>
      <c r="W1347" s="437"/>
      <c r="X1347" s="437"/>
      <c r="Y1347" s="437"/>
      <c r="Z1347" s="437"/>
      <c r="AA1347" s="437"/>
      <c r="AB1347" s="437"/>
      <c r="AC1347" s="437"/>
      <c r="AD1347" s="437"/>
      <c r="AE1347" s="437"/>
      <c r="AF1347" s="437"/>
    </row>
    <row r="1348">
      <c r="A1348" s="471" t="s">
        <v>6465</v>
      </c>
      <c r="B1348" s="472">
        <v>1.0</v>
      </c>
      <c r="C1348" s="476" t="s">
        <v>8955</v>
      </c>
      <c r="D1348" s="475"/>
      <c r="E1348" s="478" t="s">
        <v>8956</v>
      </c>
      <c r="F1348" s="472"/>
      <c r="G1348" s="473" t="s">
        <v>8957</v>
      </c>
      <c r="H1348" s="451"/>
      <c r="S1348" s="452"/>
      <c r="T1348" s="437"/>
      <c r="U1348" s="437"/>
      <c r="V1348" s="437"/>
      <c r="W1348" s="437"/>
      <c r="X1348" s="437"/>
      <c r="Y1348" s="437"/>
      <c r="Z1348" s="437"/>
      <c r="AA1348" s="437"/>
      <c r="AB1348" s="437"/>
      <c r="AC1348" s="437"/>
      <c r="AD1348" s="437"/>
      <c r="AE1348" s="437"/>
      <c r="AF1348" s="437"/>
    </row>
    <row r="1349">
      <c r="A1349" s="489" t="s">
        <v>8962</v>
      </c>
      <c r="B1349" s="474"/>
      <c r="C1349" s="474"/>
      <c r="D1349" s="474"/>
      <c r="E1349" s="474"/>
      <c r="F1349" s="474"/>
      <c r="G1349" s="474"/>
      <c r="H1349" s="451"/>
      <c r="S1349" s="452"/>
      <c r="T1349" s="437"/>
      <c r="U1349" s="437"/>
      <c r="V1349" s="437"/>
      <c r="W1349" s="437"/>
      <c r="X1349" s="437"/>
      <c r="Y1349" s="437"/>
      <c r="Z1349" s="437"/>
      <c r="AA1349" s="437"/>
      <c r="AB1349" s="437"/>
      <c r="AC1349" s="437"/>
      <c r="AD1349" s="437"/>
      <c r="AE1349" s="437"/>
      <c r="AF1349" s="437"/>
    </row>
    <row r="1350">
      <c r="A1350" s="471" t="s">
        <v>8944</v>
      </c>
      <c r="B1350" s="472" t="s">
        <v>8946</v>
      </c>
      <c r="C1350" s="473" t="s">
        <v>39</v>
      </c>
      <c r="D1350" s="475"/>
      <c r="E1350" s="472" t="s">
        <v>8951</v>
      </c>
      <c r="F1350" s="472" t="s">
        <v>8952</v>
      </c>
      <c r="G1350" s="473" t="s">
        <v>8953</v>
      </c>
      <c r="H1350" s="451"/>
      <c r="S1350" s="452"/>
      <c r="T1350" s="437"/>
      <c r="U1350" s="437"/>
      <c r="V1350" s="437"/>
      <c r="W1350" s="437"/>
      <c r="X1350" s="437"/>
      <c r="Y1350" s="437"/>
      <c r="Z1350" s="437"/>
      <c r="AA1350" s="437"/>
      <c r="AB1350" s="437"/>
      <c r="AC1350" s="437"/>
      <c r="AD1350" s="437"/>
      <c r="AE1350" s="437"/>
      <c r="AF1350" s="437"/>
    </row>
    <row r="1351">
      <c r="A1351" s="490" t="s">
        <v>6465</v>
      </c>
      <c r="B1351" s="491">
        <v>1.0</v>
      </c>
      <c r="C1351" s="492" t="s">
        <v>8955</v>
      </c>
      <c r="D1351" s="493"/>
      <c r="E1351" s="494" t="s">
        <v>8956</v>
      </c>
      <c r="F1351" s="491"/>
      <c r="G1351" s="495" t="s">
        <v>8963</v>
      </c>
      <c r="H1351" s="451"/>
      <c r="S1351" s="452"/>
      <c r="T1351" s="437"/>
      <c r="U1351" s="437"/>
      <c r="V1351" s="437"/>
      <c r="W1351" s="437"/>
      <c r="X1351" s="437"/>
      <c r="Y1351" s="437"/>
      <c r="Z1351" s="437"/>
      <c r="AA1351" s="437"/>
      <c r="AB1351" s="437"/>
      <c r="AC1351" s="437"/>
      <c r="AD1351" s="437"/>
      <c r="AE1351" s="437"/>
      <c r="AF1351" s="437"/>
    </row>
    <row r="1352">
      <c r="A1352" s="496"/>
      <c r="B1352" s="497"/>
      <c r="C1352" s="497"/>
      <c r="E1352" s="497"/>
      <c r="F1352" s="497"/>
      <c r="G1352" s="497"/>
      <c r="H1352" s="451"/>
      <c r="S1352" s="452"/>
      <c r="T1352" s="437"/>
      <c r="U1352" s="437"/>
      <c r="V1352" s="437"/>
      <c r="W1352" s="437"/>
      <c r="X1352" s="437"/>
      <c r="Y1352" s="437"/>
      <c r="Z1352" s="437"/>
      <c r="AA1352" s="437"/>
      <c r="AB1352" s="437"/>
      <c r="AC1352" s="437"/>
      <c r="AD1352" s="437"/>
      <c r="AE1352" s="437"/>
      <c r="AF1352" s="437"/>
    </row>
    <row r="1353">
      <c r="A1353" s="498" t="s">
        <v>8964</v>
      </c>
      <c r="B1353" s="435"/>
      <c r="C1353" s="435"/>
      <c r="D1353" s="499" t="s">
        <v>8965</v>
      </c>
      <c r="E1353" s="500" t="s">
        <v>8966</v>
      </c>
      <c r="F1353" s="499" t="s">
        <v>8967</v>
      </c>
      <c r="G1353" s="435"/>
      <c r="H1353" s="435"/>
      <c r="I1353" s="435"/>
      <c r="J1353" s="501" t="s">
        <v>8965</v>
      </c>
      <c r="K1353" s="500" t="s">
        <v>8966</v>
      </c>
      <c r="L1353" s="501" t="s">
        <v>8968</v>
      </c>
      <c r="M1353" s="435"/>
      <c r="N1353" s="435"/>
      <c r="O1353" s="435"/>
      <c r="P1353" s="502" t="s">
        <v>8965</v>
      </c>
      <c r="Q1353" s="503" t="s">
        <v>8966</v>
      </c>
      <c r="R1353" s="504"/>
      <c r="S1353" s="436"/>
      <c r="T1353" s="437"/>
      <c r="U1353" s="437"/>
      <c r="V1353" s="437"/>
      <c r="W1353" s="437"/>
      <c r="X1353" s="437"/>
      <c r="Y1353" s="437"/>
      <c r="Z1353" s="437"/>
      <c r="AA1353" s="437"/>
      <c r="AB1353" s="437"/>
      <c r="AC1353" s="437"/>
      <c r="AD1353" s="437"/>
      <c r="AE1353" s="437"/>
      <c r="AF1353" s="437"/>
    </row>
    <row r="1354">
      <c r="A1354" s="505"/>
      <c r="S1354" s="452"/>
      <c r="T1354" s="437"/>
      <c r="U1354" s="437"/>
      <c r="V1354" s="437"/>
      <c r="W1354" s="437"/>
      <c r="X1354" s="437"/>
      <c r="Y1354" s="437"/>
      <c r="Z1354" s="437"/>
      <c r="AA1354" s="437"/>
      <c r="AB1354" s="437"/>
      <c r="AC1354" s="437"/>
      <c r="AD1354" s="437"/>
      <c r="AE1354" s="437"/>
      <c r="AF1354" s="437"/>
    </row>
    <row r="1355">
      <c r="A1355" s="506" t="s">
        <v>8969</v>
      </c>
      <c r="D1355" s="507" t="s">
        <v>8965</v>
      </c>
      <c r="E1355" s="508" t="s">
        <v>8966</v>
      </c>
      <c r="F1355" s="507" t="s">
        <v>8970</v>
      </c>
      <c r="J1355" s="507" t="s">
        <v>8965</v>
      </c>
      <c r="K1355" s="508" t="s">
        <v>8966</v>
      </c>
      <c r="L1355" s="507" t="s">
        <v>8971</v>
      </c>
      <c r="P1355" s="509" t="s">
        <v>8965</v>
      </c>
      <c r="Q1355" s="510" t="s">
        <v>8966</v>
      </c>
      <c r="R1355" s="511" t="s">
        <v>8972</v>
      </c>
      <c r="S1355" s="452"/>
      <c r="T1355" s="437"/>
      <c r="U1355" s="437"/>
      <c r="V1355" s="437"/>
      <c r="W1355" s="437"/>
      <c r="X1355" s="437"/>
      <c r="Y1355" s="437"/>
      <c r="Z1355" s="437"/>
      <c r="AA1355" s="437"/>
      <c r="AB1355" s="437"/>
      <c r="AC1355" s="437"/>
      <c r="AD1355" s="437"/>
      <c r="AE1355" s="437"/>
      <c r="AF1355" s="437"/>
    </row>
    <row r="1356">
      <c r="A1356" s="512"/>
      <c r="B1356" s="513"/>
      <c r="C1356" s="513"/>
      <c r="D1356" s="513"/>
      <c r="E1356" s="513"/>
      <c r="F1356" s="513"/>
      <c r="G1356" s="513"/>
      <c r="H1356" s="513"/>
      <c r="I1356" s="513"/>
      <c r="J1356" s="513"/>
      <c r="K1356" s="513"/>
      <c r="L1356" s="513"/>
      <c r="M1356" s="513"/>
      <c r="N1356" s="513"/>
      <c r="O1356" s="513"/>
      <c r="P1356" s="513"/>
      <c r="Q1356" s="513"/>
      <c r="R1356" s="513"/>
      <c r="S1356" s="514"/>
      <c r="T1356" s="437"/>
      <c r="U1356" s="437"/>
      <c r="V1356" s="437"/>
      <c r="W1356" s="437"/>
      <c r="X1356" s="437"/>
      <c r="Y1356" s="437"/>
      <c r="Z1356" s="437"/>
      <c r="AA1356" s="437"/>
      <c r="AB1356" s="437"/>
      <c r="AC1356" s="437"/>
      <c r="AD1356" s="437"/>
      <c r="AE1356" s="437"/>
      <c r="AF1356" s="437"/>
    </row>
    <row r="1357">
      <c r="A1357" s="434" t="s">
        <v>9037</v>
      </c>
      <c r="B1357" s="435"/>
      <c r="C1357" s="435"/>
      <c r="D1357" s="435"/>
      <c r="E1357" s="435"/>
      <c r="F1357" s="435"/>
      <c r="G1357" s="435"/>
      <c r="H1357" s="435"/>
      <c r="I1357" s="435"/>
      <c r="J1357" s="435"/>
      <c r="K1357" s="435"/>
      <c r="L1357" s="435"/>
      <c r="M1357" s="435"/>
      <c r="N1357" s="435"/>
      <c r="O1357" s="435"/>
      <c r="P1357" s="435"/>
      <c r="Q1357" s="435"/>
      <c r="R1357" s="435"/>
      <c r="S1357" s="436"/>
      <c r="T1357" s="437"/>
      <c r="U1357" s="437"/>
      <c r="V1357" s="437"/>
      <c r="W1357" s="437"/>
      <c r="X1357" s="437"/>
      <c r="Y1357" s="437"/>
      <c r="Z1357" s="437"/>
      <c r="AA1357" s="437"/>
      <c r="AB1357" s="437"/>
      <c r="AC1357" s="437"/>
      <c r="AD1357" s="437"/>
      <c r="AE1357" s="437"/>
      <c r="AF1357" s="437"/>
    </row>
    <row r="1358">
      <c r="A1358" s="438" t="s">
        <v>8935</v>
      </c>
      <c r="B1358" s="439"/>
      <c r="C1358" s="438" t="s">
        <v>8936</v>
      </c>
      <c r="D1358" s="440"/>
      <c r="E1358" s="439"/>
      <c r="F1358" s="441" t="s">
        <v>1437</v>
      </c>
      <c r="G1358" s="442" t="s">
        <v>8937</v>
      </c>
      <c r="H1358" s="443" t="s">
        <v>1442</v>
      </c>
      <c r="I1358" s="444"/>
      <c r="J1358" s="444"/>
      <c r="K1358" s="444"/>
      <c r="L1358" s="444"/>
      <c r="M1358" s="444"/>
      <c r="N1358" s="444"/>
      <c r="O1358" s="444"/>
      <c r="P1358" s="444"/>
      <c r="Q1358" s="444"/>
      <c r="R1358" s="444"/>
      <c r="S1358" s="445"/>
      <c r="T1358" s="437"/>
      <c r="U1358" s="437"/>
      <c r="V1358" s="437"/>
      <c r="W1358" s="437"/>
      <c r="X1358" s="437"/>
      <c r="Y1358" s="437"/>
      <c r="Z1358" s="437"/>
      <c r="AA1358" s="437"/>
      <c r="AB1358" s="437"/>
      <c r="AC1358" s="437"/>
      <c r="AD1358" s="437"/>
      <c r="AE1358" s="437"/>
      <c r="AF1358" s="437"/>
    </row>
    <row r="1359">
      <c r="A1359" s="446" t="s">
        <v>8938</v>
      </c>
      <c r="B1359" s="22"/>
      <c r="C1359" s="447"/>
      <c r="D1359" s="448"/>
      <c r="E1359" s="22"/>
      <c r="F1359" s="449" t="s">
        <v>8939</v>
      </c>
      <c r="G1359" s="450"/>
      <c r="H1359" s="451"/>
      <c r="S1359" s="452"/>
      <c r="T1359" s="437"/>
      <c r="U1359" s="437"/>
      <c r="V1359" s="437"/>
      <c r="W1359" s="437"/>
      <c r="X1359" s="437"/>
      <c r="Y1359" s="437"/>
      <c r="Z1359" s="437"/>
      <c r="AA1359" s="437"/>
      <c r="AB1359" s="437"/>
      <c r="AC1359" s="437"/>
      <c r="AD1359" s="437"/>
      <c r="AE1359" s="437"/>
      <c r="AF1359" s="437"/>
    </row>
    <row r="1360">
      <c r="A1360" s="453" t="s">
        <v>8940</v>
      </c>
      <c r="B1360" s="448"/>
      <c r="C1360" s="448"/>
      <c r="D1360" s="22"/>
      <c r="E1360" s="454" t="s">
        <v>8941</v>
      </c>
      <c r="F1360" s="455" t="s">
        <v>8942</v>
      </c>
      <c r="G1360" s="456"/>
      <c r="H1360" s="451"/>
      <c r="S1360" s="452"/>
      <c r="T1360" s="437"/>
      <c r="U1360" s="437"/>
      <c r="V1360" s="437"/>
      <c r="W1360" s="437"/>
      <c r="X1360" s="437"/>
      <c r="Y1360" s="437"/>
      <c r="Z1360" s="437"/>
      <c r="AA1360" s="437"/>
      <c r="AB1360" s="437"/>
      <c r="AC1360" s="437"/>
      <c r="AD1360" s="437"/>
      <c r="AE1360" s="437"/>
      <c r="AF1360" s="437"/>
    </row>
    <row r="1361">
      <c r="A1361" s="457" t="s">
        <v>8943</v>
      </c>
      <c r="B1361" s="458"/>
      <c r="C1361" s="458"/>
      <c r="D1361" s="459"/>
      <c r="E1361" s="460"/>
      <c r="F1361" s="461"/>
      <c r="G1361" s="462"/>
      <c r="H1361" s="463"/>
      <c r="I1361" s="464"/>
      <c r="J1361" s="464"/>
      <c r="K1361" s="464"/>
      <c r="L1361" s="464"/>
      <c r="M1361" s="464"/>
      <c r="N1361" s="464"/>
      <c r="O1361" s="464"/>
      <c r="P1361" s="464"/>
      <c r="Q1361" s="464"/>
      <c r="R1361" s="464"/>
      <c r="S1361" s="465"/>
      <c r="T1361" s="437"/>
      <c r="U1361" s="437"/>
      <c r="V1361" s="437"/>
      <c r="W1361" s="437"/>
      <c r="X1361" s="437"/>
      <c r="Y1361" s="437"/>
      <c r="Z1361" s="437"/>
      <c r="AA1361" s="437"/>
      <c r="AB1361" s="437"/>
      <c r="AC1361" s="437"/>
      <c r="AD1361" s="437"/>
      <c r="AE1361" s="437"/>
      <c r="AF1361" s="437"/>
    </row>
    <row r="1362">
      <c r="A1362" s="466" t="s">
        <v>8944</v>
      </c>
      <c r="B1362" s="467"/>
      <c r="C1362" s="468" t="s">
        <v>8945</v>
      </c>
      <c r="D1362" s="469"/>
      <c r="E1362" s="469"/>
      <c r="F1362" s="469"/>
      <c r="G1362" s="469"/>
      <c r="H1362" s="470" t="s">
        <v>1588</v>
      </c>
      <c r="S1362" s="452"/>
      <c r="T1362" s="437"/>
      <c r="U1362" s="437"/>
      <c r="V1362" s="437"/>
      <c r="W1362" s="437"/>
      <c r="X1362" s="437"/>
      <c r="Y1362" s="437"/>
      <c r="Z1362" s="437"/>
      <c r="AA1362" s="437"/>
      <c r="AB1362" s="437"/>
      <c r="AC1362" s="437"/>
      <c r="AD1362" s="437"/>
      <c r="AE1362" s="437"/>
      <c r="AF1362" s="437"/>
    </row>
    <row r="1363">
      <c r="A1363" s="471"/>
      <c r="B1363" s="472" t="s">
        <v>8946</v>
      </c>
      <c r="C1363" s="473" t="s">
        <v>8947</v>
      </c>
      <c r="D1363" s="474"/>
      <c r="E1363" s="474"/>
      <c r="F1363" s="475"/>
      <c r="G1363" s="473" t="s">
        <v>8948</v>
      </c>
      <c r="H1363" s="451"/>
      <c r="S1363" s="452"/>
      <c r="T1363" s="437"/>
      <c r="U1363" s="437"/>
      <c r="V1363" s="437"/>
      <c r="W1363" s="437"/>
      <c r="X1363" s="437"/>
      <c r="Y1363" s="437"/>
      <c r="Z1363" s="437"/>
      <c r="AA1363" s="437"/>
      <c r="AB1363" s="437"/>
      <c r="AC1363" s="437"/>
      <c r="AD1363" s="437"/>
      <c r="AE1363" s="437"/>
      <c r="AF1363" s="437"/>
    </row>
    <row r="1364">
      <c r="A1364" s="486" t="s">
        <v>2101</v>
      </c>
      <c r="B1364" s="478">
        <v>1.0</v>
      </c>
      <c r="C1364" s="476" t="s">
        <v>2156</v>
      </c>
      <c r="D1364" s="474"/>
      <c r="E1364" s="474"/>
      <c r="F1364" s="475"/>
      <c r="G1364" s="477"/>
      <c r="H1364" s="451"/>
      <c r="S1364" s="452"/>
      <c r="T1364" s="437"/>
      <c r="U1364" s="437"/>
      <c r="V1364" s="437"/>
      <c r="W1364" s="437"/>
      <c r="X1364" s="437"/>
      <c r="Y1364" s="437"/>
      <c r="Z1364" s="437"/>
      <c r="AA1364" s="437"/>
      <c r="AB1364" s="437"/>
      <c r="AC1364" s="437"/>
      <c r="AD1364" s="437"/>
      <c r="AE1364" s="437"/>
      <c r="AF1364" s="437"/>
    </row>
    <row r="1365">
      <c r="A1365" s="486" t="s">
        <v>2101</v>
      </c>
      <c r="B1365" s="478">
        <v>2.0</v>
      </c>
      <c r="C1365" s="476" t="s">
        <v>2109</v>
      </c>
      <c r="D1365" s="474"/>
      <c r="E1365" s="474"/>
      <c r="F1365" s="475"/>
      <c r="G1365" s="477"/>
      <c r="H1365" s="451"/>
      <c r="S1365" s="452"/>
      <c r="T1365" s="437"/>
      <c r="U1365" s="437"/>
      <c r="V1365" s="437"/>
      <c r="W1365" s="437"/>
      <c r="X1365" s="437"/>
      <c r="Y1365" s="437"/>
      <c r="Z1365" s="437"/>
      <c r="AA1365" s="437"/>
      <c r="AB1365" s="437"/>
      <c r="AC1365" s="437"/>
      <c r="AD1365" s="437"/>
      <c r="AE1365" s="437"/>
      <c r="AF1365" s="437"/>
    </row>
    <row r="1366">
      <c r="A1366" s="486"/>
      <c r="B1366" s="478" t="s">
        <v>8946</v>
      </c>
      <c r="C1366" s="476" t="s">
        <v>8947</v>
      </c>
      <c r="D1366" s="474"/>
      <c r="E1366" s="475"/>
      <c r="F1366" s="478" t="s">
        <v>8948</v>
      </c>
      <c r="G1366" s="476" t="s">
        <v>8949</v>
      </c>
      <c r="H1366" s="451"/>
      <c r="S1366" s="452"/>
      <c r="T1366" s="437"/>
      <c r="U1366" s="437"/>
      <c r="V1366" s="437"/>
      <c r="W1366" s="437"/>
      <c r="X1366" s="437"/>
      <c r="Y1366" s="437"/>
      <c r="Z1366" s="437"/>
      <c r="AA1366" s="437"/>
      <c r="AB1366" s="437"/>
      <c r="AC1366" s="437"/>
      <c r="AD1366" s="437"/>
      <c r="AE1366" s="437"/>
      <c r="AF1366" s="437"/>
    </row>
    <row r="1367">
      <c r="A1367" s="521" t="s">
        <v>2104</v>
      </c>
      <c r="B1367" s="478">
        <v>1.0</v>
      </c>
      <c r="C1367" s="484" t="s">
        <v>2157</v>
      </c>
      <c r="D1367" s="474"/>
      <c r="E1367" s="475"/>
      <c r="F1367" s="483" t="s">
        <v>2158</v>
      </c>
      <c r="G1367" s="482"/>
      <c r="H1367" s="451"/>
      <c r="S1367" s="452"/>
      <c r="T1367" s="437"/>
      <c r="U1367" s="437"/>
      <c r="V1367" s="437"/>
      <c r="W1367" s="437"/>
      <c r="X1367" s="437"/>
      <c r="Y1367" s="437"/>
      <c r="Z1367" s="437"/>
      <c r="AA1367" s="437"/>
      <c r="AB1367" s="437"/>
      <c r="AC1367" s="437"/>
      <c r="AD1367" s="437"/>
      <c r="AE1367" s="437"/>
      <c r="AF1367" s="437"/>
    </row>
    <row r="1368">
      <c r="A1368" s="521" t="s">
        <v>2104</v>
      </c>
      <c r="B1368" s="483">
        <v>2.0</v>
      </c>
      <c r="C1368" s="484" t="s">
        <v>2159</v>
      </c>
      <c r="D1368" s="474"/>
      <c r="E1368" s="475"/>
      <c r="F1368" s="481"/>
      <c r="G1368" s="482"/>
      <c r="H1368" s="451"/>
      <c r="S1368" s="452"/>
      <c r="T1368" s="437"/>
      <c r="U1368" s="437"/>
      <c r="V1368" s="437"/>
      <c r="W1368" s="437"/>
      <c r="X1368" s="437"/>
      <c r="Y1368" s="437"/>
      <c r="Z1368" s="437"/>
      <c r="AA1368" s="437"/>
      <c r="AB1368" s="437"/>
      <c r="AC1368" s="437"/>
      <c r="AD1368" s="437"/>
      <c r="AE1368" s="437"/>
      <c r="AF1368" s="437"/>
    </row>
    <row r="1369">
      <c r="A1369" s="521"/>
      <c r="B1369" s="483" t="s">
        <v>8946</v>
      </c>
      <c r="C1369" s="483" t="s">
        <v>8947</v>
      </c>
      <c r="D1369" s="483" t="s">
        <v>8950</v>
      </c>
      <c r="E1369" s="483" t="s">
        <v>8951</v>
      </c>
      <c r="F1369" s="483" t="s">
        <v>8952</v>
      </c>
      <c r="G1369" s="484" t="s">
        <v>8953</v>
      </c>
      <c r="H1369" s="451"/>
      <c r="S1369" s="452"/>
      <c r="T1369" s="437"/>
      <c r="U1369" s="437"/>
      <c r="V1369" s="437"/>
      <c r="W1369" s="437"/>
      <c r="X1369" s="437"/>
      <c r="Y1369" s="437"/>
      <c r="Z1369" s="437"/>
      <c r="AA1369" s="437"/>
      <c r="AB1369" s="437"/>
      <c r="AC1369" s="437"/>
      <c r="AD1369" s="437"/>
      <c r="AE1369" s="437"/>
      <c r="AF1369" s="437"/>
    </row>
    <row r="1370">
      <c r="A1370" s="521" t="s">
        <v>8954</v>
      </c>
      <c r="B1370" s="483">
        <v>1.0</v>
      </c>
      <c r="C1370" s="483" t="s">
        <v>2161</v>
      </c>
      <c r="D1370" s="483" t="s">
        <v>2162</v>
      </c>
      <c r="E1370" s="481"/>
      <c r="F1370" s="481"/>
      <c r="G1370" s="484" t="s">
        <v>2163</v>
      </c>
      <c r="H1370" s="451"/>
      <c r="S1370" s="452"/>
      <c r="T1370" s="437"/>
      <c r="U1370" s="437"/>
      <c r="V1370" s="437"/>
      <c r="W1370" s="437"/>
      <c r="X1370" s="437"/>
      <c r="Y1370" s="437"/>
      <c r="Z1370" s="437"/>
      <c r="AA1370" s="437"/>
      <c r="AB1370" s="437"/>
      <c r="AC1370" s="437"/>
      <c r="AD1370" s="437"/>
      <c r="AE1370" s="437"/>
      <c r="AF1370" s="437"/>
    </row>
    <row r="1371">
      <c r="A1371" s="521" t="s">
        <v>8954</v>
      </c>
      <c r="B1371" s="483">
        <v>2.0</v>
      </c>
      <c r="C1371" s="483" t="s">
        <v>2164</v>
      </c>
      <c r="D1371" s="483" t="s">
        <v>2165</v>
      </c>
      <c r="E1371" s="483" t="s">
        <v>2166</v>
      </c>
      <c r="F1371" s="481"/>
      <c r="G1371" s="484" t="s">
        <v>2167</v>
      </c>
      <c r="H1371" s="451"/>
      <c r="S1371" s="452"/>
      <c r="T1371" s="437"/>
      <c r="U1371" s="437"/>
      <c r="V1371" s="437"/>
      <c r="W1371" s="437"/>
      <c r="X1371" s="437"/>
      <c r="Y1371" s="437"/>
      <c r="Z1371" s="437"/>
      <c r="AA1371" s="437"/>
      <c r="AB1371" s="437"/>
      <c r="AC1371" s="437"/>
      <c r="AD1371" s="437"/>
      <c r="AE1371" s="437"/>
      <c r="AF1371" s="437"/>
    </row>
    <row r="1372">
      <c r="A1372" s="471"/>
      <c r="B1372" s="472" t="s">
        <v>8946</v>
      </c>
      <c r="C1372" s="517" t="s">
        <v>6512</v>
      </c>
      <c r="D1372" s="517" t="s">
        <v>8974</v>
      </c>
      <c r="E1372" s="517" t="s">
        <v>8951</v>
      </c>
      <c r="F1372" s="517" t="s">
        <v>8952</v>
      </c>
      <c r="G1372" s="473" t="s">
        <v>8953</v>
      </c>
      <c r="H1372" s="451"/>
      <c r="S1372" s="452"/>
      <c r="T1372" s="437"/>
      <c r="U1372" s="437"/>
      <c r="V1372" s="437"/>
      <c r="W1372" s="437"/>
      <c r="X1372" s="437"/>
      <c r="Y1372" s="437"/>
      <c r="Z1372" s="437"/>
      <c r="AA1372" s="437"/>
      <c r="AB1372" s="437"/>
      <c r="AC1372" s="437"/>
      <c r="AD1372" s="437"/>
      <c r="AE1372" s="437"/>
      <c r="AF1372" s="437"/>
    </row>
    <row r="1373">
      <c r="A1373" s="471" t="s">
        <v>8975</v>
      </c>
      <c r="B1373" s="472">
        <v>1.0</v>
      </c>
      <c r="C1373" s="478" t="s">
        <v>8976</v>
      </c>
      <c r="D1373" s="472"/>
      <c r="E1373" s="478" t="s">
        <v>8977</v>
      </c>
      <c r="F1373" s="472"/>
      <c r="G1373" s="473" t="s">
        <v>8978</v>
      </c>
      <c r="H1373" s="451"/>
      <c r="S1373" s="452"/>
      <c r="T1373" s="437"/>
      <c r="U1373" s="437"/>
      <c r="V1373" s="437"/>
      <c r="W1373" s="437"/>
      <c r="X1373" s="437"/>
      <c r="Y1373" s="437"/>
      <c r="Z1373" s="437"/>
      <c r="AA1373" s="437"/>
      <c r="AB1373" s="437"/>
      <c r="AC1373" s="437"/>
      <c r="AD1373" s="437"/>
      <c r="AE1373" s="437"/>
      <c r="AF1373" s="437"/>
    </row>
    <row r="1374">
      <c r="A1374" s="479"/>
      <c r="B1374" s="480" t="s">
        <v>8946</v>
      </c>
      <c r="C1374" s="485" t="s">
        <v>39</v>
      </c>
      <c r="D1374" s="475"/>
      <c r="E1374" s="480" t="s">
        <v>8951</v>
      </c>
      <c r="F1374" s="480" t="s">
        <v>8952</v>
      </c>
      <c r="G1374" s="485" t="s">
        <v>8953</v>
      </c>
      <c r="H1374" s="451"/>
      <c r="S1374" s="452"/>
      <c r="T1374" s="437"/>
      <c r="U1374" s="437"/>
      <c r="V1374" s="437"/>
      <c r="W1374" s="437"/>
      <c r="X1374" s="437"/>
      <c r="Y1374" s="437"/>
      <c r="Z1374" s="437"/>
      <c r="AA1374" s="437"/>
      <c r="AB1374" s="437"/>
      <c r="AC1374" s="437"/>
      <c r="AD1374" s="437"/>
      <c r="AE1374" s="437"/>
      <c r="AF1374" s="437"/>
    </row>
    <row r="1375">
      <c r="A1375" s="471" t="s">
        <v>6465</v>
      </c>
      <c r="B1375" s="480">
        <v>1.0</v>
      </c>
      <c r="C1375" s="484" t="s">
        <v>8955</v>
      </c>
      <c r="D1375" s="475"/>
      <c r="E1375" s="483" t="s">
        <v>8956</v>
      </c>
      <c r="F1375" s="480"/>
      <c r="G1375" s="484" t="s">
        <v>8957</v>
      </c>
      <c r="H1375" s="451"/>
      <c r="S1375" s="452"/>
      <c r="T1375" s="437"/>
      <c r="U1375" s="437"/>
      <c r="V1375" s="437"/>
      <c r="W1375" s="437"/>
      <c r="X1375" s="437"/>
      <c r="Y1375" s="437"/>
      <c r="Z1375" s="437"/>
      <c r="AA1375" s="437"/>
      <c r="AB1375" s="437"/>
      <c r="AC1375" s="437"/>
      <c r="AD1375" s="437"/>
      <c r="AE1375" s="437"/>
      <c r="AF1375" s="437"/>
    </row>
    <row r="1376">
      <c r="A1376" s="471"/>
      <c r="B1376" s="472" t="s">
        <v>8946</v>
      </c>
      <c r="C1376" s="476" t="s">
        <v>8958</v>
      </c>
      <c r="D1376" s="474"/>
      <c r="E1376" s="474"/>
      <c r="F1376" s="475"/>
      <c r="G1376" s="473" t="s">
        <v>8959</v>
      </c>
      <c r="H1376" s="451"/>
      <c r="S1376" s="452"/>
      <c r="T1376" s="437"/>
      <c r="U1376" s="437"/>
      <c r="V1376" s="437"/>
      <c r="W1376" s="437"/>
      <c r="X1376" s="437"/>
      <c r="Y1376" s="437"/>
      <c r="Z1376" s="437"/>
      <c r="AA1376" s="437"/>
      <c r="AB1376" s="437"/>
      <c r="AC1376" s="437"/>
      <c r="AD1376" s="437"/>
      <c r="AE1376" s="437"/>
      <c r="AF1376" s="437"/>
    </row>
    <row r="1377">
      <c r="A1377" s="486" t="s">
        <v>1636</v>
      </c>
      <c r="B1377" s="478">
        <v>1.0</v>
      </c>
      <c r="C1377" s="487" t="s">
        <v>1993</v>
      </c>
      <c r="D1377" s="474"/>
      <c r="E1377" s="474"/>
      <c r="F1377" s="475"/>
      <c r="G1377" s="476" t="s">
        <v>1877</v>
      </c>
      <c r="H1377" s="451"/>
      <c r="S1377" s="452"/>
      <c r="T1377" s="437"/>
      <c r="U1377" s="437"/>
      <c r="V1377" s="437"/>
      <c r="W1377" s="437"/>
      <c r="X1377" s="437"/>
      <c r="Y1377" s="437"/>
      <c r="Z1377" s="437"/>
      <c r="AA1377" s="437"/>
      <c r="AB1377" s="437"/>
      <c r="AC1377" s="437"/>
      <c r="AD1377" s="437"/>
      <c r="AE1377" s="437"/>
      <c r="AF1377" s="437"/>
    </row>
    <row r="1378">
      <c r="A1378" s="486" t="s">
        <v>1636</v>
      </c>
      <c r="B1378" s="478">
        <v>2.0</v>
      </c>
      <c r="C1378" s="487" t="s">
        <v>1994</v>
      </c>
      <c r="D1378" s="474"/>
      <c r="E1378" s="474"/>
      <c r="F1378" s="475"/>
      <c r="G1378" s="476" t="s">
        <v>1638</v>
      </c>
      <c r="H1378" s="451"/>
      <c r="S1378" s="452"/>
      <c r="T1378" s="437"/>
      <c r="U1378" s="437"/>
      <c r="V1378" s="437"/>
      <c r="W1378" s="437"/>
      <c r="X1378" s="437"/>
      <c r="Y1378" s="437"/>
      <c r="Z1378" s="437"/>
      <c r="AA1378" s="437"/>
      <c r="AB1378" s="437"/>
      <c r="AC1378" s="437"/>
      <c r="AD1378" s="437"/>
      <c r="AE1378" s="437"/>
      <c r="AF1378" s="437"/>
    </row>
    <row r="1379">
      <c r="A1379" s="486" t="s">
        <v>1636</v>
      </c>
      <c r="B1379" s="478">
        <v>3.0</v>
      </c>
      <c r="C1379" s="487" t="s">
        <v>1879</v>
      </c>
      <c r="D1379" s="474"/>
      <c r="E1379" s="474"/>
      <c r="F1379" s="475"/>
      <c r="G1379" s="476" t="s">
        <v>1638</v>
      </c>
      <c r="H1379" s="451"/>
      <c r="S1379" s="452"/>
      <c r="T1379" s="437"/>
      <c r="U1379" s="437"/>
      <c r="V1379" s="437"/>
      <c r="W1379" s="437"/>
      <c r="X1379" s="437"/>
      <c r="Y1379" s="437"/>
      <c r="Z1379" s="437"/>
      <c r="AA1379" s="437"/>
      <c r="AB1379" s="437"/>
      <c r="AC1379" s="437"/>
      <c r="AD1379" s="437"/>
      <c r="AE1379" s="437"/>
      <c r="AF1379" s="437"/>
    </row>
    <row r="1380">
      <c r="A1380" s="486" t="s">
        <v>1636</v>
      </c>
      <c r="B1380" s="478">
        <v>4.0</v>
      </c>
      <c r="C1380" s="487" t="s">
        <v>1880</v>
      </c>
      <c r="D1380" s="474"/>
      <c r="E1380" s="474"/>
      <c r="F1380" s="475"/>
      <c r="G1380" s="476" t="s">
        <v>1661</v>
      </c>
      <c r="H1380" s="451"/>
      <c r="S1380" s="452"/>
      <c r="T1380" s="437"/>
      <c r="U1380" s="437"/>
      <c r="V1380" s="437"/>
      <c r="W1380" s="437"/>
      <c r="X1380" s="437"/>
      <c r="Y1380" s="437"/>
      <c r="Z1380" s="437"/>
      <c r="AA1380" s="437"/>
      <c r="AB1380" s="437"/>
      <c r="AC1380" s="437"/>
      <c r="AD1380" s="437"/>
      <c r="AE1380" s="437"/>
      <c r="AF1380" s="437"/>
    </row>
    <row r="1381">
      <c r="A1381" s="486" t="s">
        <v>1636</v>
      </c>
      <c r="B1381" s="478">
        <v>5.0</v>
      </c>
      <c r="C1381" s="487" t="s">
        <v>1995</v>
      </c>
      <c r="D1381" s="474"/>
      <c r="E1381" s="474"/>
      <c r="F1381" s="475"/>
      <c r="G1381" s="476" t="s">
        <v>1882</v>
      </c>
      <c r="H1381" s="451"/>
      <c r="S1381" s="452"/>
      <c r="T1381" s="437"/>
      <c r="U1381" s="437"/>
      <c r="V1381" s="437"/>
      <c r="W1381" s="437"/>
      <c r="X1381" s="437"/>
      <c r="Y1381" s="437"/>
      <c r="Z1381" s="437"/>
      <c r="AA1381" s="437"/>
      <c r="AB1381" s="437"/>
      <c r="AC1381" s="437"/>
      <c r="AD1381" s="437"/>
      <c r="AE1381" s="437"/>
      <c r="AF1381" s="437"/>
    </row>
    <row r="1382">
      <c r="A1382" s="486" t="s">
        <v>1636</v>
      </c>
      <c r="B1382" s="478">
        <v>6.0</v>
      </c>
      <c r="C1382" s="487" t="s">
        <v>1883</v>
      </c>
      <c r="D1382" s="474"/>
      <c r="E1382" s="474"/>
      <c r="F1382" s="475"/>
      <c r="G1382" s="476" t="s">
        <v>1638</v>
      </c>
      <c r="H1382" s="451"/>
      <c r="S1382" s="452"/>
      <c r="T1382" s="437"/>
      <c r="U1382" s="437"/>
      <c r="V1382" s="437"/>
      <c r="W1382" s="437"/>
      <c r="X1382" s="437"/>
      <c r="Y1382" s="437"/>
      <c r="Z1382" s="437"/>
      <c r="AA1382" s="437"/>
      <c r="AB1382" s="437"/>
      <c r="AC1382" s="437"/>
      <c r="AD1382" s="437"/>
      <c r="AE1382" s="437"/>
      <c r="AF1382" s="437"/>
    </row>
    <row r="1383">
      <c r="A1383" s="486" t="s">
        <v>1646</v>
      </c>
      <c r="B1383" s="478">
        <v>7.0</v>
      </c>
      <c r="C1383" s="487" t="s">
        <v>1996</v>
      </c>
      <c r="D1383" s="474"/>
      <c r="E1383" s="474"/>
      <c r="F1383" s="475"/>
      <c r="G1383" s="476" t="s">
        <v>1729</v>
      </c>
      <c r="H1383" s="451"/>
      <c r="S1383" s="452"/>
      <c r="T1383" s="437"/>
      <c r="U1383" s="437"/>
      <c r="V1383" s="437"/>
      <c r="W1383" s="437"/>
      <c r="X1383" s="437"/>
      <c r="Y1383" s="437"/>
      <c r="Z1383" s="437"/>
      <c r="AA1383" s="437"/>
      <c r="AB1383" s="437"/>
      <c r="AC1383" s="437"/>
      <c r="AD1383" s="437"/>
      <c r="AE1383" s="437"/>
      <c r="AF1383" s="437"/>
    </row>
    <row r="1384">
      <c r="A1384" s="486" t="s">
        <v>1646</v>
      </c>
      <c r="B1384" s="478">
        <v>8.0</v>
      </c>
      <c r="C1384" s="487" t="s">
        <v>1885</v>
      </c>
      <c r="D1384" s="474"/>
      <c r="E1384" s="474"/>
      <c r="F1384" s="475"/>
      <c r="G1384" s="476" t="s">
        <v>1729</v>
      </c>
      <c r="H1384" s="451"/>
      <c r="S1384" s="452"/>
      <c r="T1384" s="437"/>
      <c r="U1384" s="437"/>
      <c r="V1384" s="437"/>
      <c r="W1384" s="437"/>
      <c r="X1384" s="437"/>
      <c r="Y1384" s="437"/>
      <c r="Z1384" s="437"/>
      <c r="AA1384" s="437"/>
      <c r="AB1384" s="437"/>
      <c r="AC1384" s="437"/>
      <c r="AD1384" s="437"/>
      <c r="AE1384" s="437"/>
      <c r="AF1384" s="437"/>
    </row>
    <row r="1385">
      <c r="A1385" s="486" t="s">
        <v>1636</v>
      </c>
      <c r="B1385" s="478">
        <v>9.0</v>
      </c>
      <c r="C1385" s="487" t="s">
        <v>1886</v>
      </c>
      <c r="D1385" s="474"/>
      <c r="E1385" s="474"/>
      <c r="F1385" s="475"/>
      <c r="G1385" s="476" t="s">
        <v>1638</v>
      </c>
      <c r="H1385" s="451"/>
      <c r="S1385" s="452"/>
      <c r="T1385" s="437"/>
      <c r="U1385" s="437"/>
      <c r="V1385" s="437"/>
      <c r="W1385" s="437"/>
      <c r="X1385" s="437"/>
      <c r="Y1385" s="437"/>
      <c r="Z1385" s="437"/>
      <c r="AA1385" s="437"/>
      <c r="AB1385" s="437"/>
      <c r="AC1385" s="437"/>
      <c r="AD1385" s="437"/>
      <c r="AE1385" s="437"/>
      <c r="AF1385" s="437"/>
    </row>
    <row r="1386">
      <c r="A1386" s="488" t="s">
        <v>8960</v>
      </c>
      <c r="B1386" s="474"/>
      <c r="C1386" s="474"/>
      <c r="D1386" s="474"/>
      <c r="E1386" s="474"/>
      <c r="F1386" s="474"/>
      <c r="G1386" s="474"/>
      <c r="H1386" s="451"/>
      <c r="S1386" s="452"/>
      <c r="T1386" s="437"/>
      <c r="U1386" s="437"/>
      <c r="V1386" s="437"/>
      <c r="W1386" s="437"/>
      <c r="X1386" s="437"/>
      <c r="Y1386" s="437"/>
      <c r="Z1386" s="437"/>
      <c r="AA1386" s="437"/>
      <c r="AB1386" s="437"/>
      <c r="AC1386" s="437"/>
      <c r="AD1386" s="437"/>
      <c r="AE1386" s="437"/>
      <c r="AF1386" s="437"/>
    </row>
    <row r="1387">
      <c r="A1387" s="471" t="s">
        <v>8944</v>
      </c>
      <c r="B1387" s="472" t="s">
        <v>8946</v>
      </c>
      <c r="C1387" s="473" t="s">
        <v>39</v>
      </c>
      <c r="D1387" s="475"/>
      <c r="E1387" s="472" t="s">
        <v>8951</v>
      </c>
      <c r="F1387" s="478" t="s">
        <v>8961</v>
      </c>
      <c r="G1387" s="473" t="s">
        <v>8953</v>
      </c>
      <c r="H1387" s="451"/>
      <c r="S1387" s="452"/>
      <c r="T1387" s="437"/>
      <c r="U1387" s="437"/>
      <c r="V1387" s="437"/>
      <c r="W1387" s="437"/>
      <c r="X1387" s="437"/>
      <c r="Y1387" s="437"/>
      <c r="Z1387" s="437"/>
      <c r="AA1387" s="437"/>
      <c r="AB1387" s="437"/>
      <c r="AC1387" s="437"/>
      <c r="AD1387" s="437"/>
      <c r="AE1387" s="437"/>
      <c r="AF1387" s="437"/>
    </row>
    <row r="1388">
      <c r="A1388" s="471" t="s">
        <v>6465</v>
      </c>
      <c r="B1388" s="472">
        <v>1.0</v>
      </c>
      <c r="C1388" s="476" t="s">
        <v>8955</v>
      </c>
      <c r="D1388" s="475"/>
      <c r="E1388" s="478" t="s">
        <v>8956</v>
      </c>
      <c r="F1388" s="472"/>
      <c r="G1388" s="473" t="s">
        <v>8957</v>
      </c>
      <c r="H1388" s="451"/>
      <c r="S1388" s="452"/>
      <c r="T1388" s="437"/>
      <c r="U1388" s="437"/>
      <c r="V1388" s="437"/>
      <c r="W1388" s="437"/>
      <c r="X1388" s="437"/>
      <c r="Y1388" s="437"/>
      <c r="Z1388" s="437"/>
      <c r="AA1388" s="437"/>
      <c r="AB1388" s="437"/>
      <c r="AC1388" s="437"/>
      <c r="AD1388" s="437"/>
      <c r="AE1388" s="437"/>
      <c r="AF1388" s="437"/>
    </row>
    <row r="1389">
      <c r="A1389" s="489" t="s">
        <v>8962</v>
      </c>
      <c r="B1389" s="474"/>
      <c r="C1389" s="474"/>
      <c r="D1389" s="474"/>
      <c r="E1389" s="474"/>
      <c r="F1389" s="474"/>
      <c r="G1389" s="474"/>
      <c r="H1389" s="451"/>
      <c r="S1389" s="452"/>
      <c r="T1389" s="437"/>
      <c r="U1389" s="437"/>
      <c r="V1389" s="437"/>
      <c r="W1389" s="437"/>
      <c r="X1389" s="437"/>
      <c r="Y1389" s="437"/>
      <c r="Z1389" s="437"/>
      <c r="AA1389" s="437"/>
      <c r="AB1389" s="437"/>
      <c r="AC1389" s="437"/>
      <c r="AD1389" s="437"/>
      <c r="AE1389" s="437"/>
      <c r="AF1389" s="437"/>
    </row>
    <row r="1390">
      <c r="A1390" s="471" t="s">
        <v>8944</v>
      </c>
      <c r="B1390" s="472" t="s">
        <v>8946</v>
      </c>
      <c r="C1390" s="473" t="s">
        <v>39</v>
      </c>
      <c r="D1390" s="475"/>
      <c r="E1390" s="472" t="s">
        <v>8951</v>
      </c>
      <c r="F1390" s="472" t="s">
        <v>8952</v>
      </c>
      <c r="G1390" s="473" t="s">
        <v>8953</v>
      </c>
      <c r="H1390" s="451"/>
      <c r="S1390" s="452"/>
      <c r="T1390" s="437"/>
      <c r="U1390" s="437"/>
      <c r="V1390" s="437"/>
      <c r="W1390" s="437"/>
      <c r="X1390" s="437"/>
      <c r="Y1390" s="437"/>
      <c r="Z1390" s="437"/>
      <c r="AA1390" s="437"/>
      <c r="AB1390" s="437"/>
      <c r="AC1390" s="437"/>
      <c r="AD1390" s="437"/>
      <c r="AE1390" s="437"/>
      <c r="AF1390" s="437"/>
    </row>
    <row r="1391">
      <c r="A1391" s="490" t="s">
        <v>6465</v>
      </c>
      <c r="B1391" s="491">
        <v>1.0</v>
      </c>
      <c r="C1391" s="492" t="s">
        <v>8955</v>
      </c>
      <c r="D1391" s="493"/>
      <c r="E1391" s="494" t="s">
        <v>8956</v>
      </c>
      <c r="F1391" s="491"/>
      <c r="G1391" s="495" t="s">
        <v>8963</v>
      </c>
      <c r="H1391" s="451"/>
      <c r="S1391" s="452"/>
      <c r="T1391" s="437"/>
      <c r="U1391" s="437"/>
      <c r="V1391" s="437"/>
      <c r="W1391" s="437"/>
      <c r="X1391" s="437"/>
      <c r="Y1391" s="437"/>
      <c r="Z1391" s="437"/>
      <c r="AA1391" s="437"/>
      <c r="AB1391" s="437"/>
      <c r="AC1391" s="437"/>
      <c r="AD1391" s="437"/>
      <c r="AE1391" s="437"/>
      <c r="AF1391" s="437"/>
    </row>
    <row r="1392">
      <c r="A1392" s="496"/>
      <c r="B1392" s="497"/>
      <c r="C1392" s="497"/>
      <c r="E1392" s="497"/>
      <c r="F1392" s="497"/>
      <c r="G1392" s="497"/>
      <c r="H1392" s="451"/>
      <c r="S1392" s="452"/>
      <c r="T1392" s="437"/>
      <c r="U1392" s="437"/>
      <c r="V1392" s="437"/>
      <c r="W1392" s="437"/>
      <c r="X1392" s="437"/>
      <c r="Y1392" s="437"/>
      <c r="Z1392" s="437"/>
      <c r="AA1392" s="437"/>
      <c r="AB1392" s="437"/>
      <c r="AC1392" s="437"/>
      <c r="AD1392" s="437"/>
      <c r="AE1392" s="437"/>
      <c r="AF1392" s="437"/>
    </row>
    <row r="1393">
      <c r="A1393" s="498" t="s">
        <v>8964</v>
      </c>
      <c r="B1393" s="435"/>
      <c r="C1393" s="435"/>
      <c r="D1393" s="499" t="s">
        <v>8965</v>
      </c>
      <c r="E1393" s="500" t="s">
        <v>8966</v>
      </c>
      <c r="F1393" s="499" t="s">
        <v>8967</v>
      </c>
      <c r="G1393" s="435"/>
      <c r="H1393" s="435"/>
      <c r="I1393" s="435"/>
      <c r="J1393" s="501" t="s">
        <v>8965</v>
      </c>
      <c r="K1393" s="500" t="s">
        <v>8966</v>
      </c>
      <c r="L1393" s="501" t="s">
        <v>8968</v>
      </c>
      <c r="M1393" s="435"/>
      <c r="N1393" s="435"/>
      <c r="O1393" s="435"/>
      <c r="P1393" s="502" t="s">
        <v>8965</v>
      </c>
      <c r="Q1393" s="503" t="s">
        <v>8966</v>
      </c>
      <c r="R1393" s="504"/>
      <c r="S1393" s="436"/>
      <c r="T1393" s="437"/>
      <c r="U1393" s="437"/>
      <c r="V1393" s="437"/>
      <c r="W1393" s="437"/>
      <c r="X1393" s="437"/>
      <c r="Y1393" s="437"/>
      <c r="Z1393" s="437"/>
      <c r="AA1393" s="437"/>
      <c r="AB1393" s="437"/>
      <c r="AC1393" s="437"/>
      <c r="AD1393" s="437"/>
      <c r="AE1393" s="437"/>
      <c r="AF1393" s="437"/>
    </row>
    <row r="1394">
      <c r="A1394" s="505"/>
      <c r="S1394" s="452"/>
      <c r="T1394" s="437"/>
      <c r="U1394" s="437"/>
      <c r="V1394" s="437"/>
      <c r="W1394" s="437"/>
      <c r="X1394" s="437"/>
      <c r="Y1394" s="437"/>
      <c r="Z1394" s="437"/>
      <c r="AA1394" s="437"/>
      <c r="AB1394" s="437"/>
      <c r="AC1394" s="437"/>
      <c r="AD1394" s="437"/>
      <c r="AE1394" s="437"/>
      <c r="AF1394" s="437"/>
    </row>
    <row r="1395">
      <c r="A1395" s="506" t="s">
        <v>8969</v>
      </c>
      <c r="D1395" s="507" t="s">
        <v>8965</v>
      </c>
      <c r="E1395" s="508" t="s">
        <v>8966</v>
      </c>
      <c r="F1395" s="507" t="s">
        <v>8970</v>
      </c>
      <c r="J1395" s="507" t="s">
        <v>8965</v>
      </c>
      <c r="K1395" s="508" t="s">
        <v>8966</v>
      </c>
      <c r="L1395" s="507" t="s">
        <v>8971</v>
      </c>
      <c r="P1395" s="509" t="s">
        <v>8965</v>
      </c>
      <c r="Q1395" s="510" t="s">
        <v>8966</v>
      </c>
      <c r="R1395" s="511" t="s">
        <v>8972</v>
      </c>
      <c r="S1395" s="452"/>
      <c r="T1395" s="437"/>
      <c r="U1395" s="437"/>
      <c r="V1395" s="437"/>
      <c r="W1395" s="437"/>
      <c r="X1395" s="437"/>
      <c r="Y1395" s="437"/>
      <c r="Z1395" s="437"/>
      <c r="AA1395" s="437"/>
      <c r="AB1395" s="437"/>
      <c r="AC1395" s="437"/>
      <c r="AD1395" s="437"/>
      <c r="AE1395" s="437"/>
      <c r="AF1395" s="437"/>
    </row>
    <row r="1396">
      <c r="A1396" s="512"/>
      <c r="B1396" s="513"/>
      <c r="C1396" s="513"/>
      <c r="D1396" s="513"/>
      <c r="E1396" s="513"/>
      <c r="F1396" s="513"/>
      <c r="G1396" s="513"/>
      <c r="H1396" s="513"/>
      <c r="I1396" s="513"/>
      <c r="J1396" s="513"/>
      <c r="K1396" s="513"/>
      <c r="L1396" s="513"/>
      <c r="M1396" s="513"/>
      <c r="N1396" s="513"/>
      <c r="O1396" s="513"/>
      <c r="P1396" s="513"/>
      <c r="Q1396" s="513"/>
      <c r="R1396" s="513"/>
      <c r="S1396" s="514"/>
      <c r="T1396" s="437"/>
      <c r="U1396" s="437"/>
      <c r="V1396" s="437"/>
      <c r="W1396" s="437"/>
      <c r="X1396" s="437"/>
      <c r="Y1396" s="437"/>
      <c r="Z1396" s="437"/>
      <c r="AA1396" s="437"/>
      <c r="AB1396" s="437"/>
      <c r="AC1396" s="437"/>
      <c r="AD1396" s="437"/>
      <c r="AE1396" s="437"/>
      <c r="AF1396" s="437"/>
    </row>
    <row r="1397">
      <c r="A1397" s="434" t="s">
        <v>9038</v>
      </c>
      <c r="B1397" s="435"/>
      <c r="C1397" s="435"/>
      <c r="D1397" s="435"/>
      <c r="E1397" s="435"/>
      <c r="F1397" s="435"/>
      <c r="G1397" s="435"/>
      <c r="H1397" s="435"/>
      <c r="I1397" s="435"/>
      <c r="J1397" s="435"/>
      <c r="K1397" s="435"/>
      <c r="L1397" s="435"/>
      <c r="M1397" s="435"/>
      <c r="N1397" s="435"/>
      <c r="O1397" s="435"/>
      <c r="P1397" s="435"/>
      <c r="Q1397" s="435"/>
      <c r="R1397" s="435"/>
      <c r="S1397" s="436"/>
      <c r="T1397" s="437"/>
      <c r="U1397" s="437"/>
      <c r="V1397" s="437"/>
      <c r="W1397" s="437"/>
      <c r="X1397" s="437"/>
      <c r="Y1397" s="437"/>
      <c r="Z1397" s="437"/>
      <c r="AA1397" s="437"/>
      <c r="AB1397" s="437"/>
      <c r="AC1397" s="437"/>
      <c r="AD1397" s="437"/>
      <c r="AE1397" s="437"/>
      <c r="AF1397" s="437"/>
    </row>
    <row r="1398">
      <c r="A1398" s="438" t="s">
        <v>8935</v>
      </c>
      <c r="B1398" s="439"/>
      <c r="C1398" s="438" t="s">
        <v>8936</v>
      </c>
      <c r="D1398" s="440"/>
      <c r="E1398" s="439"/>
      <c r="F1398" s="441" t="s">
        <v>1437</v>
      </c>
      <c r="G1398" s="442" t="s">
        <v>8937</v>
      </c>
      <c r="H1398" s="443" t="s">
        <v>1442</v>
      </c>
      <c r="I1398" s="444"/>
      <c r="J1398" s="444"/>
      <c r="K1398" s="444"/>
      <c r="L1398" s="444"/>
      <c r="M1398" s="444"/>
      <c r="N1398" s="444"/>
      <c r="O1398" s="444"/>
      <c r="P1398" s="444"/>
      <c r="Q1398" s="444"/>
      <c r="R1398" s="444"/>
      <c r="S1398" s="445"/>
      <c r="T1398" s="437"/>
      <c r="U1398" s="437"/>
      <c r="V1398" s="437"/>
      <c r="W1398" s="437"/>
      <c r="X1398" s="437"/>
      <c r="Y1398" s="437"/>
      <c r="Z1398" s="437"/>
      <c r="AA1398" s="437"/>
      <c r="AB1398" s="437"/>
      <c r="AC1398" s="437"/>
      <c r="AD1398" s="437"/>
      <c r="AE1398" s="437"/>
      <c r="AF1398" s="437"/>
    </row>
    <row r="1399">
      <c r="A1399" s="446" t="s">
        <v>8938</v>
      </c>
      <c r="B1399" s="22"/>
      <c r="C1399" s="447"/>
      <c r="D1399" s="448"/>
      <c r="E1399" s="22"/>
      <c r="F1399" s="449" t="s">
        <v>8939</v>
      </c>
      <c r="G1399" s="450"/>
      <c r="H1399" s="451"/>
      <c r="S1399" s="452"/>
      <c r="T1399" s="437"/>
      <c r="U1399" s="437"/>
      <c r="V1399" s="437"/>
      <c r="W1399" s="437"/>
      <c r="X1399" s="437"/>
      <c r="Y1399" s="437"/>
      <c r="Z1399" s="437"/>
      <c r="AA1399" s="437"/>
      <c r="AB1399" s="437"/>
      <c r="AC1399" s="437"/>
      <c r="AD1399" s="437"/>
      <c r="AE1399" s="437"/>
      <c r="AF1399" s="437"/>
    </row>
    <row r="1400">
      <c r="A1400" s="453" t="s">
        <v>8940</v>
      </c>
      <c r="B1400" s="448"/>
      <c r="C1400" s="448"/>
      <c r="D1400" s="22"/>
      <c r="E1400" s="454" t="s">
        <v>8941</v>
      </c>
      <c r="F1400" s="455" t="s">
        <v>8942</v>
      </c>
      <c r="G1400" s="456"/>
      <c r="H1400" s="451"/>
      <c r="S1400" s="452"/>
      <c r="T1400" s="437"/>
      <c r="U1400" s="437"/>
      <c r="V1400" s="437"/>
      <c r="W1400" s="437"/>
      <c r="X1400" s="437"/>
      <c r="Y1400" s="437"/>
      <c r="Z1400" s="437"/>
      <c r="AA1400" s="437"/>
      <c r="AB1400" s="437"/>
      <c r="AC1400" s="437"/>
      <c r="AD1400" s="437"/>
      <c r="AE1400" s="437"/>
      <c r="AF1400" s="437"/>
    </row>
    <row r="1401">
      <c r="A1401" s="457" t="s">
        <v>8943</v>
      </c>
      <c r="B1401" s="458"/>
      <c r="C1401" s="458"/>
      <c r="D1401" s="459"/>
      <c r="E1401" s="460"/>
      <c r="F1401" s="461"/>
      <c r="G1401" s="462"/>
      <c r="H1401" s="463"/>
      <c r="I1401" s="464"/>
      <c r="J1401" s="464"/>
      <c r="K1401" s="464"/>
      <c r="L1401" s="464"/>
      <c r="M1401" s="464"/>
      <c r="N1401" s="464"/>
      <c r="O1401" s="464"/>
      <c r="P1401" s="464"/>
      <c r="Q1401" s="464"/>
      <c r="R1401" s="464"/>
      <c r="S1401" s="465"/>
      <c r="T1401" s="437"/>
      <c r="U1401" s="437"/>
      <c r="V1401" s="437"/>
      <c r="W1401" s="437"/>
      <c r="X1401" s="437"/>
      <c r="Y1401" s="437"/>
      <c r="Z1401" s="437"/>
      <c r="AA1401" s="437"/>
      <c r="AB1401" s="437"/>
      <c r="AC1401" s="437"/>
      <c r="AD1401" s="437"/>
      <c r="AE1401" s="437"/>
      <c r="AF1401" s="437"/>
    </row>
    <row r="1402">
      <c r="A1402" s="466" t="s">
        <v>8944</v>
      </c>
      <c r="B1402" s="467"/>
      <c r="C1402" s="468" t="s">
        <v>8945</v>
      </c>
      <c r="D1402" s="469"/>
      <c r="E1402" s="469"/>
      <c r="F1402" s="469"/>
      <c r="G1402" s="469"/>
      <c r="H1402" s="470" t="s">
        <v>1568</v>
      </c>
      <c r="S1402" s="452"/>
      <c r="T1402" s="437"/>
      <c r="U1402" s="437"/>
      <c r="V1402" s="437"/>
      <c r="W1402" s="437"/>
      <c r="X1402" s="437"/>
      <c r="Y1402" s="437"/>
      <c r="Z1402" s="437"/>
      <c r="AA1402" s="437"/>
      <c r="AB1402" s="437"/>
      <c r="AC1402" s="437"/>
      <c r="AD1402" s="437"/>
      <c r="AE1402" s="437"/>
      <c r="AF1402" s="437"/>
    </row>
    <row r="1403">
      <c r="A1403" s="471"/>
      <c r="B1403" s="472" t="s">
        <v>8946</v>
      </c>
      <c r="C1403" s="473" t="s">
        <v>8947</v>
      </c>
      <c r="D1403" s="474"/>
      <c r="E1403" s="474"/>
      <c r="F1403" s="475"/>
      <c r="G1403" s="473" t="s">
        <v>8948</v>
      </c>
      <c r="H1403" s="451"/>
      <c r="S1403" s="452"/>
      <c r="T1403" s="437"/>
      <c r="U1403" s="437"/>
      <c r="V1403" s="437"/>
      <c r="W1403" s="437"/>
      <c r="X1403" s="437"/>
      <c r="Y1403" s="437"/>
      <c r="Z1403" s="437"/>
      <c r="AA1403" s="437"/>
      <c r="AB1403" s="437"/>
      <c r="AC1403" s="437"/>
      <c r="AD1403" s="437"/>
      <c r="AE1403" s="437"/>
      <c r="AF1403" s="437"/>
    </row>
    <row r="1404">
      <c r="A1404" s="486" t="s">
        <v>2101</v>
      </c>
      <c r="B1404" s="478">
        <v>1.0</v>
      </c>
      <c r="C1404" s="476" t="s">
        <v>2156</v>
      </c>
      <c r="D1404" s="474"/>
      <c r="E1404" s="474"/>
      <c r="F1404" s="475"/>
      <c r="G1404" s="477"/>
      <c r="H1404" s="451"/>
      <c r="S1404" s="452"/>
      <c r="T1404" s="437"/>
      <c r="U1404" s="437"/>
      <c r="V1404" s="437"/>
      <c r="W1404" s="437"/>
      <c r="X1404" s="437"/>
      <c r="Y1404" s="437"/>
      <c r="Z1404" s="437"/>
      <c r="AA1404" s="437"/>
      <c r="AB1404" s="437"/>
      <c r="AC1404" s="437"/>
      <c r="AD1404" s="437"/>
      <c r="AE1404" s="437"/>
      <c r="AF1404" s="437"/>
    </row>
    <row r="1405">
      <c r="A1405" s="486" t="s">
        <v>2101</v>
      </c>
      <c r="B1405" s="478">
        <v>2.0</v>
      </c>
      <c r="C1405" s="476" t="s">
        <v>2109</v>
      </c>
      <c r="D1405" s="474"/>
      <c r="E1405" s="474"/>
      <c r="F1405" s="475"/>
      <c r="G1405" s="477"/>
      <c r="H1405" s="451"/>
      <c r="S1405" s="452"/>
      <c r="T1405" s="437"/>
      <c r="U1405" s="437"/>
      <c r="V1405" s="437"/>
      <c r="W1405" s="437"/>
      <c r="X1405" s="437"/>
      <c r="Y1405" s="437"/>
      <c r="Z1405" s="437"/>
      <c r="AA1405" s="437"/>
      <c r="AB1405" s="437"/>
      <c r="AC1405" s="437"/>
      <c r="AD1405" s="437"/>
      <c r="AE1405" s="437"/>
      <c r="AF1405" s="437"/>
    </row>
    <row r="1406">
      <c r="A1406" s="486"/>
      <c r="B1406" s="478" t="s">
        <v>8946</v>
      </c>
      <c r="C1406" s="476" t="s">
        <v>8947</v>
      </c>
      <c r="D1406" s="474"/>
      <c r="E1406" s="475"/>
      <c r="F1406" s="478" t="s">
        <v>8948</v>
      </c>
      <c r="G1406" s="476" t="s">
        <v>8949</v>
      </c>
      <c r="H1406" s="451"/>
      <c r="S1406" s="452"/>
      <c r="T1406" s="437"/>
      <c r="U1406" s="437"/>
      <c r="V1406" s="437"/>
      <c r="W1406" s="437"/>
      <c r="X1406" s="437"/>
      <c r="Y1406" s="437"/>
      <c r="Z1406" s="437"/>
      <c r="AA1406" s="437"/>
      <c r="AB1406" s="437"/>
      <c r="AC1406" s="437"/>
      <c r="AD1406" s="437"/>
      <c r="AE1406" s="437"/>
      <c r="AF1406" s="437"/>
    </row>
    <row r="1407">
      <c r="A1407" s="521" t="s">
        <v>2104</v>
      </c>
      <c r="B1407" s="478">
        <v>1.0</v>
      </c>
      <c r="C1407" s="484" t="s">
        <v>2157</v>
      </c>
      <c r="D1407" s="474"/>
      <c r="E1407" s="475"/>
      <c r="F1407" s="483" t="s">
        <v>2158</v>
      </c>
      <c r="G1407" s="482"/>
      <c r="H1407" s="451"/>
      <c r="S1407" s="452"/>
      <c r="T1407" s="437"/>
      <c r="U1407" s="437"/>
      <c r="V1407" s="437"/>
      <c r="W1407" s="437"/>
      <c r="X1407" s="437"/>
      <c r="Y1407" s="437"/>
      <c r="Z1407" s="437"/>
      <c r="AA1407" s="437"/>
      <c r="AB1407" s="437"/>
      <c r="AC1407" s="437"/>
      <c r="AD1407" s="437"/>
      <c r="AE1407" s="437"/>
      <c r="AF1407" s="437"/>
    </row>
    <row r="1408">
      <c r="A1408" s="521" t="s">
        <v>2104</v>
      </c>
      <c r="B1408" s="483">
        <v>2.0</v>
      </c>
      <c r="C1408" s="484" t="s">
        <v>2159</v>
      </c>
      <c r="D1408" s="474"/>
      <c r="E1408" s="475"/>
      <c r="F1408" s="481"/>
      <c r="G1408" s="482"/>
      <c r="H1408" s="451"/>
      <c r="S1408" s="452"/>
      <c r="T1408" s="437"/>
      <c r="U1408" s="437"/>
      <c r="V1408" s="437"/>
      <c r="W1408" s="437"/>
      <c r="X1408" s="437"/>
      <c r="Y1408" s="437"/>
      <c r="Z1408" s="437"/>
      <c r="AA1408" s="437"/>
      <c r="AB1408" s="437"/>
      <c r="AC1408" s="437"/>
      <c r="AD1408" s="437"/>
      <c r="AE1408" s="437"/>
      <c r="AF1408" s="437"/>
    </row>
    <row r="1409">
      <c r="A1409" s="521"/>
      <c r="B1409" s="483" t="s">
        <v>8946</v>
      </c>
      <c r="C1409" s="483" t="s">
        <v>8947</v>
      </c>
      <c r="D1409" s="483" t="s">
        <v>8950</v>
      </c>
      <c r="E1409" s="483" t="s">
        <v>8951</v>
      </c>
      <c r="F1409" s="483" t="s">
        <v>8952</v>
      </c>
      <c r="G1409" s="484" t="s">
        <v>8953</v>
      </c>
      <c r="H1409" s="451"/>
      <c r="S1409" s="452"/>
      <c r="T1409" s="437"/>
      <c r="U1409" s="437"/>
      <c r="V1409" s="437"/>
      <c r="W1409" s="437"/>
      <c r="X1409" s="437"/>
      <c r="Y1409" s="437"/>
      <c r="Z1409" s="437"/>
      <c r="AA1409" s="437"/>
      <c r="AB1409" s="437"/>
      <c r="AC1409" s="437"/>
      <c r="AD1409" s="437"/>
      <c r="AE1409" s="437"/>
      <c r="AF1409" s="437"/>
    </row>
    <row r="1410">
      <c r="A1410" s="521" t="s">
        <v>8954</v>
      </c>
      <c r="B1410" s="483">
        <v>1.0</v>
      </c>
      <c r="C1410" s="483" t="s">
        <v>2161</v>
      </c>
      <c r="D1410" s="483" t="s">
        <v>2162</v>
      </c>
      <c r="E1410" s="481"/>
      <c r="F1410" s="481"/>
      <c r="G1410" s="484" t="s">
        <v>2163</v>
      </c>
      <c r="H1410" s="451"/>
      <c r="S1410" s="452"/>
      <c r="T1410" s="437"/>
      <c r="U1410" s="437"/>
      <c r="V1410" s="437"/>
      <c r="W1410" s="437"/>
      <c r="X1410" s="437"/>
      <c r="Y1410" s="437"/>
      <c r="Z1410" s="437"/>
      <c r="AA1410" s="437"/>
      <c r="AB1410" s="437"/>
      <c r="AC1410" s="437"/>
      <c r="AD1410" s="437"/>
      <c r="AE1410" s="437"/>
      <c r="AF1410" s="437"/>
    </row>
    <row r="1411">
      <c r="A1411" s="521" t="s">
        <v>8954</v>
      </c>
      <c r="B1411" s="483">
        <v>2.0</v>
      </c>
      <c r="C1411" s="483" t="s">
        <v>2164</v>
      </c>
      <c r="D1411" s="483" t="s">
        <v>2165</v>
      </c>
      <c r="E1411" s="483" t="s">
        <v>2166</v>
      </c>
      <c r="F1411" s="481"/>
      <c r="G1411" s="484" t="s">
        <v>2167</v>
      </c>
      <c r="H1411" s="451"/>
      <c r="S1411" s="452"/>
      <c r="T1411" s="437"/>
      <c r="U1411" s="437"/>
      <c r="V1411" s="437"/>
      <c r="W1411" s="437"/>
      <c r="X1411" s="437"/>
      <c r="Y1411" s="437"/>
      <c r="Z1411" s="437"/>
      <c r="AA1411" s="437"/>
      <c r="AB1411" s="437"/>
      <c r="AC1411" s="437"/>
      <c r="AD1411" s="437"/>
      <c r="AE1411" s="437"/>
      <c r="AF1411" s="437"/>
    </row>
    <row r="1412">
      <c r="A1412" s="471"/>
      <c r="B1412" s="472" t="s">
        <v>8946</v>
      </c>
      <c r="C1412" s="517" t="s">
        <v>6512</v>
      </c>
      <c r="D1412" s="517" t="s">
        <v>8974</v>
      </c>
      <c r="E1412" s="517" t="s">
        <v>8951</v>
      </c>
      <c r="F1412" s="517" t="s">
        <v>8952</v>
      </c>
      <c r="G1412" s="473" t="s">
        <v>8953</v>
      </c>
      <c r="H1412" s="451"/>
      <c r="S1412" s="452"/>
      <c r="T1412" s="437"/>
      <c r="U1412" s="437"/>
      <c r="V1412" s="437"/>
      <c r="W1412" s="437"/>
      <c r="X1412" s="437"/>
      <c r="Y1412" s="437"/>
      <c r="Z1412" s="437"/>
      <c r="AA1412" s="437"/>
      <c r="AB1412" s="437"/>
      <c r="AC1412" s="437"/>
      <c r="AD1412" s="437"/>
      <c r="AE1412" s="437"/>
      <c r="AF1412" s="437"/>
    </row>
    <row r="1413">
      <c r="A1413" s="471" t="s">
        <v>8975</v>
      </c>
      <c r="B1413" s="472">
        <v>1.0</v>
      </c>
      <c r="C1413" s="478" t="s">
        <v>8976</v>
      </c>
      <c r="D1413" s="472"/>
      <c r="E1413" s="478" t="s">
        <v>8977</v>
      </c>
      <c r="F1413" s="472"/>
      <c r="G1413" s="473" t="s">
        <v>8978</v>
      </c>
      <c r="H1413" s="451"/>
      <c r="S1413" s="452"/>
      <c r="T1413" s="437"/>
      <c r="U1413" s="437"/>
      <c r="V1413" s="437"/>
      <c r="W1413" s="437"/>
      <c r="X1413" s="437"/>
      <c r="Y1413" s="437"/>
      <c r="Z1413" s="437"/>
      <c r="AA1413" s="437"/>
      <c r="AB1413" s="437"/>
      <c r="AC1413" s="437"/>
      <c r="AD1413" s="437"/>
      <c r="AE1413" s="437"/>
      <c r="AF1413" s="437"/>
    </row>
    <row r="1414">
      <c r="A1414" s="479"/>
      <c r="B1414" s="480" t="s">
        <v>8946</v>
      </c>
      <c r="C1414" s="485" t="s">
        <v>39</v>
      </c>
      <c r="D1414" s="475"/>
      <c r="E1414" s="480" t="s">
        <v>8951</v>
      </c>
      <c r="F1414" s="480" t="s">
        <v>8952</v>
      </c>
      <c r="G1414" s="485" t="s">
        <v>8953</v>
      </c>
      <c r="H1414" s="451"/>
      <c r="S1414" s="452"/>
      <c r="T1414" s="437"/>
      <c r="U1414" s="437"/>
      <c r="V1414" s="437"/>
      <c r="W1414" s="437"/>
      <c r="X1414" s="437"/>
      <c r="Y1414" s="437"/>
      <c r="Z1414" s="437"/>
      <c r="AA1414" s="437"/>
      <c r="AB1414" s="437"/>
      <c r="AC1414" s="437"/>
      <c r="AD1414" s="437"/>
      <c r="AE1414" s="437"/>
      <c r="AF1414" s="437"/>
    </row>
    <row r="1415">
      <c r="A1415" s="471" t="s">
        <v>6465</v>
      </c>
      <c r="B1415" s="480">
        <v>1.0</v>
      </c>
      <c r="C1415" s="484" t="s">
        <v>8955</v>
      </c>
      <c r="D1415" s="475"/>
      <c r="E1415" s="483" t="s">
        <v>8956</v>
      </c>
      <c r="F1415" s="480"/>
      <c r="G1415" s="484" t="s">
        <v>8957</v>
      </c>
      <c r="H1415" s="451"/>
      <c r="S1415" s="452"/>
      <c r="T1415" s="437"/>
      <c r="U1415" s="437"/>
      <c r="V1415" s="437"/>
      <c r="W1415" s="437"/>
      <c r="X1415" s="437"/>
      <c r="Y1415" s="437"/>
      <c r="Z1415" s="437"/>
      <c r="AA1415" s="437"/>
      <c r="AB1415" s="437"/>
      <c r="AC1415" s="437"/>
      <c r="AD1415" s="437"/>
      <c r="AE1415" s="437"/>
      <c r="AF1415" s="437"/>
    </row>
    <row r="1416">
      <c r="A1416" s="471"/>
      <c r="B1416" s="472" t="s">
        <v>8946</v>
      </c>
      <c r="C1416" s="476" t="s">
        <v>8958</v>
      </c>
      <c r="D1416" s="474"/>
      <c r="E1416" s="474"/>
      <c r="F1416" s="475"/>
      <c r="G1416" s="473" t="s">
        <v>8959</v>
      </c>
      <c r="H1416" s="451"/>
      <c r="S1416" s="452"/>
      <c r="T1416" s="437"/>
      <c r="U1416" s="437"/>
      <c r="V1416" s="437"/>
      <c r="W1416" s="437"/>
      <c r="X1416" s="437"/>
      <c r="Y1416" s="437"/>
      <c r="Z1416" s="437"/>
      <c r="AA1416" s="437"/>
      <c r="AB1416" s="437"/>
      <c r="AC1416" s="437"/>
      <c r="AD1416" s="437"/>
      <c r="AE1416" s="437"/>
      <c r="AF1416" s="437"/>
    </row>
    <row r="1417">
      <c r="A1417" s="486" t="s">
        <v>1636</v>
      </c>
      <c r="B1417" s="478">
        <v>1.0</v>
      </c>
      <c r="C1417" s="487" t="s">
        <v>1937</v>
      </c>
      <c r="D1417" s="474"/>
      <c r="E1417" s="474"/>
      <c r="F1417" s="475"/>
      <c r="G1417" s="476" t="s">
        <v>1877</v>
      </c>
      <c r="H1417" s="451"/>
      <c r="S1417" s="452"/>
      <c r="T1417" s="437"/>
      <c r="U1417" s="437"/>
      <c r="V1417" s="437"/>
      <c r="W1417" s="437"/>
      <c r="X1417" s="437"/>
      <c r="Y1417" s="437"/>
      <c r="Z1417" s="437"/>
      <c r="AA1417" s="437"/>
      <c r="AB1417" s="437"/>
      <c r="AC1417" s="437"/>
      <c r="AD1417" s="437"/>
      <c r="AE1417" s="437"/>
      <c r="AF1417" s="437"/>
    </row>
    <row r="1418">
      <c r="A1418" s="486" t="s">
        <v>1636</v>
      </c>
      <c r="B1418" s="478">
        <v>2.0</v>
      </c>
      <c r="C1418" s="487" t="s">
        <v>1938</v>
      </c>
      <c r="D1418" s="474"/>
      <c r="E1418" s="474"/>
      <c r="F1418" s="475"/>
      <c r="G1418" s="476" t="s">
        <v>1638</v>
      </c>
      <c r="H1418" s="451"/>
      <c r="S1418" s="452"/>
      <c r="T1418" s="437"/>
      <c r="U1418" s="437"/>
      <c r="V1418" s="437"/>
      <c r="W1418" s="437"/>
      <c r="X1418" s="437"/>
      <c r="Y1418" s="437"/>
      <c r="Z1418" s="437"/>
      <c r="AA1418" s="437"/>
      <c r="AB1418" s="437"/>
      <c r="AC1418" s="437"/>
      <c r="AD1418" s="437"/>
      <c r="AE1418" s="437"/>
      <c r="AF1418" s="437"/>
    </row>
    <row r="1419">
      <c r="A1419" s="486" t="s">
        <v>1636</v>
      </c>
      <c r="B1419" s="478">
        <v>3.0</v>
      </c>
      <c r="C1419" s="487" t="s">
        <v>1879</v>
      </c>
      <c r="D1419" s="474"/>
      <c r="E1419" s="474"/>
      <c r="F1419" s="475"/>
      <c r="G1419" s="476" t="s">
        <v>1638</v>
      </c>
      <c r="H1419" s="451"/>
      <c r="S1419" s="452"/>
      <c r="T1419" s="437"/>
      <c r="U1419" s="437"/>
      <c r="V1419" s="437"/>
      <c r="W1419" s="437"/>
      <c r="X1419" s="437"/>
      <c r="Y1419" s="437"/>
      <c r="Z1419" s="437"/>
      <c r="AA1419" s="437"/>
      <c r="AB1419" s="437"/>
      <c r="AC1419" s="437"/>
      <c r="AD1419" s="437"/>
      <c r="AE1419" s="437"/>
      <c r="AF1419" s="437"/>
    </row>
    <row r="1420">
      <c r="A1420" s="486" t="s">
        <v>1636</v>
      </c>
      <c r="B1420" s="478">
        <v>4.0</v>
      </c>
      <c r="C1420" s="487" t="s">
        <v>1880</v>
      </c>
      <c r="D1420" s="474"/>
      <c r="E1420" s="474"/>
      <c r="F1420" s="475"/>
      <c r="G1420" s="476" t="s">
        <v>1661</v>
      </c>
      <c r="H1420" s="451"/>
      <c r="S1420" s="452"/>
      <c r="T1420" s="437"/>
      <c r="U1420" s="437"/>
      <c r="V1420" s="437"/>
      <c r="W1420" s="437"/>
      <c r="X1420" s="437"/>
      <c r="Y1420" s="437"/>
      <c r="Z1420" s="437"/>
      <c r="AA1420" s="437"/>
      <c r="AB1420" s="437"/>
      <c r="AC1420" s="437"/>
      <c r="AD1420" s="437"/>
      <c r="AE1420" s="437"/>
      <c r="AF1420" s="437"/>
    </row>
    <row r="1421">
      <c r="A1421" s="486" t="s">
        <v>1636</v>
      </c>
      <c r="B1421" s="478">
        <v>5.0</v>
      </c>
      <c r="C1421" s="487" t="s">
        <v>1939</v>
      </c>
      <c r="D1421" s="474"/>
      <c r="E1421" s="474"/>
      <c r="F1421" s="475"/>
      <c r="G1421" s="476" t="s">
        <v>1882</v>
      </c>
      <c r="H1421" s="451"/>
      <c r="S1421" s="452"/>
      <c r="T1421" s="437"/>
      <c r="U1421" s="437"/>
      <c r="V1421" s="437"/>
      <c r="W1421" s="437"/>
      <c r="X1421" s="437"/>
      <c r="Y1421" s="437"/>
      <c r="Z1421" s="437"/>
      <c r="AA1421" s="437"/>
      <c r="AB1421" s="437"/>
      <c r="AC1421" s="437"/>
      <c r="AD1421" s="437"/>
      <c r="AE1421" s="437"/>
      <c r="AF1421" s="437"/>
    </row>
    <row r="1422">
      <c r="A1422" s="486" t="s">
        <v>1636</v>
      </c>
      <c r="B1422" s="478">
        <v>6.0</v>
      </c>
      <c r="C1422" s="487" t="s">
        <v>1883</v>
      </c>
      <c r="D1422" s="474"/>
      <c r="E1422" s="474"/>
      <c r="F1422" s="475"/>
      <c r="G1422" s="476" t="s">
        <v>1638</v>
      </c>
      <c r="H1422" s="451"/>
      <c r="S1422" s="452"/>
      <c r="T1422" s="437"/>
      <c r="U1422" s="437"/>
      <c r="V1422" s="437"/>
      <c r="W1422" s="437"/>
      <c r="X1422" s="437"/>
      <c r="Y1422" s="437"/>
      <c r="Z1422" s="437"/>
      <c r="AA1422" s="437"/>
      <c r="AB1422" s="437"/>
      <c r="AC1422" s="437"/>
      <c r="AD1422" s="437"/>
      <c r="AE1422" s="437"/>
      <c r="AF1422" s="437"/>
    </row>
    <row r="1423">
      <c r="A1423" s="486" t="s">
        <v>1646</v>
      </c>
      <c r="B1423" s="478">
        <v>7.0</v>
      </c>
      <c r="C1423" s="487" t="s">
        <v>1940</v>
      </c>
      <c r="D1423" s="474"/>
      <c r="E1423" s="474"/>
      <c r="F1423" s="475"/>
      <c r="G1423" s="476" t="s">
        <v>1729</v>
      </c>
      <c r="H1423" s="451"/>
      <c r="S1423" s="452"/>
      <c r="T1423" s="437"/>
      <c r="U1423" s="437"/>
      <c r="V1423" s="437"/>
      <c r="W1423" s="437"/>
      <c r="X1423" s="437"/>
      <c r="Y1423" s="437"/>
      <c r="Z1423" s="437"/>
      <c r="AA1423" s="437"/>
      <c r="AB1423" s="437"/>
      <c r="AC1423" s="437"/>
      <c r="AD1423" s="437"/>
      <c r="AE1423" s="437"/>
      <c r="AF1423" s="437"/>
    </row>
    <row r="1424">
      <c r="A1424" s="486" t="s">
        <v>1646</v>
      </c>
      <c r="B1424" s="478">
        <v>8.0</v>
      </c>
      <c r="C1424" s="487" t="s">
        <v>1885</v>
      </c>
      <c r="D1424" s="474"/>
      <c r="E1424" s="474"/>
      <c r="F1424" s="475"/>
      <c r="G1424" s="476" t="s">
        <v>1729</v>
      </c>
      <c r="H1424" s="451"/>
      <c r="S1424" s="452"/>
      <c r="T1424" s="437"/>
      <c r="U1424" s="437"/>
      <c r="V1424" s="437"/>
      <c r="W1424" s="437"/>
      <c r="X1424" s="437"/>
      <c r="Y1424" s="437"/>
      <c r="Z1424" s="437"/>
      <c r="AA1424" s="437"/>
      <c r="AB1424" s="437"/>
      <c r="AC1424" s="437"/>
      <c r="AD1424" s="437"/>
      <c r="AE1424" s="437"/>
      <c r="AF1424" s="437"/>
    </row>
    <row r="1425">
      <c r="A1425" s="486" t="s">
        <v>1636</v>
      </c>
      <c r="B1425" s="478">
        <v>9.0</v>
      </c>
      <c r="C1425" s="487" t="s">
        <v>1886</v>
      </c>
      <c r="D1425" s="474"/>
      <c r="E1425" s="474"/>
      <c r="F1425" s="475"/>
      <c r="G1425" s="476" t="s">
        <v>1638</v>
      </c>
      <c r="H1425" s="451"/>
      <c r="S1425" s="452"/>
      <c r="T1425" s="437"/>
      <c r="U1425" s="437"/>
      <c r="V1425" s="437"/>
      <c r="W1425" s="437"/>
      <c r="X1425" s="437"/>
      <c r="Y1425" s="437"/>
      <c r="Z1425" s="437"/>
      <c r="AA1425" s="437"/>
      <c r="AB1425" s="437"/>
      <c r="AC1425" s="437"/>
      <c r="AD1425" s="437"/>
      <c r="AE1425" s="437"/>
      <c r="AF1425" s="437"/>
    </row>
    <row r="1426">
      <c r="A1426" s="488" t="s">
        <v>8960</v>
      </c>
      <c r="B1426" s="474"/>
      <c r="C1426" s="474"/>
      <c r="D1426" s="474"/>
      <c r="E1426" s="474"/>
      <c r="F1426" s="474"/>
      <c r="G1426" s="474"/>
      <c r="H1426" s="451"/>
      <c r="S1426" s="452"/>
      <c r="T1426" s="437"/>
      <c r="U1426" s="437"/>
      <c r="V1426" s="437"/>
      <c r="W1426" s="437"/>
      <c r="X1426" s="437"/>
      <c r="Y1426" s="437"/>
      <c r="Z1426" s="437"/>
      <c r="AA1426" s="437"/>
      <c r="AB1426" s="437"/>
      <c r="AC1426" s="437"/>
      <c r="AD1426" s="437"/>
      <c r="AE1426" s="437"/>
      <c r="AF1426" s="437"/>
    </row>
    <row r="1427">
      <c r="A1427" s="471" t="s">
        <v>8944</v>
      </c>
      <c r="B1427" s="472" t="s">
        <v>8946</v>
      </c>
      <c r="C1427" s="473" t="s">
        <v>39</v>
      </c>
      <c r="D1427" s="475"/>
      <c r="E1427" s="472" t="s">
        <v>8951</v>
      </c>
      <c r="F1427" s="478" t="s">
        <v>8961</v>
      </c>
      <c r="G1427" s="473" t="s">
        <v>8953</v>
      </c>
      <c r="H1427" s="451"/>
      <c r="S1427" s="452"/>
      <c r="T1427" s="437"/>
      <c r="U1427" s="437"/>
      <c r="V1427" s="437"/>
      <c r="W1427" s="437"/>
      <c r="X1427" s="437"/>
      <c r="Y1427" s="437"/>
      <c r="Z1427" s="437"/>
      <c r="AA1427" s="437"/>
      <c r="AB1427" s="437"/>
      <c r="AC1427" s="437"/>
      <c r="AD1427" s="437"/>
      <c r="AE1427" s="437"/>
      <c r="AF1427" s="437"/>
    </row>
    <row r="1428">
      <c r="A1428" s="471" t="s">
        <v>6465</v>
      </c>
      <c r="B1428" s="472">
        <v>1.0</v>
      </c>
      <c r="C1428" s="476" t="s">
        <v>8955</v>
      </c>
      <c r="D1428" s="475"/>
      <c r="E1428" s="478" t="s">
        <v>8956</v>
      </c>
      <c r="F1428" s="472"/>
      <c r="G1428" s="473" t="s">
        <v>8957</v>
      </c>
      <c r="H1428" s="451"/>
      <c r="S1428" s="452"/>
      <c r="T1428" s="437"/>
      <c r="U1428" s="437"/>
      <c r="V1428" s="437"/>
      <c r="W1428" s="437"/>
      <c r="X1428" s="437"/>
      <c r="Y1428" s="437"/>
      <c r="Z1428" s="437"/>
      <c r="AA1428" s="437"/>
      <c r="AB1428" s="437"/>
      <c r="AC1428" s="437"/>
      <c r="AD1428" s="437"/>
      <c r="AE1428" s="437"/>
      <c r="AF1428" s="437"/>
    </row>
    <row r="1429">
      <c r="A1429" s="489" t="s">
        <v>8962</v>
      </c>
      <c r="B1429" s="474"/>
      <c r="C1429" s="474"/>
      <c r="D1429" s="474"/>
      <c r="E1429" s="474"/>
      <c r="F1429" s="474"/>
      <c r="G1429" s="474"/>
      <c r="H1429" s="451"/>
      <c r="S1429" s="452"/>
      <c r="T1429" s="437"/>
      <c r="U1429" s="437"/>
      <c r="V1429" s="437"/>
      <c r="W1429" s="437"/>
      <c r="X1429" s="437"/>
      <c r="Y1429" s="437"/>
      <c r="Z1429" s="437"/>
      <c r="AA1429" s="437"/>
      <c r="AB1429" s="437"/>
      <c r="AC1429" s="437"/>
      <c r="AD1429" s="437"/>
      <c r="AE1429" s="437"/>
      <c r="AF1429" s="437"/>
    </row>
    <row r="1430">
      <c r="A1430" s="471" t="s">
        <v>8944</v>
      </c>
      <c r="B1430" s="472" t="s">
        <v>8946</v>
      </c>
      <c r="C1430" s="473" t="s">
        <v>39</v>
      </c>
      <c r="D1430" s="475"/>
      <c r="E1430" s="472" t="s">
        <v>8951</v>
      </c>
      <c r="F1430" s="472" t="s">
        <v>8952</v>
      </c>
      <c r="G1430" s="473" t="s">
        <v>8953</v>
      </c>
      <c r="H1430" s="451"/>
      <c r="S1430" s="452"/>
      <c r="T1430" s="437"/>
      <c r="U1430" s="437"/>
      <c r="V1430" s="437"/>
      <c r="W1430" s="437"/>
      <c r="X1430" s="437"/>
      <c r="Y1430" s="437"/>
      <c r="Z1430" s="437"/>
      <c r="AA1430" s="437"/>
      <c r="AB1430" s="437"/>
      <c r="AC1430" s="437"/>
      <c r="AD1430" s="437"/>
      <c r="AE1430" s="437"/>
      <c r="AF1430" s="437"/>
    </row>
    <row r="1431">
      <c r="A1431" s="490" t="s">
        <v>6465</v>
      </c>
      <c r="B1431" s="491">
        <v>1.0</v>
      </c>
      <c r="C1431" s="492" t="s">
        <v>8955</v>
      </c>
      <c r="D1431" s="493"/>
      <c r="E1431" s="494" t="s">
        <v>8956</v>
      </c>
      <c r="F1431" s="491"/>
      <c r="G1431" s="495" t="s">
        <v>8963</v>
      </c>
      <c r="H1431" s="451"/>
      <c r="S1431" s="452"/>
      <c r="T1431" s="437"/>
      <c r="U1431" s="437"/>
      <c r="V1431" s="437"/>
      <c r="W1431" s="437"/>
      <c r="X1431" s="437"/>
      <c r="Y1431" s="437"/>
      <c r="Z1431" s="437"/>
      <c r="AA1431" s="437"/>
      <c r="AB1431" s="437"/>
      <c r="AC1431" s="437"/>
      <c r="AD1431" s="437"/>
      <c r="AE1431" s="437"/>
      <c r="AF1431" s="437"/>
    </row>
    <row r="1432">
      <c r="A1432" s="496"/>
      <c r="B1432" s="497"/>
      <c r="C1432" s="497"/>
      <c r="E1432" s="497"/>
      <c r="F1432" s="497"/>
      <c r="G1432" s="497"/>
      <c r="H1432" s="451"/>
      <c r="S1432" s="452"/>
      <c r="T1432" s="437"/>
      <c r="U1432" s="437"/>
      <c r="V1432" s="437"/>
      <c r="W1432" s="437"/>
      <c r="X1432" s="437"/>
      <c r="Y1432" s="437"/>
      <c r="Z1432" s="437"/>
      <c r="AA1432" s="437"/>
      <c r="AB1432" s="437"/>
      <c r="AC1432" s="437"/>
      <c r="AD1432" s="437"/>
      <c r="AE1432" s="437"/>
      <c r="AF1432" s="437"/>
    </row>
    <row r="1433">
      <c r="A1433" s="498" t="s">
        <v>8964</v>
      </c>
      <c r="B1433" s="435"/>
      <c r="C1433" s="435"/>
      <c r="D1433" s="499" t="s">
        <v>8965</v>
      </c>
      <c r="E1433" s="500" t="s">
        <v>8966</v>
      </c>
      <c r="F1433" s="499" t="s">
        <v>8967</v>
      </c>
      <c r="G1433" s="435"/>
      <c r="H1433" s="435"/>
      <c r="I1433" s="435"/>
      <c r="J1433" s="501" t="s">
        <v>8965</v>
      </c>
      <c r="K1433" s="500" t="s">
        <v>8966</v>
      </c>
      <c r="L1433" s="501" t="s">
        <v>8968</v>
      </c>
      <c r="M1433" s="435"/>
      <c r="N1433" s="435"/>
      <c r="O1433" s="435"/>
      <c r="P1433" s="502" t="s">
        <v>8965</v>
      </c>
      <c r="Q1433" s="503" t="s">
        <v>8966</v>
      </c>
      <c r="R1433" s="504"/>
      <c r="S1433" s="436"/>
      <c r="T1433" s="437"/>
      <c r="U1433" s="437"/>
      <c r="V1433" s="437"/>
      <c r="W1433" s="437"/>
      <c r="X1433" s="437"/>
      <c r="Y1433" s="437"/>
      <c r="Z1433" s="437"/>
      <c r="AA1433" s="437"/>
      <c r="AB1433" s="437"/>
      <c r="AC1433" s="437"/>
      <c r="AD1433" s="437"/>
      <c r="AE1433" s="437"/>
      <c r="AF1433" s="437"/>
    </row>
    <row r="1434">
      <c r="A1434" s="505"/>
      <c r="S1434" s="452"/>
      <c r="T1434" s="437"/>
      <c r="U1434" s="437"/>
      <c r="V1434" s="437"/>
      <c r="W1434" s="437"/>
      <c r="X1434" s="437"/>
      <c r="Y1434" s="437"/>
      <c r="Z1434" s="437"/>
      <c r="AA1434" s="437"/>
      <c r="AB1434" s="437"/>
      <c r="AC1434" s="437"/>
      <c r="AD1434" s="437"/>
      <c r="AE1434" s="437"/>
      <c r="AF1434" s="437"/>
    </row>
    <row r="1435">
      <c r="A1435" s="506" t="s">
        <v>8969</v>
      </c>
      <c r="D1435" s="507" t="s">
        <v>8965</v>
      </c>
      <c r="E1435" s="508" t="s">
        <v>8966</v>
      </c>
      <c r="F1435" s="507" t="s">
        <v>8970</v>
      </c>
      <c r="J1435" s="507" t="s">
        <v>8965</v>
      </c>
      <c r="K1435" s="508" t="s">
        <v>8966</v>
      </c>
      <c r="L1435" s="507" t="s">
        <v>8971</v>
      </c>
      <c r="P1435" s="509" t="s">
        <v>8965</v>
      </c>
      <c r="Q1435" s="510" t="s">
        <v>8966</v>
      </c>
      <c r="R1435" s="511" t="s">
        <v>8972</v>
      </c>
      <c r="S1435" s="452"/>
      <c r="T1435" s="437"/>
      <c r="U1435" s="437"/>
      <c r="V1435" s="437"/>
      <c r="W1435" s="437"/>
      <c r="X1435" s="437"/>
      <c r="Y1435" s="437"/>
      <c r="Z1435" s="437"/>
      <c r="AA1435" s="437"/>
      <c r="AB1435" s="437"/>
      <c r="AC1435" s="437"/>
      <c r="AD1435" s="437"/>
      <c r="AE1435" s="437"/>
      <c r="AF1435" s="437"/>
    </row>
    <row r="1436">
      <c r="A1436" s="512"/>
      <c r="B1436" s="513"/>
      <c r="C1436" s="513"/>
      <c r="D1436" s="513"/>
      <c r="E1436" s="513"/>
      <c r="F1436" s="513"/>
      <c r="G1436" s="513"/>
      <c r="H1436" s="513"/>
      <c r="I1436" s="513"/>
      <c r="J1436" s="513"/>
      <c r="K1436" s="513"/>
      <c r="L1436" s="513"/>
      <c r="M1436" s="513"/>
      <c r="N1436" s="513"/>
      <c r="O1436" s="513"/>
      <c r="P1436" s="513"/>
      <c r="Q1436" s="513"/>
      <c r="R1436" s="513"/>
      <c r="S1436" s="514"/>
      <c r="T1436" s="437"/>
      <c r="U1436" s="437"/>
      <c r="V1436" s="437"/>
      <c r="W1436" s="437"/>
      <c r="X1436" s="437"/>
      <c r="Y1436" s="437"/>
      <c r="Z1436" s="437"/>
      <c r="AA1436" s="437"/>
      <c r="AB1436" s="437"/>
      <c r="AC1436" s="437"/>
      <c r="AD1436" s="437"/>
      <c r="AE1436" s="437"/>
      <c r="AF1436" s="437"/>
    </row>
    <row r="1437">
      <c r="A1437" s="434" t="s">
        <v>9039</v>
      </c>
      <c r="B1437" s="435"/>
      <c r="C1437" s="435"/>
      <c r="D1437" s="435"/>
      <c r="E1437" s="435"/>
      <c r="F1437" s="435"/>
      <c r="G1437" s="435"/>
      <c r="H1437" s="435"/>
      <c r="I1437" s="435"/>
      <c r="J1437" s="435"/>
      <c r="K1437" s="435"/>
      <c r="L1437" s="435"/>
      <c r="M1437" s="435"/>
      <c r="N1437" s="435"/>
      <c r="O1437" s="435"/>
      <c r="P1437" s="435"/>
      <c r="Q1437" s="435"/>
      <c r="R1437" s="435"/>
      <c r="S1437" s="436"/>
      <c r="T1437" s="437"/>
      <c r="U1437" s="437"/>
      <c r="V1437" s="437"/>
      <c r="W1437" s="437"/>
      <c r="X1437" s="437"/>
      <c r="Y1437" s="437"/>
      <c r="Z1437" s="437"/>
      <c r="AA1437" s="437"/>
      <c r="AB1437" s="437"/>
      <c r="AC1437" s="437"/>
      <c r="AD1437" s="437"/>
      <c r="AE1437" s="437"/>
      <c r="AF1437" s="437"/>
    </row>
    <row r="1438">
      <c r="A1438" s="438" t="s">
        <v>8935</v>
      </c>
      <c r="B1438" s="439"/>
      <c r="C1438" s="438" t="s">
        <v>8936</v>
      </c>
      <c r="D1438" s="440"/>
      <c r="E1438" s="439"/>
      <c r="F1438" s="441" t="s">
        <v>1437</v>
      </c>
      <c r="G1438" s="442" t="s">
        <v>8937</v>
      </c>
      <c r="H1438" s="443" t="s">
        <v>1442</v>
      </c>
      <c r="I1438" s="444"/>
      <c r="J1438" s="444"/>
      <c r="K1438" s="444"/>
      <c r="L1438" s="444"/>
      <c r="M1438" s="444"/>
      <c r="N1438" s="444"/>
      <c r="O1438" s="444"/>
      <c r="P1438" s="444"/>
      <c r="Q1438" s="444"/>
      <c r="R1438" s="444"/>
      <c r="S1438" s="445"/>
      <c r="T1438" s="437"/>
      <c r="U1438" s="437"/>
      <c r="V1438" s="437"/>
      <c r="W1438" s="437"/>
      <c r="X1438" s="437"/>
      <c r="Y1438" s="437"/>
      <c r="Z1438" s="437"/>
      <c r="AA1438" s="437"/>
      <c r="AB1438" s="437"/>
      <c r="AC1438" s="437"/>
      <c r="AD1438" s="437"/>
      <c r="AE1438" s="437"/>
      <c r="AF1438" s="437"/>
    </row>
    <row r="1439">
      <c r="A1439" s="446" t="s">
        <v>8938</v>
      </c>
      <c r="B1439" s="22"/>
      <c r="C1439" s="447"/>
      <c r="D1439" s="448"/>
      <c r="E1439" s="22"/>
      <c r="F1439" s="449" t="s">
        <v>8939</v>
      </c>
      <c r="G1439" s="450"/>
      <c r="H1439" s="451"/>
      <c r="S1439" s="452"/>
      <c r="T1439" s="437"/>
      <c r="U1439" s="437"/>
      <c r="V1439" s="437"/>
      <c r="W1439" s="437"/>
      <c r="X1439" s="437"/>
      <c r="Y1439" s="437"/>
      <c r="Z1439" s="437"/>
      <c r="AA1439" s="437"/>
      <c r="AB1439" s="437"/>
      <c r="AC1439" s="437"/>
      <c r="AD1439" s="437"/>
      <c r="AE1439" s="437"/>
      <c r="AF1439" s="437"/>
    </row>
    <row r="1440">
      <c r="A1440" s="453" t="s">
        <v>8940</v>
      </c>
      <c r="B1440" s="448"/>
      <c r="C1440" s="448"/>
      <c r="D1440" s="22"/>
      <c r="E1440" s="454" t="s">
        <v>8941</v>
      </c>
      <c r="F1440" s="455" t="s">
        <v>8942</v>
      </c>
      <c r="G1440" s="456"/>
      <c r="H1440" s="451"/>
      <c r="S1440" s="452"/>
      <c r="T1440" s="437"/>
      <c r="U1440" s="437"/>
      <c r="V1440" s="437"/>
      <c r="W1440" s="437"/>
      <c r="X1440" s="437"/>
      <c r="Y1440" s="437"/>
      <c r="Z1440" s="437"/>
      <c r="AA1440" s="437"/>
      <c r="AB1440" s="437"/>
      <c r="AC1440" s="437"/>
      <c r="AD1440" s="437"/>
      <c r="AE1440" s="437"/>
      <c r="AF1440" s="437"/>
    </row>
    <row r="1441">
      <c r="A1441" s="457" t="s">
        <v>8943</v>
      </c>
      <c r="B1441" s="458"/>
      <c r="C1441" s="458"/>
      <c r="D1441" s="459"/>
      <c r="E1441" s="460"/>
      <c r="F1441" s="461"/>
      <c r="G1441" s="462"/>
      <c r="H1441" s="463"/>
      <c r="I1441" s="464"/>
      <c r="J1441" s="464"/>
      <c r="K1441" s="464"/>
      <c r="L1441" s="464"/>
      <c r="M1441" s="464"/>
      <c r="N1441" s="464"/>
      <c r="O1441" s="464"/>
      <c r="P1441" s="464"/>
      <c r="Q1441" s="464"/>
      <c r="R1441" s="464"/>
      <c r="S1441" s="465"/>
      <c r="T1441" s="437"/>
      <c r="U1441" s="437"/>
      <c r="V1441" s="437"/>
      <c r="W1441" s="437"/>
      <c r="X1441" s="437"/>
      <c r="Y1441" s="437"/>
      <c r="Z1441" s="437"/>
      <c r="AA1441" s="437"/>
      <c r="AB1441" s="437"/>
      <c r="AC1441" s="437"/>
      <c r="AD1441" s="437"/>
      <c r="AE1441" s="437"/>
      <c r="AF1441" s="437"/>
    </row>
    <row r="1442">
      <c r="A1442" s="466" t="s">
        <v>8944</v>
      </c>
      <c r="B1442" s="467"/>
      <c r="C1442" s="468" t="s">
        <v>8945</v>
      </c>
      <c r="D1442" s="469"/>
      <c r="E1442" s="469"/>
      <c r="F1442" s="469"/>
      <c r="G1442" s="469"/>
      <c r="H1442" s="470" t="s">
        <v>1568</v>
      </c>
      <c r="S1442" s="452"/>
      <c r="T1442" s="437"/>
      <c r="U1442" s="437"/>
      <c r="V1442" s="437"/>
      <c r="W1442" s="437"/>
      <c r="X1442" s="437"/>
      <c r="Y1442" s="437"/>
      <c r="Z1442" s="437"/>
      <c r="AA1442" s="437"/>
      <c r="AB1442" s="437"/>
      <c r="AC1442" s="437"/>
      <c r="AD1442" s="437"/>
      <c r="AE1442" s="437"/>
      <c r="AF1442" s="437"/>
    </row>
    <row r="1443">
      <c r="A1443" s="471"/>
      <c r="B1443" s="472" t="s">
        <v>8946</v>
      </c>
      <c r="C1443" s="473" t="s">
        <v>8947</v>
      </c>
      <c r="D1443" s="474"/>
      <c r="E1443" s="474"/>
      <c r="F1443" s="475"/>
      <c r="G1443" s="473" t="s">
        <v>8948</v>
      </c>
      <c r="H1443" s="451"/>
      <c r="S1443" s="452"/>
      <c r="T1443" s="437"/>
      <c r="U1443" s="437"/>
      <c r="V1443" s="437"/>
      <c r="W1443" s="437"/>
      <c r="X1443" s="437"/>
      <c r="Y1443" s="437"/>
      <c r="Z1443" s="437"/>
      <c r="AA1443" s="437"/>
      <c r="AB1443" s="437"/>
      <c r="AC1443" s="437"/>
      <c r="AD1443" s="437"/>
      <c r="AE1443" s="437"/>
      <c r="AF1443" s="437"/>
    </row>
    <row r="1444">
      <c r="A1444" s="486" t="s">
        <v>2101</v>
      </c>
      <c r="B1444" s="478">
        <v>1.0</v>
      </c>
      <c r="C1444" s="476" t="s">
        <v>2156</v>
      </c>
      <c r="D1444" s="474"/>
      <c r="E1444" s="474"/>
      <c r="F1444" s="475"/>
      <c r="G1444" s="477"/>
      <c r="H1444" s="451"/>
      <c r="S1444" s="452"/>
      <c r="T1444" s="437"/>
      <c r="U1444" s="437"/>
      <c r="V1444" s="437"/>
      <c r="W1444" s="437"/>
      <c r="X1444" s="437"/>
      <c r="Y1444" s="437"/>
      <c r="Z1444" s="437"/>
      <c r="AA1444" s="437"/>
      <c r="AB1444" s="437"/>
      <c r="AC1444" s="437"/>
      <c r="AD1444" s="437"/>
      <c r="AE1444" s="437"/>
      <c r="AF1444" s="437"/>
    </row>
    <row r="1445">
      <c r="A1445" s="486" t="s">
        <v>2101</v>
      </c>
      <c r="B1445" s="478">
        <v>2.0</v>
      </c>
      <c r="C1445" s="476" t="s">
        <v>2109</v>
      </c>
      <c r="D1445" s="474"/>
      <c r="E1445" s="474"/>
      <c r="F1445" s="475"/>
      <c r="G1445" s="477"/>
      <c r="H1445" s="451"/>
      <c r="S1445" s="452"/>
      <c r="T1445" s="437"/>
      <c r="U1445" s="437"/>
      <c r="V1445" s="437"/>
      <c r="W1445" s="437"/>
      <c r="X1445" s="437"/>
      <c r="Y1445" s="437"/>
      <c r="Z1445" s="437"/>
      <c r="AA1445" s="437"/>
      <c r="AB1445" s="437"/>
      <c r="AC1445" s="437"/>
      <c r="AD1445" s="437"/>
      <c r="AE1445" s="437"/>
      <c r="AF1445" s="437"/>
    </row>
    <row r="1446">
      <c r="A1446" s="486"/>
      <c r="B1446" s="478" t="s">
        <v>8946</v>
      </c>
      <c r="C1446" s="476" t="s">
        <v>8947</v>
      </c>
      <c r="D1446" s="474"/>
      <c r="E1446" s="475"/>
      <c r="F1446" s="478" t="s">
        <v>8948</v>
      </c>
      <c r="G1446" s="476" t="s">
        <v>8949</v>
      </c>
      <c r="H1446" s="451"/>
      <c r="S1446" s="452"/>
      <c r="T1446" s="437"/>
      <c r="U1446" s="437"/>
      <c r="V1446" s="437"/>
      <c r="W1446" s="437"/>
      <c r="X1446" s="437"/>
      <c r="Y1446" s="437"/>
      <c r="Z1446" s="437"/>
      <c r="AA1446" s="437"/>
      <c r="AB1446" s="437"/>
      <c r="AC1446" s="437"/>
      <c r="AD1446" s="437"/>
      <c r="AE1446" s="437"/>
      <c r="AF1446" s="437"/>
    </row>
    <row r="1447">
      <c r="A1447" s="521" t="s">
        <v>2104</v>
      </c>
      <c r="B1447" s="478">
        <v>1.0</v>
      </c>
      <c r="C1447" s="484" t="s">
        <v>2157</v>
      </c>
      <c r="D1447" s="474"/>
      <c r="E1447" s="475"/>
      <c r="F1447" s="483" t="s">
        <v>2158</v>
      </c>
      <c r="G1447" s="482"/>
      <c r="H1447" s="451"/>
      <c r="S1447" s="452"/>
      <c r="T1447" s="437"/>
      <c r="U1447" s="437"/>
      <c r="V1447" s="437"/>
      <c r="W1447" s="437"/>
      <c r="X1447" s="437"/>
      <c r="Y1447" s="437"/>
      <c r="Z1447" s="437"/>
      <c r="AA1447" s="437"/>
      <c r="AB1447" s="437"/>
      <c r="AC1447" s="437"/>
      <c r="AD1447" s="437"/>
      <c r="AE1447" s="437"/>
      <c r="AF1447" s="437"/>
    </row>
    <row r="1448">
      <c r="A1448" s="521" t="s">
        <v>2104</v>
      </c>
      <c r="B1448" s="483">
        <v>2.0</v>
      </c>
      <c r="C1448" s="484" t="s">
        <v>2159</v>
      </c>
      <c r="D1448" s="474"/>
      <c r="E1448" s="475"/>
      <c r="F1448" s="481"/>
      <c r="G1448" s="482"/>
      <c r="H1448" s="451"/>
      <c r="S1448" s="452"/>
      <c r="T1448" s="437"/>
      <c r="U1448" s="437"/>
      <c r="V1448" s="437"/>
      <c r="W1448" s="437"/>
      <c r="X1448" s="437"/>
      <c r="Y1448" s="437"/>
      <c r="Z1448" s="437"/>
      <c r="AA1448" s="437"/>
      <c r="AB1448" s="437"/>
      <c r="AC1448" s="437"/>
      <c r="AD1448" s="437"/>
      <c r="AE1448" s="437"/>
      <c r="AF1448" s="437"/>
    </row>
    <row r="1449">
      <c r="A1449" s="521"/>
      <c r="B1449" s="483" t="s">
        <v>8946</v>
      </c>
      <c r="C1449" s="483" t="s">
        <v>8947</v>
      </c>
      <c r="D1449" s="483" t="s">
        <v>8950</v>
      </c>
      <c r="E1449" s="483" t="s">
        <v>8951</v>
      </c>
      <c r="F1449" s="483" t="s">
        <v>8952</v>
      </c>
      <c r="G1449" s="484" t="s">
        <v>8953</v>
      </c>
      <c r="H1449" s="451"/>
      <c r="S1449" s="452"/>
      <c r="T1449" s="437"/>
      <c r="U1449" s="437"/>
      <c r="V1449" s="437"/>
      <c r="W1449" s="437"/>
      <c r="X1449" s="437"/>
      <c r="Y1449" s="437"/>
      <c r="Z1449" s="437"/>
      <c r="AA1449" s="437"/>
      <c r="AB1449" s="437"/>
      <c r="AC1449" s="437"/>
      <c r="AD1449" s="437"/>
      <c r="AE1449" s="437"/>
      <c r="AF1449" s="437"/>
    </row>
    <row r="1450">
      <c r="A1450" s="521" t="s">
        <v>8954</v>
      </c>
      <c r="B1450" s="483">
        <v>1.0</v>
      </c>
      <c r="C1450" s="483" t="s">
        <v>2161</v>
      </c>
      <c r="D1450" s="483" t="s">
        <v>2162</v>
      </c>
      <c r="E1450" s="481"/>
      <c r="F1450" s="481"/>
      <c r="G1450" s="484" t="s">
        <v>2163</v>
      </c>
      <c r="H1450" s="451"/>
      <c r="S1450" s="452"/>
      <c r="T1450" s="437"/>
      <c r="U1450" s="437"/>
      <c r="V1450" s="437"/>
      <c r="W1450" s="437"/>
      <c r="X1450" s="437"/>
      <c r="Y1450" s="437"/>
      <c r="Z1450" s="437"/>
      <c r="AA1450" s="437"/>
      <c r="AB1450" s="437"/>
      <c r="AC1450" s="437"/>
      <c r="AD1450" s="437"/>
      <c r="AE1450" s="437"/>
      <c r="AF1450" s="437"/>
    </row>
    <row r="1451">
      <c r="A1451" s="521" t="s">
        <v>8954</v>
      </c>
      <c r="B1451" s="483">
        <v>2.0</v>
      </c>
      <c r="C1451" s="483" t="s">
        <v>2164</v>
      </c>
      <c r="D1451" s="483" t="s">
        <v>2165</v>
      </c>
      <c r="E1451" s="483" t="s">
        <v>2166</v>
      </c>
      <c r="F1451" s="481"/>
      <c r="G1451" s="484" t="s">
        <v>2167</v>
      </c>
      <c r="H1451" s="451"/>
      <c r="S1451" s="452"/>
      <c r="T1451" s="437"/>
      <c r="U1451" s="437"/>
      <c r="V1451" s="437"/>
      <c r="W1451" s="437"/>
      <c r="X1451" s="437"/>
      <c r="Y1451" s="437"/>
      <c r="Z1451" s="437"/>
      <c r="AA1451" s="437"/>
      <c r="AB1451" s="437"/>
      <c r="AC1451" s="437"/>
      <c r="AD1451" s="437"/>
      <c r="AE1451" s="437"/>
      <c r="AF1451" s="437"/>
    </row>
    <row r="1452">
      <c r="A1452" s="471"/>
      <c r="B1452" s="472" t="s">
        <v>8946</v>
      </c>
      <c r="C1452" s="517" t="s">
        <v>6512</v>
      </c>
      <c r="D1452" s="517" t="s">
        <v>8974</v>
      </c>
      <c r="E1452" s="517" t="s">
        <v>8951</v>
      </c>
      <c r="F1452" s="517" t="s">
        <v>8952</v>
      </c>
      <c r="G1452" s="473" t="s">
        <v>8953</v>
      </c>
      <c r="H1452" s="451"/>
      <c r="S1452" s="452"/>
      <c r="T1452" s="437"/>
      <c r="U1452" s="437"/>
      <c r="V1452" s="437"/>
      <c r="W1452" s="437"/>
      <c r="X1452" s="437"/>
      <c r="Y1452" s="437"/>
      <c r="Z1452" s="437"/>
      <c r="AA1452" s="437"/>
      <c r="AB1452" s="437"/>
      <c r="AC1452" s="437"/>
      <c r="AD1452" s="437"/>
      <c r="AE1452" s="437"/>
      <c r="AF1452" s="437"/>
    </row>
    <row r="1453">
      <c r="A1453" s="471" t="s">
        <v>8975</v>
      </c>
      <c r="B1453" s="472">
        <v>1.0</v>
      </c>
      <c r="C1453" s="478" t="s">
        <v>8976</v>
      </c>
      <c r="D1453" s="472"/>
      <c r="E1453" s="478" t="s">
        <v>8977</v>
      </c>
      <c r="F1453" s="472"/>
      <c r="G1453" s="473" t="s">
        <v>8978</v>
      </c>
      <c r="H1453" s="451"/>
      <c r="S1453" s="452"/>
      <c r="T1453" s="437"/>
      <c r="U1453" s="437"/>
      <c r="V1453" s="437"/>
      <c r="W1453" s="437"/>
      <c r="X1453" s="437"/>
      <c r="Y1453" s="437"/>
      <c r="Z1453" s="437"/>
      <c r="AA1453" s="437"/>
      <c r="AB1453" s="437"/>
      <c r="AC1453" s="437"/>
      <c r="AD1453" s="437"/>
      <c r="AE1453" s="437"/>
      <c r="AF1453" s="437"/>
    </row>
    <row r="1454">
      <c r="A1454" s="479"/>
      <c r="B1454" s="480" t="s">
        <v>8946</v>
      </c>
      <c r="C1454" s="485" t="s">
        <v>39</v>
      </c>
      <c r="D1454" s="475"/>
      <c r="E1454" s="480" t="s">
        <v>8951</v>
      </c>
      <c r="F1454" s="480" t="s">
        <v>8952</v>
      </c>
      <c r="G1454" s="485" t="s">
        <v>8953</v>
      </c>
      <c r="H1454" s="451"/>
      <c r="S1454" s="452"/>
      <c r="T1454" s="437"/>
      <c r="U1454" s="437"/>
      <c r="V1454" s="437"/>
      <c r="W1454" s="437"/>
      <c r="X1454" s="437"/>
      <c r="Y1454" s="437"/>
      <c r="Z1454" s="437"/>
      <c r="AA1454" s="437"/>
      <c r="AB1454" s="437"/>
      <c r="AC1454" s="437"/>
      <c r="AD1454" s="437"/>
      <c r="AE1454" s="437"/>
      <c r="AF1454" s="437"/>
    </row>
    <row r="1455">
      <c r="A1455" s="471" t="s">
        <v>6465</v>
      </c>
      <c r="B1455" s="480">
        <v>1.0</v>
      </c>
      <c r="C1455" s="484" t="s">
        <v>8955</v>
      </c>
      <c r="D1455" s="475"/>
      <c r="E1455" s="483" t="s">
        <v>8956</v>
      </c>
      <c r="F1455" s="480"/>
      <c r="G1455" s="484" t="s">
        <v>8957</v>
      </c>
      <c r="H1455" s="451"/>
      <c r="S1455" s="452"/>
      <c r="T1455" s="437"/>
      <c r="U1455" s="437"/>
      <c r="V1455" s="437"/>
      <c r="W1455" s="437"/>
      <c r="X1455" s="437"/>
      <c r="Y1455" s="437"/>
      <c r="Z1455" s="437"/>
      <c r="AA1455" s="437"/>
      <c r="AB1455" s="437"/>
      <c r="AC1455" s="437"/>
      <c r="AD1455" s="437"/>
      <c r="AE1455" s="437"/>
      <c r="AF1455" s="437"/>
    </row>
    <row r="1456">
      <c r="A1456" s="471"/>
      <c r="B1456" s="472" t="s">
        <v>8946</v>
      </c>
      <c r="C1456" s="476" t="s">
        <v>8958</v>
      </c>
      <c r="D1456" s="474"/>
      <c r="E1456" s="474"/>
      <c r="F1456" s="475"/>
      <c r="G1456" s="473" t="s">
        <v>8959</v>
      </c>
      <c r="H1456" s="451"/>
      <c r="S1456" s="452"/>
      <c r="T1456" s="437"/>
      <c r="U1456" s="437"/>
      <c r="V1456" s="437"/>
      <c r="W1456" s="437"/>
      <c r="X1456" s="437"/>
      <c r="Y1456" s="437"/>
      <c r="Z1456" s="437"/>
      <c r="AA1456" s="437"/>
      <c r="AB1456" s="437"/>
      <c r="AC1456" s="437"/>
      <c r="AD1456" s="437"/>
      <c r="AE1456" s="437"/>
      <c r="AF1456" s="437"/>
    </row>
    <row r="1457">
      <c r="A1457" s="486" t="s">
        <v>1636</v>
      </c>
      <c r="B1457" s="478">
        <v>1.0</v>
      </c>
      <c r="C1457" s="487" t="s">
        <v>1941</v>
      </c>
      <c r="D1457" s="474"/>
      <c r="E1457" s="474"/>
      <c r="F1457" s="475"/>
      <c r="G1457" s="476" t="s">
        <v>1877</v>
      </c>
      <c r="H1457" s="451"/>
      <c r="S1457" s="452"/>
      <c r="T1457" s="437"/>
      <c r="U1457" s="437"/>
      <c r="V1457" s="437"/>
      <c r="W1457" s="437"/>
      <c r="X1457" s="437"/>
      <c r="Y1457" s="437"/>
      <c r="Z1457" s="437"/>
      <c r="AA1457" s="437"/>
      <c r="AB1457" s="437"/>
      <c r="AC1457" s="437"/>
      <c r="AD1457" s="437"/>
      <c r="AE1457" s="437"/>
      <c r="AF1457" s="437"/>
    </row>
    <row r="1458">
      <c r="A1458" s="486" t="s">
        <v>1636</v>
      </c>
      <c r="B1458" s="478">
        <v>2.0</v>
      </c>
      <c r="C1458" s="487" t="s">
        <v>1942</v>
      </c>
      <c r="D1458" s="474"/>
      <c r="E1458" s="474"/>
      <c r="F1458" s="475"/>
      <c r="G1458" s="476" t="s">
        <v>1638</v>
      </c>
      <c r="H1458" s="451"/>
      <c r="S1458" s="452"/>
      <c r="T1458" s="437"/>
      <c r="U1458" s="437"/>
      <c r="V1458" s="437"/>
      <c r="W1458" s="437"/>
      <c r="X1458" s="437"/>
      <c r="Y1458" s="437"/>
      <c r="Z1458" s="437"/>
      <c r="AA1458" s="437"/>
      <c r="AB1458" s="437"/>
      <c r="AC1458" s="437"/>
      <c r="AD1458" s="437"/>
      <c r="AE1458" s="437"/>
      <c r="AF1458" s="437"/>
    </row>
    <row r="1459">
      <c r="A1459" s="486" t="s">
        <v>1636</v>
      </c>
      <c r="B1459" s="478">
        <v>3.0</v>
      </c>
      <c r="C1459" s="487" t="s">
        <v>1879</v>
      </c>
      <c r="D1459" s="474"/>
      <c r="E1459" s="474"/>
      <c r="F1459" s="475"/>
      <c r="G1459" s="476" t="s">
        <v>1638</v>
      </c>
      <c r="H1459" s="451"/>
      <c r="S1459" s="452"/>
      <c r="T1459" s="437"/>
      <c r="U1459" s="437"/>
      <c r="V1459" s="437"/>
      <c r="W1459" s="437"/>
      <c r="X1459" s="437"/>
      <c r="Y1459" s="437"/>
      <c r="Z1459" s="437"/>
      <c r="AA1459" s="437"/>
      <c r="AB1459" s="437"/>
      <c r="AC1459" s="437"/>
      <c r="AD1459" s="437"/>
      <c r="AE1459" s="437"/>
      <c r="AF1459" s="437"/>
    </row>
    <row r="1460">
      <c r="A1460" s="486" t="s">
        <v>1636</v>
      </c>
      <c r="B1460" s="478">
        <v>4.0</v>
      </c>
      <c r="C1460" s="487" t="s">
        <v>1880</v>
      </c>
      <c r="D1460" s="474"/>
      <c r="E1460" s="474"/>
      <c r="F1460" s="475"/>
      <c r="G1460" s="476" t="s">
        <v>1661</v>
      </c>
      <c r="H1460" s="451"/>
      <c r="S1460" s="452"/>
      <c r="T1460" s="437"/>
      <c r="U1460" s="437"/>
      <c r="V1460" s="437"/>
      <c r="W1460" s="437"/>
      <c r="X1460" s="437"/>
      <c r="Y1460" s="437"/>
      <c r="Z1460" s="437"/>
      <c r="AA1460" s="437"/>
      <c r="AB1460" s="437"/>
      <c r="AC1460" s="437"/>
      <c r="AD1460" s="437"/>
      <c r="AE1460" s="437"/>
      <c r="AF1460" s="437"/>
    </row>
    <row r="1461">
      <c r="A1461" s="486" t="s">
        <v>1636</v>
      </c>
      <c r="B1461" s="478">
        <v>5.0</v>
      </c>
      <c r="C1461" s="487" t="s">
        <v>1943</v>
      </c>
      <c r="D1461" s="474"/>
      <c r="E1461" s="474"/>
      <c r="F1461" s="475"/>
      <c r="G1461" s="476" t="s">
        <v>1882</v>
      </c>
      <c r="H1461" s="451"/>
      <c r="S1461" s="452"/>
      <c r="T1461" s="437"/>
      <c r="U1461" s="437"/>
      <c r="V1461" s="437"/>
      <c r="W1461" s="437"/>
      <c r="X1461" s="437"/>
      <c r="Y1461" s="437"/>
      <c r="Z1461" s="437"/>
      <c r="AA1461" s="437"/>
      <c r="AB1461" s="437"/>
      <c r="AC1461" s="437"/>
      <c r="AD1461" s="437"/>
      <c r="AE1461" s="437"/>
      <c r="AF1461" s="437"/>
    </row>
    <row r="1462">
      <c r="A1462" s="486" t="s">
        <v>1636</v>
      </c>
      <c r="B1462" s="478">
        <v>6.0</v>
      </c>
      <c r="C1462" s="487" t="s">
        <v>1883</v>
      </c>
      <c r="D1462" s="474"/>
      <c r="E1462" s="474"/>
      <c r="F1462" s="475"/>
      <c r="G1462" s="476" t="s">
        <v>1638</v>
      </c>
      <c r="H1462" s="451"/>
      <c r="S1462" s="452"/>
      <c r="T1462" s="437"/>
      <c r="U1462" s="437"/>
      <c r="V1462" s="437"/>
      <c r="W1462" s="437"/>
      <c r="X1462" s="437"/>
      <c r="Y1462" s="437"/>
      <c r="Z1462" s="437"/>
      <c r="AA1462" s="437"/>
      <c r="AB1462" s="437"/>
      <c r="AC1462" s="437"/>
      <c r="AD1462" s="437"/>
      <c r="AE1462" s="437"/>
      <c r="AF1462" s="437"/>
    </row>
    <row r="1463">
      <c r="A1463" s="486" t="s">
        <v>1646</v>
      </c>
      <c r="B1463" s="478">
        <v>7.0</v>
      </c>
      <c r="C1463" s="487" t="s">
        <v>1944</v>
      </c>
      <c r="D1463" s="474"/>
      <c r="E1463" s="474"/>
      <c r="F1463" s="475"/>
      <c r="G1463" s="476" t="s">
        <v>1729</v>
      </c>
      <c r="H1463" s="451"/>
      <c r="S1463" s="452"/>
      <c r="T1463" s="437"/>
      <c r="U1463" s="437"/>
      <c r="V1463" s="437"/>
      <c r="W1463" s="437"/>
      <c r="X1463" s="437"/>
      <c r="Y1463" s="437"/>
      <c r="Z1463" s="437"/>
      <c r="AA1463" s="437"/>
      <c r="AB1463" s="437"/>
      <c r="AC1463" s="437"/>
      <c r="AD1463" s="437"/>
      <c r="AE1463" s="437"/>
      <c r="AF1463" s="437"/>
    </row>
    <row r="1464">
      <c r="A1464" s="486" t="s">
        <v>1646</v>
      </c>
      <c r="B1464" s="478">
        <v>8.0</v>
      </c>
      <c r="C1464" s="487" t="s">
        <v>1885</v>
      </c>
      <c r="D1464" s="474"/>
      <c r="E1464" s="474"/>
      <c r="F1464" s="475"/>
      <c r="G1464" s="476" t="s">
        <v>1729</v>
      </c>
      <c r="H1464" s="451"/>
      <c r="S1464" s="452"/>
      <c r="T1464" s="437"/>
      <c r="U1464" s="437"/>
      <c r="V1464" s="437"/>
      <c r="W1464" s="437"/>
      <c r="X1464" s="437"/>
      <c r="Y1464" s="437"/>
      <c r="Z1464" s="437"/>
      <c r="AA1464" s="437"/>
      <c r="AB1464" s="437"/>
      <c r="AC1464" s="437"/>
      <c r="AD1464" s="437"/>
      <c r="AE1464" s="437"/>
      <c r="AF1464" s="437"/>
    </row>
    <row r="1465">
      <c r="A1465" s="486" t="s">
        <v>1636</v>
      </c>
      <c r="B1465" s="478">
        <v>9.0</v>
      </c>
      <c r="C1465" s="487" t="s">
        <v>1886</v>
      </c>
      <c r="D1465" s="474"/>
      <c r="E1465" s="474"/>
      <c r="F1465" s="475"/>
      <c r="G1465" s="476" t="s">
        <v>1638</v>
      </c>
      <c r="H1465" s="451"/>
      <c r="S1465" s="452"/>
      <c r="T1465" s="437"/>
      <c r="U1465" s="437"/>
      <c r="V1465" s="437"/>
      <c r="W1465" s="437"/>
      <c r="X1465" s="437"/>
      <c r="Y1465" s="437"/>
      <c r="Z1465" s="437"/>
      <c r="AA1465" s="437"/>
      <c r="AB1465" s="437"/>
      <c r="AC1465" s="437"/>
      <c r="AD1465" s="437"/>
      <c r="AE1465" s="437"/>
      <c r="AF1465" s="437"/>
    </row>
    <row r="1466">
      <c r="A1466" s="488" t="s">
        <v>8960</v>
      </c>
      <c r="B1466" s="474"/>
      <c r="C1466" s="474"/>
      <c r="D1466" s="474"/>
      <c r="E1466" s="474"/>
      <c r="F1466" s="474"/>
      <c r="G1466" s="474"/>
      <c r="H1466" s="451"/>
      <c r="S1466" s="452"/>
      <c r="T1466" s="437"/>
      <c r="U1466" s="437"/>
      <c r="V1466" s="437"/>
      <c r="W1466" s="437"/>
      <c r="X1466" s="437"/>
      <c r="Y1466" s="437"/>
      <c r="Z1466" s="437"/>
      <c r="AA1466" s="437"/>
      <c r="AB1466" s="437"/>
      <c r="AC1466" s="437"/>
      <c r="AD1466" s="437"/>
      <c r="AE1466" s="437"/>
      <c r="AF1466" s="437"/>
    </row>
    <row r="1467">
      <c r="A1467" s="471" t="s">
        <v>8944</v>
      </c>
      <c r="B1467" s="472" t="s">
        <v>8946</v>
      </c>
      <c r="C1467" s="473" t="s">
        <v>39</v>
      </c>
      <c r="D1467" s="475"/>
      <c r="E1467" s="472" t="s">
        <v>8951</v>
      </c>
      <c r="F1467" s="478" t="s">
        <v>8961</v>
      </c>
      <c r="G1467" s="473" t="s">
        <v>8953</v>
      </c>
      <c r="H1467" s="451"/>
      <c r="S1467" s="452"/>
      <c r="T1467" s="437"/>
      <c r="U1467" s="437"/>
      <c r="V1467" s="437"/>
      <c r="W1467" s="437"/>
      <c r="X1467" s="437"/>
      <c r="Y1467" s="437"/>
      <c r="Z1467" s="437"/>
      <c r="AA1467" s="437"/>
      <c r="AB1467" s="437"/>
      <c r="AC1467" s="437"/>
      <c r="AD1467" s="437"/>
      <c r="AE1467" s="437"/>
      <c r="AF1467" s="437"/>
    </row>
    <row r="1468">
      <c r="A1468" s="471" t="s">
        <v>6465</v>
      </c>
      <c r="B1468" s="472">
        <v>1.0</v>
      </c>
      <c r="C1468" s="476" t="s">
        <v>8955</v>
      </c>
      <c r="D1468" s="475"/>
      <c r="E1468" s="478" t="s">
        <v>8956</v>
      </c>
      <c r="F1468" s="472"/>
      <c r="G1468" s="473" t="s">
        <v>8957</v>
      </c>
      <c r="H1468" s="451"/>
      <c r="S1468" s="452"/>
      <c r="T1468" s="437"/>
      <c r="U1468" s="437"/>
      <c r="V1468" s="437"/>
      <c r="W1468" s="437"/>
      <c r="X1468" s="437"/>
      <c r="Y1468" s="437"/>
      <c r="Z1468" s="437"/>
      <c r="AA1468" s="437"/>
      <c r="AB1468" s="437"/>
      <c r="AC1468" s="437"/>
      <c r="AD1468" s="437"/>
      <c r="AE1468" s="437"/>
      <c r="AF1468" s="437"/>
    </row>
    <row r="1469">
      <c r="A1469" s="489" t="s">
        <v>8962</v>
      </c>
      <c r="B1469" s="474"/>
      <c r="C1469" s="474"/>
      <c r="D1469" s="474"/>
      <c r="E1469" s="474"/>
      <c r="F1469" s="474"/>
      <c r="G1469" s="474"/>
      <c r="H1469" s="451"/>
      <c r="S1469" s="452"/>
      <c r="T1469" s="437"/>
      <c r="U1469" s="437"/>
      <c r="V1469" s="437"/>
      <c r="W1469" s="437"/>
      <c r="X1469" s="437"/>
      <c r="Y1469" s="437"/>
      <c r="Z1469" s="437"/>
      <c r="AA1469" s="437"/>
      <c r="AB1469" s="437"/>
      <c r="AC1469" s="437"/>
      <c r="AD1469" s="437"/>
      <c r="AE1469" s="437"/>
      <c r="AF1469" s="437"/>
    </row>
    <row r="1470">
      <c r="A1470" s="471" t="s">
        <v>8944</v>
      </c>
      <c r="B1470" s="472" t="s">
        <v>8946</v>
      </c>
      <c r="C1470" s="473" t="s">
        <v>39</v>
      </c>
      <c r="D1470" s="475"/>
      <c r="E1470" s="472" t="s">
        <v>8951</v>
      </c>
      <c r="F1470" s="472" t="s">
        <v>8952</v>
      </c>
      <c r="G1470" s="473" t="s">
        <v>8953</v>
      </c>
      <c r="H1470" s="451"/>
      <c r="S1470" s="452"/>
      <c r="T1470" s="437"/>
      <c r="U1470" s="437"/>
      <c r="V1470" s="437"/>
      <c r="W1470" s="437"/>
      <c r="X1470" s="437"/>
      <c r="Y1470" s="437"/>
      <c r="Z1470" s="437"/>
      <c r="AA1470" s="437"/>
      <c r="AB1470" s="437"/>
      <c r="AC1470" s="437"/>
      <c r="AD1470" s="437"/>
      <c r="AE1470" s="437"/>
      <c r="AF1470" s="437"/>
    </row>
    <row r="1471">
      <c r="A1471" s="490" t="s">
        <v>6465</v>
      </c>
      <c r="B1471" s="491">
        <v>1.0</v>
      </c>
      <c r="C1471" s="492" t="s">
        <v>8955</v>
      </c>
      <c r="D1471" s="493"/>
      <c r="E1471" s="494" t="s">
        <v>8956</v>
      </c>
      <c r="F1471" s="491"/>
      <c r="G1471" s="495" t="s">
        <v>8963</v>
      </c>
      <c r="H1471" s="451"/>
      <c r="S1471" s="452"/>
      <c r="T1471" s="437"/>
      <c r="U1471" s="437"/>
      <c r="V1471" s="437"/>
      <c r="W1471" s="437"/>
      <c r="X1471" s="437"/>
      <c r="Y1471" s="437"/>
      <c r="Z1471" s="437"/>
      <c r="AA1471" s="437"/>
      <c r="AB1471" s="437"/>
      <c r="AC1471" s="437"/>
      <c r="AD1471" s="437"/>
      <c r="AE1471" s="437"/>
      <c r="AF1471" s="437"/>
    </row>
    <row r="1472">
      <c r="A1472" s="496"/>
      <c r="B1472" s="497"/>
      <c r="C1472" s="497"/>
      <c r="E1472" s="497"/>
      <c r="F1472" s="497"/>
      <c r="G1472" s="497"/>
      <c r="H1472" s="451"/>
      <c r="S1472" s="452"/>
      <c r="T1472" s="437"/>
      <c r="U1472" s="437"/>
      <c r="V1472" s="437"/>
      <c r="W1472" s="437"/>
      <c r="X1472" s="437"/>
      <c r="Y1472" s="437"/>
      <c r="Z1472" s="437"/>
      <c r="AA1472" s="437"/>
      <c r="AB1472" s="437"/>
      <c r="AC1472" s="437"/>
      <c r="AD1472" s="437"/>
      <c r="AE1472" s="437"/>
      <c r="AF1472" s="437"/>
    </row>
    <row r="1473">
      <c r="A1473" s="498" t="s">
        <v>8964</v>
      </c>
      <c r="B1473" s="435"/>
      <c r="C1473" s="435"/>
      <c r="D1473" s="499" t="s">
        <v>8965</v>
      </c>
      <c r="E1473" s="500" t="s">
        <v>8966</v>
      </c>
      <c r="F1473" s="499" t="s">
        <v>8967</v>
      </c>
      <c r="G1473" s="435"/>
      <c r="H1473" s="435"/>
      <c r="I1473" s="435"/>
      <c r="J1473" s="501" t="s">
        <v>8965</v>
      </c>
      <c r="K1473" s="500" t="s">
        <v>8966</v>
      </c>
      <c r="L1473" s="501" t="s">
        <v>8968</v>
      </c>
      <c r="M1473" s="435"/>
      <c r="N1473" s="435"/>
      <c r="O1473" s="435"/>
      <c r="P1473" s="502" t="s">
        <v>8965</v>
      </c>
      <c r="Q1473" s="503" t="s">
        <v>8966</v>
      </c>
      <c r="R1473" s="504"/>
      <c r="S1473" s="436"/>
      <c r="T1473" s="437"/>
      <c r="U1473" s="437"/>
      <c r="V1473" s="437"/>
      <c r="W1473" s="437"/>
      <c r="X1473" s="437"/>
      <c r="Y1473" s="437"/>
      <c r="Z1473" s="437"/>
      <c r="AA1473" s="437"/>
      <c r="AB1473" s="437"/>
      <c r="AC1473" s="437"/>
      <c r="AD1473" s="437"/>
      <c r="AE1473" s="437"/>
      <c r="AF1473" s="437"/>
    </row>
    <row r="1474">
      <c r="A1474" s="505"/>
      <c r="S1474" s="452"/>
      <c r="T1474" s="437"/>
      <c r="U1474" s="437"/>
      <c r="V1474" s="437"/>
      <c r="W1474" s="437"/>
      <c r="X1474" s="437"/>
      <c r="Y1474" s="437"/>
      <c r="Z1474" s="437"/>
      <c r="AA1474" s="437"/>
      <c r="AB1474" s="437"/>
      <c r="AC1474" s="437"/>
      <c r="AD1474" s="437"/>
      <c r="AE1474" s="437"/>
      <c r="AF1474" s="437"/>
    </row>
    <row r="1475">
      <c r="A1475" s="506" t="s">
        <v>8969</v>
      </c>
      <c r="D1475" s="507" t="s">
        <v>8965</v>
      </c>
      <c r="E1475" s="508" t="s">
        <v>8966</v>
      </c>
      <c r="F1475" s="507" t="s">
        <v>8970</v>
      </c>
      <c r="J1475" s="507" t="s">
        <v>8965</v>
      </c>
      <c r="K1475" s="508" t="s">
        <v>8966</v>
      </c>
      <c r="L1475" s="507" t="s">
        <v>8971</v>
      </c>
      <c r="P1475" s="509" t="s">
        <v>8965</v>
      </c>
      <c r="Q1475" s="510" t="s">
        <v>8966</v>
      </c>
      <c r="R1475" s="511" t="s">
        <v>8972</v>
      </c>
      <c r="S1475" s="452"/>
      <c r="T1475" s="437"/>
      <c r="U1475" s="437"/>
      <c r="V1475" s="437"/>
      <c r="W1475" s="437"/>
      <c r="X1475" s="437"/>
      <c r="Y1475" s="437"/>
      <c r="Z1475" s="437"/>
      <c r="AA1475" s="437"/>
      <c r="AB1475" s="437"/>
      <c r="AC1475" s="437"/>
      <c r="AD1475" s="437"/>
      <c r="AE1475" s="437"/>
      <c r="AF1475" s="437"/>
    </row>
    <row r="1476">
      <c r="A1476" s="512"/>
      <c r="B1476" s="513"/>
      <c r="C1476" s="513"/>
      <c r="D1476" s="513"/>
      <c r="E1476" s="513"/>
      <c r="F1476" s="513"/>
      <c r="G1476" s="513"/>
      <c r="H1476" s="513"/>
      <c r="I1476" s="513"/>
      <c r="J1476" s="513"/>
      <c r="K1476" s="513"/>
      <c r="L1476" s="513"/>
      <c r="M1476" s="513"/>
      <c r="N1476" s="513"/>
      <c r="O1476" s="513"/>
      <c r="P1476" s="513"/>
      <c r="Q1476" s="513"/>
      <c r="R1476" s="513"/>
      <c r="S1476" s="514"/>
      <c r="T1476" s="437"/>
      <c r="U1476" s="437"/>
      <c r="V1476" s="437"/>
      <c r="W1476" s="437"/>
      <c r="X1476" s="437"/>
      <c r="Y1476" s="437"/>
      <c r="Z1476" s="437"/>
      <c r="AA1476" s="437"/>
      <c r="AB1476" s="437"/>
      <c r="AC1476" s="437"/>
      <c r="AD1476" s="437"/>
      <c r="AE1476" s="437"/>
      <c r="AF1476" s="437"/>
    </row>
    <row r="1477">
      <c r="A1477" s="434" t="s">
        <v>9040</v>
      </c>
      <c r="B1477" s="435"/>
      <c r="C1477" s="435"/>
      <c r="D1477" s="435"/>
      <c r="E1477" s="435"/>
      <c r="F1477" s="435"/>
      <c r="G1477" s="435"/>
      <c r="H1477" s="435"/>
      <c r="I1477" s="435"/>
      <c r="J1477" s="435"/>
      <c r="K1477" s="435"/>
      <c r="L1477" s="435"/>
      <c r="M1477" s="435"/>
      <c r="N1477" s="435"/>
      <c r="O1477" s="435"/>
      <c r="P1477" s="435"/>
      <c r="Q1477" s="435"/>
      <c r="R1477" s="435"/>
      <c r="S1477" s="436"/>
      <c r="T1477" s="437"/>
      <c r="U1477" s="437"/>
      <c r="V1477" s="437"/>
      <c r="W1477" s="437"/>
      <c r="X1477" s="437"/>
      <c r="Y1477" s="437"/>
      <c r="Z1477" s="437"/>
      <c r="AA1477" s="437"/>
      <c r="AB1477" s="437"/>
      <c r="AC1477" s="437"/>
      <c r="AD1477" s="437"/>
      <c r="AE1477" s="437"/>
      <c r="AF1477" s="437"/>
    </row>
    <row r="1478">
      <c r="A1478" s="438" t="s">
        <v>8935</v>
      </c>
      <c r="B1478" s="439"/>
      <c r="C1478" s="438" t="s">
        <v>8936</v>
      </c>
      <c r="D1478" s="440"/>
      <c r="E1478" s="439"/>
      <c r="F1478" s="441" t="s">
        <v>1437</v>
      </c>
      <c r="G1478" s="442" t="s">
        <v>8937</v>
      </c>
      <c r="H1478" s="443" t="s">
        <v>1442</v>
      </c>
      <c r="I1478" s="444"/>
      <c r="J1478" s="444"/>
      <c r="K1478" s="444"/>
      <c r="L1478" s="444"/>
      <c r="M1478" s="444"/>
      <c r="N1478" s="444"/>
      <c r="O1478" s="444"/>
      <c r="P1478" s="444"/>
      <c r="Q1478" s="444"/>
      <c r="R1478" s="444"/>
      <c r="S1478" s="445"/>
      <c r="T1478" s="437"/>
      <c r="U1478" s="437"/>
      <c r="V1478" s="437"/>
      <c r="W1478" s="437"/>
      <c r="X1478" s="437"/>
      <c r="Y1478" s="437"/>
      <c r="Z1478" s="437"/>
      <c r="AA1478" s="437"/>
      <c r="AB1478" s="437"/>
      <c r="AC1478" s="437"/>
      <c r="AD1478" s="437"/>
      <c r="AE1478" s="437"/>
      <c r="AF1478" s="437"/>
    </row>
    <row r="1479">
      <c r="A1479" s="446" t="s">
        <v>8938</v>
      </c>
      <c r="B1479" s="22"/>
      <c r="C1479" s="447"/>
      <c r="D1479" s="448"/>
      <c r="E1479" s="22"/>
      <c r="F1479" s="449" t="s">
        <v>8939</v>
      </c>
      <c r="G1479" s="450"/>
      <c r="H1479" s="451"/>
      <c r="S1479" s="452"/>
      <c r="T1479" s="437"/>
      <c r="U1479" s="437"/>
      <c r="V1479" s="437"/>
      <c r="W1479" s="437"/>
      <c r="X1479" s="437"/>
      <c r="Y1479" s="437"/>
      <c r="Z1479" s="437"/>
      <c r="AA1479" s="437"/>
      <c r="AB1479" s="437"/>
      <c r="AC1479" s="437"/>
      <c r="AD1479" s="437"/>
      <c r="AE1479" s="437"/>
      <c r="AF1479" s="437"/>
    </row>
    <row r="1480">
      <c r="A1480" s="453" t="s">
        <v>8940</v>
      </c>
      <c r="B1480" s="448"/>
      <c r="C1480" s="448"/>
      <c r="D1480" s="22"/>
      <c r="E1480" s="454" t="s">
        <v>8941</v>
      </c>
      <c r="F1480" s="455" t="s">
        <v>8942</v>
      </c>
      <c r="G1480" s="456"/>
      <c r="H1480" s="451"/>
      <c r="S1480" s="452"/>
      <c r="T1480" s="437"/>
      <c r="U1480" s="437"/>
      <c r="V1480" s="437"/>
      <c r="W1480" s="437"/>
      <c r="X1480" s="437"/>
      <c r="Y1480" s="437"/>
      <c r="Z1480" s="437"/>
      <c r="AA1480" s="437"/>
      <c r="AB1480" s="437"/>
      <c r="AC1480" s="437"/>
      <c r="AD1480" s="437"/>
      <c r="AE1480" s="437"/>
      <c r="AF1480" s="437"/>
    </row>
    <row r="1481">
      <c r="A1481" s="457" t="s">
        <v>8943</v>
      </c>
      <c r="B1481" s="458"/>
      <c r="C1481" s="458"/>
      <c r="D1481" s="459"/>
      <c r="E1481" s="460"/>
      <c r="F1481" s="461"/>
      <c r="G1481" s="462"/>
      <c r="H1481" s="463"/>
      <c r="I1481" s="464"/>
      <c r="J1481" s="464"/>
      <c r="K1481" s="464"/>
      <c r="L1481" s="464"/>
      <c r="M1481" s="464"/>
      <c r="N1481" s="464"/>
      <c r="O1481" s="464"/>
      <c r="P1481" s="464"/>
      <c r="Q1481" s="464"/>
      <c r="R1481" s="464"/>
      <c r="S1481" s="465"/>
      <c r="T1481" s="437"/>
      <c r="U1481" s="437"/>
      <c r="V1481" s="437"/>
      <c r="W1481" s="437"/>
      <c r="X1481" s="437"/>
      <c r="Y1481" s="437"/>
      <c r="Z1481" s="437"/>
      <c r="AA1481" s="437"/>
      <c r="AB1481" s="437"/>
      <c r="AC1481" s="437"/>
      <c r="AD1481" s="437"/>
      <c r="AE1481" s="437"/>
      <c r="AF1481" s="437"/>
    </row>
    <row r="1482">
      <c r="A1482" s="466" t="s">
        <v>8944</v>
      </c>
      <c r="B1482" s="467"/>
      <c r="C1482" s="468" t="s">
        <v>8945</v>
      </c>
      <c r="D1482" s="469"/>
      <c r="E1482" s="469"/>
      <c r="F1482" s="469"/>
      <c r="G1482" s="469"/>
      <c r="H1482" s="470" t="s">
        <v>1571</v>
      </c>
      <c r="S1482" s="452"/>
      <c r="T1482" s="437"/>
      <c r="U1482" s="437"/>
      <c r="V1482" s="437"/>
      <c r="W1482" s="437"/>
      <c r="X1482" s="437"/>
      <c r="Y1482" s="437"/>
      <c r="Z1482" s="437"/>
      <c r="AA1482" s="437"/>
      <c r="AB1482" s="437"/>
      <c r="AC1482" s="437"/>
      <c r="AD1482" s="437"/>
      <c r="AE1482" s="437"/>
      <c r="AF1482" s="437"/>
    </row>
    <row r="1483">
      <c r="A1483" s="471"/>
      <c r="B1483" s="472" t="s">
        <v>8946</v>
      </c>
      <c r="C1483" s="473" t="s">
        <v>8947</v>
      </c>
      <c r="D1483" s="474"/>
      <c r="E1483" s="474"/>
      <c r="F1483" s="475"/>
      <c r="G1483" s="473" t="s">
        <v>8948</v>
      </c>
      <c r="H1483" s="451"/>
      <c r="S1483" s="452"/>
      <c r="T1483" s="437"/>
      <c r="U1483" s="437"/>
      <c r="V1483" s="437"/>
      <c r="W1483" s="437"/>
      <c r="X1483" s="437"/>
      <c r="Y1483" s="437"/>
      <c r="Z1483" s="437"/>
      <c r="AA1483" s="437"/>
      <c r="AB1483" s="437"/>
      <c r="AC1483" s="437"/>
      <c r="AD1483" s="437"/>
      <c r="AE1483" s="437"/>
      <c r="AF1483" s="437"/>
    </row>
    <row r="1484">
      <c r="A1484" s="486" t="s">
        <v>2101</v>
      </c>
      <c r="B1484" s="478">
        <v>1.0</v>
      </c>
      <c r="C1484" s="476" t="s">
        <v>2156</v>
      </c>
      <c r="D1484" s="474"/>
      <c r="E1484" s="474"/>
      <c r="F1484" s="475"/>
      <c r="G1484" s="477"/>
      <c r="H1484" s="451"/>
      <c r="S1484" s="452"/>
      <c r="T1484" s="437"/>
      <c r="U1484" s="437"/>
      <c r="V1484" s="437"/>
      <c r="W1484" s="437"/>
      <c r="X1484" s="437"/>
      <c r="Y1484" s="437"/>
      <c r="Z1484" s="437"/>
      <c r="AA1484" s="437"/>
      <c r="AB1484" s="437"/>
      <c r="AC1484" s="437"/>
      <c r="AD1484" s="437"/>
      <c r="AE1484" s="437"/>
      <c r="AF1484" s="437"/>
    </row>
    <row r="1485">
      <c r="A1485" s="486" t="s">
        <v>2101</v>
      </c>
      <c r="B1485" s="478">
        <v>2.0</v>
      </c>
      <c r="C1485" s="476" t="s">
        <v>2109</v>
      </c>
      <c r="D1485" s="474"/>
      <c r="E1485" s="474"/>
      <c r="F1485" s="475"/>
      <c r="G1485" s="477"/>
      <c r="H1485" s="451"/>
      <c r="S1485" s="452"/>
      <c r="T1485" s="437"/>
      <c r="U1485" s="437"/>
      <c r="V1485" s="437"/>
      <c r="W1485" s="437"/>
      <c r="X1485" s="437"/>
      <c r="Y1485" s="437"/>
      <c r="Z1485" s="437"/>
      <c r="AA1485" s="437"/>
      <c r="AB1485" s="437"/>
      <c r="AC1485" s="437"/>
      <c r="AD1485" s="437"/>
      <c r="AE1485" s="437"/>
      <c r="AF1485" s="437"/>
    </row>
    <row r="1486">
      <c r="A1486" s="486"/>
      <c r="B1486" s="478" t="s">
        <v>8946</v>
      </c>
      <c r="C1486" s="476" t="s">
        <v>8947</v>
      </c>
      <c r="D1486" s="474"/>
      <c r="E1486" s="475"/>
      <c r="F1486" s="478" t="s">
        <v>8948</v>
      </c>
      <c r="G1486" s="476" t="s">
        <v>8949</v>
      </c>
      <c r="H1486" s="451"/>
      <c r="S1486" s="452"/>
      <c r="T1486" s="437"/>
      <c r="U1486" s="437"/>
      <c r="V1486" s="437"/>
      <c r="W1486" s="437"/>
      <c r="X1486" s="437"/>
      <c r="Y1486" s="437"/>
      <c r="Z1486" s="437"/>
      <c r="AA1486" s="437"/>
      <c r="AB1486" s="437"/>
      <c r="AC1486" s="437"/>
      <c r="AD1486" s="437"/>
      <c r="AE1486" s="437"/>
      <c r="AF1486" s="437"/>
    </row>
    <row r="1487">
      <c r="A1487" s="521" t="s">
        <v>2104</v>
      </c>
      <c r="B1487" s="478">
        <v>1.0</v>
      </c>
      <c r="C1487" s="484" t="s">
        <v>2157</v>
      </c>
      <c r="D1487" s="474"/>
      <c r="E1487" s="475"/>
      <c r="F1487" s="483" t="s">
        <v>2158</v>
      </c>
      <c r="G1487" s="482"/>
      <c r="H1487" s="451"/>
      <c r="S1487" s="452"/>
      <c r="T1487" s="437"/>
      <c r="U1487" s="437"/>
      <c r="V1487" s="437"/>
      <c r="W1487" s="437"/>
      <c r="X1487" s="437"/>
      <c r="Y1487" s="437"/>
      <c r="Z1487" s="437"/>
      <c r="AA1487" s="437"/>
      <c r="AB1487" s="437"/>
      <c r="AC1487" s="437"/>
      <c r="AD1487" s="437"/>
      <c r="AE1487" s="437"/>
      <c r="AF1487" s="437"/>
    </row>
    <row r="1488">
      <c r="A1488" s="521" t="s">
        <v>2104</v>
      </c>
      <c r="B1488" s="483">
        <v>2.0</v>
      </c>
      <c r="C1488" s="484" t="s">
        <v>2159</v>
      </c>
      <c r="D1488" s="474"/>
      <c r="E1488" s="475"/>
      <c r="F1488" s="481"/>
      <c r="G1488" s="482"/>
      <c r="H1488" s="451"/>
      <c r="S1488" s="452"/>
      <c r="T1488" s="437"/>
      <c r="U1488" s="437"/>
      <c r="V1488" s="437"/>
      <c r="W1488" s="437"/>
      <c r="X1488" s="437"/>
      <c r="Y1488" s="437"/>
      <c r="Z1488" s="437"/>
      <c r="AA1488" s="437"/>
      <c r="AB1488" s="437"/>
      <c r="AC1488" s="437"/>
      <c r="AD1488" s="437"/>
      <c r="AE1488" s="437"/>
      <c r="AF1488" s="437"/>
    </row>
    <row r="1489">
      <c r="A1489" s="521"/>
      <c r="B1489" s="483" t="s">
        <v>8946</v>
      </c>
      <c r="C1489" s="483" t="s">
        <v>8947</v>
      </c>
      <c r="D1489" s="483" t="s">
        <v>8950</v>
      </c>
      <c r="E1489" s="483" t="s">
        <v>8951</v>
      </c>
      <c r="F1489" s="483" t="s">
        <v>8952</v>
      </c>
      <c r="G1489" s="484" t="s">
        <v>8953</v>
      </c>
      <c r="H1489" s="451"/>
      <c r="S1489" s="452"/>
      <c r="T1489" s="437"/>
      <c r="U1489" s="437"/>
      <c r="V1489" s="437"/>
      <c r="W1489" s="437"/>
      <c r="X1489" s="437"/>
      <c r="Y1489" s="437"/>
      <c r="Z1489" s="437"/>
      <c r="AA1489" s="437"/>
      <c r="AB1489" s="437"/>
      <c r="AC1489" s="437"/>
      <c r="AD1489" s="437"/>
      <c r="AE1489" s="437"/>
      <c r="AF1489" s="437"/>
    </row>
    <row r="1490">
      <c r="A1490" s="521" t="s">
        <v>8954</v>
      </c>
      <c r="B1490" s="483">
        <v>1.0</v>
      </c>
      <c r="C1490" s="483" t="s">
        <v>2161</v>
      </c>
      <c r="D1490" s="483" t="s">
        <v>2162</v>
      </c>
      <c r="E1490" s="481"/>
      <c r="F1490" s="481"/>
      <c r="G1490" s="484" t="s">
        <v>2163</v>
      </c>
      <c r="H1490" s="451"/>
      <c r="S1490" s="452"/>
      <c r="T1490" s="437"/>
      <c r="U1490" s="437"/>
      <c r="V1490" s="437"/>
      <c r="W1490" s="437"/>
      <c r="X1490" s="437"/>
      <c r="Y1490" s="437"/>
      <c r="Z1490" s="437"/>
      <c r="AA1490" s="437"/>
      <c r="AB1490" s="437"/>
      <c r="AC1490" s="437"/>
      <c r="AD1490" s="437"/>
      <c r="AE1490" s="437"/>
      <c r="AF1490" s="437"/>
    </row>
    <row r="1491">
      <c r="A1491" s="521" t="s">
        <v>8954</v>
      </c>
      <c r="B1491" s="483">
        <v>2.0</v>
      </c>
      <c r="C1491" s="483" t="s">
        <v>2164</v>
      </c>
      <c r="D1491" s="483" t="s">
        <v>2165</v>
      </c>
      <c r="E1491" s="483" t="s">
        <v>2166</v>
      </c>
      <c r="F1491" s="481"/>
      <c r="G1491" s="484" t="s">
        <v>2167</v>
      </c>
      <c r="H1491" s="451"/>
      <c r="S1491" s="452"/>
      <c r="T1491" s="437"/>
      <c r="U1491" s="437"/>
      <c r="V1491" s="437"/>
      <c r="W1491" s="437"/>
      <c r="X1491" s="437"/>
      <c r="Y1491" s="437"/>
      <c r="Z1491" s="437"/>
      <c r="AA1491" s="437"/>
      <c r="AB1491" s="437"/>
      <c r="AC1491" s="437"/>
      <c r="AD1491" s="437"/>
      <c r="AE1491" s="437"/>
      <c r="AF1491" s="437"/>
    </row>
    <row r="1492">
      <c r="A1492" s="471"/>
      <c r="B1492" s="472" t="s">
        <v>8946</v>
      </c>
      <c r="C1492" s="517" t="s">
        <v>6512</v>
      </c>
      <c r="D1492" s="517" t="s">
        <v>8974</v>
      </c>
      <c r="E1492" s="517" t="s">
        <v>8951</v>
      </c>
      <c r="F1492" s="517" t="s">
        <v>8952</v>
      </c>
      <c r="G1492" s="473" t="s">
        <v>8953</v>
      </c>
      <c r="H1492" s="451"/>
      <c r="S1492" s="452"/>
      <c r="T1492" s="437"/>
      <c r="U1492" s="437"/>
      <c r="V1492" s="437"/>
      <c r="W1492" s="437"/>
      <c r="X1492" s="437"/>
      <c r="Y1492" s="437"/>
      <c r="Z1492" s="437"/>
      <c r="AA1492" s="437"/>
      <c r="AB1492" s="437"/>
      <c r="AC1492" s="437"/>
      <c r="AD1492" s="437"/>
      <c r="AE1492" s="437"/>
      <c r="AF1492" s="437"/>
    </row>
    <row r="1493">
      <c r="A1493" s="471" t="s">
        <v>8975</v>
      </c>
      <c r="B1493" s="472">
        <v>1.0</v>
      </c>
      <c r="C1493" s="478" t="s">
        <v>8976</v>
      </c>
      <c r="D1493" s="472"/>
      <c r="E1493" s="478" t="s">
        <v>8977</v>
      </c>
      <c r="F1493" s="472"/>
      <c r="G1493" s="473" t="s">
        <v>8978</v>
      </c>
      <c r="H1493" s="451"/>
      <c r="S1493" s="452"/>
      <c r="T1493" s="437"/>
      <c r="U1493" s="437"/>
      <c r="V1493" s="437"/>
      <c r="W1493" s="437"/>
      <c r="X1493" s="437"/>
      <c r="Y1493" s="437"/>
      <c r="Z1493" s="437"/>
      <c r="AA1493" s="437"/>
      <c r="AB1493" s="437"/>
      <c r="AC1493" s="437"/>
      <c r="AD1493" s="437"/>
      <c r="AE1493" s="437"/>
      <c r="AF1493" s="437"/>
    </row>
    <row r="1494">
      <c r="A1494" s="479"/>
      <c r="B1494" s="480" t="s">
        <v>8946</v>
      </c>
      <c r="C1494" s="485" t="s">
        <v>39</v>
      </c>
      <c r="D1494" s="475"/>
      <c r="E1494" s="480" t="s">
        <v>8951</v>
      </c>
      <c r="F1494" s="480" t="s">
        <v>8952</v>
      </c>
      <c r="G1494" s="485" t="s">
        <v>8953</v>
      </c>
      <c r="H1494" s="451"/>
      <c r="S1494" s="452"/>
      <c r="T1494" s="437"/>
      <c r="U1494" s="437"/>
      <c r="V1494" s="437"/>
      <c r="W1494" s="437"/>
      <c r="X1494" s="437"/>
      <c r="Y1494" s="437"/>
      <c r="Z1494" s="437"/>
      <c r="AA1494" s="437"/>
      <c r="AB1494" s="437"/>
      <c r="AC1494" s="437"/>
      <c r="AD1494" s="437"/>
      <c r="AE1494" s="437"/>
      <c r="AF1494" s="437"/>
    </row>
    <row r="1495">
      <c r="A1495" s="471" t="s">
        <v>6465</v>
      </c>
      <c r="B1495" s="480">
        <v>1.0</v>
      </c>
      <c r="C1495" s="484" t="s">
        <v>8955</v>
      </c>
      <c r="D1495" s="475"/>
      <c r="E1495" s="483" t="s">
        <v>8956</v>
      </c>
      <c r="F1495" s="480"/>
      <c r="G1495" s="484" t="s">
        <v>8957</v>
      </c>
      <c r="H1495" s="451"/>
      <c r="S1495" s="452"/>
      <c r="T1495" s="437"/>
      <c r="U1495" s="437"/>
      <c r="V1495" s="437"/>
      <c r="W1495" s="437"/>
      <c r="X1495" s="437"/>
      <c r="Y1495" s="437"/>
      <c r="Z1495" s="437"/>
      <c r="AA1495" s="437"/>
      <c r="AB1495" s="437"/>
      <c r="AC1495" s="437"/>
      <c r="AD1495" s="437"/>
      <c r="AE1495" s="437"/>
      <c r="AF1495" s="437"/>
    </row>
    <row r="1496">
      <c r="A1496" s="471"/>
      <c r="B1496" s="472" t="s">
        <v>8946</v>
      </c>
      <c r="C1496" s="476" t="s">
        <v>8958</v>
      </c>
      <c r="D1496" s="474"/>
      <c r="E1496" s="474"/>
      <c r="F1496" s="475"/>
      <c r="G1496" s="473" t="s">
        <v>8959</v>
      </c>
      <c r="H1496" s="451"/>
      <c r="S1496" s="452"/>
      <c r="T1496" s="437"/>
      <c r="U1496" s="437"/>
      <c r="V1496" s="437"/>
      <c r="W1496" s="437"/>
      <c r="X1496" s="437"/>
      <c r="Y1496" s="437"/>
      <c r="Z1496" s="437"/>
      <c r="AA1496" s="437"/>
      <c r="AB1496" s="437"/>
      <c r="AC1496" s="437"/>
      <c r="AD1496" s="437"/>
      <c r="AE1496" s="437"/>
      <c r="AF1496" s="437"/>
    </row>
    <row r="1497">
      <c r="A1497" s="486" t="s">
        <v>1636</v>
      </c>
      <c r="B1497" s="478">
        <v>1.0</v>
      </c>
      <c r="C1497" s="487" t="s">
        <v>1945</v>
      </c>
      <c r="D1497" s="474"/>
      <c r="E1497" s="474"/>
      <c r="F1497" s="475"/>
      <c r="G1497" s="476" t="s">
        <v>1877</v>
      </c>
      <c r="H1497" s="451"/>
      <c r="S1497" s="452"/>
      <c r="T1497" s="437"/>
      <c r="U1497" s="437"/>
      <c r="V1497" s="437"/>
      <c r="W1497" s="437"/>
      <c r="X1497" s="437"/>
      <c r="Y1497" s="437"/>
      <c r="Z1497" s="437"/>
      <c r="AA1497" s="437"/>
      <c r="AB1497" s="437"/>
      <c r="AC1497" s="437"/>
      <c r="AD1497" s="437"/>
      <c r="AE1497" s="437"/>
      <c r="AF1497" s="437"/>
    </row>
    <row r="1498">
      <c r="A1498" s="486" t="s">
        <v>1636</v>
      </c>
      <c r="B1498" s="478">
        <v>2.0</v>
      </c>
      <c r="C1498" s="487" t="s">
        <v>1946</v>
      </c>
      <c r="D1498" s="474"/>
      <c r="E1498" s="474"/>
      <c r="F1498" s="475"/>
      <c r="G1498" s="476" t="s">
        <v>1638</v>
      </c>
      <c r="H1498" s="451"/>
      <c r="S1498" s="452"/>
      <c r="T1498" s="437"/>
      <c r="U1498" s="437"/>
      <c r="V1498" s="437"/>
      <c r="W1498" s="437"/>
      <c r="X1498" s="437"/>
      <c r="Y1498" s="437"/>
      <c r="Z1498" s="437"/>
      <c r="AA1498" s="437"/>
      <c r="AB1498" s="437"/>
      <c r="AC1498" s="437"/>
      <c r="AD1498" s="437"/>
      <c r="AE1498" s="437"/>
      <c r="AF1498" s="437"/>
    </row>
    <row r="1499">
      <c r="A1499" s="486" t="s">
        <v>1636</v>
      </c>
      <c r="B1499" s="478">
        <v>3.0</v>
      </c>
      <c r="C1499" s="487" t="s">
        <v>1879</v>
      </c>
      <c r="D1499" s="474"/>
      <c r="E1499" s="474"/>
      <c r="F1499" s="475"/>
      <c r="G1499" s="476" t="s">
        <v>1638</v>
      </c>
      <c r="H1499" s="451"/>
      <c r="S1499" s="452"/>
      <c r="T1499" s="437"/>
      <c r="U1499" s="437"/>
      <c r="V1499" s="437"/>
      <c r="W1499" s="437"/>
      <c r="X1499" s="437"/>
      <c r="Y1499" s="437"/>
      <c r="Z1499" s="437"/>
      <c r="AA1499" s="437"/>
      <c r="AB1499" s="437"/>
      <c r="AC1499" s="437"/>
      <c r="AD1499" s="437"/>
      <c r="AE1499" s="437"/>
      <c r="AF1499" s="437"/>
    </row>
    <row r="1500">
      <c r="A1500" s="486" t="s">
        <v>1636</v>
      </c>
      <c r="B1500" s="478">
        <v>4.0</v>
      </c>
      <c r="C1500" s="487" t="s">
        <v>1880</v>
      </c>
      <c r="D1500" s="474"/>
      <c r="E1500" s="474"/>
      <c r="F1500" s="475"/>
      <c r="G1500" s="476" t="s">
        <v>1661</v>
      </c>
      <c r="H1500" s="451"/>
      <c r="S1500" s="452"/>
      <c r="T1500" s="437"/>
      <c r="U1500" s="437"/>
      <c r="V1500" s="437"/>
      <c r="W1500" s="437"/>
      <c r="X1500" s="437"/>
      <c r="Y1500" s="437"/>
      <c r="Z1500" s="437"/>
      <c r="AA1500" s="437"/>
      <c r="AB1500" s="437"/>
      <c r="AC1500" s="437"/>
      <c r="AD1500" s="437"/>
      <c r="AE1500" s="437"/>
      <c r="AF1500" s="437"/>
    </row>
    <row r="1501">
      <c r="A1501" s="486" t="s">
        <v>1636</v>
      </c>
      <c r="B1501" s="478">
        <v>5.0</v>
      </c>
      <c r="C1501" s="487" t="s">
        <v>1947</v>
      </c>
      <c r="D1501" s="474"/>
      <c r="E1501" s="474"/>
      <c r="F1501" s="475"/>
      <c r="G1501" s="476" t="s">
        <v>1882</v>
      </c>
      <c r="H1501" s="451"/>
      <c r="S1501" s="452"/>
      <c r="T1501" s="437"/>
      <c r="U1501" s="437"/>
      <c r="V1501" s="437"/>
      <c r="W1501" s="437"/>
      <c r="X1501" s="437"/>
      <c r="Y1501" s="437"/>
      <c r="Z1501" s="437"/>
      <c r="AA1501" s="437"/>
      <c r="AB1501" s="437"/>
      <c r="AC1501" s="437"/>
      <c r="AD1501" s="437"/>
      <c r="AE1501" s="437"/>
      <c r="AF1501" s="437"/>
    </row>
    <row r="1502">
      <c r="A1502" s="486" t="s">
        <v>1636</v>
      </c>
      <c r="B1502" s="478">
        <v>6.0</v>
      </c>
      <c r="C1502" s="487" t="s">
        <v>1883</v>
      </c>
      <c r="D1502" s="474"/>
      <c r="E1502" s="474"/>
      <c r="F1502" s="475"/>
      <c r="G1502" s="476" t="s">
        <v>1638</v>
      </c>
      <c r="H1502" s="451"/>
      <c r="S1502" s="452"/>
      <c r="T1502" s="437"/>
      <c r="U1502" s="437"/>
      <c r="V1502" s="437"/>
      <c r="W1502" s="437"/>
      <c r="X1502" s="437"/>
      <c r="Y1502" s="437"/>
      <c r="Z1502" s="437"/>
      <c r="AA1502" s="437"/>
      <c r="AB1502" s="437"/>
      <c r="AC1502" s="437"/>
      <c r="AD1502" s="437"/>
      <c r="AE1502" s="437"/>
      <c r="AF1502" s="437"/>
    </row>
    <row r="1503">
      <c r="A1503" s="486" t="s">
        <v>1646</v>
      </c>
      <c r="B1503" s="478">
        <v>7.0</v>
      </c>
      <c r="C1503" s="487" t="s">
        <v>1948</v>
      </c>
      <c r="D1503" s="474"/>
      <c r="E1503" s="474"/>
      <c r="F1503" s="475"/>
      <c r="G1503" s="476" t="s">
        <v>1729</v>
      </c>
      <c r="H1503" s="451"/>
      <c r="S1503" s="452"/>
      <c r="T1503" s="437"/>
      <c r="U1503" s="437"/>
      <c r="V1503" s="437"/>
      <c r="W1503" s="437"/>
      <c r="X1503" s="437"/>
      <c r="Y1503" s="437"/>
      <c r="Z1503" s="437"/>
      <c r="AA1503" s="437"/>
      <c r="AB1503" s="437"/>
      <c r="AC1503" s="437"/>
      <c r="AD1503" s="437"/>
      <c r="AE1503" s="437"/>
      <c r="AF1503" s="437"/>
    </row>
    <row r="1504">
      <c r="A1504" s="486" t="s">
        <v>1646</v>
      </c>
      <c r="B1504" s="478">
        <v>8.0</v>
      </c>
      <c r="C1504" s="487" t="s">
        <v>1885</v>
      </c>
      <c r="D1504" s="474"/>
      <c r="E1504" s="474"/>
      <c r="F1504" s="475"/>
      <c r="G1504" s="476" t="s">
        <v>1729</v>
      </c>
      <c r="H1504" s="451"/>
      <c r="S1504" s="452"/>
      <c r="T1504" s="437"/>
      <c r="U1504" s="437"/>
      <c r="V1504" s="437"/>
      <c r="W1504" s="437"/>
      <c r="X1504" s="437"/>
      <c r="Y1504" s="437"/>
      <c r="Z1504" s="437"/>
      <c r="AA1504" s="437"/>
      <c r="AB1504" s="437"/>
      <c r="AC1504" s="437"/>
      <c r="AD1504" s="437"/>
      <c r="AE1504" s="437"/>
      <c r="AF1504" s="437"/>
    </row>
    <row r="1505">
      <c r="A1505" s="486" t="s">
        <v>1636</v>
      </c>
      <c r="B1505" s="478">
        <v>9.0</v>
      </c>
      <c r="C1505" s="487" t="s">
        <v>1886</v>
      </c>
      <c r="D1505" s="474"/>
      <c r="E1505" s="474"/>
      <c r="F1505" s="475"/>
      <c r="G1505" s="476" t="s">
        <v>1638</v>
      </c>
      <c r="H1505" s="451"/>
      <c r="S1505" s="452"/>
      <c r="T1505" s="437"/>
      <c r="U1505" s="437"/>
      <c r="V1505" s="437"/>
      <c r="W1505" s="437"/>
      <c r="X1505" s="437"/>
      <c r="Y1505" s="437"/>
      <c r="Z1505" s="437"/>
      <c r="AA1505" s="437"/>
      <c r="AB1505" s="437"/>
      <c r="AC1505" s="437"/>
      <c r="AD1505" s="437"/>
      <c r="AE1505" s="437"/>
      <c r="AF1505" s="437"/>
    </row>
    <row r="1506">
      <c r="A1506" s="488" t="s">
        <v>8960</v>
      </c>
      <c r="B1506" s="474"/>
      <c r="C1506" s="474"/>
      <c r="D1506" s="474"/>
      <c r="E1506" s="474"/>
      <c r="F1506" s="474"/>
      <c r="G1506" s="474"/>
      <c r="H1506" s="451"/>
      <c r="S1506" s="452"/>
      <c r="T1506" s="437"/>
      <c r="U1506" s="437"/>
      <c r="V1506" s="437"/>
      <c r="W1506" s="437"/>
      <c r="X1506" s="437"/>
      <c r="Y1506" s="437"/>
      <c r="Z1506" s="437"/>
      <c r="AA1506" s="437"/>
      <c r="AB1506" s="437"/>
      <c r="AC1506" s="437"/>
      <c r="AD1506" s="437"/>
      <c r="AE1506" s="437"/>
      <c r="AF1506" s="437"/>
    </row>
    <row r="1507">
      <c r="A1507" s="471" t="s">
        <v>8944</v>
      </c>
      <c r="B1507" s="472" t="s">
        <v>8946</v>
      </c>
      <c r="C1507" s="473" t="s">
        <v>39</v>
      </c>
      <c r="D1507" s="475"/>
      <c r="E1507" s="472" t="s">
        <v>8951</v>
      </c>
      <c r="F1507" s="478" t="s">
        <v>8961</v>
      </c>
      <c r="G1507" s="473" t="s">
        <v>8953</v>
      </c>
      <c r="H1507" s="451"/>
      <c r="S1507" s="452"/>
      <c r="T1507" s="437"/>
      <c r="U1507" s="437"/>
      <c r="V1507" s="437"/>
      <c r="W1507" s="437"/>
      <c r="X1507" s="437"/>
      <c r="Y1507" s="437"/>
      <c r="Z1507" s="437"/>
      <c r="AA1507" s="437"/>
      <c r="AB1507" s="437"/>
      <c r="AC1507" s="437"/>
      <c r="AD1507" s="437"/>
      <c r="AE1507" s="437"/>
      <c r="AF1507" s="437"/>
    </row>
    <row r="1508">
      <c r="A1508" s="471" t="s">
        <v>6465</v>
      </c>
      <c r="B1508" s="472">
        <v>1.0</v>
      </c>
      <c r="C1508" s="476" t="s">
        <v>8955</v>
      </c>
      <c r="D1508" s="475"/>
      <c r="E1508" s="478" t="s">
        <v>8956</v>
      </c>
      <c r="F1508" s="472"/>
      <c r="G1508" s="473" t="s">
        <v>8957</v>
      </c>
      <c r="H1508" s="451"/>
      <c r="S1508" s="452"/>
      <c r="T1508" s="437"/>
      <c r="U1508" s="437"/>
      <c r="V1508" s="437"/>
      <c r="W1508" s="437"/>
      <c r="X1508" s="437"/>
      <c r="Y1508" s="437"/>
      <c r="Z1508" s="437"/>
      <c r="AA1508" s="437"/>
      <c r="AB1508" s="437"/>
      <c r="AC1508" s="437"/>
      <c r="AD1508" s="437"/>
      <c r="AE1508" s="437"/>
      <c r="AF1508" s="437"/>
    </row>
    <row r="1509">
      <c r="A1509" s="489" t="s">
        <v>8962</v>
      </c>
      <c r="B1509" s="474"/>
      <c r="C1509" s="474"/>
      <c r="D1509" s="474"/>
      <c r="E1509" s="474"/>
      <c r="F1509" s="474"/>
      <c r="G1509" s="474"/>
      <c r="H1509" s="451"/>
      <c r="S1509" s="452"/>
      <c r="T1509" s="437"/>
      <c r="U1509" s="437"/>
      <c r="V1509" s="437"/>
      <c r="W1509" s="437"/>
      <c r="X1509" s="437"/>
      <c r="Y1509" s="437"/>
      <c r="Z1509" s="437"/>
      <c r="AA1509" s="437"/>
      <c r="AB1509" s="437"/>
      <c r="AC1509" s="437"/>
      <c r="AD1509" s="437"/>
      <c r="AE1509" s="437"/>
      <c r="AF1509" s="437"/>
    </row>
    <row r="1510">
      <c r="A1510" s="471" t="s">
        <v>8944</v>
      </c>
      <c r="B1510" s="472" t="s">
        <v>8946</v>
      </c>
      <c r="C1510" s="473" t="s">
        <v>39</v>
      </c>
      <c r="D1510" s="475"/>
      <c r="E1510" s="472" t="s">
        <v>8951</v>
      </c>
      <c r="F1510" s="472" t="s">
        <v>8952</v>
      </c>
      <c r="G1510" s="473" t="s">
        <v>8953</v>
      </c>
      <c r="H1510" s="451"/>
      <c r="S1510" s="452"/>
      <c r="T1510" s="437"/>
      <c r="U1510" s="437"/>
      <c r="V1510" s="437"/>
      <c r="W1510" s="437"/>
      <c r="X1510" s="437"/>
      <c r="Y1510" s="437"/>
      <c r="Z1510" s="437"/>
      <c r="AA1510" s="437"/>
      <c r="AB1510" s="437"/>
      <c r="AC1510" s="437"/>
      <c r="AD1510" s="437"/>
      <c r="AE1510" s="437"/>
      <c r="AF1510" s="437"/>
    </row>
    <row r="1511">
      <c r="A1511" s="490" t="s">
        <v>6465</v>
      </c>
      <c r="B1511" s="491">
        <v>1.0</v>
      </c>
      <c r="C1511" s="492" t="s">
        <v>8955</v>
      </c>
      <c r="D1511" s="493"/>
      <c r="E1511" s="494" t="s">
        <v>8956</v>
      </c>
      <c r="F1511" s="491"/>
      <c r="G1511" s="495" t="s">
        <v>8963</v>
      </c>
      <c r="H1511" s="451"/>
      <c r="S1511" s="452"/>
      <c r="T1511" s="437"/>
      <c r="U1511" s="437"/>
      <c r="V1511" s="437"/>
      <c r="W1511" s="437"/>
      <c r="X1511" s="437"/>
      <c r="Y1511" s="437"/>
      <c r="Z1511" s="437"/>
      <c r="AA1511" s="437"/>
      <c r="AB1511" s="437"/>
      <c r="AC1511" s="437"/>
      <c r="AD1511" s="437"/>
      <c r="AE1511" s="437"/>
      <c r="AF1511" s="437"/>
    </row>
    <row r="1512">
      <c r="A1512" s="496"/>
      <c r="B1512" s="497"/>
      <c r="C1512" s="497"/>
      <c r="E1512" s="497"/>
      <c r="F1512" s="497"/>
      <c r="G1512" s="497"/>
      <c r="H1512" s="451"/>
      <c r="S1512" s="452"/>
      <c r="T1512" s="437"/>
      <c r="U1512" s="437"/>
      <c r="V1512" s="437"/>
      <c r="W1512" s="437"/>
      <c r="X1512" s="437"/>
      <c r="Y1512" s="437"/>
      <c r="Z1512" s="437"/>
      <c r="AA1512" s="437"/>
      <c r="AB1512" s="437"/>
      <c r="AC1512" s="437"/>
      <c r="AD1512" s="437"/>
      <c r="AE1512" s="437"/>
      <c r="AF1512" s="437"/>
    </row>
    <row r="1513">
      <c r="A1513" s="498" t="s">
        <v>8964</v>
      </c>
      <c r="B1513" s="435"/>
      <c r="C1513" s="435"/>
      <c r="D1513" s="499" t="s">
        <v>8965</v>
      </c>
      <c r="E1513" s="500" t="s">
        <v>8966</v>
      </c>
      <c r="F1513" s="499" t="s">
        <v>8967</v>
      </c>
      <c r="G1513" s="435"/>
      <c r="H1513" s="435"/>
      <c r="I1513" s="435"/>
      <c r="J1513" s="501" t="s">
        <v>8965</v>
      </c>
      <c r="K1513" s="500" t="s">
        <v>8966</v>
      </c>
      <c r="L1513" s="501" t="s">
        <v>8968</v>
      </c>
      <c r="M1513" s="435"/>
      <c r="N1513" s="435"/>
      <c r="O1513" s="435"/>
      <c r="P1513" s="502" t="s">
        <v>8965</v>
      </c>
      <c r="Q1513" s="503" t="s">
        <v>8966</v>
      </c>
      <c r="R1513" s="504"/>
      <c r="S1513" s="436"/>
      <c r="T1513" s="437"/>
      <c r="U1513" s="437"/>
      <c r="V1513" s="437"/>
      <c r="W1513" s="437"/>
      <c r="X1513" s="437"/>
      <c r="Y1513" s="437"/>
      <c r="Z1513" s="437"/>
      <c r="AA1513" s="437"/>
      <c r="AB1513" s="437"/>
      <c r="AC1513" s="437"/>
      <c r="AD1513" s="437"/>
      <c r="AE1513" s="437"/>
      <c r="AF1513" s="437"/>
    </row>
    <row r="1514">
      <c r="A1514" s="505"/>
      <c r="S1514" s="452"/>
      <c r="T1514" s="437"/>
      <c r="U1514" s="437"/>
      <c r="V1514" s="437"/>
      <c r="W1514" s="437"/>
      <c r="X1514" s="437"/>
      <c r="Y1514" s="437"/>
      <c r="Z1514" s="437"/>
      <c r="AA1514" s="437"/>
      <c r="AB1514" s="437"/>
      <c r="AC1514" s="437"/>
      <c r="AD1514" s="437"/>
      <c r="AE1514" s="437"/>
      <c r="AF1514" s="437"/>
    </row>
    <row r="1515">
      <c r="A1515" s="506" t="s">
        <v>8969</v>
      </c>
      <c r="D1515" s="507" t="s">
        <v>8965</v>
      </c>
      <c r="E1515" s="508" t="s">
        <v>8966</v>
      </c>
      <c r="F1515" s="507" t="s">
        <v>8970</v>
      </c>
      <c r="J1515" s="507" t="s">
        <v>8965</v>
      </c>
      <c r="K1515" s="508" t="s">
        <v>8966</v>
      </c>
      <c r="L1515" s="507" t="s">
        <v>8971</v>
      </c>
      <c r="P1515" s="509" t="s">
        <v>8965</v>
      </c>
      <c r="Q1515" s="510" t="s">
        <v>8966</v>
      </c>
      <c r="R1515" s="511" t="s">
        <v>8972</v>
      </c>
      <c r="S1515" s="452"/>
      <c r="T1515" s="437"/>
      <c r="U1515" s="437"/>
      <c r="V1515" s="437"/>
      <c r="W1515" s="437"/>
      <c r="X1515" s="437"/>
      <c r="Y1515" s="437"/>
      <c r="Z1515" s="437"/>
      <c r="AA1515" s="437"/>
      <c r="AB1515" s="437"/>
      <c r="AC1515" s="437"/>
      <c r="AD1515" s="437"/>
      <c r="AE1515" s="437"/>
      <c r="AF1515" s="437"/>
    </row>
    <row r="1516">
      <c r="A1516" s="512"/>
      <c r="B1516" s="513"/>
      <c r="C1516" s="513"/>
      <c r="D1516" s="513"/>
      <c r="E1516" s="513"/>
      <c r="F1516" s="513"/>
      <c r="G1516" s="513"/>
      <c r="H1516" s="513"/>
      <c r="I1516" s="513"/>
      <c r="J1516" s="513"/>
      <c r="K1516" s="513"/>
      <c r="L1516" s="513"/>
      <c r="M1516" s="513"/>
      <c r="N1516" s="513"/>
      <c r="O1516" s="513"/>
      <c r="P1516" s="513"/>
      <c r="Q1516" s="513"/>
      <c r="R1516" s="513"/>
      <c r="S1516" s="514"/>
      <c r="T1516" s="437"/>
      <c r="U1516" s="437"/>
      <c r="V1516" s="437"/>
      <c r="W1516" s="437"/>
      <c r="X1516" s="437"/>
      <c r="Y1516" s="437"/>
      <c r="Z1516" s="437"/>
      <c r="AA1516" s="437"/>
      <c r="AB1516" s="437"/>
      <c r="AC1516" s="437"/>
      <c r="AD1516" s="437"/>
      <c r="AE1516" s="437"/>
      <c r="AF1516" s="437"/>
    </row>
    <row r="1517">
      <c r="A1517" s="434" t="s">
        <v>9041</v>
      </c>
      <c r="B1517" s="435"/>
      <c r="C1517" s="435"/>
      <c r="D1517" s="435"/>
      <c r="E1517" s="435"/>
      <c r="F1517" s="435"/>
      <c r="G1517" s="435"/>
      <c r="H1517" s="435"/>
      <c r="I1517" s="435"/>
      <c r="J1517" s="435"/>
      <c r="K1517" s="435"/>
      <c r="L1517" s="435"/>
      <c r="M1517" s="435"/>
      <c r="N1517" s="435"/>
      <c r="O1517" s="435"/>
      <c r="P1517" s="435"/>
      <c r="Q1517" s="435"/>
      <c r="R1517" s="435"/>
      <c r="S1517" s="436"/>
      <c r="T1517" s="437"/>
      <c r="U1517" s="437"/>
      <c r="V1517" s="437"/>
      <c r="W1517" s="437"/>
      <c r="X1517" s="437"/>
      <c r="Y1517" s="437"/>
      <c r="Z1517" s="437"/>
      <c r="AA1517" s="437"/>
      <c r="AB1517" s="437"/>
      <c r="AC1517" s="437"/>
      <c r="AD1517" s="437"/>
      <c r="AE1517" s="437"/>
      <c r="AF1517" s="437"/>
    </row>
    <row r="1518">
      <c r="A1518" s="438" t="s">
        <v>8935</v>
      </c>
      <c r="B1518" s="439"/>
      <c r="C1518" s="438" t="s">
        <v>8936</v>
      </c>
      <c r="D1518" s="440"/>
      <c r="E1518" s="439"/>
      <c r="F1518" s="441" t="s">
        <v>1437</v>
      </c>
      <c r="G1518" s="442" t="s">
        <v>8937</v>
      </c>
      <c r="H1518" s="443" t="s">
        <v>1442</v>
      </c>
      <c r="I1518" s="444"/>
      <c r="J1518" s="444"/>
      <c r="K1518" s="444"/>
      <c r="L1518" s="444"/>
      <c r="M1518" s="444"/>
      <c r="N1518" s="444"/>
      <c r="O1518" s="444"/>
      <c r="P1518" s="444"/>
      <c r="Q1518" s="444"/>
      <c r="R1518" s="444"/>
      <c r="S1518" s="445"/>
      <c r="T1518" s="437"/>
      <c r="U1518" s="437"/>
      <c r="V1518" s="437"/>
      <c r="W1518" s="437"/>
      <c r="X1518" s="437"/>
      <c r="Y1518" s="437"/>
      <c r="Z1518" s="437"/>
      <c r="AA1518" s="437"/>
      <c r="AB1518" s="437"/>
      <c r="AC1518" s="437"/>
      <c r="AD1518" s="437"/>
      <c r="AE1518" s="437"/>
      <c r="AF1518" s="437"/>
    </row>
    <row r="1519">
      <c r="A1519" s="446" t="s">
        <v>8938</v>
      </c>
      <c r="B1519" s="22"/>
      <c r="C1519" s="447"/>
      <c r="D1519" s="448"/>
      <c r="E1519" s="22"/>
      <c r="F1519" s="449" t="s">
        <v>8939</v>
      </c>
      <c r="G1519" s="450"/>
      <c r="H1519" s="451"/>
      <c r="S1519" s="452"/>
      <c r="T1519" s="437"/>
      <c r="U1519" s="437"/>
      <c r="V1519" s="437"/>
      <c r="W1519" s="437"/>
      <c r="X1519" s="437"/>
      <c r="Y1519" s="437"/>
      <c r="Z1519" s="437"/>
      <c r="AA1519" s="437"/>
      <c r="AB1519" s="437"/>
      <c r="AC1519" s="437"/>
      <c r="AD1519" s="437"/>
      <c r="AE1519" s="437"/>
      <c r="AF1519" s="437"/>
    </row>
    <row r="1520">
      <c r="A1520" s="453" t="s">
        <v>8940</v>
      </c>
      <c r="B1520" s="448"/>
      <c r="C1520" s="448"/>
      <c r="D1520" s="22"/>
      <c r="E1520" s="454" t="s">
        <v>8941</v>
      </c>
      <c r="F1520" s="455" t="s">
        <v>8942</v>
      </c>
      <c r="G1520" s="456"/>
      <c r="H1520" s="451"/>
      <c r="S1520" s="452"/>
      <c r="T1520" s="437"/>
      <c r="U1520" s="437"/>
      <c r="V1520" s="437"/>
      <c r="W1520" s="437"/>
      <c r="X1520" s="437"/>
      <c r="Y1520" s="437"/>
      <c r="Z1520" s="437"/>
      <c r="AA1520" s="437"/>
      <c r="AB1520" s="437"/>
      <c r="AC1520" s="437"/>
      <c r="AD1520" s="437"/>
      <c r="AE1520" s="437"/>
      <c r="AF1520" s="437"/>
    </row>
    <row r="1521">
      <c r="A1521" s="457" t="s">
        <v>8943</v>
      </c>
      <c r="B1521" s="458"/>
      <c r="C1521" s="458"/>
      <c r="D1521" s="459"/>
      <c r="E1521" s="460"/>
      <c r="F1521" s="461"/>
      <c r="G1521" s="462"/>
      <c r="H1521" s="463"/>
      <c r="I1521" s="464"/>
      <c r="J1521" s="464"/>
      <c r="K1521" s="464"/>
      <c r="L1521" s="464"/>
      <c r="M1521" s="464"/>
      <c r="N1521" s="464"/>
      <c r="O1521" s="464"/>
      <c r="P1521" s="464"/>
      <c r="Q1521" s="464"/>
      <c r="R1521" s="464"/>
      <c r="S1521" s="465"/>
      <c r="T1521" s="437"/>
      <c r="U1521" s="437"/>
      <c r="V1521" s="437"/>
      <c r="W1521" s="437"/>
      <c r="X1521" s="437"/>
      <c r="Y1521" s="437"/>
      <c r="Z1521" s="437"/>
      <c r="AA1521" s="437"/>
      <c r="AB1521" s="437"/>
      <c r="AC1521" s="437"/>
      <c r="AD1521" s="437"/>
      <c r="AE1521" s="437"/>
      <c r="AF1521" s="437"/>
    </row>
    <row r="1522">
      <c r="A1522" s="466" t="s">
        <v>8944</v>
      </c>
      <c r="B1522" s="467"/>
      <c r="C1522" s="468" t="s">
        <v>8945</v>
      </c>
      <c r="D1522" s="469"/>
      <c r="E1522" s="469"/>
      <c r="F1522" s="469"/>
      <c r="G1522" s="469"/>
      <c r="H1522" s="470" t="s">
        <v>1575</v>
      </c>
      <c r="S1522" s="452"/>
      <c r="T1522" s="437"/>
      <c r="U1522" s="437"/>
      <c r="V1522" s="437"/>
      <c r="W1522" s="437"/>
      <c r="X1522" s="437"/>
      <c r="Y1522" s="437"/>
      <c r="Z1522" s="437"/>
      <c r="AA1522" s="437"/>
      <c r="AB1522" s="437"/>
      <c r="AC1522" s="437"/>
      <c r="AD1522" s="437"/>
      <c r="AE1522" s="437"/>
      <c r="AF1522" s="437"/>
    </row>
    <row r="1523">
      <c r="A1523" s="471"/>
      <c r="B1523" s="472" t="s">
        <v>8946</v>
      </c>
      <c r="C1523" s="473" t="s">
        <v>8947</v>
      </c>
      <c r="D1523" s="474"/>
      <c r="E1523" s="474"/>
      <c r="F1523" s="475"/>
      <c r="G1523" s="473" t="s">
        <v>8948</v>
      </c>
      <c r="H1523" s="451"/>
      <c r="S1523" s="452"/>
      <c r="T1523" s="437"/>
      <c r="U1523" s="437"/>
      <c r="V1523" s="437"/>
      <c r="W1523" s="437"/>
      <c r="X1523" s="437"/>
      <c r="Y1523" s="437"/>
      <c r="Z1523" s="437"/>
      <c r="AA1523" s="437"/>
      <c r="AB1523" s="437"/>
      <c r="AC1523" s="437"/>
      <c r="AD1523" s="437"/>
      <c r="AE1523" s="437"/>
      <c r="AF1523" s="437"/>
    </row>
    <row r="1524">
      <c r="A1524" s="486" t="s">
        <v>2101</v>
      </c>
      <c r="B1524" s="478">
        <v>1.0</v>
      </c>
      <c r="C1524" s="476" t="s">
        <v>2156</v>
      </c>
      <c r="D1524" s="474"/>
      <c r="E1524" s="474"/>
      <c r="F1524" s="475"/>
      <c r="G1524" s="477"/>
      <c r="H1524" s="451"/>
      <c r="S1524" s="452"/>
      <c r="T1524" s="437"/>
      <c r="U1524" s="437"/>
      <c r="V1524" s="437"/>
      <c r="W1524" s="437"/>
      <c r="X1524" s="437"/>
      <c r="Y1524" s="437"/>
      <c r="Z1524" s="437"/>
      <c r="AA1524" s="437"/>
      <c r="AB1524" s="437"/>
      <c r="AC1524" s="437"/>
      <c r="AD1524" s="437"/>
      <c r="AE1524" s="437"/>
      <c r="AF1524" s="437"/>
    </row>
    <row r="1525">
      <c r="A1525" s="486" t="s">
        <v>2101</v>
      </c>
      <c r="B1525" s="478">
        <v>2.0</v>
      </c>
      <c r="C1525" s="476" t="s">
        <v>2109</v>
      </c>
      <c r="D1525" s="474"/>
      <c r="E1525" s="474"/>
      <c r="F1525" s="475"/>
      <c r="G1525" s="477"/>
      <c r="H1525" s="451"/>
      <c r="S1525" s="452"/>
      <c r="T1525" s="437"/>
      <c r="U1525" s="437"/>
      <c r="V1525" s="437"/>
      <c r="W1525" s="437"/>
      <c r="X1525" s="437"/>
      <c r="Y1525" s="437"/>
      <c r="Z1525" s="437"/>
      <c r="AA1525" s="437"/>
      <c r="AB1525" s="437"/>
      <c r="AC1525" s="437"/>
      <c r="AD1525" s="437"/>
      <c r="AE1525" s="437"/>
      <c r="AF1525" s="437"/>
    </row>
    <row r="1526">
      <c r="A1526" s="486"/>
      <c r="B1526" s="478" t="s">
        <v>8946</v>
      </c>
      <c r="C1526" s="476" t="s">
        <v>8947</v>
      </c>
      <c r="D1526" s="474"/>
      <c r="E1526" s="475"/>
      <c r="F1526" s="478" t="s">
        <v>8948</v>
      </c>
      <c r="G1526" s="476" t="s">
        <v>8949</v>
      </c>
      <c r="H1526" s="451"/>
      <c r="S1526" s="452"/>
      <c r="T1526" s="437"/>
      <c r="U1526" s="437"/>
      <c r="V1526" s="437"/>
      <c r="W1526" s="437"/>
      <c r="X1526" s="437"/>
      <c r="Y1526" s="437"/>
      <c r="Z1526" s="437"/>
      <c r="AA1526" s="437"/>
      <c r="AB1526" s="437"/>
      <c r="AC1526" s="437"/>
      <c r="AD1526" s="437"/>
      <c r="AE1526" s="437"/>
      <c r="AF1526" s="437"/>
    </row>
    <row r="1527">
      <c r="A1527" s="521" t="s">
        <v>2104</v>
      </c>
      <c r="B1527" s="478">
        <v>1.0</v>
      </c>
      <c r="C1527" s="484" t="s">
        <v>2157</v>
      </c>
      <c r="D1527" s="474"/>
      <c r="E1527" s="475"/>
      <c r="F1527" s="483" t="s">
        <v>2158</v>
      </c>
      <c r="G1527" s="482"/>
      <c r="H1527" s="451"/>
      <c r="S1527" s="452"/>
      <c r="T1527" s="437"/>
      <c r="U1527" s="437"/>
      <c r="V1527" s="437"/>
      <c r="W1527" s="437"/>
      <c r="X1527" s="437"/>
      <c r="Y1527" s="437"/>
      <c r="Z1527" s="437"/>
      <c r="AA1527" s="437"/>
      <c r="AB1527" s="437"/>
      <c r="AC1527" s="437"/>
      <c r="AD1527" s="437"/>
      <c r="AE1527" s="437"/>
      <c r="AF1527" s="437"/>
    </row>
    <row r="1528">
      <c r="A1528" s="521" t="s">
        <v>2104</v>
      </c>
      <c r="B1528" s="483">
        <v>2.0</v>
      </c>
      <c r="C1528" s="484" t="s">
        <v>2159</v>
      </c>
      <c r="D1528" s="474"/>
      <c r="E1528" s="475"/>
      <c r="F1528" s="481"/>
      <c r="G1528" s="482"/>
      <c r="H1528" s="451"/>
      <c r="S1528" s="452"/>
      <c r="T1528" s="437"/>
      <c r="U1528" s="437"/>
      <c r="V1528" s="437"/>
      <c r="W1528" s="437"/>
      <c r="X1528" s="437"/>
      <c r="Y1528" s="437"/>
      <c r="Z1528" s="437"/>
      <c r="AA1528" s="437"/>
      <c r="AB1528" s="437"/>
      <c r="AC1528" s="437"/>
      <c r="AD1528" s="437"/>
      <c r="AE1528" s="437"/>
      <c r="AF1528" s="437"/>
    </row>
    <row r="1529">
      <c r="A1529" s="521"/>
      <c r="B1529" s="483" t="s">
        <v>8946</v>
      </c>
      <c r="C1529" s="483" t="s">
        <v>8947</v>
      </c>
      <c r="D1529" s="483" t="s">
        <v>8950</v>
      </c>
      <c r="E1529" s="483" t="s">
        <v>8951</v>
      </c>
      <c r="F1529" s="483" t="s">
        <v>8952</v>
      </c>
      <c r="G1529" s="484" t="s">
        <v>8953</v>
      </c>
      <c r="H1529" s="451"/>
      <c r="S1529" s="452"/>
      <c r="T1529" s="437"/>
      <c r="U1529" s="437"/>
      <c r="V1529" s="437"/>
      <c r="W1529" s="437"/>
      <c r="X1529" s="437"/>
      <c r="Y1529" s="437"/>
      <c r="Z1529" s="437"/>
      <c r="AA1529" s="437"/>
      <c r="AB1529" s="437"/>
      <c r="AC1529" s="437"/>
      <c r="AD1529" s="437"/>
      <c r="AE1529" s="437"/>
      <c r="AF1529" s="437"/>
    </row>
    <row r="1530">
      <c r="A1530" s="521" t="s">
        <v>8954</v>
      </c>
      <c r="B1530" s="483">
        <v>1.0</v>
      </c>
      <c r="C1530" s="483" t="s">
        <v>2161</v>
      </c>
      <c r="D1530" s="483" t="s">
        <v>2162</v>
      </c>
      <c r="E1530" s="481"/>
      <c r="F1530" s="481"/>
      <c r="G1530" s="484" t="s">
        <v>2163</v>
      </c>
      <c r="H1530" s="451"/>
      <c r="S1530" s="452"/>
      <c r="T1530" s="437"/>
      <c r="U1530" s="437"/>
      <c r="V1530" s="437"/>
      <c r="W1530" s="437"/>
      <c r="X1530" s="437"/>
      <c r="Y1530" s="437"/>
      <c r="Z1530" s="437"/>
      <c r="AA1530" s="437"/>
      <c r="AB1530" s="437"/>
      <c r="AC1530" s="437"/>
      <c r="AD1530" s="437"/>
      <c r="AE1530" s="437"/>
      <c r="AF1530" s="437"/>
    </row>
    <row r="1531">
      <c r="A1531" s="521" t="s">
        <v>8954</v>
      </c>
      <c r="B1531" s="483">
        <v>2.0</v>
      </c>
      <c r="C1531" s="483" t="s">
        <v>2164</v>
      </c>
      <c r="D1531" s="483" t="s">
        <v>2165</v>
      </c>
      <c r="E1531" s="483" t="s">
        <v>2166</v>
      </c>
      <c r="F1531" s="481"/>
      <c r="G1531" s="484" t="s">
        <v>2167</v>
      </c>
      <c r="H1531" s="451"/>
      <c r="S1531" s="452"/>
      <c r="T1531" s="437"/>
      <c r="U1531" s="437"/>
      <c r="V1531" s="437"/>
      <c r="W1531" s="437"/>
      <c r="X1531" s="437"/>
      <c r="Y1531" s="437"/>
      <c r="Z1531" s="437"/>
      <c r="AA1531" s="437"/>
      <c r="AB1531" s="437"/>
      <c r="AC1531" s="437"/>
      <c r="AD1531" s="437"/>
      <c r="AE1531" s="437"/>
      <c r="AF1531" s="437"/>
    </row>
    <row r="1532">
      <c r="A1532" s="471"/>
      <c r="B1532" s="472" t="s">
        <v>8946</v>
      </c>
      <c r="C1532" s="517" t="s">
        <v>6512</v>
      </c>
      <c r="D1532" s="517" t="s">
        <v>8974</v>
      </c>
      <c r="E1532" s="517" t="s">
        <v>8951</v>
      </c>
      <c r="F1532" s="517" t="s">
        <v>8952</v>
      </c>
      <c r="G1532" s="473" t="s">
        <v>8953</v>
      </c>
      <c r="H1532" s="451"/>
      <c r="S1532" s="452"/>
      <c r="T1532" s="437"/>
      <c r="U1532" s="437"/>
      <c r="V1532" s="437"/>
      <c r="W1532" s="437"/>
      <c r="X1532" s="437"/>
      <c r="Y1532" s="437"/>
      <c r="Z1532" s="437"/>
      <c r="AA1532" s="437"/>
      <c r="AB1532" s="437"/>
      <c r="AC1532" s="437"/>
      <c r="AD1532" s="437"/>
      <c r="AE1532" s="437"/>
      <c r="AF1532" s="437"/>
    </row>
    <row r="1533">
      <c r="A1533" s="471" t="s">
        <v>8975</v>
      </c>
      <c r="B1533" s="472">
        <v>1.0</v>
      </c>
      <c r="C1533" s="478" t="s">
        <v>8976</v>
      </c>
      <c r="D1533" s="472"/>
      <c r="E1533" s="478" t="s">
        <v>8977</v>
      </c>
      <c r="F1533" s="472"/>
      <c r="G1533" s="473" t="s">
        <v>8978</v>
      </c>
      <c r="H1533" s="451"/>
      <c r="S1533" s="452"/>
      <c r="T1533" s="437"/>
      <c r="U1533" s="437"/>
      <c r="V1533" s="437"/>
      <c r="W1533" s="437"/>
      <c r="X1533" s="437"/>
      <c r="Y1533" s="437"/>
      <c r="Z1533" s="437"/>
      <c r="AA1533" s="437"/>
      <c r="AB1533" s="437"/>
      <c r="AC1533" s="437"/>
      <c r="AD1533" s="437"/>
      <c r="AE1533" s="437"/>
      <c r="AF1533" s="437"/>
    </row>
    <row r="1534">
      <c r="A1534" s="479"/>
      <c r="B1534" s="480" t="s">
        <v>8946</v>
      </c>
      <c r="C1534" s="485" t="s">
        <v>39</v>
      </c>
      <c r="D1534" s="475"/>
      <c r="E1534" s="480" t="s">
        <v>8951</v>
      </c>
      <c r="F1534" s="480" t="s">
        <v>8952</v>
      </c>
      <c r="G1534" s="485" t="s">
        <v>8953</v>
      </c>
      <c r="H1534" s="451"/>
      <c r="S1534" s="452"/>
      <c r="T1534" s="437"/>
      <c r="U1534" s="437"/>
      <c r="V1534" s="437"/>
      <c r="W1534" s="437"/>
      <c r="X1534" s="437"/>
      <c r="Y1534" s="437"/>
      <c r="Z1534" s="437"/>
      <c r="AA1534" s="437"/>
      <c r="AB1534" s="437"/>
      <c r="AC1534" s="437"/>
      <c r="AD1534" s="437"/>
      <c r="AE1534" s="437"/>
      <c r="AF1534" s="437"/>
    </row>
    <row r="1535">
      <c r="A1535" s="471" t="s">
        <v>6465</v>
      </c>
      <c r="B1535" s="480">
        <v>1.0</v>
      </c>
      <c r="C1535" s="484" t="s">
        <v>8955</v>
      </c>
      <c r="D1535" s="475"/>
      <c r="E1535" s="483" t="s">
        <v>8956</v>
      </c>
      <c r="F1535" s="480"/>
      <c r="G1535" s="484" t="s">
        <v>8957</v>
      </c>
      <c r="H1535" s="451"/>
      <c r="S1535" s="452"/>
      <c r="T1535" s="437"/>
      <c r="U1535" s="437"/>
      <c r="V1535" s="437"/>
      <c r="W1535" s="437"/>
      <c r="X1535" s="437"/>
      <c r="Y1535" s="437"/>
      <c r="Z1535" s="437"/>
      <c r="AA1535" s="437"/>
      <c r="AB1535" s="437"/>
      <c r="AC1535" s="437"/>
      <c r="AD1535" s="437"/>
      <c r="AE1535" s="437"/>
      <c r="AF1535" s="437"/>
    </row>
    <row r="1536">
      <c r="A1536" s="471"/>
      <c r="B1536" s="472" t="s">
        <v>8946</v>
      </c>
      <c r="C1536" s="476" t="s">
        <v>8958</v>
      </c>
      <c r="D1536" s="474"/>
      <c r="E1536" s="474"/>
      <c r="F1536" s="475"/>
      <c r="G1536" s="473" t="s">
        <v>8959</v>
      </c>
      <c r="H1536" s="451"/>
      <c r="S1536" s="452"/>
      <c r="T1536" s="437"/>
      <c r="U1536" s="437"/>
      <c r="V1536" s="437"/>
      <c r="W1536" s="437"/>
      <c r="X1536" s="437"/>
      <c r="Y1536" s="437"/>
      <c r="Z1536" s="437"/>
      <c r="AA1536" s="437"/>
      <c r="AB1536" s="437"/>
      <c r="AC1536" s="437"/>
      <c r="AD1536" s="437"/>
      <c r="AE1536" s="437"/>
      <c r="AF1536" s="437"/>
    </row>
    <row r="1537">
      <c r="A1537" s="486" t="s">
        <v>1636</v>
      </c>
      <c r="B1537" s="478">
        <v>1.0</v>
      </c>
      <c r="C1537" s="487" t="s">
        <v>1978</v>
      </c>
      <c r="D1537" s="474"/>
      <c r="E1537" s="474"/>
      <c r="F1537" s="475"/>
      <c r="G1537" s="476" t="s">
        <v>1877</v>
      </c>
      <c r="H1537" s="451"/>
      <c r="S1537" s="452"/>
      <c r="T1537" s="437"/>
      <c r="U1537" s="437"/>
      <c r="V1537" s="437"/>
      <c r="W1537" s="437"/>
      <c r="X1537" s="437"/>
      <c r="Y1537" s="437"/>
      <c r="Z1537" s="437"/>
      <c r="AA1537" s="437"/>
      <c r="AB1537" s="437"/>
      <c r="AC1537" s="437"/>
      <c r="AD1537" s="437"/>
      <c r="AE1537" s="437"/>
      <c r="AF1537" s="437"/>
    </row>
    <row r="1538">
      <c r="A1538" s="486" t="s">
        <v>1636</v>
      </c>
      <c r="B1538" s="478">
        <v>2.0</v>
      </c>
      <c r="C1538" s="487" t="s">
        <v>1979</v>
      </c>
      <c r="D1538" s="474"/>
      <c r="E1538" s="474"/>
      <c r="F1538" s="475"/>
      <c r="G1538" s="476" t="s">
        <v>1638</v>
      </c>
      <c r="H1538" s="451"/>
      <c r="S1538" s="452"/>
      <c r="T1538" s="437"/>
      <c r="U1538" s="437"/>
      <c r="V1538" s="437"/>
      <c r="W1538" s="437"/>
      <c r="X1538" s="437"/>
      <c r="Y1538" s="437"/>
      <c r="Z1538" s="437"/>
      <c r="AA1538" s="437"/>
      <c r="AB1538" s="437"/>
      <c r="AC1538" s="437"/>
      <c r="AD1538" s="437"/>
      <c r="AE1538" s="437"/>
      <c r="AF1538" s="437"/>
    </row>
    <row r="1539">
      <c r="A1539" s="486" t="s">
        <v>1636</v>
      </c>
      <c r="B1539" s="478">
        <v>3.0</v>
      </c>
      <c r="C1539" s="487" t="s">
        <v>1980</v>
      </c>
      <c r="D1539" s="474"/>
      <c r="E1539" s="474"/>
      <c r="F1539" s="475"/>
      <c r="G1539" s="476" t="s">
        <v>1638</v>
      </c>
      <c r="H1539" s="451"/>
      <c r="S1539" s="452"/>
      <c r="T1539" s="437"/>
      <c r="U1539" s="437"/>
      <c r="V1539" s="437"/>
      <c r="W1539" s="437"/>
      <c r="X1539" s="437"/>
      <c r="Y1539" s="437"/>
      <c r="Z1539" s="437"/>
      <c r="AA1539" s="437"/>
      <c r="AB1539" s="437"/>
      <c r="AC1539" s="437"/>
      <c r="AD1539" s="437"/>
      <c r="AE1539" s="437"/>
      <c r="AF1539" s="437"/>
    </row>
    <row r="1540">
      <c r="A1540" s="486" t="s">
        <v>1636</v>
      </c>
      <c r="B1540" s="478">
        <v>4.0</v>
      </c>
      <c r="C1540" s="487" t="s">
        <v>1981</v>
      </c>
      <c r="D1540" s="474"/>
      <c r="E1540" s="474"/>
      <c r="F1540" s="475"/>
      <c r="G1540" s="476" t="s">
        <v>1661</v>
      </c>
      <c r="H1540" s="451"/>
      <c r="S1540" s="452"/>
      <c r="T1540" s="437"/>
      <c r="U1540" s="437"/>
      <c r="V1540" s="437"/>
      <c r="W1540" s="437"/>
      <c r="X1540" s="437"/>
      <c r="Y1540" s="437"/>
      <c r="Z1540" s="437"/>
      <c r="AA1540" s="437"/>
      <c r="AB1540" s="437"/>
      <c r="AC1540" s="437"/>
      <c r="AD1540" s="437"/>
      <c r="AE1540" s="437"/>
      <c r="AF1540" s="437"/>
    </row>
    <row r="1541">
      <c r="A1541" s="486" t="s">
        <v>1636</v>
      </c>
      <c r="B1541" s="478">
        <v>5.0</v>
      </c>
      <c r="C1541" s="487" t="s">
        <v>1982</v>
      </c>
      <c r="D1541" s="474"/>
      <c r="E1541" s="474"/>
      <c r="F1541" s="475"/>
      <c r="G1541" s="476" t="s">
        <v>1882</v>
      </c>
      <c r="H1541" s="451"/>
      <c r="S1541" s="452"/>
      <c r="T1541" s="437"/>
      <c r="U1541" s="437"/>
      <c r="V1541" s="437"/>
      <c r="W1541" s="437"/>
      <c r="X1541" s="437"/>
      <c r="Y1541" s="437"/>
      <c r="Z1541" s="437"/>
      <c r="AA1541" s="437"/>
      <c r="AB1541" s="437"/>
      <c r="AC1541" s="437"/>
      <c r="AD1541" s="437"/>
      <c r="AE1541" s="437"/>
      <c r="AF1541" s="437"/>
    </row>
    <row r="1542">
      <c r="A1542" s="486" t="s">
        <v>1636</v>
      </c>
      <c r="B1542" s="478">
        <v>6.0</v>
      </c>
      <c r="C1542" s="487" t="s">
        <v>1983</v>
      </c>
      <c r="D1542" s="474"/>
      <c r="E1542" s="474"/>
      <c r="F1542" s="475"/>
      <c r="G1542" s="476" t="s">
        <v>1638</v>
      </c>
      <c r="H1542" s="451"/>
      <c r="S1542" s="452"/>
      <c r="T1542" s="437"/>
      <c r="U1542" s="437"/>
      <c r="V1542" s="437"/>
      <c r="W1542" s="437"/>
      <c r="X1542" s="437"/>
      <c r="Y1542" s="437"/>
      <c r="Z1542" s="437"/>
      <c r="AA1542" s="437"/>
      <c r="AB1542" s="437"/>
      <c r="AC1542" s="437"/>
      <c r="AD1542" s="437"/>
      <c r="AE1542" s="437"/>
      <c r="AF1542" s="437"/>
    </row>
    <row r="1543">
      <c r="A1543" s="486" t="s">
        <v>1646</v>
      </c>
      <c r="B1543" s="478">
        <v>7.0</v>
      </c>
      <c r="C1543" s="487" t="s">
        <v>1984</v>
      </c>
      <c r="D1543" s="474"/>
      <c r="E1543" s="474"/>
      <c r="F1543" s="475"/>
      <c r="G1543" s="476" t="s">
        <v>1729</v>
      </c>
      <c r="H1543" s="451"/>
      <c r="S1543" s="452"/>
      <c r="T1543" s="437"/>
      <c r="U1543" s="437"/>
      <c r="V1543" s="437"/>
      <c r="W1543" s="437"/>
      <c r="X1543" s="437"/>
      <c r="Y1543" s="437"/>
      <c r="Z1543" s="437"/>
      <c r="AA1543" s="437"/>
      <c r="AB1543" s="437"/>
      <c r="AC1543" s="437"/>
      <c r="AD1543" s="437"/>
      <c r="AE1543" s="437"/>
      <c r="AF1543" s="437"/>
    </row>
    <row r="1544">
      <c r="A1544" s="486" t="s">
        <v>1646</v>
      </c>
      <c r="B1544" s="478">
        <v>8.0</v>
      </c>
      <c r="C1544" s="487" t="s">
        <v>1885</v>
      </c>
      <c r="D1544" s="474"/>
      <c r="E1544" s="474"/>
      <c r="F1544" s="475"/>
      <c r="G1544" s="476" t="s">
        <v>1729</v>
      </c>
      <c r="H1544" s="451"/>
      <c r="S1544" s="452"/>
      <c r="T1544" s="437"/>
      <c r="U1544" s="437"/>
      <c r="V1544" s="437"/>
      <c r="W1544" s="437"/>
      <c r="X1544" s="437"/>
      <c r="Y1544" s="437"/>
      <c r="Z1544" s="437"/>
      <c r="AA1544" s="437"/>
      <c r="AB1544" s="437"/>
      <c r="AC1544" s="437"/>
      <c r="AD1544" s="437"/>
      <c r="AE1544" s="437"/>
      <c r="AF1544" s="437"/>
    </row>
    <row r="1545">
      <c r="A1545" s="486" t="s">
        <v>1636</v>
      </c>
      <c r="B1545" s="478">
        <v>9.0</v>
      </c>
      <c r="C1545" s="487" t="s">
        <v>1886</v>
      </c>
      <c r="D1545" s="474"/>
      <c r="E1545" s="474"/>
      <c r="F1545" s="475"/>
      <c r="G1545" s="476" t="s">
        <v>1638</v>
      </c>
      <c r="H1545" s="451"/>
      <c r="S1545" s="452"/>
      <c r="T1545" s="437"/>
      <c r="U1545" s="437"/>
      <c r="V1545" s="437"/>
      <c r="W1545" s="437"/>
      <c r="X1545" s="437"/>
      <c r="Y1545" s="437"/>
      <c r="Z1545" s="437"/>
      <c r="AA1545" s="437"/>
      <c r="AB1545" s="437"/>
      <c r="AC1545" s="437"/>
      <c r="AD1545" s="437"/>
      <c r="AE1545" s="437"/>
      <c r="AF1545" s="437"/>
    </row>
    <row r="1546">
      <c r="A1546" s="488" t="s">
        <v>8960</v>
      </c>
      <c r="B1546" s="474"/>
      <c r="C1546" s="474"/>
      <c r="D1546" s="474"/>
      <c r="E1546" s="474"/>
      <c r="F1546" s="474"/>
      <c r="G1546" s="474"/>
      <c r="H1546" s="451"/>
      <c r="S1546" s="452"/>
      <c r="T1546" s="437"/>
      <c r="U1546" s="437"/>
      <c r="V1546" s="437"/>
      <c r="W1546" s="437"/>
      <c r="X1546" s="437"/>
      <c r="Y1546" s="437"/>
      <c r="Z1546" s="437"/>
      <c r="AA1546" s="437"/>
      <c r="AB1546" s="437"/>
      <c r="AC1546" s="437"/>
      <c r="AD1546" s="437"/>
      <c r="AE1546" s="437"/>
      <c r="AF1546" s="437"/>
    </row>
    <row r="1547">
      <c r="A1547" s="471" t="s">
        <v>8944</v>
      </c>
      <c r="B1547" s="472" t="s">
        <v>8946</v>
      </c>
      <c r="C1547" s="473" t="s">
        <v>39</v>
      </c>
      <c r="D1547" s="475"/>
      <c r="E1547" s="472" t="s">
        <v>8951</v>
      </c>
      <c r="F1547" s="478" t="s">
        <v>8961</v>
      </c>
      <c r="G1547" s="473" t="s">
        <v>8953</v>
      </c>
      <c r="H1547" s="451"/>
      <c r="S1547" s="452"/>
      <c r="T1547" s="437"/>
      <c r="U1547" s="437"/>
      <c r="V1547" s="437"/>
      <c r="W1547" s="437"/>
      <c r="X1547" s="437"/>
      <c r="Y1547" s="437"/>
      <c r="Z1547" s="437"/>
      <c r="AA1547" s="437"/>
      <c r="AB1547" s="437"/>
      <c r="AC1547" s="437"/>
      <c r="AD1547" s="437"/>
      <c r="AE1547" s="437"/>
      <c r="AF1547" s="437"/>
    </row>
    <row r="1548">
      <c r="A1548" s="471" t="s">
        <v>6465</v>
      </c>
      <c r="B1548" s="472">
        <v>1.0</v>
      </c>
      <c r="C1548" s="476" t="s">
        <v>8955</v>
      </c>
      <c r="D1548" s="475"/>
      <c r="E1548" s="478" t="s">
        <v>8956</v>
      </c>
      <c r="F1548" s="472"/>
      <c r="G1548" s="473" t="s">
        <v>8957</v>
      </c>
      <c r="H1548" s="451"/>
      <c r="S1548" s="452"/>
      <c r="T1548" s="437"/>
      <c r="U1548" s="437"/>
      <c r="V1548" s="437"/>
      <c r="W1548" s="437"/>
      <c r="X1548" s="437"/>
      <c r="Y1548" s="437"/>
      <c r="Z1548" s="437"/>
      <c r="AA1548" s="437"/>
      <c r="AB1548" s="437"/>
      <c r="AC1548" s="437"/>
      <c r="AD1548" s="437"/>
      <c r="AE1548" s="437"/>
      <c r="AF1548" s="437"/>
    </row>
    <row r="1549">
      <c r="A1549" s="489" t="s">
        <v>8962</v>
      </c>
      <c r="B1549" s="474"/>
      <c r="C1549" s="474"/>
      <c r="D1549" s="474"/>
      <c r="E1549" s="474"/>
      <c r="F1549" s="474"/>
      <c r="G1549" s="474"/>
      <c r="H1549" s="451"/>
      <c r="S1549" s="452"/>
      <c r="T1549" s="437"/>
      <c r="U1549" s="437"/>
      <c r="V1549" s="437"/>
      <c r="W1549" s="437"/>
      <c r="X1549" s="437"/>
      <c r="Y1549" s="437"/>
      <c r="Z1549" s="437"/>
      <c r="AA1549" s="437"/>
      <c r="AB1549" s="437"/>
      <c r="AC1549" s="437"/>
      <c r="AD1549" s="437"/>
      <c r="AE1549" s="437"/>
      <c r="AF1549" s="437"/>
    </row>
    <row r="1550">
      <c r="A1550" s="471" t="s">
        <v>8944</v>
      </c>
      <c r="B1550" s="472" t="s">
        <v>8946</v>
      </c>
      <c r="C1550" s="473" t="s">
        <v>39</v>
      </c>
      <c r="D1550" s="475"/>
      <c r="E1550" s="472" t="s">
        <v>8951</v>
      </c>
      <c r="F1550" s="472" t="s">
        <v>8952</v>
      </c>
      <c r="G1550" s="473" t="s">
        <v>8953</v>
      </c>
      <c r="H1550" s="451"/>
      <c r="S1550" s="452"/>
      <c r="T1550" s="437"/>
      <c r="U1550" s="437"/>
      <c r="V1550" s="437"/>
      <c r="W1550" s="437"/>
      <c r="X1550" s="437"/>
      <c r="Y1550" s="437"/>
      <c r="Z1550" s="437"/>
      <c r="AA1550" s="437"/>
      <c r="AB1550" s="437"/>
      <c r="AC1550" s="437"/>
      <c r="AD1550" s="437"/>
      <c r="AE1550" s="437"/>
      <c r="AF1550" s="437"/>
    </row>
    <row r="1551">
      <c r="A1551" s="490" t="s">
        <v>6465</v>
      </c>
      <c r="B1551" s="491">
        <v>1.0</v>
      </c>
      <c r="C1551" s="492" t="s">
        <v>8955</v>
      </c>
      <c r="D1551" s="493"/>
      <c r="E1551" s="494" t="s">
        <v>8956</v>
      </c>
      <c r="F1551" s="491"/>
      <c r="G1551" s="495" t="s">
        <v>8963</v>
      </c>
      <c r="H1551" s="451"/>
      <c r="S1551" s="452"/>
      <c r="T1551" s="437"/>
      <c r="U1551" s="437"/>
      <c r="V1551" s="437"/>
      <c r="W1551" s="437"/>
      <c r="X1551" s="437"/>
      <c r="Y1551" s="437"/>
      <c r="Z1551" s="437"/>
      <c r="AA1551" s="437"/>
      <c r="AB1551" s="437"/>
      <c r="AC1551" s="437"/>
      <c r="AD1551" s="437"/>
      <c r="AE1551" s="437"/>
      <c r="AF1551" s="437"/>
    </row>
    <row r="1552">
      <c r="A1552" s="496"/>
      <c r="B1552" s="497"/>
      <c r="C1552" s="497"/>
      <c r="E1552" s="497"/>
      <c r="F1552" s="497"/>
      <c r="G1552" s="497"/>
      <c r="H1552" s="451"/>
      <c r="S1552" s="452"/>
      <c r="T1552" s="437"/>
      <c r="U1552" s="437"/>
      <c r="V1552" s="437"/>
      <c r="W1552" s="437"/>
      <c r="X1552" s="437"/>
      <c r="Y1552" s="437"/>
      <c r="Z1552" s="437"/>
      <c r="AA1552" s="437"/>
      <c r="AB1552" s="437"/>
      <c r="AC1552" s="437"/>
      <c r="AD1552" s="437"/>
      <c r="AE1552" s="437"/>
      <c r="AF1552" s="437"/>
    </row>
    <row r="1553">
      <c r="A1553" s="498" t="s">
        <v>8964</v>
      </c>
      <c r="B1553" s="435"/>
      <c r="C1553" s="435"/>
      <c r="D1553" s="499" t="s">
        <v>8965</v>
      </c>
      <c r="E1553" s="500" t="s">
        <v>8966</v>
      </c>
      <c r="F1553" s="499" t="s">
        <v>8967</v>
      </c>
      <c r="G1553" s="435"/>
      <c r="H1553" s="435"/>
      <c r="I1553" s="435"/>
      <c r="J1553" s="501" t="s">
        <v>8965</v>
      </c>
      <c r="K1553" s="500" t="s">
        <v>8966</v>
      </c>
      <c r="L1553" s="501" t="s">
        <v>8968</v>
      </c>
      <c r="M1553" s="435"/>
      <c r="N1553" s="435"/>
      <c r="O1553" s="435"/>
      <c r="P1553" s="502" t="s">
        <v>8965</v>
      </c>
      <c r="Q1553" s="503" t="s">
        <v>8966</v>
      </c>
      <c r="R1553" s="504"/>
      <c r="S1553" s="436"/>
      <c r="T1553" s="437"/>
      <c r="U1553" s="437"/>
      <c r="V1553" s="437"/>
      <c r="W1553" s="437"/>
      <c r="X1553" s="437"/>
      <c r="Y1553" s="437"/>
      <c r="Z1553" s="437"/>
      <c r="AA1553" s="437"/>
      <c r="AB1553" s="437"/>
      <c r="AC1553" s="437"/>
      <c r="AD1553" s="437"/>
      <c r="AE1553" s="437"/>
      <c r="AF1553" s="437"/>
    </row>
    <row r="1554">
      <c r="A1554" s="505"/>
      <c r="S1554" s="452"/>
      <c r="T1554" s="437"/>
      <c r="U1554" s="437"/>
      <c r="V1554" s="437"/>
      <c r="W1554" s="437"/>
      <c r="X1554" s="437"/>
      <c r="Y1554" s="437"/>
      <c r="Z1554" s="437"/>
      <c r="AA1554" s="437"/>
      <c r="AB1554" s="437"/>
      <c r="AC1554" s="437"/>
      <c r="AD1554" s="437"/>
      <c r="AE1554" s="437"/>
      <c r="AF1554" s="437"/>
    </row>
    <row r="1555">
      <c r="A1555" s="506" t="s">
        <v>8969</v>
      </c>
      <c r="D1555" s="507" t="s">
        <v>8965</v>
      </c>
      <c r="E1555" s="508" t="s">
        <v>8966</v>
      </c>
      <c r="F1555" s="507" t="s">
        <v>8970</v>
      </c>
      <c r="J1555" s="507" t="s">
        <v>8965</v>
      </c>
      <c r="K1555" s="508" t="s">
        <v>8966</v>
      </c>
      <c r="L1555" s="507" t="s">
        <v>8971</v>
      </c>
      <c r="P1555" s="509" t="s">
        <v>8965</v>
      </c>
      <c r="Q1555" s="510" t="s">
        <v>8966</v>
      </c>
      <c r="R1555" s="511" t="s">
        <v>8972</v>
      </c>
      <c r="S1555" s="452"/>
      <c r="T1555" s="437"/>
      <c r="U1555" s="437"/>
      <c r="V1555" s="437"/>
      <c r="W1555" s="437"/>
      <c r="X1555" s="437"/>
      <c r="Y1555" s="437"/>
      <c r="Z1555" s="437"/>
      <c r="AA1555" s="437"/>
      <c r="AB1555" s="437"/>
      <c r="AC1555" s="437"/>
      <c r="AD1555" s="437"/>
      <c r="AE1555" s="437"/>
      <c r="AF1555" s="437"/>
    </row>
    <row r="1556">
      <c r="A1556" s="512"/>
      <c r="B1556" s="513"/>
      <c r="C1556" s="513"/>
      <c r="D1556" s="513"/>
      <c r="E1556" s="513"/>
      <c r="F1556" s="513"/>
      <c r="G1556" s="513"/>
      <c r="H1556" s="513"/>
      <c r="I1556" s="513"/>
      <c r="J1556" s="513"/>
      <c r="K1556" s="513"/>
      <c r="L1556" s="513"/>
      <c r="M1556" s="513"/>
      <c r="N1556" s="513"/>
      <c r="O1556" s="513"/>
      <c r="P1556" s="513"/>
      <c r="Q1556" s="513"/>
      <c r="R1556" s="513"/>
      <c r="S1556" s="514"/>
      <c r="T1556" s="437"/>
      <c r="U1556" s="437"/>
      <c r="V1556" s="437"/>
      <c r="W1556" s="437"/>
      <c r="X1556" s="437"/>
      <c r="Y1556" s="437"/>
      <c r="Z1556" s="437"/>
      <c r="AA1556" s="437"/>
      <c r="AB1556" s="437"/>
      <c r="AC1556" s="437"/>
      <c r="AD1556" s="437"/>
      <c r="AE1556" s="437"/>
      <c r="AF1556" s="437"/>
    </row>
    <row r="1557">
      <c r="A1557" s="434" t="s">
        <v>9042</v>
      </c>
      <c r="B1557" s="435"/>
      <c r="C1557" s="435"/>
      <c r="D1557" s="435"/>
      <c r="E1557" s="435"/>
      <c r="F1557" s="435"/>
      <c r="G1557" s="435"/>
      <c r="H1557" s="435"/>
      <c r="I1557" s="435"/>
      <c r="J1557" s="435"/>
      <c r="K1557" s="435"/>
      <c r="L1557" s="435"/>
      <c r="M1557" s="435"/>
      <c r="N1557" s="435"/>
      <c r="O1557" s="435"/>
      <c r="P1557" s="435"/>
      <c r="Q1557" s="435"/>
      <c r="R1557" s="435"/>
      <c r="S1557" s="436"/>
      <c r="T1557" s="437"/>
      <c r="U1557" s="437"/>
      <c r="V1557" s="437"/>
      <c r="W1557" s="437"/>
      <c r="X1557" s="437"/>
      <c r="Y1557" s="437"/>
      <c r="Z1557" s="437"/>
      <c r="AA1557" s="437"/>
      <c r="AB1557" s="437"/>
      <c r="AC1557" s="437"/>
      <c r="AD1557" s="437"/>
      <c r="AE1557" s="437"/>
      <c r="AF1557" s="437"/>
    </row>
    <row r="1558">
      <c r="A1558" s="438" t="s">
        <v>8935</v>
      </c>
      <c r="B1558" s="439"/>
      <c r="C1558" s="438" t="s">
        <v>8936</v>
      </c>
      <c r="D1558" s="440"/>
      <c r="E1558" s="439"/>
      <c r="F1558" s="441" t="s">
        <v>1437</v>
      </c>
      <c r="G1558" s="442" t="s">
        <v>8937</v>
      </c>
      <c r="H1558" s="443" t="s">
        <v>1442</v>
      </c>
      <c r="I1558" s="444"/>
      <c r="J1558" s="444"/>
      <c r="K1558" s="444"/>
      <c r="L1558" s="444"/>
      <c r="M1558" s="444"/>
      <c r="N1558" s="444"/>
      <c r="O1558" s="444"/>
      <c r="P1558" s="444"/>
      <c r="Q1558" s="444"/>
      <c r="R1558" s="444"/>
      <c r="S1558" s="445"/>
      <c r="T1558" s="437"/>
      <c r="U1558" s="437"/>
      <c r="V1558" s="437"/>
      <c r="W1558" s="437"/>
      <c r="X1558" s="437"/>
      <c r="Y1558" s="437"/>
      <c r="Z1558" s="437"/>
      <c r="AA1558" s="437"/>
      <c r="AB1558" s="437"/>
      <c r="AC1558" s="437"/>
      <c r="AD1558" s="437"/>
      <c r="AE1558" s="437"/>
      <c r="AF1558" s="437"/>
    </row>
    <row r="1559">
      <c r="A1559" s="446" t="s">
        <v>8938</v>
      </c>
      <c r="B1559" s="22"/>
      <c r="C1559" s="447"/>
      <c r="D1559" s="448"/>
      <c r="E1559" s="22"/>
      <c r="F1559" s="449" t="s">
        <v>8939</v>
      </c>
      <c r="G1559" s="450"/>
      <c r="H1559" s="451"/>
      <c r="S1559" s="452"/>
      <c r="T1559" s="437"/>
      <c r="U1559" s="437"/>
      <c r="V1559" s="437"/>
      <c r="W1559" s="437"/>
      <c r="X1559" s="437"/>
      <c r="Y1559" s="437"/>
      <c r="Z1559" s="437"/>
      <c r="AA1559" s="437"/>
      <c r="AB1559" s="437"/>
      <c r="AC1559" s="437"/>
      <c r="AD1559" s="437"/>
      <c r="AE1559" s="437"/>
      <c r="AF1559" s="437"/>
    </row>
    <row r="1560">
      <c r="A1560" s="453" t="s">
        <v>8940</v>
      </c>
      <c r="B1560" s="448"/>
      <c r="C1560" s="448"/>
      <c r="D1560" s="22"/>
      <c r="E1560" s="454" t="s">
        <v>8941</v>
      </c>
      <c r="F1560" s="455" t="s">
        <v>8942</v>
      </c>
      <c r="G1560" s="456"/>
      <c r="H1560" s="451"/>
      <c r="S1560" s="452"/>
      <c r="T1560" s="437"/>
      <c r="U1560" s="437"/>
      <c r="V1560" s="437"/>
      <c r="W1560" s="437"/>
      <c r="X1560" s="437"/>
      <c r="Y1560" s="437"/>
      <c r="Z1560" s="437"/>
      <c r="AA1560" s="437"/>
      <c r="AB1560" s="437"/>
      <c r="AC1560" s="437"/>
      <c r="AD1560" s="437"/>
      <c r="AE1560" s="437"/>
      <c r="AF1560" s="437"/>
    </row>
    <row r="1561">
      <c r="A1561" s="457" t="s">
        <v>8943</v>
      </c>
      <c r="B1561" s="458"/>
      <c r="C1561" s="458"/>
      <c r="D1561" s="459"/>
      <c r="E1561" s="460"/>
      <c r="F1561" s="461"/>
      <c r="G1561" s="462"/>
      <c r="H1561" s="463"/>
      <c r="I1561" s="464"/>
      <c r="J1561" s="464"/>
      <c r="K1561" s="464"/>
      <c r="L1561" s="464"/>
      <c r="M1561" s="464"/>
      <c r="N1561" s="464"/>
      <c r="O1561" s="464"/>
      <c r="P1561" s="464"/>
      <c r="Q1561" s="464"/>
      <c r="R1561" s="464"/>
      <c r="S1561" s="465"/>
      <c r="T1561" s="437"/>
      <c r="U1561" s="437"/>
      <c r="V1561" s="437"/>
      <c r="W1561" s="437"/>
      <c r="X1561" s="437"/>
      <c r="Y1561" s="437"/>
      <c r="Z1561" s="437"/>
      <c r="AA1561" s="437"/>
      <c r="AB1561" s="437"/>
      <c r="AC1561" s="437"/>
      <c r="AD1561" s="437"/>
      <c r="AE1561" s="437"/>
      <c r="AF1561" s="437"/>
    </row>
    <row r="1562">
      <c r="A1562" s="466" t="s">
        <v>8944</v>
      </c>
      <c r="B1562" s="467"/>
      <c r="C1562" s="468" t="s">
        <v>8945</v>
      </c>
      <c r="D1562" s="469"/>
      <c r="E1562" s="469"/>
      <c r="F1562" s="469"/>
      <c r="G1562" s="469"/>
      <c r="H1562" s="470" t="s">
        <v>1554</v>
      </c>
      <c r="S1562" s="452"/>
      <c r="T1562" s="437"/>
      <c r="U1562" s="437"/>
      <c r="V1562" s="437"/>
      <c r="W1562" s="437"/>
      <c r="X1562" s="437"/>
      <c r="Y1562" s="437"/>
      <c r="Z1562" s="437"/>
      <c r="AA1562" s="437"/>
      <c r="AB1562" s="437"/>
      <c r="AC1562" s="437"/>
      <c r="AD1562" s="437"/>
      <c r="AE1562" s="437"/>
      <c r="AF1562" s="437"/>
    </row>
    <row r="1563">
      <c r="A1563" s="471"/>
      <c r="B1563" s="472" t="s">
        <v>8946</v>
      </c>
      <c r="C1563" s="473" t="s">
        <v>8947</v>
      </c>
      <c r="D1563" s="474"/>
      <c r="E1563" s="474"/>
      <c r="F1563" s="475"/>
      <c r="G1563" s="473" t="s">
        <v>8948</v>
      </c>
      <c r="H1563" s="451"/>
      <c r="S1563" s="452"/>
      <c r="T1563" s="437"/>
      <c r="U1563" s="437"/>
      <c r="V1563" s="437"/>
      <c r="W1563" s="437"/>
      <c r="X1563" s="437"/>
      <c r="Y1563" s="437"/>
      <c r="Z1563" s="437"/>
      <c r="AA1563" s="437"/>
      <c r="AB1563" s="437"/>
      <c r="AC1563" s="437"/>
      <c r="AD1563" s="437"/>
      <c r="AE1563" s="437"/>
      <c r="AF1563" s="437"/>
    </row>
    <row r="1564">
      <c r="A1564" s="486" t="s">
        <v>2101</v>
      </c>
      <c r="B1564" s="478">
        <v>1.0</v>
      </c>
      <c r="C1564" s="476" t="s">
        <v>2156</v>
      </c>
      <c r="D1564" s="474"/>
      <c r="E1564" s="474"/>
      <c r="F1564" s="475"/>
      <c r="G1564" s="477"/>
      <c r="H1564" s="451"/>
      <c r="S1564" s="452"/>
      <c r="T1564" s="437"/>
      <c r="U1564" s="437"/>
      <c r="V1564" s="437"/>
      <c r="W1564" s="437"/>
      <c r="X1564" s="437"/>
      <c r="Y1564" s="437"/>
      <c r="Z1564" s="437"/>
      <c r="AA1564" s="437"/>
      <c r="AB1564" s="437"/>
      <c r="AC1564" s="437"/>
      <c r="AD1564" s="437"/>
      <c r="AE1564" s="437"/>
      <c r="AF1564" s="437"/>
    </row>
    <row r="1565">
      <c r="A1565" s="486" t="s">
        <v>2101</v>
      </c>
      <c r="B1565" s="478">
        <v>2.0</v>
      </c>
      <c r="C1565" s="476" t="s">
        <v>2109</v>
      </c>
      <c r="D1565" s="474"/>
      <c r="E1565" s="474"/>
      <c r="F1565" s="475"/>
      <c r="G1565" s="477"/>
      <c r="H1565" s="451"/>
      <c r="S1565" s="452"/>
      <c r="T1565" s="437"/>
      <c r="U1565" s="437"/>
      <c r="V1565" s="437"/>
      <c r="W1565" s="437"/>
      <c r="X1565" s="437"/>
      <c r="Y1565" s="437"/>
      <c r="Z1565" s="437"/>
      <c r="AA1565" s="437"/>
      <c r="AB1565" s="437"/>
      <c r="AC1565" s="437"/>
      <c r="AD1565" s="437"/>
      <c r="AE1565" s="437"/>
      <c r="AF1565" s="437"/>
    </row>
    <row r="1566">
      <c r="A1566" s="486"/>
      <c r="B1566" s="478" t="s">
        <v>8946</v>
      </c>
      <c r="C1566" s="476" t="s">
        <v>8947</v>
      </c>
      <c r="D1566" s="474"/>
      <c r="E1566" s="475"/>
      <c r="F1566" s="478" t="s">
        <v>8948</v>
      </c>
      <c r="G1566" s="476" t="s">
        <v>8949</v>
      </c>
      <c r="H1566" s="451"/>
      <c r="S1566" s="452"/>
      <c r="T1566" s="437"/>
      <c r="U1566" s="437"/>
      <c r="V1566" s="437"/>
      <c r="W1566" s="437"/>
      <c r="X1566" s="437"/>
      <c r="Y1566" s="437"/>
      <c r="Z1566" s="437"/>
      <c r="AA1566" s="437"/>
      <c r="AB1566" s="437"/>
      <c r="AC1566" s="437"/>
      <c r="AD1566" s="437"/>
      <c r="AE1566" s="437"/>
      <c r="AF1566" s="437"/>
    </row>
    <row r="1567">
      <c r="A1567" s="521" t="s">
        <v>2104</v>
      </c>
      <c r="B1567" s="478">
        <v>1.0</v>
      </c>
      <c r="C1567" s="484" t="s">
        <v>2157</v>
      </c>
      <c r="D1567" s="474"/>
      <c r="E1567" s="475"/>
      <c r="F1567" s="483" t="s">
        <v>2158</v>
      </c>
      <c r="G1567" s="482"/>
      <c r="H1567" s="451"/>
      <c r="S1567" s="452"/>
      <c r="T1567" s="437"/>
      <c r="U1567" s="437"/>
      <c r="V1567" s="437"/>
      <c r="W1567" s="437"/>
      <c r="X1567" s="437"/>
      <c r="Y1567" s="437"/>
      <c r="Z1567" s="437"/>
      <c r="AA1567" s="437"/>
      <c r="AB1567" s="437"/>
      <c r="AC1567" s="437"/>
      <c r="AD1567" s="437"/>
      <c r="AE1567" s="437"/>
      <c r="AF1567" s="437"/>
    </row>
    <row r="1568">
      <c r="A1568" s="521" t="s">
        <v>2104</v>
      </c>
      <c r="B1568" s="483">
        <v>2.0</v>
      </c>
      <c r="C1568" s="484" t="s">
        <v>2159</v>
      </c>
      <c r="D1568" s="474"/>
      <c r="E1568" s="475"/>
      <c r="F1568" s="481"/>
      <c r="G1568" s="482"/>
      <c r="H1568" s="451"/>
      <c r="S1568" s="452"/>
      <c r="T1568" s="437"/>
      <c r="U1568" s="437"/>
      <c r="V1568" s="437"/>
      <c r="W1568" s="437"/>
      <c r="X1568" s="437"/>
      <c r="Y1568" s="437"/>
      <c r="Z1568" s="437"/>
      <c r="AA1568" s="437"/>
      <c r="AB1568" s="437"/>
      <c r="AC1568" s="437"/>
      <c r="AD1568" s="437"/>
      <c r="AE1568" s="437"/>
      <c r="AF1568" s="437"/>
    </row>
    <row r="1569">
      <c r="A1569" s="521"/>
      <c r="B1569" s="483" t="s">
        <v>8946</v>
      </c>
      <c r="C1569" s="483" t="s">
        <v>8947</v>
      </c>
      <c r="D1569" s="483" t="s">
        <v>8950</v>
      </c>
      <c r="E1569" s="483" t="s">
        <v>8951</v>
      </c>
      <c r="F1569" s="483" t="s">
        <v>8952</v>
      </c>
      <c r="G1569" s="484" t="s">
        <v>8953</v>
      </c>
      <c r="H1569" s="451"/>
      <c r="S1569" s="452"/>
      <c r="T1569" s="437"/>
      <c r="U1569" s="437"/>
      <c r="V1569" s="437"/>
      <c r="W1569" s="437"/>
      <c r="X1569" s="437"/>
      <c r="Y1569" s="437"/>
      <c r="Z1569" s="437"/>
      <c r="AA1569" s="437"/>
      <c r="AB1569" s="437"/>
      <c r="AC1569" s="437"/>
      <c r="AD1569" s="437"/>
      <c r="AE1569" s="437"/>
      <c r="AF1569" s="437"/>
    </row>
    <row r="1570">
      <c r="A1570" s="521" t="s">
        <v>8954</v>
      </c>
      <c r="B1570" s="483">
        <v>1.0</v>
      </c>
      <c r="C1570" s="483" t="s">
        <v>2161</v>
      </c>
      <c r="D1570" s="483" t="s">
        <v>2162</v>
      </c>
      <c r="E1570" s="481"/>
      <c r="F1570" s="481"/>
      <c r="G1570" s="484" t="s">
        <v>2163</v>
      </c>
      <c r="H1570" s="451"/>
      <c r="S1570" s="452"/>
      <c r="T1570" s="437"/>
      <c r="U1570" s="437"/>
      <c r="V1570" s="437"/>
      <c r="W1570" s="437"/>
      <c r="X1570" s="437"/>
      <c r="Y1570" s="437"/>
      <c r="Z1570" s="437"/>
      <c r="AA1570" s="437"/>
      <c r="AB1570" s="437"/>
      <c r="AC1570" s="437"/>
      <c r="AD1570" s="437"/>
      <c r="AE1570" s="437"/>
      <c r="AF1570" s="437"/>
    </row>
    <row r="1571">
      <c r="A1571" s="521" t="s">
        <v>8954</v>
      </c>
      <c r="B1571" s="483">
        <v>2.0</v>
      </c>
      <c r="C1571" s="483" t="s">
        <v>2164</v>
      </c>
      <c r="D1571" s="483" t="s">
        <v>2165</v>
      </c>
      <c r="E1571" s="483" t="s">
        <v>2166</v>
      </c>
      <c r="F1571" s="481"/>
      <c r="G1571" s="484" t="s">
        <v>2167</v>
      </c>
      <c r="H1571" s="451"/>
      <c r="S1571" s="452"/>
      <c r="T1571" s="437"/>
      <c r="U1571" s="437"/>
      <c r="V1571" s="437"/>
      <c r="W1571" s="437"/>
      <c r="X1571" s="437"/>
      <c r="Y1571" s="437"/>
      <c r="Z1571" s="437"/>
      <c r="AA1571" s="437"/>
      <c r="AB1571" s="437"/>
      <c r="AC1571" s="437"/>
      <c r="AD1571" s="437"/>
      <c r="AE1571" s="437"/>
      <c r="AF1571" s="437"/>
    </row>
    <row r="1572">
      <c r="A1572" s="471"/>
      <c r="B1572" s="472" t="s">
        <v>8946</v>
      </c>
      <c r="C1572" s="517" t="s">
        <v>6512</v>
      </c>
      <c r="D1572" s="517" t="s">
        <v>8974</v>
      </c>
      <c r="E1572" s="517" t="s">
        <v>8951</v>
      </c>
      <c r="F1572" s="517" t="s">
        <v>8952</v>
      </c>
      <c r="G1572" s="473" t="s">
        <v>8953</v>
      </c>
      <c r="H1572" s="451"/>
      <c r="S1572" s="452"/>
      <c r="T1572" s="437"/>
      <c r="U1572" s="437"/>
      <c r="V1572" s="437"/>
      <c r="W1572" s="437"/>
      <c r="X1572" s="437"/>
      <c r="Y1572" s="437"/>
      <c r="Z1572" s="437"/>
      <c r="AA1572" s="437"/>
      <c r="AB1572" s="437"/>
      <c r="AC1572" s="437"/>
      <c r="AD1572" s="437"/>
      <c r="AE1572" s="437"/>
      <c r="AF1572" s="437"/>
    </row>
    <row r="1573">
      <c r="A1573" s="471" t="s">
        <v>8975</v>
      </c>
      <c r="B1573" s="472">
        <v>1.0</v>
      </c>
      <c r="C1573" s="478" t="s">
        <v>8976</v>
      </c>
      <c r="D1573" s="472"/>
      <c r="E1573" s="478" t="s">
        <v>8977</v>
      </c>
      <c r="F1573" s="472"/>
      <c r="G1573" s="473" t="s">
        <v>8978</v>
      </c>
      <c r="H1573" s="451"/>
      <c r="S1573" s="452"/>
      <c r="T1573" s="437"/>
      <c r="U1573" s="437"/>
      <c r="V1573" s="437"/>
      <c r="W1573" s="437"/>
      <c r="X1573" s="437"/>
      <c r="Y1573" s="437"/>
      <c r="Z1573" s="437"/>
      <c r="AA1573" s="437"/>
      <c r="AB1573" s="437"/>
      <c r="AC1573" s="437"/>
      <c r="AD1573" s="437"/>
      <c r="AE1573" s="437"/>
      <c r="AF1573" s="437"/>
    </row>
    <row r="1574">
      <c r="A1574" s="479"/>
      <c r="B1574" s="480" t="s">
        <v>8946</v>
      </c>
      <c r="C1574" s="485" t="s">
        <v>39</v>
      </c>
      <c r="D1574" s="475"/>
      <c r="E1574" s="480" t="s">
        <v>8951</v>
      </c>
      <c r="F1574" s="480" t="s">
        <v>8952</v>
      </c>
      <c r="G1574" s="485" t="s">
        <v>8953</v>
      </c>
      <c r="H1574" s="451"/>
      <c r="S1574" s="452"/>
      <c r="T1574" s="437"/>
      <c r="U1574" s="437"/>
      <c r="V1574" s="437"/>
      <c r="W1574" s="437"/>
      <c r="X1574" s="437"/>
      <c r="Y1574" s="437"/>
      <c r="Z1574" s="437"/>
      <c r="AA1574" s="437"/>
      <c r="AB1574" s="437"/>
      <c r="AC1574" s="437"/>
      <c r="AD1574" s="437"/>
      <c r="AE1574" s="437"/>
      <c r="AF1574" s="437"/>
    </row>
    <row r="1575">
      <c r="A1575" s="471" t="s">
        <v>6465</v>
      </c>
      <c r="B1575" s="480">
        <v>1.0</v>
      </c>
      <c r="C1575" s="484" t="s">
        <v>8955</v>
      </c>
      <c r="D1575" s="475"/>
      <c r="E1575" s="483" t="s">
        <v>8956</v>
      </c>
      <c r="F1575" s="480"/>
      <c r="G1575" s="484" t="s">
        <v>8957</v>
      </c>
      <c r="H1575" s="451"/>
      <c r="S1575" s="452"/>
      <c r="T1575" s="437"/>
      <c r="U1575" s="437"/>
      <c r="V1575" s="437"/>
      <c r="W1575" s="437"/>
      <c r="X1575" s="437"/>
      <c r="Y1575" s="437"/>
      <c r="Z1575" s="437"/>
      <c r="AA1575" s="437"/>
      <c r="AB1575" s="437"/>
      <c r="AC1575" s="437"/>
      <c r="AD1575" s="437"/>
      <c r="AE1575" s="437"/>
      <c r="AF1575" s="437"/>
    </row>
    <row r="1576">
      <c r="A1576" s="471"/>
      <c r="B1576" s="472" t="s">
        <v>8946</v>
      </c>
      <c r="C1576" s="476" t="s">
        <v>8958</v>
      </c>
      <c r="D1576" s="474"/>
      <c r="E1576" s="474"/>
      <c r="F1576" s="475"/>
      <c r="G1576" s="473" t="s">
        <v>8959</v>
      </c>
      <c r="H1576" s="451"/>
      <c r="S1576" s="452"/>
      <c r="T1576" s="437"/>
      <c r="U1576" s="437"/>
      <c r="V1576" s="437"/>
      <c r="W1576" s="437"/>
      <c r="X1576" s="437"/>
      <c r="Y1576" s="437"/>
      <c r="Z1576" s="437"/>
      <c r="AA1576" s="437"/>
      <c r="AB1576" s="437"/>
      <c r="AC1576" s="437"/>
      <c r="AD1576" s="437"/>
      <c r="AE1576" s="437"/>
      <c r="AF1576" s="437"/>
    </row>
    <row r="1577">
      <c r="A1577" s="486" t="s">
        <v>1636</v>
      </c>
      <c r="B1577" s="478">
        <v>1.0</v>
      </c>
      <c r="C1577" s="487" t="s">
        <v>1876</v>
      </c>
      <c r="D1577" s="474"/>
      <c r="E1577" s="474"/>
      <c r="F1577" s="475"/>
      <c r="G1577" s="476" t="s">
        <v>1877</v>
      </c>
      <c r="H1577" s="451"/>
      <c r="S1577" s="452"/>
      <c r="T1577" s="437"/>
      <c r="U1577" s="437"/>
      <c r="V1577" s="437"/>
      <c r="W1577" s="437"/>
      <c r="X1577" s="437"/>
      <c r="Y1577" s="437"/>
      <c r="Z1577" s="437"/>
      <c r="AA1577" s="437"/>
      <c r="AB1577" s="437"/>
      <c r="AC1577" s="437"/>
      <c r="AD1577" s="437"/>
      <c r="AE1577" s="437"/>
      <c r="AF1577" s="437"/>
    </row>
    <row r="1578">
      <c r="A1578" s="486" t="s">
        <v>1636</v>
      </c>
      <c r="B1578" s="478">
        <v>2.0</v>
      </c>
      <c r="C1578" s="487" t="s">
        <v>1878</v>
      </c>
      <c r="D1578" s="474"/>
      <c r="E1578" s="474"/>
      <c r="F1578" s="475"/>
      <c r="G1578" s="476" t="s">
        <v>1638</v>
      </c>
      <c r="H1578" s="451"/>
      <c r="S1578" s="452"/>
      <c r="T1578" s="437"/>
      <c r="U1578" s="437"/>
      <c r="V1578" s="437"/>
      <c r="W1578" s="437"/>
      <c r="X1578" s="437"/>
      <c r="Y1578" s="437"/>
      <c r="Z1578" s="437"/>
      <c r="AA1578" s="437"/>
      <c r="AB1578" s="437"/>
      <c r="AC1578" s="437"/>
      <c r="AD1578" s="437"/>
      <c r="AE1578" s="437"/>
      <c r="AF1578" s="437"/>
    </row>
    <row r="1579">
      <c r="A1579" s="486" t="s">
        <v>1636</v>
      </c>
      <c r="B1579" s="478">
        <v>3.0</v>
      </c>
      <c r="C1579" s="487" t="s">
        <v>1879</v>
      </c>
      <c r="D1579" s="474"/>
      <c r="E1579" s="474"/>
      <c r="F1579" s="475"/>
      <c r="G1579" s="476" t="s">
        <v>1638</v>
      </c>
      <c r="H1579" s="451"/>
      <c r="S1579" s="452"/>
      <c r="T1579" s="437"/>
      <c r="U1579" s="437"/>
      <c r="V1579" s="437"/>
      <c r="W1579" s="437"/>
      <c r="X1579" s="437"/>
      <c r="Y1579" s="437"/>
      <c r="Z1579" s="437"/>
      <c r="AA1579" s="437"/>
      <c r="AB1579" s="437"/>
      <c r="AC1579" s="437"/>
      <c r="AD1579" s="437"/>
      <c r="AE1579" s="437"/>
      <c r="AF1579" s="437"/>
    </row>
    <row r="1580">
      <c r="A1580" s="486" t="s">
        <v>1636</v>
      </c>
      <c r="B1580" s="478">
        <v>4.0</v>
      </c>
      <c r="C1580" s="487" t="s">
        <v>1880</v>
      </c>
      <c r="D1580" s="474"/>
      <c r="E1580" s="474"/>
      <c r="F1580" s="475"/>
      <c r="G1580" s="476" t="s">
        <v>1661</v>
      </c>
      <c r="H1580" s="451"/>
      <c r="S1580" s="452"/>
      <c r="T1580" s="437"/>
      <c r="U1580" s="437"/>
      <c r="V1580" s="437"/>
      <c r="W1580" s="437"/>
      <c r="X1580" s="437"/>
      <c r="Y1580" s="437"/>
      <c r="Z1580" s="437"/>
      <c r="AA1580" s="437"/>
      <c r="AB1580" s="437"/>
      <c r="AC1580" s="437"/>
      <c r="AD1580" s="437"/>
      <c r="AE1580" s="437"/>
      <c r="AF1580" s="437"/>
    </row>
    <row r="1581">
      <c r="A1581" s="486" t="s">
        <v>1636</v>
      </c>
      <c r="B1581" s="478">
        <v>5.0</v>
      </c>
      <c r="C1581" s="487" t="s">
        <v>1881</v>
      </c>
      <c r="D1581" s="474"/>
      <c r="E1581" s="474"/>
      <c r="F1581" s="475"/>
      <c r="G1581" s="476" t="s">
        <v>1882</v>
      </c>
      <c r="H1581" s="451"/>
      <c r="S1581" s="452"/>
      <c r="T1581" s="437"/>
      <c r="U1581" s="437"/>
      <c r="V1581" s="437"/>
      <c r="W1581" s="437"/>
      <c r="X1581" s="437"/>
      <c r="Y1581" s="437"/>
      <c r="Z1581" s="437"/>
      <c r="AA1581" s="437"/>
      <c r="AB1581" s="437"/>
      <c r="AC1581" s="437"/>
      <c r="AD1581" s="437"/>
      <c r="AE1581" s="437"/>
      <c r="AF1581" s="437"/>
    </row>
    <row r="1582">
      <c r="A1582" s="486" t="s">
        <v>1636</v>
      </c>
      <c r="B1582" s="478">
        <v>6.0</v>
      </c>
      <c r="C1582" s="487" t="s">
        <v>1883</v>
      </c>
      <c r="D1582" s="474"/>
      <c r="E1582" s="474"/>
      <c r="F1582" s="475"/>
      <c r="G1582" s="476" t="s">
        <v>1638</v>
      </c>
      <c r="H1582" s="451"/>
      <c r="S1582" s="452"/>
      <c r="T1582" s="437"/>
      <c r="U1582" s="437"/>
      <c r="V1582" s="437"/>
      <c r="W1582" s="437"/>
      <c r="X1582" s="437"/>
      <c r="Y1582" s="437"/>
      <c r="Z1582" s="437"/>
      <c r="AA1582" s="437"/>
      <c r="AB1582" s="437"/>
      <c r="AC1582" s="437"/>
      <c r="AD1582" s="437"/>
      <c r="AE1582" s="437"/>
      <c r="AF1582" s="437"/>
    </row>
    <row r="1583">
      <c r="A1583" s="486" t="s">
        <v>1646</v>
      </c>
      <c r="B1583" s="478">
        <v>7.0</v>
      </c>
      <c r="C1583" s="487" t="s">
        <v>1884</v>
      </c>
      <c r="D1583" s="474"/>
      <c r="E1583" s="474"/>
      <c r="F1583" s="475"/>
      <c r="G1583" s="476" t="s">
        <v>1729</v>
      </c>
      <c r="H1583" s="451"/>
      <c r="S1583" s="452"/>
      <c r="T1583" s="437"/>
      <c r="U1583" s="437"/>
      <c r="V1583" s="437"/>
      <c r="W1583" s="437"/>
      <c r="X1583" s="437"/>
      <c r="Y1583" s="437"/>
      <c r="Z1583" s="437"/>
      <c r="AA1583" s="437"/>
      <c r="AB1583" s="437"/>
      <c r="AC1583" s="437"/>
      <c r="AD1583" s="437"/>
      <c r="AE1583" s="437"/>
      <c r="AF1583" s="437"/>
    </row>
    <row r="1584">
      <c r="A1584" s="486" t="s">
        <v>1646</v>
      </c>
      <c r="B1584" s="478">
        <v>8.0</v>
      </c>
      <c r="C1584" s="487" t="s">
        <v>1885</v>
      </c>
      <c r="D1584" s="474"/>
      <c r="E1584" s="474"/>
      <c r="F1584" s="475"/>
      <c r="G1584" s="476" t="s">
        <v>1729</v>
      </c>
      <c r="H1584" s="451"/>
      <c r="S1584" s="452"/>
      <c r="T1584" s="437"/>
      <c r="U1584" s="437"/>
      <c r="V1584" s="437"/>
      <c r="W1584" s="437"/>
      <c r="X1584" s="437"/>
      <c r="Y1584" s="437"/>
      <c r="Z1584" s="437"/>
      <c r="AA1584" s="437"/>
      <c r="AB1584" s="437"/>
      <c r="AC1584" s="437"/>
      <c r="AD1584" s="437"/>
      <c r="AE1584" s="437"/>
      <c r="AF1584" s="437"/>
    </row>
    <row r="1585">
      <c r="A1585" s="486" t="s">
        <v>1636</v>
      </c>
      <c r="B1585" s="478">
        <v>9.0</v>
      </c>
      <c r="C1585" s="487" t="s">
        <v>1886</v>
      </c>
      <c r="D1585" s="474"/>
      <c r="E1585" s="474"/>
      <c r="F1585" s="475"/>
      <c r="G1585" s="476" t="s">
        <v>1638</v>
      </c>
      <c r="H1585" s="451"/>
      <c r="S1585" s="452"/>
      <c r="T1585" s="437"/>
      <c r="U1585" s="437"/>
      <c r="V1585" s="437"/>
      <c r="W1585" s="437"/>
      <c r="X1585" s="437"/>
      <c r="Y1585" s="437"/>
      <c r="Z1585" s="437"/>
      <c r="AA1585" s="437"/>
      <c r="AB1585" s="437"/>
      <c r="AC1585" s="437"/>
      <c r="AD1585" s="437"/>
      <c r="AE1585" s="437"/>
      <c r="AF1585" s="437"/>
    </row>
    <row r="1586">
      <c r="A1586" s="488" t="s">
        <v>8960</v>
      </c>
      <c r="B1586" s="474"/>
      <c r="C1586" s="474"/>
      <c r="D1586" s="474"/>
      <c r="E1586" s="474"/>
      <c r="F1586" s="474"/>
      <c r="G1586" s="474"/>
      <c r="H1586" s="451"/>
      <c r="S1586" s="452"/>
      <c r="T1586" s="437"/>
      <c r="U1586" s="437"/>
      <c r="V1586" s="437"/>
      <c r="W1586" s="437"/>
      <c r="X1586" s="437"/>
      <c r="Y1586" s="437"/>
      <c r="Z1586" s="437"/>
      <c r="AA1586" s="437"/>
      <c r="AB1586" s="437"/>
      <c r="AC1586" s="437"/>
      <c r="AD1586" s="437"/>
      <c r="AE1586" s="437"/>
      <c r="AF1586" s="437"/>
    </row>
    <row r="1587">
      <c r="A1587" s="471" t="s">
        <v>8944</v>
      </c>
      <c r="B1587" s="472" t="s">
        <v>8946</v>
      </c>
      <c r="C1587" s="473" t="s">
        <v>39</v>
      </c>
      <c r="D1587" s="475"/>
      <c r="E1587" s="472" t="s">
        <v>8951</v>
      </c>
      <c r="F1587" s="478" t="s">
        <v>8961</v>
      </c>
      <c r="G1587" s="473" t="s">
        <v>8953</v>
      </c>
      <c r="H1587" s="451"/>
      <c r="S1587" s="452"/>
      <c r="T1587" s="437"/>
      <c r="U1587" s="437"/>
      <c r="V1587" s="437"/>
      <c r="W1587" s="437"/>
      <c r="X1587" s="437"/>
      <c r="Y1587" s="437"/>
      <c r="Z1587" s="437"/>
      <c r="AA1587" s="437"/>
      <c r="AB1587" s="437"/>
      <c r="AC1587" s="437"/>
      <c r="AD1587" s="437"/>
      <c r="AE1587" s="437"/>
      <c r="AF1587" s="437"/>
    </row>
    <row r="1588">
      <c r="A1588" s="471" t="s">
        <v>6465</v>
      </c>
      <c r="B1588" s="472">
        <v>1.0</v>
      </c>
      <c r="C1588" s="476" t="s">
        <v>8955</v>
      </c>
      <c r="D1588" s="475"/>
      <c r="E1588" s="478" t="s">
        <v>8956</v>
      </c>
      <c r="F1588" s="472"/>
      <c r="G1588" s="473" t="s">
        <v>8957</v>
      </c>
      <c r="H1588" s="451"/>
      <c r="S1588" s="452"/>
      <c r="T1588" s="437"/>
      <c r="U1588" s="437"/>
      <c r="V1588" s="437"/>
      <c r="W1588" s="437"/>
      <c r="X1588" s="437"/>
      <c r="Y1588" s="437"/>
      <c r="Z1588" s="437"/>
      <c r="AA1588" s="437"/>
      <c r="AB1588" s="437"/>
      <c r="AC1588" s="437"/>
      <c r="AD1588" s="437"/>
      <c r="AE1588" s="437"/>
      <c r="AF1588" s="437"/>
    </row>
    <row r="1589">
      <c r="A1589" s="489" t="s">
        <v>8962</v>
      </c>
      <c r="B1589" s="474"/>
      <c r="C1589" s="474"/>
      <c r="D1589" s="474"/>
      <c r="E1589" s="474"/>
      <c r="F1589" s="474"/>
      <c r="G1589" s="474"/>
      <c r="H1589" s="451"/>
      <c r="S1589" s="452"/>
      <c r="T1589" s="437"/>
      <c r="U1589" s="437"/>
      <c r="V1589" s="437"/>
      <c r="W1589" s="437"/>
      <c r="X1589" s="437"/>
      <c r="Y1589" s="437"/>
      <c r="Z1589" s="437"/>
      <c r="AA1589" s="437"/>
      <c r="AB1589" s="437"/>
      <c r="AC1589" s="437"/>
      <c r="AD1589" s="437"/>
      <c r="AE1589" s="437"/>
      <c r="AF1589" s="437"/>
    </row>
    <row r="1590">
      <c r="A1590" s="471" t="s">
        <v>8944</v>
      </c>
      <c r="B1590" s="472" t="s">
        <v>8946</v>
      </c>
      <c r="C1590" s="473" t="s">
        <v>39</v>
      </c>
      <c r="D1590" s="475"/>
      <c r="E1590" s="472" t="s">
        <v>8951</v>
      </c>
      <c r="F1590" s="472" t="s">
        <v>8952</v>
      </c>
      <c r="G1590" s="473" t="s">
        <v>8953</v>
      </c>
      <c r="H1590" s="451"/>
      <c r="S1590" s="452"/>
      <c r="T1590" s="437"/>
      <c r="U1590" s="437"/>
      <c r="V1590" s="437"/>
      <c r="W1590" s="437"/>
      <c r="X1590" s="437"/>
      <c r="Y1590" s="437"/>
      <c r="Z1590" s="437"/>
      <c r="AA1590" s="437"/>
      <c r="AB1590" s="437"/>
      <c r="AC1590" s="437"/>
      <c r="AD1590" s="437"/>
      <c r="AE1590" s="437"/>
      <c r="AF1590" s="437"/>
    </row>
    <row r="1591">
      <c r="A1591" s="490" t="s">
        <v>6465</v>
      </c>
      <c r="B1591" s="491">
        <v>1.0</v>
      </c>
      <c r="C1591" s="492" t="s">
        <v>8955</v>
      </c>
      <c r="D1591" s="493"/>
      <c r="E1591" s="494" t="s">
        <v>8956</v>
      </c>
      <c r="F1591" s="491"/>
      <c r="G1591" s="495" t="s">
        <v>8963</v>
      </c>
      <c r="H1591" s="451"/>
      <c r="S1591" s="452"/>
      <c r="T1591" s="437"/>
      <c r="U1591" s="437"/>
      <c r="V1591" s="437"/>
      <c r="W1591" s="437"/>
      <c r="X1591" s="437"/>
      <c r="Y1591" s="437"/>
      <c r="Z1591" s="437"/>
      <c r="AA1591" s="437"/>
      <c r="AB1591" s="437"/>
      <c r="AC1591" s="437"/>
      <c r="AD1591" s="437"/>
      <c r="AE1591" s="437"/>
      <c r="AF1591" s="437"/>
    </row>
    <row r="1592">
      <c r="A1592" s="496"/>
      <c r="B1592" s="497"/>
      <c r="C1592" s="497"/>
      <c r="E1592" s="497"/>
      <c r="F1592" s="497"/>
      <c r="G1592" s="497"/>
      <c r="H1592" s="451"/>
      <c r="S1592" s="452"/>
      <c r="T1592" s="437"/>
      <c r="U1592" s="437"/>
      <c r="V1592" s="437"/>
      <c r="W1592" s="437"/>
      <c r="X1592" s="437"/>
      <c r="Y1592" s="437"/>
      <c r="Z1592" s="437"/>
      <c r="AA1592" s="437"/>
      <c r="AB1592" s="437"/>
      <c r="AC1592" s="437"/>
      <c r="AD1592" s="437"/>
      <c r="AE1592" s="437"/>
      <c r="AF1592" s="437"/>
    </row>
    <row r="1593">
      <c r="A1593" s="498" t="s">
        <v>8964</v>
      </c>
      <c r="B1593" s="435"/>
      <c r="C1593" s="435"/>
      <c r="D1593" s="499" t="s">
        <v>8965</v>
      </c>
      <c r="E1593" s="500" t="s">
        <v>8966</v>
      </c>
      <c r="F1593" s="499" t="s">
        <v>8967</v>
      </c>
      <c r="G1593" s="435"/>
      <c r="H1593" s="435"/>
      <c r="I1593" s="435"/>
      <c r="J1593" s="501" t="s">
        <v>8965</v>
      </c>
      <c r="K1593" s="500" t="s">
        <v>8966</v>
      </c>
      <c r="L1593" s="501" t="s">
        <v>8968</v>
      </c>
      <c r="M1593" s="435"/>
      <c r="N1593" s="435"/>
      <c r="O1593" s="435"/>
      <c r="P1593" s="502" t="s">
        <v>8965</v>
      </c>
      <c r="Q1593" s="503" t="s">
        <v>8966</v>
      </c>
      <c r="R1593" s="504"/>
      <c r="S1593" s="436"/>
      <c r="T1593" s="437"/>
      <c r="U1593" s="437"/>
      <c r="V1593" s="437"/>
      <c r="W1593" s="437"/>
      <c r="X1593" s="437"/>
      <c r="Y1593" s="437"/>
      <c r="Z1593" s="437"/>
      <c r="AA1593" s="437"/>
      <c r="AB1593" s="437"/>
      <c r="AC1593" s="437"/>
      <c r="AD1593" s="437"/>
      <c r="AE1593" s="437"/>
      <c r="AF1593" s="437"/>
    </row>
    <row r="1594">
      <c r="A1594" s="505"/>
      <c r="S1594" s="452"/>
      <c r="T1594" s="437"/>
      <c r="U1594" s="437"/>
      <c r="V1594" s="437"/>
      <c r="W1594" s="437"/>
      <c r="X1594" s="437"/>
      <c r="Y1594" s="437"/>
      <c r="Z1594" s="437"/>
      <c r="AA1594" s="437"/>
      <c r="AB1594" s="437"/>
      <c r="AC1594" s="437"/>
      <c r="AD1594" s="437"/>
      <c r="AE1594" s="437"/>
      <c r="AF1594" s="437"/>
    </row>
    <row r="1595">
      <c r="A1595" s="506" t="s">
        <v>8969</v>
      </c>
      <c r="D1595" s="507" t="s">
        <v>8965</v>
      </c>
      <c r="E1595" s="508" t="s">
        <v>8966</v>
      </c>
      <c r="F1595" s="507" t="s">
        <v>8970</v>
      </c>
      <c r="J1595" s="507" t="s">
        <v>8965</v>
      </c>
      <c r="K1595" s="508" t="s">
        <v>8966</v>
      </c>
      <c r="L1595" s="507" t="s">
        <v>8971</v>
      </c>
      <c r="P1595" s="509" t="s">
        <v>8965</v>
      </c>
      <c r="Q1595" s="510" t="s">
        <v>8966</v>
      </c>
      <c r="R1595" s="511" t="s">
        <v>8972</v>
      </c>
      <c r="S1595" s="452"/>
      <c r="T1595" s="437"/>
      <c r="U1595" s="437"/>
      <c r="V1595" s="437"/>
      <c r="W1595" s="437"/>
      <c r="X1595" s="437"/>
      <c r="Y1595" s="437"/>
      <c r="Z1595" s="437"/>
      <c r="AA1595" s="437"/>
      <c r="AB1595" s="437"/>
      <c r="AC1595" s="437"/>
      <c r="AD1595" s="437"/>
      <c r="AE1595" s="437"/>
      <c r="AF1595" s="437"/>
    </row>
    <row r="1596">
      <c r="A1596" s="512"/>
      <c r="B1596" s="513"/>
      <c r="C1596" s="513"/>
      <c r="D1596" s="513"/>
      <c r="E1596" s="513"/>
      <c r="F1596" s="513"/>
      <c r="G1596" s="513"/>
      <c r="H1596" s="513"/>
      <c r="I1596" s="513"/>
      <c r="J1596" s="513"/>
      <c r="K1596" s="513"/>
      <c r="L1596" s="513"/>
      <c r="M1596" s="513"/>
      <c r="N1596" s="513"/>
      <c r="O1596" s="513"/>
      <c r="P1596" s="513"/>
      <c r="Q1596" s="513"/>
      <c r="R1596" s="513"/>
      <c r="S1596" s="514"/>
      <c r="T1596" s="437"/>
      <c r="U1596" s="437"/>
      <c r="V1596" s="437"/>
      <c r="W1596" s="437"/>
      <c r="X1596" s="437"/>
      <c r="Y1596" s="437"/>
      <c r="Z1596" s="437"/>
      <c r="AA1596" s="437"/>
      <c r="AB1596" s="437"/>
      <c r="AC1596" s="437"/>
      <c r="AD1596" s="437"/>
      <c r="AE1596" s="437"/>
      <c r="AF1596" s="437"/>
    </row>
    <row r="1597">
      <c r="A1597" s="434" t="s">
        <v>9043</v>
      </c>
      <c r="B1597" s="435"/>
      <c r="C1597" s="435"/>
      <c r="D1597" s="435"/>
      <c r="E1597" s="435"/>
      <c r="F1597" s="435"/>
      <c r="G1597" s="435"/>
      <c r="H1597" s="435"/>
      <c r="I1597" s="435"/>
      <c r="J1597" s="435"/>
      <c r="K1597" s="435"/>
      <c r="L1597" s="435"/>
      <c r="M1597" s="435"/>
      <c r="N1597" s="435"/>
      <c r="O1597" s="435"/>
      <c r="P1597" s="435"/>
      <c r="Q1597" s="435"/>
      <c r="R1597" s="435"/>
      <c r="S1597" s="436"/>
      <c r="T1597" s="437"/>
      <c r="U1597" s="437"/>
      <c r="V1597" s="437"/>
      <c r="W1597" s="437"/>
      <c r="X1597" s="437"/>
      <c r="Y1597" s="437"/>
      <c r="Z1597" s="437"/>
      <c r="AA1597" s="437"/>
      <c r="AB1597" s="437"/>
      <c r="AC1597" s="437"/>
      <c r="AD1597" s="437"/>
      <c r="AE1597" s="437"/>
      <c r="AF1597" s="437"/>
    </row>
    <row r="1598">
      <c r="A1598" s="438" t="s">
        <v>8935</v>
      </c>
      <c r="B1598" s="439"/>
      <c r="C1598" s="438" t="s">
        <v>8936</v>
      </c>
      <c r="D1598" s="440"/>
      <c r="E1598" s="439"/>
      <c r="F1598" s="441" t="s">
        <v>1437</v>
      </c>
      <c r="G1598" s="442" t="s">
        <v>8937</v>
      </c>
      <c r="H1598" s="443" t="s">
        <v>1442</v>
      </c>
      <c r="I1598" s="444"/>
      <c r="J1598" s="444"/>
      <c r="K1598" s="444"/>
      <c r="L1598" s="444"/>
      <c r="M1598" s="444"/>
      <c r="N1598" s="444"/>
      <c r="O1598" s="444"/>
      <c r="P1598" s="444"/>
      <c r="Q1598" s="444"/>
      <c r="R1598" s="444"/>
      <c r="S1598" s="445"/>
      <c r="T1598" s="437"/>
      <c r="U1598" s="437"/>
      <c r="V1598" s="437"/>
      <c r="W1598" s="437"/>
      <c r="X1598" s="437"/>
      <c r="Y1598" s="437"/>
      <c r="Z1598" s="437"/>
      <c r="AA1598" s="437"/>
      <c r="AB1598" s="437"/>
      <c r="AC1598" s="437"/>
      <c r="AD1598" s="437"/>
      <c r="AE1598" s="437"/>
      <c r="AF1598" s="437"/>
    </row>
    <row r="1599">
      <c r="A1599" s="446" t="s">
        <v>8938</v>
      </c>
      <c r="B1599" s="22"/>
      <c r="C1599" s="447"/>
      <c r="D1599" s="448"/>
      <c r="E1599" s="22"/>
      <c r="F1599" s="449" t="s">
        <v>8939</v>
      </c>
      <c r="G1599" s="450"/>
      <c r="H1599" s="451"/>
      <c r="S1599" s="452"/>
      <c r="T1599" s="437"/>
      <c r="U1599" s="437"/>
      <c r="V1599" s="437"/>
      <c r="W1599" s="437"/>
      <c r="X1599" s="437"/>
      <c r="Y1599" s="437"/>
      <c r="Z1599" s="437"/>
      <c r="AA1599" s="437"/>
      <c r="AB1599" s="437"/>
      <c r="AC1599" s="437"/>
      <c r="AD1599" s="437"/>
      <c r="AE1599" s="437"/>
      <c r="AF1599" s="437"/>
    </row>
    <row r="1600">
      <c r="A1600" s="453" t="s">
        <v>8940</v>
      </c>
      <c r="B1600" s="448"/>
      <c r="C1600" s="448"/>
      <c r="D1600" s="22"/>
      <c r="E1600" s="454" t="s">
        <v>8941</v>
      </c>
      <c r="F1600" s="455" t="s">
        <v>8942</v>
      </c>
      <c r="G1600" s="456"/>
      <c r="H1600" s="451"/>
      <c r="S1600" s="452"/>
      <c r="T1600" s="437"/>
      <c r="U1600" s="437"/>
      <c r="V1600" s="437"/>
      <c r="W1600" s="437"/>
      <c r="X1600" s="437"/>
      <c r="Y1600" s="437"/>
      <c r="Z1600" s="437"/>
      <c r="AA1600" s="437"/>
      <c r="AB1600" s="437"/>
      <c r="AC1600" s="437"/>
      <c r="AD1600" s="437"/>
      <c r="AE1600" s="437"/>
      <c r="AF1600" s="437"/>
    </row>
    <row r="1601">
      <c r="A1601" s="457" t="s">
        <v>8943</v>
      </c>
      <c r="B1601" s="458"/>
      <c r="C1601" s="458"/>
      <c r="D1601" s="459"/>
      <c r="E1601" s="460"/>
      <c r="F1601" s="461"/>
      <c r="G1601" s="462"/>
      <c r="H1601" s="463"/>
      <c r="I1601" s="464"/>
      <c r="J1601" s="464"/>
      <c r="K1601" s="464"/>
      <c r="L1601" s="464"/>
      <c r="M1601" s="464"/>
      <c r="N1601" s="464"/>
      <c r="O1601" s="464"/>
      <c r="P1601" s="464"/>
      <c r="Q1601" s="464"/>
      <c r="R1601" s="464"/>
      <c r="S1601" s="465"/>
      <c r="T1601" s="437"/>
      <c r="U1601" s="437"/>
      <c r="V1601" s="437"/>
      <c r="W1601" s="437"/>
      <c r="X1601" s="437"/>
      <c r="Y1601" s="437"/>
      <c r="Z1601" s="437"/>
      <c r="AA1601" s="437"/>
      <c r="AB1601" s="437"/>
      <c r="AC1601" s="437"/>
      <c r="AD1601" s="437"/>
      <c r="AE1601" s="437"/>
      <c r="AF1601" s="437"/>
    </row>
    <row r="1602">
      <c r="A1602" s="466" t="s">
        <v>8944</v>
      </c>
      <c r="B1602" s="467"/>
      <c r="C1602" s="468" t="s">
        <v>8945</v>
      </c>
      <c r="D1602" s="469"/>
      <c r="E1602" s="469"/>
      <c r="F1602" s="469"/>
      <c r="G1602" s="469"/>
      <c r="H1602" s="470" t="s">
        <v>1577</v>
      </c>
      <c r="S1602" s="452"/>
      <c r="T1602" s="437"/>
      <c r="U1602" s="437"/>
      <c r="V1602" s="437"/>
      <c r="W1602" s="437"/>
      <c r="X1602" s="437"/>
      <c r="Y1602" s="437"/>
      <c r="Z1602" s="437"/>
      <c r="AA1602" s="437"/>
      <c r="AB1602" s="437"/>
      <c r="AC1602" s="437"/>
      <c r="AD1602" s="437"/>
      <c r="AE1602" s="437"/>
      <c r="AF1602" s="437"/>
    </row>
    <row r="1603">
      <c r="A1603" s="471"/>
      <c r="B1603" s="472" t="s">
        <v>8946</v>
      </c>
      <c r="C1603" s="473" t="s">
        <v>8947</v>
      </c>
      <c r="D1603" s="474"/>
      <c r="E1603" s="474"/>
      <c r="F1603" s="475"/>
      <c r="G1603" s="473" t="s">
        <v>8948</v>
      </c>
      <c r="H1603" s="451"/>
      <c r="S1603" s="452"/>
      <c r="T1603" s="437"/>
      <c r="U1603" s="437"/>
      <c r="V1603" s="437"/>
      <c r="W1603" s="437"/>
      <c r="X1603" s="437"/>
      <c r="Y1603" s="437"/>
      <c r="Z1603" s="437"/>
      <c r="AA1603" s="437"/>
      <c r="AB1603" s="437"/>
      <c r="AC1603" s="437"/>
      <c r="AD1603" s="437"/>
      <c r="AE1603" s="437"/>
      <c r="AF1603" s="437"/>
    </row>
    <row r="1604">
      <c r="A1604" s="486" t="s">
        <v>2101</v>
      </c>
      <c r="B1604" s="478">
        <v>1.0</v>
      </c>
      <c r="C1604" s="476" t="s">
        <v>2156</v>
      </c>
      <c r="D1604" s="474"/>
      <c r="E1604" s="474"/>
      <c r="F1604" s="475"/>
      <c r="G1604" s="477"/>
      <c r="H1604" s="451"/>
      <c r="S1604" s="452"/>
      <c r="T1604" s="437"/>
      <c r="U1604" s="437"/>
      <c r="V1604" s="437"/>
      <c r="W1604" s="437"/>
      <c r="X1604" s="437"/>
      <c r="Y1604" s="437"/>
      <c r="Z1604" s="437"/>
      <c r="AA1604" s="437"/>
      <c r="AB1604" s="437"/>
      <c r="AC1604" s="437"/>
      <c r="AD1604" s="437"/>
      <c r="AE1604" s="437"/>
      <c r="AF1604" s="437"/>
    </row>
    <row r="1605">
      <c r="A1605" s="486" t="s">
        <v>2101</v>
      </c>
      <c r="B1605" s="478">
        <v>2.0</v>
      </c>
      <c r="C1605" s="476" t="s">
        <v>2109</v>
      </c>
      <c r="D1605" s="474"/>
      <c r="E1605" s="474"/>
      <c r="F1605" s="475"/>
      <c r="G1605" s="477"/>
      <c r="H1605" s="451"/>
      <c r="S1605" s="452"/>
      <c r="T1605" s="437"/>
      <c r="U1605" s="437"/>
      <c r="V1605" s="437"/>
      <c r="W1605" s="437"/>
      <c r="X1605" s="437"/>
      <c r="Y1605" s="437"/>
      <c r="Z1605" s="437"/>
      <c r="AA1605" s="437"/>
      <c r="AB1605" s="437"/>
      <c r="AC1605" s="437"/>
      <c r="AD1605" s="437"/>
      <c r="AE1605" s="437"/>
      <c r="AF1605" s="437"/>
    </row>
    <row r="1606">
      <c r="A1606" s="486"/>
      <c r="B1606" s="478" t="s">
        <v>8946</v>
      </c>
      <c r="C1606" s="476" t="s">
        <v>8947</v>
      </c>
      <c r="D1606" s="474"/>
      <c r="E1606" s="475"/>
      <c r="F1606" s="478" t="s">
        <v>8948</v>
      </c>
      <c r="G1606" s="476" t="s">
        <v>8949</v>
      </c>
      <c r="H1606" s="451"/>
      <c r="S1606" s="452"/>
      <c r="T1606" s="437"/>
      <c r="U1606" s="437"/>
      <c r="V1606" s="437"/>
      <c r="W1606" s="437"/>
      <c r="X1606" s="437"/>
      <c r="Y1606" s="437"/>
      <c r="Z1606" s="437"/>
      <c r="AA1606" s="437"/>
      <c r="AB1606" s="437"/>
      <c r="AC1606" s="437"/>
      <c r="AD1606" s="437"/>
      <c r="AE1606" s="437"/>
      <c r="AF1606" s="437"/>
    </row>
    <row r="1607">
      <c r="A1607" s="521" t="s">
        <v>2104</v>
      </c>
      <c r="B1607" s="478">
        <v>1.0</v>
      </c>
      <c r="C1607" s="484" t="s">
        <v>2157</v>
      </c>
      <c r="D1607" s="474"/>
      <c r="E1607" s="475"/>
      <c r="F1607" s="483" t="s">
        <v>2158</v>
      </c>
      <c r="G1607" s="482"/>
      <c r="H1607" s="451"/>
      <c r="S1607" s="452"/>
      <c r="T1607" s="437"/>
      <c r="U1607" s="437"/>
      <c r="V1607" s="437"/>
      <c r="W1607" s="437"/>
      <c r="X1607" s="437"/>
      <c r="Y1607" s="437"/>
      <c r="Z1607" s="437"/>
      <c r="AA1607" s="437"/>
      <c r="AB1607" s="437"/>
      <c r="AC1607" s="437"/>
      <c r="AD1607" s="437"/>
      <c r="AE1607" s="437"/>
      <c r="AF1607" s="437"/>
    </row>
    <row r="1608">
      <c r="A1608" s="521" t="s">
        <v>2104</v>
      </c>
      <c r="B1608" s="483">
        <v>2.0</v>
      </c>
      <c r="C1608" s="484" t="s">
        <v>2159</v>
      </c>
      <c r="D1608" s="474"/>
      <c r="E1608" s="475"/>
      <c r="F1608" s="481"/>
      <c r="G1608" s="482"/>
      <c r="H1608" s="451"/>
      <c r="S1608" s="452"/>
      <c r="T1608" s="437"/>
      <c r="U1608" s="437"/>
      <c r="V1608" s="437"/>
      <c r="W1608" s="437"/>
      <c r="X1608" s="437"/>
      <c r="Y1608" s="437"/>
      <c r="Z1608" s="437"/>
      <c r="AA1608" s="437"/>
      <c r="AB1608" s="437"/>
      <c r="AC1608" s="437"/>
      <c r="AD1608" s="437"/>
      <c r="AE1608" s="437"/>
      <c r="AF1608" s="437"/>
    </row>
    <row r="1609">
      <c r="A1609" s="521"/>
      <c r="B1609" s="483" t="s">
        <v>8946</v>
      </c>
      <c r="C1609" s="483" t="s">
        <v>8947</v>
      </c>
      <c r="D1609" s="483" t="s">
        <v>8950</v>
      </c>
      <c r="E1609" s="483" t="s">
        <v>8951</v>
      </c>
      <c r="F1609" s="483" t="s">
        <v>8952</v>
      </c>
      <c r="G1609" s="484" t="s">
        <v>8953</v>
      </c>
      <c r="H1609" s="451"/>
      <c r="S1609" s="452"/>
      <c r="T1609" s="437"/>
      <c r="U1609" s="437"/>
      <c r="V1609" s="437"/>
      <c r="W1609" s="437"/>
      <c r="X1609" s="437"/>
      <c r="Y1609" s="437"/>
      <c r="Z1609" s="437"/>
      <c r="AA1609" s="437"/>
      <c r="AB1609" s="437"/>
      <c r="AC1609" s="437"/>
      <c r="AD1609" s="437"/>
      <c r="AE1609" s="437"/>
      <c r="AF1609" s="437"/>
    </row>
    <row r="1610">
      <c r="A1610" s="521" t="s">
        <v>8954</v>
      </c>
      <c r="B1610" s="483">
        <v>1.0</v>
      </c>
      <c r="C1610" s="483" t="s">
        <v>2161</v>
      </c>
      <c r="D1610" s="483" t="s">
        <v>2162</v>
      </c>
      <c r="E1610" s="481"/>
      <c r="F1610" s="481"/>
      <c r="G1610" s="484" t="s">
        <v>2163</v>
      </c>
      <c r="H1610" s="451"/>
      <c r="S1610" s="452"/>
      <c r="T1610" s="437"/>
      <c r="U1610" s="437"/>
      <c r="V1610" s="437"/>
      <c r="W1610" s="437"/>
      <c r="X1610" s="437"/>
      <c r="Y1610" s="437"/>
      <c r="Z1610" s="437"/>
      <c r="AA1610" s="437"/>
      <c r="AB1610" s="437"/>
      <c r="AC1610" s="437"/>
      <c r="AD1610" s="437"/>
      <c r="AE1610" s="437"/>
      <c r="AF1610" s="437"/>
    </row>
    <row r="1611">
      <c r="A1611" s="521" t="s">
        <v>8954</v>
      </c>
      <c r="B1611" s="483">
        <v>2.0</v>
      </c>
      <c r="C1611" s="483" t="s">
        <v>2164</v>
      </c>
      <c r="D1611" s="483" t="s">
        <v>2165</v>
      </c>
      <c r="E1611" s="483" t="s">
        <v>2166</v>
      </c>
      <c r="F1611" s="481"/>
      <c r="G1611" s="484" t="s">
        <v>2167</v>
      </c>
      <c r="H1611" s="451"/>
      <c r="S1611" s="452"/>
      <c r="T1611" s="437"/>
      <c r="U1611" s="437"/>
      <c r="V1611" s="437"/>
      <c r="W1611" s="437"/>
      <c r="X1611" s="437"/>
      <c r="Y1611" s="437"/>
      <c r="Z1611" s="437"/>
      <c r="AA1611" s="437"/>
      <c r="AB1611" s="437"/>
      <c r="AC1611" s="437"/>
      <c r="AD1611" s="437"/>
      <c r="AE1611" s="437"/>
      <c r="AF1611" s="437"/>
    </row>
    <row r="1612">
      <c r="A1612" s="471"/>
      <c r="B1612" s="472" t="s">
        <v>8946</v>
      </c>
      <c r="C1612" s="517" t="s">
        <v>6512</v>
      </c>
      <c r="D1612" s="517" t="s">
        <v>8974</v>
      </c>
      <c r="E1612" s="517" t="s">
        <v>8951</v>
      </c>
      <c r="F1612" s="517" t="s">
        <v>8952</v>
      </c>
      <c r="G1612" s="473" t="s">
        <v>8953</v>
      </c>
      <c r="H1612" s="451"/>
      <c r="S1612" s="452"/>
      <c r="T1612" s="437"/>
      <c r="U1612" s="437"/>
      <c r="V1612" s="437"/>
      <c r="W1612" s="437"/>
      <c r="X1612" s="437"/>
      <c r="Y1612" s="437"/>
      <c r="Z1612" s="437"/>
      <c r="AA1612" s="437"/>
      <c r="AB1612" s="437"/>
      <c r="AC1612" s="437"/>
      <c r="AD1612" s="437"/>
      <c r="AE1612" s="437"/>
      <c r="AF1612" s="437"/>
    </row>
    <row r="1613">
      <c r="A1613" s="471" t="s">
        <v>8975</v>
      </c>
      <c r="B1613" s="472">
        <v>1.0</v>
      </c>
      <c r="C1613" s="478" t="s">
        <v>8976</v>
      </c>
      <c r="D1613" s="472"/>
      <c r="E1613" s="478" t="s">
        <v>8977</v>
      </c>
      <c r="F1613" s="472"/>
      <c r="G1613" s="473" t="s">
        <v>8978</v>
      </c>
      <c r="H1613" s="451"/>
      <c r="S1613" s="452"/>
      <c r="T1613" s="437"/>
      <c r="U1613" s="437"/>
      <c r="V1613" s="437"/>
      <c r="W1613" s="437"/>
      <c r="X1613" s="437"/>
      <c r="Y1613" s="437"/>
      <c r="Z1613" s="437"/>
      <c r="AA1613" s="437"/>
      <c r="AB1613" s="437"/>
      <c r="AC1613" s="437"/>
      <c r="AD1613" s="437"/>
      <c r="AE1613" s="437"/>
      <c r="AF1613" s="437"/>
    </row>
    <row r="1614">
      <c r="A1614" s="479"/>
      <c r="B1614" s="480" t="s">
        <v>8946</v>
      </c>
      <c r="C1614" s="485" t="s">
        <v>39</v>
      </c>
      <c r="D1614" s="475"/>
      <c r="E1614" s="480" t="s">
        <v>8951</v>
      </c>
      <c r="F1614" s="480" t="s">
        <v>8952</v>
      </c>
      <c r="G1614" s="485" t="s">
        <v>8953</v>
      </c>
      <c r="H1614" s="451"/>
      <c r="S1614" s="452"/>
      <c r="T1614" s="437"/>
      <c r="U1614" s="437"/>
      <c r="V1614" s="437"/>
      <c r="W1614" s="437"/>
      <c r="X1614" s="437"/>
      <c r="Y1614" s="437"/>
      <c r="Z1614" s="437"/>
      <c r="AA1614" s="437"/>
      <c r="AB1614" s="437"/>
      <c r="AC1614" s="437"/>
      <c r="AD1614" s="437"/>
      <c r="AE1614" s="437"/>
      <c r="AF1614" s="437"/>
    </row>
    <row r="1615">
      <c r="A1615" s="471" t="s">
        <v>6465</v>
      </c>
      <c r="B1615" s="480">
        <v>1.0</v>
      </c>
      <c r="C1615" s="484" t="s">
        <v>8955</v>
      </c>
      <c r="D1615" s="475"/>
      <c r="E1615" s="483" t="s">
        <v>8956</v>
      </c>
      <c r="F1615" s="480"/>
      <c r="G1615" s="484" t="s">
        <v>8957</v>
      </c>
      <c r="H1615" s="451"/>
      <c r="S1615" s="452"/>
      <c r="T1615" s="437"/>
      <c r="U1615" s="437"/>
      <c r="V1615" s="437"/>
      <c r="W1615" s="437"/>
      <c r="X1615" s="437"/>
      <c r="Y1615" s="437"/>
      <c r="Z1615" s="437"/>
      <c r="AA1615" s="437"/>
      <c r="AB1615" s="437"/>
      <c r="AC1615" s="437"/>
      <c r="AD1615" s="437"/>
      <c r="AE1615" s="437"/>
      <c r="AF1615" s="437"/>
    </row>
    <row r="1616">
      <c r="A1616" s="471"/>
      <c r="B1616" s="472" t="s">
        <v>8946</v>
      </c>
      <c r="C1616" s="476" t="s">
        <v>8958</v>
      </c>
      <c r="D1616" s="474"/>
      <c r="E1616" s="474"/>
      <c r="F1616" s="475"/>
      <c r="G1616" s="473" t="s">
        <v>8959</v>
      </c>
      <c r="H1616" s="451"/>
      <c r="S1616" s="452"/>
      <c r="T1616" s="437"/>
      <c r="U1616" s="437"/>
      <c r="V1616" s="437"/>
      <c r="W1616" s="437"/>
      <c r="X1616" s="437"/>
      <c r="Y1616" s="437"/>
      <c r="Z1616" s="437"/>
      <c r="AA1616" s="437"/>
      <c r="AB1616" s="437"/>
      <c r="AC1616" s="437"/>
      <c r="AD1616" s="437"/>
      <c r="AE1616" s="437"/>
      <c r="AF1616" s="437"/>
    </row>
    <row r="1617">
      <c r="A1617" s="486" t="s">
        <v>1636</v>
      </c>
      <c r="B1617" s="478">
        <v>1.0</v>
      </c>
      <c r="C1617" s="487" t="s">
        <v>1962</v>
      </c>
      <c r="D1617" s="474"/>
      <c r="E1617" s="474"/>
      <c r="F1617" s="475"/>
      <c r="G1617" s="476" t="s">
        <v>1877</v>
      </c>
      <c r="H1617" s="451"/>
      <c r="S1617" s="452"/>
      <c r="T1617" s="437"/>
      <c r="U1617" s="437"/>
      <c r="V1617" s="437"/>
      <c r="W1617" s="437"/>
      <c r="X1617" s="437"/>
      <c r="Y1617" s="437"/>
      <c r="Z1617" s="437"/>
      <c r="AA1617" s="437"/>
      <c r="AB1617" s="437"/>
      <c r="AC1617" s="437"/>
      <c r="AD1617" s="437"/>
      <c r="AE1617" s="437"/>
      <c r="AF1617" s="437"/>
    </row>
    <row r="1618">
      <c r="A1618" s="486" t="s">
        <v>1636</v>
      </c>
      <c r="B1618" s="478">
        <v>2.0</v>
      </c>
      <c r="C1618" s="487" t="s">
        <v>1963</v>
      </c>
      <c r="D1618" s="474"/>
      <c r="E1618" s="474"/>
      <c r="F1618" s="475"/>
      <c r="G1618" s="476" t="s">
        <v>1638</v>
      </c>
      <c r="H1618" s="451"/>
      <c r="S1618" s="452"/>
      <c r="T1618" s="437"/>
      <c r="U1618" s="437"/>
      <c r="V1618" s="437"/>
      <c r="W1618" s="437"/>
      <c r="X1618" s="437"/>
      <c r="Y1618" s="437"/>
      <c r="Z1618" s="437"/>
      <c r="AA1618" s="437"/>
      <c r="AB1618" s="437"/>
      <c r="AC1618" s="437"/>
      <c r="AD1618" s="437"/>
      <c r="AE1618" s="437"/>
      <c r="AF1618" s="437"/>
    </row>
    <row r="1619">
      <c r="A1619" s="486" t="s">
        <v>1636</v>
      </c>
      <c r="B1619" s="478">
        <v>3.0</v>
      </c>
      <c r="C1619" s="487" t="s">
        <v>1879</v>
      </c>
      <c r="D1619" s="474"/>
      <c r="E1619" s="474"/>
      <c r="F1619" s="475"/>
      <c r="G1619" s="476" t="s">
        <v>1638</v>
      </c>
      <c r="H1619" s="451"/>
      <c r="S1619" s="452"/>
      <c r="T1619" s="437"/>
      <c r="U1619" s="437"/>
      <c r="V1619" s="437"/>
      <c r="W1619" s="437"/>
      <c r="X1619" s="437"/>
      <c r="Y1619" s="437"/>
      <c r="Z1619" s="437"/>
      <c r="AA1619" s="437"/>
      <c r="AB1619" s="437"/>
      <c r="AC1619" s="437"/>
      <c r="AD1619" s="437"/>
      <c r="AE1619" s="437"/>
      <c r="AF1619" s="437"/>
    </row>
    <row r="1620">
      <c r="A1620" s="486" t="s">
        <v>1636</v>
      </c>
      <c r="B1620" s="478">
        <v>4.0</v>
      </c>
      <c r="C1620" s="487" t="s">
        <v>1880</v>
      </c>
      <c r="D1620" s="474"/>
      <c r="E1620" s="474"/>
      <c r="F1620" s="475"/>
      <c r="G1620" s="476" t="s">
        <v>1661</v>
      </c>
      <c r="H1620" s="451"/>
      <c r="S1620" s="452"/>
      <c r="T1620" s="437"/>
      <c r="U1620" s="437"/>
      <c r="V1620" s="437"/>
      <c r="W1620" s="437"/>
      <c r="X1620" s="437"/>
      <c r="Y1620" s="437"/>
      <c r="Z1620" s="437"/>
      <c r="AA1620" s="437"/>
      <c r="AB1620" s="437"/>
      <c r="AC1620" s="437"/>
      <c r="AD1620" s="437"/>
      <c r="AE1620" s="437"/>
      <c r="AF1620" s="437"/>
    </row>
    <row r="1621">
      <c r="A1621" s="486" t="s">
        <v>1636</v>
      </c>
      <c r="B1621" s="478">
        <v>5.0</v>
      </c>
      <c r="C1621" s="487" t="s">
        <v>1964</v>
      </c>
      <c r="D1621" s="474"/>
      <c r="E1621" s="474"/>
      <c r="F1621" s="475"/>
      <c r="G1621" s="476" t="s">
        <v>1882</v>
      </c>
      <c r="H1621" s="451"/>
      <c r="S1621" s="452"/>
      <c r="T1621" s="437"/>
      <c r="U1621" s="437"/>
      <c r="V1621" s="437"/>
      <c r="W1621" s="437"/>
      <c r="X1621" s="437"/>
      <c r="Y1621" s="437"/>
      <c r="Z1621" s="437"/>
      <c r="AA1621" s="437"/>
      <c r="AB1621" s="437"/>
      <c r="AC1621" s="437"/>
      <c r="AD1621" s="437"/>
      <c r="AE1621" s="437"/>
      <c r="AF1621" s="437"/>
    </row>
    <row r="1622">
      <c r="A1622" s="486" t="s">
        <v>1636</v>
      </c>
      <c r="B1622" s="478">
        <v>6.0</v>
      </c>
      <c r="C1622" s="487" t="s">
        <v>1883</v>
      </c>
      <c r="D1622" s="474"/>
      <c r="E1622" s="474"/>
      <c r="F1622" s="475"/>
      <c r="G1622" s="476" t="s">
        <v>1638</v>
      </c>
      <c r="H1622" s="451"/>
      <c r="S1622" s="452"/>
      <c r="T1622" s="437"/>
      <c r="U1622" s="437"/>
      <c r="V1622" s="437"/>
      <c r="W1622" s="437"/>
      <c r="X1622" s="437"/>
      <c r="Y1622" s="437"/>
      <c r="Z1622" s="437"/>
      <c r="AA1622" s="437"/>
      <c r="AB1622" s="437"/>
      <c r="AC1622" s="437"/>
      <c r="AD1622" s="437"/>
      <c r="AE1622" s="437"/>
      <c r="AF1622" s="437"/>
    </row>
    <row r="1623">
      <c r="A1623" s="486" t="s">
        <v>1646</v>
      </c>
      <c r="B1623" s="478">
        <v>7.0</v>
      </c>
      <c r="C1623" s="487" t="s">
        <v>1965</v>
      </c>
      <c r="D1623" s="474"/>
      <c r="E1623" s="474"/>
      <c r="F1623" s="475"/>
      <c r="G1623" s="476" t="s">
        <v>1729</v>
      </c>
      <c r="H1623" s="451"/>
      <c r="S1623" s="452"/>
      <c r="T1623" s="437"/>
      <c r="U1623" s="437"/>
      <c r="V1623" s="437"/>
      <c r="W1623" s="437"/>
      <c r="X1623" s="437"/>
      <c r="Y1623" s="437"/>
      <c r="Z1623" s="437"/>
      <c r="AA1623" s="437"/>
      <c r="AB1623" s="437"/>
      <c r="AC1623" s="437"/>
      <c r="AD1623" s="437"/>
      <c r="AE1623" s="437"/>
      <c r="AF1623" s="437"/>
    </row>
    <row r="1624">
      <c r="A1624" s="486" t="s">
        <v>1646</v>
      </c>
      <c r="B1624" s="478">
        <v>8.0</v>
      </c>
      <c r="C1624" s="487" t="s">
        <v>1885</v>
      </c>
      <c r="D1624" s="474"/>
      <c r="E1624" s="474"/>
      <c r="F1624" s="475"/>
      <c r="G1624" s="476" t="s">
        <v>1729</v>
      </c>
      <c r="H1624" s="451"/>
      <c r="S1624" s="452"/>
      <c r="T1624" s="437"/>
      <c r="U1624" s="437"/>
      <c r="V1624" s="437"/>
      <c r="W1624" s="437"/>
      <c r="X1624" s="437"/>
      <c r="Y1624" s="437"/>
      <c r="Z1624" s="437"/>
      <c r="AA1624" s="437"/>
      <c r="AB1624" s="437"/>
      <c r="AC1624" s="437"/>
      <c r="AD1624" s="437"/>
      <c r="AE1624" s="437"/>
      <c r="AF1624" s="437"/>
    </row>
    <row r="1625">
      <c r="A1625" s="486" t="s">
        <v>1636</v>
      </c>
      <c r="B1625" s="478">
        <v>9.0</v>
      </c>
      <c r="C1625" s="487" t="s">
        <v>1886</v>
      </c>
      <c r="D1625" s="474"/>
      <c r="E1625" s="474"/>
      <c r="F1625" s="475"/>
      <c r="G1625" s="476" t="s">
        <v>1638</v>
      </c>
      <c r="H1625" s="451"/>
      <c r="S1625" s="452"/>
      <c r="T1625" s="437"/>
      <c r="U1625" s="437"/>
      <c r="V1625" s="437"/>
      <c r="W1625" s="437"/>
      <c r="X1625" s="437"/>
      <c r="Y1625" s="437"/>
      <c r="Z1625" s="437"/>
      <c r="AA1625" s="437"/>
      <c r="AB1625" s="437"/>
      <c r="AC1625" s="437"/>
      <c r="AD1625" s="437"/>
      <c r="AE1625" s="437"/>
      <c r="AF1625" s="437"/>
    </row>
    <row r="1626">
      <c r="A1626" s="488" t="s">
        <v>8960</v>
      </c>
      <c r="B1626" s="474"/>
      <c r="C1626" s="474"/>
      <c r="D1626" s="474"/>
      <c r="E1626" s="474"/>
      <c r="F1626" s="474"/>
      <c r="G1626" s="474"/>
      <c r="H1626" s="451"/>
      <c r="S1626" s="452"/>
      <c r="T1626" s="437"/>
      <c r="U1626" s="437"/>
      <c r="V1626" s="437"/>
      <c r="W1626" s="437"/>
      <c r="X1626" s="437"/>
      <c r="Y1626" s="437"/>
      <c r="Z1626" s="437"/>
      <c r="AA1626" s="437"/>
      <c r="AB1626" s="437"/>
      <c r="AC1626" s="437"/>
      <c r="AD1626" s="437"/>
      <c r="AE1626" s="437"/>
      <c r="AF1626" s="437"/>
    </row>
    <row r="1627">
      <c r="A1627" s="471" t="s">
        <v>8944</v>
      </c>
      <c r="B1627" s="472" t="s">
        <v>8946</v>
      </c>
      <c r="C1627" s="473" t="s">
        <v>39</v>
      </c>
      <c r="D1627" s="475"/>
      <c r="E1627" s="472" t="s">
        <v>8951</v>
      </c>
      <c r="F1627" s="478" t="s">
        <v>8961</v>
      </c>
      <c r="G1627" s="473" t="s">
        <v>8953</v>
      </c>
      <c r="H1627" s="451"/>
      <c r="S1627" s="452"/>
      <c r="T1627" s="437"/>
      <c r="U1627" s="437"/>
      <c r="V1627" s="437"/>
      <c r="W1627" s="437"/>
      <c r="X1627" s="437"/>
      <c r="Y1627" s="437"/>
      <c r="Z1627" s="437"/>
      <c r="AA1627" s="437"/>
      <c r="AB1627" s="437"/>
      <c r="AC1627" s="437"/>
      <c r="AD1627" s="437"/>
      <c r="AE1627" s="437"/>
      <c r="AF1627" s="437"/>
    </row>
    <row r="1628">
      <c r="A1628" s="471" t="s">
        <v>6465</v>
      </c>
      <c r="B1628" s="472">
        <v>1.0</v>
      </c>
      <c r="C1628" s="476" t="s">
        <v>8955</v>
      </c>
      <c r="D1628" s="475"/>
      <c r="E1628" s="478" t="s">
        <v>8956</v>
      </c>
      <c r="F1628" s="472"/>
      <c r="G1628" s="473" t="s">
        <v>8957</v>
      </c>
      <c r="H1628" s="451"/>
      <c r="S1628" s="452"/>
      <c r="T1628" s="437"/>
      <c r="U1628" s="437"/>
      <c r="V1628" s="437"/>
      <c r="W1628" s="437"/>
      <c r="X1628" s="437"/>
      <c r="Y1628" s="437"/>
      <c r="Z1628" s="437"/>
      <c r="AA1628" s="437"/>
      <c r="AB1628" s="437"/>
      <c r="AC1628" s="437"/>
      <c r="AD1628" s="437"/>
      <c r="AE1628" s="437"/>
      <c r="AF1628" s="437"/>
    </row>
    <row r="1629">
      <c r="A1629" s="489" t="s">
        <v>8962</v>
      </c>
      <c r="B1629" s="474"/>
      <c r="C1629" s="474"/>
      <c r="D1629" s="474"/>
      <c r="E1629" s="474"/>
      <c r="F1629" s="474"/>
      <c r="G1629" s="474"/>
      <c r="H1629" s="451"/>
      <c r="S1629" s="452"/>
      <c r="T1629" s="437"/>
      <c r="U1629" s="437"/>
      <c r="V1629" s="437"/>
      <c r="W1629" s="437"/>
      <c r="X1629" s="437"/>
      <c r="Y1629" s="437"/>
      <c r="Z1629" s="437"/>
      <c r="AA1629" s="437"/>
      <c r="AB1629" s="437"/>
      <c r="AC1629" s="437"/>
      <c r="AD1629" s="437"/>
      <c r="AE1629" s="437"/>
      <c r="AF1629" s="437"/>
    </row>
    <row r="1630">
      <c r="A1630" s="471" t="s">
        <v>8944</v>
      </c>
      <c r="B1630" s="472" t="s">
        <v>8946</v>
      </c>
      <c r="C1630" s="473" t="s">
        <v>39</v>
      </c>
      <c r="D1630" s="475"/>
      <c r="E1630" s="472" t="s">
        <v>8951</v>
      </c>
      <c r="F1630" s="472" t="s">
        <v>8952</v>
      </c>
      <c r="G1630" s="473" t="s">
        <v>8953</v>
      </c>
      <c r="H1630" s="451"/>
      <c r="S1630" s="452"/>
      <c r="T1630" s="437"/>
      <c r="U1630" s="437"/>
      <c r="V1630" s="437"/>
      <c r="W1630" s="437"/>
      <c r="X1630" s="437"/>
      <c r="Y1630" s="437"/>
      <c r="Z1630" s="437"/>
      <c r="AA1630" s="437"/>
      <c r="AB1630" s="437"/>
      <c r="AC1630" s="437"/>
      <c r="AD1630" s="437"/>
      <c r="AE1630" s="437"/>
      <c r="AF1630" s="437"/>
    </row>
    <row r="1631">
      <c r="A1631" s="490" t="s">
        <v>6465</v>
      </c>
      <c r="B1631" s="491">
        <v>1.0</v>
      </c>
      <c r="C1631" s="492" t="s">
        <v>8955</v>
      </c>
      <c r="D1631" s="493"/>
      <c r="E1631" s="494" t="s">
        <v>8956</v>
      </c>
      <c r="F1631" s="491"/>
      <c r="G1631" s="495" t="s">
        <v>8963</v>
      </c>
      <c r="H1631" s="451"/>
      <c r="S1631" s="452"/>
      <c r="T1631" s="437"/>
      <c r="U1631" s="437"/>
      <c r="V1631" s="437"/>
      <c r="W1631" s="437"/>
      <c r="X1631" s="437"/>
      <c r="Y1631" s="437"/>
      <c r="Z1631" s="437"/>
      <c r="AA1631" s="437"/>
      <c r="AB1631" s="437"/>
      <c r="AC1631" s="437"/>
      <c r="AD1631" s="437"/>
      <c r="AE1631" s="437"/>
      <c r="AF1631" s="437"/>
    </row>
    <row r="1632">
      <c r="A1632" s="496"/>
      <c r="B1632" s="497"/>
      <c r="C1632" s="497"/>
      <c r="E1632" s="497"/>
      <c r="F1632" s="497"/>
      <c r="G1632" s="497"/>
      <c r="H1632" s="451"/>
      <c r="S1632" s="452"/>
      <c r="T1632" s="437"/>
      <c r="U1632" s="437"/>
      <c r="V1632" s="437"/>
      <c r="W1632" s="437"/>
      <c r="X1632" s="437"/>
      <c r="Y1632" s="437"/>
      <c r="Z1632" s="437"/>
      <c r="AA1632" s="437"/>
      <c r="AB1632" s="437"/>
      <c r="AC1632" s="437"/>
      <c r="AD1632" s="437"/>
      <c r="AE1632" s="437"/>
      <c r="AF1632" s="437"/>
    </row>
    <row r="1633">
      <c r="A1633" s="498" t="s">
        <v>8964</v>
      </c>
      <c r="B1633" s="435"/>
      <c r="C1633" s="435"/>
      <c r="D1633" s="499" t="s">
        <v>8965</v>
      </c>
      <c r="E1633" s="500" t="s">
        <v>8966</v>
      </c>
      <c r="F1633" s="499" t="s">
        <v>8967</v>
      </c>
      <c r="G1633" s="435"/>
      <c r="H1633" s="435"/>
      <c r="I1633" s="435"/>
      <c r="J1633" s="501" t="s">
        <v>8965</v>
      </c>
      <c r="K1633" s="500" t="s">
        <v>8966</v>
      </c>
      <c r="L1633" s="501" t="s">
        <v>8968</v>
      </c>
      <c r="M1633" s="435"/>
      <c r="N1633" s="435"/>
      <c r="O1633" s="435"/>
      <c r="P1633" s="502" t="s">
        <v>8965</v>
      </c>
      <c r="Q1633" s="503" t="s">
        <v>8966</v>
      </c>
      <c r="R1633" s="504"/>
      <c r="S1633" s="436"/>
      <c r="T1633" s="437"/>
      <c r="U1633" s="437"/>
      <c r="V1633" s="437"/>
      <c r="W1633" s="437"/>
      <c r="X1633" s="437"/>
      <c r="Y1633" s="437"/>
      <c r="Z1633" s="437"/>
      <c r="AA1633" s="437"/>
      <c r="AB1633" s="437"/>
      <c r="AC1633" s="437"/>
      <c r="AD1633" s="437"/>
      <c r="AE1633" s="437"/>
      <c r="AF1633" s="437"/>
    </row>
    <row r="1634">
      <c r="A1634" s="505"/>
      <c r="S1634" s="452"/>
      <c r="T1634" s="437"/>
      <c r="U1634" s="437"/>
      <c r="V1634" s="437"/>
      <c r="W1634" s="437"/>
      <c r="X1634" s="437"/>
      <c r="Y1634" s="437"/>
      <c r="Z1634" s="437"/>
      <c r="AA1634" s="437"/>
      <c r="AB1634" s="437"/>
      <c r="AC1634" s="437"/>
      <c r="AD1634" s="437"/>
      <c r="AE1634" s="437"/>
      <c r="AF1634" s="437"/>
    </row>
    <row r="1635">
      <c r="A1635" s="506" t="s">
        <v>8969</v>
      </c>
      <c r="D1635" s="507" t="s">
        <v>8965</v>
      </c>
      <c r="E1635" s="508" t="s">
        <v>8966</v>
      </c>
      <c r="F1635" s="507" t="s">
        <v>8970</v>
      </c>
      <c r="J1635" s="507" t="s">
        <v>8965</v>
      </c>
      <c r="K1635" s="508" t="s">
        <v>8966</v>
      </c>
      <c r="L1635" s="507" t="s">
        <v>8971</v>
      </c>
      <c r="P1635" s="509" t="s">
        <v>8965</v>
      </c>
      <c r="Q1635" s="510" t="s">
        <v>8966</v>
      </c>
      <c r="R1635" s="511" t="s">
        <v>8972</v>
      </c>
      <c r="S1635" s="452"/>
      <c r="T1635" s="437"/>
      <c r="U1635" s="437"/>
      <c r="V1635" s="437"/>
      <c r="W1635" s="437"/>
      <c r="X1635" s="437"/>
      <c r="Y1635" s="437"/>
      <c r="Z1635" s="437"/>
      <c r="AA1635" s="437"/>
      <c r="AB1635" s="437"/>
      <c r="AC1635" s="437"/>
      <c r="AD1635" s="437"/>
      <c r="AE1635" s="437"/>
      <c r="AF1635" s="437"/>
    </row>
    <row r="1636">
      <c r="A1636" s="512"/>
      <c r="B1636" s="513"/>
      <c r="C1636" s="513"/>
      <c r="D1636" s="513"/>
      <c r="E1636" s="513"/>
      <c r="F1636" s="513"/>
      <c r="G1636" s="513"/>
      <c r="H1636" s="513"/>
      <c r="I1636" s="513"/>
      <c r="J1636" s="513"/>
      <c r="K1636" s="513"/>
      <c r="L1636" s="513"/>
      <c r="M1636" s="513"/>
      <c r="N1636" s="513"/>
      <c r="O1636" s="513"/>
      <c r="P1636" s="513"/>
      <c r="Q1636" s="513"/>
      <c r="R1636" s="513"/>
      <c r="S1636" s="514"/>
      <c r="T1636" s="437"/>
      <c r="U1636" s="437"/>
      <c r="V1636" s="437"/>
      <c r="W1636" s="437"/>
      <c r="X1636" s="437"/>
      <c r="Y1636" s="437"/>
      <c r="Z1636" s="437"/>
      <c r="AA1636" s="437"/>
      <c r="AB1636" s="437"/>
      <c r="AC1636" s="437"/>
      <c r="AD1636" s="437"/>
      <c r="AE1636" s="437"/>
      <c r="AF1636" s="437"/>
    </row>
    <row r="1637">
      <c r="A1637" s="434" t="s">
        <v>9044</v>
      </c>
      <c r="B1637" s="435"/>
      <c r="C1637" s="435"/>
      <c r="D1637" s="435"/>
      <c r="E1637" s="435"/>
      <c r="F1637" s="435"/>
      <c r="G1637" s="435"/>
      <c r="H1637" s="435"/>
      <c r="I1637" s="435"/>
      <c r="J1637" s="435"/>
      <c r="K1637" s="435"/>
      <c r="L1637" s="435"/>
      <c r="M1637" s="435"/>
      <c r="N1637" s="435"/>
      <c r="O1637" s="435"/>
      <c r="P1637" s="435"/>
      <c r="Q1637" s="435"/>
      <c r="R1637" s="435"/>
      <c r="S1637" s="436"/>
      <c r="T1637" s="437"/>
      <c r="U1637" s="437"/>
      <c r="V1637" s="437"/>
      <c r="W1637" s="437"/>
      <c r="X1637" s="437"/>
      <c r="Y1637" s="437"/>
      <c r="Z1637" s="437"/>
      <c r="AA1637" s="437"/>
      <c r="AB1637" s="437"/>
      <c r="AC1637" s="437"/>
      <c r="AD1637" s="437"/>
      <c r="AE1637" s="437"/>
      <c r="AF1637" s="437"/>
    </row>
    <row r="1638">
      <c r="A1638" s="438" t="s">
        <v>8935</v>
      </c>
      <c r="B1638" s="439"/>
      <c r="C1638" s="438" t="s">
        <v>8936</v>
      </c>
      <c r="D1638" s="440"/>
      <c r="E1638" s="439"/>
      <c r="F1638" s="441" t="s">
        <v>1437</v>
      </c>
      <c r="G1638" s="442" t="s">
        <v>8937</v>
      </c>
      <c r="H1638" s="443" t="s">
        <v>1442</v>
      </c>
      <c r="I1638" s="444"/>
      <c r="J1638" s="444"/>
      <c r="K1638" s="444"/>
      <c r="L1638" s="444"/>
      <c r="M1638" s="444"/>
      <c r="N1638" s="444"/>
      <c r="O1638" s="444"/>
      <c r="P1638" s="444"/>
      <c r="Q1638" s="444"/>
      <c r="R1638" s="444"/>
      <c r="S1638" s="445"/>
      <c r="T1638" s="437"/>
      <c r="U1638" s="437"/>
      <c r="V1638" s="437"/>
      <c r="W1638" s="437"/>
      <c r="X1638" s="437"/>
      <c r="Y1638" s="437"/>
      <c r="Z1638" s="437"/>
      <c r="AA1638" s="437"/>
      <c r="AB1638" s="437"/>
      <c r="AC1638" s="437"/>
      <c r="AD1638" s="437"/>
      <c r="AE1638" s="437"/>
      <c r="AF1638" s="437"/>
    </row>
    <row r="1639">
      <c r="A1639" s="446" t="s">
        <v>8938</v>
      </c>
      <c r="B1639" s="22"/>
      <c r="C1639" s="447"/>
      <c r="D1639" s="448"/>
      <c r="E1639" s="22"/>
      <c r="F1639" s="449" t="s">
        <v>8939</v>
      </c>
      <c r="G1639" s="450"/>
      <c r="H1639" s="451"/>
      <c r="S1639" s="452"/>
      <c r="T1639" s="437"/>
      <c r="U1639" s="437"/>
      <c r="V1639" s="437"/>
      <c r="W1639" s="437"/>
      <c r="X1639" s="437"/>
      <c r="Y1639" s="437"/>
      <c r="Z1639" s="437"/>
      <c r="AA1639" s="437"/>
      <c r="AB1639" s="437"/>
      <c r="AC1639" s="437"/>
      <c r="AD1639" s="437"/>
      <c r="AE1639" s="437"/>
      <c r="AF1639" s="437"/>
    </row>
    <row r="1640">
      <c r="A1640" s="453" t="s">
        <v>8940</v>
      </c>
      <c r="B1640" s="448"/>
      <c r="C1640" s="448"/>
      <c r="D1640" s="22"/>
      <c r="E1640" s="454" t="s">
        <v>8941</v>
      </c>
      <c r="F1640" s="455" t="s">
        <v>8942</v>
      </c>
      <c r="G1640" s="456"/>
      <c r="H1640" s="451"/>
      <c r="S1640" s="452"/>
      <c r="T1640" s="437"/>
      <c r="U1640" s="437"/>
      <c r="V1640" s="437"/>
      <c r="W1640" s="437"/>
      <c r="X1640" s="437"/>
      <c r="Y1640" s="437"/>
      <c r="Z1640" s="437"/>
      <c r="AA1640" s="437"/>
      <c r="AB1640" s="437"/>
      <c r="AC1640" s="437"/>
      <c r="AD1640" s="437"/>
      <c r="AE1640" s="437"/>
      <c r="AF1640" s="437"/>
    </row>
    <row r="1641">
      <c r="A1641" s="457" t="s">
        <v>8943</v>
      </c>
      <c r="B1641" s="458"/>
      <c r="C1641" s="458"/>
      <c r="D1641" s="459"/>
      <c r="E1641" s="460"/>
      <c r="F1641" s="461"/>
      <c r="G1641" s="462"/>
      <c r="H1641" s="463"/>
      <c r="I1641" s="464"/>
      <c r="J1641" s="464"/>
      <c r="K1641" s="464"/>
      <c r="L1641" s="464"/>
      <c r="M1641" s="464"/>
      <c r="N1641" s="464"/>
      <c r="O1641" s="464"/>
      <c r="P1641" s="464"/>
      <c r="Q1641" s="464"/>
      <c r="R1641" s="464"/>
      <c r="S1641" s="465"/>
      <c r="T1641" s="437"/>
      <c r="U1641" s="437"/>
      <c r="V1641" s="437"/>
      <c r="W1641" s="437"/>
      <c r="X1641" s="437"/>
      <c r="Y1641" s="437"/>
      <c r="Z1641" s="437"/>
      <c r="AA1641" s="437"/>
      <c r="AB1641" s="437"/>
      <c r="AC1641" s="437"/>
      <c r="AD1641" s="437"/>
      <c r="AE1641" s="437"/>
      <c r="AF1641" s="437"/>
    </row>
    <row r="1642">
      <c r="A1642" s="466" t="s">
        <v>8944</v>
      </c>
      <c r="B1642" s="467"/>
      <c r="C1642" s="468" t="s">
        <v>8945</v>
      </c>
      <c r="D1642" s="469"/>
      <c r="E1642" s="469"/>
      <c r="F1642" s="469"/>
      <c r="G1642" s="469"/>
      <c r="H1642" s="470" t="s">
        <v>1596</v>
      </c>
      <c r="S1642" s="452"/>
      <c r="T1642" s="437"/>
      <c r="U1642" s="437"/>
      <c r="V1642" s="437"/>
      <c r="W1642" s="437"/>
      <c r="X1642" s="437"/>
      <c r="Y1642" s="437"/>
      <c r="Z1642" s="437"/>
      <c r="AA1642" s="437"/>
      <c r="AB1642" s="437"/>
      <c r="AC1642" s="437"/>
      <c r="AD1642" s="437"/>
      <c r="AE1642" s="437"/>
      <c r="AF1642" s="437"/>
    </row>
    <row r="1643">
      <c r="A1643" s="471"/>
      <c r="B1643" s="472" t="s">
        <v>8946</v>
      </c>
      <c r="C1643" s="473" t="s">
        <v>8947</v>
      </c>
      <c r="D1643" s="474"/>
      <c r="E1643" s="474"/>
      <c r="F1643" s="475"/>
      <c r="G1643" s="473" t="s">
        <v>8948</v>
      </c>
      <c r="H1643" s="451"/>
      <c r="S1643" s="452"/>
      <c r="T1643" s="437"/>
      <c r="U1643" s="437"/>
      <c r="V1643" s="437"/>
      <c r="W1643" s="437"/>
      <c r="X1643" s="437"/>
      <c r="Y1643" s="437"/>
      <c r="Z1643" s="437"/>
      <c r="AA1643" s="437"/>
      <c r="AB1643" s="437"/>
      <c r="AC1643" s="437"/>
      <c r="AD1643" s="437"/>
      <c r="AE1643" s="437"/>
      <c r="AF1643" s="437"/>
    </row>
    <row r="1644">
      <c r="A1644" s="486" t="s">
        <v>2101</v>
      </c>
      <c r="B1644" s="478">
        <v>1.0</v>
      </c>
      <c r="C1644" s="476" t="s">
        <v>2156</v>
      </c>
      <c r="D1644" s="474"/>
      <c r="E1644" s="474"/>
      <c r="F1644" s="475"/>
      <c r="G1644" s="477"/>
      <c r="H1644" s="451"/>
      <c r="S1644" s="452"/>
      <c r="T1644" s="437"/>
      <c r="U1644" s="437"/>
      <c r="V1644" s="437"/>
      <c r="W1644" s="437"/>
      <c r="X1644" s="437"/>
      <c r="Y1644" s="437"/>
      <c r="Z1644" s="437"/>
      <c r="AA1644" s="437"/>
      <c r="AB1644" s="437"/>
      <c r="AC1644" s="437"/>
      <c r="AD1644" s="437"/>
      <c r="AE1644" s="437"/>
      <c r="AF1644" s="437"/>
    </row>
    <row r="1645">
      <c r="A1645" s="486" t="s">
        <v>2101</v>
      </c>
      <c r="B1645" s="478">
        <v>2.0</v>
      </c>
      <c r="C1645" s="476" t="s">
        <v>2109</v>
      </c>
      <c r="D1645" s="474"/>
      <c r="E1645" s="474"/>
      <c r="F1645" s="475"/>
      <c r="G1645" s="477"/>
      <c r="H1645" s="451"/>
      <c r="S1645" s="452"/>
      <c r="T1645" s="437"/>
      <c r="U1645" s="437"/>
      <c r="V1645" s="437"/>
      <c r="W1645" s="437"/>
      <c r="X1645" s="437"/>
      <c r="Y1645" s="437"/>
      <c r="Z1645" s="437"/>
      <c r="AA1645" s="437"/>
      <c r="AB1645" s="437"/>
      <c r="AC1645" s="437"/>
      <c r="AD1645" s="437"/>
      <c r="AE1645" s="437"/>
      <c r="AF1645" s="437"/>
    </row>
    <row r="1646">
      <c r="A1646" s="486"/>
      <c r="B1646" s="478" t="s">
        <v>8946</v>
      </c>
      <c r="C1646" s="476" t="s">
        <v>8947</v>
      </c>
      <c r="D1646" s="474"/>
      <c r="E1646" s="475"/>
      <c r="F1646" s="478" t="s">
        <v>8948</v>
      </c>
      <c r="G1646" s="476" t="s">
        <v>8949</v>
      </c>
      <c r="H1646" s="451"/>
      <c r="S1646" s="452"/>
      <c r="T1646" s="437"/>
      <c r="U1646" s="437"/>
      <c r="V1646" s="437"/>
      <c r="W1646" s="437"/>
      <c r="X1646" s="437"/>
      <c r="Y1646" s="437"/>
      <c r="Z1646" s="437"/>
      <c r="AA1646" s="437"/>
      <c r="AB1646" s="437"/>
      <c r="AC1646" s="437"/>
      <c r="AD1646" s="437"/>
      <c r="AE1646" s="437"/>
      <c r="AF1646" s="437"/>
    </row>
    <row r="1647">
      <c r="A1647" s="521" t="s">
        <v>2104</v>
      </c>
      <c r="B1647" s="478">
        <v>1.0</v>
      </c>
      <c r="C1647" s="484" t="s">
        <v>2157</v>
      </c>
      <c r="D1647" s="474"/>
      <c r="E1647" s="475"/>
      <c r="F1647" s="483" t="s">
        <v>2158</v>
      </c>
      <c r="G1647" s="482"/>
      <c r="H1647" s="451"/>
      <c r="S1647" s="452"/>
      <c r="T1647" s="437"/>
      <c r="U1647" s="437"/>
      <c r="V1647" s="437"/>
      <c r="W1647" s="437"/>
      <c r="X1647" s="437"/>
      <c r="Y1647" s="437"/>
      <c r="Z1647" s="437"/>
      <c r="AA1647" s="437"/>
      <c r="AB1647" s="437"/>
      <c r="AC1647" s="437"/>
      <c r="AD1647" s="437"/>
      <c r="AE1647" s="437"/>
      <c r="AF1647" s="437"/>
    </row>
    <row r="1648">
      <c r="A1648" s="521" t="s">
        <v>2104</v>
      </c>
      <c r="B1648" s="483">
        <v>2.0</v>
      </c>
      <c r="C1648" s="484" t="s">
        <v>2159</v>
      </c>
      <c r="D1648" s="474"/>
      <c r="E1648" s="475"/>
      <c r="F1648" s="481"/>
      <c r="G1648" s="482"/>
      <c r="H1648" s="451"/>
      <c r="S1648" s="452"/>
      <c r="T1648" s="437"/>
      <c r="U1648" s="437"/>
      <c r="V1648" s="437"/>
      <c r="W1648" s="437"/>
      <c r="X1648" s="437"/>
      <c r="Y1648" s="437"/>
      <c r="Z1648" s="437"/>
      <c r="AA1648" s="437"/>
      <c r="AB1648" s="437"/>
      <c r="AC1648" s="437"/>
      <c r="AD1648" s="437"/>
      <c r="AE1648" s="437"/>
      <c r="AF1648" s="437"/>
    </row>
    <row r="1649">
      <c r="A1649" s="521"/>
      <c r="B1649" s="483" t="s">
        <v>8946</v>
      </c>
      <c r="C1649" s="483" t="s">
        <v>8947</v>
      </c>
      <c r="D1649" s="483" t="s">
        <v>8950</v>
      </c>
      <c r="E1649" s="483" t="s">
        <v>8951</v>
      </c>
      <c r="F1649" s="483" t="s">
        <v>8952</v>
      </c>
      <c r="G1649" s="484" t="s">
        <v>8953</v>
      </c>
      <c r="H1649" s="451"/>
      <c r="S1649" s="452"/>
      <c r="T1649" s="437"/>
      <c r="U1649" s="437"/>
      <c r="V1649" s="437"/>
      <c r="W1649" s="437"/>
      <c r="X1649" s="437"/>
      <c r="Y1649" s="437"/>
      <c r="Z1649" s="437"/>
      <c r="AA1649" s="437"/>
      <c r="AB1649" s="437"/>
      <c r="AC1649" s="437"/>
      <c r="AD1649" s="437"/>
      <c r="AE1649" s="437"/>
      <c r="AF1649" s="437"/>
    </row>
    <row r="1650">
      <c r="A1650" s="521" t="s">
        <v>8954</v>
      </c>
      <c r="B1650" s="483">
        <v>1.0</v>
      </c>
      <c r="C1650" s="483" t="s">
        <v>2161</v>
      </c>
      <c r="D1650" s="483" t="s">
        <v>2162</v>
      </c>
      <c r="E1650" s="481"/>
      <c r="F1650" s="481"/>
      <c r="G1650" s="484" t="s">
        <v>2163</v>
      </c>
      <c r="H1650" s="451"/>
      <c r="S1650" s="452"/>
      <c r="T1650" s="437"/>
      <c r="U1650" s="437"/>
      <c r="V1650" s="437"/>
      <c r="W1650" s="437"/>
      <c r="X1650" s="437"/>
      <c r="Y1650" s="437"/>
      <c r="Z1650" s="437"/>
      <c r="AA1650" s="437"/>
      <c r="AB1650" s="437"/>
      <c r="AC1650" s="437"/>
      <c r="AD1650" s="437"/>
      <c r="AE1650" s="437"/>
      <c r="AF1650" s="437"/>
    </row>
    <row r="1651">
      <c r="A1651" s="521" t="s">
        <v>8954</v>
      </c>
      <c r="B1651" s="483">
        <v>2.0</v>
      </c>
      <c r="C1651" s="483" t="s">
        <v>2164</v>
      </c>
      <c r="D1651" s="483" t="s">
        <v>2165</v>
      </c>
      <c r="E1651" s="483" t="s">
        <v>2166</v>
      </c>
      <c r="F1651" s="481"/>
      <c r="G1651" s="484" t="s">
        <v>2167</v>
      </c>
      <c r="H1651" s="451"/>
      <c r="S1651" s="452"/>
      <c r="T1651" s="437"/>
      <c r="U1651" s="437"/>
      <c r="V1651" s="437"/>
      <c r="W1651" s="437"/>
      <c r="X1651" s="437"/>
      <c r="Y1651" s="437"/>
      <c r="Z1651" s="437"/>
      <c r="AA1651" s="437"/>
      <c r="AB1651" s="437"/>
      <c r="AC1651" s="437"/>
      <c r="AD1651" s="437"/>
      <c r="AE1651" s="437"/>
      <c r="AF1651" s="437"/>
    </row>
    <row r="1652">
      <c r="A1652" s="471"/>
      <c r="B1652" s="472" t="s">
        <v>8946</v>
      </c>
      <c r="C1652" s="517" t="s">
        <v>6512</v>
      </c>
      <c r="D1652" s="517" t="s">
        <v>8974</v>
      </c>
      <c r="E1652" s="517" t="s">
        <v>8951</v>
      </c>
      <c r="F1652" s="517" t="s">
        <v>8952</v>
      </c>
      <c r="G1652" s="473" t="s">
        <v>8953</v>
      </c>
      <c r="H1652" s="451"/>
      <c r="S1652" s="452"/>
      <c r="T1652" s="437"/>
      <c r="U1652" s="437"/>
      <c r="V1652" s="437"/>
      <c r="W1652" s="437"/>
      <c r="X1652" s="437"/>
      <c r="Y1652" s="437"/>
      <c r="Z1652" s="437"/>
      <c r="AA1652" s="437"/>
      <c r="AB1652" s="437"/>
      <c r="AC1652" s="437"/>
      <c r="AD1652" s="437"/>
      <c r="AE1652" s="437"/>
      <c r="AF1652" s="437"/>
    </row>
    <row r="1653">
      <c r="A1653" s="471" t="s">
        <v>8975</v>
      </c>
      <c r="B1653" s="472">
        <v>1.0</v>
      </c>
      <c r="C1653" s="478" t="s">
        <v>8976</v>
      </c>
      <c r="D1653" s="472"/>
      <c r="E1653" s="478" t="s">
        <v>8977</v>
      </c>
      <c r="F1653" s="472"/>
      <c r="G1653" s="473" t="s">
        <v>8978</v>
      </c>
      <c r="H1653" s="451"/>
      <c r="S1653" s="452"/>
      <c r="T1653" s="437"/>
      <c r="U1653" s="437"/>
      <c r="V1653" s="437"/>
      <c r="W1653" s="437"/>
      <c r="X1653" s="437"/>
      <c r="Y1653" s="437"/>
      <c r="Z1653" s="437"/>
      <c r="AA1653" s="437"/>
      <c r="AB1653" s="437"/>
      <c r="AC1653" s="437"/>
      <c r="AD1653" s="437"/>
      <c r="AE1653" s="437"/>
      <c r="AF1653" s="437"/>
    </row>
    <row r="1654">
      <c r="A1654" s="479"/>
      <c r="B1654" s="480" t="s">
        <v>8946</v>
      </c>
      <c r="C1654" s="485" t="s">
        <v>39</v>
      </c>
      <c r="D1654" s="475"/>
      <c r="E1654" s="480" t="s">
        <v>8951</v>
      </c>
      <c r="F1654" s="480" t="s">
        <v>8952</v>
      </c>
      <c r="G1654" s="485" t="s">
        <v>8953</v>
      </c>
      <c r="H1654" s="451"/>
      <c r="S1654" s="452"/>
      <c r="T1654" s="437"/>
      <c r="U1654" s="437"/>
      <c r="V1654" s="437"/>
      <c r="W1654" s="437"/>
      <c r="X1654" s="437"/>
      <c r="Y1654" s="437"/>
      <c r="Z1654" s="437"/>
      <c r="AA1654" s="437"/>
      <c r="AB1654" s="437"/>
      <c r="AC1654" s="437"/>
      <c r="AD1654" s="437"/>
      <c r="AE1654" s="437"/>
      <c r="AF1654" s="437"/>
    </row>
    <row r="1655">
      <c r="A1655" s="471" t="s">
        <v>6465</v>
      </c>
      <c r="B1655" s="480">
        <v>1.0</v>
      </c>
      <c r="C1655" s="484" t="s">
        <v>8955</v>
      </c>
      <c r="D1655" s="475"/>
      <c r="E1655" s="483" t="s">
        <v>8956</v>
      </c>
      <c r="F1655" s="480"/>
      <c r="G1655" s="484" t="s">
        <v>8957</v>
      </c>
      <c r="H1655" s="451"/>
      <c r="S1655" s="452"/>
      <c r="T1655" s="437"/>
      <c r="U1655" s="437"/>
      <c r="V1655" s="437"/>
      <c r="W1655" s="437"/>
      <c r="X1655" s="437"/>
      <c r="Y1655" s="437"/>
      <c r="Z1655" s="437"/>
      <c r="AA1655" s="437"/>
      <c r="AB1655" s="437"/>
      <c r="AC1655" s="437"/>
      <c r="AD1655" s="437"/>
      <c r="AE1655" s="437"/>
      <c r="AF1655" s="437"/>
    </row>
    <row r="1656">
      <c r="A1656" s="471"/>
      <c r="B1656" s="472" t="s">
        <v>8946</v>
      </c>
      <c r="C1656" s="476" t="s">
        <v>8958</v>
      </c>
      <c r="D1656" s="474"/>
      <c r="E1656" s="474"/>
      <c r="F1656" s="475"/>
      <c r="G1656" s="473" t="s">
        <v>8959</v>
      </c>
      <c r="H1656" s="451"/>
      <c r="S1656" s="452"/>
      <c r="T1656" s="437"/>
      <c r="U1656" s="437"/>
      <c r="V1656" s="437"/>
      <c r="W1656" s="437"/>
      <c r="X1656" s="437"/>
      <c r="Y1656" s="437"/>
      <c r="Z1656" s="437"/>
      <c r="AA1656" s="437"/>
      <c r="AB1656" s="437"/>
      <c r="AC1656" s="437"/>
      <c r="AD1656" s="437"/>
      <c r="AE1656" s="437"/>
      <c r="AF1656" s="437"/>
    </row>
    <row r="1657">
      <c r="A1657" s="486" t="s">
        <v>1636</v>
      </c>
      <c r="B1657" s="478">
        <v>1.0</v>
      </c>
      <c r="C1657" s="487" t="s">
        <v>2016</v>
      </c>
      <c r="D1657" s="474"/>
      <c r="E1657" s="474"/>
      <c r="F1657" s="475"/>
      <c r="G1657" s="476" t="s">
        <v>1877</v>
      </c>
      <c r="H1657" s="451"/>
      <c r="S1657" s="452"/>
      <c r="T1657" s="437"/>
      <c r="U1657" s="437"/>
      <c r="V1657" s="437"/>
      <c r="W1657" s="437"/>
      <c r="X1657" s="437"/>
      <c r="Y1657" s="437"/>
      <c r="Z1657" s="437"/>
      <c r="AA1657" s="437"/>
      <c r="AB1657" s="437"/>
      <c r="AC1657" s="437"/>
      <c r="AD1657" s="437"/>
      <c r="AE1657" s="437"/>
      <c r="AF1657" s="437"/>
    </row>
    <row r="1658">
      <c r="A1658" s="486" t="s">
        <v>1636</v>
      </c>
      <c r="B1658" s="478">
        <v>2.0</v>
      </c>
      <c r="C1658" s="487" t="s">
        <v>2017</v>
      </c>
      <c r="D1658" s="474"/>
      <c r="E1658" s="474"/>
      <c r="F1658" s="475"/>
      <c r="G1658" s="476" t="s">
        <v>1638</v>
      </c>
      <c r="H1658" s="451"/>
      <c r="S1658" s="452"/>
      <c r="T1658" s="437"/>
      <c r="U1658" s="437"/>
      <c r="V1658" s="437"/>
      <c r="W1658" s="437"/>
      <c r="X1658" s="437"/>
      <c r="Y1658" s="437"/>
      <c r="Z1658" s="437"/>
      <c r="AA1658" s="437"/>
      <c r="AB1658" s="437"/>
      <c r="AC1658" s="437"/>
      <c r="AD1658" s="437"/>
      <c r="AE1658" s="437"/>
      <c r="AF1658" s="437"/>
    </row>
    <row r="1659">
      <c r="A1659" s="486" t="s">
        <v>1636</v>
      </c>
      <c r="B1659" s="478">
        <v>3.0</v>
      </c>
      <c r="C1659" s="487" t="s">
        <v>1879</v>
      </c>
      <c r="D1659" s="474"/>
      <c r="E1659" s="474"/>
      <c r="F1659" s="475"/>
      <c r="G1659" s="476" t="s">
        <v>1638</v>
      </c>
      <c r="H1659" s="451"/>
      <c r="S1659" s="452"/>
      <c r="T1659" s="437"/>
      <c r="U1659" s="437"/>
      <c r="V1659" s="437"/>
      <c r="W1659" s="437"/>
      <c r="X1659" s="437"/>
      <c r="Y1659" s="437"/>
      <c r="Z1659" s="437"/>
      <c r="AA1659" s="437"/>
      <c r="AB1659" s="437"/>
      <c r="AC1659" s="437"/>
      <c r="AD1659" s="437"/>
      <c r="AE1659" s="437"/>
      <c r="AF1659" s="437"/>
    </row>
    <row r="1660">
      <c r="A1660" s="486" t="s">
        <v>1636</v>
      </c>
      <c r="B1660" s="478">
        <v>4.0</v>
      </c>
      <c r="C1660" s="487" t="s">
        <v>1880</v>
      </c>
      <c r="D1660" s="474"/>
      <c r="E1660" s="474"/>
      <c r="F1660" s="475"/>
      <c r="G1660" s="476" t="s">
        <v>1661</v>
      </c>
      <c r="H1660" s="451"/>
      <c r="S1660" s="452"/>
      <c r="T1660" s="437"/>
      <c r="U1660" s="437"/>
      <c r="V1660" s="437"/>
      <c r="W1660" s="437"/>
      <c r="X1660" s="437"/>
      <c r="Y1660" s="437"/>
      <c r="Z1660" s="437"/>
      <c r="AA1660" s="437"/>
      <c r="AB1660" s="437"/>
      <c r="AC1660" s="437"/>
      <c r="AD1660" s="437"/>
      <c r="AE1660" s="437"/>
      <c r="AF1660" s="437"/>
    </row>
    <row r="1661">
      <c r="A1661" s="486" t="s">
        <v>1636</v>
      </c>
      <c r="B1661" s="478">
        <v>5.0</v>
      </c>
      <c r="C1661" s="487" t="s">
        <v>2018</v>
      </c>
      <c r="D1661" s="474"/>
      <c r="E1661" s="474"/>
      <c r="F1661" s="475"/>
      <c r="G1661" s="476" t="s">
        <v>1882</v>
      </c>
      <c r="H1661" s="451"/>
      <c r="S1661" s="452"/>
      <c r="T1661" s="437"/>
      <c r="U1661" s="437"/>
      <c r="V1661" s="437"/>
      <c r="W1661" s="437"/>
      <c r="X1661" s="437"/>
      <c r="Y1661" s="437"/>
      <c r="Z1661" s="437"/>
      <c r="AA1661" s="437"/>
      <c r="AB1661" s="437"/>
      <c r="AC1661" s="437"/>
      <c r="AD1661" s="437"/>
      <c r="AE1661" s="437"/>
      <c r="AF1661" s="437"/>
    </row>
    <row r="1662">
      <c r="A1662" s="486" t="s">
        <v>1636</v>
      </c>
      <c r="B1662" s="478">
        <v>6.0</v>
      </c>
      <c r="C1662" s="487" t="s">
        <v>1883</v>
      </c>
      <c r="D1662" s="474"/>
      <c r="E1662" s="474"/>
      <c r="F1662" s="475"/>
      <c r="G1662" s="476" t="s">
        <v>1638</v>
      </c>
      <c r="H1662" s="451"/>
      <c r="S1662" s="452"/>
      <c r="T1662" s="437"/>
      <c r="U1662" s="437"/>
      <c r="V1662" s="437"/>
      <c r="W1662" s="437"/>
      <c r="X1662" s="437"/>
      <c r="Y1662" s="437"/>
      <c r="Z1662" s="437"/>
      <c r="AA1662" s="437"/>
      <c r="AB1662" s="437"/>
      <c r="AC1662" s="437"/>
      <c r="AD1662" s="437"/>
      <c r="AE1662" s="437"/>
      <c r="AF1662" s="437"/>
    </row>
    <row r="1663">
      <c r="A1663" s="486" t="s">
        <v>1646</v>
      </c>
      <c r="B1663" s="478">
        <v>7.0</v>
      </c>
      <c r="C1663" s="487" t="s">
        <v>2019</v>
      </c>
      <c r="D1663" s="474"/>
      <c r="E1663" s="474"/>
      <c r="F1663" s="475"/>
      <c r="G1663" s="476" t="s">
        <v>1729</v>
      </c>
      <c r="H1663" s="451"/>
      <c r="S1663" s="452"/>
      <c r="T1663" s="437"/>
      <c r="U1663" s="437"/>
      <c r="V1663" s="437"/>
      <c r="W1663" s="437"/>
      <c r="X1663" s="437"/>
      <c r="Y1663" s="437"/>
      <c r="Z1663" s="437"/>
      <c r="AA1663" s="437"/>
      <c r="AB1663" s="437"/>
      <c r="AC1663" s="437"/>
      <c r="AD1663" s="437"/>
      <c r="AE1663" s="437"/>
      <c r="AF1663" s="437"/>
    </row>
    <row r="1664">
      <c r="A1664" s="486" t="s">
        <v>1646</v>
      </c>
      <c r="B1664" s="478">
        <v>8.0</v>
      </c>
      <c r="C1664" s="487" t="s">
        <v>1885</v>
      </c>
      <c r="D1664" s="474"/>
      <c r="E1664" s="474"/>
      <c r="F1664" s="475"/>
      <c r="G1664" s="476" t="s">
        <v>1729</v>
      </c>
      <c r="H1664" s="451"/>
      <c r="S1664" s="452"/>
      <c r="T1664" s="437"/>
      <c r="U1664" s="437"/>
      <c r="V1664" s="437"/>
      <c r="W1664" s="437"/>
      <c r="X1664" s="437"/>
      <c r="Y1664" s="437"/>
      <c r="Z1664" s="437"/>
      <c r="AA1664" s="437"/>
      <c r="AB1664" s="437"/>
      <c r="AC1664" s="437"/>
      <c r="AD1664" s="437"/>
      <c r="AE1664" s="437"/>
      <c r="AF1664" s="437"/>
    </row>
    <row r="1665">
      <c r="A1665" s="486" t="s">
        <v>1636</v>
      </c>
      <c r="B1665" s="478">
        <v>9.0</v>
      </c>
      <c r="C1665" s="487" t="s">
        <v>1886</v>
      </c>
      <c r="D1665" s="474"/>
      <c r="E1665" s="474"/>
      <c r="F1665" s="475"/>
      <c r="G1665" s="476" t="s">
        <v>1638</v>
      </c>
      <c r="H1665" s="451"/>
      <c r="S1665" s="452"/>
      <c r="T1665" s="437"/>
      <c r="U1665" s="437"/>
      <c r="V1665" s="437"/>
      <c r="W1665" s="437"/>
      <c r="X1665" s="437"/>
      <c r="Y1665" s="437"/>
      <c r="Z1665" s="437"/>
      <c r="AA1665" s="437"/>
      <c r="AB1665" s="437"/>
      <c r="AC1665" s="437"/>
      <c r="AD1665" s="437"/>
      <c r="AE1665" s="437"/>
      <c r="AF1665" s="437"/>
    </row>
    <row r="1666">
      <c r="A1666" s="488" t="s">
        <v>8960</v>
      </c>
      <c r="B1666" s="474"/>
      <c r="C1666" s="474"/>
      <c r="D1666" s="474"/>
      <c r="E1666" s="474"/>
      <c r="F1666" s="474"/>
      <c r="G1666" s="474"/>
      <c r="H1666" s="451"/>
      <c r="S1666" s="452"/>
      <c r="T1666" s="437"/>
      <c r="U1666" s="437"/>
      <c r="V1666" s="437"/>
      <c r="W1666" s="437"/>
      <c r="X1666" s="437"/>
      <c r="Y1666" s="437"/>
      <c r="Z1666" s="437"/>
      <c r="AA1666" s="437"/>
      <c r="AB1666" s="437"/>
      <c r="AC1666" s="437"/>
      <c r="AD1666" s="437"/>
      <c r="AE1666" s="437"/>
      <c r="AF1666" s="437"/>
    </row>
    <row r="1667">
      <c r="A1667" s="471" t="s">
        <v>8944</v>
      </c>
      <c r="B1667" s="472" t="s">
        <v>8946</v>
      </c>
      <c r="C1667" s="473" t="s">
        <v>39</v>
      </c>
      <c r="D1667" s="475"/>
      <c r="E1667" s="472" t="s">
        <v>8951</v>
      </c>
      <c r="F1667" s="478" t="s">
        <v>8961</v>
      </c>
      <c r="G1667" s="473" t="s">
        <v>8953</v>
      </c>
      <c r="H1667" s="451"/>
      <c r="S1667" s="452"/>
      <c r="T1667" s="437"/>
      <c r="U1667" s="437"/>
      <c r="V1667" s="437"/>
      <c r="W1667" s="437"/>
      <c r="X1667" s="437"/>
      <c r="Y1667" s="437"/>
      <c r="Z1667" s="437"/>
      <c r="AA1667" s="437"/>
      <c r="AB1667" s="437"/>
      <c r="AC1667" s="437"/>
      <c r="AD1667" s="437"/>
      <c r="AE1667" s="437"/>
      <c r="AF1667" s="437"/>
    </row>
    <row r="1668">
      <c r="A1668" s="471" t="s">
        <v>6465</v>
      </c>
      <c r="B1668" s="472">
        <v>1.0</v>
      </c>
      <c r="C1668" s="476" t="s">
        <v>8955</v>
      </c>
      <c r="D1668" s="475"/>
      <c r="E1668" s="478" t="s">
        <v>8956</v>
      </c>
      <c r="F1668" s="472"/>
      <c r="G1668" s="473" t="s">
        <v>8957</v>
      </c>
      <c r="H1668" s="451"/>
      <c r="S1668" s="452"/>
      <c r="T1668" s="437"/>
      <c r="U1668" s="437"/>
      <c r="V1668" s="437"/>
      <c r="W1668" s="437"/>
      <c r="X1668" s="437"/>
      <c r="Y1668" s="437"/>
      <c r="Z1668" s="437"/>
      <c r="AA1668" s="437"/>
      <c r="AB1668" s="437"/>
      <c r="AC1668" s="437"/>
      <c r="AD1668" s="437"/>
      <c r="AE1668" s="437"/>
      <c r="AF1668" s="437"/>
    </row>
    <row r="1669">
      <c r="A1669" s="489" t="s">
        <v>8962</v>
      </c>
      <c r="B1669" s="474"/>
      <c r="C1669" s="474"/>
      <c r="D1669" s="474"/>
      <c r="E1669" s="474"/>
      <c r="F1669" s="474"/>
      <c r="G1669" s="474"/>
      <c r="H1669" s="451"/>
      <c r="S1669" s="452"/>
      <c r="T1669" s="437"/>
      <c r="U1669" s="437"/>
      <c r="V1669" s="437"/>
      <c r="W1669" s="437"/>
      <c r="X1669" s="437"/>
      <c r="Y1669" s="437"/>
      <c r="Z1669" s="437"/>
      <c r="AA1669" s="437"/>
      <c r="AB1669" s="437"/>
      <c r="AC1669" s="437"/>
      <c r="AD1669" s="437"/>
      <c r="AE1669" s="437"/>
      <c r="AF1669" s="437"/>
    </row>
    <row r="1670">
      <c r="A1670" s="471" t="s">
        <v>8944</v>
      </c>
      <c r="B1670" s="472" t="s">
        <v>8946</v>
      </c>
      <c r="C1670" s="473" t="s">
        <v>39</v>
      </c>
      <c r="D1670" s="475"/>
      <c r="E1670" s="472" t="s">
        <v>8951</v>
      </c>
      <c r="F1670" s="472" t="s">
        <v>8952</v>
      </c>
      <c r="G1670" s="473" t="s">
        <v>8953</v>
      </c>
      <c r="H1670" s="451"/>
      <c r="S1670" s="452"/>
      <c r="T1670" s="437"/>
      <c r="U1670" s="437"/>
      <c r="V1670" s="437"/>
      <c r="W1670" s="437"/>
      <c r="X1670" s="437"/>
      <c r="Y1670" s="437"/>
      <c r="Z1670" s="437"/>
      <c r="AA1670" s="437"/>
      <c r="AB1670" s="437"/>
      <c r="AC1670" s="437"/>
      <c r="AD1670" s="437"/>
      <c r="AE1670" s="437"/>
      <c r="AF1670" s="437"/>
    </row>
    <row r="1671">
      <c r="A1671" s="490" t="s">
        <v>6465</v>
      </c>
      <c r="B1671" s="491">
        <v>1.0</v>
      </c>
      <c r="C1671" s="492" t="s">
        <v>8955</v>
      </c>
      <c r="D1671" s="493"/>
      <c r="E1671" s="494" t="s">
        <v>8956</v>
      </c>
      <c r="F1671" s="491"/>
      <c r="G1671" s="495" t="s">
        <v>8963</v>
      </c>
      <c r="H1671" s="451"/>
      <c r="S1671" s="452"/>
      <c r="T1671" s="437"/>
      <c r="U1671" s="437"/>
      <c r="V1671" s="437"/>
      <c r="W1671" s="437"/>
      <c r="X1671" s="437"/>
      <c r="Y1671" s="437"/>
      <c r="Z1671" s="437"/>
      <c r="AA1671" s="437"/>
      <c r="AB1671" s="437"/>
      <c r="AC1671" s="437"/>
      <c r="AD1671" s="437"/>
      <c r="AE1671" s="437"/>
      <c r="AF1671" s="437"/>
    </row>
    <row r="1672">
      <c r="A1672" s="496"/>
      <c r="B1672" s="497"/>
      <c r="C1672" s="497"/>
      <c r="E1672" s="497"/>
      <c r="F1672" s="497"/>
      <c r="G1672" s="497"/>
      <c r="H1672" s="451"/>
      <c r="S1672" s="452"/>
      <c r="T1672" s="437"/>
      <c r="U1672" s="437"/>
      <c r="V1672" s="437"/>
      <c r="W1672" s="437"/>
      <c r="X1672" s="437"/>
      <c r="Y1672" s="437"/>
      <c r="Z1672" s="437"/>
      <c r="AA1672" s="437"/>
      <c r="AB1672" s="437"/>
      <c r="AC1672" s="437"/>
      <c r="AD1672" s="437"/>
      <c r="AE1672" s="437"/>
      <c r="AF1672" s="437"/>
    </row>
    <row r="1673">
      <c r="A1673" s="498" t="s">
        <v>8964</v>
      </c>
      <c r="B1673" s="435"/>
      <c r="C1673" s="435"/>
      <c r="D1673" s="499" t="s">
        <v>8965</v>
      </c>
      <c r="E1673" s="500" t="s">
        <v>8966</v>
      </c>
      <c r="F1673" s="499" t="s">
        <v>8967</v>
      </c>
      <c r="G1673" s="435"/>
      <c r="H1673" s="435"/>
      <c r="I1673" s="435"/>
      <c r="J1673" s="501" t="s">
        <v>8965</v>
      </c>
      <c r="K1673" s="500" t="s">
        <v>8966</v>
      </c>
      <c r="L1673" s="501" t="s">
        <v>8968</v>
      </c>
      <c r="M1673" s="435"/>
      <c r="N1673" s="435"/>
      <c r="O1673" s="435"/>
      <c r="P1673" s="502" t="s">
        <v>8965</v>
      </c>
      <c r="Q1673" s="503" t="s">
        <v>8966</v>
      </c>
      <c r="R1673" s="504"/>
      <c r="S1673" s="436"/>
      <c r="T1673" s="437"/>
      <c r="U1673" s="437"/>
      <c r="V1673" s="437"/>
      <c r="W1673" s="437"/>
      <c r="X1673" s="437"/>
      <c r="Y1673" s="437"/>
      <c r="Z1673" s="437"/>
      <c r="AA1673" s="437"/>
      <c r="AB1673" s="437"/>
      <c r="AC1673" s="437"/>
      <c r="AD1673" s="437"/>
      <c r="AE1673" s="437"/>
      <c r="AF1673" s="437"/>
    </row>
    <row r="1674">
      <c r="A1674" s="505"/>
      <c r="S1674" s="452"/>
      <c r="T1674" s="437"/>
      <c r="U1674" s="437"/>
      <c r="V1674" s="437"/>
      <c r="W1674" s="437"/>
      <c r="X1674" s="437"/>
      <c r="Y1674" s="437"/>
      <c r="Z1674" s="437"/>
      <c r="AA1674" s="437"/>
      <c r="AB1674" s="437"/>
      <c r="AC1674" s="437"/>
      <c r="AD1674" s="437"/>
      <c r="AE1674" s="437"/>
      <c r="AF1674" s="437"/>
    </row>
    <row r="1675">
      <c r="A1675" s="506" t="s">
        <v>8969</v>
      </c>
      <c r="D1675" s="507" t="s">
        <v>8965</v>
      </c>
      <c r="E1675" s="508" t="s">
        <v>8966</v>
      </c>
      <c r="F1675" s="507" t="s">
        <v>8970</v>
      </c>
      <c r="J1675" s="507" t="s">
        <v>8965</v>
      </c>
      <c r="K1675" s="508" t="s">
        <v>8966</v>
      </c>
      <c r="L1675" s="507" t="s">
        <v>8971</v>
      </c>
      <c r="P1675" s="509" t="s">
        <v>8965</v>
      </c>
      <c r="Q1675" s="510" t="s">
        <v>8966</v>
      </c>
      <c r="R1675" s="511" t="s">
        <v>8972</v>
      </c>
      <c r="S1675" s="452"/>
      <c r="T1675" s="437"/>
      <c r="U1675" s="437"/>
      <c r="V1675" s="437"/>
      <c r="W1675" s="437"/>
      <c r="X1675" s="437"/>
      <c r="Y1675" s="437"/>
      <c r="Z1675" s="437"/>
      <c r="AA1675" s="437"/>
      <c r="AB1675" s="437"/>
      <c r="AC1675" s="437"/>
      <c r="AD1675" s="437"/>
      <c r="AE1675" s="437"/>
      <c r="AF1675" s="437"/>
    </row>
    <row r="1676">
      <c r="A1676" s="512"/>
      <c r="B1676" s="513"/>
      <c r="C1676" s="513"/>
      <c r="D1676" s="513"/>
      <c r="E1676" s="513"/>
      <c r="F1676" s="513"/>
      <c r="G1676" s="513"/>
      <c r="H1676" s="513"/>
      <c r="I1676" s="513"/>
      <c r="J1676" s="513"/>
      <c r="K1676" s="513"/>
      <c r="L1676" s="513"/>
      <c r="M1676" s="513"/>
      <c r="N1676" s="513"/>
      <c r="O1676" s="513"/>
      <c r="P1676" s="513"/>
      <c r="Q1676" s="513"/>
      <c r="R1676" s="513"/>
      <c r="S1676" s="514"/>
      <c r="T1676" s="437"/>
      <c r="U1676" s="437"/>
      <c r="V1676" s="437"/>
      <c r="W1676" s="437"/>
      <c r="X1676" s="437"/>
      <c r="Y1676" s="437"/>
      <c r="Z1676" s="437"/>
      <c r="AA1676" s="437"/>
      <c r="AB1676" s="437"/>
      <c r="AC1676" s="437"/>
      <c r="AD1676" s="437"/>
      <c r="AE1676" s="437"/>
      <c r="AF1676" s="437"/>
    </row>
    <row r="1677">
      <c r="A1677" s="434" t="s">
        <v>9045</v>
      </c>
      <c r="B1677" s="435"/>
      <c r="C1677" s="435"/>
      <c r="D1677" s="435"/>
      <c r="E1677" s="435"/>
      <c r="F1677" s="435"/>
      <c r="G1677" s="435"/>
      <c r="H1677" s="435"/>
      <c r="I1677" s="435"/>
      <c r="J1677" s="435"/>
      <c r="K1677" s="435"/>
      <c r="L1677" s="435"/>
      <c r="M1677" s="435"/>
      <c r="N1677" s="435"/>
      <c r="O1677" s="435"/>
      <c r="P1677" s="435"/>
      <c r="Q1677" s="435"/>
      <c r="R1677" s="435"/>
      <c r="S1677" s="436"/>
      <c r="T1677" s="437"/>
      <c r="U1677" s="437"/>
      <c r="V1677" s="437"/>
      <c r="W1677" s="437"/>
      <c r="X1677" s="437"/>
      <c r="Y1677" s="437"/>
      <c r="Z1677" s="437"/>
      <c r="AA1677" s="437"/>
      <c r="AB1677" s="437"/>
      <c r="AC1677" s="437"/>
      <c r="AD1677" s="437"/>
      <c r="AE1677" s="437"/>
      <c r="AF1677" s="437"/>
    </row>
    <row r="1678">
      <c r="A1678" s="438" t="s">
        <v>8935</v>
      </c>
      <c r="B1678" s="439"/>
      <c r="C1678" s="438" t="s">
        <v>8936</v>
      </c>
      <c r="D1678" s="440"/>
      <c r="E1678" s="439"/>
      <c r="F1678" s="441" t="s">
        <v>1437</v>
      </c>
      <c r="G1678" s="442" t="s">
        <v>8937</v>
      </c>
      <c r="H1678" s="443" t="s">
        <v>1442</v>
      </c>
      <c r="I1678" s="444"/>
      <c r="J1678" s="444"/>
      <c r="K1678" s="444"/>
      <c r="L1678" s="444"/>
      <c r="M1678" s="444"/>
      <c r="N1678" s="444"/>
      <c r="O1678" s="444"/>
      <c r="P1678" s="444"/>
      <c r="Q1678" s="444"/>
      <c r="R1678" s="444"/>
      <c r="S1678" s="445"/>
      <c r="T1678" s="437"/>
      <c r="U1678" s="437"/>
      <c r="V1678" s="437"/>
      <c r="W1678" s="437"/>
      <c r="X1678" s="437"/>
      <c r="Y1678" s="437"/>
      <c r="Z1678" s="437"/>
      <c r="AA1678" s="437"/>
      <c r="AB1678" s="437"/>
      <c r="AC1678" s="437"/>
      <c r="AD1678" s="437"/>
      <c r="AE1678" s="437"/>
      <c r="AF1678" s="437"/>
    </row>
    <row r="1679">
      <c r="A1679" s="446" t="s">
        <v>8938</v>
      </c>
      <c r="B1679" s="22"/>
      <c r="C1679" s="447"/>
      <c r="D1679" s="448"/>
      <c r="E1679" s="22"/>
      <c r="F1679" s="449" t="s">
        <v>8939</v>
      </c>
      <c r="G1679" s="450"/>
      <c r="H1679" s="451"/>
      <c r="S1679" s="452"/>
      <c r="T1679" s="437"/>
      <c r="U1679" s="437"/>
      <c r="V1679" s="437"/>
      <c r="W1679" s="437"/>
      <c r="X1679" s="437"/>
      <c r="Y1679" s="437"/>
      <c r="Z1679" s="437"/>
      <c r="AA1679" s="437"/>
      <c r="AB1679" s="437"/>
      <c r="AC1679" s="437"/>
      <c r="AD1679" s="437"/>
      <c r="AE1679" s="437"/>
      <c r="AF1679" s="437"/>
    </row>
    <row r="1680">
      <c r="A1680" s="453" t="s">
        <v>8940</v>
      </c>
      <c r="B1680" s="448"/>
      <c r="C1680" s="448"/>
      <c r="D1680" s="22"/>
      <c r="E1680" s="454" t="s">
        <v>8941</v>
      </c>
      <c r="F1680" s="455" t="s">
        <v>8942</v>
      </c>
      <c r="G1680" s="456"/>
      <c r="H1680" s="451"/>
      <c r="S1680" s="452"/>
      <c r="T1680" s="437"/>
      <c r="U1680" s="437"/>
      <c r="V1680" s="437"/>
      <c r="W1680" s="437"/>
      <c r="X1680" s="437"/>
      <c r="Y1680" s="437"/>
      <c r="Z1680" s="437"/>
      <c r="AA1680" s="437"/>
      <c r="AB1680" s="437"/>
      <c r="AC1680" s="437"/>
      <c r="AD1680" s="437"/>
      <c r="AE1680" s="437"/>
      <c r="AF1680" s="437"/>
    </row>
    <row r="1681">
      <c r="A1681" s="457" t="s">
        <v>8943</v>
      </c>
      <c r="B1681" s="458"/>
      <c r="C1681" s="458"/>
      <c r="D1681" s="459"/>
      <c r="E1681" s="460"/>
      <c r="F1681" s="461"/>
      <c r="G1681" s="462"/>
      <c r="H1681" s="463"/>
      <c r="I1681" s="464"/>
      <c r="J1681" s="464"/>
      <c r="K1681" s="464"/>
      <c r="L1681" s="464"/>
      <c r="M1681" s="464"/>
      <c r="N1681" s="464"/>
      <c r="O1681" s="464"/>
      <c r="P1681" s="464"/>
      <c r="Q1681" s="464"/>
      <c r="R1681" s="464"/>
      <c r="S1681" s="465"/>
      <c r="T1681" s="437"/>
      <c r="U1681" s="437"/>
      <c r="V1681" s="437"/>
      <c r="W1681" s="437"/>
      <c r="X1681" s="437"/>
      <c r="Y1681" s="437"/>
      <c r="Z1681" s="437"/>
      <c r="AA1681" s="437"/>
      <c r="AB1681" s="437"/>
      <c r="AC1681" s="437"/>
      <c r="AD1681" s="437"/>
      <c r="AE1681" s="437"/>
      <c r="AF1681" s="437"/>
    </row>
    <row r="1682">
      <c r="A1682" s="466" t="s">
        <v>8944</v>
      </c>
      <c r="B1682" s="467"/>
      <c r="C1682" s="468" t="s">
        <v>8945</v>
      </c>
      <c r="D1682" s="469"/>
      <c r="E1682" s="469"/>
      <c r="F1682" s="469"/>
      <c r="G1682" s="469"/>
      <c r="H1682" s="470" t="s">
        <v>1579</v>
      </c>
      <c r="S1682" s="452"/>
      <c r="T1682" s="437"/>
      <c r="U1682" s="437"/>
      <c r="V1682" s="437"/>
      <c r="W1682" s="437"/>
      <c r="X1682" s="437"/>
      <c r="Y1682" s="437"/>
      <c r="Z1682" s="437"/>
      <c r="AA1682" s="437"/>
      <c r="AB1682" s="437"/>
      <c r="AC1682" s="437"/>
      <c r="AD1682" s="437"/>
      <c r="AE1682" s="437"/>
      <c r="AF1682" s="437"/>
    </row>
    <row r="1683">
      <c r="A1683" s="471"/>
      <c r="B1683" s="472" t="s">
        <v>8946</v>
      </c>
      <c r="C1683" s="473" t="s">
        <v>8947</v>
      </c>
      <c r="D1683" s="474"/>
      <c r="E1683" s="474"/>
      <c r="F1683" s="475"/>
      <c r="G1683" s="473" t="s">
        <v>8948</v>
      </c>
      <c r="H1683" s="451"/>
      <c r="S1683" s="452"/>
      <c r="T1683" s="437"/>
      <c r="U1683" s="437"/>
      <c r="V1683" s="437"/>
      <c r="W1683" s="437"/>
      <c r="X1683" s="437"/>
      <c r="Y1683" s="437"/>
      <c r="Z1683" s="437"/>
      <c r="AA1683" s="437"/>
      <c r="AB1683" s="437"/>
      <c r="AC1683" s="437"/>
      <c r="AD1683" s="437"/>
      <c r="AE1683" s="437"/>
      <c r="AF1683" s="437"/>
    </row>
    <row r="1684">
      <c r="A1684" s="486" t="s">
        <v>2101</v>
      </c>
      <c r="B1684" s="478">
        <v>1.0</v>
      </c>
      <c r="C1684" s="476" t="s">
        <v>2156</v>
      </c>
      <c r="D1684" s="474"/>
      <c r="E1684" s="474"/>
      <c r="F1684" s="475"/>
      <c r="G1684" s="477"/>
      <c r="H1684" s="451"/>
      <c r="S1684" s="452"/>
      <c r="T1684" s="437"/>
      <c r="U1684" s="437"/>
      <c r="V1684" s="437"/>
      <c r="W1684" s="437"/>
      <c r="X1684" s="437"/>
      <c r="Y1684" s="437"/>
      <c r="Z1684" s="437"/>
      <c r="AA1684" s="437"/>
      <c r="AB1684" s="437"/>
      <c r="AC1684" s="437"/>
      <c r="AD1684" s="437"/>
      <c r="AE1684" s="437"/>
      <c r="AF1684" s="437"/>
    </row>
    <row r="1685">
      <c r="A1685" s="486" t="s">
        <v>2101</v>
      </c>
      <c r="B1685" s="478">
        <v>2.0</v>
      </c>
      <c r="C1685" s="476" t="s">
        <v>2109</v>
      </c>
      <c r="D1685" s="474"/>
      <c r="E1685" s="474"/>
      <c r="F1685" s="475"/>
      <c r="G1685" s="477"/>
      <c r="H1685" s="451"/>
      <c r="S1685" s="452"/>
      <c r="T1685" s="437"/>
      <c r="U1685" s="437"/>
      <c r="V1685" s="437"/>
      <c r="W1685" s="437"/>
      <c r="X1685" s="437"/>
      <c r="Y1685" s="437"/>
      <c r="Z1685" s="437"/>
      <c r="AA1685" s="437"/>
      <c r="AB1685" s="437"/>
      <c r="AC1685" s="437"/>
      <c r="AD1685" s="437"/>
      <c r="AE1685" s="437"/>
      <c r="AF1685" s="437"/>
    </row>
    <row r="1686">
      <c r="A1686" s="486"/>
      <c r="B1686" s="478" t="s">
        <v>8946</v>
      </c>
      <c r="C1686" s="476" t="s">
        <v>8947</v>
      </c>
      <c r="D1686" s="474"/>
      <c r="E1686" s="475"/>
      <c r="F1686" s="478" t="s">
        <v>8948</v>
      </c>
      <c r="G1686" s="476" t="s">
        <v>8949</v>
      </c>
      <c r="H1686" s="451"/>
      <c r="S1686" s="452"/>
      <c r="T1686" s="437"/>
      <c r="U1686" s="437"/>
      <c r="V1686" s="437"/>
      <c r="W1686" s="437"/>
      <c r="X1686" s="437"/>
      <c r="Y1686" s="437"/>
      <c r="Z1686" s="437"/>
      <c r="AA1686" s="437"/>
      <c r="AB1686" s="437"/>
      <c r="AC1686" s="437"/>
      <c r="AD1686" s="437"/>
      <c r="AE1686" s="437"/>
      <c r="AF1686" s="437"/>
    </row>
    <row r="1687">
      <c r="A1687" s="521" t="s">
        <v>2104</v>
      </c>
      <c r="B1687" s="478">
        <v>1.0</v>
      </c>
      <c r="C1687" s="484" t="s">
        <v>2157</v>
      </c>
      <c r="D1687" s="474"/>
      <c r="E1687" s="475"/>
      <c r="F1687" s="483" t="s">
        <v>2158</v>
      </c>
      <c r="G1687" s="482"/>
      <c r="H1687" s="451"/>
      <c r="S1687" s="452"/>
      <c r="T1687" s="437"/>
      <c r="U1687" s="437"/>
      <c r="V1687" s="437"/>
      <c r="W1687" s="437"/>
      <c r="X1687" s="437"/>
      <c r="Y1687" s="437"/>
      <c r="Z1687" s="437"/>
      <c r="AA1687" s="437"/>
      <c r="AB1687" s="437"/>
      <c r="AC1687" s="437"/>
      <c r="AD1687" s="437"/>
      <c r="AE1687" s="437"/>
      <c r="AF1687" s="437"/>
    </row>
    <row r="1688">
      <c r="A1688" s="521" t="s">
        <v>2104</v>
      </c>
      <c r="B1688" s="483">
        <v>2.0</v>
      </c>
      <c r="C1688" s="484" t="s">
        <v>2159</v>
      </c>
      <c r="D1688" s="474"/>
      <c r="E1688" s="475"/>
      <c r="F1688" s="481"/>
      <c r="G1688" s="482"/>
      <c r="H1688" s="451"/>
      <c r="S1688" s="452"/>
      <c r="T1688" s="437"/>
      <c r="U1688" s="437"/>
      <c r="V1688" s="437"/>
      <c r="W1688" s="437"/>
      <c r="X1688" s="437"/>
      <c r="Y1688" s="437"/>
      <c r="Z1688" s="437"/>
      <c r="AA1688" s="437"/>
      <c r="AB1688" s="437"/>
      <c r="AC1688" s="437"/>
      <c r="AD1688" s="437"/>
      <c r="AE1688" s="437"/>
      <c r="AF1688" s="437"/>
    </row>
    <row r="1689">
      <c r="A1689" s="521"/>
      <c r="B1689" s="483" t="s">
        <v>8946</v>
      </c>
      <c r="C1689" s="483" t="s">
        <v>8947</v>
      </c>
      <c r="D1689" s="483" t="s">
        <v>8950</v>
      </c>
      <c r="E1689" s="483" t="s">
        <v>8951</v>
      </c>
      <c r="F1689" s="483" t="s">
        <v>8952</v>
      </c>
      <c r="G1689" s="484" t="s">
        <v>8953</v>
      </c>
      <c r="H1689" s="451"/>
      <c r="S1689" s="452"/>
      <c r="T1689" s="437"/>
      <c r="U1689" s="437"/>
      <c r="V1689" s="437"/>
      <c r="W1689" s="437"/>
      <c r="X1689" s="437"/>
      <c r="Y1689" s="437"/>
      <c r="Z1689" s="437"/>
      <c r="AA1689" s="437"/>
      <c r="AB1689" s="437"/>
      <c r="AC1689" s="437"/>
      <c r="AD1689" s="437"/>
      <c r="AE1689" s="437"/>
      <c r="AF1689" s="437"/>
    </row>
    <row r="1690">
      <c r="A1690" s="521" t="s">
        <v>8954</v>
      </c>
      <c r="B1690" s="483">
        <v>1.0</v>
      </c>
      <c r="C1690" s="483" t="s">
        <v>2161</v>
      </c>
      <c r="D1690" s="483" t="s">
        <v>2162</v>
      </c>
      <c r="E1690" s="481"/>
      <c r="F1690" s="481"/>
      <c r="G1690" s="484" t="s">
        <v>2163</v>
      </c>
      <c r="H1690" s="451"/>
      <c r="S1690" s="452"/>
      <c r="T1690" s="437"/>
      <c r="U1690" s="437"/>
      <c r="V1690" s="437"/>
      <c r="W1690" s="437"/>
      <c r="X1690" s="437"/>
      <c r="Y1690" s="437"/>
      <c r="Z1690" s="437"/>
      <c r="AA1690" s="437"/>
      <c r="AB1690" s="437"/>
      <c r="AC1690" s="437"/>
      <c r="AD1690" s="437"/>
      <c r="AE1690" s="437"/>
      <c r="AF1690" s="437"/>
    </row>
    <row r="1691">
      <c r="A1691" s="521" t="s">
        <v>8954</v>
      </c>
      <c r="B1691" s="483">
        <v>2.0</v>
      </c>
      <c r="C1691" s="483" t="s">
        <v>2164</v>
      </c>
      <c r="D1691" s="483" t="s">
        <v>2165</v>
      </c>
      <c r="E1691" s="483" t="s">
        <v>2166</v>
      </c>
      <c r="F1691" s="481"/>
      <c r="G1691" s="484" t="s">
        <v>2167</v>
      </c>
      <c r="H1691" s="451"/>
      <c r="S1691" s="452"/>
      <c r="T1691" s="437"/>
      <c r="U1691" s="437"/>
      <c r="V1691" s="437"/>
      <c r="W1691" s="437"/>
      <c r="X1691" s="437"/>
      <c r="Y1691" s="437"/>
      <c r="Z1691" s="437"/>
      <c r="AA1691" s="437"/>
      <c r="AB1691" s="437"/>
      <c r="AC1691" s="437"/>
      <c r="AD1691" s="437"/>
      <c r="AE1691" s="437"/>
      <c r="AF1691" s="437"/>
    </row>
    <row r="1692">
      <c r="A1692" s="471"/>
      <c r="B1692" s="472" t="s">
        <v>8946</v>
      </c>
      <c r="C1692" s="517" t="s">
        <v>6512</v>
      </c>
      <c r="D1692" s="517" t="s">
        <v>8974</v>
      </c>
      <c r="E1692" s="517" t="s">
        <v>8951</v>
      </c>
      <c r="F1692" s="517" t="s">
        <v>8952</v>
      </c>
      <c r="G1692" s="473" t="s">
        <v>8953</v>
      </c>
      <c r="H1692" s="451"/>
      <c r="S1692" s="452"/>
      <c r="T1692" s="437"/>
      <c r="U1692" s="437"/>
      <c r="V1692" s="437"/>
      <c r="W1692" s="437"/>
      <c r="X1692" s="437"/>
      <c r="Y1692" s="437"/>
      <c r="Z1692" s="437"/>
      <c r="AA1692" s="437"/>
      <c r="AB1692" s="437"/>
      <c r="AC1692" s="437"/>
      <c r="AD1692" s="437"/>
      <c r="AE1692" s="437"/>
      <c r="AF1692" s="437"/>
    </row>
    <row r="1693">
      <c r="A1693" s="471" t="s">
        <v>8975</v>
      </c>
      <c r="B1693" s="472">
        <v>1.0</v>
      </c>
      <c r="C1693" s="478" t="s">
        <v>8976</v>
      </c>
      <c r="D1693" s="472"/>
      <c r="E1693" s="478" t="s">
        <v>8977</v>
      </c>
      <c r="F1693" s="472"/>
      <c r="G1693" s="473" t="s">
        <v>8978</v>
      </c>
      <c r="H1693" s="451"/>
      <c r="S1693" s="452"/>
      <c r="T1693" s="437"/>
      <c r="U1693" s="437"/>
      <c r="V1693" s="437"/>
      <c r="W1693" s="437"/>
      <c r="X1693" s="437"/>
      <c r="Y1693" s="437"/>
      <c r="Z1693" s="437"/>
      <c r="AA1693" s="437"/>
      <c r="AB1693" s="437"/>
      <c r="AC1693" s="437"/>
      <c r="AD1693" s="437"/>
      <c r="AE1693" s="437"/>
      <c r="AF1693" s="437"/>
    </row>
    <row r="1694">
      <c r="A1694" s="479"/>
      <c r="B1694" s="480" t="s">
        <v>8946</v>
      </c>
      <c r="C1694" s="485" t="s">
        <v>39</v>
      </c>
      <c r="D1694" s="475"/>
      <c r="E1694" s="480" t="s">
        <v>8951</v>
      </c>
      <c r="F1694" s="480" t="s">
        <v>8952</v>
      </c>
      <c r="G1694" s="485" t="s">
        <v>8953</v>
      </c>
      <c r="H1694" s="451"/>
      <c r="S1694" s="452"/>
      <c r="T1694" s="437"/>
      <c r="U1694" s="437"/>
      <c r="V1694" s="437"/>
      <c r="W1694" s="437"/>
      <c r="X1694" s="437"/>
      <c r="Y1694" s="437"/>
      <c r="Z1694" s="437"/>
      <c r="AA1694" s="437"/>
      <c r="AB1694" s="437"/>
      <c r="AC1694" s="437"/>
      <c r="AD1694" s="437"/>
      <c r="AE1694" s="437"/>
      <c r="AF1694" s="437"/>
    </row>
    <row r="1695">
      <c r="A1695" s="471" t="s">
        <v>6465</v>
      </c>
      <c r="B1695" s="480">
        <v>1.0</v>
      </c>
      <c r="C1695" s="484" t="s">
        <v>8955</v>
      </c>
      <c r="D1695" s="475"/>
      <c r="E1695" s="483" t="s">
        <v>8956</v>
      </c>
      <c r="F1695" s="480"/>
      <c r="G1695" s="484" t="s">
        <v>8957</v>
      </c>
      <c r="H1695" s="451"/>
      <c r="S1695" s="452"/>
      <c r="T1695" s="437"/>
      <c r="U1695" s="437"/>
      <c r="V1695" s="437"/>
      <c r="W1695" s="437"/>
      <c r="X1695" s="437"/>
      <c r="Y1695" s="437"/>
      <c r="Z1695" s="437"/>
      <c r="AA1695" s="437"/>
      <c r="AB1695" s="437"/>
      <c r="AC1695" s="437"/>
      <c r="AD1695" s="437"/>
      <c r="AE1695" s="437"/>
      <c r="AF1695" s="437"/>
    </row>
    <row r="1696">
      <c r="A1696" s="471"/>
      <c r="B1696" s="472" t="s">
        <v>8946</v>
      </c>
      <c r="C1696" s="476" t="s">
        <v>8958</v>
      </c>
      <c r="D1696" s="474"/>
      <c r="E1696" s="474"/>
      <c r="F1696" s="475"/>
      <c r="G1696" s="473" t="s">
        <v>8959</v>
      </c>
      <c r="H1696" s="451"/>
      <c r="S1696" s="452"/>
      <c r="T1696" s="437"/>
      <c r="U1696" s="437"/>
      <c r="V1696" s="437"/>
      <c r="W1696" s="437"/>
      <c r="X1696" s="437"/>
      <c r="Y1696" s="437"/>
      <c r="Z1696" s="437"/>
      <c r="AA1696" s="437"/>
      <c r="AB1696" s="437"/>
      <c r="AC1696" s="437"/>
      <c r="AD1696" s="437"/>
      <c r="AE1696" s="437"/>
      <c r="AF1696" s="437"/>
    </row>
    <row r="1697">
      <c r="A1697" s="486" t="s">
        <v>1636</v>
      </c>
      <c r="B1697" s="478">
        <v>1.0</v>
      </c>
      <c r="C1697" s="487" t="s">
        <v>1966</v>
      </c>
      <c r="D1697" s="474"/>
      <c r="E1697" s="474"/>
      <c r="F1697" s="475"/>
      <c r="G1697" s="476" t="s">
        <v>1877</v>
      </c>
      <c r="H1697" s="451"/>
      <c r="S1697" s="452"/>
      <c r="T1697" s="437"/>
      <c r="U1697" s="437"/>
      <c r="V1697" s="437"/>
      <c r="W1697" s="437"/>
      <c r="X1697" s="437"/>
      <c r="Y1697" s="437"/>
      <c r="Z1697" s="437"/>
      <c r="AA1697" s="437"/>
      <c r="AB1697" s="437"/>
      <c r="AC1697" s="437"/>
      <c r="AD1697" s="437"/>
      <c r="AE1697" s="437"/>
      <c r="AF1697" s="437"/>
    </row>
    <row r="1698">
      <c r="A1698" s="486" t="s">
        <v>1636</v>
      </c>
      <c r="B1698" s="478">
        <v>2.0</v>
      </c>
      <c r="C1698" s="487" t="s">
        <v>1967</v>
      </c>
      <c r="D1698" s="474"/>
      <c r="E1698" s="474"/>
      <c r="F1698" s="475"/>
      <c r="G1698" s="476" t="s">
        <v>1638</v>
      </c>
      <c r="H1698" s="451"/>
      <c r="S1698" s="452"/>
      <c r="T1698" s="437"/>
      <c r="U1698" s="437"/>
      <c r="V1698" s="437"/>
      <c r="W1698" s="437"/>
      <c r="X1698" s="437"/>
      <c r="Y1698" s="437"/>
      <c r="Z1698" s="437"/>
      <c r="AA1698" s="437"/>
      <c r="AB1698" s="437"/>
      <c r="AC1698" s="437"/>
      <c r="AD1698" s="437"/>
      <c r="AE1698" s="437"/>
      <c r="AF1698" s="437"/>
    </row>
    <row r="1699">
      <c r="A1699" s="486" t="s">
        <v>1636</v>
      </c>
      <c r="B1699" s="478">
        <v>3.0</v>
      </c>
      <c r="C1699" s="487" t="s">
        <v>1968</v>
      </c>
      <c r="D1699" s="474"/>
      <c r="E1699" s="474"/>
      <c r="F1699" s="475"/>
      <c r="G1699" s="476" t="s">
        <v>1638</v>
      </c>
      <c r="H1699" s="451"/>
      <c r="S1699" s="452"/>
      <c r="T1699" s="437"/>
      <c r="U1699" s="437"/>
      <c r="V1699" s="437"/>
      <c r="W1699" s="437"/>
      <c r="X1699" s="437"/>
      <c r="Y1699" s="437"/>
      <c r="Z1699" s="437"/>
      <c r="AA1699" s="437"/>
      <c r="AB1699" s="437"/>
      <c r="AC1699" s="437"/>
      <c r="AD1699" s="437"/>
      <c r="AE1699" s="437"/>
      <c r="AF1699" s="437"/>
    </row>
    <row r="1700">
      <c r="A1700" s="486" t="s">
        <v>1636</v>
      </c>
      <c r="B1700" s="478">
        <v>4.0</v>
      </c>
      <c r="C1700" s="487" t="s">
        <v>1969</v>
      </c>
      <c r="D1700" s="474"/>
      <c r="E1700" s="474"/>
      <c r="F1700" s="475"/>
      <c r="G1700" s="476" t="s">
        <v>1661</v>
      </c>
      <c r="H1700" s="451"/>
      <c r="S1700" s="452"/>
      <c r="T1700" s="437"/>
      <c r="U1700" s="437"/>
      <c r="V1700" s="437"/>
      <c r="W1700" s="437"/>
      <c r="X1700" s="437"/>
      <c r="Y1700" s="437"/>
      <c r="Z1700" s="437"/>
      <c r="AA1700" s="437"/>
      <c r="AB1700" s="437"/>
      <c r="AC1700" s="437"/>
      <c r="AD1700" s="437"/>
      <c r="AE1700" s="437"/>
      <c r="AF1700" s="437"/>
    </row>
    <row r="1701">
      <c r="A1701" s="486" t="s">
        <v>1636</v>
      </c>
      <c r="B1701" s="478">
        <v>5.0</v>
      </c>
      <c r="C1701" s="487" t="s">
        <v>1970</v>
      </c>
      <c r="D1701" s="474"/>
      <c r="E1701" s="474"/>
      <c r="F1701" s="475"/>
      <c r="G1701" s="476" t="s">
        <v>1882</v>
      </c>
      <c r="H1701" s="451"/>
      <c r="S1701" s="452"/>
      <c r="T1701" s="437"/>
      <c r="U1701" s="437"/>
      <c r="V1701" s="437"/>
      <c r="W1701" s="437"/>
      <c r="X1701" s="437"/>
      <c r="Y1701" s="437"/>
      <c r="Z1701" s="437"/>
      <c r="AA1701" s="437"/>
      <c r="AB1701" s="437"/>
      <c r="AC1701" s="437"/>
      <c r="AD1701" s="437"/>
      <c r="AE1701" s="437"/>
      <c r="AF1701" s="437"/>
    </row>
    <row r="1702">
      <c r="A1702" s="486" t="s">
        <v>1636</v>
      </c>
      <c r="B1702" s="478">
        <v>6.0</v>
      </c>
      <c r="C1702" s="487" t="s">
        <v>1883</v>
      </c>
      <c r="D1702" s="474"/>
      <c r="E1702" s="474"/>
      <c r="F1702" s="475"/>
      <c r="G1702" s="476" t="s">
        <v>1638</v>
      </c>
      <c r="H1702" s="451"/>
      <c r="S1702" s="452"/>
      <c r="T1702" s="437"/>
      <c r="U1702" s="437"/>
      <c r="V1702" s="437"/>
      <c r="W1702" s="437"/>
      <c r="X1702" s="437"/>
      <c r="Y1702" s="437"/>
      <c r="Z1702" s="437"/>
      <c r="AA1702" s="437"/>
      <c r="AB1702" s="437"/>
      <c r="AC1702" s="437"/>
      <c r="AD1702" s="437"/>
      <c r="AE1702" s="437"/>
      <c r="AF1702" s="437"/>
    </row>
    <row r="1703">
      <c r="A1703" s="486" t="s">
        <v>1646</v>
      </c>
      <c r="B1703" s="478">
        <v>7.0</v>
      </c>
      <c r="C1703" s="487" t="s">
        <v>1971</v>
      </c>
      <c r="D1703" s="474"/>
      <c r="E1703" s="474"/>
      <c r="F1703" s="475"/>
      <c r="G1703" s="476" t="s">
        <v>1729</v>
      </c>
      <c r="H1703" s="451"/>
      <c r="S1703" s="452"/>
      <c r="T1703" s="437"/>
      <c r="U1703" s="437"/>
      <c r="V1703" s="437"/>
      <c r="W1703" s="437"/>
      <c r="X1703" s="437"/>
      <c r="Y1703" s="437"/>
      <c r="Z1703" s="437"/>
      <c r="AA1703" s="437"/>
      <c r="AB1703" s="437"/>
      <c r="AC1703" s="437"/>
      <c r="AD1703" s="437"/>
      <c r="AE1703" s="437"/>
      <c r="AF1703" s="437"/>
    </row>
    <row r="1704">
      <c r="A1704" s="486" t="s">
        <v>1646</v>
      </c>
      <c r="B1704" s="478">
        <v>8.0</v>
      </c>
      <c r="C1704" s="487" t="s">
        <v>1885</v>
      </c>
      <c r="D1704" s="474"/>
      <c r="E1704" s="474"/>
      <c r="F1704" s="475"/>
      <c r="G1704" s="476" t="s">
        <v>1729</v>
      </c>
      <c r="H1704" s="451"/>
      <c r="S1704" s="452"/>
      <c r="T1704" s="437"/>
      <c r="U1704" s="437"/>
      <c r="V1704" s="437"/>
      <c r="W1704" s="437"/>
      <c r="X1704" s="437"/>
      <c r="Y1704" s="437"/>
      <c r="Z1704" s="437"/>
      <c r="AA1704" s="437"/>
      <c r="AB1704" s="437"/>
      <c r="AC1704" s="437"/>
      <c r="AD1704" s="437"/>
      <c r="AE1704" s="437"/>
      <c r="AF1704" s="437"/>
    </row>
    <row r="1705">
      <c r="A1705" s="486" t="s">
        <v>1636</v>
      </c>
      <c r="B1705" s="478">
        <v>9.0</v>
      </c>
      <c r="C1705" s="487" t="s">
        <v>1886</v>
      </c>
      <c r="D1705" s="474"/>
      <c r="E1705" s="474"/>
      <c r="F1705" s="475"/>
      <c r="G1705" s="476" t="s">
        <v>1638</v>
      </c>
      <c r="H1705" s="451"/>
      <c r="S1705" s="452"/>
      <c r="T1705" s="437"/>
      <c r="U1705" s="437"/>
      <c r="V1705" s="437"/>
      <c r="W1705" s="437"/>
      <c r="X1705" s="437"/>
      <c r="Y1705" s="437"/>
      <c r="Z1705" s="437"/>
      <c r="AA1705" s="437"/>
      <c r="AB1705" s="437"/>
      <c r="AC1705" s="437"/>
      <c r="AD1705" s="437"/>
      <c r="AE1705" s="437"/>
      <c r="AF1705" s="437"/>
    </row>
    <row r="1706">
      <c r="A1706" s="488" t="s">
        <v>8960</v>
      </c>
      <c r="B1706" s="474"/>
      <c r="C1706" s="474"/>
      <c r="D1706" s="474"/>
      <c r="E1706" s="474"/>
      <c r="F1706" s="474"/>
      <c r="G1706" s="474"/>
      <c r="H1706" s="451"/>
      <c r="S1706" s="452"/>
      <c r="T1706" s="437"/>
      <c r="U1706" s="437"/>
      <c r="V1706" s="437"/>
      <c r="W1706" s="437"/>
      <c r="X1706" s="437"/>
      <c r="Y1706" s="437"/>
      <c r="Z1706" s="437"/>
      <c r="AA1706" s="437"/>
      <c r="AB1706" s="437"/>
      <c r="AC1706" s="437"/>
      <c r="AD1706" s="437"/>
      <c r="AE1706" s="437"/>
      <c r="AF1706" s="437"/>
    </row>
    <row r="1707">
      <c r="A1707" s="471" t="s">
        <v>8944</v>
      </c>
      <c r="B1707" s="472" t="s">
        <v>8946</v>
      </c>
      <c r="C1707" s="473" t="s">
        <v>39</v>
      </c>
      <c r="D1707" s="475"/>
      <c r="E1707" s="472" t="s">
        <v>8951</v>
      </c>
      <c r="F1707" s="478" t="s">
        <v>8961</v>
      </c>
      <c r="G1707" s="473" t="s">
        <v>8953</v>
      </c>
      <c r="H1707" s="451"/>
      <c r="S1707" s="452"/>
      <c r="T1707" s="437"/>
      <c r="U1707" s="437"/>
      <c r="V1707" s="437"/>
      <c r="W1707" s="437"/>
      <c r="X1707" s="437"/>
      <c r="Y1707" s="437"/>
      <c r="Z1707" s="437"/>
      <c r="AA1707" s="437"/>
      <c r="AB1707" s="437"/>
      <c r="AC1707" s="437"/>
      <c r="AD1707" s="437"/>
      <c r="AE1707" s="437"/>
      <c r="AF1707" s="437"/>
    </row>
    <row r="1708">
      <c r="A1708" s="471" t="s">
        <v>6465</v>
      </c>
      <c r="B1708" s="472">
        <v>1.0</v>
      </c>
      <c r="C1708" s="476" t="s">
        <v>8955</v>
      </c>
      <c r="D1708" s="475"/>
      <c r="E1708" s="478" t="s">
        <v>8956</v>
      </c>
      <c r="F1708" s="472"/>
      <c r="G1708" s="473" t="s">
        <v>8957</v>
      </c>
      <c r="H1708" s="451"/>
      <c r="S1708" s="452"/>
      <c r="T1708" s="437"/>
      <c r="U1708" s="437"/>
      <c r="V1708" s="437"/>
      <c r="W1708" s="437"/>
      <c r="X1708" s="437"/>
      <c r="Y1708" s="437"/>
      <c r="Z1708" s="437"/>
      <c r="AA1708" s="437"/>
      <c r="AB1708" s="437"/>
      <c r="AC1708" s="437"/>
      <c r="AD1708" s="437"/>
      <c r="AE1708" s="437"/>
      <c r="AF1708" s="437"/>
    </row>
    <row r="1709">
      <c r="A1709" s="489" t="s">
        <v>8962</v>
      </c>
      <c r="B1709" s="474"/>
      <c r="C1709" s="474"/>
      <c r="D1709" s="474"/>
      <c r="E1709" s="474"/>
      <c r="F1709" s="474"/>
      <c r="G1709" s="474"/>
      <c r="H1709" s="451"/>
      <c r="S1709" s="452"/>
      <c r="T1709" s="437"/>
      <c r="U1709" s="437"/>
      <c r="V1709" s="437"/>
      <c r="W1709" s="437"/>
      <c r="X1709" s="437"/>
      <c r="Y1709" s="437"/>
      <c r="Z1709" s="437"/>
      <c r="AA1709" s="437"/>
      <c r="AB1709" s="437"/>
      <c r="AC1709" s="437"/>
      <c r="AD1709" s="437"/>
      <c r="AE1709" s="437"/>
      <c r="AF1709" s="437"/>
    </row>
    <row r="1710">
      <c r="A1710" s="471" t="s">
        <v>8944</v>
      </c>
      <c r="B1710" s="472" t="s">
        <v>8946</v>
      </c>
      <c r="C1710" s="473" t="s">
        <v>39</v>
      </c>
      <c r="D1710" s="475"/>
      <c r="E1710" s="472" t="s">
        <v>8951</v>
      </c>
      <c r="F1710" s="472" t="s">
        <v>8952</v>
      </c>
      <c r="G1710" s="473" t="s">
        <v>8953</v>
      </c>
      <c r="H1710" s="451"/>
      <c r="S1710" s="452"/>
      <c r="T1710" s="437"/>
      <c r="U1710" s="437"/>
      <c r="V1710" s="437"/>
      <c r="W1710" s="437"/>
      <c r="X1710" s="437"/>
      <c r="Y1710" s="437"/>
      <c r="Z1710" s="437"/>
      <c r="AA1710" s="437"/>
      <c r="AB1710" s="437"/>
      <c r="AC1710" s="437"/>
      <c r="AD1710" s="437"/>
      <c r="AE1710" s="437"/>
      <c r="AF1710" s="437"/>
    </row>
    <row r="1711">
      <c r="A1711" s="490" t="s">
        <v>6465</v>
      </c>
      <c r="B1711" s="491">
        <v>1.0</v>
      </c>
      <c r="C1711" s="492" t="s">
        <v>8955</v>
      </c>
      <c r="D1711" s="493"/>
      <c r="E1711" s="494" t="s">
        <v>8956</v>
      </c>
      <c r="F1711" s="491"/>
      <c r="G1711" s="495" t="s">
        <v>8963</v>
      </c>
      <c r="H1711" s="451"/>
      <c r="S1711" s="452"/>
      <c r="T1711" s="437"/>
      <c r="U1711" s="437"/>
      <c r="V1711" s="437"/>
      <c r="W1711" s="437"/>
      <c r="X1711" s="437"/>
      <c r="Y1711" s="437"/>
      <c r="Z1711" s="437"/>
      <c r="AA1711" s="437"/>
      <c r="AB1711" s="437"/>
      <c r="AC1711" s="437"/>
      <c r="AD1711" s="437"/>
      <c r="AE1711" s="437"/>
      <c r="AF1711" s="437"/>
    </row>
    <row r="1712">
      <c r="A1712" s="496"/>
      <c r="B1712" s="497"/>
      <c r="C1712" s="497"/>
      <c r="E1712" s="497"/>
      <c r="F1712" s="497"/>
      <c r="G1712" s="497"/>
      <c r="H1712" s="451"/>
      <c r="S1712" s="452"/>
      <c r="T1712" s="437"/>
      <c r="U1712" s="437"/>
      <c r="V1712" s="437"/>
      <c r="W1712" s="437"/>
      <c r="X1712" s="437"/>
      <c r="Y1712" s="437"/>
      <c r="Z1712" s="437"/>
      <c r="AA1712" s="437"/>
      <c r="AB1712" s="437"/>
      <c r="AC1712" s="437"/>
      <c r="AD1712" s="437"/>
      <c r="AE1712" s="437"/>
      <c r="AF1712" s="437"/>
    </row>
    <row r="1713">
      <c r="A1713" s="498" t="s">
        <v>8964</v>
      </c>
      <c r="B1713" s="435"/>
      <c r="C1713" s="435"/>
      <c r="D1713" s="499" t="s">
        <v>8965</v>
      </c>
      <c r="E1713" s="500" t="s">
        <v>8966</v>
      </c>
      <c r="F1713" s="499" t="s">
        <v>8967</v>
      </c>
      <c r="G1713" s="435"/>
      <c r="H1713" s="435"/>
      <c r="I1713" s="435"/>
      <c r="J1713" s="501" t="s">
        <v>8965</v>
      </c>
      <c r="K1713" s="500" t="s">
        <v>8966</v>
      </c>
      <c r="L1713" s="501" t="s">
        <v>8968</v>
      </c>
      <c r="M1713" s="435"/>
      <c r="N1713" s="435"/>
      <c r="O1713" s="435"/>
      <c r="P1713" s="502" t="s">
        <v>8965</v>
      </c>
      <c r="Q1713" s="503" t="s">
        <v>8966</v>
      </c>
      <c r="R1713" s="504"/>
      <c r="S1713" s="436"/>
      <c r="T1713" s="437"/>
      <c r="U1713" s="437"/>
      <c r="V1713" s="437"/>
      <c r="W1713" s="437"/>
      <c r="X1713" s="437"/>
      <c r="Y1713" s="437"/>
      <c r="Z1713" s="437"/>
      <c r="AA1713" s="437"/>
      <c r="AB1713" s="437"/>
      <c r="AC1713" s="437"/>
      <c r="AD1713" s="437"/>
      <c r="AE1713" s="437"/>
      <c r="AF1713" s="437"/>
    </row>
    <row r="1714">
      <c r="A1714" s="505"/>
      <c r="S1714" s="452"/>
      <c r="T1714" s="437"/>
      <c r="U1714" s="437"/>
      <c r="V1714" s="437"/>
      <c r="W1714" s="437"/>
      <c r="X1714" s="437"/>
      <c r="Y1714" s="437"/>
      <c r="Z1714" s="437"/>
      <c r="AA1714" s="437"/>
      <c r="AB1714" s="437"/>
      <c r="AC1714" s="437"/>
      <c r="AD1714" s="437"/>
      <c r="AE1714" s="437"/>
      <c r="AF1714" s="437"/>
    </row>
    <row r="1715">
      <c r="A1715" s="506" t="s">
        <v>8969</v>
      </c>
      <c r="D1715" s="507" t="s">
        <v>8965</v>
      </c>
      <c r="E1715" s="508" t="s">
        <v>8966</v>
      </c>
      <c r="F1715" s="507" t="s">
        <v>8970</v>
      </c>
      <c r="J1715" s="507" t="s">
        <v>8965</v>
      </c>
      <c r="K1715" s="508" t="s">
        <v>8966</v>
      </c>
      <c r="L1715" s="507" t="s">
        <v>8971</v>
      </c>
      <c r="P1715" s="509" t="s">
        <v>8965</v>
      </c>
      <c r="Q1715" s="510" t="s">
        <v>8966</v>
      </c>
      <c r="R1715" s="511" t="s">
        <v>8972</v>
      </c>
      <c r="S1715" s="452"/>
      <c r="T1715" s="437"/>
      <c r="U1715" s="437"/>
      <c r="V1715" s="437"/>
      <c r="W1715" s="437"/>
      <c r="X1715" s="437"/>
      <c r="Y1715" s="437"/>
      <c r="Z1715" s="437"/>
      <c r="AA1715" s="437"/>
      <c r="AB1715" s="437"/>
      <c r="AC1715" s="437"/>
      <c r="AD1715" s="437"/>
      <c r="AE1715" s="437"/>
      <c r="AF1715" s="437"/>
    </row>
    <row r="1716">
      <c r="A1716" s="512"/>
      <c r="B1716" s="513"/>
      <c r="C1716" s="513"/>
      <c r="D1716" s="513"/>
      <c r="E1716" s="513"/>
      <c r="F1716" s="513"/>
      <c r="G1716" s="513"/>
      <c r="H1716" s="513"/>
      <c r="I1716" s="513"/>
      <c r="J1716" s="513"/>
      <c r="K1716" s="513"/>
      <c r="L1716" s="513"/>
      <c r="M1716" s="513"/>
      <c r="N1716" s="513"/>
      <c r="O1716" s="513"/>
      <c r="P1716" s="513"/>
      <c r="Q1716" s="513"/>
      <c r="R1716" s="513"/>
      <c r="S1716" s="514"/>
      <c r="T1716" s="437"/>
      <c r="U1716" s="437"/>
      <c r="V1716" s="437"/>
      <c r="W1716" s="437"/>
      <c r="X1716" s="437"/>
      <c r="Y1716" s="437"/>
      <c r="Z1716" s="437"/>
      <c r="AA1716" s="437"/>
      <c r="AB1716" s="437"/>
      <c r="AC1716" s="437"/>
      <c r="AD1716" s="437"/>
      <c r="AE1716" s="437"/>
      <c r="AF1716" s="437"/>
    </row>
    <row r="1717">
      <c r="A1717" s="434" t="s">
        <v>9046</v>
      </c>
      <c r="B1717" s="435"/>
      <c r="C1717" s="435"/>
      <c r="D1717" s="435"/>
      <c r="E1717" s="435"/>
      <c r="F1717" s="435"/>
      <c r="G1717" s="435"/>
      <c r="H1717" s="435"/>
      <c r="I1717" s="435"/>
      <c r="J1717" s="435"/>
      <c r="K1717" s="435"/>
      <c r="L1717" s="435"/>
      <c r="M1717" s="435"/>
      <c r="N1717" s="435"/>
      <c r="O1717" s="435"/>
      <c r="P1717" s="435"/>
      <c r="Q1717" s="435"/>
      <c r="R1717" s="435"/>
      <c r="S1717" s="436"/>
      <c r="T1717" s="437"/>
      <c r="U1717" s="437"/>
      <c r="V1717" s="437"/>
      <c r="W1717" s="437"/>
      <c r="X1717" s="437"/>
      <c r="Y1717" s="437"/>
      <c r="Z1717" s="437"/>
      <c r="AA1717" s="437"/>
      <c r="AB1717" s="437"/>
      <c r="AC1717" s="437"/>
      <c r="AD1717" s="437"/>
      <c r="AE1717" s="437"/>
      <c r="AF1717" s="437"/>
    </row>
    <row r="1718">
      <c r="A1718" s="438" t="s">
        <v>8935</v>
      </c>
      <c r="B1718" s="439"/>
      <c r="C1718" s="438" t="s">
        <v>8936</v>
      </c>
      <c r="D1718" s="440"/>
      <c r="E1718" s="439"/>
      <c r="F1718" s="441" t="s">
        <v>1437</v>
      </c>
      <c r="G1718" s="442" t="s">
        <v>8937</v>
      </c>
      <c r="H1718" s="443" t="s">
        <v>1442</v>
      </c>
      <c r="I1718" s="444"/>
      <c r="J1718" s="444"/>
      <c r="K1718" s="444"/>
      <c r="L1718" s="444"/>
      <c r="M1718" s="444"/>
      <c r="N1718" s="444"/>
      <c r="O1718" s="444"/>
      <c r="P1718" s="444"/>
      <c r="Q1718" s="444"/>
      <c r="R1718" s="444"/>
      <c r="S1718" s="445"/>
      <c r="T1718" s="437"/>
      <c r="U1718" s="437"/>
      <c r="V1718" s="437"/>
      <c r="W1718" s="437"/>
      <c r="X1718" s="437"/>
      <c r="Y1718" s="437"/>
      <c r="Z1718" s="437"/>
      <c r="AA1718" s="437"/>
      <c r="AB1718" s="437"/>
      <c r="AC1718" s="437"/>
      <c r="AD1718" s="437"/>
      <c r="AE1718" s="437"/>
      <c r="AF1718" s="437"/>
    </row>
    <row r="1719">
      <c r="A1719" s="446" t="s">
        <v>8938</v>
      </c>
      <c r="B1719" s="22"/>
      <c r="C1719" s="447"/>
      <c r="D1719" s="448"/>
      <c r="E1719" s="22"/>
      <c r="F1719" s="449" t="s">
        <v>8939</v>
      </c>
      <c r="G1719" s="450"/>
      <c r="H1719" s="451"/>
      <c r="S1719" s="452"/>
      <c r="T1719" s="437"/>
      <c r="U1719" s="437"/>
      <c r="V1719" s="437"/>
      <c r="W1719" s="437"/>
      <c r="X1719" s="437"/>
      <c r="Y1719" s="437"/>
      <c r="Z1719" s="437"/>
      <c r="AA1719" s="437"/>
      <c r="AB1719" s="437"/>
      <c r="AC1719" s="437"/>
      <c r="AD1719" s="437"/>
      <c r="AE1719" s="437"/>
      <c r="AF1719" s="437"/>
    </row>
    <row r="1720">
      <c r="A1720" s="453" t="s">
        <v>8940</v>
      </c>
      <c r="B1720" s="448"/>
      <c r="C1720" s="448"/>
      <c r="D1720" s="22"/>
      <c r="E1720" s="454" t="s">
        <v>8941</v>
      </c>
      <c r="F1720" s="455" t="s">
        <v>8942</v>
      </c>
      <c r="G1720" s="456"/>
      <c r="H1720" s="451"/>
      <c r="S1720" s="452"/>
      <c r="T1720" s="437"/>
      <c r="U1720" s="437"/>
      <c r="V1720" s="437"/>
      <c r="W1720" s="437"/>
      <c r="X1720" s="437"/>
      <c r="Y1720" s="437"/>
      <c r="Z1720" s="437"/>
      <c r="AA1720" s="437"/>
      <c r="AB1720" s="437"/>
      <c r="AC1720" s="437"/>
      <c r="AD1720" s="437"/>
      <c r="AE1720" s="437"/>
      <c r="AF1720" s="437"/>
    </row>
    <row r="1721">
      <c r="A1721" s="457" t="s">
        <v>8943</v>
      </c>
      <c r="B1721" s="458"/>
      <c r="C1721" s="458"/>
      <c r="D1721" s="459"/>
      <c r="E1721" s="460"/>
      <c r="F1721" s="461"/>
      <c r="G1721" s="462"/>
      <c r="H1721" s="463"/>
      <c r="I1721" s="464"/>
      <c r="J1721" s="464"/>
      <c r="K1721" s="464"/>
      <c r="L1721" s="464"/>
      <c r="M1721" s="464"/>
      <c r="N1721" s="464"/>
      <c r="O1721" s="464"/>
      <c r="P1721" s="464"/>
      <c r="Q1721" s="464"/>
      <c r="R1721" s="464"/>
      <c r="S1721" s="465"/>
      <c r="T1721" s="437"/>
      <c r="U1721" s="437"/>
      <c r="V1721" s="437"/>
      <c r="W1721" s="437"/>
      <c r="X1721" s="437"/>
      <c r="Y1721" s="437"/>
      <c r="Z1721" s="437"/>
      <c r="AA1721" s="437"/>
      <c r="AB1721" s="437"/>
      <c r="AC1721" s="437"/>
      <c r="AD1721" s="437"/>
      <c r="AE1721" s="437"/>
      <c r="AF1721" s="437"/>
    </row>
    <row r="1722">
      <c r="A1722" s="466" t="s">
        <v>8944</v>
      </c>
      <c r="B1722" s="467"/>
      <c r="C1722" s="468" t="s">
        <v>8945</v>
      </c>
      <c r="D1722" s="469"/>
      <c r="E1722" s="469"/>
      <c r="F1722" s="469"/>
      <c r="G1722" s="469"/>
      <c r="H1722" s="470" t="s">
        <v>1581</v>
      </c>
      <c r="S1722" s="452"/>
      <c r="T1722" s="437"/>
      <c r="U1722" s="437"/>
      <c r="V1722" s="437"/>
      <c r="W1722" s="437"/>
      <c r="X1722" s="437"/>
      <c r="Y1722" s="437"/>
      <c r="Z1722" s="437"/>
      <c r="AA1722" s="437"/>
      <c r="AB1722" s="437"/>
      <c r="AC1722" s="437"/>
      <c r="AD1722" s="437"/>
      <c r="AE1722" s="437"/>
      <c r="AF1722" s="437"/>
    </row>
    <row r="1723">
      <c r="A1723" s="471"/>
      <c r="B1723" s="472" t="s">
        <v>8946</v>
      </c>
      <c r="C1723" s="473" t="s">
        <v>8947</v>
      </c>
      <c r="D1723" s="474"/>
      <c r="E1723" s="474"/>
      <c r="F1723" s="475"/>
      <c r="G1723" s="473" t="s">
        <v>8948</v>
      </c>
      <c r="H1723" s="451"/>
      <c r="S1723" s="452"/>
      <c r="T1723" s="437"/>
      <c r="U1723" s="437"/>
      <c r="V1723" s="437"/>
      <c r="W1723" s="437"/>
      <c r="X1723" s="437"/>
      <c r="Y1723" s="437"/>
      <c r="Z1723" s="437"/>
      <c r="AA1723" s="437"/>
      <c r="AB1723" s="437"/>
      <c r="AC1723" s="437"/>
      <c r="AD1723" s="437"/>
      <c r="AE1723" s="437"/>
      <c r="AF1723" s="437"/>
    </row>
    <row r="1724">
      <c r="A1724" s="486" t="s">
        <v>2101</v>
      </c>
      <c r="B1724" s="478">
        <v>1.0</v>
      </c>
      <c r="C1724" s="476" t="s">
        <v>2156</v>
      </c>
      <c r="D1724" s="474"/>
      <c r="E1724" s="474"/>
      <c r="F1724" s="475"/>
      <c r="G1724" s="477"/>
      <c r="H1724" s="451"/>
      <c r="S1724" s="452"/>
      <c r="T1724" s="437"/>
      <c r="U1724" s="437"/>
      <c r="V1724" s="437"/>
      <c r="W1724" s="437"/>
      <c r="X1724" s="437"/>
      <c r="Y1724" s="437"/>
      <c r="Z1724" s="437"/>
      <c r="AA1724" s="437"/>
      <c r="AB1724" s="437"/>
      <c r="AC1724" s="437"/>
      <c r="AD1724" s="437"/>
      <c r="AE1724" s="437"/>
      <c r="AF1724" s="437"/>
    </row>
    <row r="1725">
      <c r="A1725" s="486" t="s">
        <v>2101</v>
      </c>
      <c r="B1725" s="478">
        <v>2.0</v>
      </c>
      <c r="C1725" s="476" t="s">
        <v>2109</v>
      </c>
      <c r="D1725" s="474"/>
      <c r="E1725" s="474"/>
      <c r="F1725" s="475"/>
      <c r="G1725" s="477"/>
      <c r="H1725" s="451"/>
      <c r="S1725" s="452"/>
      <c r="T1725" s="437"/>
      <c r="U1725" s="437"/>
      <c r="V1725" s="437"/>
      <c r="W1725" s="437"/>
      <c r="X1725" s="437"/>
      <c r="Y1725" s="437"/>
      <c r="Z1725" s="437"/>
      <c r="AA1725" s="437"/>
      <c r="AB1725" s="437"/>
      <c r="AC1725" s="437"/>
      <c r="AD1725" s="437"/>
      <c r="AE1725" s="437"/>
      <c r="AF1725" s="437"/>
    </row>
    <row r="1726">
      <c r="A1726" s="486"/>
      <c r="B1726" s="478" t="s">
        <v>8946</v>
      </c>
      <c r="C1726" s="476" t="s">
        <v>8947</v>
      </c>
      <c r="D1726" s="474"/>
      <c r="E1726" s="475"/>
      <c r="F1726" s="478" t="s">
        <v>8948</v>
      </c>
      <c r="G1726" s="476" t="s">
        <v>8949</v>
      </c>
      <c r="H1726" s="451"/>
      <c r="S1726" s="452"/>
      <c r="T1726" s="437"/>
      <c r="U1726" s="437"/>
      <c r="V1726" s="437"/>
      <c r="W1726" s="437"/>
      <c r="X1726" s="437"/>
      <c r="Y1726" s="437"/>
      <c r="Z1726" s="437"/>
      <c r="AA1726" s="437"/>
      <c r="AB1726" s="437"/>
      <c r="AC1726" s="437"/>
      <c r="AD1726" s="437"/>
      <c r="AE1726" s="437"/>
      <c r="AF1726" s="437"/>
    </row>
    <row r="1727">
      <c r="A1727" s="521" t="s">
        <v>2104</v>
      </c>
      <c r="B1727" s="478">
        <v>1.0</v>
      </c>
      <c r="C1727" s="484" t="s">
        <v>2157</v>
      </c>
      <c r="D1727" s="474"/>
      <c r="E1727" s="475"/>
      <c r="F1727" s="483" t="s">
        <v>2158</v>
      </c>
      <c r="G1727" s="482"/>
      <c r="H1727" s="451"/>
      <c r="S1727" s="452"/>
      <c r="T1727" s="437"/>
      <c r="U1727" s="437"/>
      <c r="V1727" s="437"/>
      <c r="W1727" s="437"/>
      <c r="X1727" s="437"/>
      <c r="Y1727" s="437"/>
      <c r="Z1727" s="437"/>
      <c r="AA1727" s="437"/>
      <c r="AB1727" s="437"/>
      <c r="AC1727" s="437"/>
      <c r="AD1727" s="437"/>
      <c r="AE1727" s="437"/>
      <c r="AF1727" s="437"/>
    </row>
    <row r="1728">
      <c r="A1728" s="521" t="s">
        <v>2104</v>
      </c>
      <c r="B1728" s="483">
        <v>2.0</v>
      </c>
      <c r="C1728" s="484" t="s">
        <v>2159</v>
      </c>
      <c r="D1728" s="474"/>
      <c r="E1728" s="475"/>
      <c r="F1728" s="481"/>
      <c r="G1728" s="482"/>
      <c r="H1728" s="451"/>
      <c r="S1728" s="452"/>
      <c r="T1728" s="437"/>
      <c r="U1728" s="437"/>
      <c r="V1728" s="437"/>
      <c r="W1728" s="437"/>
      <c r="X1728" s="437"/>
      <c r="Y1728" s="437"/>
      <c r="Z1728" s="437"/>
      <c r="AA1728" s="437"/>
      <c r="AB1728" s="437"/>
      <c r="AC1728" s="437"/>
      <c r="AD1728" s="437"/>
      <c r="AE1728" s="437"/>
      <c r="AF1728" s="437"/>
    </row>
    <row r="1729">
      <c r="A1729" s="521"/>
      <c r="B1729" s="483" t="s">
        <v>8946</v>
      </c>
      <c r="C1729" s="483" t="s">
        <v>8947</v>
      </c>
      <c r="D1729" s="483" t="s">
        <v>8950</v>
      </c>
      <c r="E1729" s="483" t="s">
        <v>8951</v>
      </c>
      <c r="F1729" s="483" t="s">
        <v>8952</v>
      </c>
      <c r="G1729" s="484" t="s">
        <v>8953</v>
      </c>
      <c r="H1729" s="451"/>
      <c r="S1729" s="452"/>
      <c r="T1729" s="437"/>
      <c r="U1729" s="437"/>
      <c r="V1729" s="437"/>
      <c r="W1729" s="437"/>
      <c r="X1729" s="437"/>
      <c r="Y1729" s="437"/>
      <c r="Z1729" s="437"/>
      <c r="AA1729" s="437"/>
      <c r="AB1729" s="437"/>
      <c r="AC1729" s="437"/>
      <c r="AD1729" s="437"/>
      <c r="AE1729" s="437"/>
      <c r="AF1729" s="437"/>
    </row>
    <row r="1730">
      <c r="A1730" s="521" t="s">
        <v>8954</v>
      </c>
      <c r="B1730" s="483">
        <v>1.0</v>
      </c>
      <c r="C1730" s="483" t="s">
        <v>2161</v>
      </c>
      <c r="D1730" s="483" t="s">
        <v>2162</v>
      </c>
      <c r="E1730" s="481"/>
      <c r="F1730" s="481"/>
      <c r="G1730" s="484" t="s">
        <v>2163</v>
      </c>
      <c r="H1730" s="451"/>
      <c r="S1730" s="452"/>
      <c r="T1730" s="437"/>
      <c r="U1730" s="437"/>
      <c r="V1730" s="437"/>
      <c r="W1730" s="437"/>
      <c r="X1730" s="437"/>
      <c r="Y1730" s="437"/>
      <c r="Z1730" s="437"/>
      <c r="AA1730" s="437"/>
      <c r="AB1730" s="437"/>
      <c r="AC1730" s="437"/>
      <c r="AD1730" s="437"/>
      <c r="AE1730" s="437"/>
      <c r="AF1730" s="437"/>
    </row>
    <row r="1731">
      <c r="A1731" s="521" t="s">
        <v>8954</v>
      </c>
      <c r="B1731" s="483">
        <v>2.0</v>
      </c>
      <c r="C1731" s="483" t="s">
        <v>2164</v>
      </c>
      <c r="D1731" s="483" t="s">
        <v>2165</v>
      </c>
      <c r="E1731" s="483" t="s">
        <v>2166</v>
      </c>
      <c r="F1731" s="481"/>
      <c r="G1731" s="484" t="s">
        <v>2167</v>
      </c>
      <c r="H1731" s="451"/>
      <c r="S1731" s="452"/>
      <c r="T1731" s="437"/>
      <c r="U1731" s="437"/>
      <c r="V1731" s="437"/>
      <c r="W1731" s="437"/>
      <c r="X1731" s="437"/>
      <c r="Y1731" s="437"/>
      <c r="Z1731" s="437"/>
      <c r="AA1731" s="437"/>
      <c r="AB1731" s="437"/>
      <c r="AC1731" s="437"/>
      <c r="AD1731" s="437"/>
      <c r="AE1731" s="437"/>
      <c r="AF1731" s="437"/>
    </row>
    <row r="1732">
      <c r="A1732" s="471"/>
      <c r="B1732" s="472" t="s">
        <v>8946</v>
      </c>
      <c r="C1732" s="517" t="s">
        <v>6512</v>
      </c>
      <c r="D1732" s="517" t="s">
        <v>8974</v>
      </c>
      <c r="E1732" s="517" t="s">
        <v>8951</v>
      </c>
      <c r="F1732" s="517" t="s">
        <v>8952</v>
      </c>
      <c r="G1732" s="473" t="s">
        <v>8953</v>
      </c>
      <c r="H1732" s="451"/>
      <c r="S1732" s="452"/>
      <c r="T1732" s="437"/>
      <c r="U1732" s="437"/>
      <c r="V1732" s="437"/>
      <c r="W1732" s="437"/>
      <c r="X1732" s="437"/>
      <c r="Y1732" s="437"/>
      <c r="Z1732" s="437"/>
      <c r="AA1732" s="437"/>
      <c r="AB1732" s="437"/>
      <c r="AC1732" s="437"/>
      <c r="AD1732" s="437"/>
      <c r="AE1732" s="437"/>
      <c r="AF1732" s="437"/>
    </row>
    <row r="1733">
      <c r="A1733" s="471" t="s">
        <v>8975</v>
      </c>
      <c r="B1733" s="472">
        <v>1.0</v>
      </c>
      <c r="C1733" s="478" t="s">
        <v>8976</v>
      </c>
      <c r="D1733" s="472"/>
      <c r="E1733" s="478" t="s">
        <v>8977</v>
      </c>
      <c r="F1733" s="472"/>
      <c r="G1733" s="473" t="s">
        <v>8978</v>
      </c>
      <c r="H1733" s="451"/>
      <c r="S1733" s="452"/>
      <c r="T1733" s="437"/>
      <c r="U1733" s="437"/>
      <c r="V1733" s="437"/>
      <c r="W1733" s="437"/>
      <c r="X1733" s="437"/>
      <c r="Y1733" s="437"/>
      <c r="Z1733" s="437"/>
      <c r="AA1733" s="437"/>
      <c r="AB1733" s="437"/>
      <c r="AC1733" s="437"/>
      <c r="AD1733" s="437"/>
      <c r="AE1733" s="437"/>
      <c r="AF1733" s="437"/>
    </row>
    <row r="1734">
      <c r="A1734" s="479"/>
      <c r="B1734" s="480" t="s">
        <v>8946</v>
      </c>
      <c r="C1734" s="485" t="s">
        <v>39</v>
      </c>
      <c r="D1734" s="475"/>
      <c r="E1734" s="480" t="s">
        <v>8951</v>
      </c>
      <c r="F1734" s="480" t="s">
        <v>8952</v>
      </c>
      <c r="G1734" s="485" t="s">
        <v>8953</v>
      </c>
      <c r="H1734" s="451"/>
      <c r="S1734" s="452"/>
      <c r="T1734" s="437"/>
      <c r="U1734" s="437"/>
      <c r="V1734" s="437"/>
      <c r="W1734" s="437"/>
      <c r="X1734" s="437"/>
      <c r="Y1734" s="437"/>
      <c r="Z1734" s="437"/>
      <c r="AA1734" s="437"/>
      <c r="AB1734" s="437"/>
      <c r="AC1734" s="437"/>
      <c r="AD1734" s="437"/>
      <c r="AE1734" s="437"/>
      <c r="AF1734" s="437"/>
    </row>
    <row r="1735">
      <c r="A1735" s="471" t="s">
        <v>6465</v>
      </c>
      <c r="B1735" s="480">
        <v>1.0</v>
      </c>
      <c r="C1735" s="484" t="s">
        <v>8955</v>
      </c>
      <c r="D1735" s="475"/>
      <c r="E1735" s="483" t="s">
        <v>8956</v>
      </c>
      <c r="F1735" s="480"/>
      <c r="G1735" s="484" t="s">
        <v>8957</v>
      </c>
      <c r="H1735" s="451"/>
      <c r="S1735" s="452"/>
      <c r="T1735" s="437"/>
      <c r="U1735" s="437"/>
      <c r="V1735" s="437"/>
      <c r="W1735" s="437"/>
      <c r="X1735" s="437"/>
      <c r="Y1735" s="437"/>
      <c r="Z1735" s="437"/>
      <c r="AA1735" s="437"/>
      <c r="AB1735" s="437"/>
      <c r="AC1735" s="437"/>
      <c r="AD1735" s="437"/>
      <c r="AE1735" s="437"/>
      <c r="AF1735" s="437"/>
    </row>
    <row r="1736">
      <c r="A1736" s="471"/>
      <c r="B1736" s="472" t="s">
        <v>8946</v>
      </c>
      <c r="C1736" s="476" t="s">
        <v>8958</v>
      </c>
      <c r="D1736" s="474"/>
      <c r="E1736" s="474"/>
      <c r="F1736" s="475"/>
      <c r="G1736" s="473" t="s">
        <v>8959</v>
      </c>
      <c r="H1736" s="451"/>
      <c r="S1736" s="452"/>
      <c r="T1736" s="437"/>
      <c r="U1736" s="437"/>
      <c r="V1736" s="437"/>
      <c r="W1736" s="437"/>
      <c r="X1736" s="437"/>
      <c r="Y1736" s="437"/>
      <c r="Z1736" s="437"/>
      <c r="AA1736" s="437"/>
      <c r="AB1736" s="437"/>
      <c r="AC1736" s="437"/>
      <c r="AD1736" s="437"/>
      <c r="AE1736" s="437"/>
      <c r="AF1736" s="437"/>
    </row>
    <row r="1737">
      <c r="A1737" s="486" t="s">
        <v>1636</v>
      </c>
      <c r="B1737" s="478">
        <v>1.0</v>
      </c>
      <c r="C1737" s="487" t="s">
        <v>1972</v>
      </c>
      <c r="D1737" s="474"/>
      <c r="E1737" s="474"/>
      <c r="F1737" s="475"/>
      <c r="G1737" s="476" t="s">
        <v>1877</v>
      </c>
      <c r="H1737" s="451"/>
      <c r="S1737" s="452"/>
      <c r="T1737" s="437"/>
      <c r="U1737" s="437"/>
      <c r="V1737" s="437"/>
      <c r="W1737" s="437"/>
      <c r="X1737" s="437"/>
      <c r="Y1737" s="437"/>
      <c r="Z1737" s="437"/>
      <c r="AA1737" s="437"/>
      <c r="AB1737" s="437"/>
      <c r="AC1737" s="437"/>
      <c r="AD1737" s="437"/>
      <c r="AE1737" s="437"/>
      <c r="AF1737" s="437"/>
    </row>
    <row r="1738">
      <c r="A1738" s="486" t="s">
        <v>1636</v>
      </c>
      <c r="B1738" s="478">
        <v>2.0</v>
      </c>
      <c r="C1738" s="487" t="s">
        <v>1967</v>
      </c>
      <c r="D1738" s="474"/>
      <c r="E1738" s="474"/>
      <c r="F1738" s="475"/>
      <c r="G1738" s="476" t="s">
        <v>1638</v>
      </c>
      <c r="H1738" s="451"/>
      <c r="S1738" s="452"/>
      <c r="T1738" s="437"/>
      <c r="U1738" s="437"/>
      <c r="V1738" s="437"/>
      <c r="W1738" s="437"/>
      <c r="X1738" s="437"/>
      <c r="Y1738" s="437"/>
      <c r="Z1738" s="437"/>
      <c r="AA1738" s="437"/>
      <c r="AB1738" s="437"/>
      <c r="AC1738" s="437"/>
      <c r="AD1738" s="437"/>
      <c r="AE1738" s="437"/>
      <c r="AF1738" s="437"/>
    </row>
    <row r="1739">
      <c r="A1739" s="486" t="s">
        <v>1636</v>
      </c>
      <c r="B1739" s="478">
        <v>3.0</v>
      </c>
      <c r="C1739" s="487" t="s">
        <v>1968</v>
      </c>
      <c r="D1739" s="474"/>
      <c r="E1739" s="474"/>
      <c r="F1739" s="475"/>
      <c r="G1739" s="476" t="s">
        <v>1638</v>
      </c>
      <c r="H1739" s="451"/>
      <c r="S1739" s="452"/>
      <c r="T1739" s="437"/>
      <c r="U1739" s="437"/>
      <c r="V1739" s="437"/>
      <c r="W1739" s="437"/>
      <c r="X1739" s="437"/>
      <c r="Y1739" s="437"/>
      <c r="Z1739" s="437"/>
      <c r="AA1739" s="437"/>
      <c r="AB1739" s="437"/>
      <c r="AC1739" s="437"/>
      <c r="AD1739" s="437"/>
      <c r="AE1739" s="437"/>
      <c r="AF1739" s="437"/>
    </row>
    <row r="1740">
      <c r="A1740" s="486" t="s">
        <v>1636</v>
      </c>
      <c r="B1740" s="478">
        <v>4.0</v>
      </c>
      <c r="C1740" s="487" t="s">
        <v>1969</v>
      </c>
      <c r="D1740" s="474"/>
      <c r="E1740" s="474"/>
      <c r="F1740" s="475"/>
      <c r="G1740" s="476" t="s">
        <v>1661</v>
      </c>
      <c r="H1740" s="451"/>
      <c r="S1740" s="452"/>
      <c r="T1740" s="437"/>
      <c r="U1740" s="437"/>
      <c r="V1740" s="437"/>
      <c r="W1740" s="437"/>
      <c r="X1740" s="437"/>
      <c r="Y1740" s="437"/>
      <c r="Z1740" s="437"/>
      <c r="AA1740" s="437"/>
      <c r="AB1740" s="437"/>
      <c r="AC1740" s="437"/>
      <c r="AD1740" s="437"/>
      <c r="AE1740" s="437"/>
      <c r="AF1740" s="437"/>
    </row>
    <row r="1741">
      <c r="A1741" s="486" t="s">
        <v>1636</v>
      </c>
      <c r="B1741" s="478">
        <v>5.0</v>
      </c>
      <c r="C1741" s="487" t="s">
        <v>1970</v>
      </c>
      <c r="D1741" s="474"/>
      <c r="E1741" s="474"/>
      <c r="F1741" s="475"/>
      <c r="G1741" s="476" t="s">
        <v>1882</v>
      </c>
      <c r="H1741" s="451"/>
      <c r="S1741" s="452"/>
      <c r="T1741" s="437"/>
      <c r="U1741" s="437"/>
      <c r="V1741" s="437"/>
      <c r="W1741" s="437"/>
      <c r="X1741" s="437"/>
      <c r="Y1741" s="437"/>
      <c r="Z1741" s="437"/>
      <c r="AA1741" s="437"/>
      <c r="AB1741" s="437"/>
      <c r="AC1741" s="437"/>
      <c r="AD1741" s="437"/>
      <c r="AE1741" s="437"/>
      <c r="AF1741" s="437"/>
    </row>
    <row r="1742">
      <c r="A1742" s="486" t="s">
        <v>1636</v>
      </c>
      <c r="B1742" s="478">
        <v>6.0</v>
      </c>
      <c r="C1742" s="487" t="s">
        <v>1883</v>
      </c>
      <c r="D1742" s="474"/>
      <c r="E1742" s="474"/>
      <c r="F1742" s="475"/>
      <c r="G1742" s="476" t="s">
        <v>1638</v>
      </c>
      <c r="H1742" s="451"/>
      <c r="S1742" s="452"/>
      <c r="T1742" s="437"/>
      <c r="U1742" s="437"/>
      <c r="V1742" s="437"/>
      <c r="W1742" s="437"/>
      <c r="X1742" s="437"/>
      <c r="Y1742" s="437"/>
      <c r="Z1742" s="437"/>
      <c r="AA1742" s="437"/>
      <c r="AB1742" s="437"/>
      <c r="AC1742" s="437"/>
      <c r="AD1742" s="437"/>
      <c r="AE1742" s="437"/>
      <c r="AF1742" s="437"/>
    </row>
    <row r="1743">
      <c r="A1743" s="486" t="s">
        <v>1646</v>
      </c>
      <c r="B1743" s="478">
        <v>7.0</v>
      </c>
      <c r="C1743" s="487" t="s">
        <v>1973</v>
      </c>
      <c r="D1743" s="474"/>
      <c r="E1743" s="474"/>
      <c r="F1743" s="475"/>
      <c r="G1743" s="476" t="s">
        <v>1729</v>
      </c>
      <c r="H1743" s="451"/>
      <c r="S1743" s="452"/>
      <c r="T1743" s="437"/>
      <c r="U1743" s="437"/>
      <c r="V1743" s="437"/>
      <c r="W1743" s="437"/>
      <c r="X1743" s="437"/>
      <c r="Y1743" s="437"/>
      <c r="Z1743" s="437"/>
      <c r="AA1743" s="437"/>
      <c r="AB1743" s="437"/>
      <c r="AC1743" s="437"/>
      <c r="AD1743" s="437"/>
      <c r="AE1743" s="437"/>
      <c r="AF1743" s="437"/>
    </row>
    <row r="1744">
      <c r="A1744" s="486" t="s">
        <v>1646</v>
      </c>
      <c r="B1744" s="478">
        <v>8.0</v>
      </c>
      <c r="C1744" s="487" t="s">
        <v>1885</v>
      </c>
      <c r="D1744" s="474"/>
      <c r="E1744" s="474"/>
      <c r="F1744" s="475"/>
      <c r="G1744" s="476" t="s">
        <v>1729</v>
      </c>
      <c r="H1744" s="451"/>
      <c r="S1744" s="452"/>
      <c r="T1744" s="437"/>
      <c r="U1744" s="437"/>
      <c r="V1744" s="437"/>
      <c r="W1744" s="437"/>
      <c r="X1744" s="437"/>
      <c r="Y1744" s="437"/>
      <c r="Z1744" s="437"/>
      <c r="AA1744" s="437"/>
      <c r="AB1744" s="437"/>
      <c r="AC1744" s="437"/>
      <c r="AD1744" s="437"/>
      <c r="AE1744" s="437"/>
      <c r="AF1744" s="437"/>
    </row>
    <row r="1745">
      <c r="A1745" s="486" t="s">
        <v>1636</v>
      </c>
      <c r="B1745" s="478">
        <v>9.0</v>
      </c>
      <c r="C1745" s="487" t="s">
        <v>1886</v>
      </c>
      <c r="D1745" s="474"/>
      <c r="E1745" s="474"/>
      <c r="F1745" s="475"/>
      <c r="G1745" s="476" t="s">
        <v>1638</v>
      </c>
      <c r="H1745" s="451"/>
      <c r="S1745" s="452"/>
      <c r="T1745" s="437"/>
      <c r="U1745" s="437"/>
      <c r="V1745" s="437"/>
      <c r="W1745" s="437"/>
      <c r="X1745" s="437"/>
      <c r="Y1745" s="437"/>
      <c r="Z1745" s="437"/>
      <c r="AA1745" s="437"/>
      <c r="AB1745" s="437"/>
      <c r="AC1745" s="437"/>
      <c r="AD1745" s="437"/>
      <c r="AE1745" s="437"/>
      <c r="AF1745" s="437"/>
    </row>
    <row r="1746">
      <c r="A1746" s="488" t="s">
        <v>8960</v>
      </c>
      <c r="B1746" s="474"/>
      <c r="C1746" s="474"/>
      <c r="D1746" s="474"/>
      <c r="E1746" s="474"/>
      <c r="F1746" s="474"/>
      <c r="G1746" s="474"/>
      <c r="H1746" s="451"/>
      <c r="S1746" s="452"/>
      <c r="T1746" s="437"/>
      <c r="U1746" s="437"/>
      <c r="V1746" s="437"/>
      <c r="W1746" s="437"/>
      <c r="X1746" s="437"/>
      <c r="Y1746" s="437"/>
      <c r="Z1746" s="437"/>
      <c r="AA1746" s="437"/>
      <c r="AB1746" s="437"/>
      <c r="AC1746" s="437"/>
      <c r="AD1746" s="437"/>
      <c r="AE1746" s="437"/>
      <c r="AF1746" s="437"/>
    </row>
    <row r="1747">
      <c r="A1747" s="471" t="s">
        <v>8944</v>
      </c>
      <c r="B1747" s="472" t="s">
        <v>8946</v>
      </c>
      <c r="C1747" s="473" t="s">
        <v>39</v>
      </c>
      <c r="D1747" s="475"/>
      <c r="E1747" s="472" t="s">
        <v>8951</v>
      </c>
      <c r="F1747" s="478" t="s">
        <v>8961</v>
      </c>
      <c r="G1747" s="473" t="s">
        <v>8953</v>
      </c>
      <c r="H1747" s="451"/>
      <c r="S1747" s="452"/>
      <c r="T1747" s="437"/>
      <c r="U1747" s="437"/>
      <c r="V1747" s="437"/>
      <c r="W1747" s="437"/>
      <c r="X1747" s="437"/>
      <c r="Y1747" s="437"/>
      <c r="Z1747" s="437"/>
      <c r="AA1747" s="437"/>
      <c r="AB1747" s="437"/>
      <c r="AC1747" s="437"/>
      <c r="AD1747" s="437"/>
      <c r="AE1747" s="437"/>
      <c r="AF1747" s="437"/>
    </row>
    <row r="1748">
      <c r="A1748" s="471" t="s">
        <v>6465</v>
      </c>
      <c r="B1748" s="472">
        <v>1.0</v>
      </c>
      <c r="C1748" s="476" t="s">
        <v>8955</v>
      </c>
      <c r="D1748" s="475"/>
      <c r="E1748" s="478" t="s">
        <v>8956</v>
      </c>
      <c r="F1748" s="472"/>
      <c r="G1748" s="473" t="s">
        <v>8957</v>
      </c>
      <c r="H1748" s="451"/>
      <c r="S1748" s="452"/>
      <c r="T1748" s="437"/>
      <c r="U1748" s="437"/>
      <c r="V1748" s="437"/>
      <c r="W1748" s="437"/>
      <c r="X1748" s="437"/>
      <c r="Y1748" s="437"/>
      <c r="Z1748" s="437"/>
      <c r="AA1748" s="437"/>
      <c r="AB1748" s="437"/>
      <c r="AC1748" s="437"/>
      <c r="AD1748" s="437"/>
      <c r="AE1748" s="437"/>
      <c r="AF1748" s="437"/>
    </row>
    <row r="1749">
      <c r="A1749" s="489" t="s">
        <v>8962</v>
      </c>
      <c r="B1749" s="474"/>
      <c r="C1749" s="474"/>
      <c r="D1749" s="474"/>
      <c r="E1749" s="474"/>
      <c r="F1749" s="474"/>
      <c r="G1749" s="474"/>
      <c r="H1749" s="451"/>
      <c r="S1749" s="452"/>
      <c r="T1749" s="437"/>
      <c r="U1749" s="437"/>
      <c r="V1749" s="437"/>
      <c r="W1749" s="437"/>
      <c r="X1749" s="437"/>
      <c r="Y1749" s="437"/>
      <c r="Z1749" s="437"/>
      <c r="AA1749" s="437"/>
      <c r="AB1749" s="437"/>
      <c r="AC1749" s="437"/>
      <c r="AD1749" s="437"/>
      <c r="AE1749" s="437"/>
      <c r="AF1749" s="437"/>
    </row>
    <row r="1750">
      <c r="A1750" s="471" t="s">
        <v>8944</v>
      </c>
      <c r="B1750" s="472" t="s">
        <v>8946</v>
      </c>
      <c r="C1750" s="473" t="s">
        <v>39</v>
      </c>
      <c r="D1750" s="475"/>
      <c r="E1750" s="472" t="s">
        <v>8951</v>
      </c>
      <c r="F1750" s="472" t="s">
        <v>8952</v>
      </c>
      <c r="G1750" s="473" t="s">
        <v>8953</v>
      </c>
      <c r="H1750" s="451"/>
      <c r="S1750" s="452"/>
      <c r="T1750" s="437"/>
      <c r="U1750" s="437"/>
      <c r="V1750" s="437"/>
      <c r="W1750" s="437"/>
      <c r="X1750" s="437"/>
      <c r="Y1750" s="437"/>
      <c r="Z1750" s="437"/>
      <c r="AA1750" s="437"/>
      <c r="AB1750" s="437"/>
      <c r="AC1750" s="437"/>
      <c r="AD1750" s="437"/>
      <c r="AE1750" s="437"/>
      <c r="AF1750" s="437"/>
    </row>
    <row r="1751">
      <c r="A1751" s="490" t="s">
        <v>6465</v>
      </c>
      <c r="B1751" s="491">
        <v>1.0</v>
      </c>
      <c r="C1751" s="492" t="s">
        <v>8955</v>
      </c>
      <c r="D1751" s="493"/>
      <c r="E1751" s="494" t="s">
        <v>8956</v>
      </c>
      <c r="F1751" s="491"/>
      <c r="G1751" s="495" t="s">
        <v>8963</v>
      </c>
      <c r="H1751" s="451"/>
      <c r="S1751" s="452"/>
      <c r="T1751" s="437"/>
      <c r="U1751" s="437"/>
      <c r="V1751" s="437"/>
      <c r="W1751" s="437"/>
      <c r="X1751" s="437"/>
      <c r="Y1751" s="437"/>
      <c r="Z1751" s="437"/>
      <c r="AA1751" s="437"/>
      <c r="AB1751" s="437"/>
      <c r="AC1751" s="437"/>
      <c r="AD1751" s="437"/>
      <c r="AE1751" s="437"/>
      <c r="AF1751" s="437"/>
    </row>
    <row r="1752">
      <c r="A1752" s="496"/>
      <c r="B1752" s="497"/>
      <c r="C1752" s="497"/>
      <c r="E1752" s="497"/>
      <c r="F1752" s="497"/>
      <c r="G1752" s="497"/>
      <c r="H1752" s="451"/>
      <c r="S1752" s="452"/>
      <c r="T1752" s="437"/>
      <c r="U1752" s="437"/>
      <c r="V1752" s="437"/>
      <c r="W1752" s="437"/>
      <c r="X1752" s="437"/>
      <c r="Y1752" s="437"/>
      <c r="Z1752" s="437"/>
      <c r="AA1752" s="437"/>
      <c r="AB1752" s="437"/>
      <c r="AC1752" s="437"/>
      <c r="AD1752" s="437"/>
      <c r="AE1752" s="437"/>
      <c r="AF1752" s="437"/>
    </row>
    <row r="1753">
      <c r="A1753" s="498" t="s">
        <v>8964</v>
      </c>
      <c r="B1753" s="435"/>
      <c r="C1753" s="435"/>
      <c r="D1753" s="499" t="s">
        <v>8965</v>
      </c>
      <c r="E1753" s="500" t="s">
        <v>8966</v>
      </c>
      <c r="F1753" s="499" t="s">
        <v>8967</v>
      </c>
      <c r="G1753" s="435"/>
      <c r="H1753" s="435"/>
      <c r="I1753" s="435"/>
      <c r="J1753" s="501" t="s">
        <v>8965</v>
      </c>
      <c r="K1753" s="500" t="s">
        <v>8966</v>
      </c>
      <c r="L1753" s="501" t="s">
        <v>8968</v>
      </c>
      <c r="M1753" s="435"/>
      <c r="N1753" s="435"/>
      <c r="O1753" s="435"/>
      <c r="P1753" s="502" t="s">
        <v>8965</v>
      </c>
      <c r="Q1753" s="503" t="s">
        <v>8966</v>
      </c>
      <c r="R1753" s="504"/>
      <c r="S1753" s="436"/>
      <c r="T1753" s="437"/>
      <c r="U1753" s="437"/>
      <c r="V1753" s="437"/>
      <c r="W1753" s="437"/>
      <c r="X1753" s="437"/>
      <c r="Y1753" s="437"/>
      <c r="Z1753" s="437"/>
      <c r="AA1753" s="437"/>
      <c r="AB1753" s="437"/>
      <c r="AC1753" s="437"/>
      <c r="AD1753" s="437"/>
      <c r="AE1753" s="437"/>
      <c r="AF1753" s="437"/>
    </row>
    <row r="1754">
      <c r="A1754" s="505"/>
      <c r="S1754" s="452"/>
      <c r="T1754" s="437"/>
      <c r="U1754" s="437"/>
      <c r="V1754" s="437"/>
      <c r="W1754" s="437"/>
      <c r="X1754" s="437"/>
      <c r="Y1754" s="437"/>
      <c r="Z1754" s="437"/>
      <c r="AA1754" s="437"/>
      <c r="AB1754" s="437"/>
      <c r="AC1754" s="437"/>
      <c r="AD1754" s="437"/>
      <c r="AE1754" s="437"/>
      <c r="AF1754" s="437"/>
    </row>
    <row r="1755">
      <c r="A1755" s="506" t="s">
        <v>8969</v>
      </c>
      <c r="D1755" s="507" t="s">
        <v>8965</v>
      </c>
      <c r="E1755" s="508" t="s">
        <v>8966</v>
      </c>
      <c r="F1755" s="507" t="s">
        <v>8970</v>
      </c>
      <c r="J1755" s="507" t="s">
        <v>8965</v>
      </c>
      <c r="K1755" s="508" t="s">
        <v>8966</v>
      </c>
      <c r="L1755" s="507" t="s">
        <v>8971</v>
      </c>
      <c r="P1755" s="509" t="s">
        <v>8965</v>
      </c>
      <c r="Q1755" s="510" t="s">
        <v>8966</v>
      </c>
      <c r="R1755" s="511" t="s">
        <v>8972</v>
      </c>
      <c r="S1755" s="452"/>
      <c r="T1755" s="437"/>
      <c r="U1755" s="437"/>
      <c r="V1755" s="437"/>
      <c r="W1755" s="437"/>
      <c r="X1755" s="437"/>
      <c r="Y1755" s="437"/>
      <c r="Z1755" s="437"/>
      <c r="AA1755" s="437"/>
      <c r="AB1755" s="437"/>
      <c r="AC1755" s="437"/>
      <c r="AD1755" s="437"/>
      <c r="AE1755" s="437"/>
      <c r="AF1755" s="437"/>
    </row>
    <row r="1756">
      <c r="A1756" s="512"/>
      <c r="B1756" s="513"/>
      <c r="C1756" s="513"/>
      <c r="D1756" s="513"/>
      <c r="E1756" s="513"/>
      <c r="F1756" s="513"/>
      <c r="G1756" s="513"/>
      <c r="H1756" s="513"/>
      <c r="I1756" s="513"/>
      <c r="J1756" s="513"/>
      <c r="K1756" s="513"/>
      <c r="L1756" s="513"/>
      <c r="M1756" s="513"/>
      <c r="N1756" s="513"/>
      <c r="O1756" s="513"/>
      <c r="P1756" s="513"/>
      <c r="Q1756" s="513"/>
      <c r="R1756" s="513"/>
      <c r="S1756" s="514"/>
      <c r="T1756" s="437"/>
      <c r="U1756" s="437"/>
      <c r="V1756" s="437"/>
      <c r="W1756" s="437"/>
      <c r="X1756" s="437"/>
      <c r="Y1756" s="437"/>
      <c r="Z1756" s="437"/>
      <c r="AA1756" s="437"/>
      <c r="AB1756" s="437"/>
      <c r="AC1756" s="437"/>
      <c r="AD1756" s="437"/>
      <c r="AE1756" s="437"/>
      <c r="AF1756" s="437"/>
    </row>
    <row r="1757">
      <c r="A1757" s="434" t="s">
        <v>9047</v>
      </c>
      <c r="B1757" s="435"/>
      <c r="C1757" s="435"/>
      <c r="D1757" s="435"/>
      <c r="E1757" s="435"/>
      <c r="F1757" s="435"/>
      <c r="G1757" s="435"/>
      <c r="H1757" s="435"/>
      <c r="I1757" s="435"/>
      <c r="J1757" s="435"/>
      <c r="K1757" s="435"/>
      <c r="L1757" s="435"/>
      <c r="M1757" s="435"/>
      <c r="N1757" s="435"/>
      <c r="O1757" s="435"/>
      <c r="P1757" s="435"/>
      <c r="Q1757" s="435"/>
      <c r="R1757" s="435"/>
      <c r="S1757" s="436"/>
      <c r="T1757" s="437"/>
      <c r="U1757" s="437"/>
      <c r="V1757" s="437"/>
      <c r="W1757" s="437"/>
      <c r="X1757" s="437"/>
      <c r="Y1757" s="437"/>
      <c r="Z1757" s="437"/>
      <c r="AA1757" s="437"/>
      <c r="AB1757" s="437"/>
      <c r="AC1757" s="437"/>
      <c r="AD1757" s="437"/>
      <c r="AE1757" s="437"/>
      <c r="AF1757" s="437"/>
    </row>
    <row r="1758">
      <c r="A1758" s="438" t="s">
        <v>8935</v>
      </c>
      <c r="B1758" s="439"/>
      <c r="C1758" s="438" t="s">
        <v>8936</v>
      </c>
      <c r="D1758" s="440"/>
      <c r="E1758" s="439"/>
      <c r="F1758" s="441" t="s">
        <v>1437</v>
      </c>
      <c r="G1758" s="442" t="s">
        <v>8937</v>
      </c>
      <c r="H1758" s="443" t="s">
        <v>1442</v>
      </c>
      <c r="I1758" s="444"/>
      <c r="J1758" s="444"/>
      <c r="K1758" s="444"/>
      <c r="L1758" s="444"/>
      <c r="M1758" s="444"/>
      <c r="N1758" s="444"/>
      <c r="O1758" s="444"/>
      <c r="P1758" s="444"/>
      <c r="Q1758" s="444"/>
      <c r="R1758" s="444"/>
      <c r="S1758" s="445"/>
      <c r="T1758" s="437"/>
      <c r="U1758" s="437"/>
      <c r="V1758" s="437"/>
      <c r="W1758" s="437"/>
      <c r="X1758" s="437"/>
      <c r="Y1758" s="437"/>
      <c r="Z1758" s="437"/>
      <c r="AA1758" s="437"/>
      <c r="AB1758" s="437"/>
      <c r="AC1758" s="437"/>
      <c r="AD1758" s="437"/>
      <c r="AE1758" s="437"/>
      <c r="AF1758" s="437"/>
    </row>
    <row r="1759">
      <c r="A1759" s="446" t="s">
        <v>8938</v>
      </c>
      <c r="B1759" s="22"/>
      <c r="C1759" s="447"/>
      <c r="D1759" s="448"/>
      <c r="E1759" s="22"/>
      <c r="F1759" s="449" t="s">
        <v>8939</v>
      </c>
      <c r="G1759" s="450"/>
      <c r="H1759" s="451"/>
      <c r="S1759" s="452"/>
      <c r="T1759" s="437"/>
      <c r="U1759" s="437"/>
      <c r="V1759" s="437"/>
      <c r="W1759" s="437"/>
      <c r="X1759" s="437"/>
      <c r="Y1759" s="437"/>
      <c r="Z1759" s="437"/>
      <c r="AA1759" s="437"/>
      <c r="AB1759" s="437"/>
      <c r="AC1759" s="437"/>
      <c r="AD1759" s="437"/>
      <c r="AE1759" s="437"/>
      <c r="AF1759" s="437"/>
    </row>
    <row r="1760">
      <c r="A1760" s="453" t="s">
        <v>8940</v>
      </c>
      <c r="B1760" s="448"/>
      <c r="C1760" s="448"/>
      <c r="D1760" s="22"/>
      <c r="E1760" s="454" t="s">
        <v>8941</v>
      </c>
      <c r="F1760" s="455" t="s">
        <v>8942</v>
      </c>
      <c r="G1760" s="456"/>
      <c r="H1760" s="451"/>
      <c r="S1760" s="452"/>
      <c r="T1760" s="437"/>
      <c r="U1760" s="437"/>
      <c r="V1760" s="437"/>
      <c r="W1760" s="437"/>
      <c r="X1760" s="437"/>
      <c r="Y1760" s="437"/>
      <c r="Z1760" s="437"/>
      <c r="AA1760" s="437"/>
      <c r="AB1760" s="437"/>
      <c r="AC1760" s="437"/>
      <c r="AD1760" s="437"/>
      <c r="AE1760" s="437"/>
      <c r="AF1760" s="437"/>
    </row>
    <row r="1761">
      <c r="A1761" s="457" t="s">
        <v>8943</v>
      </c>
      <c r="B1761" s="458"/>
      <c r="C1761" s="458"/>
      <c r="D1761" s="459"/>
      <c r="E1761" s="460"/>
      <c r="F1761" s="461"/>
      <c r="G1761" s="462"/>
      <c r="H1761" s="463"/>
      <c r="I1761" s="464"/>
      <c r="J1761" s="464"/>
      <c r="K1761" s="464"/>
      <c r="L1761" s="464"/>
      <c r="M1761" s="464"/>
      <c r="N1761" s="464"/>
      <c r="O1761" s="464"/>
      <c r="P1761" s="464"/>
      <c r="Q1761" s="464"/>
      <c r="R1761" s="464"/>
      <c r="S1761" s="465"/>
      <c r="T1761" s="437"/>
      <c r="U1761" s="437"/>
      <c r="V1761" s="437"/>
      <c r="W1761" s="437"/>
      <c r="X1761" s="437"/>
      <c r="Y1761" s="437"/>
      <c r="Z1761" s="437"/>
      <c r="AA1761" s="437"/>
      <c r="AB1761" s="437"/>
      <c r="AC1761" s="437"/>
      <c r="AD1761" s="437"/>
      <c r="AE1761" s="437"/>
      <c r="AF1761" s="437"/>
    </row>
    <row r="1762">
      <c r="A1762" s="466" t="s">
        <v>8944</v>
      </c>
      <c r="B1762" s="467"/>
      <c r="C1762" s="468" t="s">
        <v>8945</v>
      </c>
      <c r="D1762" s="469"/>
      <c r="E1762" s="469"/>
      <c r="F1762" s="469"/>
      <c r="G1762" s="469"/>
      <c r="H1762" s="470" t="s">
        <v>1583</v>
      </c>
      <c r="S1762" s="452"/>
      <c r="T1762" s="437"/>
      <c r="U1762" s="437"/>
      <c r="V1762" s="437"/>
      <c r="W1762" s="437"/>
      <c r="X1762" s="437"/>
      <c r="Y1762" s="437"/>
      <c r="Z1762" s="437"/>
      <c r="AA1762" s="437"/>
      <c r="AB1762" s="437"/>
      <c r="AC1762" s="437"/>
      <c r="AD1762" s="437"/>
      <c r="AE1762" s="437"/>
      <c r="AF1762" s="437"/>
    </row>
    <row r="1763">
      <c r="A1763" s="471"/>
      <c r="B1763" s="472" t="s">
        <v>8946</v>
      </c>
      <c r="C1763" s="473" t="s">
        <v>8947</v>
      </c>
      <c r="D1763" s="474"/>
      <c r="E1763" s="474"/>
      <c r="F1763" s="475"/>
      <c r="G1763" s="473" t="s">
        <v>8948</v>
      </c>
      <c r="H1763" s="451"/>
      <c r="S1763" s="452"/>
      <c r="T1763" s="437"/>
      <c r="U1763" s="437"/>
      <c r="V1763" s="437"/>
      <c r="W1763" s="437"/>
      <c r="X1763" s="437"/>
      <c r="Y1763" s="437"/>
      <c r="Z1763" s="437"/>
      <c r="AA1763" s="437"/>
      <c r="AB1763" s="437"/>
      <c r="AC1763" s="437"/>
      <c r="AD1763" s="437"/>
      <c r="AE1763" s="437"/>
      <c r="AF1763" s="437"/>
    </row>
    <row r="1764">
      <c r="A1764" s="486" t="s">
        <v>2101</v>
      </c>
      <c r="B1764" s="478">
        <v>1.0</v>
      </c>
      <c r="C1764" s="476" t="s">
        <v>2156</v>
      </c>
      <c r="D1764" s="474"/>
      <c r="E1764" s="474"/>
      <c r="F1764" s="475"/>
      <c r="G1764" s="477"/>
      <c r="H1764" s="451"/>
      <c r="S1764" s="452"/>
      <c r="T1764" s="437"/>
      <c r="U1764" s="437"/>
      <c r="V1764" s="437"/>
      <c r="W1764" s="437"/>
      <c r="X1764" s="437"/>
      <c r="Y1764" s="437"/>
      <c r="Z1764" s="437"/>
      <c r="AA1764" s="437"/>
      <c r="AB1764" s="437"/>
      <c r="AC1764" s="437"/>
      <c r="AD1764" s="437"/>
      <c r="AE1764" s="437"/>
      <c r="AF1764" s="437"/>
    </row>
    <row r="1765">
      <c r="A1765" s="486" t="s">
        <v>2101</v>
      </c>
      <c r="B1765" s="478">
        <v>2.0</v>
      </c>
      <c r="C1765" s="476" t="s">
        <v>2109</v>
      </c>
      <c r="D1765" s="474"/>
      <c r="E1765" s="474"/>
      <c r="F1765" s="475"/>
      <c r="G1765" s="477"/>
      <c r="H1765" s="451"/>
      <c r="S1765" s="452"/>
      <c r="T1765" s="437"/>
      <c r="U1765" s="437"/>
      <c r="V1765" s="437"/>
      <c r="W1765" s="437"/>
      <c r="X1765" s="437"/>
      <c r="Y1765" s="437"/>
      <c r="Z1765" s="437"/>
      <c r="AA1765" s="437"/>
      <c r="AB1765" s="437"/>
      <c r="AC1765" s="437"/>
      <c r="AD1765" s="437"/>
      <c r="AE1765" s="437"/>
      <c r="AF1765" s="437"/>
    </row>
    <row r="1766">
      <c r="A1766" s="486"/>
      <c r="B1766" s="478" t="s">
        <v>8946</v>
      </c>
      <c r="C1766" s="476" t="s">
        <v>8947</v>
      </c>
      <c r="D1766" s="474"/>
      <c r="E1766" s="475"/>
      <c r="F1766" s="478" t="s">
        <v>8948</v>
      </c>
      <c r="G1766" s="476" t="s">
        <v>8949</v>
      </c>
      <c r="H1766" s="451"/>
      <c r="S1766" s="452"/>
      <c r="T1766" s="437"/>
      <c r="U1766" s="437"/>
      <c r="V1766" s="437"/>
      <c r="W1766" s="437"/>
      <c r="X1766" s="437"/>
      <c r="Y1766" s="437"/>
      <c r="Z1766" s="437"/>
      <c r="AA1766" s="437"/>
      <c r="AB1766" s="437"/>
      <c r="AC1766" s="437"/>
      <c r="AD1766" s="437"/>
      <c r="AE1766" s="437"/>
      <c r="AF1766" s="437"/>
    </row>
    <row r="1767">
      <c r="A1767" s="521" t="s">
        <v>2104</v>
      </c>
      <c r="B1767" s="478">
        <v>1.0</v>
      </c>
      <c r="C1767" s="484" t="s">
        <v>2157</v>
      </c>
      <c r="D1767" s="474"/>
      <c r="E1767" s="475"/>
      <c r="F1767" s="483" t="s">
        <v>2158</v>
      </c>
      <c r="G1767" s="482"/>
      <c r="H1767" s="451"/>
      <c r="S1767" s="452"/>
      <c r="T1767" s="437"/>
      <c r="U1767" s="437"/>
      <c r="V1767" s="437"/>
      <c r="W1767" s="437"/>
      <c r="X1767" s="437"/>
      <c r="Y1767" s="437"/>
      <c r="Z1767" s="437"/>
      <c r="AA1767" s="437"/>
      <c r="AB1767" s="437"/>
      <c r="AC1767" s="437"/>
      <c r="AD1767" s="437"/>
      <c r="AE1767" s="437"/>
      <c r="AF1767" s="437"/>
    </row>
    <row r="1768">
      <c r="A1768" s="521" t="s">
        <v>2104</v>
      </c>
      <c r="B1768" s="483">
        <v>2.0</v>
      </c>
      <c r="C1768" s="484" t="s">
        <v>2159</v>
      </c>
      <c r="D1768" s="474"/>
      <c r="E1768" s="475"/>
      <c r="F1768" s="481"/>
      <c r="G1768" s="482"/>
      <c r="H1768" s="451"/>
      <c r="S1768" s="452"/>
      <c r="T1768" s="437"/>
      <c r="U1768" s="437"/>
      <c r="V1768" s="437"/>
      <c r="W1768" s="437"/>
      <c r="X1768" s="437"/>
      <c r="Y1768" s="437"/>
      <c r="Z1768" s="437"/>
      <c r="AA1768" s="437"/>
      <c r="AB1768" s="437"/>
      <c r="AC1768" s="437"/>
      <c r="AD1768" s="437"/>
      <c r="AE1768" s="437"/>
      <c r="AF1768" s="437"/>
    </row>
    <row r="1769">
      <c r="A1769" s="521"/>
      <c r="B1769" s="483" t="s">
        <v>8946</v>
      </c>
      <c r="C1769" s="483" t="s">
        <v>8947</v>
      </c>
      <c r="D1769" s="483" t="s">
        <v>8950</v>
      </c>
      <c r="E1769" s="483" t="s">
        <v>8951</v>
      </c>
      <c r="F1769" s="483" t="s">
        <v>8952</v>
      </c>
      <c r="G1769" s="484" t="s">
        <v>8953</v>
      </c>
      <c r="H1769" s="451"/>
      <c r="S1769" s="452"/>
      <c r="T1769" s="437"/>
      <c r="U1769" s="437"/>
      <c r="V1769" s="437"/>
      <c r="W1769" s="437"/>
      <c r="X1769" s="437"/>
      <c r="Y1769" s="437"/>
      <c r="Z1769" s="437"/>
      <c r="AA1769" s="437"/>
      <c r="AB1769" s="437"/>
      <c r="AC1769" s="437"/>
      <c r="AD1769" s="437"/>
      <c r="AE1769" s="437"/>
      <c r="AF1769" s="437"/>
    </row>
    <row r="1770">
      <c r="A1770" s="521" t="s">
        <v>8954</v>
      </c>
      <c r="B1770" s="483">
        <v>1.0</v>
      </c>
      <c r="C1770" s="483" t="s">
        <v>2161</v>
      </c>
      <c r="D1770" s="483" t="s">
        <v>2162</v>
      </c>
      <c r="E1770" s="481"/>
      <c r="F1770" s="481"/>
      <c r="G1770" s="484" t="s">
        <v>2163</v>
      </c>
      <c r="H1770" s="451"/>
      <c r="S1770" s="452"/>
      <c r="T1770" s="437"/>
      <c r="U1770" s="437"/>
      <c r="V1770" s="437"/>
      <c r="W1770" s="437"/>
      <c r="X1770" s="437"/>
      <c r="Y1770" s="437"/>
      <c r="Z1770" s="437"/>
      <c r="AA1770" s="437"/>
      <c r="AB1770" s="437"/>
      <c r="AC1770" s="437"/>
      <c r="AD1770" s="437"/>
      <c r="AE1770" s="437"/>
      <c r="AF1770" s="437"/>
    </row>
    <row r="1771">
      <c r="A1771" s="521" t="s">
        <v>8954</v>
      </c>
      <c r="B1771" s="483">
        <v>2.0</v>
      </c>
      <c r="C1771" s="483" t="s">
        <v>2164</v>
      </c>
      <c r="D1771" s="483" t="s">
        <v>2165</v>
      </c>
      <c r="E1771" s="483" t="s">
        <v>2166</v>
      </c>
      <c r="F1771" s="481"/>
      <c r="G1771" s="484" t="s">
        <v>2167</v>
      </c>
      <c r="H1771" s="451"/>
      <c r="S1771" s="452"/>
      <c r="T1771" s="437"/>
      <c r="U1771" s="437"/>
      <c r="V1771" s="437"/>
      <c r="W1771" s="437"/>
      <c r="X1771" s="437"/>
      <c r="Y1771" s="437"/>
      <c r="Z1771" s="437"/>
      <c r="AA1771" s="437"/>
      <c r="AB1771" s="437"/>
      <c r="AC1771" s="437"/>
      <c r="AD1771" s="437"/>
      <c r="AE1771" s="437"/>
      <c r="AF1771" s="437"/>
    </row>
    <row r="1772">
      <c r="A1772" s="471"/>
      <c r="B1772" s="472" t="s">
        <v>8946</v>
      </c>
      <c r="C1772" s="517" t="s">
        <v>6512</v>
      </c>
      <c r="D1772" s="517" t="s">
        <v>8974</v>
      </c>
      <c r="E1772" s="517" t="s">
        <v>8951</v>
      </c>
      <c r="F1772" s="517" t="s">
        <v>8952</v>
      </c>
      <c r="G1772" s="473" t="s">
        <v>8953</v>
      </c>
      <c r="H1772" s="451"/>
      <c r="S1772" s="452"/>
      <c r="T1772" s="437"/>
      <c r="U1772" s="437"/>
      <c r="V1772" s="437"/>
      <c r="W1772" s="437"/>
      <c r="X1772" s="437"/>
      <c r="Y1772" s="437"/>
      <c r="Z1772" s="437"/>
      <c r="AA1772" s="437"/>
      <c r="AB1772" s="437"/>
      <c r="AC1772" s="437"/>
      <c r="AD1772" s="437"/>
      <c r="AE1772" s="437"/>
      <c r="AF1772" s="437"/>
    </row>
    <row r="1773">
      <c r="A1773" s="471" t="s">
        <v>8975</v>
      </c>
      <c r="B1773" s="472">
        <v>1.0</v>
      </c>
      <c r="C1773" s="478" t="s">
        <v>8976</v>
      </c>
      <c r="D1773" s="472"/>
      <c r="E1773" s="478" t="s">
        <v>8977</v>
      </c>
      <c r="F1773" s="472"/>
      <c r="G1773" s="473" t="s">
        <v>8978</v>
      </c>
      <c r="H1773" s="451"/>
      <c r="S1773" s="452"/>
      <c r="T1773" s="437"/>
      <c r="U1773" s="437"/>
      <c r="V1773" s="437"/>
      <c r="W1773" s="437"/>
      <c r="X1773" s="437"/>
      <c r="Y1773" s="437"/>
      <c r="Z1773" s="437"/>
      <c r="AA1773" s="437"/>
      <c r="AB1773" s="437"/>
      <c r="AC1773" s="437"/>
      <c r="AD1773" s="437"/>
      <c r="AE1773" s="437"/>
      <c r="AF1773" s="437"/>
    </row>
    <row r="1774">
      <c r="A1774" s="479"/>
      <c r="B1774" s="480" t="s">
        <v>8946</v>
      </c>
      <c r="C1774" s="485" t="s">
        <v>39</v>
      </c>
      <c r="D1774" s="475"/>
      <c r="E1774" s="480" t="s">
        <v>8951</v>
      </c>
      <c r="F1774" s="480" t="s">
        <v>8952</v>
      </c>
      <c r="G1774" s="485" t="s">
        <v>8953</v>
      </c>
      <c r="H1774" s="451"/>
      <c r="S1774" s="452"/>
      <c r="T1774" s="437"/>
      <c r="U1774" s="437"/>
      <c r="V1774" s="437"/>
      <c r="W1774" s="437"/>
      <c r="X1774" s="437"/>
      <c r="Y1774" s="437"/>
      <c r="Z1774" s="437"/>
      <c r="AA1774" s="437"/>
      <c r="AB1774" s="437"/>
      <c r="AC1774" s="437"/>
      <c r="AD1774" s="437"/>
      <c r="AE1774" s="437"/>
      <c r="AF1774" s="437"/>
    </row>
    <row r="1775">
      <c r="A1775" s="471" t="s">
        <v>6465</v>
      </c>
      <c r="B1775" s="480">
        <v>1.0</v>
      </c>
      <c r="C1775" s="484" t="s">
        <v>8955</v>
      </c>
      <c r="D1775" s="475"/>
      <c r="E1775" s="483" t="s">
        <v>8956</v>
      </c>
      <c r="F1775" s="480"/>
      <c r="G1775" s="484" t="s">
        <v>8957</v>
      </c>
      <c r="H1775" s="451"/>
      <c r="S1775" s="452"/>
      <c r="T1775" s="437"/>
      <c r="U1775" s="437"/>
      <c r="V1775" s="437"/>
      <c r="W1775" s="437"/>
      <c r="X1775" s="437"/>
      <c r="Y1775" s="437"/>
      <c r="Z1775" s="437"/>
      <c r="AA1775" s="437"/>
      <c r="AB1775" s="437"/>
      <c r="AC1775" s="437"/>
      <c r="AD1775" s="437"/>
      <c r="AE1775" s="437"/>
      <c r="AF1775" s="437"/>
    </row>
    <row r="1776">
      <c r="A1776" s="471"/>
      <c r="B1776" s="472" t="s">
        <v>8946</v>
      </c>
      <c r="C1776" s="476" t="s">
        <v>8958</v>
      </c>
      <c r="D1776" s="474"/>
      <c r="E1776" s="474"/>
      <c r="F1776" s="475"/>
      <c r="G1776" s="473" t="s">
        <v>8959</v>
      </c>
      <c r="H1776" s="451"/>
      <c r="S1776" s="452"/>
      <c r="T1776" s="437"/>
      <c r="U1776" s="437"/>
      <c r="V1776" s="437"/>
      <c r="W1776" s="437"/>
      <c r="X1776" s="437"/>
      <c r="Y1776" s="437"/>
      <c r="Z1776" s="437"/>
      <c r="AA1776" s="437"/>
      <c r="AB1776" s="437"/>
      <c r="AC1776" s="437"/>
      <c r="AD1776" s="437"/>
      <c r="AE1776" s="437"/>
      <c r="AF1776" s="437"/>
    </row>
    <row r="1777">
      <c r="A1777" s="486" t="s">
        <v>1636</v>
      </c>
      <c r="B1777" s="478">
        <v>1.0</v>
      </c>
      <c r="C1777" s="487" t="s">
        <v>1974</v>
      </c>
      <c r="D1777" s="474"/>
      <c r="E1777" s="474"/>
      <c r="F1777" s="475"/>
      <c r="G1777" s="476" t="s">
        <v>1877</v>
      </c>
      <c r="H1777" s="451"/>
      <c r="S1777" s="452"/>
      <c r="T1777" s="437"/>
      <c r="U1777" s="437"/>
      <c r="V1777" s="437"/>
      <c r="W1777" s="437"/>
      <c r="X1777" s="437"/>
      <c r="Y1777" s="437"/>
      <c r="Z1777" s="437"/>
      <c r="AA1777" s="437"/>
      <c r="AB1777" s="437"/>
      <c r="AC1777" s="437"/>
      <c r="AD1777" s="437"/>
      <c r="AE1777" s="437"/>
      <c r="AF1777" s="437"/>
    </row>
    <row r="1778">
      <c r="A1778" s="486" t="s">
        <v>1636</v>
      </c>
      <c r="B1778" s="478">
        <v>2.0</v>
      </c>
      <c r="C1778" s="487" t="s">
        <v>1967</v>
      </c>
      <c r="D1778" s="474"/>
      <c r="E1778" s="474"/>
      <c r="F1778" s="475"/>
      <c r="G1778" s="476" t="s">
        <v>1638</v>
      </c>
      <c r="H1778" s="451"/>
      <c r="S1778" s="452"/>
      <c r="T1778" s="437"/>
      <c r="U1778" s="437"/>
      <c r="V1778" s="437"/>
      <c r="W1778" s="437"/>
      <c r="X1778" s="437"/>
      <c r="Y1778" s="437"/>
      <c r="Z1778" s="437"/>
      <c r="AA1778" s="437"/>
      <c r="AB1778" s="437"/>
      <c r="AC1778" s="437"/>
      <c r="AD1778" s="437"/>
      <c r="AE1778" s="437"/>
      <c r="AF1778" s="437"/>
    </row>
    <row r="1779">
      <c r="A1779" s="486" t="s">
        <v>1636</v>
      </c>
      <c r="B1779" s="478">
        <v>3.0</v>
      </c>
      <c r="C1779" s="487" t="s">
        <v>1968</v>
      </c>
      <c r="D1779" s="474"/>
      <c r="E1779" s="474"/>
      <c r="F1779" s="475"/>
      <c r="G1779" s="476" t="s">
        <v>1638</v>
      </c>
      <c r="H1779" s="451"/>
      <c r="S1779" s="452"/>
      <c r="T1779" s="437"/>
      <c r="U1779" s="437"/>
      <c r="V1779" s="437"/>
      <c r="W1779" s="437"/>
      <c r="X1779" s="437"/>
      <c r="Y1779" s="437"/>
      <c r="Z1779" s="437"/>
      <c r="AA1779" s="437"/>
      <c r="AB1779" s="437"/>
      <c r="AC1779" s="437"/>
      <c r="AD1779" s="437"/>
      <c r="AE1779" s="437"/>
      <c r="AF1779" s="437"/>
    </row>
    <row r="1780">
      <c r="A1780" s="486" t="s">
        <v>1636</v>
      </c>
      <c r="B1780" s="478">
        <v>4.0</v>
      </c>
      <c r="C1780" s="487" t="s">
        <v>1969</v>
      </c>
      <c r="D1780" s="474"/>
      <c r="E1780" s="474"/>
      <c r="F1780" s="475"/>
      <c r="G1780" s="476" t="s">
        <v>1661</v>
      </c>
      <c r="H1780" s="451"/>
      <c r="S1780" s="452"/>
      <c r="T1780" s="437"/>
      <c r="U1780" s="437"/>
      <c r="V1780" s="437"/>
      <c r="W1780" s="437"/>
      <c r="X1780" s="437"/>
      <c r="Y1780" s="437"/>
      <c r="Z1780" s="437"/>
      <c r="AA1780" s="437"/>
      <c r="AB1780" s="437"/>
      <c r="AC1780" s="437"/>
      <c r="AD1780" s="437"/>
      <c r="AE1780" s="437"/>
      <c r="AF1780" s="437"/>
    </row>
    <row r="1781">
      <c r="A1781" s="486" t="s">
        <v>1636</v>
      </c>
      <c r="B1781" s="478">
        <v>5.0</v>
      </c>
      <c r="C1781" s="487" t="s">
        <v>1970</v>
      </c>
      <c r="D1781" s="474"/>
      <c r="E1781" s="474"/>
      <c r="F1781" s="475"/>
      <c r="G1781" s="476" t="s">
        <v>1882</v>
      </c>
      <c r="H1781" s="451"/>
      <c r="S1781" s="452"/>
      <c r="T1781" s="437"/>
      <c r="U1781" s="437"/>
      <c r="V1781" s="437"/>
      <c r="W1781" s="437"/>
      <c r="X1781" s="437"/>
      <c r="Y1781" s="437"/>
      <c r="Z1781" s="437"/>
      <c r="AA1781" s="437"/>
      <c r="AB1781" s="437"/>
      <c r="AC1781" s="437"/>
      <c r="AD1781" s="437"/>
      <c r="AE1781" s="437"/>
      <c r="AF1781" s="437"/>
    </row>
    <row r="1782">
      <c r="A1782" s="486" t="s">
        <v>1636</v>
      </c>
      <c r="B1782" s="478">
        <v>6.0</v>
      </c>
      <c r="C1782" s="487" t="s">
        <v>1883</v>
      </c>
      <c r="D1782" s="474"/>
      <c r="E1782" s="474"/>
      <c r="F1782" s="475"/>
      <c r="G1782" s="476" t="s">
        <v>1638</v>
      </c>
      <c r="H1782" s="451"/>
      <c r="S1782" s="452"/>
      <c r="T1782" s="437"/>
      <c r="U1782" s="437"/>
      <c r="V1782" s="437"/>
      <c r="W1782" s="437"/>
      <c r="X1782" s="437"/>
      <c r="Y1782" s="437"/>
      <c r="Z1782" s="437"/>
      <c r="AA1782" s="437"/>
      <c r="AB1782" s="437"/>
      <c r="AC1782" s="437"/>
      <c r="AD1782" s="437"/>
      <c r="AE1782" s="437"/>
      <c r="AF1782" s="437"/>
    </row>
    <row r="1783">
      <c r="A1783" s="486" t="s">
        <v>1646</v>
      </c>
      <c r="B1783" s="478">
        <v>7.0</v>
      </c>
      <c r="C1783" s="487" t="s">
        <v>1975</v>
      </c>
      <c r="D1783" s="474"/>
      <c r="E1783" s="474"/>
      <c r="F1783" s="475"/>
      <c r="G1783" s="476" t="s">
        <v>1729</v>
      </c>
      <c r="H1783" s="451"/>
      <c r="S1783" s="452"/>
      <c r="T1783" s="437"/>
      <c r="U1783" s="437"/>
      <c r="V1783" s="437"/>
      <c r="W1783" s="437"/>
      <c r="X1783" s="437"/>
      <c r="Y1783" s="437"/>
      <c r="Z1783" s="437"/>
      <c r="AA1783" s="437"/>
      <c r="AB1783" s="437"/>
      <c r="AC1783" s="437"/>
      <c r="AD1783" s="437"/>
      <c r="AE1783" s="437"/>
      <c r="AF1783" s="437"/>
    </row>
    <row r="1784">
      <c r="A1784" s="486" t="s">
        <v>1646</v>
      </c>
      <c r="B1784" s="478">
        <v>8.0</v>
      </c>
      <c r="C1784" s="487" t="s">
        <v>1885</v>
      </c>
      <c r="D1784" s="474"/>
      <c r="E1784" s="474"/>
      <c r="F1784" s="475"/>
      <c r="G1784" s="476" t="s">
        <v>1729</v>
      </c>
      <c r="H1784" s="451"/>
      <c r="S1784" s="452"/>
      <c r="T1784" s="437"/>
      <c r="U1784" s="437"/>
      <c r="V1784" s="437"/>
      <c r="W1784" s="437"/>
      <c r="X1784" s="437"/>
      <c r="Y1784" s="437"/>
      <c r="Z1784" s="437"/>
      <c r="AA1784" s="437"/>
      <c r="AB1784" s="437"/>
      <c r="AC1784" s="437"/>
      <c r="AD1784" s="437"/>
      <c r="AE1784" s="437"/>
      <c r="AF1784" s="437"/>
    </row>
    <row r="1785">
      <c r="A1785" s="486" t="s">
        <v>1636</v>
      </c>
      <c r="B1785" s="478">
        <v>9.0</v>
      </c>
      <c r="C1785" s="487" t="s">
        <v>1886</v>
      </c>
      <c r="D1785" s="474"/>
      <c r="E1785" s="474"/>
      <c r="F1785" s="475"/>
      <c r="G1785" s="476" t="s">
        <v>1638</v>
      </c>
      <c r="H1785" s="451"/>
      <c r="S1785" s="452"/>
      <c r="T1785" s="437"/>
      <c r="U1785" s="437"/>
      <c r="V1785" s="437"/>
      <c r="W1785" s="437"/>
      <c r="X1785" s="437"/>
      <c r="Y1785" s="437"/>
      <c r="Z1785" s="437"/>
      <c r="AA1785" s="437"/>
      <c r="AB1785" s="437"/>
      <c r="AC1785" s="437"/>
      <c r="AD1785" s="437"/>
      <c r="AE1785" s="437"/>
      <c r="AF1785" s="437"/>
    </row>
    <row r="1786">
      <c r="A1786" s="488" t="s">
        <v>8960</v>
      </c>
      <c r="B1786" s="474"/>
      <c r="C1786" s="474"/>
      <c r="D1786" s="474"/>
      <c r="E1786" s="474"/>
      <c r="F1786" s="474"/>
      <c r="G1786" s="474"/>
      <c r="H1786" s="451"/>
      <c r="S1786" s="452"/>
      <c r="T1786" s="437"/>
      <c r="U1786" s="437"/>
      <c r="V1786" s="437"/>
      <c r="W1786" s="437"/>
      <c r="X1786" s="437"/>
      <c r="Y1786" s="437"/>
      <c r="Z1786" s="437"/>
      <c r="AA1786" s="437"/>
      <c r="AB1786" s="437"/>
      <c r="AC1786" s="437"/>
      <c r="AD1786" s="437"/>
      <c r="AE1786" s="437"/>
      <c r="AF1786" s="437"/>
    </row>
    <row r="1787">
      <c r="A1787" s="471" t="s">
        <v>8944</v>
      </c>
      <c r="B1787" s="472" t="s">
        <v>8946</v>
      </c>
      <c r="C1787" s="473" t="s">
        <v>39</v>
      </c>
      <c r="D1787" s="475"/>
      <c r="E1787" s="472" t="s">
        <v>8951</v>
      </c>
      <c r="F1787" s="478" t="s">
        <v>8961</v>
      </c>
      <c r="G1787" s="473" t="s">
        <v>8953</v>
      </c>
      <c r="H1787" s="451"/>
      <c r="S1787" s="452"/>
      <c r="T1787" s="437"/>
      <c r="U1787" s="437"/>
      <c r="V1787" s="437"/>
      <c r="W1787" s="437"/>
      <c r="X1787" s="437"/>
      <c r="Y1787" s="437"/>
      <c r="Z1787" s="437"/>
      <c r="AA1787" s="437"/>
      <c r="AB1787" s="437"/>
      <c r="AC1787" s="437"/>
      <c r="AD1787" s="437"/>
      <c r="AE1787" s="437"/>
      <c r="AF1787" s="437"/>
    </row>
    <row r="1788">
      <c r="A1788" s="471" t="s">
        <v>6465</v>
      </c>
      <c r="B1788" s="472">
        <v>1.0</v>
      </c>
      <c r="C1788" s="476" t="s">
        <v>8955</v>
      </c>
      <c r="D1788" s="475"/>
      <c r="E1788" s="478" t="s">
        <v>8956</v>
      </c>
      <c r="F1788" s="472"/>
      <c r="G1788" s="473" t="s">
        <v>8957</v>
      </c>
      <c r="H1788" s="451"/>
      <c r="S1788" s="452"/>
      <c r="T1788" s="437"/>
      <c r="U1788" s="437"/>
      <c r="V1788" s="437"/>
      <c r="W1788" s="437"/>
      <c r="X1788" s="437"/>
      <c r="Y1788" s="437"/>
      <c r="Z1788" s="437"/>
      <c r="AA1788" s="437"/>
      <c r="AB1788" s="437"/>
      <c r="AC1788" s="437"/>
      <c r="AD1788" s="437"/>
      <c r="AE1788" s="437"/>
      <c r="AF1788" s="437"/>
    </row>
    <row r="1789">
      <c r="A1789" s="489" t="s">
        <v>8962</v>
      </c>
      <c r="B1789" s="474"/>
      <c r="C1789" s="474"/>
      <c r="D1789" s="474"/>
      <c r="E1789" s="474"/>
      <c r="F1789" s="474"/>
      <c r="G1789" s="474"/>
      <c r="H1789" s="451"/>
      <c r="S1789" s="452"/>
      <c r="T1789" s="437"/>
      <c r="U1789" s="437"/>
      <c r="V1789" s="437"/>
      <c r="W1789" s="437"/>
      <c r="X1789" s="437"/>
      <c r="Y1789" s="437"/>
      <c r="Z1789" s="437"/>
      <c r="AA1789" s="437"/>
      <c r="AB1789" s="437"/>
      <c r="AC1789" s="437"/>
      <c r="AD1789" s="437"/>
      <c r="AE1789" s="437"/>
      <c r="AF1789" s="437"/>
    </row>
    <row r="1790">
      <c r="A1790" s="471" t="s">
        <v>8944</v>
      </c>
      <c r="B1790" s="472" t="s">
        <v>8946</v>
      </c>
      <c r="C1790" s="473" t="s">
        <v>39</v>
      </c>
      <c r="D1790" s="475"/>
      <c r="E1790" s="472" t="s">
        <v>8951</v>
      </c>
      <c r="F1790" s="472" t="s">
        <v>8952</v>
      </c>
      <c r="G1790" s="473" t="s">
        <v>8953</v>
      </c>
      <c r="H1790" s="451"/>
      <c r="S1790" s="452"/>
      <c r="T1790" s="437"/>
      <c r="U1790" s="437"/>
      <c r="V1790" s="437"/>
      <c r="W1790" s="437"/>
      <c r="X1790" s="437"/>
      <c r="Y1790" s="437"/>
      <c r="Z1790" s="437"/>
      <c r="AA1790" s="437"/>
      <c r="AB1790" s="437"/>
      <c r="AC1790" s="437"/>
      <c r="AD1790" s="437"/>
      <c r="AE1790" s="437"/>
      <c r="AF1790" s="437"/>
    </row>
    <row r="1791">
      <c r="A1791" s="490" t="s">
        <v>6465</v>
      </c>
      <c r="B1791" s="491">
        <v>1.0</v>
      </c>
      <c r="C1791" s="492" t="s">
        <v>8955</v>
      </c>
      <c r="D1791" s="493"/>
      <c r="E1791" s="494" t="s">
        <v>8956</v>
      </c>
      <c r="F1791" s="491"/>
      <c r="G1791" s="495" t="s">
        <v>8963</v>
      </c>
      <c r="H1791" s="451"/>
      <c r="S1791" s="452"/>
      <c r="T1791" s="437"/>
      <c r="U1791" s="437"/>
      <c r="V1791" s="437"/>
      <c r="W1791" s="437"/>
      <c r="X1791" s="437"/>
      <c r="Y1791" s="437"/>
      <c r="Z1791" s="437"/>
      <c r="AA1791" s="437"/>
      <c r="AB1791" s="437"/>
      <c r="AC1791" s="437"/>
      <c r="AD1791" s="437"/>
      <c r="AE1791" s="437"/>
      <c r="AF1791" s="437"/>
    </row>
    <row r="1792">
      <c r="A1792" s="496"/>
      <c r="B1792" s="497"/>
      <c r="C1792" s="497"/>
      <c r="E1792" s="497"/>
      <c r="F1792" s="497"/>
      <c r="G1792" s="497"/>
      <c r="H1792" s="451"/>
      <c r="S1792" s="452"/>
      <c r="T1792" s="437"/>
      <c r="U1792" s="437"/>
      <c r="V1792" s="437"/>
      <c r="W1792" s="437"/>
      <c r="X1792" s="437"/>
      <c r="Y1792" s="437"/>
      <c r="Z1792" s="437"/>
      <c r="AA1792" s="437"/>
      <c r="AB1792" s="437"/>
      <c r="AC1792" s="437"/>
      <c r="AD1792" s="437"/>
      <c r="AE1792" s="437"/>
      <c r="AF1792" s="437"/>
    </row>
    <row r="1793">
      <c r="A1793" s="498" t="s">
        <v>8964</v>
      </c>
      <c r="B1793" s="435"/>
      <c r="C1793" s="435"/>
      <c r="D1793" s="499" t="s">
        <v>8965</v>
      </c>
      <c r="E1793" s="500" t="s">
        <v>8966</v>
      </c>
      <c r="F1793" s="499" t="s">
        <v>8967</v>
      </c>
      <c r="G1793" s="435"/>
      <c r="H1793" s="435"/>
      <c r="I1793" s="435"/>
      <c r="J1793" s="501" t="s">
        <v>8965</v>
      </c>
      <c r="K1793" s="500" t="s">
        <v>8966</v>
      </c>
      <c r="L1793" s="501" t="s">
        <v>8968</v>
      </c>
      <c r="M1793" s="435"/>
      <c r="N1793" s="435"/>
      <c r="O1793" s="435"/>
      <c r="P1793" s="502" t="s">
        <v>8965</v>
      </c>
      <c r="Q1793" s="503" t="s">
        <v>8966</v>
      </c>
      <c r="R1793" s="504"/>
      <c r="S1793" s="436"/>
      <c r="T1793" s="437"/>
      <c r="U1793" s="437"/>
      <c r="V1793" s="437"/>
      <c r="W1793" s="437"/>
      <c r="X1793" s="437"/>
      <c r="Y1793" s="437"/>
      <c r="Z1793" s="437"/>
      <c r="AA1793" s="437"/>
      <c r="AB1793" s="437"/>
      <c r="AC1793" s="437"/>
      <c r="AD1793" s="437"/>
      <c r="AE1793" s="437"/>
      <c r="AF1793" s="437"/>
    </row>
    <row r="1794">
      <c r="A1794" s="505"/>
      <c r="S1794" s="452"/>
      <c r="T1794" s="437"/>
      <c r="U1794" s="437"/>
      <c r="V1794" s="437"/>
      <c r="W1794" s="437"/>
      <c r="X1794" s="437"/>
      <c r="Y1794" s="437"/>
      <c r="Z1794" s="437"/>
      <c r="AA1794" s="437"/>
      <c r="AB1794" s="437"/>
      <c r="AC1794" s="437"/>
      <c r="AD1794" s="437"/>
      <c r="AE1794" s="437"/>
      <c r="AF1794" s="437"/>
    </row>
    <row r="1795">
      <c r="A1795" s="506" t="s">
        <v>8969</v>
      </c>
      <c r="D1795" s="507" t="s">
        <v>8965</v>
      </c>
      <c r="E1795" s="508" t="s">
        <v>8966</v>
      </c>
      <c r="F1795" s="507" t="s">
        <v>8970</v>
      </c>
      <c r="J1795" s="507" t="s">
        <v>8965</v>
      </c>
      <c r="K1795" s="508" t="s">
        <v>8966</v>
      </c>
      <c r="L1795" s="507" t="s">
        <v>8971</v>
      </c>
      <c r="P1795" s="509" t="s">
        <v>8965</v>
      </c>
      <c r="Q1795" s="510" t="s">
        <v>8966</v>
      </c>
      <c r="R1795" s="511" t="s">
        <v>8972</v>
      </c>
      <c r="S1795" s="452"/>
      <c r="T1795" s="437"/>
      <c r="U1795" s="437"/>
      <c r="V1795" s="437"/>
      <c r="W1795" s="437"/>
      <c r="X1795" s="437"/>
      <c r="Y1795" s="437"/>
      <c r="Z1795" s="437"/>
      <c r="AA1795" s="437"/>
      <c r="AB1795" s="437"/>
      <c r="AC1795" s="437"/>
      <c r="AD1795" s="437"/>
      <c r="AE1795" s="437"/>
      <c r="AF1795" s="437"/>
    </row>
    <row r="1796">
      <c r="A1796" s="512"/>
      <c r="B1796" s="513"/>
      <c r="C1796" s="513"/>
      <c r="D1796" s="513"/>
      <c r="E1796" s="513"/>
      <c r="F1796" s="513"/>
      <c r="G1796" s="513"/>
      <c r="H1796" s="513"/>
      <c r="I1796" s="513"/>
      <c r="J1796" s="513"/>
      <c r="K1796" s="513"/>
      <c r="L1796" s="513"/>
      <c r="M1796" s="513"/>
      <c r="N1796" s="513"/>
      <c r="O1796" s="513"/>
      <c r="P1796" s="513"/>
      <c r="Q1796" s="513"/>
      <c r="R1796" s="513"/>
      <c r="S1796" s="514"/>
      <c r="T1796" s="437"/>
      <c r="U1796" s="437"/>
      <c r="V1796" s="437"/>
      <c r="W1796" s="437"/>
      <c r="X1796" s="437"/>
      <c r="Y1796" s="437"/>
      <c r="Z1796" s="437"/>
      <c r="AA1796" s="437"/>
      <c r="AB1796" s="437"/>
      <c r="AC1796" s="437"/>
      <c r="AD1796" s="437"/>
      <c r="AE1796" s="437"/>
      <c r="AF1796" s="437"/>
    </row>
    <row r="1797">
      <c r="A1797" s="434" t="s">
        <v>9048</v>
      </c>
      <c r="B1797" s="435"/>
      <c r="C1797" s="435"/>
      <c r="D1797" s="435"/>
      <c r="E1797" s="435"/>
      <c r="F1797" s="435"/>
      <c r="G1797" s="435"/>
      <c r="H1797" s="435"/>
      <c r="I1797" s="435"/>
      <c r="J1797" s="435"/>
      <c r="K1797" s="435"/>
      <c r="L1797" s="435"/>
      <c r="M1797" s="435"/>
      <c r="N1797" s="435"/>
      <c r="O1797" s="435"/>
      <c r="P1797" s="435"/>
      <c r="Q1797" s="435"/>
      <c r="R1797" s="435"/>
      <c r="S1797" s="436"/>
      <c r="T1797" s="437"/>
      <c r="U1797" s="437"/>
      <c r="V1797" s="437"/>
      <c r="W1797" s="437"/>
      <c r="X1797" s="437"/>
      <c r="Y1797" s="437"/>
      <c r="Z1797" s="437"/>
      <c r="AA1797" s="437"/>
      <c r="AB1797" s="437"/>
      <c r="AC1797" s="437"/>
      <c r="AD1797" s="437"/>
      <c r="AE1797" s="437"/>
      <c r="AF1797" s="437"/>
    </row>
    <row r="1798">
      <c r="A1798" s="438" t="s">
        <v>8935</v>
      </c>
      <c r="B1798" s="439"/>
      <c r="C1798" s="438" t="s">
        <v>8936</v>
      </c>
      <c r="D1798" s="440"/>
      <c r="E1798" s="439"/>
      <c r="F1798" s="441" t="s">
        <v>1437</v>
      </c>
      <c r="G1798" s="442" t="s">
        <v>8937</v>
      </c>
      <c r="H1798" s="443" t="s">
        <v>1442</v>
      </c>
      <c r="I1798" s="444"/>
      <c r="J1798" s="444"/>
      <c r="K1798" s="444"/>
      <c r="L1798" s="444"/>
      <c r="M1798" s="444"/>
      <c r="N1798" s="444"/>
      <c r="O1798" s="444"/>
      <c r="P1798" s="444"/>
      <c r="Q1798" s="444"/>
      <c r="R1798" s="444"/>
      <c r="S1798" s="445"/>
      <c r="T1798" s="437"/>
      <c r="U1798" s="437"/>
      <c r="V1798" s="437"/>
      <c r="W1798" s="437"/>
      <c r="X1798" s="437"/>
      <c r="Y1798" s="437"/>
      <c r="Z1798" s="437"/>
      <c r="AA1798" s="437"/>
      <c r="AB1798" s="437"/>
      <c r="AC1798" s="437"/>
      <c r="AD1798" s="437"/>
      <c r="AE1798" s="437"/>
      <c r="AF1798" s="437"/>
    </row>
    <row r="1799">
      <c r="A1799" s="446" t="s">
        <v>8938</v>
      </c>
      <c r="B1799" s="22"/>
      <c r="C1799" s="447"/>
      <c r="D1799" s="448"/>
      <c r="E1799" s="22"/>
      <c r="F1799" s="449" t="s">
        <v>8939</v>
      </c>
      <c r="G1799" s="450"/>
      <c r="H1799" s="451"/>
      <c r="S1799" s="452"/>
      <c r="T1799" s="437"/>
      <c r="U1799" s="437"/>
      <c r="V1799" s="437"/>
      <c r="W1799" s="437"/>
      <c r="X1799" s="437"/>
      <c r="Y1799" s="437"/>
      <c r="Z1799" s="437"/>
      <c r="AA1799" s="437"/>
      <c r="AB1799" s="437"/>
      <c r="AC1799" s="437"/>
      <c r="AD1799" s="437"/>
      <c r="AE1799" s="437"/>
      <c r="AF1799" s="437"/>
    </row>
    <row r="1800">
      <c r="A1800" s="453" t="s">
        <v>8940</v>
      </c>
      <c r="B1800" s="448"/>
      <c r="C1800" s="448"/>
      <c r="D1800" s="22"/>
      <c r="E1800" s="454" t="s">
        <v>8941</v>
      </c>
      <c r="F1800" s="455" t="s">
        <v>8942</v>
      </c>
      <c r="G1800" s="456"/>
      <c r="H1800" s="451"/>
      <c r="S1800" s="452"/>
      <c r="T1800" s="437"/>
      <c r="U1800" s="437"/>
      <c r="V1800" s="437"/>
      <c r="W1800" s="437"/>
      <c r="X1800" s="437"/>
      <c r="Y1800" s="437"/>
      <c r="Z1800" s="437"/>
      <c r="AA1800" s="437"/>
      <c r="AB1800" s="437"/>
      <c r="AC1800" s="437"/>
      <c r="AD1800" s="437"/>
      <c r="AE1800" s="437"/>
      <c r="AF1800" s="437"/>
    </row>
    <row r="1801">
      <c r="A1801" s="457" t="s">
        <v>8943</v>
      </c>
      <c r="B1801" s="458"/>
      <c r="C1801" s="458"/>
      <c r="D1801" s="459"/>
      <c r="E1801" s="460"/>
      <c r="F1801" s="461"/>
      <c r="G1801" s="462"/>
      <c r="H1801" s="463"/>
      <c r="I1801" s="464"/>
      <c r="J1801" s="464"/>
      <c r="K1801" s="464"/>
      <c r="L1801" s="464"/>
      <c r="M1801" s="464"/>
      <c r="N1801" s="464"/>
      <c r="O1801" s="464"/>
      <c r="P1801" s="464"/>
      <c r="Q1801" s="464"/>
      <c r="R1801" s="464"/>
      <c r="S1801" s="465"/>
      <c r="T1801" s="437"/>
      <c r="U1801" s="437"/>
      <c r="V1801" s="437"/>
      <c r="W1801" s="437"/>
      <c r="X1801" s="437"/>
      <c r="Y1801" s="437"/>
      <c r="Z1801" s="437"/>
      <c r="AA1801" s="437"/>
      <c r="AB1801" s="437"/>
      <c r="AC1801" s="437"/>
      <c r="AD1801" s="437"/>
      <c r="AE1801" s="437"/>
      <c r="AF1801" s="437"/>
    </row>
    <row r="1802">
      <c r="A1802" s="466" t="s">
        <v>8944</v>
      </c>
      <c r="B1802" s="467"/>
      <c r="C1802" s="468" t="s">
        <v>8945</v>
      </c>
      <c r="D1802" s="469"/>
      <c r="E1802" s="469"/>
      <c r="F1802" s="469"/>
      <c r="G1802" s="469"/>
      <c r="H1802" s="470" t="s">
        <v>1585</v>
      </c>
      <c r="S1802" s="452"/>
      <c r="T1802" s="437"/>
      <c r="U1802" s="437"/>
      <c r="V1802" s="437"/>
      <c r="W1802" s="437"/>
      <c r="X1802" s="437"/>
      <c r="Y1802" s="437"/>
      <c r="Z1802" s="437"/>
      <c r="AA1802" s="437"/>
      <c r="AB1802" s="437"/>
      <c r="AC1802" s="437"/>
      <c r="AD1802" s="437"/>
      <c r="AE1802" s="437"/>
      <c r="AF1802" s="437"/>
    </row>
    <row r="1803">
      <c r="A1803" s="471"/>
      <c r="B1803" s="472" t="s">
        <v>8946</v>
      </c>
      <c r="C1803" s="473" t="s">
        <v>8947</v>
      </c>
      <c r="D1803" s="474"/>
      <c r="E1803" s="474"/>
      <c r="F1803" s="475"/>
      <c r="G1803" s="473" t="s">
        <v>8948</v>
      </c>
      <c r="H1803" s="451"/>
      <c r="S1803" s="452"/>
      <c r="T1803" s="437"/>
      <c r="U1803" s="437"/>
      <c r="V1803" s="437"/>
      <c r="W1803" s="437"/>
      <c r="X1803" s="437"/>
      <c r="Y1803" s="437"/>
      <c r="Z1803" s="437"/>
      <c r="AA1803" s="437"/>
      <c r="AB1803" s="437"/>
      <c r="AC1803" s="437"/>
      <c r="AD1803" s="437"/>
      <c r="AE1803" s="437"/>
      <c r="AF1803" s="437"/>
    </row>
    <row r="1804">
      <c r="A1804" s="486" t="s">
        <v>2101</v>
      </c>
      <c r="B1804" s="478">
        <v>1.0</v>
      </c>
      <c r="C1804" s="476" t="s">
        <v>2156</v>
      </c>
      <c r="D1804" s="474"/>
      <c r="E1804" s="474"/>
      <c r="F1804" s="475"/>
      <c r="G1804" s="477"/>
      <c r="H1804" s="451"/>
      <c r="S1804" s="452"/>
      <c r="T1804" s="437"/>
      <c r="U1804" s="437"/>
      <c r="V1804" s="437"/>
      <c r="W1804" s="437"/>
      <c r="X1804" s="437"/>
      <c r="Y1804" s="437"/>
      <c r="Z1804" s="437"/>
      <c r="AA1804" s="437"/>
      <c r="AB1804" s="437"/>
      <c r="AC1804" s="437"/>
      <c r="AD1804" s="437"/>
      <c r="AE1804" s="437"/>
      <c r="AF1804" s="437"/>
    </row>
    <row r="1805">
      <c r="A1805" s="486" t="s">
        <v>2101</v>
      </c>
      <c r="B1805" s="478">
        <v>2.0</v>
      </c>
      <c r="C1805" s="476" t="s">
        <v>2109</v>
      </c>
      <c r="D1805" s="474"/>
      <c r="E1805" s="474"/>
      <c r="F1805" s="475"/>
      <c r="G1805" s="477"/>
      <c r="H1805" s="451"/>
      <c r="S1805" s="452"/>
      <c r="T1805" s="437"/>
      <c r="U1805" s="437"/>
      <c r="V1805" s="437"/>
      <c r="W1805" s="437"/>
      <c r="X1805" s="437"/>
      <c r="Y1805" s="437"/>
      <c r="Z1805" s="437"/>
      <c r="AA1805" s="437"/>
      <c r="AB1805" s="437"/>
      <c r="AC1805" s="437"/>
      <c r="AD1805" s="437"/>
      <c r="AE1805" s="437"/>
      <c r="AF1805" s="437"/>
    </row>
    <row r="1806">
      <c r="A1806" s="486"/>
      <c r="B1806" s="478" t="s">
        <v>8946</v>
      </c>
      <c r="C1806" s="476" t="s">
        <v>8947</v>
      </c>
      <c r="D1806" s="474"/>
      <c r="E1806" s="475"/>
      <c r="F1806" s="478" t="s">
        <v>8948</v>
      </c>
      <c r="G1806" s="476" t="s">
        <v>8949</v>
      </c>
      <c r="H1806" s="451"/>
      <c r="S1806" s="452"/>
      <c r="T1806" s="437"/>
      <c r="U1806" s="437"/>
      <c r="V1806" s="437"/>
      <c r="W1806" s="437"/>
      <c r="X1806" s="437"/>
      <c r="Y1806" s="437"/>
      <c r="Z1806" s="437"/>
      <c r="AA1806" s="437"/>
      <c r="AB1806" s="437"/>
      <c r="AC1806" s="437"/>
      <c r="AD1806" s="437"/>
      <c r="AE1806" s="437"/>
      <c r="AF1806" s="437"/>
    </row>
    <row r="1807">
      <c r="A1807" s="521" t="s">
        <v>2104</v>
      </c>
      <c r="B1807" s="478">
        <v>1.0</v>
      </c>
      <c r="C1807" s="484" t="s">
        <v>2157</v>
      </c>
      <c r="D1807" s="474"/>
      <c r="E1807" s="475"/>
      <c r="F1807" s="483" t="s">
        <v>2158</v>
      </c>
      <c r="G1807" s="482"/>
      <c r="H1807" s="451"/>
      <c r="S1807" s="452"/>
      <c r="T1807" s="437"/>
      <c r="U1807" s="437"/>
      <c r="V1807" s="437"/>
      <c r="W1807" s="437"/>
      <c r="X1807" s="437"/>
      <c r="Y1807" s="437"/>
      <c r="Z1807" s="437"/>
      <c r="AA1807" s="437"/>
      <c r="AB1807" s="437"/>
      <c r="AC1807" s="437"/>
      <c r="AD1807" s="437"/>
      <c r="AE1807" s="437"/>
      <c r="AF1807" s="437"/>
    </row>
    <row r="1808">
      <c r="A1808" s="521" t="s">
        <v>2104</v>
      </c>
      <c r="B1808" s="483">
        <v>2.0</v>
      </c>
      <c r="C1808" s="484" t="s">
        <v>2159</v>
      </c>
      <c r="D1808" s="474"/>
      <c r="E1808" s="475"/>
      <c r="F1808" s="481"/>
      <c r="G1808" s="482"/>
      <c r="H1808" s="451"/>
      <c r="S1808" s="452"/>
      <c r="T1808" s="437"/>
      <c r="U1808" s="437"/>
      <c r="V1808" s="437"/>
      <c r="W1808" s="437"/>
      <c r="X1808" s="437"/>
      <c r="Y1808" s="437"/>
      <c r="Z1808" s="437"/>
      <c r="AA1808" s="437"/>
      <c r="AB1808" s="437"/>
      <c r="AC1808" s="437"/>
      <c r="AD1808" s="437"/>
      <c r="AE1808" s="437"/>
      <c r="AF1808" s="437"/>
    </row>
    <row r="1809">
      <c r="A1809" s="521"/>
      <c r="B1809" s="483" t="s">
        <v>8946</v>
      </c>
      <c r="C1809" s="483" t="s">
        <v>8947</v>
      </c>
      <c r="D1809" s="483" t="s">
        <v>8950</v>
      </c>
      <c r="E1809" s="483" t="s">
        <v>8951</v>
      </c>
      <c r="F1809" s="483" t="s">
        <v>8952</v>
      </c>
      <c r="G1809" s="484" t="s">
        <v>8953</v>
      </c>
      <c r="H1809" s="451"/>
      <c r="S1809" s="452"/>
      <c r="T1809" s="437"/>
      <c r="U1809" s="437"/>
      <c r="V1809" s="437"/>
      <c r="W1809" s="437"/>
      <c r="X1809" s="437"/>
      <c r="Y1809" s="437"/>
      <c r="Z1809" s="437"/>
      <c r="AA1809" s="437"/>
      <c r="AB1809" s="437"/>
      <c r="AC1809" s="437"/>
      <c r="AD1809" s="437"/>
      <c r="AE1809" s="437"/>
      <c r="AF1809" s="437"/>
    </row>
    <row r="1810">
      <c r="A1810" s="521" t="s">
        <v>8954</v>
      </c>
      <c r="B1810" s="483">
        <v>1.0</v>
      </c>
      <c r="C1810" s="483" t="s">
        <v>2161</v>
      </c>
      <c r="D1810" s="483" t="s">
        <v>2162</v>
      </c>
      <c r="E1810" s="481"/>
      <c r="F1810" s="481"/>
      <c r="G1810" s="484" t="s">
        <v>2163</v>
      </c>
      <c r="H1810" s="451"/>
      <c r="S1810" s="452"/>
      <c r="T1810" s="437"/>
      <c r="U1810" s="437"/>
      <c r="V1810" s="437"/>
      <c r="W1810" s="437"/>
      <c r="X1810" s="437"/>
      <c r="Y1810" s="437"/>
      <c r="Z1810" s="437"/>
      <c r="AA1810" s="437"/>
      <c r="AB1810" s="437"/>
      <c r="AC1810" s="437"/>
      <c r="AD1810" s="437"/>
      <c r="AE1810" s="437"/>
      <c r="AF1810" s="437"/>
    </row>
    <row r="1811">
      <c r="A1811" s="521" t="s">
        <v>8954</v>
      </c>
      <c r="B1811" s="483">
        <v>2.0</v>
      </c>
      <c r="C1811" s="483" t="s">
        <v>2164</v>
      </c>
      <c r="D1811" s="483" t="s">
        <v>2165</v>
      </c>
      <c r="E1811" s="483" t="s">
        <v>2166</v>
      </c>
      <c r="F1811" s="481"/>
      <c r="G1811" s="484" t="s">
        <v>2167</v>
      </c>
      <c r="H1811" s="451"/>
      <c r="S1811" s="452"/>
      <c r="T1811" s="437"/>
      <c r="U1811" s="437"/>
      <c r="V1811" s="437"/>
      <c r="W1811" s="437"/>
      <c r="X1811" s="437"/>
      <c r="Y1811" s="437"/>
      <c r="Z1811" s="437"/>
      <c r="AA1811" s="437"/>
      <c r="AB1811" s="437"/>
      <c r="AC1811" s="437"/>
      <c r="AD1811" s="437"/>
      <c r="AE1811" s="437"/>
      <c r="AF1811" s="437"/>
    </row>
    <row r="1812">
      <c r="A1812" s="471"/>
      <c r="B1812" s="472" t="s">
        <v>8946</v>
      </c>
      <c r="C1812" s="517" t="s">
        <v>6512</v>
      </c>
      <c r="D1812" s="517" t="s">
        <v>8974</v>
      </c>
      <c r="E1812" s="517" t="s">
        <v>8951</v>
      </c>
      <c r="F1812" s="517" t="s">
        <v>8952</v>
      </c>
      <c r="G1812" s="473" t="s">
        <v>8953</v>
      </c>
      <c r="H1812" s="451"/>
      <c r="S1812" s="452"/>
      <c r="T1812" s="437"/>
      <c r="U1812" s="437"/>
      <c r="V1812" s="437"/>
      <c r="W1812" s="437"/>
      <c r="X1812" s="437"/>
      <c r="Y1812" s="437"/>
      <c r="Z1812" s="437"/>
      <c r="AA1812" s="437"/>
      <c r="AB1812" s="437"/>
      <c r="AC1812" s="437"/>
      <c r="AD1812" s="437"/>
      <c r="AE1812" s="437"/>
      <c r="AF1812" s="437"/>
    </row>
    <row r="1813">
      <c r="A1813" s="471" t="s">
        <v>8975</v>
      </c>
      <c r="B1813" s="472">
        <v>1.0</v>
      </c>
      <c r="C1813" s="478" t="s">
        <v>8976</v>
      </c>
      <c r="D1813" s="472"/>
      <c r="E1813" s="478" t="s">
        <v>8977</v>
      </c>
      <c r="F1813" s="472"/>
      <c r="G1813" s="473" t="s">
        <v>8978</v>
      </c>
      <c r="H1813" s="451"/>
      <c r="S1813" s="452"/>
      <c r="T1813" s="437"/>
      <c r="U1813" s="437"/>
      <c r="V1813" s="437"/>
      <c r="W1813" s="437"/>
      <c r="X1813" s="437"/>
      <c r="Y1813" s="437"/>
      <c r="Z1813" s="437"/>
      <c r="AA1813" s="437"/>
      <c r="AB1813" s="437"/>
      <c r="AC1813" s="437"/>
      <c r="AD1813" s="437"/>
      <c r="AE1813" s="437"/>
      <c r="AF1813" s="437"/>
    </row>
    <row r="1814">
      <c r="A1814" s="479"/>
      <c r="B1814" s="480" t="s">
        <v>8946</v>
      </c>
      <c r="C1814" s="485" t="s">
        <v>39</v>
      </c>
      <c r="D1814" s="475"/>
      <c r="E1814" s="480" t="s">
        <v>8951</v>
      </c>
      <c r="F1814" s="480" t="s">
        <v>8952</v>
      </c>
      <c r="G1814" s="485" t="s">
        <v>8953</v>
      </c>
      <c r="H1814" s="451"/>
      <c r="S1814" s="452"/>
      <c r="T1814" s="437"/>
      <c r="U1814" s="437"/>
      <c r="V1814" s="437"/>
      <c r="W1814" s="437"/>
      <c r="X1814" s="437"/>
      <c r="Y1814" s="437"/>
      <c r="Z1814" s="437"/>
      <c r="AA1814" s="437"/>
      <c r="AB1814" s="437"/>
      <c r="AC1814" s="437"/>
      <c r="AD1814" s="437"/>
      <c r="AE1814" s="437"/>
      <c r="AF1814" s="437"/>
    </row>
    <row r="1815">
      <c r="A1815" s="471" t="s">
        <v>6465</v>
      </c>
      <c r="B1815" s="480">
        <v>1.0</v>
      </c>
      <c r="C1815" s="484" t="s">
        <v>8955</v>
      </c>
      <c r="D1815" s="475"/>
      <c r="E1815" s="483" t="s">
        <v>8956</v>
      </c>
      <c r="F1815" s="480"/>
      <c r="G1815" s="484" t="s">
        <v>8957</v>
      </c>
      <c r="H1815" s="451"/>
      <c r="S1815" s="452"/>
      <c r="T1815" s="437"/>
      <c r="U1815" s="437"/>
      <c r="V1815" s="437"/>
      <c r="W1815" s="437"/>
      <c r="X1815" s="437"/>
      <c r="Y1815" s="437"/>
      <c r="Z1815" s="437"/>
      <c r="AA1815" s="437"/>
      <c r="AB1815" s="437"/>
      <c r="AC1815" s="437"/>
      <c r="AD1815" s="437"/>
      <c r="AE1815" s="437"/>
      <c r="AF1815" s="437"/>
    </row>
    <row r="1816">
      <c r="A1816" s="471"/>
      <c r="B1816" s="472" t="s">
        <v>8946</v>
      </c>
      <c r="C1816" s="476" t="s">
        <v>8958</v>
      </c>
      <c r="D1816" s="474"/>
      <c r="E1816" s="474"/>
      <c r="F1816" s="475"/>
      <c r="G1816" s="473" t="s">
        <v>8959</v>
      </c>
      <c r="H1816" s="451"/>
      <c r="S1816" s="452"/>
      <c r="T1816" s="437"/>
      <c r="U1816" s="437"/>
      <c r="V1816" s="437"/>
      <c r="W1816" s="437"/>
      <c r="X1816" s="437"/>
      <c r="Y1816" s="437"/>
      <c r="Z1816" s="437"/>
      <c r="AA1816" s="437"/>
      <c r="AB1816" s="437"/>
      <c r="AC1816" s="437"/>
      <c r="AD1816" s="437"/>
      <c r="AE1816" s="437"/>
      <c r="AF1816" s="437"/>
    </row>
    <row r="1817">
      <c r="A1817" s="486" t="s">
        <v>1636</v>
      </c>
      <c r="B1817" s="478">
        <v>1.0</v>
      </c>
      <c r="C1817" s="487" t="s">
        <v>1976</v>
      </c>
      <c r="D1817" s="474"/>
      <c r="E1817" s="474"/>
      <c r="F1817" s="475"/>
      <c r="G1817" s="476" t="s">
        <v>1877</v>
      </c>
      <c r="H1817" s="451"/>
      <c r="S1817" s="452"/>
      <c r="T1817" s="437"/>
      <c r="U1817" s="437"/>
      <c r="V1817" s="437"/>
      <c r="W1817" s="437"/>
      <c r="X1817" s="437"/>
      <c r="Y1817" s="437"/>
      <c r="Z1817" s="437"/>
      <c r="AA1817" s="437"/>
      <c r="AB1817" s="437"/>
      <c r="AC1817" s="437"/>
      <c r="AD1817" s="437"/>
      <c r="AE1817" s="437"/>
      <c r="AF1817" s="437"/>
    </row>
    <row r="1818">
      <c r="A1818" s="486" t="s">
        <v>1636</v>
      </c>
      <c r="B1818" s="478">
        <v>2.0</v>
      </c>
      <c r="C1818" s="487" t="s">
        <v>1967</v>
      </c>
      <c r="D1818" s="474"/>
      <c r="E1818" s="474"/>
      <c r="F1818" s="475"/>
      <c r="G1818" s="476" t="s">
        <v>1638</v>
      </c>
      <c r="H1818" s="451"/>
      <c r="S1818" s="452"/>
      <c r="T1818" s="437"/>
      <c r="U1818" s="437"/>
      <c r="V1818" s="437"/>
      <c r="W1818" s="437"/>
      <c r="X1818" s="437"/>
      <c r="Y1818" s="437"/>
      <c r="Z1818" s="437"/>
      <c r="AA1818" s="437"/>
      <c r="AB1818" s="437"/>
      <c r="AC1818" s="437"/>
      <c r="AD1818" s="437"/>
      <c r="AE1818" s="437"/>
      <c r="AF1818" s="437"/>
    </row>
    <row r="1819">
      <c r="A1819" s="486" t="s">
        <v>1636</v>
      </c>
      <c r="B1819" s="478">
        <v>3.0</v>
      </c>
      <c r="C1819" s="487" t="s">
        <v>1968</v>
      </c>
      <c r="D1819" s="474"/>
      <c r="E1819" s="474"/>
      <c r="F1819" s="475"/>
      <c r="G1819" s="476" t="s">
        <v>1638</v>
      </c>
      <c r="H1819" s="451"/>
      <c r="S1819" s="452"/>
      <c r="T1819" s="437"/>
      <c r="U1819" s="437"/>
      <c r="V1819" s="437"/>
      <c r="W1819" s="437"/>
      <c r="X1819" s="437"/>
      <c r="Y1819" s="437"/>
      <c r="Z1819" s="437"/>
      <c r="AA1819" s="437"/>
      <c r="AB1819" s="437"/>
      <c r="AC1819" s="437"/>
      <c r="AD1819" s="437"/>
      <c r="AE1819" s="437"/>
      <c r="AF1819" s="437"/>
    </row>
    <row r="1820">
      <c r="A1820" s="486" t="s">
        <v>1636</v>
      </c>
      <c r="B1820" s="478">
        <v>4.0</v>
      </c>
      <c r="C1820" s="487" t="s">
        <v>1969</v>
      </c>
      <c r="D1820" s="474"/>
      <c r="E1820" s="474"/>
      <c r="F1820" s="475"/>
      <c r="G1820" s="476" t="s">
        <v>1661</v>
      </c>
      <c r="H1820" s="451"/>
      <c r="S1820" s="452"/>
      <c r="T1820" s="437"/>
      <c r="U1820" s="437"/>
      <c r="V1820" s="437"/>
      <c r="W1820" s="437"/>
      <c r="X1820" s="437"/>
      <c r="Y1820" s="437"/>
      <c r="Z1820" s="437"/>
      <c r="AA1820" s="437"/>
      <c r="AB1820" s="437"/>
      <c r="AC1820" s="437"/>
      <c r="AD1820" s="437"/>
      <c r="AE1820" s="437"/>
      <c r="AF1820" s="437"/>
    </row>
    <row r="1821">
      <c r="A1821" s="486" t="s">
        <v>1636</v>
      </c>
      <c r="B1821" s="478">
        <v>5.0</v>
      </c>
      <c r="C1821" s="487" t="s">
        <v>1970</v>
      </c>
      <c r="D1821" s="474"/>
      <c r="E1821" s="474"/>
      <c r="F1821" s="475"/>
      <c r="G1821" s="476" t="s">
        <v>1882</v>
      </c>
      <c r="H1821" s="451"/>
      <c r="S1821" s="452"/>
      <c r="T1821" s="437"/>
      <c r="U1821" s="437"/>
      <c r="V1821" s="437"/>
      <c r="W1821" s="437"/>
      <c r="X1821" s="437"/>
      <c r="Y1821" s="437"/>
      <c r="Z1821" s="437"/>
      <c r="AA1821" s="437"/>
      <c r="AB1821" s="437"/>
      <c r="AC1821" s="437"/>
      <c r="AD1821" s="437"/>
      <c r="AE1821" s="437"/>
      <c r="AF1821" s="437"/>
    </row>
    <row r="1822">
      <c r="A1822" s="486" t="s">
        <v>1636</v>
      </c>
      <c r="B1822" s="478">
        <v>6.0</v>
      </c>
      <c r="C1822" s="487" t="s">
        <v>1883</v>
      </c>
      <c r="D1822" s="474"/>
      <c r="E1822" s="474"/>
      <c r="F1822" s="475"/>
      <c r="G1822" s="476" t="s">
        <v>1638</v>
      </c>
      <c r="H1822" s="451"/>
      <c r="S1822" s="452"/>
      <c r="T1822" s="437"/>
      <c r="U1822" s="437"/>
      <c r="V1822" s="437"/>
      <c r="W1822" s="437"/>
      <c r="X1822" s="437"/>
      <c r="Y1822" s="437"/>
      <c r="Z1822" s="437"/>
      <c r="AA1822" s="437"/>
      <c r="AB1822" s="437"/>
      <c r="AC1822" s="437"/>
      <c r="AD1822" s="437"/>
      <c r="AE1822" s="437"/>
      <c r="AF1822" s="437"/>
    </row>
    <row r="1823">
      <c r="A1823" s="486" t="s">
        <v>1646</v>
      </c>
      <c r="B1823" s="478">
        <v>7.0</v>
      </c>
      <c r="C1823" s="487" t="s">
        <v>1977</v>
      </c>
      <c r="D1823" s="474"/>
      <c r="E1823" s="474"/>
      <c r="F1823" s="475"/>
      <c r="G1823" s="476" t="s">
        <v>1729</v>
      </c>
      <c r="H1823" s="451"/>
      <c r="S1823" s="452"/>
      <c r="T1823" s="437"/>
      <c r="U1823" s="437"/>
      <c r="V1823" s="437"/>
      <c r="W1823" s="437"/>
      <c r="X1823" s="437"/>
      <c r="Y1823" s="437"/>
      <c r="Z1823" s="437"/>
      <c r="AA1823" s="437"/>
      <c r="AB1823" s="437"/>
      <c r="AC1823" s="437"/>
      <c r="AD1823" s="437"/>
      <c r="AE1823" s="437"/>
      <c r="AF1823" s="437"/>
    </row>
    <row r="1824">
      <c r="A1824" s="486" t="s">
        <v>1646</v>
      </c>
      <c r="B1824" s="478">
        <v>8.0</v>
      </c>
      <c r="C1824" s="487" t="s">
        <v>1885</v>
      </c>
      <c r="D1824" s="474"/>
      <c r="E1824" s="474"/>
      <c r="F1824" s="475"/>
      <c r="G1824" s="476" t="s">
        <v>1729</v>
      </c>
      <c r="H1824" s="451"/>
      <c r="S1824" s="452"/>
      <c r="T1824" s="437"/>
      <c r="U1824" s="437"/>
      <c r="V1824" s="437"/>
      <c r="W1824" s="437"/>
      <c r="X1824" s="437"/>
      <c r="Y1824" s="437"/>
      <c r="Z1824" s="437"/>
      <c r="AA1824" s="437"/>
      <c r="AB1824" s="437"/>
      <c r="AC1824" s="437"/>
      <c r="AD1824" s="437"/>
      <c r="AE1824" s="437"/>
      <c r="AF1824" s="437"/>
    </row>
    <row r="1825">
      <c r="A1825" s="486" t="s">
        <v>1636</v>
      </c>
      <c r="B1825" s="478">
        <v>9.0</v>
      </c>
      <c r="C1825" s="487" t="s">
        <v>1886</v>
      </c>
      <c r="D1825" s="474"/>
      <c r="E1825" s="474"/>
      <c r="F1825" s="475"/>
      <c r="G1825" s="476" t="s">
        <v>1638</v>
      </c>
      <c r="H1825" s="451"/>
      <c r="S1825" s="452"/>
      <c r="T1825" s="437"/>
      <c r="U1825" s="437"/>
      <c r="V1825" s="437"/>
      <c r="W1825" s="437"/>
      <c r="X1825" s="437"/>
      <c r="Y1825" s="437"/>
      <c r="Z1825" s="437"/>
      <c r="AA1825" s="437"/>
      <c r="AB1825" s="437"/>
      <c r="AC1825" s="437"/>
      <c r="AD1825" s="437"/>
      <c r="AE1825" s="437"/>
      <c r="AF1825" s="437"/>
    </row>
    <row r="1826">
      <c r="A1826" s="488" t="s">
        <v>8960</v>
      </c>
      <c r="B1826" s="474"/>
      <c r="C1826" s="474"/>
      <c r="D1826" s="474"/>
      <c r="E1826" s="474"/>
      <c r="F1826" s="474"/>
      <c r="G1826" s="474"/>
      <c r="H1826" s="451"/>
      <c r="S1826" s="452"/>
      <c r="T1826" s="437"/>
      <c r="U1826" s="437"/>
      <c r="V1826" s="437"/>
      <c r="W1826" s="437"/>
      <c r="X1826" s="437"/>
      <c r="Y1826" s="437"/>
      <c r="Z1826" s="437"/>
      <c r="AA1826" s="437"/>
      <c r="AB1826" s="437"/>
      <c r="AC1826" s="437"/>
      <c r="AD1826" s="437"/>
      <c r="AE1826" s="437"/>
      <c r="AF1826" s="437"/>
    </row>
    <row r="1827">
      <c r="A1827" s="471" t="s">
        <v>8944</v>
      </c>
      <c r="B1827" s="472" t="s">
        <v>8946</v>
      </c>
      <c r="C1827" s="473" t="s">
        <v>39</v>
      </c>
      <c r="D1827" s="475"/>
      <c r="E1827" s="472" t="s">
        <v>8951</v>
      </c>
      <c r="F1827" s="478" t="s">
        <v>8961</v>
      </c>
      <c r="G1827" s="473" t="s">
        <v>8953</v>
      </c>
      <c r="H1827" s="451"/>
      <c r="S1827" s="452"/>
      <c r="T1827" s="437"/>
      <c r="U1827" s="437"/>
      <c r="V1827" s="437"/>
      <c r="W1827" s="437"/>
      <c r="X1827" s="437"/>
      <c r="Y1827" s="437"/>
      <c r="Z1827" s="437"/>
      <c r="AA1827" s="437"/>
      <c r="AB1827" s="437"/>
      <c r="AC1827" s="437"/>
      <c r="AD1827" s="437"/>
      <c r="AE1827" s="437"/>
      <c r="AF1827" s="437"/>
    </row>
    <row r="1828">
      <c r="A1828" s="471" t="s">
        <v>6465</v>
      </c>
      <c r="B1828" s="472">
        <v>1.0</v>
      </c>
      <c r="C1828" s="476" t="s">
        <v>8955</v>
      </c>
      <c r="D1828" s="475"/>
      <c r="E1828" s="478" t="s">
        <v>8956</v>
      </c>
      <c r="F1828" s="472"/>
      <c r="G1828" s="473" t="s">
        <v>8957</v>
      </c>
      <c r="H1828" s="451"/>
      <c r="S1828" s="452"/>
      <c r="T1828" s="437"/>
      <c r="U1828" s="437"/>
      <c r="V1828" s="437"/>
      <c r="W1828" s="437"/>
      <c r="X1828" s="437"/>
      <c r="Y1828" s="437"/>
      <c r="Z1828" s="437"/>
      <c r="AA1828" s="437"/>
      <c r="AB1828" s="437"/>
      <c r="AC1828" s="437"/>
      <c r="AD1828" s="437"/>
      <c r="AE1828" s="437"/>
      <c r="AF1828" s="437"/>
    </row>
    <row r="1829">
      <c r="A1829" s="489" t="s">
        <v>8962</v>
      </c>
      <c r="B1829" s="474"/>
      <c r="C1829" s="474"/>
      <c r="D1829" s="474"/>
      <c r="E1829" s="474"/>
      <c r="F1829" s="474"/>
      <c r="G1829" s="474"/>
      <c r="H1829" s="451"/>
      <c r="S1829" s="452"/>
      <c r="T1829" s="437"/>
      <c r="U1829" s="437"/>
      <c r="V1829" s="437"/>
      <c r="W1829" s="437"/>
      <c r="X1829" s="437"/>
      <c r="Y1829" s="437"/>
      <c r="Z1829" s="437"/>
      <c r="AA1829" s="437"/>
      <c r="AB1829" s="437"/>
      <c r="AC1829" s="437"/>
      <c r="AD1829" s="437"/>
      <c r="AE1829" s="437"/>
      <c r="AF1829" s="437"/>
    </row>
    <row r="1830">
      <c r="A1830" s="471" t="s">
        <v>8944</v>
      </c>
      <c r="B1830" s="472" t="s">
        <v>8946</v>
      </c>
      <c r="C1830" s="473" t="s">
        <v>39</v>
      </c>
      <c r="D1830" s="475"/>
      <c r="E1830" s="472" t="s">
        <v>8951</v>
      </c>
      <c r="F1830" s="472" t="s">
        <v>8952</v>
      </c>
      <c r="G1830" s="473" t="s">
        <v>8953</v>
      </c>
      <c r="H1830" s="451"/>
      <c r="S1830" s="452"/>
      <c r="T1830" s="437"/>
      <c r="U1830" s="437"/>
      <c r="V1830" s="437"/>
      <c r="W1830" s="437"/>
      <c r="X1830" s="437"/>
      <c r="Y1830" s="437"/>
      <c r="Z1830" s="437"/>
      <c r="AA1830" s="437"/>
      <c r="AB1830" s="437"/>
      <c r="AC1830" s="437"/>
      <c r="AD1830" s="437"/>
      <c r="AE1830" s="437"/>
      <c r="AF1830" s="437"/>
    </row>
    <row r="1831">
      <c r="A1831" s="490" t="s">
        <v>6465</v>
      </c>
      <c r="B1831" s="491">
        <v>1.0</v>
      </c>
      <c r="C1831" s="492" t="s">
        <v>8955</v>
      </c>
      <c r="D1831" s="493"/>
      <c r="E1831" s="494" t="s">
        <v>8956</v>
      </c>
      <c r="F1831" s="491"/>
      <c r="G1831" s="495" t="s">
        <v>8963</v>
      </c>
      <c r="H1831" s="451"/>
      <c r="S1831" s="452"/>
      <c r="T1831" s="437"/>
      <c r="U1831" s="437"/>
      <c r="V1831" s="437"/>
      <c r="W1831" s="437"/>
      <c r="X1831" s="437"/>
      <c r="Y1831" s="437"/>
      <c r="Z1831" s="437"/>
      <c r="AA1831" s="437"/>
      <c r="AB1831" s="437"/>
      <c r="AC1831" s="437"/>
      <c r="AD1831" s="437"/>
      <c r="AE1831" s="437"/>
      <c r="AF1831" s="437"/>
    </row>
    <row r="1832">
      <c r="A1832" s="496"/>
      <c r="B1832" s="497"/>
      <c r="C1832" s="497"/>
      <c r="E1832" s="497"/>
      <c r="F1832" s="497"/>
      <c r="G1832" s="497"/>
      <c r="H1832" s="451"/>
      <c r="S1832" s="452"/>
      <c r="T1832" s="437"/>
      <c r="U1832" s="437"/>
      <c r="V1832" s="437"/>
      <c r="W1832" s="437"/>
      <c r="X1832" s="437"/>
      <c r="Y1832" s="437"/>
      <c r="Z1832" s="437"/>
      <c r="AA1832" s="437"/>
      <c r="AB1832" s="437"/>
      <c r="AC1832" s="437"/>
      <c r="AD1832" s="437"/>
      <c r="AE1832" s="437"/>
      <c r="AF1832" s="437"/>
    </row>
    <row r="1833">
      <c r="A1833" s="498" t="s">
        <v>8964</v>
      </c>
      <c r="B1833" s="435"/>
      <c r="C1833" s="435"/>
      <c r="D1833" s="499" t="s">
        <v>8965</v>
      </c>
      <c r="E1833" s="500" t="s">
        <v>8966</v>
      </c>
      <c r="F1833" s="499" t="s">
        <v>8967</v>
      </c>
      <c r="G1833" s="435"/>
      <c r="H1833" s="435"/>
      <c r="I1833" s="435"/>
      <c r="J1833" s="501" t="s">
        <v>8965</v>
      </c>
      <c r="K1833" s="500" t="s">
        <v>8966</v>
      </c>
      <c r="L1833" s="501" t="s">
        <v>8968</v>
      </c>
      <c r="M1833" s="435"/>
      <c r="N1833" s="435"/>
      <c r="O1833" s="435"/>
      <c r="P1833" s="502" t="s">
        <v>8965</v>
      </c>
      <c r="Q1833" s="503" t="s">
        <v>8966</v>
      </c>
      <c r="R1833" s="504"/>
      <c r="S1833" s="436"/>
      <c r="T1833" s="437"/>
      <c r="U1833" s="437"/>
      <c r="V1833" s="437"/>
      <c r="W1833" s="437"/>
      <c r="X1833" s="437"/>
      <c r="Y1833" s="437"/>
      <c r="Z1833" s="437"/>
      <c r="AA1833" s="437"/>
      <c r="AB1833" s="437"/>
      <c r="AC1833" s="437"/>
      <c r="AD1833" s="437"/>
      <c r="AE1833" s="437"/>
      <c r="AF1833" s="437"/>
    </row>
    <row r="1834">
      <c r="A1834" s="505"/>
      <c r="S1834" s="452"/>
      <c r="T1834" s="437"/>
      <c r="U1834" s="437"/>
      <c r="V1834" s="437"/>
      <c r="W1834" s="437"/>
      <c r="X1834" s="437"/>
      <c r="Y1834" s="437"/>
      <c r="Z1834" s="437"/>
      <c r="AA1834" s="437"/>
      <c r="AB1834" s="437"/>
      <c r="AC1834" s="437"/>
      <c r="AD1834" s="437"/>
      <c r="AE1834" s="437"/>
      <c r="AF1834" s="437"/>
    </row>
    <row r="1835">
      <c r="A1835" s="506" t="s">
        <v>8969</v>
      </c>
      <c r="D1835" s="507" t="s">
        <v>8965</v>
      </c>
      <c r="E1835" s="508" t="s">
        <v>8966</v>
      </c>
      <c r="F1835" s="507" t="s">
        <v>8970</v>
      </c>
      <c r="J1835" s="507" t="s">
        <v>8965</v>
      </c>
      <c r="K1835" s="508" t="s">
        <v>8966</v>
      </c>
      <c r="L1835" s="507" t="s">
        <v>8971</v>
      </c>
      <c r="P1835" s="509" t="s">
        <v>8965</v>
      </c>
      <c r="Q1835" s="510" t="s">
        <v>8966</v>
      </c>
      <c r="R1835" s="511" t="s">
        <v>8972</v>
      </c>
      <c r="S1835" s="452"/>
      <c r="T1835" s="437"/>
      <c r="U1835" s="437"/>
      <c r="V1835" s="437"/>
      <c r="W1835" s="437"/>
      <c r="X1835" s="437"/>
      <c r="Y1835" s="437"/>
      <c r="Z1835" s="437"/>
      <c r="AA1835" s="437"/>
      <c r="AB1835" s="437"/>
      <c r="AC1835" s="437"/>
      <c r="AD1835" s="437"/>
      <c r="AE1835" s="437"/>
      <c r="AF1835" s="437"/>
    </row>
    <row r="1836">
      <c r="A1836" s="512"/>
      <c r="B1836" s="513"/>
      <c r="C1836" s="513"/>
      <c r="D1836" s="513"/>
      <c r="E1836" s="513"/>
      <c r="F1836" s="513"/>
      <c r="G1836" s="513"/>
      <c r="H1836" s="513"/>
      <c r="I1836" s="513"/>
      <c r="J1836" s="513"/>
      <c r="K1836" s="513"/>
      <c r="L1836" s="513"/>
      <c r="M1836" s="513"/>
      <c r="N1836" s="513"/>
      <c r="O1836" s="513"/>
      <c r="P1836" s="513"/>
      <c r="Q1836" s="513"/>
      <c r="R1836" s="513"/>
      <c r="S1836" s="514"/>
      <c r="T1836" s="437"/>
      <c r="U1836" s="437"/>
      <c r="V1836" s="437"/>
      <c r="W1836" s="437"/>
      <c r="X1836" s="437"/>
      <c r="Y1836" s="437"/>
      <c r="Z1836" s="437"/>
      <c r="AA1836" s="437"/>
      <c r="AB1836" s="437"/>
      <c r="AC1836" s="437"/>
      <c r="AD1836" s="437"/>
      <c r="AE1836" s="437"/>
      <c r="AF1836" s="437"/>
    </row>
    <row r="1837">
      <c r="A1837" s="434" t="s">
        <v>9049</v>
      </c>
      <c r="B1837" s="435"/>
      <c r="C1837" s="435"/>
      <c r="D1837" s="435"/>
      <c r="E1837" s="435"/>
      <c r="F1837" s="435"/>
      <c r="G1837" s="435"/>
      <c r="H1837" s="435"/>
      <c r="I1837" s="435"/>
      <c r="J1837" s="435"/>
      <c r="K1837" s="435"/>
      <c r="L1837" s="435"/>
      <c r="M1837" s="435"/>
      <c r="N1837" s="435"/>
      <c r="O1837" s="435"/>
      <c r="P1837" s="435"/>
      <c r="Q1837" s="435"/>
      <c r="R1837" s="435"/>
      <c r="S1837" s="436"/>
      <c r="T1837" s="437"/>
      <c r="U1837" s="437"/>
      <c r="V1837" s="437"/>
      <c r="W1837" s="437"/>
      <c r="X1837" s="437"/>
      <c r="Y1837" s="437"/>
      <c r="Z1837" s="437"/>
      <c r="AA1837" s="437"/>
      <c r="AB1837" s="437"/>
      <c r="AC1837" s="437"/>
      <c r="AD1837" s="437"/>
      <c r="AE1837" s="437"/>
      <c r="AF1837" s="437"/>
    </row>
    <row r="1838">
      <c r="A1838" s="438" t="s">
        <v>8935</v>
      </c>
      <c r="B1838" s="439"/>
      <c r="C1838" s="438" t="s">
        <v>8936</v>
      </c>
      <c r="D1838" s="440"/>
      <c r="E1838" s="439"/>
      <c r="F1838" s="441" t="s">
        <v>1437</v>
      </c>
      <c r="G1838" s="442" t="s">
        <v>8937</v>
      </c>
      <c r="H1838" s="443" t="s">
        <v>1442</v>
      </c>
      <c r="I1838" s="444"/>
      <c r="J1838" s="444"/>
      <c r="K1838" s="444"/>
      <c r="L1838" s="444"/>
      <c r="M1838" s="444"/>
      <c r="N1838" s="444"/>
      <c r="O1838" s="444"/>
      <c r="P1838" s="444"/>
      <c r="Q1838" s="444"/>
      <c r="R1838" s="444"/>
      <c r="S1838" s="445"/>
      <c r="T1838" s="437"/>
      <c r="U1838" s="437"/>
      <c r="V1838" s="437"/>
      <c r="W1838" s="437"/>
      <c r="X1838" s="437"/>
      <c r="Y1838" s="437"/>
      <c r="Z1838" s="437"/>
      <c r="AA1838" s="437"/>
      <c r="AB1838" s="437"/>
      <c r="AC1838" s="437"/>
      <c r="AD1838" s="437"/>
      <c r="AE1838" s="437"/>
      <c r="AF1838" s="437"/>
    </row>
    <row r="1839">
      <c r="A1839" s="446" t="s">
        <v>8938</v>
      </c>
      <c r="B1839" s="22"/>
      <c r="C1839" s="447"/>
      <c r="D1839" s="448"/>
      <c r="E1839" s="22"/>
      <c r="F1839" s="449" t="s">
        <v>8939</v>
      </c>
      <c r="G1839" s="450"/>
      <c r="H1839" s="451"/>
      <c r="S1839" s="452"/>
      <c r="T1839" s="437"/>
      <c r="U1839" s="437"/>
      <c r="V1839" s="437"/>
      <c r="W1839" s="437"/>
      <c r="X1839" s="437"/>
      <c r="Y1839" s="437"/>
      <c r="Z1839" s="437"/>
      <c r="AA1839" s="437"/>
      <c r="AB1839" s="437"/>
      <c r="AC1839" s="437"/>
      <c r="AD1839" s="437"/>
      <c r="AE1839" s="437"/>
      <c r="AF1839" s="437"/>
    </row>
    <row r="1840">
      <c r="A1840" s="453" t="s">
        <v>8940</v>
      </c>
      <c r="B1840" s="448"/>
      <c r="C1840" s="448"/>
      <c r="D1840" s="22"/>
      <c r="E1840" s="454" t="s">
        <v>8941</v>
      </c>
      <c r="F1840" s="455" t="s">
        <v>8942</v>
      </c>
      <c r="G1840" s="456"/>
      <c r="H1840" s="451"/>
      <c r="S1840" s="452"/>
      <c r="T1840" s="437"/>
      <c r="U1840" s="437"/>
      <c r="V1840" s="437"/>
      <c r="W1840" s="437"/>
      <c r="X1840" s="437"/>
      <c r="Y1840" s="437"/>
      <c r="Z1840" s="437"/>
      <c r="AA1840" s="437"/>
      <c r="AB1840" s="437"/>
      <c r="AC1840" s="437"/>
      <c r="AD1840" s="437"/>
      <c r="AE1840" s="437"/>
      <c r="AF1840" s="437"/>
    </row>
    <row r="1841">
      <c r="A1841" s="457" t="s">
        <v>8943</v>
      </c>
      <c r="B1841" s="458"/>
      <c r="C1841" s="458"/>
      <c r="D1841" s="459"/>
      <c r="E1841" s="460"/>
      <c r="F1841" s="461"/>
      <c r="G1841" s="462"/>
      <c r="H1841" s="463"/>
      <c r="I1841" s="464"/>
      <c r="J1841" s="464"/>
      <c r="K1841" s="464"/>
      <c r="L1841" s="464"/>
      <c r="M1841" s="464"/>
      <c r="N1841" s="464"/>
      <c r="O1841" s="464"/>
      <c r="P1841" s="464"/>
      <c r="Q1841" s="464"/>
      <c r="R1841" s="464"/>
      <c r="S1841" s="465"/>
      <c r="T1841" s="437"/>
      <c r="U1841" s="437"/>
      <c r="V1841" s="437"/>
      <c r="W1841" s="437"/>
      <c r="X1841" s="437"/>
      <c r="Y1841" s="437"/>
      <c r="Z1841" s="437"/>
      <c r="AA1841" s="437"/>
      <c r="AB1841" s="437"/>
      <c r="AC1841" s="437"/>
      <c r="AD1841" s="437"/>
      <c r="AE1841" s="437"/>
      <c r="AF1841" s="437"/>
    </row>
    <row r="1842">
      <c r="A1842" s="466" t="s">
        <v>8944</v>
      </c>
      <c r="B1842" s="467"/>
      <c r="C1842" s="468" t="s">
        <v>8945</v>
      </c>
      <c r="D1842" s="469"/>
      <c r="E1842" s="469"/>
      <c r="F1842" s="469"/>
      <c r="G1842" s="469"/>
      <c r="H1842" s="470" t="s">
        <v>8997</v>
      </c>
      <c r="S1842" s="452"/>
      <c r="T1842" s="437"/>
      <c r="U1842" s="437"/>
      <c r="V1842" s="437"/>
      <c r="W1842" s="437"/>
      <c r="X1842" s="437"/>
      <c r="Y1842" s="437"/>
      <c r="Z1842" s="437"/>
      <c r="AA1842" s="437"/>
      <c r="AB1842" s="437"/>
      <c r="AC1842" s="437"/>
      <c r="AD1842" s="437"/>
      <c r="AE1842" s="437"/>
      <c r="AF1842" s="437"/>
    </row>
    <row r="1843">
      <c r="A1843" s="471"/>
      <c r="B1843" s="472" t="s">
        <v>8946</v>
      </c>
      <c r="C1843" s="473" t="s">
        <v>8947</v>
      </c>
      <c r="D1843" s="474"/>
      <c r="E1843" s="474"/>
      <c r="F1843" s="475"/>
      <c r="G1843" s="473" t="s">
        <v>8948</v>
      </c>
      <c r="H1843" s="451"/>
      <c r="S1843" s="452"/>
      <c r="T1843" s="437"/>
      <c r="U1843" s="437"/>
      <c r="V1843" s="437"/>
      <c r="W1843" s="437"/>
      <c r="X1843" s="437"/>
      <c r="Y1843" s="437"/>
      <c r="Z1843" s="437"/>
      <c r="AA1843" s="437"/>
      <c r="AB1843" s="437"/>
      <c r="AC1843" s="437"/>
      <c r="AD1843" s="437"/>
      <c r="AE1843" s="437"/>
      <c r="AF1843" s="437"/>
    </row>
    <row r="1844">
      <c r="A1844" s="471" t="s">
        <v>2101</v>
      </c>
      <c r="B1844" s="472">
        <v>1.0</v>
      </c>
      <c r="C1844" s="476" t="s">
        <v>2136</v>
      </c>
      <c r="D1844" s="474"/>
      <c r="E1844" s="474"/>
      <c r="F1844" s="475"/>
      <c r="G1844" s="476" t="s">
        <v>2137</v>
      </c>
      <c r="H1844" s="451"/>
      <c r="S1844" s="452"/>
      <c r="T1844" s="437"/>
      <c r="U1844" s="437"/>
      <c r="V1844" s="437"/>
      <c r="W1844" s="437"/>
      <c r="X1844" s="437"/>
      <c r="Y1844" s="437"/>
      <c r="Z1844" s="437"/>
      <c r="AA1844" s="437"/>
      <c r="AB1844" s="437"/>
      <c r="AC1844" s="437"/>
      <c r="AD1844" s="437"/>
      <c r="AE1844" s="437"/>
      <c r="AF1844" s="437"/>
    </row>
    <row r="1845">
      <c r="A1845" s="471" t="s">
        <v>2101</v>
      </c>
      <c r="B1845" s="478">
        <v>2.0</v>
      </c>
      <c r="C1845" s="476" t="s">
        <v>2138</v>
      </c>
      <c r="D1845" s="474"/>
      <c r="E1845" s="474"/>
      <c r="F1845" s="475"/>
      <c r="G1845" s="476" t="s">
        <v>2139</v>
      </c>
      <c r="H1845" s="451"/>
      <c r="S1845" s="452"/>
      <c r="T1845" s="437"/>
      <c r="U1845" s="437"/>
      <c r="V1845" s="437"/>
      <c r="W1845" s="437"/>
      <c r="X1845" s="437"/>
      <c r="Y1845" s="437"/>
      <c r="Z1845" s="437"/>
      <c r="AA1845" s="437"/>
      <c r="AB1845" s="437"/>
      <c r="AC1845" s="437"/>
      <c r="AD1845" s="437"/>
      <c r="AE1845" s="437"/>
      <c r="AF1845" s="437"/>
    </row>
    <row r="1846">
      <c r="A1846" s="471"/>
      <c r="B1846" s="472" t="s">
        <v>8946</v>
      </c>
      <c r="C1846" s="473" t="s">
        <v>8947</v>
      </c>
      <c r="D1846" s="474"/>
      <c r="E1846" s="475"/>
      <c r="F1846" s="472" t="s">
        <v>8948</v>
      </c>
      <c r="G1846" s="477" t="s">
        <v>8949</v>
      </c>
      <c r="H1846" s="451"/>
      <c r="S1846" s="452"/>
      <c r="T1846" s="437"/>
      <c r="U1846" s="437"/>
      <c r="V1846" s="437"/>
      <c r="W1846" s="437"/>
      <c r="X1846" s="437"/>
      <c r="Y1846" s="437"/>
      <c r="Z1846" s="437"/>
      <c r="AA1846" s="437"/>
      <c r="AB1846" s="437"/>
      <c r="AC1846" s="437"/>
      <c r="AD1846" s="437"/>
      <c r="AE1846" s="437"/>
      <c r="AF1846" s="437"/>
    </row>
    <row r="1847">
      <c r="A1847" s="471" t="s">
        <v>2104</v>
      </c>
      <c r="B1847" s="472">
        <v>1.0</v>
      </c>
      <c r="C1847" s="476" t="s">
        <v>2146</v>
      </c>
      <c r="D1847" s="474"/>
      <c r="E1847" s="475"/>
      <c r="F1847" s="478" t="s">
        <v>2147</v>
      </c>
      <c r="G1847" s="473"/>
      <c r="H1847" s="451"/>
      <c r="S1847" s="452"/>
      <c r="T1847" s="437"/>
      <c r="U1847" s="437"/>
      <c r="V1847" s="437"/>
      <c r="W1847" s="437"/>
      <c r="X1847" s="437"/>
      <c r="Y1847" s="437"/>
      <c r="Z1847" s="437"/>
      <c r="AA1847" s="437"/>
      <c r="AB1847" s="437"/>
      <c r="AC1847" s="437"/>
      <c r="AD1847" s="437"/>
      <c r="AE1847" s="437"/>
      <c r="AF1847" s="437"/>
    </row>
    <row r="1848">
      <c r="A1848" s="479"/>
      <c r="B1848" s="472" t="s">
        <v>8946</v>
      </c>
      <c r="C1848" s="480" t="s">
        <v>8947</v>
      </c>
      <c r="D1848" s="480" t="s">
        <v>8950</v>
      </c>
      <c r="E1848" s="480" t="s">
        <v>8951</v>
      </c>
      <c r="F1848" s="481" t="s">
        <v>8952</v>
      </c>
      <c r="G1848" s="482" t="s">
        <v>8953</v>
      </c>
      <c r="H1848" s="451"/>
      <c r="S1848" s="452"/>
      <c r="T1848" s="437"/>
      <c r="U1848" s="437"/>
      <c r="V1848" s="437"/>
      <c r="W1848" s="437"/>
      <c r="X1848" s="437"/>
      <c r="Y1848" s="437"/>
      <c r="Z1848" s="437"/>
      <c r="AA1848" s="437"/>
      <c r="AB1848" s="437"/>
      <c r="AC1848" s="437"/>
      <c r="AD1848" s="437"/>
      <c r="AE1848" s="437"/>
      <c r="AF1848" s="437"/>
    </row>
    <row r="1849">
      <c r="A1849" s="471" t="s">
        <v>8975</v>
      </c>
      <c r="B1849" s="472">
        <v>1.0</v>
      </c>
      <c r="C1849" s="478" t="s">
        <v>8976</v>
      </c>
      <c r="D1849" s="472"/>
      <c r="E1849" s="478" t="s">
        <v>8977</v>
      </c>
      <c r="F1849" s="472"/>
      <c r="G1849" s="473" t="s">
        <v>8978</v>
      </c>
      <c r="H1849" s="451"/>
      <c r="S1849" s="452"/>
      <c r="T1849" s="437"/>
      <c r="U1849" s="437"/>
      <c r="V1849" s="437"/>
      <c r="W1849" s="437"/>
      <c r="X1849" s="437"/>
      <c r="Y1849" s="437"/>
      <c r="Z1849" s="437"/>
      <c r="AA1849" s="437"/>
      <c r="AB1849" s="437"/>
      <c r="AC1849" s="437"/>
      <c r="AD1849" s="437"/>
      <c r="AE1849" s="437"/>
      <c r="AF1849" s="437"/>
    </row>
    <row r="1850">
      <c r="A1850" s="479"/>
      <c r="B1850" s="480" t="s">
        <v>8946</v>
      </c>
      <c r="C1850" s="485" t="s">
        <v>39</v>
      </c>
      <c r="D1850" s="475"/>
      <c r="E1850" s="480" t="s">
        <v>8951</v>
      </c>
      <c r="F1850" s="480" t="s">
        <v>8952</v>
      </c>
      <c r="G1850" s="485" t="s">
        <v>8953</v>
      </c>
      <c r="H1850" s="451"/>
      <c r="S1850" s="452"/>
      <c r="T1850" s="437"/>
      <c r="U1850" s="437"/>
      <c r="V1850" s="437"/>
      <c r="W1850" s="437"/>
      <c r="X1850" s="437"/>
      <c r="Y1850" s="437"/>
      <c r="Z1850" s="437"/>
      <c r="AA1850" s="437"/>
      <c r="AB1850" s="437"/>
      <c r="AC1850" s="437"/>
      <c r="AD1850" s="437"/>
      <c r="AE1850" s="437"/>
      <c r="AF1850" s="437"/>
    </row>
    <row r="1851">
      <c r="A1851" s="471" t="s">
        <v>6465</v>
      </c>
      <c r="B1851" s="480">
        <v>1.0</v>
      </c>
      <c r="C1851" s="484" t="s">
        <v>8955</v>
      </c>
      <c r="D1851" s="475"/>
      <c r="E1851" s="483" t="s">
        <v>8956</v>
      </c>
      <c r="F1851" s="480"/>
      <c r="G1851" s="484" t="s">
        <v>8957</v>
      </c>
      <c r="H1851" s="451"/>
      <c r="S1851" s="452"/>
      <c r="T1851" s="437"/>
      <c r="U1851" s="437"/>
      <c r="V1851" s="437"/>
      <c r="W1851" s="437"/>
      <c r="X1851" s="437"/>
      <c r="Y1851" s="437"/>
      <c r="Z1851" s="437"/>
      <c r="AA1851" s="437"/>
      <c r="AB1851" s="437"/>
      <c r="AC1851" s="437"/>
      <c r="AD1851" s="437"/>
      <c r="AE1851" s="437"/>
      <c r="AF1851" s="437"/>
    </row>
    <row r="1852">
      <c r="A1852" s="471"/>
      <c r="B1852" s="472" t="s">
        <v>8946</v>
      </c>
      <c r="C1852" s="476" t="s">
        <v>8958</v>
      </c>
      <c r="D1852" s="474"/>
      <c r="E1852" s="474"/>
      <c r="F1852" s="475"/>
      <c r="G1852" s="473" t="s">
        <v>8959</v>
      </c>
      <c r="H1852" s="451"/>
      <c r="S1852" s="452"/>
      <c r="T1852" s="437"/>
      <c r="U1852" s="437"/>
      <c r="V1852" s="437"/>
      <c r="W1852" s="437"/>
      <c r="X1852" s="437"/>
      <c r="Y1852" s="437"/>
      <c r="Z1852" s="437"/>
      <c r="AA1852" s="437"/>
      <c r="AB1852" s="437"/>
      <c r="AC1852" s="437"/>
      <c r="AD1852" s="437"/>
      <c r="AE1852" s="437"/>
      <c r="AF1852" s="437"/>
    </row>
    <row r="1853">
      <c r="A1853" s="486" t="s">
        <v>1636</v>
      </c>
      <c r="B1853" s="478">
        <v>1.0</v>
      </c>
      <c r="C1853" s="487" t="s">
        <v>1863</v>
      </c>
      <c r="D1853" s="474"/>
      <c r="E1853" s="474"/>
      <c r="F1853" s="475"/>
      <c r="G1853" s="476" t="s">
        <v>1638</v>
      </c>
      <c r="H1853" s="451"/>
      <c r="S1853" s="452"/>
      <c r="T1853" s="437"/>
      <c r="U1853" s="437"/>
      <c r="V1853" s="437"/>
      <c r="W1853" s="437"/>
      <c r="X1853" s="437"/>
      <c r="Y1853" s="437"/>
      <c r="Z1853" s="437"/>
      <c r="AA1853" s="437"/>
      <c r="AB1853" s="437"/>
      <c r="AC1853" s="437"/>
      <c r="AD1853" s="437"/>
      <c r="AE1853" s="437"/>
      <c r="AF1853" s="437"/>
    </row>
    <row r="1854">
      <c r="A1854" s="486" t="s">
        <v>1636</v>
      </c>
      <c r="B1854" s="478">
        <v>2.0</v>
      </c>
      <c r="C1854" s="487" t="s">
        <v>1864</v>
      </c>
      <c r="D1854" s="474"/>
      <c r="E1854" s="474"/>
      <c r="F1854" s="475"/>
      <c r="G1854" s="476" t="s">
        <v>1638</v>
      </c>
      <c r="H1854" s="451"/>
      <c r="S1854" s="452"/>
      <c r="T1854" s="437"/>
      <c r="U1854" s="437"/>
      <c r="V1854" s="437"/>
      <c r="W1854" s="437"/>
      <c r="X1854" s="437"/>
      <c r="Y1854" s="437"/>
      <c r="Z1854" s="437"/>
      <c r="AA1854" s="437"/>
      <c r="AB1854" s="437"/>
      <c r="AC1854" s="437"/>
      <c r="AD1854" s="437"/>
      <c r="AE1854" s="437"/>
      <c r="AF1854" s="437"/>
    </row>
    <row r="1855">
      <c r="A1855" s="486" t="s">
        <v>1636</v>
      </c>
      <c r="B1855" s="478">
        <v>3.0</v>
      </c>
      <c r="C1855" s="487" t="s">
        <v>1837</v>
      </c>
      <c r="D1855" s="474"/>
      <c r="E1855" s="474"/>
      <c r="F1855" s="475"/>
      <c r="G1855" s="476" t="s">
        <v>1638</v>
      </c>
      <c r="H1855" s="451"/>
      <c r="S1855" s="452"/>
      <c r="T1855" s="437"/>
      <c r="U1855" s="437"/>
      <c r="V1855" s="437"/>
      <c r="W1855" s="437"/>
      <c r="X1855" s="437"/>
      <c r="Y1855" s="437"/>
      <c r="Z1855" s="437"/>
      <c r="AA1855" s="437"/>
      <c r="AB1855" s="437"/>
      <c r="AC1855" s="437"/>
      <c r="AD1855" s="437"/>
      <c r="AE1855" s="437"/>
      <c r="AF1855" s="437"/>
    </row>
    <row r="1856">
      <c r="A1856" s="486" t="s">
        <v>1646</v>
      </c>
      <c r="B1856" s="478">
        <v>4.0</v>
      </c>
      <c r="C1856" s="487" t="s">
        <v>1838</v>
      </c>
      <c r="D1856" s="474"/>
      <c r="E1856" s="474"/>
      <c r="F1856" s="475"/>
      <c r="G1856" s="476" t="s">
        <v>1638</v>
      </c>
      <c r="H1856" s="451"/>
      <c r="S1856" s="452"/>
      <c r="T1856" s="437"/>
      <c r="U1856" s="437"/>
      <c r="V1856" s="437"/>
      <c r="W1856" s="437"/>
      <c r="X1856" s="437"/>
      <c r="Y1856" s="437"/>
      <c r="Z1856" s="437"/>
      <c r="AA1856" s="437"/>
      <c r="AB1856" s="437"/>
      <c r="AC1856" s="437"/>
      <c r="AD1856" s="437"/>
      <c r="AE1856" s="437"/>
      <c r="AF1856" s="437"/>
    </row>
    <row r="1857">
      <c r="A1857" s="486" t="s">
        <v>1646</v>
      </c>
      <c r="B1857" s="478">
        <v>5.0</v>
      </c>
      <c r="C1857" s="487" t="s">
        <v>1681</v>
      </c>
      <c r="D1857" s="474"/>
      <c r="E1857" s="474"/>
      <c r="F1857" s="475"/>
      <c r="G1857" s="476" t="s">
        <v>1638</v>
      </c>
      <c r="H1857" s="451"/>
      <c r="S1857" s="452"/>
      <c r="T1857" s="437"/>
      <c r="U1857" s="437"/>
      <c r="V1857" s="437"/>
      <c r="W1857" s="437"/>
      <c r="X1857" s="437"/>
      <c r="Y1857" s="437"/>
      <c r="Z1857" s="437"/>
      <c r="AA1857" s="437"/>
      <c r="AB1857" s="437"/>
      <c r="AC1857" s="437"/>
      <c r="AD1857" s="437"/>
      <c r="AE1857" s="437"/>
      <c r="AF1857" s="437"/>
    </row>
    <row r="1858">
      <c r="A1858" s="486" t="s">
        <v>1646</v>
      </c>
      <c r="B1858" s="478">
        <v>6.0</v>
      </c>
      <c r="C1858" s="487" t="s">
        <v>1682</v>
      </c>
      <c r="D1858" s="474"/>
      <c r="E1858" s="474"/>
      <c r="F1858" s="475"/>
      <c r="G1858" s="476" t="s">
        <v>1683</v>
      </c>
      <c r="H1858" s="518"/>
      <c r="S1858" s="452"/>
      <c r="T1858" s="437"/>
      <c r="U1858" s="437"/>
      <c r="V1858" s="437"/>
      <c r="W1858" s="437"/>
      <c r="X1858" s="437"/>
      <c r="Y1858" s="437"/>
      <c r="Z1858" s="437"/>
      <c r="AA1858" s="437"/>
      <c r="AB1858" s="437"/>
      <c r="AC1858" s="437"/>
      <c r="AD1858" s="437"/>
      <c r="AE1858" s="437"/>
      <c r="AF1858" s="437"/>
    </row>
    <row r="1859">
      <c r="A1859" s="486" t="s">
        <v>1636</v>
      </c>
      <c r="B1859" s="478">
        <v>7.0</v>
      </c>
      <c r="C1859" s="487" t="s">
        <v>1865</v>
      </c>
      <c r="D1859" s="474"/>
      <c r="E1859" s="474"/>
      <c r="F1859" s="475"/>
      <c r="G1859" s="476" t="s">
        <v>1638</v>
      </c>
      <c r="H1859" s="451"/>
      <c r="S1859" s="452"/>
      <c r="T1859" s="437"/>
      <c r="U1859" s="437"/>
      <c r="V1859" s="437"/>
      <c r="W1859" s="437"/>
      <c r="X1859" s="437"/>
      <c r="Y1859" s="437"/>
      <c r="Z1859" s="437"/>
      <c r="AA1859" s="437"/>
      <c r="AB1859" s="437"/>
      <c r="AC1859" s="437"/>
      <c r="AD1859" s="437"/>
      <c r="AE1859" s="437"/>
      <c r="AF1859" s="437"/>
    </row>
    <row r="1860">
      <c r="A1860" s="486" t="s">
        <v>1646</v>
      </c>
      <c r="B1860" s="478">
        <v>8.0</v>
      </c>
      <c r="C1860" s="487" t="s">
        <v>1866</v>
      </c>
      <c r="D1860" s="474"/>
      <c r="E1860" s="474"/>
      <c r="F1860" s="475"/>
      <c r="G1860" s="476" t="s">
        <v>1683</v>
      </c>
      <c r="H1860" s="451"/>
      <c r="S1860" s="452"/>
      <c r="T1860" s="437"/>
      <c r="U1860" s="437"/>
      <c r="V1860" s="437"/>
      <c r="W1860" s="437"/>
      <c r="X1860" s="437"/>
      <c r="Y1860" s="437"/>
      <c r="Z1860" s="437"/>
      <c r="AA1860" s="437"/>
      <c r="AB1860" s="437"/>
      <c r="AC1860" s="437"/>
      <c r="AD1860" s="437"/>
      <c r="AE1860" s="437"/>
      <c r="AF1860" s="437"/>
    </row>
    <row r="1861">
      <c r="A1861" s="488" t="s">
        <v>8960</v>
      </c>
      <c r="B1861" s="474"/>
      <c r="C1861" s="474"/>
      <c r="D1861" s="474"/>
      <c r="E1861" s="474"/>
      <c r="F1861" s="474"/>
      <c r="G1861" s="474"/>
      <c r="H1861" s="451"/>
      <c r="S1861" s="452"/>
      <c r="T1861" s="437"/>
      <c r="U1861" s="437"/>
      <c r="V1861" s="437"/>
      <c r="W1861" s="437"/>
      <c r="X1861" s="437"/>
      <c r="Y1861" s="437"/>
      <c r="Z1861" s="437"/>
      <c r="AA1861" s="437"/>
      <c r="AB1861" s="437"/>
      <c r="AC1861" s="437"/>
      <c r="AD1861" s="437"/>
      <c r="AE1861" s="437"/>
      <c r="AF1861" s="437"/>
    </row>
    <row r="1862">
      <c r="A1862" s="471" t="s">
        <v>8944</v>
      </c>
      <c r="B1862" s="472" t="s">
        <v>8946</v>
      </c>
      <c r="C1862" s="473" t="s">
        <v>39</v>
      </c>
      <c r="D1862" s="475"/>
      <c r="E1862" s="472" t="s">
        <v>8951</v>
      </c>
      <c r="F1862" s="478" t="s">
        <v>8961</v>
      </c>
      <c r="G1862" s="473" t="s">
        <v>8953</v>
      </c>
      <c r="H1862" s="451"/>
      <c r="S1862" s="452"/>
      <c r="T1862" s="437"/>
      <c r="U1862" s="437"/>
      <c r="V1862" s="437"/>
      <c r="W1862" s="437"/>
      <c r="X1862" s="437"/>
      <c r="Y1862" s="437"/>
      <c r="Z1862" s="437"/>
      <c r="AA1862" s="437"/>
      <c r="AB1862" s="437"/>
      <c r="AC1862" s="437"/>
      <c r="AD1862" s="437"/>
      <c r="AE1862" s="437"/>
      <c r="AF1862" s="437"/>
    </row>
    <row r="1863">
      <c r="A1863" s="471" t="s">
        <v>6465</v>
      </c>
      <c r="B1863" s="472">
        <v>1.0</v>
      </c>
      <c r="C1863" s="476" t="s">
        <v>8955</v>
      </c>
      <c r="D1863" s="475"/>
      <c r="E1863" s="478" t="s">
        <v>8956</v>
      </c>
      <c r="F1863" s="472"/>
      <c r="G1863" s="473" t="s">
        <v>8957</v>
      </c>
      <c r="H1863" s="451"/>
      <c r="S1863" s="452"/>
      <c r="T1863" s="437"/>
      <c r="U1863" s="437"/>
      <c r="V1863" s="437"/>
      <c r="W1863" s="437"/>
      <c r="X1863" s="437"/>
      <c r="Y1863" s="437"/>
      <c r="Z1863" s="437"/>
      <c r="AA1863" s="437"/>
      <c r="AB1863" s="437"/>
      <c r="AC1863" s="437"/>
      <c r="AD1863" s="437"/>
      <c r="AE1863" s="437"/>
      <c r="AF1863" s="437"/>
    </row>
    <row r="1864">
      <c r="A1864" s="489" t="s">
        <v>8962</v>
      </c>
      <c r="B1864" s="474"/>
      <c r="C1864" s="474"/>
      <c r="D1864" s="474"/>
      <c r="E1864" s="474"/>
      <c r="F1864" s="474"/>
      <c r="G1864" s="474"/>
      <c r="H1864" s="451"/>
      <c r="S1864" s="452"/>
      <c r="T1864" s="437"/>
      <c r="U1864" s="437"/>
      <c r="V1864" s="437"/>
      <c r="W1864" s="437"/>
      <c r="X1864" s="437"/>
      <c r="Y1864" s="437"/>
      <c r="Z1864" s="437"/>
      <c r="AA1864" s="437"/>
      <c r="AB1864" s="437"/>
      <c r="AC1864" s="437"/>
      <c r="AD1864" s="437"/>
      <c r="AE1864" s="437"/>
      <c r="AF1864" s="437"/>
    </row>
    <row r="1865">
      <c r="A1865" s="471" t="s">
        <v>8944</v>
      </c>
      <c r="B1865" s="472" t="s">
        <v>8946</v>
      </c>
      <c r="C1865" s="473" t="s">
        <v>39</v>
      </c>
      <c r="D1865" s="475"/>
      <c r="E1865" s="472" t="s">
        <v>8951</v>
      </c>
      <c r="F1865" s="472" t="s">
        <v>8952</v>
      </c>
      <c r="G1865" s="473" t="s">
        <v>8953</v>
      </c>
      <c r="H1865" s="451"/>
      <c r="S1865" s="452"/>
      <c r="T1865" s="437"/>
      <c r="U1865" s="437"/>
      <c r="V1865" s="437"/>
      <c r="W1865" s="437"/>
      <c r="X1865" s="437"/>
      <c r="Y1865" s="437"/>
      <c r="Z1865" s="437"/>
      <c r="AA1865" s="437"/>
      <c r="AB1865" s="437"/>
      <c r="AC1865" s="437"/>
      <c r="AD1865" s="437"/>
      <c r="AE1865" s="437"/>
      <c r="AF1865" s="437"/>
    </row>
    <row r="1866">
      <c r="A1866" s="490" t="s">
        <v>6465</v>
      </c>
      <c r="B1866" s="491">
        <v>1.0</v>
      </c>
      <c r="C1866" s="492" t="s">
        <v>8955</v>
      </c>
      <c r="D1866" s="493"/>
      <c r="E1866" s="494" t="s">
        <v>8956</v>
      </c>
      <c r="F1866" s="491"/>
      <c r="G1866" s="495" t="s">
        <v>8963</v>
      </c>
      <c r="H1866" s="451"/>
      <c r="S1866" s="452"/>
      <c r="T1866" s="437"/>
      <c r="U1866" s="437"/>
      <c r="V1866" s="437"/>
      <c r="W1866" s="437"/>
      <c r="X1866" s="437"/>
      <c r="Y1866" s="437"/>
      <c r="Z1866" s="437"/>
      <c r="AA1866" s="437"/>
      <c r="AB1866" s="437"/>
      <c r="AC1866" s="437"/>
      <c r="AD1866" s="437"/>
      <c r="AE1866" s="437"/>
      <c r="AF1866" s="437"/>
    </row>
    <row r="1867">
      <c r="A1867" s="496"/>
      <c r="B1867" s="497"/>
      <c r="C1867" s="497"/>
      <c r="E1867" s="497"/>
      <c r="F1867" s="497"/>
      <c r="G1867" s="497"/>
      <c r="H1867" s="470"/>
      <c r="I1867" s="519"/>
      <c r="J1867" s="519"/>
      <c r="K1867" s="519"/>
      <c r="L1867" s="519"/>
      <c r="M1867" s="519"/>
      <c r="N1867" s="519"/>
      <c r="O1867" s="519"/>
      <c r="P1867" s="519"/>
      <c r="Q1867" s="519"/>
      <c r="R1867" s="519"/>
      <c r="S1867" s="520"/>
      <c r="T1867" s="437"/>
      <c r="U1867" s="437"/>
      <c r="V1867" s="437"/>
      <c r="W1867" s="437"/>
      <c r="X1867" s="437"/>
      <c r="Y1867" s="437"/>
      <c r="Z1867" s="437"/>
      <c r="AA1867" s="437"/>
      <c r="AB1867" s="437"/>
      <c r="AC1867" s="437"/>
      <c r="AD1867" s="437"/>
      <c r="AE1867" s="437"/>
      <c r="AF1867" s="437"/>
    </row>
    <row r="1868">
      <c r="A1868" s="498" t="s">
        <v>8964</v>
      </c>
      <c r="B1868" s="435"/>
      <c r="C1868" s="435"/>
      <c r="D1868" s="499" t="s">
        <v>8965</v>
      </c>
      <c r="E1868" s="500" t="s">
        <v>8966</v>
      </c>
      <c r="F1868" s="499" t="s">
        <v>8967</v>
      </c>
      <c r="G1868" s="435"/>
      <c r="H1868" s="435"/>
      <c r="I1868" s="435"/>
      <c r="J1868" s="501" t="s">
        <v>8965</v>
      </c>
      <c r="K1868" s="500" t="s">
        <v>8966</v>
      </c>
      <c r="L1868" s="501" t="s">
        <v>8968</v>
      </c>
      <c r="M1868" s="435"/>
      <c r="N1868" s="435"/>
      <c r="O1868" s="435"/>
      <c r="P1868" s="502" t="s">
        <v>8965</v>
      </c>
      <c r="Q1868" s="503" t="s">
        <v>8966</v>
      </c>
      <c r="R1868" s="504"/>
      <c r="S1868" s="436"/>
      <c r="T1868" s="437"/>
      <c r="U1868" s="437"/>
      <c r="V1868" s="437"/>
      <c r="W1868" s="437"/>
      <c r="X1868" s="437"/>
      <c r="Y1868" s="437"/>
      <c r="Z1868" s="437"/>
      <c r="AA1868" s="437"/>
      <c r="AB1868" s="437"/>
      <c r="AC1868" s="437"/>
      <c r="AD1868" s="437"/>
      <c r="AE1868" s="437"/>
      <c r="AF1868" s="437"/>
    </row>
    <row r="1869">
      <c r="A1869" s="505"/>
      <c r="S1869" s="452"/>
      <c r="T1869" s="437"/>
      <c r="U1869" s="437"/>
      <c r="V1869" s="437"/>
      <c r="W1869" s="437"/>
      <c r="X1869" s="437"/>
      <c r="Y1869" s="437"/>
      <c r="Z1869" s="437"/>
      <c r="AA1869" s="437"/>
      <c r="AB1869" s="437"/>
      <c r="AC1869" s="437"/>
      <c r="AD1869" s="437"/>
      <c r="AE1869" s="437"/>
      <c r="AF1869" s="437"/>
    </row>
    <row r="1870">
      <c r="A1870" s="506" t="s">
        <v>8969</v>
      </c>
      <c r="D1870" s="507" t="s">
        <v>8965</v>
      </c>
      <c r="E1870" s="508" t="s">
        <v>8966</v>
      </c>
      <c r="F1870" s="507" t="s">
        <v>8970</v>
      </c>
      <c r="J1870" s="507" t="s">
        <v>8965</v>
      </c>
      <c r="K1870" s="508" t="s">
        <v>8966</v>
      </c>
      <c r="L1870" s="507" t="s">
        <v>8971</v>
      </c>
      <c r="P1870" s="509" t="s">
        <v>8965</v>
      </c>
      <c r="Q1870" s="510" t="s">
        <v>8966</v>
      </c>
      <c r="R1870" s="511" t="s">
        <v>8972</v>
      </c>
      <c r="S1870" s="452"/>
      <c r="T1870" s="437"/>
      <c r="U1870" s="437"/>
      <c r="V1870" s="437"/>
      <c r="W1870" s="437"/>
      <c r="X1870" s="437"/>
      <c r="Y1870" s="437"/>
      <c r="Z1870" s="437"/>
      <c r="AA1870" s="437"/>
      <c r="AB1870" s="437"/>
      <c r="AC1870" s="437"/>
      <c r="AD1870" s="437"/>
      <c r="AE1870" s="437"/>
      <c r="AF1870" s="437"/>
    </row>
    <row r="1871">
      <c r="A1871" s="512"/>
      <c r="B1871" s="513"/>
      <c r="C1871" s="513"/>
      <c r="D1871" s="513"/>
      <c r="E1871" s="513"/>
      <c r="F1871" s="513"/>
      <c r="G1871" s="513"/>
      <c r="H1871" s="513"/>
      <c r="I1871" s="513"/>
      <c r="J1871" s="513"/>
      <c r="K1871" s="513"/>
      <c r="L1871" s="513"/>
      <c r="M1871" s="513"/>
      <c r="N1871" s="513"/>
      <c r="O1871" s="513"/>
      <c r="P1871" s="513"/>
      <c r="Q1871" s="513"/>
      <c r="R1871" s="513"/>
      <c r="S1871" s="514"/>
      <c r="T1871" s="437"/>
      <c r="U1871" s="437"/>
      <c r="V1871" s="437"/>
      <c r="W1871" s="437"/>
      <c r="X1871" s="437"/>
      <c r="Y1871" s="437"/>
      <c r="Z1871" s="437"/>
      <c r="AA1871" s="437"/>
      <c r="AB1871" s="437"/>
      <c r="AC1871" s="437"/>
      <c r="AD1871" s="437"/>
      <c r="AE1871" s="437"/>
      <c r="AF1871" s="437"/>
    </row>
    <row r="1872">
      <c r="A1872" s="434" t="s">
        <v>9050</v>
      </c>
      <c r="B1872" s="435"/>
      <c r="C1872" s="435"/>
      <c r="D1872" s="435"/>
      <c r="E1872" s="435"/>
      <c r="F1872" s="435"/>
      <c r="G1872" s="435"/>
      <c r="H1872" s="435"/>
      <c r="I1872" s="435"/>
      <c r="J1872" s="435"/>
      <c r="K1872" s="435"/>
      <c r="L1872" s="435"/>
      <c r="M1872" s="435"/>
      <c r="N1872" s="435"/>
      <c r="O1872" s="435"/>
      <c r="P1872" s="435"/>
      <c r="Q1872" s="435"/>
      <c r="R1872" s="435"/>
      <c r="S1872" s="436"/>
      <c r="T1872" s="437"/>
      <c r="U1872" s="437"/>
      <c r="V1872" s="437"/>
      <c r="W1872" s="437"/>
      <c r="X1872" s="437"/>
      <c r="Y1872" s="437"/>
      <c r="Z1872" s="437"/>
      <c r="AA1872" s="437"/>
      <c r="AB1872" s="437"/>
      <c r="AC1872" s="437"/>
      <c r="AD1872" s="437"/>
      <c r="AE1872" s="437"/>
      <c r="AF1872" s="437"/>
    </row>
    <row r="1873">
      <c r="A1873" s="438" t="s">
        <v>8935</v>
      </c>
      <c r="B1873" s="439"/>
      <c r="C1873" s="438" t="s">
        <v>8936</v>
      </c>
      <c r="D1873" s="440"/>
      <c r="E1873" s="439"/>
      <c r="F1873" s="441" t="s">
        <v>1437</v>
      </c>
      <c r="G1873" s="442" t="s">
        <v>8937</v>
      </c>
      <c r="H1873" s="443" t="s">
        <v>1442</v>
      </c>
      <c r="I1873" s="444"/>
      <c r="J1873" s="444"/>
      <c r="K1873" s="444"/>
      <c r="L1873" s="444"/>
      <c r="M1873" s="444"/>
      <c r="N1873" s="444"/>
      <c r="O1873" s="444"/>
      <c r="P1873" s="444"/>
      <c r="Q1873" s="444"/>
      <c r="R1873" s="444"/>
      <c r="S1873" s="445"/>
      <c r="T1873" s="437"/>
      <c r="U1873" s="437"/>
      <c r="V1873" s="437"/>
      <c r="W1873" s="437"/>
      <c r="X1873" s="437"/>
      <c r="Y1873" s="437"/>
      <c r="Z1873" s="437"/>
      <c r="AA1873" s="437"/>
      <c r="AB1873" s="437"/>
      <c r="AC1873" s="437"/>
      <c r="AD1873" s="437"/>
      <c r="AE1873" s="437"/>
      <c r="AF1873" s="437"/>
    </row>
    <row r="1874">
      <c r="A1874" s="446" t="s">
        <v>8938</v>
      </c>
      <c r="B1874" s="22"/>
      <c r="C1874" s="447"/>
      <c r="D1874" s="448"/>
      <c r="E1874" s="22"/>
      <c r="F1874" s="449" t="s">
        <v>8939</v>
      </c>
      <c r="G1874" s="450"/>
      <c r="H1874" s="451"/>
      <c r="S1874" s="452"/>
      <c r="T1874" s="437"/>
      <c r="U1874" s="437"/>
      <c r="V1874" s="437"/>
      <c r="W1874" s="437"/>
      <c r="X1874" s="437"/>
      <c r="Y1874" s="437"/>
      <c r="Z1874" s="437"/>
      <c r="AA1874" s="437"/>
      <c r="AB1874" s="437"/>
      <c r="AC1874" s="437"/>
      <c r="AD1874" s="437"/>
      <c r="AE1874" s="437"/>
      <c r="AF1874" s="437"/>
    </row>
    <row r="1875">
      <c r="A1875" s="453" t="s">
        <v>8940</v>
      </c>
      <c r="B1875" s="448"/>
      <c r="C1875" s="448"/>
      <c r="D1875" s="22"/>
      <c r="E1875" s="454" t="s">
        <v>8941</v>
      </c>
      <c r="F1875" s="455" t="s">
        <v>8942</v>
      </c>
      <c r="G1875" s="456"/>
      <c r="H1875" s="451"/>
      <c r="S1875" s="452"/>
      <c r="T1875" s="437"/>
      <c r="U1875" s="437"/>
      <c r="V1875" s="437"/>
      <c r="W1875" s="437"/>
      <c r="X1875" s="437"/>
      <c r="Y1875" s="437"/>
      <c r="Z1875" s="437"/>
      <c r="AA1875" s="437"/>
      <c r="AB1875" s="437"/>
      <c r="AC1875" s="437"/>
      <c r="AD1875" s="437"/>
      <c r="AE1875" s="437"/>
      <c r="AF1875" s="437"/>
    </row>
    <row r="1876">
      <c r="A1876" s="457" t="s">
        <v>8943</v>
      </c>
      <c r="B1876" s="458"/>
      <c r="C1876" s="458"/>
      <c r="D1876" s="459"/>
      <c r="E1876" s="460"/>
      <c r="F1876" s="461"/>
      <c r="G1876" s="462"/>
      <c r="H1876" s="463"/>
      <c r="I1876" s="464"/>
      <c r="J1876" s="464"/>
      <c r="K1876" s="464"/>
      <c r="L1876" s="464"/>
      <c r="M1876" s="464"/>
      <c r="N1876" s="464"/>
      <c r="O1876" s="464"/>
      <c r="P1876" s="464"/>
      <c r="Q1876" s="464"/>
      <c r="R1876" s="464"/>
      <c r="S1876" s="465"/>
      <c r="T1876" s="437"/>
      <c r="U1876" s="437"/>
      <c r="V1876" s="437"/>
      <c r="W1876" s="437"/>
      <c r="X1876" s="437"/>
      <c r="Y1876" s="437"/>
      <c r="Z1876" s="437"/>
      <c r="AA1876" s="437"/>
      <c r="AB1876" s="437"/>
      <c r="AC1876" s="437"/>
      <c r="AD1876" s="437"/>
      <c r="AE1876" s="437"/>
      <c r="AF1876" s="437"/>
    </row>
    <row r="1877">
      <c r="A1877" s="466" t="s">
        <v>8944</v>
      </c>
      <c r="B1877" s="467"/>
      <c r="C1877" s="468" t="s">
        <v>8945</v>
      </c>
      <c r="D1877" s="469"/>
      <c r="E1877" s="469"/>
      <c r="F1877" s="469"/>
      <c r="G1877" s="469"/>
      <c r="H1877" s="470" t="s">
        <v>8997</v>
      </c>
      <c r="S1877" s="452"/>
      <c r="T1877" s="437"/>
      <c r="U1877" s="437"/>
      <c r="V1877" s="437"/>
      <c r="W1877" s="437"/>
      <c r="X1877" s="437"/>
      <c r="Y1877" s="437"/>
      <c r="Z1877" s="437"/>
      <c r="AA1877" s="437"/>
      <c r="AB1877" s="437"/>
      <c r="AC1877" s="437"/>
      <c r="AD1877" s="437"/>
      <c r="AE1877" s="437"/>
      <c r="AF1877" s="437"/>
    </row>
    <row r="1878">
      <c r="A1878" s="471"/>
      <c r="B1878" s="472" t="s">
        <v>8946</v>
      </c>
      <c r="C1878" s="473" t="s">
        <v>8947</v>
      </c>
      <c r="D1878" s="474"/>
      <c r="E1878" s="474"/>
      <c r="F1878" s="475"/>
      <c r="G1878" s="473" t="s">
        <v>8948</v>
      </c>
      <c r="H1878" s="451"/>
      <c r="S1878" s="452"/>
      <c r="T1878" s="437"/>
      <c r="U1878" s="437"/>
      <c r="V1878" s="437"/>
      <c r="W1878" s="437"/>
      <c r="X1878" s="437"/>
      <c r="Y1878" s="437"/>
      <c r="Z1878" s="437"/>
      <c r="AA1878" s="437"/>
      <c r="AB1878" s="437"/>
      <c r="AC1878" s="437"/>
      <c r="AD1878" s="437"/>
      <c r="AE1878" s="437"/>
      <c r="AF1878" s="437"/>
    </row>
    <row r="1879">
      <c r="A1879" s="471" t="s">
        <v>2101</v>
      </c>
      <c r="B1879" s="472">
        <v>1.0</v>
      </c>
      <c r="C1879" s="476" t="s">
        <v>2136</v>
      </c>
      <c r="D1879" s="474"/>
      <c r="E1879" s="474"/>
      <c r="F1879" s="475"/>
      <c r="G1879" s="476" t="s">
        <v>2137</v>
      </c>
      <c r="H1879" s="451"/>
      <c r="S1879" s="452"/>
      <c r="T1879" s="437"/>
      <c r="U1879" s="437"/>
      <c r="V1879" s="437"/>
      <c r="W1879" s="437"/>
      <c r="X1879" s="437"/>
      <c r="Y1879" s="437"/>
      <c r="Z1879" s="437"/>
      <c r="AA1879" s="437"/>
      <c r="AB1879" s="437"/>
      <c r="AC1879" s="437"/>
      <c r="AD1879" s="437"/>
      <c r="AE1879" s="437"/>
      <c r="AF1879" s="437"/>
    </row>
    <row r="1880">
      <c r="A1880" s="471" t="s">
        <v>2101</v>
      </c>
      <c r="B1880" s="478">
        <v>2.0</v>
      </c>
      <c r="C1880" s="476" t="s">
        <v>2138</v>
      </c>
      <c r="D1880" s="474"/>
      <c r="E1880" s="474"/>
      <c r="F1880" s="475"/>
      <c r="G1880" s="476" t="s">
        <v>2139</v>
      </c>
      <c r="H1880" s="451"/>
      <c r="S1880" s="452"/>
      <c r="T1880" s="437"/>
      <c r="U1880" s="437"/>
      <c r="V1880" s="437"/>
      <c r="W1880" s="437"/>
      <c r="X1880" s="437"/>
      <c r="Y1880" s="437"/>
      <c r="Z1880" s="437"/>
      <c r="AA1880" s="437"/>
      <c r="AB1880" s="437"/>
      <c r="AC1880" s="437"/>
      <c r="AD1880" s="437"/>
      <c r="AE1880" s="437"/>
      <c r="AF1880" s="437"/>
    </row>
    <row r="1881">
      <c r="A1881" s="471"/>
      <c r="B1881" s="472" t="s">
        <v>8946</v>
      </c>
      <c r="C1881" s="473" t="s">
        <v>8947</v>
      </c>
      <c r="D1881" s="474"/>
      <c r="E1881" s="475"/>
      <c r="F1881" s="472" t="s">
        <v>8948</v>
      </c>
      <c r="G1881" s="477" t="s">
        <v>8949</v>
      </c>
      <c r="H1881" s="451"/>
      <c r="S1881" s="452"/>
      <c r="T1881" s="437"/>
      <c r="U1881" s="437"/>
      <c r="V1881" s="437"/>
      <c r="W1881" s="437"/>
      <c r="X1881" s="437"/>
      <c r="Y1881" s="437"/>
      <c r="Z1881" s="437"/>
      <c r="AA1881" s="437"/>
      <c r="AB1881" s="437"/>
      <c r="AC1881" s="437"/>
      <c r="AD1881" s="437"/>
      <c r="AE1881" s="437"/>
      <c r="AF1881" s="437"/>
    </row>
    <row r="1882">
      <c r="A1882" s="471" t="s">
        <v>2104</v>
      </c>
      <c r="B1882" s="472">
        <v>1.0</v>
      </c>
      <c r="C1882" s="476" t="s">
        <v>2148</v>
      </c>
      <c r="D1882" s="474"/>
      <c r="E1882" s="475"/>
      <c r="F1882" s="478" t="s">
        <v>2149</v>
      </c>
      <c r="G1882" s="473"/>
      <c r="H1882" s="451"/>
      <c r="S1882" s="452"/>
      <c r="T1882" s="437"/>
      <c r="U1882" s="437"/>
      <c r="V1882" s="437"/>
      <c r="W1882" s="437"/>
      <c r="X1882" s="437"/>
      <c r="Y1882" s="437"/>
      <c r="Z1882" s="437"/>
      <c r="AA1882" s="437"/>
      <c r="AB1882" s="437"/>
      <c r="AC1882" s="437"/>
      <c r="AD1882" s="437"/>
      <c r="AE1882" s="437"/>
      <c r="AF1882" s="437"/>
    </row>
    <row r="1883">
      <c r="A1883" s="479"/>
      <c r="B1883" s="472" t="s">
        <v>8946</v>
      </c>
      <c r="C1883" s="480" t="s">
        <v>8947</v>
      </c>
      <c r="D1883" s="480" t="s">
        <v>8950</v>
      </c>
      <c r="E1883" s="480" t="s">
        <v>8951</v>
      </c>
      <c r="F1883" s="481" t="s">
        <v>8952</v>
      </c>
      <c r="G1883" s="482" t="s">
        <v>8953</v>
      </c>
      <c r="H1883" s="451"/>
      <c r="S1883" s="452"/>
      <c r="T1883" s="437"/>
      <c r="U1883" s="437"/>
      <c r="V1883" s="437"/>
      <c r="W1883" s="437"/>
      <c r="X1883" s="437"/>
      <c r="Y1883" s="437"/>
      <c r="Z1883" s="437"/>
      <c r="AA1883" s="437"/>
      <c r="AB1883" s="437"/>
      <c r="AC1883" s="437"/>
      <c r="AD1883" s="437"/>
      <c r="AE1883" s="437"/>
      <c r="AF1883" s="437"/>
    </row>
    <row r="1884">
      <c r="A1884" s="471" t="s">
        <v>8975</v>
      </c>
      <c r="B1884" s="472">
        <v>1.0</v>
      </c>
      <c r="C1884" s="478" t="s">
        <v>8976</v>
      </c>
      <c r="D1884" s="472"/>
      <c r="E1884" s="478" t="s">
        <v>8977</v>
      </c>
      <c r="F1884" s="472"/>
      <c r="G1884" s="473" t="s">
        <v>8978</v>
      </c>
      <c r="H1884" s="451"/>
      <c r="S1884" s="452"/>
      <c r="T1884" s="437"/>
      <c r="U1884" s="437"/>
      <c r="V1884" s="437"/>
      <c r="W1884" s="437"/>
      <c r="X1884" s="437"/>
      <c r="Y1884" s="437"/>
      <c r="Z1884" s="437"/>
      <c r="AA1884" s="437"/>
      <c r="AB1884" s="437"/>
      <c r="AC1884" s="437"/>
      <c r="AD1884" s="437"/>
      <c r="AE1884" s="437"/>
      <c r="AF1884" s="437"/>
    </row>
    <row r="1885">
      <c r="A1885" s="479"/>
      <c r="B1885" s="480" t="s">
        <v>8946</v>
      </c>
      <c r="C1885" s="485" t="s">
        <v>39</v>
      </c>
      <c r="D1885" s="475"/>
      <c r="E1885" s="480" t="s">
        <v>8951</v>
      </c>
      <c r="F1885" s="480" t="s">
        <v>8952</v>
      </c>
      <c r="G1885" s="485" t="s">
        <v>8953</v>
      </c>
      <c r="H1885" s="451"/>
      <c r="S1885" s="452"/>
      <c r="T1885" s="437"/>
      <c r="U1885" s="437"/>
      <c r="V1885" s="437"/>
      <c r="W1885" s="437"/>
      <c r="X1885" s="437"/>
      <c r="Y1885" s="437"/>
      <c r="Z1885" s="437"/>
      <c r="AA1885" s="437"/>
      <c r="AB1885" s="437"/>
      <c r="AC1885" s="437"/>
      <c r="AD1885" s="437"/>
      <c r="AE1885" s="437"/>
      <c r="AF1885" s="437"/>
    </row>
    <row r="1886">
      <c r="A1886" s="471" t="s">
        <v>6465</v>
      </c>
      <c r="B1886" s="480">
        <v>1.0</v>
      </c>
      <c r="C1886" s="484" t="s">
        <v>8955</v>
      </c>
      <c r="D1886" s="475"/>
      <c r="E1886" s="483" t="s">
        <v>8956</v>
      </c>
      <c r="F1886" s="480"/>
      <c r="G1886" s="484" t="s">
        <v>8957</v>
      </c>
      <c r="H1886" s="451"/>
      <c r="S1886" s="452"/>
      <c r="T1886" s="437"/>
      <c r="U1886" s="437"/>
      <c r="V1886" s="437"/>
      <c r="W1886" s="437"/>
      <c r="X1886" s="437"/>
      <c r="Y1886" s="437"/>
      <c r="Z1886" s="437"/>
      <c r="AA1886" s="437"/>
      <c r="AB1886" s="437"/>
      <c r="AC1886" s="437"/>
      <c r="AD1886" s="437"/>
      <c r="AE1886" s="437"/>
      <c r="AF1886" s="437"/>
    </row>
    <row r="1887">
      <c r="A1887" s="471"/>
      <c r="B1887" s="472" t="s">
        <v>8946</v>
      </c>
      <c r="C1887" s="476" t="s">
        <v>8958</v>
      </c>
      <c r="D1887" s="474"/>
      <c r="E1887" s="474"/>
      <c r="F1887" s="475"/>
      <c r="G1887" s="473" t="s">
        <v>8959</v>
      </c>
      <c r="H1887" s="451"/>
      <c r="S1887" s="452"/>
      <c r="T1887" s="437"/>
      <c r="U1887" s="437"/>
      <c r="V1887" s="437"/>
      <c r="W1887" s="437"/>
      <c r="X1887" s="437"/>
      <c r="Y1887" s="437"/>
      <c r="Z1887" s="437"/>
      <c r="AA1887" s="437"/>
      <c r="AB1887" s="437"/>
      <c r="AC1887" s="437"/>
      <c r="AD1887" s="437"/>
      <c r="AE1887" s="437"/>
      <c r="AF1887" s="437"/>
    </row>
    <row r="1888">
      <c r="A1888" s="486" t="s">
        <v>1636</v>
      </c>
      <c r="B1888" s="478">
        <v>1.0</v>
      </c>
      <c r="C1888" s="487" t="s">
        <v>1860</v>
      </c>
      <c r="D1888" s="474"/>
      <c r="E1888" s="474"/>
      <c r="F1888" s="475"/>
      <c r="G1888" s="476" t="s">
        <v>1638</v>
      </c>
      <c r="H1888" s="451"/>
      <c r="S1888" s="452"/>
      <c r="T1888" s="437"/>
      <c r="U1888" s="437"/>
      <c r="V1888" s="437"/>
      <c r="W1888" s="437"/>
      <c r="X1888" s="437"/>
      <c r="Y1888" s="437"/>
      <c r="Z1888" s="437"/>
      <c r="AA1888" s="437"/>
      <c r="AB1888" s="437"/>
      <c r="AC1888" s="437"/>
      <c r="AD1888" s="437"/>
      <c r="AE1888" s="437"/>
      <c r="AF1888" s="437"/>
    </row>
    <row r="1889">
      <c r="A1889" s="486" t="s">
        <v>1636</v>
      </c>
      <c r="B1889" s="478">
        <v>2.0</v>
      </c>
      <c r="C1889" s="487" t="s">
        <v>1861</v>
      </c>
      <c r="D1889" s="474"/>
      <c r="E1889" s="474"/>
      <c r="F1889" s="475"/>
      <c r="G1889" s="476" t="s">
        <v>1638</v>
      </c>
      <c r="H1889" s="451"/>
      <c r="S1889" s="452"/>
      <c r="T1889" s="437"/>
      <c r="U1889" s="437"/>
      <c r="V1889" s="437"/>
      <c r="W1889" s="437"/>
      <c r="X1889" s="437"/>
      <c r="Y1889" s="437"/>
      <c r="Z1889" s="437"/>
      <c r="AA1889" s="437"/>
      <c r="AB1889" s="437"/>
      <c r="AC1889" s="437"/>
      <c r="AD1889" s="437"/>
      <c r="AE1889" s="437"/>
      <c r="AF1889" s="437"/>
    </row>
    <row r="1890">
      <c r="A1890" s="486" t="s">
        <v>1636</v>
      </c>
      <c r="B1890" s="478">
        <v>3.0</v>
      </c>
      <c r="C1890" s="487" t="s">
        <v>1837</v>
      </c>
      <c r="D1890" s="474"/>
      <c r="E1890" s="474"/>
      <c r="F1890" s="475"/>
      <c r="G1890" s="476" t="s">
        <v>1638</v>
      </c>
      <c r="H1890" s="451"/>
      <c r="S1890" s="452"/>
      <c r="T1890" s="437"/>
      <c r="U1890" s="437"/>
      <c r="V1890" s="437"/>
      <c r="W1890" s="437"/>
      <c r="X1890" s="437"/>
      <c r="Y1890" s="437"/>
      <c r="Z1890" s="437"/>
      <c r="AA1890" s="437"/>
      <c r="AB1890" s="437"/>
      <c r="AC1890" s="437"/>
      <c r="AD1890" s="437"/>
      <c r="AE1890" s="437"/>
      <c r="AF1890" s="437"/>
    </row>
    <row r="1891">
      <c r="A1891" s="486" t="s">
        <v>1646</v>
      </c>
      <c r="B1891" s="478">
        <v>4.0</v>
      </c>
      <c r="C1891" s="487" t="s">
        <v>1838</v>
      </c>
      <c r="D1891" s="474"/>
      <c r="E1891" s="474"/>
      <c r="F1891" s="475"/>
      <c r="G1891" s="476" t="s">
        <v>1638</v>
      </c>
      <c r="H1891" s="451"/>
      <c r="S1891" s="452"/>
      <c r="T1891" s="437"/>
      <c r="U1891" s="437"/>
      <c r="V1891" s="437"/>
      <c r="W1891" s="437"/>
      <c r="X1891" s="437"/>
      <c r="Y1891" s="437"/>
      <c r="Z1891" s="437"/>
      <c r="AA1891" s="437"/>
      <c r="AB1891" s="437"/>
      <c r="AC1891" s="437"/>
      <c r="AD1891" s="437"/>
      <c r="AE1891" s="437"/>
      <c r="AF1891" s="437"/>
    </row>
    <row r="1892">
      <c r="A1892" s="486" t="s">
        <v>1646</v>
      </c>
      <c r="B1892" s="478">
        <v>5.0</v>
      </c>
      <c r="C1892" s="487" t="s">
        <v>1681</v>
      </c>
      <c r="D1892" s="474"/>
      <c r="E1892" s="474"/>
      <c r="F1892" s="475"/>
      <c r="G1892" s="476" t="s">
        <v>1638</v>
      </c>
      <c r="H1892" s="451"/>
      <c r="S1892" s="452"/>
      <c r="T1892" s="437"/>
      <c r="U1892" s="437"/>
      <c r="V1892" s="437"/>
      <c r="W1892" s="437"/>
      <c r="X1892" s="437"/>
      <c r="Y1892" s="437"/>
      <c r="Z1892" s="437"/>
      <c r="AA1892" s="437"/>
      <c r="AB1892" s="437"/>
      <c r="AC1892" s="437"/>
      <c r="AD1892" s="437"/>
      <c r="AE1892" s="437"/>
      <c r="AF1892" s="437"/>
    </row>
    <row r="1893">
      <c r="A1893" s="486" t="s">
        <v>1646</v>
      </c>
      <c r="B1893" s="478">
        <v>6.0</v>
      </c>
      <c r="C1893" s="487" t="s">
        <v>1682</v>
      </c>
      <c r="D1893" s="474"/>
      <c r="E1893" s="474"/>
      <c r="F1893" s="475"/>
      <c r="G1893" s="476" t="s">
        <v>1683</v>
      </c>
      <c r="H1893" s="518"/>
      <c r="S1893" s="452"/>
      <c r="T1893" s="437"/>
      <c r="U1893" s="437"/>
      <c r="V1893" s="437"/>
      <c r="W1893" s="437"/>
      <c r="X1893" s="437"/>
      <c r="Y1893" s="437"/>
      <c r="Z1893" s="437"/>
      <c r="AA1893" s="437"/>
      <c r="AB1893" s="437"/>
      <c r="AC1893" s="437"/>
      <c r="AD1893" s="437"/>
      <c r="AE1893" s="437"/>
      <c r="AF1893" s="437"/>
    </row>
    <row r="1894">
      <c r="A1894" s="486" t="s">
        <v>1636</v>
      </c>
      <c r="B1894" s="478">
        <v>7.0</v>
      </c>
      <c r="C1894" s="487" t="s">
        <v>1862</v>
      </c>
      <c r="D1894" s="474"/>
      <c r="E1894" s="474"/>
      <c r="F1894" s="475"/>
      <c r="G1894" s="476" t="s">
        <v>1638</v>
      </c>
      <c r="H1894" s="451"/>
      <c r="S1894" s="452"/>
      <c r="T1894" s="437"/>
      <c r="U1894" s="437"/>
      <c r="V1894" s="437"/>
      <c r="W1894" s="437"/>
      <c r="X1894" s="437"/>
      <c r="Y1894" s="437"/>
      <c r="Z1894" s="437"/>
      <c r="AA1894" s="437"/>
      <c r="AB1894" s="437"/>
      <c r="AC1894" s="437"/>
      <c r="AD1894" s="437"/>
      <c r="AE1894" s="437"/>
      <c r="AF1894" s="437"/>
    </row>
    <row r="1895">
      <c r="A1895" s="486" t="s">
        <v>1646</v>
      </c>
      <c r="B1895" s="478">
        <v>8.0</v>
      </c>
      <c r="C1895" s="487" t="s">
        <v>1840</v>
      </c>
      <c r="D1895" s="474"/>
      <c r="E1895" s="474"/>
      <c r="F1895" s="475"/>
      <c r="G1895" s="476" t="s">
        <v>1683</v>
      </c>
      <c r="H1895" s="451"/>
      <c r="S1895" s="452"/>
      <c r="T1895" s="437"/>
      <c r="U1895" s="437"/>
      <c r="V1895" s="437"/>
      <c r="W1895" s="437"/>
      <c r="X1895" s="437"/>
      <c r="Y1895" s="437"/>
      <c r="Z1895" s="437"/>
      <c r="AA1895" s="437"/>
      <c r="AB1895" s="437"/>
      <c r="AC1895" s="437"/>
      <c r="AD1895" s="437"/>
      <c r="AE1895" s="437"/>
      <c r="AF1895" s="437"/>
    </row>
    <row r="1896">
      <c r="A1896" s="488" t="s">
        <v>8960</v>
      </c>
      <c r="B1896" s="474"/>
      <c r="C1896" s="474"/>
      <c r="D1896" s="474"/>
      <c r="E1896" s="474"/>
      <c r="F1896" s="474"/>
      <c r="G1896" s="474"/>
      <c r="H1896" s="451"/>
      <c r="S1896" s="452"/>
      <c r="T1896" s="437"/>
      <c r="U1896" s="437"/>
      <c r="V1896" s="437"/>
      <c r="W1896" s="437"/>
      <c r="X1896" s="437"/>
      <c r="Y1896" s="437"/>
      <c r="Z1896" s="437"/>
      <c r="AA1896" s="437"/>
      <c r="AB1896" s="437"/>
      <c r="AC1896" s="437"/>
      <c r="AD1896" s="437"/>
      <c r="AE1896" s="437"/>
      <c r="AF1896" s="437"/>
    </row>
    <row r="1897">
      <c r="A1897" s="471" t="s">
        <v>8944</v>
      </c>
      <c r="B1897" s="472" t="s">
        <v>8946</v>
      </c>
      <c r="C1897" s="473" t="s">
        <v>39</v>
      </c>
      <c r="D1897" s="475"/>
      <c r="E1897" s="472" t="s">
        <v>8951</v>
      </c>
      <c r="F1897" s="478" t="s">
        <v>8961</v>
      </c>
      <c r="G1897" s="473" t="s">
        <v>8953</v>
      </c>
      <c r="H1897" s="451"/>
      <c r="S1897" s="452"/>
      <c r="T1897" s="437"/>
      <c r="U1897" s="437"/>
      <c r="V1897" s="437"/>
      <c r="W1897" s="437"/>
      <c r="X1897" s="437"/>
      <c r="Y1897" s="437"/>
      <c r="Z1897" s="437"/>
      <c r="AA1897" s="437"/>
      <c r="AB1897" s="437"/>
      <c r="AC1897" s="437"/>
      <c r="AD1897" s="437"/>
      <c r="AE1897" s="437"/>
      <c r="AF1897" s="437"/>
    </row>
    <row r="1898">
      <c r="A1898" s="471" t="s">
        <v>6465</v>
      </c>
      <c r="B1898" s="472">
        <v>1.0</v>
      </c>
      <c r="C1898" s="476" t="s">
        <v>8955</v>
      </c>
      <c r="D1898" s="475"/>
      <c r="E1898" s="478" t="s">
        <v>8956</v>
      </c>
      <c r="F1898" s="472"/>
      <c r="G1898" s="473" t="s">
        <v>8957</v>
      </c>
      <c r="H1898" s="451"/>
      <c r="S1898" s="452"/>
      <c r="T1898" s="437"/>
      <c r="U1898" s="437"/>
      <c r="V1898" s="437"/>
      <c r="W1898" s="437"/>
      <c r="X1898" s="437"/>
      <c r="Y1898" s="437"/>
      <c r="Z1898" s="437"/>
      <c r="AA1898" s="437"/>
      <c r="AB1898" s="437"/>
      <c r="AC1898" s="437"/>
      <c r="AD1898" s="437"/>
      <c r="AE1898" s="437"/>
      <c r="AF1898" s="437"/>
    </row>
    <row r="1899">
      <c r="A1899" s="489" t="s">
        <v>8962</v>
      </c>
      <c r="B1899" s="474"/>
      <c r="C1899" s="474"/>
      <c r="D1899" s="474"/>
      <c r="E1899" s="474"/>
      <c r="F1899" s="474"/>
      <c r="G1899" s="474"/>
      <c r="H1899" s="451"/>
      <c r="S1899" s="452"/>
      <c r="T1899" s="437"/>
      <c r="U1899" s="437"/>
      <c r="V1899" s="437"/>
      <c r="W1899" s="437"/>
      <c r="X1899" s="437"/>
      <c r="Y1899" s="437"/>
      <c r="Z1899" s="437"/>
      <c r="AA1899" s="437"/>
      <c r="AB1899" s="437"/>
      <c r="AC1899" s="437"/>
      <c r="AD1899" s="437"/>
      <c r="AE1899" s="437"/>
      <c r="AF1899" s="437"/>
    </row>
    <row r="1900">
      <c r="A1900" s="471" t="s">
        <v>8944</v>
      </c>
      <c r="B1900" s="472" t="s">
        <v>8946</v>
      </c>
      <c r="C1900" s="473" t="s">
        <v>39</v>
      </c>
      <c r="D1900" s="475"/>
      <c r="E1900" s="472" t="s">
        <v>8951</v>
      </c>
      <c r="F1900" s="472" t="s">
        <v>8952</v>
      </c>
      <c r="G1900" s="473" t="s">
        <v>8953</v>
      </c>
      <c r="H1900" s="451"/>
      <c r="S1900" s="452"/>
      <c r="T1900" s="437"/>
      <c r="U1900" s="437"/>
      <c r="V1900" s="437"/>
      <c r="W1900" s="437"/>
      <c r="X1900" s="437"/>
      <c r="Y1900" s="437"/>
      <c r="Z1900" s="437"/>
      <c r="AA1900" s="437"/>
      <c r="AB1900" s="437"/>
      <c r="AC1900" s="437"/>
      <c r="AD1900" s="437"/>
      <c r="AE1900" s="437"/>
      <c r="AF1900" s="437"/>
    </row>
    <row r="1901">
      <c r="A1901" s="490" t="s">
        <v>6465</v>
      </c>
      <c r="B1901" s="491">
        <v>1.0</v>
      </c>
      <c r="C1901" s="492" t="s">
        <v>8955</v>
      </c>
      <c r="D1901" s="493"/>
      <c r="E1901" s="494" t="s">
        <v>8956</v>
      </c>
      <c r="F1901" s="491"/>
      <c r="G1901" s="495" t="s">
        <v>8963</v>
      </c>
      <c r="H1901" s="451"/>
      <c r="S1901" s="452"/>
      <c r="T1901" s="437"/>
      <c r="U1901" s="437"/>
      <c r="V1901" s="437"/>
      <c r="W1901" s="437"/>
      <c r="X1901" s="437"/>
      <c r="Y1901" s="437"/>
      <c r="Z1901" s="437"/>
      <c r="AA1901" s="437"/>
      <c r="AB1901" s="437"/>
      <c r="AC1901" s="437"/>
      <c r="AD1901" s="437"/>
      <c r="AE1901" s="437"/>
      <c r="AF1901" s="437"/>
    </row>
    <row r="1902">
      <c r="A1902" s="496"/>
      <c r="B1902" s="497"/>
      <c r="C1902" s="497"/>
      <c r="E1902" s="497"/>
      <c r="F1902" s="497"/>
      <c r="G1902" s="497"/>
      <c r="H1902" s="451"/>
      <c r="S1902" s="452"/>
      <c r="T1902" s="437"/>
      <c r="U1902" s="437"/>
      <c r="V1902" s="437"/>
      <c r="W1902" s="437"/>
      <c r="X1902" s="437"/>
      <c r="Y1902" s="437"/>
      <c r="Z1902" s="437"/>
      <c r="AA1902" s="437"/>
      <c r="AB1902" s="437"/>
      <c r="AC1902" s="437"/>
      <c r="AD1902" s="437"/>
      <c r="AE1902" s="437"/>
      <c r="AF1902" s="437"/>
    </row>
    <row r="1903">
      <c r="A1903" s="498" t="s">
        <v>8964</v>
      </c>
      <c r="B1903" s="435"/>
      <c r="C1903" s="435"/>
      <c r="D1903" s="499" t="s">
        <v>8965</v>
      </c>
      <c r="E1903" s="500" t="s">
        <v>8966</v>
      </c>
      <c r="F1903" s="499" t="s">
        <v>8967</v>
      </c>
      <c r="G1903" s="435"/>
      <c r="H1903" s="435"/>
      <c r="I1903" s="435"/>
      <c r="J1903" s="501" t="s">
        <v>8965</v>
      </c>
      <c r="K1903" s="500" t="s">
        <v>8966</v>
      </c>
      <c r="L1903" s="501" t="s">
        <v>8968</v>
      </c>
      <c r="M1903" s="435"/>
      <c r="N1903" s="435"/>
      <c r="O1903" s="435"/>
      <c r="P1903" s="502" t="s">
        <v>8965</v>
      </c>
      <c r="Q1903" s="503" t="s">
        <v>8966</v>
      </c>
      <c r="R1903" s="504"/>
      <c r="S1903" s="436"/>
      <c r="T1903" s="437"/>
      <c r="U1903" s="437"/>
      <c r="V1903" s="437"/>
      <c r="W1903" s="437"/>
      <c r="X1903" s="437"/>
      <c r="Y1903" s="437"/>
      <c r="Z1903" s="437"/>
      <c r="AA1903" s="437"/>
      <c r="AB1903" s="437"/>
      <c r="AC1903" s="437"/>
      <c r="AD1903" s="437"/>
      <c r="AE1903" s="437"/>
      <c r="AF1903" s="437"/>
    </row>
    <row r="1904">
      <c r="A1904" s="505"/>
      <c r="S1904" s="452"/>
      <c r="T1904" s="437"/>
      <c r="U1904" s="437"/>
      <c r="V1904" s="437"/>
      <c r="W1904" s="437"/>
      <c r="X1904" s="437"/>
      <c r="Y1904" s="437"/>
      <c r="Z1904" s="437"/>
      <c r="AA1904" s="437"/>
      <c r="AB1904" s="437"/>
      <c r="AC1904" s="437"/>
      <c r="AD1904" s="437"/>
      <c r="AE1904" s="437"/>
      <c r="AF1904" s="437"/>
    </row>
    <row r="1905">
      <c r="A1905" s="506" t="s">
        <v>8969</v>
      </c>
      <c r="D1905" s="507" t="s">
        <v>8965</v>
      </c>
      <c r="E1905" s="508" t="s">
        <v>8966</v>
      </c>
      <c r="F1905" s="507" t="s">
        <v>8970</v>
      </c>
      <c r="J1905" s="507" t="s">
        <v>8965</v>
      </c>
      <c r="K1905" s="508" t="s">
        <v>8966</v>
      </c>
      <c r="L1905" s="507" t="s">
        <v>8971</v>
      </c>
      <c r="P1905" s="509" t="s">
        <v>8965</v>
      </c>
      <c r="Q1905" s="510" t="s">
        <v>8966</v>
      </c>
      <c r="R1905" s="511" t="s">
        <v>8972</v>
      </c>
      <c r="S1905" s="452"/>
      <c r="T1905" s="437"/>
      <c r="U1905" s="437"/>
      <c r="V1905" s="437"/>
      <c r="W1905" s="437"/>
      <c r="X1905" s="437"/>
      <c r="Y1905" s="437"/>
      <c r="Z1905" s="437"/>
      <c r="AA1905" s="437"/>
      <c r="AB1905" s="437"/>
      <c r="AC1905" s="437"/>
      <c r="AD1905" s="437"/>
      <c r="AE1905" s="437"/>
      <c r="AF1905" s="437"/>
    </row>
    <row r="1906">
      <c r="A1906" s="512"/>
      <c r="B1906" s="513"/>
      <c r="C1906" s="513"/>
      <c r="D1906" s="513"/>
      <c r="E1906" s="513"/>
      <c r="F1906" s="513"/>
      <c r="G1906" s="513"/>
      <c r="H1906" s="513"/>
      <c r="I1906" s="513"/>
      <c r="J1906" s="513"/>
      <c r="K1906" s="513"/>
      <c r="L1906" s="513"/>
      <c r="M1906" s="513"/>
      <c r="N1906" s="513"/>
      <c r="O1906" s="513"/>
      <c r="P1906" s="513"/>
      <c r="Q1906" s="513"/>
      <c r="R1906" s="513"/>
      <c r="S1906" s="514"/>
      <c r="T1906" s="437"/>
      <c r="U1906" s="437"/>
      <c r="V1906" s="437"/>
      <c r="W1906" s="437"/>
      <c r="X1906" s="437"/>
      <c r="Y1906" s="437"/>
      <c r="Z1906" s="437"/>
      <c r="AA1906" s="437"/>
      <c r="AB1906" s="437"/>
      <c r="AC1906" s="437"/>
      <c r="AD1906" s="437"/>
      <c r="AE1906" s="437"/>
      <c r="AF1906" s="437"/>
    </row>
    <row r="1907">
      <c r="A1907" s="434" t="s">
        <v>9051</v>
      </c>
      <c r="B1907" s="435"/>
      <c r="C1907" s="435"/>
      <c r="D1907" s="435"/>
      <c r="E1907" s="435"/>
      <c r="F1907" s="435"/>
      <c r="G1907" s="435"/>
      <c r="H1907" s="435"/>
      <c r="I1907" s="435"/>
      <c r="J1907" s="435"/>
      <c r="K1907" s="435"/>
      <c r="L1907" s="435"/>
      <c r="M1907" s="435"/>
      <c r="N1907" s="435"/>
      <c r="O1907" s="435"/>
      <c r="P1907" s="435"/>
      <c r="Q1907" s="435"/>
      <c r="R1907" s="435"/>
      <c r="S1907" s="436"/>
      <c r="T1907" s="437"/>
      <c r="U1907" s="437"/>
      <c r="V1907" s="437"/>
      <c r="W1907" s="437"/>
      <c r="X1907" s="437"/>
      <c r="Y1907" s="437"/>
      <c r="Z1907" s="437"/>
      <c r="AA1907" s="437"/>
      <c r="AB1907" s="437"/>
      <c r="AC1907" s="437"/>
      <c r="AD1907" s="437"/>
      <c r="AE1907" s="437"/>
      <c r="AF1907" s="437"/>
    </row>
    <row r="1908">
      <c r="A1908" s="438" t="s">
        <v>8935</v>
      </c>
      <c r="B1908" s="439"/>
      <c r="C1908" s="438" t="s">
        <v>8936</v>
      </c>
      <c r="D1908" s="440"/>
      <c r="E1908" s="439"/>
      <c r="F1908" s="441" t="s">
        <v>1437</v>
      </c>
      <c r="G1908" s="442" t="s">
        <v>8937</v>
      </c>
      <c r="H1908" s="443" t="s">
        <v>1442</v>
      </c>
      <c r="I1908" s="444"/>
      <c r="J1908" s="444"/>
      <c r="K1908" s="444"/>
      <c r="L1908" s="444"/>
      <c r="M1908" s="444"/>
      <c r="N1908" s="444"/>
      <c r="O1908" s="444"/>
      <c r="P1908" s="444"/>
      <c r="Q1908" s="444"/>
      <c r="R1908" s="444"/>
      <c r="S1908" s="445"/>
      <c r="T1908" s="437"/>
      <c r="U1908" s="437"/>
      <c r="V1908" s="437"/>
      <c r="W1908" s="437"/>
      <c r="X1908" s="437"/>
      <c r="Y1908" s="437"/>
      <c r="Z1908" s="437"/>
      <c r="AA1908" s="437"/>
      <c r="AB1908" s="437"/>
      <c r="AC1908" s="437"/>
      <c r="AD1908" s="437"/>
      <c r="AE1908" s="437"/>
      <c r="AF1908" s="437"/>
    </row>
    <row r="1909">
      <c r="A1909" s="446" t="s">
        <v>8938</v>
      </c>
      <c r="B1909" s="22"/>
      <c r="C1909" s="447"/>
      <c r="D1909" s="448"/>
      <c r="E1909" s="22"/>
      <c r="F1909" s="449" t="s">
        <v>8939</v>
      </c>
      <c r="G1909" s="450"/>
      <c r="H1909" s="451"/>
      <c r="S1909" s="452"/>
      <c r="T1909" s="437"/>
      <c r="U1909" s="437"/>
      <c r="V1909" s="437"/>
      <c r="W1909" s="437"/>
      <c r="X1909" s="437"/>
      <c r="Y1909" s="437"/>
      <c r="Z1909" s="437"/>
      <c r="AA1909" s="437"/>
      <c r="AB1909" s="437"/>
      <c r="AC1909" s="437"/>
      <c r="AD1909" s="437"/>
      <c r="AE1909" s="437"/>
      <c r="AF1909" s="437"/>
    </row>
    <row r="1910">
      <c r="A1910" s="453" t="s">
        <v>8940</v>
      </c>
      <c r="B1910" s="448"/>
      <c r="C1910" s="448"/>
      <c r="D1910" s="22"/>
      <c r="E1910" s="454" t="s">
        <v>8941</v>
      </c>
      <c r="F1910" s="455" t="s">
        <v>8942</v>
      </c>
      <c r="G1910" s="456"/>
      <c r="H1910" s="451"/>
      <c r="S1910" s="452"/>
      <c r="T1910" s="437"/>
      <c r="U1910" s="437"/>
      <c r="V1910" s="437"/>
      <c r="W1910" s="437"/>
      <c r="X1910" s="437"/>
      <c r="Y1910" s="437"/>
      <c r="Z1910" s="437"/>
      <c r="AA1910" s="437"/>
      <c r="AB1910" s="437"/>
      <c r="AC1910" s="437"/>
      <c r="AD1910" s="437"/>
      <c r="AE1910" s="437"/>
      <c r="AF1910" s="437"/>
    </row>
    <row r="1911">
      <c r="A1911" s="457" t="s">
        <v>8943</v>
      </c>
      <c r="B1911" s="458"/>
      <c r="C1911" s="458"/>
      <c r="D1911" s="459"/>
      <c r="E1911" s="460"/>
      <c r="F1911" s="461"/>
      <c r="G1911" s="462"/>
      <c r="H1911" s="463"/>
      <c r="I1911" s="464"/>
      <c r="J1911" s="464"/>
      <c r="K1911" s="464"/>
      <c r="L1911" s="464"/>
      <c r="M1911" s="464"/>
      <c r="N1911" s="464"/>
      <c r="O1911" s="464"/>
      <c r="P1911" s="464"/>
      <c r="Q1911" s="464"/>
      <c r="R1911" s="464"/>
      <c r="S1911" s="465"/>
      <c r="T1911" s="437"/>
      <c r="U1911" s="437"/>
      <c r="V1911" s="437"/>
      <c r="W1911" s="437"/>
      <c r="X1911" s="437"/>
      <c r="Y1911" s="437"/>
      <c r="Z1911" s="437"/>
      <c r="AA1911" s="437"/>
      <c r="AB1911" s="437"/>
      <c r="AC1911" s="437"/>
      <c r="AD1911" s="437"/>
      <c r="AE1911" s="437"/>
      <c r="AF1911" s="437"/>
    </row>
    <row r="1912">
      <c r="A1912" s="466" t="s">
        <v>8944</v>
      </c>
      <c r="B1912" s="467"/>
      <c r="C1912" s="468" t="s">
        <v>8945</v>
      </c>
      <c r="D1912" s="469"/>
      <c r="E1912" s="469"/>
      <c r="F1912" s="469"/>
      <c r="G1912" s="469"/>
      <c r="H1912" s="470" t="s">
        <v>8997</v>
      </c>
      <c r="S1912" s="452"/>
      <c r="T1912" s="437"/>
      <c r="U1912" s="437"/>
      <c r="V1912" s="437"/>
      <c r="W1912" s="437"/>
      <c r="X1912" s="437"/>
      <c r="Y1912" s="437"/>
      <c r="Z1912" s="437"/>
      <c r="AA1912" s="437"/>
      <c r="AB1912" s="437"/>
      <c r="AC1912" s="437"/>
      <c r="AD1912" s="437"/>
      <c r="AE1912" s="437"/>
      <c r="AF1912" s="437"/>
    </row>
    <row r="1913">
      <c r="A1913" s="471"/>
      <c r="B1913" s="472" t="s">
        <v>8946</v>
      </c>
      <c r="C1913" s="473" t="s">
        <v>8947</v>
      </c>
      <c r="D1913" s="474"/>
      <c r="E1913" s="474"/>
      <c r="F1913" s="475"/>
      <c r="G1913" s="473" t="s">
        <v>8948</v>
      </c>
      <c r="H1913" s="451"/>
      <c r="S1913" s="452"/>
      <c r="T1913" s="437"/>
      <c r="U1913" s="437"/>
      <c r="V1913" s="437"/>
      <c r="W1913" s="437"/>
      <c r="X1913" s="437"/>
      <c r="Y1913" s="437"/>
      <c r="Z1913" s="437"/>
      <c r="AA1913" s="437"/>
      <c r="AB1913" s="437"/>
      <c r="AC1913" s="437"/>
      <c r="AD1913" s="437"/>
      <c r="AE1913" s="437"/>
      <c r="AF1913" s="437"/>
    </row>
    <row r="1914">
      <c r="A1914" s="471" t="s">
        <v>2101</v>
      </c>
      <c r="B1914" s="472">
        <v>1.0</v>
      </c>
      <c r="C1914" s="476" t="s">
        <v>2136</v>
      </c>
      <c r="D1914" s="474"/>
      <c r="E1914" s="474"/>
      <c r="F1914" s="475"/>
      <c r="G1914" s="476" t="s">
        <v>2137</v>
      </c>
      <c r="H1914" s="451"/>
      <c r="S1914" s="452"/>
      <c r="T1914" s="437"/>
      <c r="U1914" s="437"/>
      <c r="V1914" s="437"/>
      <c r="W1914" s="437"/>
      <c r="X1914" s="437"/>
      <c r="Y1914" s="437"/>
      <c r="Z1914" s="437"/>
      <c r="AA1914" s="437"/>
      <c r="AB1914" s="437"/>
      <c r="AC1914" s="437"/>
      <c r="AD1914" s="437"/>
      <c r="AE1914" s="437"/>
      <c r="AF1914" s="437"/>
    </row>
    <row r="1915">
      <c r="A1915" s="471" t="s">
        <v>2101</v>
      </c>
      <c r="B1915" s="478">
        <v>2.0</v>
      </c>
      <c r="C1915" s="476" t="s">
        <v>2138</v>
      </c>
      <c r="D1915" s="474"/>
      <c r="E1915" s="474"/>
      <c r="F1915" s="475"/>
      <c r="G1915" s="476" t="s">
        <v>2139</v>
      </c>
      <c r="H1915" s="451"/>
      <c r="S1915" s="452"/>
      <c r="T1915" s="437"/>
      <c r="U1915" s="437"/>
      <c r="V1915" s="437"/>
      <c r="W1915" s="437"/>
      <c r="X1915" s="437"/>
      <c r="Y1915" s="437"/>
      <c r="Z1915" s="437"/>
      <c r="AA1915" s="437"/>
      <c r="AB1915" s="437"/>
      <c r="AC1915" s="437"/>
      <c r="AD1915" s="437"/>
      <c r="AE1915" s="437"/>
      <c r="AF1915" s="437"/>
    </row>
    <row r="1916">
      <c r="A1916" s="471"/>
      <c r="B1916" s="472" t="s">
        <v>8946</v>
      </c>
      <c r="C1916" s="473" t="s">
        <v>8947</v>
      </c>
      <c r="D1916" s="474"/>
      <c r="E1916" s="475"/>
      <c r="F1916" s="472" t="s">
        <v>8948</v>
      </c>
      <c r="G1916" s="477" t="s">
        <v>8949</v>
      </c>
      <c r="H1916" s="451"/>
      <c r="S1916" s="452"/>
      <c r="T1916" s="437"/>
      <c r="U1916" s="437"/>
      <c r="V1916" s="437"/>
      <c r="W1916" s="437"/>
      <c r="X1916" s="437"/>
      <c r="Y1916" s="437"/>
      <c r="Z1916" s="437"/>
      <c r="AA1916" s="437"/>
      <c r="AB1916" s="437"/>
      <c r="AC1916" s="437"/>
      <c r="AD1916" s="437"/>
      <c r="AE1916" s="437"/>
      <c r="AF1916" s="437"/>
    </row>
    <row r="1917">
      <c r="A1917" s="471" t="s">
        <v>2104</v>
      </c>
      <c r="B1917" s="472">
        <v>1.0</v>
      </c>
      <c r="C1917" s="476" t="s">
        <v>2150</v>
      </c>
      <c r="D1917" s="474"/>
      <c r="E1917" s="475"/>
      <c r="F1917" s="478" t="s">
        <v>2151</v>
      </c>
      <c r="G1917" s="473"/>
      <c r="H1917" s="451"/>
      <c r="S1917" s="452"/>
      <c r="T1917" s="437"/>
      <c r="U1917" s="437"/>
      <c r="V1917" s="437"/>
      <c r="W1917" s="437"/>
      <c r="X1917" s="437"/>
      <c r="Y1917" s="437"/>
      <c r="Z1917" s="437"/>
      <c r="AA1917" s="437"/>
      <c r="AB1917" s="437"/>
      <c r="AC1917" s="437"/>
      <c r="AD1917" s="437"/>
      <c r="AE1917" s="437"/>
      <c r="AF1917" s="437"/>
    </row>
    <row r="1918">
      <c r="A1918" s="479"/>
      <c r="B1918" s="472" t="s">
        <v>8946</v>
      </c>
      <c r="C1918" s="480" t="s">
        <v>8947</v>
      </c>
      <c r="D1918" s="480" t="s">
        <v>8950</v>
      </c>
      <c r="E1918" s="480" t="s">
        <v>8951</v>
      </c>
      <c r="F1918" s="481" t="s">
        <v>8952</v>
      </c>
      <c r="G1918" s="482" t="s">
        <v>8953</v>
      </c>
      <c r="H1918" s="451"/>
      <c r="S1918" s="452"/>
      <c r="T1918" s="437"/>
      <c r="U1918" s="437"/>
      <c r="V1918" s="437"/>
      <c r="W1918" s="437"/>
      <c r="X1918" s="437"/>
      <c r="Y1918" s="437"/>
      <c r="Z1918" s="437"/>
      <c r="AA1918" s="437"/>
      <c r="AB1918" s="437"/>
      <c r="AC1918" s="437"/>
      <c r="AD1918" s="437"/>
      <c r="AE1918" s="437"/>
      <c r="AF1918" s="437"/>
    </row>
    <row r="1919">
      <c r="A1919" s="471" t="s">
        <v>8975</v>
      </c>
      <c r="B1919" s="472">
        <v>1.0</v>
      </c>
      <c r="C1919" s="478" t="s">
        <v>8976</v>
      </c>
      <c r="D1919" s="472"/>
      <c r="E1919" s="478" t="s">
        <v>8977</v>
      </c>
      <c r="F1919" s="472"/>
      <c r="G1919" s="473" t="s">
        <v>8978</v>
      </c>
      <c r="H1919" s="451"/>
      <c r="S1919" s="452"/>
      <c r="T1919" s="437"/>
      <c r="U1919" s="437"/>
      <c r="V1919" s="437"/>
      <c r="W1919" s="437"/>
      <c r="X1919" s="437"/>
      <c r="Y1919" s="437"/>
      <c r="Z1919" s="437"/>
      <c r="AA1919" s="437"/>
      <c r="AB1919" s="437"/>
      <c r="AC1919" s="437"/>
      <c r="AD1919" s="437"/>
      <c r="AE1919" s="437"/>
      <c r="AF1919" s="437"/>
    </row>
    <row r="1920">
      <c r="A1920" s="479"/>
      <c r="B1920" s="480" t="s">
        <v>8946</v>
      </c>
      <c r="C1920" s="485" t="s">
        <v>39</v>
      </c>
      <c r="D1920" s="475"/>
      <c r="E1920" s="480" t="s">
        <v>8951</v>
      </c>
      <c r="F1920" s="480" t="s">
        <v>8952</v>
      </c>
      <c r="G1920" s="485" t="s">
        <v>8953</v>
      </c>
      <c r="H1920" s="451"/>
      <c r="S1920" s="452"/>
      <c r="T1920" s="437"/>
      <c r="U1920" s="437"/>
      <c r="V1920" s="437"/>
      <c r="W1920" s="437"/>
      <c r="X1920" s="437"/>
      <c r="Y1920" s="437"/>
      <c r="Z1920" s="437"/>
      <c r="AA1920" s="437"/>
      <c r="AB1920" s="437"/>
      <c r="AC1920" s="437"/>
      <c r="AD1920" s="437"/>
      <c r="AE1920" s="437"/>
      <c r="AF1920" s="437"/>
    </row>
    <row r="1921">
      <c r="A1921" s="471" t="s">
        <v>6465</v>
      </c>
      <c r="B1921" s="480">
        <v>1.0</v>
      </c>
      <c r="C1921" s="484" t="s">
        <v>8955</v>
      </c>
      <c r="D1921" s="475"/>
      <c r="E1921" s="483" t="s">
        <v>8956</v>
      </c>
      <c r="F1921" s="480"/>
      <c r="G1921" s="484" t="s">
        <v>8957</v>
      </c>
      <c r="H1921" s="451"/>
      <c r="S1921" s="452"/>
      <c r="T1921" s="437"/>
      <c r="U1921" s="437"/>
      <c r="V1921" s="437"/>
      <c r="W1921" s="437"/>
      <c r="X1921" s="437"/>
      <c r="Y1921" s="437"/>
      <c r="Z1921" s="437"/>
      <c r="AA1921" s="437"/>
      <c r="AB1921" s="437"/>
      <c r="AC1921" s="437"/>
      <c r="AD1921" s="437"/>
      <c r="AE1921" s="437"/>
      <c r="AF1921" s="437"/>
    </row>
    <row r="1922">
      <c r="A1922" s="471"/>
      <c r="B1922" s="472" t="s">
        <v>8946</v>
      </c>
      <c r="C1922" s="476" t="s">
        <v>8958</v>
      </c>
      <c r="D1922" s="474"/>
      <c r="E1922" s="474"/>
      <c r="F1922" s="475"/>
      <c r="G1922" s="473" t="s">
        <v>8959</v>
      </c>
      <c r="H1922" s="451"/>
      <c r="S1922" s="452"/>
      <c r="T1922" s="437"/>
      <c r="U1922" s="437"/>
      <c r="V1922" s="437"/>
      <c r="W1922" s="437"/>
      <c r="X1922" s="437"/>
      <c r="Y1922" s="437"/>
      <c r="Z1922" s="437"/>
      <c r="AA1922" s="437"/>
      <c r="AB1922" s="437"/>
      <c r="AC1922" s="437"/>
      <c r="AD1922" s="437"/>
      <c r="AE1922" s="437"/>
      <c r="AF1922" s="437"/>
    </row>
    <row r="1923">
      <c r="A1923" s="486" t="s">
        <v>1636</v>
      </c>
      <c r="B1923" s="478">
        <v>1.0</v>
      </c>
      <c r="C1923" s="487" t="s">
        <v>1867</v>
      </c>
      <c r="D1923" s="474"/>
      <c r="E1923" s="474"/>
      <c r="F1923" s="475"/>
      <c r="G1923" s="476" t="s">
        <v>1638</v>
      </c>
      <c r="H1923" s="451"/>
      <c r="S1923" s="452"/>
      <c r="T1923" s="437"/>
      <c r="U1923" s="437"/>
      <c r="V1923" s="437"/>
      <c r="W1923" s="437"/>
      <c r="X1923" s="437"/>
      <c r="Y1923" s="437"/>
      <c r="Z1923" s="437"/>
      <c r="AA1923" s="437"/>
      <c r="AB1923" s="437"/>
      <c r="AC1923" s="437"/>
      <c r="AD1923" s="437"/>
      <c r="AE1923" s="437"/>
      <c r="AF1923" s="437"/>
    </row>
    <row r="1924">
      <c r="A1924" s="486" t="s">
        <v>1636</v>
      </c>
      <c r="B1924" s="478">
        <v>2.0</v>
      </c>
      <c r="C1924" s="487" t="s">
        <v>1868</v>
      </c>
      <c r="D1924" s="474"/>
      <c r="E1924" s="474"/>
      <c r="F1924" s="475"/>
      <c r="G1924" s="476" t="s">
        <v>1638</v>
      </c>
      <c r="H1924" s="451"/>
      <c r="S1924" s="452"/>
      <c r="T1924" s="437"/>
      <c r="U1924" s="437"/>
      <c r="V1924" s="437"/>
      <c r="W1924" s="437"/>
      <c r="X1924" s="437"/>
      <c r="Y1924" s="437"/>
      <c r="Z1924" s="437"/>
      <c r="AA1924" s="437"/>
      <c r="AB1924" s="437"/>
      <c r="AC1924" s="437"/>
      <c r="AD1924" s="437"/>
      <c r="AE1924" s="437"/>
      <c r="AF1924" s="437"/>
    </row>
    <row r="1925">
      <c r="A1925" s="486" t="s">
        <v>1636</v>
      </c>
      <c r="B1925" s="478">
        <v>3.0</v>
      </c>
      <c r="C1925" s="487" t="s">
        <v>1837</v>
      </c>
      <c r="D1925" s="474"/>
      <c r="E1925" s="474"/>
      <c r="F1925" s="475"/>
      <c r="G1925" s="476" t="s">
        <v>1638</v>
      </c>
      <c r="H1925" s="451"/>
      <c r="S1925" s="452"/>
      <c r="T1925" s="437"/>
      <c r="U1925" s="437"/>
      <c r="V1925" s="437"/>
      <c r="W1925" s="437"/>
      <c r="X1925" s="437"/>
      <c r="Y1925" s="437"/>
      <c r="Z1925" s="437"/>
      <c r="AA1925" s="437"/>
      <c r="AB1925" s="437"/>
      <c r="AC1925" s="437"/>
      <c r="AD1925" s="437"/>
      <c r="AE1925" s="437"/>
      <c r="AF1925" s="437"/>
    </row>
    <row r="1926">
      <c r="A1926" s="486" t="s">
        <v>1646</v>
      </c>
      <c r="B1926" s="478">
        <v>4.0</v>
      </c>
      <c r="C1926" s="487" t="s">
        <v>1838</v>
      </c>
      <c r="D1926" s="474"/>
      <c r="E1926" s="474"/>
      <c r="F1926" s="475"/>
      <c r="G1926" s="476" t="s">
        <v>1638</v>
      </c>
      <c r="H1926" s="451"/>
      <c r="S1926" s="452"/>
      <c r="T1926" s="437"/>
      <c r="U1926" s="437"/>
      <c r="V1926" s="437"/>
      <c r="W1926" s="437"/>
      <c r="X1926" s="437"/>
      <c r="Y1926" s="437"/>
      <c r="Z1926" s="437"/>
      <c r="AA1926" s="437"/>
      <c r="AB1926" s="437"/>
      <c r="AC1926" s="437"/>
      <c r="AD1926" s="437"/>
      <c r="AE1926" s="437"/>
      <c r="AF1926" s="437"/>
    </row>
    <row r="1927">
      <c r="A1927" s="486" t="s">
        <v>1646</v>
      </c>
      <c r="B1927" s="478">
        <v>5.0</v>
      </c>
      <c r="C1927" s="487" t="s">
        <v>1681</v>
      </c>
      <c r="D1927" s="474"/>
      <c r="E1927" s="474"/>
      <c r="F1927" s="475"/>
      <c r="G1927" s="476" t="s">
        <v>1638</v>
      </c>
      <c r="H1927" s="451"/>
      <c r="S1927" s="452"/>
      <c r="T1927" s="437"/>
      <c r="U1927" s="437"/>
      <c r="V1927" s="437"/>
      <c r="W1927" s="437"/>
      <c r="X1927" s="437"/>
      <c r="Y1927" s="437"/>
      <c r="Z1927" s="437"/>
      <c r="AA1927" s="437"/>
      <c r="AB1927" s="437"/>
      <c r="AC1927" s="437"/>
      <c r="AD1927" s="437"/>
      <c r="AE1927" s="437"/>
      <c r="AF1927" s="437"/>
    </row>
    <row r="1928">
      <c r="A1928" s="486" t="s">
        <v>1646</v>
      </c>
      <c r="B1928" s="478">
        <v>6.0</v>
      </c>
      <c r="C1928" s="487" t="s">
        <v>1682</v>
      </c>
      <c r="D1928" s="474"/>
      <c r="E1928" s="474"/>
      <c r="F1928" s="475"/>
      <c r="G1928" s="476" t="s">
        <v>1683</v>
      </c>
      <c r="H1928" s="518"/>
      <c r="S1928" s="452"/>
      <c r="T1928" s="437"/>
      <c r="U1928" s="437"/>
      <c r="V1928" s="437"/>
      <c r="W1928" s="437"/>
      <c r="X1928" s="437"/>
      <c r="Y1928" s="437"/>
      <c r="Z1928" s="437"/>
      <c r="AA1928" s="437"/>
      <c r="AB1928" s="437"/>
      <c r="AC1928" s="437"/>
      <c r="AD1928" s="437"/>
      <c r="AE1928" s="437"/>
      <c r="AF1928" s="437"/>
    </row>
    <row r="1929">
      <c r="A1929" s="486" t="s">
        <v>1636</v>
      </c>
      <c r="B1929" s="478">
        <v>7.0</v>
      </c>
      <c r="C1929" s="487" t="s">
        <v>1869</v>
      </c>
      <c r="D1929" s="474"/>
      <c r="E1929" s="474"/>
      <c r="F1929" s="475"/>
      <c r="G1929" s="476" t="s">
        <v>1638</v>
      </c>
      <c r="H1929" s="451"/>
      <c r="S1929" s="452"/>
      <c r="T1929" s="437"/>
      <c r="U1929" s="437"/>
      <c r="V1929" s="437"/>
      <c r="W1929" s="437"/>
      <c r="X1929" s="437"/>
      <c r="Y1929" s="437"/>
      <c r="Z1929" s="437"/>
      <c r="AA1929" s="437"/>
      <c r="AB1929" s="437"/>
      <c r="AC1929" s="437"/>
      <c r="AD1929" s="437"/>
      <c r="AE1929" s="437"/>
      <c r="AF1929" s="437"/>
    </row>
    <row r="1930">
      <c r="A1930" s="486" t="s">
        <v>1646</v>
      </c>
      <c r="B1930" s="478">
        <v>8.0</v>
      </c>
      <c r="C1930" s="487" t="s">
        <v>1840</v>
      </c>
      <c r="D1930" s="474"/>
      <c r="E1930" s="474"/>
      <c r="F1930" s="475"/>
      <c r="G1930" s="476" t="s">
        <v>1683</v>
      </c>
      <c r="H1930" s="451"/>
      <c r="S1930" s="452"/>
      <c r="T1930" s="437"/>
      <c r="U1930" s="437"/>
      <c r="V1930" s="437"/>
      <c r="W1930" s="437"/>
      <c r="X1930" s="437"/>
      <c r="Y1930" s="437"/>
      <c r="Z1930" s="437"/>
      <c r="AA1930" s="437"/>
      <c r="AB1930" s="437"/>
      <c r="AC1930" s="437"/>
      <c r="AD1930" s="437"/>
      <c r="AE1930" s="437"/>
      <c r="AF1930" s="437"/>
    </row>
    <row r="1931">
      <c r="A1931" s="488" t="s">
        <v>8960</v>
      </c>
      <c r="B1931" s="474"/>
      <c r="C1931" s="474"/>
      <c r="D1931" s="474"/>
      <c r="E1931" s="474"/>
      <c r="F1931" s="474"/>
      <c r="G1931" s="474"/>
      <c r="H1931" s="451"/>
      <c r="S1931" s="452"/>
      <c r="T1931" s="437"/>
      <c r="U1931" s="437"/>
      <c r="V1931" s="437"/>
      <c r="W1931" s="437"/>
      <c r="X1931" s="437"/>
      <c r="Y1931" s="437"/>
      <c r="Z1931" s="437"/>
      <c r="AA1931" s="437"/>
      <c r="AB1931" s="437"/>
      <c r="AC1931" s="437"/>
      <c r="AD1931" s="437"/>
      <c r="AE1931" s="437"/>
      <c r="AF1931" s="437"/>
    </row>
    <row r="1932">
      <c r="A1932" s="471" t="s">
        <v>8944</v>
      </c>
      <c r="B1932" s="472" t="s">
        <v>8946</v>
      </c>
      <c r="C1932" s="473" t="s">
        <v>39</v>
      </c>
      <c r="D1932" s="475"/>
      <c r="E1932" s="472" t="s">
        <v>8951</v>
      </c>
      <c r="F1932" s="478" t="s">
        <v>8961</v>
      </c>
      <c r="G1932" s="473" t="s">
        <v>8953</v>
      </c>
      <c r="H1932" s="451"/>
      <c r="S1932" s="452"/>
      <c r="T1932" s="437"/>
      <c r="U1932" s="437"/>
      <c r="V1932" s="437"/>
      <c r="W1932" s="437"/>
      <c r="X1932" s="437"/>
      <c r="Y1932" s="437"/>
      <c r="Z1932" s="437"/>
      <c r="AA1932" s="437"/>
      <c r="AB1932" s="437"/>
      <c r="AC1932" s="437"/>
      <c r="AD1932" s="437"/>
      <c r="AE1932" s="437"/>
      <c r="AF1932" s="437"/>
    </row>
    <row r="1933">
      <c r="A1933" s="471" t="s">
        <v>6465</v>
      </c>
      <c r="B1933" s="472">
        <v>1.0</v>
      </c>
      <c r="C1933" s="476" t="s">
        <v>8955</v>
      </c>
      <c r="D1933" s="475"/>
      <c r="E1933" s="478" t="s">
        <v>8956</v>
      </c>
      <c r="F1933" s="472"/>
      <c r="G1933" s="473" t="s">
        <v>8957</v>
      </c>
      <c r="H1933" s="451"/>
      <c r="S1933" s="452"/>
      <c r="T1933" s="437"/>
      <c r="U1933" s="437"/>
      <c r="V1933" s="437"/>
      <c r="W1933" s="437"/>
      <c r="X1933" s="437"/>
      <c r="Y1933" s="437"/>
      <c r="Z1933" s="437"/>
      <c r="AA1933" s="437"/>
      <c r="AB1933" s="437"/>
      <c r="AC1933" s="437"/>
      <c r="AD1933" s="437"/>
      <c r="AE1933" s="437"/>
      <c r="AF1933" s="437"/>
    </row>
    <row r="1934">
      <c r="A1934" s="489" t="s">
        <v>8962</v>
      </c>
      <c r="B1934" s="474"/>
      <c r="C1934" s="474"/>
      <c r="D1934" s="474"/>
      <c r="E1934" s="474"/>
      <c r="F1934" s="474"/>
      <c r="G1934" s="474"/>
      <c r="H1934" s="451"/>
      <c r="S1934" s="452"/>
      <c r="T1934" s="437"/>
      <c r="U1934" s="437"/>
      <c r="V1934" s="437"/>
      <c r="W1934" s="437"/>
      <c r="X1934" s="437"/>
      <c r="Y1934" s="437"/>
      <c r="Z1934" s="437"/>
      <c r="AA1934" s="437"/>
      <c r="AB1934" s="437"/>
      <c r="AC1934" s="437"/>
      <c r="AD1934" s="437"/>
      <c r="AE1934" s="437"/>
      <c r="AF1934" s="437"/>
    </row>
    <row r="1935">
      <c r="A1935" s="471" t="s">
        <v>8944</v>
      </c>
      <c r="B1935" s="472" t="s">
        <v>8946</v>
      </c>
      <c r="C1935" s="473" t="s">
        <v>39</v>
      </c>
      <c r="D1935" s="475"/>
      <c r="E1935" s="472" t="s">
        <v>8951</v>
      </c>
      <c r="F1935" s="472" t="s">
        <v>8952</v>
      </c>
      <c r="G1935" s="473" t="s">
        <v>8953</v>
      </c>
      <c r="H1935" s="451"/>
      <c r="S1935" s="452"/>
      <c r="T1935" s="437"/>
      <c r="U1935" s="437"/>
      <c r="V1935" s="437"/>
      <c r="W1935" s="437"/>
      <c r="X1935" s="437"/>
      <c r="Y1935" s="437"/>
      <c r="Z1935" s="437"/>
      <c r="AA1935" s="437"/>
      <c r="AB1935" s="437"/>
      <c r="AC1935" s="437"/>
      <c r="AD1935" s="437"/>
      <c r="AE1935" s="437"/>
      <c r="AF1935" s="437"/>
    </row>
    <row r="1936">
      <c r="A1936" s="490" t="s">
        <v>6465</v>
      </c>
      <c r="B1936" s="491">
        <v>1.0</v>
      </c>
      <c r="C1936" s="492" t="s">
        <v>8955</v>
      </c>
      <c r="D1936" s="493"/>
      <c r="E1936" s="494" t="s">
        <v>8956</v>
      </c>
      <c r="F1936" s="491"/>
      <c r="G1936" s="495" t="s">
        <v>8963</v>
      </c>
      <c r="H1936" s="451"/>
      <c r="S1936" s="452"/>
      <c r="T1936" s="437"/>
      <c r="U1936" s="437"/>
      <c r="V1936" s="437"/>
      <c r="W1936" s="437"/>
      <c r="X1936" s="437"/>
      <c r="Y1936" s="437"/>
      <c r="Z1936" s="437"/>
      <c r="AA1936" s="437"/>
      <c r="AB1936" s="437"/>
      <c r="AC1936" s="437"/>
      <c r="AD1936" s="437"/>
      <c r="AE1936" s="437"/>
      <c r="AF1936" s="437"/>
    </row>
    <row r="1937">
      <c r="A1937" s="496"/>
      <c r="B1937" s="497"/>
      <c r="C1937" s="497"/>
      <c r="E1937" s="497"/>
      <c r="F1937" s="497"/>
      <c r="G1937" s="497"/>
      <c r="H1937" s="470"/>
      <c r="I1937" s="519"/>
      <c r="J1937" s="519"/>
      <c r="K1937" s="519"/>
      <c r="L1937" s="519"/>
      <c r="M1937" s="519"/>
      <c r="N1937" s="519"/>
      <c r="O1937" s="519"/>
      <c r="P1937" s="519"/>
      <c r="Q1937" s="519"/>
      <c r="R1937" s="519"/>
      <c r="S1937" s="520"/>
      <c r="T1937" s="437"/>
      <c r="U1937" s="437"/>
      <c r="V1937" s="437"/>
      <c r="W1937" s="437"/>
      <c r="X1937" s="437"/>
      <c r="Y1937" s="437"/>
      <c r="Z1937" s="437"/>
      <c r="AA1937" s="437"/>
      <c r="AB1937" s="437"/>
      <c r="AC1937" s="437"/>
      <c r="AD1937" s="437"/>
      <c r="AE1937" s="437"/>
      <c r="AF1937" s="437"/>
    </row>
    <row r="1938">
      <c r="A1938" s="498" t="s">
        <v>8964</v>
      </c>
      <c r="B1938" s="435"/>
      <c r="C1938" s="435"/>
      <c r="D1938" s="499" t="s">
        <v>8965</v>
      </c>
      <c r="E1938" s="500" t="s">
        <v>8966</v>
      </c>
      <c r="F1938" s="499" t="s">
        <v>8967</v>
      </c>
      <c r="G1938" s="435"/>
      <c r="H1938" s="435"/>
      <c r="I1938" s="435"/>
      <c r="J1938" s="501" t="s">
        <v>8965</v>
      </c>
      <c r="K1938" s="500" t="s">
        <v>8966</v>
      </c>
      <c r="L1938" s="501" t="s">
        <v>8968</v>
      </c>
      <c r="M1938" s="435"/>
      <c r="N1938" s="435"/>
      <c r="O1938" s="435"/>
      <c r="P1938" s="502" t="s">
        <v>8965</v>
      </c>
      <c r="Q1938" s="503" t="s">
        <v>8966</v>
      </c>
      <c r="R1938" s="504"/>
      <c r="S1938" s="436"/>
      <c r="T1938" s="437"/>
      <c r="U1938" s="437"/>
      <c r="V1938" s="437"/>
      <c r="W1938" s="437"/>
      <c r="X1938" s="437"/>
      <c r="Y1938" s="437"/>
      <c r="Z1938" s="437"/>
      <c r="AA1938" s="437"/>
      <c r="AB1938" s="437"/>
      <c r="AC1938" s="437"/>
      <c r="AD1938" s="437"/>
      <c r="AE1938" s="437"/>
      <c r="AF1938" s="437"/>
    </row>
    <row r="1939">
      <c r="A1939" s="505"/>
      <c r="S1939" s="452"/>
      <c r="T1939" s="437"/>
      <c r="U1939" s="437"/>
      <c r="V1939" s="437"/>
      <c r="W1939" s="437"/>
      <c r="X1939" s="437"/>
      <c r="Y1939" s="437"/>
      <c r="Z1939" s="437"/>
      <c r="AA1939" s="437"/>
      <c r="AB1939" s="437"/>
      <c r="AC1939" s="437"/>
      <c r="AD1939" s="437"/>
      <c r="AE1939" s="437"/>
      <c r="AF1939" s="437"/>
    </row>
    <row r="1940">
      <c r="A1940" s="506" t="s">
        <v>8969</v>
      </c>
      <c r="D1940" s="507" t="s">
        <v>8965</v>
      </c>
      <c r="E1940" s="508" t="s">
        <v>8966</v>
      </c>
      <c r="F1940" s="507" t="s">
        <v>8970</v>
      </c>
      <c r="J1940" s="507" t="s">
        <v>8965</v>
      </c>
      <c r="K1940" s="508" t="s">
        <v>8966</v>
      </c>
      <c r="L1940" s="507" t="s">
        <v>8971</v>
      </c>
      <c r="P1940" s="509" t="s">
        <v>8965</v>
      </c>
      <c r="Q1940" s="510" t="s">
        <v>8966</v>
      </c>
      <c r="R1940" s="511" t="s">
        <v>8972</v>
      </c>
      <c r="S1940" s="452"/>
      <c r="T1940" s="437"/>
      <c r="U1940" s="437"/>
      <c r="V1940" s="437"/>
      <c r="W1940" s="437"/>
      <c r="X1940" s="437"/>
      <c r="Y1940" s="437"/>
      <c r="Z1940" s="437"/>
      <c r="AA1940" s="437"/>
      <c r="AB1940" s="437"/>
      <c r="AC1940" s="437"/>
      <c r="AD1940" s="437"/>
      <c r="AE1940" s="437"/>
      <c r="AF1940" s="437"/>
    </row>
    <row r="1941">
      <c r="A1941" s="512"/>
      <c r="B1941" s="513"/>
      <c r="C1941" s="513"/>
      <c r="D1941" s="513"/>
      <c r="E1941" s="513"/>
      <c r="F1941" s="513"/>
      <c r="G1941" s="513"/>
      <c r="H1941" s="513"/>
      <c r="I1941" s="513"/>
      <c r="J1941" s="513"/>
      <c r="K1941" s="513"/>
      <c r="L1941" s="513"/>
      <c r="M1941" s="513"/>
      <c r="N1941" s="513"/>
      <c r="O1941" s="513"/>
      <c r="P1941" s="513"/>
      <c r="Q1941" s="513"/>
      <c r="R1941" s="513"/>
      <c r="S1941" s="514"/>
      <c r="T1941" s="437"/>
      <c r="U1941" s="437"/>
      <c r="V1941" s="437"/>
      <c r="W1941" s="437"/>
      <c r="X1941" s="437"/>
      <c r="Y1941" s="437"/>
      <c r="Z1941" s="437"/>
      <c r="AA1941" s="437"/>
      <c r="AB1941" s="437"/>
      <c r="AC1941" s="437"/>
      <c r="AD1941" s="437"/>
      <c r="AE1941" s="437"/>
      <c r="AF1941" s="437"/>
    </row>
    <row r="1942">
      <c r="A1942" s="434" t="s">
        <v>9052</v>
      </c>
      <c r="B1942" s="435"/>
      <c r="C1942" s="435"/>
      <c r="D1942" s="435"/>
      <c r="E1942" s="435"/>
      <c r="F1942" s="435"/>
      <c r="G1942" s="435"/>
      <c r="H1942" s="435"/>
      <c r="I1942" s="435"/>
      <c r="J1942" s="435"/>
      <c r="K1942" s="435"/>
      <c r="L1942" s="435"/>
      <c r="M1942" s="435"/>
      <c r="N1942" s="435"/>
      <c r="O1942" s="435"/>
      <c r="P1942" s="435"/>
      <c r="Q1942" s="435"/>
      <c r="R1942" s="435"/>
      <c r="S1942" s="436"/>
      <c r="T1942" s="437"/>
      <c r="U1942" s="437"/>
      <c r="V1942" s="437"/>
      <c r="W1942" s="437"/>
      <c r="X1942" s="437"/>
      <c r="Y1942" s="437"/>
      <c r="Z1942" s="437"/>
      <c r="AA1942" s="437"/>
      <c r="AB1942" s="437"/>
      <c r="AC1942" s="437"/>
      <c r="AD1942" s="437"/>
      <c r="AE1942" s="437"/>
      <c r="AF1942" s="437"/>
    </row>
    <row r="1943">
      <c r="A1943" s="438" t="s">
        <v>8935</v>
      </c>
      <c r="B1943" s="439"/>
      <c r="C1943" s="438" t="s">
        <v>8936</v>
      </c>
      <c r="D1943" s="440"/>
      <c r="E1943" s="439"/>
      <c r="F1943" s="441" t="s">
        <v>1437</v>
      </c>
      <c r="G1943" s="442" t="s">
        <v>8937</v>
      </c>
      <c r="H1943" s="443" t="s">
        <v>1442</v>
      </c>
      <c r="I1943" s="444"/>
      <c r="J1943" s="444"/>
      <c r="K1943" s="444"/>
      <c r="L1943" s="444"/>
      <c r="M1943" s="444"/>
      <c r="N1943" s="444"/>
      <c r="O1943" s="444"/>
      <c r="P1943" s="444"/>
      <c r="Q1943" s="444"/>
      <c r="R1943" s="444"/>
      <c r="S1943" s="445"/>
      <c r="T1943" s="437"/>
      <c r="U1943" s="437"/>
      <c r="V1943" s="437"/>
      <c r="W1943" s="437"/>
      <c r="X1943" s="437"/>
      <c r="Y1943" s="437"/>
      <c r="Z1943" s="437"/>
      <c r="AA1943" s="437"/>
      <c r="AB1943" s="437"/>
      <c r="AC1943" s="437"/>
      <c r="AD1943" s="437"/>
      <c r="AE1943" s="437"/>
      <c r="AF1943" s="437"/>
    </row>
    <row r="1944">
      <c r="A1944" s="446" t="s">
        <v>8938</v>
      </c>
      <c r="B1944" s="22"/>
      <c r="C1944" s="447"/>
      <c r="D1944" s="448"/>
      <c r="E1944" s="22"/>
      <c r="F1944" s="449" t="s">
        <v>8939</v>
      </c>
      <c r="G1944" s="450"/>
      <c r="H1944" s="451"/>
      <c r="S1944" s="452"/>
      <c r="T1944" s="437"/>
      <c r="U1944" s="437"/>
      <c r="V1944" s="437"/>
      <c r="W1944" s="437"/>
      <c r="X1944" s="437"/>
      <c r="Y1944" s="437"/>
      <c r="Z1944" s="437"/>
      <c r="AA1944" s="437"/>
      <c r="AB1944" s="437"/>
      <c r="AC1944" s="437"/>
      <c r="AD1944" s="437"/>
      <c r="AE1944" s="437"/>
      <c r="AF1944" s="437"/>
    </row>
    <row r="1945">
      <c r="A1945" s="453" t="s">
        <v>8940</v>
      </c>
      <c r="B1945" s="448"/>
      <c r="C1945" s="448"/>
      <c r="D1945" s="22"/>
      <c r="E1945" s="454" t="s">
        <v>8941</v>
      </c>
      <c r="F1945" s="455" t="s">
        <v>8942</v>
      </c>
      <c r="G1945" s="456"/>
      <c r="H1945" s="451"/>
      <c r="S1945" s="452"/>
      <c r="T1945" s="437"/>
      <c r="U1945" s="437"/>
      <c r="V1945" s="437"/>
      <c r="W1945" s="437"/>
      <c r="X1945" s="437"/>
      <c r="Y1945" s="437"/>
      <c r="Z1945" s="437"/>
      <c r="AA1945" s="437"/>
      <c r="AB1945" s="437"/>
      <c r="AC1945" s="437"/>
      <c r="AD1945" s="437"/>
      <c r="AE1945" s="437"/>
      <c r="AF1945" s="437"/>
    </row>
    <row r="1946">
      <c r="A1946" s="457" t="s">
        <v>8943</v>
      </c>
      <c r="B1946" s="458"/>
      <c r="C1946" s="458"/>
      <c r="D1946" s="459"/>
      <c r="E1946" s="460"/>
      <c r="F1946" s="461"/>
      <c r="G1946" s="462"/>
      <c r="H1946" s="463"/>
      <c r="I1946" s="464"/>
      <c r="J1946" s="464"/>
      <c r="K1946" s="464"/>
      <c r="L1946" s="464"/>
      <c r="M1946" s="464"/>
      <c r="N1946" s="464"/>
      <c r="O1946" s="464"/>
      <c r="P1946" s="464"/>
      <c r="Q1946" s="464"/>
      <c r="R1946" s="464"/>
      <c r="S1946" s="465"/>
      <c r="T1946" s="437"/>
      <c r="U1946" s="437"/>
      <c r="V1946" s="437"/>
      <c r="W1946" s="437"/>
      <c r="X1946" s="437"/>
      <c r="Y1946" s="437"/>
      <c r="Z1946" s="437"/>
      <c r="AA1946" s="437"/>
      <c r="AB1946" s="437"/>
      <c r="AC1946" s="437"/>
      <c r="AD1946" s="437"/>
      <c r="AE1946" s="437"/>
      <c r="AF1946" s="437"/>
    </row>
    <row r="1947">
      <c r="A1947" s="466" t="s">
        <v>8944</v>
      </c>
      <c r="B1947" s="467"/>
      <c r="C1947" s="468" t="s">
        <v>8945</v>
      </c>
      <c r="D1947" s="469"/>
      <c r="E1947" s="469"/>
      <c r="F1947" s="469"/>
      <c r="G1947" s="469"/>
      <c r="H1947" s="470" t="s">
        <v>1535</v>
      </c>
      <c r="S1947" s="452"/>
      <c r="T1947" s="437"/>
      <c r="U1947" s="437"/>
      <c r="V1947" s="437"/>
      <c r="W1947" s="437"/>
      <c r="X1947" s="437"/>
      <c r="Y1947" s="437"/>
      <c r="Z1947" s="437"/>
      <c r="AA1947" s="437"/>
      <c r="AB1947" s="437"/>
      <c r="AC1947" s="437"/>
      <c r="AD1947" s="437"/>
      <c r="AE1947" s="437"/>
      <c r="AF1947" s="437"/>
    </row>
    <row r="1948">
      <c r="A1948" s="471"/>
      <c r="B1948" s="472" t="s">
        <v>8946</v>
      </c>
      <c r="C1948" s="473" t="s">
        <v>8947</v>
      </c>
      <c r="D1948" s="474"/>
      <c r="E1948" s="474"/>
      <c r="F1948" s="475"/>
      <c r="G1948" s="473" t="s">
        <v>8948</v>
      </c>
      <c r="H1948" s="451"/>
      <c r="S1948" s="452"/>
      <c r="T1948" s="437"/>
      <c r="U1948" s="437"/>
      <c r="V1948" s="437"/>
      <c r="W1948" s="437"/>
      <c r="X1948" s="437"/>
      <c r="Y1948" s="437"/>
      <c r="Z1948" s="437"/>
      <c r="AA1948" s="437"/>
      <c r="AB1948" s="437"/>
      <c r="AC1948" s="437"/>
      <c r="AD1948" s="437"/>
      <c r="AE1948" s="437"/>
      <c r="AF1948" s="437"/>
    </row>
    <row r="1949">
      <c r="A1949" s="471" t="s">
        <v>2101</v>
      </c>
      <c r="B1949" s="472">
        <v>1.0</v>
      </c>
      <c r="C1949" s="476" t="s">
        <v>2136</v>
      </c>
      <c r="D1949" s="474"/>
      <c r="E1949" s="474"/>
      <c r="F1949" s="475"/>
      <c r="G1949" s="476" t="s">
        <v>2137</v>
      </c>
      <c r="H1949" s="451"/>
      <c r="S1949" s="452"/>
      <c r="T1949" s="437"/>
      <c r="U1949" s="437"/>
      <c r="V1949" s="437"/>
      <c r="W1949" s="437"/>
      <c r="X1949" s="437"/>
      <c r="Y1949" s="437"/>
      <c r="Z1949" s="437"/>
      <c r="AA1949" s="437"/>
      <c r="AB1949" s="437"/>
      <c r="AC1949" s="437"/>
      <c r="AD1949" s="437"/>
      <c r="AE1949" s="437"/>
      <c r="AF1949" s="437"/>
    </row>
    <row r="1950">
      <c r="A1950" s="471" t="s">
        <v>2101</v>
      </c>
      <c r="B1950" s="478">
        <v>2.0</v>
      </c>
      <c r="C1950" s="476" t="s">
        <v>2138</v>
      </c>
      <c r="D1950" s="474"/>
      <c r="E1950" s="474"/>
      <c r="F1950" s="475"/>
      <c r="G1950" s="476" t="s">
        <v>2139</v>
      </c>
      <c r="H1950" s="451"/>
      <c r="S1950" s="452"/>
      <c r="T1950" s="437"/>
      <c r="U1950" s="437"/>
      <c r="V1950" s="437"/>
      <c r="W1950" s="437"/>
      <c r="X1950" s="437"/>
      <c r="Y1950" s="437"/>
      <c r="Z1950" s="437"/>
      <c r="AA1950" s="437"/>
      <c r="AB1950" s="437"/>
      <c r="AC1950" s="437"/>
      <c r="AD1950" s="437"/>
      <c r="AE1950" s="437"/>
      <c r="AF1950" s="437"/>
    </row>
    <row r="1951">
      <c r="A1951" s="471"/>
      <c r="B1951" s="472" t="s">
        <v>8946</v>
      </c>
      <c r="C1951" s="473" t="s">
        <v>8947</v>
      </c>
      <c r="D1951" s="474"/>
      <c r="E1951" s="475"/>
      <c r="F1951" s="472" t="s">
        <v>8948</v>
      </c>
      <c r="G1951" s="477" t="s">
        <v>8949</v>
      </c>
      <c r="H1951" s="451"/>
      <c r="S1951" s="452"/>
      <c r="T1951" s="437"/>
      <c r="U1951" s="437"/>
      <c r="V1951" s="437"/>
      <c r="W1951" s="437"/>
      <c r="X1951" s="437"/>
      <c r="Y1951" s="437"/>
      <c r="Z1951" s="437"/>
      <c r="AA1951" s="437"/>
      <c r="AB1951" s="437"/>
      <c r="AC1951" s="437"/>
      <c r="AD1951" s="437"/>
      <c r="AE1951" s="437"/>
      <c r="AF1951" s="437"/>
    </row>
    <row r="1952">
      <c r="A1952" s="471" t="s">
        <v>2104</v>
      </c>
      <c r="B1952" s="472">
        <v>1.0</v>
      </c>
      <c r="C1952" s="476" t="s">
        <v>2140</v>
      </c>
      <c r="D1952" s="474"/>
      <c r="E1952" s="475"/>
      <c r="F1952" s="478" t="s">
        <v>2141</v>
      </c>
      <c r="G1952" s="473"/>
      <c r="H1952" s="451"/>
      <c r="S1952" s="452"/>
      <c r="T1952" s="437"/>
      <c r="U1952" s="437"/>
      <c r="V1952" s="437"/>
      <c r="W1952" s="437"/>
      <c r="X1952" s="437"/>
      <c r="Y1952" s="437"/>
      <c r="Z1952" s="437"/>
      <c r="AA1952" s="437"/>
      <c r="AB1952" s="437"/>
      <c r="AC1952" s="437"/>
      <c r="AD1952" s="437"/>
      <c r="AE1952" s="437"/>
      <c r="AF1952" s="437"/>
    </row>
    <row r="1953">
      <c r="A1953" s="479"/>
      <c r="B1953" s="472" t="s">
        <v>8946</v>
      </c>
      <c r="C1953" s="480" t="s">
        <v>8947</v>
      </c>
      <c r="D1953" s="480" t="s">
        <v>8950</v>
      </c>
      <c r="E1953" s="480" t="s">
        <v>8951</v>
      </c>
      <c r="F1953" s="481" t="s">
        <v>8952</v>
      </c>
      <c r="G1953" s="482" t="s">
        <v>8953</v>
      </c>
      <c r="H1953" s="451"/>
      <c r="S1953" s="452"/>
      <c r="T1953" s="437"/>
      <c r="U1953" s="437"/>
      <c r="V1953" s="437"/>
      <c r="W1953" s="437"/>
      <c r="X1953" s="437"/>
      <c r="Y1953" s="437"/>
      <c r="Z1953" s="437"/>
      <c r="AA1953" s="437"/>
      <c r="AB1953" s="437"/>
      <c r="AC1953" s="437"/>
      <c r="AD1953" s="437"/>
      <c r="AE1953" s="437"/>
      <c r="AF1953" s="437"/>
    </row>
    <row r="1954">
      <c r="A1954" s="471" t="s">
        <v>8975</v>
      </c>
      <c r="B1954" s="472">
        <v>1.0</v>
      </c>
      <c r="C1954" s="478" t="s">
        <v>8976</v>
      </c>
      <c r="D1954" s="472"/>
      <c r="E1954" s="478" t="s">
        <v>8977</v>
      </c>
      <c r="F1954" s="472"/>
      <c r="G1954" s="473" t="s">
        <v>8978</v>
      </c>
      <c r="H1954" s="451"/>
      <c r="S1954" s="452"/>
      <c r="T1954" s="437"/>
      <c r="U1954" s="437"/>
      <c r="V1954" s="437"/>
      <c r="W1954" s="437"/>
      <c r="X1954" s="437"/>
      <c r="Y1954" s="437"/>
      <c r="Z1954" s="437"/>
      <c r="AA1954" s="437"/>
      <c r="AB1954" s="437"/>
      <c r="AC1954" s="437"/>
      <c r="AD1954" s="437"/>
      <c r="AE1954" s="437"/>
      <c r="AF1954" s="437"/>
    </row>
    <row r="1955">
      <c r="A1955" s="479"/>
      <c r="B1955" s="480" t="s">
        <v>8946</v>
      </c>
      <c r="C1955" s="485" t="s">
        <v>39</v>
      </c>
      <c r="D1955" s="475"/>
      <c r="E1955" s="480" t="s">
        <v>8951</v>
      </c>
      <c r="F1955" s="480" t="s">
        <v>8952</v>
      </c>
      <c r="G1955" s="485" t="s">
        <v>8953</v>
      </c>
      <c r="H1955" s="451"/>
      <c r="S1955" s="452"/>
      <c r="T1955" s="437"/>
      <c r="U1955" s="437"/>
      <c r="V1955" s="437"/>
      <c r="W1955" s="437"/>
      <c r="X1955" s="437"/>
      <c r="Y1955" s="437"/>
      <c r="Z1955" s="437"/>
      <c r="AA1955" s="437"/>
      <c r="AB1955" s="437"/>
      <c r="AC1955" s="437"/>
      <c r="AD1955" s="437"/>
      <c r="AE1955" s="437"/>
      <c r="AF1955" s="437"/>
    </row>
    <row r="1956">
      <c r="A1956" s="471" t="s">
        <v>6465</v>
      </c>
      <c r="B1956" s="480">
        <v>1.0</v>
      </c>
      <c r="C1956" s="484" t="s">
        <v>8955</v>
      </c>
      <c r="D1956" s="475"/>
      <c r="E1956" s="483" t="s">
        <v>8956</v>
      </c>
      <c r="F1956" s="480"/>
      <c r="G1956" s="484" t="s">
        <v>8957</v>
      </c>
      <c r="H1956" s="451"/>
      <c r="S1956" s="452"/>
      <c r="T1956" s="437"/>
      <c r="U1956" s="437"/>
      <c r="V1956" s="437"/>
      <c r="W1956" s="437"/>
      <c r="X1956" s="437"/>
      <c r="Y1956" s="437"/>
      <c r="Z1956" s="437"/>
      <c r="AA1956" s="437"/>
      <c r="AB1956" s="437"/>
      <c r="AC1956" s="437"/>
      <c r="AD1956" s="437"/>
      <c r="AE1956" s="437"/>
      <c r="AF1956" s="437"/>
    </row>
    <row r="1957">
      <c r="A1957" s="471"/>
      <c r="B1957" s="472" t="s">
        <v>8946</v>
      </c>
      <c r="C1957" s="476" t="s">
        <v>8958</v>
      </c>
      <c r="D1957" s="474"/>
      <c r="E1957" s="474"/>
      <c r="F1957" s="475"/>
      <c r="G1957" s="473" t="s">
        <v>8959</v>
      </c>
      <c r="H1957" s="451"/>
      <c r="S1957" s="452"/>
      <c r="T1957" s="437"/>
      <c r="U1957" s="437"/>
      <c r="V1957" s="437"/>
      <c r="W1957" s="437"/>
      <c r="X1957" s="437"/>
      <c r="Y1957" s="437"/>
      <c r="Z1957" s="437"/>
      <c r="AA1957" s="437"/>
      <c r="AB1957" s="437"/>
      <c r="AC1957" s="437"/>
      <c r="AD1957" s="437"/>
      <c r="AE1957" s="437"/>
      <c r="AF1957" s="437"/>
    </row>
    <row r="1958">
      <c r="A1958" s="486" t="s">
        <v>1636</v>
      </c>
      <c r="B1958" s="478">
        <v>1.0</v>
      </c>
      <c r="C1958" s="487" t="s">
        <v>1835</v>
      </c>
      <c r="D1958" s="474"/>
      <c r="E1958" s="474"/>
      <c r="F1958" s="475"/>
      <c r="G1958" s="476" t="s">
        <v>1638</v>
      </c>
      <c r="H1958" s="451"/>
      <c r="S1958" s="452"/>
      <c r="T1958" s="437"/>
      <c r="U1958" s="437"/>
      <c r="V1958" s="437"/>
      <c r="W1958" s="437"/>
      <c r="X1958" s="437"/>
      <c r="Y1958" s="437"/>
      <c r="Z1958" s="437"/>
      <c r="AA1958" s="437"/>
      <c r="AB1958" s="437"/>
      <c r="AC1958" s="437"/>
      <c r="AD1958" s="437"/>
      <c r="AE1958" s="437"/>
      <c r="AF1958" s="437"/>
    </row>
    <row r="1959">
      <c r="A1959" s="486" t="s">
        <v>1636</v>
      </c>
      <c r="B1959" s="478">
        <v>2.0</v>
      </c>
      <c r="C1959" s="487" t="s">
        <v>1836</v>
      </c>
      <c r="D1959" s="474"/>
      <c r="E1959" s="474"/>
      <c r="F1959" s="475"/>
      <c r="G1959" s="476" t="s">
        <v>1638</v>
      </c>
      <c r="H1959" s="451"/>
      <c r="S1959" s="452"/>
      <c r="T1959" s="437"/>
      <c r="U1959" s="437"/>
      <c r="V1959" s="437"/>
      <c r="W1959" s="437"/>
      <c r="X1959" s="437"/>
      <c r="Y1959" s="437"/>
      <c r="Z1959" s="437"/>
      <c r="AA1959" s="437"/>
      <c r="AB1959" s="437"/>
      <c r="AC1959" s="437"/>
      <c r="AD1959" s="437"/>
      <c r="AE1959" s="437"/>
      <c r="AF1959" s="437"/>
    </row>
    <row r="1960">
      <c r="A1960" s="486" t="s">
        <v>1636</v>
      </c>
      <c r="B1960" s="478">
        <v>3.0</v>
      </c>
      <c r="C1960" s="487" t="s">
        <v>1837</v>
      </c>
      <c r="D1960" s="474"/>
      <c r="E1960" s="474"/>
      <c r="F1960" s="475"/>
      <c r="G1960" s="476" t="s">
        <v>1638</v>
      </c>
      <c r="H1960" s="451"/>
      <c r="S1960" s="452"/>
      <c r="T1960" s="437"/>
      <c r="U1960" s="437"/>
      <c r="V1960" s="437"/>
      <c r="W1960" s="437"/>
      <c r="X1960" s="437"/>
      <c r="Y1960" s="437"/>
      <c r="Z1960" s="437"/>
      <c r="AA1960" s="437"/>
      <c r="AB1960" s="437"/>
      <c r="AC1960" s="437"/>
      <c r="AD1960" s="437"/>
      <c r="AE1960" s="437"/>
      <c r="AF1960" s="437"/>
    </row>
    <row r="1961">
      <c r="A1961" s="486" t="s">
        <v>1646</v>
      </c>
      <c r="B1961" s="478">
        <v>4.0</v>
      </c>
      <c r="C1961" s="487" t="s">
        <v>1838</v>
      </c>
      <c r="D1961" s="474"/>
      <c r="E1961" s="474"/>
      <c r="F1961" s="475"/>
      <c r="G1961" s="476" t="s">
        <v>1638</v>
      </c>
      <c r="H1961" s="451"/>
      <c r="S1961" s="452"/>
      <c r="T1961" s="437"/>
      <c r="U1961" s="437"/>
      <c r="V1961" s="437"/>
      <c r="W1961" s="437"/>
      <c r="X1961" s="437"/>
      <c r="Y1961" s="437"/>
      <c r="Z1961" s="437"/>
      <c r="AA1961" s="437"/>
      <c r="AB1961" s="437"/>
      <c r="AC1961" s="437"/>
      <c r="AD1961" s="437"/>
      <c r="AE1961" s="437"/>
      <c r="AF1961" s="437"/>
    </row>
    <row r="1962">
      <c r="A1962" s="486" t="s">
        <v>1646</v>
      </c>
      <c r="B1962" s="478">
        <v>5.0</v>
      </c>
      <c r="C1962" s="487" t="s">
        <v>1681</v>
      </c>
      <c r="D1962" s="474"/>
      <c r="E1962" s="474"/>
      <c r="F1962" s="475"/>
      <c r="G1962" s="476" t="s">
        <v>1638</v>
      </c>
      <c r="H1962" s="451"/>
      <c r="S1962" s="452"/>
      <c r="T1962" s="437"/>
      <c r="U1962" s="437"/>
      <c r="V1962" s="437"/>
      <c r="W1962" s="437"/>
      <c r="X1962" s="437"/>
      <c r="Y1962" s="437"/>
      <c r="Z1962" s="437"/>
      <c r="AA1962" s="437"/>
      <c r="AB1962" s="437"/>
      <c r="AC1962" s="437"/>
      <c r="AD1962" s="437"/>
      <c r="AE1962" s="437"/>
      <c r="AF1962" s="437"/>
    </row>
    <row r="1963">
      <c r="A1963" s="486" t="s">
        <v>1646</v>
      </c>
      <c r="B1963" s="478">
        <v>6.0</v>
      </c>
      <c r="C1963" s="487" t="s">
        <v>1682</v>
      </c>
      <c r="D1963" s="474"/>
      <c r="E1963" s="474"/>
      <c r="F1963" s="475"/>
      <c r="G1963" s="476" t="s">
        <v>1683</v>
      </c>
      <c r="H1963" s="451"/>
      <c r="S1963" s="452"/>
      <c r="T1963" s="437"/>
      <c r="U1963" s="437"/>
      <c r="V1963" s="437"/>
      <c r="W1963" s="437"/>
      <c r="X1963" s="437"/>
      <c r="Y1963" s="437"/>
      <c r="Z1963" s="437"/>
      <c r="AA1963" s="437"/>
      <c r="AB1963" s="437"/>
      <c r="AC1963" s="437"/>
      <c r="AD1963" s="437"/>
      <c r="AE1963" s="437"/>
      <c r="AF1963" s="437"/>
    </row>
    <row r="1964">
      <c r="A1964" s="486" t="s">
        <v>1636</v>
      </c>
      <c r="B1964" s="478">
        <v>7.0</v>
      </c>
      <c r="C1964" s="487" t="s">
        <v>1839</v>
      </c>
      <c r="D1964" s="474"/>
      <c r="E1964" s="474"/>
      <c r="F1964" s="475"/>
      <c r="G1964" s="476" t="s">
        <v>1638</v>
      </c>
      <c r="H1964" s="451"/>
      <c r="S1964" s="452"/>
      <c r="T1964" s="437"/>
      <c r="U1964" s="437"/>
      <c r="V1964" s="437"/>
      <c r="W1964" s="437"/>
      <c r="X1964" s="437"/>
      <c r="Y1964" s="437"/>
      <c r="Z1964" s="437"/>
      <c r="AA1964" s="437"/>
      <c r="AB1964" s="437"/>
      <c r="AC1964" s="437"/>
      <c r="AD1964" s="437"/>
      <c r="AE1964" s="437"/>
      <c r="AF1964" s="437"/>
    </row>
    <row r="1965">
      <c r="A1965" s="486" t="s">
        <v>1646</v>
      </c>
      <c r="B1965" s="478">
        <v>8.0</v>
      </c>
      <c r="C1965" s="487" t="s">
        <v>1840</v>
      </c>
      <c r="D1965" s="474"/>
      <c r="E1965" s="474"/>
      <c r="F1965" s="475"/>
      <c r="G1965" s="476" t="s">
        <v>1683</v>
      </c>
      <c r="H1965" s="451"/>
      <c r="S1965" s="452"/>
      <c r="T1965" s="437"/>
      <c r="U1965" s="437"/>
      <c r="V1965" s="437"/>
      <c r="W1965" s="437"/>
      <c r="X1965" s="437"/>
      <c r="Y1965" s="437"/>
      <c r="Z1965" s="437"/>
      <c r="AA1965" s="437"/>
      <c r="AB1965" s="437"/>
      <c r="AC1965" s="437"/>
      <c r="AD1965" s="437"/>
      <c r="AE1965" s="437"/>
      <c r="AF1965" s="437"/>
    </row>
    <row r="1966">
      <c r="A1966" s="488" t="s">
        <v>8960</v>
      </c>
      <c r="B1966" s="474"/>
      <c r="C1966" s="474"/>
      <c r="D1966" s="474"/>
      <c r="E1966" s="474"/>
      <c r="F1966" s="474"/>
      <c r="G1966" s="474"/>
      <c r="H1966" s="451"/>
      <c r="S1966" s="452"/>
      <c r="T1966" s="437"/>
      <c r="U1966" s="437"/>
      <c r="V1966" s="437"/>
      <c r="W1966" s="437"/>
      <c r="X1966" s="437"/>
      <c r="Y1966" s="437"/>
      <c r="Z1966" s="437"/>
      <c r="AA1966" s="437"/>
      <c r="AB1966" s="437"/>
      <c r="AC1966" s="437"/>
      <c r="AD1966" s="437"/>
      <c r="AE1966" s="437"/>
      <c r="AF1966" s="437"/>
    </row>
    <row r="1967">
      <c r="A1967" s="471" t="s">
        <v>8944</v>
      </c>
      <c r="B1967" s="472" t="s">
        <v>8946</v>
      </c>
      <c r="C1967" s="473" t="s">
        <v>39</v>
      </c>
      <c r="D1967" s="475"/>
      <c r="E1967" s="472" t="s">
        <v>8951</v>
      </c>
      <c r="F1967" s="478" t="s">
        <v>8961</v>
      </c>
      <c r="G1967" s="473" t="s">
        <v>8953</v>
      </c>
      <c r="H1967" s="451"/>
      <c r="S1967" s="452"/>
      <c r="T1967" s="437"/>
      <c r="U1967" s="437"/>
      <c r="V1967" s="437"/>
      <c r="W1967" s="437"/>
      <c r="X1967" s="437"/>
      <c r="Y1967" s="437"/>
      <c r="Z1967" s="437"/>
      <c r="AA1967" s="437"/>
      <c r="AB1967" s="437"/>
      <c r="AC1967" s="437"/>
      <c r="AD1967" s="437"/>
      <c r="AE1967" s="437"/>
      <c r="AF1967" s="437"/>
    </row>
    <row r="1968">
      <c r="A1968" s="471" t="s">
        <v>6465</v>
      </c>
      <c r="B1968" s="472">
        <v>1.0</v>
      </c>
      <c r="C1968" s="476" t="s">
        <v>8955</v>
      </c>
      <c r="D1968" s="475"/>
      <c r="E1968" s="478" t="s">
        <v>8956</v>
      </c>
      <c r="F1968" s="472"/>
      <c r="G1968" s="473" t="s">
        <v>8957</v>
      </c>
      <c r="H1968" s="451"/>
      <c r="S1968" s="452"/>
      <c r="T1968" s="437"/>
      <c r="U1968" s="437"/>
      <c r="V1968" s="437"/>
      <c r="W1968" s="437"/>
      <c r="X1968" s="437"/>
      <c r="Y1968" s="437"/>
      <c r="Z1968" s="437"/>
      <c r="AA1968" s="437"/>
      <c r="AB1968" s="437"/>
      <c r="AC1968" s="437"/>
      <c r="AD1968" s="437"/>
      <c r="AE1968" s="437"/>
      <c r="AF1968" s="437"/>
    </row>
    <row r="1969">
      <c r="A1969" s="489" t="s">
        <v>8962</v>
      </c>
      <c r="B1969" s="474"/>
      <c r="C1969" s="474"/>
      <c r="D1969" s="474"/>
      <c r="E1969" s="474"/>
      <c r="F1969" s="474"/>
      <c r="G1969" s="474"/>
      <c r="H1969" s="451"/>
      <c r="S1969" s="452"/>
      <c r="T1969" s="437"/>
      <c r="U1969" s="437"/>
      <c r="V1969" s="437"/>
      <c r="W1969" s="437"/>
      <c r="X1969" s="437"/>
      <c r="Y1969" s="437"/>
      <c r="Z1969" s="437"/>
      <c r="AA1969" s="437"/>
      <c r="AB1969" s="437"/>
      <c r="AC1969" s="437"/>
      <c r="AD1969" s="437"/>
      <c r="AE1969" s="437"/>
      <c r="AF1969" s="437"/>
    </row>
    <row r="1970">
      <c r="A1970" s="471" t="s">
        <v>8944</v>
      </c>
      <c r="B1970" s="472" t="s">
        <v>8946</v>
      </c>
      <c r="C1970" s="473" t="s">
        <v>39</v>
      </c>
      <c r="D1970" s="475"/>
      <c r="E1970" s="472" t="s">
        <v>8951</v>
      </c>
      <c r="F1970" s="472" t="s">
        <v>8952</v>
      </c>
      <c r="G1970" s="473" t="s">
        <v>8953</v>
      </c>
      <c r="H1970" s="451"/>
      <c r="S1970" s="452"/>
      <c r="T1970" s="437"/>
      <c r="U1970" s="437"/>
      <c r="V1970" s="437"/>
      <c r="W1970" s="437"/>
      <c r="X1970" s="437"/>
      <c r="Y1970" s="437"/>
      <c r="Z1970" s="437"/>
      <c r="AA1970" s="437"/>
      <c r="AB1970" s="437"/>
      <c r="AC1970" s="437"/>
      <c r="AD1970" s="437"/>
      <c r="AE1970" s="437"/>
      <c r="AF1970" s="437"/>
    </row>
    <row r="1971">
      <c r="A1971" s="490" t="s">
        <v>6465</v>
      </c>
      <c r="B1971" s="491">
        <v>1.0</v>
      </c>
      <c r="C1971" s="492" t="s">
        <v>8955</v>
      </c>
      <c r="D1971" s="493"/>
      <c r="E1971" s="494" t="s">
        <v>8956</v>
      </c>
      <c r="F1971" s="491"/>
      <c r="G1971" s="495" t="s">
        <v>8963</v>
      </c>
      <c r="H1971" s="451"/>
      <c r="S1971" s="452"/>
      <c r="T1971" s="437"/>
      <c r="U1971" s="437"/>
      <c r="V1971" s="437"/>
      <c r="W1971" s="437"/>
      <c r="X1971" s="437"/>
      <c r="Y1971" s="437"/>
      <c r="Z1971" s="437"/>
      <c r="AA1971" s="437"/>
      <c r="AB1971" s="437"/>
      <c r="AC1971" s="437"/>
      <c r="AD1971" s="437"/>
      <c r="AE1971" s="437"/>
      <c r="AF1971" s="437"/>
    </row>
    <row r="1972">
      <c r="A1972" s="496"/>
      <c r="B1972" s="497"/>
      <c r="C1972" s="497"/>
      <c r="E1972" s="497"/>
      <c r="F1972" s="497"/>
      <c r="G1972" s="497"/>
      <c r="H1972" s="451"/>
      <c r="S1972" s="452"/>
      <c r="T1972" s="437"/>
      <c r="U1972" s="437"/>
      <c r="V1972" s="437"/>
      <c r="W1972" s="437"/>
      <c r="X1972" s="437"/>
      <c r="Y1972" s="437"/>
      <c r="Z1972" s="437"/>
      <c r="AA1972" s="437"/>
      <c r="AB1972" s="437"/>
      <c r="AC1972" s="437"/>
      <c r="AD1972" s="437"/>
      <c r="AE1972" s="437"/>
      <c r="AF1972" s="437"/>
    </row>
    <row r="1973">
      <c r="A1973" s="498" t="s">
        <v>8964</v>
      </c>
      <c r="B1973" s="435"/>
      <c r="C1973" s="435"/>
      <c r="D1973" s="499" t="s">
        <v>8965</v>
      </c>
      <c r="E1973" s="500" t="s">
        <v>8966</v>
      </c>
      <c r="F1973" s="499" t="s">
        <v>8967</v>
      </c>
      <c r="G1973" s="435"/>
      <c r="H1973" s="435"/>
      <c r="I1973" s="435"/>
      <c r="J1973" s="501" t="s">
        <v>8965</v>
      </c>
      <c r="K1973" s="500" t="s">
        <v>8966</v>
      </c>
      <c r="L1973" s="501" t="s">
        <v>8968</v>
      </c>
      <c r="M1973" s="435"/>
      <c r="N1973" s="435"/>
      <c r="O1973" s="435"/>
      <c r="P1973" s="502" t="s">
        <v>8965</v>
      </c>
      <c r="Q1973" s="503" t="s">
        <v>8966</v>
      </c>
      <c r="R1973" s="504"/>
      <c r="S1973" s="436"/>
      <c r="T1973" s="437"/>
      <c r="U1973" s="437"/>
      <c r="V1973" s="437"/>
      <c r="W1973" s="437"/>
      <c r="X1973" s="437"/>
      <c r="Y1973" s="437"/>
      <c r="Z1973" s="437"/>
      <c r="AA1973" s="437"/>
      <c r="AB1973" s="437"/>
      <c r="AC1973" s="437"/>
      <c r="AD1973" s="437"/>
      <c r="AE1973" s="437"/>
      <c r="AF1973" s="437"/>
    </row>
    <row r="1974">
      <c r="A1974" s="505"/>
      <c r="S1974" s="452"/>
      <c r="T1974" s="437"/>
      <c r="U1974" s="437"/>
      <c r="V1974" s="437"/>
      <c r="W1974" s="437"/>
      <c r="X1974" s="437"/>
      <c r="Y1974" s="437"/>
      <c r="Z1974" s="437"/>
      <c r="AA1974" s="437"/>
      <c r="AB1974" s="437"/>
      <c r="AC1974" s="437"/>
      <c r="AD1974" s="437"/>
      <c r="AE1974" s="437"/>
      <c r="AF1974" s="437"/>
    </row>
    <row r="1975">
      <c r="A1975" s="506" t="s">
        <v>8969</v>
      </c>
      <c r="D1975" s="507" t="s">
        <v>8965</v>
      </c>
      <c r="E1975" s="508" t="s">
        <v>8966</v>
      </c>
      <c r="F1975" s="507" t="s">
        <v>8970</v>
      </c>
      <c r="J1975" s="507" t="s">
        <v>8965</v>
      </c>
      <c r="K1975" s="508" t="s">
        <v>8966</v>
      </c>
      <c r="L1975" s="507" t="s">
        <v>8971</v>
      </c>
      <c r="P1975" s="509" t="s">
        <v>8965</v>
      </c>
      <c r="Q1975" s="510" t="s">
        <v>8966</v>
      </c>
      <c r="R1975" s="511" t="s">
        <v>8972</v>
      </c>
      <c r="S1975" s="452"/>
      <c r="T1975" s="437"/>
      <c r="U1975" s="437"/>
      <c r="V1975" s="437"/>
      <c r="W1975" s="437"/>
      <c r="X1975" s="437"/>
      <c r="Y1975" s="437"/>
      <c r="Z1975" s="437"/>
      <c r="AA1975" s="437"/>
      <c r="AB1975" s="437"/>
      <c r="AC1975" s="437"/>
      <c r="AD1975" s="437"/>
      <c r="AE1975" s="437"/>
      <c r="AF1975" s="437"/>
    </row>
    <row r="1976">
      <c r="A1976" s="512"/>
      <c r="B1976" s="513"/>
      <c r="C1976" s="513"/>
      <c r="D1976" s="513"/>
      <c r="E1976" s="513"/>
      <c r="F1976" s="513"/>
      <c r="G1976" s="513"/>
      <c r="H1976" s="513"/>
      <c r="I1976" s="513"/>
      <c r="J1976" s="513"/>
      <c r="K1976" s="513"/>
      <c r="L1976" s="513"/>
      <c r="M1976" s="513"/>
      <c r="N1976" s="513"/>
      <c r="O1976" s="513"/>
      <c r="P1976" s="513"/>
      <c r="Q1976" s="513"/>
      <c r="R1976" s="513"/>
      <c r="S1976" s="514"/>
      <c r="T1976" s="437"/>
      <c r="U1976" s="437"/>
      <c r="V1976" s="437"/>
      <c r="W1976" s="437"/>
      <c r="X1976" s="437"/>
      <c r="Y1976" s="437"/>
      <c r="Z1976" s="437"/>
      <c r="AA1976" s="437"/>
      <c r="AB1976" s="437"/>
      <c r="AC1976" s="437"/>
      <c r="AD1976" s="437"/>
      <c r="AE1976" s="437"/>
      <c r="AF1976" s="437"/>
    </row>
    <row r="1977">
      <c r="A1977" s="434" t="s">
        <v>9053</v>
      </c>
      <c r="B1977" s="435"/>
      <c r="C1977" s="435"/>
      <c r="D1977" s="435"/>
      <c r="E1977" s="435"/>
      <c r="F1977" s="435"/>
      <c r="G1977" s="435"/>
      <c r="H1977" s="435"/>
      <c r="I1977" s="435"/>
      <c r="J1977" s="435"/>
      <c r="K1977" s="435"/>
      <c r="L1977" s="435"/>
      <c r="M1977" s="435"/>
      <c r="N1977" s="435"/>
      <c r="O1977" s="435"/>
      <c r="P1977" s="435"/>
      <c r="Q1977" s="435"/>
      <c r="R1977" s="435"/>
      <c r="S1977" s="436"/>
      <c r="T1977" s="437"/>
      <c r="U1977" s="437"/>
      <c r="V1977" s="437"/>
      <c r="W1977" s="437"/>
      <c r="X1977" s="437"/>
      <c r="Y1977" s="437"/>
      <c r="Z1977" s="437"/>
      <c r="AA1977" s="437"/>
      <c r="AB1977" s="437"/>
      <c r="AC1977" s="437"/>
      <c r="AD1977" s="437"/>
      <c r="AE1977" s="437"/>
      <c r="AF1977" s="437"/>
    </row>
    <row r="1978">
      <c r="A1978" s="438" t="s">
        <v>8935</v>
      </c>
      <c r="B1978" s="439"/>
      <c r="C1978" s="438" t="s">
        <v>8936</v>
      </c>
      <c r="D1978" s="440"/>
      <c r="E1978" s="439"/>
      <c r="F1978" s="441" t="s">
        <v>1437</v>
      </c>
      <c r="G1978" s="442" t="s">
        <v>8937</v>
      </c>
      <c r="H1978" s="443" t="s">
        <v>1442</v>
      </c>
      <c r="I1978" s="444"/>
      <c r="J1978" s="444"/>
      <c r="K1978" s="444"/>
      <c r="L1978" s="444"/>
      <c r="M1978" s="444"/>
      <c r="N1978" s="444"/>
      <c r="O1978" s="444"/>
      <c r="P1978" s="444"/>
      <c r="Q1978" s="444"/>
      <c r="R1978" s="444"/>
      <c r="S1978" s="445"/>
      <c r="T1978" s="437"/>
      <c r="U1978" s="437"/>
      <c r="V1978" s="437"/>
      <c r="W1978" s="437"/>
      <c r="X1978" s="437"/>
      <c r="Y1978" s="437"/>
      <c r="Z1978" s="437"/>
      <c r="AA1978" s="437"/>
      <c r="AB1978" s="437"/>
      <c r="AC1978" s="437"/>
      <c r="AD1978" s="437"/>
      <c r="AE1978" s="437"/>
      <c r="AF1978" s="437"/>
    </row>
    <row r="1979">
      <c r="A1979" s="446" t="s">
        <v>8938</v>
      </c>
      <c r="B1979" s="22"/>
      <c r="C1979" s="447"/>
      <c r="D1979" s="448"/>
      <c r="E1979" s="22"/>
      <c r="F1979" s="449" t="s">
        <v>8939</v>
      </c>
      <c r="G1979" s="450"/>
      <c r="H1979" s="451"/>
      <c r="S1979" s="452"/>
      <c r="T1979" s="437"/>
      <c r="U1979" s="437"/>
      <c r="V1979" s="437"/>
      <c r="W1979" s="437"/>
      <c r="X1979" s="437"/>
      <c r="Y1979" s="437"/>
      <c r="Z1979" s="437"/>
      <c r="AA1979" s="437"/>
      <c r="AB1979" s="437"/>
      <c r="AC1979" s="437"/>
      <c r="AD1979" s="437"/>
      <c r="AE1979" s="437"/>
      <c r="AF1979" s="437"/>
    </row>
    <row r="1980">
      <c r="A1980" s="453" t="s">
        <v>8940</v>
      </c>
      <c r="B1980" s="448"/>
      <c r="C1980" s="448"/>
      <c r="D1980" s="22"/>
      <c r="E1980" s="454" t="s">
        <v>8941</v>
      </c>
      <c r="F1980" s="455" t="s">
        <v>8942</v>
      </c>
      <c r="G1980" s="456"/>
      <c r="H1980" s="451"/>
      <c r="S1980" s="452"/>
      <c r="T1980" s="437"/>
      <c r="U1980" s="437"/>
      <c r="V1980" s="437"/>
      <c r="W1980" s="437"/>
      <c r="X1980" s="437"/>
      <c r="Y1980" s="437"/>
      <c r="Z1980" s="437"/>
      <c r="AA1980" s="437"/>
      <c r="AB1980" s="437"/>
      <c r="AC1980" s="437"/>
      <c r="AD1980" s="437"/>
      <c r="AE1980" s="437"/>
      <c r="AF1980" s="437"/>
    </row>
    <row r="1981">
      <c r="A1981" s="457" t="s">
        <v>8943</v>
      </c>
      <c r="B1981" s="458"/>
      <c r="C1981" s="458"/>
      <c r="D1981" s="459"/>
      <c r="E1981" s="460"/>
      <c r="F1981" s="461"/>
      <c r="G1981" s="462"/>
      <c r="H1981" s="463"/>
      <c r="I1981" s="464"/>
      <c r="J1981" s="464"/>
      <c r="K1981" s="464"/>
      <c r="L1981" s="464"/>
      <c r="M1981" s="464"/>
      <c r="N1981" s="464"/>
      <c r="O1981" s="464"/>
      <c r="P1981" s="464"/>
      <c r="Q1981" s="464"/>
      <c r="R1981" s="464"/>
      <c r="S1981" s="465"/>
      <c r="T1981" s="437"/>
      <c r="U1981" s="437"/>
      <c r="V1981" s="437"/>
      <c r="W1981" s="437"/>
      <c r="X1981" s="437"/>
      <c r="Y1981" s="437"/>
      <c r="Z1981" s="437"/>
      <c r="AA1981" s="437"/>
      <c r="AB1981" s="437"/>
      <c r="AC1981" s="437"/>
      <c r="AD1981" s="437"/>
      <c r="AE1981" s="437"/>
      <c r="AF1981" s="437"/>
    </row>
    <row r="1982">
      <c r="A1982" s="466" t="s">
        <v>8944</v>
      </c>
      <c r="B1982" s="467"/>
      <c r="C1982" s="468" t="s">
        <v>8945</v>
      </c>
      <c r="D1982" s="469"/>
      <c r="E1982" s="469"/>
      <c r="F1982" s="469"/>
      <c r="G1982" s="469"/>
      <c r="H1982" s="470" t="s">
        <v>1550</v>
      </c>
      <c r="S1982" s="452"/>
      <c r="T1982" s="437"/>
      <c r="U1982" s="437"/>
      <c r="V1982" s="437"/>
      <c r="W1982" s="437"/>
      <c r="X1982" s="437"/>
      <c r="Y1982" s="437"/>
      <c r="Z1982" s="437"/>
      <c r="AA1982" s="437"/>
      <c r="AB1982" s="437"/>
      <c r="AC1982" s="437"/>
      <c r="AD1982" s="437"/>
      <c r="AE1982" s="437"/>
      <c r="AF1982" s="437"/>
    </row>
    <row r="1983">
      <c r="A1983" s="471"/>
      <c r="B1983" s="472" t="s">
        <v>8946</v>
      </c>
      <c r="C1983" s="473" t="s">
        <v>8947</v>
      </c>
      <c r="D1983" s="474"/>
      <c r="E1983" s="474"/>
      <c r="F1983" s="475"/>
      <c r="G1983" s="473" t="s">
        <v>8948</v>
      </c>
      <c r="H1983" s="451"/>
      <c r="S1983" s="452"/>
      <c r="T1983" s="437"/>
      <c r="U1983" s="437"/>
      <c r="V1983" s="437"/>
      <c r="W1983" s="437"/>
      <c r="X1983" s="437"/>
      <c r="Y1983" s="437"/>
      <c r="Z1983" s="437"/>
      <c r="AA1983" s="437"/>
      <c r="AB1983" s="437"/>
      <c r="AC1983" s="437"/>
      <c r="AD1983" s="437"/>
      <c r="AE1983" s="437"/>
      <c r="AF1983" s="437"/>
    </row>
    <row r="1984">
      <c r="A1984" s="471" t="s">
        <v>2101</v>
      </c>
      <c r="B1984" s="472">
        <v>1.0</v>
      </c>
      <c r="C1984" s="476" t="s">
        <v>2136</v>
      </c>
      <c r="D1984" s="474"/>
      <c r="E1984" s="474"/>
      <c r="F1984" s="475"/>
      <c r="G1984" s="476" t="s">
        <v>2137</v>
      </c>
      <c r="H1984" s="451"/>
      <c r="S1984" s="452"/>
      <c r="T1984" s="437"/>
      <c r="U1984" s="437"/>
      <c r="V1984" s="437"/>
      <c r="W1984" s="437"/>
      <c r="X1984" s="437"/>
      <c r="Y1984" s="437"/>
      <c r="Z1984" s="437"/>
      <c r="AA1984" s="437"/>
      <c r="AB1984" s="437"/>
      <c r="AC1984" s="437"/>
      <c r="AD1984" s="437"/>
      <c r="AE1984" s="437"/>
      <c r="AF1984" s="437"/>
    </row>
    <row r="1985">
      <c r="A1985" s="471" t="s">
        <v>2101</v>
      </c>
      <c r="B1985" s="478">
        <v>2.0</v>
      </c>
      <c r="C1985" s="476" t="s">
        <v>2138</v>
      </c>
      <c r="D1985" s="474"/>
      <c r="E1985" s="474"/>
      <c r="F1985" s="475"/>
      <c r="G1985" s="476" t="s">
        <v>2139</v>
      </c>
      <c r="H1985" s="451"/>
      <c r="S1985" s="452"/>
      <c r="T1985" s="437"/>
      <c r="U1985" s="437"/>
      <c r="V1985" s="437"/>
      <c r="W1985" s="437"/>
      <c r="X1985" s="437"/>
      <c r="Y1985" s="437"/>
      <c r="Z1985" s="437"/>
      <c r="AA1985" s="437"/>
      <c r="AB1985" s="437"/>
      <c r="AC1985" s="437"/>
      <c r="AD1985" s="437"/>
      <c r="AE1985" s="437"/>
      <c r="AF1985" s="437"/>
    </row>
    <row r="1986">
      <c r="A1986" s="471"/>
      <c r="B1986" s="472" t="s">
        <v>8946</v>
      </c>
      <c r="C1986" s="473" t="s">
        <v>8947</v>
      </c>
      <c r="D1986" s="474"/>
      <c r="E1986" s="475"/>
      <c r="F1986" s="472" t="s">
        <v>8948</v>
      </c>
      <c r="G1986" s="477" t="s">
        <v>8949</v>
      </c>
      <c r="H1986" s="451"/>
      <c r="S1986" s="452"/>
      <c r="T1986" s="437"/>
      <c r="U1986" s="437"/>
      <c r="V1986" s="437"/>
      <c r="W1986" s="437"/>
      <c r="X1986" s="437"/>
      <c r="Y1986" s="437"/>
      <c r="Z1986" s="437"/>
      <c r="AA1986" s="437"/>
      <c r="AB1986" s="437"/>
      <c r="AC1986" s="437"/>
      <c r="AD1986" s="437"/>
      <c r="AE1986" s="437"/>
      <c r="AF1986" s="437"/>
    </row>
    <row r="1987">
      <c r="A1987" s="471" t="s">
        <v>2104</v>
      </c>
      <c r="B1987" s="472">
        <v>1.0</v>
      </c>
      <c r="C1987" s="476" t="s">
        <v>2140</v>
      </c>
      <c r="D1987" s="474"/>
      <c r="E1987" s="475"/>
      <c r="F1987" s="478" t="s">
        <v>2141</v>
      </c>
      <c r="G1987" s="473"/>
      <c r="H1987" s="451"/>
      <c r="S1987" s="452"/>
      <c r="T1987" s="437"/>
      <c r="U1987" s="437"/>
      <c r="V1987" s="437"/>
      <c r="W1987" s="437"/>
      <c r="X1987" s="437"/>
      <c r="Y1987" s="437"/>
      <c r="Z1987" s="437"/>
      <c r="AA1987" s="437"/>
      <c r="AB1987" s="437"/>
      <c r="AC1987" s="437"/>
      <c r="AD1987" s="437"/>
      <c r="AE1987" s="437"/>
      <c r="AF1987" s="437"/>
    </row>
    <row r="1988">
      <c r="A1988" s="479"/>
      <c r="B1988" s="472" t="s">
        <v>8946</v>
      </c>
      <c r="C1988" s="480" t="s">
        <v>8947</v>
      </c>
      <c r="D1988" s="480" t="s">
        <v>8950</v>
      </c>
      <c r="E1988" s="480" t="s">
        <v>8951</v>
      </c>
      <c r="F1988" s="481" t="s">
        <v>8952</v>
      </c>
      <c r="G1988" s="482" t="s">
        <v>8953</v>
      </c>
      <c r="H1988" s="451"/>
      <c r="S1988" s="452"/>
      <c r="T1988" s="437"/>
      <c r="U1988" s="437"/>
      <c r="V1988" s="437"/>
      <c r="W1988" s="437"/>
      <c r="X1988" s="437"/>
      <c r="Y1988" s="437"/>
      <c r="Z1988" s="437"/>
      <c r="AA1988" s="437"/>
      <c r="AB1988" s="437"/>
      <c r="AC1988" s="437"/>
      <c r="AD1988" s="437"/>
      <c r="AE1988" s="437"/>
      <c r="AF1988" s="437"/>
    </row>
    <row r="1989">
      <c r="A1989" s="471" t="s">
        <v>8975</v>
      </c>
      <c r="B1989" s="472">
        <v>1.0</v>
      </c>
      <c r="C1989" s="478" t="s">
        <v>8976</v>
      </c>
      <c r="D1989" s="472"/>
      <c r="E1989" s="478" t="s">
        <v>8977</v>
      </c>
      <c r="F1989" s="472"/>
      <c r="G1989" s="473" t="s">
        <v>8978</v>
      </c>
      <c r="H1989" s="451"/>
      <c r="S1989" s="452"/>
      <c r="T1989" s="437"/>
      <c r="U1989" s="437"/>
      <c r="V1989" s="437"/>
      <c r="W1989" s="437"/>
      <c r="X1989" s="437"/>
      <c r="Y1989" s="437"/>
      <c r="Z1989" s="437"/>
      <c r="AA1989" s="437"/>
      <c r="AB1989" s="437"/>
      <c r="AC1989" s="437"/>
      <c r="AD1989" s="437"/>
      <c r="AE1989" s="437"/>
      <c r="AF1989" s="437"/>
    </row>
    <row r="1990">
      <c r="A1990" s="479"/>
      <c r="B1990" s="480" t="s">
        <v>8946</v>
      </c>
      <c r="C1990" s="485" t="s">
        <v>39</v>
      </c>
      <c r="D1990" s="475"/>
      <c r="E1990" s="480" t="s">
        <v>8951</v>
      </c>
      <c r="F1990" s="480" t="s">
        <v>8952</v>
      </c>
      <c r="G1990" s="485" t="s">
        <v>8953</v>
      </c>
      <c r="H1990" s="451"/>
      <c r="S1990" s="452"/>
      <c r="T1990" s="437"/>
      <c r="U1990" s="437"/>
      <c r="V1990" s="437"/>
      <c r="W1990" s="437"/>
      <c r="X1990" s="437"/>
      <c r="Y1990" s="437"/>
      <c r="Z1990" s="437"/>
      <c r="AA1990" s="437"/>
      <c r="AB1990" s="437"/>
      <c r="AC1990" s="437"/>
      <c r="AD1990" s="437"/>
      <c r="AE1990" s="437"/>
      <c r="AF1990" s="437"/>
    </row>
    <row r="1991">
      <c r="A1991" s="471" t="s">
        <v>6465</v>
      </c>
      <c r="B1991" s="480">
        <v>1.0</v>
      </c>
      <c r="C1991" s="484" t="s">
        <v>8955</v>
      </c>
      <c r="D1991" s="475"/>
      <c r="E1991" s="483" t="s">
        <v>8956</v>
      </c>
      <c r="F1991" s="480"/>
      <c r="G1991" s="484" t="s">
        <v>8957</v>
      </c>
      <c r="H1991" s="451"/>
      <c r="S1991" s="452"/>
      <c r="T1991" s="437"/>
      <c r="U1991" s="437"/>
      <c r="V1991" s="437"/>
      <c r="W1991" s="437"/>
      <c r="X1991" s="437"/>
      <c r="Y1991" s="437"/>
      <c r="Z1991" s="437"/>
      <c r="AA1991" s="437"/>
      <c r="AB1991" s="437"/>
      <c r="AC1991" s="437"/>
      <c r="AD1991" s="437"/>
      <c r="AE1991" s="437"/>
      <c r="AF1991" s="437"/>
    </row>
    <row r="1992">
      <c r="A1992" s="471"/>
      <c r="B1992" s="472" t="s">
        <v>8946</v>
      </c>
      <c r="C1992" s="476" t="s">
        <v>8958</v>
      </c>
      <c r="D1992" s="474"/>
      <c r="E1992" s="474"/>
      <c r="F1992" s="475"/>
      <c r="G1992" s="473" t="s">
        <v>8959</v>
      </c>
      <c r="H1992" s="470"/>
      <c r="S1992" s="452"/>
      <c r="T1992" s="437"/>
      <c r="U1992" s="437"/>
      <c r="V1992" s="437"/>
      <c r="W1992" s="437"/>
      <c r="X1992" s="437"/>
      <c r="Y1992" s="437"/>
      <c r="Z1992" s="437"/>
      <c r="AA1992" s="437"/>
      <c r="AB1992" s="437"/>
      <c r="AC1992" s="437"/>
      <c r="AD1992" s="437"/>
      <c r="AE1992" s="437"/>
      <c r="AF1992" s="437"/>
    </row>
    <row r="1993">
      <c r="A1993" s="486" t="s">
        <v>1636</v>
      </c>
      <c r="B1993" s="478">
        <v>1.0</v>
      </c>
      <c r="C1993" s="487" t="s">
        <v>1870</v>
      </c>
      <c r="D1993" s="474"/>
      <c r="E1993" s="474"/>
      <c r="F1993" s="475"/>
      <c r="G1993" s="476" t="s">
        <v>1638</v>
      </c>
      <c r="H1993" s="451"/>
      <c r="S1993" s="452"/>
      <c r="T1993" s="437"/>
      <c r="U1993" s="437"/>
      <c r="V1993" s="437"/>
      <c r="W1993" s="437"/>
      <c r="X1993" s="437"/>
      <c r="Y1993" s="437"/>
      <c r="Z1993" s="437"/>
      <c r="AA1993" s="437"/>
      <c r="AB1993" s="437"/>
      <c r="AC1993" s="437"/>
      <c r="AD1993" s="437"/>
      <c r="AE1993" s="437"/>
      <c r="AF1993" s="437"/>
    </row>
    <row r="1994">
      <c r="A1994" s="486" t="s">
        <v>1636</v>
      </c>
      <c r="B1994" s="478">
        <v>2.0</v>
      </c>
      <c r="C1994" s="487" t="s">
        <v>1871</v>
      </c>
      <c r="D1994" s="474"/>
      <c r="E1994" s="474"/>
      <c r="F1994" s="475"/>
      <c r="G1994" s="476" t="s">
        <v>1638</v>
      </c>
      <c r="H1994" s="451"/>
      <c r="S1994" s="452"/>
      <c r="T1994" s="437"/>
      <c r="U1994" s="437"/>
      <c r="V1994" s="437"/>
      <c r="W1994" s="437"/>
      <c r="X1994" s="437"/>
      <c r="Y1994" s="437"/>
      <c r="Z1994" s="437"/>
      <c r="AA1994" s="437"/>
      <c r="AB1994" s="437"/>
      <c r="AC1994" s="437"/>
      <c r="AD1994" s="437"/>
      <c r="AE1994" s="437"/>
      <c r="AF1994" s="437"/>
    </row>
    <row r="1995">
      <c r="A1995" s="486" t="s">
        <v>1636</v>
      </c>
      <c r="B1995" s="478">
        <v>3.0</v>
      </c>
      <c r="C1995" s="487" t="s">
        <v>1837</v>
      </c>
      <c r="D1995" s="474"/>
      <c r="E1995" s="474"/>
      <c r="F1995" s="475"/>
      <c r="G1995" s="476" t="s">
        <v>1638</v>
      </c>
      <c r="H1995" s="451"/>
      <c r="S1995" s="452"/>
      <c r="T1995" s="437"/>
      <c r="U1995" s="437"/>
      <c r="V1995" s="437"/>
      <c r="W1995" s="437"/>
      <c r="X1995" s="437"/>
      <c r="Y1995" s="437"/>
      <c r="Z1995" s="437"/>
      <c r="AA1995" s="437"/>
      <c r="AB1995" s="437"/>
      <c r="AC1995" s="437"/>
      <c r="AD1995" s="437"/>
      <c r="AE1995" s="437"/>
      <c r="AF1995" s="437"/>
    </row>
    <row r="1996">
      <c r="A1996" s="486" t="s">
        <v>1646</v>
      </c>
      <c r="B1996" s="478">
        <v>4.0</v>
      </c>
      <c r="C1996" s="487" t="s">
        <v>1838</v>
      </c>
      <c r="D1996" s="474"/>
      <c r="E1996" s="474"/>
      <c r="F1996" s="475"/>
      <c r="G1996" s="476" t="s">
        <v>1638</v>
      </c>
      <c r="H1996" s="451"/>
      <c r="S1996" s="452"/>
      <c r="T1996" s="437"/>
      <c r="U1996" s="437"/>
      <c r="V1996" s="437"/>
      <c r="W1996" s="437"/>
      <c r="X1996" s="437"/>
      <c r="Y1996" s="437"/>
      <c r="Z1996" s="437"/>
      <c r="AA1996" s="437"/>
      <c r="AB1996" s="437"/>
      <c r="AC1996" s="437"/>
      <c r="AD1996" s="437"/>
      <c r="AE1996" s="437"/>
      <c r="AF1996" s="437"/>
    </row>
    <row r="1997">
      <c r="A1997" s="486" t="s">
        <v>1646</v>
      </c>
      <c r="B1997" s="478">
        <v>5.0</v>
      </c>
      <c r="C1997" s="487" t="s">
        <v>1681</v>
      </c>
      <c r="D1997" s="474"/>
      <c r="E1997" s="474"/>
      <c r="F1997" s="475"/>
      <c r="G1997" s="476" t="s">
        <v>1638</v>
      </c>
      <c r="H1997" s="451"/>
      <c r="S1997" s="452"/>
      <c r="T1997" s="437"/>
      <c r="U1997" s="437"/>
      <c r="V1997" s="437"/>
      <c r="W1997" s="437"/>
      <c r="X1997" s="437"/>
      <c r="Y1997" s="437"/>
      <c r="Z1997" s="437"/>
      <c r="AA1997" s="437"/>
      <c r="AB1997" s="437"/>
      <c r="AC1997" s="437"/>
      <c r="AD1997" s="437"/>
      <c r="AE1997" s="437"/>
      <c r="AF1997" s="437"/>
    </row>
    <row r="1998">
      <c r="A1998" s="486" t="s">
        <v>1646</v>
      </c>
      <c r="B1998" s="478">
        <v>6.0</v>
      </c>
      <c r="C1998" s="487" t="s">
        <v>1682</v>
      </c>
      <c r="D1998" s="474"/>
      <c r="E1998" s="474"/>
      <c r="F1998" s="475"/>
      <c r="G1998" s="476" t="s">
        <v>1683</v>
      </c>
      <c r="H1998" s="451"/>
      <c r="S1998" s="452"/>
      <c r="T1998" s="437"/>
      <c r="U1998" s="437"/>
      <c r="V1998" s="437"/>
      <c r="W1998" s="437"/>
      <c r="X1998" s="437"/>
      <c r="Y1998" s="437"/>
      <c r="Z1998" s="437"/>
      <c r="AA1998" s="437"/>
      <c r="AB1998" s="437"/>
      <c r="AC1998" s="437"/>
      <c r="AD1998" s="437"/>
      <c r="AE1998" s="437"/>
      <c r="AF1998" s="437"/>
    </row>
    <row r="1999">
      <c r="A1999" s="486" t="s">
        <v>1636</v>
      </c>
      <c r="B1999" s="478">
        <v>7.0</v>
      </c>
      <c r="C1999" s="487" t="s">
        <v>1872</v>
      </c>
      <c r="D1999" s="474"/>
      <c r="E1999" s="474"/>
      <c r="F1999" s="475"/>
      <c r="G1999" s="476" t="s">
        <v>1638</v>
      </c>
      <c r="H1999" s="451"/>
      <c r="S1999" s="452"/>
      <c r="T1999" s="437"/>
      <c r="U1999" s="437"/>
      <c r="V1999" s="437"/>
      <c r="W1999" s="437"/>
      <c r="X1999" s="437"/>
      <c r="Y1999" s="437"/>
      <c r="Z1999" s="437"/>
      <c r="AA1999" s="437"/>
      <c r="AB1999" s="437"/>
      <c r="AC1999" s="437"/>
      <c r="AD1999" s="437"/>
      <c r="AE1999" s="437"/>
      <c r="AF1999" s="437"/>
    </row>
    <row r="2000">
      <c r="A2000" s="486" t="s">
        <v>1646</v>
      </c>
      <c r="B2000" s="478">
        <v>8.0</v>
      </c>
      <c r="C2000" s="487" t="s">
        <v>1840</v>
      </c>
      <c r="D2000" s="474"/>
      <c r="E2000" s="474"/>
      <c r="F2000" s="475"/>
      <c r="G2000" s="476" t="s">
        <v>1683</v>
      </c>
      <c r="H2000" s="451"/>
      <c r="S2000" s="452"/>
      <c r="T2000" s="437"/>
      <c r="U2000" s="437"/>
      <c r="V2000" s="437"/>
      <c r="W2000" s="437"/>
      <c r="X2000" s="437"/>
      <c r="Y2000" s="437"/>
      <c r="Z2000" s="437"/>
      <c r="AA2000" s="437"/>
      <c r="AB2000" s="437"/>
      <c r="AC2000" s="437"/>
      <c r="AD2000" s="437"/>
      <c r="AE2000" s="437"/>
      <c r="AF2000" s="437"/>
    </row>
    <row r="2001">
      <c r="A2001" s="488" t="s">
        <v>8960</v>
      </c>
      <c r="B2001" s="474"/>
      <c r="C2001" s="474"/>
      <c r="D2001" s="474"/>
      <c r="E2001" s="474"/>
      <c r="F2001" s="474"/>
      <c r="G2001" s="474"/>
      <c r="H2001" s="451"/>
      <c r="S2001" s="452"/>
      <c r="T2001" s="437"/>
      <c r="U2001" s="437"/>
      <c r="V2001" s="437"/>
      <c r="W2001" s="437"/>
      <c r="X2001" s="437"/>
      <c r="Y2001" s="437"/>
      <c r="Z2001" s="437"/>
      <c r="AA2001" s="437"/>
      <c r="AB2001" s="437"/>
      <c r="AC2001" s="437"/>
      <c r="AD2001" s="437"/>
      <c r="AE2001" s="437"/>
      <c r="AF2001" s="437"/>
    </row>
    <row r="2002">
      <c r="A2002" s="471" t="s">
        <v>8944</v>
      </c>
      <c r="B2002" s="472" t="s">
        <v>8946</v>
      </c>
      <c r="C2002" s="473" t="s">
        <v>39</v>
      </c>
      <c r="D2002" s="475"/>
      <c r="E2002" s="472" t="s">
        <v>8951</v>
      </c>
      <c r="F2002" s="478" t="s">
        <v>8961</v>
      </c>
      <c r="G2002" s="473" t="s">
        <v>8953</v>
      </c>
      <c r="H2002" s="451"/>
      <c r="S2002" s="452"/>
      <c r="T2002" s="437"/>
      <c r="U2002" s="437"/>
      <c r="V2002" s="437"/>
      <c r="W2002" s="437"/>
      <c r="X2002" s="437"/>
      <c r="Y2002" s="437"/>
      <c r="Z2002" s="437"/>
      <c r="AA2002" s="437"/>
      <c r="AB2002" s="437"/>
      <c r="AC2002" s="437"/>
      <c r="AD2002" s="437"/>
      <c r="AE2002" s="437"/>
      <c r="AF2002" s="437"/>
    </row>
    <row r="2003">
      <c r="A2003" s="471" t="s">
        <v>6465</v>
      </c>
      <c r="B2003" s="472">
        <v>1.0</v>
      </c>
      <c r="C2003" s="476" t="s">
        <v>8955</v>
      </c>
      <c r="D2003" s="475"/>
      <c r="E2003" s="478" t="s">
        <v>8956</v>
      </c>
      <c r="F2003" s="472"/>
      <c r="G2003" s="473" t="s">
        <v>8957</v>
      </c>
      <c r="H2003" s="451"/>
      <c r="S2003" s="452"/>
      <c r="T2003" s="437"/>
      <c r="U2003" s="437"/>
      <c r="V2003" s="437"/>
      <c r="W2003" s="437"/>
      <c r="X2003" s="437"/>
      <c r="Y2003" s="437"/>
      <c r="Z2003" s="437"/>
      <c r="AA2003" s="437"/>
      <c r="AB2003" s="437"/>
      <c r="AC2003" s="437"/>
      <c r="AD2003" s="437"/>
      <c r="AE2003" s="437"/>
      <c r="AF2003" s="437"/>
    </row>
    <row r="2004">
      <c r="A2004" s="489" t="s">
        <v>8962</v>
      </c>
      <c r="B2004" s="474"/>
      <c r="C2004" s="474"/>
      <c r="D2004" s="474"/>
      <c r="E2004" s="474"/>
      <c r="F2004" s="474"/>
      <c r="G2004" s="474"/>
      <c r="H2004" s="451"/>
      <c r="S2004" s="452"/>
      <c r="T2004" s="437"/>
      <c r="U2004" s="437"/>
      <c r="V2004" s="437"/>
      <c r="W2004" s="437"/>
      <c r="X2004" s="437"/>
      <c r="Y2004" s="437"/>
      <c r="Z2004" s="437"/>
      <c r="AA2004" s="437"/>
      <c r="AB2004" s="437"/>
      <c r="AC2004" s="437"/>
      <c r="AD2004" s="437"/>
      <c r="AE2004" s="437"/>
      <c r="AF2004" s="437"/>
    </row>
    <row r="2005">
      <c r="A2005" s="471" t="s">
        <v>8944</v>
      </c>
      <c r="B2005" s="472" t="s">
        <v>8946</v>
      </c>
      <c r="C2005" s="473" t="s">
        <v>39</v>
      </c>
      <c r="D2005" s="475"/>
      <c r="E2005" s="472" t="s">
        <v>8951</v>
      </c>
      <c r="F2005" s="472" t="s">
        <v>8952</v>
      </c>
      <c r="G2005" s="473" t="s">
        <v>8953</v>
      </c>
      <c r="H2005" s="451"/>
      <c r="S2005" s="452"/>
      <c r="T2005" s="437"/>
      <c r="U2005" s="437"/>
      <c r="V2005" s="437"/>
      <c r="W2005" s="437"/>
      <c r="X2005" s="437"/>
      <c r="Y2005" s="437"/>
      <c r="Z2005" s="437"/>
      <c r="AA2005" s="437"/>
      <c r="AB2005" s="437"/>
      <c r="AC2005" s="437"/>
      <c r="AD2005" s="437"/>
      <c r="AE2005" s="437"/>
      <c r="AF2005" s="437"/>
    </row>
    <row r="2006">
      <c r="A2006" s="490" t="s">
        <v>6465</v>
      </c>
      <c r="B2006" s="491">
        <v>1.0</v>
      </c>
      <c r="C2006" s="492" t="s">
        <v>8955</v>
      </c>
      <c r="D2006" s="493"/>
      <c r="E2006" s="494" t="s">
        <v>8956</v>
      </c>
      <c r="F2006" s="491"/>
      <c r="G2006" s="495" t="s">
        <v>8963</v>
      </c>
      <c r="H2006" s="451"/>
      <c r="S2006" s="452"/>
      <c r="T2006" s="437"/>
      <c r="U2006" s="437"/>
      <c r="V2006" s="437"/>
      <c r="W2006" s="437"/>
      <c r="X2006" s="437"/>
      <c r="Y2006" s="437"/>
      <c r="Z2006" s="437"/>
      <c r="AA2006" s="437"/>
      <c r="AB2006" s="437"/>
      <c r="AC2006" s="437"/>
      <c r="AD2006" s="437"/>
      <c r="AE2006" s="437"/>
      <c r="AF2006" s="437"/>
    </row>
    <row r="2007">
      <c r="A2007" s="496"/>
      <c r="B2007" s="497"/>
      <c r="C2007" s="497"/>
      <c r="E2007" s="497"/>
      <c r="F2007" s="497"/>
      <c r="G2007" s="497"/>
      <c r="H2007" s="451"/>
      <c r="S2007" s="452"/>
      <c r="T2007" s="437"/>
      <c r="U2007" s="437"/>
      <c r="V2007" s="437"/>
      <c r="W2007" s="437"/>
      <c r="X2007" s="437"/>
      <c r="Y2007" s="437"/>
      <c r="Z2007" s="437"/>
      <c r="AA2007" s="437"/>
      <c r="AB2007" s="437"/>
      <c r="AC2007" s="437"/>
      <c r="AD2007" s="437"/>
      <c r="AE2007" s="437"/>
      <c r="AF2007" s="437"/>
    </row>
    <row r="2008">
      <c r="A2008" s="498" t="s">
        <v>8964</v>
      </c>
      <c r="B2008" s="435"/>
      <c r="C2008" s="435"/>
      <c r="D2008" s="499" t="s">
        <v>8965</v>
      </c>
      <c r="E2008" s="500" t="s">
        <v>8966</v>
      </c>
      <c r="F2008" s="499" t="s">
        <v>8967</v>
      </c>
      <c r="G2008" s="435"/>
      <c r="H2008" s="435"/>
      <c r="I2008" s="435"/>
      <c r="J2008" s="501" t="s">
        <v>8965</v>
      </c>
      <c r="K2008" s="500" t="s">
        <v>8966</v>
      </c>
      <c r="L2008" s="501" t="s">
        <v>8968</v>
      </c>
      <c r="M2008" s="435"/>
      <c r="N2008" s="435"/>
      <c r="O2008" s="435"/>
      <c r="P2008" s="502" t="s">
        <v>8965</v>
      </c>
      <c r="Q2008" s="503" t="s">
        <v>8966</v>
      </c>
      <c r="R2008" s="504"/>
      <c r="S2008" s="436"/>
      <c r="T2008" s="437"/>
      <c r="U2008" s="437"/>
      <c r="V2008" s="437"/>
      <c r="W2008" s="437"/>
      <c r="X2008" s="437"/>
      <c r="Y2008" s="437"/>
      <c r="Z2008" s="437"/>
      <c r="AA2008" s="437"/>
      <c r="AB2008" s="437"/>
      <c r="AC2008" s="437"/>
      <c r="AD2008" s="437"/>
      <c r="AE2008" s="437"/>
      <c r="AF2008" s="437"/>
    </row>
    <row r="2009">
      <c r="A2009" s="505"/>
      <c r="S2009" s="452"/>
      <c r="T2009" s="437"/>
      <c r="U2009" s="437"/>
      <c r="V2009" s="437"/>
      <c r="W2009" s="437"/>
      <c r="X2009" s="437"/>
      <c r="Y2009" s="437"/>
      <c r="Z2009" s="437"/>
      <c r="AA2009" s="437"/>
      <c r="AB2009" s="437"/>
      <c r="AC2009" s="437"/>
      <c r="AD2009" s="437"/>
      <c r="AE2009" s="437"/>
      <c r="AF2009" s="437"/>
    </row>
    <row r="2010">
      <c r="A2010" s="506" t="s">
        <v>8969</v>
      </c>
      <c r="D2010" s="507" t="s">
        <v>8965</v>
      </c>
      <c r="E2010" s="508" t="s">
        <v>8966</v>
      </c>
      <c r="F2010" s="507" t="s">
        <v>8970</v>
      </c>
      <c r="J2010" s="507" t="s">
        <v>8965</v>
      </c>
      <c r="K2010" s="508" t="s">
        <v>8966</v>
      </c>
      <c r="L2010" s="507" t="s">
        <v>8971</v>
      </c>
      <c r="P2010" s="509" t="s">
        <v>8965</v>
      </c>
      <c r="Q2010" s="510" t="s">
        <v>8966</v>
      </c>
      <c r="R2010" s="511" t="s">
        <v>8972</v>
      </c>
      <c r="S2010" s="452"/>
      <c r="T2010" s="437"/>
      <c r="U2010" s="437"/>
      <c r="V2010" s="437"/>
      <c r="W2010" s="437"/>
      <c r="X2010" s="437"/>
      <c r="Y2010" s="437"/>
      <c r="Z2010" s="437"/>
      <c r="AA2010" s="437"/>
      <c r="AB2010" s="437"/>
      <c r="AC2010" s="437"/>
      <c r="AD2010" s="437"/>
      <c r="AE2010" s="437"/>
      <c r="AF2010" s="437"/>
    </row>
    <row r="2011">
      <c r="A2011" s="512"/>
      <c r="B2011" s="513"/>
      <c r="C2011" s="513"/>
      <c r="D2011" s="513"/>
      <c r="E2011" s="513"/>
      <c r="F2011" s="513"/>
      <c r="G2011" s="513"/>
      <c r="H2011" s="513"/>
      <c r="I2011" s="513"/>
      <c r="J2011" s="513"/>
      <c r="K2011" s="513"/>
      <c r="L2011" s="513"/>
      <c r="M2011" s="513"/>
      <c r="N2011" s="513"/>
      <c r="O2011" s="513"/>
      <c r="P2011" s="513"/>
      <c r="Q2011" s="513"/>
      <c r="R2011" s="513"/>
      <c r="S2011" s="514"/>
      <c r="T2011" s="437"/>
      <c r="U2011" s="437"/>
      <c r="V2011" s="437"/>
      <c r="W2011" s="437"/>
      <c r="X2011" s="437"/>
      <c r="Y2011" s="437"/>
      <c r="Z2011" s="437"/>
      <c r="AA2011" s="437"/>
      <c r="AB2011" s="437"/>
      <c r="AC2011" s="437"/>
      <c r="AD2011" s="437"/>
      <c r="AE2011" s="437"/>
      <c r="AF2011" s="437"/>
    </row>
    <row r="2012">
      <c r="A2012" s="580"/>
      <c r="B2012" s="580"/>
      <c r="C2012" s="580"/>
      <c r="D2012" s="580"/>
      <c r="E2012" s="580"/>
      <c r="F2012" s="580"/>
      <c r="G2012" s="580"/>
      <c r="H2012" s="580"/>
      <c r="I2012" s="580"/>
      <c r="J2012" s="580"/>
      <c r="K2012" s="580"/>
      <c r="L2012" s="580"/>
      <c r="M2012" s="580"/>
      <c r="N2012" s="580"/>
      <c r="O2012" s="580"/>
      <c r="P2012" s="580"/>
      <c r="Q2012" s="580"/>
      <c r="R2012" s="580"/>
      <c r="S2012" s="580"/>
      <c r="T2012" s="437"/>
      <c r="U2012" s="437"/>
      <c r="V2012" s="437"/>
      <c r="W2012" s="437"/>
      <c r="X2012" s="437"/>
      <c r="Y2012" s="437"/>
      <c r="Z2012" s="437"/>
      <c r="AA2012" s="437"/>
      <c r="AB2012" s="437"/>
      <c r="AC2012" s="437"/>
      <c r="AD2012" s="437"/>
      <c r="AE2012" s="437"/>
      <c r="AF2012" s="437"/>
    </row>
    <row r="2013">
      <c r="A2013" s="580"/>
      <c r="B2013" s="580"/>
      <c r="C2013" s="580"/>
      <c r="D2013" s="580"/>
      <c r="E2013" s="580"/>
      <c r="F2013" s="580"/>
      <c r="G2013" s="580"/>
      <c r="H2013" s="580"/>
      <c r="I2013" s="580"/>
      <c r="J2013" s="580"/>
      <c r="K2013" s="580"/>
      <c r="L2013" s="580"/>
      <c r="M2013" s="580"/>
      <c r="N2013" s="580"/>
      <c r="O2013" s="580"/>
      <c r="P2013" s="580"/>
      <c r="Q2013" s="580"/>
      <c r="R2013" s="580"/>
      <c r="S2013" s="580"/>
      <c r="T2013" s="437"/>
      <c r="U2013" s="437"/>
      <c r="V2013" s="437"/>
      <c r="W2013" s="437"/>
      <c r="X2013" s="437"/>
      <c r="Y2013" s="437"/>
      <c r="Z2013" s="437"/>
      <c r="AA2013" s="437"/>
      <c r="AB2013" s="437"/>
      <c r="AC2013" s="437"/>
      <c r="AD2013" s="437"/>
      <c r="AE2013" s="437"/>
      <c r="AF2013" s="437"/>
    </row>
    <row r="2014">
      <c r="A2014" s="580"/>
      <c r="B2014" s="580"/>
      <c r="F2014" s="580"/>
      <c r="H2014" s="580"/>
      <c r="I2014" s="580"/>
      <c r="J2014" s="580"/>
      <c r="K2014" s="580"/>
      <c r="L2014" s="580"/>
      <c r="M2014" s="580"/>
      <c r="N2014" s="580"/>
      <c r="O2014" s="580"/>
      <c r="P2014" s="580"/>
      <c r="Q2014" s="580"/>
      <c r="R2014" s="580"/>
      <c r="S2014" s="580"/>
      <c r="T2014" s="437"/>
      <c r="U2014" s="437"/>
      <c r="V2014" s="437"/>
      <c r="W2014" s="437"/>
      <c r="X2014" s="437"/>
      <c r="Y2014" s="437"/>
      <c r="Z2014" s="437"/>
      <c r="AA2014" s="437"/>
      <c r="AB2014" s="437"/>
      <c r="AC2014" s="437"/>
      <c r="AD2014" s="437"/>
      <c r="AE2014" s="437"/>
      <c r="AF2014" s="437"/>
    </row>
    <row r="2015">
      <c r="A2015" s="580"/>
      <c r="B2015" s="580"/>
      <c r="C2015" s="580"/>
      <c r="D2015" s="580"/>
      <c r="E2015" s="580"/>
      <c r="F2015" s="580"/>
      <c r="G2015" s="580"/>
      <c r="H2015" s="580"/>
      <c r="I2015" s="580"/>
      <c r="J2015" s="580"/>
      <c r="K2015" s="580"/>
      <c r="L2015" s="580"/>
      <c r="M2015" s="580"/>
      <c r="N2015" s="580"/>
      <c r="O2015" s="580"/>
      <c r="P2015" s="580"/>
      <c r="Q2015" s="580"/>
      <c r="R2015" s="580"/>
      <c r="S2015" s="580"/>
      <c r="T2015" s="437"/>
      <c r="U2015" s="437"/>
      <c r="V2015" s="437"/>
      <c r="W2015" s="437"/>
      <c r="X2015" s="437"/>
      <c r="Y2015" s="437"/>
      <c r="Z2015" s="437"/>
      <c r="AA2015" s="437"/>
      <c r="AB2015" s="437"/>
      <c r="AC2015" s="437"/>
      <c r="AD2015" s="437"/>
      <c r="AE2015" s="437"/>
      <c r="AF2015" s="437"/>
    </row>
    <row r="2016">
      <c r="A2016" s="580"/>
      <c r="B2016" s="580"/>
      <c r="C2016" s="580"/>
      <c r="D2016" s="580"/>
      <c r="E2016" s="580"/>
      <c r="F2016" s="580"/>
      <c r="G2016" s="580"/>
      <c r="H2016" s="580"/>
      <c r="I2016" s="580"/>
      <c r="J2016" s="580"/>
      <c r="K2016" s="580"/>
      <c r="L2016" s="580"/>
      <c r="M2016" s="580"/>
      <c r="N2016" s="580"/>
      <c r="O2016" s="580"/>
      <c r="P2016" s="580"/>
      <c r="Q2016" s="580"/>
      <c r="R2016" s="580"/>
      <c r="S2016" s="580"/>
      <c r="T2016" s="437"/>
      <c r="U2016" s="437"/>
      <c r="V2016" s="437"/>
      <c r="W2016" s="437"/>
      <c r="X2016" s="437"/>
      <c r="Y2016" s="437"/>
      <c r="Z2016" s="437"/>
      <c r="AA2016" s="437"/>
      <c r="AB2016" s="437"/>
      <c r="AC2016" s="437"/>
      <c r="AD2016" s="437"/>
      <c r="AE2016" s="437"/>
      <c r="AF2016" s="437"/>
    </row>
    <row r="2017">
      <c r="A2017" s="580"/>
      <c r="B2017" s="580"/>
      <c r="C2017" s="580"/>
      <c r="D2017" s="580"/>
      <c r="E2017" s="580"/>
      <c r="F2017" s="580"/>
      <c r="G2017" s="580"/>
      <c r="H2017" s="580"/>
      <c r="I2017" s="580"/>
      <c r="J2017" s="580"/>
      <c r="K2017" s="580"/>
      <c r="L2017" s="580"/>
      <c r="M2017" s="580"/>
      <c r="N2017" s="580"/>
      <c r="O2017" s="580"/>
      <c r="P2017" s="580"/>
      <c r="Q2017" s="580"/>
      <c r="R2017" s="580"/>
      <c r="S2017" s="580"/>
      <c r="T2017" s="437"/>
      <c r="U2017" s="437"/>
      <c r="V2017" s="437"/>
      <c r="W2017" s="437"/>
      <c r="X2017" s="437"/>
      <c r="Y2017" s="437"/>
      <c r="Z2017" s="437"/>
      <c r="AA2017" s="437"/>
      <c r="AB2017" s="437"/>
      <c r="AC2017" s="437"/>
      <c r="AD2017" s="437"/>
      <c r="AE2017" s="437"/>
      <c r="AF2017" s="437"/>
    </row>
    <row r="2018">
      <c r="A2018" s="580"/>
      <c r="B2018" s="580"/>
      <c r="C2018" s="580"/>
      <c r="D2018" s="580"/>
      <c r="E2018" s="580"/>
      <c r="F2018" s="580"/>
      <c r="G2018" s="580"/>
      <c r="H2018" s="580"/>
      <c r="I2018" s="580"/>
      <c r="J2018" s="580"/>
      <c r="K2018" s="580"/>
      <c r="L2018" s="580"/>
      <c r="M2018" s="580"/>
      <c r="N2018" s="580"/>
      <c r="O2018" s="580"/>
      <c r="P2018" s="580"/>
      <c r="Q2018" s="580"/>
      <c r="R2018" s="580"/>
      <c r="S2018" s="580"/>
      <c r="T2018" s="437"/>
      <c r="U2018" s="437"/>
      <c r="V2018" s="437"/>
      <c r="W2018" s="437"/>
      <c r="X2018" s="437"/>
      <c r="Y2018" s="437"/>
      <c r="Z2018" s="437"/>
      <c r="AA2018" s="437"/>
      <c r="AB2018" s="437"/>
      <c r="AC2018" s="437"/>
      <c r="AD2018" s="437"/>
      <c r="AE2018" s="437"/>
      <c r="AF2018" s="437"/>
    </row>
    <row r="2019">
      <c r="A2019" s="580"/>
      <c r="B2019" s="580"/>
      <c r="C2019" s="580"/>
      <c r="D2019" s="580"/>
      <c r="E2019" s="580"/>
      <c r="F2019" s="580"/>
      <c r="G2019" s="580"/>
      <c r="H2019" s="580"/>
      <c r="I2019" s="580"/>
      <c r="J2019" s="580"/>
      <c r="K2019" s="580"/>
      <c r="L2019" s="580"/>
      <c r="M2019" s="580"/>
      <c r="N2019" s="580"/>
      <c r="O2019" s="580"/>
      <c r="P2019" s="580"/>
      <c r="Q2019" s="580"/>
      <c r="R2019" s="580"/>
      <c r="S2019" s="580"/>
      <c r="T2019" s="437"/>
      <c r="U2019" s="437"/>
      <c r="V2019" s="437"/>
      <c r="W2019" s="437"/>
      <c r="X2019" s="437"/>
      <c r="Y2019" s="437"/>
      <c r="Z2019" s="437"/>
      <c r="AA2019" s="437"/>
      <c r="AB2019" s="437"/>
      <c r="AC2019" s="437"/>
      <c r="AD2019" s="437"/>
      <c r="AE2019" s="437"/>
      <c r="AF2019" s="437"/>
    </row>
    <row r="2020">
      <c r="A2020" s="580"/>
      <c r="B2020" s="580"/>
      <c r="C2020" s="580"/>
      <c r="D2020" s="580"/>
      <c r="E2020" s="580"/>
      <c r="F2020" s="580"/>
      <c r="G2020" s="580"/>
      <c r="H2020" s="580"/>
      <c r="I2020" s="580"/>
      <c r="J2020" s="580"/>
      <c r="K2020" s="580"/>
      <c r="L2020" s="580"/>
      <c r="M2020" s="580"/>
      <c r="N2020" s="580"/>
      <c r="O2020" s="580"/>
      <c r="P2020" s="580"/>
      <c r="Q2020" s="580"/>
      <c r="R2020" s="580"/>
      <c r="S2020" s="580"/>
      <c r="T2020" s="437"/>
      <c r="U2020" s="437"/>
      <c r="V2020" s="437"/>
      <c r="W2020" s="437"/>
      <c r="X2020" s="437"/>
      <c r="Y2020" s="437"/>
      <c r="Z2020" s="437"/>
      <c r="AA2020" s="437"/>
      <c r="AB2020" s="437"/>
      <c r="AC2020" s="437"/>
      <c r="AD2020" s="437"/>
      <c r="AE2020" s="437"/>
      <c r="AF2020" s="437"/>
    </row>
    <row r="2021">
      <c r="A2021" s="580"/>
      <c r="B2021" s="580"/>
      <c r="C2021" s="580"/>
      <c r="D2021" s="580"/>
      <c r="E2021" s="580"/>
      <c r="F2021" s="580"/>
      <c r="H2021" s="580"/>
      <c r="I2021" s="580"/>
      <c r="J2021" s="580"/>
      <c r="K2021" s="580"/>
      <c r="L2021" s="580"/>
      <c r="M2021" s="580"/>
      <c r="N2021" s="580"/>
      <c r="O2021" s="580"/>
      <c r="P2021" s="580"/>
      <c r="Q2021" s="580"/>
      <c r="R2021" s="580"/>
      <c r="S2021" s="580"/>
      <c r="T2021" s="437"/>
      <c r="U2021" s="437"/>
      <c r="V2021" s="437"/>
      <c r="W2021" s="437"/>
      <c r="X2021" s="437"/>
      <c r="Y2021" s="437"/>
      <c r="Z2021" s="437"/>
      <c r="AA2021" s="437"/>
      <c r="AB2021" s="437"/>
      <c r="AC2021" s="437"/>
      <c r="AD2021" s="437"/>
      <c r="AE2021" s="437"/>
      <c r="AF2021" s="437"/>
    </row>
    <row r="2022">
      <c r="A2022" s="580"/>
      <c r="B2022" s="580"/>
      <c r="C2022" s="580"/>
      <c r="D2022" s="580"/>
      <c r="E2022" s="580"/>
      <c r="F2022" s="580"/>
      <c r="G2022" s="580"/>
      <c r="H2022" s="580"/>
      <c r="I2022" s="580"/>
      <c r="J2022" s="580"/>
      <c r="K2022" s="580"/>
      <c r="L2022" s="580"/>
      <c r="M2022" s="580"/>
      <c r="N2022" s="580"/>
      <c r="O2022" s="580"/>
      <c r="P2022" s="580"/>
      <c r="Q2022" s="580"/>
      <c r="R2022" s="580"/>
      <c r="S2022" s="580"/>
      <c r="T2022" s="437"/>
      <c r="U2022" s="437"/>
      <c r="V2022" s="437"/>
      <c r="W2022" s="437"/>
      <c r="X2022" s="437"/>
      <c r="Y2022" s="437"/>
      <c r="Z2022" s="437"/>
      <c r="AA2022" s="437"/>
      <c r="AB2022" s="437"/>
      <c r="AC2022" s="437"/>
      <c r="AD2022" s="437"/>
      <c r="AE2022" s="437"/>
      <c r="AF2022" s="437"/>
    </row>
    <row r="2023">
      <c r="A2023" s="580"/>
      <c r="B2023" s="580"/>
      <c r="C2023" s="580"/>
      <c r="D2023" s="580"/>
      <c r="E2023" s="580"/>
      <c r="H2023" s="580"/>
      <c r="I2023" s="580"/>
      <c r="J2023" s="580"/>
      <c r="K2023" s="580"/>
      <c r="L2023" s="580"/>
      <c r="M2023" s="580"/>
      <c r="N2023" s="580"/>
      <c r="O2023" s="580"/>
      <c r="P2023" s="580"/>
      <c r="Q2023" s="580"/>
      <c r="R2023" s="580"/>
      <c r="S2023" s="580"/>
      <c r="T2023" s="437"/>
      <c r="U2023" s="437"/>
      <c r="V2023" s="437"/>
      <c r="W2023" s="437"/>
      <c r="X2023" s="437"/>
      <c r="Y2023" s="437"/>
      <c r="Z2023" s="437"/>
      <c r="AA2023" s="437"/>
      <c r="AB2023" s="437"/>
      <c r="AC2023" s="437"/>
      <c r="AD2023" s="437"/>
      <c r="AE2023" s="437"/>
      <c r="AF2023" s="437"/>
    </row>
    <row r="2024">
      <c r="A2024" s="580"/>
      <c r="B2024" s="580"/>
      <c r="C2024" s="580"/>
      <c r="D2024" s="580"/>
      <c r="E2024" s="580"/>
      <c r="F2024" s="580"/>
      <c r="G2024" s="580"/>
      <c r="H2024" s="580"/>
      <c r="I2024" s="580"/>
      <c r="J2024" s="580"/>
      <c r="K2024" s="580"/>
      <c r="L2024" s="580"/>
      <c r="M2024" s="580"/>
      <c r="N2024" s="580"/>
      <c r="O2024" s="580"/>
      <c r="P2024" s="580"/>
      <c r="Q2024" s="580"/>
      <c r="R2024" s="580"/>
      <c r="S2024" s="580"/>
      <c r="T2024" s="437"/>
      <c r="U2024" s="437"/>
      <c r="V2024" s="437"/>
      <c r="W2024" s="437"/>
      <c r="X2024" s="437"/>
      <c r="Y2024" s="437"/>
      <c r="Z2024" s="437"/>
      <c r="AA2024" s="437"/>
      <c r="AB2024" s="437"/>
      <c r="AC2024" s="437"/>
      <c r="AD2024" s="437"/>
      <c r="AE2024" s="437"/>
      <c r="AF2024" s="437"/>
    </row>
    <row r="2025">
      <c r="A2025" s="580"/>
      <c r="B2025" s="580"/>
      <c r="C2025" s="580"/>
      <c r="D2025" s="580"/>
      <c r="E2025" s="580"/>
      <c r="F2025" s="580"/>
      <c r="G2025" s="580"/>
      <c r="H2025" s="580"/>
      <c r="I2025" s="580"/>
      <c r="J2025" s="580"/>
      <c r="K2025" s="580"/>
      <c r="L2025" s="580"/>
      <c r="M2025" s="580"/>
      <c r="N2025" s="580"/>
      <c r="O2025" s="580"/>
      <c r="P2025" s="580"/>
      <c r="Q2025" s="580"/>
      <c r="R2025" s="580"/>
      <c r="S2025" s="580"/>
      <c r="T2025" s="437"/>
      <c r="U2025" s="437"/>
      <c r="V2025" s="437"/>
      <c r="W2025" s="437"/>
      <c r="X2025" s="437"/>
      <c r="Y2025" s="437"/>
      <c r="Z2025" s="437"/>
      <c r="AA2025" s="437"/>
      <c r="AB2025" s="437"/>
      <c r="AC2025" s="437"/>
      <c r="AD2025" s="437"/>
      <c r="AE2025" s="437"/>
      <c r="AF2025" s="437"/>
    </row>
    <row r="2026">
      <c r="A2026" s="580"/>
      <c r="B2026" s="580"/>
      <c r="C2026" s="580"/>
      <c r="D2026" s="580"/>
      <c r="E2026" s="580"/>
      <c r="F2026" s="580"/>
      <c r="G2026" s="580"/>
      <c r="H2026" s="580"/>
      <c r="I2026" s="580"/>
      <c r="J2026" s="580"/>
      <c r="K2026" s="580"/>
      <c r="L2026" s="580"/>
      <c r="M2026" s="580"/>
      <c r="N2026" s="580"/>
      <c r="O2026" s="580"/>
      <c r="P2026" s="580"/>
      <c r="Q2026" s="580"/>
      <c r="R2026" s="580"/>
      <c r="S2026" s="580"/>
      <c r="T2026" s="437"/>
      <c r="U2026" s="437"/>
      <c r="V2026" s="437"/>
      <c r="W2026" s="437"/>
      <c r="X2026" s="437"/>
      <c r="Y2026" s="437"/>
      <c r="Z2026" s="437"/>
      <c r="AA2026" s="437"/>
      <c r="AB2026" s="437"/>
      <c r="AC2026" s="437"/>
      <c r="AD2026" s="437"/>
      <c r="AE2026" s="437"/>
      <c r="AF2026" s="437"/>
    </row>
    <row r="2027">
      <c r="A2027" s="580"/>
      <c r="B2027" s="580"/>
      <c r="C2027" s="580"/>
      <c r="D2027" s="580"/>
      <c r="E2027" s="580"/>
      <c r="F2027" s="580"/>
      <c r="G2027" s="580"/>
      <c r="H2027" s="580"/>
      <c r="I2027" s="580"/>
      <c r="J2027" s="580"/>
      <c r="K2027" s="580"/>
      <c r="L2027" s="580"/>
      <c r="M2027" s="580"/>
      <c r="N2027" s="580"/>
      <c r="O2027" s="580"/>
      <c r="P2027" s="580"/>
      <c r="Q2027" s="580"/>
      <c r="R2027" s="580"/>
      <c r="S2027" s="580"/>
      <c r="T2027" s="437"/>
      <c r="U2027" s="437"/>
      <c r="V2027" s="437"/>
      <c r="W2027" s="437"/>
      <c r="X2027" s="437"/>
      <c r="Y2027" s="437"/>
      <c r="Z2027" s="437"/>
      <c r="AA2027" s="437"/>
      <c r="AB2027" s="437"/>
      <c r="AC2027" s="437"/>
      <c r="AD2027" s="437"/>
      <c r="AE2027" s="437"/>
      <c r="AF2027" s="437"/>
    </row>
    <row r="2028">
      <c r="A2028" s="580"/>
      <c r="B2028" s="580"/>
      <c r="C2028" s="580"/>
      <c r="D2028" s="580"/>
      <c r="E2028" s="580"/>
      <c r="F2028" s="580"/>
      <c r="G2028" s="580"/>
      <c r="H2028" s="580"/>
      <c r="I2028" s="580"/>
      <c r="J2028" s="580"/>
      <c r="K2028" s="580"/>
      <c r="L2028" s="580"/>
      <c r="M2028" s="580"/>
      <c r="N2028" s="580"/>
      <c r="O2028" s="580"/>
      <c r="P2028" s="580"/>
      <c r="Q2028" s="580"/>
      <c r="R2028" s="580"/>
      <c r="S2028" s="580"/>
      <c r="T2028" s="437"/>
      <c r="U2028" s="437"/>
      <c r="V2028" s="437"/>
      <c r="W2028" s="437"/>
      <c r="X2028" s="437"/>
      <c r="Y2028" s="437"/>
      <c r="Z2028" s="437"/>
      <c r="AA2028" s="437"/>
      <c r="AB2028" s="437"/>
      <c r="AC2028" s="437"/>
      <c r="AD2028" s="437"/>
      <c r="AE2028" s="437"/>
      <c r="AF2028" s="437"/>
    </row>
    <row r="2029">
      <c r="A2029" s="580"/>
      <c r="B2029" s="580"/>
      <c r="C2029" s="580"/>
      <c r="D2029" s="580"/>
      <c r="E2029" s="580"/>
      <c r="F2029" s="580"/>
      <c r="G2029" s="580"/>
      <c r="H2029" s="580"/>
      <c r="I2029" s="580"/>
      <c r="J2029" s="580"/>
      <c r="K2029" s="580"/>
      <c r="L2029" s="580"/>
      <c r="M2029" s="580"/>
      <c r="N2029" s="580"/>
      <c r="O2029" s="580"/>
      <c r="P2029" s="580"/>
      <c r="Q2029" s="580"/>
      <c r="R2029" s="580"/>
      <c r="S2029" s="580"/>
      <c r="T2029" s="437"/>
      <c r="U2029" s="437"/>
      <c r="V2029" s="437"/>
      <c r="W2029" s="437"/>
      <c r="X2029" s="437"/>
      <c r="Y2029" s="437"/>
      <c r="Z2029" s="437"/>
      <c r="AA2029" s="437"/>
      <c r="AB2029" s="437"/>
      <c r="AC2029" s="437"/>
      <c r="AD2029" s="437"/>
      <c r="AE2029" s="437"/>
      <c r="AF2029" s="437"/>
    </row>
    <row r="2030">
      <c r="A2030" s="580"/>
      <c r="B2030" s="580"/>
      <c r="C2030" s="580"/>
      <c r="D2030" s="580"/>
      <c r="E2030" s="580"/>
      <c r="F2030" s="580"/>
      <c r="G2030" s="580"/>
      <c r="H2030" s="580"/>
      <c r="I2030" s="580"/>
      <c r="J2030" s="580"/>
      <c r="K2030" s="580"/>
      <c r="L2030" s="580"/>
      <c r="M2030" s="580"/>
      <c r="N2030" s="580"/>
      <c r="O2030" s="580"/>
      <c r="P2030" s="580"/>
      <c r="Q2030" s="580"/>
      <c r="R2030" s="580"/>
      <c r="S2030" s="580"/>
      <c r="T2030" s="437"/>
      <c r="U2030" s="437"/>
      <c r="V2030" s="437"/>
      <c r="W2030" s="437"/>
      <c r="X2030" s="437"/>
      <c r="Y2030" s="437"/>
      <c r="Z2030" s="437"/>
      <c r="AA2030" s="437"/>
      <c r="AB2030" s="437"/>
      <c r="AC2030" s="437"/>
      <c r="AD2030" s="437"/>
      <c r="AE2030" s="437"/>
      <c r="AF2030" s="437"/>
    </row>
    <row r="2031">
      <c r="A2031" s="580"/>
      <c r="B2031" s="580"/>
      <c r="C2031" s="580"/>
      <c r="D2031" s="580"/>
      <c r="E2031" s="580"/>
      <c r="F2031" s="580"/>
      <c r="G2031" s="580"/>
      <c r="H2031" s="580"/>
      <c r="I2031" s="580"/>
      <c r="J2031" s="580"/>
      <c r="K2031" s="580"/>
      <c r="L2031" s="580"/>
      <c r="M2031" s="580"/>
      <c r="N2031" s="580"/>
      <c r="O2031" s="580"/>
      <c r="P2031" s="580"/>
      <c r="Q2031" s="580"/>
      <c r="R2031" s="580"/>
      <c r="S2031" s="580"/>
      <c r="T2031" s="437"/>
      <c r="U2031" s="437"/>
      <c r="V2031" s="437"/>
      <c r="W2031" s="437"/>
      <c r="X2031" s="437"/>
      <c r="Y2031" s="437"/>
      <c r="Z2031" s="437"/>
      <c r="AA2031" s="437"/>
      <c r="AB2031" s="437"/>
      <c r="AC2031" s="437"/>
      <c r="AD2031" s="437"/>
      <c r="AE2031" s="437"/>
      <c r="AF2031" s="437"/>
    </row>
    <row r="2032">
      <c r="A2032" s="580"/>
      <c r="B2032" s="580"/>
      <c r="C2032" s="580"/>
      <c r="D2032" s="580"/>
      <c r="E2032" s="580"/>
      <c r="F2032" s="580"/>
      <c r="G2032" s="580"/>
      <c r="H2032" s="580"/>
      <c r="I2032" s="580"/>
      <c r="J2032" s="580"/>
      <c r="K2032" s="580"/>
      <c r="L2032" s="580"/>
      <c r="M2032" s="580"/>
      <c r="N2032" s="580"/>
      <c r="O2032" s="580"/>
      <c r="P2032" s="580"/>
      <c r="Q2032" s="580"/>
      <c r="R2032" s="580"/>
      <c r="S2032" s="580"/>
      <c r="T2032" s="437"/>
      <c r="U2032" s="437"/>
      <c r="V2032" s="437"/>
      <c r="W2032" s="437"/>
      <c r="X2032" s="437"/>
      <c r="Y2032" s="437"/>
      <c r="Z2032" s="437"/>
      <c r="AA2032" s="437"/>
      <c r="AB2032" s="437"/>
      <c r="AC2032" s="437"/>
      <c r="AD2032" s="437"/>
      <c r="AE2032" s="437"/>
      <c r="AF2032" s="437"/>
    </row>
    <row r="2033">
      <c r="A2033" s="580"/>
      <c r="B2033" s="580"/>
      <c r="C2033" s="580"/>
      <c r="D2033" s="580"/>
      <c r="E2033" s="580"/>
      <c r="F2033" s="580"/>
      <c r="G2033" s="580"/>
      <c r="H2033" s="580"/>
      <c r="I2033" s="580"/>
      <c r="J2033" s="580"/>
      <c r="K2033" s="580"/>
      <c r="L2033" s="580"/>
      <c r="M2033" s="580"/>
      <c r="N2033" s="580"/>
      <c r="O2033" s="580"/>
      <c r="P2033" s="580"/>
      <c r="Q2033" s="580"/>
      <c r="R2033" s="580"/>
      <c r="S2033" s="580"/>
      <c r="T2033" s="437"/>
      <c r="U2033" s="437"/>
      <c r="V2033" s="437"/>
      <c r="W2033" s="437"/>
      <c r="X2033" s="437"/>
      <c r="Y2033" s="437"/>
      <c r="Z2033" s="437"/>
      <c r="AA2033" s="437"/>
      <c r="AB2033" s="437"/>
      <c r="AC2033" s="437"/>
      <c r="AD2033" s="437"/>
      <c r="AE2033" s="437"/>
      <c r="AF2033" s="437"/>
    </row>
    <row r="2034">
      <c r="A2034" s="580"/>
      <c r="B2034" s="580"/>
      <c r="C2034" s="580"/>
      <c r="D2034" s="580"/>
      <c r="E2034" s="580"/>
      <c r="F2034" s="580"/>
      <c r="G2034" s="580"/>
      <c r="H2034" s="580"/>
      <c r="I2034" s="580"/>
      <c r="J2034" s="580"/>
      <c r="K2034" s="580"/>
      <c r="L2034" s="580"/>
      <c r="M2034" s="580"/>
      <c r="N2034" s="580"/>
      <c r="O2034" s="580"/>
      <c r="P2034" s="580"/>
      <c r="Q2034" s="580"/>
      <c r="R2034" s="580"/>
      <c r="S2034" s="580"/>
      <c r="T2034" s="437"/>
      <c r="U2034" s="437"/>
      <c r="V2034" s="437"/>
      <c r="W2034" s="437"/>
      <c r="X2034" s="437"/>
      <c r="Y2034" s="437"/>
      <c r="Z2034" s="437"/>
      <c r="AA2034" s="437"/>
      <c r="AB2034" s="437"/>
      <c r="AC2034" s="437"/>
      <c r="AD2034" s="437"/>
      <c r="AE2034" s="437"/>
      <c r="AF2034" s="437"/>
    </row>
    <row r="2035">
      <c r="A2035" s="580"/>
      <c r="B2035" s="580"/>
      <c r="C2035" s="580"/>
      <c r="D2035" s="580"/>
      <c r="E2035" s="580"/>
      <c r="F2035" s="580"/>
      <c r="G2035" s="580"/>
      <c r="H2035" s="580"/>
      <c r="I2035" s="580"/>
      <c r="J2035" s="580"/>
      <c r="K2035" s="580"/>
      <c r="L2035" s="580"/>
      <c r="M2035" s="580"/>
      <c r="N2035" s="580"/>
      <c r="O2035" s="580"/>
      <c r="P2035" s="580"/>
      <c r="Q2035" s="580"/>
      <c r="R2035" s="580"/>
      <c r="S2035" s="580"/>
      <c r="T2035" s="437"/>
      <c r="U2035" s="437"/>
      <c r="V2035" s="437"/>
      <c r="W2035" s="437"/>
      <c r="X2035" s="437"/>
      <c r="Y2035" s="437"/>
      <c r="Z2035" s="437"/>
      <c r="AA2035" s="437"/>
      <c r="AB2035" s="437"/>
      <c r="AC2035" s="437"/>
      <c r="AD2035" s="437"/>
      <c r="AE2035" s="437"/>
      <c r="AF2035" s="437"/>
    </row>
    <row r="2036">
      <c r="A2036" s="580"/>
      <c r="B2036" s="580"/>
      <c r="C2036" s="580"/>
      <c r="D2036" s="580"/>
      <c r="E2036" s="580"/>
      <c r="F2036" s="580"/>
      <c r="G2036" s="580"/>
      <c r="H2036" s="580"/>
      <c r="I2036" s="580"/>
      <c r="J2036" s="580"/>
      <c r="K2036" s="580"/>
      <c r="L2036" s="580"/>
      <c r="M2036" s="580"/>
      <c r="N2036" s="580"/>
      <c r="O2036" s="580"/>
      <c r="P2036" s="580"/>
      <c r="Q2036" s="580"/>
      <c r="R2036" s="580"/>
      <c r="S2036" s="580"/>
      <c r="T2036" s="437"/>
      <c r="U2036" s="437"/>
      <c r="V2036" s="437"/>
      <c r="W2036" s="437"/>
      <c r="X2036" s="437"/>
      <c r="Y2036" s="437"/>
      <c r="Z2036" s="437"/>
      <c r="AA2036" s="437"/>
      <c r="AB2036" s="437"/>
      <c r="AC2036" s="437"/>
      <c r="AD2036" s="437"/>
      <c r="AE2036" s="437"/>
      <c r="AF2036" s="437"/>
    </row>
    <row r="2037">
      <c r="A2037" s="580"/>
      <c r="B2037" s="580"/>
      <c r="C2037" s="580"/>
      <c r="D2037" s="580"/>
      <c r="E2037" s="580"/>
      <c r="F2037" s="580"/>
      <c r="G2037" s="580"/>
      <c r="H2037" s="580"/>
      <c r="I2037" s="580"/>
      <c r="J2037" s="580"/>
      <c r="K2037" s="580"/>
      <c r="L2037" s="580"/>
      <c r="M2037" s="580"/>
      <c r="N2037" s="580"/>
      <c r="O2037" s="580"/>
      <c r="P2037" s="580"/>
      <c r="Q2037" s="580"/>
      <c r="R2037" s="580"/>
      <c r="S2037" s="580"/>
      <c r="T2037" s="437"/>
      <c r="U2037" s="437"/>
      <c r="V2037" s="437"/>
      <c r="W2037" s="437"/>
      <c r="X2037" s="437"/>
      <c r="Y2037" s="437"/>
      <c r="Z2037" s="437"/>
      <c r="AA2037" s="437"/>
      <c r="AB2037" s="437"/>
      <c r="AC2037" s="437"/>
      <c r="AD2037" s="437"/>
      <c r="AE2037" s="437"/>
      <c r="AF2037" s="437"/>
    </row>
    <row r="2038">
      <c r="A2038" s="580"/>
      <c r="B2038" s="580"/>
      <c r="C2038" s="580"/>
      <c r="D2038" s="580"/>
      <c r="E2038" s="580"/>
      <c r="F2038" s="580"/>
      <c r="G2038" s="580"/>
      <c r="H2038" s="580"/>
      <c r="I2038" s="580"/>
      <c r="J2038" s="580"/>
      <c r="K2038" s="580"/>
      <c r="L2038" s="580"/>
      <c r="M2038" s="580"/>
      <c r="N2038" s="580"/>
      <c r="O2038" s="580"/>
      <c r="P2038" s="580"/>
      <c r="Q2038" s="580"/>
      <c r="R2038" s="580"/>
      <c r="S2038" s="580"/>
      <c r="T2038" s="437"/>
      <c r="U2038" s="437"/>
      <c r="V2038" s="437"/>
      <c r="W2038" s="437"/>
      <c r="X2038" s="437"/>
      <c r="Y2038" s="437"/>
      <c r="Z2038" s="437"/>
      <c r="AA2038" s="437"/>
      <c r="AB2038" s="437"/>
      <c r="AC2038" s="437"/>
      <c r="AD2038" s="437"/>
      <c r="AE2038" s="437"/>
      <c r="AF2038" s="437"/>
    </row>
    <row r="2039">
      <c r="A2039" s="580"/>
      <c r="B2039" s="580"/>
      <c r="C2039" s="580"/>
      <c r="D2039" s="580"/>
      <c r="E2039" s="580"/>
      <c r="F2039" s="580"/>
      <c r="G2039" s="580"/>
      <c r="H2039" s="580"/>
      <c r="I2039" s="580"/>
      <c r="J2039" s="580"/>
      <c r="K2039" s="580"/>
      <c r="L2039" s="580"/>
      <c r="M2039" s="580"/>
      <c r="N2039" s="580"/>
      <c r="O2039" s="580"/>
      <c r="P2039" s="580"/>
      <c r="Q2039" s="580"/>
      <c r="R2039" s="580"/>
      <c r="S2039" s="580"/>
      <c r="T2039" s="437"/>
      <c r="U2039" s="437"/>
      <c r="V2039" s="437"/>
      <c r="W2039" s="437"/>
      <c r="X2039" s="437"/>
      <c r="Y2039" s="437"/>
      <c r="Z2039" s="437"/>
      <c r="AA2039" s="437"/>
      <c r="AB2039" s="437"/>
      <c r="AC2039" s="437"/>
      <c r="AD2039" s="437"/>
      <c r="AE2039" s="437"/>
      <c r="AF2039" s="437"/>
    </row>
    <row r="2040">
      <c r="A2040" s="580"/>
      <c r="B2040" s="580"/>
      <c r="C2040" s="580"/>
      <c r="D2040" s="580"/>
      <c r="E2040" s="580"/>
      <c r="F2040" s="580"/>
      <c r="G2040" s="580"/>
      <c r="H2040" s="580"/>
      <c r="I2040" s="580"/>
      <c r="J2040" s="580"/>
      <c r="K2040" s="580"/>
      <c r="L2040" s="580"/>
      <c r="M2040" s="580"/>
      <c r="N2040" s="580"/>
      <c r="O2040" s="580"/>
      <c r="P2040" s="580"/>
      <c r="Q2040" s="580"/>
      <c r="R2040" s="580"/>
      <c r="S2040" s="580"/>
      <c r="T2040" s="437"/>
      <c r="U2040" s="437"/>
      <c r="V2040" s="437"/>
      <c r="W2040" s="437"/>
      <c r="X2040" s="437"/>
      <c r="Y2040" s="437"/>
      <c r="Z2040" s="437"/>
      <c r="AA2040" s="437"/>
      <c r="AB2040" s="437"/>
      <c r="AC2040" s="437"/>
      <c r="AD2040" s="437"/>
      <c r="AE2040" s="437"/>
      <c r="AF2040" s="437"/>
    </row>
    <row r="2041">
      <c r="A2041" s="580"/>
      <c r="B2041" s="580"/>
      <c r="C2041" s="580"/>
      <c r="D2041" s="580"/>
      <c r="E2041" s="581"/>
      <c r="F2041" s="580"/>
      <c r="G2041" s="580"/>
      <c r="H2041" s="580"/>
      <c r="I2041" s="580"/>
      <c r="J2041" s="580"/>
      <c r="K2041" s="580"/>
      <c r="L2041" s="580"/>
      <c r="M2041" s="580"/>
      <c r="N2041" s="580"/>
      <c r="O2041" s="580"/>
      <c r="P2041" s="580"/>
      <c r="Q2041" s="580"/>
      <c r="R2041" s="580"/>
      <c r="S2041" s="580"/>
      <c r="T2041" s="437"/>
      <c r="U2041" s="437"/>
      <c r="V2041" s="437"/>
      <c r="W2041" s="437"/>
      <c r="X2041" s="437"/>
      <c r="Y2041" s="437"/>
      <c r="Z2041" s="437"/>
      <c r="AA2041" s="437"/>
      <c r="AB2041" s="437"/>
      <c r="AC2041" s="437"/>
      <c r="AD2041" s="437"/>
      <c r="AE2041" s="437"/>
      <c r="AF2041" s="437"/>
    </row>
    <row r="2042">
      <c r="A2042" s="580"/>
      <c r="B2042" s="580"/>
      <c r="C2042" s="580"/>
      <c r="D2042" s="580"/>
      <c r="E2042" s="580"/>
      <c r="F2042" s="580"/>
      <c r="G2042" s="580"/>
      <c r="H2042" s="580"/>
      <c r="I2042" s="580"/>
      <c r="J2042" s="580"/>
      <c r="K2042" s="580"/>
      <c r="L2042" s="580"/>
      <c r="M2042" s="580"/>
      <c r="N2042" s="580"/>
      <c r="O2042" s="580"/>
      <c r="P2042" s="580"/>
      <c r="Q2042" s="580"/>
      <c r="R2042" s="580"/>
      <c r="S2042" s="580"/>
      <c r="T2042" s="437"/>
      <c r="U2042" s="437"/>
      <c r="V2042" s="437"/>
      <c r="W2042" s="437"/>
      <c r="X2042" s="437"/>
      <c r="Y2042" s="437"/>
      <c r="Z2042" s="437"/>
      <c r="AA2042" s="437"/>
      <c r="AB2042" s="437"/>
      <c r="AC2042" s="437"/>
      <c r="AD2042" s="437"/>
      <c r="AE2042" s="437"/>
      <c r="AF2042" s="437"/>
    </row>
    <row r="2043">
      <c r="A2043" s="580"/>
      <c r="B2043" s="580"/>
      <c r="C2043" s="580"/>
      <c r="E2043" s="580"/>
      <c r="J2043" s="580"/>
      <c r="K2043" s="580"/>
      <c r="L2043" s="580"/>
      <c r="M2043" s="580"/>
      <c r="N2043" s="580"/>
      <c r="O2043" s="580"/>
      <c r="P2043" s="580"/>
      <c r="Q2043" s="580"/>
      <c r="R2043" s="580"/>
      <c r="S2043" s="580"/>
      <c r="T2043" s="437"/>
      <c r="U2043" s="437"/>
      <c r="V2043" s="437"/>
      <c r="W2043" s="437"/>
      <c r="X2043" s="437"/>
      <c r="Y2043" s="437"/>
      <c r="Z2043" s="437"/>
      <c r="AA2043" s="437"/>
      <c r="AB2043" s="437"/>
      <c r="AC2043" s="437"/>
      <c r="AD2043" s="437"/>
      <c r="AE2043" s="437"/>
      <c r="AF2043" s="437"/>
    </row>
    <row r="2044">
      <c r="A2044" s="580"/>
      <c r="B2044" s="580"/>
      <c r="C2044" s="580"/>
      <c r="E2044" s="580"/>
      <c r="J2044" s="580"/>
      <c r="K2044" s="580"/>
      <c r="L2044" s="580"/>
      <c r="M2044" s="580"/>
      <c r="N2044" s="580"/>
      <c r="O2044" s="580"/>
      <c r="P2044" s="580"/>
      <c r="Q2044" s="580"/>
      <c r="R2044" s="580"/>
      <c r="S2044" s="580"/>
      <c r="T2044" s="437"/>
      <c r="U2044" s="437"/>
      <c r="V2044" s="437"/>
      <c r="W2044" s="437"/>
      <c r="X2044" s="437"/>
      <c r="Y2044" s="437"/>
      <c r="Z2044" s="437"/>
      <c r="AA2044" s="437"/>
      <c r="AB2044" s="437"/>
      <c r="AC2044" s="437"/>
      <c r="AD2044" s="437"/>
      <c r="AE2044" s="437"/>
      <c r="AF2044" s="437"/>
    </row>
    <row r="2045">
      <c r="A2045" s="580"/>
      <c r="B2045" s="580"/>
      <c r="C2045" s="580"/>
      <c r="D2045" s="580"/>
      <c r="E2045" s="580"/>
      <c r="F2045" s="580"/>
      <c r="G2045" s="580"/>
      <c r="H2045" s="580"/>
      <c r="I2045" s="580"/>
      <c r="J2045" s="580"/>
      <c r="K2045" s="580"/>
      <c r="L2045" s="580"/>
      <c r="M2045" s="580"/>
      <c r="N2045" s="580"/>
      <c r="O2045" s="580"/>
      <c r="P2045" s="580"/>
      <c r="Q2045" s="580"/>
      <c r="R2045" s="580"/>
      <c r="S2045" s="580"/>
      <c r="T2045" s="437"/>
      <c r="U2045" s="437"/>
      <c r="V2045" s="437"/>
      <c r="W2045" s="437"/>
      <c r="X2045" s="437"/>
      <c r="Y2045" s="437"/>
      <c r="Z2045" s="437"/>
      <c r="AA2045" s="437"/>
      <c r="AB2045" s="437"/>
      <c r="AC2045" s="437"/>
      <c r="AD2045" s="437"/>
      <c r="AE2045" s="437"/>
      <c r="AF2045" s="437"/>
    </row>
    <row r="2046">
      <c r="A2046" s="580"/>
      <c r="B2046" s="580"/>
      <c r="C2046" s="580"/>
      <c r="D2046" s="580"/>
      <c r="E2046" s="580"/>
      <c r="F2046" s="580"/>
      <c r="G2046" s="580"/>
      <c r="H2046" s="580"/>
      <c r="I2046" s="580"/>
      <c r="J2046" s="580"/>
      <c r="K2046" s="580"/>
      <c r="L2046" s="580"/>
      <c r="M2046" s="580"/>
      <c r="N2046" s="580"/>
      <c r="O2046" s="580"/>
      <c r="P2046" s="580"/>
      <c r="Q2046" s="580"/>
      <c r="R2046" s="580"/>
      <c r="S2046" s="580"/>
      <c r="T2046" s="437"/>
      <c r="U2046" s="437"/>
      <c r="V2046" s="437"/>
      <c r="W2046" s="437"/>
      <c r="X2046" s="437"/>
      <c r="Y2046" s="437"/>
      <c r="Z2046" s="437"/>
      <c r="AA2046" s="437"/>
      <c r="AB2046" s="437"/>
      <c r="AC2046" s="437"/>
      <c r="AD2046" s="437"/>
      <c r="AE2046" s="437"/>
      <c r="AF2046" s="437"/>
    </row>
    <row r="2047">
      <c r="A2047" s="434" t="s">
        <v>9054</v>
      </c>
      <c r="B2047" s="435"/>
      <c r="C2047" s="435"/>
      <c r="D2047" s="435"/>
      <c r="E2047" s="435"/>
      <c r="F2047" s="435"/>
      <c r="G2047" s="435"/>
      <c r="H2047" s="435"/>
      <c r="I2047" s="435"/>
      <c r="J2047" s="435"/>
      <c r="K2047" s="435"/>
      <c r="L2047" s="435"/>
      <c r="M2047" s="435"/>
      <c r="N2047" s="435"/>
      <c r="O2047" s="435"/>
      <c r="P2047" s="435"/>
      <c r="Q2047" s="435"/>
      <c r="R2047" s="435"/>
      <c r="S2047" s="436"/>
      <c r="T2047" s="437"/>
      <c r="U2047" s="437"/>
      <c r="V2047" s="437"/>
      <c r="W2047" s="437"/>
      <c r="X2047" s="437"/>
      <c r="Y2047" s="437"/>
      <c r="Z2047" s="437"/>
      <c r="AA2047" s="437"/>
      <c r="AB2047" s="437"/>
      <c r="AC2047" s="437"/>
      <c r="AD2047" s="437"/>
      <c r="AE2047" s="437"/>
      <c r="AF2047" s="437"/>
    </row>
    <row r="2048">
      <c r="A2048" s="438" t="s">
        <v>8935</v>
      </c>
      <c r="B2048" s="439"/>
      <c r="C2048" s="438" t="s">
        <v>8936</v>
      </c>
      <c r="D2048" s="440"/>
      <c r="E2048" s="439"/>
      <c r="F2048" s="441" t="s">
        <v>1437</v>
      </c>
      <c r="G2048" s="442" t="s">
        <v>8937</v>
      </c>
      <c r="H2048" s="443" t="s">
        <v>1442</v>
      </c>
      <c r="I2048" s="444"/>
      <c r="J2048" s="444"/>
      <c r="K2048" s="444"/>
      <c r="L2048" s="444"/>
      <c r="M2048" s="444"/>
      <c r="N2048" s="444"/>
      <c r="O2048" s="444"/>
      <c r="P2048" s="444"/>
      <c r="Q2048" s="444"/>
      <c r="R2048" s="444"/>
      <c r="S2048" s="445"/>
      <c r="T2048" s="437"/>
      <c r="U2048" s="437"/>
      <c r="V2048" s="437"/>
      <c r="W2048" s="437"/>
      <c r="X2048" s="437"/>
      <c r="Y2048" s="437"/>
      <c r="Z2048" s="437"/>
      <c r="AA2048" s="437"/>
      <c r="AB2048" s="437"/>
      <c r="AC2048" s="437"/>
      <c r="AD2048" s="437"/>
      <c r="AE2048" s="437"/>
      <c r="AF2048" s="437"/>
    </row>
    <row r="2049">
      <c r="A2049" s="446" t="s">
        <v>8938</v>
      </c>
      <c r="B2049" s="22"/>
      <c r="C2049" s="447"/>
      <c r="D2049" s="448"/>
      <c r="E2049" s="22"/>
      <c r="F2049" s="449" t="s">
        <v>8939</v>
      </c>
      <c r="G2049" s="450"/>
      <c r="H2049" s="451"/>
      <c r="S2049" s="452"/>
      <c r="T2049" s="437"/>
      <c r="U2049" s="437"/>
      <c r="V2049" s="437"/>
      <c r="W2049" s="437"/>
      <c r="X2049" s="437"/>
      <c r="Y2049" s="437"/>
      <c r="Z2049" s="437"/>
      <c r="AA2049" s="437"/>
      <c r="AB2049" s="437"/>
      <c r="AC2049" s="437"/>
      <c r="AD2049" s="437"/>
      <c r="AE2049" s="437"/>
      <c r="AF2049" s="437"/>
    </row>
    <row r="2050">
      <c r="A2050" s="453" t="s">
        <v>8940</v>
      </c>
      <c r="B2050" s="448"/>
      <c r="C2050" s="448"/>
      <c r="D2050" s="22"/>
      <c r="E2050" s="454" t="s">
        <v>8941</v>
      </c>
      <c r="F2050" s="455" t="s">
        <v>8942</v>
      </c>
      <c r="G2050" s="456"/>
      <c r="H2050" s="451"/>
      <c r="S2050" s="452"/>
      <c r="T2050" s="437"/>
      <c r="U2050" s="437"/>
      <c r="V2050" s="437"/>
      <c r="W2050" s="437"/>
      <c r="X2050" s="437"/>
      <c r="Y2050" s="437"/>
      <c r="Z2050" s="437"/>
      <c r="AA2050" s="437"/>
      <c r="AB2050" s="437"/>
      <c r="AC2050" s="437"/>
      <c r="AD2050" s="437"/>
      <c r="AE2050" s="437"/>
      <c r="AF2050" s="437"/>
    </row>
    <row r="2051">
      <c r="A2051" s="457" t="s">
        <v>8943</v>
      </c>
      <c r="B2051" s="458"/>
      <c r="C2051" s="458"/>
      <c r="D2051" s="459"/>
      <c r="E2051" s="460"/>
      <c r="F2051" s="461"/>
      <c r="G2051" s="462"/>
      <c r="H2051" s="463"/>
      <c r="I2051" s="464"/>
      <c r="J2051" s="464"/>
      <c r="K2051" s="464"/>
      <c r="L2051" s="464"/>
      <c r="M2051" s="464"/>
      <c r="N2051" s="464"/>
      <c r="O2051" s="464"/>
      <c r="P2051" s="464"/>
      <c r="Q2051" s="464"/>
      <c r="R2051" s="464"/>
      <c r="S2051" s="465"/>
      <c r="T2051" s="437"/>
      <c r="U2051" s="437"/>
      <c r="V2051" s="437"/>
      <c r="W2051" s="437"/>
      <c r="X2051" s="437"/>
      <c r="Y2051" s="437"/>
      <c r="Z2051" s="437"/>
      <c r="AA2051" s="437"/>
      <c r="AB2051" s="437"/>
      <c r="AC2051" s="437"/>
      <c r="AD2051" s="437"/>
      <c r="AE2051" s="437"/>
      <c r="AF2051" s="437"/>
    </row>
    <row r="2052">
      <c r="A2052" s="466" t="s">
        <v>8944</v>
      </c>
      <c r="B2052" s="467"/>
      <c r="C2052" s="468" t="s">
        <v>8945</v>
      </c>
      <c r="D2052" s="469"/>
      <c r="E2052" s="469"/>
      <c r="F2052" s="469"/>
      <c r="G2052" s="469"/>
      <c r="H2052" s="470" t="s">
        <v>1539</v>
      </c>
      <c r="S2052" s="452"/>
      <c r="T2052" s="437"/>
      <c r="U2052" s="437"/>
      <c r="V2052" s="437"/>
      <c r="W2052" s="437"/>
      <c r="X2052" s="437"/>
      <c r="Y2052" s="437"/>
      <c r="Z2052" s="437"/>
      <c r="AA2052" s="437"/>
      <c r="AB2052" s="437"/>
      <c r="AC2052" s="437"/>
      <c r="AD2052" s="437"/>
      <c r="AE2052" s="437"/>
      <c r="AF2052" s="437"/>
    </row>
    <row r="2053">
      <c r="A2053" s="486"/>
      <c r="B2053" s="478" t="s">
        <v>8946</v>
      </c>
      <c r="C2053" s="476" t="s">
        <v>8947</v>
      </c>
      <c r="D2053" s="474"/>
      <c r="E2053" s="474"/>
      <c r="F2053" s="476" t="s">
        <v>8948</v>
      </c>
      <c r="G2053" s="476" t="s">
        <v>8949</v>
      </c>
      <c r="H2053" s="451"/>
      <c r="S2053" s="452"/>
      <c r="T2053" s="437"/>
      <c r="U2053" s="437"/>
      <c r="V2053" s="437"/>
      <c r="W2053" s="437"/>
      <c r="X2053" s="437"/>
      <c r="Y2053" s="437"/>
      <c r="Z2053" s="437"/>
      <c r="AA2053" s="437"/>
      <c r="AB2053" s="437"/>
      <c r="AC2053" s="437"/>
      <c r="AD2053" s="437"/>
      <c r="AE2053" s="437"/>
      <c r="AF2053" s="437"/>
    </row>
    <row r="2054">
      <c r="A2054" s="486" t="s">
        <v>2104</v>
      </c>
      <c r="B2054" s="478">
        <v>1.0</v>
      </c>
      <c r="C2054" s="476" t="s">
        <v>2142</v>
      </c>
      <c r="D2054" s="474"/>
      <c r="E2054" s="474"/>
      <c r="F2054" s="476" t="s">
        <v>2143</v>
      </c>
      <c r="G2054" s="437"/>
      <c r="H2054" s="451"/>
      <c r="S2054" s="452"/>
      <c r="T2054" s="437"/>
      <c r="U2054" s="437"/>
      <c r="V2054" s="437"/>
      <c r="W2054" s="437"/>
      <c r="X2054" s="437"/>
      <c r="Y2054" s="437"/>
      <c r="Z2054" s="437"/>
      <c r="AA2054" s="437"/>
      <c r="AB2054" s="437"/>
      <c r="AC2054" s="437"/>
      <c r="AD2054" s="437"/>
      <c r="AE2054" s="437"/>
      <c r="AF2054" s="437"/>
    </row>
    <row r="2055">
      <c r="A2055" s="486"/>
      <c r="B2055" s="478" t="s">
        <v>8946</v>
      </c>
      <c r="C2055" s="476" t="s">
        <v>8947</v>
      </c>
      <c r="D2055" s="474"/>
      <c r="E2055" s="474"/>
      <c r="F2055" s="475"/>
      <c r="G2055" s="476" t="s">
        <v>8948</v>
      </c>
      <c r="H2055" s="451"/>
      <c r="S2055" s="452"/>
      <c r="T2055" s="437"/>
      <c r="U2055" s="437"/>
      <c r="V2055" s="437"/>
      <c r="W2055" s="437"/>
      <c r="X2055" s="437"/>
      <c r="Y2055" s="437"/>
      <c r="Z2055" s="437"/>
      <c r="AA2055" s="437"/>
      <c r="AB2055" s="437"/>
      <c r="AC2055" s="437"/>
      <c r="AD2055" s="437"/>
      <c r="AE2055" s="437"/>
      <c r="AF2055" s="437"/>
    </row>
    <row r="2056">
      <c r="A2056" s="486" t="s">
        <v>2131</v>
      </c>
      <c r="B2056" s="478">
        <v>1.0</v>
      </c>
      <c r="C2056" s="476" t="s">
        <v>2132</v>
      </c>
      <c r="D2056" s="474"/>
      <c r="E2056" s="474"/>
      <c r="F2056" s="475"/>
      <c r="G2056" s="476"/>
      <c r="H2056" s="451"/>
      <c r="S2056" s="452"/>
      <c r="T2056" s="437"/>
      <c r="U2056" s="437"/>
      <c r="V2056" s="437"/>
      <c r="W2056" s="437"/>
      <c r="X2056" s="437"/>
      <c r="Y2056" s="437"/>
      <c r="Z2056" s="437"/>
      <c r="AA2056" s="437"/>
      <c r="AB2056" s="437"/>
      <c r="AC2056" s="437"/>
      <c r="AD2056" s="437"/>
      <c r="AE2056" s="437"/>
      <c r="AF2056" s="437"/>
    </row>
    <row r="2057">
      <c r="A2057" s="521"/>
      <c r="B2057" s="522" t="s">
        <v>8946</v>
      </c>
      <c r="C2057" s="484" t="s">
        <v>8947</v>
      </c>
      <c r="D2057" s="474"/>
      <c r="E2057" s="474"/>
      <c r="F2057" s="475"/>
      <c r="G2057" s="484" t="s">
        <v>8948</v>
      </c>
      <c r="H2057" s="451"/>
      <c r="S2057" s="452"/>
      <c r="T2057" s="437"/>
      <c r="U2057" s="437"/>
      <c r="V2057" s="437"/>
      <c r="W2057" s="437"/>
      <c r="X2057" s="437"/>
      <c r="Y2057" s="437"/>
      <c r="Z2057" s="437"/>
      <c r="AA2057" s="437"/>
      <c r="AB2057" s="437"/>
      <c r="AC2057" s="437"/>
      <c r="AD2057" s="437"/>
      <c r="AE2057" s="437"/>
      <c r="AF2057" s="437"/>
    </row>
    <row r="2058">
      <c r="A2058" s="521" t="s">
        <v>2101</v>
      </c>
      <c r="B2058" s="483">
        <v>1.0</v>
      </c>
      <c r="C2058" s="484" t="s">
        <v>2109</v>
      </c>
      <c r="D2058" s="474"/>
      <c r="E2058" s="474"/>
      <c r="F2058" s="475"/>
      <c r="G2058" s="484"/>
      <c r="H2058" s="451"/>
      <c r="S2058" s="452"/>
      <c r="T2058" s="437"/>
      <c r="U2058" s="437"/>
      <c r="V2058" s="437"/>
      <c r="W2058" s="437"/>
      <c r="X2058" s="437"/>
      <c r="Y2058" s="437"/>
      <c r="Z2058" s="437"/>
      <c r="AA2058" s="437"/>
      <c r="AB2058" s="437"/>
      <c r="AC2058" s="437"/>
      <c r="AD2058" s="437"/>
      <c r="AE2058" s="437"/>
      <c r="AF2058" s="437"/>
    </row>
    <row r="2059">
      <c r="A2059" s="479"/>
      <c r="B2059" s="467" t="s">
        <v>8946</v>
      </c>
      <c r="C2059" s="485" t="s">
        <v>39</v>
      </c>
      <c r="D2059" s="475"/>
      <c r="E2059" s="480" t="s">
        <v>8951</v>
      </c>
      <c r="F2059" s="480" t="s">
        <v>8952</v>
      </c>
      <c r="G2059" s="485" t="s">
        <v>8953</v>
      </c>
      <c r="H2059" s="451"/>
      <c r="S2059" s="452"/>
      <c r="T2059" s="437"/>
      <c r="U2059" s="437"/>
      <c r="V2059" s="437"/>
      <c r="W2059" s="437"/>
      <c r="X2059" s="437"/>
      <c r="Y2059" s="437"/>
      <c r="Z2059" s="437"/>
      <c r="AA2059" s="437"/>
      <c r="AB2059" s="437"/>
      <c r="AC2059" s="437"/>
      <c r="AD2059" s="437"/>
      <c r="AE2059" s="437"/>
      <c r="AF2059" s="437"/>
    </row>
    <row r="2060">
      <c r="A2060" s="471" t="s">
        <v>6465</v>
      </c>
      <c r="B2060" s="480">
        <v>1.0</v>
      </c>
      <c r="C2060" s="484" t="s">
        <v>8955</v>
      </c>
      <c r="D2060" s="475"/>
      <c r="E2060" s="483" t="s">
        <v>8956</v>
      </c>
      <c r="F2060" s="480"/>
      <c r="G2060" s="484" t="s">
        <v>8957</v>
      </c>
      <c r="H2060" s="451"/>
      <c r="S2060" s="452"/>
      <c r="T2060" s="437"/>
      <c r="U2060" s="437"/>
      <c r="V2060" s="437"/>
      <c r="W2060" s="437"/>
      <c r="X2060" s="437"/>
      <c r="Y2060" s="437"/>
      <c r="Z2060" s="437"/>
      <c r="AA2060" s="437"/>
      <c r="AB2060" s="437"/>
      <c r="AC2060" s="437"/>
      <c r="AD2060" s="437"/>
      <c r="AE2060" s="437"/>
      <c r="AF2060" s="437"/>
    </row>
    <row r="2061">
      <c r="A2061" s="471"/>
      <c r="B2061" s="516" t="s">
        <v>8946</v>
      </c>
      <c r="C2061" s="476" t="s">
        <v>8958</v>
      </c>
      <c r="D2061" s="474"/>
      <c r="E2061" s="474"/>
      <c r="F2061" s="475"/>
      <c r="G2061" s="473" t="s">
        <v>8959</v>
      </c>
      <c r="H2061" s="451"/>
      <c r="S2061" s="452"/>
      <c r="T2061" s="437"/>
      <c r="U2061" s="437"/>
      <c r="V2061" s="437"/>
      <c r="W2061" s="437"/>
      <c r="X2061" s="437"/>
      <c r="Y2061" s="437"/>
      <c r="Z2061" s="437"/>
      <c r="AA2061" s="437"/>
      <c r="AB2061" s="437"/>
      <c r="AC2061" s="437"/>
      <c r="AD2061" s="437"/>
      <c r="AE2061" s="437"/>
      <c r="AF2061" s="437"/>
    </row>
    <row r="2062">
      <c r="A2062" s="486" t="s">
        <v>1636</v>
      </c>
      <c r="B2062" s="478">
        <v>1.0</v>
      </c>
      <c r="C2062" s="487" t="s">
        <v>1845</v>
      </c>
      <c r="D2062" s="474"/>
      <c r="E2062" s="474"/>
      <c r="F2062" s="475"/>
      <c r="G2062" s="476" t="s">
        <v>1638</v>
      </c>
      <c r="H2062" s="451"/>
      <c r="S2062" s="452"/>
      <c r="T2062" s="437"/>
      <c r="U2062" s="437"/>
      <c r="V2062" s="437"/>
      <c r="W2062" s="437"/>
      <c r="X2062" s="437"/>
      <c r="Y2062" s="437"/>
      <c r="Z2062" s="437"/>
      <c r="AA2062" s="437"/>
      <c r="AB2062" s="437"/>
      <c r="AC2062" s="437"/>
      <c r="AD2062" s="437"/>
      <c r="AE2062" s="437"/>
      <c r="AF2062" s="437"/>
    </row>
    <row r="2063">
      <c r="A2063" s="486" t="s">
        <v>1636</v>
      </c>
      <c r="B2063" s="478">
        <v>2.0</v>
      </c>
      <c r="C2063" s="487" t="s">
        <v>1846</v>
      </c>
      <c r="D2063" s="474"/>
      <c r="E2063" s="474"/>
      <c r="F2063" s="475"/>
      <c r="G2063" s="476" t="s">
        <v>1638</v>
      </c>
      <c r="H2063" s="451"/>
      <c r="S2063" s="452"/>
      <c r="T2063" s="437"/>
      <c r="U2063" s="437"/>
      <c r="V2063" s="437"/>
      <c r="W2063" s="437"/>
      <c r="X2063" s="437"/>
      <c r="Y2063" s="437"/>
      <c r="Z2063" s="437"/>
      <c r="AA2063" s="437"/>
      <c r="AB2063" s="437"/>
      <c r="AC2063" s="437"/>
      <c r="AD2063" s="437"/>
      <c r="AE2063" s="437"/>
      <c r="AF2063" s="437"/>
    </row>
    <row r="2064">
      <c r="A2064" s="486" t="s">
        <v>1646</v>
      </c>
      <c r="B2064" s="478">
        <v>3.0</v>
      </c>
      <c r="C2064" s="487" t="s">
        <v>1847</v>
      </c>
      <c r="D2064" s="474"/>
      <c r="E2064" s="474"/>
      <c r="F2064" s="475"/>
      <c r="G2064" s="476" t="s">
        <v>1729</v>
      </c>
      <c r="H2064" s="451"/>
      <c r="S2064" s="452"/>
      <c r="T2064" s="437"/>
      <c r="U2064" s="437"/>
      <c r="V2064" s="437"/>
      <c r="W2064" s="437"/>
      <c r="X2064" s="437"/>
      <c r="Y2064" s="437"/>
      <c r="Z2064" s="437"/>
      <c r="AA2064" s="437"/>
      <c r="AB2064" s="437"/>
      <c r="AC2064" s="437"/>
      <c r="AD2064" s="437"/>
      <c r="AE2064" s="437"/>
      <c r="AF2064" s="437"/>
    </row>
    <row r="2065">
      <c r="A2065" s="486" t="s">
        <v>1646</v>
      </c>
      <c r="B2065" s="478">
        <v>4.0</v>
      </c>
      <c r="C2065" s="487" t="s">
        <v>1848</v>
      </c>
      <c r="D2065" s="474"/>
      <c r="E2065" s="474"/>
      <c r="F2065" s="475"/>
      <c r="G2065" s="476" t="s">
        <v>8995</v>
      </c>
      <c r="H2065" s="451"/>
      <c r="S2065" s="452"/>
      <c r="T2065" s="437"/>
      <c r="U2065" s="437"/>
      <c r="V2065" s="437"/>
      <c r="W2065" s="437"/>
      <c r="X2065" s="437"/>
      <c r="Y2065" s="437"/>
      <c r="Z2065" s="437"/>
      <c r="AA2065" s="437"/>
      <c r="AB2065" s="437"/>
      <c r="AC2065" s="437"/>
      <c r="AD2065" s="437"/>
      <c r="AE2065" s="437"/>
      <c r="AF2065" s="437"/>
    </row>
    <row r="2066">
      <c r="A2066" s="488" t="s">
        <v>8960</v>
      </c>
      <c r="B2066" s="474"/>
      <c r="C2066" s="474"/>
      <c r="D2066" s="474"/>
      <c r="E2066" s="474"/>
      <c r="F2066" s="474"/>
      <c r="G2066" s="474"/>
      <c r="H2066" s="451"/>
      <c r="S2066" s="452"/>
      <c r="T2066" s="437"/>
      <c r="U2066" s="437"/>
      <c r="V2066" s="437"/>
      <c r="W2066" s="437"/>
      <c r="X2066" s="437"/>
      <c r="Y2066" s="437"/>
      <c r="Z2066" s="437"/>
      <c r="AA2066" s="437"/>
      <c r="AB2066" s="437"/>
      <c r="AC2066" s="437"/>
      <c r="AD2066" s="437"/>
      <c r="AE2066" s="437"/>
      <c r="AF2066" s="437"/>
    </row>
    <row r="2067">
      <c r="A2067" s="471" t="s">
        <v>8944</v>
      </c>
      <c r="B2067" s="516" t="s">
        <v>8946</v>
      </c>
      <c r="C2067" s="473" t="s">
        <v>39</v>
      </c>
      <c r="D2067" s="475"/>
      <c r="E2067" s="472" t="s">
        <v>8951</v>
      </c>
      <c r="F2067" s="478" t="s">
        <v>8961</v>
      </c>
      <c r="G2067" s="473" t="s">
        <v>8953</v>
      </c>
      <c r="H2067" s="451"/>
      <c r="S2067" s="452"/>
      <c r="T2067" s="437"/>
      <c r="U2067" s="437"/>
      <c r="V2067" s="437"/>
      <c r="W2067" s="437"/>
      <c r="X2067" s="437"/>
      <c r="Y2067" s="437"/>
      <c r="Z2067" s="437"/>
      <c r="AA2067" s="437"/>
      <c r="AB2067" s="437"/>
      <c r="AC2067" s="437"/>
      <c r="AD2067" s="437"/>
      <c r="AE2067" s="437"/>
      <c r="AF2067" s="437"/>
    </row>
    <row r="2068">
      <c r="A2068" s="471" t="s">
        <v>6465</v>
      </c>
      <c r="B2068" s="472">
        <v>1.0</v>
      </c>
      <c r="C2068" s="476" t="s">
        <v>8955</v>
      </c>
      <c r="D2068" s="475"/>
      <c r="E2068" s="478" t="s">
        <v>8956</v>
      </c>
      <c r="F2068" s="472"/>
      <c r="G2068" s="473" t="s">
        <v>8957</v>
      </c>
      <c r="H2068" s="451"/>
      <c r="S2068" s="452"/>
      <c r="T2068" s="437"/>
      <c r="U2068" s="437"/>
      <c r="V2068" s="437"/>
      <c r="W2068" s="437"/>
      <c r="X2068" s="437"/>
      <c r="Y2068" s="437"/>
      <c r="Z2068" s="437"/>
      <c r="AA2068" s="437"/>
      <c r="AB2068" s="437"/>
      <c r="AC2068" s="437"/>
      <c r="AD2068" s="437"/>
      <c r="AE2068" s="437"/>
      <c r="AF2068" s="437"/>
    </row>
    <row r="2069">
      <c r="A2069" s="489" t="s">
        <v>8962</v>
      </c>
      <c r="B2069" s="474"/>
      <c r="C2069" s="474"/>
      <c r="D2069" s="474"/>
      <c r="E2069" s="474"/>
      <c r="F2069" s="474"/>
      <c r="G2069" s="474"/>
      <c r="H2069" s="451"/>
      <c r="S2069" s="452"/>
      <c r="T2069" s="437"/>
      <c r="U2069" s="437"/>
      <c r="V2069" s="437"/>
      <c r="W2069" s="437"/>
      <c r="X2069" s="437"/>
      <c r="Y2069" s="437"/>
      <c r="Z2069" s="437"/>
      <c r="AA2069" s="437"/>
      <c r="AB2069" s="437"/>
      <c r="AC2069" s="437"/>
      <c r="AD2069" s="437"/>
      <c r="AE2069" s="437"/>
      <c r="AF2069" s="437"/>
    </row>
    <row r="2070">
      <c r="A2070" s="471" t="s">
        <v>8944</v>
      </c>
      <c r="B2070" s="516" t="s">
        <v>8946</v>
      </c>
      <c r="C2070" s="473" t="s">
        <v>39</v>
      </c>
      <c r="D2070" s="475"/>
      <c r="E2070" s="472" t="s">
        <v>8951</v>
      </c>
      <c r="F2070" s="472" t="s">
        <v>8952</v>
      </c>
      <c r="G2070" s="473" t="s">
        <v>8953</v>
      </c>
      <c r="H2070" s="451"/>
      <c r="S2070" s="452"/>
      <c r="T2070" s="437"/>
      <c r="U2070" s="437"/>
      <c r="V2070" s="437"/>
      <c r="W2070" s="437"/>
      <c r="X2070" s="437"/>
      <c r="Y2070" s="437"/>
      <c r="Z2070" s="437"/>
      <c r="AA2070" s="437"/>
      <c r="AB2070" s="437"/>
      <c r="AC2070" s="437"/>
      <c r="AD2070" s="437"/>
      <c r="AE2070" s="437"/>
      <c r="AF2070" s="437"/>
    </row>
    <row r="2071">
      <c r="A2071" s="490" t="s">
        <v>6465</v>
      </c>
      <c r="B2071" s="491">
        <v>1.0</v>
      </c>
      <c r="C2071" s="492" t="s">
        <v>8955</v>
      </c>
      <c r="D2071" s="493"/>
      <c r="E2071" s="494" t="s">
        <v>8956</v>
      </c>
      <c r="F2071" s="491"/>
      <c r="G2071" s="495" t="s">
        <v>8963</v>
      </c>
      <c r="H2071" s="451"/>
      <c r="S2071" s="452"/>
      <c r="T2071" s="437"/>
      <c r="U2071" s="437"/>
      <c r="V2071" s="437"/>
      <c r="W2071" s="437"/>
      <c r="X2071" s="437"/>
      <c r="Y2071" s="437"/>
      <c r="Z2071" s="437"/>
      <c r="AA2071" s="437"/>
      <c r="AB2071" s="437"/>
      <c r="AC2071" s="437"/>
      <c r="AD2071" s="437"/>
      <c r="AE2071" s="437"/>
      <c r="AF2071" s="437"/>
    </row>
    <row r="2072">
      <c r="A2072" s="496"/>
      <c r="B2072" s="497"/>
      <c r="C2072" s="497"/>
      <c r="E2072" s="497"/>
      <c r="F2072" s="497"/>
      <c r="G2072" s="497"/>
      <c r="H2072" s="451"/>
      <c r="S2072" s="452"/>
      <c r="T2072" s="437"/>
      <c r="U2072" s="437"/>
      <c r="V2072" s="437"/>
      <c r="W2072" s="437"/>
      <c r="X2072" s="437"/>
      <c r="Y2072" s="437"/>
      <c r="Z2072" s="437"/>
      <c r="AA2072" s="437"/>
      <c r="AB2072" s="437"/>
      <c r="AC2072" s="437"/>
      <c r="AD2072" s="437"/>
      <c r="AE2072" s="437"/>
      <c r="AF2072" s="437"/>
    </row>
    <row r="2073">
      <c r="A2073" s="498" t="s">
        <v>8964</v>
      </c>
      <c r="B2073" s="435"/>
      <c r="C2073" s="435"/>
      <c r="D2073" s="499" t="s">
        <v>8965</v>
      </c>
      <c r="E2073" s="500" t="s">
        <v>8966</v>
      </c>
      <c r="F2073" s="499" t="s">
        <v>8967</v>
      </c>
      <c r="G2073" s="435"/>
      <c r="H2073" s="435"/>
      <c r="I2073" s="435"/>
      <c r="J2073" s="501" t="s">
        <v>8965</v>
      </c>
      <c r="K2073" s="500" t="s">
        <v>8966</v>
      </c>
      <c r="L2073" s="501" t="s">
        <v>8968</v>
      </c>
      <c r="M2073" s="435"/>
      <c r="N2073" s="435"/>
      <c r="O2073" s="435"/>
      <c r="P2073" s="502" t="s">
        <v>8965</v>
      </c>
      <c r="Q2073" s="503" t="s">
        <v>8966</v>
      </c>
      <c r="R2073" s="504"/>
      <c r="S2073" s="436"/>
      <c r="T2073" s="437"/>
      <c r="U2073" s="437"/>
      <c r="V2073" s="437"/>
      <c r="W2073" s="437"/>
      <c r="X2073" s="437"/>
      <c r="Y2073" s="437"/>
      <c r="Z2073" s="437"/>
      <c r="AA2073" s="437"/>
      <c r="AB2073" s="437"/>
      <c r="AC2073" s="437"/>
      <c r="AD2073" s="437"/>
      <c r="AE2073" s="437"/>
      <c r="AF2073" s="437"/>
    </row>
    <row r="2074">
      <c r="A2074" s="505"/>
      <c r="S2074" s="452"/>
      <c r="T2074" s="437"/>
      <c r="U2074" s="437"/>
      <c r="V2074" s="437"/>
      <c r="W2074" s="437"/>
      <c r="X2074" s="437"/>
      <c r="Y2074" s="437"/>
      <c r="Z2074" s="437"/>
      <c r="AA2074" s="437"/>
      <c r="AB2074" s="437"/>
      <c r="AC2074" s="437"/>
      <c r="AD2074" s="437"/>
      <c r="AE2074" s="437"/>
      <c r="AF2074" s="437"/>
    </row>
    <row r="2075">
      <c r="A2075" s="506" t="s">
        <v>8969</v>
      </c>
      <c r="D2075" s="507" t="s">
        <v>8965</v>
      </c>
      <c r="E2075" s="508" t="s">
        <v>8966</v>
      </c>
      <c r="F2075" s="507" t="s">
        <v>8970</v>
      </c>
      <c r="J2075" s="507" t="s">
        <v>8965</v>
      </c>
      <c r="K2075" s="508" t="s">
        <v>8966</v>
      </c>
      <c r="L2075" s="507" t="s">
        <v>8971</v>
      </c>
      <c r="P2075" s="509" t="s">
        <v>8965</v>
      </c>
      <c r="Q2075" s="510" t="s">
        <v>8966</v>
      </c>
      <c r="R2075" s="511" t="s">
        <v>8972</v>
      </c>
      <c r="S2075" s="452"/>
      <c r="T2075" s="437"/>
      <c r="U2075" s="437"/>
      <c r="V2075" s="437"/>
      <c r="W2075" s="437"/>
      <c r="X2075" s="437"/>
      <c r="Y2075" s="437"/>
      <c r="Z2075" s="437"/>
      <c r="AA2075" s="437"/>
      <c r="AB2075" s="437"/>
      <c r="AC2075" s="437"/>
      <c r="AD2075" s="437"/>
      <c r="AE2075" s="437"/>
      <c r="AF2075" s="437"/>
    </row>
    <row r="2076">
      <c r="A2076" s="512"/>
      <c r="B2076" s="513"/>
      <c r="C2076" s="513"/>
      <c r="D2076" s="513"/>
      <c r="E2076" s="513"/>
      <c r="F2076" s="513"/>
      <c r="G2076" s="513"/>
      <c r="H2076" s="513"/>
      <c r="I2076" s="513"/>
      <c r="J2076" s="513"/>
      <c r="K2076" s="513"/>
      <c r="L2076" s="513"/>
      <c r="M2076" s="513"/>
      <c r="N2076" s="513"/>
      <c r="O2076" s="513"/>
      <c r="P2076" s="513"/>
      <c r="Q2076" s="513"/>
      <c r="R2076" s="513"/>
      <c r="S2076" s="514"/>
      <c r="T2076" s="437"/>
      <c r="U2076" s="437"/>
      <c r="V2076" s="437"/>
      <c r="W2076" s="437"/>
      <c r="X2076" s="437"/>
      <c r="Y2076" s="437"/>
      <c r="Z2076" s="437"/>
      <c r="AA2076" s="437"/>
      <c r="AB2076" s="437"/>
      <c r="AC2076" s="437"/>
      <c r="AD2076" s="437"/>
      <c r="AE2076" s="437"/>
      <c r="AF2076" s="437"/>
    </row>
    <row r="2077">
      <c r="A2077" s="434" t="s">
        <v>9055</v>
      </c>
      <c r="B2077" s="435"/>
      <c r="C2077" s="435"/>
      <c r="D2077" s="435"/>
      <c r="E2077" s="435"/>
      <c r="F2077" s="435"/>
      <c r="G2077" s="435"/>
      <c r="H2077" s="435"/>
      <c r="I2077" s="435"/>
      <c r="J2077" s="435"/>
      <c r="K2077" s="435"/>
      <c r="L2077" s="435"/>
      <c r="M2077" s="435"/>
      <c r="N2077" s="435"/>
      <c r="O2077" s="435"/>
      <c r="P2077" s="435"/>
      <c r="Q2077" s="435"/>
      <c r="R2077" s="435"/>
      <c r="S2077" s="436"/>
      <c r="T2077" s="437"/>
      <c r="U2077" s="437"/>
      <c r="V2077" s="437"/>
      <c r="W2077" s="437"/>
      <c r="X2077" s="437"/>
      <c r="Y2077" s="437"/>
      <c r="Z2077" s="437"/>
      <c r="AA2077" s="437"/>
      <c r="AB2077" s="437"/>
      <c r="AC2077" s="437"/>
      <c r="AD2077" s="437"/>
      <c r="AE2077" s="437"/>
      <c r="AF2077" s="437"/>
    </row>
    <row r="2078">
      <c r="A2078" s="438" t="s">
        <v>8935</v>
      </c>
      <c r="B2078" s="439"/>
      <c r="C2078" s="438" t="s">
        <v>8936</v>
      </c>
      <c r="D2078" s="440"/>
      <c r="E2078" s="439"/>
      <c r="F2078" s="441" t="s">
        <v>1437</v>
      </c>
      <c r="G2078" s="442" t="s">
        <v>8937</v>
      </c>
      <c r="H2078" s="443" t="s">
        <v>1442</v>
      </c>
      <c r="I2078" s="444"/>
      <c r="J2078" s="444"/>
      <c r="K2078" s="444"/>
      <c r="L2078" s="444"/>
      <c r="M2078" s="444"/>
      <c r="N2078" s="444"/>
      <c r="O2078" s="444"/>
      <c r="P2078" s="444"/>
      <c r="Q2078" s="444"/>
      <c r="R2078" s="444"/>
      <c r="S2078" s="445"/>
      <c r="T2078" s="437"/>
      <c r="U2078" s="437"/>
      <c r="V2078" s="437"/>
      <c r="W2078" s="437"/>
      <c r="X2078" s="437"/>
      <c r="Y2078" s="437"/>
      <c r="Z2078" s="437"/>
      <c r="AA2078" s="437"/>
      <c r="AB2078" s="437"/>
      <c r="AC2078" s="437"/>
      <c r="AD2078" s="437"/>
      <c r="AE2078" s="437"/>
      <c r="AF2078" s="437"/>
    </row>
    <row r="2079">
      <c r="A2079" s="446" t="s">
        <v>8938</v>
      </c>
      <c r="B2079" s="22"/>
      <c r="C2079" s="447"/>
      <c r="D2079" s="448"/>
      <c r="E2079" s="22"/>
      <c r="F2079" s="449" t="s">
        <v>8939</v>
      </c>
      <c r="G2079" s="450"/>
      <c r="H2079" s="451"/>
      <c r="S2079" s="452"/>
      <c r="T2079" s="437"/>
      <c r="U2079" s="437"/>
      <c r="V2079" s="437"/>
      <c r="W2079" s="437"/>
      <c r="X2079" s="437"/>
      <c r="Y2079" s="437"/>
      <c r="Z2079" s="437"/>
      <c r="AA2079" s="437"/>
      <c r="AB2079" s="437"/>
      <c r="AC2079" s="437"/>
      <c r="AD2079" s="437"/>
      <c r="AE2079" s="437"/>
      <c r="AF2079" s="437"/>
    </row>
    <row r="2080">
      <c r="A2080" s="453" t="s">
        <v>8940</v>
      </c>
      <c r="B2080" s="448"/>
      <c r="C2080" s="448"/>
      <c r="D2080" s="22"/>
      <c r="E2080" s="454" t="s">
        <v>8941</v>
      </c>
      <c r="F2080" s="455" t="s">
        <v>8942</v>
      </c>
      <c r="G2080" s="456"/>
      <c r="H2080" s="451"/>
      <c r="S2080" s="452"/>
      <c r="T2080" s="437"/>
      <c r="U2080" s="437"/>
      <c r="V2080" s="437"/>
      <c r="W2080" s="437"/>
      <c r="X2080" s="437"/>
      <c r="Y2080" s="437"/>
      <c r="Z2080" s="437"/>
      <c r="AA2080" s="437"/>
      <c r="AB2080" s="437"/>
      <c r="AC2080" s="437"/>
      <c r="AD2080" s="437"/>
      <c r="AE2080" s="437"/>
      <c r="AF2080" s="437"/>
    </row>
    <row r="2081">
      <c r="A2081" s="457" t="s">
        <v>8943</v>
      </c>
      <c r="B2081" s="458"/>
      <c r="C2081" s="458"/>
      <c r="D2081" s="459"/>
      <c r="E2081" s="460"/>
      <c r="F2081" s="461"/>
      <c r="G2081" s="462"/>
      <c r="H2081" s="463"/>
      <c r="I2081" s="464"/>
      <c r="J2081" s="464"/>
      <c r="K2081" s="464"/>
      <c r="L2081" s="464"/>
      <c r="M2081" s="464"/>
      <c r="N2081" s="464"/>
      <c r="O2081" s="464"/>
      <c r="P2081" s="464"/>
      <c r="Q2081" s="464"/>
      <c r="R2081" s="464"/>
      <c r="S2081" s="465"/>
      <c r="T2081" s="437"/>
      <c r="U2081" s="437"/>
      <c r="V2081" s="437"/>
      <c r="W2081" s="437"/>
      <c r="X2081" s="437"/>
      <c r="Y2081" s="437"/>
      <c r="Z2081" s="437"/>
      <c r="AA2081" s="437"/>
      <c r="AB2081" s="437"/>
      <c r="AC2081" s="437"/>
      <c r="AD2081" s="437"/>
      <c r="AE2081" s="437"/>
      <c r="AF2081" s="437"/>
    </row>
    <row r="2082">
      <c r="A2082" s="466" t="s">
        <v>8944</v>
      </c>
      <c r="B2082" s="467"/>
      <c r="C2082" s="468" t="s">
        <v>8945</v>
      </c>
      <c r="D2082" s="469"/>
      <c r="E2082" s="469"/>
      <c r="F2082" s="469"/>
      <c r="G2082" s="469"/>
      <c r="H2082" s="470" t="s">
        <v>1541</v>
      </c>
      <c r="S2082" s="452"/>
      <c r="T2082" s="437"/>
      <c r="U2082" s="437"/>
      <c r="V2082" s="437"/>
      <c r="W2082" s="437"/>
      <c r="X2082" s="437"/>
      <c r="Y2082" s="437"/>
      <c r="Z2082" s="437"/>
      <c r="AA2082" s="437"/>
      <c r="AB2082" s="437"/>
      <c r="AC2082" s="437"/>
      <c r="AD2082" s="437"/>
      <c r="AE2082" s="437"/>
      <c r="AF2082" s="437"/>
    </row>
    <row r="2083">
      <c r="A2083" s="486"/>
      <c r="B2083" s="478" t="s">
        <v>8946</v>
      </c>
      <c r="C2083" s="476" t="s">
        <v>8947</v>
      </c>
      <c r="D2083" s="474"/>
      <c r="E2083" s="474"/>
      <c r="F2083" s="476" t="s">
        <v>8948</v>
      </c>
      <c r="G2083" s="476" t="s">
        <v>8949</v>
      </c>
      <c r="H2083" s="451"/>
      <c r="S2083" s="452"/>
      <c r="T2083" s="437"/>
      <c r="U2083" s="437"/>
      <c r="V2083" s="437"/>
      <c r="W2083" s="437"/>
      <c r="X2083" s="437"/>
      <c r="Y2083" s="437"/>
      <c r="Z2083" s="437"/>
      <c r="AA2083" s="437"/>
      <c r="AB2083" s="437"/>
      <c r="AC2083" s="437"/>
      <c r="AD2083" s="437"/>
      <c r="AE2083" s="437"/>
      <c r="AF2083" s="437"/>
    </row>
    <row r="2084">
      <c r="A2084" s="486" t="s">
        <v>2104</v>
      </c>
      <c r="B2084" s="478">
        <v>1.0</v>
      </c>
      <c r="C2084" s="476" t="s">
        <v>2144</v>
      </c>
      <c r="D2084" s="474"/>
      <c r="E2084" s="474"/>
      <c r="F2084" s="476" t="s">
        <v>2145</v>
      </c>
      <c r="G2084" s="437"/>
      <c r="H2084" s="451"/>
      <c r="S2084" s="452"/>
      <c r="T2084" s="437"/>
      <c r="U2084" s="437"/>
      <c r="V2084" s="437"/>
      <c r="W2084" s="437"/>
      <c r="X2084" s="437"/>
      <c r="Y2084" s="437"/>
      <c r="Z2084" s="437"/>
      <c r="AA2084" s="437"/>
      <c r="AB2084" s="437"/>
      <c r="AC2084" s="437"/>
      <c r="AD2084" s="437"/>
      <c r="AE2084" s="437"/>
      <c r="AF2084" s="437"/>
    </row>
    <row r="2085">
      <c r="A2085" s="486"/>
      <c r="B2085" s="478" t="s">
        <v>8946</v>
      </c>
      <c r="C2085" s="476" t="s">
        <v>8947</v>
      </c>
      <c r="D2085" s="474"/>
      <c r="E2085" s="474"/>
      <c r="F2085" s="475"/>
      <c r="G2085" s="476" t="s">
        <v>8948</v>
      </c>
      <c r="H2085" s="451"/>
      <c r="S2085" s="452"/>
      <c r="T2085" s="437"/>
      <c r="U2085" s="437"/>
      <c r="V2085" s="437"/>
      <c r="W2085" s="437"/>
      <c r="X2085" s="437"/>
      <c r="Y2085" s="437"/>
      <c r="Z2085" s="437"/>
      <c r="AA2085" s="437"/>
      <c r="AB2085" s="437"/>
      <c r="AC2085" s="437"/>
      <c r="AD2085" s="437"/>
      <c r="AE2085" s="437"/>
      <c r="AF2085" s="437"/>
    </row>
    <row r="2086">
      <c r="A2086" s="486" t="s">
        <v>2131</v>
      </c>
      <c r="B2086" s="478">
        <v>1.0</v>
      </c>
      <c r="C2086" s="476" t="s">
        <v>2132</v>
      </c>
      <c r="D2086" s="474"/>
      <c r="E2086" s="474"/>
      <c r="F2086" s="475"/>
      <c r="G2086" s="476"/>
      <c r="H2086" s="451"/>
      <c r="S2086" s="452"/>
      <c r="T2086" s="437"/>
      <c r="U2086" s="437"/>
      <c r="V2086" s="437"/>
      <c r="W2086" s="437"/>
      <c r="X2086" s="437"/>
      <c r="Y2086" s="437"/>
      <c r="Z2086" s="437"/>
      <c r="AA2086" s="437"/>
      <c r="AB2086" s="437"/>
      <c r="AC2086" s="437"/>
      <c r="AD2086" s="437"/>
      <c r="AE2086" s="437"/>
      <c r="AF2086" s="437"/>
    </row>
    <row r="2087">
      <c r="A2087" s="521"/>
      <c r="B2087" s="522" t="s">
        <v>8946</v>
      </c>
      <c r="C2087" s="484" t="s">
        <v>8947</v>
      </c>
      <c r="D2087" s="474"/>
      <c r="E2087" s="474"/>
      <c r="F2087" s="475"/>
      <c r="G2087" s="484" t="s">
        <v>8948</v>
      </c>
      <c r="H2087" s="451"/>
      <c r="S2087" s="452"/>
      <c r="T2087" s="437"/>
      <c r="U2087" s="437"/>
      <c r="V2087" s="437"/>
      <c r="W2087" s="437"/>
      <c r="X2087" s="437"/>
      <c r="Y2087" s="437"/>
      <c r="Z2087" s="437"/>
      <c r="AA2087" s="437"/>
      <c r="AB2087" s="437"/>
      <c r="AC2087" s="437"/>
      <c r="AD2087" s="437"/>
      <c r="AE2087" s="437"/>
      <c r="AF2087" s="437"/>
    </row>
    <row r="2088">
      <c r="A2088" s="521" t="s">
        <v>2101</v>
      </c>
      <c r="B2088" s="483">
        <v>1.0</v>
      </c>
      <c r="C2088" s="484" t="s">
        <v>2109</v>
      </c>
      <c r="D2088" s="474"/>
      <c r="E2088" s="474"/>
      <c r="F2088" s="475"/>
      <c r="G2088" s="484"/>
      <c r="H2088" s="451"/>
      <c r="S2088" s="452"/>
      <c r="T2088" s="437"/>
      <c r="U2088" s="437"/>
      <c r="V2088" s="437"/>
      <c r="W2088" s="437"/>
      <c r="X2088" s="437"/>
      <c r="Y2088" s="437"/>
      <c r="Z2088" s="437"/>
      <c r="AA2088" s="437"/>
      <c r="AB2088" s="437"/>
      <c r="AC2088" s="437"/>
      <c r="AD2088" s="437"/>
      <c r="AE2088" s="437"/>
      <c r="AF2088" s="437"/>
    </row>
    <row r="2089">
      <c r="A2089" s="479"/>
      <c r="B2089" s="467" t="s">
        <v>8946</v>
      </c>
      <c r="C2089" s="485" t="s">
        <v>39</v>
      </c>
      <c r="D2089" s="475"/>
      <c r="E2089" s="480" t="s">
        <v>8951</v>
      </c>
      <c r="F2089" s="480" t="s">
        <v>8952</v>
      </c>
      <c r="G2089" s="485" t="s">
        <v>8953</v>
      </c>
      <c r="H2089" s="451"/>
      <c r="S2089" s="452"/>
      <c r="T2089" s="437"/>
      <c r="U2089" s="437"/>
      <c r="V2089" s="437"/>
      <c r="W2089" s="437"/>
      <c r="X2089" s="437"/>
      <c r="Y2089" s="437"/>
      <c r="Z2089" s="437"/>
      <c r="AA2089" s="437"/>
      <c r="AB2089" s="437"/>
      <c r="AC2089" s="437"/>
      <c r="AD2089" s="437"/>
      <c r="AE2089" s="437"/>
      <c r="AF2089" s="437"/>
    </row>
    <row r="2090">
      <c r="A2090" s="471" t="s">
        <v>6465</v>
      </c>
      <c r="B2090" s="480">
        <v>1.0</v>
      </c>
      <c r="C2090" s="484" t="s">
        <v>8955</v>
      </c>
      <c r="D2090" s="475"/>
      <c r="E2090" s="483" t="s">
        <v>8956</v>
      </c>
      <c r="F2090" s="480"/>
      <c r="G2090" s="484" t="s">
        <v>8957</v>
      </c>
      <c r="H2090" s="451"/>
      <c r="S2090" s="452"/>
      <c r="T2090" s="437"/>
      <c r="U2090" s="437"/>
      <c r="V2090" s="437"/>
      <c r="W2090" s="437"/>
      <c r="X2090" s="437"/>
      <c r="Y2090" s="437"/>
      <c r="Z2090" s="437"/>
      <c r="AA2090" s="437"/>
      <c r="AB2090" s="437"/>
      <c r="AC2090" s="437"/>
      <c r="AD2090" s="437"/>
      <c r="AE2090" s="437"/>
      <c r="AF2090" s="437"/>
    </row>
    <row r="2091">
      <c r="A2091" s="471"/>
      <c r="B2091" s="516" t="s">
        <v>8946</v>
      </c>
      <c r="C2091" s="476" t="s">
        <v>8958</v>
      </c>
      <c r="D2091" s="474"/>
      <c r="E2091" s="474"/>
      <c r="F2091" s="475"/>
      <c r="G2091" s="473" t="s">
        <v>8959</v>
      </c>
      <c r="H2091" s="451"/>
      <c r="S2091" s="452"/>
      <c r="T2091" s="437"/>
      <c r="U2091" s="437"/>
      <c r="V2091" s="437"/>
      <c r="W2091" s="437"/>
      <c r="X2091" s="437"/>
      <c r="Y2091" s="437"/>
      <c r="Z2091" s="437"/>
      <c r="AA2091" s="437"/>
      <c r="AB2091" s="437"/>
      <c r="AC2091" s="437"/>
      <c r="AD2091" s="437"/>
      <c r="AE2091" s="437"/>
      <c r="AF2091" s="437"/>
    </row>
    <row r="2092">
      <c r="A2092" s="486" t="s">
        <v>1636</v>
      </c>
      <c r="B2092" s="478">
        <v>1.0</v>
      </c>
      <c r="C2092" s="487" t="s">
        <v>1849</v>
      </c>
      <c r="D2092" s="474"/>
      <c r="E2092" s="474"/>
      <c r="F2092" s="475"/>
      <c r="G2092" s="476" t="s">
        <v>1638</v>
      </c>
      <c r="H2092" s="451"/>
      <c r="S2092" s="452"/>
      <c r="T2092" s="437"/>
      <c r="U2092" s="437"/>
      <c r="V2092" s="437"/>
      <c r="W2092" s="437"/>
      <c r="X2092" s="437"/>
      <c r="Y2092" s="437"/>
      <c r="Z2092" s="437"/>
      <c r="AA2092" s="437"/>
      <c r="AB2092" s="437"/>
      <c r="AC2092" s="437"/>
      <c r="AD2092" s="437"/>
      <c r="AE2092" s="437"/>
      <c r="AF2092" s="437"/>
    </row>
    <row r="2093">
      <c r="A2093" s="486" t="s">
        <v>1636</v>
      </c>
      <c r="B2093" s="478">
        <v>2.0</v>
      </c>
      <c r="C2093" s="487" t="s">
        <v>1850</v>
      </c>
      <c r="D2093" s="474"/>
      <c r="E2093" s="474"/>
      <c r="F2093" s="475"/>
      <c r="G2093" s="476" t="s">
        <v>1638</v>
      </c>
      <c r="H2093" s="451"/>
      <c r="S2093" s="452"/>
      <c r="T2093" s="437"/>
      <c r="U2093" s="437"/>
      <c r="V2093" s="437"/>
      <c r="W2093" s="437"/>
      <c r="X2093" s="437"/>
      <c r="Y2093" s="437"/>
      <c r="Z2093" s="437"/>
      <c r="AA2093" s="437"/>
      <c r="AB2093" s="437"/>
      <c r="AC2093" s="437"/>
      <c r="AD2093" s="437"/>
      <c r="AE2093" s="437"/>
      <c r="AF2093" s="437"/>
    </row>
    <row r="2094">
      <c r="A2094" s="486" t="s">
        <v>1646</v>
      </c>
      <c r="B2094" s="478">
        <v>3.0</v>
      </c>
      <c r="C2094" s="487" t="s">
        <v>1851</v>
      </c>
      <c r="D2094" s="474"/>
      <c r="E2094" s="474"/>
      <c r="F2094" s="475"/>
      <c r="G2094" s="476" t="s">
        <v>1729</v>
      </c>
      <c r="H2094" s="451"/>
      <c r="S2094" s="452"/>
      <c r="T2094" s="437"/>
      <c r="U2094" s="437"/>
      <c r="V2094" s="437"/>
      <c r="W2094" s="437"/>
      <c r="X2094" s="437"/>
      <c r="Y2094" s="437"/>
      <c r="Z2094" s="437"/>
      <c r="AA2094" s="437"/>
      <c r="AB2094" s="437"/>
      <c r="AC2094" s="437"/>
      <c r="AD2094" s="437"/>
      <c r="AE2094" s="437"/>
      <c r="AF2094" s="437"/>
    </row>
    <row r="2095">
      <c r="A2095" s="486" t="s">
        <v>1646</v>
      </c>
      <c r="B2095" s="478">
        <v>4.0</v>
      </c>
      <c r="C2095" s="487" t="s">
        <v>1852</v>
      </c>
      <c r="D2095" s="474"/>
      <c r="E2095" s="474"/>
      <c r="F2095" s="475"/>
      <c r="G2095" s="476" t="s">
        <v>8995</v>
      </c>
      <c r="H2095" s="451"/>
      <c r="S2095" s="452"/>
      <c r="T2095" s="437"/>
      <c r="U2095" s="437"/>
      <c r="V2095" s="437"/>
      <c r="W2095" s="437"/>
      <c r="X2095" s="437"/>
      <c r="Y2095" s="437"/>
      <c r="Z2095" s="437"/>
      <c r="AA2095" s="437"/>
      <c r="AB2095" s="437"/>
      <c r="AC2095" s="437"/>
      <c r="AD2095" s="437"/>
      <c r="AE2095" s="437"/>
      <c r="AF2095" s="437"/>
    </row>
    <row r="2096">
      <c r="A2096" s="488" t="s">
        <v>8960</v>
      </c>
      <c r="B2096" s="474"/>
      <c r="C2096" s="474"/>
      <c r="D2096" s="474"/>
      <c r="E2096" s="474"/>
      <c r="F2096" s="474"/>
      <c r="G2096" s="474"/>
      <c r="H2096" s="451"/>
      <c r="S2096" s="452"/>
      <c r="T2096" s="437"/>
      <c r="U2096" s="437"/>
      <c r="V2096" s="437"/>
      <c r="W2096" s="437"/>
      <c r="X2096" s="437"/>
      <c r="Y2096" s="437"/>
      <c r="Z2096" s="437"/>
      <c r="AA2096" s="437"/>
      <c r="AB2096" s="437"/>
      <c r="AC2096" s="437"/>
      <c r="AD2096" s="437"/>
      <c r="AE2096" s="437"/>
      <c r="AF2096" s="437"/>
    </row>
    <row r="2097">
      <c r="A2097" s="471" t="s">
        <v>8944</v>
      </c>
      <c r="B2097" s="516" t="s">
        <v>8946</v>
      </c>
      <c r="C2097" s="473" t="s">
        <v>39</v>
      </c>
      <c r="D2097" s="475"/>
      <c r="E2097" s="472" t="s">
        <v>8951</v>
      </c>
      <c r="F2097" s="478" t="s">
        <v>8961</v>
      </c>
      <c r="G2097" s="473" t="s">
        <v>8953</v>
      </c>
      <c r="H2097" s="451"/>
      <c r="S2097" s="452"/>
      <c r="T2097" s="437"/>
      <c r="U2097" s="437"/>
      <c r="V2097" s="437"/>
      <c r="W2097" s="437"/>
      <c r="X2097" s="437"/>
      <c r="Y2097" s="437"/>
      <c r="Z2097" s="437"/>
      <c r="AA2097" s="437"/>
      <c r="AB2097" s="437"/>
      <c r="AC2097" s="437"/>
      <c r="AD2097" s="437"/>
      <c r="AE2097" s="437"/>
      <c r="AF2097" s="437"/>
    </row>
    <row r="2098">
      <c r="A2098" s="471" t="s">
        <v>6465</v>
      </c>
      <c r="B2098" s="472">
        <v>1.0</v>
      </c>
      <c r="C2098" s="476" t="s">
        <v>8955</v>
      </c>
      <c r="D2098" s="475"/>
      <c r="E2098" s="478" t="s">
        <v>8956</v>
      </c>
      <c r="F2098" s="472"/>
      <c r="G2098" s="473" t="s">
        <v>8957</v>
      </c>
      <c r="H2098" s="451"/>
      <c r="S2098" s="452"/>
      <c r="T2098" s="437"/>
      <c r="U2098" s="437"/>
      <c r="V2098" s="437"/>
      <c r="W2098" s="437"/>
      <c r="X2098" s="437"/>
      <c r="Y2098" s="437"/>
      <c r="Z2098" s="437"/>
      <c r="AA2098" s="437"/>
      <c r="AB2098" s="437"/>
      <c r="AC2098" s="437"/>
      <c r="AD2098" s="437"/>
      <c r="AE2098" s="437"/>
      <c r="AF2098" s="437"/>
    </row>
    <row r="2099">
      <c r="A2099" s="489" t="s">
        <v>8962</v>
      </c>
      <c r="B2099" s="474"/>
      <c r="C2099" s="474"/>
      <c r="D2099" s="474"/>
      <c r="E2099" s="474"/>
      <c r="F2099" s="474"/>
      <c r="G2099" s="474"/>
      <c r="H2099" s="451"/>
      <c r="S2099" s="452"/>
      <c r="T2099" s="437"/>
      <c r="U2099" s="437"/>
      <c r="V2099" s="437"/>
      <c r="W2099" s="437"/>
      <c r="X2099" s="437"/>
      <c r="Y2099" s="437"/>
      <c r="Z2099" s="437"/>
      <c r="AA2099" s="437"/>
      <c r="AB2099" s="437"/>
      <c r="AC2099" s="437"/>
      <c r="AD2099" s="437"/>
      <c r="AE2099" s="437"/>
      <c r="AF2099" s="437"/>
    </row>
    <row r="2100">
      <c r="A2100" s="471" t="s">
        <v>8944</v>
      </c>
      <c r="B2100" s="516" t="s">
        <v>8946</v>
      </c>
      <c r="C2100" s="473" t="s">
        <v>39</v>
      </c>
      <c r="D2100" s="475"/>
      <c r="E2100" s="472" t="s">
        <v>8951</v>
      </c>
      <c r="F2100" s="472" t="s">
        <v>8952</v>
      </c>
      <c r="G2100" s="473" t="s">
        <v>8953</v>
      </c>
      <c r="H2100" s="451"/>
      <c r="S2100" s="452"/>
      <c r="T2100" s="437"/>
      <c r="U2100" s="437"/>
      <c r="V2100" s="437"/>
      <c r="W2100" s="437"/>
      <c r="X2100" s="437"/>
      <c r="Y2100" s="437"/>
      <c r="Z2100" s="437"/>
      <c r="AA2100" s="437"/>
      <c r="AB2100" s="437"/>
      <c r="AC2100" s="437"/>
      <c r="AD2100" s="437"/>
      <c r="AE2100" s="437"/>
      <c r="AF2100" s="437"/>
    </row>
    <row r="2101">
      <c r="A2101" s="490" t="s">
        <v>6465</v>
      </c>
      <c r="B2101" s="491">
        <v>1.0</v>
      </c>
      <c r="C2101" s="492" t="s">
        <v>8955</v>
      </c>
      <c r="D2101" s="493"/>
      <c r="E2101" s="494" t="s">
        <v>8956</v>
      </c>
      <c r="F2101" s="491"/>
      <c r="G2101" s="495" t="s">
        <v>8963</v>
      </c>
      <c r="H2101" s="451"/>
      <c r="S2101" s="452"/>
      <c r="T2101" s="437"/>
      <c r="U2101" s="437"/>
      <c r="V2101" s="437"/>
      <c r="W2101" s="437"/>
      <c r="X2101" s="437"/>
      <c r="Y2101" s="437"/>
      <c r="Z2101" s="437"/>
      <c r="AA2101" s="437"/>
      <c r="AB2101" s="437"/>
      <c r="AC2101" s="437"/>
      <c r="AD2101" s="437"/>
      <c r="AE2101" s="437"/>
      <c r="AF2101" s="437"/>
    </row>
    <row r="2102">
      <c r="A2102" s="496"/>
      <c r="B2102" s="497"/>
      <c r="C2102" s="497"/>
      <c r="E2102" s="497"/>
      <c r="F2102" s="497"/>
      <c r="G2102" s="497"/>
      <c r="H2102" s="451"/>
      <c r="S2102" s="452"/>
      <c r="T2102" s="437"/>
      <c r="U2102" s="437"/>
      <c r="V2102" s="437"/>
      <c r="W2102" s="437"/>
      <c r="X2102" s="437"/>
      <c r="Y2102" s="437"/>
      <c r="Z2102" s="437"/>
      <c r="AA2102" s="437"/>
      <c r="AB2102" s="437"/>
      <c r="AC2102" s="437"/>
      <c r="AD2102" s="437"/>
      <c r="AE2102" s="437"/>
      <c r="AF2102" s="437"/>
    </row>
    <row r="2103">
      <c r="A2103" s="498" t="s">
        <v>8964</v>
      </c>
      <c r="B2103" s="435"/>
      <c r="C2103" s="435"/>
      <c r="D2103" s="499" t="s">
        <v>8965</v>
      </c>
      <c r="E2103" s="500" t="s">
        <v>8966</v>
      </c>
      <c r="F2103" s="499" t="s">
        <v>8967</v>
      </c>
      <c r="G2103" s="435"/>
      <c r="H2103" s="435"/>
      <c r="I2103" s="435"/>
      <c r="J2103" s="501" t="s">
        <v>8965</v>
      </c>
      <c r="K2103" s="500" t="s">
        <v>8966</v>
      </c>
      <c r="L2103" s="501" t="s">
        <v>8968</v>
      </c>
      <c r="M2103" s="435"/>
      <c r="N2103" s="435"/>
      <c r="O2103" s="435"/>
      <c r="P2103" s="502" t="s">
        <v>8965</v>
      </c>
      <c r="Q2103" s="503" t="s">
        <v>8966</v>
      </c>
      <c r="R2103" s="504"/>
      <c r="S2103" s="436"/>
      <c r="T2103" s="437"/>
      <c r="U2103" s="437"/>
      <c r="V2103" s="437"/>
      <c r="W2103" s="437"/>
      <c r="X2103" s="437"/>
      <c r="Y2103" s="437"/>
      <c r="Z2103" s="437"/>
      <c r="AA2103" s="437"/>
      <c r="AB2103" s="437"/>
      <c r="AC2103" s="437"/>
      <c r="AD2103" s="437"/>
      <c r="AE2103" s="437"/>
      <c r="AF2103" s="437"/>
    </row>
    <row r="2104">
      <c r="A2104" s="505"/>
      <c r="S2104" s="452"/>
      <c r="T2104" s="437"/>
      <c r="U2104" s="437"/>
      <c r="V2104" s="437"/>
      <c r="W2104" s="437"/>
      <c r="X2104" s="437"/>
      <c r="Y2104" s="437"/>
      <c r="Z2104" s="437"/>
      <c r="AA2104" s="437"/>
      <c r="AB2104" s="437"/>
      <c r="AC2104" s="437"/>
      <c r="AD2104" s="437"/>
      <c r="AE2104" s="437"/>
      <c r="AF2104" s="437"/>
    </row>
    <row r="2105">
      <c r="A2105" s="506" t="s">
        <v>8969</v>
      </c>
      <c r="D2105" s="507" t="s">
        <v>8965</v>
      </c>
      <c r="E2105" s="508" t="s">
        <v>8966</v>
      </c>
      <c r="F2105" s="507" t="s">
        <v>8970</v>
      </c>
      <c r="J2105" s="507" t="s">
        <v>8965</v>
      </c>
      <c r="K2105" s="508" t="s">
        <v>8966</v>
      </c>
      <c r="L2105" s="507" t="s">
        <v>8971</v>
      </c>
      <c r="P2105" s="509" t="s">
        <v>8965</v>
      </c>
      <c r="Q2105" s="510" t="s">
        <v>8966</v>
      </c>
      <c r="R2105" s="511" t="s">
        <v>8972</v>
      </c>
      <c r="S2105" s="452"/>
      <c r="T2105" s="437"/>
      <c r="U2105" s="437"/>
      <c r="V2105" s="437"/>
      <c r="W2105" s="437"/>
      <c r="X2105" s="437"/>
      <c r="Y2105" s="437"/>
      <c r="Z2105" s="437"/>
      <c r="AA2105" s="437"/>
      <c r="AB2105" s="437"/>
      <c r="AC2105" s="437"/>
      <c r="AD2105" s="437"/>
      <c r="AE2105" s="437"/>
      <c r="AF2105" s="437"/>
    </row>
    <row r="2106">
      <c r="A2106" s="512"/>
      <c r="B2106" s="513"/>
      <c r="C2106" s="513"/>
      <c r="D2106" s="513"/>
      <c r="E2106" s="513"/>
      <c r="F2106" s="513"/>
      <c r="G2106" s="513"/>
      <c r="H2106" s="513"/>
      <c r="I2106" s="513"/>
      <c r="J2106" s="513"/>
      <c r="K2106" s="513"/>
      <c r="L2106" s="513"/>
      <c r="M2106" s="513"/>
      <c r="N2106" s="513"/>
      <c r="O2106" s="513"/>
      <c r="P2106" s="513"/>
      <c r="Q2106" s="513"/>
      <c r="R2106" s="513"/>
      <c r="S2106" s="514"/>
      <c r="T2106" s="437"/>
      <c r="U2106" s="437"/>
      <c r="V2106" s="437"/>
      <c r="W2106" s="437"/>
      <c r="X2106" s="437"/>
      <c r="Y2106" s="437"/>
      <c r="Z2106" s="437"/>
      <c r="AA2106" s="437"/>
      <c r="AB2106" s="437"/>
      <c r="AC2106" s="437"/>
      <c r="AD2106" s="437"/>
      <c r="AE2106" s="437"/>
      <c r="AF2106" s="437"/>
    </row>
    <row r="2107">
      <c r="A2107" s="434" t="s">
        <v>9056</v>
      </c>
      <c r="B2107" s="435"/>
      <c r="C2107" s="435"/>
      <c r="D2107" s="435"/>
      <c r="E2107" s="435"/>
      <c r="F2107" s="435"/>
      <c r="G2107" s="435"/>
      <c r="H2107" s="435"/>
      <c r="I2107" s="435"/>
      <c r="J2107" s="435"/>
      <c r="K2107" s="435"/>
      <c r="L2107" s="435"/>
      <c r="M2107" s="435"/>
      <c r="N2107" s="435"/>
      <c r="O2107" s="435"/>
      <c r="P2107" s="435"/>
      <c r="Q2107" s="435"/>
      <c r="R2107" s="435"/>
      <c r="S2107" s="436"/>
      <c r="T2107" s="437"/>
      <c r="U2107" s="437"/>
      <c r="V2107" s="437"/>
      <c r="W2107" s="437"/>
      <c r="X2107" s="437"/>
      <c r="Y2107" s="437"/>
      <c r="Z2107" s="437"/>
      <c r="AA2107" s="437"/>
      <c r="AB2107" s="437"/>
      <c r="AC2107" s="437"/>
      <c r="AD2107" s="437"/>
      <c r="AE2107" s="437"/>
      <c r="AF2107" s="437"/>
    </row>
    <row r="2108">
      <c r="A2108" s="438" t="s">
        <v>8935</v>
      </c>
      <c r="B2108" s="439"/>
      <c r="C2108" s="438" t="s">
        <v>8936</v>
      </c>
      <c r="D2108" s="440"/>
      <c r="E2108" s="439"/>
      <c r="F2108" s="441" t="s">
        <v>1437</v>
      </c>
      <c r="G2108" s="442" t="s">
        <v>8937</v>
      </c>
      <c r="H2108" s="443" t="s">
        <v>1442</v>
      </c>
      <c r="I2108" s="444"/>
      <c r="J2108" s="444"/>
      <c r="K2108" s="444"/>
      <c r="L2108" s="444"/>
      <c r="M2108" s="444"/>
      <c r="N2108" s="444"/>
      <c r="O2108" s="444"/>
      <c r="P2108" s="444"/>
      <c r="Q2108" s="444"/>
      <c r="R2108" s="444"/>
      <c r="S2108" s="445"/>
      <c r="T2108" s="437"/>
      <c r="U2108" s="437"/>
      <c r="V2108" s="437"/>
      <c r="W2108" s="437"/>
      <c r="X2108" s="437"/>
      <c r="Y2108" s="437"/>
      <c r="Z2108" s="437"/>
      <c r="AA2108" s="437"/>
      <c r="AB2108" s="437"/>
      <c r="AC2108" s="437"/>
      <c r="AD2108" s="437"/>
      <c r="AE2108" s="437"/>
      <c r="AF2108" s="437"/>
    </row>
    <row r="2109">
      <c r="A2109" s="446" t="s">
        <v>8938</v>
      </c>
      <c r="B2109" s="22"/>
      <c r="C2109" s="447"/>
      <c r="D2109" s="448"/>
      <c r="E2109" s="22"/>
      <c r="F2109" s="449" t="s">
        <v>8939</v>
      </c>
      <c r="G2109" s="450"/>
      <c r="H2109" s="451"/>
      <c r="S2109" s="452"/>
      <c r="T2109" s="437"/>
      <c r="U2109" s="437"/>
      <c r="V2109" s="437"/>
      <c r="W2109" s="437"/>
      <c r="X2109" s="437"/>
      <c r="Y2109" s="437"/>
      <c r="Z2109" s="437"/>
      <c r="AA2109" s="437"/>
      <c r="AB2109" s="437"/>
      <c r="AC2109" s="437"/>
      <c r="AD2109" s="437"/>
      <c r="AE2109" s="437"/>
      <c r="AF2109" s="437"/>
    </row>
    <row r="2110">
      <c r="A2110" s="453" t="s">
        <v>8940</v>
      </c>
      <c r="B2110" s="448"/>
      <c r="C2110" s="448"/>
      <c r="D2110" s="22"/>
      <c r="E2110" s="454" t="s">
        <v>8941</v>
      </c>
      <c r="F2110" s="455" t="s">
        <v>8942</v>
      </c>
      <c r="G2110" s="456"/>
      <c r="H2110" s="451"/>
      <c r="S2110" s="452"/>
      <c r="T2110" s="437"/>
      <c r="U2110" s="437"/>
      <c r="V2110" s="437"/>
      <c r="W2110" s="437"/>
      <c r="X2110" s="437"/>
      <c r="Y2110" s="437"/>
      <c r="Z2110" s="437"/>
      <c r="AA2110" s="437"/>
      <c r="AB2110" s="437"/>
      <c r="AC2110" s="437"/>
      <c r="AD2110" s="437"/>
      <c r="AE2110" s="437"/>
      <c r="AF2110" s="437"/>
    </row>
    <row r="2111">
      <c r="A2111" s="457" t="s">
        <v>8943</v>
      </c>
      <c r="B2111" s="458"/>
      <c r="C2111" s="458"/>
      <c r="D2111" s="459"/>
      <c r="E2111" s="460"/>
      <c r="F2111" s="461"/>
      <c r="G2111" s="462"/>
      <c r="H2111" s="463"/>
      <c r="I2111" s="464"/>
      <c r="J2111" s="464"/>
      <c r="K2111" s="464"/>
      <c r="L2111" s="464"/>
      <c r="M2111" s="464"/>
      <c r="N2111" s="464"/>
      <c r="O2111" s="464"/>
      <c r="P2111" s="464"/>
      <c r="Q2111" s="464"/>
      <c r="R2111" s="464"/>
      <c r="S2111" s="465"/>
      <c r="T2111" s="437"/>
      <c r="U2111" s="437"/>
      <c r="V2111" s="437"/>
      <c r="W2111" s="437"/>
      <c r="X2111" s="437"/>
      <c r="Y2111" s="437"/>
      <c r="Z2111" s="437"/>
      <c r="AA2111" s="437"/>
      <c r="AB2111" s="437"/>
      <c r="AC2111" s="437"/>
      <c r="AD2111" s="437"/>
      <c r="AE2111" s="437"/>
      <c r="AF2111" s="437"/>
    </row>
    <row r="2112">
      <c r="A2112" s="466" t="s">
        <v>8944</v>
      </c>
      <c r="B2112" s="467"/>
      <c r="C2112" s="468" t="s">
        <v>8945</v>
      </c>
      <c r="D2112" s="469"/>
      <c r="E2112" s="469"/>
      <c r="F2112" s="469"/>
      <c r="G2112" s="469"/>
      <c r="H2112" s="470" t="s">
        <v>1537</v>
      </c>
      <c r="S2112" s="452"/>
      <c r="T2112" s="437"/>
      <c r="U2112" s="437"/>
      <c r="V2112" s="437"/>
      <c r="W2112" s="437"/>
      <c r="X2112" s="437"/>
      <c r="Y2112" s="437"/>
      <c r="Z2112" s="437"/>
      <c r="AA2112" s="437"/>
      <c r="AB2112" s="437"/>
      <c r="AC2112" s="437"/>
      <c r="AD2112" s="437"/>
      <c r="AE2112" s="437"/>
      <c r="AF2112" s="437"/>
    </row>
    <row r="2113">
      <c r="A2113" s="486"/>
      <c r="B2113" s="478" t="s">
        <v>8946</v>
      </c>
      <c r="C2113" s="476" t="s">
        <v>8947</v>
      </c>
      <c r="D2113" s="474"/>
      <c r="E2113" s="474"/>
      <c r="F2113" s="476" t="s">
        <v>8948</v>
      </c>
      <c r="G2113" s="476" t="s">
        <v>8949</v>
      </c>
      <c r="H2113" s="451"/>
      <c r="S2113" s="452"/>
      <c r="T2113" s="437"/>
      <c r="U2113" s="437"/>
      <c r="V2113" s="437"/>
      <c r="W2113" s="437"/>
      <c r="X2113" s="437"/>
      <c r="Y2113" s="437"/>
      <c r="Z2113" s="437"/>
      <c r="AA2113" s="437"/>
      <c r="AB2113" s="437"/>
      <c r="AC2113" s="437"/>
      <c r="AD2113" s="437"/>
      <c r="AE2113" s="437"/>
      <c r="AF2113" s="437"/>
    </row>
    <row r="2114">
      <c r="A2114" s="486" t="s">
        <v>2104</v>
      </c>
      <c r="B2114" s="478">
        <v>1.0</v>
      </c>
      <c r="C2114" s="476" t="s">
        <v>2129</v>
      </c>
      <c r="D2114" s="474"/>
      <c r="E2114" s="474"/>
      <c r="F2114" s="476" t="s">
        <v>2130</v>
      </c>
      <c r="G2114" s="437"/>
      <c r="H2114" s="451"/>
      <c r="S2114" s="452"/>
      <c r="T2114" s="437"/>
      <c r="U2114" s="437"/>
      <c r="V2114" s="437"/>
      <c r="W2114" s="437"/>
      <c r="X2114" s="437"/>
      <c r="Y2114" s="437"/>
      <c r="Z2114" s="437"/>
      <c r="AA2114" s="437"/>
      <c r="AB2114" s="437"/>
      <c r="AC2114" s="437"/>
      <c r="AD2114" s="437"/>
      <c r="AE2114" s="437"/>
      <c r="AF2114" s="437"/>
    </row>
    <row r="2115">
      <c r="A2115" s="486"/>
      <c r="B2115" s="478" t="s">
        <v>8946</v>
      </c>
      <c r="C2115" s="476" t="s">
        <v>8947</v>
      </c>
      <c r="D2115" s="474"/>
      <c r="E2115" s="474"/>
      <c r="F2115" s="475"/>
      <c r="G2115" s="476" t="s">
        <v>8948</v>
      </c>
      <c r="H2115" s="451"/>
      <c r="S2115" s="452"/>
      <c r="T2115" s="437"/>
      <c r="U2115" s="437"/>
      <c r="V2115" s="437"/>
      <c r="W2115" s="437"/>
      <c r="X2115" s="437"/>
      <c r="Y2115" s="437"/>
      <c r="Z2115" s="437"/>
      <c r="AA2115" s="437"/>
      <c r="AB2115" s="437"/>
      <c r="AC2115" s="437"/>
      <c r="AD2115" s="437"/>
      <c r="AE2115" s="437"/>
      <c r="AF2115" s="437"/>
    </row>
    <row r="2116">
      <c r="A2116" s="486" t="s">
        <v>2131</v>
      </c>
      <c r="B2116" s="478">
        <v>1.0</v>
      </c>
      <c r="C2116" s="476" t="s">
        <v>2132</v>
      </c>
      <c r="D2116" s="474"/>
      <c r="E2116" s="474"/>
      <c r="F2116" s="475"/>
      <c r="G2116" s="476"/>
      <c r="H2116" s="451"/>
      <c r="S2116" s="452"/>
      <c r="T2116" s="437"/>
      <c r="U2116" s="437"/>
      <c r="V2116" s="437"/>
      <c r="W2116" s="437"/>
      <c r="X2116" s="437"/>
      <c r="Y2116" s="437"/>
      <c r="Z2116" s="437"/>
      <c r="AA2116" s="437"/>
      <c r="AB2116" s="437"/>
      <c r="AC2116" s="437"/>
      <c r="AD2116" s="437"/>
      <c r="AE2116" s="437"/>
      <c r="AF2116" s="437"/>
    </row>
    <row r="2117">
      <c r="A2117" s="521"/>
      <c r="B2117" s="522" t="s">
        <v>8946</v>
      </c>
      <c r="C2117" s="484" t="s">
        <v>8947</v>
      </c>
      <c r="D2117" s="474"/>
      <c r="E2117" s="474"/>
      <c r="F2117" s="475"/>
      <c r="G2117" s="484" t="s">
        <v>8948</v>
      </c>
      <c r="H2117" s="451"/>
      <c r="S2117" s="452"/>
      <c r="T2117" s="437"/>
      <c r="U2117" s="437"/>
      <c r="V2117" s="437"/>
      <c r="W2117" s="437"/>
      <c r="X2117" s="437"/>
      <c r="Y2117" s="437"/>
      <c r="Z2117" s="437"/>
      <c r="AA2117" s="437"/>
      <c r="AB2117" s="437"/>
      <c r="AC2117" s="437"/>
      <c r="AD2117" s="437"/>
      <c r="AE2117" s="437"/>
      <c r="AF2117" s="437"/>
    </row>
    <row r="2118">
      <c r="A2118" s="521" t="s">
        <v>2101</v>
      </c>
      <c r="B2118" s="483">
        <v>1.0</v>
      </c>
      <c r="C2118" s="484" t="s">
        <v>2109</v>
      </c>
      <c r="D2118" s="474"/>
      <c r="E2118" s="474"/>
      <c r="F2118" s="475"/>
      <c r="G2118" s="484"/>
      <c r="H2118" s="451"/>
      <c r="S2118" s="452"/>
      <c r="T2118" s="437"/>
      <c r="U2118" s="437"/>
      <c r="V2118" s="437"/>
      <c r="W2118" s="437"/>
      <c r="X2118" s="437"/>
      <c r="Y2118" s="437"/>
      <c r="Z2118" s="437"/>
      <c r="AA2118" s="437"/>
      <c r="AB2118" s="437"/>
      <c r="AC2118" s="437"/>
      <c r="AD2118" s="437"/>
      <c r="AE2118" s="437"/>
      <c r="AF2118" s="437"/>
    </row>
    <row r="2119">
      <c r="A2119" s="479"/>
      <c r="B2119" s="467" t="s">
        <v>8946</v>
      </c>
      <c r="C2119" s="485" t="s">
        <v>39</v>
      </c>
      <c r="D2119" s="475"/>
      <c r="E2119" s="480" t="s">
        <v>8951</v>
      </c>
      <c r="F2119" s="480" t="s">
        <v>8952</v>
      </c>
      <c r="G2119" s="485" t="s">
        <v>8953</v>
      </c>
      <c r="H2119" s="451"/>
      <c r="S2119" s="452"/>
      <c r="T2119" s="437"/>
      <c r="U2119" s="437"/>
      <c r="V2119" s="437"/>
      <c r="W2119" s="437"/>
      <c r="X2119" s="437"/>
      <c r="Y2119" s="437"/>
      <c r="Z2119" s="437"/>
      <c r="AA2119" s="437"/>
      <c r="AB2119" s="437"/>
      <c r="AC2119" s="437"/>
      <c r="AD2119" s="437"/>
      <c r="AE2119" s="437"/>
      <c r="AF2119" s="437"/>
    </row>
    <row r="2120">
      <c r="A2120" s="471" t="s">
        <v>6465</v>
      </c>
      <c r="B2120" s="480">
        <v>1.0</v>
      </c>
      <c r="C2120" s="484" t="s">
        <v>8955</v>
      </c>
      <c r="D2120" s="475"/>
      <c r="E2120" s="483" t="s">
        <v>8956</v>
      </c>
      <c r="F2120" s="480"/>
      <c r="G2120" s="484" t="s">
        <v>8957</v>
      </c>
      <c r="H2120" s="451"/>
      <c r="S2120" s="452"/>
      <c r="T2120" s="437"/>
      <c r="U2120" s="437"/>
      <c r="V2120" s="437"/>
      <c r="W2120" s="437"/>
      <c r="X2120" s="437"/>
      <c r="Y2120" s="437"/>
      <c r="Z2120" s="437"/>
      <c r="AA2120" s="437"/>
      <c r="AB2120" s="437"/>
      <c r="AC2120" s="437"/>
      <c r="AD2120" s="437"/>
      <c r="AE2120" s="437"/>
      <c r="AF2120" s="437"/>
    </row>
    <row r="2121">
      <c r="A2121" s="471"/>
      <c r="B2121" s="516" t="s">
        <v>8946</v>
      </c>
      <c r="C2121" s="476" t="s">
        <v>8958</v>
      </c>
      <c r="D2121" s="474"/>
      <c r="E2121" s="474"/>
      <c r="F2121" s="475"/>
      <c r="G2121" s="473" t="s">
        <v>8959</v>
      </c>
      <c r="H2121" s="451"/>
      <c r="S2121" s="452"/>
      <c r="T2121" s="437"/>
      <c r="U2121" s="437"/>
      <c r="V2121" s="437"/>
      <c r="W2121" s="437"/>
      <c r="X2121" s="437"/>
      <c r="Y2121" s="437"/>
      <c r="Z2121" s="437"/>
      <c r="AA2121" s="437"/>
      <c r="AB2121" s="437"/>
      <c r="AC2121" s="437"/>
      <c r="AD2121" s="437"/>
      <c r="AE2121" s="437"/>
      <c r="AF2121" s="437"/>
    </row>
    <row r="2122">
      <c r="A2122" s="486" t="s">
        <v>1636</v>
      </c>
      <c r="B2122" s="478">
        <v>1.0</v>
      </c>
      <c r="C2122" s="487" t="s">
        <v>1841</v>
      </c>
      <c r="D2122" s="474"/>
      <c r="E2122" s="474"/>
      <c r="F2122" s="475"/>
      <c r="G2122" s="476" t="s">
        <v>1638</v>
      </c>
      <c r="H2122" s="451"/>
      <c r="S2122" s="452"/>
      <c r="T2122" s="437"/>
      <c r="U2122" s="437"/>
      <c r="V2122" s="437"/>
      <c r="W2122" s="437"/>
      <c r="X2122" s="437"/>
      <c r="Y2122" s="437"/>
      <c r="Z2122" s="437"/>
      <c r="AA2122" s="437"/>
      <c r="AB2122" s="437"/>
      <c r="AC2122" s="437"/>
      <c r="AD2122" s="437"/>
      <c r="AE2122" s="437"/>
      <c r="AF2122" s="437"/>
    </row>
    <row r="2123">
      <c r="A2123" s="486" t="s">
        <v>1636</v>
      </c>
      <c r="B2123" s="478">
        <v>2.0</v>
      </c>
      <c r="C2123" s="487" t="s">
        <v>1842</v>
      </c>
      <c r="D2123" s="474"/>
      <c r="E2123" s="474"/>
      <c r="F2123" s="475"/>
      <c r="G2123" s="476" t="s">
        <v>1638</v>
      </c>
      <c r="H2123" s="451"/>
      <c r="S2123" s="452"/>
      <c r="T2123" s="437"/>
      <c r="U2123" s="437"/>
      <c r="V2123" s="437"/>
      <c r="W2123" s="437"/>
      <c r="X2123" s="437"/>
      <c r="Y2123" s="437"/>
      <c r="Z2123" s="437"/>
      <c r="AA2123" s="437"/>
      <c r="AB2123" s="437"/>
      <c r="AC2123" s="437"/>
      <c r="AD2123" s="437"/>
      <c r="AE2123" s="437"/>
      <c r="AF2123" s="437"/>
    </row>
    <row r="2124">
      <c r="A2124" s="486" t="s">
        <v>1646</v>
      </c>
      <c r="B2124" s="478">
        <v>3.0</v>
      </c>
      <c r="C2124" s="487" t="s">
        <v>1843</v>
      </c>
      <c r="D2124" s="474"/>
      <c r="E2124" s="474"/>
      <c r="F2124" s="475"/>
      <c r="G2124" s="476" t="s">
        <v>1729</v>
      </c>
      <c r="H2124" s="451"/>
      <c r="S2124" s="452"/>
      <c r="T2124" s="437"/>
      <c r="U2124" s="437"/>
      <c r="V2124" s="437"/>
      <c r="W2124" s="437"/>
      <c r="X2124" s="437"/>
      <c r="Y2124" s="437"/>
      <c r="Z2124" s="437"/>
      <c r="AA2124" s="437"/>
      <c r="AB2124" s="437"/>
      <c r="AC2124" s="437"/>
      <c r="AD2124" s="437"/>
      <c r="AE2124" s="437"/>
      <c r="AF2124" s="437"/>
    </row>
    <row r="2125">
      <c r="A2125" s="486" t="s">
        <v>1646</v>
      </c>
      <c r="B2125" s="478">
        <v>4.0</v>
      </c>
      <c r="C2125" s="487" t="s">
        <v>1844</v>
      </c>
      <c r="D2125" s="474"/>
      <c r="E2125" s="474"/>
      <c r="F2125" s="475"/>
      <c r="G2125" s="476" t="s">
        <v>8995</v>
      </c>
      <c r="H2125" s="451"/>
      <c r="S2125" s="452"/>
      <c r="T2125" s="437"/>
      <c r="U2125" s="437"/>
      <c r="V2125" s="437"/>
      <c r="W2125" s="437"/>
      <c r="X2125" s="437"/>
      <c r="Y2125" s="437"/>
      <c r="Z2125" s="437"/>
      <c r="AA2125" s="437"/>
      <c r="AB2125" s="437"/>
      <c r="AC2125" s="437"/>
      <c r="AD2125" s="437"/>
      <c r="AE2125" s="437"/>
      <c r="AF2125" s="437"/>
    </row>
    <row r="2126">
      <c r="A2126" s="488" t="s">
        <v>8960</v>
      </c>
      <c r="B2126" s="474"/>
      <c r="C2126" s="474"/>
      <c r="D2126" s="474"/>
      <c r="E2126" s="474"/>
      <c r="F2126" s="474"/>
      <c r="G2126" s="474"/>
      <c r="H2126" s="451"/>
      <c r="S2126" s="452"/>
      <c r="T2126" s="437"/>
      <c r="U2126" s="437"/>
      <c r="V2126" s="437"/>
      <c r="W2126" s="437"/>
      <c r="X2126" s="437"/>
      <c r="Y2126" s="437"/>
      <c r="Z2126" s="437"/>
      <c r="AA2126" s="437"/>
      <c r="AB2126" s="437"/>
      <c r="AC2126" s="437"/>
      <c r="AD2126" s="437"/>
      <c r="AE2126" s="437"/>
      <c r="AF2126" s="437"/>
    </row>
    <row r="2127">
      <c r="A2127" s="471" t="s">
        <v>8944</v>
      </c>
      <c r="B2127" s="516" t="s">
        <v>8946</v>
      </c>
      <c r="C2127" s="473" t="s">
        <v>39</v>
      </c>
      <c r="D2127" s="475"/>
      <c r="E2127" s="472" t="s">
        <v>8951</v>
      </c>
      <c r="F2127" s="478" t="s">
        <v>8961</v>
      </c>
      <c r="G2127" s="473" t="s">
        <v>8953</v>
      </c>
      <c r="H2127" s="451"/>
      <c r="S2127" s="452"/>
      <c r="T2127" s="437"/>
      <c r="U2127" s="437"/>
      <c r="V2127" s="437"/>
      <c r="W2127" s="437"/>
      <c r="X2127" s="437"/>
      <c r="Y2127" s="437"/>
      <c r="Z2127" s="437"/>
      <c r="AA2127" s="437"/>
      <c r="AB2127" s="437"/>
      <c r="AC2127" s="437"/>
      <c r="AD2127" s="437"/>
      <c r="AE2127" s="437"/>
      <c r="AF2127" s="437"/>
    </row>
    <row r="2128">
      <c r="A2128" s="471" t="s">
        <v>6465</v>
      </c>
      <c r="B2128" s="472">
        <v>1.0</v>
      </c>
      <c r="C2128" s="476" t="s">
        <v>8955</v>
      </c>
      <c r="D2128" s="475"/>
      <c r="E2128" s="478" t="s">
        <v>8956</v>
      </c>
      <c r="F2128" s="472"/>
      <c r="G2128" s="473" t="s">
        <v>8957</v>
      </c>
      <c r="H2128" s="451"/>
      <c r="S2128" s="452"/>
      <c r="T2128" s="437"/>
      <c r="U2128" s="437"/>
      <c r="V2128" s="437"/>
      <c r="W2128" s="437"/>
      <c r="X2128" s="437"/>
      <c r="Y2128" s="437"/>
      <c r="Z2128" s="437"/>
      <c r="AA2128" s="437"/>
      <c r="AB2128" s="437"/>
      <c r="AC2128" s="437"/>
      <c r="AD2128" s="437"/>
      <c r="AE2128" s="437"/>
      <c r="AF2128" s="437"/>
    </row>
    <row r="2129">
      <c r="A2129" s="489" t="s">
        <v>8962</v>
      </c>
      <c r="B2129" s="474"/>
      <c r="C2129" s="474"/>
      <c r="D2129" s="474"/>
      <c r="E2129" s="474"/>
      <c r="F2129" s="474"/>
      <c r="G2129" s="474"/>
      <c r="H2129" s="451"/>
      <c r="S2129" s="452"/>
      <c r="T2129" s="437"/>
      <c r="U2129" s="437"/>
      <c r="V2129" s="437"/>
      <c r="W2129" s="437"/>
      <c r="X2129" s="437"/>
      <c r="Y2129" s="437"/>
      <c r="Z2129" s="437"/>
      <c r="AA2129" s="437"/>
      <c r="AB2129" s="437"/>
      <c r="AC2129" s="437"/>
      <c r="AD2129" s="437"/>
      <c r="AE2129" s="437"/>
      <c r="AF2129" s="437"/>
    </row>
    <row r="2130">
      <c r="A2130" s="471" t="s">
        <v>8944</v>
      </c>
      <c r="B2130" s="516" t="s">
        <v>8946</v>
      </c>
      <c r="C2130" s="473" t="s">
        <v>39</v>
      </c>
      <c r="D2130" s="475"/>
      <c r="E2130" s="472" t="s">
        <v>8951</v>
      </c>
      <c r="F2130" s="472" t="s">
        <v>8952</v>
      </c>
      <c r="G2130" s="473" t="s">
        <v>8953</v>
      </c>
      <c r="H2130" s="451"/>
      <c r="S2130" s="452"/>
      <c r="T2130" s="437"/>
      <c r="U2130" s="437"/>
      <c r="V2130" s="437"/>
      <c r="W2130" s="437"/>
      <c r="X2130" s="437"/>
      <c r="Y2130" s="437"/>
      <c r="Z2130" s="437"/>
      <c r="AA2130" s="437"/>
      <c r="AB2130" s="437"/>
      <c r="AC2130" s="437"/>
      <c r="AD2130" s="437"/>
      <c r="AE2130" s="437"/>
      <c r="AF2130" s="437"/>
    </row>
    <row r="2131">
      <c r="A2131" s="490" t="s">
        <v>6465</v>
      </c>
      <c r="B2131" s="491">
        <v>1.0</v>
      </c>
      <c r="C2131" s="492" t="s">
        <v>8955</v>
      </c>
      <c r="D2131" s="493"/>
      <c r="E2131" s="494" t="s">
        <v>8956</v>
      </c>
      <c r="F2131" s="491"/>
      <c r="G2131" s="495" t="s">
        <v>8963</v>
      </c>
      <c r="H2131" s="451"/>
      <c r="S2131" s="452"/>
      <c r="T2131" s="437"/>
      <c r="U2131" s="437"/>
      <c r="V2131" s="437"/>
      <c r="W2131" s="437"/>
      <c r="X2131" s="437"/>
      <c r="Y2131" s="437"/>
      <c r="Z2131" s="437"/>
      <c r="AA2131" s="437"/>
      <c r="AB2131" s="437"/>
      <c r="AC2131" s="437"/>
      <c r="AD2131" s="437"/>
      <c r="AE2131" s="437"/>
      <c r="AF2131" s="437"/>
    </row>
    <row r="2132">
      <c r="A2132" s="496"/>
      <c r="B2132" s="497"/>
      <c r="C2132" s="497"/>
      <c r="E2132" s="497"/>
      <c r="F2132" s="497"/>
      <c r="G2132" s="497"/>
      <c r="H2132" s="451"/>
      <c r="S2132" s="452"/>
      <c r="T2132" s="437"/>
      <c r="U2132" s="437"/>
      <c r="V2132" s="437"/>
      <c r="W2132" s="437"/>
      <c r="X2132" s="437"/>
      <c r="Y2132" s="437"/>
      <c r="Z2132" s="437"/>
      <c r="AA2132" s="437"/>
      <c r="AB2132" s="437"/>
      <c r="AC2132" s="437"/>
      <c r="AD2132" s="437"/>
      <c r="AE2132" s="437"/>
      <c r="AF2132" s="437"/>
    </row>
    <row r="2133">
      <c r="A2133" s="498" t="s">
        <v>8964</v>
      </c>
      <c r="B2133" s="435"/>
      <c r="C2133" s="435"/>
      <c r="D2133" s="499" t="s">
        <v>8965</v>
      </c>
      <c r="E2133" s="500" t="s">
        <v>8966</v>
      </c>
      <c r="F2133" s="499" t="s">
        <v>8967</v>
      </c>
      <c r="G2133" s="435"/>
      <c r="H2133" s="435"/>
      <c r="I2133" s="435"/>
      <c r="J2133" s="501" t="s">
        <v>8965</v>
      </c>
      <c r="K2133" s="500" t="s">
        <v>8966</v>
      </c>
      <c r="L2133" s="501" t="s">
        <v>8968</v>
      </c>
      <c r="M2133" s="435"/>
      <c r="N2133" s="435"/>
      <c r="O2133" s="435"/>
      <c r="P2133" s="502" t="s">
        <v>8965</v>
      </c>
      <c r="Q2133" s="503" t="s">
        <v>8966</v>
      </c>
      <c r="R2133" s="504"/>
      <c r="S2133" s="436"/>
      <c r="T2133" s="437"/>
      <c r="U2133" s="437"/>
      <c r="V2133" s="437"/>
      <c r="W2133" s="437"/>
      <c r="X2133" s="437"/>
      <c r="Y2133" s="437"/>
      <c r="Z2133" s="437"/>
      <c r="AA2133" s="437"/>
      <c r="AB2133" s="437"/>
      <c r="AC2133" s="437"/>
      <c r="AD2133" s="437"/>
      <c r="AE2133" s="437"/>
      <c r="AF2133" s="437"/>
    </row>
    <row r="2134">
      <c r="A2134" s="505"/>
      <c r="S2134" s="452"/>
      <c r="T2134" s="437"/>
      <c r="U2134" s="437"/>
      <c r="V2134" s="437"/>
      <c r="W2134" s="437"/>
      <c r="X2134" s="437"/>
      <c r="Y2134" s="437"/>
      <c r="Z2134" s="437"/>
      <c r="AA2134" s="437"/>
      <c r="AB2134" s="437"/>
      <c r="AC2134" s="437"/>
      <c r="AD2134" s="437"/>
      <c r="AE2134" s="437"/>
      <c r="AF2134" s="437"/>
    </row>
    <row r="2135">
      <c r="A2135" s="506" t="s">
        <v>8969</v>
      </c>
      <c r="D2135" s="507" t="s">
        <v>8965</v>
      </c>
      <c r="E2135" s="508" t="s">
        <v>8966</v>
      </c>
      <c r="F2135" s="507" t="s">
        <v>8970</v>
      </c>
      <c r="J2135" s="507" t="s">
        <v>8965</v>
      </c>
      <c r="K2135" s="508" t="s">
        <v>8966</v>
      </c>
      <c r="L2135" s="507" t="s">
        <v>8971</v>
      </c>
      <c r="P2135" s="509" t="s">
        <v>8965</v>
      </c>
      <c r="Q2135" s="510" t="s">
        <v>8966</v>
      </c>
      <c r="R2135" s="511" t="s">
        <v>8972</v>
      </c>
      <c r="S2135" s="452"/>
      <c r="T2135" s="437"/>
      <c r="U2135" s="437"/>
      <c r="V2135" s="437"/>
      <c r="W2135" s="437"/>
      <c r="X2135" s="437"/>
      <c r="Y2135" s="437"/>
      <c r="Z2135" s="437"/>
      <c r="AA2135" s="437"/>
      <c r="AB2135" s="437"/>
      <c r="AC2135" s="437"/>
      <c r="AD2135" s="437"/>
      <c r="AE2135" s="437"/>
      <c r="AF2135" s="437"/>
    </row>
    <row r="2136">
      <c r="A2136" s="512"/>
      <c r="B2136" s="513"/>
      <c r="C2136" s="513"/>
      <c r="D2136" s="513"/>
      <c r="E2136" s="513"/>
      <c r="F2136" s="513"/>
      <c r="G2136" s="513"/>
      <c r="H2136" s="513"/>
      <c r="I2136" s="513"/>
      <c r="J2136" s="513"/>
      <c r="K2136" s="513"/>
      <c r="L2136" s="513"/>
      <c r="M2136" s="513"/>
      <c r="N2136" s="513"/>
      <c r="O2136" s="513"/>
      <c r="P2136" s="513"/>
      <c r="Q2136" s="513"/>
      <c r="R2136" s="513"/>
      <c r="S2136" s="514"/>
      <c r="T2136" s="437"/>
      <c r="U2136" s="437"/>
      <c r="V2136" s="437"/>
      <c r="W2136" s="437"/>
      <c r="X2136" s="437"/>
      <c r="Y2136" s="437"/>
      <c r="Z2136" s="437"/>
      <c r="AA2136" s="437"/>
      <c r="AB2136" s="437"/>
      <c r="AC2136" s="437"/>
      <c r="AD2136" s="437"/>
      <c r="AE2136" s="437"/>
      <c r="AF2136" s="437"/>
    </row>
    <row r="2137">
      <c r="A2137" s="434" t="s">
        <v>9057</v>
      </c>
      <c r="B2137" s="435"/>
      <c r="C2137" s="435"/>
      <c r="D2137" s="435"/>
      <c r="E2137" s="435"/>
      <c r="F2137" s="435"/>
      <c r="G2137" s="435"/>
      <c r="H2137" s="435"/>
      <c r="I2137" s="435"/>
      <c r="J2137" s="435"/>
      <c r="K2137" s="435"/>
      <c r="L2137" s="435"/>
      <c r="M2137" s="435"/>
      <c r="N2137" s="435"/>
      <c r="O2137" s="435"/>
      <c r="P2137" s="435"/>
      <c r="Q2137" s="435"/>
      <c r="R2137" s="435"/>
      <c r="S2137" s="436"/>
      <c r="T2137" s="437"/>
      <c r="U2137" s="437"/>
      <c r="V2137" s="437"/>
      <c r="W2137" s="437"/>
      <c r="X2137" s="437"/>
      <c r="Y2137" s="437"/>
      <c r="Z2137" s="437"/>
      <c r="AA2137" s="437"/>
      <c r="AB2137" s="437"/>
      <c r="AC2137" s="437"/>
      <c r="AD2137" s="437"/>
      <c r="AE2137" s="437"/>
      <c r="AF2137" s="437"/>
    </row>
    <row r="2138">
      <c r="A2138" s="438" t="s">
        <v>8935</v>
      </c>
      <c r="B2138" s="439"/>
      <c r="C2138" s="438" t="s">
        <v>8936</v>
      </c>
      <c r="D2138" s="440"/>
      <c r="E2138" s="439"/>
      <c r="F2138" s="441" t="s">
        <v>1437</v>
      </c>
      <c r="G2138" s="442" t="s">
        <v>8937</v>
      </c>
      <c r="H2138" s="443" t="s">
        <v>1442</v>
      </c>
      <c r="I2138" s="444"/>
      <c r="J2138" s="444"/>
      <c r="K2138" s="444"/>
      <c r="L2138" s="444"/>
      <c r="M2138" s="444"/>
      <c r="N2138" s="444"/>
      <c r="O2138" s="444"/>
      <c r="P2138" s="444"/>
      <c r="Q2138" s="444"/>
      <c r="R2138" s="444"/>
      <c r="S2138" s="445"/>
      <c r="T2138" s="437"/>
      <c r="U2138" s="437"/>
      <c r="V2138" s="437"/>
      <c r="W2138" s="437"/>
      <c r="X2138" s="437"/>
      <c r="Y2138" s="437"/>
      <c r="Z2138" s="437"/>
      <c r="AA2138" s="437"/>
      <c r="AB2138" s="437"/>
      <c r="AC2138" s="437"/>
      <c r="AD2138" s="437"/>
      <c r="AE2138" s="437"/>
      <c r="AF2138" s="437"/>
    </row>
    <row r="2139">
      <c r="A2139" s="446" t="s">
        <v>8938</v>
      </c>
      <c r="B2139" s="22"/>
      <c r="C2139" s="447"/>
      <c r="D2139" s="448"/>
      <c r="E2139" s="22"/>
      <c r="F2139" s="449" t="s">
        <v>8939</v>
      </c>
      <c r="G2139" s="450"/>
      <c r="H2139" s="451"/>
      <c r="S2139" s="452"/>
      <c r="T2139" s="437"/>
      <c r="U2139" s="437"/>
      <c r="V2139" s="437"/>
      <c r="W2139" s="437"/>
      <c r="X2139" s="437"/>
      <c r="Y2139" s="437"/>
      <c r="Z2139" s="437"/>
      <c r="AA2139" s="437"/>
      <c r="AB2139" s="437"/>
      <c r="AC2139" s="437"/>
      <c r="AD2139" s="437"/>
      <c r="AE2139" s="437"/>
      <c r="AF2139" s="437"/>
    </row>
    <row r="2140">
      <c r="A2140" s="453" t="s">
        <v>8940</v>
      </c>
      <c r="B2140" s="448"/>
      <c r="C2140" s="448"/>
      <c r="D2140" s="22"/>
      <c r="E2140" s="454" t="s">
        <v>8941</v>
      </c>
      <c r="F2140" s="455" t="s">
        <v>8942</v>
      </c>
      <c r="G2140" s="456"/>
      <c r="H2140" s="451"/>
      <c r="S2140" s="452"/>
      <c r="T2140" s="437"/>
      <c r="U2140" s="437"/>
      <c r="V2140" s="437"/>
      <c r="W2140" s="437"/>
      <c r="X2140" s="437"/>
      <c r="Y2140" s="437"/>
      <c r="Z2140" s="437"/>
      <c r="AA2140" s="437"/>
      <c r="AB2140" s="437"/>
      <c r="AC2140" s="437"/>
      <c r="AD2140" s="437"/>
      <c r="AE2140" s="437"/>
      <c r="AF2140" s="437"/>
    </row>
    <row r="2141">
      <c r="A2141" s="457" t="s">
        <v>8943</v>
      </c>
      <c r="B2141" s="458"/>
      <c r="C2141" s="458"/>
      <c r="D2141" s="459"/>
      <c r="E2141" s="460"/>
      <c r="F2141" s="461"/>
      <c r="G2141" s="462"/>
      <c r="H2141" s="463"/>
      <c r="I2141" s="464"/>
      <c r="J2141" s="464"/>
      <c r="K2141" s="464"/>
      <c r="L2141" s="464"/>
      <c r="M2141" s="464"/>
      <c r="N2141" s="464"/>
      <c r="O2141" s="464"/>
      <c r="P2141" s="464"/>
      <c r="Q2141" s="464"/>
      <c r="R2141" s="464"/>
      <c r="S2141" s="465"/>
      <c r="T2141" s="437"/>
      <c r="U2141" s="437"/>
      <c r="V2141" s="437"/>
      <c r="W2141" s="437"/>
      <c r="X2141" s="437"/>
      <c r="Y2141" s="437"/>
      <c r="Z2141" s="437"/>
      <c r="AA2141" s="437"/>
      <c r="AB2141" s="437"/>
      <c r="AC2141" s="437"/>
      <c r="AD2141" s="437"/>
      <c r="AE2141" s="437"/>
      <c r="AF2141" s="437"/>
    </row>
    <row r="2142">
      <c r="A2142" s="466" t="s">
        <v>8944</v>
      </c>
      <c r="B2142" s="467"/>
      <c r="C2142" s="468" t="s">
        <v>8945</v>
      </c>
      <c r="D2142" s="469"/>
      <c r="E2142" s="469"/>
      <c r="F2142" s="469"/>
      <c r="G2142" s="469"/>
      <c r="H2142" s="470" t="s">
        <v>1528</v>
      </c>
      <c r="S2142" s="452"/>
      <c r="T2142" s="437"/>
      <c r="U2142" s="437"/>
      <c r="V2142" s="437"/>
      <c r="W2142" s="437"/>
      <c r="X2142" s="437"/>
      <c r="Y2142" s="437"/>
      <c r="Z2142" s="437"/>
      <c r="AA2142" s="437"/>
      <c r="AB2142" s="437"/>
      <c r="AC2142" s="437"/>
      <c r="AD2142" s="437"/>
      <c r="AE2142" s="437"/>
      <c r="AF2142" s="437"/>
    </row>
    <row r="2143">
      <c r="A2143" s="486"/>
      <c r="B2143" s="478" t="s">
        <v>8946</v>
      </c>
      <c r="C2143" s="476" t="s">
        <v>8947</v>
      </c>
      <c r="D2143" s="474"/>
      <c r="E2143" s="474"/>
      <c r="F2143" s="476" t="s">
        <v>8948</v>
      </c>
      <c r="G2143" s="476" t="s">
        <v>8949</v>
      </c>
      <c r="H2143" s="451"/>
      <c r="S2143" s="452"/>
      <c r="T2143" s="437"/>
      <c r="U2143" s="437"/>
      <c r="V2143" s="437"/>
      <c r="W2143" s="437"/>
      <c r="X2143" s="437"/>
      <c r="Y2143" s="437"/>
      <c r="Z2143" s="437"/>
      <c r="AA2143" s="437"/>
      <c r="AB2143" s="437"/>
      <c r="AC2143" s="437"/>
      <c r="AD2143" s="437"/>
      <c r="AE2143" s="437"/>
      <c r="AF2143" s="437"/>
    </row>
    <row r="2144">
      <c r="A2144" s="486" t="s">
        <v>2104</v>
      </c>
      <c r="B2144" s="478">
        <v>1.0</v>
      </c>
      <c r="C2144" s="476" t="s">
        <v>2129</v>
      </c>
      <c r="D2144" s="474"/>
      <c r="E2144" s="474"/>
      <c r="F2144" s="476" t="s">
        <v>2130</v>
      </c>
      <c r="G2144" s="437"/>
      <c r="H2144" s="451"/>
      <c r="S2144" s="452"/>
      <c r="T2144" s="437"/>
      <c r="U2144" s="437"/>
      <c r="V2144" s="437"/>
      <c r="W2144" s="437"/>
      <c r="X2144" s="437"/>
      <c r="Y2144" s="437"/>
      <c r="Z2144" s="437"/>
      <c r="AA2144" s="437"/>
      <c r="AB2144" s="437"/>
      <c r="AC2144" s="437"/>
      <c r="AD2144" s="437"/>
      <c r="AE2144" s="437"/>
      <c r="AF2144" s="437"/>
    </row>
    <row r="2145">
      <c r="A2145" s="486"/>
      <c r="B2145" s="478" t="s">
        <v>8946</v>
      </c>
      <c r="C2145" s="476" t="s">
        <v>8947</v>
      </c>
      <c r="D2145" s="474"/>
      <c r="E2145" s="474"/>
      <c r="F2145" s="475"/>
      <c r="G2145" s="476" t="s">
        <v>8948</v>
      </c>
      <c r="H2145" s="451"/>
      <c r="S2145" s="452"/>
      <c r="T2145" s="437"/>
      <c r="U2145" s="437"/>
      <c r="V2145" s="437"/>
      <c r="W2145" s="437"/>
      <c r="X2145" s="437"/>
      <c r="Y2145" s="437"/>
      <c r="Z2145" s="437"/>
      <c r="AA2145" s="437"/>
      <c r="AB2145" s="437"/>
      <c r="AC2145" s="437"/>
      <c r="AD2145" s="437"/>
      <c r="AE2145" s="437"/>
      <c r="AF2145" s="437"/>
    </row>
    <row r="2146">
      <c r="A2146" s="486" t="s">
        <v>2131</v>
      </c>
      <c r="B2146" s="478">
        <v>1.0</v>
      </c>
      <c r="C2146" s="476" t="s">
        <v>2132</v>
      </c>
      <c r="D2146" s="474"/>
      <c r="E2146" s="474"/>
      <c r="F2146" s="475"/>
      <c r="G2146" s="476"/>
      <c r="H2146" s="451"/>
      <c r="S2146" s="452"/>
      <c r="T2146" s="437"/>
      <c r="U2146" s="437"/>
      <c r="V2146" s="437"/>
      <c r="W2146" s="437"/>
      <c r="X2146" s="437"/>
      <c r="Y2146" s="437"/>
      <c r="Z2146" s="437"/>
      <c r="AA2146" s="437"/>
      <c r="AB2146" s="437"/>
      <c r="AC2146" s="437"/>
      <c r="AD2146" s="437"/>
      <c r="AE2146" s="437"/>
      <c r="AF2146" s="437"/>
    </row>
    <row r="2147">
      <c r="A2147" s="521"/>
      <c r="B2147" s="522" t="s">
        <v>8946</v>
      </c>
      <c r="C2147" s="484" t="s">
        <v>8947</v>
      </c>
      <c r="D2147" s="474"/>
      <c r="E2147" s="474"/>
      <c r="F2147" s="475"/>
      <c r="G2147" s="484" t="s">
        <v>8948</v>
      </c>
      <c r="H2147" s="451"/>
      <c r="S2147" s="452"/>
      <c r="T2147" s="437"/>
      <c r="U2147" s="437"/>
      <c r="V2147" s="437"/>
      <c r="W2147" s="437"/>
      <c r="X2147" s="437"/>
      <c r="Y2147" s="437"/>
      <c r="Z2147" s="437"/>
      <c r="AA2147" s="437"/>
      <c r="AB2147" s="437"/>
      <c r="AC2147" s="437"/>
      <c r="AD2147" s="437"/>
      <c r="AE2147" s="437"/>
      <c r="AF2147" s="437"/>
    </row>
    <row r="2148">
      <c r="A2148" s="521" t="s">
        <v>2101</v>
      </c>
      <c r="B2148" s="483">
        <v>1.0</v>
      </c>
      <c r="C2148" s="484" t="s">
        <v>2109</v>
      </c>
      <c r="D2148" s="474"/>
      <c r="E2148" s="474"/>
      <c r="F2148" s="475"/>
      <c r="G2148" s="484"/>
      <c r="H2148" s="451"/>
      <c r="S2148" s="452"/>
      <c r="T2148" s="437"/>
      <c r="U2148" s="437"/>
      <c r="V2148" s="437"/>
      <c r="W2148" s="437"/>
      <c r="X2148" s="437"/>
      <c r="Y2148" s="437"/>
      <c r="Z2148" s="437"/>
      <c r="AA2148" s="437"/>
      <c r="AB2148" s="437"/>
      <c r="AC2148" s="437"/>
      <c r="AD2148" s="437"/>
      <c r="AE2148" s="437"/>
      <c r="AF2148" s="437"/>
    </row>
    <row r="2149">
      <c r="A2149" s="479"/>
      <c r="B2149" s="467" t="s">
        <v>8946</v>
      </c>
      <c r="C2149" s="485" t="s">
        <v>39</v>
      </c>
      <c r="D2149" s="475"/>
      <c r="E2149" s="480" t="s">
        <v>8951</v>
      </c>
      <c r="F2149" s="480" t="s">
        <v>8952</v>
      </c>
      <c r="G2149" s="485" t="s">
        <v>8953</v>
      </c>
      <c r="H2149" s="451"/>
      <c r="S2149" s="452"/>
      <c r="T2149" s="437"/>
      <c r="U2149" s="437"/>
      <c r="V2149" s="437"/>
      <c r="W2149" s="437"/>
      <c r="X2149" s="437"/>
      <c r="Y2149" s="437"/>
      <c r="Z2149" s="437"/>
      <c r="AA2149" s="437"/>
      <c r="AB2149" s="437"/>
      <c r="AC2149" s="437"/>
      <c r="AD2149" s="437"/>
      <c r="AE2149" s="437"/>
      <c r="AF2149" s="437"/>
    </row>
    <row r="2150">
      <c r="A2150" s="471" t="s">
        <v>6465</v>
      </c>
      <c r="B2150" s="480">
        <v>1.0</v>
      </c>
      <c r="C2150" s="484" t="s">
        <v>8955</v>
      </c>
      <c r="D2150" s="475"/>
      <c r="E2150" s="483" t="s">
        <v>8956</v>
      </c>
      <c r="F2150" s="480"/>
      <c r="G2150" s="484" t="s">
        <v>8957</v>
      </c>
      <c r="H2150" s="451"/>
      <c r="S2150" s="452"/>
      <c r="T2150" s="437"/>
      <c r="U2150" s="437"/>
      <c r="V2150" s="437"/>
      <c r="W2150" s="437"/>
      <c r="X2150" s="437"/>
      <c r="Y2150" s="437"/>
      <c r="Z2150" s="437"/>
      <c r="AA2150" s="437"/>
      <c r="AB2150" s="437"/>
      <c r="AC2150" s="437"/>
      <c r="AD2150" s="437"/>
      <c r="AE2150" s="437"/>
      <c r="AF2150" s="437"/>
    </row>
    <row r="2151">
      <c r="A2151" s="471"/>
      <c r="B2151" s="516" t="s">
        <v>8946</v>
      </c>
      <c r="C2151" s="476" t="s">
        <v>8958</v>
      </c>
      <c r="D2151" s="474"/>
      <c r="E2151" s="474"/>
      <c r="F2151" s="475"/>
      <c r="G2151" s="473" t="s">
        <v>8959</v>
      </c>
      <c r="H2151" s="451"/>
      <c r="S2151" s="452"/>
      <c r="T2151" s="437"/>
      <c r="U2151" s="437"/>
      <c r="V2151" s="437"/>
      <c r="W2151" s="437"/>
      <c r="X2151" s="437"/>
      <c r="Y2151" s="437"/>
      <c r="Z2151" s="437"/>
      <c r="AA2151" s="437"/>
      <c r="AB2151" s="437"/>
      <c r="AC2151" s="437"/>
      <c r="AD2151" s="437"/>
      <c r="AE2151" s="437"/>
      <c r="AF2151" s="437"/>
    </row>
    <row r="2152">
      <c r="A2152" s="486" t="s">
        <v>1636</v>
      </c>
      <c r="B2152" s="478">
        <v>1.0</v>
      </c>
      <c r="C2152" s="487" t="s">
        <v>1822</v>
      </c>
      <c r="D2152" s="474"/>
      <c r="E2152" s="474"/>
      <c r="F2152" s="475"/>
      <c r="G2152" s="476" t="s">
        <v>1638</v>
      </c>
      <c r="H2152" s="451"/>
      <c r="S2152" s="452"/>
      <c r="T2152" s="437"/>
      <c r="U2152" s="437"/>
      <c r="V2152" s="437"/>
      <c r="W2152" s="437"/>
      <c r="X2152" s="437"/>
      <c r="Y2152" s="437"/>
      <c r="Z2152" s="437"/>
      <c r="AA2152" s="437"/>
      <c r="AB2152" s="437"/>
      <c r="AC2152" s="437"/>
      <c r="AD2152" s="437"/>
      <c r="AE2152" s="437"/>
      <c r="AF2152" s="437"/>
    </row>
    <row r="2153">
      <c r="A2153" s="486" t="s">
        <v>1636</v>
      </c>
      <c r="B2153" s="478">
        <v>2.0</v>
      </c>
      <c r="C2153" s="487" t="s">
        <v>1823</v>
      </c>
      <c r="D2153" s="474"/>
      <c r="E2153" s="474"/>
      <c r="F2153" s="475"/>
      <c r="G2153" s="476" t="s">
        <v>1638</v>
      </c>
      <c r="H2153" s="451"/>
      <c r="S2153" s="452"/>
      <c r="T2153" s="437"/>
      <c r="U2153" s="437"/>
      <c r="V2153" s="437"/>
      <c r="W2153" s="437"/>
      <c r="X2153" s="437"/>
      <c r="Y2153" s="437"/>
      <c r="Z2153" s="437"/>
      <c r="AA2153" s="437"/>
      <c r="AB2153" s="437"/>
      <c r="AC2153" s="437"/>
      <c r="AD2153" s="437"/>
      <c r="AE2153" s="437"/>
      <c r="AF2153" s="437"/>
    </row>
    <row r="2154">
      <c r="A2154" s="486" t="s">
        <v>1646</v>
      </c>
      <c r="B2154" s="478">
        <v>3.0</v>
      </c>
      <c r="C2154" s="487" t="s">
        <v>1824</v>
      </c>
      <c r="D2154" s="474"/>
      <c r="E2154" s="474"/>
      <c r="F2154" s="475"/>
      <c r="G2154" s="476" t="s">
        <v>1729</v>
      </c>
      <c r="H2154" s="451"/>
      <c r="S2154" s="452"/>
      <c r="T2154" s="437"/>
      <c r="U2154" s="437"/>
      <c r="V2154" s="437"/>
      <c r="W2154" s="437"/>
      <c r="X2154" s="437"/>
      <c r="Y2154" s="437"/>
      <c r="Z2154" s="437"/>
      <c r="AA2154" s="437"/>
      <c r="AB2154" s="437"/>
      <c r="AC2154" s="437"/>
      <c r="AD2154" s="437"/>
      <c r="AE2154" s="437"/>
      <c r="AF2154" s="437"/>
    </row>
    <row r="2155">
      <c r="A2155" s="486" t="s">
        <v>1646</v>
      </c>
      <c r="B2155" s="478">
        <v>4.0</v>
      </c>
      <c r="C2155" s="487" t="s">
        <v>1825</v>
      </c>
      <c r="D2155" s="474"/>
      <c r="E2155" s="474"/>
      <c r="F2155" s="475"/>
      <c r="G2155" s="476" t="s">
        <v>8995</v>
      </c>
      <c r="H2155" s="451"/>
      <c r="S2155" s="452"/>
      <c r="T2155" s="437"/>
      <c r="U2155" s="437"/>
      <c r="V2155" s="437"/>
      <c r="W2155" s="437"/>
      <c r="X2155" s="437"/>
      <c r="Y2155" s="437"/>
      <c r="Z2155" s="437"/>
      <c r="AA2155" s="437"/>
      <c r="AB2155" s="437"/>
      <c r="AC2155" s="437"/>
      <c r="AD2155" s="437"/>
      <c r="AE2155" s="437"/>
      <c r="AF2155" s="437"/>
    </row>
    <row r="2156">
      <c r="A2156" s="488" t="s">
        <v>8960</v>
      </c>
      <c r="B2156" s="474"/>
      <c r="C2156" s="474"/>
      <c r="D2156" s="474"/>
      <c r="E2156" s="474"/>
      <c r="F2156" s="474"/>
      <c r="G2156" s="474"/>
      <c r="H2156" s="451"/>
      <c r="S2156" s="452"/>
      <c r="T2156" s="437"/>
      <c r="U2156" s="437"/>
      <c r="V2156" s="437"/>
      <c r="W2156" s="437"/>
      <c r="X2156" s="437"/>
      <c r="Y2156" s="437"/>
      <c r="Z2156" s="437"/>
      <c r="AA2156" s="437"/>
      <c r="AB2156" s="437"/>
      <c r="AC2156" s="437"/>
      <c r="AD2156" s="437"/>
      <c r="AE2156" s="437"/>
      <c r="AF2156" s="437"/>
    </row>
    <row r="2157">
      <c r="A2157" s="471" t="s">
        <v>8944</v>
      </c>
      <c r="B2157" s="516" t="s">
        <v>8946</v>
      </c>
      <c r="C2157" s="473" t="s">
        <v>39</v>
      </c>
      <c r="D2157" s="475"/>
      <c r="E2157" s="472" t="s">
        <v>8951</v>
      </c>
      <c r="F2157" s="478" t="s">
        <v>8961</v>
      </c>
      <c r="G2157" s="473" t="s">
        <v>8953</v>
      </c>
      <c r="H2157" s="451"/>
      <c r="S2157" s="452"/>
      <c r="T2157" s="437"/>
      <c r="U2157" s="437"/>
      <c r="V2157" s="437"/>
      <c r="W2157" s="437"/>
      <c r="X2157" s="437"/>
      <c r="Y2157" s="437"/>
      <c r="Z2157" s="437"/>
      <c r="AA2157" s="437"/>
      <c r="AB2157" s="437"/>
      <c r="AC2157" s="437"/>
      <c r="AD2157" s="437"/>
      <c r="AE2157" s="437"/>
      <c r="AF2157" s="437"/>
    </row>
    <row r="2158">
      <c r="A2158" s="471" t="s">
        <v>6465</v>
      </c>
      <c r="B2158" s="472">
        <v>1.0</v>
      </c>
      <c r="C2158" s="476" t="s">
        <v>8955</v>
      </c>
      <c r="D2158" s="475"/>
      <c r="E2158" s="478" t="s">
        <v>8956</v>
      </c>
      <c r="F2158" s="472"/>
      <c r="G2158" s="473" t="s">
        <v>8957</v>
      </c>
      <c r="H2158" s="451"/>
      <c r="S2158" s="452"/>
      <c r="T2158" s="437"/>
      <c r="U2158" s="437"/>
      <c r="V2158" s="437"/>
      <c r="W2158" s="437"/>
      <c r="X2158" s="437"/>
      <c r="Y2158" s="437"/>
      <c r="Z2158" s="437"/>
      <c r="AA2158" s="437"/>
      <c r="AB2158" s="437"/>
      <c r="AC2158" s="437"/>
      <c r="AD2158" s="437"/>
      <c r="AE2158" s="437"/>
      <c r="AF2158" s="437"/>
    </row>
    <row r="2159">
      <c r="A2159" s="489" t="s">
        <v>8962</v>
      </c>
      <c r="B2159" s="474"/>
      <c r="C2159" s="474"/>
      <c r="D2159" s="474"/>
      <c r="E2159" s="474"/>
      <c r="F2159" s="474"/>
      <c r="G2159" s="474"/>
      <c r="H2159" s="451"/>
      <c r="S2159" s="452"/>
      <c r="T2159" s="437"/>
      <c r="U2159" s="437"/>
      <c r="V2159" s="437"/>
      <c r="W2159" s="437"/>
      <c r="X2159" s="437"/>
      <c r="Y2159" s="437"/>
      <c r="Z2159" s="437"/>
      <c r="AA2159" s="437"/>
      <c r="AB2159" s="437"/>
      <c r="AC2159" s="437"/>
      <c r="AD2159" s="437"/>
      <c r="AE2159" s="437"/>
      <c r="AF2159" s="437"/>
    </row>
    <row r="2160">
      <c r="A2160" s="471" t="s">
        <v>8944</v>
      </c>
      <c r="B2160" s="516" t="s">
        <v>8946</v>
      </c>
      <c r="C2160" s="473" t="s">
        <v>39</v>
      </c>
      <c r="D2160" s="475"/>
      <c r="E2160" s="472" t="s">
        <v>8951</v>
      </c>
      <c r="F2160" s="472" t="s">
        <v>8952</v>
      </c>
      <c r="G2160" s="473" t="s">
        <v>8953</v>
      </c>
      <c r="H2160" s="451"/>
      <c r="S2160" s="452"/>
      <c r="T2160" s="437"/>
      <c r="U2160" s="437"/>
      <c r="V2160" s="437"/>
      <c r="W2160" s="437"/>
      <c r="X2160" s="437"/>
      <c r="Y2160" s="437"/>
      <c r="Z2160" s="437"/>
      <c r="AA2160" s="437"/>
      <c r="AB2160" s="437"/>
      <c r="AC2160" s="437"/>
      <c r="AD2160" s="437"/>
      <c r="AE2160" s="437"/>
      <c r="AF2160" s="437"/>
    </row>
    <row r="2161">
      <c r="A2161" s="490" t="s">
        <v>6465</v>
      </c>
      <c r="B2161" s="491">
        <v>1.0</v>
      </c>
      <c r="C2161" s="492" t="s">
        <v>8955</v>
      </c>
      <c r="D2161" s="493"/>
      <c r="E2161" s="494" t="s">
        <v>8956</v>
      </c>
      <c r="F2161" s="491"/>
      <c r="G2161" s="495" t="s">
        <v>8963</v>
      </c>
      <c r="H2161" s="451"/>
      <c r="S2161" s="452"/>
      <c r="T2161" s="437"/>
      <c r="U2161" s="437"/>
      <c r="V2161" s="437"/>
      <c r="W2161" s="437"/>
      <c r="X2161" s="437"/>
      <c r="Y2161" s="437"/>
      <c r="Z2161" s="437"/>
      <c r="AA2161" s="437"/>
      <c r="AB2161" s="437"/>
      <c r="AC2161" s="437"/>
      <c r="AD2161" s="437"/>
      <c r="AE2161" s="437"/>
      <c r="AF2161" s="437"/>
    </row>
    <row r="2162">
      <c r="A2162" s="496"/>
      <c r="B2162" s="497"/>
      <c r="C2162" s="497"/>
      <c r="E2162" s="497"/>
      <c r="F2162" s="497"/>
      <c r="G2162" s="497"/>
      <c r="H2162" s="451"/>
      <c r="S2162" s="452"/>
      <c r="T2162" s="437"/>
      <c r="U2162" s="437"/>
      <c r="V2162" s="437"/>
      <c r="W2162" s="437"/>
      <c r="X2162" s="437"/>
      <c r="Y2162" s="437"/>
      <c r="Z2162" s="437"/>
      <c r="AA2162" s="437"/>
      <c r="AB2162" s="437"/>
      <c r="AC2162" s="437"/>
      <c r="AD2162" s="437"/>
      <c r="AE2162" s="437"/>
      <c r="AF2162" s="437"/>
    </row>
    <row r="2163">
      <c r="A2163" s="498" t="s">
        <v>8964</v>
      </c>
      <c r="B2163" s="435"/>
      <c r="C2163" s="435"/>
      <c r="D2163" s="499" t="s">
        <v>8965</v>
      </c>
      <c r="E2163" s="500" t="s">
        <v>8966</v>
      </c>
      <c r="F2163" s="499" t="s">
        <v>8967</v>
      </c>
      <c r="G2163" s="435"/>
      <c r="H2163" s="435"/>
      <c r="I2163" s="435"/>
      <c r="J2163" s="501" t="s">
        <v>8965</v>
      </c>
      <c r="K2163" s="500" t="s">
        <v>8966</v>
      </c>
      <c r="L2163" s="501" t="s">
        <v>8968</v>
      </c>
      <c r="M2163" s="435"/>
      <c r="N2163" s="435"/>
      <c r="O2163" s="435"/>
      <c r="P2163" s="502" t="s">
        <v>8965</v>
      </c>
      <c r="Q2163" s="503" t="s">
        <v>8966</v>
      </c>
      <c r="R2163" s="504"/>
      <c r="S2163" s="436"/>
      <c r="T2163" s="437"/>
      <c r="U2163" s="437"/>
      <c r="V2163" s="437"/>
      <c r="W2163" s="437"/>
      <c r="X2163" s="437"/>
      <c r="Y2163" s="437"/>
      <c r="Z2163" s="437"/>
      <c r="AA2163" s="437"/>
      <c r="AB2163" s="437"/>
      <c r="AC2163" s="437"/>
      <c r="AD2163" s="437"/>
      <c r="AE2163" s="437"/>
      <c r="AF2163" s="437"/>
    </row>
    <row r="2164">
      <c r="A2164" s="505"/>
      <c r="S2164" s="452"/>
      <c r="T2164" s="437"/>
      <c r="U2164" s="437"/>
      <c r="V2164" s="437"/>
      <c r="W2164" s="437"/>
      <c r="X2164" s="437"/>
      <c r="Y2164" s="437"/>
      <c r="Z2164" s="437"/>
      <c r="AA2164" s="437"/>
      <c r="AB2164" s="437"/>
      <c r="AC2164" s="437"/>
      <c r="AD2164" s="437"/>
      <c r="AE2164" s="437"/>
      <c r="AF2164" s="437"/>
    </row>
    <row r="2165">
      <c r="A2165" s="506" t="s">
        <v>8969</v>
      </c>
      <c r="D2165" s="507" t="s">
        <v>8965</v>
      </c>
      <c r="E2165" s="508" t="s">
        <v>8966</v>
      </c>
      <c r="F2165" s="507" t="s">
        <v>8970</v>
      </c>
      <c r="J2165" s="507" t="s">
        <v>8965</v>
      </c>
      <c r="K2165" s="508" t="s">
        <v>8966</v>
      </c>
      <c r="L2165" s="507" t="s">
        <v>8971</v>
      </c>
      <c r="P2165" s="509" t="s">
        <v>8965</v>
      </c>
      <c r="Q2165" s="510" t="s">
        <v>8966</v>
      </c>
      <c r="R2165" s="511" t="s">
        <v>8972</v>
      </c>
      <c r="S2165" s="452"/>
      <c r="T2165" s="437"/>
      <c r="U2165" s="437"/>
      <c r="V2165" s="437"/>
      <c r="W2165" s="437"/>
      <c r="X2165" s="437"/>
      <c r="Y2165" s="437"/>
      <c r="Z2165" s="437"/>
      <c r="AA2165" s="437"/>
      <c r="AB2165" s="437"/>
      <c r="AC2165" s="437"/>
      <c r="AD2165" s="437"/>
      <c r="AE2165" s="437"/>
      <c r="AF2165" s="437"/>
    </row>
    <row r="2166">
      <c r="A2166" s="512"/>
      <c r="B2166" s="513"/>
      <c r="C2166" s="513"/>
      <c r="D2166" s="513"/>
      <c r="E2166" s="513"/>
      <c r="F2166" s="513"/>
      <c r="G2166" s="513"/>
      <c r="H2166" s="513"/>
      <c r="I2166" s="513"/>
      <c r="J2166" s="513"/>
      <c r="K2166" s="513"/>
      <c r="L2166" s="513"/>
      <c r="M2166" s="513"/>
      <c r="N2166" s="513"/>
      <c r="O2166" s="513"/>
      <c r="P2166" s="513"/>
      <c r="Q2166" s="513"/>
      <c r="R2166" s="513"/>
      <c r="S2166" s="514"/>
      <c r="T2166" s="437"/>
      <c r="U2166" s="437"/>
      <c r="V2166" s="437"/>
      <c r="W2166" s="437"/>
      <c r="X2166" s="437"/>
      <c r="Y2166" s="437"/>
      <c r="Z2166" s="437"/>
      <c r="AA2166" s="437"/>
      <c r="AB2166" s="437"/>
      <c r="AC2166" s="437"/>
      <c r="AD2166" s="437"/>
      <c r="AE2166" s="437"/>
      <c r="AF2166" s="437"/>
    </row>
    <row r="2167">
      <c r="A2167" s="434" t="s">
        <v>9058</v>
      </c>
      <c r="B2167" s="435"/>
      <c r="C2167" s="435"/>
      <c r="D2167" s="435"/>
      <c r="E2167" s="435"/>
      <c r="F2167" s="435"/>
      <c r="G2167" s="435"/>
      <c r="H2167" s="435"/>
      <c r="I2167" s="435"/>
      <c r="J2167" s="435"/>
      <c r="K2167" s="435"/>
      <c r="L2167" s="435"/>
      <c r="M2167" s="435"/>
      <c r="N2167" s="435"/>
      <c r="O2167" s="435"/>
      <c r="P2167" s="435"/>
      <c r="Q2167" s="435"/>
      <c r="R2167" s="435"/>
      <c r="S2167" s="436"/>
      <c r="T2167" s="437"/>
      <c r="U2167" s="437"/>
      <c r="V2167" s="437"/>
      <c r="W2167" s="437"/>
      <c r="X2167" s="437"/>
      <c r="Y2167" s="437"/>
      <c r="Z2167" s="437"/>
      <c r="AA2167" s="437"/>
      <c r="AB2167" s="437"/>
      <c r="AC2167" s="437"/>
      <c r="AD2167" s="437"/>
      <c r="AE2167" s="437"/>
      <c r="AF2167" s="437"/>
    </row>
    <row r="2168">
      <c r="A2168" s="438" t="s">
        <v>8935</v>
      </c>
      <c r="B2168" s="439"/>
      <c r="C2168" s="438" t="s">
        <v>8936</v>
      </c>
      <c r="D2168" s="440"/>
      <c r="E2168" s="439"/>
      <c r="F2168" s="441" t="s">
        <v>1437</v>
      </c>
      <c r="G2168" s="442" t="s">
        <v>8937</v>
      </c>
      <c r="H2168" s="443" t="s">
        <v>1442</v>
      </c>
      <c r="I2168" s="444"/>
      <c r="J2168" s="444"/>
      <c r="K2168" s="444"/>
      <c r="L2168" s="444"/>
      <c r="M2168" s="444"/>
      <c r="N2168" s="444"/>
      <c r="O2168" s="444"/>
      <c r="P2168" s="444"/>
      <c r="Q2168" s="444"/>
      <c r="R2168" s="444"/>
      <c r="S2168" s="445"/>
      <c r="T2168" s="437"/>
      <c r="U2168" s="437"/>
      <c r="V2168" s="437"/>
      <c r="W2168" s="437"/>
      <c r="X2168" s="437"/>
      <c r="Y2168" s="437"/>
      <c r="Z2168" s="437"/>
      <c r="AA2168" s="437"/>
      <c r="AB2168" s="437"/>
      <c r="AC2168" s="437"/>
      <c r="AD2168" s="437"/>
      <c r="AE2168" s="437"/>
      <c r="AF2168" s="437"/>
    </row>
    <row r="2169">
      <c r="A2169" s="446" t="s">
        <v>8938</v>
      </c>
      <c r="B2169" s="22"/>
      <c r="C2169" s="447"/>
      <c r="D2169" s="448"/>
      <c r="E2169" s="22"/>
      <c r="F2169" s="449" t="s">
        <v>8939</v>
      </c>
      <c r="G2169" s="450"/>
      <c r="H2169" s="451"/>
      <c r="S2169" s="452"/>
      <c r="T2169" s="437"/>
      <c r="U2169" s="437"/>
      <c r="V2169" s="437"/>
      <c r="W2169" s="437"/>
      <c r="X2169" s="437"/>
      <c r="Y2169" s="437"/>
      <c r="Z2169" s="437"/>
      <c r="AA2169" s="437"/>
      <c r="AB2169" s="437"/>
      <c r="AC2169" s="437"/>
      <c r="AD2169" s="437"/>
      <c r="AE2169" s="437"/>
      <c r="AF2169" s="437"/>
    </row>
    <row r="2170">
      <c r="A2170" s="453" t="s">
        <v>8940</v>
      </c>
      <c r="B2170" s="448"/>
      <c r="C2170" s="448"/>
      <c r="D2170" s="22"/>
      <c r="E2170" s="454" t="s">
        <v>8941</v>
      </c>
      <c r="F2170" s="455" t="s">
        <v>8942</v>
      </c>
      <c r="G2170" s="456"/>
      <c r="H2170" s="451"/>
      <c r="S2170" s="452"/>
      <c r="T2170" s="437"/>
      <c r="U2170" s="437"/>
      <c r="V2170" s="437"/>
      <c r="W2170" s="437"/>
      <c r="X2170" s="437"/>
      <c r="Y2170" s="437"/>
      <c r="Z2170" s="437"/>
      <c r="AA2170" s="437"/>
      <c r="AB2170" s="437"/>
      <c r="AC2170" s="437"/>
      <c r="AD2170" s="437"/>
      <c r="AE2170" s="437"/>
      <c r="AF2170" s="437"/>
    </row>
    <row r="2171">
      <c r="A2171" s="457" t="s">
        <v>8943</v>
      </c>
      <c r="B2171" s="458"/>
      <c r="C2171" s="458"/>
      <c r="D2171" s="459"/>
      <c r="E2171" s="460"/>
      <c r="F2171" s="461"/>
      <c r="G2171" s="462"/>
      <c r="H2171" s="463"/>
      <c r="I2171" s="464"/>
      <c r="J2171" s="464"/>
      <c r="K2171" s="464"/>
      <c r="L2171" s="464"/>
      <c r="M2171" s="464"/>
      <c r="N2171" s="464"/>
      <c r="O2171" s="464"/>
      <c r="P2171" s="464"/>
      <c r="Q2171" s="464"/>
      <c r="R2171" s="464"/>
      <c r="S2171" s="465"/>
      <c r="T2171" s="437"/>
      <c r="U2171" s="437"/>
      <c r="V2171" s="437"/>
      <c r="W2171" s="437"/>
      <c r="X2171" s="437"/>
      <c r="Y2171" s="437"/>
      <c r="Z2171" s="437"/>
      <c r="AA2171" s="437"/>
      <c r="AB2171" s="437"/>
      <c r="AC2171" s="437"/>
      <c r="AD2171" s="437"/>
      <c r="AE2171" s="437"/>
      <c r="AF2171" s="437"/>
    </row>
    <row r="2172">
      <c r="A2172" s="466" t="s">
        <v>8944</v>
      </c>
      <c r="B2172" s="467"/>
      <c r="C2172" s="468" t="s">
        <v>8945</v>
      </c>
      <c r="D2172" s="469"/>
      <c r="E2172" s="469"/>
      <c r="F2172" s="469"/>
      <c r="G2172" s="469"/>
      <c r="H2172" s="470" t="s">
        <v>1533</v>
      </c>
      <c r="S2172" s="452"/>
      <c r="T2172" s="437"/>
      <c r="U2172" s="437"/>
      <c r="V2172" s="437"/>
      <c r="W2172" s="437"/>
      <c r="X2172" s="437"/>
      <c r="Y2172" s="437"/>
      <c r="Z2172" s="437"/>
      <c r="AA2172" s="437"/>
      <c r="AB2172" s="437"/>
      <c r="AC2172" s="437"/>
      <c r="AD2172" s="437"/>
      <c r="AE2172" s="437"/>
      <c r="AF2172" s="437"/>
    </row>
    <row r="2173">
      <c r="A2173" s="486"/>
      <c r="B2173" s="478" t="s">
        <v>8946</v>
      </c>
      <c r="C2173" s="476" t="s">
        <v>8947</v>
      </c>
      <c r="D2173" s="474"/>
      <c r="E2173" s="474"/>
      <c r="F2173" s="476" t="s">
        <v>8948</v>
      </c>
      <c r="G2173" s="476" t="s">
        <v>8949</v>
      </c>
      <c r="H2173" s="451"/>
      <c r="S2173" s="452"/>
      <c r="T2173" s="437"/>
      <c r="U2173" s="437"/>
      <c r="V2173" s="437"/>
      <c r="W2173" s="437"/>
      <c r="X2173" s="437"/>
      <c r="Y2173" s="437"/>
      <c r="Z2173" s="437"/>
      <c r="AA2173" s="437"/>
      <c r="AB2173" s="437"/>
      <c r="AC2173" s="437"/>
      <c r="AD2173" s="437"/>
      <c r="AE2173" s="437"/>
      <c r="AF2173" s="437"/>
    </row>
    <row r="2174">
      <c r="A2174" s="486" t="s">
        <v>2104</v>
      </c>
      <c r="B2174" s="478">
        <v>1.0</v>
      </c>
      <c r="C2174" s="476" t="s">
        <v>2135</v>
      </c>
      <c r="D2174" s="474"/>
      <c r="E2174" s="474"/>
      <c r="F2174" s="476"/>
      <c r="G2174" s="437"/>
      <c r="H2174" s="451"/>
      <c r="S2174" s="452"/>
      <c r="T2174" s="437"/>
      <c r="U2174" s="437"/>
      <c r="V2174" s="437"/>
      <c r="W2174" s="437"/>
      <c r="X2174" s="437"/>
      <c r="Y2174" s="437"/>
      <c r="Z2174" s="437"/>
      <c r="AA2174" s="437"/>
      <c r="AB2174" s="437"/>
      <c r="AC2174" s="437"/>
      <c r="AD2174" s="437"/>
      <c r="AE2174" s="437"/>
      <c r="AF2174" s="437"/>
    </row>
    <row r="2175">
      <c r="A2175" s="486"/>
      <c r="B2175" s="478" t="s">
        <v>8946</v>
      </c>
      <c r="C2175" s="476" t="s">
        <v>8947</v>
      </c>
      <c r="D2175" s="474"/>
      <c r="E2175" s="474"/>
      <c r="F2175" s="475"/>
      <c r="G2175" s="476" t="s">
        <v>8948</v>
      </c>
      <c r="H2175" s="451"/>
      <c r="S2175" s="452"/>
      <c r="T2175" s="437"/>
      <c r="U2175" s="437"/>
      <c r="V2175" s="437"/>
      <c r="W2175" s="437"/>
      <c r="X2175" s="437"/>
      <c r="Y2175" s="437"/>
      <c r="Z2175" s="437"/>
      <c r="AA2175" s="437"/>
      <c r="AB2175" s="437"/>
      <c r="AC2175" s="437"/>
      <c r="AD2175" s="437"/>
      <c r="AE2175" s="437"/>
      <c r="AF2175" s="437"/>
    </row>
    <row r="2176">
      <c r="A2176" s="486" t="s">
        <v>2131</v>
      </c>
      <c r="B2176" s="478">
        <v>1.0</v>
      </c>
      <c r="C2176" s="476" t="s">
        <v>2132</v>
      </c>
      <c r="D2176" s="474"/>
      <c r="E2176" s="474"/>
      <c r="F2176" s="475"/>
      <c r="G2176" s="476"/>
      <c r="H2176" s="451"/>
      <c r="S2176" s="452"/>
      <c r="T2176" s="437"/>
      <c r="U2176" s="437"/>
      <c r="V2176" s="437"/>
      <c r="W2176" s="437"/>
      <c r="X2176" s="437"/>
      <c r="Y2176" s="437"/>
      <c r="Z2176" s="437"/>
      <c r="AA2176" s="437"/>
      <c r="AB2176" s="437"/>
      <c r="AC2176" s="437"/>
      <c r="AD2176" s="437"/>
      <c r="AE2176" s="437"/>
      <c r="AF2176" s="437"/>
    </row>
    <row r="2177">
      <c r="A2177" s="521"/>
      <c r="B2177" s="522" t="s">
        <v>8946</v>
      </c>
      <c r="C2177" s="484" t="s">
        <v>8947</v>
      </c>
      <c r="D2177" s="474"/>
      <c r="E2177" s="474"/>
      <c r="F2177" s="475"/>
      <c r="G2177" s="484" t="s">
        <v>8948</v>
      </c>
      <c r="H2177" s="451"/>
      <c r="S2177" s="452"/>
      <c r="T2177" s="437"/>
      <c r="U2177" s="437"/>
      <c r="V2177" s="437"/>
      <c r="W2177" s="437"/>
      <c r="X2177" s="437"/>
      <c r="Y2177" s="437"/>
      <c r="Z2177" s="437"/>
      <c r="AA2177" s="437"/>
      <c r="AB2177" s="437"/>
      <c r="AC2177" s="437"/>
      <c r="AD2177" s="437"/>
      <c r="AE2177" s="437"/>
      <c r="AF2177" s="437"/>
    </row>
    <row r="2178">
      <c r="A2178" s="521" t="s">
        <v>2101</v>
      </c>
      <c r="B2178" s="483">
        <v>1.0</v>
      </c>
      <c r="C2178" s="484" t="s">
        <v>2109</v>
      </c>
      <c r="D2178" s="474"/>
      <c r="E2178" s="474"/>
      <c r="F2178" s="475"/>
      <c r="G2178" s="484"/>
      <c r="H2178" s="451"/>
      <c r="S2178" s="452"/>
      <c r="T2178" s="437"/>
      <c r="U2178" s="437"/>
      <c r="V2178" s="437"/>
      <c r="W2178" s="437"/>
      <c r="X2178" s="437"/>
      <c r="Y2178" s="437"/>
      <c r="Z2178" s="437"/>
      <c r="AA2178" s="437"/>
      <c r="AB2178" s="437"/>
      <c r="AC2178" s="437"/>
      <c r="AD2178" s="437"/>
      <c r="AE2178" s="437"/>
      <c r="AF2178" s="437"/>
    </row>
    <row r="2179">
      <c r="A2179" s="479"/>
      <c r="B2179" s="467" t="s">
        <v>8946</v>
      </c>
      <c r="C2179" s="485" t="s">
        <v>39</v>
      </c>
      <c r="D2179" s="475"/>
      <c r="E2179" s="480" t="s">
        <v>8951</v>
      </c>
      <c r="F2179" s="480" t="s">
        <v>8952</v>
      </c>
      <c r="G2179" s="485" t="s">
        <v>8953</v>
      </c>
      <c r="H2179" s="451"/>
      <c r="S2179" s="452"/>
      <c r="T2179" s="437"/>
      <c r="U2179" s="437"/>
      <c r="V2179" s="437"/>
      <c r="W2179" s="437"/>
      <c r="X2179" s="437"/>
      <c r="Y2179" s="437"/>
      <c r="Z2179" s="437"/>
      <c r="AA2179" s="437"/>
      <c r="AB2179" s="437"/>
      <c r="AC2179" s="437"/>
      <c r="AD2179" s="437"/>
      <c r="AE2179" s="437"/>
      <c r="AF2179" s="437"/>
    </row>
    <row r="2180">
      <c r="A2180" s="471" t="s">
        <v>6465</v>
      </c>
      <c r="B2180" s="480">
        <v>1.0</v>
      </c>
      <c r="C2180" s="484" t="s">
        <v>8955</v>
      </c>
      <c r="D2180" s="475"/>
      <c r="E2180" s="483" t="s">
        <v>8956</v>
      </c>
      <c r="F2180" s="480"/>
      <c r="G2180" s="484" t="s">
        <v>8957</v>
      </c>
      <c r="H2180" s="451"/>
      <c r="S2180" s="452"/>
      <c r="T2180" s="437"/>
      <c r="U2180" s="437"/>
      <c r="V2180" s="437"/>
      <c r="W2180" s="437"/>
      <c r="X2180" s="437"/>
      <c r="Y2180" s="437"/>
      <c r="Z2180" s="437"/>
      <c r="AA2180" s="437"/>
      <c r="AB2180" s="437"/>
      <c r="AC2180" s="437"/>
      <c r="AD2180" s="437"/>
      <c r="AE2180" s="437"/>
      <c r="AF2180" s="437"/>
    </row>
    <row r="2181">
      <c r="A2181" s="471"/>
      <c r="B2181" s="516" t="s">
        <v>8946</v>
      </c>
      <c r="C2181" s="476" t="s">
        <v>8958</v>
      </c>
      <c r="D2181" s="474"/>
      <c r="E2181" s="474"/>
      <c r="F2181" s="475"/>
      <c r="G2181" s="473" t="s">
        <v>8959</v>
      </c>
      <c r="H2181" s="451"/>
      <c r="S2181" s="452"/>
      <c r="T2181" s="437"/>
      <c r="U2181" s="437"/>
      <c r="V2181" s="437"/>
      <c r="W2181" s="437"/>
      <c r="X2181" s="437"/>
      <c r="Y2181" s="437"/>
      <c r="Z2181" s="437"/>
      <c r="AA2181" s="437"/>
      <c r="AB2181" s="437"/>
      <c r="AC2181" s="437"/>
      <c r="AD2181" s="437"/>
      <c r="AE2181" s="437"/>
      <c r="AF2181" s="437"/>
    </row>
    <row r="2182">
      <c r="A2182" s="486" t="s">
        <v>1636</v>
      </c>
      <c r="B2182" s="478">
        <v>1.0</v>
      </c>
      <c r="C2182" s="487" t="s">
        <v>1831</v>
      </c>
      <c r="D2182" s="474"/>
      <c r="E2182" s="474"/>
      <c r="F2182" s="475"/>
      <c r="G2182" s="476" t="s">
        <v>1638</v>
      </c>
      <c r="H2182" s="451"/>
      <c r="S2182" s="452"/>
      <c r="T2182" s="437"/>
      <c r="U2182" s="437"/>
      <c r="V2182" s="437"/>
      <c r="W2182" s="437"/>
      <c r="X2182" s="437"/>
      <c r="Y2182" s="437"/>
      <c r="Z2182" s="437"/>
      <c r="AA2182" s="437"/>
      <c r="AB2182" s="437"/>
      <c r="AC2182" s="437"/>
      <c r="AD2182" s="437"/>
      <c r="AE2182" s="437"/>
      <c r="AF2182" s="437"/>
    </row>
    <row r="2183">
      <c r="A2183" s="486" t="s">
        <v>1636</v>
      </c>
      <c r="B2183" s="478">
        <v>2.0</v>
      </c>
      <c r="C2183" s="487" t="s">
        <v>1832</v>
      </c>
      <c r="D2183" s="474"/>
      <c r="E2183" s="474"/>
      <c r="F2183" s="475"/>
      <c r="G2183" s="476" t="s">
        <v>1638</v>
      </c>
      <c r="H2183" s="451"/>
      <c r="S2183" s="452"/>
      <c r="T2183" s="437"/>
      <c r="U2183" s="437"/>
      <c r="V2183" s="437"/>
      <c r="W2183" s="437"/>
      <c r="X2183" s="437"/>
      <c r="Y2183" s="437"/>
      <c r="Z2183" s="437"/>
      <c r="AA2183" s="437"/>
      <c r="AB2183" s="437"/>
      <c r="AC2183" s="437"/>
      <c r="AD2183" s="437"/>
      <c r="AE2183" s="437"/>
      <c r="AF2183" s="437"/>
    </row>
    <row r="2184">
      <c r="A2184" s="486" t="s">
        <v>1646</v>
      </c>
      <c r="B2184" s="478">
        <v>3.0</v>
      </c>
      <c r="C2184" s="487" t="s">
        <v>1833</v>
      </c>
      <c r="D2184" s="474"/>
      <c r="E2184" s="474"/>
      <c r="F2184" s="475"/>
      <c r="G2184" s="476" t="s">
        <v>1729</v>
      </c>
      <c r="H2184" s="451"/>
      <c r="S2184" s="452"/>
      <c r="T2184" s="437"/>
      <c r="U2184" s="437"/>
      <c r="V2184" s="437"/>
      <c r="W2184" s="437"/>
      <c r="X2184" s="437"/>
      <c r="Y2184" s="437"/>
      <c r="Z2184" s="437"/>
      <c r="AA2184" s="437"/>
      <c r="AB2184" s="437"/>
      <c r="AC2184" s="437"/>
      <c r="AD2184" s="437"/>
      <c r="AE2184" s="437"/>
      <c r="AF2184" s="437"/>
    </row>
    <row r="2185">
      <c r="A2185" s="486" t="s">
        <v>1646</v>
      </c>
      <c r="B2185" s="478">
        <v>4.0</v>
      </c>
      <c r="C2185" s="487" t="s">
        <v>1834</v>
      </c>
      <c r="D2185" s="474"/>
      <c r="E2185" s="474"/>
      <c r="F2185" s="475"/>
      <c r="G2185" s="476" t="s">
        <v>8995</v>
      </c>
      <c r="H2185" s="451"/>
      <c r="S2185" s="452"/>
      <c r="T2185" s="437"/>
      <c r="U2185" s="437"/>
      <c r="V2185" s="437"/>
      <c r="W2185" s="437"/>
      <c r="X2185" s="437"/>
      <c r="Y2185" s="437"/>
      <c r="Z2185" s="437"/>
      <c r="AA2185" s="437"/>
      <c r="AB2185" s="437"/>
      <c r="AC2185" s="437"/>
      <c r="AD2185" s="437"/>
      <c r="AE2185" s="437"/>
      <c r="AF2185" s="437"/>
    </row>
    <row r="2186">
      <c r="A2186" s="488" t="s">
        <v>8960</v>
      </c>
      <c r="B2186" s="474"/>
      <c r="C2186" s="474"/>
      <c r="D2186" s="474"/>
      <c r="E2186" s="474"/>
      <c r="F2186" s="474"/>
      <c r="G2186" s="474"/>
      <c r="H2186" s="451"/>
      <c r="S2186" s="452"/>
      <c r="T2186" s="437"/>
      <c r="U2186" s="437"/>
      <c r="V2186" s="437"/>
      <c r="W2186" s="437"/>
      <c r="X2186" s="437"/>
      <c r="Y2186" s="437"/>
      <c r="Z2186" s="437"/>
      <c r="AA2186" s="437"/>
      <c r="AB2186" s="437"/>
      <c r="AC2186" s="437"/>
      <c r="AD2186" s="437"/>
      <c r="AE2186" s="437"/>
      <c r="AF2186" s="437"/>
    </row>
    <row r="2187">
      <c r="A2187" s="471" t="s">
        <v>8944</v>
      </c>
      <c r="B2187" s="516" t="s">
        <v>8946</v>
      </c>
      <c r="C2187" s="473" t="s">
        <v>39</v>
      </c>
      <c r="D2187" s="475"/>
      <c r="E2187" s="472" t="s">
        <v>8951</v>
      </c>
      <c r="F2187" s="478" t="s">
        <v>8961</v>
      </c>
      <c r="G2187" s="473" t="s">
        <v>8953</v>
      </c>
      <c r="H2187" s="451"/>
      <c r="S2187" s="452"/>
      <c r="T2187" s="437"/>
      <c r="U2187" s="437"/>
      <c r="V2187" s="437"/>
      <c r="W2187" s="437"/>
      <c r="X2187" s="437"/>
      <c r="Y2187" s="437"/>
      <c r="Z2187" s="437"/>
      <c r="AA2187" s="437"/>
      <c r="AB2187" s="437"/>
      <c r="AC2187" s="437"/>
      <c r="AD2187" s="437"/>
      <c r="AE2187" s="437"/>
      <c r="AF2187" s="437"/>
    </row>
    <row r="2188">
      <c r="A2188" s="471" t="s">
        <v>6465</v>
      </c>
      <c r="B2188" s="472">
        <v>1.0</v>
      </c>
      <c r="C2188" s="476" t="s">
        <v>8955</v>
      </c>
      <c r="D2188" s="475"/>
      <c r="E2188" s="478" t="s">
        <v>8956</v>
      </c>
      <c r="F2188" s="472"/>
      <c r="G2188" s="473" t="s">
        <v>8957</v>
      </c>
      <c r="H2188" s="451"/>
      <c r="S2188" s="452"/>
      <c r="T2188" s="437"/>
      <c r="U2188" s="437"/>
      <c r="V2188" s="437"/>
      <c r="W2188" s="437"/>
      <c r="X2188" s="437"/>
      <c r="Y2188" s="437"/>
      <c r="Z2188" s="437"/>
      <c r="AA2188" s="437"/>
      <c r="AB2188" s="437"/>
      <c r="AC2188" s="437"/>
      <c r="AD2188" s="437"/>
      <c r="AE2188" s="437"/>
      <c r="AF2188" s="437"/>
    </row>
    <row r="2189">
      <c r="A2189" s="489" t="s">
        <v>8962</v>
      </c>
      <c r="B2189" s="474"/>
      <c r="C2189" s="474"/>
      <c r="D2189" s="474"/>
      <c r="E2189" s="474"/>
      <c r="F2189" s="474"/>
      <c r="G2189" s="474"/>
      <c r="H2189" s="451"/>
      <c r="S2189" s="452"/>
      <c r="T2189" s="437"/>
      <c r="U2189" s="437"/>
      <c r="V2189" s="437"/>
      <c r="W2189" s="437"/>
      <c r="X2189" s="437"/>
      <c r="Y2189" s="437"/>
      <c r="Z2189" s="437"/>
      <c r="AA2189" s="437"/>
      <c r="AB2189" s="437"/>
      <c r="AC2189" s="437"/>
      <c r="AD2189" s="437"/>
      <c r="AE2189" s="437"/>
      <c r="AF2189" s="437"/>
    </row>
    <row r="2190">
      <c r="A2190" s="471" t="s">
        <v>8944</v>
      </c>
      <c r="B2190" s="516" t="s">
        <v>8946</v>
      </c>
      <c r="C2190" s="473" t="s">
        <v>39</v>
      </c>
      <c r="D2190" s="475"/>
      <c r="E2190" s="472" t="s">
        <v>8951</v>
      </c>
      <c r="F2190" s="472" t="s">
        <v>8952</v>
      </c>
      <c r="G2190" s="473" t="s">
        <v>8953</v>
      </c>
      <c r="H2190" s="451"/>
      <c r="S2190" s="452"/>
      <c r="T2190" s="437"/>
      <c r="U2190" s="437"/>
      <c r="V2190" s="437"/>
      <c r="W2190" s="437"/>
      <c r="X2190" s="437"/>
      <c r="Y2190" s="437"/>
      <c r="Z2190" s="437"/>
      <c r="AA2190" s="437"/>
      <c r="AB2190" s="437"/>
      <c r="AC2190" s="437"/>
      <c r="AD2190" s="437"/>
      <c r="AE2190" s="437"/>
      <c r="AF2190" s="437"/>
    </row>
    <row r="2191">
      <c r="A2191" s="490" t="s">
        <v>6465</v>
      </c>
      <c r="B2191" s="491">
        <v>1.0</v>
      </c>
      <c r="C2191" s="492" t="s">
        <v>8955</v>
      </c>
      <c r="D2191" s="493"/>
      <c r="E2191" s="494" t="s">
        <v>8956</v>
      </c>
      <c r="F2191" s="491"/>
      <c r="G2191" s="495" t="s">
        <v>8963</v>
      </c>
      <c r="H2191" s="451"/>
      <c r="S2191" s="452"/>
      <c r="T2191" s="437"/>
      <c r="U2191" s="437"/>
      <c r="V2191" s="437"/>
      <c r="W2191" s="437"/>
      <c r="X2191" s="437"/>
      <c r="Y2191" s="437"/>
      <c r="Z2191" s="437"/>
      <c r="AA2191" s="437"/>
      <c r="AB2191" s="437"/>
      <c r="AC2191" s="437"/>
      <c r="AD2191" s="437"/>
      <c r="AE2191" s="437"/>
      <c r="AF2191" s="437"/>
    </row>
    <row r="2192">
      <c r="A2192" s="496"/>
      <c r="B2192" s="497"/>
      <c r="C2192" s="497"/>
      <c r="E2192" s="497"/>
      <c r="F2192" s="497"/>
      <c r="G2192" s="497"/>
      <c r="H2192" s="451"/>
      <c r="S2192" s="452"/>
      <c r="T2192" s="437"/>
      <c r="U2192" s="437"/>
      <c r="V2192" s="437"/>
      <c r="W2192" s="437"/>
      <c r="X2192" s="437"/>
      <c r="Y2192" s="437"/>
      <c r="Z2192" s="437"/>
      <c r="AA2192" s="437"/>
      <c r="AB2192" s="437"/>
      <c r="AC2192" s="437"/>
      <c r="AD2192" s="437"/>
      <c r="AE2192" s="437"/>
      <c r="AF2192" s="437"/>
    </row>
    <row r="2193">
      <c r="A2193" s="498" t="s">
        <v>8964</v>
      </c>
      <c r="B2193" s="435"/>
      <c r="C2193" s="435"/>
      <c r="D2193" s="499" t="s">
        <v>8965</v>
      </c>
      <c r="E2193" s="500" t="s">
        <v>8966</v>
      </c>
      <c r="F2193" s="499" t="s">
        <v>8967</v>
      </c>
      <c r="G2193" s="435"/>
      <c r="H2193" s="435"/>
      <c r="I2193" s="435"/>
      <c r="J2193" s="501" t="s">
        <v>8965</v>
      </c>
      <c r="K2193" s="500" t="s">
        <v>8966</v>
      </c>
      <c r="L2193" s="501" t="s">
        <v>8968</v>
      </c>
      <c r="M2193" s="435"/>
      <c r="N2193" s="435"/>
      <c r="O2193" s="435"/>
      <c r="P2193" s="502" t="s">
        <v>8965</v>
      </c>
      <c r="Q2193" s="503" t="s">
        <v>8966</v>
      </c>
      <c r="R2193" s="504"/>
      <c r="S2193" s="436"/>
      <c r="T2193" s="437"/>
      <c r="U2193" s="437"/>
      <c r="V2193" s="437"/>
      <c r="W2193" s="437"/>
      <c r="X2193" s="437"/>
      <c r="Y2193" s="437"/>
      <c r="Z2193" s="437"/>
      <c r="AA2193" s="437"/>
      <c r="AB2193" s="437"/>
      <c r="AC2193" s="437"/>
      <c r="AD2193" s="437"/>
      <c r="AE2193" s="437"/>
      <c r="AF2193" s="437"/>
    </row>
    <row r="2194">
      <c r="A2194" s="505"/>
      <c r="S2194" s="452"/>
      <c r="T2194" s="437"/>
      <c r="U2194" s="437"/>
      <c r="V2194" s="437"/>
      <c r="W2194" s="437"/>
      <c r="X2194" s="437"/>
      <c r="Y2194" s="437"/>
      <c r="Z2194" s="437"/>
      <c r="AA2194" s="437"/>
      <c r="AB2194" s="437"/>
      <c r="AC2194" s="437"/>
      <c r="AD2194" s="437"/>
      <c r="AE2194" s="437"/>
      <c r="AF2194" s="437"/>
    </row>
    <row r="2195">
      <c r="A2195" s="506" t="s">
        <v>8969</v>
      </c>
      <c r="D2195" s="507" t="s">
        <v>8965</v>
      </c>
      <c r="E2195" s="508" t="s">
        <v>8966</v>
      </c>
      <c r="F2195" s="507" t="s">
        <v>8970</v>
      </c>
      <c r="J2195" s="507" t="s">
        <v>8965</v>
      </c>
      <c r="K2195" s="508" t="s">
        <v>8966</v>
      </c>
      <c r="L2195" s="507" t="s">
        <v>8971</v>
      </c>
      <c r="P2195" s="509" t="s">
        <v>8965</v>
      </c>
      <c r="Q2195" s="510" t="s">
        <v>8966</v>
      </c>
      <c r="R2195" s="511" t="s">
        <v>8972</v>
      </c>
      <c r="S2195" s="452"/>
      <c r="T2195" s="437"/>
      <c r="U2195" s="437"/>
      <c r="V2195" s="437"/>
      <c r="W2195" s="437"/>
      <c r="X2195" s="437"/>
      <c r="Y2195" s="437"/>
      <c r="Z2195" s="437"/>
      <c r="AA2195" s="437"/>
      <c r="AB2195" s="437"/>
      <c r="AC2195" s="437"/>
      <c r="AD2195" s="437"/>
      <c r="AE2195" s="437"/>
      <c r="AF2195" s="437"/>
    </row>
    <row r="2196">
      <c r="A2196" s="512"/>
      <c r="B2196" s="513"/>
      <c r="C2196" s="513"/>
      <c r="D2196" s="513"/>
      <c r="E2196" s="513"/>
      <c r="F2196" s="513"/>
      <c r="G2196" s="513"/>
      <c r="H2196" s="513"/>
      <c r="I2196" s="513"/>
      <c r="J2196" s="513"/>
      <c r="K2196" s="513"/>
      <c r="L2196" s="513"/>
      <c r="M2196" s="513"/>
      <c r="N2196" s="513"/>
      <c r="O2196" s="513"/>
      <c r="P2196" s="513"/>
      <c r="Q2196" s="513"/>
      <c r="R2196" s="513"/>
      <c r="S2196" s="514"/>
      <c r="T2196" s="437"/>
      <c r="U2196" s="437"/>
      <c r="V2196" s="437"/>
      <c r="W2196" s="437"/>
      <c r="X2196" s="437"/>
      <c r="Y2196" s="437"/>
      <c r="Z2196" s="437"/>
      <c r="AA2196" s="437"/>
      <c r="AB2196" s="437"/>
      <c r="AC2196" s="437"/>
      <c r="AD2196" s="437"/>
      <c r="AE2196" s="437"/>
      <c r="AF2196" s="437"/>
    </row>
    <row r="2197">
      <c r="A2197" s="580"/>
      <c r="B2197" s="580"/>
      <c r="C2197" s="580"/>
      <c r="D2197" s="580"/>
      <c r="E2197" s="580"/>
      <c r="F2197" s="580"/>
      <c r="G2197" s="580"/>
      <c r="H2197" s="580"/>
      <c r="I2197" s="580"/>
      <c r="J2197" s="580"/>
      <c r="K2197" s="580"/>
      <c r="L2197" s="580"/>
      <c r="M2197" s="580"/>
      <c r="N2197" s="580"/>
      <c r="O2197" s="580"/>
      <c r="P2197" s="580"/>
      <c r="Q2197" s="580"/>
      <c r="R2197" s="580"/>
      <c r="S2197" s="580"/>
      <c r="T2197" s="437"/>
      <c r="U2197" s="437"/>
      <c r="V2197" s="437"/>
      <c r="W2197" s="437"/>
      <c r="X2197" s="437"/>
      <c r="Y2197" s="437"/>
      <c r="Z2197" s="437"/>
      <c r="AA2197" s="437"/>
      <c r="AB2197" s="437"/>
      <c r="AC2197" s="437"/>
      <c r="AD2197" s="437"/>
      <c r="AE2197" s="437"/>
      <c r="AF2197" s="437"/>
    </row>
    <row r="2198">
      <c r="A2198" s="580"/>
      <c r="B2198" s="580"/>
      <c r="C2198" s="580"/>
      <c r="D2198" s="580"/>
      <c r="E2198" s="580"/>
      <c r="F2198" s="580"/>
      <c r="G2198" s="580"/>
      <c r="H2198" s="580"/>
      <c r="I2198" s="580"/>
      <c r="J2198" s="580"/>
      <c r="K2198" s="580"/>
      <c r="L2198" s="580"/>
      <c r="M2198" s="580"/>
      <c r="N2198" s="580"/>
      <c r="O2198" s="580"/>
      <c r="P2198" s="580"/>
      <c r="Q2198" s="580"/>
      <c r="R2198" s="580"/>
      <c r="S2198" s="580"/>
      <c r="T2198" s="437"/>
      <c r="U2198" s="437"/>
      <c r="V2198" s="437"/>
      <c r="W2198" s="437"/>
      <c r="X2198" s="437"/>
      <c r="Y2198" s="437"/>
      <c r="Z2198" s="437"/>
      <c r="AA2198" s="437"/>
      <c r="AB2198" s="437"/>
      <c r="AC2198" s="437"/>
      <c r="AD2198" s="437"/>
      <c r="AE2198" s="437"/>
      <c r="AF2198" s="437"/>
    </row>
    <row r="2199">
      <c r="A2199" s="580"/>
      <c r="B2199" s="580"/>
      <c r="H2199" s="580"/>
      <c r="I2199" s="580"/>
      <c r="J2199" s="580"/>
      <c r="K2199" s="580"/>
      <c r="L2199" s="580"/>
      <c r="M2199" s="580"/>
      <c r="N2199" s="580"/>
      <c r="O2199" s="580"/>
      <c r="P2199" s="580"/>
      <c r="Q2199" s="580"/>
      <c r="R2199" s="580"/>
      <c r="S2199" s="580"/>
      <c r="T2199" s="437"/>
      <c r="U2199" s="437"/>
      <c r="V2199" s="437"/>
      <c r="W2199" s="437"/>
      <c r="X2199" s="437"/>
      <c r="Y2199" s="437"/>
      <c r="Z2199" s="437"/>
      <c r="AA2199" s="437"/>
      <c r="AB2199" s="437"/>
      <c r="AC2199" s="437"/>
      <c r="AD2199" s="437"/>
      <c r="AE2199" s="437"/>
      <c r="AF2199" s="437"/>
    </row>
    <row r="2200">
      <c r="A2200" s="580"/>
      <c r="B2200" s="580"/>
      <c r="C2200" s="580"/>
      <c r="D2200" s="580"/>
      <c r="E2200" s="580"/>
      <c r="F2200" s="580"/>
      <c r="G2200" s="580"/>
      <c r="H2200" s="580"/>
      <c r="I2200" s="580"/>
      <c r="J2200" s="580"/>
      <c r="K2200" s="580"/>
      <c r="L2200" s="580"/>
      <c r="M2200" s="580"/>
      <c r="N2200" s="580"/>
      <c r="O2200" s="580"/>
      <c r="P2200" s="580"/>
      <c r="Q2200" s="580"/>
      <c r="R2200" s="580"/>
      <c r="S2200" s="580"/>
      <c r="T2200" s="437"/>
      <c r="U2200" s="437"/>
      <c r="V2200" s="437"/>
      <c r="W2200" s="437"/>
      <c r="X2200" s="437"/>
      <c r="Y2200" s="437"/>
      <c r="Z2200" s="437"/>
      <c r="AA2200" s="437"/>
      <c r="AB2200" s="437"/>
      <c r="AC2200" s="437"/>
      <c r="AD2200" s="437"/>
      <c r="AE2200" s="437"/>
      <c r="AF2200" s="437"/>
    </row>
    <row r="2201">
      <c r="A2201" s="582"/>
      <c r="B2201" s="582"/>
      <c r="C2201" s="582"/>
      <c r="D2201" s="582"/>
      <c r="E2201" s="580"/>
      <c r="F2201" s="580"/>
      <c r="G2201" s="580"/>
      <c r="H2201" s="580"/>
      <c r="I2201" s="580"/>
      <c r="J2201" s="580"/>
      <c r="K2201" s="580"/>
      <c r="L2201" s="580"/>
      <c r="M2201" s="580"/>
      <c r="N2201" s="580"/>
      <c r="O2201" s="580"/>
      <c r="P2201" s="580"/>
      <c r="Q2201" s="580"/>
      <c r="R2201" s="580"/>
      <c r="S2201" s="580"/>
      <c r="T2201" s="437"/>
      <c r="U2201" s="437"/>
      <c r="V2201" s="437"/>
      <c r="W2201" s="437"/>
      <c r="X2201" s="437"/>
      <c r="Y2201" s="437"/>
      <c r="Z2201" s="437"/>
      <c r="AA2201" s="437"/>
      <c r="AB2201" s="437"/>
      <c r="AC2201" s="437"/>
      <c r="AD2201" s="437"/>
      <c r="AE2201" s="437"/>
      <c r="AF2201" s="437"/>
    </row>
    <row r="2202">
      <c r="A2202" s="580"/>
      <c r="B2202" s="580"/>
      <c r="C2202" s="580"/>
      <c r="D2202" s="580"/>
      <c r="E2202" s="580"/>
      <c r="F2202" s="580"/>
      <c r="G2202" s="580"/>
      <c r="H2202" s="580"/>
      <c r="I2202" s="580"/>
      <c r="J2202" s="580"/>
      <c r="K2202" s="580"/>
      <c r="L2202" s="580"/>
      <c r="M2202" s="580"/>
      <c r="N2202" s="580"/>
      <c r="O2202" s="580"/>
      <c r="P2202" s="580"/>
      <c r="Q2202" s="580"/>
      <c r="R2202" s="580"/>
      <c r="S2202" s="580"/>
      <c r="T2202" s="437"/>
      <c r="U2202" s="437"/>
      <c r="V2202" s="437"/>
      <c r="W2202" s="437"/>
      <c r="X2202" s="437"/>
      <c r="Y2202" s="437"/>
      <c r="Z2202" s="437"/>
      <c r="AA2202" s="437"/>
      <c r="AB2202" s="437"/>
      <c r="AC2202" s="437"/>
      <c r="AD2202" s="437"/>
      <c r="AE2202" s="437"/>
      <c r="AF2202" s="437"/>
    </row>
    <row r="2203">
      <c r="A2203" s="580"/>
      <c r="B2203" s="580"/>
      <c r="C2203" s="580"/>
      <c r="D2203" s="580"/>
      <c r="E2203" s="580"/>
      <c r="F2203" s="580"/>
      <c r="G2203" s="580"/>
      <c r="H2203" s="580"/>
      <c r="I2203" s="580"/>
      <c r="J2203" s="580"/>
      <c r="K2203" s="580"/>
      <c r="L2203" s="580"/>
      <c r="M2203" s="580"/>
      <c r="N2203" s="580"/>
      <c r="O2203" s="580"/>
      <c r="P2203" s="580"/>
      <c r="Q2203" s="580"/>
      <c r="R2203" s="580"/>
      <c r="S2203" s="580"/>
      <c r="T2203" s="437"/>
      <c r="U2203" s="437"/>
      <c r="V2203" s="437"/>
      <c r="W2203" s="437"/>
      <c r="X2203" s="437"/>
      <c r="Y2203" s="437"/>
      <c r="Z2203" s="437"/>
      <c r="AA2203" s="437"/>
      <c r="AB2203" s="437"/>
      <c r="AC2203" s="437"/>
      <c r="AD2203" s="437"/>
      <c r="AE2203" s="437"/>
      <c r="AF2203" s="437"/>
    </row>
    <row r="2204">
      <c r="A2204" s="580"/>
      <c r="B2204" s="580"/>
      <c r="C2204" s="580"/>
      <c r="D2204" s="580"/>
      <c r="E2204" s="580"/>
      <c r="F2204" s="580"/>
      <c r="G2204" s="580"/>
      <c r="H2204" s="580"/>
      <c r="I2204" s="580"/>
      <c r="J2204" s="580"/>
      <c r="K2204" s="580"/>
      <c r="L2204" s="580"/>
      <c r="M2204" s="580"/>
      <c r="N2204" s="580"/>
      <c r="O2204" s="580"/>
      <c r="P2204" s="580"/>
      <c r="Q2204" s="580"/>
      <c r="R2204" s="580"/>
      <c r="S2204" s="580"/>
      <c r="T2204" s="437"/>
      <c r="U2204" s="437"/>
      <c r="V2204" s="437"/>
      <c r="W2204" s="437"/>
      <c r="X2204" s="437"/>
      <c r="Y2204" s="437"/>
      <c r="Z2204" s="437"/>
      <c r="AA2204" s="437"/>
      <c r="AB2204" s="437"/>
      <c r="AC2204" s="437"/>
      <c r="AD2204" s="437"/>
      <c r="AE2204" s="437"/>
      <c r="AF2204" s="437"/>
    </row>
    <row r="2205">
      <c r="A2205" s="580"/>
      <c r="B2205" s="580"/>
      <c r="C2205" s="580"/>
      <c r="D2205" s="580"/>
      <c r="E2205" s="580"/>
      <c r="F2205" s="580"/>
      <c r="G2205" s="580"/>
      <c r="H2205" s="580"/>
      <c r="I2205" s="580"/>
      <c r="J2205" s="580"/>
      <c r="K2205" s="580"/>
      <c r="L2205" s="580"/>
      <c r="M2205" s="580"/>
      <c r="N2205" s="580"/>
      <c r="O2205" s="580"/>
      <c r="P2205" s="580"/>
      <c r="Q2205" s="580"/>
      <c r="R2205" s="580"/>
      <c r="S2205" s="580"/>
      <c r="T2205" s="437"/>
      <c r="U2205" s="437"/>
      <c r="V2205" s="437"/>
      <c r="W2205" s="437"/>
      <c r="X2205" s="437"/>
      <c r="Y2205" s="437"/>
      <c r="Z2205" s="437"/>
      <c r="AA2205" s="437"/>
      <c r="AB2205" s="437"/>
      <c r="AC2205" s="437"/>
      <c r="AD2205" s="437"/>
      <c r="AE2205" s="437"/>
      <c r="AF2205" s="437"/>
    </row>
    <row r="2206">
      <c r="A2206" s="580"/>
      <c r="B2206" s="580"/>
      <c r="C2206" s="580"/>
      <c r="D2206" s="580"/>
      <c r="E2206" s="580"/>
      <c r="F2206" s="580"/>
      <c r="H2206" s="580"/>
      <c r="I2206" s="580"/>
      <c r="J2206" s="580"/>
      <c r="K2206" s="580"/>
      <c r="L2206" s="580"/>
      <c r="M2206" s="580"/>
      <c r="N2206" s="580"/>
      <c r="O2206" s="580"/>
      <c r="P2206" s="580"/>
      <c r="Q2206" s="580"/>
      <c r="R2206" s="580"/>
      <c r="S2206" s="580"/>
      <c r="T2206" s="437"/>
      <c r="U2206" s="437"/>
      <c r="V2206" s="437"/>
      <c r="W2206" s="437"/>
      <c r="X2206" s="437"/>
      <c r="Y2206" s="437"/>
      <c r="Z2206" s="437"/>
      <c r="AA2206" s="437"/>
      <c r="AB2206" s="437"/>
      <c r="AC2206" s="437"/>
      <c r="AD2206" s="437"/>
      <c r="AE2206" s="437"/>
      <c r="AF2206" s="437"/>
    </row>
    <row r="2207">
      <c r="A2207" s="580"/>
      <c r="B2207" s="580"/>
      <c r="C2207" s="580"/>
      <c r="D2207" s="580"/>
      <c r="E2207" s="580"/>
      <c r="F2207" s="580"/>
      <c r="G2207" s="580"/>
      <c r="H2207" s="580"/>
      <c r="I2207" s="580"/>
      <c r="J2207" s="580"/>
      <c r="K2207" s="580"/>
      <c r="L2207" s="580"/>
      <c r="M2207" s="580"/>
      <c r="N2207" s="580"/>
      <c r="O2207" s="580"/>
      <c r="P2207" s="580"/>
      <c r="Q2207" s="580"/>
      <c r="R2207" s="580"/>
      <c r="S2207" s="580"/>
      <c r="T2207" s="437"/>
      <c r="U2207" s="437"/>
      <c r="V2207" s="437"/>
      <c r="W2207" s="437"/>
      <c r="X2207" s="437"/>
      <c r="Y2207" s="437"/>
      <c r="Z2207" s="437"/>
      <c r="AA2207" s="437"/>
      <c r="AB2207" s="437"/>
      <c r="AC2207" s="437"/>
      <c r="AD2207" s="437"/>
      <c r="AE2207" s="437"/>
      <c r="AF2207" s="437"/>
    </row>
    <row r="2208">
      <c r="A2208" s="580"/>
      <c r="B2208" s="580"/>
      <c r="C2208" s="580"/>
      <c r="D2208" s="580"/>
      <c r="E2208" s="580"/>
      <c r="H2208" s="580"/>
      <c r="I2208" s="580"/>
      <c r="J2208" s="580"/>
      <c r="K2208" s="580"/>
      <c r="L2208" s="580"/>
      <c r="M2208" s="580"/>
      <c r="N2208" s="580"/>
      <c r="O2208" s="580"/>
      <c r="P2208" s="580"/>
      <c r="Q2208" s="580"/>
      <c r="R2208" s="580"/>
      <c r="S2208" s="580"/>
      <c r="T2208" s="437"/>
      <c r="U2208" s="437"/>
      <c r="V2208" s="437"/>
      <c r="W2208" s="437"/>
      <c r="X2208" s="437"/>
      <c r="Y2208" s="437"/>
      <c r="Z2208" s="437"/>
      <c r="AA2208" s="437"/>
      <c r="AB2208" s="437"/>
      <c r="AC2208" s="437"/>
      <c r="AD2208" s="437"/>
      <c r="AE2208" s="437"/>
      <c r="AF2208" s="437"/>
    </row>
    <row r="2209">
      <c r="A2209" s="580"/>
      <c r="B2209" s="580"/>
      <c r="C2209" s="580"/>
      <c r="D2209" s="580"/>
      <c r="E2209" s="580"/>
      <c r="F2209" s="580"/>
      <c r="G2209" s="580"/>
      <c r="H2209" s="580"/>
      <c r="I2209" s="580"/>
      <c r="J2209" s="580"/>
      <c r="K2209" s="580"/>
      <c r="L2209" s="580"/>
      <c r="M2209" s="580"/>
      <c r="N2209" s="580"/>
      <c r="O2209" s="580"/>
      <c r="P2209" s="580"/>
      <c r="Q2209" s="580"/>
      <c r="R2209" s="580"/>
      <c r="S2209" s="580"/>
      <c r="T2209" s="437"/>
      <c r="U2209" s="437"/>
      <c r="V2209" s="437"/>
      <c r="W2209" s="437"/>
      <c r="X2209" s="437"/>
      <c r="Y2209" s="437"/>
      <c r="Z2209" s="437"/>
      <c r="AA2209" s="437"/>
      <c r="AB2209" s="437"/>
      <c r="AC2209" s="437"/>
      <c r="AD2209" s="437"/>
      <c r="AE2209" s="437"/>
      <c r="AF2209" s="437"/>
    </row>
    <row r="2210">
      <c r="A2210" s="580"/>
      <c r="B2210" s="580"/>
      <c r="C2210" s="580"/>
      <c r="D2210" s="580"/>
      <c r="E2210" s="580"/>
      <c r="F2210" s="580"/>
      <c r="G2210" s="580"/>
      <c r="H2210" s="580"/>
      <c r="I2210" s="580"/>
      <c r="J2210" s="580"/>
      <c r="K2210" s="580"/>
      <c r="L2210" s="580"/>
      <c r="M2210" s="580"/>
      <c r="N2210" s="580"/>
      <c r="O2210" s="580"/>
      <c r="P2210" s="580"/>
      <c r="Q2210" s="580"/>
      <c r="R2210" s="580"/>
      <c r="S2210" s="580"/>
      <c r="T2210" s="437"/>
      <c r="U2210" s="437"/>
      <c r="V2210" s="437"/>
      <c r="W2210" s="437"/>
      <c r="X2210" s="437"/>
      <c r="Y2210" s="437"/>
      <c r="Z2210" s="437"/>
      <c r="AA2210" s="437"/>
      <c r="AB2210" s="437"/>
      <c r="AC2210" s="437"/>
      <c r="AD2210" s="437"/>
      <c r="AE2210" s="437"/>
      <c r="AF2210" s="437"/>
    </row>
    <row r="2211">
      <c r="A2211" s="580"/>
      <c r="B2211" s="580"/>
      <c r="C2211" s="580"/>
      <c r="D2211" s="580"/>
      <c r="E2211" s="580"/>
      <c r="F2211" s="580"/>
      <c r="G2211" s="580"/>
      <c r="H2211" s="580"/>
      <c r="I2211" s="580"/>
      <c r="J2211" s="580"/>
      <c r="K2211" s="580"/>
      <c r="L2211" s="580"/>
      <c r="M2211" s="580"/>
      <c r="N2211" s="580"/>
      <c r="O2211" s="580"/>
      <c r="P2211" s="580"/>
      <c r="Q2211" s="580"/>
      <c r="R2211" s="580"/>
      <c r="S2211" s="580"/>
      <c r="T2211" s="437"/>
      <c r="U2211" s="437"/>
      <c r="V2211" s="437"/>
      <c r="W2211" s="437"/>
      <c r="X2211" s="437"/>
      <c r="Y2211" s="437"/>
      <c r="Z2211" s="437"/>
      <c r="AA2211" s="437"/>
      <c r="AB2211" s="437"/>
      <c r="AC2211" s="437"/>
      <c r="AD2211" s="437"/>
      <c r="AE2211" s="437"/>
      <c r="AF2211" s="437"/>
    </row>
    <row r="2212">
      <c r="A2212" s="580"/>
      <c r="B2212" s="580"/>
      <c r="C2212" s="580"/>
      <c r="D2212" s="580"/>
      <c r="E2212" s="580"/>
      <c r="F2212" s="580"/>
      <c r="G2212" s="580"/>
      <c r="H2212" s="580"/>
      <c r="I2212" s="580"/>
      <c r="J2212" s="580"/>
      <c r="K2212" s="580"/>
      <c r="L2212" s="580"/>
      <c r="M2212" s="580"/>
      <c r="N2212" s="580"/>
      <c r="O2212" s="580"/>
      <c r="P2212" s="580"/>
      <c r="Q2212" s="580"/>
      <c r="R2212" s="580"/>
      <c r="S2212" s="580"/>
      <c r="T2212" s="437"/>
      <c r="U2212" s="437"/>
      <c r="V2212" s="437"/>
      <c r="W2212" s="437"/>
      <c r="X2212" s="437"/>
      <c r="Y2212" s="437"/>
      <c r="Z2212" s="437"/>
      <c r="AA2212" s="437"/>
      <c r="AB2212" s="437"/>
      <c r="AC2212" s="437"/>
      <c r="AD2212" s="437"/>
      <c r="AE2212" s="437"/>
      <c r="AF2212" s="437"/>
    </row>
    <row r="2213">
      <c r="A2213" s="580"/>
      <c r="B2213" s="580"/>
      <c r="C2213" s="580"/>
      <c r="D2213" s="580"/>
      <c r="E2213" s="580"/>
      <c r="F2213" s="580"/>
      <c r="G2213" s="580"/>
      <c r="H2213" s="580"/>
      <c r="I2213" s="580"/>
      <c r="J2213" s="580"/>
      <c r="K2213" s="580"/>
      <c r="L2213" s="580"/>
      <c r="M2213" s="580"/>
      <c r="N2213" s="580"/>
      <c r="O2213" s="580"/>
      <c r="P2213" s="580"/>
      <c r="Q2213" s="580"/>
      <c r="R2213" s="580"/>
      <c r="S2213" s="580"/>
      <c r="T2213" s="437"/>
      <c r="U2213" s="437"/>
      <c r="V2213" s="437"/>
      <c r="W2213" s="437"/>
      <c r="X2213" s="437"/>
      <c r="Y2213" s="437"/>
      <c r="Z2213" s="437"/>
      <c r="AA2213" s="437"/>
      <c r="AB2213" s="437"/>
      <c r="AC2213" s="437"/>
      <c r="AD2213" s="437"/>
      <c r="AE2213" s="437"/>
      <c r="AF2213" s="437"/>
    </row>
    <row r="2214">
      <c r="A2214" s="580"/>
      <c r="B2214" s="580"/>
      <c r="C2214" s="580"/>
      <c r="D2214" s="580"/>
      <c r="E2214" s="580"/>
      <c r="F2214" s="580"/>
      <c r="G2214" s="580"/>
      <c r="H2214" s="580"/>
      <c r="I2214" s="580"/>
      <c r="J2214" s="580"/>
      <c r="K2214" s="580"/>
      <c r="L2214" s="580"/>
      <c r="M2214" s="580"/>
      <c r="N2214" s="580"/>
      <c r="O2214" s="580"/>
      <c r="P2214" s="580"/>
      <c r="Q2214" s="580"/>
      <c r="R2214" s="580"/>
      <c r="S2214" s="580"/>
      <c r="T2214" s="437"/>
      <c r="U2214" s="437"/>
      <c r="V2214" s="437"/>
      <c r="W2214" s="437"/>
      <c r="X2214" s="437"/>
      <c r="Y2214" s="437"/>
      <c r="Z2214" s="437"/>
      <c r="AA2214" s="437"/>
      <c r="AB2214" s="437"/>
      <c r="AC2214" s="437"/>
      <c r="AD2214" s="437"/>
      <c r="AE2214" s="437"/>
      <c r="AF2214" s="437"/>
    </row>
    <row r="2215">
      <c r="A2215" s="580"/>
      <c r="B2215" s="580"/>
      <c r="C2215" s="580"/>
      <c r="D2215" s="580"/>
      <c r="E2215" s="580"/>
      <c r="F2215" s="580"/>
      <c r="G2215" s="580"/>
      <c r="H2215" s="580"/>
      <c r="I2215" s="580"/>
      <c r="J2215" s="580"/>
      <c r="K2215" s="580"/>
      <c r="L2215" s="580"/>
      <c r="M2215" s="580"/>
      <c r="N2215" s="580"/>
      <c r="O2215" s="580"/>
      <c r="P2215" s="580"/>
      <c r="Q2215" s="580"/>
      <c r="R2215" s="580"/>
      <c r="S2215" s="580"/>
      <c r="T2215" s="437"/>
      <c r="U2215" s="437"/>
      <c r="V2215" s="437"/>
      <c r="W2215" s="437"/>
      <c r="X2215" s="437"/>
      <c r="Y2215" s="437"/>
      <c r="Z2215" s="437"/>
      <c r="AA2215" s="437"/>
      <c r="AB2215" s="437"/>
      <c r="AC2215" s="437"/>
      <c r="AD2215" s="437"/>
      <c r="AE2215" s="437"/>
      <c r="AF2215" s="437"/>
    </row>
    <row r="2216">
      <c r="A2216" s="580"/>
      <c r="B2216" s="580"/>
      <c r="C2216" s="580"/>
      <c r="D2216" s="580"/>
      <c r="E2216" s="580"/>
      <c r="F2216" s="580"/>
      <c r="G2216" s="580"/>
      <c r="H2216" s="580"/>
      <c r="I2216" s="580"/>
      <c r="J2216" s="580"/>
      <c r="K2216" s="580"/>
      <c r="L2216" s="580"/>
      <c r="M2216" s="580"/>
      <c r="N2216" s="580"/>
      <c r="O2216" s="580"/>
      <c r="P2216" s="580"/>
      <c r="Q2216" s="580"/>
      <c r="R2216" s="580"/>
      <c r="S2216" s="580"/>
      <c r="T2216" s="437"/>
      <c r="U2216" s="437"/>
      <c r="V2216" s="437"/>
      <c r="W2216" s="437"/>
      <c r="X2216" s="437"/>
      <c r="Y2216" s="437"/>
      <c r="Z2216" s="437"/>
      <c r="AA2216" s="437"/>
      <c r="AB2216" s="437"/>
      <c r="AC2216" s="437"/>
      <c r="AD2216" s="437"/>
      <c r="AE2216" s="437"/>
      <c r="AF2216" s="437"/>
    </row>
    <row r="2217">
      <c r="A2217" s="580"/>
      <c r="B2217" s="580"/>
      <c r="C2217" s="580"/>
      <c r="D2217" s="580"/>
      <c r="E2217" s="580"/>
      <c r="F2217" s="580"/>
      <c r="G2217" s="580"/>
      <c r="H2217" s="580"/>
      <c r="I2217" s="580"/>
      <c r="J2217" s="580"/>
      <c r="K2217" s="580"/>
      <c r="L2217" s="580"/>
      <c r="M2217" s="580"/>
      <c r="N2217" s="580"/>
      <c r="O2217" s="580"/>
      <c r="P2217" s="580"/>
      <c r="Q2217" s="580"/>
      <c r="R2217" s="580"/>
      <c r="S2217" s="580"/>
      <c r="T2217" s="437"/>
      <c r="U2217" s="437"/>
      <c r="V2217" s="437"/>
      <c r="W2217" s="437"/>
      <c r="X2217" s="437"/>
      <c r="Y2217" s="437"/>
      <c r="Z2217" s="437"/>
      <c r="AA2217" s="437"/>
      <c r="AB2217" s="437"/>
      <c r="AC2217" s="437"/>
      <c r="AD2217" s="437"/>
      <c r="AE2217" s="437"/>
      <c r="AF2217" s="437"/>
    </row>
    <row r="2218">
      <c r="A2218" s="580"/>
      <c r="B2218" s="580"/>
      <c r="C2218" s="580"/>
      <c r="D2218" s="580"/>
      <c r="E2218" s="580"/>
      <c r="F2218" s="580"/>
      <c r="G2218" s="580"/>
      <c r="H2218" s="580"/>
      <c r="I2218" s="580"/>
      <c r="J2218" s="580"/>
      <c r="K2218" s="580"/>
      <c r="L2218" s="580"/>
      <c r="M2218" s="580"/>
      <c r="N2218" s="580"/>
      <c r="O2218" s="580"/>
      <c r="P2218" s="580"/>
      <c r="Q2218" s="580"/>
      <c r="R2218" s="580"/>
      <c r="S2218" s="580"/>
      <c r="T2218" s="437"/>
      <c r="U2218" s="437"/>
      <c r="V2218" s="437"/>
      <c r="W2218" s="437"/>
      <c r="X2218" s="437"/>
      <c r="Y2218" s="437"/>
      <c r="Z2218" s="437"/>
      <c r="AA2218" s="437"/>
      <c r="AB2218" s="437"/>
      <c r="AC2218" s="437"/>
      <c r="AD2218" s="437"/>
      <c r="AE2218" s="437"/>
      <c r="AF2218" s="437"/>
    </row>
    <row r="2219">
      <c r="A2219" s="580"/>
      <c r="B2219" s="580"/>
      <c r="C2219" s="580"/>
      <c r="D2219" s="580"/>
      <c r="E2219" s="580"/>
      <c r="F2219" s="580"/>
      <c r="G2219" s="580"/>
      <c r="H2219" s="580"/>
      <c r="I2219" s="580"/>
      <c r="J2219" s="580"/>
      <c r="K2219" s="580"/>
      <c r="L2219" s="580"/>
      <c r="M2219" s="580"/>
      <c r="N2219" s="580"/>
      <c r="O2219" s="580"/>
      <c r="P2219" s="580"/>
      <c r="Q2219" s="580"/>
      <c r="R2219" s="580"/>
      <c r="S2219" s="580"/>
      <c r="T2219" s="437"/>
      <c r="U2219" s="437"/>
      <c r="V2219" s="437"/>
      <c r="W2219" s="437"/>
      <c r="X2219" s="437"/>
      <c r="Y2219" s="437"/>
      <c r="Z2219" s="437"/>
      <c r="AA2219" s="437"/>
      <c r="AB2219" s="437"/>
      <c r="AC2219" s="437"/>
      <c r="AD2219" s="437"/>
      <c r="AE2219" s="437"/>
      <c r="AF2219" s="437"/>
    </row>
    <row r="2220">
      <c r="A2220" s="580"/>
      <c r="B2220" s="580"/>
      <c r="C2220" s="580"/>
      <c r="D2220" s="580"/>
      <c r="E2220" s="580"/>
      <c r="F2220" s="580"/>
      <c r="G2220" s="580"/>
      <c r="H2220" s="580"/>
      <c r="I2220" s="580"/>
      <c r="J2220" s="580"/>
      <c r="K2220" s="580"/>
      <c r="L2220" s="580"/>
      <c r="M2220" s="580"/>
      <c r="N2220" s="580"/>
      <c r="O2220" s="580"/>
      <c r="P2220" s="580"/>
      <c r="Q2220" s="580"/>
      <c r="R2220" s="580"/>
      <c r="S2220" s="580"/>
      <c r="T2220" s="437"/>
      <c r="U2220" s="437"/>
      <c r="V2220" s="437"/>
      <c r="W2220" s="437"/>
      <c r="X2220" s="437"/>
      <c r="Y2220" s="437"/>
      <c r="Z2220" s="437"/>
      <c r="AA2220" s="437"/>
      <c r="AB2220" s="437"/>
      <c r="AC2220" s="437"/>
      <c r="AD2220" s="437"/>
      <c r="AE2220" s="437"/>
      <c r="AF2220" s="437"/>
    </row>
    <row r="2221">
      <c r="A2221" s="580"/>
      <c r="B2221" s="580"/>
      <c r="C2221" s="580"/>
      <c r="D2221" s="580"/>
      <c r="E2221" s="580"/>
      <c r="F2221" s="580"/>
      <c r="G2221" s="580"/>
      <c r="H2221" s="580"/>
      <c r="I2221" s="580"/>
      <c r="J2221" s="580"/>
      <c r="K2221" s="580"/>
      <c r="L2221" s="580"/>
      <c r="M2221" s="580"/>
      <c r="N2221" s="580"/>
      <c r="O2221" s="580"/>
      <c r="P2221" s="580"/>
      <c r="Q2221" s="580"/>
      <c r="R2221" s="580"/>
      <c r="S2221" s="580"/>
      <c r="T2221" s="437"/>
      <c r="U2221" s="437"/>
      <c r="V2221" s="437"/>
      <c r="W2221" s="437"/>
      <c r="X2221" s="437"/>
      <c r="Y2221" s="437"/>
      <c r="Z2221" s="437"/>
      <c r="AA2221" s="437"/>
      <c r="AB2221" s="437"/>
      <c r="AC2221" s="437"/>
      <c r="AD2221" s="437"/>
      <c r="AE2221" s="437"/>
      <c r="AF2221" s="437"/>
    </row>
    <row r="2222">
      <c r="A2222" s="580"/>
      <c r="B2222" s="580"/>
      <c r="C2222" s="580"/>
      <c r="D2222" s="580"/>
      <c r="E2222" s="580"/>
      <c r="F2222" s="580"/>
      <c r="G2222" s="580"/>
      <c r="H2222" s="580"/>
      <c r="I2222" s="580"/>
      <c r="J2222" s="580"/>
      <c r="K2222" s="580"/>
      <c r="L2222" s="580"/>
      <c r="M2222" s="580"/>
      <c r="N2222" s="580"/>
      <c r="O2222" s="580"/>
      <c r="P2222" s="580"/>
      <c r="Q2222" s="580"/>
      <c r="R2222" s="580"/>
      <c r="S2222" s="580"/>
      <c r="T2222" s="437"/>
      <c r="U2222" s="437"/>
      <c r="V2222" s="437"/>
      <c r="W2222" s="437"/>
      <c r="X2222" s="437"/>
      <c r="Y2222" s="437"/>
      <c r="Z2222" s="437"/>
      <c r="AA2222" s="437"/>
      <c r="AB2222" s="437"/>
      <c r="AC2222" s="437"/>
      <c r="AD2222" s="437"/>
      <c r="AE2222" s="437"/>
      <c r="AF2222" s="437"/>
    </row>
    <row r="2223">
      <c r="A2223" s="580"/>
      <c r="B2223" s="580"/>
      <c r="C2223" s="580"/>
      <c r="D2223" s="580"/>
      <c r="E2223" s="580"/>
      <c r="F2223" s="580"/>
      <c r="G2223" s="580"/>
      <c r="H2223" s="580"/>
      <c r="I2223" s="580"/>
      <c r="J2223" s="580"/>
      <c r="K2223" s="580"/>
      <c r="L2223" s="580"/>
      <c r="M2223" s="580"/>
      <c r="N2223" s="580"/>
      <c r="O2223" s="580"/>
      <c r="P2223" s="580"/>
      <c r="Q2223" s="580"/>
      <c r="R2223" s="580"/>
      <c r="S2223" s="580"/>
      <c r="T2223" s="437"/>
      <c r="U2223" s="437"/>
      <c r="V2223" s="437"/>
      <c r="W2223" s="437"/>
      <c r="X2223" s="437"/>
      <c r="Y2223" s="437"/>
      <c r="Z2223" s="437"/>
      <c r="AA2223" s="437"/>
      <c r="AB2223" s="437"/>
      <c r="AC2223" s="437"/>
      <c r="AD2223" s="437"/>
      <c r="AE2223" s="437"/>
      <c r="AF2223" s="437"/>
    </row>
    <row r="2224">
      <c r="A2224" s="580"/>
      <c r="B2224" s="580"/>
      <c r="C2224" s="580"/>
      <c r="D2224" s="580"/>
      <c r="E2224" s="580"/>
      <c r="F2224" s="580"/>
      <c r="G2224" s="580"/>
      <c r="H2224" s="580"/>
      <c r="I2224" s="580"/>
      <c r="J2224" s="580"/>
      <c r="K2224" s="580"/>
      <c r="L2224" s="580"/>
      <c r="M2224" s="580"/>
      <c r="N2224" s="580"/>
      <c r="O2224" s="580"/>
      <c r="P2224" s="580"/>
      <c r="Q2224" s="580"/>
      <c r="R2224" s="580"/>
      <c r="S2224" s="580"/>
      <c r="T2224" s="437"/>
      <c r="U2224" s="437"/>
      <c r="V2224" s="437"/>
      <c r="W2224" s="437"/>
      <c r="X2224" s="437"/>
      <c r="Y2224" s="437"/>
      <c r="Z2224" s="437"/>
      <c r="AA2224" s="437"/>
      <c r="AB2224" s="437"/>
      <c r="AC2224" s="437"/>
      <c r="AD2224" s="437"/>
      <c r="AE2224" s="437"/>
      <c r="AF2224" s="437"/>
    </row>
    <row r="2225">
      <c r="A2225" s="580"/>
      <c r="B2225" s="580"/>
      <c r="C2225" s="580"/>
      <c r="D2225" s="580"/>
      <c r="E2225" s="580"/>
      <c r="F2225" s="580"/>
      <c r="G2225" s="580"/>
      <c r="H2225" s="580"/>
      <c r="I2225" s="580"/>
      <c r="J2225" s="580"/>
      <c r="K2225" s="580"/>
      <c r="L2225" s="580"/>
      <c r="M2225" s="580"/>
      <c r="N2225" s="580"/>
      <c r="O2225" s="580"/>
      <c r="P2225" s="580"/>
      <c r="Q2225" s="580"/>
      <c r="R2225" s="580"/>
      <c r="S2225" s="580"/>
      <c r="T2225" s="437"/>
      <c r="U2225" s="437"/>
      <c r="V2225" s="437"/>
      <c r="W2225" s="437"/>
      <c r="X2225" s="437"/>
      <c r="Y2225" s="437"/>
      <c r="Z2225" s="437"/>
      <c r="AA2225" s="437"/>
      <c r="AB2225" s="437"/>
      <c r="AC2225" s="437"/>
      <c r="AD2225" s="437"/>
      <c r="AE2225" s="437"/>
      <c r="AF2225" s="437"/>
    </row>
    <row r="2226">
      <c r="A2226" s="580"/>
      <c r="B2226" s="580"/>
      <c r="C2226" s="580"/>
      <c r="D2226" s="580"/>
      <c r="E2226" s="581"/>
      <c r="F2226" s="580"/>
      <c r="G2226" s="580"/>
      <c r="H2226" s="580"/>
      <c r="I2226" s="580"/>
      <c r="J2226" s="580"/>
      <c r="K2226" s="580"/>
      <c r="L2226" s="580"/>
      <c r="M2226" s="580"/>
      <c r="N2226" s="580"/>
      <c r="O2226" s="580"/>
      <c r="P2226" s="580"/>
      <c r="Q2226" s="580"/>
      <c r="R2226" s="580"/>
      <c r="S2226" s="580"/>
      <c r="T2226" s="437"/>
      <c r="U2226" s="437"/>
      <c r="V2226" s="437"/>
      <c r="W2226" s="437"/>
      <c r="X2226" s="437"/>
      <c r="Y2226" s="437"/>
      <c r="Z2226" s="437"/>
      <c r="AA2226" s="437"/>
      <c r="AB2226" s="437"/>
      <c r="AC2226" s="437"/>
      <c r="AD2226" s="437"/>
      <c r="AE2226" s="437"/>
      <c r="AF2226" s="437"/>
    </row>
    <row r="2227">
      <c r="A2227" s="580"/>
      <c r="B2227" s="580"/>
      <c r="C2227" s="580"/>
      <c r="D2227" s="580"/>
      <c r="E2227" s="580"/>
      <c r="F2227" s="580"/>
      <c r="G2227" s="580"/>
      <c r="H2227" s="580"/>
      <c r="I2227" s="580"/>
      <c r="J2227" s="580"/>
      <c r="K2227" s="580"/>
      <c r="L2227" s="580"/>
      <c r="M2227" s="580"/>
      <c r="N2227" s="580"/>
      <c r="O2227" s="580"/>
      <c r="P2227" s="580"/>
      <c r="Q2227" s="580"/>
      <c r="R2227" s="580"/>
      <c r="S2227" s="580"/>
      <c r="T2227" s="437"/>
      <c r="U2227" s="437"/>
      <c r="V2227" s="437"/>
      <c r="W2227" s="437"/>
      <c r="X2227" s="437"/>
      <c r="Y2227" s="437"/>
      <c r="Z2227" s="437"/>
      <c r="AA2227" s="437"/>
      <c r="AB2227" s="437"/>
      <c r="AC2227" s="437"/>
      <c r="AD2227" s="437"/>
      <c r="AE2227" s="437"/>
      <c r="AF2227" s="437"/>
    </row>
    <row r="2228">
      <c r="A2228" s="580"/>
      <c r="B2228" s="580"/>
      <c r="C2228" s="580"/>
      <c r="E2228" s="583"/>
      <c r="J2228" s="580"/>
      <c r="K2228" s="583"/>
      <c r="L2228" s="580"/>
      <c r="M2228" s="580"/>
      <c r="N2228" s="580"/>
      <c r="O2228" s="580"/>
      <c r="P2228" s="580"/>
      <c r="Q2228" s="583"/>
      <c r="R2228" s="580"/>
      <c r="S2228" s="580"/>
      <c r="T2228" s="437"/>
      <c r="U2228" s="437"/>
      <c r="V2228" s="437"/>
      <c r="W2228" s="437"/>
      <c r="X2228" s="437"/>
      <c r="Y2228" s="437"/>
      <c r="Z2228" s="437"/>
      <c r="AA2228" s="437"/>
      <c r="AB2228" s="437"/>
      <c r="AC2228" s="437"/>
      <c r="AD2228" s="437"/>
      <c r="AE2228" s="437"/>
      <c r="AF2228" s="437"/>
    </row>
    <row r="2229">
      <c r="A2229" s="580"/>
      <c r="B2229" s="580"/>
      <c r="C2229" s="580"/>
      <c r="E2229" s="583"/>
      <c r="J2229" s="580"/>
      <c r="K2229" s="583"/>
      <c r="L2229" s="580"/>
      <c r="M2229" s="580"/>
      <c r="N2229" s="580"/>
      <c r="O2229" s="580"/>
      <c r="P2229" s="580"/>
      <c r="Q2229" s="583"/>
      <c r="R2229" s="580"/>
      <c r="S2229" s="580"/>
      <c r="T2229" s="437"/>
      <c r="U2229" s="437"/>
      <c r="V2229" s="437"/>
      <c r="W2229" s="437"/>
      <c r="X2229" s="437"/>
      <c r="Y2229" s="437"/>
      <c r="Z2229" s="437"/>
      <c r="AA2229" s="437"/>
      <c r="AB2229" s="437"/>
      <c r="AC2229" s="437"/>
      <c r="AD2229" s="437"/>
      <c r="AE2229" s="437"/>
      <c r="AF2229" s="437"/>
    </row>
    <row r="2230">
      <c r="A2230" s="580"/>
      <c r="B2230" s="580"/>
      <c r="C2230" s="580"/>
      <c r="D2230" s="580"/>
      <c r="E2230" s="583"/>
      <c r="F2230" s="580"/>
      <c r="G2230" s="580"/>
      <c r="H2230" s="580"/>
      <c r="I2230" s="580"/>
      <c r="J2230" s="580"/>
      <c r="K2230" s="583"/>
      <c r="L2230" s="580"/>
      <c r="M2230" s="580"/>
      <c r="N2230" s="580"/>
      <c r="O2230" s="580"/>
      <c r="P2230" s="580"/>
      <c r="Q2230" s="583"/>
      <c r="R2230" s="580"/>
      <c r="S2230" s="580"/>
      <c r="T2230" s="437"/>
      <c r="U2230" s="437"/>
      <c r="V2230" s="437"/>
      <c r="W2230" s="437"/>
      <c r="X2230" s="437"/>
      <c r="Y2230" s="437"/>
      <c r="Z2230" s="437"/>
      <c r="AA2230" s="437"/>
      <c r="AB2230" s="437"/>
      <c r="AC2230" s="437"/>
      <c r="AD2230" s="437"/>
      <c r="AE2230" s="437"/>
      <c r="AF2230" s="437"/>
    </row>
    <row r="2231">
      <c r="A2231" s="580"/>
      <c r="B2231" s="580"/>
      <c r="C2231" s="580"/>
      <c r="D2231" s="580"/>
      <c r="E2231" s="583"/>
      <c r="F2231" s="580"/>
      <c r="G2231" s="580"/>
      <c r="H2231" s="580"/>
      <c r="I2231" s="580"/>
      <c r="J2231" s="580"/>
      <c r="K2231" s="583"/>
      <c r="L2231" s="580"/>
      <c r="M2231" s="580"/>
      <c r="N2231" s="580"/>
      <c r="O2231" s="580"/>
      <c r="P2231" s="580"/>
      <c r="Q2231" s="583"/>
      <c r="R2231" s="580"/>
      <c r="S2231" s="580"/>
      <c r="T2231" s="437"/>
      <c r="U2231" s="437"/>
      <c r="V2231" s="437"/>
      <c r="W2231" s="437"/>
      <c r="X2231" s="437"/>
      <c r="Y2231" s="437"/>
      <c r="Z2231" s="437"/>
      <c r="AA2231" s="437"/>
      <c r="AB2231" s="437"/>
      <c r="AC2231" s="437"/>
      <c r="AD2231" s="437"/>
      <c r="AE2231" s="437"/>
      <c r="AF2231" s="437"/>
    </row>
    <row r="2232">
      <c r="A2232" s="580"/>
      <c r="B2232" s="580"/>
      <c r="C2232" s="580"/>
      <c r="D2232" s="580"/>
      <c r="E2232" s="580"/>
      <c r="F2232" s="580"/>
      <c r="G2232" s="580"/>
      <c r="H2232" s="580"/>
      <c r="I2232" s="580"/>
      <c r="J2232" s="580"/>
      <c r="K2232" s="580"/>
      <c r="L2232" s="580"/>
      <c r="M2232" s="580"/>
      <c r="N2232" s="580"/>
      <c r="O2232" s="580"/>
      <c r="P2232" s="580"/>
      <c r="Q2232" s="580"/>
      <c r="R2232" s="580"/>
      <c r="S2232" s="580"/>
      <c r="T2232" s="437"/>
      <c r="U2232" s="437"/>
      <c r="V2232" s="437"/>
      <c r="W2232" s="437"/>
      <c r="X2232" s="437"/>
      <c r="Y2232" s="437"/>
      <c r="Z2232" s="437"/>
      <c r="AA2232" s="437"/>
      <c r="AB2232" s="437"/>
      <c r="AC2232" s="437"/>
      <c r="AD2232" s="437"/>
      <c r="AE2232" s="437"/>
      <c r="AF2232" s="437"/>
    </row>
    <row r="2233">
      <c r="A2233" s="580"/>
      <c r="B2233" s="580"/>
      <c r="C2233" s="580"/>
      <c r="D2233" s="580"/>
      <c r="E2233" s="580"/>
      <c r="F2233" s="580"/>
      <c r="G2233" s="580"/>
      <c r="H2233" s="580"/>
      <c r="I2233" s="580"/>
      <c r="J2233" s="580"/>
      <c r="K2233" s="580"/>
      <c r="L2233" s="580"/>
      <c r="M2233" s="580"/>
      <c r="N2233" s="580"/>
      <c r="O2233" s="580"/>
      <c r="P2233" s="580"/>
      <c r="Q2233" s="580"/>
      <c r="R2233" s="580"/>
      <c r="S2233" s="580"/>
      <c r="T2233" s="437"/>
      <c r="U2233" s="437"/>
      <c r="V2233" s="437"/>
      <c r="W2233" s="437"/>
      <c r="X2233" s="437"/>
      <c r="Y2233" s="437"/>
      <c r="Z2233" s="437"/>
      <c r="AA2233" s="437"/>
      <c r="AB2233" s="437"/>
      <c r="AC2233" s="437"/>
      <c r="AD2233" s="437"/>
      <c r="AE2233" s="437"/>
      <c r="AF2233" s="437"/>
    </row>
    <row r="2234">
      <c r="A2234" s="580"/>
      <c r="B2234" s="580"/>
      <c r="H2234" s="580"/>
      <c r="I2234" s="580"/>
      <c r="J2234" s="580"/>
      <c r="K2234" s="580"/>
      <c r="L2234" s="580"/>
      <c r="M2234" s="580"/>
      <c r="N2234" s="580"/>
      <c r="O2234" s="580"/>
      <c r="P2234" s="580"/>
      <c r="Q2234" s="580"/>
      <c r="R2234" s="580"/>
      <c r="S2234" s="580"/>
      <c r="T2234" s="437"/>
      <c r="U2234" s="437"/>
      <c r="V2234" s="437"/>
      <c r="W2234" s="437"/>
      <c r="X2234" s="437"/>
      <c r="Y2234" s="437"/>
      <c r="Z2234" s="437"/>
      <c r="AA2234" s="437"/>
      <c r="AB2234" s="437"/>
      <c r="AC2234" s="437"/>
      <c r="AD2234" s="437"/>
      <c r="AE2234" s="437"/>
      <c r="AF2234" s="437"/>
    </row>
    <row r="2235">
      <c r="A2235" s="580"/>
      <c r="B2235" s="580"/>
      <c r="C2235" s="580"/>
      <c r="D2235" s="580"/>
      <c r="E2235" s="580"/>
      <c r="F2235" s="580"/>
      <c r="G2235" s="580"/>
      <c r="H2235" s="580"/>
      <c r="I2235" s="580"/>
      <c r="J2235" s="580"/>
      <c r="K2235" s="580"/>
      <c r="L2235" s="580"/>
      <c r="M2235" s="580"/>
      <c r="N2235" s="580"/>
      <c r="O2235" s="580"/>
      <c r="P2235" s="580"/>
      <c r="Q2235" s="580"/>
      <c r="R2235" s="580"/>
      <c r="S2235" s="580"/>
      <c r="T2235" s="437"/>
      <c r="U2235" s="437"/>
      <c r="V2235" s="437"/>
      <c r="W2235" s="437"/>
      <c r="X2235" s="437"/>
      <c r="Y2235" s="437"/>
      <c r="Z2235" s="437"/>
      <c r="AA2235" s="437"/>
      <c r="AB2235" s="437"/>
      <c r="AC2235" s="437"/>
      <c r="AD2235" s="437"/>
      <c r="AE2235" s="437"/>
      <c r="AF2235" s="437"/>
    </row>
    <row r="2236">
      <c r="A2236" s="582"/>
      <c r="B2236" s="582"/>
      <c r="C2236" s="582"/>
      <c r="D2236" s="582"/>
      <c r="E2236" s="580"/>
      <c r="F2236" s="580"/>
      <c r="G2236" s="580"/>
      <c r="H2236" s="580"/>
      <c r="I2236" s="580"/>
      <c r="J2236" s="580"/>
      <c r="K2236" s="580"/>
      <c r="L2236" s="580"/>
      <c r="M2236" s="580"/>
      <c r="N2236" s="580"/>
      <c r="O2236" s="580"/>
      <c r="P2236" s="580"/>
      <c r="Q2236" s="580"/>
      <c r="R2236" s="580"/>
      <c r="S2236" s="580"/>
      <c r="T2236" s="437"/>
      <c r="U2236" s="437"/>
      <c r="V2236" s="437"/>
      <c r="W2236" s="437"/>
      <c r="X2236" s="437"/>
      <c r="Y2236" s="437"/>
      <c r="Z2236" s="437"/>
      <c r="AA2236" s="437"/>
      <c r="AB2236" s="437"/>
      <c r="AC2236" s="437"/>
      <c r="AD2236" s="437"/>
      <c r="AE2236" s="437"/>
      <c r="AF2236" s="437"/>
    </row>
    <row r="2237">
      <c r="A2237" s="580"/>
      <c r="B2237" s="580"/>
      <c r="C2237" s="580"/>
      <c r="D2237" s="580"/>
      <c r="E2237" s="580"/>
      <c r="F2237" s="580"/>
      <c r="G2237" s="580"/>
      <c r="H2237" s="580"/>
      <c r="I2237" s="580"/>
      <c r="J2237" s="580"/>
      <c r="K2237" s="580"/>
      <c r="L2237" s="580"/>
      <c r="M2237" s="580"/>
      <c r="N2237" s="580"/>
      <c r="O2237" s="580"/>
      <c r="P2237" s="580"/>
      <c r="Q2237" s="580"/>
      <c r="R2237" s="580"/>
      <c r="S2237" s="580"/>
      <c r="T2237" s="437"/>
      <c r="U2237" s="437"/>
      <c r="V2237" s="437"/>
      <c r="W2237" s="437"/>
      <c r="X2237" s="437"/>
      <c r="Y2237" s="437"/>
      <c r="Z2237" s="437"/>
      <c r="AA2237" s="437"/>
      <c r="AB2237" s="437"/>
      <c r="AC2237" s="437"/>
      <c r="AD2237" s="437"/>
      <c r="AE2237" s="437"/>
      <c r="AF2237" s="437"/>
    </row>
    <row r="2238">
      <c r="A2238" s="580"/>
      <c r="B2238" s="580"/>
      <c r="C2238" s="580"/>
      <c r="D2238" s="580"/>
      <c r="E2238" s="580"/>
      <c r="F2238" s="580"/>
      <c r="G2238" s="580"/>
      <c r="H2238" s="580"/>
      <c r="I2238" s="580"/>
      <c r="J2238" s="580"/>
      <c r="K2238" s="580"/>
      <c r="L2238" s="580"/>
      <c r="M2238" s="580"/>
      <c r="N2238" s="580"/>
      <c r="O2238" s="580"/>
      <c r="P2238" s="580"/>
      <c r="Q2238" s="580"/>
      <c r="R2238" s="580"/>
      <c r="S2238" s="580"/>
      <c r="T2238" s="437"/>
      <c r="U2238" s="437"/>
      <c r="V2238" s="437"/>
      <c r="W2238" s="437"/>
      <c r="X2238" s="437"/>
      <c r="Y2238" s="437"/>
      <c r="Z2238" s="437"/>
      <c r="AA2238" s="437"/>
      <c r="AB2238" s="437"/>
      <c r="AC2238" s="437"/>
      <c r="AD2238" s="437"/>
      <c r="AE2238" s="437"/>
      <c r="AF2238" s="437"/>
    </row>
    <row r="2239">
      <c r="A2239" s="580"/>
      <c r="B2239" s="580"/>
      <c r="C2239" s="580"/>
      <c r="D2239" s="580"/>
      <c r="E2239" s="580"/>
      <c r="F2239" s="580"/>
      <c r="G2239" s="580"/>
      <c r="H2239" s="580"/>
      <c r="I2239" s="580"/>
      <c r="J2239" s="580"/>
      <c r="K2239" s="580"/>
      <c r="L2239" s="580"/>
      <c r="M2239" s="580"/>
      <c r="N2239" s="580"/>
      <c r="O2239" s="580"/>
      <c r="P2239" s="580"/>
      <c r="Q2239" s="580"/>
      <c r="R2239" s="580"/>
      <c r="S2239" s="580"/>
      <c r="T2239" s="437"/>
      <c r="U2239" s="437"/>
      <c r="V2239" s="437"/>
      <c r="W2239" s="437"/>
      <c r="X2239" s="437"/>
      <c r="Y2239" s="437"/>
      <c r="Z2239" s="437"/>
      <c r="AA2239" s="437"/>
      <c r="AB2239" s="437"/>
      <c r="AC2239" s="437"/>
      <c r="AD2239" s="437"/>
      <c r="AE2239" s="437"/>
      <c r="AF2239" s="437"/>
    </row>
    <row r="2240">
      <c r="A2240" s="580"/>
      <c r="B2240" s="580"/>
      <c r="C2240" s="580"/>
      <c r="D2240" s="580"/>
      <c r="E2240" s="580"/>
      <c r="F2240" s="580"/>
      <c r="G2240" s="580"/>
      <c r="H2240" s="580"/>
      <c r="I2240" s="580"/>
      <c r="J2240" s="580"/>
      <c r="K2240" s="580"/>
      <c r="L2240" s="580"/>
      <c r="M2240" s="580"/>
      <c r="N2240" s="580"/>
      <c r="O2240" s="580"/>
      <c r="P2240" s="580"/>
      <c r="Q2240" s="580"/>
      <c r="R2240" s="580"/>
      <c r="S2240" s="580"/>
      <c r="T2240" s="437"/>
      <c r="U2240" s="437"/>
      <c r="V2240" s="437"/>
      <c r="W2240" s="437"/>
      <c r="X2240" s="437"/>
      <c r="Y2240" s="437"/>
      <c r="Z2240" s="437"/>
      <c r="AA2240" s="437"/>
      <c r="AB2240" s="437"/>
      <c r="AC2240" s="437"/>
      <c r="AD2240" s="437"/>
      <c r="AE2240" s="437"/>
      <c r="AF2240" s="437"/>
    </row>
    <row r="2241">
      <c r="A2241" s="580"/>
      <c r="B2241" s="580"/>
      <c r="C2241" s="580"/>
      <c r="D2241" s="580"/>
      <c r="E2241" s="580"/>
      <c r="F2241" s="580"/>
      <c r="H2241" s="580"/>
      <c r="I2241" s="580"/>
      <c r="J2241" s="580"/>
      <c r="K2241" s="580"/>
      <c r="L2241" s="580"/>
      <c r="M2241" s="580"/>
      <c r="N2241" s="580"/>
      <c r="O2241" s="580"/>
      <c r="P2241" s="580"/>
      <c r="Q2241" s="580"/>
      <c r="R2241" s="580"/>
      <c r="S2241" s="580"/>
      <c r="T2241" s="437"/>
      <c r="U2241" s="437"/>
      <c r="V2241" s="437"/>
      <c r="W2241" s="437"/>
      <c r="X2241" s="437"/>
      <c r="Y2241" s="437"/>
      <c r="Z2241" s="437"/>
      <c r="AA2241" s="437"/>
      <c r="AB2241" s="437"/>
      <c r="AC2241" s="437"/>
      <c r="AD2241" s="437"/>
      <c r="AE2241" s="437"/>
      <c r="AF2241" s="437"/>
    </row>
    <row r="2242">
      <c r="A2242" s="580"/>
      <c r="B2242" s="580"/>
      <c r="C2242" s="580"/>
      <c r="D2242" s="580"/>
      <c r="E2242" s="580"/>
      <c r="F2242" s="580"/>
      <c r="G2242" s="580"/>
      <c r="H2242" s="580"/>
      <c r="I2242" s="580"/>
      <c r="J2242" s="580"/>
      <c r="K2242" s="580"/>
      <c r="L2242" s="580"/>
      <c r="M2242" s="580"/>
      <c r="N2242" s="580"/>
      <c r="O2242" s="580"/>
      <c r="P2242" s="580"/>
      <c r="Q2242" s="580"/>
      <c r="R2242" s="580"/>
      <c r="S2242" s="580"/>
      <c r="T2242" s="437"/>
      <c r="U2242" s="437"/>
      <c r="V2242" s="437"/>
      <c r="W2242" s="437"/>
      <c r="X2242" s="437"/>
      <c r="Y2242" s="437"/>
      <c r="Z2242" s="437"/>
      <c r="AA2242" s="437"/>
      <c r="AB2242" s="437"/>
      <c r="AC2242" s="437"/>
      <c r="AD2242" s="437"/>
      <c r="AE2242" s="437"/>
      <c r="AF2242" s="437"/>
    </row>
    <row r="2243">
      <c r="A2243" s="580"/>
      <c r="B2243" s="580"/>
      <c r="C2243" s="580"/>
      <c r="D2243" s="580"/>
      <c r="E2243" s="580"/>
      <c r="H2243" s="580"/>
      <c r="I2243" s="580"/>
      <c r="J2243" s="580"/>
      <c r="K2243" s="580"/>
      <c r="L2243" s="580"/>
      <c r="M2243" s="580"/>
      <c r="N2243" s="580"/>
      <c r="O2243" s="580"/>
      <c r="P2243" s="580"/>
      <c r="Q2243" s="580"/>
      <c r="R2243" s="580"/>
      <c r="S2243" s="580"/>
      <c r="T2243" s="437"/>
      <c r="U2243" s="437"/>
      <c r="V2243" s="437"/>
      <c r="W2243" s="437"/>
      <c r="X2243" s="437"/>
      <c r="Y2243" s="437"/>
      <c r="Z2243" s="437"/>
      <c r="AA2243" s="437"/>
      <c r="AB2243" s="437"/>
      <c r="AC2243" s="437"/>
      <c r="AD2243" s="437"/>
      <c r="AE2243" s="437"/>
      <c r="AF2243" s="437"/>
    </row>
    <row r="2244">
      <c r="A2244" s="580"/>
      <c r="B2244" s="580"/>
      <c r="C2244" s="580"/>
      <c r="D2244" s="580"/>
      <c r="E2244" s="580"/>
      <c r="F2244" s="580"/>
      <c r="G2244" s="580"/>
      <c r="H2244" s="580"/>
      <c r="I2244" s="580"/>
      <c r="J2244" s="580"/>
      <c r="K2244" s="580"/>
      <c r="L2244" s="580"/>
      <c r="M2244" s="580"/>
      <c r="N2244" s="580"/>
      <c r="O2244" s="580"/>
      <c r="P2244" s="580"/>
      <c r="Q2244" s="580"/>
      <c r="R2244" s="580"/>
      <c r="S2244" s="580"/>
      <c r="T2244" s="437"/>
      <c r="U2244" s="437"/>
      <c r="V2244" s="437"/>
      <c r="W2244" s="437"/>
      <c r="X2244" s="437"/>
      <c r="Y2244" s="437"/>
      <c r="Z2244" s="437"/>
      <c r="AA2244" s="437"/>
      <c r="AB2244" s="437"/>
      <c r="AC2244" s="437"/>
      <c r="AD2244" s="437"/>
      <c r="AE2244" s="437"/>
      <c r="AF2244" s="437"/>
    </row>
    <row r="2245">
      <c r="A2245" s="580"/>
      <c r="B2245" s="580"/>
      <c r="C2245" s="580"/>
      <c r="D2245" s="580"/>
      <c r="E2245" s="580"/>
      <c r="F2245" s="580"/>
      <c r="G2245" s="580"/>
      <c r="H2245" s="580"/>
      <c r="I2245" s="580"/>
      <c r="J2245" s="580"/>
      <c r="K2245" s="580"/>
      <c r="L2245" s="580"/>
      <c r="M2245" s="580"/>
      <c r="N2245" s="580"/>
      <c r="O2245" s="580"/>
      <c r="P2245" s="580"/>
      <c r="Q2245" s="580"/>
      <c r="R2245" s="580"/>
      <c r="S2245" s="580"/>
      <c r="T2245" s="437"/>
      <c r="U2245" s="437"/>
      <c r="V2245" s="437"/>
      <c r="W2245" s="437"/>
      <c r="X2245" s="437"/>
      <c r="Y2245" s="437"/>
      <c r="Z2245" s="437"/>
      <c r="AA2245" s="437"/>
      <c r="AB2245" s="437"/>
      <c r="AC2245" s="437"/>
      <c r="AD2245" s="437"/>
      <c r="AE2245" s="437"/>
      <c r="AF2245" s="437"/>
    </row>
    <row r="2246">
      <c r="A2246" s="580"/>
      <c r="B2246" s="580"/>
      <c r="C2246" s="580"/>
      <c r="D2246" s="580"/>
      <c r="E2246" s="580"/>
      <c r="F2246" s="580"/>
      <c r="G2246" s="580"/>
      <c r="H2246" s="580"/>
      <c r="I2246" s="580"/>
      <c r="J2246" s="580"/>
      <c r="K2246" s="580"/>
      <c r="L2246" s="580"/>
      <c r="M2246" s="580"/>
      <c r="N2246" s="580"/>
      <c r="O2246" s="580"/>
      <c r="P2246" s="580"/>
      <c r="Q2246" s="580"/>
      <c r="R2246" s="580"/>
      <c r="S2246" s="580"/>
      <c r="T2246" s="437"/>
      <c r="U2246" s="437"/>
      <c r="V2246" s="437"/>
      <c r="W2246" s="437"/>
      <c r="X2246" s="437"/>
      <c r="Y2246" s="437"/>
      <c r="Z2246" s="437"/>
      <c r="AA2246" s="437"/>
      <c r="AB2246" s="437"/>
      <c r="AC2246" s="437"/>
      <c r="AD2246" s="437"/>
      <c r="AE2246" s="437"/>
      <c r="AF2246" s="437"/>
    </row>
    <row r="2247">
      <c r="A2247" s="580"/>
      <c r="B2247" s="580"/>
      <c r="C2247" s="580"/>
      <c r="D2247" s="580"/>
      <c r="E2247" s="580"/>
      <c r="F2247" s="580"/>
      <c r="G2247" s="580"/>
      <c r="H2247" s="580"/>
      <c r="I2247" s="580"/>
      <c r="J2247" s="580"/>
      <c r="K2247" s="580"/>
      <c r="L2247" s="580"/>
      <c r="M2247" s="580"/>
      <c r="N2247" s="580"/>
      <c r="O2247" s="580"/>
      <c r="P2247" s="580"/>
      <c r="Q2247" s="580"/>
      <c r="R2247" s="580"/>
      <c r="S2247" s="580"/>
      <c r="T2247" s="437"/>
      <c r="U2247" s="437"/>
      <c r="V2247" s="437"/>
      <c r="W2247" s="437"/>
      <c r="X2247" s="437"/>
      <c r="Y2247" s="437"/>
      <c r="Z2247" s="437"/>
      <c r="AA2247" s="437"/>
      <c r="AB2247" s="437"/>
      <c r="AC2247" s="437"/>
      <c r="AD2247" s="437"/>
      <c r="AE2247" s="437"/>
      <c r="AF2247" s="437"/>
    </row>
    <row r="2248">
      <c r="A2248" s="580"/>
      <c r="B2248" s="580"/>
      <c r="C2248" s="580"/>
      <c r="D2248" s="580"/>
      <c r="E2248" s="580"/>
      <c r="F2248" s="580"/>
      <c r="G2248" s="580"/>
      <c r="H2248" s="580"/>
      <c r="I2248" s="580"/>
      <c r="J2248" s="580"/>
      <c r="K2248" s="580"/>
      <c r="L2248" s="580"/>
      <c r="M2248" s="580"/>
      <c r="N2248" s="580"/>
      <c r="O2248" s="580"/>
      <c r="P2248" s="580"/>
      <c r="Q2248" s="580"/>
      <c r="R2248" s="580"/>
      <c r="S2248" s="580"/>
      <c r="T2248" s="437"/>
      <c r="U2248" s="437"/>
      <c r="V2248" s="437"/>
      <c r="W2248" s="437"/>
      <c r="X2248" s="437"/>
      <c r="Y2248" s="437"/>
      <c r="Z2248" s="437"/>
      <c r="AA2248" s="437"/>
      <c r="AB2248" s="437"/>
      <c r="AC2248" s="437"/>
      <c r="AD2248" s="437"/>
      <c r="AE2248" s="437"/>
      <c r="AF2248" s="437"/>
    </row>
    <row r="2249">
      <c r="A2249" s="580"/>
      <c r="B2249" s="580"/>
      <c r="C2249" s="580"/>
      <c r="D2249" s="580"/>
      <c r="E2249" s="580"/>
      <c r="F2249" s="580"/>
      <c r="G2249" s="580"/>
      <c r="H2249" s="580"/>
      <c r="I2249" s="580"/>
      <c r="J2249" s="580"/>
      <c r="K2249" s="580"/>
      <c r="L2249" s="580"/>
      <c r="M2249" s="580"/>
      <c r="N2249" s="580"/>
      <c r="O2249" s="580"/>
      <c r="P2249" s="580"/>
      <c r="Q2249" s="580"/>
      <c r="R2249" s="580"/>
      <c r="S2249" s="580"/>
      <c r="T2249" s="437"/>
      <c r="U2249" s="437"/>
      <c r="V2249" s="437"/>
      <c r="W2249" s="437"/>
      <c r="X2249" s="437"/>
      <c r="Y2249" s="437"/>
      <c r="Z2249" s="437"/>
      <c r="AA2249" s="437"/>
      <c r="AB2249" s="437"/>
      <c r="AC2249" s="437"/>
      <c r="AD2249" s="437"/>
      <c r="AE2249" s="437"/>
      <c r="AF2249" s="437"/>
    </row>
    <row r="2250">
      <c r="A2250" s="580"/>
      <c r="B2250" s="580"/>
      <c r="C2250" s="580"/>
      <c r="D2250" s="580"/>
      <c r="E2250" s="580"/>
      <c r="F2250" s="580"/>
      <c r="G2250" s="580"/>
      <c r="H2250" s="580"/>
      <c r="I2250" s="580"/>
      <c r="J2250" s="580"/>
      <c r="K2250" s="580"/>
      <c r="L2250" s="580"/>
      <c r="M2250" s="580"/>
      <c r="N2250" s="580"/>
      <c r="O2250" s="580"/>
      <c r="P2250" s="580"/>
      <c r="Q2250" s="580"/>
      <c r="R2250" s="580"/>
      <c r="S2250" s="580"/>
      <c r="T2250" s="437"/>
      <c r="U2250" s="437"/>
      <c r="V2250" s="437"/>
      <c r="W2250" s="437"/>
      <c r="X2250" s="437"/>
      <c r="Y2250" s="437"/>
      <c r="Z2250" s="437"/>
      <c r="AA2250" s="437"/>
      <c r="AB2250" s="437"/>
      <c r="AC2250" s="437"/>
      <c r="AD2250" s="437"/>
      <c r="AE2250" s="437"/>
      <c r="AF2250" s="437"/>
    </row>
    <row r="2251">
      <c r="A2251" s="580"/>
      <c r="B2251" s="580"/>
      <c r="C2251" s="580"/>
      <c r="D2251" s="580"/>
      <c r="E2251" s="580"/>
      <c r="F2251" s="580"/>
      <c r="G2251" s="580"/>
      <c r="H2251" s="580"/>
      <c r="I2251" s="580"/>
      <c r="J2251" s="580"/>
      <c r="K2251" s="580"/>
      <c r="L2251" s="580"/>
      <c r="M2251" s="580"/>
      <c r="N2251" s="580"/>
      <c r="O2251" s="580"/>
      <c r="P2251" s="580"/>
      <c r="Q2251" s="580"/>
      <c r="R2251" s="580"/>
      <c r="S2251" s="580"/>
      <c r="T2251" s="437"/>
      <c r="U2251" s="437"/>
      <c r="V2251" s="437"/>
      <c r="W2251" s="437"/>
      <c r="X2251" s="437"/>
      <c r="Y2251" s="437"/>
      <c r="Z2251" s="437"/>
      <c r="AA2251" s="437"/>
      <c r="AB2251" s="437"/>
      <c r="AC2251" s="437"/>
      <c r="AD2251" s="437"/>
      <c r="AE2251" s="437"/>
      <c r="AF2251" s="437"/>
    </row>
    <row r="2252">
      <c r="A2252" s="580"/>
      <c r="B2252" s="580"/>
      <c r="C2252" s="580"/>
      <c r="D2252" s="580"/>
      <c r="E2252" s="580"/>
      <c r="F2252" s="580"/>
      <c r="G2252" s="580"/>
      <c r="H2252" s="580"/>
      <c r="I2252" s="580"/>
      <c r="J2252" s="580"/>
      <c r="K2252" s="580"/>
      <c r="L2252" s="580"/>
      <c r="M2252" s="580"/>
      <c r="N2252" s="580"/>
      <c r="O2252" s="580"/>
      <c r="P2252" s="580"/>
      <c r="Q2252" s="580"/>
      <c r="R2252" s="580"/>
      <c r="S2252" s="580"/>
      <c r="T2252" s="437"/>
      <c r="U2252" s="437"/>
      <c r="V2252" s="437"/>
      <c r="W2252" s="437"/>
      <c r="X2252" s="437"/>
      <c r="Y2252" s="437"/>
      <c r="Z2252" s="437"/>
      <c r="AA2252" s="437"/>
      <c r="AB2252" s="437"/>
      <c r="AC2252" s="437"/>
      <c r="AD2252" s="437"/>
      <c r="AE2252" s="437"/>
      <c r="AF2252" s="437"/>
    </row>
    <row r="2253">
      <c r="A2253" s="580"/>
      <c r="B2253" s="580"/>
      <c r="C2253" s="580"/>
      <c r="D2253" s="580"/>
      <c r="E2253" s="580"/>
      <c r="F2253" s="580"/>
      <c r="G2253" s="580"/>
      <c r="H2253" s="580"/>
      <c r="I2253" s="580"/>
      <c r="J2253" s="580"/>
      <c r="K2253" s="580"/>
      <c r="L2253" s="580"/>
      <c r="M2253" s="580"/>
      <c r="N2253" s="580"/>
      <c r="O2253" s="580"/>
      <c r="P2253" s="580"/>
      <c r="Q2253" s="580"/>
      <c r="R2253" s="580"/>
      <c r="S2253" s="580"/>
      <c r="T2253" s="437"/>
      <c r="U2253" s="437"/>
      <c r="V2253" s="437"/>
      <c r="W2253" s="437"/>
      <c r="X2253" s="437"/>
      <c r="Y2253" s="437"/>
      <c r="Z2253" s="437"/>
      <c r="AA2253" s="437"/>
      <c r="AB2253" s="437"/>
      <c r="AC2253" s="437"/>
      <c r="AD2253" s="437"/>
      <c r="AE2253" s="437"/>
      <c r="AF2253" s="437"/>
    </row>
    <row r="2254">
      <c r="A2254" s="580"/>
      <c r="B2254" s="580"/>
      <c r="C2254" s="580"/>
      <c r="D2254" s="580"/>
      <c r="E2254" s="580"/>
      <c r="F2254" s="580"/>
      <c r="G2254" s="580"/>
      <c r="H2254" s="580"/>
      <c r="I2254" s="580"/>
      <c r="J2254" s="580"/>
      <c r="K2254" s="580"/>
      <c r="L2254" s="580"/>
      <c r="M2254" s="580"/>
      <c r="N2254" s="580"/>
      <c r="O2254" s="580"/>
      <c r="P2254" s="580"/>
      <c r="Q2254" s="580"/>
      <c r="R2254" s="580"/>
      <c r="S2254" s="580"/>
      <c r="T2254" s="437"/>
      <c r="U2254" s="437"/>
      <c r="V2254" s="437"/>
      <c r="W2254" s="437"/>
      <c r="X2254" s="437"/>
      <c r="Y2254" s="437"/>
      <c r="Z2254" s="437"/>
      <c r="AA2254" s="437"/>
      <c r="AB2254" s="437"/>
      <c r="AC2254" s="437"/>
      <c r="AD2254" s="437"/>
      <c r="AE2254" s="437"/>
      <c r="AF2254" s="437"/>
    </row>
    <row r="2255">
      <c r="A2255" s="580"/>
      <c r="B2255" s="580"/>
      <c r="C2255" s="580"/>
      <c r="D2255" s="580"/>
      <c r="E2255" s="580"/>
      <c r="F2255" s="580"/>
      <c r="G2255" s="580"/>
      <c r="H2255" s="580"/>
      <c r="I2255" s="580"/>
      <c r="J2255" s="580"/>
      <c r="K2255" s="580"/>
      <c r="L2255" s="580"/>
      <c r="M2255" s="580"/>
      <c r="N2255" s="580"/>
      <c r="O2255" s="580"/>
      <c r="P2255" s="580"/>
      <c r="Q2255" s="580"/>
      <c r="R2255" s="580"/>
      <c r="S2255" s="580"/>
      <c r="T2255" s="437"/>
      <c r="U2255" s="437"/>
      <c r="V2255" s="437"/>
      <c r="W2255" s="437"/>
      <c r="X2255" s="437"/>
      <c r="Y2255" s="437"/>
      <c r="Z2255" s="437"/>
      <c r="AA2255" s="437"/>
      <c r="AB2255" s="437"/>
      <c r="AC2255" s="437"/>
      <c r="AD2255" s="437"/>
      <c r="AE2255" s="437"/>
      <c r="AF2255" s="437"/>
    </row>
    <row r="2256">
      <c r="A2256" s="580"/>
      <c r="B2256" s="580"/>
      <c r="C2256" s="580"/>
      <c r="D2256" s="580"/>
      <c r="E2256" s="580"/>
      <c r="F2256" s="580"/>
      <c r="G2256" s="580"/>
      <c r="H2256" s="580"/>
      <c r="I2256" s="580"/>
      <c r="J2256" s="580"/>
      <c r="K2256" s="580"/>
      <c r="L2256" s="580"/>
      <c r="M2256" s="580"/>
      <c r="N2256" s="580"/>
      <c r="O2256" s="580"/>
      <c r="P2256" s="580"/>
      <c r="Q2256" s="580"/>
      <c r="R2256" s="580"/>
      <c r="S2256" s="580"/>
      <c r="T2256" s="437"/>
      <c r="U2256" s="437"/>
      <c r="V2256" s="437"/>
      <c r="W2256" s="437"/>
      <c r="X2256" s="437"/>
      <c r="Y2256" s="437"/>
      <c r="Z2256" s="437"/>
      <c r="AA2256" s="437"/>
      <c r="AB2256" s="437"/>
      <c r="AC2256" s="437"/>
      <c r="AD2256" s="437"/>
      <c r="AE2256" s="437"/>
      <c r="AF2256" s="437"/>
    </row>
    <row r="2257">
      <c r="A2257" s="580"/>
      <c r="B2257" s="580"/>
      <c r="C2257" s="580"/>
      <c r="D2257" s="580"/>
      <c r="E2257" s="580"/>
      <c r="F2257" s="580"/>
      <c r="G2257" s="580"/>
      <c r="H2257" s="580"/>
      <c r="I2257" s="580"/>
      <c r="J2257" s="580"/>
      <c r="K2257" s="580"/>
      <c r="L2257" s="580"/>
      <c r="M2257" s="580"/>
      <c r="N2257" s="580"/>
      <c r="O2257" s="580"/>
      <c r="P2257" s="580"/>
      <c r="Q2257" s="580"/>
      <c r="R2257" s="580"/>
      <c r="S2257" s="580"/>
      <c r="T2257" s="437"/>
      <c r="U2257" s="437"/>
      <c r="V2257" s="437"/>
      <c r="W2257" s="437"/>
      <c r="X2257" s="437"/>
      <c r="Y2257" s="437"/>
      <c r="Z2257" s="437"/>
      <c r="AA2257" s="437"/>
      <c r="AB2257" s="437"/>
      <c r="AC2257" s="437"/>
      <c r="AD2257" s="437"/>
      <c r="AE2257" s="437"/>
      <c r="AF2257" s="437"/>
    </row>
    <row r="2258">
      <c r="A2258" s="580"/>
      <c r="B2258" s="580"/>
      <c r="C2258" s="580"/>
      <c r="D2258" s="580"/>
      <c r="E2258" s="580"/>
      <c r="F2258" s="580"/>
      <c r="G2258" s="580"/>
      <c r="H2258" s="580"/>
      <c r="I2258" s="580"/>
      <c r="J2258" s="580"/>
      <c r="K2258" s="580"/>
      <c r="L2258" s="580"/>
      <c r="M2258" s="580"/>
      <c r="N2258" s="580"/>
      <c r="O2258" s="580"/>
      <c r="P2258" s="580"/>
      <c r="Q2258" s="580"/>
      <c r="R2258" s="580"/>
      <c r="S2258" s="580"/>
      <c r="T2258" s="437"/>
      <c r="U2258" s="437"/>
      <c r="V2258" s="437"/>
      <c r="W2258" s="437"/>
      <c r="X2258" s="437"/>
      <c r="Y2258" s="437"/>
      <c r="Z2258" s="437"/>
      <c r="AA2258" s="437"/>
      <c r="AB2258" s="437"/>
      <c r="AC2258" s="437"/>
      <c r="AD2258" s="437"/>
      <c r="AE2258" s="437"/>
      <c r="AF2258" s="437"/>
    </row>
    <row r="2259">
      <c r="A2259" s="580"/>
      <c r="B2259" s="580"/>
      <c r="C2259" s="580"/>
      <c r="D2259" s="580"/>
      <c r="E2259" s="580"/>
      <c r="F2259" s="580"/>
      <c r="G2259" s="580"/>
      <c r="H2259" s="580"/>
      <c r="I2259" s="580"/>
      <c r="J2259" s="580"/>
      <c r="K2259" s="580"/>
      <c r="L2259" s="580"/>
      <c r="M2259" s="580"/>
      <c r="N2259" s="580"/>
      <c r="O2259" s="580"/>
      <c r="P2259" s="580"/>
      <c r="Q2259" s="580"/>
      <c r="R2259" s="580"/>
      <c r="S2259" s="580"/>
      <c r="T2259" s="437"/>
      <c r="U2259" s="437"/>
      <c r="V2259" s="437"/>
      <c r="W2259" s="437"/>
      <c r="X2259" s="437"/>
      <c r="Y2259" s="437"/>
      <c r="Z2259" s="437"/>
      <c r="AA2259" s="437"/>
      <c r="AB2259" s="437"/>
      <c r="AC2259" s="437"/>
      <c r="AD2259" s="437"/>
      <c r="AE2259" s="437"/>
      <c r="AF2259" s="437"/>
    </row>
    <row r="2260">
      <c r="A2260" s="580"/>
      <c r="B2260" s="580"/>
      <c r="C2260" s="580"/>
      <c r="D2260" s="580"/>
      <c r="E2260" s="580"/>
      <c r="F2260" s="580"/>
      <c r="G2260" s="580"/>
      <c r="H2260" s="580"/>
      <c r="I2260" s="580"/>
      <c r="J2260" s="580"/>
      <c r="K2260" s="580"/>
      <c r="L2260" s="580"/>
      <c r="M2260" s="580"/>
      <c r="N2260" s="580"/>
      <c r="O2260" s="580"/>
      <c r="P2260" s="580"/>
      <c r="Q2260" s="580"/>
      <c r="R2260" s="580"/>
      <c r="S2260" s="580"/>
      <c r="T2260" s="437"/>
      <c r="U2260" s="437"/>
      <c r="V2260" s="437"/>
      <c r="W2260" s="437"/>
      <c r="X2260" s="437"/>
      <c r="Y2260" s="437"/>
      <c r="Z2260" s="437"/>
      <c r="AA2260" s="437"/>
      <c r="AB2260" s="437"/>
      <c r="AC2260" s="437"/>
      <c r="AD2260" s="437"/>
      <c r="AE2260" s="437"/>
      <c r="AF2260" s="437"/>
    </row>
    <row r="2261">
      <c r="A2261" s="580"/>
      <c r="B2261" s="580"/>
      <c r="C2261" s="580"/>
      <c r="D2261" s="580"/>
      <c r="E2261" s="581"/>
      <c r="F2261" s="580"/>
      <c r="G2261" s="580"/>
      <c r="H2261" s="580"/>
      <c r="I2261" s="580"/>
      <c r="J2261" s="580"/>
      <c r="K2261" s="580"/>
      <c r="L2261" s="580"/>
      <c r="M2261" s="580"/>
      <c r="N2261" s="580"/>
      <c r="O2261" s="580"/>
      <c r="P2261" s="580"/>
      <c r="Q2261" s="580"/>
      <c r="R2261" s="580"/>
      <c r="S2261" s="580"/>
      <c r="T2261" s="437"/>
      <c r="U2261" s="437"/>
      <c r="V2261" s="437"/>
      <c r="W2261" s="437"/>
      <c r="X2261" s="437"/>
      <c r="Y2261" s="437"/>
      <c r="Z2261" s="437"/>
      <c r="AA2261" s="437"/>
      <c r="AB2261" s="437"/>
      <c r="AC2261" s="437"/>
      <c r="AD2261" s="437"/>
      <c r="AE2261" s="437"/>
      <c r="AF2261" s="437"/>
    </row>
    <row r="2262">
      <c r="A2262" s="580"/>
      <c r="B2262" s="580"/>
      <c r="C2262" s="580"/>
      <c r="D2262" s="580"/>
      <c r="E2262" s="580"/>
      <c r="F2262" s="580"/>
      <c r="G2262" s="580"/>
      <c r="H2262" s="580"/>
      <c r="I2262" s="580"/>
      <c r="J2262" s="580"/>
      <c r="K2262" s="580"/>
      <c r="L2262" s="580"/>
      <c r="M2262" s="580"/>
      <c r="N2262" s="580"/>
      <c r="O2262" s="580"/>
      <c r="P2262" s="580"/>
      <c r="Q2262" s="580"/>
      <c r="R2262" s="580"/>
      <c r="S2262" s="580"/>
      <c r="T2262" s="437"/>
      <c r="U2262" s="437"/>
      <c r="V2262" s="437"/>
      <c r="W2262" s="437"/>
      <c r="X2262" s="437"/>
      <c r="Y2262" s="437"/>
      <c r="Z2262" s="437"/>
      <c r="AA2262" s="437"/>
      <c r="AB2262" s="437"/>
      <c r="AC2262" s="437"/>
      <c r="AD2262" s="437"/>
      <c r="AE2262" s="437"/>
      <c r="AF2262" s="437"/>
    </row>
    <row r="2263">
      <c r="A2263" s="580"/>
      <c r="B2263" s="580"/>
      <c r="C2263" s="580"/>
      <c r="E2263" s="583"/>
      <c r="J2263" s="580"/>
      <c r="K2263" s="583"/>
      <c r="L2263" s="580"/>
      <c r="M2263" s="580"/>
      <c r="N2263" s="580"/>
      <c r="O2263" s="580"/>
      <c r="P2263" s="580"/>
      <c r="Q2263" s="583"/>
      <c r="R2263" s="580"/>
      <c r="S2263" s="580"/>
      <c r="T2263" s="437"/>
      <c r="U2263" s="437"/>
      <c r="V2263" s="437"/>
      <c r="W2263" s="437"/>
      <c r="X2263" s="437"/>
      <c r="Y2263" s="437"/>
      <c r="Z2263" s="437"/>
      <c r="AA2263" s="437"/>
      <c r="AB2263" s="437"/>
      <c r="AC2263" s="437"/>
      <c r="AD2263" s="437"/>
      <c r="AE2263" s="437"/>
      <c r="AF2263" s="437"/>
    </row>
    <row r="2264">
      <c r="A2264" s="580"/>
      <c r="B2264" s="580"/>
      <c r="C2264" s="580"/>
      <c r="E2264" s="583"/>
      <c r="J2264" s="580"/>
      <c r="K2264" s="583"/>
      <c r="L2264" s="580"/>
      <c r="M2264" s="580"/>
      <c r="N2264" s="580"/>
      <c r="O2264" s="580"/>
      <c r="P2264" s="580"/>
      <c r="Q2264" s="583"/>
      <c r="R2264" s="580"/>
      <c r="S2264" s="580"/>
      <c r="T2264" s="437"/>
      <c r="U2264" s="437"/>
      <c r="V2264" s="437"/>
      <c r="W2264" s="437"/>
      <c r="X2264" s="437"/>
      <c r="Y2264" s="437"/>
      <c r="Z2264" s="437"/>
      <c r="AA2264" s="437"/>
      <c r="AB2264" s="437"/>
      <c r="AC2264" s="437"/>
      <c r="AD2264" s="437"/>
      <c r="AE2264" s="437"/>
      <c r="AF2264" s="437"/>
    </row>
    <row r="2265">
      <c r="A2265" s="580"/>
      <c r="B2265" s="580"/>
      <c r="C2265" s="580"/>
      <c r="D2265" s="580"/>
      <c r="E2265" s="583"/>
      <c r="F2265" s="580"/>
      <c r="G2265" s="580"/>
      <c r="H2265" s="580"/>
      <c r="I2265" s="580"/>
      <c r="J2265" s="580"/>
      <c r="K2265" s="583"/>
      <c r="L2265" s="580"/>
      <c r="M2265" s="580"/>
      <c r="N2265" s="580"/>
      <c r="O2265" s="580"/>
      <c r="P2265" s="580"/>
      <c r="Q2265" s="583"/>
      <c r="R2265" s="580"/>
      <c r="S2265" s="580"/>
      <c r="T2265" s="437"/>
      <c r="U2265" s="437"/>
      <c r="V2265" s="437"/>
      <c r="W2265" s="437"/>
      <c r="X2265" s="437"/>
      <c r="Y2265" s="437"/>
      <c r="Z2265" s="437"/>
      <c r="AA2265" s="437"/>
      <c r="AB2265" s="437"/>
      <c r="AC2265" s="437"/>
      <c r="AD2265" s="437"/>
      <c r="AE2265" s="437"/>
      <c r="AF2265" s="437"/>
    </row>
    <row r="2266">
      <c r="A2266" s="580"/>
      <c r="B2266" s="580"/>
      <c r="C2266" s="580"/>
      <c r="D2266" s="580"/>
      <c r="E2266" s="583"/>
      <c r="F2266" s="580"/>
      <c r="G2266" s="580"/>
      <c r="H2266" s="580"/>
      <c r="I2266" s="580"/>
      <c r="J2266" s="580"/>
      <c r="K2266" s="583"/>
      <c r="L2266" s="580"/>
      <c r="M2266" s="580"/>
      <c r="N2266" s="580"/>
      <c r="O2266" s="580"/>
      <c r="P2266" s="580"/>
      <c r="Q2266" s="583"/>
      <c r="R2266" s="580"/>
      <c r="S2266" s="580"/>
      <c r="T2266" s="437"/>
      <c r="U2266" s="437"/>
      <c r="V2266" s="437"/>
      <c r="W2266" s="437"/>
      <c r="X2266" s="437"/>
      <c r="Y2266" s="437"/>
      <c r="Z2266" s="437"/>
      <c r="AA2266" s="437"/>
      <c r="AB2266" s="437"/>
      <c r="AC2266" s="437"/>
      <c r="AD2266" s="437"/>
      <c r="AE2266" s="437"/>
      <c r="AF2266" s="437"/>
    </row>
    <row r="2267">
      <c r="A2267" s="434" t="s">
        <v>9059</v>
      </c>
      <c r="B2267" s="435"/>
      <c r="C2267" s="435"/>
      <c r="D2267" s="435"/>
      <c r="E2267" s="435"/>
      <c r="F2267" s="435"/>
      <c r="G2267" s="435"/>
      <c r="H2267" s="435"/>
      <c r="I2267" s="435"/>
      <c r="J2267" s="435"/>
      <c r="K2267" s="435"/>
      <c r="L2267" s="435"/>
      <c r="M2267" s="435"/>
      <c r="N2267" s="435"/>
      <c r="O2267" s="435"/>
      <c r="P2267" s="435"/>
      <c r="Q2267" s="435"/>
      <c r="R2267" s="435"/>
      <c r="S2267" s="436"/>
      <c r="T2267" s="437"/>
      <c r="U2267" s="437"/>
      <c r="V2267" s="437"/>
      <c r="W2267" s="437"/>
      <c r="X2267" s="437"/>
      <c r="Y2267" s="437"/>
      <c r="Z2267" s="437"/>
      <c r="AA2267" s="437"/>
      <c r="AB2267" s="437"/>
      <c r="AC2267" s="437"/>
      <c r="AD2267" s="437"/>
      <c r="AE2267" s="437"/>
      <c r="AF2267" s="437"/>
    </row>
    <row r="2268">
      <c r="A2268" s="438" t="s">
        <v>8935</v>
      </c>
      <c r="B2268" s="439"/>
      <c r="C2268" s="438" t="s">
        <v>8936</v>
      </c>
      <c r="D2268" s="440"/>
      <c r="E2268" s="439"/>
      <c r="F2268" s="441" t="s">
        <v>1437</v>
      </c>
      <c r="G2268" s="442" t="s">
        <v>8937</v>
      </c>
      <c r="H2268" s="443" t="s">
        <v>1442</v>
      </c>
      <c r="I2268" s="444"/>
      <c r="J2268" s="444"/>
      <c r="K2268" s="444"/>
      <c r="L2268" s="444"/>
      <c r="M2268" s="444"/>
      <c r="N2268" s="444"/>
      <c r="O2268" s="444"/>
      <c r="P2268" s="444"/>
      <c r="Q2268" s="444"/>
      <c r="R2268" s="444"/>
      <c r="S2268" s="445"/>
      <c r="T2268" s="437"/>
      <c r="U2268" s="437"/>
      <c r="V2268" s="437"/>
      <c r="W2268" s="437"/>
      <c r="X2268" s="437"/>
      <c r="Y2268" s="437"/>
      <c r="Z2268" s="437"/>
      <c r="AA2268" s="437"/>
      <c r="AB2268" s="437"/>
      <c r="AC2268" s="437"/>
      <c r="AD2268" s="437"/>
      <c r="AE2268" s="437"/>
      <c r="AF2268" s="437"/>
    </row>
    <row r="2269">
      <c r="A2269" s="446" t="s">
        <v>8938</v>
      </c>
      <c r="B2269" s="22"/>
      <c r="C2269" s="447"/>
      <c r="D2269" s="448"/>
      <c r="E2269" s="22"/>
      <c r="F2269" s="449" t="s">
        <v>8939</v>
      </c>
      <c r="G2269" s="450"/>
      <c r="H2269" s="451"/>
      <c r="S2269" s="452"/>
      <c r="T2269" s="437"/>
      <c r="U2269" s="437"/>
      <c r="V2269" s="437"/>
      <c r="W2269" s="437"/>
      <c r="X2269" s="437"/>
      <c r="Y2269" s="437"/>
      <c r="Z2269" s="437"/>
      <c r="AA2269" s="437"/>
      <c r="AB2269" s="437"/>
      <c r="AC2269" s="437"/>
      <c r="AD2269" s="437"/>
      <c r="AE2269" s="437"/>
      <c r="AF2269" s="437"/>
    </row>
    <row r="2270">
      <c r="A2270" s="453" t="s">
        <v>8940</v>
      </c>
      <c r="B2270" s="448"/>
      <c r="C2270" s="448"/>
      <c r="D2270" s="22"/>
      <c r="E2270" s="454" t="s">
        <v>8941</v>
      </c>
      <c r="F2270" s="455" t="s">
        <v>8942</v>
      </c>
      <c r="G2270" s="456"/>
      <c r="H2270" s="451"/>
      <c r="S2270" s="452"/>
      <c r="T2270" s="437"/>
      <c r="U2270" s="437"/>
      <c r="V2270" s="437"/>
      <c r="W2270" s="437"/>
      <c r="X2270" s="437"/>
      <c r="Y2270" s="437"/>
      <c r="Z2270" s="437"/>
      <c r="AA2270" s="437"/>
      <c r="AB2270" s="437"/>
      <c r="AC2270" s="437"/>
      <c r="AD2270" s="437"/>
      <c r="AE2270" s="437"/>
      <c r="AF2270" s="437"/>
    </row>
    <row r="2271">
      <c r="A2271" s="457" t="s">
        <v>8943</v>
      </c>
      <c r="B2271" s="458"/>
      <c r="C2271" s="458"/>
      <c r="D2271" s="459"/>
      <c r="E2271" s="460"/>
      <c r="F2271" s="461"/>
      <c r="G2271" s="462"/>
      <c r="H2271" s="463"/>
      <c r="I2271" s="464"/>
      <c r="J2271" s="464"/>
      <c r="K2271" s="464"/>
      <c r="L2271" s="464"/>
      <c r="M2271" s="464"/>
      <c r="N2271" s="464"/>
      <c r="O2271" s="464"/>
      <c r="P2271" s="464"/>
      <c r="Q2271" s="464"/>
      <c r="R2271" s="464"/>
      <c r="S2271" s="465"/>
      <c r="T2271" s="437"/>
      <c r="U2271" s="437"/>
      <c r="V2271" s="437"/>
      <c r="W2271" s="437"/>
      <c r="X2271" s="437"/>
      <c r="Y2271" s="437"/>
      <c r="Z2271" s="437"/>
      <c r="AA2271" s="437"/>
      <c r="AB2271" s="437"/>
      <c r="AC2271" s="437"/>
      <c r="AD2271" s="437"/>
      <c r="AE2271" s="437"/>
      <c r="AF2271" s="437"/>
    </row>
    <row r="2272">
      <c r="A2272" s="466" t="s">
        <v>8944</v>
      </c>
      <c r="B2272" s="467"/>
      <c r="C2272" s="468" t="s">
        <v>8945</v>
      </c>
      <c r="D2272" s="469"/>
      <c r="E2272" s="469"/>
      <c r="F2272" s="469"/>
      <c r="G2272" s="469"/>
      <c r="H2272" s="533"/>
      <c r="I2272" s="437"/>
      <c r="J2272" s="534" t="s">
        <v>9013</v>
      </c>
      <c r="S2272" s="535"/>
      <c r="T2272" s="437"/>
      <c r="U2272" s="437"/>
      <c r="V2272" s="437"/>
      <c r="W2272" s="437"/>
      <c r="X2272" s="437"/>
      <c r="Y2272" s="437"/>
      <c r="Z2272" s="437"/>
      <c r="AA2272" s="437"/>
      <c r="AB2272" s="437"/>
      <c r="AC2272" s="437"/>
      <c r="AD2272" s="437"/>
      <c r="AE2272" s="437"/>
      <c r="AF2272" s="437"/>
    </row>
    <row r="2273">
      <c r="A2273" s="471"/>
      <c r="B2273" s="472" t="s">
        <v>8946</v>
      </c>
      <c r="C2273" s="473" t="s">
        <v>8947</v>
      </c>
      <c r="D2273" s="474"/>
      <c r="E2273" s="474"/>
      <c r="F2273" s="475"/>
      <c r="G2273" s="473" t="s">
        <v>8948</v>
      </c>
      <c r="H2273" s="533"/>
      <c r="I2273" s="437"/>
      <c r="J2273" s="536"/>
      <c r="K2273" s="537"/>
      <c r="Q2273" s="538"/>
      <c r="R2273" s="536"/>
      <c r="S2273" s="535"/>
      <c r="T2273" s="437"/>
      <c r="U2273" s="437"/>
      <c r="V2273" s="437"/>
      <c r="W2273" s="437"/>
      <c r="X2273" s="437"/>
      <c r="Y2273" s="437"/>
      <c r="Z2273" s="437"/>
      <c r="AA2273" s="437"/>
      <c r="AB2273" s="437"/>
      <c r="AC2273" s="437"/>
      <c r="AD2273" s="437"/>
      <c r="AE2273" s="437"/>
      <c r="AF2273" s="437"/>
    </row>
    <row r="2274">
      <c r="A2274" s="486" t="s">
        <v>2101</v>
      </c>
      <c r="B2274" s="478">
        <v>1.0</v>
      </c>
      <c r="C2274" s="476" t="s">
        <v>2156</v>
      </c>
      <c r="D2274" s="474"/>
      <c r="E2274" s="474"/>
      <c r="F2274" s="475"/>
      <c r="G2274" s="477"/>
      <c r="H2274" s="533"/>
      <c r="I2274" s="437"/>
      <c r="J2274" s="539"/>
      <c r="K2274" s="540"/>
      <c r="L2274" s="435"/>
      <c r="M2274" s="435"/>
      <c r="N2274" s="435"/>
      <c r="O2274" s="435"/>
      <c r="P2274" s="541"/>
      <c r="R2274" s="536"/>
      <c r="S2274" s="535"/>
      <c r="T2274" s="437"/>
      <c r="U2274" s="437"/>
      <c r="V2274" s="437"/>
      <c r="W2274" s="437"/>
      <c r="X2274" s="437"/>
      <c r="Y2274" s="437"/>
      <c r="Z2274" s="437"/>
      <c r="AA2274" s="437"/>
      <c r="AB2274" s="437"/>
      <c r="AC2274" s="437"/>
      <c r="AD2274" s="437"/>
      <c r="AE2274" s="437"/>
      <c r="AF2274" s="437"/>
    </row>
    <row r="2275">
      <c r="A2275" s="486" t="s">
        <v>2101</v>
      </c>
      <c r="B2275" s="478">
        <v>2.0</v>
      </c>
      <c r="C2275" s="476" t="s">
        <v>2109</v>
      </c>
      <c r="D2275" s="474"/>
      <c r="E2275" s="474"/>
      <c r="F2275" s="475"/>
      <c r="G2275" s="477"/>
      <c r="H2275" s="533"/>
      <c r="I2275" s="437"/>
      <c r="J2275" s="542" t="s">
        <v>8249</v>
      </c>
      <c r="K2275" s="543" t="s">
        <v>8248</v>
      </c>
      <c r="L2275" s="540"/>
      <c r="M2275" s="435"/>
      <c r="N2275" s="544"/>
      <c r="O2275" s="545"/>
      <c r="R2275" s="536"/>
      <c r="S2275" s="535"/>
      <c r="T2275" s="437"/>
      <c r="U2275" s="437"/>
      <c r="V2275" s="437"/>
      <c r="W2275" s="437"/>
      <c r="X2275" s="437"/>
      <c r="Y2275" s="437"/>
      <c r="Z2275" s="437"/>
      <c r="AA2275" s="437"/>
      <c r="AB2275" s="437"/>
      <c r="AC2275" s="437"/>
      <c r="AD2275" s="437"/>
      <c r="AE2275" s="437"/>
      <c r="AF2275" s="437"/>
    </row>
    <row r="2276">
      <c r="A2276" s="471"/>
      <c r="B2276" s="472" t="s">
        <v>8946</v>
      </c>
      <c r="C2276" s="473" t="s">
        <v>8947</v>
      </c>
      <c r="D2276" s="474"/>
      <c r="E2276" s="475"/>
      <c r="F2276" s="472" t="s">
        <v>8948</v>
      </c>
      <c r="G2276" s="477" t="s">
        <v>8949</v>
      </c>
      <c r="H2276" s="533"/>
      <c r="I2276" s="437"/>
      <c r="J2276" s="452"/>
      <c r="L2276" s="546" t="s">
        <v>8247</v>
      </c>
      <c r="M2276" s="540"/>
      <c r="N2276" s="547"/>
      <c r="R2276" s="536"/>
      <c r="S2276" s="535"/>
      <c r="T2276" s="437"/>
      <c r="U2276" s="437"/>
      <c r="V2276" s="437"/>
      <c r="W2276" s="437"/>
      <c r="X2276" s="437"/>
      <c r="Y2276" s="437"/>
      <c r="Z2276" s="437"/>
      <c r="AA2276" s="437"/>
      <c r="AB2276" s="437"/>
      <c r="AC2276" s="437"/>
      <c r="AD2276" s="437"/>
      <c r="AE2276" s="437"/>
      <c r="AF2276" s="437"/>
    </row>
    <row r="2277">
      <c r="A2277" s="471" t="s">
        <v>2104</v>
      </c>
      <c r="B2277" s="472"/>
      <c r="C2277" s="476"/>
      <c r="D2277" s="474"/>
      <c r="E2277" s="475"/>
      <c r="F2277" s="478"/>
      <c r="G2277" s="473"/>
      <c r="H2277" s="548"/>
      <c r="I2277" s="437"/>
      <c r="J2277" s="452"/>
      <c r="L2277" s="505"/>
      <c r="M2277" s="549"/>
      <c r="R2277" s="536"/>
      <c r="S2277" s="550"/>
      <c r="T2277" s="437"/>
      <c r="U2277" s="437"/>
      <c r="V2277" s="437"/>
      <c r="W2277" s="437"/>
      <c r="X2277" s="437"/>
      <c r="Y2277" s="437"/>
      <c r="Z2277" s="437"/>
      <c r="AA2277" s="437"/>
      <c r="AB2277" s="437"/>
      <c r="AC2277" s="437"/>
      <c r="AD2277" s="437"/>
      <c r="AE2277" s="437"/>
      <c r="AF2277" s="437"/>
    </row>
    <row r="2278">
      <c r="A2278" s="471"/>
      <c r="B2278" s="472" t="s">
        <v>8946</v>
      </c>
      <c r="C2278" s="517" t="s">
        <v>6512</v>
      </c>
      <c r="D2278" s="517" t="s">
        <v>8974</v>
      </c>
      <c r="E2278" s="517" t="s">
        <v>8951</v>
      </c>
      <c r="F2278" s="517" t="s">
        <v>8952</v>
      </c>
      <c r="G2278" s="473" t="s">
        <v>8953</v>
      </c>
      <c r="H2278" s="548"/>
      <c r="I2278" s="437"/>
      <c r="J2278" s="452"/>
      <c r="L2278" s="549"/>
      <c r="M2278" s="513"/>
      <c r="N2278" s="551" t="s">
        <v>8250</v>
      </c>
      <c r="R2278" s="536"/>
      <c r="S2278" s="550"/>
      <c r="T2278" s="437"/>
      <c r="U2278" s="437"/>
      <c r="V2278" s="437"/>
      <c r="W2278" s="437"/>
      <c r="X2278" s="437"/>
      <c r="Y2278" s="437"/>
      <c r="Z2278" s="437"/>
      <c r="AA2278" s="437"/>
      <c r="AB2278" s="437"/>
      <c r="AC2278" s="437"/>
      <c r="AD2278" s="437"/>
      <c r="AE2278" s="437"/>
      <c r="AF2278" s="437"/>
    </row>
    <row r="2279">
      <c r="A2279" s="471" t="s">
        <v>8975</v>
      </c>
      <c r="B2279" s="472">
        <v>1.0</v>
      </c>
      <c r="C2279" s="478" t="s">
        <v>8976</v>
      </c>
      <c r="D2279" s="472"/>
      <c r="E2279" s="478" t="s">
        <v>8977</v>
      </c>
      <c r="F2279" s="472"/>
      <c r="G2279" s="473" t="s">
        <v>8978</v>
      </c>
      <c r="H2279" s="548"/>
      <c r="I2279" s="437"/>
      <c r="J2279" s="539"/>
      <c r="K2279" s="549"/>
      <c r="L2279" s="513"/>
      <c r="M2279" s="513"/>
      <c r="N2279" s="513"/>
      <c r="O2279" s="551" t="s">
        <v>8251</v>
      </c>
      <c r="R2279" s="536"/>
      <c r="S2279" s="550"/>
      <c r="T2279" s="437"/>
      <c r="U2279" s="437"/>
      <c r="V2279" s="437"/>
      <c r="W2279" s="437"/>
      <c r="X2279" s="437"/>
      <c r="Y2279" s="437"/>
      <c r="Z2279" s="437"/>
      <c r="AA2279" s="437"/>
      <c r="AB2279" s="437"/>
      <c r="AC2279" s="437"/>
      <c r="AD2279" s="437"/>
      <c r="AE2279" s="437"/>
      <c r="AF2279" s="437"/>
    </row>
    <row r="2280">
      <c r="A2280" s="479"/>
      <c r="B2280" s="480" t="s">
        <v>8946</v>
      </c>
      <c r="C2280" s="485" t="s">
        <v>39</v>
      </c>
      <c r="D2280" s="475"/>
      <c r="E2280" s="480" t="s">
        <v>8951</v>
      </c>
      <c r="F2280" s="480" t="s">
        <v>8952</v>
      </c>
      <c r="G2280" s="485" t="s">
        <v>8953</v>
      </c>
      <c r="H2280" s="552" t="s">
        <v>1607</v>
      </c>
      <c r="N2280" s="553"/>
      <c r="O2280" s="536"/>
      <c r="P2280" s="554" t="s">
        <v>8252</v>
      </c>
      <c r="R2280" s="536"/>
      <c r="S2280" s="550"/>
      <c r="T2280" s="437"/>
      <c r="U2280" s="437"/>
      <c r="V2280" s="437"/>
      <c r="W2280" s="437"/>
      <c r="X2280" s="437"/>
      <c r="Y2280" s="437"/>
      <c r="Z2280" s="437"/>
      <c r="AA2280" s="437"/>
      <c r="AB2280" s="437"/>
      <c r="AC2280" s="437"/>
      <c r="AD2280" s="437"/>
      <c r="AE2280" s="437"/>
      <c r="AF2280" s="437"/>
    </row>
    <row r="2281">
      <c r="A2281" s="471" t="s">
        <v>6465</v>
      </c>
      <c r="B2281" s="480">
        <v>1.0</v>
      </c>
      <c r="C2281" s="484" t="s">
        <v>8955</v>
      </c>
      <c r="D2281" s="475"/>
      <c r="E2281" s="483" t="s">
        <v>8956</v>
      </c>
      <c r="F2281" s="480"/>
      <c r="G2281" s="484" t="s">
        <v>8957</v>
      </c>
      <c r="H2281" s="451"/>
      <c r="N2281" s="555"/>
      <c r="S2281" s="452"/>
      <c r="T2281" s="437"/>
      <c r="U2281" s="437"/>
      <c r="V2281" s="437"/>
      <c r="W2281" s="437"/>
      <c r="X2281" s="437"/>
      <c r="Y2281" s="437"/>
      <c r="Z2281" s="437"/>
      <c r="AA2281" s="437"/>
      <c r="AB2281" s="437"/>
      <c r="AC2281" s="437"/>
      <c r="AD2281" s="437"/>
      <c r="AE2281" s="437"/>
      <c r="AF2281" s="437"/>
    </row>
    <row r="2282">
      <c r="A2282" s="471"/>
      <c r="B2282" s="472" t="s">
        <v>8946</v>
      </c>
      <c r="C2282" s="476" t="s">
        <v>8958</v>
      </c>
      <c r="D2282" s="474"/>
      <c r="E2282" s="474"/>
      <c r="F2282" s="475"/>
      <c r="G2282" s="473" t="s">
        <v>8959</v>
      </c>
      <c r="H2282" s="451"/>
      <c r="S2282" s="452"/>
      <c r="T2282" s="437"/>
      <c r="U2282" s="437"/>
      <c r="V2282" s="437"/>
      <c r="W2282" s="437"/>
      <c r="X2282" s="437"/>
      <c r="Y2282" s="437"/>
      <c r="Z2282" s="437"/>
      <c r="AA2282" s="437"/>
      <c r="AB2282" s="437"/>
      <c r="AC2282" s="437"/>
      <c r="AD2282" s="437"/>
      <c r="AE2282" s="437"/>
      <c r="AF2282" s="437"/>
    </row>
    <row r="2283">
      <c r="A2283" s="486" t="s">
        <v>1636</v>
      </c>
      <c r="B2283" s="478">
        <v>1.0</v>
      </c>
      <c r="C2283" s="487" t="s">
        <v>2047</v>
      </c>
      <c r="D2283" s="474"/>
      <c r="E2283" s="474"/>
      <c r="F2283" s="475"/>
      <c r="G2283" s="476" t="s">
        <v>1638</v>
      </c>
      <c r="H2283" s="451"/>
      <c r="S2283" s="452"/>
      <c r="T2283" s="437"/>
      <c r="U2283" s="437"/>
      <c r="V2283" s="437"/>
      <c r="W2283" s="437"/>
      <c r="X2283" s="437"/>
      <c r="Y2283" s="437"/>
      <c r="Z2283" s="437"/>
      <c r="AA2283" s="437"/>
      <c r="AB2283" s="437"/>
      <c r="AC2283" s="437"/>
      <c r="AD2283" s="437"/>
      <c r="AE2283" s="437"/>
      <c r="AF2283" s="437"/>
    </row>
    <row r="2284">
      <c r="A2284" s="486" t="s">
        <v>1636</v>
      </c>
      <c r="B2284" s="478">
        <v>2.0</v>
      </c>
      <c r="C2284" s="487" t="s">
        <v>2040</v>
      </c>
      <c r="D2284" s="474"/>
      <c r="E2284" s="474"/>
      <c r="F2284" s="475"/>
      <c r="G2284" s="476" t="s">
        <v>1661</v>
      </c>
      <c r="H2284" s="451"/>
      <c r="S2284" s="452"/>
      <c r="T2284" s="437"/>
      <c r="U2284" s="437"/>
      <c r="V2284" s="437"/>
      <c r="W2284" s="437"/>
      <c r="X2284" s="437"/>
      <c r="Y2284" s="437"/>
      <c r="Z2284" s="437"/>
      <c r="AA2284" s="437"/>
      <c r="AB2284" s="437"/>
      <c r="AC2284" s="437"/>
      <c r="AD2284" s="437"/>
      <c r="AE2284" s="437"/>
      <c r="AF2284" s="437"/>
    </row>
    <row r="2285">
      <c r="A2285" s="486" t="s">
        <v>1646</v>
      </c>
      <c r="B2285" s="478">
        <v>3.0</v>
      </c>
      <c r="C2285" s="487" t="s">
        <v>2041</v>
      </c>
      <c r="D2285" s="474"/>
      <c r="E2285" s="474"/>
      <c r="F2285" s="475"/>
      <c r="G2285" s="476" t="s">
        <v>1729</v>
      </c>
      <c r="H2285" s="451"/>
      <c r="S2285" s="452"/>
      <c r="T2285" s="437"/>
      <c r="U2285" s="437"/>
      <c r="V2285" s="437"/>
      <c r="W2285" s="437"/>
      <c r="X2285" s="437"/>
      <c r="Y2285" s="437"/>
      <c r="Z2285" s="437"/>
      <c r="AA2285" s="437"/>
      <c r="AB2285" s="437"/>
      <c r="AC2285" s="437"/>
      <c r="AD2285" s="437"/>
      <c r="AE2285" s="437"/>
      <c r="AF2285" s="437"/>
    </row>
    <row r="2286">
      <c r="A2286" s="486" t="s">
        <v>1646</v>
      </c>
      <c r="B2286" s="478">
        <v>4.0</v>
      </c>
      <c r="C2286" s="487" t="s">
        <v>2042</v>
      </c>
      <c r="D2286" s="474"/>
      <c r="E2286" s="474"/>
      <c r="F2286" s="475"/>
      <c r="G2286" s="476" t="s">
        <v>2043</v>
      </c>
      <c r="H2286" s="451"/>
      <c r="S2286" s="452"/>
      <c r="T2286" s="437"/>
      <c r="U2286" s="437"/>
      <c r="V2286" s="437"/>
      <c r="W2286" s="437"/>
      <c r="X2286" s="437"/>
      <c r="Y2286" s="437"/>
      <c r="Z2286" s="437"/>
      <c r="AA2286" s="437"/>
      <c r="AB2286" s="437"/>
      <c r="AC2286" s="437"/>
      <c r="AD2286" s="437"/>
      <c r="AE2286" s="437"/>
      <c r="AF2286" s="437"/>
    </row>
    <row r="2287">
      <c r="A2287" s="486" t="s">
        <v>1636</v>
      </c>
      <c r="B2287" s="478">
        <v>5.0</v>
      </c>
      <c r="C2287" s="487" t="s">
        <v>2048</v>
      </c>
      <c r="D2287" s="474"/>
      <c r="E2287" s="474"/>
      <c r="F2287" s="475"/>
      <c r="G2287" s="476" t="s">
        <v>1638</v>
      </c>
      <c r="H2287" s="451"/>
      <c r="S2287" s="452"/>
      <c r="T2287" s="437"/>
      <c r="U2287" s="437"/>
      <c r="V2287" s="437"/>
      <c r="W2287" s="437"/>
      <c r="X2287" s="437"/>
      <c r="Y2287" s="437"/>
      <c r="Z2287" s="437"/>
      <c r="AA2287" s="437"/>
      <c r="AB2287" s="437"/>
      <c r="AC2287" s="437"/>
      <c r="AD2287" s="437"/>
      <c r="AE2287" s="437"/>
      <c r="AF2287" s="437"/>
    </row>
    <row r="2288">
      <c r="A2288" s="486" t="s">
        <v>1636</v>
      </c>
      <c r="B2288" s="478">
        <v>6.0</v>
      </c>
      <c r="C2288" s="487" t="s">
        <v>2045</v>
      </c>
      <c r="D2288" s="474"/>
      <c r="E2288" s="474"/>
      <c r="F2288" s="475"/>
      <c r="G2288" s="476" t="s">
        <v>1638</v>
      </c>
      <c r="H2288" s="451"/>
      <c r="S2288" s="452"/>
      <c r="T2288" s="437"/>
      <c r="U2288" s="437"/>
      <c r="V2288" s="437"/>
      <c r="W2288" s="437"/>
      <c r="X2288" s="437"/>
      <c r="Y2288" s="437"/>
      <c r="Z2288" s="437"/>
      <c r="AA2288" s="437"/>
      <c r="AB2288" s="437"/>
      <c r="AC2288" s="437"/>
      <c r="AD2288" s="437"/>
      <c r="AE2288" s="437"/>
      <c r="AF2288" s="437"/>
    </row>
    <row r="2289">
      <c r="A2289" s="486" t="s">
        <v>1646</v>
      </c>
      <c r="B2289" s="478">
        <v>7.0</v>
      </c>
      <c r="C2289" s="487" t="s">
        <v>2046</v>
      </c>
      <c r="D2289" s="474"/>
      <c r="E2289" s="474"/>
      <c r="F2289" s="475"/>
      <c r="G2289" s="476" t="s">
        <v>1729</v>
      </c>
      <c r="H2289" s="451"/>
      <c r="S2289" s="452"/>
      <c r="T2289" s="437"/>
      <c r="U2289" s="437"/>
      <c r="V2289" s="437"/>
      <c r="W2289" s="437"/>
      <c r="X2289" s="437"/>
      <c r="Y2289" s="437"/>
      <c r="Z2289" s="437"/>
      <c r="AA2289" s="437"/>
      <c r="AB2289" s="437"/>
      <c r="AC2289" s="437"/>
      <c r="AD2289" s="437"/>
      <c r="AE2289" s="437"/>
      <c r="AF2289" s="437"/>
    </row>
    <row r="2290">
      <c r="A2290" s="488" t="s">
        <v>8960</v>
      </c>
      <c r="B2290" s="474"/>
      <c r="C2290" s="474"/>
      <c r="D2290" s="474"/>
      <c r="E2290" s="474"/>
      <c r="F2290" s="474"/>
      <c r="G2290" s="474"/>
      <c r="H2290" s="451"/>
      <c r="S2290" s="452"/>
      <c r="T2290" s="437"/>
      <c r="U2290" s="437"/>
      <c r="V2290" s="437"/>
      <c r="W2290" s="437"/>
      <c r="X2290" s="437"/>
      <c r="Y2290" s="437"/>
      <c r="Z2290" s="437"/>
      <c r="AA2290" s="437"/>
      <c r="AB2290" s="437"/>
      <c r="AC2290" s="437"/>
      <c r="AD2290" s="437"/>
      <c r="AE2290" s="437"/>
      <c r="AF2290" s="437"/>
    </row>
    <row r="2291">
      <c r="A2291" s="471" t="s">
        <v>8944</v>
      </c>
      <c r="B2291" s="472" t="s">
        <v>8946</v>
      </c>
      <c r="C2291" s="473" t="s">
        <v>39</v>
      </c>
      <c r="D2291" s="475"/>
      <c r="E2291" s="472" t="s">
        <v>8951</v>
      </c>
      <c r="F2291" s="478" t="s">
        <v>8961</v>
      </c>
      <c r="G2291" s="473" t="s">
        <v>8953</v>
      </c>
      <c r="H2291" s="451"/>
      <c r="S2291" s="452"/>
      <c r="T2291" s="437"/>
      <c r="U2291" s="437"/>
      <c r="V2291" s="437"/>
      <c r="W2291" s="437"/>
      <c r="X2291" s="437"/>
      <c r="Y2291" s="437"/>
      <c r="Z2291" s="437"/>
      <c r="AA2291" s="437"/>
      <c r="AB2291" s="437"/>
      <c r="AC2291" s="437"/>
      <c r="AD2291" s="437"/>
      <c r="AE2291" s="437"/>
      <c r="AF2291" s="437"/>
    </row>
    <row r="2292">
      <c r="A2292" s="471" t="s">
        <v>6465</v>
      </c>
      <c r="B2292" s="472">
        <v>1.0</v>
      </c>
      <c r="C2292" s="476" t="s">
        <v>8955</v>
      </c>
      <c r="D2292" s="475"/>
      <c r="E2292" s="478" t="s">
        <v>8956</v>
      </c>
      <c r="F2292" s="472"/>
      <c r="G2292" s="473" t="s">
        <v>8957</v>
      </c>
      <c r="H2292" s="451"/>
      <c r="S2292" s="452"/>
      <c r="T2292" s="437"/>
      <c r="U2292" s="437"/>
      <c r="V2292" s="437"/>
      <c r="W2292" s="437"/>
      <c r="X2292" s="437"/>
      <c r="Y2292" s="437"/>
      <c r="Z2292" s="437"/>
      <c r="AA2292" s="437"/>
      <c r="AB2292" s="437"/>
      <c r="AC2292" s="437"/>
      <c r="AD2292" s="437"/>
      <c r="AE2292" s="437"/>
      <c r="AF2292" s="437"/>
    </row>
    <row r="2293">
      <c r="A2293" s="489" t="s">
        <v>8962</v>
      </c>
      <c r="B2293" s="474"/>
      <c r="C2293" s="474"/>
      <c r="D2293" s="474"/>
      <c r="E2293" s="474"/>
      <c r="F2293" s="474"/>
      <c r="G2293" s="474"/>
      <c r="H2293" s="451"/>
      <c r="S2293" s="452"/>
      <c r="T2293" s="437"/>
      <c r="U2293" s="437"/>
      <c r="V2293" s="437"/>
      <c r="W2293" s="437"/>
      <c r="X2293" s="437"/>
      <c r="Y2293" s="437"/>
      <c r="Z2293" s="437"/>
      <c r="AA2293" s="437"/>
      <c r="AB2293" s="437"/>
      <c r="AC2293" s="437"/>
      <c r="AD2293" s="437"/>
      <c r="AE2293" s="437"/>
      <c r="AF2293" s="437"/>
    </row>
    <row r="2294">
      <c r="A2294" s="471" t="s">
        <v>8944</v>
      </c>
      <c r="B2294" s="472" t="s">
        <v>8946</v>
      </c>
      <c r="C2294" s="473" t="s">
        <v>39</v>
      </c>
      <c r="D2294" s="475"/>
      <c r="E2294" s="472" t="s">
        <v>8951</v>
      </c>
      <c r="F2294" s="472" t="s">
        <v>8952</v>
      </c>
      <c r="G2294" s="473" t="s">
        <v>8953</v>
      </c>
      <c r="H2294" s="451"/>
      <c r="S2294" s="452"/>
      <c r="T2294" s="437"/>
      <c r="U2294" s="437"/>
      <c r="V2294" s="437"/>
      <c r="W2294" s="437"/>
      <c r="X2294" s="437"/>
      <c r="Y2294" s="437"/>
      <c r="Z2294" s="437"/>
      <c r="AA2294" s="437"/>
      <c r="AB2294" s="437"/>
      <c r="AC2294" s="437"/>
      <c r="AD2294" s="437"/>
      <c r="AE2294" s="437"/>
      <c r="AF2294" s="437"/>
    </row>
    <row r="2295">
      <c r="A2295" s="490" t="s">
        <v>6465</v>
      </c>
      <c r="B2295" s="491">
        <v>1.0</v>
      </c>
      <c r="C2295" s="492" t="s">
        <v>8955</v>
      </c>
      <c r="D2295" s="493"/>
      <c r="E2295" s="494" t="s">
        <v>8956</v>
      </c>
      <c r="F2295" s="491"/>
      <c r="G2295" s="495" t="s">
        <v>8963</v>
      </c>
      <c r="H2295" s="451"/>
      <c r="S2295" s="452"/>
      <c r="T2295" s="437"/>
      <c r="U2295" s="437"/>
      <c r="V2295" s="437"/>
      <c r="W2295" s="437"/>
      <c r="X2295" s="437"/>
      <c r="Y2295" s="437"/>
      <c r="Z2295" s="437"/>
      <c r="AA2295" s="437"/>
      <c r="AB2295" s="437"/>
      <c r="AC2295" s="437"/>
      <c r="AD2295" s="437"/>
      <c r="AE2295" s="437"/>
      <c r="AF2295" s="437"/>
    </row>
    <row r="2296">
      <c r="A2296" s="496"/>
      <c r="B2296" s="497"/>
      <c r="C2296" s="497"/>
      <c r="E2296" s="497"/>
      <c r="F2296" s="497"/>
      <c r="G2296" s="497"/>
      <c r="H2296" s="556"/>
      <c r="I2296" s="513"/>
      <c r="J2296" s="513"/>
      <c r="K2296" s="513"/>
      <c r="L2296" s="513"/>
      <c r="M2296" s="513"/>
      <c r="N2296" s="513"/>
      <c r="O2296" s="513"/>
      <c r="P2296" s="513"/>
      <c r="Q2296" s="513"/>
      <c r="R2296" s="513"/>
      <c r="S2296" s="514"/>
      <c r="T2296" s="437"/>
      <c r="U2296" s="437"/>
      <c r="V2296" s="437"/>
      <c r="W2296" s="437"/>
      <c r="X2296" s="437"/>
      <c r="Y2296" s="437"/>
      <c r="Z2296" s="437"/>
      <c r="AA2296" s="437"/>
      <c r="AB2296" s="437"/>
      <c r="AC2296" s="437"/>
      <c r="AD2296" s="437"/>
      <c r="AE2296" s="437"/>
      <c r="AF2296" s="437"/>
    </row>
    <row r="2297">
      <c r="A2297" s="498" t="s">
        <v>8964</v>
      </c>
      <c r="B2297" s="435"/>
      <c r="C2297" s="435"/>
      <c r="D2297" s="499" t="s">
        <v>8965</v>
      </c>
      <c r="E2297" s="500" t="s">
        <v>8966</v>
      </c>
      <c r="F2297" s="499" t="s">
        <v>8967</v>
      </c>
      <c r="G2297" s="435"/>
      <c r="H2297" s="435"/>
      <c r="I2297" s="435"/>
      <c r="J2297" s="501" t="s">
        <v>8965</v>
      </c>
      <c r="K2297" s="500" t="s">
        <v>8966</v>
      </c>
      <c r="L2297" s="501" t="s">
        <v>8968</v>
      </c>
      <c r="M2297" s="435"/>
      <c r="N2297" s="435"/>
      <c r="O2297" s="435"/>
      <c r="P2297" s="502" t="s">
        <v>8965</v>
      </c>
      <c r="Q2297" s="503" t="s">
        <v>8966</v>
      </c>
      <c r="R2297" s="504"/>
      <c r="S2297" s="436"/>
      <c r="T2297" s="437"/>
      <c r="U2297" s="437"/>
      <c r="V2297" s="437"/>
      <c r="W2297" s="437"/>
      <c r="X2297" s="437"/>
      <c r="Y2297" s="437"/>
      <c r="Z2297" s="437"/>
      <c r="AA2297" s="437"/>
      <c r="AB2297" s="437"/>
      <c r="AC2297" s="437"/>
      <c r="AD2297" s="437"/>
      <c r="AE2297" s="437"/>
      <c r="AF2297" s="437"/>
    </row>
    <row r="2298">
      <c r="A2298" s="505"/>
      <c r="S2298" s="452"/>
      <c r="T2298" s="437"/>
      <c r="U2298" s="437"/>
      <c r="V2298" s="437"/>
      <c r="W2298" s="437"/>
      <c r="X2298" s="437"/>
      <c r="Y2298" s="437"/>
      <c r="Z2298" s="437"/>
      <c r="AA2298" s="437"/>
      <c r="AB2298" s="437"/>
      <c r="AC2298" s="437"/>
      <c r="AD2298" s="437"/>
      <c r="AE2298" s="437"/>
      <c r="AF2298" s="437"/>
    </row>
    <row r="2299">
      <c r="A2299" s="506" t="s">
        <v>8969</v>
      </c>
      <c r="D2299" s="507" t="s">
        <v>8965</v>
      </c>
      <c r="E2299" s="508" t="s">
        <v>8966</v>
      </c>
      <c r="F2299" s="507" t="s">
        <v>8970</v>
      </c>
      <c r="J2299" s="507" t="s">
        <v>8965</v>
      </c>
      <c r="K2299" s="508" t="s">
        <v>8966</v>
      </c>
      <c r="L2299" s="507" t="s">
        <v>8971</v>
      </c>
      <c r="P2299" s="509" t="s">
        <v>8965</v>
      </c>
      <c r="Q2299" s="510" t="s">
        <v>8966</v>
      </c>
      <c r="R2299" s="511" t="s">
        <v>8972</v>
      </c>
      <c r="S2299" s="452"/>
      <c r="T2299" s="437"/>
      <c r="U2299" s="437"/>
      <c r="V2299" s="437"/>
      <c r="W2299" s="437"/>
      <c r="X2299" s="437"/>
      <c r="Y2299" s="437"/>
      <c r="Z2299" s="437"/>
      <c r="AA2299" s="437"/>
      <c r="AB2299" s="437"/>
      <c r="AC2299" s="437"/>
      <c r="AD2299" s="437"/>
      <c r="AE2299" s="437"/>
      <c r="AF2299" s="437"/>
    </row>
    <row r="2300">
      <c r="A2300" s="512"/>
      <c r="B2300" s="513"/>
      <c r="C2300" s="513"/>
      <c r="D2300" s="513"/>
      <c r="E2300" s="513"/>
      <c r="F2300" s="513"/>
      <c r="G2300" s="513"/>
      <c r="H2300" s="513"/>
      <c r="I2300" s="513"/>
      <c r="J2300" s="513"/>
      <c r="K2300" s="513"/>
      <c r="L2300" s="513"/>
      <c r="M2300" s="513"/>
      <c r="N2300" s="513"/>
      <c r="O2300" s="513"/>
      <c r="P2300" s="513"/>
      <c r="Q2300" s="513"/>
      <c r="R2300" s="513"/>
      <c r="S2300" s="514"/>
      <c r="T2300" s="437"/>
      <c r="U2300" s="437"/>
      <c r="V2300" s="437"/>
      <c r="W2300" s="437"/>
      <c r="X2300" s="437"/>
      <c r="Y2300" s="437"/>
      <c r="Z2300" s="437"/>
      <c r="AA2300" s="437"/>
      <c r="AB2300" s="437"/>
      <c r="AC2300" s="437"/>
      <c r="AD2300" s="437"/>
      <c r="AE2300" s="437"/>
      <c r="AF2300" s="437"/>
    </row>
    <row r="2301">
      <c r="A2301" s="434" t="s">
        <v>9060</v>
      </c>
      <c r="B2301" s="435"/>
      <c r="C2301" s="435"/>
      <c r="D2301" s="435"/>
      <c r="E2301" s="435"/>
      <c r="F2301" s="435"/>
      <c r="G2301" s="435"/>
      <c r="H2301" s="435"/>
      <c r="I2301" s="435"/>
      <c r="J2301" s="435"/>
      <c r="K2301" s="435"/>
      <c r="L2301" s="435"/>
      <c r="M2301" s="435"/>
      <c r="N2301" s="435"/>
      <c r="O2301" s="435"/>
      <c r="P2301" s="435"/>
      <c r="Q2301" s="435"/>
      <c r="R2301" s="435"/>
      <c r="S2301" s="436"/>
      <c r="T2301" s="437"/>
      <c r="U2301" s="437"/>
      <c r="V2301" s="437"/>
      <c r="W2301" s="437"/>
      <c r="X2301" s="437"/>
      <c r="Y2301" s="437"/>
      <c r="Z2301" s="437"/>
      <c r="AA2301" s="437"/>
      <c r="AB2301" s="437"/>
      <c r="AC2301" s="437"/>
      <c r="AD2301" s="437"/>
      <c r="AE2301" s="437"/>
      <c r="AF2301" s="437"/>
    </row>
    <row r="2302">
      <c r="A2302" s="438" t="s">
        <v>8935</v>
      </c>
      <c r="B2302" s="439"/>
      <c r="C2302" s="438" t="s">
        <v>8936</v>
      </c>
      <c r="D2302" s="440"/>
      <c r="E2302" s="439"/>
      <c r="F2302" s="441" t="s">
        <v>1437</v>
      </c>
      <c r="G2302" s="442" t="s">
        <v>8937</v>
      </c>
      <c r="H2302" s="443" t="s">
        <v>1442</v>
      </c>
      <c r="I2302" s="444"/>
      <c r="J2302" s="444"/>
      <c r="K2302" s="444"/>
      <c r="L2302" s="444"/>
      <c r="M2302" s="444"/>
      <c r="N2302" s="444"/>
      <c r="O2302" s="444"/>
      <c r="P2302" s="444"/>
      <c r="Q2302" s="444"/>
      <c r="R2302" s="444"/>
      <c r="S2302" s="445"/>
      <c r="T2302" s="437"/>
      <c r="U2302" s="437"/>
      <c r="V2302" s="437"/>
      <c r="W2302" s="437"/>
      <c r="X2302" s="437"/>
      <c r="Y2302" s="437"/>
      <c r="Z2302" s="437"/>
      <c r="AA2302" s="437"/>
      <c r="AB2302" s="437"/>
      <c r="AC2302" s="437"/>
      <c r="AD2302" s="437"/>
      <c r="AE2302" s="437"/>
      <c r="AF2302" s="437"/>
    </row>
    <row r="2303">
      <c r="A2303" s="446" t="s">
        <v>8938</v>
      </c>
      <c r="B2303" s="22"/>
      <c r="C2303" s="447"/>
      <c r="D2303" s="448"/>
      <c r="E2303" s="22"/>
      <c r="F2303" s="449" t="s">
        <v>8939</v>
      </c>
      <c r="G2303" s="450"/>
      <c r="H2303" s="451"/>
      <c r="S2303" s="452"/>
      <c r="T2303" s="437"/>
      <c r="U2303" s="437"/>
      <c r="V2303" s="437"/>
      <c r="W2303" s="437"/>
      <c r="X2303" s="437"/>
      <c r="Y2303" s="437"/>
      <c r="Z2303" s="437"/>
      <c r="AA2303" s="437"/>
      <c r="AB2303" s="437"/>
      <c r="AC2303" s="437"/>
      <c r="AD2303" s="437"/>
      <c r="AE2303" s="437"/>
      <c r="AF2303" s="437"/>
    </row>
    <row r="2304">
      <c r="A2304" s="453" t="s">
        <v>8940</v>
      </c>
      <c r="B2304" s="448"/>
      <c r="C2304" s="448"/>
      <c r="D2304" s="22"/>
      <c r="E2304" s="454" t="s">
        <v>8941</v>
      </c>
      <c r="F2304" s="455" t="s">
        <v>8942</v>
      </c>
      <c r="G2304" s="456"/>
      <c r="H2304" s="451"/>
      <c r="S2304" s="452"/>
      <c r="T2304" s="437"/>
      <c r="U2304" s="437"/>
      <c r="V2304" s="437"/>
      <c r="W2304" s="437"/>
      <c r="X2304" s="437"/>
      <c r="Y2304" s="437"/>
      <c r="Z2304" s="437"/>
      <c r="AA2304" s="437"/>
      <c r="AB2304" s="437"/>
      <c r="AC2304" s="437"/>
      <c r="AD2304" s="437"/>
      <c r="AE2304" s="437"/>
      <c r="AF2304" s="437"/>
    </row>
    <row r="2305">
      <c r="A2305" s="457" t="s">
        <v>8943</v>
      </c>
      <c r="B2305" s="458"/>
      <c r="C2305" s="458"/>
      <c r="D2305" s="459"/>
      <c r="E2305" s="460"/>
      <c r="F2305" s="461"/>
      <c r="G2305" s="462"/>
      <c r="H2305" s="463"/>
      <c r="I2305" s="464"/>
      <c r="J2305" s="464"/>
      <c r="K2305" s="464"/>
      <c r="L2305" s="464"/>
      <c r="M2305" s="464"/>
      <c r="N2305" s="464"/>
      <c r="O2305" s="464"/>
      <c r="P2305" s="464"/>
      <c r="Q2305" s="464"/>
      <c r="R2305" s="464"/>
      <c r="S2305" s="465"/>
      <c r="T2305" s="437"/>
      <c r="U2305" s="437"/>
      <c r="V2305" s="437"/>
      <c r="W2305" s="437"/>
      <c r="X2305" s="437"/>
      <c r="Y2305" s="437"/>
      <c r="Z2305" s="437"/>
      <c r="AA2305" s="437"/>
      <c r="AB2305" s="437"/>
      <c r="AC2305" s="437"/>
      <c r="AD2305" s="437"/>
      <c r="AE2305" s="437"/>
      <c r="AF2305" s="437"/>
    </row>
    <row r="2306">
      <c r="A2306" s="466" t="s">
        <v>8944</v>
      </c>
      <c r="B2306" s="467"/>
      <c r="C2306" s="468" t="s">
        <v>8945</v>
      </c>
      <c r="D2306" s="469"/>
      <c r="E2306" s="469"/>
      <c r="F2306" s="469"/>
      <c r="G2306" s="469"/>
      <c r="H2306" s="533"/>
      <c r="I2306" s="437"/>
      <c r="J2306" s="534" t="s">
        <v>9013</v>
      </c>
      <c r="S2306" s="535"/>
      <c r="T2306" s="437"/>
      <c r="U2306" s="437"/>
      <c r="V2306" s="437"/>
      <c r="W2306" s="437"/>
      <c r="X2306" s="437"/>
      <c r="Y2306" s="437"/>
      <c r="Z2306" s="437"/>
      <c r="AA2306" s="437"/>
      <c r="AB2306" s="437"/>
      <c r="AC2306" s="437"/>
      <c r="AD2306" s="437"/>
      <c r="AE2306" s="437"/>
      <c r="AF2306" s="437"/>
    </row>
    <row r="2307">
      <c r="A2307" s="471"/>
      <c r="B2307" s="472" t="s">
        <v>8946</v>
      </c>
      <c r="C2307" s="473" t="s">
        <v>8947</v>
      </c>
      <c r="D2307" s="474"/>
      <c r="E2307" s="474"/>
      <c r="F2307" s="475"/>
      <c r="G2307" s="473" t="s">
        <v>8948</v>
      </c>
      <c r="H2307" s="533"/>
      <c r="I2307" s="437"/>
      <c r="J2307" s="584" t="s">
        <v>8250</v>
      </c>
      <c r="K2307" s="448"/>
      <c r="L2307" s="448"/>
      <c r="M2307" s="448"/>
      <c r="N2307" s="448"/>
      <c r="O2307" s="22"/>
      <c r="P2307" s="585"/>
      <c r="Q2307" s="585"/>
      <c r="R2307" s="586"/>
      <c r="S2307" s="535"/>
      <c r="T2307" s="437"/>
      <c r="U2307" s="437"/>
      <c r="V2307" s="437"/>
      <c r="W2307" s="437"/>
      <c r="X2307" s="437"/>
      <c r="Y2307" s="437"/>
      <c r="Z2307" s="437"/>
      <c r="AA2307" s="437"/>
      <c r="AB2307" s="437"/>
      <c r="AC2307" s="437"/>
      <c r="AD2307" s="437"/>
      <c r="AE2307" s="437"/>
      <c r="AF2307" s="437"/>
    </row>
    <row r="2308">
      <c r="A2308" s="486" t="s">
        <v>2101</v>
      </c>
      <c r="B2308" s="478">
        <v>1.0</v>
      </c>
      <c r="C2308" s="476" t="s">
        <v>2156</v>
      </c>
      <c r="D2308" s="474"/>
      <c r="E2308" s="474"/>
      <c r="F2308" s="475"/>
      <c r="G2308" s="477"/>
      <c r="H2308" s="533"/>
      <c r="I2308" s="437"/>
      <c r="J2308" s="586"/>
      <c r="K2308" s="586"/>
      <c r="L2308" s="586"/>
      <c r="M2308" s="586"/>
      <c r="N2308" s="586"/>
      <c r="O2308" s="586"/>
      <c r="P2308" s="587" t="s">
        <v>9061</v>
      </c>
      <c r="Q2308" s="435"/>
      <c r="R2308" s="436"/>
      <c r="S2308" s="535"/>
      <c r="T2308" s="437"/>
      <c r="U2308" s="437"/>
      <c r="V2308" s="437"/>
      <c r="W2308" s="437"/>
      <c r="X2308" s="437"/>
      <c r="Y2308" s="437"/>
      <c r="Z2308" s="437"/>
      <c r="AA2308" s="437"/>
      <c r="AB2308" s="437"/>
      <c r="AC2308" s="437"/>
      <c r="AD2308" s="437"/>
      <c r="AE2308" s="437"/>
      <c r="AF2308" s="437"/>
    </row>
    <row r="2309">
      <c r="A2309" s="486" t="s">
        <v>2101</v>
      </c>
      <c r="B2309" s="478">
        <v>2.0</v>
      </c>
      <c r="C2309" s="476" t="s">
        <v>2109</v>
      </c>
      <c r="D2309" s="474"/>
      <c r="E2309" s="474"/>
      <c r="F2309" s="475"/>
      <c r="G2309" s="477"/>
      <c r="H2309" s="533"/>
      <c r="I2309" s="437"/>
      <c r="J2309" s="588"/>
      <c r="K2309" s="22"/>
      <c r="L2309" s="589"/>
      <c r="M2309" s="448"/>
      <c r="N2309" s="448"/>
      <c r="O2309" s="22"/>
      <c r="P2309" s="505"/>
      <c r="R2309" s="452"/>
      <c r="S2309" s="535"/>
      <c r="T2309" s="437"/>
      <c r="U2309" s="437"/>
      <c r="V2309" s="437"/>
      <c r="W2309" s="437"/>
      <c r="X2309" s="437"/>
      <c r="Y2309" s="437"/>
      <c r="Z2309" s="437"/>
      <c r="AA2309" s="437"/>
      <c r="AB2309" s="437"/>
      <c r="AC2309" s="437"/>
      <c r="AD2309" s="437"/>
      <c r="AE2309" s="437"/>
      <c r="AF2309" s="437"/>
    </row>
    <row r="2310">
      <c r="A2310" s="471"/>
      <c r="B2310" s="472" t="s">
        <v>8946</v>
      </c>
      <c r="C2310" s="473" t="s">
        <v>8947</v>
      </c>
      <c r="D2310" s="474"/>
      <c r="E2310" s="475"/>
      <c r="F2310" s="472" t="s">
        <v>8948</v>
      </c>
      <c r="G2310" s="477" t="s">
        <v>8949</v>
      </c>
      <c r="H2310" s="533"/>
      <c r="I2310" s="437"/>
      <c r="J2310" s="590"/>
      <c r="K2310" s="22"/>
      <c r="L2310" s="591"/>
      <c r="M2310" s="448"/>
      <c r="N2310" s="448"/>
      <c r="O2310" s="22"/>
      <c r="P2310" s="505"/>
      <c r="R2310" s="452"/>
      <c r="S2310" s="535"/>
      <c r="T2310" s="437"/>
      <c r="U2310" s="437"/>
      <c r="V2310" s="437"/>
      <c r="W2310" s="437"/>
      <c r="X2310" s="437"/>
      <c r="Y2310" s="437"/>
      <c r="Z2310" s="437"/>
      <c r="AA2310" s="437"/>
      <c r="AB2310" s="437"/>
      <c r="AC2310" s="437"/>
      <c r="AD2310" s="437"/>
      <c r="AE2310" s="437"/>
      <c r="AF2310" s="437"/>
    </row>
    <row r="2311">
      <c r="A2311" s="471" t="s">
        <v>2104</v>
      </c>
      <c r="B2311" s="472"/>
      <c r="C2311" s="476"/>
      <c r="D2311" s="474"/>
      <c r="E2311" s="475"/>
      <c r="F2311" s="478"/>
      <c r="G2311" s="473"/>
      <c r="H2311" s="548"/>
      <c r="I2311" s="437"/>
      <c r="J2311" s="592"/>
      <c r="K2311" s="22"/>
      <c r="L2311" s="593"/>
      <c r="M2311" s="448"/>
      <c r="N2311" s="448"/>
      <c r="O2311" s="22"/>
      <c r="P2311" s="505"/>
      <c r="R2311" s="452"/>
      <c r="S2311" s="550"/>
      <c r="T2311" s="437"/>
      <c r="U2311" s="437"/>
      <c r="V2311" s="437"/>
      <c r="W2311" s="437"/>
      <c r="X2311" s="437"/>
      <c r="Y2311" s="437"/>
      <c r="Z2311" s="437"/>
      <c r="AA2311" s="437"/>
      <c r="AB2311" s="437"/>
      <c r="AC2311" s="437"/>
      <c r="AD2311" s="437"/>
      <c r="AE2311" s="437"/>
      <c r="AF2311" s="437"/>
    </row>
    <row r="2312">
      <c r="A2312" s="471"/>
      <c r="B2312" s="472" t="s">
        <v>8946</v>
      </c>
      <c r="C2312" s="517" t="s">
        <v>6512</v>
      </c>
      <c r="D2312" s="517" t="s">
        <v>8974</v>
      </c>
      <c r="E2312" s="517" t="s">
        <v>8951</v>
      </c>
      <c r="F2312" s="517" t="s">
        <v>8952</v>
      </c>
      <c r="G2312" s="473" t="s">
        <v>8953</v>
      </c>
      <c r="H2312" s="548"/>
      <c r="I2312" s="437"/>
      <c r="J2312" s="594"/>
      <c r="K2312" s="22"/>
      <c r="L2312" s="595"/>
      <c r="M2312" s="448"/>
      <c r="N2312" s="448"/>
      <c r="O2312" s="22"/>
      <c r="P2312" s="505"/>
      <c r="R2312" s="452"/>
      <c r="S2312" s="550"/>
      <c r="T2312" s="437"/>
      <c r="U2312" s="437"/>
      <c r="V2312" s="437"/>
      <c r="W2312" s="437"/>
      <c r="X2312" s="437"/>
      <c r="Y2312" s="437"/>
      <c r="Z2312" s="437"/>
      <c r="AA2312" s="437"/>
      <c r="AB2312" s="437"/>
      <c r="AC2312" s="437"/>
      <c r="AD2312" s="437"/>
      <c r="AE2312" s="437"/>
      <c r="AF2312" s="437"/>
    </row>
    <row r="2313">
      <c r="A2313" s="471" t="s">
        <v>8975</v>
      </c>
      <c r="B2313" s="472">
        <v>1.0</v>
      </c>
      <c r="C2313" s="478" t="s">
        <v>8976</v>
      </c>
      <c r="D2313" s="472"/>
      <c r="E2313" s="478" t="s">
        <v>8977</v>
      </c>
      <c r="F2313" s="472"/>
      <c r="G2313" s="473" t="s">
        <v>8978</v>
      </c>
      <c r="H2313" s="548"/>
      <c r="I2313" s="437"/>
      <c r="J2313" s="584" t="s">
        <v>8251</v>
      </c>
      <c r="K2313" s="22"/>
      <c r="L2313" s="586"/>
      <c r="M2313" s="586"/>
      <c r="N2313" s="586"/>
      <c r="O2313" s="596"/>
      <c r="P2313" s="512"/>
      <c r="Q2313" s="513"/>
      <c r="R2313" s="514"/>
      <c r="S2313" s="550"/>
      <c r="T2313" s="437"/>
      <c r="U2313" s="437"/>
      <c r="V2313" s="437"/>
      <c r="W2313" s="437"/>
      <c r="X2313" s="437"/>
      <c r="Y2313" s="437"/>
      <c r="Z2313" s="437"/>
      <c r="AA2313" s="437"/>
      <c r="AB2313" s="437"/>
      <c r="AC2313" s="437"/>
      <c r="AD2313" s="437"/>
      <c r="AE2313" s="437"/>
      <c r="AF2313" s="437"/>
    </row>
    <row r="2314">
      <c r="A2314" s="479"/>
      <c r="B2314" s="480" t="s">
        <v>8946</v>
      </c>
      <c r="C2314" s="485" t="s">
        <v>39</v>
      </c>
      <c r="D2314" s="475"/>
      <c r="E2314" s="480" t="s">
        <v>8951</v>
      </c>
      <c r="F2314" s="480" t="s">
        <v>8952</v>
      </c>
      <c r="G2314" s="485" t="s">
        <v>8953</v>
      </c>
      <c r="H2314" s="552" t="s">
        <v>1624</v>
      </c>
      <c r="N2314" s="597" t="s">
        <v>9062</v>
      </c>
      <c r="S2314" s="550"/>
      <c r="T2314" s="437"/>
      <c r="U2314" s="437"/>
      <c r="V2314" s="437"/>
      <c r="W2314" s="437"/>
      <c r="X2314" s="437"/>
      <c r="Y2314" s="437"/>
      <c r="Z2314" s="437"/>
      <c r="AA2314" s="437"/>
      <c r="AB2314" s="437"/>
      <c r="AC2314" s="437"/>
      <c r="AD2314" s="437"/>
      <c r="AE2314" s="437"/>
      <c r="AF2314" s="437"/>
    </row>
    <row r="2315">
      <c r="A2315" s="471" t="s">
        <v>6465</v>
      </c>
      <c r="B2315" s="480">
        <v>1.0</v>
      </c>
      <c r="C2315" s="484" t="s">
        <v>8955</v>
      </c>
      <c r="D2315" s="475"/>
      <c r="E2315" s="483" t="s">
        <v>8956</v>
      </c>
      <c r="F2315" s="480"/>
      <c r="G2315" s="484" t="s">
        <v>8957</v>
      </c>
      <c r="H2315" s="451"/>
      <c r="N2315" s="555"/>
      <c r="S2315" s="452"/>
      <c r="T2315" s="437"/>
      <c r="U2315" s="437"/>
      <c r="V2315" s="437"/>
      <c r="W2315" s="437"/>
      <c r="X2315" s="437"/>
      <c r="Y2315" s="437"/>
      <c r="Z2315" s="437"/>
      <c r="AA2315" s="437"/>
      <c r="AB2315" s="437"/>
      <c r="AC2315" s="437"/>
      <c r="AD2315" s="437"/>
      <c r="AE2315" s="437"/>
      <c r="AF2315" s="437"/>
    </row>
    <row r="2316">
      <c r="A2316" s="471"/>
      <c r="B2316" s="472" t="s">
        <v>8946</v>
      </c>
      <c r="C2316" s="476" t="s">
        <v>8958</v>
      </c>
      <c r="D2316" s="474"/>
      <c r="E2316" s="474"/>
      <c r="F2316" s="475"/>
      <c r="G2316" s="473" t="s">
        <v>8959</v>
      </c>
      <c r="H2316" s="451"/>
      <c r="S2316" s="452"/>
      <c r="T2316" s="437"/>
      <c r="U2316" s="437"/>
      <c r="V2316" s="437"/>
      <c r="W2316" s="437"/>
      <c r="X2316" s="437"/>
      <c r="Y2316" s="437"/>
      <c r="Z2316" s="437"/>
      <c r="AA2316" s="437"/>
      <c r="AB2316" s="437"/>
      <c r="AC2316" s="437"/>
      <c r="AD2316" s="437"/>
      <c r="AE2316" s="437"/>
      <c r="AF2316" s="437"/>
    </row>
    <row r="2317">
      <c r="A2317" s="486" t="s">
        <v>1636</v>
      </c>
      <c r="B2317" s="478">
        <v>1.0</v>
      </c>
      <c r="C2317" s="487" t="s">
        <v>2065</v>
      </c>
      <c r="D2317" s="474"/>
      <c r="E2317" s="474"/>
      <c r="F2317" s="475"/>
      <c r="G2317" s="476" t="s">
        <v>1638</v>
      </c>
      <c r="H2317" s="451"/>
      <c r="S2317" s="452"/>
      <c r="T2317" s="437"/>
      <c r="U2317" s="437"/>
      <c r="V2317" s="437"/>
      <c r="W2317" s="437"/>
      <c r="X2317" s="437"/>
      <c r="Y2317" s="437"/>
      <c r="Z2317" s="437"/>
      <c r="AA2317" s="437"/>
      <c r="AB2317" s="437"/>
      <c r="AC2317" s="437"/>
      <c r="AD2317" s="437"/>
      <c r="AE2317" s="437"/>
      <c r="AF2317" s="437"/>
    </row>
    <row r="2318">
      <c r="A2318" s="486" t="s">
        <v>1636</v>
      </c>
      <c r="B2318" s="478">
        <v>2.0</v>
      </c>
      <c r="C2318" s="487" t="s">
        <v>2025</v>
      </c>
      <c r="D2318" s="474"/>
      <c r="E2318" s="474"/>
      <c r="F2318" s="475"/>
      <c r="G2318" s="476" t="s">
        <v>1661</v>
      </c>
      <c r="H2318" s="451"/>
      <c r="S2318" s="452"/>
      <c r="T2318" s="437"/>
      <c r="U2318" s="437"/>
      <c r="V2318" s="437"/>
      <c r="W2318" s="437"/>
      <c r="X2318" s="437"/>
      <c r="Y2318" s="437"/>
      <c r="Z2318" s="437"/>
      <c r="AA2318" s="437"/>
      <c r="AB2318" s="437"/>
      <c r="AC2318" s="437"/>
      <c r="AD2318" s="437"/>
      <c r="AE2318" s="437"/>
      <c r="AF2318" s="437"/>
    </row>
    <row r="2319">
      <c r="A2319" s="486" t="s">
        <v>1646</v>
      </c>
      <c r="B2319" s="478">
        <v>3.0</v>
      </c>
      <c r="C2319" s="487" t="s">
        <v>2066</v>
      </c>
      <c r="D2319" s="474"/>
      <c r="E2319" s="474"/>
      <c r="F2319" s="475"/>
      <c r="G2319" s="476" t="s">
        <v>1729</v>
      </c>
      <c r="H2319" s="451"/>
      <c r="S2319" s="452"/>
      <c r="T2319" s="437"/>
      <c r="U2319" s="437"/>
      <c r="V2319" s="437"/>
      <c r="W2319" s="437"/>
      <c r="X2319" s="437"/>
      <c r="Y2319" s="437"/>
      <c r="Z2319" s="437"/>
      <c r="AA2319" s="437"/>
      <c r="AB2319" s="437"/>
      <c r="AC2319" s="437"/>
      <c r="AD2319" s="437"/>
      <c r="AE2319" s="437"/>
      <c r="AF2319" s="437"/>
    </row>
    <row r="2320">
      <c r="A2320" s="486" t="s">
        <v>1646</v>
      </c>
      <c r="B2320" s="478">
        <v>4.0</v>
      </c>
      <c r="C2320" s="487" t="s">
        <v>2051</v>
      </c>
      <c r="D2320" s="474"/>
      <c r="E2320" s="474"/>
      <c r="F2320" s="475"/>
      <c r="G2320" s="476" t="s">
        <v>2028</v>
      </c>
      <c r="H2320" s="451"/>
      <c r="S2320" s="452"/>
      <c r="T2320" s="437"/>
      <c r="U2320" s="437"/>
      <c r="V2320" s="437"/>
      <c r="W2320" s="437"/>
      <c r="X2320" s="437"/>
      <c r="Y2320" s="437"/>
      <c r="Z2320" s="437"/>
      <c r="AA2320" s="437"/>
      <c r="AB2320" s="437"/>
      <c r="AC2320" s="437"/>
      <c r="AD2320" s="437"/>
      <c r="AE2320" s="437"/>
      <c r="AF2320" s="437"/>
    </row>
    <row r="2321">
      <c r="A2321" s="486" t="s">
        <v>1636</v>
      </c>
      <c r="B2321" s="478">
        <v>5.0</v>
      </c>
      <c r="C2321" s="487" t="s">
        <v>2029</v>
      </c>
      <c r="D2321" s="474"/>
      <c r="E2321" s="474"/>
      <c r="F2321" s="475"/>
      <c r="G2321" s="476" t="s">
        <v>1638</v>
      </c>
      <c r="H2321" s="451"/>
      <c r="S2321" s="452"/>
      <c r="T2321" s="437"/>
      <c r="U2321" s="437"/>
      <c r="V2321" s="437"/>
      <c r="W2321" s="437"/>
      <c r="X2321" s="437"/>
      <c r="Y2321" s="437"/>
      <c r="Z2321" s="437"/>
      <c r="AA2321" s="437"/>
      <c r="AB2321" s="437"/>
      <c r="AC2321" s="437"/>
      <c r="AD2321" s="437"/>
      <c r="AE2321" s="437"/>
      <c r="AF2321" s="437"/>
    </row>
    <row r="2322">
      <c r="A2322" s="486" t="s">
        <v>1636</v>
      </c>
      <c r="B2322" s="478">
        <v>6.0</v>
      </c>
      <c r="C2322" s="487" t="s">
        <v>2052</v>
      </c>
      <c r="D2322" s="474"/>
      <c r="E2322" s="474"/>
      <c r="F2322" s="475"/>
      <c r="G2322" s="476" t="s">
        <v>1638</v>
      </c>
      <c r="H2322" s="451"/>
      <c r="S2322" s="452"/>
      <c r="T2322" s="437"/>
      <c r="U2322" s="437"/>
      <c r="V2322" s="437"/>
      <c r="W2322" s="437"/>
      <c r="X2322" s="437"/>
      <c r="Y2322" s="437"/>
      <c r="Z2322" s="437"/>
      <c r="AA2322" s="437"/>
      <c r="AB2322" s="437"/>
      <c r="AC2322" s="437"/>
      <c r="AD2322" s="437"/>
      <c r="AE2322" s="437"/>
      <c r="AF2322" s="437"/>
    </row>
    <row r="2323">
      <c r="A2323" s="486" t="s">
        <v>1646</v>
      </c>
      <c r="B2323" s="478">
        <v>7.0</v>
      </c>
      <c r="C2323" s="487" t="s">
        <v>2031</v>
      </c>
      <c r="D2323" s="474"/>
      <c r="E2323" s="474"/>
      <c r="F2323" s="475"/>
      <c r="G2323" s="476" t="s">
        <v>1729</v>
      </c>
      <c r="H2323" s="451"/>
      <c r="S2323" s="452"/>
      <c r="T2323" s="437"/>
      <c r="U2323" s="437"/>
      <c r="V2323" s="437"/>
      <c r="W2323" s="437"/>
      <c r="X2323" s="437"/>
      <c r="Y2323" s="437"/>
      <c r="Z2323" s="437"/>
      <c r="AA2323" s="437"/>
      <c r="AB2323" s="437"/>
      <c r="AC2323" s="437"/>
      <c r="AD2323" s="437"/>
      <c r="AE2323" s="437"/>
      <c r="AF2323" s="437"/>
    </row>
    <row r="2324">
      <c r="A2324" s="488" t="s">
        <v>8960</v>
      </c>
      <c r="B2324" s="474"/>
      <c r="C2324" s="474"/>
      <c r="D2324" s="474"/>
      <c r="E2324" s="474"/>
      <c r="F2324" s="474"/>
      <c r="G2324" s="474"/>
      <c r="H2324" s="451"/>
      <c r="S2324" s="452"/>
      <c r="T2324" s="437"/>
      <c r="U2324" s="437"/>
      <c r="V2324" s="437"/>
      <c r="W2324" s="437"/>
      <c r="X2324" s="437"/>
      <c r="Y2324" s="437"/>
      <c r="Z2324" s="437"/>
      <c r="AA2324" s="437"/>
      <c r="AB2324" s="437"/>
      <c r="AC2324" s="437"/>
      <c r="AD2324" s="437"/>
      <c r="AE2324" s="437"/>
      <c r="AF2324" s="437"/>
    </row>
    <row r="2325">
      <c r="A2325" s="471" t="s">
        <v>8944</v>
      </c>
      <c r="B2325" s="472" t="s">
        <v>8946</v>
      </c>
      <c r="C2325" s="473" t="s">
        <v>39</v>
      </c>
      <c r="D2325" s="475"/>
      <c r="E2325" s="472" t="s">
        <v>8951</v>
      </c>
      <c r="F2325" s="478" t="s">
        <v>8961</v>
      </c>
      <c r="G2325" s="473" t="s">
        <v>8953</v>
      </c>
      <c r="H2325" s="451"/>
      <c r="S2325" s="452"/>
      <c r="T2325" s="437"/>
      <c r="U2325" s="437"/>
      <c r="V2325" s="437"/>
      <c r="W2325" s="437"/>
      <c r="X2325" s="437"/>
      <c r="Y2325" s="437"/>
      <c r="Z2325" s="437"/>
      <c r="AA2325" s="437"/>
      <c r="AB2325" s="437"/>
      <c r="AC2325" s="437"/>
      <c r="AD2325" s="437"/>
      <c r="AE2325" s="437"/>
      <c r="AF2325" s="437"/>
    </row>
    <row r="2326">
      <c r="A2326" s="471" t="s">
        <v>6465</v>
      </c>
      <c r="B2326" s="472">
        <v>1.0</v>
      </c>
      <c r="C2326" s="476" t="s">
        <v>8955</v>
      </c>
      <c r="D2326" s="475"/>
      <c r="E2326" s="478" t="s">
        <v>8956</v>
      </c>
      <c r="F2326" s="472"/>
      <c r="G2326" s="473" t="s">
        <v>8957</v>
      </c>
      <c r="H2326" s="451"/>
      <c r="S2326" s="452"/>
      <c r="T2326" s="437"/>
      <c r="U2326" s="437"/>
      <c r="V2326" s="437"/>
      <c r="W2326" s="437"/>
      <c r="X2326" s="437"/>
      <c r="Y2326" s="437"/>
      <c r="Z2326" s="437"/>
      <c r="AA2326" s="437"/>
      <c r="AB2326" s="437"/>
      <c r="AC2326" s="437"/>
      <c r="AD2326" s="437"/>
      <c r="AE2326" s="437"/>
      <c r="AF2326" s="437"/>
    </row>
    <row r="2327">
      <c r="A2327" s="489" t="s">
        <v>8962</v>
      </c>
      <c r="B2327" s="474"/>
      <c r="C2327" s="474"/>
      <c r="D2327" s="474"/>
      <c r="E2327" s="474"/>
      <c r="F2327" s="474"/>
      <c r="G2327" s="474"/>
      <c r="H2327" s="451"/>
      <c r="S2327" s="452"/>
      <c r="T2327" s="437"/>
      <c r="U2327" s="437"/>
      <c r="V2327" s="437"/>
      <c r="W2327" s="437"/>
      <c r="X2327" s="437"/>
      <c r="Y2327" s="437"/>
      <c r="Z2327" s="437"/>
      <c r="AA2327" s="437"/>
      <c r="AB2327" s="437"/>
      <c r="AC2327" s="437"/>
      <c r="AD2327" s="437"/>
      <c r="AE2327" s="437"/>
      <c r="AF2327" s="437"/>
    </row>
    <row r="2328">
      <c r="A2328" s="471" t="s">
        <v>8944</v>
      </c>
      <c r="B2328" s="472" t="s">
        <v>8946</v>
      </c>
      <c r="C2328" s="473" t="s">
        <v>39</v>
      </c>
      <c r="D2328" s="475"/>
      <c r="E2328" s="472" t="s">
        <v>8951</v>
      </c>
      <c r="F2328" s="472" t="s">
        <v>8952</v>
      </c>
      <c r="G2328" s="473" t="s">
        <v>8953</v>
      </c>
      <c r="H2328" s="451"/>
      <c r="S2328" s="452"/>
      <c r="T2328" s="437"/>
      <c r="U2328" s="437"/>
      <c r="V2328" s="437"/>
      <c r="W2328" s="437"/>
      <c r="X2328" s="437"/>
      <c r="Y2328" s="437"/>
      <c r="Z2328" s="437"/>
      <c r="AA2328" s="437"/>
      <c r="AB2328" s="437"/>
      <c r="AC2328" s="437"/>
      <c r="AD2328" s="437"/>
      <c r="AE2328" s="437"/>
      <c r="AF2328" s="437"/>
    </row>
    <row r="2329">
      <c r="A2329" s="490" t="s">
        <v>6465</v>
      </c>
      <c r="B2329" s="491">
        <v>1.0</v>
      </c>
      <c r="C2329" s="492" t="s">
        <v>8955</v>
      </c>
      <c r="D2329" s="493"/>
      <c r="E2329" s="494" t="s">
        <v>8956</v>
      </c>
      <c r="F2329" s="491"/>
      <c r="G2329" s="495" t="s">
        <v>8963</v>
      </c>
      <c r="H2329" s="451"/>
      <c r="S2329" s="452"/>
      <c r="T2329" s="437"/>
      <c r="U2329" s="437"/>
      <c r="V2329" s="437"/>
      <c r="W2329" s="437"/>
      <c r="X2329" s="437"/>
      <c r="Y2329" s="437"/>
      <c r="Z2329" s="437"/>
      <c r="AA2329" s="437"/>
      <c r="AB2329" s="437"/>
      <c r="AC2329" s="437"/>
      <c r="AD2329" s="437"/>
      <c r="AE2329" s="437"/>
      <c r="AF2329" s="437"/>
    </row>
    <row r="2330">
      <c r="A2330" s="496"/>
      <c r="B2330" s="497"/>
      <c r="C2330" s="497"/>
      <c r="E2330" s="497"/>
      <c r="F2330" s="497"/>
      <c r="G2330" s="497"/>
      <c r="H2330" s="556"/>
      <c r="I2330" s="513"/>
      <c r="J2330" s="513"/>
      <c r="K2330" s="513"/>
      <c r="L2330" s="513"/>
      <c r="M2330" s="513"/>
      <c r="N2330" s="513"/>
      <c r="O2330" s="513"/>
      <c r="P2330" s="513"/>
      <c r="Q2330" s="513"/>
      <c r="R2330" s="513"/>
      <c r="S2330" s="514"/>
      <c r="T2330" s="437"/>
      <c r="U2330" s="437"/>
      <c r="V2330" s="437"/>
      <c r="W2330" s="437"/>
      <c r="X2330" s="437"/>
      <c r="Y2330" s="437"/>
      <c r="Z2330" s="437"/>
      <c r="AA2330" s="437"/>
      <c r="AB2330" s="437"/>
      <c r="AC2330" s="437"/>
      <c r="AD2330" s="437"/>
      <c r="AE2330" s="437"/>
      <c r="AF2330" s="437"/>
    </row>
    <row r="2331">
      <c r="A2331" s="498" t="s">
        <v>8964</v>
      </c>
      <c r="B2331" s="435"/>
      <c r="C2331" s="435"/>
      <c r="D2331" s="499" t="s">
        <v>8965</v>
      </c>
      <c r="E2331" s="500" t="s">
        <v>8966</v>
      </c>
      <c r="F2331" s="499" t="s">
        <v>8967</v>
      </c>
      <c r="G2331" s="435"/>
      <c r="H2331" s="435"/>
      <c r="I2331" s="435"/>
      <c r="J2331" s="501" t="s">
        <v>8965</v>
      </c>
      <c r="K2331" s="500" t="s">
        <v>8966</v>
      </c>
      <c r="L2331" s="501" t="s">
        <v>8968</v>
      </c>
      <c r="M2331" s="435"/>
      <c r="N2331" s="435"/>
      <c r="O2331" s="435"/>
      <c r="P2331" s="502" t="s">
        <v>8965</v>
      </c>
      <c r="Q2331" s="503" t="s">
        <v>8966</v>
      </c>
      <c r="R2331" s="504"/>
      <c r="S2331" s="436"/>
      <c r="T2331" s="437"/>
      <c r="U2331" s="437"/>
      <c r="V2331" s="437"/>
      <c r="W2331" s="437"/>
      <c r="X2331" s="437"/>
      <c r="Y2331" s="437"/>
      <c r="Z2331" s="437"/>
      <c r="AA2331" s="437"/>
      <c r="AB2331" s="437"/>
      <c r="AC2331" s="437"/>
      <c r="AD2331" s="437"/>
      <c r="AE2331" s="437"/>
      <c r="AF2331" s="437"/>
    </row>
    <row r="2332">
      <c r="A2332" s="505"/>
      <c r="S2332" s="452"/>
      <c r="T2332" s="437"/>
      <c r="U2332" s="437"/>
      <c r="V2332" s="437"/>
      <c r="W2332" s="437"/>
      <c r="X2332" s="437"/>
      <c r="Y2332" s="437"/>
      <c r="Z2332" s="437"/>
      <c r="AA2332" s="437"/>
      <c r="AB2332" s="437"/>
      <c r="AC2332" s="437"/>
      <c r="AD2332" s="437"/>
      <c r="AE2332" s="437"/>
      <c r="AF2332" s="437"/>
    </row>
    <row r="2333">
      <c r="A2333" s="506" t="s">
        <v>8969</v>
      </c>
      <c r="D2333" s="507" t="s">
        <v>8965</v>
      </c>
      <c r="E2333" s="508" t="s">
        <v>8966</v>
      </c>
      <c r="F2333" s="507" t="s">
        <v>8970</v>
      </c>
      <c r="J2333" s="507" t="s">
        <v>8965</v>
      </c>
      <c r="K2333" s="508" t="s">
        <v>8966</v>
      </c>
      <c r="L2333" s="507" t="s">
        <v>8971</v>
      </c>
      <c r="P2333" s="509" t="s">
        <v>8965</v>
      </c>
      <c r="Q2333" s="510" t="s">
        <v>8966</v>
      </c>
      <c r="R2333" s="511" t="s">
        <v>8972</v>
      </c>
      <c r="S2333" s="452"/>
      <c r="T2333" s="437"/>
      <c r="U2333" s="437"/>
      <c r="V2333" s="437"/>
      <c r="W2333" s="437"/>
      <c r="X2333" s="437"/>
      <c r="Y2333" s="437"/>
      <c r="Z2333" s="437"/>
      <c r="AA2333" s="437"/>
      <c r="AB2333" s="437"/>
      <c r="AC2333" s="437"/>
      <c r="AD2333" s="437"/>
      <c r="AE2333" s="437"/>
      <c r="AF2333" s="437"/>
    </row>
    <row r="2334">
      <c r="A2334" s="512"/>
      <c r="B2334" s="513"/>
      <c r="C2334" s="513"/>
      <c r="D2334" s="513"/>
      <c r="E2334" s="513"/>
      <c r="F2334" s="513"/>
      <c r="G2334" s="513"/>
      <c r="H2334" s="513"/>
      <c r="I2334" s="513"/>
      <c r="J2334" s="513"/>
      <c r="K2334" s="513"/>
      <c r="L2334" s="513"/>
      <c r="M2334" s="513"/>
      <c r="N2334" s="513"/>
      <c r="O2334" s="513"/>
      <c r="P2334" s="513"/>
      <c r="Q2334" s="513"/>
      <c r="R2334" s="513"/>
      <c r="S2334" s="514"/>
      <c r="T2334" s="437"/>
      <c r="U2334" s="437"/>
      <c r="V2334" s="437"/>
      <c r="W2334" s="437"/>
      <c r="X2334" s="437"/>
      <c r="Y2334" s="437"/>
      <c r="Z2334" s="437"/>
      <c r="AA2334" s="437"/>
      <c r="AB2334" s="437"/>
      <c r="AC2334" s="437"/>
      <c r="AD2334" s="437"/>
      <c r="AE2334" s="437"/>
      <c r="AF2334" s="437"/>
    </row>
    <row r="2335">
      <c r="A2335" s="434" t="s">
        <v>9063</v>
      </c>
      <c r="B2335" s="435"/>
      <c r="C2335" s="435"/>
      <c r="D2335" s="435"/>
      <c r="E2335" s="435"/>
      <c r="F2335" s="435"/>
      <c r="G2335" s="435"/>
      <c r="H2335" s="435"/>
      <c r="I2335" s="435"/>
      <c r="J2335" s="435"/>
      <c r="K2335" s="435"/>
      <c r="L2335" s="435"/>
      <c r="M2335" s="435"/>
      <c r="N2335" s="435"/>
      <c r="O2335" s="435"/>
      <c r="P2335" s="435"/>
      <c r="Q2335" s="435"/>
      <c r="R2335" s="435"/>
      <c r="S2335" s="436"/>
      <c r="T2335" s="437"/>
      <c r="U2335" s="437"/>
      <c r="V2335" s="437"/>
      <c r="W2335" s="437"/>
      <c r="X2335" s="437"/>
      <c r="Y2335" s="437"/>
      <c r="Z2335" s="437"/>
      <c r="AA2335" s="437"/>
      <c r="AB2335" s="437"/>
      <c r="AC2335" s="437"/>
      <c r="AD2335" s="437"/>
      <c r="AE2335" s="437"/>
      <c r="AF2335" s="437"/>
    </row>
    <row r="2336">
      <c r="A2336" s="438" t="s">
        <v>8935</v>
      </c>
      <c r="B2336" s="439"/>
      <c r="C2336" s="438" t="s">
        <v>8936</v>
      </c>
      <c r="D2336" s="440"/>
      <c r="E2336" s="439"/>
      <c r="F2336" s="441" t="s">
        <v>1437</v>
      </c>
      <c r="G2336" s="442" t="s">
        <v>8937</v>
      </c>
      <c r="H2336" s="443" t="s">
        <v>1442</v>
      </c>
      <c r="I2336" s="444"/>
      <c r="J2336" s="444"/>
      <c r="K2336" s="444"/>
      <c r="L2336" s="444"/>
      <c r="M2336" s="444"/>
      <c r="N2336" s="444"/>
      <c r="O2336" s="444"/>
      <c r="P2336" s="444"/>
      <c r="Q2336" s="444"/>
      <c r="R2336" s="444"/>
      <c r="S2336" s="445"/>
      <c r="T2336" s="437"/>
      <c r="U2336" s="437"/>
      <c r="V2336" s="437"/>
      <c r="W2336" s="437"/>
      <c r="X2336" s="437"/>
      <c r="Y2336" s="437"/>
      <c r="Z2336" s="437"/>
      <c r="AA2336" s="437"/>
      <c r="AB2336" s="437"/>
      <c r="AC2336" s="437"/>
      <c r="AD2336" s="437"/>
      <c r="AE2336" s="437"/>
      <c r="AF2336" s="437"/>
    </row>
    <row r="2337">
      <c r="A2337" s="446" t="s">
        <v>8938</v>
      </c>
      <c r="B2337" s="22"/>
      <c r="C2337" s="447"/>
      <c r="D2337" s="448"/>
      <c r="E2337" s="22"/>
      <c r="F2337" s="449" t="s">
        <v>8939</v>
      </c>
      <c r="G2337" s="450"/>
      <c r="H2337" s="451"/>
      <c r="S2337" s="452"/>
      <c r="T2337" s="437"/>
      <c r="U2337" s="437"/>
      <c r="V2337" s="437"/>
      <c r="W2337" s="437"/>
      <c r="X2337" s="437"/>
      <c r="Y2337" s="437"/>
      <c r="Z2337" s="437"/>
      <c r="AA2337" s="437"/>
      <c r="AB2337" s="437"/>
      <c r="AC2337" s="437"/>
      <c r="AD2337" s="437"/>
      <c r="AE2337" s="437"/>
      <c r="AF2337" s="437"/>
    </row>
    <row r="2338">
      <c r="A2338" s="453" t="s">
        <v>8940</v>
      </c>
      <c r="B2338" s="448"/>
      <c r="C2338" s="448"/>
      <c r="D2338" s="22"/>
      <c r="E2338" s="454" t="s">
        <v>8941</v>
      </c>
      <c r="F2338" s="455" t="s">
        <v>8942</v>
      </c>
      <c r="G2338" s="456"/>
      <c r="H2338" s="451"/>
      <c r="S2338" s="452"/>
      <c r="T2338" s="437"/>
      <c r="U2338" s="437"/>
      <c r="V2338" s="437"/>
      <c r="W2338" s="437"/>
      <c r="X2338" s="437"/>
      <c r="Y2338" s="437"/>
      <c r="Z2338" s="437"/>
      <c r="AA2338" s="437"/>
      <c r="AB2338" s="437"/>
      <c r="AC2338" s="437"/>
      <c r="AD2338" s="437"/>
      <c r="AE2338" s="437"/>
      <c r="AF2338" s="437"/>
    </row>
    <row r="2339">
      <c r="A2339" s="457" t="s">
        <v>8943</v>
      </c>
      <c r="B2339" s="458"/>
      <c r="C2339" s="458"/>
      <c r="D2339" s="459"/>
      <c r="E2339" s="460"/>
      <c r="F2339" s="461"/>
      <c r="G2339" s="462"/>
      <c r="H2339" s="463"/>
      <c r="I2339" s="464"/>
      <c r="J2339" s="464"/>
      <c r="K2339" s="464"/>
      <c r="L2339" s="464"/>
      <c r="M2339" s="464"/>
      <c r="N2339" s="464"/>
      <c r="O2339" s="464"/>
      <c r="P2339" s="464"/>
      <c r="Q2339" s="464"/>
      <c r="R2339" s="464"/>
      <c r="S2339" s="465"/>
      <c r="T2339" s="437"/>
      <c r="U2339" s="437"/>
      <c r="V2339" s="437"/>
      <c r="W2339" s="437"/>
      <c r="X2339" s="437"/>
      <c r="Y2339" s="437"/>
      <c r="Z2339" s="437"/>
      <c r="AA2339" s="437"/>
      <c r="AB2339" s="437"/>
      <c r="AC2339" s="437"/>
      <c r="AD2339" s="437"/>
      <c r="AE2339" s="437"/>
      <c r="AF2339" s="437"/>
    </row>
    <row r="2340">
      <c r="A2340" s="466" t="s">
        <v>8944</v>
      </c>
      <c r="B2340" s="467"/>
      <c r="C2340" s="468" t="s">
        <v>8945</v>
      </c>
      <c r="D2340" s="469"/>
      <c r="E2340" s="469"/>
      <c r="F2340" s="469"/>
      <c r="G2340" s="469"/>
      <c r="H2340" s="533"/>
      <c r="I2340" s="437"/>
      <c r="J2340" s="534" t="s">
        <v>9013</v>
      </c>
      <c r="S2340" s="535"/>
      <c r="T2340" s="437"/>
      <c r="U2340" s="437"/>
      <c r="V2340" s="437"/>
      <c r="W2340" s="437"/>
      <c r="X2340" s="437"/>
      <c r="Y2340" s="437"/>
      <c r="Z2340" s="437"/>
      <c r="AA2340" s="437"/>
      <c r="AB2340" s="437"/>
      <c r="AC2340" s="437"/>
      <c r="AD2340" s="437"/>
      <c r="AE2340" s="437"/>
      <c r="AF2340" s="437"/>
    </row>
    <row r="2341">
      <c r="A2341" s="471"/>
      <c r="B2341" s="472" t="s">
        <v>8946</v>
      </c>
      <c r="C2341" s="473" t="s">
        <v>8947</v>
      </c>
      <c r="D2341" s="474"/>
      <c r="E2341" s="474"/>
      <c r="F2341" s="475"/>
      <c r="G2341" s="473" t="s">
        <v>8948</v>
      </c>
      <c r="H2341" s="533"/>
      <c r="I2341" s="437"/>
      <c r="J2341" s="584" t="s">
        <v>8250</v>
      </c>
      <c r="K2341" s="448"/>
      <c r="L2341" s="448"/>
      <c r="M2341" s="448"/>
      <c r="N2341" s="448"/>
      <c r="O2341" s="22"/>
      <c r="P2341" s="585"/>
      <c r="Q2341" s="585"/>
      <c r="R2341" s="586"/>
      <c r="S2341" s="535"/>
      <c r="T2341" s="437"/>
      <c r="U2341" s="437"/>
      <c r="V2341" s="437"/>
      <c r="W2341" s="437"/>
      <c r="X2341" s="437"/>
      <c r="Y2341" s="437"/>
      <c r="Z2341" s="437"/>
      <c r="AA2341" s="437"/>
      <c r="AB2341" s="437"/>
      <c r="AC2341" s="437"/>
      <c r="AD2341" s="437"/>
      <c r="AE2341" s="437"/>
      <c r="AF2341" s="437"/>
    </row>
    <row r="2342">
      <c r="A2342" s="486" t="s">
        <v>2101</v>
      </c>
      <c r="B2342" s="478">
        <v>1.0</v>
      </c>
      <c r="C2342" s="476" t="s">
        <v>2156</v>
      </c>
      <c r="D2342" s="474"/>
      <c r="E2342" s="474"/>
      <c r="F2342" s="475"/>
      <c r="G2342" s="477"/>
      <c r="H2342" s="533"/>
      <c r="I2342" s="437"/>
      <c r="J2342" s="586"/>
      <c r="K2342" s="586"/>
      <c r="L2342" s="586"/>
      <c r="M2342" s="586"/>
      <c r="N2342" s="586"/>
      <c r="O2342" s="598" t="s">
        <v>9064</v>
      </c>
      <c r="P2342" s="587" t="s">
        <v>9061</v>
      </c>
      <c r="Q2342" s="435"/>
      <c r="R2342" s="436"/>
      <c r="S2342" s="535"/>
      <c r="T2342" s="437"/>
      <c r="U2342" s="437"/>
      <c r="V2342" s="437"/>
      <c r="W2342" s="437"/>
      <c r="X2342" s="437"/>
      <c r="Y2342" s="437"/>
      <c r="Z2342" s="437"/>
      <c r="AA2342" s="437"/>
      <c r="AB2342" s="437"/>
      <c r="AC2342" s="437"/>
      <c r="AD2342" s="437"/>
      <c r="AE2342" s="437"/>
      <c r="AF2342" s="437"/>
    </row>
    <row r="2343">
      <c r="A2343" s="486" t="s">
        <v>2101</v>
      </c>
      <c r="B2343" s="478">
        <v>2.0</v>
      </c>
      <c r="C2343" s="476" t="s">
        <v>2109</v>
      </c>
      <c r="D2343" s="474"/>
      <c r="E2343" s="474"/>
      <c r="F2343" s="475"/>
      <c r="G2343" s="477"/>
      <c r="H2343" s="533"/>
      <c r="I2343" s="437"/>
      <c r="J2343" s="588"/>
      <c r="K2343" s="22"/>
      <c r="L2343" s="589"/>
      <c r="M2343" s="448"/>
      <c r="N2343" s="22"/>
      <c r="O2343" s="599"/>
      <c r="P2343" s="505"/>
      <c r="R2343" s="452"/>
      <c r="S2343" s="535"/>
      <c r="T2343" s="437"/>
      <c r="U2343" s="437"/>
      <c r="V2343" s="437"/>
      <c r="W2343" s="437"/>
      <c r="X2343" s="437"/>
      <c r="Y2343" s="437"/>
      <c r="Z2343" s="437"/>
      <c r="AA2343" s="437"/>
      <c r="AB2343" s="437"/>
      <c r="AC2343" s="437"/>
      <c r="AD2343" s="437"/>
      <c r="AE2343" s="437"/>
      <c r="AF2343" s="437"/>
    </row>
    <row r="2344">
      <c r="A2344" s="471"/>
      <c r="B2344" s="472" t="s">
        <v>8946</v>
      </c>
      <c r="C2344" s="473" t="s">
        <v>8947</v>
      </c>
      <c r="D2344" s="474"/>
      <c r="E2344" s="475"/>
      <c r="F2344" s="472" t="s">
        <v>8948</v>
      </c>
      <c r="G2344" s="477" t="s">
        <v>8949</v>
      </c>
      <c r="H2344" s="533"/>
      <c r="I2344" s="437"/>
      <c r="J2344" s="590"/>
      <c r="K2344" s="22"/>
      <c r="L2344" s="591"/>
      <c r="M2344" s="448"/>
      <c r="N2344" s="22"/>
      <c r="O2344" s="599"/>
      <c r="P2344" s="505"/>
      <c r="R2344" s="452"/>
      <c r="S2344" s="535"/>
      <c r="T2344" s="437"/>
      <c r="U2344" s="437"/>
      <c r="V2344" s="437"/>
      <c r="W2344" s="437"/>
      <c r="X2344" s="437"/>
      <c r="Y2344" s="437"/>
      <c r="Z2344" s="437"/>
      <c r="AA2344" s="437"/>
      <c r="AB2344" s="437"/>
      <c r="AC2344" s="437"/>
      <c r="AD2344" s="437"/>
      <c r="AE2344" s="437"/>
      <c r="AF2344" s="437"/>
    </row>
    <row r="2345">
      <c r="A2345" s="471" t="s">
        <v>2104</v>
      </c>
      <c r="B2345" s="472"/>
      <c r="C2345" s="476"/>
      <c r="D2345" s="474"/>
      <c r="E2345" s="475"/>
      <c r="F2345" s="478"/>
      <c r="G2345" s="473"/>
      <c r="H2345" s="548"/>
      <c r="I2345" s="437"/>
      <c r="J2345" s="592"/>
      <c r="K2345" s="22"/>
      <c r="L2345" s="593"/>
      <c r="M2345" s="448"/>
      <c r="N2345" s="22"/>
      <c r="O2345" s="599"/>
      <c r="P2345" s="505"/>
      <c r="R2345" s="452"/>
      <c r="S2345" s="550"/>
      <c r="T2345" s="437"/>
      <c r="U2345" s="437"/>
      <c r="V2345" s="437"/>
      <c r="W2345" s="437"/>
      <c r="X2345" s="437"/>
      <c r="Y2345" s="437"/>
      <c r="Z2345" s="437"/>
      <c r="AA2345" s="437"/>
      <c r="AB2345" s="437"/>
      <c r="AC2345" s="437"/>
      <c r="AD2345" s="437"/>
      <c r="AE2345" s="437"/>
      <c r="AF2345" s="437"/>
    </row>
    <row r="2346">
      <c r="A2346" s="471"/>
      <c r="B2346" s="472" t="s">
        <v>8946</v>
      </c>
      <c r="C2346" s="517" t="s">
        <v>6512</v>
      </c>
      <c r="D2346" s="517" t="s">
        <v>8974</v>
      </c>
      <c r="E2346" s="517" t="s">
        <v>8951</v>
      </c>
      <c r="F2346" s="517" t="s">
        <v>8952</v>
      </c>
      <c r="G2346" s="473" t="s">
        <v>8953</v>
      </c>
      <c r="H2346" s="548"/>
      <c r="I2346" s="437"/>
      <c r="J2346" s="594"/>
      <c r="K2346" s="22"/>
      <c r="L2346" s="595"/>
      <c r="M2346" s="448"/>
      <c r="N2346" s="22"/>
      <c r="O2346" s="599"/>
      <c r="P2346" s="505"/>
      <c r="R2346" s="452"/>
      <c r="S2346" s="550"/>
      <c r="T2346" s="437"/>
      <c r="U2346" s="437"/>
      <c r="V2346" s="437"/>
      <c r="W2346" s="437"/>
      <c r="X2346" s="437"/>
      <c r="Y2346" s="437"/>
      <c r="Z2346" s="437"/>
      <c r="AA2346" s="437"/>
      <c r="AB2346" s="437"/>
      <c r="AC2346" s="437"/>
      <c r="AD2346" s="437"/>
      <c r="AE2346" s="437"/>
      <c r="AF2346" s="437"/>
    </row>
    <row r="2347">
      <c r="A2347" s="471" t="s">
        <v>8975</v>
      </c>
      <c r="B2347" s="472">
        <v>1.0</v>
      </c>
      <c r="C2347" s="478" t="s">
        <v>8976</v>
      </c>
      <c r="D2347" s="472"/>
      <c r="E2347" s="478" t="s">
        <v>8977</v>
      </c>
      <c r="F2347" s="472"/>
      <c r="G2347" s="473" t="s">
        <v>8978</v>
      </c>
      <c r="H2347" s="548"/>
      <c r="I2347" s="437"/>
      <c r="J2347" s="584" t="s">
        <v>8251</v>
      </c>
      <c r="K2347" s="22"/>
      <c r="L2347" s="586"/>
      <c r="M2347" s="586"/>
      <c r="N2347" s="586"/>
      <c r="O2347" s="600"/>
      <c r="P2347" s="512"/>
      <c r="Q2347" s="513"/>
      <c r="R2347" s="514"/>
      <c r="S2347" s="550"/>
      <c r="T2347" s="437"/>
      <c r="U2347" s="437"/>
      <c r="V2347" s="437"/>
      <c r="W2347" s="437"/>
      <c r="X2347" s="437"/>
      <c r="Y2347" s="437"/>
      <c r="Z2347" s="437"/>
      <c r="AA2347" s="437"/>
      <c r="AB2347" s="437"/>
      <c r="AC2347" s="437"/>
      <c r="AD2347" s="437"/>
      <c r="AE2347" s="437"/>
      <c r="AF2347" s="437"/>
    </row>
    <row r="2348">
      <c r="A2348" s="479"/>
      <c r="B2348" s="480" t="s">
        <v>8946</v>
      </c>
      <c r="C2348" s="485" t="s">
        <v>39</v>
      </c>
      <c r="D2348" s="475"/>
      <c r="E2348" s="480" t="s">
        <v>8951</v>
      </c>
      <c r="F2348" s="480" t="s">
        <v>8952</v>
      </c>
      <c r="G2348" s="485" t="s">
        <v>8953</v>
      </c>
      <c r="H2348" s="552" t="s">
        <v>1612</v>
      </c>
      <c r="N2348" s="597" t="s">
        <v>9062</v>
      </c>
      <c r="S2348" s="550"/>
      <c r="T2348" s="437"/>
      <c r="U2348" s="437"/>
      <c r="V2348" s="437"/>
      <c r="W2348" s="437"/>
      <c r="X2348" s="437"/>
      <c r="Y2348" s="437"/>
      <c r="Z2348" s="437"/>
      <c r="AA2348" s="437"/>
      <c r="AB2348" s="437"/>
      <c r="AC2348" s="437"/>
      <c r="AD2348" s="437"/>
      <c r="AE2348" s="437"/>
      <c r="AF2348" s="437"/>
    </row>
    <row r="2349">
      <c r="A2349" s="471" t="s">
        <v>6465</v>
      </c>
      <c r="B2349" s="480">
        <v>1.0</v>
      </c>
      <c r="C2349" s="484" t="s">
        <v>8955</v>
      </c>
      <c r="D2349" s="475"/>
      <c r="E2349" s="483" t="s">
        <v>8956</v>
      </c>
      <c r="F2349" s="480"/>
      <c r="G2349" s="484" t="s">
        <v>8957</v>
      </c>
      <c r="H2349" s="451"/>
      <c r="N2349" s="555"/>
      <c r="S2349" s="452"/>
      <c r="T2349" s="437"/>
      <c r="U2349" s="437"/>
      <c r="V2349" s="437"/>
      <c r="W2349" s="437"/>
      <c r="X2349" s="437"/>
      <c r="Y2349" s="437"/>
      <c r="Z2349" s="437"/>
      <c r="AA2349" s="437"/>
      <c r="AB2349" s="437"/>
      <c r="AC2349" s="437"/>
      <c r="AD2349" s="437"/>
      <c r="AE2349" s="437"/>
      <c r="AF2349" s="437"/>
    </row>
    <row r="2350">
      <c r="A2350" s="471"/>
      <c r="B2350" s="472" t="s">
        <v>8946</v>
      </c>
      <c r="C2350" s="476" t="s">
        <v>8958</v>
      </c>
      <c r="D2350" s="474"/>
      <c r="E2350" s="474"/>
      <c r="F2350" s="475"/>
      <c r="G2350" s="473" t="s">
        <v>8959</v>
      </c>
      <c r="H2350" s="451"/>
      <c r="S2350" s="452"/>
      <c r="T2350" s="437"/>
      <c r="U2350" s="437"/>
      <c r="V2350" s="437"/>
      <c r="W2350" s="437"/>
      <c r="X2350" s="437"/>
      <c r="Y2350" s="437"/>
      <c r="Z2350" s="437"/>
      <c r="AA2350" s="437"/>
      <c r="AB2350" s="437"/>
      <c r="AC2350" s="437"/>
      <c r="AD2350" s="437"/>
      <c r="AE2350" s="437"/>
      <c r="AF2350" s="437"/>
    </row>
    <row r="2351">
      <c r="A2351" s="486" t="s">
        <v>1636</v>
      </c>
      <c r="B2351" s="478">
        <v>1.0</v>
      </c>
      <c r="C2351" s="487" t="s">
        <v>2053</v>
      </c>
      <c r="D2351" s="474"/>
      <c r="E2351" s="474"/>
      <c r="F2351" s="475"/>
      <c r="G2351" s="476" t="s">
        <v>1638</v>
      </c>
      <c r="H2351" s="451"/>
      <c r="S2351" s="452"/>
      <c r="T2351" s="437"/>
      <c r="U2351" s="437"/>
      <c r="V2351" s="437"/>
      <c r="W2351" s="437"/>
      <c r="X2351" s="437"/>
      <c r="Y2351" s="437"/>
      <c r="Z2351" s="437"/>
      <c r="AA2351" s="437"/>
      <c r="AB2351" s="437"/>
      <c r="AC2351" s="437"/>
      <c r="AD2351" s="437"/>
      <c r="AE2351" s="437"/>
      <c r="AF2351" s="437"/>
    </row>
    <row r="2352">
      <c r="A2352" s="486" t="s">
        <v>1636</v>
      </c>
      <c r="B2352" s="478">
        <v>2.0</v>
      </c>
      <c r="C2352" s="487" t="s">
        <v>2025</v>
      </c>
      <c r="D2352" s="474"/>
      <c r="E2352" s="474"/>
      <c r="F2352" s="475"/>
      <c r="G2352" s="476" t="s">
        <v>1661</v>
      </c>
      <c r="H2352" s="451"/>
      <c r="S2352" s="452"/>
      <c r="T2352" s="437"/>
      <c r="U2352" s="437"/>
      <c r="V2352" s="437"/>
      <c r="W2352" s="437"/>
      <c r="X2352" s="437"/>
      <c r="Y2352" s="437"/>
      <c r="Z2352" s="437"/>
      <c r="AA2352" s="437"/>
      <c r="AB2352" s="437"/>
      <c r="AC2352" s="437"/>
      <c r="AD2352" s="437"/>
      <c r="AE2352" s="437"/>
      <c r="AF2352" s="437"/>
    </row>
    <row r="2353">
      <c r="A2353" s="486" t="s">
        <v>1646</v>
      </c>
      <c r="B2353" s="478">
        <v>3.0</v>
      </c>
      <c r="C2353" s="487" t="s">
        <v>2054</v>
      </c>
      <c r="D2353" s="474"/>
      <c r="E2353" s="474"/>
      <c r="F2353" s="475"/>
      <c r="G2353" s="476" t="s">
        <v>1729</v>
      </c>
      <c r="H2353" s="451"/>
      <c r="S2353" s="452"/>
      <c r="T2353" s="437"/>
      <c r="U2353" s="437"/>
      <c r="V2353" s="437"/>
      <c r="W2353" s="437"/>
      <c r="X2353" s="437"/>
      <c r="Y2353" s="437"/>
      <c r="Z2353" s="437"/>
      <c r="AA2353" s="437"/>
      <c r="AB2353" s="437"/>
      <c r="AC2353" s="437"/>
      <c r="AD2353" s="437"/>
      <c r="AE2353" s="437"/>
      <c r="AF2353" s="437"/>
    </row>
    <row r="2354">
      <c r="A2354" s="486" t="s">
        <v>1646</v>
      </c>
      <c r="B2354" s="478">
        <v>4.0</v>
      </c>
      <c r="C2354" s="487" t="s">
        <v>2051</v>
      </c>
      <c r="D2354" s="474"/>
      <c r="E2354" s="474"/>
      <c r="F2354" s="475"/>
      <c r="G2354" s="476" t="s">
        <v>2028</v>
      </c>
      <c r="H2354" s="451"/>
      <c r="S2354" s="452"/>
      <c r="T2354" s="437"/>
      <c r="U2354" s="437"/>
      <c r="V2354" s="437"/>
      <c r="W2354" s="437"/>
      <c r="X2354" s="437"/>
      <c r="Y2354" s="437"/>
      <c r="Z2354" s="437"/>
      <c r="AA2354" s="437"/>
      <c r="AB2354" s="437"/>
      <c r="AC2354" s="437"/>
      <c r="AD2354" s="437"/>
      <c r="AE2354" s="437"/>
      <c r="AF2354" s="437"/>
    </row>
    <row r="2355">
      <c r="A2355" s="486" t="s">
        <v>1636</v>
      </c>
      <c r="B2355" s="478">
        <v>5.0</v>
      </c>
      <c r="C2355" s="487" t="s">
        <v>2032</v>
      </c>
      <c r="D2355" s="474"/>
      <c r="E2355" s="474"/>
      <c r="F2355" s="475"/>
      <c r="G2355" s="476" t="s">
        <v>1638</v>
      </c>
      <c r="H2355" s="451"/>
      <c r="S2355" s="452"/>
      <c r="T2355" s="437"/>
      <c r="U2355" s="437"/>
      <c r="V2355" s="437"/>
      <c r="W2355" s="437"/>
      <c r="X2355" s="437"/>
      <c r="Y2355" s="437"/>
      <c r="Z2355" s="437"/>
      <c r="AA2355" s="437"/>
      <c r="AB2355" s="437"/>
      <c r="AC2355" s="437"/>
      <c r="AD2355" s="437"/>
      <c r="AE2355" s="437"/>
      <c r="AF2355" s="437"/>
    </row>
    <row r="2356">
      <c r="A2356" s="486" t="s">
        <v>1636</v>
      </c>
      <c r="B2356" s="478">
        <v>6.0</v>
      </c>
      <c r="C2356" s="487" t="s">
        <v>2052</v>
      </c>
      <c r="D2356" s="474"/>
      <c r="E2356" s="474"/>
      <c r="F2356" s="475"/>
      <c r="G2356" s="476" t="s">
        <v>1638</v>
      </c>
      <c r="H2356" s="451"/>
      <c r="S2356" s="452"/>
      <c r="T2356" s="437"/>
      <c r="U2356" s="437"/>
      <c r="V2356" s="437"/>
      <c r="W2356" s="437"/>
      <c r="X2356" s="437"/>
      <c r="Y2356" s="437"/>
      <c r="Z2356" s="437"/>
      <c r="AA2356" s="437"/>
      <c r="AB2356" s="437"/>
      <c r="AC2356" s="437"/>
      <c r="AD2356" s="437"/>
      <c r="AE2356" s="437"/>
      <c r="AF2356" s="437"/>
    </row>
    <row r="2357">
      <c r="A2357" s="486" t="s">
        <v>1646</v>
      </c>
      <c r="B2357" s="478">
        <v>7.0</v>
      </c>
      <c r="C2357" s="487" t="s">
        <v>2031</v>
      </c>
      <c r="D2357" s="474"/>
      <c r="E2357" s="474"/>
      <c r="F2357" s="475"/>
      <c r="G2357" s="476" t="s">
        <v>1729</v>
      </c>
      <c r="H2357" s="451"/>
      <c r="S2357" s="452"/>
      <c r="T2357" s="437"/>
      <c r="U2357" s="437"/>
      <c r="V2357" s="437"/>
      <c r="W2357" s="437"/>
      <c r="X2357" s="437"/>
      <c r="Y2357" s="437"/>
      <c r="Z2357" s="437"/>
      <c r="AA2357" s="437"/>
      <c r="AB2357" s="437"/>
      <c r="AC2357" s="437"/>
      <c r="AD2357" s="437"/>
      <c r="AE2357" s="437"/>
      <c r="AF2357" s="437"/>
    </row>
    <row r="2358">
      <c r="A2358" s="488" t="s">
        <v>8960</v>
      </c>
      <c r="B2358" s="474"/>
      <c r="C2358" s="474"/>
      <c r="D2358" s="474"/>
      <c r="E2358" s="474"/>
      <c r="F2358" s="474"/>
      <c r="G2358" s="474"/>
      <c r="H2358" s="451"/>
      <c r="S2358" s="452"/>
      <c r="T2358" s="437"/>
      <c r="U2358" s="437"/>
      <c r="V2358" s="437"/>
      <c r="W2358" s="437"/>
      <c r="X2358" s="437"/>
      <c r="Y2358" s="437"/>
      <c r="Z2358" s="437"/>
      <c r="AA2358" s="437"/>
      <c r="AB2358" s="437"/>
      <c r="AC2358" s="437"/>
      <c r="AD2358" s="437"/>
      <c r="AE2358" s="437"/>
      <c r="AF2358" s="437"/>
    </row>
    <row r="2359">
      <c r="A2359" s="471" t="s">
        <v>8944</v>
      </c>
      <c r="B2359" s="472" t="s">
        <v>8946</v>
      </c>
      <c r="C2359" s="473" t="s">
        <v>39</v>
      </c>
      <c r="D2359" s="475"/>
      <c r="E2359" s="472" t="s">
        <v>8951</v>
      </c>
      <c r="F2359" s="478" t="s">
        <v>8961</v>
      </c>
      <c r="G2359" s="473" t="s">
        <v>8953</v>
      </c>
      <c r="H2359" s="451"/>
      <c r="S2359" s="452"/>
      <c r="T2359" s="437"/>
      <c r="U2359" s="437"/>
      <c r="V2359" s="437"/>
      <c r="W2359" s="437"/>
      <c r="X2359" s="437"/>
      <c r="Y2359" s="437"/>
      <c r="Z2359" s="437"/>
      <c r="AA2359" s="437"/>
      <c r="AB2359" s="437"/>
      <c r="AC2359" s="437"/>
      <c r="AD2359" s="437"/>
      <c r="AE2359" s="437"/>
      <c r="AF2359" s="437"/>
    </row>
    <row r="2360">
      <c r="A2360" s="471" t="s">
        <v>6465</v>
      </c>
      <c r="B2360" s="472">
        <v>1.0</v>
      </c>
      <c r="C2360" s="476" t="s">
        <v>8955</v>
      </c>
      <c r="D2360" s="475"/>
      <c r="E2360" s="478" t="s">
        <v>8956</v>
      </c>
      <c r="F2360" s="472"/>
      <c r="G2360" s="473" t="s">
        <v>8957</v>
      </c>
      <c r="H2360" s="451"/>
      <c r="S2360" s="452"/>
      <c r="T2360" s="437"/>
      <c r="U2360" s="437"/>
      <c r="V2360" s="437"/>
      <c r="W2360" s="437"/>
      <c r="X2360" s="437"/>
      <c r="Y2360" s="437"/>
      <c r="Z2360" s="437"/>
      <c r="AA2360" s="437"/>
      <c r="AB2360" s="437"/>
      <c r="AC2360" s="437"/>
      <c r="AD2360" s="437"/>
      <c r="AE2360" s="437"/>
      <c r="AF2360" s="437"/>
    </row>
    <row r="2361">
      <c r="A2361" s="489" t="s">
        <v>8962</v>
      </c>
      <c r="B2361" s="474"/>
      <c r="C2361" s="474"/>
      <c r="D2361" s="474"/>
      <c r="E2361" s="474"/>
      <c r="F2361" s="474"/>
      <c r="G2361" s="474"/>
      <c r="H2361" s="451"/>
      <c r="S2361" s="452"/>
      <c r="T2361" s="437"/>
      <c r="U2361" s="437"/>
      <c r="V2361" s="437"/>
      <c r="W2361" s="437"/>
      <c r="X2361" s="437"/>
      <c r="Y2361" s="437"/>
      <c r="Z2361" s="437"/>
      <c r="AA2361" s="437"/>
      <c r="AB2361" s="437"/>
      <c r="AC2361" s="437"/>
      <c r="AD2361" s="437"/>
      <c r="AE2361" s="437"/>
      <c r="AF2361" s="437"/>
    </row>
    <row r="2362">
      <c r="A2362" s="471" t="s">
        <v>8944</v>
      </c>
      <c r="B2362" s="472" t="s">
        <v>8946</v>
      </c>
      <c r="C2362" s="473" t="s">
        <v>39</v>
      </c>
      <c r="D2362" s="475"/>
      <c r="E2362" s="472" t="s">
        <v>8951</v>
      </c>
      <c r="F2362" s="472" t="s">
        <v>8952</v>
      </c>
      <c r="G2362" s="473" t="s">
        <v>8953</v>
      </c>
      <c r="H2362" s="451"/>
      <c r="S2362" s="452"/>
      <c r="T2362" s="437"/>
      <c r="U2362" s="437"/>
      <c r="V2362" s="437"/>
      <c r="W2362" s="437"/>
      <c r="X2362" s="437"/>
      <c r="Y2362" s="437"/>
      <c r="Z2362" s="437"/>
      <c r="AA2362" s="437"/>
      <c r="AB2362" s="437"/>
      <c r="AC2362" s="437"/>
      <c r="AD2362" s="437"/>
      <c r="AE2362" s="437"/>
      <c r="AF2362" s="437"/>
    </row>
    <row r="2363">
      <c r="A2363" s="490" t="s">
        <v>6465</v>
      </c>
      <c r="B2363" s="491">
        <v>1.0</v>
      </c>
      <c r="C2363" s="492" t="s">
        <v>8955</v>
      </c>
      <c r="D2363" s="493"/>
      <c r="E2363" s="494" t="s">
        <v>8956</v>
      </c>
      <c r="F2363" s="491"/>
      <c r="G2363" s="495" t="s">
        <v>8963</v>
      </c>
      <c r="H2363" s="451"/>
      <c r="S2363" s="452"/>
      <c r="T2363" s="437"/>
      <c r="U2363" s="437"/>
      <c r="V2363" s="437"/>
      <c r="W2363" s="437"/>
      <c r="X2363" s="437"/>
      <c r="Y2363" s="437"/>
      <c r="Z2363" s="437"/>
      <c r="AA2363" s="437"/>
      <c r="AB2363" s="437"/>
      <c r="AC2363" s="437"/>
      <c r="AD2363" s="437"/>
      <c r="AE2363" s="437"/>
      <c r="AF2363" s="437"/>
    </row>
    <row r="2364">
      <c r="A2364" s="496"/>
      <c r="B2364" s="497"/>
      <c r="C2364" s="497"/>
      <c r="E2364" s="497"/>
      <c r="F2364" s="497"/>
      <c r="G2364" s="497"/>
      <c r="H2364" s="556"/>
      <c r="I2364" s="513"/>
      <c r="J2364" s="513"/>
      <c r="K2364" s="513"/>
      <c r="L2364" s="513"/>
      <c r="M2364" s="513"/>
      <c r="N2364" s="513"/>
      <c r="O2364" s="513"/>
      <c r="P2364" s="513"/>
      <c r="Q2364" s="513"/>
      <c r="R2364" s="513"/>
      <c r="S2364" s="514"/>
      <c r="T2364" s="437"/>
      <c r="U2364" s="437"/>
      <c r="V2364" s="437"/>
      <c r="W2364" s="437"/>
      <c r="X2364" s="437"/>
      <c r="Y2364" s="437"/>
      <c r="Z2364" s="437"/>
      <c r="AA2364" s="437"/>
      <c r="AB2364" s="437"/>
      <c r="AC2364" s="437"/>
      <c r="AD2364" s="437"/>
      <c r="AE2364" s="437"/>
      <c r="AF2364" s="437"/>
    </row>
    <row r="2365">
      <c r="A2365" s="498" t="s">
        <v>8964</v>
      </c>
      <c r="B2365" s="435"/>
      <c r="C2365" s="435"/>
      <c r="D2365" s="499" t="s">
        <v>8965</v>
      </c>
      <c r="E2365" s="500" t="s">
        <v>8966</v>
      </c>
      <c r="F2365" s="499" t="s">
        <v>8967</v>
      </c>
      <c r="G2365" s="435"/>
      <c r="H2365" s="435"/>
      <c r="I2365" s="435"/>
      <c r="J2365" s="501" t="s">
        <v>8965</v>
      </c>
      <c r="K2365" s="500" t="s">
        <v>8966</v>
      </c>
      <c r="L2365" s="501" t="s">
        <v>8968</v>
      </c>
      <c r="M2365" s="435"/>
      <c r="N2365" s="435"/>
      <c r="O2365" s="435"/>
      <c r="P2365" s="502" t="s">
        <v>8965</v>
      </c>
      <c r="Q2365" s="503" t="s">
        <v>8966</v>
      </c>
      <c r="R2365" s="504"/>
      <c r="S2365" s="436"/>
      <c r="T2365" s="437"/>
      <c r="U2365" s="437"/>
      <c r="V2365" s="437"/>
      <c r="W2365" s="437"/>
      <c r="X2365" s="437"/>
      <c r="Y2365" s="437"/>
      <c r="Z2365" s="437"/>
      <c r="AA2365" s="437"/>
      <c r="AB2365" s="437"/>
      <c r="AC2365" s="437"/>
      <c r="AD2365" s="437"/>
      <c r="AE2365" s="437"/>
      <c r="AF2365" s="437"/>
    </row>
    <row r="2366">
      <c r="A2366" s="505"/>
      <c r="S2366" s="452"/>
      <c r="T2366" s="437"/>
      <c r="U2366" s="437"/>
      <c r="V2366" s="437"/>
      <c r="W2366" s="437"/>
      <c r="X2366" s="437"/>
      <c r="Y2366" s="437"/>
      <c r="Z2366" s="437"/>
      <c r="AA2366" s="437"/>
      <c r="AB2366" s="437"/>
      <c r="AC2366" s="437"/>
      <c r="AD2366" s="437"/>
      <c r="AE2366" s="437"/>
      <c r="AF2366" s="437"/>
    </row>
    <row r="2367">
      <c r="A2367" s="506" t="s">
        <v>8969</v>
      </c>
      <c r="D2367" s="507" t="s">
        <v>8965</v>
      </c>
      <c r="E2367" s="508" t="s">
        <v>8966</v>
      </c>
      <c r="F2367" s="507" t="s">
        <v>8970</v>
      </c>
      <c r="J2367" s="507" t="s">
        <v>8965</v>
      </c>
      <c r="K2367" s="508" t="s">
        <v>8966</v>
      </c>
      <c r="L2367" s="507" t="s">
        <v>8971</v>
      </c>
      <c r="P2367" s="509" t="s">
        <v>8965</v>
      </c>
      <c r="Q2367" s="510" t="s">
        <v>8966</v>
      </c>
      <c r="R2367" s="511" t="s">
        <v>8972</v>
      </c>
      <c r="S2367" s="452"/>
      <c r="T2367" s="437"/>
      <c r="U2367" s="437"/>
      <c r="V2367" s="437"/>
      <c r="W2367" s="437"/>
      <c r="X2367" s="437"/>
      <c r="Y2367" s="437"/>
      <c r="Z2367" s="437"/>
      <c r="AA2367" s="437"/>
      <c r="AB2367" s="437"/>
      <c r="AC2367" s="437"/>
      <c r="AD2367" s="437"/>
      <c r="AE2367" s="437"/>
      <c r="AF2367" s="437"/>
    </row>
    <row r="2368">
      <c r="A2368" s="512"/>
      <c r="B2368" s="513"/>
      <c r="C2368" s="513"/>
      <c r="D2368" s="513"/>
      <c r="E2368" s="513"/>
      <c r="F2368" s="513"/>
      <c r="G2368" s="513"/>
      <c r="H2368" s="513"/>
      <c r="I2368" s="513"/>
      <c r="J2368" s="513"/>
      <c r="K2368" s="513"/>
      <c r="L2368" s="513"/>
      <c r="M2368" s="513"/>
      <c r="N2368" s="513"/>
      <c r="O2368" s="513"/>
      <c r="P2368" s="513"/>
      <c r="Q2368" s="513"/>
      <c r="R2368" s="513"/>
      <c r="S2368" s="514"/>
      <c r="T2368" s="437"/>
      <c r="U2368" s="437"/>
      <c r="V2368" s="437"/>
      <c r="W2368" s="437"/>
      <c r="X2368" s="437"/>
      <c r="Y2368" s="437"/>
      <c r="Z2368" s="437"/>
      <c r="AA2368" s="437"/>
      <c r="AB2368" s="437"/>
      <c r="AC2368" s="437"/>
      <c r="AD2368" s="437"/>
      <c r="AE2368" s="437"/>
      <c r="AF2368" s="437"/>
    </row>
    <row r="2369">
      <c r="A2369" s="434" t="s">
        <v>9065</v>
      </c>
      <c r="B2369" s="435"/>
      <c r="C2369" s="435"/>
      <c r="D2369" s="435"/>
      <c r="E2369" s="435"/>
      <c r="F2369" s="435"/>
      <c r="G2369" s="435"/>
      <c r="H2369" s="435"/>
      <c r="I2369" s="435"/>
      <c r="J2369" s="435"/>
      <c r="K2369" s="435"/>
      <c r="L2369" s="435"/>
      <c r="M2369" s="435"/>
      <c r="N2369" s="435"/>
      <c r="O2369" s="435"/>
      <c r="P2369" s="435"/>
      <c r="Q2369" s="435"/>
      <c r="R2369" s="435"/>
      <c r="S2369" s="436"/>
      <c r="T2369" s="437"/>
      <c r="U2369" s="437"/>
      <c r="V2369" s="437"/>
      <c r="W2369" s="437"/>
      <c r="X2369" s="437"/>
      <c r="Y2369" s="437"/>
      <c r="Z2369" s="437"/>
      <c r="AA2369" s="437"/>
      <c r="AB2369" s="437"/>
      <c r="AC2369" s="437"/>
      <c r="AD2369" s="437"/>
      <c r="AE2369" s="437"/>
      <c r="AF2369" s="437"/>
    </row>
    <row r="2370">
      <c r="A2370" s="438" t="s">
        <v>8935</v>
      </c>
      <c r="B2370" s="439"/>
      <c r="C2370" s="438" t="s">
        <v>8936</v>
      </c>
      <c r="D2370" s="440"/>
      <c r="E2370" s="439"/>
      <c r="F2370" s="441" t="s">
        <v>1437</v>
      </c>
      <c r="G2370" s="442" t="s">
        <v>8937</v>
      </c>
      <c r="H2370" s="443" t="s">
        <v>1442</v>
      </c>
      <c r="I2370" s="444"/>
      <c r="J2370" s="444"/>
      <c r="K2370" s="444"/>
      <c r="L2370" s="444"/>
      <c r="M2370" s="444"/>
      <c r="N2370" s="444"/>
      <c r="O2370" s="444"/>
      <c r="P2370" s="444"/>
      <c r="Q2370" s="444"/>
      <c r="R2370" s="444"/>
      <c r="S2370" s="445"/>
      <c r="T2370" s="437"/>
      <c r="U2370" s="437"/>
      <c r="V2370" s="437"/>
      <c r="W2370" s="437"/>
      <c r="X2370" s="437"/>
      <c r="Y2370" s="437"/>
      <c r="Z2370" s="437"/>
      <c r="AA2370" s="437"/>
      <c r="AB2370" s="437"/>
      <c r="AC2370" s="437"/>
      <c r="AD2370" s="437"/>
      <c r="AE2370" s="437"/>
      <c r="AF2370" s="437"/>
    </row>
    <row r="2371">
      <c r="A2371" s="446" t="s">
        <v>8938</v>
      </c>
      <c r="B2371" s="22"/>
      <c r="C2371" s="447"/>
      <c r="D2371" s="448"/>
      <c r="E2371" s="22"/>
      <c r="F2371" s="449" t="s">
        <v>8939</v>
      </c>
      <c r="G2371" s="450"/>
      <c r="H2371" s="451"/>
      <c r="S2371" s="452"/>
      <c r="T2371" s="437"/>
      <c r="U2371" s="437"/>
      <c r="V2371" s="437"/>
      <c r="W2371" s="437"/>
      <c r="X2371" s="437"/>
      <c r="Y2371" s="437"/>
      <c r="Z2371" s="437"/>
      <c r="AA2371" s="437"/>
      <c r="AB2371" s="437"/>
      <c r="AC2371" s="437"/>
      <c r="AD2371" s="437"/>
      <c r="AE2371" s="437"/>
      <c r="AF2371" s="437"/>
    </row>
    <row r="2372">
      <c r="A2372" s="453" t="s">
        <v>8940</v>
      </c>
      <c r="B2372" s="448"/>
      <c r="C2372" s="448"/>
      <c r="D2372" s="22"/>
      <c r="E2372" s="454" t="s">
        <v>8941</v>
      </c>
      <c r="F2372" s="455" t="s">
        <v>8942</v>
      </c>
      <c r="G2372" s="456"/>
      <c r="H2372" s="451"/>
      <c r="S2372" s="452"/>
      <c r="T2372" s="437"/>
      <c r="U2372" s="437"/>
      <c r="V2372" s="437"/>
      <c r="W2372" s="437"/>
      <c r="X2372" s="437"/>
      <c r="Y2372" s="437"/>
      <c r="Z2372" s="437"/>
      <c r="AA2372" s="437"/>
      <c r="AB2372" s="437"/>
      <c r="AC2372" s="437"/>
      <c r="AD2372" s="437"/>
      <c r="AE2372" s="437"/>
      <c r="AF2372" s="437"/>
    </row>
    <row r="2373">
      <c r="A2373" s="457" t="s">
        <v>8943</v>
      </c>
      <c r="B2373" s="458"/>
      <c r="C2373" s="458"/>
      <c r="D2373" s="459"/>
      <c r="E2373" s="460"/>
      <c r="F2373" s="461"/>
      <c r="G2373" s="462"/>
      <c r="H2373" s="463"/>
      <c r="I2373" s="464"/>
      <c r="J2373" s="464"/>
      <c r="K2373" s="464"/>
      <c r="L2373" s="464"/>
      <c r="M2373" s="464"/>
      <c r="N2373" s="464"/>
      <c r="O2373" s="464"/>
      <c r="P2373" s="464"/>
      <c r="Q2373" s="464"/>
      <c r="R2373" s="464"/>
      <c r="S2373" s="465"/>
      <c r="T2373" s="437"/>
      <c r="U2373" s="437"/>
      <c r="V2373" s="437"/>
      <c r="W2373" s="437"/>
      <c r="X2373" s="437"/>
      <c r="Y2373" s="437"/>
      <c r="Z2373" s="437"/>
      <c r="AA2373" s="437"/>
      <c r="AB2373" s="437"/>
      <c r="AC2373" s="437"/>
      <c r="AD2373" s="437"/>
      <c r="AE2373" s="437"/>
      <c r="AF2373" s="437"/>
    </row>
    <row r="2374">
      <c r="A2374" s="466" t="s">
        <v>8944</v>
      </c>
      <c r="B2374" s="467"/>
      <c r="C2374" s="468" t="s">
        <v>8945</v>
      </c>
      <c r="D2374" s="469"/>
      <c r="E2374" s="469"/>
      <c r="F2374" s="469"/>
      <c r="G2374" s="469"/>
      <c r="H2374" s="533"/>
      <c r="I2374" s="437"/>
      <c r="J2374" s="534" t="s">
        <v>9013</v>
      </c>
      <c r="S2374" s="535"/>
      <c r="T2374" s="437"/>
      <c r="U2374" s="437"/>
      <c r="V2374" s="437"/>
      <c r="W2374" s="437"/>
      <c r="X2374" s="437"/>
      <c r="Y2374" s="437"/>
      <c r="Z2374" s="437"/>
      <c r="AA2374" s="437"/>
      <c r="AB2374" s="437"/>
      <c r="AC2374" s="437"/>
      <c r="AD2374" s="437"/>
      <c r="AE2374" s="437"/>
      <c r="AF2374" s="437"/>
    </row>
    <row r="2375">
      <c r="A2375" s="471"/>
      <c r="B2375" s="472" t="s">
        <v>8946</v>
      </c>
      <c r="C2375" s="473" t="s">
        <v>8947</v>
      </c>
      <c r="D2375" s="474"/>
      <c r="E2375" s="474"/>
      <c r="F2375" s="475"/>
      <c r="G2375" s="473" t="s">
        <v>8948</v>
      </c>
      <c r="H2375" s="533"/>
      <c r="I2375" s="437"/>
      <c r="J2375" s="584" t="s">
        <v>8250</v>
      </c>
      <c r="K2375" s="448"/>
      <c r="L2375" s="448"/>
      <c r="M2375" s="448"/>
      <c r="N2375" s="448"/>
      <c r="O2375" s="22"/>
      <c r="P2375" s="585"/>
      <c r="Q2375" s="585"/>
      <c r="R2375" s="586"/>
      <c r="S2375" s="535"/>
      <c r="T2375" s="437"/>
      <c r="U2375" s="437"/>
      <c r="V2375" s="437"/>
      <c r="W2375" s="437"/>
      <c r="X2375" s="437"/>
      <c r="Y2375" s="437"/>
      <c r="Z2375" s="437"/>
      <c r="AA2375" s="437"/>
      <c r="AB2375" s="437"/>
      <c r="AC2375" s="437"/>
      <c r="AD2375" s="437"/>
      <c r="AE2375" s="437"/>
      <c r="AF2375" s="437"/>
    </row>
    <row r="2376">
      <c r="A2376" s="486" t="s">
        <v>2101</v>
      </c>
      <c r="B2376" s="478">
        <v>1.0</v>
      </c>
      <c r="C2376" s="476" t="s">
        <v>2156</v>
      </c>
      <c r="D2376" s="474"/>
      <c r="E2376" s="474"/>
      <c r="F2376" s="475"/>
      <c r="G2376" s="477"/>
      <c r="H2376" s="533"/>
      <c r="I2376" s="437"/>
      <c r="J2376" s="586"/>
      <c r="K2376" s="586"/>
      <c r="L2376" s="586"/>
      <c r="M2376" s="586"/>
      <c r="N2376" s="586"/>
      <c r="O2376" s="598" t="s">
        <v>9066</v>
      </c>
      <c r="P2376" s="587" t="s">
        <v>9061</v>
      </c>
      <c r="Q2376" s="435"/>
      <c r="R2376" s="436"/>
      <c r="S2376" s="535"/>
      <c r="T2376" s="437"/>
      <c r="U2376" s="437"/>
      <c r="V2376" s="437"/>
      <c r="W2376" s="437"/>
      <c r="X2376" s="437"/>
      <c r="Y2376" s="437"/>
      <c r="Z2376" s="437"/>
      <c r="AA2376" s="437"/>
      <c r="AB2376" s="437"/>
      <c r="AC2376" s="437"/>
      <c r="AD2376" s="437"/>
      <c r="AE2376" s="437"/>
      <c r="AF2376" s="437"/>
    </row>
    <row r="2377">
      <c r="A2377" s="486" t="s">
        <v>2101</v>
      </c>
      <c r="B2377" s="478">
        <v>2.0</v>
      </c>
      <c r="C2377" s="476" t="s">
        <v>2109</v>
      </c>
      <c r="D2377" s="474"/>
      <c r="E2377" s="474"/>
      <c r="F2377" s="475"/>
      <c r="G2377" s="477"/>
      <c r="H2377" s="533"/>
      <c r="I2377" s="437"/>
      <c r="J2377" s="588"/>
      <c r="K2377" s="22"/>
      <c r="L2377" s="589"/>
      <c r="M2377" s="448"/>
      <c r="N2377" s="22"/>
      <c r="O2377" s="599"/>
      <c r="P2377" s="505"/>
      <c r="R2377" s="452"/>
      <c r="S2377" s="535"/>
      <c r="T2377" s="437"/>
      <c r="U2377" s="437"/>
      <c r="V2377" s="437"/>
      <c r="W2377" s="437"/>
      <c r="X2377" s="437"/>
      <c r="Y2377" s="437"/>
      <c r="Z2377" s="437"/>
      <c r="AA2377" s="437"/>
      <c r="AB2377" s="437"/>
      <c r="AC2377" s="437"/>
      <c r="AD2377" s="437"/>
      <c r="AE2377" s="437"/>
      <c r="AF2377" s="437"/>
    </row>
    <row r="2378">
      <c r="A2378" s="471"/>
      <c r="B2378" s="472" t="s">
        <v>8946</v>
      </c>
      <c r="C2378" s="473" t="s">
        <v>8947</v>
      </c>
      <c r="D2378" s="474"/>
      <c r="E2378" s="475"/>
      <c r="F2378" s="472" t="s">
        <v>8948</v>
      </c>
      <c r="G2378" s="477" t="s">
        <v>8949</v>
      </c>
      <c r="H2378" s="533"/>
      <c r="I2378" s="437"/>
      <c r="J2378" s="590"/>
      <c r="K2378" s="22"/>
      <c r="L2378" s="591"/>
      <c r="M2378" s="448"/>
      <c r="N2378" s="22"/>
      <c r="O2378" s="599"/>
      <c r="P2378" s="505"/>
      <c r="R2378" s="452"/>
      <c r="S2378" s="535"/>
      <c r="T2378" s="437"/>
      <c r="U2378" s="437"/>
      <c r="V2378" s="437"/>
      <c r="W2378" s="437"/>
      <c r="X2378" s="437"/>
      <c r="Y2378" s="437"/>
      <c r="Z2378" s="437"/>
      <c r="AA2378" s="437"/>
      <c r="AB2378" s="437"/>
      <c r="AC2378" s="437"/>
      <c r="AD2378" s="437"/>
      <c r="AE2378" s="437"/>
      <c r="AF2378" s="437"/>
    </row>
    <row r="2379">
      <c r="A2379" s="471" t="s">
        <v>2104</v>
      </c>
      <c r="B2379" s="472"/>
      <c r="C2379" s="476"/>
      <c r="D2379" s="474"/>
      <c r="E2379" s="475"/>
      <c r="F2379" s="478"/>
      <c r="G2379" s="473"/>
      <c r="H2379" s="548"/>
      <c r="I2379" s="437"/>
      <c r="J2379" s="592"/>
      <c r="K2379" s="22"/>
      <c r="L2379" s="593"/>
      <c r="M2379" s="448"/>
      <c r="N2379" s="22"/>
      <c r="O2379" s="599"/>
      <c r="P2379" s="505"/>
      <c r="R2379" s="452"/>
      <c r="S2379" s="550"/>
      <c r="T2379" s="437"/>
      <c r="U2379" s="437"/>
      <c r="V2379" s="437"/>
      <c r="W2379" s="437"/>
      <c r="X2379" s="437"/>
      <c r="Y2379" s="437"/>
      <c r="Z2379" s="437"/>
      <c r="AA2379" s="437"/>
      <c r="AB2379" s="437"/>
      <c r="AC2379" s="437"/>
      <c r="AD2379" s="437"/>
      <c r="AE2379" s="437"/>
      <c r="AF2379" s="437"/>
    </row>
    <row r="2380">
      <c r="A2380" s="471"/>
      <c r="B2380" s="472" t="s">
        <v>8946</v>
      </c>
      <c r="C2380" s="517" t="s">
        <v>6512</v>
      </c>
      <c r="D2380" s="517" t="s">
        <v>8974</v>
      </c>
      <c r="E2380" s="517" t="s">
        <v>8951</v>
      </c>
      <c r="F2380" s="517" t="s">
        <v>8952</v>
      </c>
      <c r="G2380" s="473" t="s">
        <v>8953</v>
      </c>
      <c r="H2380" s="548"/>
      <c r="I2380" s="437"/>
      <c r="J2380" s="594"/>
      <c r="K2380" s="22"/>
      <c r="L2380" s="595"/>
      <c r="M2380" s="448"/>
      <c r="N2380" s="22"/>
      <c r="O2380" s="599"/>
      <c r="P2380" s="505"/>
      <c r="R2380" s="452"/>
      <c r="S2380" s="550"/>
      <c r="T2380" s="437"/>
      <c r="U2380" s="437"/>
      <c r="V2380" s="437"/>
      <c r="W2380" s="437"/>
      <c r="X2380" s="437"/>
      <c r="Y2380" s="437"/>
      <c r="Z2380" s="437"/>
      <c r="AA2380" s="437"/>
      <c r="AB2380" s="437"/>
      <c r="AC2380" s="437"/>
      <c r="AD2380" s="437"/>
      <c r="AE2380" s="437"/>
      <c r="AF2380" s="437"/>
    </row>
    <row r="2381">
      <c r="A2381" s="471" t="s">
        <v>8975</v>
      </c>
      <c r="B2381" s="472">
        <v>1.0</v>
      </c>
      <c r="C2381" s="478" t="s">
        <v>8976</v>
      </c>
      <c r="D2381" s="472"/>
      <c r="E2381" s="478" t="s">
        <v>8977</v>
      </c>
      <c r="F2381" s="472"/>
      <c r="G2381" s="473" t="s">
        <v>8978</v>
      </c>
      <c r="H2381" s="548"/>
      <c r="I2381" s="437"/>
      <c r="J2381" s="584" t="s">
        <v>8251</v>
      </c>
      <c r="K2381" s="22"/>
      <c r="L2381" s="586"/>
      <c r="M2381" s="586"/>
      <c r="N2381" s="586"/>
      <c r="O2381" s="600"/>
      <c r="P2381" s="512"/>
      <c r="Q2381" s="513"/>
      <c r="R2381" s="514"/>
      <c r="S2381" s="550"/>
      <c r="T2381" s="437"/>
      <c r="U2381" s="437"/>
      <c r="V2381" s="437"/>
      <c r="W2381" s="437"/>
      <c r="X2381" s="437"/>
      <c r="Y2381" s="437"/>
      <c r="Z2381" s="437"/>
      <c r="AA2381" s="437"/>
      <c r="AB2381" s="437"/>
      <c r="AC2381" s="437"/>
      <c r="AD2381" s="437"/>
      <c r="AE2381" s="437"/>
      <c r="AF2381" s="437"/>
    </row>
    <row r="2382">
      <c r="A2382" s="479"/>
      <c r="B2382" s="480" t="s">
        <v>8946</v>
      </c>
      <c r="C2382" s="485" t="s">
        <v>39</v>
      </c>
      <c r="D2382" s="475"/>
      <c r="E2382" s="480" t="s">
        <v>8951</v>
      </c>
      <c r="F2382" s="480" t="s">
        <v>8952</v>
      </c>
      <c r="G2382" s="485" t="s">
        <v>8953</v>
      </c>
      <c r="H2382" s="552" t="s">
        <v>1616</v>
      </c>
      <c r="N2382" s="597" t="s">
        <v>9062</v>
      </c>
      <c r="S2382" s="550"/>
      <c r="T2382" s="437"/>
      <c r="U2382" s="437"/>
      <c r="V2382" s="437"/>
      <c r="W2382" s="437"/>
      <c r="X2382" s="437"/>
      <c r="Y2382" s="437"/>
      <c r="Z2382" s="437"/>
      <c r="AA2382" s="437"/>
      <c r="AB2382" s="437"/>
      <c r="AC2382" s="437"/>
      <c r="AD2382" s="437"/>
      <c r="AE2382" s="437"/>
      <c r="AF2382" s="437"/>
    </row>
    <row r="2383">
      <c r="A2383" s="471" t="s">
        <v>6465</v>
      </c>
      <c r="B2383" s="480">
        <v>1.0</v>
      </c>
      <c r="C2383" s="484" t="s">
        <v>8955</v>
      </c>
      <c r="D2383" s="475"/>
      <c r="E2383" s="483" t="s">
        <v>8956</v>
      </c>
      <c r="F2383" s="480"/>
      <c r="G2383" s="484" t="s">
        <v>8957</v>
      </c>
      <c r="H2383" s="451"/>
      <c r="N2383" s="555"/>
      <c r="S2383" s="452"/>
      <c r="T2383" s="437"/>
      <c r="U2383" s="437"/>
      <c r="V2383" s="437"/>
      <c r="W2383" s="437"/>
      <c r="X2383" s="437"/>
      <c r="Y2383" s="437"/>
      <c r="Z2383" s="437"/>
      <c r="AA2383" s="437"/>
      <c r="AB2383" s="437"/>
      <c r="AC2383" s="437"/>
      <c r="AD2383" s="437"/>
      <c r="AE2383" s="437"/>
      <c r="AF2383" s="437"/>
    </row>
    <row r="2384">
      <c r="A2384" s="471"/>
      <c r="B2384" s="472" t="s">
        <v>8946</v>
      </c>
      <c r="C2384" s="476" t="s">
        <v>8958</v>
      </c>
      <c r="D2384" s="474"/>
      <c r="E2384" s="474"/>
      <c r="F2384" s="475"/>
      <c r="G2384" s="473" t="s">
        <v>8959</v>
      </c>
      <c r="H2384" s="451"/>
      <c r="S2384" s="452"/>
      <c r="T2384" s="437"/>
      <c r="U2384" s="437"/>
      <c r="V2384" s="437"/>
      <c r="W2384" s="437"/>
      <c r="X2384" s="437"/>
      <c r="Y2384" s="437"/>
      <c r="Z2384" s="437"/>
      <c r="AA2384" s="437"/>
      <c r="AB2384" s="437"/>
      <c r="AC2384" s="437"/>
      <c r="AD2384" s="437"/>
      <c r="AE2384" s="437"/>
      <c r="AF2384" s="437"/>
    </row>
    <row r="2385">
      <c r="A2385" s="486" t="s">
        <v>1636</v>
      </c>
      <c r="B2385" s="478">
        <v>1.0</v>
      </c>
      <c r="C2385" s="487" t="s">
        <v>2057</v>
      </c>
      <c r="D2385" s="474"/>
      <c r="E2385" s="474"/>
      <c r="F2385" s="475"/>
      <c r="G2385" s="476" t="s">
        <v>1638</v>
      </c>
      <c r="H2385" s="451"/>
      <c r="S2385" s="452"/>
      <c r="T2385" s="437"/>
      <c r="U2385" s="437"/>
      <c r="V2385" s="437"/>
      <c r="W2385" s="437"/>
      <c r="X2385" s="437"/>
      <c r="Y2385" s="437"/>
      <c r="Z2385" s="437"/>
      <c r="AA2385" s="437"/>
      <c r="AB2385" s="437"/>
      <c r="AC2385" s="437"/>
      <c r="AD2385" s="437"/>
      <c r="AE2385" s="437"/>
      <c r="AF2385" s="437"/>
    </row>
    <row r="2386">
      <c r="A2386" s="486" t="s">
        <v>1636</v>
      </c>
      <c r="B2386" s="478">
        <v>2.0</v>
      </c>
      <c r="C2386" s="487" t="s">
        <v>2025</v>
      </c>
      <c r="D2386" s="474"/>
      <c r="E2386" s="474"/>
      <c r="F2386" s="475"/>
      <c r="G2386" s="476" t="s">
        <v>1661</v>
      </c>
      <c r="H2386" s="451"/>
      <c r="S2386" s="452"/>
      <c r="T2386" s="437"/>
      <c r="U2386" s="437"/>
      <c r="V2386" s="437"/>
      <c r="W2386" s="437"/>
      <c r="X2386" s="437"/>
      <c r="Y2386" s="437"/>
      <c r="Z2386" s="437"/>
      <c r="AA2386" s="437"/>
      <c r="AB2386" s="437"/>
      <c r="AC2386" s="437"/>
      <c r="AD2386" s="437"/>
      <c r="AE2386" s="437"/>
      <c r="AF2386" s="437"/>
    </row>
    <row r="2387">
      <c r="A2387" s="486" t="s">
        <v>1646</v>
      </c>
      <c r="B2387" s="478">
        <v>3.0</v>
      </c>
      <c r="C2387" s="487" t="s">
        <v>2058</v>
      </c>
      <c r="D2387" s="474"/>
      <c r="E2387" s="474"/>
      <c r="F2387" s="475"/>
      <c r="G2387" s="476" t="s">
        <v>1729</v>
      </c>
      <c r="H2387" s="451"/>
      <c r="S2387" s="452"/>
      <c r="T2387" s="437"/>
      <c r="U2387" s="437"/>
      <c r="V2387" s="437"/>
      <c r="W2387" s="437"/>
      <c r="X2387" s="437"/>
      <c r="Y2387" s="437"/>
      <c r="Z2387" s="437"/>
      <c r="AA2387" s="437"/>
      <c r="AB2387" s="437"/>
      <c r="AC2387" s="437"/>
      <c r="AD2387" s="437"/>
      <c r="AE2387" s="437"/>
      <c r="AF2387" s="437"/>
    </row>
    <row r="2388">
      <c r="A2388" s="486" t="s">
        <v>1646</v>
      </c>
      <c r="B2388" s="478">
        <v>4.0</v>
      </c>
      <c r="C2388" s="487" t="s">
        <v>2051</v>
      </c>
      <c r="D2388" s="474"/>
      <c r="E2388" s="474"/>
      <c r="F2388" s="475"/>
      <c r="G2388" s="476" t="s">
        <v>2028</v>
      </c>
      <c r="H2388" s="451"/>
      <c r="S2388" s="452"/>
      <c r="T2388" s="437"/>
      <c r="U2388" s="437"/>
      <c r="V2388" s="437"/>
      <c r="W2388" s="437"/>
      <c r="X2388" s="437"/>
      <c r="Y2388" s="437"/>
      <c r="Z2388" s="437"/>
      <c r="AA2388" s="437"/>
      <c r="AB2388" s="437"/>
      <c r="AC2388" s="437"/>
      <c r="AD2388" s="437"/>
      <c r="AE2388" s="437"/>
      <c r="AF2388" s="437"/>
    </row>
    <row r="2389">
      <c r="A2389" s="486" t="s">
        <v>1636</v>
      </c>
      <c r="B2389" s="478">
        <v>5.0</v>
      </c>
      <c r="C2389" s="487" t="s">
        <v>2032</v>
      </c>
      <c r="D2389" s="474"/>
      <c r="E2389" s="474"/>
      <c r="F2389" s="475"/>
      <c r="G2389" s="476" t="s">
        <v>1638</v>
      </c>
      <c r="H2389" s="451"/>
      <c r="S2389" s="452"/>
      <c r="T2389" s="437"/>
      <c r="U2389" s="437"/>
      <c r="V2389" s="437"/>
      <c r="W2389" s="437"/>
      <c r="X2389" s="437"/>
      <c r="Y2389" s="437"/>
      <c r="Z2389" s="437"/>
      <c r="AA2389" s="437"/>
      <c r="AB2389" s="437"/>
      <c r="AC2389" s="437"/>
      <c r="AD2389" s="437"/>
      <c r="AE2389" s="437"/>
      <c r="AF2389" s="437"/>
    </row>
    <row r="2390">
      <c r="A2390" s="486" t="s">
        <v>1636</v>
      </c>
      <c r="B2390" s="478">
        <v>6.0</v>
      </c>
      <c r="C2390" s="487" t="s">
        <v>2052</v>
      </c>
      <c r="D2390" s="474"/>
      <c r="E2390" s="474"/>
      <c r="F2390" s="475"/>
      <c r="G2390" s="476" t="s">
        <v>1638</v>
      </c>
      <c r="H2390" s="451"/>
      <c r="S2390" s="452"/>
      <c r="T2390" s="437"/>
      <c r="U2390" s="437"/>
      <c r="V2390" s="437"/>
      <c r="W2390" s="437"/>
      <c r="X2390" s="437"/>
      <c r="Y2390" s="437"/>
      <c r="Z2390" s="437"/>
      <c r="AA2390" s="437"/>
      <c r="AB2390" s="437"/>
      <c r="AC2390" s="437"/>
      <c r="AD2390" s="437"/>
      <c r="AE2390" s="437"/>
      <c r="AF2390" s="437"/>
    </row>
    <row r="2391">
      <c r="A2391" s="486" t="s">
        <v>1646</v>
      </c>
      <c r="B2391" s="478">
        <v>7.0</v>
      </c>
      <c r="C2391" s="487" t="s">
        <v>2031</v>
      </c>
      <c r="D2391" s="474"/>
      <c r="E2391" s="474"/>
      <c r="F2391" s="475"/>
      <c r="G2391" s="476" t="s">
        <v>1729</v>
      </c>
      <c r="H2391" s="451"/>
      <c r="S2391" s="452"/>
      <c r="T2391" s="437"/>
      <c r="U2391" s="437"/>
      <c r="V2391" s="437"/>
      <c r="W2391" s="437"/>
      <c r="X2391" s="437"/>
      <c r="Y2391" s="437"/>
      <c r="Z2391" s="437"/>
      <c r="AA2391" s="437"/>
      <c r="AB2391" s="437"/>
      <c r="AC2391" s="437"/>
      <c r="AD2391" s="437"/>
      <c r="AE2391" s="437"/>
      <c r="AF2391" s="437"/>
    </row>
    <row r="2392">
      <c r="A2392" s="488" t="s">
        <v>8960</v>
      </c>
      <c r="B2392" s="474"/>
      <c r="C2392" s="474"/>
      <c r="D2392" s="474"/>
      <c r="E2392" s="474"/>
      <c r="F2392" s="474"/>
      <c r="G2392" s="474"/>
      <c r="H2392" s="451"/>
      <c r="S2392" s="452"/>
      <c r="T2392" s="437"/>
      <c r="U2392" s="437"/>
      <c r="V2392" s="437"/>
      <c r="W2392" s="437"/>
      <c r="X2392" s="437"/>
      <c r="Y2392" s="437"/>
      <c r="Z2392" s="437"/>
      <c r="AA2392" s="437"/>
      <c r="AB2392" s="437"/>
      <c r="AC2392" s="437"/>
      <c r="AD2392" s="437"/>
      <c r="AE2392" s="437"/>
      <c r="AF2392" s="437"/>
    </row>
    <row r="2393">
      <c r="A2393" s="471" t="s">
        <v>8944</v>
      </c>
      <c r="B2393" s="472" t="s">
        <v>8946</v>
      </c>
      <c r="C2393" s="473" t="s">
        <v>39</v>
      </c>
      <c r="D2393" s="475"/>
      <c r="E2393" s="472" t="s">
        <v>8951</v>
      </c>
      <c r="F2393" s="478" t="s">
        <v>8961</v>
      </c>
      <c r="G2393" s="473" t="s">
        <v>8953</v>
      </c>
      <c r="H2393" s="451"/>
      <c r="S2393" s="452"/>
      <c r="T2393" s="437"/>
      <c r="U2393" s="437"/>
      <c r="V2393" s="437"/>
      <c r="W2393" s="437"/>
      <c r="X2393" s="437"/>
      <c r="Y2393" s="437"/>
      <c r="Z2393" s="437"/>
      <c r="AA2393" s="437"/>
      <c r="AB2393" s="437"/>
      <c r="AC2393" s="437"/>
      <c r="AD2393" s="437"/>
      <c r="AE2393" s="437"/>
      <c r="AF2393" s="437"/>
    </row>
    <row r="2394">
      <c r="A2394" s="471" t="s">
        <v>6465</v>
      </c>
      <c r="B2394" s="472">
        <v>1.0</v>
      </c>
      <c r="C2394" s="476" t="s">
        <v>8955</v>
      </c>
      <c r="D2394" s="475"/>
      <c r="E2394" s="478" t="s">
        <v>8956</v>
      </c>
      <c r="F2394" s="472"/>
      <c r="G2394" s="473" t="s">
        <v>8957</v>
      </c>
      <c r="H2394" s="451"/>
      <c r="S2394" s="452"/>
      <c r="T2394" s="437"/>
      <c r="U2394" s="437"/>
      <c r="V2394" s="437"/>
      <c r="W2394" s="437"/>
      <c r="X2394" s="437"/>
      <c r="Y2394" s="437"/>
      <c r="Z2394" s="437"/>
      <c r="AA2394" s="437"/>
      <c r="AB2394" s="437"/>
      <c r="AC2394" s="437"/>
      <c r="AD2394" s="437"/>
      <c r="AE2394" s="437"/>
      <c r="AF2394" s="437"/>
    </row>
    <row r="2395">
      <c r="A2395" s="489" t="s">
        <v>8962</v>
      </c>
      <c r="B2395" s="474"/>
      <c r="C2395" s="474"/>
      <c r="D2395" s="474"/>
      <c r="E2395" s="474"/>
      <c r="F2395" s="474"/>
      <c r="G2395" s="474"/>
      <c r="H2395" s="451"/>
      <c r="S2395" s="452"/>
      <c r="T2395" s="437"/>
      <c r="U2395" s="437"/>
      <c r="V2395" s="437"/>
      <c r="W2395" s="437"/>
      <c r="X2395" s="437"/>
      <c r="Y2395" s="437"/>
      <c r="Z2395" s="437"/>
      <c r="AA2395" s="437"/>
      <c r="AB2395" s="437"/>
      <c r="AC2395" s="437"/>
      <c r="AD2395" s="437"/>
      <c r="AE2395" s="437"/>
      <c r="AF2395" s="437"/>
    </row>
    <row r="2396">
      <c r="A2396" s="471" t="s">
        <v>8944</v>
      </c>
      <c r="B2396" s="472" t="s">
        <v>8946</v>
      </c>
      <c r="C2396" s="473" t="s">
        <v>39</v>
      </c>
      <c r="D2396" s="475"/>
      <c r="E2396" s="472" t="s">
        <v>8951</v>
      </c>
      <c r="F2396" s="472" t="s">
        <v>8952</v>
      </c>
      <c r="G2396" s="473" t="s">
        <v>8953</v>
      </c>
      <c r="H2396" s="451"/>
      <c r="S2396" s="452"/>
      <c r="T2396" s="437"/>
      <c r="U2396" s="437"/>
      <c r="V2396" s="437"/>
      <c r="W2396" s="437"/>
      <c r="X2396" s="437"/>
      <c r="Y2396" s="437"/>
      <c r="Z2396" s="437"/>
      <c r="AA2396" s="437"/>
      <c r="AB2396" s="437"/>
      <c r="AC2396" s="437"/>
      <c r="AD2396" s="437"/>
      <c r="AE2396" s="437"/>
      <c r="AF2396" s="437"/>
    </row>
    <row r="2397">
      <c r="A2397" s="490" t="s">
        <v>6465</v>
      </c>
      <c r="B2397" s="491">
        <v>1.0</v>
      </c>
      <c r="C2397" s="492" t="s">
        <v>8955</v>
      </c>
      <c r="D2397" s="493"/>
      <c r="E2397" s="494" t="s">
        <v>8956</v>
      </c>
      <c r="F2397" s="491"/>
      <c r="G2397" s="495" t="s">
        <v>8963</v>
      </c>
      <c r="H2397" s="451"/>
      <c r="S2397" s="452"/>
      <c r="T2397" s="437"/>
      <c r="U2397" s="437"/>
      <c r="V2397" s="437"/>
      <c r="W2397" s="437"/>
      <c r="X2397" s="437"/>
      <c r="Y2397" s="437"/>
      <c r="Z2397" s="437"/>
      <c r="AA2397" s="437"/>
      <c r="AB2397" s="437"/>
      <c r="AC2397" s="437"/>
      <c r="AD2397" s="437"/>
      <c r="AE2397" s="437"/>
      <c r="AF2397" s="437"/>
    </row>
    <row r="2398">
      <c r="A2398" s="496"/>
      <c r="B2398" s="497"/>
      <c r="C2398" s="497"/>
      <c r="E2398" s="497"/>
      <c r="F2398" s="497"/>
      <c r="G2398" s="497"/>
      <c r="H2398" s="556"/>
      <c r="I2398" s="513"/>
      <c r="J2398" s="513"/>
      <c r="K2398" s="513"/>
      <c r="L2398" s="513"/>
      <c r="M2398" s="513"/>
      <c r="N2398" s="513"/>
      <c r="O2398" s="513"/>
      <c r="P2398" s="513"/>
      <c r="Q2398" s="513"/>
      <c r="R2398" s="513"/>
      <c r="S2398" s="514"/>
      <c r="T2398" s="437"/>
      <c r="U2398" s="437"/>
      <c r="V2398" s="437"/>
      <c r="W2398" s="437"/>
      <c r="X2398" s="437"/>
      <c r="Y2398" s="437"/>
      <c r="Z2398" s="437"/>
      <c r="AA2398" s="437"/>
      <c r="AB2398" s="437"/>
      <c r="AC2398" s="437"/>
      <c r="AD2398" s="437"/>
      <c r="AE2398" s="437"/>
      <c r="AF2398" s="437"/>
    </row>
    <row r="2399">
      <c r="A2399" s="498" t="s">
        <v>8964</v>
      </c>
      <c r="B2399" s="435"/>
      <c r="C2399" s="435"/>
      <c r="D2399" s="499" t="s">
        <v>8965</v>
      </c>
      <c r="E2399" s="500" t="s">
        <v>8966</v>
      </c>
      <c r="F2399" s="499" t="s">
        <v>8967</v>
      </c>
      <c r="G2399" s="435"/>
      <c r="H2399" s="435"/>
      <c r="I2399" s="435"/>
      <c r="J2399" s="501" t="s">
        <v>8965</v>
      </c>
      <c r="K2399" s="500" t="s">
        <v>8966</v>
      </c>
      <c r="L2399" s="501" t="s">
        <v>8968</v>
      </c>
      <c r="M2399" s="435"/>
      <c r="N2399" s="435"/>
      <c r="O2399" s="435"/>
      <c r="P2399" s="502" t="s">
        <v>8965</v>
      </c>
      <c r="Q2399" s="503" t="s">
        <v>8966</v>
      </c>
      <c r="R2399" s="504"/>
      <c r="S2399" s="436"/>
      <c r="T2399" s="437"/>
      <c r="U2399" s="437"/>
      <c r="V2399" s="437"/>
      <c r="W2399" s="437"/>
      <c r="X2399" s="437"/>
      <c r="Y2399" s="437"/>
      <c r="Z2399" s="437"/>
      <c r="AA2399" s="437"/>
      <c r="AB2399" s="437"/>
      <c r="AC2399" s="437"/>
      <c r="AD2399" s="437"/>
      <c r="AE2399" s="437"/>
      <c r="AF2399" s="437"/>
    </row>
    <row r="2400">
      <c r="A2400" s="505"/>
      <c r="S2400" s="452"/>
      <c r="T2400" s="437"/>
      <c r="U2400" s="437"/>
      <c r="V2400" s="437"/>
      <c r="W2400" s="437"/>
      <c r="X2400" s="437"/>
      <c r="Y2400" s="437"/>
      <c r="Z2400" s="437"/>
      <c r="AA2400" s="437"/>
      <c r="AB2400" s="437"/>
      <c r="AC2400" s="437"/>
      <c r="AD2400" s="437"/>
      <c r="AE2400" s="437"/>
      <c r="AF2400" s="437"/>
    </row>
    <row r="2401">
      <c r="A2401" s="506" t="s">
        <v>8969</v>
      </c>
      <c r="D2401" s="507" t="s">
        <v>8965</v>
      </c>
      <c r="E2401" s="508" t="s">
        <v>8966</v>
      </c>
      <c r="F2401" s="507" t="s">
        <v>8970</v>
      </c>
      <c r="J2401" s="507" t="s">
        <v>8965</v>
      </c>
      <c r="K2401" s="508" t="s">
        <v>8966</v>
      </c>
      <c r="L2401" s="507" t="s">
        <v>8971</v>
      </c>
      <c r="P2401" s="509" t="s">
        <v>8965</v>
      </c>
      <c r="Q2401" s="510" t="s">
        <v>8966</v>
      </c>
      <c r="R2401" s="511" t="s">
        <v>8972</v>
      </c>
      <c r="S2401" s="452"/>
      <c r="T2401" s="437"/>
      <c r="U2401" s="437"/>
      <c r="V2401" s="437"/>
      <c r="W2401" s="437"/>
      <c r="X2401" s="437"/>
      <c r="Y2401" s="437"/>
      <c r="Z2401" s="437"/>
      <c r="AA2401" s="437"/>
      <c r="AB2401" s="437"/>
      <c r="AC2401" s="437"/>
      <c r="AD2401" s="437"/>
      <c r="AE2401" s="437"/>
      <c r="AF2401" s="437"/>
    </row>
    <row r="2402">
      <c r="A2402" s="512"/>
      <c r="B2402" s="513"/>
      <c r="C2402" s="513"/>
      <c r="D2402" s="513"/>
      <c r="E2402" s="513"/>
      <c r="F2402" s="513"/>
      <c r="G2402" s="513"/>
      <c r="H2402" s="513"/>
      <c r="I2402" s="513"/>
      <c r="J2402" s="513"/>
      <c r="K2402" s="513"/>
      <c r="L2402" s="513"/>
      <c r="M2402" s="513"/>
      <c r="N2402" s="513"/>
      <c r="O2402" s="513"/>
      <c r="P2402" s="513"/>
      <c r="Q2402" s="513"/>
      <c r="R2402" s="513"/>
      <c r="S2402" s="514"/>
      <c r="T2402" s="437"/>
      <c r="U2402" s="437"/>
      <c r="V2402" s="437"/>
      <c r="W2402" s="437"/>
      <c r="X2402" s="437"/>
      <c r="Y2402" s="437"/>
      <c r="Z2402" s="437"/>
      <c r="AA2402" s="437"/>
      <c r="AB2402" s="437"/>
      <c r="AC2402" s="437"/>
      <c r="AD2402" s="437"/>
      <c r="AE2402" s="437"/>
      <c r="AF2402" s="437"/>
    </row>
    <row r="2403">
      <c r="A2403" s="434" t="s">
        <v>9067</v>
      </c>
      <c r="B2403" s="435"/>
      <c r="C2403" s="435"/>
      <c r="D2403" s="435"/>
      <c r="E2403" s="435"/>
      <c r="F2403" s="435"/>
      <c r="G2403" s="435"/>
      <c r="H2403" s="435"/>
      <c r="I2403" s="435"/>
      <c r="J2403" s="435"/>
      <c r="K2403" s="435"/>
      <c r="L2403" s="435"/>
      <c r="M2403" s="435"/>
      <c r="N2403" s="435"/>
      <c r="O2403" s="435"/>
      <c r="P2403" s="435"/>
      <c r="Q2403" s="435"/>
      <c r="R2403" s="435"/>
      <c r="S2403" s="436"/>
      <c r="T2403" s="437"/>
      <c r="U2403" s="437"/>
      <c r="V2403" s="437"/>
      <c r="W2403" s="437"/>
      <c r="X2403" s="437"/>
      <c r="Y2403" s="437"/>
      <c r="Z2403" s="437"/>
      <c r="AA2403" s="437"/>
      <c r="AB2403" s="437"/>
      <c r="AC2403" s="437"/>
      <c r="AD2403" s="437"/>
      <c r="AE2403" s="437"/>
      <c r="AF2403" s="437"/>
    </row>
    <row r="2404">
      <c r="A2404" s="438" t="s">
        <v>8935</v>
      </c>
      <c r="B2404" s="439"/>
      <c r="C2404" s="438" t="s">
        <v>8936</v>
      </c>
      <c r="D2404" s="440"/>
      <c r="E2404" s="439"/>
      <c r="F2404" s="441" t="s">
        <v>1437</v>
      </c>
      <c r="G2404" s="442" t="s">
        <v>8937</v>
      </c>
      <c r="H2404" s="443" t="s">
        <v>1442</v>
      </c>
      <c r="I2404" s="444"/>
      <c r="J2404" s="444"/>
      <c r="K2404" s="444"/>
      <c r="L2404" s="444"/>
      <c r="M2404" s="444"/>
      <c r="N2404" s="444"/>
      <c r="O2404" s="444"/>
      <c r="P2404" s="444"/>
      <c r="Q2404" s="444"/>
      <c r="R2404" s="444"/>
      <c r="S2404" s="445"/>
      <c r="T2404" s="437"/>
      <c r="U2404" s="437"/>
      <c r="V2404" s="437"/>
      <c r="W2404" s="437"/>
      <c r="X2404" s="437"/>
      <c r="Y2404" s="437"/>
      <c r="Z2404" s="437"/>
      <c r="AA2404" s="437"/>
      <c r="AB2404" s="437"/>
      <c r="AC2404" s="437"/>
      <c r="AD2404" s="437"/>
      <c r="AE2404" s="437"/>
      <c r="AF2404" s="437"/>
    </row>
    <row r="2405">
      <c r="A2405" s="446" t="s">
        <v>8938</v>
      </c>
      <c r="B2405" s="22"/>
      <c r="C2405" s="447"/>
      <c r="D2405" s="448"/>
      <c r="E2405" s="22"/>
      <c r="F2405" s="449" t="s">
        <v>8939</v>
      </c>
      <c r="G2405" s="450"/>
      <c r="H2405" s="451"/>
      <c r="S2405" s="452"/>
      <c r="T2405" s="437"/>
      <c r="U2405" s="437"/>
      <c r="V2405" s="437"/>
      <c r="W2405" s="437"/>
      <c r="X2405" s="437"/>
      <c r="Y2405" s="437"/>
      <c r="Z2405" s="437"/>
      <c r="AA2405" s="437"/>
      <c r="AB2405" s="437"/>
      <c r="AC2405" s="437"/>
      <c r="AD2405" s="437"/>
      <c r="AE2405" s="437"/>
      <c r="AF2405" s="437"/>
    </row>
    <row r="2406">
      <c r="A2406" s="453" t="s">
        <v>8940</v>
      </c>
      <c r="B2406" s="448"/>
      <c r="C2406" s="448"/>
      <c r="D2406" s="22"/>
      <c r="E2406" s="454" t="s">
        <v>8941</v>
      </c>
      <c r="F2406" s="455" t="s">
        <v>8942</v>
      </c>
      <c r="G2406" s="456"/>
      <c r="H2406" s="451"/>
      <c r="S2406" s="452"/>
      <c r="T2406" s="437"/>
      <c r="U2406" s="437"/>
      <c r="V2406" s="437"/>
      <c r="W2406" s="437"/>
      <c r="X2406" s="437"/>
      <c r="Y2406" s="437"/>
      <c r="Z2406" s="437"/>
      <c r="AA2406" s="437"/>
      <c r="AB2406" s="437"/>
      <c r="AC2406" s="437"/>
      <c r="AD2406" s="437"/>
      <c r="AE2406" s="437"/>
      <c r="AF2406" s="437"/>
    </row>
    <row r="2407">
      <c r="A2407" s="457" t="s">
        <v>8943</v>
      </c>
      <c r="B2407" s="458"/>
      <c r="C2407" s="458"/>
      <c r="D2407" s="459"/>
      <c r="E2407" s="460"/>
      <c r="F2407" s="461"/>
      <c r="G2407" s="462"/>
      <c r="H2407" s="463"/>
      <c r="I2407" s="464"/>
      <c r="J2407" s="464"/>
      <c r="K2407" s="464"/>
      <c r="L2407" s="464"/>
      <c r="M2407" s="464"/>
      <c r="N2407" s="464"/>
      <c r="O2407" s="464"/>
      <c r="P2407" s="464"/>
      <c r="Q2407" s="464"/>
      <c r="R2407" s="464"/>
      <c r="S2407" s="465"/>
      <c r="T2407" s="437"/>
      <c r="U2407" s="437"/>
      <c r="V2407" s="437"/>
      <c r="W2407" s="437"/>
      <c r="X2407" s="437"/>
      <c r="Y2407" s="437"/>
      <c r="Z2407" s="437"/>
      <c r="AA2407" s="437"/>
      <c r="AB2407" s="437"/>
      <c r="AC2407" s="437"/>
      <c r="AD2407" s="437"/>
      <c r="AE2407" s="437"/>
      <c r="AF2407" s="437"/>
    </row>
    <row r="2408">
      <c r="A2408" s="466" t="s">
        <v>8944</v>
      </c>
      <c r="B2408" s="467"/>
      <c r="C2408" s="468" t="s">
        <v>8945</v>
      </c>
      <c r="D2408" s="469"/>
      <c r="E2408" s="469"/>
      <c r="F2408" s="469"/>
      <c r="G2408" s="469"/>
      <c r="H2408" s="533"/>
      <c r="I2408" s="437"/>
      <c r="J2408" s="534" t="s">
        <v>9013</v>
      </c>
      <c r="S2408" s="535"/>
      <c r="T2408" s="437"/>
      <c r="U2408" s="437"/>
      <c r="V2408" s="437"/>
      <c r="W2408" s="437"/>
      <c r="X2408" s="437"/>
      <c r="Y2408" s="437"/>
      <c r="Z2408" s="437"/>
      <c r="AA2408" s="437"/>
      <c r="AB2408" s="437"/>
      <c r="AC2408" s="437"/>
      <c r="AD2408" s="437"/>
      <c r="AE2408" s="437"/>
      <c r="AF2408" s="437"/>
    </row>
    <row r="2409">
      <c r="A2409" s="471"/>
      <c r="B2409" s="472" t="s">
        <v>8946</v>
      </c>
      <c r="C2409" s="473" t="s">
        <v>8947</v>
      </c>
      <c r="D2409" s="474"/>
      <c r="E2409" s="474"/>
      <c r="F2409" s="475"/>
      <c r="G2409" s="473" t="s">
        <v>8948</v>
      </c>
      <c r="H2409" s="533"/>
      <c r="I2409" s="437"/>
      <c r="J2409" s="584" t="s">
        <v>8250</v>
      </c>
      <c r="K2409" s="448"/>
      <c r="L2409" s="448"/>
      <c r="M2409" s="448"/>
      <c r="N2409" s="448"/>
      <c r="O2409" s="22"/>
      <c r="P2409" s="585"/>
      <c r="Q2409" s="585"/>
      <c r="R2409" s="586"/>
      <c r="S2409" s="535"/>
      <c r="T2409" s="437"/>
      <c r="U2409" s="437"/>
      <c r="V2409" s="437"/>
      <c r="W2409" s="437"/>
      <c r="X2409" s="437"/>
      <c r="Y2409" s="437"/>
      <c r="Z2409" s="437"/>
      <c r="AA2409" s="437"/>
      <c r="AB2409" s="437"/>
      <c r="AC2409" s="437"/>
      <c r="AD2409" s="437"/>
      <c r="AE2409" s="437"/>
      <c r="AF2409" s="437"/>
    </row>
    <row r="2410">
      <c r="A2410" s="486" t="s">
        <v>2101</v>
      </c>
      <c r="B2410" s="478">
        <v>1.0</v>
      </c>
      <c r="C2410" s="476" t="s">
        <v>2156</v>
      </c>
      <c r="D2410" s="474"/>
      <c r="E2410" s="474"/>
      <c r="F2410" s="475"/>
      <c r="G2410" s="477"/>
      <c r="H2410" s="533"/>
      <c r="I2410" s="437"/>
      <c r="J2410" s="586"/>
      <c r="K2410" s="586"/>
      <c r="L2410" s="586"/>
      <c r="M2410" s="586"/>
      <c r="N2410" s="586"/>
      <c r="O2410" s="598" t="s">
        <v>9068</v>
      </c>
      <c r="P2410" s="587" t="s">
        <v>9061</v>
      </c>
      <c r="Q2410" s="435"/>
      <c r="R2410" s="436"/>
      <c r="S2410" s="535"/>
      <c r="T2410" s="437"/>
      <c r="U2410" s="437"/>
      <c r="V2410" s="437"/>
      <c r="W2410" s="437"/>
      <c r="X2410" s="437"/>
      <c r="Y2410" s="437"/>
      <c r="Z2410" s="437"/>
      <c r="AA2410" s="437"/>
      <c r="AB2410" s="437"/>
      <c r="AC2410" s="437"/>
      <c r="AD2410" s="437"/>
      <c r="AE2410" s="437"/>
      <c r="AF2410" s="437"/>
    </row>
    <row r="2411">
      <c r="A2411" s="486" t="s">
        <v>2101</v>
      </c>
      <c r="B2411" s="478">
        <v>2.0</v>
      </c>
      <c r="C2411" s="476" t="s">
        <v>2109</v>
      </c>
      <c r="D2411" s="474"/>
      <c r="E2411" s="474"/>
      <c r="F2411" s="475"/>
      <c r="G2411" s="477"/>
      <c r="H2411" s="533"/>
      <c r="I2411" s="437"/>
      <c r="J2411" s="588"/>
      <c r="K2411" s="22"/>
      <c r="L2411" s="589"/>
      <c r="M2411" s="448"/>
      <c r="N2411" s="22"/>
      <c r="O2411" s="599"/>
      <c r="P2411" s="505"/>
      <c r="R2411" s="452"/>
      <c r="S2411" s="535"/>
      <c r="T2411" s="437"/>
      <c r="U2411" s="437"/>
      <c r="V2411" s="437"/>
      <c r="W2411" s="437"/>
      <c r="X2411" s="437"/>
      <c r="Y2411" s="437"/>
      <c r="Z2411" s="437"/>
      <c r="AA2411" s="437"/>
      <c r="AB2411" s="437"/>
      <c r="AC2411" s="437"/>
      <c r="AD2411" s="437"/>
      <c r="AE2411" s="437"/>
      <c r="AF2411" s="437"/>
    </row>
    <row r="2412">
      <c r="A2412" s="471"/>
      <c r="B2412" s="472" t="s">
        <v>8946</v>
      </c>
      <c r="C2412" s="473" t="s">
        <v>8947</v>
      </c>
      <c r="D2412" s="474"/>
      <c r="E2412" s="475"/>
      <c r="F2412" s="472" t="s">
        <v>8948</v>
      </c>
      <c r="G2412" s="477" t="s">
        <v>8949</v>
      </c>
      <c r="H2412" s="533"/>
      <c r="I2412" s="437"/>
      <c r="J2412" s="590"/>
      <c r="K2412" s="22"/>
      <c r="L2412" s="591"/>
      <c r="M2412" s="448"/>
      <c r="N2412" s="22"/>
      <c r="O2412" s="599"/>
      <c r="P2412" s="505"/>
      <c r="R2412" s="452"/>
      <c r="S2412" s="535"/>
      <c r="T2412" s="437"/>
      <c r="U2412" s="437"/>
      <c r="V2412" s="437"/>
      <c r="W2412" s="437"/>
      <c r="X2412" s="437"/>
      <c r="Y2412" s="437"/>
      <c r="Z2412" s="437"/>
      <c r="AA2412" s="437"/>
      <c r="AB2412" s="437"/>
      <c r="AC2412" s="437"/>
      <c r="AD2412" s="437"/>
      <c r="AE2412" s="437"/>
      <c r="AF2412" s="437"/>
    </row>
    <row r="2413">
      <c r="A2413" s="471" t="s">
        <v>2104</v>
      </c>
      <c r="B2413" s="472"/>
      <c r="C2413" s="476"/>
      <c r="D2413" s="474"/>
      <c r="E2413" s="475"/>
      <c r="F2413" s="478"/>
      <c r="G2413" s="473"/>
      <c r="H2413" s="548"/>
      <c r="I2413" s="437"/>
      <c r="J2413" s="592"/>
      <c r="K2413" s="22"/>
      <c r="L2413" s="593"/>
      <c r="M2413" s="448"/>
      <c r="N2413" s="22"/>
      <c r="O2413" s="599"/>
      <c r="P2413" s="505"/>
      <c r="R2413" s="452"/>
      <c r="S2413" s="550"/>
      <c r="T2413" s="437"/>
      <c r="U2413" s="437"/>
      <c r="V2413" s="437"/>
      <c r="W2413" s="437"/>
      <c r="X2413" s="437"/>
      <c r="Y2413" s="437"/>
      <c r="Z2413" s="437"/>
      <c r="AA2413" s="437"/>
      <c r="AB2413" s="437"/>
      <c r="AC2413" s="437"/>
      <c r="AD2413" s="437"/>
      <c r="AE2413" s="437"/>
      <c r="AF2413" s="437"/>
    </row>
    <row r="2414">
      <c r="A2414" s="471"/>
      <c r="B2414" s="472" t="s">
        <v>8946</v>
      </c>
      <c r="C2414" s="517" t="s">
        <v>6512</v>
      </c>
      <c r="D2414" s="517" t="s">
        <v>8974</v>
      </c>
      <c r="E2414" s="517" t="s">
        <v>8951</v>
      </c>
      <c r="F2414" s="517" t="s">
        <v>8952</v>
      </c>
      <c r="G2414" s="473" t="s">
        <v>8953</v>
      </c>
      <c r="H2414" s="548"/>
      <c r="I2414" s="437"/>
      <c r="J2414" s="594"/>
      <c r="K2414" s="22"/>
      <c r="L2414" s="595"/>
      <c r="M2414" s="448"/>
      <c r="N2414" s="22"/>
      <c r="O2414" s="599"/>
      <c r="P2414" s="505"/>
      <c r="R2414" s="452"/>
      <c r="S2414" s="550"/>
      <c r="T2414" s="437"/>
      <c r="U2414" s="437"/>
      <c r="V2414" s="437"/>
      <c r="W2414" s="437"/>
      <c r="X2414" s="437"/>
      <c r="Y2414" s="437"/>
      <c r="Z2414" s="437"/>
      <c r="AA2414" s="437"/>
      <c r="AB2414" s="437"/>
      <c r="AC2414" s="437"/>
      <c r="AD2414" s="437"/>
      <c r="AE2414" s="437"/>
      <c r="AF2414" s="437"/>
    </row>
    <row r="2415">
      <c r="A2415" s="471" t="s">
        <v>8975</v>
      </c>
      <c r="B2415" s="472">
        <v>1.0</v>
      </c>
      <c r="C2415" s="478" t="s">
        <v>8976</v>
      </c>
      <c r="D2415" s="472"/>
      <c r="E2415" s="478" t="s">
        <v>8977</v>
      </c>
      <c r="F2415" s="472"/>
      <c r="G2415" s="473" t="s">
        <v>8978</v>
      </c>
      <c r="H2415" s="548"/>
      <c r="I2415" s="437"/>
      <c r="J2415" s="584" t="s">
        <v>8251</v>
      </c>
      <c r="K2415" s="22"/>
      <c r="L2415" s="586"/>
      <c r="M2415" s="586"/>
      <c r="N2415" s="586"/>
      <c r="O2415" s="600"/>
      <c r="P2415" s="512"/>
      <c r="Q2415" s="513"/>
      <c r="R2415" s="514"/>
      <c r="S2415" s="550"/>
      <c r="T2415" s="437"/>
      <c r="U2415" s="437"/>
      <c r="V2415" s="437"/>
      <c r="W2415" s="437"/>
      <c r="X2415" s="437"/>
      <c r="Y2415" s="437"/>
      <c r="Z2415" s="437"/>
      <c r="AA2415" s="437"/>
      <c r="AB2415" s="437"/>
      <c r="AC2415" s="437"/>
      <c r="AD2415" s="437"/>
      <c r="AE2415" s="437"/>
      <c r="AF2415" s="437"/>
    </row>
    <row r="2416">
      <c r="A2416" s="479"/>
      <c r="B2416" s="480" t="s">
        <v>8946</v>
      </c>
      <c r="C2416" s="485" t="s">
        <v>39</v>
      </c>
      <c r="D2416" s="475"/>
      <c r="E2416" s="480" t="s">
        <v>8951</v>
      </c>
      <c r="F2416" s="480" t="s">
        <v>8952</v>
      </c>
      <c r="G2416" s="485" t="s">
        <v>8953</v>
      </c>
      <c r="H2416" s="552" t="s">
        <v>1620</v>
      </c>
      <c r="N2416" s="597" t="s">
        <v>9062</v>
      </c>
      <c r="S2416" s="550"/>
      <c r="T2416" s="437"/>
      <c r="U2416" s="437"/>
      <c r="V2416" s="437"/>
      <c r="W2416" s="437"/>
      <c r="X2416" s="437"/>
      <c r="Y2416" s="437"/>
      <c r="Z2416" s="437"/>
      <c r="AA2416" s="437"/>
      <c r="AB2416" s="437"/>
      <c r="AC2416" s="437"/>
      <c r="AD2416" s="437"/>
      <c r="AE2416" s="437"/>
      <c r="AF2416" s="437"/>
    </row>
    <row r="2417">
      <c r="A2417" s="471" t="s">
        <v>6465</v>
      </c>
      <c r="B2417" s="480">
        <v>1.0</v>
      </c>
      <c r="C2417" s="484" t="s">
        <v>8955</v>
      </c>
      <c r="D2417" s="475"/>
      <c r="E2417" s="483" t="s">
        <v>8956</v>
      </c>
      <c r="F2417" s="480"/>
      <c r="G2417" s="484" t="s">
        <v>8957</v>
      </c>
      <c r="H2417" s="451"/>
      <c r="N2417" s="555"/>
      <c r="S2417" s="452"/>
      <c r="T2417" s="437"/>
      <c r="U2417" s="437"/>
      <c r="V2417" s="437"/>
      <c r="W2417" s="437"/>
      <c r="X2417" s="437"/>
      <c r="Y2417" s="437"/>
      <c r="Z2417" s="437"/>
      <c r="AA2417" s="437"/>
      <c r="AB2417" s="437"/>
      <c r="AC2417" s="437"/>
      <c r="AD2417" s="437"/>
      <c r="AE2417" s="437"/>
      <c r="AF2417" s="437"/>
    </row>
    <row r="2418">
      <c r="A2418" s="471"/>
      <c r="B2418" s="472" t="s">
        <v>8946</v>
      </c>
      <c r="C2418" s="476" t="s">
        <v>8958</v>
      </c>
      <c r="D2418" s="474"/>
      <c r="E2418" s="474"/>
      <c r="F2418" s="475"/>
      <c r="G2418" s="473" t="s">
        <v>8959</v>
      </c>
      <c r="H2418" s="451"/>
      <c r="S2418" s="452"/>
      <c r="T2418" s="437"/>
      <c r="U2418" s="437"/>
      <c r="V2418" s="437"/>
      <c r="W2418" s="437"/>
      <c r="X2418" s="437"/>
      <c r="Y2418" s="437"/>
      <c r="Z2418" s="437"/>
      <c r="AA2418" s="437"/>
      <c r="AB2418" s="437"/>
      <c r="AC2418" s="437"/>
      <c r="AD2418" s="437"/>
      <c r="AE2418" s="437"/>
      <c r="AF2418" s="437"/>
    </row>
    <row r="2419">
      <c r="A2419" s="486" t="s">
        <v>1636</v>
      </c>
      <c r="B2419" s="478">
        <v>1.0</v>
      </c>
      <c r="C2419" s="487" t="s">
        <v>2061</v>
      </c>
      <c r="D2419" s="474"/>
      <c r="E2419" s="474"/>
      <c r="F2419" s="475"/>
      <c r="G2419" s="476" t="s">
        <v>1638</v>
      </c>
      <c r="H2419" s="451"/>
      <c r="S2419" s="452"/>
      <c r="T2419" s="437"/>
      <c r="U2419" s="437"/>
      <c r="V2419" s="437"/>
      <c r="W2419" s="437"/>
      <c r="X2419" s="437"/>
      <c r="Y2419" s="437"/>
      <c r="Z2419" s="437"/>
      <c r="AA2419" s="437"/>
      <c r="AB2419" s="437"/>
      <c r="AC2419" s="437"/>
      <c r="AD2419" s="437"/>
      <c r="AE2419" s="437"/>
      <c r="AF2419" s="437"/>
    </row>
    <row r="2420">
      <c r="A2420" s="486" t="s">
        <v>1636</v>
      </c>
      <c r="B2420" s="478">
        <v>2.0</v>
      </c>
      <c r="C2420" s="487" t="s">
        <v>2025</v>
      </c>
      <c r="D2420" s="474"/>
      <c r="E2420" s="474"/>
      <c r="F2420" s="475"/>
      <c r="G2420" s="476" t="s">
        <v>1661</v>
      </c>
      <c r="H2420" s="451"/>
      <c r="S2420" s="452"/>
      <c r="T2420" s="437"/>
      <c r="U2420" s="437"/>
      <c r="V2420" s="437"/>
      <c r="W2420" s="437"/>
      <c r="X2420" s="437"/>
      <c r="Y2420" s="437"/>
      <c r="Z2420" s="437"/>
      <c r="AA2420" s="437"/>
      <c r="AB2420" s="437"/>
      <c r="AC2420" s="437"/>
      <c r="AD2420" s="437"/>
      <c r="AE2420" s="437"/>
      <c r="AF2420" s="437"/>
    </row>
    <row r="2421">
      <c r="A2421" s="486" t="s">
        <v>1646</v>
      </c>
      <c r="B2421" s="478">
        <v>3.0</v>
      </c>
      <c r="C2421" s="487" t="s">
        <v>2062</v>
      </c>
      <c r="D2421" s="474"/>
      <c r="E2421" s="474"/>
      <c r="F2421" s="475"/>
      <c r="G2421" s="476" t="s">
        <v>1729</v>
      </c>
      <c r="H2421" s="451"/>
      <c r="S2421" s="452"/>
      <c r="T2421" s="437"/>
      <c r="U2421" s="437"/>
      <c r="V2421" s="437"/>
      <c r="W2421" s="437"/>
      <c r="X2421" s="437"/>
      <c r="Y2421" s="437"/>
      <c r="Z2421" s="437"/>
      <c r="AA2421" s="437"/>
      <c r="AB2421" s="437"/>
      <c r="AC2421" s="437"/>
      <c r="AD2421" s="437"/>
      <c r="AE2421" s="437"/>
      <c r="AF2421" s="437"/>
    </row>
    <row r="2422">
      <c r="A2422" s="486" t="s">
        <v>1646</v>
      </c>
      <c r="B2422" s="478">
        <v>4.0</v>
      </c>
      <c r="C2422" s="487" t="s">
        <v>2051</v>
      </c>
      <c r="D2422" s="474"/>
      <c r="E2422" s="474"/>
      <c r="F2422" s="475"/>
      <c r="G2422" s="476" t="s">
        <v>2028</v>
      </c>
      <c r="H2422" s="451"/>
      <c r="S2422" s="452"/>
      <c r="T2422" s="437"/>
      <c r="U2422" s="437"/>
      <c r="V2422" s="437"/>
      <c r="W2422" s="437"/>
      <c r="X2422" s="437"/>
      <c r="Y2422" s="437"/>
      <c r="Z2422" s="437"/>
      <c r="AA2422" s="437"/>
      <c r="AB2422" s="437"/>
      <c r="AC2422" s="437"/>
      <c r="AD2422" s="437"/>
      <c r="AE2422" s="437"/>
      <c r="AF2422" s="437"/>
    </row>
    <row r="2423">
      <c r="A2423" s="486" t="s">
        <v>1636</v>
      </c>
      <c r="B2423" s="478">
        <v>5.0</v>
      </c>
      <c r="C2423" s="487" t="s">
        <v>2032</v>
      </c>
      <c r="D2423" s="474"/>
      <c r="E2423" s="474"/>
      <c r="F2423" s="475"/>
      <c r="G2423" s="476" t="s">
        <v>1638</v>
      </c>
      <c r="H2423" s="451"/>
      <c r="S2423" s="452"/>
      <c r="T2423" s="437"/>
      <c r="U2423" s="437"/>
      <c r="V2423" s="437"/>
      <c r="W2423" s="437"/>
      <c r="X2423" s="437"/>
      <c r="Y2423" s="437"/>
      <c r="Z2423" s="437"/>
      <c r="AA2423" s="437"/>
      <c r="AB2423" s="437"/>
      <c r="AC2423" s="437"/>
      <c r="AD2423" s="437"/>
      <c r="AE2423" s="437"/>
      <c r="AF2423" s="437"/>
    </row>
    <row r="2424">
      <c r="A2424" s="486" t="s">
        <v>1636</v>
      </c>
      <c r="B2424" s="478">
        <v>6.0</v>
      </c>
      <c r="C2424" s="487" t="s">
        <v>2052</v>
      </c>
      <c r="D2424" s="474"/>
      <c r="E2424" s="474"/>
      <c r="F2424" s="475"/>
      <c r="G2424" s="476" t="s">
        <v>1638</v>
      </c>
      <c r="H2424" s="451"/>
      <c r="S2424" s="452"/>
      <c r="T2424" s="437"/>
      <c r="U2424" s="437"/>
      <c r="V2424" s="437"/>
      <c r="W2424" s="437"/>
      <c r="X2424" s="437"/>
      <c r="Y2424" s="437"/>
      <c r="Z2424" s="437"/>
      <c r="AA2424" s="437"/>
      <c r="AB2424" s="437"/>
      <c r="AC2424" s="437"/>
      <c r="AD2424" s="437"/>
      <c r="AE2424" s="437"/>
      <c r="AF2424" s="437"/>
    </row>
    <row r="2425">
      <c r="A2425" s="486" t="s">
        <v>1646</v>
      </c>
      <c r="B2425" s="478">
        <v>7.0</v>
      </c>
      <c r="C2425" s="487" t="s">
        <v>2031</v>
      </c>
      <c r="D2425" s="474"/>
      <c r="E2425" s="474"/>
      <c r="F2425" s="475"/>
      <c r="G2425" s="476" t="s">
        <v>1729</v>
      </c>
      <c r="H2425" s="451"/>
      <c r="S2425" s="452"/>
      <c r="T2425" s="437"/>
      <c r="U2425" s="437"/>
      <c r="V2425" s="437"/>
      <c r="W2425" s="437"/>
      <c r="X2425" s="437"/>
      <c r="Y2425" s="437"/>
      <c r="Z2425" s="437"/>
      <c r="AA2425" s="437"/>
      <c r="AB2425" s="437"/>
      <c r="AC2425" s="437"/>
      <c r="AD2425" s="437"/>
      <c r="AE2425" s="437"/>
      <c r="AF2425" s="437"/>
    </row>
    <row r="2426">
      <c r="A2426" s="488" t="s">
        <v>8960</v>
      </c>
      <c r="B2426" s="474"/>
      <c r="C2426" s="474"/>
      <c r="D2426" s="474"/>
      <c r="E2426" s="474"/>
      <c r="F2426" s="474"/>
      <c r="G2426" s="474"/>
      <c r="H2426" s="451"/>
      <c r="S2426" s="452"/>
      <c r="T2426" s="437"/>
      <c r="U2426" s="437"/>
      <c r="V2426" s="437"/>
      <c r="W2426" s="437"/>
      <c r="X2426" s="437"/>
      <c r="Y2426" s="437"/>
      <c r="Z2426" s="437"/>
      <c r="AA2426" s="437"/>
      <c r="AB2426" s="437"/>
      <c r="AC2426" s="437"/>
      <c r="AD2426" s="437"/>
      <c r="AE2426" s="437"/>
      <c r="AF2426" s="437"/>
    </row>
    <row r="2427">
      <c r="A2427" s="471" t="s">
        <v>8944</v>
      </c>
      <c r="B2427" s="472" t="s">
        <v>8946</v>
      </c>
      <c r="C2427" s="473" t="s">
        <v>39</v>
      </c>
      <c r="D2427" s="475"/>
      <c r="E2427" s="472" t="s">
        <v>8951</v>
      </c>
      <c r="F2427" s="478" t="s">
        <v>8961</v>
      </c>
      <c r="G2427" s="473" t="s">
        <v>8953</v>
      </c>
      <c r="H2427" s="451"/>
      <c r="S2427" s="452"/>
      <c r="T2427" s="437"/>
      <c r="U2427" s="437"/>
      <c r="V2427" s="437"/>
      <c r="W2427" s="437"/>
      <c r="X2427" s="437"/>
      <c r="Y2427" s="437"/>
      <c r="Z2427" s="437"/>
      <c r="AA2427" s="437"/>
      <c r="AB2427" s="437"/>
      <c r="AC2427" s="437"/>
      <c r="AD2427" s="437"/>
      <c r="AE2427" s="437"/>
      <c r="AF2427" s="437"/>
    </row>
    <row r="2428">
      <c r="A2428" s="471" t="s">
        <v>6465</v>
      </c>
      <c r="B2428" s="472">
        <v>1.0</v>
      </c>
      <c r="C2428" s="476" t="s">
        <v>8955</v>
      </c>
      <c r="D2428" s="475"/>
      <c r="E2428" s="478" t="s">
        <v>8956</v>
      </c>
      <c r="F2428" s="472"/>
      <c r="G2428" s="473" t="s">
        <v>8957</v>
      </c>
      <c r="H2428" s="451"/>
      <c r="S2428" s="452"/>
      <c r="T2428" s="437"/>
      <c r="U2428" s="437"/>
      <c r="V2428" s="437"/>
      <c r="W2428" s="437"/>
      <c r="X2428" s="437"/>
      <c r="Y2428" s="437"/>
      <c r="Z2428" s="437"/>
      <c r="AA2428" s="437"/>
      <c r="AB2428" s="437"/>
      <c r="AC2428" s="437"/>
      <c r="AD2428" s="437"/>
      <c r="AE2428" s="437"/>
      <c r="AF2428" s="437"/>
    </row>
    <row r="2429">
      <c r="A2429" s="489" t="s">
        <v>8962</v>
      </c>
      <c r="B2429" s="474"/>
      <c r="C2429" s="474"/>
      <c r="D2429" s="474"/>
      <c r="E2429" s="474"/>
      <c r="F2429" s="474"/>
      <c r="G2429" s="474"/>
      <c r="H2429" s="451"/>
      <c r="S2429" s="452"/>
      <c r="T2429" s="437"/>
      <c r="U2429" s="437"/>
      <c r="V2429" s="437"/>
      <c r="W2429" s="437"/>
      <c r="X2429" s="437"/>
      <c r="Y2429" s="437"/>
      <c r="Z2429" s="437"/>
      <c r="AA2429" s="437"/>
      <c r="AB2429" s="437"/>
      <c r="AC2429" s="437"/>
      <c r="AD2429" s="437"/>
      <c r="AE2429" s="437"/>
      <c r="AF2429" s="437"/>
    </row>
    <row r="2430">
      <c r="A2430" s="471" t="s">
        <v>8944</v>
      </c>
      <c r="B2430" s="472" t="s">
        <v>8946</v>
      </c>
      <c r="C2430" s="473" t="s">
        <v>39</v>
      </c>
      <c r="D2430" s="475"/>
      <c r="E2430" s="472" t="s">
        <v>8951</v>
      </c>
      <c r="F2430" s="472" t="s">
        <v>8952</v>
      </c>
      <c r="G2430" s="473" t="s">
        <v>8953</v>
      </c>
      <c r="H2430" s="451"/>
      <c r="S2430" s="452"/>
      <c r="T2430" s="437"/>
      <c r="U2430" s="437"/>
      <c r="V2430" s="437"/>
      <c r="W2430" s="437"/>
      <c r="X2430" s="437"/>
      <c r="Y2430" s="437"/>
      <c r="Z2430" s="437"/>
      <c r="AA2430" s="437"/>
      <c r="AB2430" s="437"/>
      <c r="AC2430" s="437"/>
      <c r="AD2430" s="437"/>
      <c r="AE2430" s="437"/>
      <c r="AF2430" s="437"/>
    </row>
    <row r="2431">
      <c r="A2431" s="490" t="s">
        <v>6465</v>
      </c>
      <c r="B2431" s="491">
        <v>1.0</v>
      </c>
      <c r="C2431" s="492" t="s">
        <v>8955</v>
      </c>
      <c r="D2431" s="493"/>
      <c r="E2431" s="494" t="s">
        <v>8956</v>
      </c>
      <c r="F2431" s="491"/>
      <c r="G2431" s="495" t="s">
        <v>8963</v>
      </c>
      <c r="H2431" s="451"/>
      <c r="S2431" s="452"/>
      <c r="T2431" s="437"/>
      <c r="U2431" s="437"/>
      <c r="V2431" s="437"/>
      <c r="W2431" s="437"/>
      <c r="X2431" s="437"/>
      <c r="Y2431" s="437"/>
      <c r="Z2431" s="437"/>
      <c r="AA2431" s="437"/>
      <c r="AB2431" s="437"/>
      <c r="AC2431" s="437"/>
      <c r="AD2431" s="437"/>
      <c r="AE2431" s="437"/>
      <c r="AF2431" s="437"/>
    </row>
    <row r="2432">
      <c r="A2432" s="496"/>
      <c r="B2432" s="497"/>
      <c r="C2432" s="497"/>
      <c r="E2432" s="497"/>
      <c r="F2432" s="497"/>
      <c r="G2432" s="497"/>
      <c r="H2432" s="556"/>
      <c r="I2432" s="513"/>
      <c r="J2432" s="513"/>
      <c r="K2432" s="513"/>
      <c r="L2432" s="513"/>
      <c r="M2432" s="513"/>
      <c r="N2432" s="513"/>
      <c r="O2432" s="513"/>
      <c r="P2432" s="513"/>
      <c r="Q2432" s="513"/>
      <c r="R2432" s="513"/>
      <c r="S2432" s="514"/>
      <c r="T2432" s="437"/>
      <c r="U2432" s="437"/>
      <c r="V2432" s="437"/>
      <c r="W2432" s="437"/>
      <c r="X2432" s="437"/>
      <c r="Y2432" s="437"/>
      <c r="Z2432" s="437"/>
      <c r="AA2432" s="437"/>
      <c r="AB2432" s="437"/>
      <c r="AC2432" s="437"/>
      <c r="AD2432" s="437"/>
      <c r="AE2432" s="437"/>
      <c r="AF2432" s="437"/>
    </row>
    <row r="2433">
      <c r="A2433" s="498" t="s">
        <v>8964</v>
      </c>
      <c r="B2433" s="435"/>
      <c r="C2433" s="435"/>
      <c r="D2433" s="499" t="s">
        <v>8965</v>
      </c>
      <c r="E2433" s="500" t="s">
        <v>8966</v>
      </c>
      <c r="F2433" s="499" t="s">
        <v>8967</v>
      </c>
      <c r="G2433" s="435"/>
      <c r="H2433" s="435"/>
      <c r="I2433" s="435"/>
      <c r="J2433" s="501" t="s">
        <v>8965</v>
      </c>
      <c r="K2433" s="500" t="s">
        <v>8966</v>
      </c>
      <c r="L2433" s="501" t="s">
        <v>8968</v>
      </c>
      <c r="M2433" s="435"/>
      <c r="N2433" s="435"/>
      <c r="O2433" s="435"/>
      <c r="P2433" s="502" t="s">
        <v>8965</v>
      </c>
      <c r="Q2433" s="503" t="s">
        <v>8966</v>
      </c>
      <c r="R2433" s="504"/>
      <c r="S2433" s="436"/>
      <c r="T2433" s="437"/>
      <c r="U2433" s="437"/>
      <c r="V2433" s="437"/>
      <c r="W2433" s="437"/>
      <c r="X2433" s="437"/>
      <c r="Y2433" s="437"/>
      <c r="Z2433" s="437"/>
      <c r="AA2433" s="437"/>
      <c r="AB2433" s="437"/>
      <c r="AC2433" s="437"/>
      <c r="AD2433" s="437"/>
      <c r="AE2433" s="437"/>
      <c r="AF2433" s="437"/>
    </row>
    <row r="2434">
      <c r="A2434" s="505"/>
      <c r="S2434" s="452"/>
      <c r="T2434" s="437"/>
      <c r="U2434" s="437"/>
      <c r="V2434" s="437"/>
      <c r="W2434" s="437"/>
      <c r="X2434" s="437"/>
      <c r="Y2434" s="437"/>
      <c r="Z2434" s="437"/>
      <c r="AA2434" s="437"/>
      <c r="AB2434" s="437"/>
      <c r="AC2434" s="437"/>
      <c r="AD2434" s="437"/>
      <c r="AE2434" s="437"/>
      <c r="AF2434" s="437"/>
    </row>
    <row r="2435">
      <c r="A2435" s="506" t="s">
        <v>8969</v>
      </c>
      <c r="D2435" s="507" t="s">
        <v>8965</v>
      </c>
      <c r="E2435" s="508" t="s">
        <v>8966</v>
      </c>
      <c r="F2435" s="507" t="s">
        <v>8970</v>
      </c>
      <c r="J2435" s="507" t="s">
        <v>8965</v>
      </c>
      <c r="K2435" s="508" t="s">
        <v>8966</v>
      </c>
      <c r="L2435" s="507" t="s">
        <v>8971</v>
      </c>
      <c r="P2435" s="509" t="s">
        <v>8965</v>
      </c>
      <c r="Q2435" s="510" t="s">
        <v>8966</v>
      </c>
      <c r="R2435" s="511" t="s">
        <v>8972</v>
      </c>
      <c r="S2435" s="452"/>
      <c r="T2435" s="437"/>
      <c r="U2435" s="437"/>
      <c r="V2435" s="437"/>
      <c r="W2435" s="437"/>
      <c r="X2435" s="437"/>
      <c r="Y2435" s="437"/>
      <c r="Z2435" s="437"/>
      <c r="AA2435" s="437"/>
      <c r="AB2435" s="437"/>
      <c r="AC2435" s="437"/>
      <c r="AD2435" s="437"/>
      <c r="AE2435" s="437"/>
      <c r="AF2435" s="437"/>
    </row>
    <row r="2436">
      <c r="A2436" s="512"/>
      <c r="B2436" s="513"/>
      <c r="C2436" s="513"/>
      <c r="D2436" s="513"/>
      <c r="E2436" s="513"/>
      <c r="F2436" s="513"/>
      <c r="G2436" s="513"/>
      <c r="H2436" s="513"/>
      <c r="I2436" s="513"/>
      <c r="J2436" s="513"/>
      <c r="K2436" s="513"/>
      <c r="L2436" s="513"/>
      <c r="M2436" s="513"/>
      <c r="N2436" s="513"/>
      <c r="O2436" s="513"/>
      <c r="P2436" s="513"/>
      <c r="Q2436" s="513"/>
      <c r="R2436" s="513"/>
      <c r="S2436" s="514"/>
      <c r="T2436" s="437"/>
      <c r="U2436" s="437"/>
      <c r="V2436" s="437"/>
      <c r="W2436" s="437"/>
      <c r="X2436" s="437"/>
      <c r="Y2436" s="437"/>
      <c r="Z2436" s="437"/>
      <c r="AA2436" s="437"/>
      <c r="AB2436" s="437"/>
      <c r="AC2436" s="437"/>
      <c r="AD2436" s="437"/>
      <c r="AE2436" s="437"/>
      <c r="AF2436" s="437"/>
    </row>
    <row r="2437">
      <c r="A2437" s="434" t="s">
        <v>9069</v>
      </c>
      <c r="B2437" s="435"/>
      <c r="C2437" s="435"/>
      <c r="D2437" s="435"/>
      <c r="E2437" s="435"/>
      <c r="F2437" s="435"/>
      <c r="G2437" s="435"/>
      <c r="H2437" s="435"/>
      <c r="I2437" s="435"/>
      <c r="J2437" s="435"/>
      <c r="K2437" s="435"/>
      <c r="L2437" s="435"/>
      <c r="M2437" s="435"/>
      <c r="N2437" s="435"/>
      <c r="O2437" s="435"/>
      <c r="P2437" s="435"/>
      <c r="Q2437" s="435"/>
      <c r="R2437" s="435"/>
      <c r="S2437" s="436"/>
      <c r="T2437" s="437"/>
      <c r="U2437" s="437"/>
      <c r="V2437" s="437"/>
      <c r="W2437" s="437"/>
      <c r="X2437" s="437"/>
      <c r="Y2437" s="437"/>
      <c r="Z2437" s="437"/>
      <c r="AA2437" s="437"/>
      <c r="AB2437" s="437"/>
      <c r="AC2437" s="437"/>
      <c r="AD2437" s="437"/>
      <c r="AE2437" s="437"/>
      <c r="AF2437" s="437"/>
    </row>
    <row r="2438">
      <c r="A2438" s="438" t="s">
        <v>8935</v>
      </c>
      <c r="B2438" s="439"/>
      <c r="C2438" s="438" t="s">
        <v>8936</v>
      </c>
      <c r="D2438" s="440"/>
      <c r="E2438" s="439"/>
      <c r="F2438" s="441" t="s">
        <v>1437</v>
      </c>
      <c r="G2438" s="442" t="s">
        <v>8937</v>
      </c>
      <c r="H2438" s="443" t="s">
        <v>1442</v>
      </c>
      <c r="I2438" s="444"/>
      <c r="J2438" s="444"/>
      <c r="K2438" s="444"/>
      <c r="L2438" s="444"/>
      <c r="M2438" s="444"/>
      <c r="N2438" s="444"/>
      <c r="O2438" s="444"/>
      <c r="P2438" s="444"/>
      <c r="Q2438" s="444"/>
      <c r="R2438" s="444"/>
      <c r="S2438" s="445"/>
      <c r="T2438" s="437"/>
      <c r="U2438" s="437"/>
      <c r="V2438" s="437"/>
      <c r="W2438" s="437"/>
      <c r="X2438" s="437"/>
      <c r="Y2438" s="437"/>
      <c r="Z2438" s="437"/>
      <c r="AA2438" s="437"/>
      <c r="AB2438" s="437"/>
      <c r="AC2438" s="437"/>
      <c r="AD2438" s="437"/>
      <c r="AE2438" s="437"/>
      <c r="AF2438" s="437"/>
    </row>
    <row r="2439">
      <c r="A2439" s="446" t="s">
        <v>8938</v>
      </c>
      <c r="B2439" s="22"/>
      <c r="C2439" s="447"/>
      <c r="D2439" s="448"/>
      <c r="E2439" s="22"/>
      <c r="F2439" s="449" t="s">
        <v>8939</v>
      </c>
      <c r="G2439" s="450"/>
      <c r="H2439" s="451"/>
      <c r="S2439" s="452"/>
      <c r="T2439" s="437"/>
      <c r="U2439" s="437"/>
      <c r="V2439" s="437"/>
      <c r="W2439" s="437"/>
      <c r="X2439" s="437"/>
      <c r="Y2439" s="437"/>
      <c r="Z2439" s="437"/>
      <c r="AA2439" s="437"/>
      <c r="AB2439" s="437"/>
      <c r="AC2439" s="437"/>
      <c r="AD2439" s="437"/>
      <c r="AE2439" s="437"/>
      <c r="AF2439" s="437"/>
    </row>
    <row r="2440">
      <c r="A2440" s="453" t="s">
        <v>8940</v>
      </c>
      <c r="B2440" s="448"/>
      <c r="C2440" s="448"/>
      <c r="D2440" s="22"/>
      <c r="E2440" s="454" t="s">
        <v>8941</v>
      </c>
      <c r="F2440" s="455" t="s">
        <v>8942</v>
      </c>
      <c r="G2440" s="456"/>
      <c r="H2440" s="451"/>
      <c r="S2440" s="452"/>
      <c r="T2440" s="437"/>
      <c r="U2440" s="437"/>
      <c r="V2440" s="437"/>
      <c r="W2440" s="437"/>
      <c r="X2440" s="437"/>
      <c r="Y2440" s="437"/>
      <c r="Z2440" s="437"/>
      <c r="AA2440" s="437"/>
      <c r="AB2440" s="437"/>
      <c r="AC2440" s="437"/>
      <c r="AD2440" s="437"/>
      <c r="AE2440" s="437"/>
      <c r="AF2440" s="437"/>
    </row>
    <row r="2441">
      <c r="A2441" s="457" t="s">
        <v>8943</v>
      </c>
      <c r="B2441" s="458"/>
      <c r="C2441" s="458"/>
      <c r="D2441" s="459"/>
      <c r="E2441" s="460"/>
      <c r="F2441" s="461"/>
      <c r="G2441" s="462"/>
      <c r="H2441" s="463"/>
      <c r="I2441" s="464"/>
      <c r="J2441" s="464"/>
      <c r="K2441" s="464"/>
      <c r="L2441" s="464"/>
      <c r="M2441" s="464"/>
      <c r="N2441" s="464"/>
      <c r="O2441" s="464"/>
      <c r="P2441" s="464"/>
      <c r="Q2441" s="464"/>
      <c r="R2441" s="464"/>
      <c r="S2441" s="465"/>
      <c r="T2441" s="437"/>
      <c r="U2441" s="437"/>
      <c r="V2441" s="437"/>
      <c r="W2441" s="437"/>
      <c r="X2441" s="437"/>
      <c r="Y2441" s="437"/>
      <c r="Z2441" s="437"/>
      <c r="AA2441" s="437"/>
      <c r="AB2441" s="437"/>
      <c r="AC2441" s="437"/>
      <c r="AD2441" s="437"/>
      <c r="AE2441" s="437"/>
      <c r="AF2441" s="437"/>
    </row>
    <row r="2442">
      <c r="A2442" s="466" t="s">
        <v>8944</v>
      </c>
      <c r="B2442" s="467"/>
      <c r="C2442" s="468" t="s">
        <v>8945</v>
      </c>
      <c r="D2442" s="469"/>
      <c r="E2442" s="469"/>
      <c r="F2442" s="469"/>
      <c r="G2442" s="469"/>
      <c r="H2442" s="533"/>
      <c r="I2442" s="437"/>
      <c r="J2442" s="534" t="s">
        <v>9013</v>
      </c>
      <c r="S2442" s="535"/>
      <c r="T2442" s="437"/>
      <c r="U2442" s="437"/>
      <c r="V2442" s="437"/>
      <c r="W2442" s="437"/>
      <c r="X2442" s="437"/>
      <c r="Y2442" s="437"/>
      <c r="Z2442" s="437"/>
      <c r="AA2442" s="437"/>
      <c r="AB2442" s="437"/>
      <c r="AC2442" s="437"/>
      <c r="AD2442" s="437"/>
      <c r="AE2442" s="437"/>
      <c r="AF2442" s="437"/>
    </row>
    <row r="2443">
      <c r="A2443" s="471"/>
      <c r="B2443" s="472" t="s">
        <v>8946</v>
      </c>
      <c r="C2443" s="473" t="s">
        <v>8947</v>
      </c>
      <c r="D2443" s="474"/>
      <c r="E2443" s="474"/>
      <c r="F2443" s="475"/>
      <c r="G2443" s="473" t="s">
        <v>8948</v>
      </c>
      <c r="H2443" s="533"/>
      <c r="I2443" s="437"/>
      <c r="J2443" s="584" t="s">
        <v>8250</v>
      </c>
      <c r="K2443" s="448"/>
      <c r="L2443" s="448"/>
      <c r="M2443" s="448"/>
      <c r="N2443" s="448"/>
      <c r="O2443" s="22"/>
      <c r="P2443" s="585"/>
      <c r="Q2443" s="585"/>
      <c r="R2443" s="586"/>
      <c r="S2443" s="535"/>
      <c r="T2443" s="437"/>
      <c r="U2443" s="437"/>
      <c r="V2443" s="437"/>
      <c r="W2443" s="437"/>
      <c r="X2443" s="437"/>
      <c r="Y2443" s="437"/>
      <c r="Z2443" s="437"/>
      <c r="AA2443" s="437"/>
      <c r="AB2443" s="437"/>
      <c r="AC2443" s="437"/>
      <c r="AD2443" s="437"/>
      <c r="AE2443" s="437"/>
      <c r="AF2443" s="437"/>
    </row>
    <row r="2444">
      <c r="A2444" s="486" t="s">
        <v>2101</v>
      </c>
      <c r="B2444" s="478">
        <v>1.0</v>
      </c>
      <c r="C2444" s="476" t="s">
        <v>2156</v>
      </c>
      <c r="D2444" s="474"/>
      <c r="E2444" s="474"/>
      <c r="F2444" s="475"/>
      <c r="G2444" s="477"/>
      <c r="H2444" s="533"/>
      <c r="I2444" s="437"/>
      <c r="J2444" s="586"/>
      <c r="K2444" s="586"/>
      <c r="L2444" s="586"/>
      <c r="M2444" s="586"/>
      <c r="N2444" s="586"/>
      <c r="O2444" s="586"/>
      <c r="P2444" s="587" t="s">
        <v>9061</v>
      </c>
      <c r="Q2444" s="435"/>
      <c r="R2444" s="436"/>
      <c r="S2444" s="535"/>
      <c r="T2444" s="437"/>
      <c r="U2444" s="437"/>
      <c r="V2444" s="437"/>
      <c r="W2444" s="437"/>
      <c r="X2444" s="437"/>
      <c r="Y2444" s="437"/>
      <c r="Z2444" s="437"/>
      <c r="AA2444" s="437"/>
      <c r="AB2444" s="437"/>
      <c r="AC2444" s="437"/>
      <c r="AD2444" s="437"/>
      <c r="AE2444" s="437"/>
      <c r="AF2444" s="437"/>
    </row>
    <row r="2445">
      <c r="A2445" s="486" t="s">
        <v>2101</v>
      </c>
      <c r="B2445" s="478">
        <v>2.0</v>
      </c>
      <c r="C2445" s="476" t="s">
        <v>2109</v>
      </c>
      <c r="D2445" s="474"/>
      <c r="E2445" s="474"/>
      <c r="F2445" s="475"/>
      <c r="G2445" s="477"/>
      <c r="H2445" s="533"/>
      <c r="I2445" s="437"/>
      <c r="J2445" s="588"/>
      <c r="K2445" s="22"/>
      <c r="L2445" s="589"/>
      <c r="M2445" s="22"/>
      <c r="N2445" s="601"/>
      <c r="O2445" s="22"/>
      <c r="P2445" s="505"/>
      <c r="R2445" s="452"/>
      <c r="S2445" s="535"/>
      <c r="T2445" s="437"/>
      <c r="U2445" s="437"/>
      <c r="V2445" s="437"/>
      <c r="W2445" s="437"/>
      <c r="X2445" s="437"/>
      <c r="Y2445" s="437"/>
      <c r="Z2445" s="437"/>
      <c r="AA2445" s="437"/>
      <c r="AB2445" s="437"/>
      <c r="AC2445" s="437"/>
      <c r="AD2445" s="437"/>
      <c r="AE2445" s="437"/>
      <c r="AF2445" s="437"/>
    </row>
    <row r="2446">
      <c r="A2446" s="471"/>
      <c r="B2446" s="472" t="s">
        <v>8946</v>
      </c>
      <c r="C2446" s="473" t="s">
        <v>8947</v>
      </c>
      <c r="D2446" s="474"/>
      <c r="E2446" s="475"/>
      <c r="F2446" s="472" t="s">
        <v>8948</v>
      </c>
      <c r="G2446" s="477" t="s">
        <v>8949</v>
      </c>
      <c r="H2446" s="533"/>
      <c r="I2446" s="437"/>
      <c r="J2446" s="590"/>
      <c r="K2446" s="22"/>
      <c r="L2446" s="591"/>
      <c r="M2446" s="22"/>
      <c r="N2446" s="601"/>
      <c r="O2446" s="22"/>
      <c r="P2446" s="505"/>
      <c r="R2446" s="452"/>
      <c r="S2446" s="535"/>
      <c r="T2446" s="437"/>
      <c r="U2446" s="437"/>
      <c r="V2446" s="437"/>
      <c r="W2446" s="437"/>
      <c r="X2446" s="437"/>
      <c r="Y2446" s="437"/>
      <c r="Z2446" s="437"/>
      <c r="AA2446" s="437"/>
      <c r="AB2446" s="437"/>
      <c r="AC2446" s="437"/>
      <c r="AD2446" s="437"/>
      <c r="AE2446" s="437"/>
      <c r="AF2446" s="437"/>
    </row>
    <row r="2447">
      <c r="A2447" s="471" t="s">
        <v>2104</v>
      </c>
      <c r="B2447" s="472"/>
      <c r="C2447" s="476"/>
      <c r="D2447" s="474"/>
      <c r="E2447" s="475"/>
      <c r="F2447" s="478"/>
      <c r="G2447" s="473"/>
      <c r="H2447" s="548"/>
      <c r="I2447" s="437"/>
      <c r="J2447" s="592"/>
      <c r="K2447" s="22"/>
      <c r="L2447" s="593"/>
      <c r="M2447" s="22"/>
      <c r="N2447" s="601"/>
      <c r="O2447" s="22"/>
      <c r="P2447" s="505"/>
      <c r="R2447" s="452"/>
      <c r="S2447" s="550"/>
      <c r="T2447" s="437"/>
      <c r="U2447" s="437"/>
      <c r="V2447" s="437"/>
      <c r="W2447" s="437"/>
      <c r="X2447" s="437"/>
      <c r="Y2447" s="437"/>
      <c r="Z2447" s="437"/>
      <c r="AA2447" s="437"/>
      <c r="AB2447" s="437"/>
      <c r="AC2447" s="437"/>
      <c r="AD2447" s="437"/>
      <c r="AE2447" s="437"/>
      <c r="AF2447" s="437"/>
    </row>
    <row r="2448">
      <c r="A2448" s="471"/>
      <c r="B2448" s="472" t="s">
        <v>8946</v>
      </c>
      <c r="C2448" s="517" t="s">
        <v>6512</v>
      </c>
      <c r="D2448" s="517" t="s">
        <v>8974</v>
      </c>
      <c r="E2448" s="517" t="s">
        <v>8951</v>
      </c>
      <c r="F2448" s="517" t="s">
        <v>8952</v>
      </c>
      <c r="G2448" s="473" t="s">
        <v>8953</v>
      </c>
      <c r="H2448" s="548"/>
      <c r="I2448" s="437"/>
      <c r="J2448" s="594"/>
      <c r="K2448" s="22"/>
      <c r="L2448" s="595"/>
      <c r="M2448" s="22"/>
      <c r="N2448" s="602"/>
      <c r="O2448" s="22"/>
      <c r="P2448" s="505"/>
      <c r="R2448" s="452"/>
      <c r="S2448" s="550"/>
      <c r="T2448" s="437"/>
      <c r="U2448" s="437"/>
      <c r="V2448" s="437"/>
      <c r="W2448" s="437"/>
      <c r="X2448" s="437"/>
      <c r="Y2448" s="437"/>
      <c r="Z2448" s="437"/>
      <c r="AA2448" s="437"/>
      <c r="AB2448" s="437"/>
      <c r="AC2448" s="437"/>
      <c r="AD2448" s="437"/>
      <c r="AE2448" s="437"/>
      <c r="AF2448" s="437"/>
    </row>
    <row r="2449">
      <c r="A2449" s="471" t="s">
        <v>8975</v>
      </c>
      <c r="B2449" s="472">
        <v>1.0</v>
      </c>
      <c r="C2449" s="478" t="s">
        <v>8976</v>
      </c>
      <c r="D2449" s="472"/>
      <c r="E2449" s="478" t="s">
        <v>8977</v>
      </c>
      <c r="F2449" s="472"/>
      <c r="G2449" s="473" t="s">
        <v>8978</v>
      </c>
      <c r="H2449" s="548"/>
      <c r="I2449" s="437"/>
      <c r="J2449" s="584" t="s">
        <v>8251</v>
      </c>
      <c r="K2449" s="22"/>
      <c r="L2449" s="597" t="s">
        <v>9070</v>
      </c>
      <c r="O2449" s="596"/>
      <c r="P2449" s="512"/>
      <c r="Q2449" s="513"/>
      <c r="R2449" s="514"/>
      <c r="S2449" s="550"/>
      <c r="T2449" s="437"/>
      <c r="U2449" s="437"/>
      <c r="V2449" s="437"/>
      <c r="W2449" s="437"/>
      <c r="X2449" s="437"/>
      <c r="Y2449" s="437"/>
      <c r="Z2449" s="437"/>
      <c r="AA2449" s="437"/>
      <c r="AB2449" s="437"/>
      <c r="AC2449" s="437"/>
      <c r="AD2449" s="437"/>
      <c r="AE2449" s="437"/>
      <c r="AF2449" s="437"/>
    </row>
    <row r="2450">
      <c r="A2450" s="479"/>
      <c r="B2450" s="480" t="s">
        <v>8946</v>
      </c>
      <c r="C2450" s="485" t="s">
        <v>39</v>
      </c>
      <c r="D2450" s="475"/>
      <c r="E2450" s="480" t="s">
        <v>8951</v>
      </c>
      <c r="F2450" s="480" t="s">
        <v>8952</v>
      </c>
      <c r="G2450" s="485" t="s">
        <v>8953</v>
      </c>
      <c r="H2450" s="552" t="s">
        <v>1622</v>
      </c>
      <c r="N2450" s="597" t="s">
        <v>9062</v>
      </c>
      <c r="S2450" s="550"/>
      <c r="T2450" s="437"/>
      <c r="U2450" s="437"/>
      <c r="V2450" s="437"/>
      <c r="W2450" s="437"/>
      <c r="X2450" s="437"/>
      <c r="Y2450" s="437"/>
      <c r="Z2450" s="437"/>
      <c r="AA2450" s="437"/>
      <c r="AB2450" s="437"/>
      <c r="AC2450" s="437"/>
      <c r="AD2450" s="437"/>
      <c r="AE2450" s="437"/>
      <c r="AF2450" s="437"/>
    </row>
    <row r="2451">
      <c r="A2451" s="471" t="s">
        <v>6465</v>
      </c>
      <c r="B2451" s="480">
        <v>1.0</v>
      </c>
      <c r="C2451" s="484" t="s">
        <v>8955</v>
      </c>
      <c r="D2451" s="475"/>
      <c r="E2451" s="483" t="s">
        <v>8956</v>
      </c>
      <c r="F2451" s="480"/>
      <c r="G2451" s="484" t="s">
        <v>8957</v>
      </c>
      <c r="H2451" s="451"/>
      <c r="N2451" s="555"/>
      <c r="S2451" s="452"/>
      <c r="T2451" s="437"/>
      <c r="U2451" s="437"/>
      <c r="V2451" s="437"/>
      <c r="W2451" s="437"/>
      <c r="X2451" s="437"/>
      <c r="Y2451" s="437"/>
      <c r="Z2451" s="437"/>
      <c r="AA2451" s="437"/>
      <c r="AB2451" s="437"/>
      <c r="AC2451" s="437"/>
      <c r="AD2451" s="437"/>
      <c r="AE2451" s="437"/>
      <c r="AF2451" s="437"/>
    </row>
    <row r="2452">
      <c r="A2452" s="471"/>
      <c r="B2452" s="472" t="s">
        <v>8946</v>
      </c>
      <c r="C2452" s="476" t="s">
        <v>8958</v>
      </c>
      <c r="D2452" s="474"/>
      <c r="E2452" s="474"/>
      <c r="F2452" s="475"/>
      <c r="G2452" s="473" t="s">
        <v>8959</v>
      </c>
      <c r="H2452" s="451"/>
      <c r="S2452" s="452"/>
      <c r="T2452" s="437"/>
      <c r="U2452" s="437"/>
      <c r="V2452" s="437"/>
      <c r="W2452" s="437"/>
      <c r="X2452" s="437"/>
      <c r="Y2452" s="437"/>
      <c r="Z2452" s="437"/>
      <c r="AA2452" s="437"/>
      <c r="AB2452" s="437"/>
      <c r="AC2452" s="437"/>
      <c r="AD2452" s="437"/>
      <c r="AE2452" s="437"/>
      <c r="AF2452" s="437"/>
    </row>
    <row r="2453">
      <c r="A2453" s="486" t="s">
        <v>1636</v>
      </c>
      <c r="B2453" s="478">
        <v>1.0</v>
      </c>
      <c r="C2453" s="487" t="s">
        <v>2063</v>
      </c>
      <c r="D2453" s="474"/>
      <c r="E2453" s="474"/>
      <c r="F2453" s="475"/>
      <c r="G2453" s="476" t="s">
        <v>1638</v>
      </c>
      <c r="H2453" s="451"/>
      <c r="S2453" s="452"/>
      <c r="T2453" s="437"/>
      <c r="U2453" s="437"/>
      <c r="V2453" s="437"/>
      <c r="W2453" s="437"/>
      <c r="X2453" s="437"/>
      <c r="Y2453" s="437"/>
      <c r="Z2453" s="437"/>
      <c r="AA2453" s="437"/>
      <c r="AB2453" s="437"/>
      <c r="AC2453" s="437"/>
      <c r="AD2453" s="437"/>
      <c r="AE2453" s="437"/>
      <c r="AF2453" s="437"/>
    </row>
    <row r="2454">
      <c r="A2454" s="486" t="s">
        <v>1636</v>
      </c>
      <c r="B2454" s="478">
        <v>2.0</v>
      </c>
      <c r="C2454" s="487" t="s">
        <v>2025</v>
      </c>
      <c r="D2454" s="474"/>
      <c r="E2454" s="474"/>
      <c r="F2454" s="475"/>
      <c r="G2454" s="476" t="s">
        <v>1661</v>
      </c>
      <c r="H2454" s="451"/>
      <c r="S2454" s="452"/>
      <c r="T2454" s="437"/>
      <c r="U2454" s="437"/>
      <c r="V2454" s="437"/>
      <c r="W2454" s="437"/>
      <c r="X2454" s="437"/>
      <c r="Y2454" s="437"/>
      <c r="Z2454" s="437"/>
      <c r="AA2454" s="437"/>
      <c r="AB2454" s="437"/>
      <c r="AC2454" s="437"/>
      <c r="AD2454" s="437"/>
      <c r="AE2454" s="437"/>
      <c r="AF2454" s="437"/>
    </row>
    <row r="2455">
      <c r="A2455" s="486" t="s">
        <v>1646</v>
      </c>
      <c r="B2455" s="478">
        <v>3.0</v>
      </c>
      <c r="C2455" s="487" t="s">
        <v>2064</v>
      </c>
      <c r="D2455" s="474"/>
      <c r="E2455" s="474"/>
      <c r="F2455" s="475"/>
      <c r="G2455" s="476" t="s">
        <v>1729</v>
      </c>
      <c r="H2455" s="451"/>
      <c r="S2455" s="452"/>
      <c r="T2455" s="437"/>
      <c r="U2455" s="437"/>
      <c r="V2455" s="437"/>
      <c r="W2455" s="437"/>
      <c r="X2455" s="437"/>
      <c r="Y2455" s="437"/>
      <c r="Z2455" s="437"/>
      <c r="AA2455" s="437"/>
      <c r="AB2455" s="437"/>
      <c r="AC2455" s="437"/>
      <c r="AD2455" s="437"/>
      <c r="AE2455" s="437"/>
      <c r="AF2455" s="437"/>
    </row>
    <row r="2456">
      <c r="A2456" s="486" t="s">
        <v>1646</v>
      </c>
      <c r="B2456" s="478">
        <v>4.0</v>
      </c>
      <c r="C2456" s="487" t="s">
        <v>2051</v>
      </c>
      <c r="D2456" s="474"/>
      <c r="E2456" s="474"/>
      <c r="F2456" s="475"/>
      <c r="G2456" s="476" t="s">
        <v>2028</v>
      </c>
      <c r="H2456" s="451"/>
      <c r="S2456" s="452"/>
      <c r="T2456" s="437"/>
      <c r="U2456" s="437"/>
      <c r="V2456" s="437"/>
      <c r="W2456" s="437"/>
      <c r="X2456" s="437"/>
      <c r="Y2456" s="437"/>
      <c r="Z2456" s="437"/>
      <c r="AA2456" s="437"/>
      <c r="AB2456" s="437"/>
      <c r="AC2456" s="437"/>
      <c r="AD2456" s="437"/>
      <c r="AE2456" s="437"/>
      <c r="AF2456" s="437"/>
    </row>
    <row r="2457">
      <c r="A2457" s="486" t="s">
        <v>1636</v>
      </c>
      <c r="B2457" s="478">
        <v>5.0</v>
      </c>
      <c r="C2457" s="487" t="s">
        <v>2032</v>
      </c>
      <c r="D2457" s="474"/>
      <c r="E2457" s="474"/>
      <c r="F2457" s="475"/>
      <c r="G2457" s="476" t="s">
        <v>1638</v>
      </c>
      <c r="H2457" s="451"/>
      <c r="S2457" s="452"/>
      <c r="T2457" s="437"/>
      <c r="U2457" s="437"/>
      <c r="V2457" s="437"/>
      <c r="W2457" s="437"/>
      <c r="X2457" s="437"/>
      <c r="Y2457" s="437"/>
      <c r="Z2457" s="437"/>
      <c r="AA2457" s="437"/>
      <c r="AB2457" s="437"/>
      <c r="AC2457" s="437"/>
      <c r="AD2457" s="437"/>
      <c r="AE2457" s="437"/>
      <c r="AF2457" s="437"/>
    </row>
    <row r="2458">
      <c r="A2458" s="486" t="s">
        <v>1636</v>
      </c>
      <c r="B2458" s="478">
        <v>6.0</v>
      </c>
      <c r="C2458" s="487" t="s">
        <v>2052</v>
      </c>
      <c r="D2458" s="474"/>
      <c r="E2458" s="474"/>
      <c r="F2458" s="475"/>
      <c r="G2458" s="476" t="s">
        <v>1638</v>
      </c>
      <c r="H2458" s="451"/>
      <c r="S2458" s="452"/>
      <c r="T2458" s="437"/>
      <c r="U2458" s="437"/>
      <c r="V2458" s="437"/>
      <c r="W2458" s="437"/>
      <c r="X2458" s="437"/>
      <c r="Y2458" s="437"/>
      <c r="Z2458" s="437"/>
      <c r="AA2458" s="437"/>
      <c r="AB2458" s="437"/>
      <c r="AC2458" s="437"/>
      <c r="AD2458" s="437"/>
      <c r="AE2458" s="437"/>
      <c r="AF2458" s="437"/>
    </row>
    <row r="2459">
      <c r="A2459" s="486" t="s">
        <v>1646</v>
      </c>
      <c r="B2459" s="478">
        <v>7.0</v>
      </c>
      <c r="C2459" s="487" t="s">
        <v>2031</v>
      </c>
      <c r="D2459" s="474"/>
      <c r="E2459" s="474"/>
      <c r="F2459" s="475"/>
      <c r="G2459" s="476" t="s">
        <v>1729</v>
      </c>
      <c r="H2459" s="451"/>
      <c r="S2459" s="452"/>
      <c r="T2459" s="437"/>
      <c r="U2459" s="437"/>
      <c r="V2459" s="437"/>
      <c r="W2459" s="437"/>
      <c r="X2459" s="437"/>
      <c r="Y2459" s="437"/>
      <c r="Z2459" s="437"/>
      <c r="AA2459" s="437"/>
      <c r="AB2459" s="437"/>
      <c r="AC2459" s="437"/>
      <c r="AD2459" s="437"/>
      <c r="AE2459" s="437"/>
      <c r="AF2459" s="437"/>
    </row>
    <row r="2460">
      <c r="A2460" s="488" t="s">
        <v>8960</v>
      </c>
      <c r="B2460" s="474"/>
      <c r="C2460" s="474"/>
      <c r="D2460" s="474"/>
      <c r="E2460" s="474"/>
      <c r="F2460" s="474"/>
      <c r="G2460" s="474"/>
      <c r="H2460" s="451"/>
      <c r="S2460" s="452"/>
      <c r="T2460" s="437"/>
      <c r="U2460" s="437"/>
      <c r="V2460" s="437"/>
      <c r="W2460" s="437"/>
      <c r="X2460" s="437"/>
      <c r="Y2460" s="437"/>
      <c r="Z2460" s="437"/>
      <c r="AA2460" s="437"/>
      <c r="AB2460" s="437"/>
      <c r="AC2460" s="437"/>
      <c r="AD2460" s="437"/>
      <c r="AE2460" s="437"/>
      <c r="AF2460" s="437"/>
    </row>
    <row r="2461">
      <c r="A2461" s="471" t="s">
        <v>8944</v>
      </c>
      <c r="B2461" s="472" t="s">
        <v>8946</v>
      </c>
      <c r="C2461" s="473" t="s">
        <v>39</v>
      </c>
      <c r="D2461" s="475"/>
      <c r="E2461" s="472" t="s">
        <v>8951</v>
      </c>
      <c r="F2461" s="478" t="s">
        <v>8961</v>
      </c>
      <c r="G2461" s="473" t="s">
        <v>8953</v>
      </c>
      <c r="H2461" s="451"/>
      <c r="S2461" s="452"/>
      <c r="T2461" s="437"/>
      <c r="U2461" s="437"/>
      <c r="V2461" s="437"/>
      <c r="W2461" s="437"/>
      <c r="X2461" s="437"/>
      <c r="Y2461" s="437"/>
      <c r="Z2461" s="437"/>
      <c r="AA2461" s="437"/>
      <c r="AB2461" s="437"/>
      <c r="AC2461" s="437"/>
      <c r="AD2461" s="437"/>
      <c r="AE2461" s="437"/>
      <c r="AF2461" s="437"/>
    </row>
    <row r="2462">
      <c r="A2462" s="471" t="s">
        <v>6465</v>
      </c>
      <c r="B2462" s="472">
        <v>1.0</v>
      </c>
      <c r="C2462" s="476" t="s">
        <v>8955</v>
      </c>
      <c r="D2462" s="475"/>
      <c r="E2462" s="478" t="s">
        <v>8956</v>
      </c>
      <c r="F2462" s="472"/>
      <c r="G2462" s="473" t="s">
        <v>8957</v>
      </c>
      <c r="H2462" s="451"/>
      <c r="S2462" s="452"/>
      <c r="T2462" s="437"/>
      <c r="U2462" s="437"/>
      <c r="V2462" s="437"/>
      <c r="W2462" s="437"/>
      <c r="X2462" s="437"/>
      <c r="Y2462" s="437"/>
      <c r="Z2462" s="437"/>
      <c r="AA2462" s="437"/>
      <c r="AB2462" s="437"/>
      <c r="AC2462" s="437"/>
      <c r="AD2462" s="437"/>
      <c r="AE2462" s="437"/>
      <c r="AF2462" s="437"/>
    </row>
    <row r="2463">
      <c r="A2463" s="489" t="s">
        <v>8962</v>
      </c>
      <c r="B2463" s="474"/>
      <c r="C2463" s="474"/>
      <c r="D2463" s="474"/>
      <c r="E2463" s="474"/>
      <c r="F2463" s="474"/>
      <c r="G2463" s="474"/>
      <c r="H2463" s="451"/>
      <c r="S2463" s="452"/>
      <c r="T2463" s="437"/>
      <c r="U2463" s="437"/>
      <c r="V2463" s="437"/>
      <c r="W2463" s="437"/>
      <c r="X2463" s="437"/>
      <c r="Y2463" s="437"/>
      <c r="Z2463" s="437"/>
      <c r="AA2463" s="437"/>
      <c r="AB2463" s="437"/>
      <c r="AC2463" s="437"/>
      <c r="AD2463" s="437"/>
      <c r="AE2463" s="437"/>
      <c r="AF2463" s="437"/>
    </row>
    <row r="2464">
      <c r="A2464" s="471" t="s">
        <v>8944</v>
      </c>
      <c r="B2464" s="472" t="s">
        <v>8946</v>
      </c>
      <c r="C2464" s="473" t="s">
        <v>39</v>
      </c>
      <c r="D2464" s="475"/>
      <c r="E2464" s="472" t="s">
        <v>8951</v>
      </c>
      <c r="F2464" s="472" t="s">
        <v>8952</v>
      </c>
      <c r="G2464" s="473" t="s">
        <v>8953</v>
      </c>
      <c r="H2464" s="451"/>
      <c r="S2464" s="452"/>
      <c r="T2464" s="437"/>
      <c r="U2464" s="437"/>
      <c r="V2464" s="437"/>
      <c r="W2464" s="437"/>
      <c r="X2464" s="437"/>
      <c r="Y2464" s="437"/>
      <c r="Z2464" s="437"/>
      <c r="AA2464" s="437"/>
      <c r="AB2464" s="437"/>
      <c r="AC2464" s="437"/>
      <c r="AD2464" s="437"/>
      <c r="AE2464" s="437"/>
      <c r="AF2464" s="437"/>
    </row>
    <row r="2465">
      <c r="A2465" s="490" t="s">
        <v>6465</v>
      </c>
      <c r="B2465" s="491">
        <v>1.0</v>
      </c>
      <c r="C2465" s="492" t="s">
        <v>8955</v>
      </c>
      <c r="D2465" s="493"/>
      <c r="E2465" s="494" t="s">
        <v>8956</v>
      </c>
      <c r="F2465" s="491"/>
      <c r="G2465" s="495" t="s">
        <v>8963</v>
      </c>
      <c r="H2465" s="451"/>
      <c r="S2465" s="452"/>
      <c r="T2465" s="437"/>
      <c r="U2465" s="437"/>
      <c r="V2465" s="437"/>
      <c r="W2465" s="437"/>
      <c r="X2465" s="437"/>
      <c r="Y2465" s="437"/>
      <c r="Z2465" s="437"/>
      <c r="AA2465" s="437"/>
      <c r="AB2465" s="437"/>
      <c r="AC2465" s="437"/>
      <c r="AD2465" s="437"/>
      <c r="AE2465" s="437"/>
      <c r="AF2465" s="437"/>
    </row>
    <row r="2466">
      <c r="A2466" s="496"/>
      <c r="B2466" s="497"/>
      <c r="C2466" s="497"/>
      <c r="E2466" s="497"/>
      <c r="F2466" s="497"/>
      <c r="G2466" s="497"/>
      <c r="H2466" s="556"/>
      <c r="I2466" s="513"/>
      <c r="J2466" s="513"/>
      <c r="K2466" s="513"/>
      <c r="L2466" s="513"/>
      <c r="M2466" s="513"/>
      <c r="N2466" s="513"/>
      <c r="O2466" s="513"/>
      <c r="P2466" s="513"/>
      <c r="Q2466" s="513"/>
      <c r="R2466" s="513"/>
      <c r="S2466" s="514"/>
      <c r="T2466" s="437"/>
      <c r="U2466" s="437"/>
      <c r="V2466" s="437"/>
      <c r="W2466" s="437"/>
      <c r="X2466" s="437"/>
      <c r="Y2466" s="437"/>
      <c r="Z2466" s="437"/>
      <c r="AA2466" s="437"/>
      <c r="AB2466" s="437"/>
      <c r="AC2466" s="437"/>
      <c r="AD2466" s="437"/>
      <c r="AE2466" s="437"/>
      <c r="AF2466" s="437"/>
    </row>
    <row r="2467">
      <c r="A2467" s="498" t="s">
        <v>8964</v>
      </c>
      <c r="B2467" s="435"/>
      <c r="C2467" s="435"/>
      <c r="D2467" s="499" t="s">
        <v>8965</v>
      </c>
      <c r="E2467" s="500" t="s">
        <v>8966</v>
      </c>
      <c r="F2467" s="499" t="s">
        <v>8967</v>
      </c>
      <c r="G2467" s="435"/>
      <c r="H2467" s="435"/>
      <c r="I2467" s="435"/>
      <c r="J2467" s="501" t="s">
        <v>8965</v>
      </c>
      <c r="K2467" s="500" t="s">
        <v>8966</v>
      </c>
      <c r="L2467" s="501" t="s">
        <v>8968</v>
      </c>
      <c r="M2467" s="435"/>
      <c r="N2467" s="435"/>
      <c r="O2467" s="435"/>
      <c r="P2467" s="502" t="s">
        <v>8965</v>
      </c>
      <c r="Q2467" s="503" t="s">
        <v>8966</v>
      </c>
      <c r="R2467" s="504"/>
      <c r="S2467" s="436"/>
      <c r="T2467" s="437"/>
      <c r="U2467" s="437"/>
      <c r="V2467" s="437"/>
      <c r="W2467" s="437"/>
      <c r="X2467" s="437"/>
      <c r="Y2467" s="437"/>
      <c r="Z2467" s="437"/>
      <c r="AA2467" s="437"/>
      <c r="AB2467" s="437"/>
      <c r="AC2467" s="437"/>
      <c r="AD2467" s="437"/>
      <c r="AE2467" s="437"/>
      <c r="AF2467" s="437"/>
    </row>
    <row r="2468">
      <c r="A2468" s="505"/>
      <c r="S2468" s="452"/>
      <c r="T2468" s="437"/>
      <c r="U2468" s="437"/>
      <c r="V2468" s="437"/>
      <c r="W2468" s="437"/>
      <c r="X2468" s="437"/>
      <c r="Y2468" s="437"/>
      <c r="Z2468" s="437"/>
      <c r="AA2468" s="437"/>
      <c r="AB2468" s="437"/>
      <c r="AC2468" s="437"/>
      <c r="AD2468" s="437"/>
      <c r="AE2468" s="437"/>
      <c r="AF2468" s="437"/>
    </row>
    <row r="2469">
      <c r="A2469" s="506" t="s">
        <v>8969</v>
      </c>
      <c r="D2469" s="507" t="s">
        <v>8965</v>
      </c>
      <c r="E2469" s="508" t="s">
        <v>8966</v>
      </c>
      <c r="F2469" s="507" t="s">
        <v>8970</v>
      </c>
      <c r="J2469" s="507" t="s">
        <v>8965</v>
      </c>
      <c r="K2469" s="508" t="s">
        <v>8966</v>
      </c>
      <c r="L2469" s="507" t="s">
        <v>8971</v>
      </c>
      <c r="P2469" s="509" t="s">
        <v>8965</v>
      </c>
      <c r="Q2469" s="510" t="s">
        <v>8966</v>
      </c>
      <c r="R2469" s="511" t="s">
        <v>8972</v>
      </c>
      <c r="S2469" s="452"/>
      <c r="T2469" s="437"/>
      <c r="U2469" s="437"/>
      <c r="V2469" s="437"/>
      <c r="W2469" s="437"/>
      <c r="X2469" s="437"/>
      <c r="Y2469" s="437"/>
      <c r="Z2469" s="437"/>
      <c r="AA2469" s="437"/>
      <c r="AB2469" s="437"/>
      <c r="AC2469" s="437"/>
      <c r="AD2469" s="437"/>
      <c r="AE2469" s="437"/>
      <c r="AF2469" s="437"/>
    </row>
    <row r="2470">
      <c r="A2470" s="512"/>
      <c r="B2470" s="513"/>
      <c r="C2470" s="513"/>
      <c r="D2470" s="513"/>
      <c r="E2470" s="513"/>
      <c r="F2470" s="513"/>
      <c r="G2470" s="513"/>
      <c r="H2470" s="513"/>
      <c r="I2470" s="513"/>
      <c r="J2470" s="513"/>
      <c r="K2470" s="513"/>
      <c r="L2470" s="513"/>
      <c r="M2470" s="513"/>
      <c r="N2470" s="513"/>
      <c r="O2470" s="513"/>
      <c r="P2470" s="513"/>
      <c r="Q2470" s="513"/>
      <c r="R2470" s="513"/>
      <c r="S2470" s="514"/>
      <c r="T2470" s="437"/>
      <c r="U2470" s="437"/>
      <c r="V2470" s="437"/>
      <c r="W2470" s="437"/>
      <c r="X2470" s="437"/>
      <c r="Y2470" s="437"/>
      <c r="Z2470" s="437"/>
      <c r="AA2470" s="437"/>
      <c r="AB2470" s="437"/>
      <c r="AC2470" s="437"/>
      <c r="AD2470" s="437"/>
      <c r="AE2470" s="437"/>
      <c r="AF2470" s="437"/>
    </row>
    <row r="2471">
      <c r="A2471" s="434" t="s">
        <v>9071</v>
      </c>
      <c r="B2471" s="435"/>
      <c r="C2471" s="435"/>
      <c r="D2471" s="435"/>
      <c r="E2471" s="435"/>
      <c r="F2471" s="435"/>
      <c r="G2471" s="435"/>
      <c r="H2471" s="435"/>
      <c r="I2471" s="435"/>
      <c r="J2471" s="435"/>
      <c r="K2471" s="435"/>
      <c r="L2471" s="435"/>
      <c r="M2471" s="435"/>
      <c r="N2471" s="435"/>
      <c r="O2471" s="435"/>
      <c r="P2471" s="435"/>
      <c r="Q2471" s="435"/>
      <c r="R2471" s="435"/>
      <c r="S2471" s="436"/>
      <c r="T2471" s="437"/>
      <c r="U2471" s="437"/>
      <c r="V2471" s="437"/>
      <c r="W2471" s="437"/>
      <c r="X2471" s="437"/>
      <c r="Y2471" s="437"/>
      <c r="Z2471" s="437"/>
      <c r="AA2471" s="437"/>
      <c r="AB2471" s="437"/>
      <c r="AC2471" s="437"/>
      <c r="AD2471" s="437"/>
      <c r="AE2471" s="437"/>
      <c r="AF2471" s="437"/>
    </row>
    <row r="2472">
      <c r="A2472" s="438" t="s">
        <v>8935</v>
      </c>
      <c r="B2472" s="439"/>
      <c r="C2472" s="438" t="s">
        <v>8936</v>
      </c>
      <c r="D2472" s="440"/>
      <c r="E2472" s="439"/>
      <c r="F2472" s="441" t="s">
        <v>1437</v>
      </c>
      <c r="G2472" s="442" t="s">
        <v>8937</v>
      </c>
      <c r="H2472" s="443" t="s">
        <v>1442</v>
      </c>
      <c r="I2472" s="444"/>
      <c r="J2472" s="444"/>
      <c r="K2472" s="444"/>
      <c r="L2472" s="444"/>
      <c r="M2472" s="444"/>
      <c r="N2472" s="444"/>
      <c r="O2472" s="444"/>
      <c r="P2472" s="444"/>
      <c r="Q2472" s="444"/>
      <c r="R2472" s="444"/>
      <c r="S2472" s="445"/>
      <c r="T2472" s="437"/>
      <c r="U2472" s="437"/>
      <c r="V2472" s="437"/>
      <c r="W2472" s="437"/>
      <c r="X2472" s="437"/>
      <c r="Y2472" s="437"/>
      <c r="Z2472" s="437"/>
      <c r="AA2472" s="437"/>
      <c r="AB2472" s="437"/>
      <c r="AC2472" s="437"/>
      <c r="AD2472" s="437"/>
      <c r="AE2472" s="437"/>
      <c r="AF2472" s="437"/>
    </row>
    <row r="2473">
      <c r="A2473" s="446" t="s">
        <v>8938</v>
      </c>
      <c r="B2473" s="22"/>
      <c r="C2473" s="447"/>
      <c r="D2473" s="448"/>
      <c r="E2473" s="22"/>
      <c r="F2473" s="449" t="s">
        <v>8939</v>
      </c>
      <c r="G2473" s="450"/>
      <c r="H2473" s="451"/>
      <c r="S2473" s="452"/>
      <c r="T2473" s="437"/>
      <c r="U2473" s="437"/>
      <c r="V2473" s="437"/>
      <c r="W2473" s="437"/>
      <c r="X2473" s="437"/>
      <c r="Y2473" s="437"/>
      <c r="Z2473" s="437"/>
      <c r="AA2473" s="437"/>
      <c r="AB2473" s="437"/>
      <c r="AC2473" s="437"/>
      <c r="AD2473" s="437"/>
      <c r="AE2473" s="437"/>
      <c r="AF2473" s="437"/>
    </row>
    <row r="2474">
      <c r="A2474" s="453" t="s">
        <v>8940</v>
      </c>
      <c r="B2474" s="448"/>
      <c r="C2474" s="448"/>
      <c r="D2474" s="22"/>
      <c r="E2474" s="454" t="s">
        <v>8941</v>
      </c>
      <c r="F2474" s="455" t="s">
        <v>8942</v>
      </c>
      <c r="G2474" s="456"/>
      <c r="H2474" s="451"/>
      <c r="S2474" s="452"/>
      <c r="T2474" s="437"/>
      <c r="U2474" s="437"/>
      <c r="V2474" s="437"/>
      <c r="W2474" s="437"/>
      <c r="X2474" s="437"/>
      <c r="Y2474" s="437"/>
      <c r="Z2474" s="437"/>
      <c r="AA2474" s="437"/>
      <c r="AB2474" s="437"/>
      <c r="AC2474" s="437"/>
      <c r="AD2474" s="437"/>
      <c r="AE2474" s="437"/>
      <c r="AF2474" s="437"/>
    </row>
    <row r="2475">
      <c r="A2475" s="457" t="s">
        <v>8943</v>
      </c>
      <c r="B2475" s="458"/>
      <c r="C2475" s="458"/>
      <c r="D2475" s="459"/>
      <c r="E2475" s="460"/>
      <c r="F2475" s="461"/>
      <c r="G2475" s="462"/>
      <c r="H2475" s="463"/>
      <c r="I2475" s="464"/>
      <c r="J2475" s="464"/>
      <c r="K2475" s="464"/>
      <c r="L2475" s="464"/>
      <c r="M2475" s="464"/>
      <c r="N2475" s="464"/>
      <c r="O2475" s="464"/>
      <c r="P2475" s="464"/>
      <c r="Q2475" s="464"/>
      <c r="R2475" s="464"/>
      <c r="S2475" s="465"/>
      <c r="T2475" s="437"/>
      <c r="U2475" s="437"/>
      <c r="V2475" s="437"/>
      <c r="W2475" s="437"/>
      <c r="X2475" s="437"/>
      <c r="Y2475" s="437"/>
      <c r="Z2475" s="437"/>
      <c r="AA2475" s="437"/>
      <c r="AB2475" s="437"/>
      <c r="AC2475" s="437"/>
      <c r="AD2475" s="437"/>
      <c r="AE2475" s="437"/>
      <c r="AF2475" s="437"/>
    </row>
    <row r="2476">
      <c r="A2476" s="466" t="s">
        <v>8944</v>
      </c>
      <c r="B2476" s="467"/>
      <c r="C2476" s="468" t="s">
        <v>8945</v>
      </c>
      <c r="D2476" s="469"/>
      <c r="E2476" s="469"/>
      <c r="F2476" s="469"/>
      <c r="G2476" s="469"/>
      <c r="H2476" s="533"/>
      <c r="I2476" s="437"/>
      <c r="J2476" s="534" t="s">
        <v>9013</v>
      </c>
      <c r="S2476" s="535"/>
      <c r="T2476" s="437"/>
      <c r="U2476" s="437"/>
      <c r="V2476" s="437"/>
      <c r="W2476" s="437"/>
      <c r="X2476" s="437"/>
      <c r="Y2476" s="437"/>
      <c r="Z2476" s="437"/>
      <c r="AA2476" s="437"/>
      <c r="AB2476" s="437"/>
      <c r="AC2476" s="437"/>
      <c r="AD2476" s="437"/>
      <c r="AE2476" s="437"/>
      <c r="AF2476" s="437"/>
    </row>
    <row r="2477">
      <c r="A2477" s="471"/>
      <c r="B2477" s="472" t="s">
        <v>8946</v>
      </c>
      <c r="C2477" s="473" t="s">
        <v>8947</v>
      </c>
      <c r="D2477" s="474"/>
      <c r="E2477" s="474"/>
      <c r="F2477" s="475"/>
      <c r="G2477" s="473" t="s">
        <v>8948</v>
      </c>
      <c r="H2477" s="533"/>
      <c r="I2477" s="437"/>
      <c r="J2477" s="584" t="s">
        <v>8250</v>
      </c>
      <c r="K2477" s="448"/>
      <c r="L2477" s="448"/>
      <c r="M2477" s="448"/>
      <c r="N2477" s="448"/>
      <c r="O2477" s="22"/>
      <c r="P2477" s="585"/>
      <c r="Q2477" s="585"/>
      <c r="R2477" s="586"/>
      <c r="S2477" s="535"/>
      <c r="T2477" s="437"/>
      <c r="U2477" s="437"/>
      <c r="V2477" s="437"/>
      <c r="W2477" s="437"/>
      <c r="X2477" s="437"/>
      <c r="Y2477" s="437"/>
      <c r="Z2477" s="437"/>
      <c r="AA2477" s="437"/>
      <c r="AB2477" s="437"/>
      <c r="AC2477" s="437"/>
      <c r="AD2477" s="437"/>
      <c r="AE2477" s="437"/>
      <c r="AF2477" s="437"/>
    </row>
    <row r="2478">
      <c r="A2478" s="486" t="s">
        <v>2101</v>
      </c>
      <c r="B2478" s="478">
        <v>1.0</v>
      </c>
      <c r="C2478" s="476" t="s">
        <v>2156</v>
      </c>
      <c r="D2478" s="474"/>
      <c r="E2478" s="474"/>
      <c r="F2478" s="475"/>
      <c r="G2478" s="477"/>
      <c r="H2478" s="533"/>
      <c r="I2478" s="437"/>
      <c r="J2478" s="586"/>
      <c r="K2478" s="586"/>
      <c r="L2478" s="586"/>
      <c r="M2478" s="586"/>
      <c r="N2478" s="586"/>
      <c r="O2478" s="598" t="s">
        <v>9064</v>
      </c>
      <c r="P2478" s="587" t="s">
        <v>9061</v>
      </c>
      <c r="Q2478" s="435"/>
      <c r="R2478" s="436"/>
      <c r="S2478" s="535"/>
      <c r="T2478" s="437"/>
      <c r="U2478" s="437"/>
      <c r="V2478" s="437"/>
      <c r="W2478" s="437"/>
      <c r="X2478" s="437"/>
      <c r="Y2478" s="437"/>
      <c r="Z2478" s="437"/>
      <c r="AA2478" s="437"/>
      <c r="AB2478" s="437"/>
      <c r="AC2478" s="437"/>
      <c r="AD2478" s="437"/>
      <c r="AE2478" s="437"/>
      <c r="AF2478" s="437"/>
    </row>
    <row r="2479">
      <c r="A2479" s="486" t="s">
        <v>2101</v>
      </c>
      <c r="B2479" s="478">
        <v>2.0</v>
      </c>
      <c r="C2479" s="476" t="s">
        <v>2109</v>
      </c>
      <c r="D2479" s="474"/>
      <c r="E2479" s="474"/>
      <c r="F2479" s="475"/>
      <c r="G2479" s="477"/>
      <c r="H2479" s="533"/>
      <c r="I2479" s="437"/>
      <c r="J2479" s="588"/>
      <c r="K2479" s="22"/>
      <c r="L2479" s="589"/>
      <c r="M2479" s="22"/>
      <c r="N2479" s="603"/>
      <c r="O2479" s="599"/>
      <c r="P2479" s="505"/>
      <c r="R2479" s="452"/>
      <c r="S2479" s="535"/>
      <c r="T2479" s="437"/>
      <c r="U2479" s="437"/>
      <c r="V2479" s="437"/>
      <c r="W2479" s="437"/>
      <c r="X2479" s="437"/>
      <c r="Y2479" s="437"/>
      <c r="Z2479" s="437"/>
      <c r="AA2479" s="437"/>
      <c r="AB2479" s="437"/>
      <c r="AC2479" s="437"/>
      <c r="AD2479" s="437"/>
      <c r="AE2479" s="437"/>
      <c r="AF2479" s="437"/>
    </row>
    <row r="2480">
      <c r="A2480" s="471"/>
      <c r="B2480" s="472" t="s">
        <v>8946</v>
      </c>
      <c r="C2480" s="473" t="s">
        <v>8947</v>
      </c>
      <c r="D2480" s="474"/>
      <c r="E2480" s="475"/>
      <c r="F2480" s="472" t="s">
        <v>8948</v>
      </c>
      <c r="G2480" s="477" t="s">
        <v>8949</v>
      </c>
      <c r="H2480" s="533"/>
      <c r="I2480" s="437"/>
      <c r="J2480" s="590"/>
      <c r="K2480" s="22"/>
      <c r="L2480" s="591"/>
      <c r="M2480" s="22"/>
      <c r="N2480" s="603"/>
      <c r="O2480" s="599"/>
      <c r="P2480" s="505"/>
      <c r="R2480" s="452"/>
      <c r="S2480" s="535"/>
      <c r="T2480" s="437"/>
      <c r="U2480" s="437"/>
      <c r="V2480" s="437"/>
      <c r="W2480" s="437"/>
      <c r="X2480" s="437"/>
      <c r="Y2480" s="437"/>
      <c r="Z2480" s="437"/>
      <c r="AA2480" s="437"/>
      <c r="AB2480" s="437"/>
      <c r="AC2480" s="437"/>
      <c r="AD2480" s="437"/>
      <c r="AE2480" s="437"/>
      <c r="AF2480" s="437"/>
    </row>
    <row r="2481">
      <c r="A2481" s="471" t="s">
        <v>2104</v>
      </c>
      <c r="B2481" s="472"/>
      <c r="C2481" s="476"/>
      <c r="D2481" s="474"/>
      <c r="E2481" s="475"/>
      <c r="F2481" s="478"/>
      <c r="G2481" s="473"/>
      <c r="H2481" s="548"/>
      <c r="I2481" s="437"/>
      <c r="J2481" s="592"/>
      <c r="K2481" s="22"/>
      <c r="L2481" s="593"/>
      <c r="M2481" s="22"/>
      <c r="N2481" s="603"/>
      <c r="O2481" s="599"/>
      <c r="P2481" s="505"/>
      <c r="R2481" s="452"/>
      <c r="S2481" s="550"/>
      <c r="T2481" s="437"/>
      <c r="U2481" s="437"/>
      <c r="V2481" s="437"/>
      <c r="W2481" s="437"/>
      <c r="X2481" s="437"/>
      <c r="Y2481" s="437"/>
      <c r="Z2481" s="437"/>
      <c r="AA2481" s="437"/>
      <c r="AB2481" s="437"/>
      <c r="AC2481" s="437"/>
      <c r="AD2481" s="437"/>
      <c r="AE2481" s="437"/>
      <c r="AF2481" s="437"/>
    </row>
    <row r="2482">
      <c r="A2482" s="471"/>
      <c r="B2482" s="472" t="s">
        <v>8946</v>
      </c>
      <c r="C2482" s="517" t="s">
        <v>6512</v>
      </c>
      <c r="D2482" s="517" t="s">
        <v>8974</v>
      </c>
      <c r="E2482" s="517" t="s">
        <v>8951</v>
      </c>
      <c r="F2482" s="517" t="s">
        <v>8952</v>
      </c>
      <c r="G2482" s="473" t="s">
        <v>8953</v>
      </c>
      <c r="H2482" s="548"/>
      <c r="I2482" s="437"/>
      <c r="J2482" s="594"/>
      <c r="K2482" s="22"/>
      <c r="L2482" s="595"/>
      <c r="M2482" s="22"/>
      <c r="N2482" s="604"/>
      <c r="O2482" s="599"/>
      <c r="P2482" s="505"/>
      <c r="R2482" s="452"/>
      <c r="S2482" s="550"/>
      <c r="T2482" s="437"/>
      <c r="U2482" s="437"/>
      <c r="V2482" s="437"/>
      <c r="W2482" s="437"/>
      <c r="X2482" s="437"/>
      <c r="Y2482" s="437"/>
      <c r="Z2482" s="437"/>
      <c r="AA2482" s="437"/>
      <c r="AB2482" s="437"/>
      <c r="AC2482" s="437"/>
      <c r="AD2482" s="437"/>
      <c r="AE2482" s="437"/>
      <c r="AF2482" s="437"/>
    </row>
    <row r="2483">
      <c r="A2483" s="471" t="s">
        <v>8975</v>
      </c>
      <c r="B2483" s="472">
        <v>1.0</v>
      </c>
      <c r="C2483" s="478" t="s">
        <v>8976</v>
      </c>
      <c r="D2483" s="472"/>
      <c r="E2483" s="478" t="s">
        <v>8977</v>
      </c>
      <c r="F2483" s="472"/>
      <c r="G2483" s="473" t="s">
        <v>8978</v>
      </c>
      <c r="H2483" s="548"/>
      <c r="I2483" s="437"/>
      <c r="J2483" s="584" t="s">
        <v>8251</v>
      </c>
      <c r="K2483" s="22"/>
      <c r="L2483" s="597" t="s">
        <v>9070</v>
      </c>
      <c r="O2483" s="600"/>
      <c r="P2483" s="512"/>
      <c r="Q2483" s="513"/>
      <c r="R2483" s="514"/>
      <c r="S2483" s="550"/>
      <c r="T2483" s="437"/>
      <c r="U2483" s="437"/>
      <c r="V2483" s="437"/>
      <c r="W2483" s="437"/>
      <c r="X2483" s="437"/>
      <c r="Y2483" s="437"/>
      <c r="Z2483" s="437"/>
      <c r="AA2483" s="437"/>
      <c r="AB2483" s="437"/>
      <c r="AC2483" s="437"/>
      <c r="AD2483" s="437"/>
      <c r="AE2483" s="437"/>
      <c r="AF2483" s="437"/>
    </row>
    <row r="2484">
      <c r="A2484" s="479"/>
      <c r="B2484" s="480" t="s">
        <v>8946</v>
      </c>
      <c r="C2484" s="485" t="s">
        <v>39</v>
      </c>
      <c r="D2484" s="475"/>
      <c r="E2484" s="480" t="s">
        <v>8951</v>
      </c>
      <c r="F2484" s="480" t="s">
        <v>8952</v>
      </c>
      <c r="G2484" s="485" t="s">
        <v>8953</v>
      </c>
      <c r="H2484" s="552" t="s">
        <v>1610</v>
      </c>
      <c r="N2484" s="597" t="s">
        <v>9062</v>
      </c>
      <c r="S2484" s="550"/>
      <c r="T2484" s="437"/>
      <c r="U2484" s="437"/>
      <c r="V2484" s="437"/>
      <c r="W2484" s="437"/>
      <c r="X2484" s="437"/>
      <c r="Y2484" s="437"/>
      <c r="Z2484" s="437"/>
      <c r="AA2484" s="437"/>
      <c r="AB2484" s="437"/>
      <c r="AC2484" s="437"/>
      <c r="AD2484" s="437"/>
      <c r="AE2484" s="437"/>
      <c r="AF2484" s="437"/>
    </row>
    <row r="2485">
      <c r="A2485" s="471" t="s">
        <v>6465</v>
      </c>
      <c r="B2485" s="480">
        <v>1.0</v>
      </c>
      <c r="C2485" s="484" t="s">
        <v>8955</v>
      </c>
      <c r="D2485" s="475"/>
      <c r="E2485" s="483" t="s">
        <v>8956</v>
      </c>
      <c r="F2485" s="480"/>
      <c r="G2485" s="484" t="s">
        <v>8957</v>
      </c>
      <c r="H2485" s="451"/>
      <c r="N2485" s="555"/>
      <c r="S2485" s="452"/>
      <c r="T2485" s="437"/>
      <c r="U2485" s="437"/>
      <c r="V2485" s="437"/>
      <c r="W2485" s="437"/>
      <c r="X2485" s="437"/>
      <c r="Y2485" s="437"/>
      <c r="Z2485" s="437"/>
      <c r="AA2485" s="437"/>
      <c r="AB2485" s="437"/>
      <c r="AC2485" s="437"/>
      <c r="AD2485" s="437"/>
      <c r="AE2485" s="437"/>
      <c r="AF2485" s="437"/>
    </row>
    <row r="2486">
      <c r="A2486" s="471"/>
      <c r="B2486" s="472" t="s">
        <v>8946</v>
      </c>
      <c r="C2486" s="476" t="s">
        <v>8958</v>
      </c>
      <c r="D2486" s="474"/>
      <c r="E2486" s="474"/>
      <c r="F2486" s="475"/>
      <c r="G2486" s="473" t="s">
        <v>8959</v>
      </c>
      <c r="H2486" s="451"/>
      <c r="S2486" s="452"/>
      <c r="T2486" s="437"/>
      <c r="U2486" s="437"/>
      <c r="V2486" s="437"/>
      <c r="W2486" s="437"/>
      <c r="X2486" s="437"/>
      <c r="Y2486" s="437"/>
      <c r="Z2486" s="437"/>
      <c r="AA2486" s="437"/>
      <c r="AB2486" s="437"/>
      <c r="AC2486" s="437"/>
      <c r="AD2486" s="437"/>
      <c r="AE2486" s="437"/>
      <c r="AF2486" s="437"/>
    </row>
    <row r="2487">
      <c r="A2487" s="486" t="s">
        <v>1636</v>
      </c>
      <c r="B2487" s="478">
        <v>1.0</v>
      </c>
      <c r="C2487" s="487" t="s">
        <v>2049</v>
      </c>
      <c r="D2487" s="474"/>
      <c r="E2487" s="474"/>
      <c r="F2487" s="475"/>
      <c r="G2487" s="476" t="s">
        <v>1638</v>
      </c>
      <c r="H2487" s="451"/>
      <c r="S2487" s="452"/>
      <c r="T2487" s="437"/>
      <c r="U2487" s="437"/>
      <c r="V2487" s="437"/>
      <c r="W2487" s="437"/>
      <c r="X2487" s="437"/>
      <c r="Y2487" s="437"/>
      <c r="Z2487" s="437"/>
      <c r="AA2487" s="437"/>
      <c r="AB2487" s="437"/>
      <c r="AC2487" s="437"/>
      <c r="AD2487" s="437"/>
      <c r="AE2487" s="437"/>
      <c r="AF2487" s="437"/>
    </row>
    <row r="2488">
      <c r="A2488" s="486" t="s">
        <v>1636</v>
      </c>
      <c r="B2488" s="478">
        <v>2.0</v>
      </c>
      <c r="C2488" s="487" t="s">
        <v>2025</v>
      </c>
      <c r="D2488" s="474"/>
      <c r="E2488" s="474"/>
      <c r="F2488" s="475"/>
      <c r="G2488" s="476" t="s">
        <v>1661</v>
      </c>
      <c r="H2488" s="451"/>
      <c r="S2488" s="452"/>
      <c r="T2488" s="437"/>
      <c r="U2488" s="437"/>
      <c r="V2488" s="437"/>
      <c r="W2488" s="437"/>
      <c r="X2488" s="437"/>
      <c r="Y2488" s="437"/>
      <c r="Z2488" s="437"/>
      <c r="AA2488" s="437"/>
      <c r="AB2488" s="437"/>
      <c r="AC2488" s="437"/>
      <c r="AD2488" s="437"/>
      <c r="AE2488" s="437"/>
      <c r="AF2488" s="437"/>
    </row>
    <row r="2489">
      <c r="A2489" s="486" t="s">
        <v>1646</v>
      </c>
      <c r="B2489" s="478">
        <v>3.0</v>
      </c>
      <c r="C2489" s="487" t="s">
        <v>2050</v>
      </c>
      <c r="D2489" s="474"/>
      <c r="E2489" s="474"/>
      <c r="F2489" s="475"/>
      <c r="G2489" s="476" t="s">
        <v>1729</v>
      </c>
      <c r="H2489" s="451"/>
      <c r="S2489" s="452"/>
      <c r="T2489" s="437"/>
      <c r="U2489" s="437"/>
      <c r="V2489" s="437"/>
      <c r="W2489" s="437"/>
      <c r="X2489" s="437"/>
      <c r="Y2489" s="437"/>
      <c r="Z2489" s="437"/>
      <c r="AA2489" s="437"/>
      <c r="AB2489" s="437"/>
      <c r="AC2489" s="437"/>
      <c r="AD2489" s="437"/>
      <c r="AE2489" s="437"/>
      <c r="AF2489" s="437"/>
    </row>
    <row r="2490">
      <c r="A2490" s="486" t="s">
        <v>1646</v>
      </c>
      <c r="B2490" s="478">
        <v>4.0</v>
      </c>
      <c r="C2490" s="487" t="s">
        <v>2051</v>
      </c>
      <c r="D2490" s="474"/>
      <c r="E2490" s="474"/>
      <c r="F2490" s="475"/>
      <c r="G2490" s="476" t="s">
        <v>2028</v>
      </c>
      <c r="H2490" s="451"/>
      <c r="S2490" s="452"/>
      <c r="T2490" s="437"/>
      <c r="U2490" s="437"/>
      <c r="V2490" s="437"/>
      <c r="W2490" s="437"/>
      <c r="X2490" s="437"/>
      <c r="Y2490" s="437"/>
      <c r="Z2490" s="437"/>
      <c r="AA2490" s="437"/>
      <c r="AB2490" s="437"/>
      <c r="AC2490" s="437"/>
      <c r="AD2490" s="437"/>
      <c r="AE2490" s="437"/>
      <c r="AF2490" s="437"/>
    </row>
    <row r="2491">
      <c r="A2491" s="486" t="s">
        <v>1636</v>
      </c>
      <c r="B2491" s="478">
        <v>5.0</v>
      </c>
      <c r="C2491" s="487" t="s">
        <v>2032</v>
      </c>
      <c r="D2491" s="474"/>
      <c r="E2491" s="474"/>
      <c r="F2491" s="475"/>
      <c r="G2491" s="476" t="s">
        <v>1638</v>
      </c>
      <c r="H2491" s="451"/>
      <c r="S2491" s="452"/>
      <c r="T2491" s="437"/>
      <c r="U2491" s="437"/>
      <c r="V2491" s="437"/>
      <c r="W2491" s="437"/>
      <c r="X2491" s="437"/>
      <c r="Y2491" s="437"/>
      <c r="Z2491" s="437"/>
      <c r="AA2491" s="437"/>
      <c r="AB2491" s="437"/>
      <c r="AC2491" s="437"/>
      <c r="AD2491" s="437"/>
      <c r="AE2491" s="437"/>
      <c r="AF2491" s="437"/>
    </row>
    <row r="2492">
      <c r="A2492" s="486" t="s">
        <v>1636</v>
      </c>
      <c r="B2492" s="478">
        <v>6.0</v>
      </c>
      <c r="C2492" s="487" t="s">
        <v>2052</v>
      </c>
      <c r="D2492" s="474"/>
      <c r="E2492" s="474"/>
      <c r="F2492" s="475"/>
      <c r="G2492" s="476" t="s">
        <v>1638</v>
      </c>
      <c r="H2492" s="451"/>
      <c r="S2492" s="452"/>
      <c r="T2492" s="437"/>
      <c r="U2492" s="437"/>
      <c r="V2492" s="437"/>
      <c r="W2492" s="437"/>
      <c r="X2492" s="437"/>
      <c r="Y2492" s="437"/>
      <c r="Z2492" s="437"/>
      <c r="AA2492" s="437"/>
      <c r="AB2492" s="437"/>
      <c r="AC2492" s="437"/>
      <c r="AD2492" s="437"/>
      <c r="AE2492" s="437"/>
      <c r="AF2492" s="437"/>
    </row>
    <row r="2493">
      <c r="A2493" s="486" t="s">
        <v>1646</v>
      </c>
      <c r="B2493" s="478">
        <v>7.0</v>
      </c>
      <c r="C2493" s="487" t="s">
        <v>2031</v>
      </c>
      <c r="D2493" s="474"/>
      <c r="E2493" s="474"/>
      <c r="F2493" s="475"/>
      <c r="G2493" s="476" t="s">
        <v>1729</v>
      </c>
      <c r="H2493" s="451"/>
      <c r="S2493" s="452"/>
      <c r="T2493" s="437"/>
      <c r="U2493" s="437"/>
      <c r="V2493" s="437"/>
      <c r="W2493" s="437"/>
      <c r="X2493" s="437"/>
      <c r="Y2493" s="437"/>
      <c r="Z2493" s="437"/>
      <c r="AA2493" s="437"/>
      <c r="AB2493" s="437"/>
      <c r="AC2493" s="437"/>
      <c r="AD2493" s="437"/>
      <c r="AE2493" s="437"/>
      <c r="AF2493" s="437"/>
    </row>
    <row r="2494">
      <c r="A2494" s="488" t="s">
        <v>8960</v>
      </c>
      <c r="B2494" s="474"/>
      <c r="C2494" s="474"/>
      <c r="D2494" s="474"/>
      <c r="E2494" s="474"/>
      <c r="F2494" s="474"/>
      <c r="G2494" s="474"/>
      <c r="H2494" s="451"/>
      <c r="S2494" s="452"/>
      <c r="T2494" s="437"/>
      <c r="U2494" s="437"/>
      <c r="V2494" s="437"/>
      <c r="W2494" s="437"/>
      <c r="X2494" s="437"/>
      <c r="Y2494" s="437"/>
      <c r="Z2494" s="437"/>
      <c r="AA2494" s="437"/>
      <c r="AB2494" s="437"/>
      <c r="AC2494" s="437"/>
      <c r="AD2494" s="437"/>
      <c r="AE2494" s="437"/>
      <c r="AF2494" s="437"/>
    </row>
    <row r="2495">
      <c r="A2495" s="471" t="s">
        <v>8944</v>
      </c>
      <c r="B2495" s="472" t="s">
        <v>8946</v>
      </c>
      <c r="C2495" s="473" t="s">
        <v>39</v>
      </c>
      <c r="D2495" s="475"/>
      <c r="E2495" s="472" t="s">
        <v>8951</v>
      </c>
      <c r="F2495" s="478" t="s">
        <v>8961</v>
      </c>
      <c r="G2495" s="473" t="s">
        <v>8953</v>
      </c>
      <c r="H2495" s="451"/>
      <c r="S2495" s="452"/>
      <c r="T2495" s="437"/>
      <c r="U2495" s="437"/>
      <c r="V2495" s="437"/>
      <c r="W2495" s="437"/>
      <c r="X2495" s="437"/>
      <c r="Y2495" s="437"/>
      <c r="Z2495" s="437"/>
      <c r="AA2495" s="437"/>
      <c r="AB2495" s="437"/>
      <c r="AC2495" s="437"/>
      <c r="AD2495" s="437"/>
      <c r="AE2495" s="437"/>
      <c r="AF2495" s="437"/>
    </row>
    <row r="2496">
      <c r="A2496" s="471" t="s">
        <v>6465</v>
      </c>
      <c r="B2496" s="472">
        <v>1.0</v>
      </c>
      <c r="C2496" s="476" t="s">
        <v>8955</v>
      </c>
      <c r="D2496" s="475"/>
      <c r="E2496" s="478" t="s">
        <v>8956</v>
      </c>
      <c r="F2496" s="472"/>
      <c r="G2496" s="473" t="s">
        <v>8957</v>
      </c>
      <c r="H2496" s="451"/>
      <c r="S2496" s="452"/>
      <c r="T2496" s="437"/>
      <c r="U2496" s="437"/>
      <c r="V2496" s="437"/>
      <c r="W2496" s="437"/>
      <c r="X2496" s="437"/>
      <c r="Y2496" s="437"/>
      <c r="Z2496" s="437"/>
      <c r="AA2496" s="437"/>
      <c r="AB2496" s="437"/>
      <c r="AC2496" s="437"/>
      <c r="AD2496" s="437"/>
      <c r="AE2496" s="437"/>
      <c r="AF2496" s="437"/>
    </row>
    <row r="2497">
      <c r="A2497" s="489" t="s">
        <v>8962</v>
      </c>
      <c r="B2497" s="474"/>
      <c r="C2497" s="474"/>
      <c r="D2497" s="474"/>
      <c r="E2497" s="474"/>
      <c r="F2497" s="474"/>
      <c r="G2497" s="474"/>
      <c r="H2497" s="451"/>
      <c r="S2497" s="452"/>
      <c r="T2497" s="437"/>
      <c r="U2497" s="437"/>
      <c r="V2497" s="437"/>
      <c r="W2497" s="437"/>
      <c r="X2497" s="437"/>
      <c r="Y2497" s="437"/>
      <c r="Z2497" s="437"/>
      <c r="AA2497" s="437"/>
      <c r="AB2497" s="437"/>
      <c r="AC2497" s="437"/>
      <c r="AD2497" s="437"/>
      <c r="AE2497" s="437"/>
      <c r="AF2497" s="437"/>
    </row>
    <row r="2498">
      <c r="A2498" s="471" t="s">
        <v>8944</v>
      </c>
      <c r="B2498" s="472" t="s">
        <v>8946</v>
      </c>
      <c r="C2498" s="473" t="s">
        <v>39</v>
      </c>
      <c r="D2498" s="475"/>
      <c r="E2498" s="472" t="s">
        <v>8951</v>
      </c>
      <c r="F2498" s="472" t="s">
        <v>8952</v>
      </c>
      <c r="G2498" s="473" t="s">
        <v>8953</v>
      </c>
      <c r="H2498" s="451"/>
      <c r="S2498" s="452"/>
      <c r="T2498" s="437"/>
      <c r="U2498" s="437"/>
      <c r="V2498" s="437"/>
      <c r="W2498" s="437"/>
      <c r="X2498" s="437"/>
      <c r="Y2498" s="437"/>
      <c r="Z2498" s="437"/>
      <c r="AA2498" s="437"/>
      <c r="AB2498" s="437"/>
      <c r="AC2498" s="437"/>
      <c r="AD2498" s="437"/>
      <c r="AE2498" s="437"/>
      <c r="AF2498" s="437"/>
    </row>
    <row r="2499">
      <c r="A2499" s="490" t="s">
        <v>6465</v>
      </c>
      <c r="B2499" s="491">
        <v>1.0</v>
      </c>
      <c r="C2499" s="492" t="s">
        <v>8955</v>
      </c>
      <c r="D2499" s="493"/>
      <c r="E2499" s="494" t="s">
        <v>8956</v>
      </c>
      <c r="F2499" s="491"/>
      <c r="G2499" s="495" t="s">
        <v>8963</v>
      </c>
      <c r="H2499" s="451"/>
      <c r="S2499" s="452"/>
      <c r="T2499" s="437"/>
      <c r="U2499" s="437"/>
      <c r="V2499" s="437"/>
      <c r="W2499" s="437"/>
      <c r="X2499" s="437"/>
      <c r="Y2499" s="437"/>
      <c r="Z2499" s="437"/>
      <c r="AA2499" s="437"/>
      <c r="AB2499" s="437"/>
      <c r="AC2499" s="437"/>
      <c r="AD2499" s="437"/>
      <c r="AE2499" s="437"/>
      <c r="AF2499" s="437"/>
    </row>
    <row r="2500">
      <c r="A2500" s="496"/>
      <c r="B2500" s="497"/>
      <c r="C2500" s="497"/>
      <c r="E2500" s="497"/>
      <c r="F2500" s="497"/>
      <c r="G2500" s="497"/>
      <c r="H2500" s="556"/>
      <c r="I2500" s="513"/>
      <c r="J2500" s="513"/>
      <c r="K2500" s="513"/>
      <c r="L2500" s="513"/>
      <c r="M2500" s="513"/>
      <c r="N2500" s="513"/>
      <c r="O2500" s="513"/>
      <c r="P2500" s="513"/>
      <c r="Q2500" s="513"/>
      <c r="R2500" s="513"/>
      <c r="S2500" s="514"/>
      <c r="T2500" s="437"/>
      <c r="U2500" s="437"/>
      <c r="V2500" s="437"/>
      <c r="W2500" s="437"/>
      <c r="X2500" s="437"/>
      <c r="Y2500" s="437"/>
      <c r="Z2500" s="437"/>
      <c r="AA2500" s="437"/>
      <c r="AB2500" s="437"/>
      <c r="AC2500" s="437"/>
      <c r="AD2500" s="437"/>
      <c r="AE2500" s="437"/>
      <c r="AF2500" s="437"/>
    </row>
    <row r="2501">
      <c r="A2501" s="498" t="s">
        <v>8964</v>
      </c>
      <c r="B2501" s="435"/>
      <c r="C2501" s="435"/>
      <c r="D2501" s="499" t="s">
        <v>8965</v>
      </c>
      <c r="E2501" s="500" t="s">
        <v>8966</v>
      </c>
      <c r="F2501" s="499" t="s">
        <v>8967</v>
      </c>
      <c r="G2501" s="435"/>
      <c r="H2501" s="435"/>
      <c r="I2501" s="435"/>
      <c r="J2501" s="501" t="s">
        <v>8965</v>
      </c>
      <c r="K2501" s="500" t="s">
        <v>8966</v>
      </c>
      <c r="L2501" s="501" t="s">
        <v>8968</v>
      </c>
      <c r="M2501" s="435"/>
      <c r="N2501" s="435"/>
      <c r="O2501" s="435"/>
      <c r="P2501" s="502" t="s">
        <v>8965</v>
      </c>
      <c r="Q2501" s="503" t="s">
        <v>8966</v>
      </c>
      <c r="R2501" s="504"/>
      <c r="S2501" s="436"/>
      <c r="T2501" s="437"/>
      <c r="U2501" s="437"/>
      <c r="V2501" s="437"/>
      <c r="W2501" s="437"/>
      <c r="X2501" s="437"/>
      <c r="Y2501" s="437"/>
      <c r="Z2501" s="437"/>
      <c r="AA2501" s="437"/>
      <c r="AB2501" s="437"/>
      <c r="AC2501" s="437"/>
      <c r="AD2501" s="437"/>
      <c r="AE2501" s="437"/>
      <c r="AF2501" s="437"/>
    </row>
    <row r="2502">
      <c r="A2502" s="505"/>
      <c r="S2502" s="452"/>
      <c r="T2502" s="437"/>
      <c r="U2502" s="437"/>
      <c r="V2502" s="437"/>
      <c r="W2502" s="437"/>
      <c r="X2502" s="437"/>
      <c r="Y2502" s="437"/>
      <c r="Z2502" s="437"/>
      <c r="AA2502" s="437"/>
      <c r="AB2502" s="437"/>
      <c r="AC2502" s="437"/>
      <c r="AD2502" s="437"/>
      <c r="AE2502" s="437"/>
      <c r="AF2502" s="437"/>
    </row>
    <row r="2503">
      <c r="A2503" s="506" t="s">
        <v>8969</v>
      </c>
      <c r="D2503" s="507" t="s">
        <v>8965</v>
      </c>
      <c r="E2503" s="508" t="s">
        <v>8966</v>
      </c>
      <c r="F2503" s="507" t="s">
        <v>8970</v>
      </c>
      <c r="J2503" s="507" t="s">
        <v>8965</v>
      </c>
      <c r="K2503" s="508" t="s">
        <v>8966</v>
      </c>
      <c r="L2503" s="507" t="s">
        <v>8971</v>
      </c>
      <c r="P2503" s="509" t="s">
        <v>8965</v>
      </c>
      <c r="Q2503" s="510" t="s">
        <v>8966</v>
      </c>
      <c r="R2503" s="511" t="s">
        <v>8972</v>
      </c>
      <c r="S2503" s="452"/>
      <c r="T2503" s="437"/>
      <c r="U2503" s="437"/>
      <c r="V2503" s="437"/>
      <c r="W2503" s="437"/>
      <c r="X2503" s="437"/>
      <c r="Y2503" s="437"/>
      <c r="Z2503" s="437"/>
      <c r="AA2503" s="437"/>
      <c r="AB2503" s="437"/>
      <c r="AC2503" s="437"/>
      <c r="AD2503" s="437"/>
      <c r="AE2503" s="437"/>
      <c r="AF2503" s="437"/>
    </row>
    <row r="2504">
      <c r="A2504" s="512"/>
      <c r="B2504" s="513"/>
      <c r="C2504" s="513"/>
      <c r="D2504" s="513"/>
      <c r="E2504" s="513"/>
      <c r="F2504" s="513"/>
      <c r="G2504" s="513"/>
      <c r="H2504" s="513"/>
      <c r="I2504" s="513"/>
      <c r="J2504" s="513"/>
      <c r="K2504" s="513"/>
      <c r="L2504" s="513"/>
      <c r="M2504" s="513"/>
      <c r="N2504" s="513"/>
      <c r="O2504" s="513"/>
      <c r="P2504" s="513"/>
      <c r="Q2504" s="513"/>
      <c r="R2504" s="513"/>
      <c r="S2504" s="514"/>
      <c r="T2504" s="437"/>
      <c r="U2504" s="437"/>
      <c r="V2504" s="437"/>
      <c r="W2504" s="437"/>
      <c r="X2504" s="437"/>
      <c r="Y2504" s="437"/>
      <c r="Z2504" s="437"/>
      <c r="AA2504" s="437"/>
      <c r="AB2504" s="437"/>
      <c r="AC2504" s="437"/>
      <c r="AD2504" s="437"/>
      <c r="AE2504" s="437"/>
      <c r="AF2504" s="437"/>
    </row>
    <row r="2505">
      <c r="A2505" s="434" t="s">
        <v>9072</v>
      </c>
      <c r="B2505" s="435"/>
      <c r="C2505" s="435"/>
      <c r="D2505" s="435"/>
      <c r="E2505" s="435"/>
      <c r="F2505" s="435"/>
      <c r="G2505" s="435"/>
      <c r="H2505" s="435"/>
      <c r="I2505" s="435"/>
      <c r="J2505" s="435"/>
      <c r="K2505" s="435"/>
      <c r="L2505" s="435"/>
      <c r="M2505" s="435"/>
      <c r="N2505" s="435"/>
      <c r="O2505" s="435"/>
      <c r="P2505" s="435"/>
      <c r="Q2505" s="435"/>
      <c r="R2505" s="435"/>
      <c r="S2505" s="436"/>
      <c r="T2505" s="437"/>
      <c r="U2505" s="437"/>
      <c r="V2505" s="437"/>
      <c r="W2505" s="437"/>
      <c r="X2505" s="437"/>
      <c r="Y2505" s="437"/>
      <c r="Z2505" s="437"/>
      <c r="AA2505" s="437"/>
      <c r="AB2505" s="437"/>
      <c r="AC2505" s="437"/>
      <c r="AD2505" s="437"/>
      <c r="AE2505" s="437"/>
      <c r="AF2505" s="437"/>
    </row>
    <row r="2506">
      <c r="A2506" s="438" t="s">
        <v>8935</v>
      </c>
      <c r="B2506" s="439"/>
      <c r="C2506" s="438" t="s">
        <v>8936</v>
      </c>
      <c r="D2506" s="440"/>
      <c r="E2506" s="439"/>
      <c r="F2506" s="441" t="s">
        <v>1437</v>
      </c>
      <c r="G2506" s="442" t="s">
        <v>8937</v>
      </c>
      <c r="H2506" s="443" t="s">
        <v>1442</v>
      </c>
      <c r="I2506" s="444"/>
      <c r="J2506" s="444"/>
      <c r="K2506" s="444"/>
      <c r="L2506" s="444"/>
      <c r="M2506" s="444"/>
      <c r="N2506" s="444"/>
      <c r="O2506" s="444"/>
      <c r="P2506" s="444"/>
      <c r="Q2506" s="444"/>
      <c r="R2506" s="444"/>
      <c r="S2506" s="445"/>
      <c r="T2506" s="437"/>
      <c r="U2506" s="437"/>
      <c r="V2506" s="437"/>
      <c r="W2506" s="437"/>
      <c r="X2506" s="437"/>
      <c r="Y2506" s="437"/>
      <c r="Z2506" s="437"/>
      <c r="AA2506" s="437"/>
      <c r="AB2506" s="437"/>
      <c r="AC2506" s="437"/>
      <c r="AD2506" s="437"/>
      <c r="AE2506" s="437"/>
      <c r="AF2506" s="437"/>
    </row>
    <row r="2507">
      <c r="A2507" s="446" t="s">
        <v>8938</v>
      </c>
      <c r="B2507" s="22"/>
      <c r="C2507" s="447"/>
      <c r="D2507" s="448"/>
      <c r="E2507" s="22"/>
      <c r="F2507" s="449" t="s">
        <v>8939</v>
      </c>
      <c r="G2507" s="450"/>
      <c r="H2507" s="451"/>
      <c r="S2507" s="452"/>
      <c r="T2507" s="437"/>
      <c r="U2507" s="437"/>
      <c r="V2507" s="437"/>
      <c r="W2507" s="437"/>
      <c r="X2507" s="437"/>
      <c r="Y2507" s="437"/>
      <c r="Z2507" s="437"/>
      <c r="AA2507" s="437"/>
      <c r="AB2507" s="437"/>
      <c r="AC2507" s="437"/>
      <c r="AD2507" s="437"/>
      <c r="AE2507" s="437"/>
      <c r="AF2507" s="437"/>
    </row>
    <row r="2508">
      <c r="A2508" s="453" t="s">
        <v>8940</v>
      </c>
      <c r="B2508" s="448"/>
      <c r="C2508" s="448"/>
      <c r="D2508" s="22"/>
      <c r="E2508" s="454" t="s">
        <v>8941</v>
      </c>
      <c r="F2508" s="455" t="s">
        <v>8942</v>
      </c>
      <c r="G2508" s="456"/>
      <c r="H2508" s="451"/>
      <c r="S2508" s="452"/>
      <c r="T2508" s="437"/>
      <c r="U2508" s="437"/>
      <c r="V2508" s="437"/>
      <c r="W2508" s="437"/>
      <c r="X2508" s="437"/>
      <c r="Y2508" s="437"/>
      <c r="Z2508" s="437"/>
      <c r="AA2508" s="437"/>
      <c r="AB2508" s="437"/>
      <c r="AC2508" s="437"/>
      <c r="AD2508" s="437"/>
      <c r="AE2508" s="437"/>
      <c r="AF2508" s="437"/>
    </row>
    <row r="2509">
      <c r="A2509" s="457" t="s">
        <v>8943</v>
      </c>
      <c r="B2509" s="458"/>
      <c r="C2509" s="458"/>
      <c r="D2509" s="459"/>
      <c r="E2509" s="460"/>
      <c r="F2509" s="461"/>
      <c r="G2509" s="462"/>
      <c r="H2509" s="463"/>
      <c r="I2509" s="464"/>
      <c r="J2509" s="464"/>
      <c r="K2509" s="464"/>
      <c r="L2509" s="464"/>
      <c r="M2509" s="464"/>
      <c r="N2509" s="464"/>
      <c r="O2509" s="464"/>
      <c r="P2509" s="464"/>
      <c r="Q2509" s="464"/>
      <c r="R2509" s="464"/>
      <c r="S2509" s="465"/>
      <c r="T2509" s="437"/>
      <c r="U2509" s="437"/>
      <c r="V2509" s="437"/>
      <c r="W2509" s="437"/>
      <c r="X2509" s="437"/>
      <c r="Y2509" s="437"/>
      <c r="Z2509" s="437"/>
      <c r="AA2509" s="437"/>
      <c r="AB2509" s="437"/>
      <c r="AC2509" s="437"/>
      <c r="AD2509" s="437"/>
      <c r="AE2509" s="437"/>
      <c r="AF2509" s="437"/>
    </row>
    <row r="2510">
      <c r="A2510" s="466" t="s">
        <v>8944</v>
      </c>
      <c r="B2510" s="467"/>
      <c r="C2510" s="468" t="s">
        <v>8945</v>
      </c>
      <c r="D2510" s="469"/>
      <c r="E2510" s="469"/>
      <c r="F2510" s="469"/>
      <c r="G2510" s="469"/>
      <c r="H2510" s="533"/>
      <c r="I2510" s="437"/>
      <c r="J2510" s="534" t="s">
        <v>9013</v>
      </c>
      <c r="S2510" s="535"/>
      <c r="T2510" s="437"/>
      <c r="U2510" s="437"/>
      <c r="V2510" s="437"/>
      <c r="W2510" s="437"/>
      <c r="X2510" s="437"/>
      <c r="Y2510" s="437"/>
      <c r="Z2510" s="437"/>
      <c r="AA2510" s="437"/>
      <c r="AB2510" s="437"/>
      <c r="AC2510" s="437"/>
      <c r="AD2510" s="437"/>
      <c r="AE2510" s="437"/>
      <c r="AF2510" s="437"/>
    </row>
    <row r="2511">
      <c r="A2511" s="471"/>
      <c r="B2511" s="472" t="s">
        <v>8946</v>
      </c>
      <c r="C2511" s="473" t="s">
        <v>8947</v>
      </c>
      <c r="D2511" s="474"/>
      <c r="E2511" s="474"/>
      <c r="F2511" s="475"/>
      <c r="G2511" s="473" t="s">
        <v>8948</v>
      </c>
      <c r="H2511" s="533"/>
      <c r="I2511" s="437"/>
      <c r="J2511" s="584" t="s">
        <v>8250</v>
      </c>
      <c r="K2511" s="448"/>
      <c r="L2511" s="448"/>
      <c r="M2511" s="448"/>
      <c r="N2511" s="448"/>
      <c r="O2511" s="22"/>
      <c r="P2511" s="585"/>
      <c r="Q2511" s="585"/>
      <c r="R2511" s="586"/>
      <c r="S2511" s="535"/>
      <c r="T2511" s="437"/>
      <c r="U2511" s="437"/>
      <c r="V2511" s="437"/>
      <c r="W2511" s="437"/>
      <c r="X2511" s="437"/>
      <c r="Y2511" s="437"/>
      <c r="Z2511" s="437"/>
      <c r="AA2511" s="437"/>
      <c r="AB2511" s="437"/>
      <c r="AC2511" s="437"/>
      <c r="AD2511" s="437"/>
      <c r="AE2511" s="437"/>
      <c r="AF2511" s="437"/>
    </row>
    <row r="2512">
      <c r="A2512" s="486" t="s">
        <v>2101</v>
      </c>
      <c r="B2512" s="478">
        <v>1.0</v>
      </c>
      <c r="C2512" s="476" t="s">
        <v>2156</v>
      </c>
      <c r="D2512" s="474"/>
      <c r="E2512" s="474"/>
      <c r="F2512" s="475"/>
      <c r="G2512" s="477"/>
      <c r="H2512" s="533"/>
      <c r="I2512" s="437"/>
      <c r="J2512" s="586"/>
      <c r="K2512" s="586"/>
      <c r="L2512" s="586"/>
      <c r="M2512" s="586"/>
      <c r="N2512" s="586"/>
      <c r="O2512" s="598" t="s">
        <v>9066</v>
      </c>
      <c r="P2512" s="587" t="s">
        <v>9061</v>
      </c>
      <c r="Q2512" s="435"/>
      <c r="R2512" s="436"/>
      <c r="S2512" s="535"/>
      <c r="T2512" s="437"/>
      <c r="U2512" s="437"/>
      <c r="V2512" s="437"/>
      <c r="W2512" s="437"/>
      <c r="X2512" s="437"/>
      <c r="Y2512" s="437"/>
      <c r="Z2512" s="437"/>
      <c r="AA2512" s="437"/>
      <c r="AB2512" s="437"/>
      <c r="AC2512" s="437"/>
      <c r="AD2512" s="437"/>
      <c r="AE2512" s="437"/>
      <c r="AF2512" s="437"/>
    </row>
    <row r="2513">
      <c r="A2513" s="486" t="s">
        <v>2101</v>
      </c>
      <c r="B2513" s="478">
        <v>2.0</v>
      </c>
      <c r="C2513" s="476" t="s">
        <v>2109</v>
      </c>
      <c r="D2513" s="474"/>
      <c r="E2513" s="474"/>
      <c r="F2513" s="475"/>
      <c r="G2513" s="477"/>
      <c r="H2513" s="533"/>
      <c r="I2513" s="437"/>
      <c r="J2513" s="588"/>
      <c r="K2513" s="22"/>
      <c r="L2513" s="589"/>
      <c r="M2513" s="22"/>
      <c r="N2513" s="603"/>
      <c r="O2513" s="599"/>
      <c r="P2513" s="505"/>
      <c r="R2513" s="452"/>
      <c r="S2513" s="535"/>
      <c r="T2513" s="437"/>
      <c r="U2513" s="437"/>
      <c r="V2513" s="437"/>
      <c r="W2513" s="437"/>
      <c r="X2513" s="437"/>
      <c r="Y2513" s="437"/>
      <c r="Z2513" s="437"/>
      <c r="AA2513" s="437"/>
      <c r="AB2513" s="437"/>
      <c r="AC2513" s="437"/>
      <c r="AD2513" s="437"/>
      <c r="AE2513" s="437"/>
      <c r="AF2513" s="437"/>
    </row>
    <row r="2514">
      <c r="A2514" s="471"/>
      <c r="B2514" s="472" t="s">
        <v>8946</v>
      </c>
      <c r="C2514" s="473" t="s">
        <v>8947</v>
      </c>
      <c r="D2514" s="474"/>
      <c r="E2514" s="475"/>
      <c r="F2514" s="472" t="s">
        <v>8948</v>
      </c>
      <c r="G2514" s="477" t="s">
        <v>8949</v>
      </c>
      <c r="H2514" s="533"/>
      <c r="I2514" s="437"/>
      <c r="J2514" s="590"/>
      <c r="K2514" s="22"/>
      <c r="L2514" s="591"/>
      <c r="M2514" s="22"/>
      <c r="N2514" s="603"/>
      <c r="O2514" s="599"/>
      <c r="P2514" s="505"/>
      <c r="R2514" s="452"/>
      <c r="S2514" s="535"/>
      <c r="T2514" s="437"/>
      <c r="U2514" s="437"/>
      <c r="V2514" s="437"/>
      <c r="W2514" s="437"/>
      <c r="X2514" s="437"/>
      <c r="Y2514" s="437"/>
      <c r="Z2514" s="437"/>
      <c r="AA2514" s="437"/>
      <c r="AB2514" s="437"/>
      <c r="AC2514" s="437"/>
      <c r="AD2514" s="437"/>
      <c r="AE2514" s="437"/>
      <c r="AF2514" s="437"/>
    </row>
    <row r="2515">
      <c r="A2515" s="471" t="s">
        <v>2104</v>
      </c>
      <c r="B2515" s="472"/>
      <c r="C2515" s="476"/>
      <c r="D2515" s="474"/>
      <c r="E2515" s="475"/>
      <c r="F2515" s="478"/>
      <c r="G2515" s="473"/>
      <c r="H2515" s="548"/>
      <c r="I2515" s="437"/>
      <c r="J2515" s="592"/>
      <c r="K2515" s="22"/>
      <c r="L2515" s="593"/>
      <c r="M2515" s="22"/>
      <c r="N2515" s="603"/>
      <c r="O2515" s="599"/>
      <c r="P2515" s="505"/>
      <c r="R2515" s="452"/>
      <c r="S2515" s="550"/>
      <c r="T2515" s="437"/>
      <c r="U2515" s="437"/>
      <c r="V2515" s="437"/>
      <c r="W2515" s="437"/>
      <c r="X2515" s="437"/>
      <c r="Y2515" s="437"/>
      <c r="Z2515" s="437"/>
      <c r="AA2515" s="437"/>
      <c r="AB2515" s="437"/>
      <c r="AC2515" s="437"/>
      <c r="AD2515" s="437"/>
      <c r="AE2515" s="437"/>
      <c r="AF2515" s="437"/>
    </row>
    <row r="2516">
      <c r="A2516" s="471"/>
      <c r="B2516" s="472" t="s">
        <v>8946</v>
      </c>
      <c r="C2516" s="517" t="s">
        <v>6512</v>
      </c>
      <c r="D2516" s="517" t="s">
        <v>8974</v>
      </c>
      <c r="E2516" s="517" t="s">
        <v>8951</v>
      </c>
      <c r="F2516" s="517" t="s">
        <v>8952</v>
      </c>
      <c r="G2516" s="473" t="s">
        <v>8953</v>
      </c>
      <c r="H2516" s="548"/>
      <c r="I2516" s="437"/>
      <c r="J2516" s="594"/>
      <c r="K2516" s="22"/>
      <c r="L2516" s="595"/>
      <c r="M2516" s="22"/>
      <c r="N2516" s="604"/>
      <c r="O2516" s="599"/>
      <c r="P2516" s="505"/>
      <c r="R2516" s="452"/>
      <c r="S2516" s="550"/>
      <c r="T2516" s="437"/>
      <c r="U2516" s="437"/>
      <c r="V2516" s="437"/>
      <c r="W2516" s="437"/>
      <c r="X2516" s="437"/>
      <c r="Y2516" s="437"/>
      <c r="Z2516" s="437"/>
      <c r="AA2516" s="437"/>
      <c r="AB2516" s="437"/>
      <c r="AC2516" s="437"/>
      <c r="AD2516" s="437"/>
      <c r="AE2516" s="437"/>
      <c r="AF2516" s="437"/>
    </row>
    <row r="2517">
      <c r="A2517" s="471" t="s">
        <v>8975</v>
      </c>
      <c r="B2517" s="472">
        <v>1.0</v>
      </c>
      <c r="C2517" s="478" t="s">
        <v>8976</v>
      </c>
      <c r="D2517" s="472"/>
      <c r="E2517" s="478" t="s">
        <v>8977</v>
      </c>
      <c r="F2517" s="472"/>
      <c r="G2517" s="473" t="s">
        <v>8978</v>
      </c>
      <c r="H2517" s="548"/>
      <c r="I2517" s="437"/>
      <c r="J2517" s="584" t="s">
        <v>8251</v>
      </c>
      <c r="K2517" s="22"/>
      <c r="L2517" s="597" t="s">
        <v>9070</v>
      </c>
      <c r="O2517" s="600"/>
      <c r="P2517" s="512"/>
      <c r="Q2517" s="513"/>
      <c r="R2517" s="514"/>
      <c r="S2517" s="550"/>
      <c r="T2517" s="437"/>
      <c r="U2517" s="437"/>
      <c r="V2517" s="437"/>
      <c r="W2517" s="437"/>
      <c r="X2517" s="437"/>
      <c r="Y2517" s="437"/>
      <c r="Z2517" s="437"/>
      <c r="AA2517" s="437"/>
      <c r="AB2517" s="437"/>
      <c r="AC2517" s="437"/>
      <c r="AD2517" s="437"/>
      <c r="AE2517" s="437"/>
      <c r="AF2517" s="437"/>
    </row>
    <row r="2518">
      <c r="A2518" s="479"/>
      <c r="B2518" s="480" t="s">
        <v>8946</v>
      </c>
      <c r="C2518" s="485" t="s">
        <v>39</v>
      </c>
      <c r="D2518" s="475"/>
      <c r="E2518" s="480" t="s">
        <v>8951</v>
      </c>
      <c r="F2518" s="480" t="s">
        <v>8952</v>
      </c>
      <c r="G2518" s="485" t="s">
        <v>8953</v>
      </c>
      <c r="H2518" s="552" t="s">
        <v>1614</v>
      </c>
      <c r="N2518" s="597" t="s">
        <v>9062</v>
      </c>
      <c r="S2518" s="550"/>
      <c r="T2518" s="437"/>
      <c r="U2518" s="437"/>
      <c r="V2518" s="437"/>
      <c r="W2518" s="437"/>
      <c r="X2518" s="437"/>
      <c r="Y2518" s="437"/>
      <c r="Z2518" s="437"/>
      <c r="AA2518" s="437"/>
      <c r="AB2518" s="437"/>
      <c r="AC2518" s="437"/>
      <c r="AD2518" s="437"/>
      <c r="AE2518" s="437"/>
      <c r="AF2518" s="437"/>
    </row>
    <row r="2519">
      <c r="A2519" s="471" t="s">
        <v>6465</v>
      </c>
      <c r="B2519" s="480">
        <v>1.0</v>
      </c>
      <c r="C2519" s="484" t="s">
        <v>8955</v>
      </c>
      <c r="D2519" s="475"/>
      <c r="E2519" s="483" t="s">
        <v>8956</v>
      </c>
      <c r="F2519" s="480"/>
      <c r="G2519" s="484" t="s">
        <v>8957</v>
      </c>
      <c r="H2519" s="451"/>
      <c r="N2519" s="555"/>
      <c r="S2519" s="452"/>
      <c r="T2519" s="437"/>
      <c r="U2519" s="437"/>
      <c r="V2519" s="437"/>
      <c r="W2519" s="437"/>
      <c r="X2519" s="437"/>
      <c r="Y2519" s="437"/>
      <c r="Z2519" s="437"/>
      <c r="AA2519" s="437"/>
      <c r="AB2519" s="437"/>
      <c r="AC2519" s="437"/>
      <c r="AD2519" s="437"/>
      <c r="AE2519" s="437"/>
      <c r="AF2519" s="437"/>
    </row>
    <row r="2520">
      <c r="A2520" s="471"/>
      <c r="B2520" s="472" t="s">
        <v>8946</v>
      </c>
      <c r="C2520" s="476" t="s">
        <v>8958</v>
      </c>
      <c r="D2520" s="474"/>
      <c r="E2520" s="474"/>
      <c r="F2520" s="475"/>
      <c r="G2520" s="473" t="s">
        <v>8959</v>
      </c>
      <c r="H2520" s="451"/>
      <c r="S2520" s="452"/>
      <c r="T2520" s="437"/>
      <c r="U2520" s="437"/>
      <c r="V2520" s="437"/>
      <c r="W2520" s="437"/>
      <c r="X2520" s="437"/>
      <c r="Y2520" s="437"/>
      <c r="Z2520" s="437"/>
      <c r="AA2520" s="437"/>
      <c r="AB2520" s="437"/>
      <c r="AC2520" s="437"/>
      <c r="AD2520" s="437"/>
      <c r="AE2520" s="437"/>
      <c r="AF2520" s="437"/>
    </row>
    <row r="2521">
      <c r="A2521" s="486" t="s">
        <v>1636</v>
      </c>
      <c r="B2521" s="478">
        <v>1.0</v>
      </c>
      <c r="C2521" s="487" t="s">
        <v>2055</v>
      </c>
      <c r="D2521" s="474"/>
      <c r="E2521" s="474"/>
      <c r="F2521" s="475"/>
      <c r="G2521" s="476" t="s">
        <v>1638</v>
      </c>
      <c r="H2521" s="451"/>
      <c r="S2521" s="452"/>
      <c r="T2521" s="437"/>
      <c r="U2521" s="437"/>
      <c r="V2521" s="437"/>
      <c r="W2521" s="437"/>
      <c r="X2521" s="437"/>
      <c r="Y2521" s="437"/>
      <c r="Z2521" s="437"/>
      <c r="AA2521" s="437"/>
      <c r="AB2521" s="437"/>
      <c r="AC2521" s="437"/>
      <c r="AD2521" s="437"/>
      <c r="AE2521" s="437"/>
      <c r="AF2521" s="437"/>
    </row>
    <row r="2522">
      <c r="A2522" s="486" t="s">
        <v>1636</v>
      </c>
      <c r="B2522" s="478">
        <v>2.0</v>
      </c>
      <c r="C2522" s="487" t="s">
        <v>2025</v>
      </c>
      <c r="D2522" s="474"/>
      <c r="E2522" s="474"/>
      <c r="F2522" s="475"/>
      <c r="G2522" s="476" t="s">
        <v>1661</v>
      </c>
      <c r="H2522" s="451"/>
      <c r="S2522" s="452"/>
      <c r="T2522" s="437"/>
      <c r="U2522" s="437"/>
      <c r="V2522" s="437"/>
      <c r="W2522" s="437"/>
      <c r="X2522" s="437"/>
      <c r="Y2522" s="437"/>
      <c r="Z2522" s="437"/>
      <c r="AA2522" s="437"/>
      <c r="AB2522" s="437"/>
      <c r="AC2522" s="437"/>
      <c r="AD2522" s="437"/>
      <c r="AE2522" s="437"/>
      <c r="AF2522" s="437"/>
    </row>
    <row r="2523">
      <c r="A2523" s="486" t="s">
        <v>1646</v>
      </c>
      <c r="B2523" s="478">
        <v>3.0</v>
      </c>
      <c r="C2523" s="487" t="s">
        <v>2056</v>
      </c>
      <c r="D2523" s="474"/>
      <c r="E2523" s="474"/>
      <c r="F2523" s="475"/>
      <c r="G2523" s="476" t="s">
        <v>1729</v>
      </c>
      <c r="H2523" s="451"/>
      <c r="S2523" s="452"/>
      <c r="T2523" s="437"/>
      <c r="U2523" s="437"/>
      <c r="V2523" s="437"/>
      <c r="W2523" s="437"/>
      <c r="X2523" s="437"/>
      <c r="Y2523" s="437"/>
      <c r="Z2523" s="437"/>
      <c r="AA2523" s="437"/>
      <c r="AB2523" s="437"/>
      <c r="AC2523" s="437"/>
      <c r="AD2523" s="437"/>
      <c r="AE2523" s="437"/>
      <c r="AF2523" s="437"/>
    </row>
    <row r="2524">
      <c r="A2524" s="486" t="s">
        <v>1646</v>
      </c>
      <c r="B2524" s="478">
        <v>4.0</v>
      </c>
      <c r="C2524" s="487" t="s">
        <v>2051</v>
      </c>
      <c r="D2524" s="474"/>
      <c r="E2524" s="474"/>
      <c r="F2524" s="475"/>
      <c r="G2524" s="476" t="s">
        <v>2028</v>
      </c>
      <c r="H2524" s="451"/>
      <c r="S2524" s="452"/>
      <c r="T2524" s="437"/>
      <c r="U2524" s="437"/>
      <c r="V2524" s="437"/>
      <c r="W2524" s="437"/>
      <c r="X2524" s="437"/>
      <c r="Y2524" s="437"/>
      <c r="Z2524" s="437"/>
      <c r="AA2524" s="437"/>
      <c r="AB2524" s="437"/>
      <c r="AC2524" s="437"/>
      <c r="AD2524" s="437"/>
      <c r="AE2524" s="437"/>
      <c r="AF2524" s="437"/>
    </row>
    <row r="2525">
      <c r="A2525" s="486" t="s">
        <v>1636</v>
      </c>
      <c r="B2525" s="478">
        <v>5.0</v>
      </c>
      <c r="C2525" s="487" t="s">
        <v>2032</v>
      </c>
      <c r="D2525" s="474"/>
      <c r="E2525" s="474"/>
      <c r="F2525" s="475"/>
      <c r="G2525" s="476" t="s">
        <v>1638</v>
      </c>
      <c r="H2525" s="451"/>
      <c r="S2525" s="452"/>
      <c r="T2525" s="437"/>
      <c r="U2525" s="437"/>
      <c r="V2525" s="437"/>
      <c r="W2525" s="437"/>
      <c r="X2525" s="437"/>
      <c r="Y2525" s="437"/>
      <c r="Z2525" s="437"/>
      <c r="AA2525" s="437"/>
      <c r="AB2525" s="437"/>
      <c r="AC2525" s="437"/>
      <c r="AD2525" s="437"/>
      <c r="AE2525" s="437"/>
      <c r="AF2525" s="437"/>
    </row>
    <row r="2526">
      <c r="A2526" s="486" t="s">
        <v>1636</v>
      </c>
      <c r="B2526" s="478">
        <v>6.0</v>
      </c>
      <c r="C2526" s="487" t="s">
        <v>2052</v>
      </c>
      <c r="D2526" s="474"/>
      <c r="E2526" s="474"/>
      <c r="F2526" s="475"/>
      <c r="G2526" s="476" t="s">
        <v>1638</v>
      </c>
      <c r="H2526" s="451"/>
      <c r="S2526" s="452"/>
      <c r="T2526" s="437"/>
      <c r="U2526" s="437"/>
      <c r="V2526" s="437"/>
      <c r="W2526" s="437"/>
      <c r="X2526" s="437"/>
      <c r="Y2526" s="437"/>
      <c r="Z2526" s="437"/>
      <c r="AA2526" s="437"/>
      <c r="AB2526" s="437"/>
      <c r="AC2526" s="437"/>
      <c r="AD2526" s="437"/>
      <c r="AE2526" s="437"/>
      <c r="AF2526" s="437"/>
    </row>
    <row r="2527">
      <c r="A2527" s="486" t="s">
        <v>1646</v>
      </c>
      <c r="B2527" s="478">
        <v>7.0</v>
      </c>
      <c r="C2527" s="487" t="s">
        <v>2031</v>
      </c>
      <c r="D2527" s="474"/>
      <c r="E2527" s="474"/>
      <c r="F2527" s="475"/>
      <c r="G2527" s="476" t="s">
        <v>1729</v>
      </c>
      <c r="H2527" s="451"/>
      <c r="S2527" s="452"/>
      <c r="T2527" s="437"/>
      <c r="U2527" s="437"/>
      <c r="V2527" s="437"/>
      <c r="W2527" s="437"/>
      <c r="X2527" s="437"/>
      <c r="Y2527" s="437"/>
      <c r="Z2527" s="437"/>
      <c r="AA2527" s="437"/>
      <c r="AB2527" s="437"/>
      <c r="AC2527" s="437"/>
      <c r="AD2527" s="437"/>
      <c r="AE2527" s="437"/>
      <c r="AF2527" s="437"/>
    </row>
    <row r="2528">
      <c r="A2528" s="488" t="s">
        <v>8960</v>
      </c>
      <c r="B2528" s="474"/>
      <c r="C2528" s="474"/>
      <c r="D2528" s="474"/>
      <c r="E2528" s="474"/>
      <c r="F2528" s="474"/>
      <c r="G2528" s="474"/>
      <c r="H2528" s="451"/>
      <c r="S2528" s="452"/>
      <c r="T2528" s="437"/>
      <c r="U2528" s="437"/>
      <c r="V2528" s="437"/>
      <c r="W2528" s="437"/>
      <c r="X2528" s="437"/>
      <c r="Y2528" s="437"/>
      <c r="Z2528" s="437"/>
      <c r="AA2528" s="437"/>
      <c r="AB2528" s="437"/>
      <c r="AC2528" s="437"/>
      <c r="AD2528" s="437"/>
      <c r="AE2528" s="437"/>
      <c r="AF2528" s="437"/>
    </row>
    <row r="2529">
      <c r="A2529" s="471" t="s">
        <v>8944</v>
      </c>
      <c r="B2529" s="472" t="s">
        <v>8946</v>
      </c>
      <c r="C2529" s="473" t="s">
        <v>39</v>
      </c>
      <c r="D2529" s="475"/>
      <c r="E2529" s="472" t="s">
        <v>8951</v>
      </c>
      <c r="F2529" s="478" t="s">
        <v>8961</v>
      </c>
      <c r="G2529" s="473" t="s">
        <v>8953</v>
      </c>
      <c r="H2529" s="451"/>
      <c r="S2529" s="452"/>
      <c r="T2529" s="437"/>
      <c r="U2529" s="437"/>
      <c r="V2529" s="437"/>
      <c r="W2529" s="437"/>
      <c r="X2529" s="437"/>
      <c r="Y2529" s="437"/>
      <c r="Z2529" s="437"/>
      <c r="AA2529" s="437"/>
      <c r="AB2529" s="437"/>
      <c r="AC2529" s="437"/>
      <c r="AD2529" s="437"/>
      <c r="AE2529" s="437"/>
      <c r="AF2529" s="437"/>
    </row>
    <row r="2530">
      <c r="A2530" s="471" t="s">
        <v>6465</v>
      </c>
      <c r="B2530" s="472">
        <v>1.0</v>
      </c>
      <c r="C2530" s="476" t="s">
        <v>8955</v>
      </c>
      <c r="D2530" s="475"/>
      <c r="E2530" s="478" t="s">
        <v>8956</v>
      </c>
      <c r="F2530" s="472"/>
      <c r="G2530" s="473" t="s">
        <v>8957</v>
      </c>
      <c r="H2530" s="451"/>
      <c r="S2530" s="452"/>
      <c r="T2530" s="437"/>
      <c r="U2530" s="437"/>
      <c r="V2530" s="437"/>
      <c r="W2530" s="437"/>
      <c r="X2530" s="437"/>
      <c r="Y2530" s="437"/>
      <c r="Z2530" s="437"/>
      <c r="AA2530" s="437"/>
      <c r="AB2530" s="437"/>
      <c r="AC2530" s="437"/>
      <c r="AD2530" s="437"/>
      <c r="AE2530" s="437"/>
      <c r="AF2530" s="437"/>
    </row>
    <row r="2531">
      <c r="A2531" s="489" t="s">
        <v>8962</v>
      </c>
      <c r="B2531" s="474"/>
      <c r="C2531" s="474"/>
      <c r="D2531" s="474"/>
      <c r="E2531" s="474"/>
      <c r="F2531" s="474"/>
      <c r="G2531" s="474"/>
      <c r="H2531" s="451"/>
      <c r="S2531" s="452"/>
      <c r="T2531" s="437"/>
      <c r="U2531" s="437"/>
      <c r="V2531" s="437"/>
      <c r="W2531" s="437"/>
      <c r="X2531" s="437"/>
      <c r="Y2531" s="437"/>
      <c r="Z2531" s="437"/>
      <c r="AA2531" s="437"/>
      <c r="AB2531" s="437"/>
      <c r="AC2531" s="437"/>
      <c r="AD2531" s="437"/>
      <c r="AE2531" s="437"/>
      <c r="AF2531" s="437"/>
    </row>
    <row r="2532">
      <c r="A2532" s="471" t="s">
        <v>8944</v>
      </c>
      <c r="B2532" s="472" t="s">
        <v>8946</v>
      </c>
      <c r="C2532" s="473" t="s">
        <v>39</v>
      </c>
      <c r="D2532" s="475"/>
      <c r="E2532" s="472" t="s">
        <v>8951</v>
      </c>
      <c r="F2532" s="472" t="s">
        <v>8952</v>
      </c>
      <c r="G2532" s="473" t="s">
        <v>8953</v>
      </c>
      <c r="H2532" s="451"/>
      <c r="S2532" s="452"/>
      <c r="T2532" s="437"/>
      <c r="U2532" s="437"/>
      <c r="V2532" s="437"/>
      <c r="W2532" s="437"/>
      <c r="X2532" s="437"/>
      <c r="Y2532" s="437"/>
      <c r="Z2532" s="437"/>
      <c r="AA2532" s="437"/>
      <c r="AB2532" s="437"/>
      <c r="AC2532" s="437"/>
      <c r="AD2532" s="437"/>
      <c r="AE2532" s="437"/>
      <c r="AF2532" s="437"/>
    </row>
    <row r="2533">
      <c r="A2533" s="490" t="s">
        <v>6465</v>
      </c>
      <c r="B2533" s="491">
        <v>1.0</v>
      </c>
      <c r="C2533" s="492" t="s">
        <v>8955</v>
      </c>
      <c r="D2533" s="493"/>
      <c r="E2533" s="494" t="s">
        <v>8956</v>
      </c>
      <c r="F2533" s="491"/>
      <c r="G2533" s="495" t="s">
        <v>8963</v>
      </c>
      <c r="H2533" s="451"/>
      <c r="S2533" s="452"/>
      <c r="T2533" s="437"/>
      <c r="U2533" s="437"/>
      <c r="V2533" s="437"/>
      <c r="W2533" s="437"/>
      <c r="X2533" s="437"/>
      <c r="Y2533" s="437"/>
      <c r="Z2533" s="437"/>
      <c r="AA2533" s="437"/>
      <c r="AB2533" s="437"/>
      <c r="AC2533" s="437"/>
      <c r="AD2533" s="437"/>
      <c r="AE2533" s="437"/>
      <c r="AF2533" s="437"/>
    </row>
    <row r="2534">
      <c r="A2534" s="496"/>
      <c r="B2534" s="497"/>
      <c r="C2534" s="497"/>
      <c r="E2534" s="497"/>
      <c r="F2534" s="497"/>
      <c r="G2534" s="497"/>
      <c r="H2534" s="556"/>
      <c r="I2534" s="513"/>
      <c r="J2534" s="513"/>
      <c r="K2534" s="513"/>
      <c r="L2534" s="513"/>
      <c r="M2534" s="513"/>
      <c r="N2534" s="513"/>
      <c r="O2534" s="513"/>
      <c r="P2534" s="513"/>
      <c r="Q2534" s="513"/>
      <c r="R2534" s="513"/>
      <c r="S2534" s="514"/>
      <c r="T2534" s="437"/>
      <c r="U2534" s="437"/>
      <c r="V2534" s="437"/>
      <c r="W2534" s="437"/>
      <c r="X2534" s="437"/>
      <c r="Y2534" s="437"/>
      <c r="Z2534" s="437"/>
      <c r="AA2534" s="437"/>
      <c r="AB2534" s="437"/>
      <c r="AC2534" s="437"/>
      <c r="AD2534" s="437"/>
      <c r="AE2534" s="437"/>
      <c r="AF2534" s="437"/>
    </row>
    <row r="2535">
      <c r="A2535" s="498" t="s">
        <v>8964</v>
      </c>
      <c r="B2535" s="435"/>
      <c r="C2535" s="435"/>
      <c r="D2535" s="499" t="s">
        <v>8965</v>
      </c>
      <c r="E2535" s="500" t="s">
        <v>8966</v>
      </c>
      <c r="F2535" s="499" t="s">
        <v>8967</v>
      </c>
      <c r="G2535" s="435"/>
      <c r="H2535" s="435"/>
      <c r="I2535" s="435"/>
      <c r="J2535" s="501" t="s">
        <v>8965</v>
      </c>
      <c r="K2535" s="500" t="s">
        <v>8966</v>
      </c>
      <c r="L2535" s="501" t="s">
        <v>8968</v>
      </c>
      <c r="M2535" s="435"/>
      <c r="N2535" s="435"/>
      <c r="O2535" s="435"/>
      <c r="P2535" s="502" t="s">
        <v>8965</v>
      </c>
      <c r="Q2535" s="503" t="s">
        <v>8966</v>
      </c>
      <c r="R2535" s="504"/>
      <c r="S2535" s="436"/>
      <c r="T2535" s="437"/>
      <c r="U2535" s="437"/>
      <c r="V2535" s="437"/>
      <c r="W2535" s="437"/>
      <c r="X2535" s="437"/>
      <c r="Y2535" s="437"/>
      <c r="Z2535" s="437"/>
      <c r="AA2535" s="437"/>
      <c r="AB2535" s="437"/>
      <c r="AC2535" s="437"/>
      <c r="AD2535" s="437"/>
      <c r="AE2535" s="437"/>
      <c r="AF2535" s="437"/>
    </row>
    <row r="2536">
      <c r="A2536" s="505"/>
      <c r="S2536" s="452"/>
      <c r="T2536" s="437"/>
      <c r="U2536" s="437"/>
      <c r="V2536" s="437"/>
      <c r="W2536" s="437"/>
      <c r="X2536" s="437"/>
      <c r="Y2536" s="437"/>
      <c r="Z2536" s="437"/>
      <c r="AA2536" s="437"/>
      <c r="AB2536" s="437"/>
      <c r="AC2536" s="437"/>
      <c r="AD2536" s="437"/>
      <c r="AE2536" s="437"/>
      <c r="AF2536" s="437"/>
    </row>
    <row r="2537">
      <c r="A2537" s="506" t="s">
        <v>8969</v>
      </c>
      <c r="D2537" s="507" t="s">
        <v>8965</v>
      </c>
      <c r="E2537" s="508" t="s">
        <v>8966</v>
      </c>
      <c r="F2537" s="507" t="s">
        <v>8970</v>
      </c>
      <c r="J2537" s="507" t="s">
        <v>8965</v>
      </c>
      <c r="K2537" s="508" t="s">
        <v>8966</v>
      </c>
      <c r="L2537" s="507" t="s">
        <v>8971</v>
      </c>
      <c r="P2537" s="509" t="s">
        <v>8965</v>
      </c>
      <c r="Q2537" s="510" t="s">
        <v>8966</v>
      </c>
      <c r="R2537" s="511" t="s">
        <v>8972</v>
      </c>
      <c r="S2537" s="452"/>
      <c r="T2537" s="437"/>
      <c r="U2537" s="437"/>
      <c r="V2537" s="437"/>
      <c r="W2537" s="437"/>
      <c r="X2537" s="437"/>
      <c r="Y2537" s="437"/>
      <c r="Z2537" s="437"/>
      <c r="AA2537" s="437"/>
      <c r="AB2537" s="437"/>
      <c r="AC2537" s="437"/>
      <c r="AD2537" s="437"/>
      <c r="AE2537" s="437"/>
      <c r="AF2537" s="437"/>
    </row>
    <row r="2538">
      <c r="A2538" s="512"/>
      <c r="B2538" s="513"/>
      <c r="C2538" s="513"/>
      <c r="D2538" s="513"/>
      <c r="E2538" s="513"/>
      <c r="F2538" s="513"/>
      <c r="G2538" s="513"/>
      <c r="H2538" s="513"/>
      <c r="I2538" s="513"/>
      <c r="J2538" s="513"/>
      <c r="K2538" s="513"/>
      <c r="L2538" s="513"/>
      <c r="M2538" s="513"/>
      <c r="N2538" s="513"/>
      <c r="O2538" s="513"/>
      <c r="P2538" s="513"/>
      <c r="Q2538" s="513"/>
      <c r="R2538" s="513"/>
      <c r="S2538" s="514"/>
      <c r="T2538" s="437"/>
      <c r="U2538" s="437"/>
      <c r="V2538" s="437"/>
      <c r="W2538" s="437"/>
      <c r="X2538" s="437"/>
      <c r="Y2538" s="437"/>
      <c r="Z2538" s="437"/>
      <c r="AA2538" s="437"/>
      <c r="AB2538" s="437"/>
      <c r="AC2538" s="437"/>
      <c r="AD2538" s="437"/>
      <c r="AE2538" s="437"/>
      <c r="AF2538" s="437"/>
    </row>
    <row r="2539">
      <c r="A2539" s="434" t="s">
        <v>9073</v>
      </c>
      <c r="B2539" s="435"/>
      <c r="C2539" s="435"/>
      <c r="D2539" s="435"/>
      <c r="E2539" s="435"/>
      <c r="F2539" s="435"/>
      <c r="G2539" s="435"/>
      <c r="H2539" s="435"/>
      <c r="I2539" s="435"/>
      <c r="J2539" s="435"/>
      <c r="K2539" s="435"/>
      <c r="L2539" s="435"/>
      <c r="M2539" s="435"/>
      <c r="N2539" s="435"/>
      <c r="O2539" s="435"/>
      <c r="P2539" s="435"/>
      <c r="Q2539" s="435"/>
      <c r="R2539" s="435"/>
      <c r="S2539" s="436"/>
      <c r="T2539" s="437"/>
      <c r="U2539" s="437"/>
      <c r="V2539" s="437"/>
      <c r="W2539" s="437"/>
      <c r="X2539" s="437"/>
      <c r="Y2539" s="437"/>
      <c r="Z2539" s="437"/>
      <c r="AA2539" s="437"/>
      <c r="AB2539" s="437"/>
      <c r="AC2539" s="437"/>
      <c r="AD2539" s="437"/>
      <c r="AE2539" s="437"/>
      <c r="AF2539" s="437"/>
    </row>
    <row r="2540">
      <c r="A2540" s="438" t="s">
        <v>8935</v>
      </c>
      <c r="B2540" s="439"/>
      <c r="C2540" s="438" t="s">
        <v>8936</v>
      </c>
      <c r="D2540" s="440"/>
      <c r="E2540" s="439"/>
      <c r="F2540" s="441" t="s">
        <v>1437</v>
      </c>
      <c r="G2540" s="442" t="s">
        <v>8937</v>
      </c>
      <c r="H2540" s="443" t="s">
        <v>1442</v>
      </c>
      <c r="I2540" s="444"/>
      <c r="J2540" s="444"/>
      <c r="K2540" s="444"/>
      <c r="L2540" s="444"/>
      <c r="M2540" s="444"/>
      <c r="N2540" s="444"/>
      <c r="O2540" s="444"/>
      <c r="P2540" s="444"/>
      <c r="Q2540" s="444"/>
      <c r="R2540" s="444"/>
      <c r="S2540" s="445"/>
      <c r="T2540" s="437"/>
      <c r="U2540" s="437"/>
      <c r="V2540" s="437"/>
      <c r="W2540" s="437"/>
      <c r="X2540" s="437"/>
      <c r="Y2540" s="437"/>
      <c r="Z2540" s="437"/>
      <c r="AA2540" s="437"/>
      <c r="AB2540" s="437"/>
      <c r="AC2540" s="437"/>
      <c r="AD2540" s="437"/>
      <c r="AE2540" s="437"/>
      <c r="AF2540" s="437"/>
    </row>
    <row r="2541">
      <c r="A2541" s="446" t="s">
        <v>8938</v>
      </c>
      <c r="B2541" s="22"/>
      <c r="C2541" s="447"/>
      <c r="D2541" s="448"/>
      <c r="E2541" s="22"/>
      <c r="F2541" s="449" t="s">
        <v>8939</v>
      </c>
      <c r="G2541" s="450"/>
      <c r="H2541" s="451"/>
      <c r="S2541" s="452"/>
      <c r="T2541" s="437"/>
      <c r="U2541" s="437"/>
      <c r="V2541" s="437"/>
      <c r="W2541" s="437"/>
      <c r="X2541" s="437"/>
      <c r="Y2541" s="437"/>
      <c r="Z2541" s="437"/>
      <c r="AA2541" s="437"/>
      <c r="AB2541" s="437"/>
      <c r="AC2541" s="437"/>
      <c r="AD2541" s="437"/>
      <c r="AE2541" s="437"/>
      <c r="AF2541" s="437"/>
    </row>
    <row r="2542">
      <c r="A2542" s="453" t="s">
        <v>8940</v>
      </c>
      <c r="B2542" s="448"/>
      <c r="C2542" s="448"/>
      <c r="D2542" s="22"/>
      <c r="E2542" s="454" t="s">
        <v>8941</v>
      </c>
      <c r="F2542" s="455" t="s">
        <v>8942</v>
      </c>
      <c r="G2542" s="456"/>
      <c r="H2542" s="451"/>
      <c r="S2542" s="452"/>
      <c r="T2542" s="437"/>
      <c r="U2542" s="437"/>
      <c r="V2542" s="437"/>
      <c r="W2542" s="437"/>
      <c r="X2542" s="437"/>
      <c r="Y2542" s="437"/>
      <c r="Z2542" s="437"/>
      <c r="AA2542" s="437"/>
      <c r="AB2542" s="437"/>
      <c r="AC2542" s="437"/>
      <c r="AD2542" s="437"/>
      <c r="AE2542" s="437"/>
      <c r="AF2542" s="437"/>
    </row>
    <row r="2543">
      <c r="A2543" s="457" t="s">
        <v>8943</v>
      </c>
      <c r="B2543" s="458"/>
      <c r="C2543" s="458"/>
      <c r="D2543" s="459"/>
      <c r="E2543" s="460"/>
      <c r="F2543" s="461"/>
      <c r="G2543" s="462"/>
      <c r="H2543" s="463"/>
      <c r="I2543" s="464"/>
      <c r="J2543" s="464"/>
      <c r="K2543" s="464"/>
      <c r="L2543" s="464"/>
      <c r="M2543" s="464"/>
      <c r="N2543" s="464"/>
      <c r="O2543" s="464"/>
      <c r="P2543" s="464"/>
      <c r="Q2543" s="464"/>
      <c r="R2543" s="464"/>
      <c r="S2543" s="465"/>
      <c r="T2543" s="437"/>
      <c r="U2543" s="437"/>
      <c r="V2543" s="437"/>
      <c r="W2543" s="437"/>
      <c r="X2543" s="437"/>
      <c r="Y2543" s="437"/>
      <c r="Z2543" s="437"/>
      <c r="AA2543" s="437"/>
      <c r="AB2543" s="437"/>
      <c r="AC2543" s="437"/>
      <c r="AD2543" s="437"/>
      <c r="AE2543" s="437"/>
      <c r="AF2543" s="437"/>
    </row>
    <row r="2544">
      <c r="A2544" s="466" t="s">
        <v>8944</v>
      </c>
      <c r="B2544" s="467"/>
      <c r="C2544" s="468" t="s">
        <v>8945</v>
      </c>
      <c r="D2544" s="469"/>
      <c r="E2544" s="469"/>
      <c r="F2544" s="469"/>
      <c r="G2544" s="469"/>
      <c r="H2544" s="533"/>
      <c r="I2544" s="437"/>
      <c r="J2544" s="534" t="s">
        <v>9013</v>
      </c>
      <c r="S2544" s="535"/>
      <c r="T2544" s="437"/>
      <c r="U2544" s="437"/>
      <c r="V2544" s="437"/>
      <c r="W2544" s="437"/>
      <c r="X2544" s="437"/>
      <c r="Y2544" s="437"/>
      <c r="Z2544" s="437"/>
      <c r="AA2544" s="437"/>
      <c r="AB2544" s="437"/>
      <c r="AC2544" s="437"/>
      <c r="AD2544" s="437"/>
      <c r="AE2544" s="437"/>
      <c r="AF2544" s="437"/>
    </row>
    <row r="2545">
      <c r="A2545" s="471"/>
      <c r="B2545" s="472" t="s">
        <v>8946</v>
      </c>
      <c r="C2545" s="473" t="s">
        <v>8947</v>
      </c>
      <c r="D2545" s="474"/>
      <c r="E2545" s="474"/>
      <c r="F2545" s="475"/>
      <c r="G2545" s="473" t="s">
        <v>8948</v>
      </c>
      <c r="H2545" s="533"/>
      <c r="I2545" s="437"/>
      <c r="J2545" s="584" t="s">
        <v>8250</v>
      </c>
      <c r="K2545" s="448"/>
      <c r="L2545" s="448"/>
      <c r="M2545" s="448"/>
      <c r="N2545" s="448"/>
      <c r="O2545" s="22"/>
      <c r="P2545" s="585"/>
      <c r="Q2545" s="585"/>
      <c r="R2545" s="586"/>
      <c r="S2545" s="535"/>
      <c r="T2545" s="437"/>
      <c r="U2545" s="437"/>
      <c r="V2545" s="437"/>
      <c r="W2545" s="437"/>
      <c r="X2545" s="437"/>
      <c r="Y2545" s="437"/>
      <c r="Z2545" s="437"/>
      <c r="AA2545" s="437"/>
      <c r="AB2545" s="437"/>
      <c r="AC2545" s="437"/>
      <c r="AD2545" s="437"/>
      <c r="AE2545" s="437"/>
      <c r="AF2545" s="437"/>
    </row>
    <row r="2546">
      <c r="A2546" s="486" t="s">
        <v>2101</v>
      </c>
      <c r="B2546" s="478">
        <v>1.0</v>
      </c>
      <c r="C2546" s="476" t="s">
        <v>2156</v>
      </c>
      <c r="D2546" s="474"/>
      <c r="E2546" s="474"/>
      <c r="F2546" s="475"/>
      <c r="G2546" s="477"/>
      <c r="H2546" s="533"/>
      <c r="I2546" s="437"/>
      <c r="J2546" s="586"/>
      <c r="K2546" s="586"/>
      <c r="L2546" s="586"/>
      <c r="M2546" s="586"/>
      <c r="N2546" s="586"/>
      <c r="O2546" s="598" t="s">
        <v>9068</v>
      </c>
      <c r="P2546" s="587" t="s">
        <v>9061</v>
      </c>
      <c r="Q2546" s="435"/>
      <c r="R2546" s="436"/>
      <c r="S2546" s="535"/>
      <c r="T2546" s="437"/>
      <c r="U2546" s="437"/>
      <c r="V2546" s="437"/>
      <c r="W2546" s="437"/>
      <c r="X2546" s="437"/>
      <c r="Y2546" s="437"/>
      <c r="Z2546" s="437"/>
      <c r="AA2546" s="437"/>
      <c r="AB2546" s="437"/>
      <c r="AC2546" s="437"/>
      <c r="AD2546" s="437"/>
      <c r="AE2546" s="437"/>
      <c r="AF2546" s="437"/>
    </row>
    <row r="2547">
      <c r="A2547" s="486" t="s">
        <v>2101</v>
      </c>
      <c r="B2547" s="478">
        <v>2.0</v>
      </c>
      <c r="C2547" s="476" t="s">
        <v>2109</v>
      </c>
      <c r="D2547" s="474"/>
      <c r="E2547" s="474"/>
      <c r="F2547" s="475"/>
      <c r="G2547" s="477"/>
      <c r="H2547" s="533"/>
      <c r="I2547" s="437"/>
      <c r="J2547" s="588"/>
      <c r="K2547" s="22"/>
      <c r="L2547" s="589"/>
      <c r="M2547" s="22"/>
      <c r="N2547" s="603"/>
      <c r="O2547" s="599"/>
      <c r="P2547" s="505"/>
      <c r="R2547" s="452"/>
      <c r="S2547" s="535"/>
      <c r="T2547" s="437"/>
      <c r="U2547" s="437"/>
      <c r="V2547" s="437"/>
      <c r="W2547" s="437"/>
      <c r="X2547" s="437"/>
      <c r="Y2547" s="437"/>
      <c r="Z2547" s="437"/>
      <c r="AA2547" s="437"/>
      <c r="AB2547" s="437"/>
      <c r="AC2547" s="437"/>
      <c r="AD2547" s="437"/>
      <c r="AE2547" s="437"/>
      <c r="AF2547" s="437"/>
    </row>
    <row r="2548">
      <c r="A2548" s="471"/>
      <c r="B2548" s="472" t="s">
        <v>8946</v>
      </c>
      <c r="C2548" s="473" t="s">
        <v>8947</v>
      </c>
      <c r="D2548" s="474"/>
      <c r="E2548" s="475"/>
      <c r="F2548" s="472" t="s">
        <v>8948</v>
      </c>
      <c r="G2548" s="477" t="s">
        <v>8949</v>
      </c>
      <c r="H2548" s="533"/>
      <c r="I2548" s="437"/>
      <c r="J2548" s="590"/>
      <c r="K2548" s="22"/>
      <c r="L2548" s="591"/>
      <c r="M2548" s="22"/>
      <c r="N2548" s="603"/>
      <c r="O2548" s="599"/>
      <c r="P2548" s="505"/>
      <c r="R2548" s="452"/>
      <c r="S2548" s="535"/>
      <c r="T2548" s="437"/>
      <c r="U2548" s="437"/>
      <c r="V2548" s="437"/>
      <c r="W2548" s="437"/>
      <c r="X2548" s="437"/>
      <c r="Y2548" s="437"/>
      <c r="Z2548" s="437"/>
      <c r="AA2548" s="437"/>
      <c r="AB2548" s="437"/>
      <c r="AC2548" s="437"/>
      <c r="AD2548" s="437"/>
      <c r="AE2548" s="437"/>
      <c r="AF2548" s="437"/>
    </row>
    <row r="2549">
      <c r="A2549" s="471" t="s">
        <v>2104</v>
      </c>
      <c r="B2549" s="472"/>
      <c r="C2549" s="476"/>
      <c r="D2549" s="474"/>
      <c r="E2549" s="475"/>
      <c r="F2549" s="478"/>
      <c r="G2549" s="473"/>
      <c r="H2549" s="548"/>
      <c r="I2549" s="437"/>
      <c r="J2549" s="592"/>
      <c r="K2549" s="22"/>
      <c r="L2549" s="593"/>
      <c r="M2549" s="22"/>
      <c r="N2549" s="603"/>
      <c r="O2549" s="599"/>
      <c r="P2549" s="505"/>
      <c r="R2549" s="452"/>
      <c r="S2549" s="550"/>
      <c r="T2549" s="437"/>
      <c r="U2549" s="437"/>
      <c r="V2549" s="437"/>
      <c r="W2549" s="437"/>
      <c r="X2549" s="437"/>
      <c r="Y2549" s="437"/>
      <c r="Z2549" s="437"/>
      <c r="AA2549" s="437"/>
      <c r="AB2549" s="437"/>
      <c r="AC2549" s="437"/>
      <c r="AD2549" s="437"/>
      <c r="AE2549" s="437"/>
      <c r="AF2549" s="437"/>
    </row>
    <row r="2550">
      <c r="A2550" s="471"/>
      <c r="B2550" s="472" t="s">
        <v>8946</v>
      </c>
      <c r="C2550" s="517" t="s">
        <v>6512</v>
      </c>
      <c r="D2550" s="517" t="s">
        <v>8974</v>
      </c>
      <c r="E2550" s="517" t="s">
        <v>8951</v>
      </c>
      <c r="F2550" s="517" t="s">
        <v>8952</v>
      </c>
      <c r="G2550" s="473" t="s">
        <v>8953</v>
      </c>
      <c r="H2550" s="548"/>
      <c r="I2550" s="437"/>
      <c r="J2550" s="594"/>
      <c r="K2550" s="22"/>
      <c r="L2550" s="595"/>
      <c r="M2550" s="22"/>
      <c r="N2550" s="604"/>
      <c r="O2550" s="599"/>
      <c r="P2550" s="505"/>
      <c r="R2550" s="452"/>
      <c r="S2550" s="550"/>
      <c r="T2550" s="437"/>
      <c r="U2550" s="437"/>
      <c r="V2550" s="437"/>
      <c r="W2550" s="437"/>
      <c r="X2550" s="437"/>
      <c r="Y2550" s="437"/>
      <c r="Z2550" s="437"/>
      <c r="AA2550" s="437"/>
      <c r="AB2550" s="437"/>
      <c r="AC2550" s="437"/>
      <c r="AD2550" s="437"/>
      <c r="AE2550" s="437"/>
      <c r="AF2550" s="437"/>
    </row>
    <row r="2551">
      <c r="A2551" s="471" t="s">
        <v>8975</v>
      </c>
      <c r="B2551" s="472">
        <v>1.0</v>
      </c>
      <c r="C2551" s="478" t="s">
        <v>8976</v>
      </c>
      <c r="D2551" s="472"/>
      <c r="E2551" s="478" t="s">
        <v>8977</v>
      </c>
      <c r="F2551" s="472"/>
      <c r="G2551" s="473" t="s">
        <v>8978</v>
      </c>
      <c r="H2551" s="548"/>
      <c r="I2551" s="437"/>
      <c r="J2551" s="584" t="s">
        <v>8251</v>
      </c>
      <c r="K2551" s="22"/>
      <c r="L2551" s="597" t="s">
        <v>9070</v>
      </c>
      <c r="O2551" s="600"/>
      <c r="P2551" s="512"/>
      <c r="Q2551" s="513"/>
      <c r="R2551" s="514"/>
      <c r="S2551" s="550"/>
      <c r="T2551" s="437"/>
      <c r="U2551" s="437"/>
      <c r="V2551" s="437"/>
      <c r="W2551" s="437"/>
      <c r="X2551" s="437"/>
      <c r="Y2551" s="437"/>
      <c r="Z2551" s="437"/>
      <c r="AA2551" s="437"/>
      <c r="AB2551" s="437"/>
      <c r="AC2551" s="437"/>
      <c r="AD2551" s="437"/>
      <c r="AE2551" s="437"/>
      <c r="AF2551" s="437"/>
    </row>
    <row r="2552">
      <c r="A2552" s="479"/>
      <c r="B2552" s="480" t="s">
        <v>8946</v>
      </c>
      <c r="C2552" s="485" t="s">
        <v>39</v>
      </c>
      <c r="D2552" s="475"/>
      <c r="E2552" s="480" t="s">
        <v>8951</v>
      </c>
      <c r="F2552" s="480" t="s">
        <v>8952</v>
      </c>
      <c r="G2552" s="485" t="s">
        <v>8953</v>
      </c>
      <c r="H2552" s="552" t="s">
        <v>1618</v>
      </c>
      <c r="N2552" s="597" t="s">
        <v>9062</v>
      </c>
      <c r="S2552" s="550"/>
      <c r="T2552" s="437"/>
      <c r="U2552" s="437"/>
      <c r="V2552" s="437"/>
      <c r="W2552" s="437"/>
      <c r="X2552" s="437"/>
      <c r="Y2552" s="437"/>
      <c r="Z2552" s="437"/>
      <c r="AA2552" s="437"/>
      <c r="AB2552" s="437"/>
      <c r="AC2552" s="437"/>
      <c r="AD2552" s="437"/>
      <c r="AE2552" s="437"/>
      <c r="AF2552" s="437"/>
    </row>
    <row r="2553">
      <c r="A2553" s="471" t="s">
        <v>6465</v>
      </c>
      <c r="B2553" s="480">
        <v>1.0</v>
      </c>
      <c r="C2553" s="484" t="s">
        <v>8955</v>
      </c>
      <c r="D2553" s="475"/>
      <c r="E2553" s="483" t="s">
        <v>8956</v>
      </c>
      <c r="F2553" s="480"/>
      <c r="G2553" s="484" t="s">
        <v>8957</v>
      </c>
      <c r="H2553" s="451"/>
      <c r="N2553" s="555"/>
      <c r="S2553" s="452"/>
      <c r="T2553" s="437"/>
      <c r="U2553" s="437"/>
      <c r="V2553" s="437"/>
      <c r="W2553" s="437"/>
      <c r="X2553" s="437"/>
      <c r="Y2553" s="437"/>
      <c r="Z2553" s="437"/>
      <c r="AA2553" s="437"/>
      <c r="AB2553" s="437"/>
      <c r="AC2553" s="437"/>
      <c r="AD2553" s="437"/>
      <c r="AE2553" s="437"/>
      <c r="AF2553" s="437"/>
    </row>
    <row r="2554">
      <c r="A2554" s="471"/>
      <c r="B2554" s="472" t="s">
        <v>8946</v>
      </c>
      <c r="C2554" s="476" t="s">
        <v>8958</v>
      </c>
      <c r="D2554" s="474"/>
      <c r="E2554" s="474"/>
      <c r="F2554" s="475"/>
      <c r="G2554" s="473" t="s">
        <v>8959</v>
      </c>
      <c r="H2554" s="451"/>
      <c r="S2554" s="452"/>
      <c r="T2554" s="437"/>
      <c r="U2554" s="437"/>
      <c r="V2554" s="437"/>
      <c r="W2554" s="437"/>
      <c r="X2554" s="437"/>
      <c r="Y2554" s="437"/>
      <c r="Z2554" s="437"/>
      <c r="AA2554" s="437"/>
      <c r="AB2554" s="437"/>
      <c r="AC2554" s="437"/>
      <c r="AD2554" s="437"/>
      <c r="AE2554" s="437"/>
      <c r="AF2554" s="437"/>
    </row>
    <row r="2555">
      <c r="A2555" s="486" t="s">
        <v>1636</v>
      </c>
      <c r="B2555" s="478">
        <v>1.0</v>
      </c>
      <c r="C2555" s="487" t="s">
        <v>2059</v>
      </c>
      <c r="D2555" s="474"/>
      <c r="E2555" s="474"/>
      <c r="F2555" s="475"/>
      <c r="G2555" s="476" t="s">
        <v>1638</v>
      </c>
      <c r="H2555" s="451"/>
      <c r="S2555" s="452"/>
      <c r="T2555" s="437"/>
      <c r="U2555" s="437"/>
      <c r="V2555" s="437"/>
      <c r="W2555" s="437"/>
      <c r="X2555" s="437"/>
      <c r="Y2555" s="437"/>
      <c r="Z2555" s="437"/>
      <c r="AA2555" s="437"/>
      <c r="AB2555" s="437"/>
      <c r="AC2555" s="437"/>
      <c r="AD2555" s="437"/>
      <c r="AE2555" s="437"/>
      <c r="AF2555" s="437"/>
    </row>
    <row r="2556">
      <c r="A2556" s="486" t="s">
        <v>1636</v>
      </c>
      <c r="B2556" s="478">
        <v>2.0</v>
      </c>
      <c r="C2556" s="487" t="s">
        <v>2025</v>
      </c>
      <c r="D2556" s="474"/>
      <c r="E2556" s="474"/>
      <c r="F2556" s="475"/>
      <c r="G2556" s="476" t="s">
        <v>1661</v>
      </c>
      <c r="H2556" s="451"/>
      <c r="S2556" s="452"/>
      <c r="T2556" s="437"/>
      <c r="U2556" s="437"/>
      <c r="V2556" s="437"/>
      <c r="W2556" s="437"/>
      <c r="X2556" s="437"/>
      <c r="Y2556" s="437"/>
      <c r="Z2556" s="437"/>
      <c r="AA2556" s="437"/>
      <c r="AB2556" s="437"/>
      <c r="AC2556" s="437"/>
      <c r="AD2556" s="437"/>
      <c r="AE2556" s="437"/>
      <c r="AF2556" s="437"/>
    </row>
    <row r="2557">
      <c r="A2557" s="486" t="s">
        <v>1646</v>
      </c>
      <c r="B2557" s="478">
        <v>3.0</v>
      </c>
      <c r="C2557" s="487" t="s">
        <v>2060</v>
      </c>
      <c r="D2557" s="474"/>
      <c r="E2557" s="474"/>
      <c r="F2557" s="475"/>
      <c r="G2557" s="476" t="s">
        <v>1729</v>
      </c>
      <c r="H2557" s="451"/>
      <c r="S2557" s="452"/>
      <c r="T2557" s="437"/>
      <c r="U2557" s="437"/>
      <c r="V2557" s="437"/>
      <c r="W2557" s="437"/>
      <c r="X2557" s="437"/>
      <c r="Y2557" s="437"/>
      <c r="Z2557" s="437"/>
      <c r="AA2557" s="437"/>
      <c r="AB2557" s="437"/>
      <c r="AC2557" s="437"/>
      <c r="AD2557" s="437"/>
      <c r="AE2557" s="437"/>
      <c r="AF2557" s="437"/>
    </row>
    <row r="2558">
      <c r="A2558" s="486" t="s">
        <v>1646</v>
      </c>
      <c r="B2558" s="478">
        <v>4.0</v>
      </c>
      <c r="C2558" s="487" t="s">
        <v>2051</v>
      </c>
      <c r="D2558" s="474"/>
      <c r="E2558" s="474"/>
      <c r="F2558" s="475"/>
      <c r="G2558" s="476" t="s">
        <v>2028</v>
      </c>
      <c r="H2558" s="451"/>
      <c r="S2558" s="452"/>
      <c r="T2558" s="437"/>
      <c r="U2558" s="437"/>
      <c r="V2558" s="437"/>
      <c r="W2558" s="437"/>
      <c r="X2558" s="437"/>
      <c r="Y2558" s="437"/>
      <c r="Z2558" s="437"/>
      <c r="AA2558" s="437"/>
      <c r="AB2558" s="437"/>
      <c r="AC2558" s="437"/>
      <c r="AD2558" s="437"/>
      <c r="AE2558" s="437"/>
      <c r="AF2558" s="437"/>
    </row>
    <row r="2559">
      <c r="A2559" s="486" t="s">
        <v>1636</v>
      </c>
      <c r="B2559" s="478">
        <v>5.0</v>
      </c>
      <c r="C2559" s="487" t="s">
        <v>2032</v>
      </c>
      <c r="D2559" s="474"/>
      <c r="E2559" s="474"/>
      <c r="F2559" s="475"/>
      <c r="G2559" s="476" t="s">
        <v>1638</v>
      </c>
      <c r="H2559" s="451"/>
      <c r="S2559" s="452"/>
      <c r="T2559" s="437"/>
      <c r="U2559" s="437"/>
      <c r="V2559" s="437"/>
      <c r="W2559" s="437"/>
      <c r="X2559" s="437"/>
      <c r="Y2559" s="437"/>
      <c r="Z2559" s="437"/>
      <c r="AA2559" s="437"/>
      <c r="AB2559" s="437"/>
      <c r="AC2559" s="437"/>
      <c r="AD2559" s="437"/>
      <c r="AE2559" s="437"/>
      <c r="AF2559" s="437"/>
    </row>
    <row r="2560">
      <c r="A2560" s="486" t="s">
        <v>1636</v>
      </c>
      <c r="B2560" s="478">
        <v>6.0</v>
      </c>
      <c r="C2560" s="487" t="s">
        <v>2052</v>
      </c>
      <c r="D2560" s="474"/>
      <c r="E2560" s="474"/>
      <c r="F2560" s="475"/>
      <c r="G2560" s="476" t="s">
        <v>1638</v>
      </c>
      <c r="H2560" s="451"/>
      <c r="S2560" s="452"/>
      <c r="T2560" s="437"/>
      <c r="U2560" s="437"/>
      <c r="V2560" s="437"/>
      <c r="W2560" s="437"/>
      <c r="X2560" s="437"/>
      <c r="Y2560" s="437"/>
      <c r="Z2560" s="437"/>
      <c r="AA2560" s="437"/>
      <c r="AB2560" s="437"/>
      <c r="AC2560" s="437"/>
      <c r="AD2560" s="437"/>
      <c r="AE2560" s="437"/>
      <c r="AF2560" s="437"/>
    </row>
    <row r="2561">
      <c r="A2561" s="486" t="s">
        <v>1646</v>
      </c>
      <c r="B2561" s="478">
        <v>7.0</v>
      </c>
      <c r="C2561" s="487" t="s">
        <v>2031</v>
      </c>
      <c r="D2561" s="474"/>
      <c r="E2561" s="474"/>
      <c r="F2561" s="475"/>
      <c r="G2561" s="476" t="s">
        <v>1729</v>
      </c>
      <c r="H2561" s="451"/>
      <c r="S2561" s="452"/>
      <c r="T2561" s="437"/>
      <c r="U2561" s="437"/>
      <c r="V2561" s="437"/>
      <c r="W2561" s="437"/>
      <c r="X2561" s="437"/>
      <c r="Y2561" s="437"/>
      <c r="Z2561" s="437"/>
      <c r="AA2561" s="437"/>
      <c r="AB2561" s="437"/>
      <c r="AC2561" s="437"/>
      <c r="AD2561" s="437"/>
      <c r="AE2561" s="437"/>
      <c r="AF2561" s="437"/>
    </row>
    <row r="2562">
      <c r="A2562" s="488" t="s">
        <v>8960</v>
      </c>
      <c r="B2562" s="474"/>
      <c r="C2562" s="474"/>
      <c r="D2562" s="474"/>
      <c r="E2562" s="474"/>
      <c r="F2562" s="474"/>
      <c r="G2562" s="474"/>
      <c r="H2562" s="451"/>
      <c r="S2562" s="452"/>
      <c r="T2562" s="437"/>
      <c r="U2562" s="437"/>
      <c r="V2562" s="437"/>
      <c r="W2562" s="437"/>
      <c r="X2562" s="437"/>
      <c r="Y2562" s="437"/>
      <c r="Z2562" s="437"/>
      <c r="AA2562" s="437"/>
      <c r="AB2562" s="437"/>
      <c r="AC2562" s="437"/>
      <c r="AD2562" s="437"/>
      <c r="AE2562" s="437"/>
      <c r="AF2562" s="437"/>
    </row>
    <row r="2563">
      <c r="A2563" s="471" t="s">
        <v>8944</v>
      </c>
      <c r="B2563" s="472" t="s">
        <v>8946</v>
      </c>
      <c r="C2563" s="473" t="s">
        <v>39</v>
      </c>
      <c r="D2563" s="475"/>
      <c r="E2563" s="472" t="s">
        <v>8951</v>
      </c>
      <c r="F2563" s="478" t="s">
        <v>8961</v>
      </c>
      <c r="G2563" s="473" t="s">
        <v>8953</v>
      </c>
      <c r="H2563" s="451"/>
      <c r="S2563" s="452"/>
      <c r="T2563" s="437"/>
      <c r="U2563" s="437"/>
      <c r="V2563" s="437"/>
      <c r="W2563" s="437"/>
      <c r="X2563" s="437"/>
      <c r="Y2563" s="437"/>
      <c r="Z2563" s="437"/>
      <c r="AA2563" s="437"/>
      <c r="AB2563" s="437"/>
      <c r="AC2563" s="437"/>
      <c r="AD2563" s="437"/>
      <c r="AE2563" s="437"/>
      <c r="AF2563" s="437"/>
    </row>
    <row r="2564">
      <c r="A2564" s="471" t="s">
        <v>6465</v>
      </c>
      <c r="B2564" s="472">
        <v>1.0</v>
      </c>
      <c r="C2564" s="476" t="s">
        <v>8955</v>
      </c>
      <c r="D2564" s="475"/>
      <c r="E2564" s="478" t="s">
        <v>8956</v>
      </c>
      <c r="F2564" s="472"/>
      <c r="G2564" s="473" t="s">
        <v>8957</v>
      </c>
      <c r="H2564" s="451"/>
      <c r="S2564" s="452"/>
      <c r="T2564" s="437"/>
      <c r="U2564" s="437"/>
      <c r="V2564" s="437"/>
      <c r="W2564" s="437"/>
      <c r="X2564" s="437"/>
      <c r="Y2564" s="437"/>
      <c r="Z2564" s="437"/>
      <c r="AA2564" s="437"/>
      <c r="AB2564" s="437"/>
      <c r="AC2564" s="437"/>
      <c r="AD2564" s="437"/>
      <c r="AE2564" s="437"/>
      <c r="AF2564" s="437"/>
    </row>
    <row r="2565">
      <c r="A2565" s="489" t="s">
        <v>8962</v>
      </c>
      <c r="B2565" s="474"/>
      <c r="C2565" s="474"/>
      <c r="D2565" s="474"/>
      <c r="E2565" s="474"/>
      <c r="F2565" s="474"/>
      <c r="G2565" s="474"/>
      <c r="H2565" s="451"/>
      <c r="S2565" s="452"/>
      <c r="T2565" s="437"/>
      <c r="U2565" s="437"/>
      <c r="V2565" s="437"/>
      <c r="W2565" s="437"/>
      <c r="X2565" s="437"/>
      <c r="Y2565" s="437"/>
      <c r="Z2565" s="437"/>
      <c r="AA2565" s="437"/>
      <c r="AB2565" s="437"/>
      <c r="AC2565" s="437"/>
      <c r="AD2565" s="437"/>
      <c r="AE2565" s="437"/>
      <c r="AF2565" s="437"/>
    </row>
    <row r="2566">
      <c r="A2566" s="471" t="s">
        <v>8944</v>
      </c>
      <c r="B2566" s="472" t="s">
        <v>8946</v>
      </c>
      <c r="C2566" s="473" t="s">
        <v>39</v>
      </c>
      <c r="D2566" s="475"/>
      <c r="E2566" s="472" t="s">
        <v>8951</v>
      </c>
      <c r="F2566" s="472" t="s">
        <v>8952</v>
      </c>
      <c r="G2566" s="473" t="s">
        <v>8953</v>
      </c>
      <c r="H2566" s="451"/>
      <c r="S2566" s="452"/>
      <c r="T2566" s="437"/>
      <c r="U2566" s="437"/>
      <c r="V2566" s="437"/>
      <c r="W2566" s="437"/>
      <c r="X2566" s="437"/>
      <c r="Y2566" s="437"/>
      <c r="Z2566" s="437"/>
      <c r="AA2566" s="437"/>
      <c r="AB2566" s="437"/>
      <c r="AC2566" s="437"/>
      <c r="AD2566" s="437"/>
      <c r="AE2566" s="437"/>
      <c r="AF2566" s="437"/>
    </row>
    <row r="2567">
      <c r="A2567" s="490" t="s">
        <v>6465</v>
      </c>
      <c r="B2567" s="491">
        <v>1.0</v>
      </c>
      <c r="C2567" s="492" t="s">
        <v>8955</v>
      </c>
      <c r="D2567" s="493"/>
      <c r="E2567" s="494" t="s">
        <v>8956</v>
      </c>
      <c r="F2567" s="491"/>
      <c r="G2567" s="495" t="s">
        <v>8963</v>
      </c>
      <c r="H2567" s="451"/>
      <c r="S2567" s="452"/>
      <c r="T2567" s="437"/>
      <c r="U2567" s="437"/>
      <c r="V2567" s="437"/>
      <c r="W2567" s="437"/>
      <c r="X2567" s="437"/>
      <c r="Y2567" s="437"/>
      <c r="Z2567" s="437"/>
      <c r="AA2567" s="437"/>
      <c r="AB2567" s="437"/>
      <c r="AC2567" s="437"/>
      <c r="AD2567" s="437"/>
      <c r="AE2567" s="437"/>
      <c r="AF2567" s="437"/>
    </row>
    <row r="2568">
      <c r="A2568" s="496"/>
      <c r="B2568" s="497"/>
      <c r="C2568" s="497"/>
      <c r="E2568" s="497"/>
      <c r="F2568" s="497"/>
      <c r="G2568" s="497"/>
      <c r="H2568" s="556"/>
      <c r="I2568" s="513"/>
      <c r="J2568" s="513"/>
      <c r="K2568" s="513"/>
      <c r="L2568" s="513"/>
      <c r="M2568" s="513"/>
      <c r="N2568" s="513"/>
      <c r="O2568" s="513"/>
      <c r="P2568" s="513"/>
      <c r="Q2568" s="513"/>
      <c r="R2568" s="513"/>
      <c r="S2568" s="514"/>
      <c r="T2568" s="437"/>
      <c r="U2568" s="437"/>
      <c r="V2568" s="437"/>
      <c r="W2568" s="437"/>
      <c r="X2568" s="437"/>
      <c r="Y2568" s="437"/>
      <c r="Z2568" s="437"/>
      <c r="AA2568" s="437"/>
      <c r="AB2568" s="437"/>
      <c r="AC2568" s="437"/>
      <c r="AD2568" s="437"/>
      <c r="AE2568" s="437"/>
      <c r="AF2568" s="437"/>
    </row>
    <row r="2569">
      <c r="A2569" s="498" t="s">
        <v>8964</v>
      </c>
      <c r="B2569" s="435"/>
      <c r="C2569" s="435"/>
      <c r="D2569" s="499" t="s">
        <v>8965</v>
      </c>
      <c r="E2569" s="500" t="s">
        <v>8966</v>
      </c>
      <c r="F2569" s="499" t="s">
        <v>8967</v>
      </c>
      <c r="G2569" s="435"/>
      <c r="H2569" s="435"/>
      <c r="I2569" s="435"/>
      <c r="J2569" s="501" t="s">
        <v>8965</v>
      </c>
      <c r="K2569" s="500" t="s">
        <v>8966</v>
      </c>
      <c r="L2569" s="501" t="s">
        <v>8968</v>
      </c>
      <c r="M2569" s="435"/>
      <c r="N2569" s="435"/>
      <c r="O2569" s="435"/>
      <c r="P2569" s="502" t="s">
        <v>8965</v>
      </c>
      <c r="Q2569" s="503" t="s">
        <v>8966</v>
      </c>
      <c r="R2569" s="504"/>
      <c r="S2569" s="436"/>
      <c r="T2569" s="437"/>
      <c r="U2569" s="437"/>
      <c r="V2569" s="437"/>
      <c r="W2569" s="437"/>
      <c r="X2569" s="437"/>
      <c r="Y2569" s="437"/>
      <c r="Z2569" s="437"/>
      <c r="AA2569" s="437"/>
      <c r="AB2569" s="437"/>
      <c r="AC2569" s="437"/>
      <c r="AD2569" s="437"/>
      <c r="AE2569" s="437"/>
      <c r="AF2569" s="437"/>
    </row>
    <row r="2570">
      <c r="A2570" s="505"/>
      <c r="S2570" s="452"/>
      <c r="T2570" s="437"/>
      <c r="U2570" s="437"/>
      <c r="V2570" s="437"/>
      <c r="W2570" s="437"/>
      <c r="X2570" s="437"/>
      <c r="Y2570" s="437"/>
      <c r="Z2570" s="437"/>
      <c r="AA2570" s="437"/>
      <c r="AB2570" s="437"/>
      <c r="AC2570" s="437"/>
      <c r="AD2570" s="437"/>
      <c r="AE2570" s="437"/>
      <c r="AF2570" s="437"/>
    </row>
    <row r="2571">
      <c r="A2571" s="506" t="s">
        <v>8969</v>
      </c>
      <c r="D2571" s="507" t="s">
        <v>8965</v>
      </c>
      <c r="E2571" s="508" t="s">
        <v>8966</v>
      </c>
      <c r="F2571" s="507" t="s">
        <v>8970</v>
      </c>
      <c r="J2571" s="507" t="s">
        <v>8965</v>
      </c>
      <c r="K2571" s="508" t="s">
        <v>8966</v>
      </c>
      <c r="L2571" s="507" t="s">
        <v>8971</v>
      </c>
      <c r="P2571" s="509" t="s">
        <v>8965</v>
      </c>
      <c r="Q2571" s="510" t="s">
        <v>8966</v>
      </c>
      <c r="R2571" s="511" t="s">
        <v>8972</v>
      </c>
      <c r="S2571" s="452"/>
      <c r="T2571" s="437"/>
      <c r="U2571" s="437"/>
      <c r="V2571" s="437"/>
      <c r="W2571" s="437"/>
      <c r="X2571" s="437"/>
      <c r="Y2571" s="437"/>
      <c r="Z2571" s="437"/>
      <c r="AA2571" s="437"/>
      <c r="AB2571" s="437"/>
      <c r="AC2571" s="437"/>
      <c r="AD2571" s="437"/>
      <c r="AE2571" s="437"/>
      <c r="AF2571" s="437"/>
    </row>
    <row r="2572">
      <c r="A2572" s="512"/>
      <c r="B2572" s="513"/>
      <c r="C2572" s="513"/>
      <c r="D2572" s="513"/>
      <c r="E2572" s="513"/>
      <c r="F2572" s="513"/>
      <c r="G2572" s="513"/>
      <c r="H2572" s="513"/>
      <c r="I2572" s="513"/>
      <c r="J2572" s="513"/>
      <c r="K2572" s="513"/>
      <c r="L2572" s="513"/>
      <c r="M2572" s="513"/>
      <c r="N2572" s="513"/>
      <c r="O2572" s="513"/>
      <c r="P2572" s="513"/>
      <c r="Q2572" s="513"/>
      <c r="R2572" s="513"/>
      <c r="S2572" s="514"/>
      <c r="T2572" s="437"/>
      <c r="U2572" s="437"/>
      <c r="V2572" s="437"/>
      <c r="W2572" s="437"/>
      <c r="X2572" s="437"/>
      <c r="Y2572" s="437"/>
      <c r="Z2572" s="437"/>
      <c r="AA2572" s="437"/>
      <c r="AB2572" s="437"/>
      <c r="AC2572" s="437"/>
      <c r="AD2572" s="437"/>
      <c r="AE2572" s="437"/>
      <c r="AF2572" s="437"/>
    </row>
    <row r="2573">
      <c r="A2573" s="580"/>
      <c r="B2573" s="580"/>
      <c r="C2573" s="580"/>
      <c r="D2573" s="580"/>
      <c r="E2573" s="580"/>
      <c r="F2573" s="580"/>
      <c r="G2573" s="580"/>
      <c r="H2573" s="580"/>
      <c r="I2573" s="580"/>
      <c r="J2573" s="580"/>
      <c r="K2573" s="580"/>
      <c r="L2573" s="580"/>
      <c r="M2573" s="580"/>
      <c r="N2573" s="580"/>
      <c r="O2573" s="580"/>
      <c r="P2573" s="580"/>
      <c r="Q2573" s="580"/>
      <c r="R2573" s="580"/>
      <c r="S2573" s="580"/>
      <c r="T2573" s="437"/>
      <c r="U2573" s="437"/>
      <c r="V2573" s="437"/>
      <c r="W2573" s="437"/>
      <c r="X2573" s="437"/>
      <c r="Y2573" s="437"/>
      <c r="Z2573" s="437"/>
      <c r="AA2573" s="437"/>
      <c r="AB2573" s="437"/>
      <c r="AC2573" s="437"/>
      <c r="AD2573" s="437"/>
      <c r="AE2573" s="437"/>
      <c r="AF2573" s="437"/>
    </row>
    <row r="2574">
      <c r="A2574" s="580"/>
      <c r="B2574" s="580"/>
      <c r="C2574" s="580"/>
      <c r="D2574" s="580"/>
      <c r="E2574" s="580"/>
      <c r="F2574" s="580"/>
      <c r="G2574" s="580"/>
      <c r="H2574" s="580"/>
      <c r="I2574" s="580"/>
      <c r="J2574" s="580"/>
      <c r="K2574" s="580"/>
      <c r="L2574" s="580"/>
      <c r="M2574" s="580"/>
      <c r="N2574" s="580"/>
      <c r="O2574" s="580"/>
      <c r="P2574" s="580"/>
      <c r="Q2574" s="580"/>
      <c r="R2574" s="580"/>
      <c r="S2574" s="580"/>
      <c r="T2574" s="437"/>
      <c r="U2574" s="437"/>
      <c r="V2574" s="437"/>
      <c r="W2574" s="437"/>
      <c r="X2574" s="437"/>
      <c r="Y2574" s="437"/>
      <c r="Z2574" s="437"/>
      <c r="AA2574" s="437"/>
      <c r="AB2574" s="437"/>
      <c r="AC2574" s="437"/>
      <c r="AD2574" s="437"/>
      <c r="AE2574" s="437"/>
      <c r="AF2574" s="437"/>
    </row>
    <row r="2575">
      <c r="A2575" s="580"/>
      <c r="B2575" s="580"/>
      <c r="F2575" s="580"/>
      <c r="H2575" s="580"/>
      <c r="I2575" s="580"/>
      <c r="J2575" s="580"/>
      <c r="K2575" s="580"/>
      <c r="L2575" s="580"/>
      <c r="M2575" s="580"/>
      <c r="N2575" s="580"/>
      <c r="O2575" s="580"/>
      <c r="P2575" s="580"/>
      <c r="Q2575" s="580"/>
      <c r="R2575" s="580"/>
      <c r="S2575" s="580"/>
      <c r="T2575" s="437"/>
      <c r="U2575" s="437"/>
      <c r="V2575" s="437"/>
      <c r="W2575" s="437"/>
      <c r="X2575" s="437"/>
      <c r="Y2575" s="437"/>
      <c r="Z2575" s="437"/>
      <c r="AA2575" s="437"/>
      <c r="AB2575" s="437"/>
      <c r="AC2575" s="437"/>
      <c r="AD2575" s="437"/>
      <c r="AE2575" s="437"/>
      <c r="AF2575" s="437"/>
    </row>
    <row r="2576">
      <c r="A2576" s="580"/>
      <c r="B2576" s="580"/>
      <c r="C2576" s="580"/>
      <c r="D2576" s="580"/>
      <c r="E2576" s="580"/>
      <c r="F2576" s="580"/>
      <c r="G2576" s="580"/>
      <c r="H2576" s="580"/>
      <c r="I2576" s="580"/>
      <c r="J2576" s="580"/>
      <c r="K2576" s="580"/>
      <c r="L2576" s="580"/>
      <c r="M2576" s="580"/>
      <c r="N2576" s="580"/>
      <c r="O2576" s="580"/>
      <c r="P2576" s="580"/>
      <c r="Q2576" s="580"/>
      <c r="R2576" s="580"/>
      <c r="S2576" s="580"/>
      <c r="T2576" s="437"/>
      <c r="U2576" s="437"/>
      <c r="V2576" s="437"/>
      <c r="W2576" s="437"/>
      <c r="X2576" s="437"/>
      <c r="Y2576" s="437"/>
      <c r="Z2576" s="437"/>
      <c r="AA2576" s="437"/>
      <c r="AB2576" s="437"/>
      <c r="AC2576" s="437"/>
      <c r="AD2576" s="437"/>
      <c r="AE2576" s="437"/>
      <c r="AF2576" s="437"/>
    </row>
    <row r="2577">
      <c r="A2577" s="580"/>
      <c r="B2577" s="580"/>
      <c r="C2577" s="580"/>
      <c r="D2577" s="580"/>
      <c r="E2577" s="580"/>
      <c r="F2577" s="580"/>
      <c r="G2577" s="580"/>
      <c r="H2577" s="580"/>
      <c r="I2577" s="580"/>
      <c r="J2577" s="580"/>
      <c r="K2577" s="580"/>
      <c r="L2577" s="580"/>
      <c r="M2577" s="580"/>
      <c r="N2577" s="580"/>
      <c r="O2577" s="580"/>
      <c r="P2577" s="580"/>
      <c r="Q2577" s="580"/>
      <c r="R2577" s="580"/>
      <c r="S2577" s="580"/>
      <c r="T2577" s="437"/>
      <c r="U2577" s="437"/>
      <c r="V2577" s="437"/>
      <c r="W2577" s="437"/>
      <c r="X2577" s="437"/>
      <c r="Y2577" s="437"/>
      <c r="Z2577" s="437"/>
      <c r="AA2577" s="437"/>
      <c r="AB2577" s="437"/>
      <c r="AC2577" s="437"/>
      <c r="AD2577" s="437"/>
      <c r="AE2577" s="437"/>
      <c r="AF2577" s="437"/>
    </row>
    <row r="2578">
      <c r="A2578" s="580"/>
      <c r="B2578" s="580"/>
      <c r="C2578" s="580"/>
      <c r="D2578" s="580"/>
      <c r="E2578" s="580"/>
      <c r="F2578" s="580"/>
      <c r="G2578" s="580"/>
      <c r="H2578" s="580"/>
      <c r="I2578" s="580"/>
      <c r="J2578" s="580"/>
      <c r="K2578" s="580"/>
      <c r="L2578" s="580"/>
      <c r="M2578" s="580"/>
      <c r="N2578" s="580"/>
      <c r="O2578" s="580"/>
      <c r="P2578" s="580"/>
      <c r="Q2578" s="580"/>
      <c r="R2578" s="580"/>
      <c r="S2578" s="580"/>
      <c r="T2578" s="437"/>
      <c r="U2578" s="437"/>
      <c r="V2578" s="437"/>
      <c r="W2578" s="437"/>
      <c r="X2578" s="437"/>
      <c r="Y2578" s="437"/>
      <c r="Z2578" s="437"/>
      <c r="AA2578" s="437"/>
      <c r="AB2578" s="437"/>
      <c r="AC2578" s="437"/>
      <c r="AD2578" s="437"/>
      <c r="AE2578" s="437"/>
      <c r="AF2578" s="437"/>
    </row>
    <row r="2579">
      <c r="A2579" s="580"/>
      <c r="B2579" s="580"/>
      <c r="C2579" s="580"/>
      <c r="D2579" s="580"/>
      <c r="E2579" s="580"/>
      <c r="F2579" s="580"/>
      <c r="G2579" s="580"/>
      <c r="H2579" s="580"/>
      <c r="I2579" s="580"/>
      <c r="J2579" s="580"/>
      <c r="K2579" s="580"/>
      <c r="L2579" s="580"/>
      <c r="M2579" s="580"/>
      <c r="N2579" s="580"/>
      <c r="O2579" s="580"/>
      <c r="P2579" s="580"/>
      <c r="Q2579" s="580"/>
      <c r="R2579" s="580"/>
      <c r="S2579" s="580"/>
      <c r="T2579" s="437"/>
      <c r="U2579" s="437"/>
      <c r="V2579" s="437"/>
      <c r="W2579" s="437"/>
      <c r="X2579" s="437"/>
      <c r="Y2579" s="437"/>
      <c r="Z2579" s="437"/>
      <c r="AA2579" s="437"/>
      <c r="AB2579" s="437"/>
      <c r="AC2579" s="437"/>
      <c r="AD2579" s="437"/>
      <c r="AE2579" s="437"/>
      <c r="AF2579" s="437"/>
    </row>
    <row r="2580">
      <c r="A2580" s="580"/>
      <c r="B2580" s="580"/>
      <c r="C2580" s="580"/>
      <c r="D2580" s="580"/>
      <c r="E2580" s="580"/>
      <c r="F2580" s="580"/>
      <c r="H2580" s="580"/>
      <c r="I2580" s="580"/>
      <c r="J2580" s="580"/>
      <c r="K2580" s="580"/>
      <c r="L2580" s="580"/>
      <c r="M2580" s="580"/>
      <c r="N2580" s="580"/>
      <c r="O2580" s="580"/>
      <c r="P2580" s="580"/>
      <c r="Q2580" s="580"/>
      <c r="R2580" s="580"/>
      <c r="S2580" s="580"/>
      <c r="T2580" s="437"/>
      <c r="U2580" s="437"/>
      <c r="V2580" s="437"/>
      <c r="W2580" s="437"/>
      <c r="X2580" s="437"/>
      <c r="Y2580" s="437"/>
      <c r="Z2580" s="437"/>
      <c r="AA2580" s="437"/>
      <c r="AB2580" s="437"/>
      <c r="AC2580" s="437"/>
      <c r="AD2580" s="437"/>
      <c r="AE2580" s="437"/>
      <c r="AF2580" s="437"/>
    </row>
    <row r="2581">
      <c r="A2581" s="580"/>
      <c r="B2581" s="580"/>
      <c r="C2581" s="580"/>
      <c r="D2581" s="580"/>
      <c r="E2581" s="580"/>
      <c r="F2581" s="580"/>
      <c r="H2581" s="580"/>
      <c r="I2581" s="580"/>
      <c r="J2581" s="580"/>
      <c r="K2581" s="580"/>
      <c r="L2581" s="580"/>
      <c r="M2581" s="580"/>
      <c r="N2581" s="580"/>
      <c r="O2581" s="580"/>
      <c r="P2581" s="580"/>
      <c r="Q2581" s="580"/>
      <c r="R2581" s="580"/>
      <c r="S2581" s="580"/>
      <c r="T2581" s="437"/>
      <c r="U2581" s="437"/>
      <c r="V2581" s="437"/>
      <c r="W2581" s="437"/>
      <c r="X2581" s="437"/>
      <c r="Y2581" s="437"/>
      <c r="Z2581" s="437"/>
      <c r="AA2581" s="437"/>
      <c r="AB2581" s="437"/>
      <c r="AC2581" s="437"/>
      <c r="AD2581" s="437"/>
      <c r="AE2581" s="437"/>
      <c r="AF2581" s="437"/>
    </row>
    <row r="2582">
      <c r="A2582" s="580"/>
      <c r="B2582" s="580"/>
      <c r="C2582" s="580"/>
      <c r="D2582" s="580"/>
      <c r="E2582" s="580"/>
      <c r="F2582" s="580"/>
      <c r="H2582" s="580"/>
      <c r="I2582" s="580"/>
      <c r="J2582" s="580"/>
      <c r="K2582" s="580"/>
      <c r="L2582" s="580"/>
      <c r="M2582" s="580"/>
      <c r="N2582" s="580"/>
      <c r="O2582" s="580"/>
      <c r="P2582" s="580"/>
      <c r="Q2582" s="580"/>
      <c r="R2582" s="580"/>
      <c r="S2582" s="580"/>
      <c r="T2582" s="437"/>
      <c r="U2582" s="437"/>
      <c r="V2582" s="437"/>
      <c r="W2582" s="437"/>
      <c r="X2582" s="437"/>
      <c r="Y2582" s="437"/>
      <c r="Z2582" s="437"/>
      <c r="AA2582" s="437"/>
      <c r="AB2582" s="437"/>
      <c r="AC2582" s="437"/>
      <c r="AD2582" s="437"/>
      <c r="AE2582" s="437"/>
      <c r="AF2582" s="437"/>
    </row>
    <row r="2583">
      <c r="A2583" s="580"/>
      <c r="B2583" s="580"/>
      <c r="C2583" s="580"/>
      <c r="D2583" s="580"/>
      <c r="E2583" s="580"/>
      <c r="F2583" s="580"/>
      <c r="G2583" s="580"/>
      <c r="H2583" s="580"/>
      <c r="I2583" s="580"/>
      <c r="J2583" s="580"/>
      <c r="K2583" s="580"/>
      <c r="L2583" s="580"/>
      <c r="M2583" s="580"/>
      <c r="N2583" s="580"/>
      <c r="O2583" s="580"/>
      <c r="P2583" s="580"/>
      <c r="Q2583" s="580"/>
      <c r="R2583" s="580"/>
      <c r="S2583" s="580"/>
      <c r="T2583" s="437"/>
      <c r="U2583" s="437"/>
      <c r="V2583" s="437"/>
      <c r="W2583" s="437"/>
      <c r="X2583" s="437"/>
      <c r="Y2583" s="437"/>
      <c r="Z2583" s="437"/>
      <c r="AA2583" s="437"/>
      <c r="AB2583" s="437"/>
      <c r="AC2583" s="437"/>
      <c r="AD2583" s="437"/>
      <c r="AE2583" s="437"/>
      <c r="AF2583" s="437"/>
    </row>
    <row r="2584">
      <c r="A2584" s="580"/>
      <c r="B2584" s="580"/>
      <c r="G2584" s="580"/>
      <c r="H2584" s="580"/>
      <c r="I2584" s="580"/>
      <c r="J2584" s="580"/>
      <c r="K2584" s="580"/>
      <c r="L2584" s="580"/>
      <c r="M2584" s="580"/>
      <c r="N2584" s="580"/>
      <c r="O2584" s="580"/>
      <c r="P2584" s="580"/>
      <c r="Q2584" s="580"/>
      <c r="R2584" s="580"/>
      <c r="S2584" s="580"/>
      <c r="T2584" s="437"/>
      <c r="U2584" s="437"/>
      <c r="V2584" s="437"/>
      <c r="W2584" s="437"/>
      <c r="X2584" s="437"/>
      <c r="Y2584" s="437"/>
      <c r="Z2584" s="437"/>
      <c r="AA2584" s="437"/>
      <c r="AB2584" s="437"/>
      <c r="AC2584" s="437"/>
      <c r="AD2584" s="437"/>
      <c r="AE2584" s="437"/>
      <c r="AF2584" s="437"/>
    </row>
    <row r="2585">
      <c r="A2585" s="580"/>
      <c r="B2585" s="580"/>
      <c r="C2585" s="580"/>
      <c r="D2585" s="580"/>
      <c r="E2585" s="580"/>
      <c r="F2585" s="580"/>
      <c r="G2585" s="580"/>
      <c r="H2585" s="580"/>
      <c r="I2585" s="580"/>
      <c r="J2585" s="580"/>
      <c r="K2585" s="580"/>
      <c r="L2585" s="580"/>
      <c r="M2585" s="580"/>
      <c r="N2585" s="580"/>
      <c r="O2585" s="580"/>
      <c r="P2585" s="580"/>
      <c r="Q2585" s="580"/>
      <c r="R2585" s="580"/>
      <c r="S2585" s="580"/>
      <c r="T2585" s="437"/>
      <c r="U2585" s="437"/>
      <c r="V2585" s="437"/>
      <c r="W2585" s="437"/>
      <c r="X2585" s="437"/>
      <c r="Y2585" s="437"/>
      <c r="Z2585" s="437"/>
      <c r="AA2585" s="437"/>
      <c r="AB2585" s="437"/>
      <c r="AC2585" s="437"/>
      <c r="AD2585" s="437"/>
      <c r="AE2585" s="437"/>
      <c r="AF2585" s="437"/>
    </row>
    <row r="2586">
      <c r="A2586" s="580"/>
      <c r="B2586" s="580"/>
      <c r="C2586" s="580"/>
      <c r="D2586" s="580"/>
      <c r="E2586" s="580"/>
      <c r="F2586" s="580"/>
      <c r="G2586" s="580"/>
      <c r="H2586" s="580"/>
      <c r="I2586" s="580"/>
      <c r="J2586" s="580"/>
      <c r="K2586" s="580"/>
      <c r="L2586" s="580"/>
      <c r="M2586" s="580"/>
      <c r="N2586" s="580"/>
      <c r="O2586" s="580"/>
      <c r="P2586" s="580"/>
      <c r="Q2586" s="580"/>
      <c r="R2586" s="580"/>
      <c r="S2586" s="580"/>
      <c r="T2586" s="437"/>
      <c r="U2586" s="437"/>
      <c r="V2586" s="437"/>
      <c r="W2586" s="437"/>
      <c r="X2586" s="437"/>
      <c r="Y2586" s="437"/>
      <c r="Z2586" s="437"/>
      <c r="AA2586" s="437"/>
      <c r="AB2586" s="437"/>
      <c r="AC2586" s="437"/>
      <c r="AD2586" s="437"/>
      <c r="AE2586" s="437"/>
      <c r="AF2586" s="437"/>
    </row>
    <row r="2587">
      <c r="A2587" s="580"/>
      <c r="B2587" s="580"/>
      <c r="C2587" s="580"/>
      <c r="D2587" s="580"/>
      <c r="E2587" s="580"/>
      <c r="F2587" s="580"/>
      <c r="G2587" s="580"/>
      <c r="H2587" s="580"/>
      <c r="I2587" s="580"/>
      <c r="J2587" s="580"/>
      <c r="K2587" s="580"/>
      <c r="L2587" s="580"/>
      <c r="M2587" s="580"/>
      <c r="N2587" s="580"/>
      <c r="O2587" s="580"/>
      <c r="P2587" s="580"/>
      <c r="Q2587" s="580"/>
      <c r="R2587" s="580"/>
      <c r="S2587" s="580"/>
      <c r="T2587" s="437"/>
      <c r="U2587" s="437"/>
      <c r="V2587" s="437"/>
      <c r="W2587" s="437"/>
      <c r="X2587" s="437"/>
      <c r="Y2587" s="437"/>
      <c r="Z2587" s="437"/>
      <c r="AA2587" s="437"/>
      <c r="AB2587" s="437"/>
      <c r="AC2587" s="437"/>
      <c r="AD2587" s="437"/>
      <c r="AE2587" s="437"/>
      <c r="AF2587" s="437"/>
    </row>
    <row r="2588">
      <c r="A2588" s="580"/>
      <c r="B2588" s="580"/>
      <c r="C2588" s="580"/>
      <c r="D2588" s="580"/>
      <c r="E2588" s="580"/>
      <c r="F2588" s="580"/>
      <c r="G2588" s="580"/>
      <c r="H2588" s="580"/>
      <c r="I2588" s="580"/>
      <c r="J2588" s="580"/>
      <c r="K2588" s="580"/>
      <c r="L2588" s="580"/>
      <c r="M2588" s="580"/>
      <c r="N2588" s="580"/>
      <c r="O2588" s="580"/>
      <c r="P2588" s="580"/>
      <c r="Q2588" s="580"/>
      <c r="R2588" s="580"/>
      <c r="S2588" s="580"/>
      <c r="T2588" s="437"/>
      <c r="U2588" s="437"/>
      <c r="V2588" s="437"/>
      <c r="W2588" s="437"/>
      <c r="X2588" s="437"/>
      <c r="Y2588" s="437"/>
      <c r="Z2588" s="437"/>
      <c r="AA2588" s="437"/>
      <c r="AB2588" s="437"/>
      <c r="AC2588" s="437"/>
      <c r="AD2588" s="437"/>
      <c r="AE2588" s="437"/>
      <c r="AF2588" s="437"/>
    </row>
    <row r="2589">
      <c r="A2589" s="580"/>
      <c r="B2589" s="580"/>
      <c r="C2589" s="580"/>
      <c r="D2589" s="580"/>
      <c r="E2589" s="580"/>
      <c r="F2589" s="580"/>
      <c r="G2589" s="580"/>
      <c r="H2589" s="580"/>
      <c r="I2589" s="580"/>
      <c r="J2589" s="580"/>
      <c r="K2589" s="580"/>
      <c r="L2589" s="580"/>
      <c r="M2589" s="580"/>
      <c r="N2589" s="580"/>
      <c r="O2589" s="580"/>
      <c r="P2589" s="580"/>
      <c r="Q2589" s="580"/>
      <c r="R2589" s="580"/>
      <c r="S2589" s="580"/>
      <c r="T2589" s="437"/>
      <c r="U2589" s="437"/>
      <c r="V2589" s="437"/>
      <c r="W2589" s="437"/>
      <c r="X2589" s="437"/>
      <c r="Y2589" s="437"/>
      <c r="Z2589" s="437"/>
      <c r="AA2589" s="437"/>
      <c r="AB2589" s="437"/>
      <c r="AC2589" s="437"/>
      <c r="AD2589" s="437"/>
      <c r="AE2589" s="437"/>
      <c r="AF2589" s="437"/>
    </row>
    <row r="2590">
      <c r="A2590" s="580"/>
      <c r="B2590" s="580"/>
      <c r="C2590" s="580"/>
      <c r="D2590" s="580"/>
      <c r="E2590" s="580"/>
      <c r="F2590" s="580"/>
      <c r="G2590" s="580"/>
      <c r="H2590" s="580"/>
      <c r="I2590" s="580"/>
      <c r="J2590" s="580"/>
      <c r="K2590" s="580"/>
      <c r="L2590" s="580"/>
      <c r="M2590" s="580"/>
      <c r="N2590" s="580"/>
      <c r="O2590" s="580"/>
      <c r="P2590" s="580"/>
      <c r="Q2590" s="580"/>
      <c r="R2590" s="580"/>
      <c r="S2590" s="580"/>
      <c r="T2590" s="437"/>
      <c r="U2590" s="437"/>
      <c r="V2590" s="437"/>
      <c r="W2590" s="437"/>
      <c r="X2590" s="437"/>
      <c r="Y2590" s="437"/>
      <c r="Z2590" s="437"/>
      <c r="AA2590" s="437"/>
      <c r="AB2590" s="437"/>
      <c r="AC2590" s="437"/>
      <c r="AD2590" s="437"/>
      <c r="AE2590" s="437"/>
      <c r="AF2590" s="437"/>
    </row>
    <row r="2591">
      <c r="A2591" s="580"/>
      <c r="B2591" s="580"/>
      <c r="C2591" s="580"/>
      <c r="D2591" s="580"/>
      <c r="E2591" s="580"/>
      <c r="F2591" s="580"/>
      <c r="G2591" s="580"/>
      <c r="H2591" s="580"/>
      <c r="I2591" s="580"/>
      <c r="J2591" s="580"/>
      <c r="K2591" s="580"/>
      <c r="L2591" s="580"/>
      <c r="M2591" s="580"/>
      <c r="N2591" s="580"/>
      <c r="O2591" s="580"/>
      <c r="P2591" s="580"/>
      <c r="Q2591" s="580"/>
      <c r="R2591" s="580"/>
      <c r="S2591" s="580"/>
      <c r="T2591" s="437"/>
      <c r="U2591" s="437"/>
      <c r="V2591" s="437"/>
      <c r="W2591" s="437"/>
      <c r="X2591" s="437"/>
      <c r="Y2591" s="437"/>
      <c r="Z2591" s="437"/>
      <c r="AA2591" s="437"/>
      <c r="AB2591" s="437"/>
      <c r="AC2591" s="437"/>
      <c r="AD2591" s="437"/>
      <c r="AE2591" s="437"/>
      <c r="AF2591" s="437"/>
    </row>
    <row r="2592">
      <c r="A2592" s="580"/>
      <c r="B2592" s="580"/>
      <c r="C2592" s="580"/>
      <c r="D2592" s="580"/>
      <c r="E2592" s="580"/>
      <c r="F2592" s="580"/>
      <c r="G2592" s="580"/>
      <c r="H2592" s="580"/>
      <c r="I2592" s="580"/>
      <c r="J2592" s="580"/>
      <c r="K2592" s="580"/>
      <c r="L2592" s="580"/>
      <c r="M2592" s="580"/>
      <c r="N2592" s="580"/>
      <c r="O2592" s="580"/>
      <c r="P2592" s="580"/>
      <c r="Q2592" s="580"/>
      <c r="R2592" s="580"/>
      <c r="S2592" s="580"/>
      <c r="T2592" s="437"/>
      <c r="U2592" s="437"/>
      <c r="V2592" s="437"/>
      <c r="W2592" s="437"/>
      <c r="X2592" s="437"/>
      <c r="Y2592" s="437"/>
      <c r="Z2592" s="437"/>
      <c r="AA2592" s="437"/>
      <c r="AB2592" s="437"/>
      <c r="AC2592" s="437"/>
      <c r="AD2592" s="437"/>
      <c r="AE2592" s="437"/>
      <c r="AF2592" s="437"/>
    </row>
    <row r="2593">
      <c r="A2593" s="580"/>
      <c r="B2593" s="580"/>
      <c r="C2593" s="580"/>
      <c r="D2593" s="580"/>
      <c r="E2593" s="580"/>
      <c r="F2593" s="580"/>
      <c r="G2593" s="580"/>
      <c r="H2593" s="580"/>
      <c r="I2593" s="580"/>
      <c r="J2593" s="580"/>
      <c r="K2593" s="580"/>
      <c r="L2593" s="580"/>
      <c r="M2593" s="580"/>
      <c r="N2593" s="580"/>
      <c r="O2593" s="580"/>
      <c r="P2593" s="580"/>
      <c r="Q2593" s="580"/>
      <c r="R2593" s="580"/>
      <c r="S2593" s="580"/>
      <c r="T2593" s="437"/>
      <c r="U2593" s="437"/>
      <c r="V2593" s="437"/>
      <c r="W2593" s="437"/>
      <c r="X2593" s="437"/>
      <c r="Y2593" s="437"/>
      <c r="Z2593" s="437"/>
      <c r="AA2593" s="437"/>
      <c r="AB2593" s="437"/>
      <c r="AC2593" s="437"/>
      <c r="AD2593" s="437"/>
      <c r="AE2593" s="437"/>
      <c r="AF2593" s="437"/>
    </row>
    <row r="2594">
      <c r="A2594" s="580"/>
      <c r="B2594" s="580"/>
      <c r="C2594" s="580"/>
      <c r="D2594" s="580"/>
      <c r="E2594" s="580"/>
      <c r="F2594" s="580"/>
      <c r="G2594" s="580"/>
      <c r="H2594" s="580"/>
      <c r="I2594" s="580"/>
      <c r="J2594" s="580"/>
      <c r="K2594" s="580"/>
      <c r="L2594" s="580"/>
      <c r="M2594" s="580"/>
      <c r="N2594" s="580"/>
      <c r="O2594" s="580"/>
      <c r="P2594" s="580"/>
      <c r="Q2594" s="580"/>
      <c r="R2594" s="580"/>
      <c r="S2594" s="580"/>
      <c r="T2594" s="437"/>
      <c r="U2594" s="437"/>
      <c r="V2594" s="437"/>
      <c r="W2594" s="437"/>
      <c r="X2594" s="437"/>
      <c r="Y2594" s="437"/>
      <c r="Z2594" s="437"/>
      <c r="AA2594" s="437"/>
      <c r="AB2594" s="437"/>
      <c r="AC2594" s="437"/>
      <c r="AD2594" s="437"/>
      <c r="AE2594" s="437"/>
      <c r="AF2594" s="437"/>
    </row>
    <row r="2595">
      <c r="A2595" s="580"/>
      <c r="B2595" s="580"/>
      <c r="C2595" s="580"/>
      <c r="D2595" s="580"/>
      <c r="E2595" s="580"/>
      <c r="F2595" s="580"/>
      <c r="G2595" s="580"/>
      <c r="H2595" s="580"/>
      <c r="I2595" s="580"/>
      <c r="J2595" s="580"/>
      <c r="K2595" s="580"/>
      <c r="L2595" s="580"/>
      <c r="M2595" s="580"/>
      <c r="N2595" s="580"/>
      <c r="O2595" s="580"/>
      <c r="P2595" s="580"/>
      <c r="Q2595" s="580"/>
      <c r="R2595" s="580"/>
      <c r="S2595" s="580"/>
      <c r="T2595" s="437"/>
      <c r="U2595" s="437"/>
      <c r="V2595" s="437"/>
      <c r="W2595" s="437"/>
      <c r="X2595" s="437"/>
      <c r="Y2595" s="437"/>
      <c r="Z2595" s="437"/>
      <c r="AA2595" s="437"/>
      <c r="AB2595" s="437"/>
      <c r="AC2595" s="437"/>
      <c r="AD2595" s="437"/>
      <c r="AE2595" s="437"/>
      <c r="AF2595" s="437"/>
    </row>
    <row r="2596">
      <c r="A2596" s="580"/>
      <c r="B2596" s="580"/>
      <c r="C2596" s="580"/>
      <c r="D2596" s="580"/>
      <c r="E2596" s="580"/>
      <c r="F2596" s="580"/>
      <c r="G2596" s="580"/>
      <c r="H2596" s="580"/>
      <c r="I2596" s="580"/>
      <c r="J2596" s="580"/>
      <c r="K2596" s="580"/>
      <c r="L2596" s="580"/>
      <c r="M2596" s="580"/>
      <c r="N2596" s="580"/>
      <c r="O2596" s="580"/>
      <c r="P2596" s="580"/>
      <c r="Q2596" s="580"/>
      <c r="R2596" s="580"/>
      <c r="S2596" s="580"/>
      <c r="T2596" s="437"/>
      <c r="U2596" s="437"/>
      <c r="V2596" s="437"/>
      <c r="W2596" s="437"/>
      <c r="X2596" s="437"/>
      <c r="Y2596" s="437"/>
      <c r="Z2596" s="437"/>
      <c r="AA2596" s="437"/>
      <c r="AB2596" s="437"/>
      <c r="AC2596" s="437"/>
      <c r="AD2596" s="437"/>
      <c r="AE2596" s="437"/>
      <c r="AF2596" s="437"/>
    </row>
    <row r="2597">
      <c r="A2597" s="580"/>
      <c r="B2597" s="580"/>
      <c r="C2597" s="580"/>
      <c r="D2597" s="580"/>
      <c r="E2597" s="580"/>
      <c r="F2597" s="580"/>
      <c r="G2597" s="580"/>
      <c r="H2597" s="580"/>
      <c r="I2597" s="580"/>
      <c r="J2597" s="580"/>
      <c r="K2597" s="580"/>
      <c r="L2597" s="580"/>
      <c r="M2597" s="580"/>
      <c r="N2597" s="580"/>
      <c r="O2597" s="580"/>
      <c r="P2597" s="580"/>
      <c r="Q2597" s="580"/>
      <c r="R2597" s="580"/>
      <c r="S2597" s="580"/>
      <c r="T2597" s="437"/>
      <c r="U2597" s="437"/>
      <c r="V2597" s="437"/>
      <c r="W2597" s="437"/>
      <c r="X2597" s="437"/>
      <c r="Y2597" s="437"/>
      <c r="Z2597" s="437"/>
      <c r="AA2597" s="437"/>
      <c r="AB2597" s="437"/>
      <c r="AC2597" s="437"/>
      <c r="AD2597" s="437"/>
      <c r="AE2597" s="437"/>
      <c r="AF2597" s="437"/>
    </row>
    <row r="2598">
      <c r="A2598" s="580"/>
      <c r="B2598" s="580"/>
      <c r="C2598" s="580"/>
      <c r="D2598" s="580"/>
      <c r="E2598" s="580"/>
      <c r="F2598" s="580"/>
      <c r="G2598" s="580"/>
      <c r="H2598" s="580"/>
      <c r="I2598" s="580"/>
      <c r="J2598" s="580"/>
      <c r="K2598" s="580"/>
      <c r="L2598" s="580"/>
      <c r="M2598" s="580"/>
      <c r="N2598" s="580"/>
      <c r="O2598" s="580"/>
      <c r="P2598" s="580"/>
      <c r="Q2598" s="580"/>
      <c r="R2598" s="580"/>
      <c r="S2598" s="580"/>
      <c r="T2598" s="437"/>
      <c r="U2598" s="437"/>
      <c r="V2598" s="437"/>
      <c r="W2598" s="437"/>
      <c r="X2598" s="437"/>
      <c r="Y2598" s="437"/>
      <c r="Z2598" s="437"/>
      <c r="AA2598" s="437"/>
      <c r="AB2598" s="437"/>
      <c r="AC2598" s="437"/>
      <c r="AD2598" s="437"/>
      <c r="AE2598" s="437"/>
      <c r="AF2598" s="437"/>
    </row>
    <row r="2599">
      <c r="A2599" s="580"/>
      <c r="B2599" s="580"/>
      <c r="C2599" s="580"/>
      <c r="D2599" s="580"/>
      <c r="E2599" s="580"/>
      <c r="F2599" s="580"/>
      <c r="G2599" s="580"/>
      <c r="H2599" s="580"/>
      <c r="I2599" s="580"/>
      <c r="J2599" s="580"/>
      <c r="K2599" s="580"/>
      <c r="L2599" s="580"/>
      <c r="M2599" s="580"/>
      <c r="N2599" s="580"/>
      <c r="O2599" s="580"/>
      <c r="P2599" s="580"/>
      <c r="Q2599" s="580"/>
      <c r="R2599" s="580"/>
      <c r="S2599" s="580"/>
      <c r="T2599" s="437"/>
      <c r="U2599" s="437"/>
      <c r="V2599" s="437"/>
      <c r="W2599" s="437"/>
      <c r="X2599" s="437"/>
      <c r="Y2599" s="437"/>
      <c r="Z2599" s="437"/>
      <c r="AA2599" s="437"/>
      <c r="AB2599" s="437"/>
      <c r="AC2599" s="437"/>
      <c r="AD2599" s="437"/>
      <c r="AE2599" s="437"/>
      <c r="AF2599" s="437"/>
    </row>
    <row r="2600">
      <c r="A2600" s="580"/>
      <c r="B2600" s="580"/>
      <c r="C2600" s="580"/>
      <c r="D2600" s="580"/>
      <c r="E2600" s="580"/>
      <c r="F2600" s="580"/>
      <c r="G2600" s="580"/>
      <c r="H2600" s="580"/>
      <c r="I2600" s="580"/>
      <c r="J2600" s="580"/>
      <c r="K2600" s="580"/>
      <c r="L2600" s="580"/>
      <c r="M2600" s="580"/>
      <c r="N2600" s="580"/>
      <c r="O2600" s="580"/>
      <c r="P2600" s="580"/>
      <c r="Q2600" s="580"/>
      <c r="R2600" s="580"/>
      <c r="S2600" s="580"/>
      <c r="T2600" s="437"/>
      <c r="U2600" s="437"/>
      <c r="V2600" s="437"/>
      <c r="W2600" s="437"/>
      <c r="X2600" s="437"/>
      <c r="Y2600" s="437"/>
      <c r="Z2600" s="437"/>
      <c r="AA2600" s="437"/>
      <c r="AB2600" s="437"/>
      <c r="AC2600" s="437"/>
      <c r="AD2600" s="437"/>
      <c r="AE2600" s="437"/>
      <c r="AF2600" s="437"/>
    </row>
    <row r="2601">
      <c r="A2601" s="580"/>
      <c r="B2601" s="580"/>
      <c r="C2601" s="580"/>
      <c r="D2601" s="580"/>
      <c r="E2601" s="581"/>
      <c r="F2601" s="580"/>
      <c r="G2601" s="580"/>
      <c r="H2601" s="580"/>
      <c r="I2601" s="580"/>
      <c r="J2601" s="580"/>
      <c r="K2601" s="580"/>
      <c r="L2601" s="580"/>
      <c r="M2601" s="580"/>
      <c r="N2601" s="580"/>
      <c r="O2601" s="580"/>
      <c r="P2601" s="580"/>
      <c r="Q2601" s="580"/>
      <c r="R2601" s="580"/>
      <c r="S2601" s="580"/>
      <c r="T2601" s="437"/>
      <c r="U2601" s="437"/>
      <c r="V2601" s="437"/>
      <c r="W2601" s="437"/>
      <c r="X2601" s="437"/>
      <c r="Y2601" s="437"/>
      <c r="Z2601" s="437"/>
      <c r="AA2601" s="437"/>
      <c r="AB2601" s="437"/>
      <c r="AC2601" s="437"/>
      <c r="AD2601" s="437"/>
      <c r="AE2601" s="437"/>
      <c r="AF2601" s="437"/>
    </row>
    <row r="2602">
      <c r="A2602" s="580"/>
      <c r="B2602" s="580"/>
      <c r="C2602" s="580"/>
      <c r="D2602" s="580"/>
      <c r="E2602" s="580"/>
      <c r="F2602" s="580"/>
      <c r="G2602" s="580"/>
      <c r="H2602" s="580"/>
      <c r="I2602" s="580"/>
      <c r="J2602" s="580"/>
      <c r="K2602" s="580"/>
      <c r="L2602" s="580"/>
      <c r="M2602" s="580"/>
      <c r="N2602" s="580"/>
      <c r="O2602" s="580"/>
      <c r="P2602" s="580"/>
      <c r="Q2602" s="580"/>
      <c r="R2602" s="580"/>
      <c r="S2602" s="580"/>
      <c r="T2602" s="437"/>
      <c r="U2602" s="437"/>
      <c r="V2602" s="437"/>
      <c r="W2602" s="437"/>
      <c r="X2602" s="437"/>
      <c r="Y2602" s="437"/>
      <c r="Z2602" s="437"/>
      <c r="AA2602" s="437"/>
      <c r="AB2602" s="437"/>
      <c r="AC2602" s="437"/>
      <c r="AD2602" s="437"/>
      <c r="AE2602" s="437"/>
      <c r="AF2602" s="437"/>
    </row>
    <row r="2603">
      <c r="A2603" s="580"/>
      <c r="B2603" s="580"/>
      <c r="C2603" s="580"/>
      <c r="E2603" s="580"/>
      <c r="J2603" s="580"/>
      <c r="K2603" s="580"/>
      <c r="L2603" s="580"/>
      <c r="M2603" s="580"/>
      <c r="N2603" s="580"/>
      <c r="O2603" s="580"/>
      <c r="P2603" s="580"/>
      <c r="Q2603" s="580"/>
      <c r="R2603" s="580"/>
      <c r="S2603" s="580"/>
      <c r="T2603" s="437"/>
      <c r="U2603" s="437"/>
      <c r="V2603" s="437"/>
      <c r="W2603" s="437"/>
      <c r="X2603" s="437"/>
      <c r="Y2603" s="437"/>
      <c r="Z2603" s="437"/>
      <c r="AA2603" s="437"/>
      <c r="AB2603" s="437"/>
      <c r="AC2603" s="437"/>
      <c r="AD2603" s="437"/>
      <c r="AE2603" s="437"/>
      <c r="AF2603" s="437"/>
    </row>
    <row r="2604">
      <c r="A2604" s="580"/>
      <c r="B2604" s="580"/>
      <c r="C2604" s="580"/>
      <c r="E2604" s="580"/>
      <c r="J2604" s="580"/>
      <c r="K2604" s="580"/>
      <c r="L2604" s="580"/>
      <c r="M2604" s="580"/>
      <c r="N2604" s="580"/>
      <c r="O2604" s="580"/>
      <c r="P2604" s="580"/>
      <c r="Q2604" s="580"/>
      <c r="R2604" s="580"/>
      <c r="S2604" s="580"/>
      <c r="T2604" s="437"/>
      <c r="U2604" s="437"/>
      <c r="V2604" s="437"/>
      <c r="W2604" s="437"/>
      <c r="X2604" s="437"/>
      <c r="Y2604" s="437"/>
      <c r="Z2604" s="437"/>
      <c r="AA2604" s="437"/>
      <c r="AB2604" s="437"/>
      <c r="AC2604" s="437"/>
      <c r="AD2604" s="437"/>
      <c r="AE2604" s="437"/>
      <c r="AF2604" s="437"/>
    </row>
    <row r="2605">
      <c r="A2605" s="580"/>
      <c r="B2605" s="580"/>
      <c r="C2605" s="580"/>
      <c r="D2605" s="580"/>
      <c r="E2605" s="580"/>
      <c r="F2605" s="580"/>
      <c r="G2605" s="580"/>
      <c r="H2605" s="580"/>
      <c r="I2605" s="580"/>
      <c r="J2605" s="580"/>
      <c r="K2605" s="580"/>
      <c r="L2605" s="580"/>
      <c r="M2605" s="580"/>
      <c r="N2605" s="580"/>
      <c r="O2605" s="580"/>
      <c r="P2605" s="580"/>
      <c r="Q2605" s="580"/>
      <c r="R2605" s="580"/>
      <c r="S2605" s="580"/>
      <c r="T2605" s="437"/>
      <c r="U2605" s="437"/>
      <c r="V2605" s="437"/>
      <c r="W2605" s="437"/>
      <c r="X2605" s="437"/>
      <c r="Y2605" s="437"/>
      <c r="Z2605" s="437"/>
      <c r="AA2605" s="437"/>
      <c r="AB2605" s="437"/>
      <c r="AC2605" s="437"/>
      <c r="AD2605" s="437"/>
      <c r="AE2605" s="437"/>
      <c r="AF2605" s="437"/>
    </row>
    <row r="2606">
      <c r="A2606" s="580"/>
      <c r="B2606" s="580"/>
      <c r="C2606" s="580"/>
      <c r="D2606" s="580"/>
      <c r="E2606" s="580"/>
      <c r="F2606" s="580"/>
      <c r="G2606" s="580"/>
      <c r="H2606" s="580"/>
      <c r="I2606" s="580"/>
      <c r="J2606" s="580"/>
      <c r="K2606" s="580"/>
      <c r="L2606" s="580"/>
      <c r="M2606" s="580"/>
      <c r="N2606" s="580"/>
      <c r="O2606" s="580"/>
      <c r="P2606" s="580"/>
      <c r="Q2606" s="580"/>
      <c r="R2606" s="580"/>
      <c r="S2606" s="580"/>
      <c r="T2606" s="437"/>
      <c r="U2606" s="437"/>
      <c r="V2606" s="437"/>
      <c r="W2606" s="437"/>
      <c r="X2606" s="437"/>
      <c r="Y2606" s="437"/>
      <c r="Z2606" s="437"/>
      <c r="AA2606" s="437"/>
      <c r="AB2606" s="437"/>
      <c r="AC2606" s="437"/>
      <c r="AD2606" s="437"/>
      <c r="AE2606" s="437"/>
      <c r="AF2606" s="437"/>
    </row>
    <row r="2607">
      <c r="A2607" s="434" t="s">
        <v>9074</v>
      </c>
      <c r="B2607" s="435"/>
      <c r="C2607" s="435"/>
      <c r="D2607" s="435"/>
      <c r="E2607" s="435"/>
      <c r="F2607" s="435"/>
      <c r="G2607" s="435"/>
      <c r="H2607" s="435"/>
      <c r="I2607" s="435"/>
      <c r="J2607" s="435"/>
      <c r="K2607" s="435"/>
      <c r="L2607" s="435"/>
      <c r="M2607" s="435"/>
      <c r="N2607" s="435"/>
      <c r="O2607" s="435"/>
      <c r="P2607" s="435"/>
      <c r="Q2607" s="435"/>
      <c r="R2607" s="435"/>
      <c r="S2607" s="436"/>
      <c r="T2607" s="437"/>
      <c r="U2607" s="437"/>
      <c r="V2607" s="437"/>
      <c r="W2607" s="437"/>
      <c r="X2607" s="437"/>
      <c r="Y2607" s="437"/>
      <c r="Z2607" s="437"/>
      <c r="AA2607" s="437"/>
      <c r="AB2607" s="437"/>
      <c r="AC2607" s="437"/>
      <c r="AD2607" s="437"/>
      <c r="AE2607" s="437"/>
      <c r="AF2607" s="437"/>
    </row>
    <row r="2608">
      <c r="A2608" s="438" t="s">
        <v>8935</v>
      </c>
      <c r="B2608" s="439"/>
      <c r="C2608" s="438" t="s">
        <v>8936</v>
      </c>
      <c r="D2608" s="440"/>
      <c r="E2608" s="439"/>
      <c r="F2608" s="441" t="s">
        <v>1437</v>
      </c>
      <c r="G2608" s="442" t="s">
        <v>8937</v>
      </c>
      <c r="H2608" s="443" t="s">
        <v>1442</v>
      </c>
      <c r="I2608" s="444"/>
      <c r="J2608" s="444"/>
      <c r="K2608" s="444"/>
      <c r="L2608" s="444"/>
      <c r="M2608" s="444"/>
      <c r="N2608" s="444"/>
      <c r="O2608" s="444"/>
      <c r="P2608" s="444"/>
      <c r="Q2608" s="444"/>
      <c r="R2608" s="444"/>
      <c r="S2608" s="445"/>
      <c r="T2608" s="437"/>
      <c r="U2608" s="437"/>
      <c r="V2608" s="437"/>
      <c r="W2608" s="437"/>
      <c r="X2608" s="437"/>
      <c r="Y2608" s="437"/>
      <c r="Z2608" s="437"/>
      <c r="AA2608" s="437"/>
      <c r="AB2608" s="437"/>
      <c r="AC2608" s="437"/>
      <c r="AD2608" s="437"/>
      <c r="AE2608" s="437"/>
      <c r="AF2608" s="437"/>
    </row>
    <row r="2609">
      <c r="A2609" s="446" t="s">
        <v>8938</v>
      </c>
      <c r="B2609" s="22"/>
      <c r="C2609" s="447"/>
      <c r="D2609" s="448"/>
      <c r="E2609" s="22"/>
      <c r="F2609" s="449" t="s">
        <v>8939</v>
      </c>
      <c r="G2609" s="450"/>
      <c r="H2609" s="451"/>
      <c r="S2609" s="452"/>
      <c r="T2609" s="437"/>
      <c r="U2609" s="437"/>
      <c r="V2609" s="437"/>
      <c r="W2609" s="437"/>
      <c r="X2609" s="437"/>
      <c r="Y2609" s="437"/>
      <c r="Z2609" s="437"/>
      <c r="AA2609" s="437"/>
      <c r="AB2609" s="437"/>
      <c r="AC2609" s="437"/>
      <c r="AD2609" s="437"/>
      <c r="AE2609" s="437"/>
      <c r="AF2609" s="437"/>
    </row>
    <row r="2610">
      <c r="A2610" s="453" t="s">
        <v>8940</v>
      </c>
      <c r="B2610" s="448"/>
      <c r="C2610" s="448"/>
      <c r="D2610" s="22"/>
      <c r="E2610" s="454" t="s">
        <v>8941</v>
      </c>
      <c r="F2610" s="455" t="s">
        <v>8942</v>
      </c>
      <c r="G2610" s="456"/>
      <c r="H2610" s="451"/>
      <c r="S2610" s="452"/>
      <c r="T2610" s="437"/>
      <c r="U2610" s="437"/>
      <c r="V2610" s="437"/>
      <c r="W2610" s="437"/>
      <c r="X2610" s="437"/>
      <c r="Y2610" s="437"/>
      <c r="Z2610" s="437"/>
      <c r="AA2610" s="437"/>
      <c r="AB2610" s="437"/>
      <c r="AC2610" s="437"/>
      <c r="AD2610" s="437"/>
      <c r="AE2610" s="437"/>
      <c r="AF2610" s="437"/>
    </row>
    <row r="2611">
      <c r="A2611" s="457" t="s">
        <v>8943</v>
      </c>
      <c r="B2611" s="458"/>
      <c r="C2611" s="458"/>
      <c r="D2611" s="459"/>
      <c r="E2611" s="460"/>
      <c r="F2611" s="461"/>
      <c r="G2611" s="462"/>
      <c r="H2611" s="463"/>
      <c r="I2611" s="464"/>
      <c r="J2611" s="464"/>
      <c r="K2611" s="464"/>
      <c r="L2611" s="464"/>
      <c r="M2611" s="464"/>
      <c r="N2611" s="464"/>
      <c r="O2611" s="464"/>
      <c r="P2611" s="464"/>
      <c r="Q2611" s="464"/>
      <c r="R2611" s="464"/>
      <c r="S2611" s="465"/>
      <c r="T2611" s="437"/>
      <c r="U2611" s="437"/>
      <c r="V2611" s="437"/>
      <c r="W2611" s="437"/>
      <c r="X2611" s="437"/>
      <c r="Y2611" s="437"/>
      <c r="Z2611" s="437"/>
      <c r="AA2611" s="437"/>
      <c r="AB2611" s="437"/>
      <c r="AC2611" s="437"/>
      <c r="AD2611" s="437"/>
      <c r="AE2611" s="437"/>
      <c r="AF2611" s="437"/>
    </row>
    <row r="2612">
      <c r="A2612" s="466" t="s">
        <v>8944</v>
      </c>
      <c r="B2612" s="467"/>
      <c r="C2612" s="468" t="s">
        <v>8945</v>
      </c>
      <c r="D2612" s="469"/>
      <c r="E2612" s="469"/>
      <c r="F2612" s="469"/>
      <c r="G2612" s="469"/>
      <c r="H2612" s="605" t="s">
        <v>1603</v>
      </c>
      <c r="S2612" s="452"/>
      <c r="T2612" s="437"/>
      <c r="U2612" s="437"/>
      <c r="V2612" s="437"/>
      <c r="W2612" s="437"/>
      <c r="X2612" s="437"/>
      <c r="Y2612" s="437"/>
      <c r="Z2612" s="437"/>
      <c r="AA2612" s="437"/>
      <c r="AB2612" s="437"/>
      <c r="AC2612" s="437"/>
      <c r="AD2612" s="437"/>
      <c r="AE2612" s="437"/>
      <c r="AF2612" s="437"/>
    </row>
    <row r="2613">
      <c r="A2613" s="471"/>
      <c r="B2613" s="472" t="s">
        <v>8946</v>
      </c>
      <c r="C2613" s="473" t="s">
        <v>8947</v>
      </c>
      <c r="D2613" s="474"/>
      <c r="E2613" s="474"/>
      <c r="F2613" s="475"/>
      <c r="G2613" s="473" t="s">
        <v>8948</v>
      </c>
      <c r="H2613" s="451"/>
      <c r="S2613" s="452"/>
      <c r="T2613" s="437"/>
      <c r="U2613" s="437"/>
      <c r="V2613" s="437"/>
      <c r="W2613" s="437"/>
      <c r="X2613" s="437"/>
      <c r="Y2613" s="437"/>
      <c r="Z2613" s="437"/>
      <c r="AA2613" s="437"/>
      <c r="AB2613" s="437"/>
      <c r="AC2613" s="437"/>
      <c r="AD2613" s="437"/>
      <c r="AE2613" s="437"/>
      <c r="AF2613" s="437"/>
    </row>
    <row r="2614">
      <c r="A2614" s="486" t="s">
        <v>2101</v>
      </c>
      <c r="B2614" s="478">
        <v>1.0</v>
      </c>
      <c r="C2614" s="476" t="s">
        <v>2156</v>
      </c>
      <c r="D2614" s="474"/>
      <c r="E2614" s="474"/>
      <c r="F2614" s="475"/>
      <c r="G2614" s="477"/>
      <c r="H2614" s="451"/>
      <c r="S2614" s="452"/>
      <c r="T2614" s="437"/>
      <c r="U2614" s="437"/>
      <c r="V2614" s="437"/>
      <c r="W2614" s="437"/>
      <c r="X2614" s="437"/>
      <c r="Y2614" s="437"/>
      <c r="Z2614" s="437"/>
      <c r="AA2614" s="437"/>
      <c r="AB2614" s="437"/>
      <c r="AC2614" s="437"/>
      <c r="AD2614" s="437"/>
      <c r="AE2614" s="437"/>
      <c r="AF2614" s="437"/>
    </row>
    <row r="2615">
      <c r="A2615" s="486" t="s">
        <v>2101</v>
      </c>
      <c r="B2615" s="478">
        <v>2.0</v>
      </c>
      <c r="C2615" s="476" t="s">
        <v>2109</v>
      </c>
      <c r="D2615" s="474"/>
      <c r="E2615" s="474"/>
      <c r="F2615" s="475"/>
      <c r="G2615" s="477"/>
      <c r="H2615" s="451"/>
      <c r="S2615" s="452"/>
      <c r="T2615" s="437"/>
      <c r="U2615" s="437"/>
      <c r="V2615" s="437"/>
      <c r="W2615" s="437"/>
      <c r="X2615" s="437"/>
      <c r="Y2615" s="437"/>
      <c r="Z2615" s="437"/>
      <c r="AA2615" s="437"/>
      <c r="AB2615" s="437"/>
      <c r="AC2615" s="437"/>
      <c r="AD2615" s="437"/>
      <c r="AE2615" s="437"/>
      <c r="AF2615" s="437"/>
    </row>
    <row r="2616">
      <c r="A2616" s="471"/>
      <c r="B2616" s="472" t="s">
        <v>8946</v>
      </c>
      <c r="C2616" s="473" t="s">
        <v>8947</v>
      </c>
      <c r="D2616" s="474"/>
      <c r="E2616" s="475"/>
      <c r="F2616" s="472" t="s">
        <v>8948</v>
      </c>
      <c r="G2616" s="477" t="s">
        <v>8949</v>
      </c>
      <c r="H2616" s="451"/>
      <c r="S2616" s="452"/>
      <c r="T2616" s="437"/>
      <c r="U2616" s="437"/>
      <c r="V2616" s="437"/>
      <c r="W2616" s="437"/>
      <c r="X2616" s="437"/>
      <c r="Y2616" s="437"/>
      <c r="Z2616" s="437"/>
      <c r="AA2616" s="437"/>
      <c r="AB2616" s="437"/>
      <c r="AC2616" s="437"/>
      <c r="AD2616" s="437"/>
      <c r="AE2616" s="437"/>
      <c r="AF2616" s="437"/>
    </row>
    <row r="2617">
      <c r="A2617" s="471" t="s">
        <v>2104</v>
      </c>
      <c r="B2617" s="472"/>
      <c r="C2617" s="476"/>
      <c r="D2617" s="474"/>
      <c r="E2617" s="475"/>
      <c r="F2617" s="478"/>
      <c r="G2617" s="473"/>
      <c r="H2617" s="451"/>
      <c r="S2617" s="452"/>
      <c r="T2617" s="437"/>
      <c r="U2617" s="437"/>
      <c r="V2617" s="437"/>
      <c r="W2617" s="437"/>
      <c r="X2617" s="437"/>
      <c r="Y2617" s="437"/>
      <c r="Z2617" s="437"/>
      <c r="AA2617" s="437"/>
      <c r="AB2617" s="437"/>
      <c r="AC2617" s="437"/>
      <c r="AD2617" s="437"/>
      <c r="AE2617" s="437"/>
      <c r="AF2617" s="437"/>
    </row>
    <row r="2618">
      <c r="A2618" s="471"/>
      <c r="B2618" s="472" t="s">
        <v>8946</v>
      </c>
      <c r="C2618" s="517" t="s">
        <v>6512</v>
      </c>
      <c r="D2618" s="517" t="s">
        <v>8974</v>
      </c>
      <c r="E2618" s="517" t="s">
        <v>8951</v>
      </c>
      <c r="F2618" s="517" t="s">
        <v>8952</v>
      </c>
      <c r="G2618" s="473" t="s">
        <v>8953</v>
      </c>
      <c r="H2618" s="451"/>
      <c r="S2618" s="452"/>
      <c r="T2618" s="437"/>
      <c r="U2618" s="437"/>
      <c r="V2618" s="437"/>
      <c r="W2618" s="437"/>
      <c r="X2618" s="437"/>
      <c r="Y2618" s="437"/>
      <c r="Z2618" s="437"/>
      <c r="AA2618" s="437"/>
      <c r="AB2618" s="437"/>
      <c r="AC2618" s="437"/>
      <c r="AD2618" s="437"/>
      <c r="AE2618" s="437"/>
      <c r="AF2618" s="437"/>
    </row>
    <row r="2619">
      <c r="A2619" s="471" t="s">
        <v>8975</v>
      </c>
      <c r="B2619" s="472">
        <v>1.0</v>
      </c>
      <c r="C2619" s="478" t="s">
        <v>8976</v>
      </c>
      <c r="D2619" s="472"/>
      <c r="E2619" s="478" t="s">
        <v>8977</v>
      </c>
      <c r="F2619" s="472"/>
      <c r="G2619" s="473" t="s">
        <v>8978</v>
      </c>
      <c r="H2619" s="451"/>
      <c r="S2619" s="452"/>
      <c r="T2619" s="437"/>
      <c r="U2619" s="437"/>
      <c r="V2619" s="437"/>
      <c r="W2619" s="437"/>
      <c r="X2619" s="437"/>
      <c r="Y2619" s="437"/>
      <c r="Z2619" s="437"/>
      <c r="AA2619" s="437"/>
      <c r="AB2619" s="437"/>
      <c r="AC2619" s="437"/>
      <c r="AD2619" s="437"/>
      <c r="AE2619" s="437"/>
      <c r="AF2619" s="437"/>
    </row>
    <row r="2620">
      <c r="A2620" s="479"/>
      <c r="B2620" s="480" t="s">
        <v>8946</v>
      </c>
      <c r="C2620" s="485" t="s">
        <v>39</v>
      </c>
      <c r="D2620" s="475"/>
      <c r="E2620" s="480" t="s">
        <v>8951</v>
      </c>
      <c r="F2620" s="480" t="s">
        <v>8952</v>
      </c>
      <c r="G2620" s="485" t="s">
        <v>8953</v>
      </c>
      <c r="H2620" s="451"/>
      <c r="S2620" s="452"/>
      <c r="T2620" s="437"/>
      <c r="U2620" s="437"/>
      <c r="V2620" s="437"/>
      <c r="W2620" s="437"/>
      <c r="X2620" s="437"/>
      <c r="Y2620" s="437"/>
      <c r="Z2620" s="437"/>
      <c r="AA2620" s="437"/>
      <c r="AB2620" s="437"/>
      <c r="AC2620" s="437"/>
      <c r="AD2620" s="437"/>
      <c r="AE2620" s="437"/>
      <c r="AF2620" s="437"/>
    </row>
    <row r="2621">
      <c r="A2621" s="471" t="s">
        <v>6465</v>
      </c>
      <c r="B2621" s="480">
        <v>1.0</v>
      </c>
      <c r="C2621" s="484" t="s">
        <v>8955</v>
      </c>
      <c r="D2621" s="475"/>
      <c r="E2621" s="483" t="s">
        <v>8956</v>
      </c>
      <c r="F2621" s="480"/>
      <c r="G2621" s="484" t="s">
        <v>8957</v>
      </c>
      <c r="H2621" s="451"/>
      <c r="S2621" s="452"/>
      <c r="T2621" s="437"/>
      <c r="U2621" s="437"/>
      <c r="V2621" s="437"/>
      <c r="W2621" s="437"/>
      <c r="X2621" s="437"/>
      <c r="Y2621" s="437"/>
      <c r="Z2621" s="437"/>
      <c r="AA2621" s="437"/>
      <c r="AB2621" s="437"/>
      <c r="AC2621" s="437"/>
      <c r="AD2621" s="437"/>
      <c r="AE2621" s="437"/>
      <c r="AF2621" s="437"/>
    </row>
    <row r="2622">
      <c r="A2622" s="471"/>
      <c r="B2622" s="472" t="s">
        <v>8946</v>
      </c>
      <c r="C2622" s="476" t="s">
        <v>8958</v>
      </c>
      <c r="D2622" s="474"/>
      <c r="E2622" s="474"/>
      <c r="F2622" s="475"/>
      <c r="G2622" s="473" t="s">
        <v>8959</v>
      </c>
      <c r="H2622" s="451"/>
      <c r="S2622" s="452"/>
      <c r="T2622" s="437"/>
      <c r="U2622" s="437"/>
      <c r="V2622" s="437"/>
      <c r="W2622" s="437"/>
      <c r="X2622" s="437"/>
      <c r="Y2622" s="437"/>
      <c r="Z2622" s="437"/>
      <c r="AA2622" s="437"/>
      <c r="AB2622" s="437"/>
      <c r="AC2622" s="437"/>
      <c r="AD2622" s="437"/>
      <c r="AE2622" s="437"/>
      <c r="AF2622" s="437"/>
    </row>
    <row r="2623">
      <c r="A2623" s="486" t="s">
        <v>1636</v>
      </c>
      <c r="B2623" s="478">
        <v>1.0</v>
      </c>
      <c r="C2623" s="487" t="s">
        <v>2033</v>
      </c>
      <c r="D2623" s="474"/>
      <c r="E2623" s="474"/>
      <c r="F2623" s="475"/>
      <c r="G2623" s="476" t="s">
        <v>1638</v>
      </c>
      <c r="H2623" s="451"/>
      <c r="S2623" s="452"/>
      <c r="T2623" s="437"/>
      <c r="U2623" s="437"/>
      <c r="V2623" s="437"/>
      <c r="W2623" s="437"/>
      <c r="X2623" s="437"/>
      <c r="Y2623" s="437"/>
      <c r="Z2623" s="437"/>
      <c r="AA2623" s="437"/>
      <c r="AB2623" s="437"/>
      <c r="AC2623" s="437"/>
      <c r="AD2623" s="437"/>
      <c r="AE2623" s="437"/>
      <c r="AF2623" s="437"/>
    </row>
    <row r="2624">
      <c r="A2624" s="486" t="s">
        <v>1636</v>
      </c>
      <c r="B2624" s="478">
        <v>2.0</v>
      </c>
      <c r="C2624" s="487" t="s">
        <v>2025</v>
      </c>
      <c r="D2624" s="474"/>
      <c r="E2624" s="474"/>
      <c r="F2624" s="475"/>
      <c r="G2624" s="476" t="s">
        <v>1661</v>
      </c>
      <c r="H2624" s="451"/>
      <c r="S2624" s="452"/>
      <c r="T2624" s="437"/>
      <c r="U2624" s="437"/>
      <c r="V2624" s="437"/>
      <c r="W2624" s="437"/>
      <c r="X2624" s="437"/>
      <c r="Y2624" s="437"/>
      <c r="Z2624" s="437"/>
      <c r="AA2624" s="437"/>
      <c r="AB2624" s="437"/>
      <c r="AC2624" s="437"/>
      <c r="AD2624" s="437"/>
      <c r="AE2624" s="437"/>
      <c r="AF2624" s="437"/>
    </row>
    <row r="2625">
      <c r="A2625" s="486" t="s">
        <v>1646</v>
      </c>
      <c r="B2625" s="478">
        <v>3.0</v>
      </c>
      <c r="C2625" s="487" t="s">
        <v>2034</v>
      </c>
      <c r="D2625" s="474"/>
      <c r="E2625" s="474"/>
      <c r="F2625" s="475"/>
      <c r="G2625" s="476" t="s">
        <v>1729</v>
      </c>
      <c r="H2625" s="451"/>
      <c r="S2625" s="452"/>
      <c r="T2625" s="437"/>
      <c r="U2625" s="437"/>
      <c r="V2625" s="437"/>
      <c r="W2625" s="437"/>
      <c r="X2625" s="437"/>
      <c r="Y2625" s="437"/>
      <c r="Z2625" s="437"/>
      <c r="AA2625" s="437"/>
      <c r="AB2625" s="437"/>
      <c r="AC2625" s="437"/>
      <c r="AD2625" s="437"/>
      <c r="AE2625" s="437"/>
      <c r="AF2625" s="437"/>
    </row>
    <row r="2626">
      <c r="A2626" s="486" t="s">
        <v>1646</v>
      </c>
      <c r="B2626" s="478">
        <v>4.0</v>
      </c>
      <c r="C2626" s="487" t="s">
        <v>2035</v>
      </c>
      <c r="D2626" s="474"/>
      <c r="E2626" s="474"/>
      <c r="F2626" s="475"/>
      <c r="G2626" s="476" t="s">
        <v>2028</v>
      </c>
      <c r="H2626" s="451"/>
      <c r="S2626" s="452"/>
      <c r="T2626" s="437"/>
      <c r="U2626" s="437"/>
      <c r="V2626" s="437"/>
      <c r="W2626" s="437"/>
      <c r="X2626" s="437"/>
      <c r="Y2626" s="437"/>
      <c r="Z2626" s="437"/>
      <c r="AA2626" s="437"/>
      <c r="AB2626" s="437"/>
      <c r="AC2626" s="437"/>
      <c r="AD2626" s="437"/>
      <c r="AE2626" s="437"/>
      <c r="AF2626" s="437"/>
    </row>
    <row r="2627">
      <c r="A2627" s="486" t="s">
        <v>1636</v>
      </c>
      <c r="B2627" s="478">
        <v>5.0</v>
      </c>
      <c r="C2627" s="487" t="s">
        <v>2032</v>
      </c>
      <c r="D2627" s="474"/>
      <c r="E2627" s="474"/>
      <c r="F2627" s="475"/>
      <c r="G2627" s="476" t="s">
        <v>1638</v>
      </c>
      <c r="H2627" s="451"/>
      <c r="S2627" s="452"/>
      <c r="T2627" s="437"/>
      <c r="U2627" s="437"/>
      <c r="V2627" s="437"/>
      <c r="W2627" s="437"/>
      <c r="X2627" s="437"/>
      <c r="Y2627" s="437"/>
      <c r="Z2627" s="437"/>
      <c r="AA2627" s="437"/>
      <c r="AB2627" s="437"/>
      <c r="AC2627" s="437"/>
      <c r="AD2627" s="437"/>
      <c r="AE2627" s="437"/>
      <c r="AF2627" s="437"/>
    </row>
    <row r="2628">
      <c r="A2628" s="486" t="s">
        <v>1636</v>
      </c>
      <c r="B2628" s="478">
        <v>6.0</v>
      </c>
      <c r="C2628" s="487" t="s">
        <v>2036</v>
      </c>
      <c r="D2628" s="474"/>
      <c r="E2628" s="474"/>
      <c r="F2628" s="475"/>
      <c r="G2628" s="476" t="s">
        <v>1638</v>
      </c>
      <c r="H2628" s="451"/>
      <c r="S2628" s="452"/>
      <c r="T2628" s="437"/>
      <c r="U2628" s="437"/>
      <c r="V2628" s="437"/>
      <c r="W2628" s="437"/>
      <c r="X2628" s="437"/>
      <c r="Y2628" s="437"/>
      <c r="Z2628" s="437"/>
      <c r="AA2628" s="437"/>
      <c r="AB2628" s="437"/>
      <c r="AC2628" s="437"/>
      <c r="AD2628" s="437"/>
      <c r="AE2628" s="437"/>
      <c r="AF2628" s="437"/>
    </row>
    <row r="2629">
      <c r="A2629" s="486" t="s">
        <v>1646</v>
      </c>
      <c r="B2629" s="478">
        <v>7.0</v>
      </c>
      <c r="C2629" s="487" t="s">
        <v>2031</v>
      </c>
      <c r="D2629" s="474"/>
      <c r="E2629" s="474"/>
      <c r="F2629" s="475"/>
      <c r="G2629" s="476" t="s">
        <v>1729</v>
      </c>
      <c r="H2629" s="451"/>
      <c r="S2629" s="452"/>
      <c r="T2629" s="437"/>
      <c r="U2629" s="437"/>
      <c r="V2629" s="437"/>
      <c r="W2629" s="437"/>
      <c r="X2629" s="437"/>
      <c r="Y2629" s="437"/>
      <c r="Z2629" s="437"/>
      <c r="AA2629" s="437"/>
      <c r="AB2629" s="437"/>
      <c r="AC2629" s="437"/>
      <c r="AD2629" s="437"/>
      <c r="AE2629" s="437"/>
      <c r="AF2629" s="437"/>
    </row>
    <row r="2630">
      <c r="A2630" s="488" t="s">
        <v>8960</v>
      </c>
      <c r="B2630" s="474"/>
      <c r="C2630" s="474"/>
      <c r="D2630" s="474"/>
      <c r="E2630" s="474"/>
      <c r="F2630" s="474"/>
      <c r="G2630" s="474"/>
      <c r="H2630" s="451"/>
      <c r="S2630" s="452"/>
      <c r="T2630" s="437"/>
      <c r="U2630" s="437"/>
      <c r="V2630" s="437"/>
      <c r="W2630" s="437"/>
      <c r="X2630" s="437"/>
      <c r="Y2630" s="437"/>
      <c r="Z2630" s="437"/>
      <c r="AA2630" s="437"/>
      <c r="AB2630" s="437"/>
      <c r="AC2630" s="437"/>
      <c r="AD2630" s="437"/>
      <c r="AE2630" s="437"/>
      <c r="AF2630" s="437"/>
    </row>
    <row r="2631">
      <c r="A2631" s="471" t="s">
        <v>8944</v>
      </c>
      <c r="B2631" s="472" t="s">
        <v>8946</v>
      </c>
      <c r="C2631" s="473" t="s">
        <v>39</v>
      </c>
      <c r="D2631" s="475"/>
      <c r="E2631" s="472" t="s">
        <v>8951</v>
      </c>
      <c r="F2631" s="478" t="s">
        <v>8961</v>
      </c>
      <c r="G2631" s="473" t="s">
        <v>8953</v>
      </c>
      <c r="H2631" s="451"/>
      <c r="S2631" s="452"/>
      <c r="T2631" s="437"/>
      <c r="U2631" s="437"/>
      <c r="V2631" s="437"/>
      <c r="W2631" s="437"/>
      <c r="X2631" s="437"/>
      <c r="Y2631" s="437"/>
      <c r="Z2631" s="437"/>
      <c r="AA2631" s="437"/>
      <c r="AB2631" s="437"/>
      <c r="AC2631" s="437"/>
      <c r="AD2631" s="437"/>
      <c r="AE2631" s="437"/>
      <c r="AF2631" s="437"/>
    </row>
    <row r="2632">
      <c r="A2632" s="471" t="s">
        <v>6465</v>
      </c>
      <c r="B2632" s="472">
        <v>1.0</v>
      </c>
      <c r="C2632" s="476" t="s">
        <v>8955</v>
      </c>
      <c r="D2632" s="475"/>
      <c r="E2632" s="478" t="s">
        <v>8956</v>
      </c>
      <c r="F2632" s="472"/>
      <c r="G2632" s="473" t="s">
        <v>8957</v>
      </c>
      <c r="H2632" s="451"/>
      <c r="S2632" s="452"/>
      <c r="T2632" s="437"/>
      <c r="U2632" s="437"/>
      <c r="V2632" s="437"/>
      <c r="W2632" s="437"/>
      <c r="X2632" s="437"/>
      <c r="Y2632" s="437"/>
      <c r="Z2632" s="437"/>
      <c r="AA2632" s="437"/>
      <c r="AB2632" s="437"/>
      <c r="AC2632" s="437"/>
      <c r="AD2632" s="437"/>
      <c r="AE2632" s="437"/>
      <c r="AF2632" s="437"/>
    </row>
    <row r="2633">
      <c r="A2633" s="489" t="s">
        <v>8962</v>
      </c>
      <c r="B2633" s="474"/>
      <c r="C2633" s="474"/>
      <c r="D2633" s="474"/>
      <c r="E2633" s="474"/>
      <c r="F2633" s="474"/>
      <c r="G2633" s="474"/>
      <c r="H2633" s="451"/>
      <c r="S2633" s="452"/>
      <c r="T2633" s="437"/>
      <c r="U2633" s="437"/>
      <c r="V2633" s="437"/>
      <c r="W2633" s="437"/>
      <c r="X2633" s="437"/>
      <c r="Y2633" s="437"/>
      <c r="Z2633" s="437"/>
      <c r="AA2633" s="437"/>
      <c r="AB2633" s="437"/>
      <c r="AC2633" s="437"/>
      <c r="AD2633" s="437"/>
      <c r="AE2633" s="437"/>
      <c r="AF2633" s="437"/>
    </row>
    <row r="2634">
      <c r="A2634" s="471" t="s">
        <v>8944</v>
      </c>
      <c r="B2634" s="472" t="s">
        <v>8946</v>
      </c>
      <c r="C2634" s="473" t="s">
        <v>39</v>
      </c>
      <c r="D2634" s="475"/>
      <c r="E2634" s="472" t="s">
        <v>8951</v>
      </c>
      <c r="F2634" s="472" t="s">
        <v>8952</v>
      </c>
      <c r="G2634" s="473" t="s">
        <v>8953</v>
      </c>
      <c r="H2634" s="451"/>
      <c r="S2634" s="452"/>
      <c r="T2634" s="437"/>
      <c r="U2634" s="437"/>
      <c r="V2634" s="437"/>
      <c r="W2634" s="437"/>
      <c r="X2634" s="437"/>
      <c r="Y2634" s="437"/>
      <c r="Z2634" s="437"/>
      <c r="AA2634" s="437"/>
      <c r="AB2634" s="437"/>
      <c r="AC2634" s="437"/>
      <c r="AD2634" s="437"/>
      <c r="AE2634" s="437"/>
      <c r="AF2634" s="437"/>
    </row>
    <row r="2635">
      <c r="A2635" s="490" t="s">
        <v>6465</v>
      </c>
      <c r="B2635" s="491">
        <v>1.0</v>
      </c>
      <c r="C2635" s="492" t="s">
        <v>8955</v>
      </c>
      <c r="D2635" s="493"/>
      <c r="E2635" s="494" t="s">
        <v>8956</v>
      </c>
      <c r="F2635" s="491"/>
      <c r="G2635" s="495" t="s">
        <v>8963</v>
      </c>
      <c r="H2635" s="451"/>
      <c r="S2635" s="452"/>
      <c r="T2635" s="437"/>
      <c r="U2635" s="437"/>
      <c r="V2635" s="437"/>
      <c r="W2635" s="437"/>
      <c r="X2635" s="437"/>
      <c r="Y2635" s="437"/>
      <c r="Z2635" s="437"/>
      <c r="AA2635" s="437"/>
      <c r="AB2635" s="437"/>
      <c r="AC2635" s="437"/>
      <c r="AD2635" s="437"/>
      <c r="AE2635" s="437"/>
      <c r="AF2635" s="437"/>
    </row>
    <row r="2636">
      <c r="A2636" s="496"/>
      <c r="B2636" s="497"/>
      <c r="C2636" s="497"/>
      <c r="E2636" s="497"/>
      <c r="F2636" s="497"/>
      <c r="G2636" s="497"/>
      <c r="H2636" s="556"/>
      <c r="I2636" s="513"/>
      <c r="J2636" s="513"/>
      <c r="K2636" s="513"/>
      <c r="L2636" s="513"/>
      <c r="M2636" s="513"/>
      <c r="N2636" s="513"/>
      <c r="O2636" s="513"/>
      <c r="P2636" s="513"/>
      <c r="Q2636" s="513"/>
      <c r="R2636" s="513"/>
      <c r="S2636" s="514"/>
      <c r="T2636" s="437"/>
      <c r="U2636" s="437"/>
      <c r="V2636" s="437"/>
      <c r="W2636" s="437"/>
      <c r="X2636" s="437"/>
      <c r="Y2636" s="437"/>
      <c r="Z2636" s="437"/>
      <c r="AA2636" s="437"/>
      <c r="AB2636" s="437"/>
      <c r="AC2636" s="437"/>
      <c r="AD2636" s="437"/>
      <c r="AE2636" s="437"/>
      <c r="AF2636" s="437"/>
    </row>
    <row r="2637">
      <c r="A2637" s="498" t="s">
        <v>8964</v>
      </c>
      <c r="B2637" s="435"/>
      <c r="C2637" s="435"/>
      <c r="D2637" s="499" t="s">
        <v>8965</v>
      </c>
      <c r="E2637" s="500" t="s">
        <v>8966</v>
      </c>
      <c r="F2637" s="499" t="s">
        <v>8967</v>
      </c>
      <c r="G2637" s="435"/>
      <c r="H2637" s="435"/>
      <c r="I2637" s="435"/>
      <c r="J2637" s="501" t="s">
        <v>8965</v>
      </c>
      <c r="K2637" s="500" t="s">
        <v>8966</v>
      </c>
      <c r="L2637" s="501" t="s">
        <v>8968</v>
      </c>
      <c r="M2637" s="435"/>
      <c r="N2637" s="435"/>
      <c r="O2637" s="435"/>
      <c r="P2637" s="502" t="s">
        <v>8965</v>
      </c>
      <c r="Q2637" s="503" t="s">
        <v>8966</v>
      </c>
      <c r="R2637" s="504"/>
      <c r="S2637" s="436"/>
      <c r="T2637" s="437"/>
      <c r="U2637" s="437"/>
      <c r="V2637" s="437"/>
      <c r="W2637" s="437"/>
      <c r="X2637" s="437"/>
      <c r="Y2637" s="437"/>
      <c r="Z2637" s="437"/>
      <c r="AA2637" s="437"/>
      <c r="AB2637" s="437"/>
      <c r="AC2637" s="437"/>
      <c r="AD2637" s="437"/>
      <c r="AE2637" s="437"/>
      <c r="AF2637" s="437"/>
    </row>
    <row r="2638">
      <c r="A2638" s="505"/>
      <c r="S2638" s="452"/>
      <c r="T2638" s="437"/>
      <c r="U2638" s="437"/>
      <c r="V2638" s="437"/>
      <c r="W2638" s="437"/>
      <c r="X2638" s="437"/>
      <c r="Y2638" s="437"/>
      <c r="Z2638" s="437"/>
      <c r="AA2638" s="437"/>
      <c r="AB2638" s="437"/>
      <c r="AC2638" s="437"/>
      <c r="AD2638" s="437"/>
      <c r="AE2638" s="437"/>
      <c r="AF2638" s="437"/>
    </row>
    <row r="2639">
      <c r="A2639" s="506" t="s">
        <v>8969</v>
      </c>
      <c r="D2639" s="507" t="s">
        <v>8965</v>
      </c>
      <c r="E2639" s="508" t="s">
        <v>8966</v>
      </c>
      <c r="F2639" s="507" t="s">
        <v>8970</v>
      </c>
      <c r="J2639" s="507" t="s">
        <v>8965</v>
      </c>
      <c r="K2639" s="508" t="s">
        <v>8966</v>
      </c>
      <c r="L2639" s="507" t="s">
        <v>8971</v>
      </c>
      <c r="P2639" s="509" t="s">
        <v>8965</v>
      </c>
      <c r="Q2639" s="510" t="s">
        <v>8966</v>
      </c>
      <c r="R2639" s="511" t="s">
        <v>8972</v>
      </c>
      <c r="S2639" s="452"/>
      <c r="T2639" s="437"/>
      <c r="U2639" s="437"/>
      <c r="V2639" s="437"/>
      <c r="W2639" s="437"/>
      <c r="X2639" s="437"/>
      <c r="Y2639" s="437"/>
      <c r="Z2639" s="437"/>
      <c r="AA2639" s="437"/>
      <c r="AB2639" s="437"/>
      <c r="AC2639" s="437"/>
      <c r="AD2639" s="437"/>
      <c r="AE2639" s="437"/>
      <c r="AF2639" s="437"/>
    </row>
    <row r="2640">
      <c r="A2640" s="512"/>
      <c r="B2640" s="513"/>
      <c r="C2640" s="513"/>
      <c r="D2640" s="513"/>
      <c r="E2640" s="513"/>
      <c r="F2640" s="513"/>
      <c r="G2640" s="513"/>
      <c r="H2640" s="513"/>
      <c r="I2640" s="513"/>
      <c r="J2640" s="513"/>
      <c r="K2640" s="513"/>
      <c r="L2640" s="513"/>
      <c r="M2640" s="513"/>
      <c r="N2640" s="513"/>
      <c r="O2640" s="513"/>
      <c r="P2640" s="513"/>
      <c r="Q2640" s="513"/>
      <c r="R2640" s="513"/>
      <c r="S2640" s="514"/>
      <c r="T2640" s="437"/>
      <c r="U2640" s="437"/>
      <c r="V2640" s="437"/>
      <c r="W2640" s="437"/>
      <c r="X2640" s="437"/>
      <c r="Y2640" s="437"/>
      <c r="Z2640" s="437"/>
      <c r="AA2640" s="437"/>
      <c r="AB2640" s="437"/>
      <c r="AC2640" s="437"/>
      <c r="AD2640" s="437"/>
      <c r="AE2640" s="437"/>
      <c r="AF2640" s="437"/>
    </row>
    <row r="2641">
      <c r="A2641" s="434" t="s">
        <v>9075</v>
      </c>
      <c r="B2641" s="435"/>
      <c r="C2641" s="435"/>
      <c r="D2641" s="435"/>
      <c r="E2641" s="435"/>
      <c r="F2641" s="435"/>
      <c r="G2641" s="435"/>
      <c r="H2641" s="435"/>
      <c r="I2641" s="435"/>
      <c r="J2641" s="435"/>
      <c r="K2641" s="435"/>
      <c r="L2641" s="435"/>
      <c r="M2641" s="435"/>
      <c r="N2641" s="435"/>
      <c r="O2641" s="435"/>
      <c r="P2641" s="435"/>
      <c r="Q2641" s="435"/>
      <c r="R2641" s="435"/>
      <c r="S2641" s="436"/>
      <c r="T2641" s="437"/>
      <c r="U2641" s="437"/>
      <c r="V2641" s="437"/>
      <c r="W2641" s="437"/>
      <c r="X2641" s="437"/>
      <c r="Y2641" s="437"/>
      <c r="Z2641" s="437"/>
      <c r="AA2641" s="437"/>
      <c r="AB2641" s="437"/>
      <c r="AC2641" s="437"/>
      <c r="AD2641" s="437"/>
      <c r="AE2641" s="437"/>
      <c r="AF2641" s="437"/>
    </row>
    <row r="2642">
      <c r="A2642" s="438" t="s">
        <v>8935</v>
      </c>
      <c r="B2642" s="439"/>
      <c r="C2642" s="438" t="s">
        <v>8936</v>
      </c>
      <c r="D2642" s="440"/>
      <c r="E2642" s="439"/>
      <c r="F2642" s="441" t="s">
        <v>1437</v>
      </c>
      <c r="G2642" s="442" t="s">
        <v>8937</v>
      </c>
      <c r="H2642" s="443" t="s">
        <v>1442</v>
      </c>
      <c r="I2642" s="444"/>
      <c r="J2642" s="444"/>
      <c r="K2642" s="444"/>
      <c r="L2642" s="444"/>
      <c r="M2642" s="444"/>
      <c r="N2642" s="444"/>
      <c r="O2642" s="444"/>
      <c r="P2642" s="444"/>
      <c r="Q2642" s="444"/>
      <c r="R2642" s="444"/>
      <c r="S2642" s="445"/>
      <c r="T2642" s="437"/>
      <c r="U2642" s="437"/>
      <c r="V2642" s="437"/>
      <c r="W2642" s="437"/>
      <c r="X2642" s="437"/>
      <c r="Y2642" s="437"/>
      <c r="Z2642" s="437"/>
      <c r="AA2642" s="437"/>
      <c r="AB2642" s="437"/>
      <c r="AC2642" s="437"/>
      <c r="AD2642" s="437"/>
      <c r="AE2642" s="437"/>
      <c r="AF2642" s="437"/>
    </row>
    <row r="2643">
      <c r="A2643" s="446" t="s">
        <v>8938</v>
      </c>
      <c r="B2643" s="22"/>
      <c r="C2643" s="447"/>
      <c r="D2643" s="448"/>
      <c r="E2643" s="22"/>
      <c r="F2643" s="449" t="s">
        <v>8939</v>
      </c>
      <c r="G2643" s="450"/>
      <c r="H2643" s="451"/>
      <c r="S2643" s="452"/>
      <c r="T2643" s="437"/>
      <c r="U2643" s="437"/>
      <c r="V2643" s="437"/>
      <c r="W2643" s="437"/>
      <c r="X2643" s="437"/>
      <c r="Y2643" s="437"/>
      <c r="Z2643" s="437"/>
      <c r="AA2643" s="437"/>
      <c r="AB2643" s="437"/>
      <c r="AC2643" s="437"/>
      <c r="AD2643" s="437"/>
      <c r="AE2643" s="437"/>
      <c r="AF2643" s="437"/>
    </row>
    <row r="2644">
      <c r="A2644" s="453" t="s">
        <v>8940</v>
      </c>
      <c r="B2644" s="448"/>
      <c r="C2644" s="448"/>
      <c r="D2644" s="22"/>
      <c r="E2644" s="454" t="s">
        <v>8941</v>
      </c>
      <c r="F2644" s="455" t="s">
        <v>8942</v>
      </c>
      <c r="G2644" s="456"/>
      <c r="H2644" s="451"/>
      <c r="S2644" s="452"/>
      <c r="T2644" s="437"/>
      <c r="U2644" s="437"/>
      <c r="V2644" s="437"/>
      <c r="W2644" s="437"/>
      <c r="X2644" s="437"/>
      <c r="Y2644" s="437"/>
      <c r="Z2644" s="437"/>
      <c r="AA2644" s="437"/>
      <c r="AB2644" s="437"/>
      <c r="AC2644" s="437"/>
      <c r="AD2644" s="437"/>
      <c r="AE2644" s="437"/>
      <c r="AF2644" s="437"/>
    </row>
    <row r="2645">
      <c r="A2645" s="457" t="s">
        <v>8943</v>
      </c>
      <c r="B2645" s="458"/>
      <c r="C2645" s="458"/>
      <c r="D2645" s="459"/>
      <c r="E2645" s="460"/>
      <c r="F2645" s="461"/>
      <c r="G2645" s="462"/>
      <c r="H2645" s="463"/>
      <c r="I2645" s="464"/>
      <c r="J2645" s="464"/>
      <c r="K2645" s="464"/>
      <c r="L2645" s="464"/>
      <c r="M2645" s="464"/>
      <c r="N2645" s="464"/>
      <c r="O2645" s="464"/>
      <c r="P2645" s="464"/>
      <c r="Q2645" s="464"/>
      <c r="R2645" s="464"/>
      <c r="S2645" s="465"/>
      <c r="T2645" s="437"/>
      <c r="U2645" s="437"/>
      <c r="V2645" s="437"/>
      <c r="W2645" s="437"/>
      <c r="X2645" s="437"/>
      <c r="Y2645" s="437"/>
      <c r="Z2645" s="437"/>
      <c r="AA2645" s="437"/>
      <c r="AB2645" s="437"/>
      <c r="AC2645" s="437"/>
      <c r="AD2645" s="437"/>
      <c r="AE2645" s="437"/>
      <c r="AF2645" s="437"/>
    </row>
    <row r="2646">
      <c r="A2646" s="466" t="s">
        <v>8944</v>
      </c>
      <c r="B2646" s="467"/>
      <c r="C2646" s="468" t="s">
        <v>8945</v>
      </c>
      <c r="D2646" s="469"/>
      <c r="E2646" s="469"/>
      <c r="F2646" s="469"/>
      <c r="G2646" s="469"/>
      <c r="H2646" s="605" t="s">
        <v>1605</v>
      </c>
      <c r="S2646" s="452"/>
      <c r="T2646" s="437"/>
      <c r="U2646" s="437"/>
      <c r="V2646" s="437"/>
      <c r="W2646" s="437"/>
      <c r="X2646" s="437"/>
      <c r="Y2646" s="437"/>
      <c r="Z2646" s="437"/>
      <c r="AA2646" s="437"/>
      <c r="AB2646" s="437"/>
      <c r="AC2646" s="437"/>
      <c r="AD2646" s="437"/>
      <c r="AE2646" s="437"/>
      <c r="AF2646" s="437"/>
    </row>
    <row r="2647">
      <c r="A2647" s="471"/>
      <c r="B2647" s="472" t="s">
        <v>8946</v>
      </c>
      <c r="C2647" s="473" t="s">
        <v>8947</v>
      </c>
      <c r="D2647" s="474"/>
      <c r="E2647" s="474"/>
      <c r="F2647" s="475"/>
      <c r="G2647" s="473" t="s">
        <v>8948</v>
      </c>
      <c r="H2647" s="451"/>
      <c r="S2647" s="452"/>
      <c r="T2647" s="437"/>
      <c r="U2647" s="437"/>
      <c r="V2647" s="437"/>
      <c r="W2647" s="437"/>
      <c r="X2647" s="437"/>
      <c r="Y2647" s="437"/>
      <c r="Z2647" s="437"/>
      <c r="AA2647" s="437"/>
      <c r="AB2647" s="437"/>
      <c r="AC2647" s="437"/>
      <c r="AD2647" s="437"/>
      <c r="AE2647" s="437"/>
      <c r="AF2647" s="437"/>
    </row>
    <row r="2648">
      <c r="A2648" s="486" t="s">
        <v>2101</v>
      </c>
      <c r="B2648" s="478">
        <v>1.0</v>
      </c>
      <c r="C2648" s="476" t="s">
        <v>2156</v>
      </c>
      <c r="D2648" s="474"/>
      <c r="E2648" s="474"/>
      <c r="F2648" s="475"/>
      <c r="G2648" s="477"/>
      <c r="H2648" s="451"/>
      <c r="S2648" s="452"/>
      <c r="T2648" s="437"/>
      <c r="U2648" s="437"/>
      <c r="V2648" s="437"/>
      <c r="W2648" s="437"/>
      <c r="X2648" s="437"/>
      <c r="Y2648" s="437"/>
      <c r="Z2648" s="437"/>
      <c r="AA2648" s="437"/>
      <c r="AB2648" s="437"/>
      <c r="AC2648" s="437"/>
      <c r="AD2648" s="437"/>
      <c r="AE2648" s="437"/>
      <c r="AF2648" s="437"/>
    </row>
    <row r="2649">
      <c r="A2649" s="486" t="s">
        <v>2101</v>
      </c>
      <c r="B2649" s="478">
        <v>2.0</v>
      </c>
      <c r="C2649" s="476" t="s">
        <v>2109</v>
      </c>
      <c r="D2649" s="474"/>
      <c r="E2649" s="474"/>
      <c r="F2649" s="475"/>
      <c r="G2649" s="477"/>
      <c r="H2649" s="451"/>
      <c r="S2649" s="452"/>
      <c r="T2649" s="437"/>
      <c r="U2649" s="437"/>
      <c r="V2649" s="437"/>
      <c r="W2649" s="437"/>
      <c r="X2649" s="437"/>
      <c r="Y2649" s="437"/>
      <c r="Z2649" s="437"/>
      <c r="AA2649" s="437"/>
      <c r="AB2649" s="437"/>
      <c r="AC2649" s="437"/>
      <c r="AD2649" s="437"/>
      <c r="AE2649" s="437"/>
      <c r="AF2649" s="437"/>
    </row>
    <row r="2650">
      <c r="A2650" s="471"/>
      <c r="B2650" s="472" t="s">
        <v>8946</v>
      </c>
      <c r="C2650" s="473" t="s">
        <v>8947</v>
      </c>
      <c r="D2650" s="474"/>
      <c r="E2650" s="475"/>
      <c r="F2650" s="472" t="s">
        <v>8948</v>
      </c>
      <c r="G2650" s="477" t="s">
        <v>8949</v>
      </c>
      <c r="H2650" s="451"/>
      <c r="S2650" s="452"/>
      <c r="T2650" s="437"/>
      <c r="U2650" s="437"/>
      <c r="V2650" s="437"/>
      <c r="W2650" s="437"/>
      <c r="X2650" s="437"/>
      <c r="Y2650" s="437"/>
      <c r="Z2650" s="437"/>
      <c r="AA2650" s="437"/>
      <c r="AB2650" s="437"/>
      <c r="AC2650" s="437"/>
      <c r="AD2650" s="437"/>
      <c r="AE2650" s="437"/>
      <c r="AF2650" s="437"/>
    </row>
    <row r="2651">
      <c r="A2651" s="471" t="s">
        <v>2104</v>
      </c>
      <c r="B2651" s="472"/>
      <c r="C2651" s="476"/>
      <c r="D2651" s="474"/>
      <c r="E2651" s="475"/>
      <c r="F2651" s="478"/>
      <c r="G2651" s="473"/>
      <c r="H2651" s="451"/>
      <c r="S2651" s="452"/>
      <c r="T2651" s="437"/>
      <c r="U2651" s="437"/>
      <c r="V2651" s="437"/>
      <c r="W2651" s="437"/>
      <c r="X2651" s="437"/>
      <c r="Y2651" s="437"/>
      <c r="Z2651" s="437"/>
      <c r="AA2651" s="437"/>
      <c r="AB2651" s="437"/>
      <c r="AC2651" s="437"/>
      <c r="AD2651" s="437"/>
      <c r="AE2651" s="437"/>
      <c r="AF2651" s="437"/>
    </row>
    <row r="2652">
      <c r="A2652" s="471"/>
      <c r="B2652" s="472" t="s">
        <v>8946</v>
      </c>
      <c r="C2652" s="517" t="s">
        <v>6512</v>
      </c>
      <c r="D2652" s="517" t="s">
        <v>8974</v>
      </c>
      <c r="E2652" s="517" t="s">
        <v>8951</v>
      </c>
      <c r="F2652" s="517" t="s">
        <v>8952</v>
      </c>
      <c r="G2652" s="473" t="s">
        <v>8953</v>
      </c>
      <c r="H2652" s="451"/>
      <c r="S2652" s="452"/>
      <c r="T2652" s="437"/>
      <c r="U2652" s="437"/>
      <c r="V2652" s="437"/>
      <c r="W2652" s="437"/>
      <c r="X2652" s="437"/>
      <c r="Y2652" s="437"/>
      <c r="Z2652" s="437"/>
      <c r="AA2652" s="437"/>
      <c r="AB2652" s="437"/>
      <c r="AC2652" s="437"/>
      <c r="AD2652" s="437"/>
      <c r="AE2652" s="437"/>
      <c r="AF2652" s="437"/>
    </row>
    <row r="2653">
      <c r="A2653" s="471" t="s">
        <v>8975</v>
      </c>
      <c r="B2653" s="472">
        <v>1.0</v>
      </c>
      <c r="C2653" s="478" t="s">
        <v>8976</v>
      </c>
      <c r="D2653" s="472"/>
      <c r="E2653" s="478" t="s">
        <v>8977</v>
      </c>
      <c r="F2653" s="472"/>
      <c r="G2653" s="473" t="s">
        <v>8978</v>
      </c>
      <c r="H2653" s="451"/>
      <c r="S2653" s="452"/>
      <c r="T2653" s="437"/>
      <c r="U2653" s="437"/>
      <c r="V2653" s="437"/>
      <c r="W2653" s="437"/>
      <c r="X2653" s="437"/>
      <c r="Y2653" s="437"/>
      <c r="Z2653" s="437"/>
      <c r="AA2653" s="437"/>
      <c r="AB2653" s="437"/>
      <c r="AC2653" s="437"/>
      <c r="AD2653" s="437"/>
      <c r="AE2653" s="437"/>
      <c r="AF2653" s="437"/>
    </row>
    <row r="2654">
      <c r="A2654" s="479"/>
      <c r="B2654" s="480" t="s">
        <v>8946</v>
      </c>
      <c r="C2654" s="485" t="s">
        <v>39</v>
      </c>
      <c r="D2654" s="475"/>
      <c r="E2654" s="480" t="s">
        <v>8951</v>
      </c>
      <c r="F2654" s="480" t="s">
        <v>8952</v>
      </c>
      <c r="G2654" s="485" t="s">
        <v>8953</v>
      </c>
      <c r="H2654" s="451"/>
      <c r="S2654" s="452"/>
      <c r="T2654" s="437"/>
      <c r="U2654" s="437"/>
      <c r="V2654" s="437"/>
      <c r="W2654" s="437"/>
      <c r="X2654" s="437"/>
      <c r="Y2654" s="437"/>
      <c r="Z2654" s="437"/>
      <c r="AA2654" s="437"/>
      <c r="AB2654" s="437"/>
      <c r="AC2654" s="437"/>
      <c r="AD2654" s="437"/>
      <c r="AE2654" s="437"/>
      <c r="AF2654" s="437"/>
    </row>
    <row r="2655">
      <c r="A2655" s="471" t="s">
        <v>6465</v>
      </c>
      <c r="B2655" s="480">
        <v>1.0</v>
      </c>
      <c r="C2655" s="484" t="s">
        <v>8955</v>
      </c>
      <c r="D2655" s="475"/>
      <c r="E2655" s="483" t="s">
        <v>8956</v>
      </c>
      <c r="F2655" s="480"/>
      <c r="G2655" s="484" t="s">
        <v>8957</v>
      </c>
      <c r="H2655" s="451"/>
      <c r="S2655" s="452"/>
      <c r="T2655" s="437"/>
      <c r="U2655" s="437"/>
      <c r="V2655" s="437"/>
      <c r="W2655" s="437"/>
      <c r="X2655" s="437"/>
      <c r="Y2655" s="437"/>
      <c r="Z2655" s="437"/>
      <c r="AA2655" s="437"/>
      <c r="AB2655" s="437"/>
      <c r="AC2655" s="437"/>
      <c r="AD2655" s="437"/>
      <c r="AE2655" s="437"/>
      <c r="AF2655" s="437"/>
    </row>
    <row r="2656">
      <c r="A2656" s="471"/>
      <c r="B2656" s="472" t="s">
        <v>8946</v>
      </c>
      <c r="C2656" s="476" t="s">
        <v>8958</v>
      </c>
      <c r="D2656" s="474"/>
      <c r="E2656" s="474"/>
      <c r="F2656" s="475"/>
      <c r="G2656" s="473" t="s">
        <v>8959</v>
      </c>
      <c r="H2656" s="451"/>
      <c r="S2656" s="452"/>
      <c r="T2656" s="437"/>
      <c r="U2656" s="437"/>
      <c r="V2656" s="437"/>
      <c r="W2656" s="437"/>
      <c r="X2656" s="437"/>
      <c r="Y2656" s="437"/>
      <c r="Z2656" s="437"/>
      <c r="AA2656" s="437"/>
      <c r="AB2656" s="437"/>
      <c r="AC2656" s="437"/>
      <c r="AD2656" s="437"/>
      <c r="AE2656" s="437"/>
      <c r="AF2656" s="437"/>
    </row>
    <row r="2657">
      <c r="A2657" s="486" t="s">
        <v>1636</v>
      </c>
      <c r="B2657" s="478">
        <v>1.0</v>
      </c>
      <c r="C2657" s="487" t="s">
        <v>2037</v>
      </c>
      <c r="D2657" s="474"/>
      <c r="E2657" s="474"/>
      <c r="F2657" s="475"/>
      <c r="G2657" s="476" t="s">
        <v>1638</v>
      </c>
      <c r="H2657" s="451"/>
      <c r="S2657" s="452"/>
      <c r="T2657" s="437"/>
      <c r="U2657" s="437"/>
      <c r="V2657" s="437"/>
      <c r="W2657" s="437"/>
      <c r="X2657" s="437"/>
      <c r="Y2657" s="437"/>
      <c r="Z2657" s="437"/>
      <c r="AA2657" s="437"/>
      <c r="AB2657" s="437"/>
      <c r="AC2657" s="437"/>
      <c r="AD2657" s="437"/>
      <c r="AE2657" s="437"/>
      <c r="AF2657" s="437"/>
    </row>
    <row r="2658">
      <c r="A2658" s="486" t="s">
        <v>1636</v>
      </c>
      <c r="B2658" s="478">
        <v>2.0</v>
      </c>
      <c r="C2658" s="487" t="s">
        <v>2025</v>
      </c>
      <c r="D2658" s="474"/>
      <c r="E2658" s="474"/>
      <c r="F2658" s="475"/>
      <c r="G2658" s="476" t="s">
        <v>1661</v>
      </c>
      <c r="H2658" s="451"/>
      <c r="S2658" s="452"/>
      <c r="T2658" s="437"/>
      <c r="U2658" s="437"/>
      <c r="V2658" s="437"/>
      <c r="W2658" s="437"/>
      <c r="X2658" s="437"/>
      <c r="Y2658" s="437"/>
      <c r="Z2658" s="437"/>
      <c r="AA2658" s="437"/>
      <c r="AB2658" s="437"/>
      <c r="AC2658" s="437"/>
      <c r="AD2658" s="437"/>
      <c r="AE2658" s="437"/>
      <c r="AF2658" s="437"/>
    </row>
    <row r="2659">
      <c r="A2659" s="486" t="s">
        <v>1646</v>
      </c>
      <c r="B2659" s="478">
        <v>3.0</v>
      </c>
      <c r="C2659" s="487" t="s">
        <v>2038</v>
      </c>
      <c r="D2659" s="474"/>
      <c r="E2659" s="474"/>
      <c r="F2659" s="475"/>
      <c r="G2659" s="476" t="s">
        <v>1729</v>
      </c>
      <c r="H2659" s="451"/>
      <c r="S2659" s="452"/>
      <c r="T2659" s="437"/>
      <c r="U2659" s="437"/>
      <c r="V2659" s="437"/>
      <c r="W2659" s="437"/>
      <c r="X2659" s="437"/>
      <c r="Y2659" s="437"/>
      <c r="Z2659" s="437"/>
      <c r="AA2659" s="437"/>
      <c r="AB2659" s="437"/>
      <c r="AC2659" s="437"/>
      <c r="AD2659" s="437"/>
      <c r="AE2659" s="437"/>
      <c r="AF2659" s="437"/>
    </row>
    <row r="2660">
      <c r="A2660" s="486" t="s">
        <v>1646</v>
      </c>
      <c r="B2660" s="478">
        <v>4.0</v>
      </c>
      <c r="C2660" s="487" t="s">
        <v>2035</v>
      </c>
      <c r="D2660" s="474"/>
      <c r="E2660" s="474"/>
      <c r="F2660" s="475"/>
      <c r="G2660" s="476" t="s">
        <v>2028</v>
      </c>
      <c r="H2660" s="451"/>
      <c r="S2660" s="452"/>
      <c r="T2660" s="437"/>
      <c r="U2660" s="437"/>
      <c r="V2660" s="437"/>
      <c r="W2660" s="437"/>
      <c r="X2660" s="437"/>
      <c r="Y2660" s="437"/>
      <c r="Z2660" s="437"/>
      <c r="AA2660" s="437"/>
      <c r="AB2660" s="437"/>
      <c r="AC2660" s="437"/>
      <c r="AD2660" s="437"/>
      <c r="AE2660" s="437"/>
      <c r="AF2660" s="437"/>
    </row>
    <row r="2661">
      <c r="A2661" s="486" t="s">
        <v>1636</v>
      </c>
      <c r="B2661" s="478">
        <v>5.0</v>
      </c>
      <c r="C2661" s="487" t="s">
        <v>2032</v>
      </c>
      <c r="D2661" s="474"/>
      <c r="E2661" s="474"/>
      <c r="F2661" s="475"/>
      <c r="G2661" s="476" t="s">
        <v>1638</v>
      </c>
      <c r="H2661" s="451"/>
      <c r="S2661" s="452"/>
      <c r="T2661" s="437"/>
      <c r="U2661" s="437"/>
      <c r="V2661" s="437"/>
      <c r="W2661" s="437"/>
      <c r="X2661" s="437"/>
      <c r="Y2661" s="437"/>
      <c r="Z2661" s="437"/>
      <c r="AA2661" s="437"/>
      <c r="AB2661" s="437"/>
      <c r="AC2661" s="437"/>
      <c r="AD2661" s="437"/>
      <c r="AE2661" s="437"/>
      <c r="AF2661" s="437"/>
    </row>
    <row r="2662">
      <c r="A2662" s="486" t="s">
        <v>1636</v>
      </c>
      <c r="B2662" s="478">
        <v>6.0</v>
      </c>
      <c r="C2662" s="487" t="s">
        <v>2036</v>
      </c>
      <c r="D2662" s="474"/>
      <c r="E2662" s="474"/>
      <c r="F2662" s="475"/>
      <c r="G2662" s="476" t="s">
        <v>1638</v>
      </c>
      <c r="H2662" s="451"/>
      <c r="S2662" s="452"/>
      <c r="T2662" s="437"/>
      <c r="U2662" s="437"/>
      <c r="V2662" s="437"/>
      <c r="W2662" s="437"/>
      <c r="X2662" s="437"/>
      <c r="Y2662" s="437"/>
      <c r="Z2662" s="437"/>
      <c r="AA2662" s="437"/>
      <c r="AB2662" s="437"/>
      <c r="AC2662" s="437"/>
      <c r="AD2662" s="437"/>
      <c r="AE2662" s="437"/>
      <c r="AF2662" s="437"/>
    </row>
    <row r="2663">
      <c r="A2663" s="486" t="s">
        <v>1646</v>
      </c>
      <c r="B2663" s="478">
        <v>7.0</v>
      </c>
      <c r="C2663" s="487" t="s">
        <v>2031</v>
      </c>
      <c r="D2663" s="474"/>
      <c r="E2663" s="474"/>
      <c r="F2663" s="475"/>
      <c r="G2663" s="476" t="s">
        <v>1729</v>
      </c>
      <c r="H2663" s="451"/>
      <c r="S2663" s="452"/>
      <c r="T2663" s="437"/>
      <c r="U2663" s="437"/>
      <c r="V2663" s="437"/>
      <c r="W2663" s="437"/>
      <c r="X2663" s="437"/>
      <c r="Y2663" s="437"/>
      <c r="Z2663" s="437"/>
      <c r="AA2663" s="437"/>
      <c r="AB2663" s="437"/>
      <c r="AC2663" s="437"/>
      <c r="AD2663" s="437"/>
      <c r="AE2663" s="437"/>
      <c r="AF2663" s="437"/>
    </row>
    <row r="2664">
      <c r="A2664" s="488" t="s">
        <v>8960</v>
      </c>
      <c r="B2664" s="474"/>
      <c r="C2664" s="474"/>
      <c r="D2664" s="474"/>
      <c r="E2664" s="474"/>
      <c r="F2664" s="474"/>
      <c r="G2664" s="474"/>
      <c r="H2664" s="451"/>
      <c r="S2664" s="452"/>
      <c r="T2664" s="437"/>
      <c r="U2664" s="437"/>
      <c r="V2664" s="437"/>
      <c r="W2664" s="437"/>
      <c r="X2664" s="437"/>
      <c r="Y2664" s="437"/>
      <c r="Z2664" s="437"/>
      <c r="AA2664" s="437"/>
      <c r="AB2664" s="437"/>
      <c r="AC2664" s="437"/>
      <c r="AD2664" s="437"/>
      <c r="AE2664" s="437"/>
      <c r="AF2664" s="437"/>
    </row>
    <row r="2665">
      <c r="A2665" s="471" t="s">
        <v>8944</v>
      </c>
      <c r="B2665" s="472" t="s">
        <v>8946</v>
      </c>
      <c r="C2665" s="473" t="s">
        <v>39</v>
      </c>
      <c r="D2665" s="475"/>
      <c r="E2665" s="472" t="s">
        <v>8951</v>
      </c>
      <c r="F2665" s="478" t="s">
        <v>8961</v>
      </c>
      <c r="G2665" s="473" t="s">
        <v>8953</v>
      </c>
      <c r="H2665" s="451"/>
      <c r="S2665" s="452"/>
      <c r="T2665" s="437"/>
      <c r="U2665" s="437"/>
      <c r="V2665" s="437"/>
      <c r="W2665" s="437"/>
      <c r="X2665" s="437"/>
      <c r="Y2665" s="437"/>
      <c r="Z2665" s="437"/>
      <c r="AA2665" s="437"/>
      <c r="AB2665" s="437"/>
      <c r="AC2665" s="437"/>
      <c r="AD2665" s="437"/>
      <c r="AE2665" s="437"/>
      <c r="AF2665" s="437"/>
    </row>
    <row r="2666">
      <c r="A2666" s="471" t="s">
        <v>6465</v>
      </c>
      <c r="B2666" s="472">
        <v>1.0</v>
      </c>
      <c r="C2666" s="476" t="s">
        <v>8955</v>
      </c>
      <c r="D2666" s="475"/>
      <c r="E2666" s="478" t="s">
        <v>8956</v>
      </c>
      <c r="F2666" s="472"/>
      <c r="G2666" s="473" t="s">
        <v>8957</v>
      </c>
      <c r="H2666" s="451"/>
      <c r="S2666" s="452"/>
      <c r="T2666" s="437"/>
      <c r="U2666" s="437"/>
      <c r="V2666" s="437"/>
      <c r="W2666" s="437"/>
      <c r="X2666" s="437"/>
      <c r="Y2666" s="437"/>
      <c r="Z2666" s="437"/>
      <c r="AA2666" s="437"/>
      <c r="AB2666" s="437"/>
      <c r="AC2666" s="437"/>
      <c r="AD2666" s="437"/>
      <c r="AE2666" s="437"/>
      <c r="AF2666" s="437"/>
    </row>
    <row r="2667">
      <c r="A2667" s="489" t="s">
        <v>8962</v>
      </c>
      <c r="B2667" s="474"/>
      <c r="C2667" s="474"/>
      <c r="D2667" s="474"/>
      <c r="E2667" s="474"/>
      <c r="F2667" s="474"/>
      <c r="G2667" s="474"/>
      <c r="H2667" s="451"/>
      <c r="S2667" s="452"/>
      <c r="T2667" s="437"/>
      <c r="U2667" s="437"/>
      <c r="V2667" s="437"/>
      <c r="W2667" s="437"/>
      <c r="X2667" s="437"/>
      <c r="Y2667" s="437"/>
      <c r="Z2667" s="437"/>
      <c r="AA2667" s="437"/>
      <c r="AB2667" s="437"/>
      <c r="AC2667" s="437"/>
      <c r="AD2667" s="437"/>
      <c r="AE2667" s="437"/>
      <c r="AF2667" s="437"/>
    </row>
    <row r="2668">
      <c r="A2668" s="471" t="s">
        <v>8944</v>
      </c>
      <c r="B2668" s="472" t="s">
        <v>8946</v>
      </c>
      <c r="C2668" s="473" t="s">
        <v>39</v>
      </c>
      <c r="D2668" s="475"/>
      <c r="E2668" s="472" t="s">
        <v>8951</v>
      </c>
      <c r="F2668" s="472" t="s">
        <v>8952</v>
      </c>
      <c r="G2668" s="473" t="s">
        <v>8953</v>
      </c>
      <c r="H2668" s="451"/>
      <c r="S2668" s="452"/>
      <c r="T2668" s="437"/>
      <c r="U2668" s="437"/>
      <c r="V2668" s="437"/>
      <c r="W2668" s="437"/>
      <c r="X2668" s="437"/>
      <c r="Y2668" s="437"/>
      <c r="Z2668" s="437"/>
      <c r="AA2668" s="437"/>
      <c r="AB2668" s="437"/>
      <c r="AC2668" s="437"/>
      <c r="AD2668" s="437"/>
      <c r="AE2668" s="437"/>
      <c r="AF2668" s="437"/>
    </row>
    <row r="2669">
      <c r="A2669" s="490" t="s">
        <v>6465</v>
      </c>
      <c r="B2669" s="491">
        <v>1.0</v>
      </c>
      <c r="C2669" s="492" t="s">
        <v>8955</v>
      </c>
      <c r="D2669" s="493"/>
      <c r="E2669" s="494" t="s">
        <v>8956</v>
      </c>
      <c r="F2669" s="491"/>
      <c r="G2669" s="495" t="s">
        <v>8963</v>
      </c>
      <c r="H2669" s="451"/>
      <c r="S2669" s="452"/>
      <c r="T2669" s="437"/>
      <c r="U2669" s="437"/>
      <c r="V2669" s="437"/>
      <c r="W2669" s="437"/>
      <c r="X2669" s="437"/>
      <c r="Y2669" s="437"/>
      <c r="Z2669" s="437"/>
      <c r="AA2669" s="437"/>
      <c r="AB2669" s="437"/>
      <c r="AC2669" s="437"/>
      <c r="AD2669" s="437"/>
      <c r="AE2669" s="437"/>
      <c r="AF2669" s="437"/>
    </row>
    <row r="2670">
      <c r="A2670" s="496"/>
      <c r="B2670" s="497"/>
      <c r="C2670" s="497"/>
      <c r="E2670" s="497"/>
      <c r="F2670" s="497"/>
      <c r="G2670" s="497"/>
      <c r="H2670" s="556"/>
      <c r="I2670" s="513"/>
      <c r="J2670" s="513"/>
      <c r="K2670" s="513"/>
      <c r="L2670" s="513"/>
      <c r="M2670" s="513"/>
      <c r="N2670" s="513"/>
      <c r="O2670" s="513"/>
      <c r="P2670" s="513"/>
      <c r="Q2670" s="513"/>
      <c r="R2670" s="513"/>
      <c r="S2670" s="514"/>
      <c r="T2670" s="437"/>
      <c r="U2670" s="437"/>
      <c r="V2670" s="437"/>
      <c r="W2670" s="437"/>
      <c r="X2670" s="437"/>
      <c r="Y2670" s="437"/>
      <c r="Z2670" s="437"/>
      <c r="AA2670" s="437"/>
      <c r="AB2670" s="437"/>
      <c r="AC2670" s="437"/>
      <c r="AD2670" s="437"/>
      <c r="AE2670" s="437"/>
      <c r="AF2670" s="437"/>
    </row>
    <row r="2671">
      <c r="A2671" s="498" t="s">
        <v>8964</v>
      </c>
      <c r="B2671" s="435"/>
      <c r="C2671" s="435"/>
      <c r="D2671" s="499" t="s">
        <v>8965</v>
      </c>
      <c r="E2671" s="500" t="s">
        <v>8966</v>
      </c>
      <c r="F2671" s="499" t="s">
        <v>8967</v>
      </c>
      <c r="G2671" s="435"/>
      <c r="H2671" s="435"/>
      <c r="I2671" s="435"/>
      <c r="J2671" s="501" t="s">
        <v>8965</v>
      </c>
      <c r="K2671" s="500" t="s">
        <v>8966</v>
      </c>
      <c r="L2671" s="501" t="s">
        <v>8968</v>
      </c>
      <c r="M2671" s="435"/>
      <c r="N2671" s="435"/>
      <c r="O2671" s="435"/>
      <c r="P2671" s="502" t="s">
        <v>8965</v>
      </c>
      <c r="Q2671" s="503" t="s">
        <v>8966</v>
      </c>
      <c r="R2671" s="504"/>
      <c r="S2671" s="436"/>
      <c r="T2671" s="437"/>
      <c r="U2671" s="437"/>
      <c r="V2671" s="437"/>
      <c r="W2671" s="437"/>
      <c r="X2671" s="437"/>
      <c r="Y2671" s="437"/>
      <c r="Z2671" s="437"/>
      <c r="AA2671" s="437"/>
      <c r="AB2671" s="437"/>
      <c r="AC2671" s="437"/>
      <c r="AD2671" s="437"/>
      <c r="AE2671" s="437"/>
      <c r="AF2671" s="437"/>
    </row>
    <row r="2672">
      <c r="A2672" s="505"/>
      <c r="S2672" s="452"/>
      <c r="T2672" s="437"/>
      <c r="U2672" s="437"/>
      <c r="V2672" s="437"/>
      <c r="W2672" s="437"/>
      <c r="X2672" s="437"/>
      <c r="Y2672" s="437"/>
      <c r="Z2672" s="437"/>
      <c r="AA2672" s="437"/>
      <c r="AB2672" s="437"/>
      <c r="AC2672" s="437"/>
      <c r="AD2672" s="437"/>
      <c r="AE2672" s="437"/>
      <c r="AF2672" s="437"/>
    </row>
    <row r="2673">
      <c r="A2673" s="506" t="s">
        <v>8969</v>
      </c>
      <c r="D2673" s="507" t="s">
        <v>8965</v>
      </c>
      <c r="E2673" s="508" t="s">
        <v>8966</v>
      </c>
      <c r="F2673" s="507" t="s">
        <v>8970</v>
      </c>
      <c r="J2673" s="507" t="s">
        <v>8965</v>
      </c>
      <c r="K2673" s="508" t="s">
        <v>8966</v>
      </c>
      <c r="L2673" s="507" t="s">
        <v>8971</v>
      </c>
      <c r="P2673" s="509" t="s">
        <v>8965</v>
      </c>
      <c r="Q2673" s="510" t="s">
        <v>8966</v>
      </c>
      <c r="R2673" s="511" t="s">
        <v>8972</v>
      </c>
      <c r="S2673" s="452"/>
      <c r="T2673" s="437"/>
      <c r="U2673" s="437"/>
      <c r="V2673" s="437"/>
      <c r="W2673" s="437"/>
      <c r="X2673" s="437"/>
      <c r="Y2673" s="437"/>
      <c r="Z2673" s="437"/>
      <c r="AA2673" s="437"/>
      <c r="AB2673" s="437"/>
      <c r="AC2673" s="437"/>
      <c r="AD2673" s="437"/>
      <c r="AE2673" s="437"/>
      <c r="AF2673" s="437"/>
    </row>
    <row r="2674">
      <c r="A2674" s="512"/>
      <c r="B2674" s="513"/>
      <c r="C2674" s="513"/>
      <c r="D2674" s="513"/>
      <c r="E2674" s="513"/>
      <c r="F2674" s="513"/>
      <c r="G2674" s="513"/>
      <c r="H2674" s="513"/>
      <c r="I2674" s="513"/>
      <c r="J2674" s="513"/>
      <c r="K2674" s="513"/>
      <c r="L2674" s="513"/>
      <c r="M2674" s="513"/>
      <c r="N2674" s="513"/>
      <c r="O2674" s="513"/>
      <c r="P2674" s="513"/>
      <c r="Q2674" s="513"/>
      <c r="R2674" s="513"/>
      <c r="S2674" s="514"/>
      <c r="T2674" s="437"/>
      <c r="U2674" s="437"/>
      <c r="V2674" s="437"/>
      <c r="W2674" s="437"/>
      <c r="X2674" s="437"/>
      <c r="Y2674" s="437"/>
      <c r="Z2674" s="437"/>
      <c r="AA2674" s="437"/>
      <c r="AB2674" s="437"/>
      <c r="AC2674" s="437"/>
      <c r="AD2674" s="437"/>
      <c r="AE2674" s="437"/>
      <c r="AF2674" s="437"/>
    </row>
    <row r="2675">
      <c r="A2675" s="434" t="s">
        <v>9076</v>
      </c>
      <c r="B2675" s="435"/>
      <c r="C2675" s="435"/>
      <c r="D2675" s="435"/>
      <c r="E2675" s="435"/>
      <c r="F2675" s="435"/>
      <c r="G2675" s="435"/>
      <c r="H2675" s="435"/>
      <c r="I2675" s="435"/>
      <c r="J2675" s="435"/>
      <c r="K2675" s="435"/>
      <c r="L2675" s="435"/>
      <c r="M2675" s="435"/>
      <c r="N2675" s="435"/>
      <c r="O2675" s="435"/>
      <c r="P2675" s="435"/>
      <c r="Q2675" s="435"/>
      <c r="R2675" s="435"/>
      <c r="S2675" s="436"/>
      <c r="T2675" s="437"/>
      <c r="U2675" s="437"/>
      <c r="V2675" s="437"/>
      <c r="W2675" s="437"/>
      <c r="X2675" s="437"/>
      <c r="Y2675" s="437"/>
      <c r="Z2675" s="437"/>
      <c r="AA2675" s="437"/>
      <c r="AB2675" s="437"/>
      <c r="AC2675" s="437"/>
      <c r="AD2675" s="437"/>
      <c r="AE2675" s="437"/>
      <c r="AF2675" s="437"/>
    </row>
    <row r="2676">
      <c r="A2676" s="438" t="s">
        <v>8935</v>
      </c>
      <c r="B2676" s="439"/>
      <c r="C2676" s="438" t="s">
        <v>8936</v>
      </c>
      <c r="D2676" s="440"/>
      <c r="E2676" s="439"/>
      <c r="F2676" s="441" t="s">
        <v>1437</v>
      </c>
      <c r="G2676" s="442" t="s">
        <v>8937</v>
      </c>
      <c r="H2676" s="443" t="s">
        <v>1442</v>
      </c>
      <c r="I2676" s="444"/>
      <c r="J2676" s="444"/>
      <c r="K2676" s="444"/>
      <c r="L2676" s="444"/>
      <c r="M2676" s="444"/>
      <c r="N2676" s="444"/>
      <c r="O2676" s="444"/>
      <c r="P2676" s="444"/>
      <c r="Q2676" s="444"/>
      <c r="R2676" s="444"/>
      <c r="S2676" s="445"/>
      <c r="T2676" s="437"/>
      <c r="U2676" s="437"/>
      <c r="V2676" s="437"/>
      <c r="W2676" s="437"/>
      <c r="X2676" s="437"/>
      <c r="Y2676" s="437"/>
      <c r="Z2676" s="437"/>
      <c r="AA2676" s="437"/>
      <c r="AB2676" s="437"/>
      <c r="AC2676" s="437"/>
      <c r="AD2676" s="437"/>
      <c r="AE2676" s="437"/>
      <c r="AF2676" s="437"/>
    </row>
    <row r="2677">
      <c r="A2677" s="446" t="s">
        <v>8938</v>
      </c>
      <c r="B2677" s="22"/>
      <c r="C2677" s="447"/>
      <c r="D2677" s="448"/>
      <c r="E2677" s="22"/>
      <c r="F2677" s="449" t="s">
        <v>8939</v>
      </c>
      <c r="G2677" s="450"/>
      <c r="H2677" s="451"/>
      <c r="S2677" s="452"/>
      <c r="T2677" s="437"/>
      <c r="U2677" s="437"/>
      <c r="V2677" s="437"/>
      <c r="W2677" s="437"/>
      <c r="X2677" s="437"/>
      <c r="Y2677" s="437"/>
      <c r="Z2677" s="437"/>
      <c r="AA2677" s="437"/>
      <c r="AB2677" s="437"/>
      <c r="AC2677" s="437"/>
      <c r="AD2677" s="437"/>
      <c r="AE2677" s="437"/>
      <c r="AF2677" s="437"/>
    </row>
    <row r="2678">
      <c r="A2678" s="453" t="s">
        <v>8940</v>
      </c>
      <c r="B2678" s="448"/>
      <c r="C2678" s="448"/>
      <c r="D2678" s="22"/>
      <c r="E2678" s="454" t="s">
        <v>8941</v>
      </c>
      <c r="F2678" s="455" t="s">
        <v>8942</v>
      </c>
      <c r="G2678" s="456"/>
      <c r="H2678" s="451"/>
      <c r="S2678" s="452"/>
      <c r="T2678" s="437"/>
      <c r="U2678" s="437"/>
      <c r="V2678" s="437"/>
      <c r="W2678" s="437"/>
      <c r="X2678" s="437"/>
      <c r="Y2678" s="437"/>
      <c r="Z2678" s="437"/>
      <c r="AA2678" s="437"/>
      <c r="AB2678" s="437"/>
      <c r="AC2678" s="437"/>
      <c r="AD2678" s="437"/>
      <c r="AE2678" s="437"/>
      <c r="AF2678" s="437"/>
    </row>
    <row r="2679">
      <c r="A2679" s="457" t="s">
        <v>8943</v>
      </c>
      <c r="B2679" s="458"/>
      <c r="C2679" s="458"/>
      <c r="D2679" s="459"/>
      <c r="E2679" s="460"/>
      <c r="F2679" s="461"/>
      <c r="G2679" s="462"/>
      <c r="H2679" s="463"/>
      <c r="I2679" s="464"/>
      <c r="J2679" s="464"/>
      <c r="K2679" s="464"/>
      <c r="L2679" s="464"/>
      <c r="M2679" s="464"/>
      <c r="N2679" s="464"/>
      <c r="O2679" s="464"/>
      <c r="P2679" s="464"/>
      <c r="Q2679" s="464"/>
      <c r="R2679" s="464"/>
      <c r="S2679" s="465"/>
      <c r="T2679" s="437"/>
      <c r="U2679" s="437"/>
      <c r="V2679" s="437"/>
      <c r="W2679" s="437"/>
      <c r="X2679" s="437"/>
      <c r="Y2679" s="437"/>
      <c r="Z2679" s="437"/>
      <c r="AA2679" s="437"/>
      <c r="AB2679" s="437"/>
      <c r="AC2679" s="437"/>
      <c r="AD2679" s="437"/>
      <c r="AE2679" s="437"/>
      <c r="AF2679" s="437"/>
    </row>
    <row r="2680">
      <c r="A2680" s="466" t="s">
        <v>8944</v>
      </c>
      <c r="B2680" s="467"/>
      <c r="C2680" s="468" t="s">
        <v>8945</v>
      </c>
      <c r="D2680" s="469"/>
      <c r="E2680" s="469"/>
      <c r="F2680" s="469"/>
      <c r="G2680" s="469"/>
      <c r="H2680" s="605" t="s">
        <v>1600</v>
      </c>
      <c r="S2680" s="452"/>
      <c r="T2680" s="437"/>
      <c r="U2680" s="437"/>
      <c r="V2680" s="437"/>
      <c r="W2680" s="437"/>
      <c r="X2680" s="437"/>
      <c r="Y2680" s="437"/>
      <c r="Z2680" s="437"/>
      <c r="AA2680" s="437"/>
      <c r="AB2680" s="437"/>
      <c r="AC2680" s="437"/>
      <c r="AD2680" s="437"/>
      <c r="AE2680" s="437"/>
      <c r="AF2680" s="437"/>
    </row>
    <row r="2681">
      <c r="A2681" s="471"/>
      <c r="B2681" s="472" t="s">
        <v>8946</v>
      </c>
      <c r="C2681" s="473" t="s">
        <v>8947</v>
      </c>
      <c r="D2681" s="474"/>
      <c r="E2681" s="474"/>
      <c r="F2681" s="475"/>
      <c r="G2681" s="473" t="s">
        <v>8948</v>
      </c>
      <c r="H2681" s="451"/>
      <c r="S2681" s="452"/>
      <c r="T2681" s="437"/>
      <c r="U2681" s="437"/>
      <c r="V2681" s="437"/>
      <c r="W2681" s="437"/>
      <c r="X2681" s="437"/>
      <c r="Y2681" s="437"/>
      <c r="Z2681" s="437"/>
      <c r="AA2681" s="437"/>
      <c r="AB2681" s="437"/>
      <c r="AC2681" s="437"/>
      <c r="AD2681" s="437"/>
      <c r="AE2681" s="437"/>
      <c r="AF2681" s="437"/>
    </row>
    <row r="2682">
      <c r="A2682" s="486" t="s">
        <v>2101</v>
      </c>
      <c r="B2682" s="478">
        <v>1.0</v>
      </c>
      <c r="C2682" s="476" t="s">
        <v>2156</v>
      </c>
      <c r="D2682" s="474"/>
      <c r="E2682" s="474"/>
      <c r="F2682" s="475"/>
      <c r="G2682" s="477"/>
      <c r="H2682" s="451"/>
      <c r="S2682" s="452"/>
      <c r="T2682" s="437"/>
      <c r="U2682" s="437"/>
      <c r="V2682" s="437"/>
      <c r="W2682" s="437"/>
      <c r="X2682" s="437"/>
      <c r="Y2682" s="437"/>
      <c r="Z2682" s="437"/>
      <c r="AA2682" s="437"/>
      <c r="AB2682" s="437"/>
      <c r="AC2682" s="437"/>
      <c r="AD2682" s="437"/>
      <c r="AE2682" s="437"/>
      <c r="AF2682" s="437"/>
    </row>
    <row r="2683">
      <c r="A2683" s="486" t="s">
        <v>2101</v>
      </c>
      <c r="B2683" s="478">
        <v>2.0</v>
      </c>
      <c r="C2683" s="476" t="s">
        <v>2109</v>
      </c>
      <c r="D2683" s="474"/>
      <c r="E2683" s="474"/>
      <c r="F2683" s="475"/>
      <c r="G2683" s="477"/>
      <c r="H2683" s="451"/>
      <c r="S2683" s="452"/>
      <c r="T2683" s="437"/>
      <c r="U2683" s="437"/>
      <c r="V2683" s="437"/>
      <c r="W2683" s="437"/>
      <c r="X2683" s="437"/>
      <c r="Y2683" s="437"/>
      <c r="Z2683" s="437"/>
      <c r="AA2683" s="437"/>
      <c r="AB2683" s="437"/>
      <c r="AC2683" s="437"/>
      <c r="AD2683" s="437"/>
      <c r="AE2683" s="437"/>
      <c r="AF2683" s="437"/>
    </row>
    <row r="2684">
      <c r="A2684" s="471"/>
      <c r="B2684" s="472" t="s">
        <v>8946</v>
      </c>
      <c r="C2684" s="473" t="s">
        <v>8947</v>
      </c>
      <c r="D2684" s="474"/>
      <c r="E2684" s="475"/>
      <c r="F2684" s="472" t="s">
        <v>8948</v>
      </c>
      <c r="G2684" s="477" t="s">
        <v>8949</v>
      </c>
      <c r="H2684" s="451"/>
      <c r="S2684" s="452"/>
      <c r="T2684" s="437"/>
      <c r="U2684" s="437"/>
      <c r="V2684" s="437"/>
      <c r="W2684" s="437"/>
      <c r="X2684" s="437"/>
      <c r="Y2684" s="437"/>
      <c r="Z2684" s="437"/>
      <c r="AA2684" s="437"/>
      <c r="AB2684" s="437"/>
      <c r="AC2684" s="437"/>
      <c r="AD2684" s="437"/>
      <c r="AE2684" s="437"/>
      <c r="AF2684" s="437"/>
    </row>
    <row r="2685">
      <c r="A2685" s="471" t="s">
        <v>2104</v>
      </c>
      <c r="B2685" s="478">
        <v>1.0</v>
      </c>
      <c r="C2685" s="476" t="s">
        <v>2178</v>
      </c>
      <c r="D2685" s="474"/>
      <c r="E2685" s="475"/>
      <c r="F2685" s="478" t="s">
        <v>2179</v>
      </c>
      <c r="G2685" s="473"/>
      <c r="H2685" s="451"/>
      <c r="S2685" s="452"/>
      <c r="T2685" s="437"/>
      <c r="U2685" s="437"/>
      <c r="V2685" s="437"/>
      <c r="W2685" s="437"/>
      <c r="X2685" s="437"/>
      <c r="Y2685" s="437"/>
      <c r="Z2685" s="437"/>
      <c r="AA2685" s="437"/>
      <c r="AB2685" s="437"/>
      <c r="AC2685" s="437"/>
      <c r="AD2685" s="437"/>
      <c r="AE2685" s="437"/>
      <c r="AF2685" s="437"/>
    </row>
    <row r="2686">
      <c r="A2686" s="471"/>
      <c r="B2686" s="472" t="s">
        <v>8946</v>
      </c>
      <c r="C2686" s="517" t="s">
        <v>6512</v>
      </c>
      <c r="D2686" s="517" t="s">
        <v>8974</v>
      </c>
      <c r="E2686" s="517" t="s">
        <v>8951</v>
      </c>
      <c r="F2686" s="517" t="s">
        <v>8952</v>
      </c>
      <c r="G2686" s="473" t="s">
        <v>8953</v>
      </c>
      <c r="H2686" s="451"/>
      <c r="S2686" s="452"/>
      <c r="T2686" s="437"/>
      <c r="U2686" s="437"/>
      <c r="V2686" s="437"/>
      <c r="W2686" s="437"/>
      <c r="X2686" s="437"/>
      <c r="Y2686" s="437"/>
      <c r="Z2686" s="437"/>
      <c r="AA2686" s="437"/>
      <c r="AB2686" s="437"/>
      <c r="AC2686" s="437"/>
      <c r="AD2686" s="437"/>
      <c r="AE2686" s="437"/>
      <c r="AF2686" s="437"/>
    </row>
    <row r="2687">
      <c r="A2687" s="471" t="s">
        <v>8975</v>
      </c>
      <c r="B2687" s="472">
        <v>1.0</v>
      </c>
      <c r="C2687" s="478" t="s">
        <v>8976</v>
      </c>
      <c r="D2687" s="472"/>
      <c r="E2687" s="478" t="s">
        <v>8977</v>
      </c>
      <c r="F2687" s="472"/>
      <c r="G2687" s="473" t="s">
        <v>8978</v>
      </c>
      <c r="H2687" s="451"/>
      <c r="S2687" s="452"/>
      <c r="T2687" s="437"/>
      <c r="U2687" s="437"/>
      <c r="V2687" s="437"/>
      <c r="W2687" s="437"/>
      <c r="X2687" s="437"/>
      <c r="Y2687" s="437"/>
      <c r="Z2687" s="437"/>
      <c r="AA2687" s="437"/>
      <c r="AB2687" s="437"/>
      <c r="AC2687" s="437"/>
      <c r="AD2687" s="437"/>
      <c r="AE2687" s="437"/>
      <c r="AF2687" s="437"/>
    </row>
    <row r="2688">
      <c r="A2688" s="479"/>
      <c r="B2688" s="480" t="s">
        <v>8946</v>
      </c>
      <c r="C2688" s="485" t="s">
        <v>39</v>
      </c>
      <c r="D2688" s="475"/>
      <c r="E2688" s="480" t="s">
        <v>8951</v>
      </c>
      <c r="F2688" s="480" t="s">
        <v>8952</v>
      </c>
      <c r="G2688" s="485" t="s">
        <v>8953</v>
      </c>
      <c r="H2688" s="451"/>
      <c r="S2688" s="452"/>
      <c r="T2688" s="437"/>
      <c r="U2688" s="437"/>
      <c r="V2688" s="437"/>
      <c r="W2688" s="437"/>
      <c r="X2688" s="437"/>
      <c r="Y2688" s="437"/>
      <c r="Z2688" s="437"/>
      <c r="AA2688" s="437"/>
      <c r="AB2688" s="437"/>
      <c r="AC2688" s="437"/>
      <c r="AD2688" s="437"/>
      <c r="AE2688" s="437"/>
      <c r="AF2688" s="437"/>
    </row>
    <row r="2689">
      <c r="A2689" s="471" t="s">
        <v>6465</v>
      </c>
      <c r="B2689" s="480">
        <v>1.0</v>
      </c>
      <c r="C2689" s="484" t="s">
        <v>8955</v>
      </c>
      <c r="D2689" s="475"/>
      <c r="E2689" s="483" t="s">
        <v>8956</v>
      </c>
      <c r="F2689" s="480"/>
      <c r="G2689" s="484" t="s">
        <v>8957</v>
      </c>
      <c r="H2689" s="451"/>
      <c r="S2689" s="452"/>
      <c r="T2689" s="437"/>
      <c r="U2689" s="437"/>
      <c r="V2689" s="437"/>
      <c r="W2689" s="437"/>
      <c r="X2689" s="437"/>
      <c r="Y2689" s="437"/>
      <c r="Z2689" s="437"/>
      <c r="AA2689" s="437"/>
      <c r="AB2689" s="437"/>
      <c r="AC2689" s="437"/>
      <c r="AD2689" s="437"/>
      <c r="AE2689" s="437"/>
      <c r="AF2689" s="437"/>
    </row>
    <row r="2690">
      <c r="A2690" s="471"/>
      <c r="B2690" s="472" t="s">
        <v>8946</v>
      </c>
      <c r="C2690" s="476" t="s">
        <v>8958</v>
      </c>
      <c r="D2690" s="474"/>
      <c r="E2690" s="474"/>
      <c r="F2690" s="475"/>
      <c r="G2690" s="473" t="s">
        <v>8959</v>
      </c>
      <c r="H2690" s="451"/>
      <c r="S2690" s="452"/>
      <c r="T2690" s="437"/>
      <c r="U2690" s="437"/>
      <c r="V2690" s="437"/>
      <c r="W2690" s="437"/>
      <c r="X2690" s="437"/>
      <c r="Y2690" s="437"/>
      <c r="Z2690" s="437"/>
      <c r="AA2690" s="437"/>
      <c r="AB2690" s="437"/>
      <c r="AC2690" s="437"/>
      <c r="AD2690" s="437"/>
      <c r="AE2690" s="437"/>
      <c r="AF2690" s="437"/>
    </row>
    <row r="2691">
      <c r="A2691" s="486" t="s">
        <v>1636</v>
      </c>
      <c r="B2691" s="478">
        <v>1.0</v>
      </c>
      <c r="C2691" s="487" t="s">
        <v>2024</v>
      </c>
      <c r="D2691" s="474"/>
      <c r="E2691" s="474"/>
      <c r="F2691" s="475"/>
      <c r="G2691" s="476" t="s">
        <v>1638</v>
      </c>
      <c r="H2691" s="451"/>
      <c r="S2691" s="452"/>
      <c r="T2691" s="437"/>
      <c r="U2691" s="437"/>
      <c r="V2691" s="437"/>
      <c r="W2691" s="437"/>
      <c r="X2691" s="437"/>
      <c r="Y2691" s="437"/>
      <c r="Z2691" s="437"/>
      <c r="AA2691" s="437"/>
      <c r="AB2691" s="437"/>
      <c r="AC2691" s="437"/>
      <c r="AD2691" s="437"/>
      <c r="AE2691" s="437"/>
      <c r="AF2691" s="437"/>
    </row>
    <row r="2692">
      <c r="A2692" s="486" t="s">
        <v>1636</v>
      </c>
      <c r="B2692" s="478">
        <v>2.0</v>
      </c>
      <c r="C2692" s="487" t="s">
        <v>2025</v>
      </c>
      <c r="D2692" s="474"/>
      <c r="E2692" s="474"/>
      <c r="F2692" s="475"/>
      <c r="G2692" s="476" t="s">
        <v>1661</v>
      </c>
      <c r="H2692" s="451"/>
      <c r="S2692" s="452"/>
      <c r="T2692" s="437"/>
      <c r="U2692" s="437"/>
      <c r="V2692" s="437"/>
      <c r="W2692" s="437"/>
      <c r="X2692" s="437"/>
      <c r="Y2692" s="437"/>
      <c r="Z2692" s="437"/>
      <c r="AA2692" s="437"/>
      <c r="AB2692" s="437"/>
      <c r="AC2692" s="437"/>
      <c r="AD2692" s="437"/>
      <c r="AE2692" s="437"/>
      <c r="AF2692" s="437"/>
    </row>
    <row r="2693">
      <c r="A2693" s="486" t="s">
        <v>1646</v>
      </c>
      <c r="B2693" s="478">
        <v>3.0</v>
      </c>
      <c r="C2693" s="487" t="s">
        <v>2026</v>
      </c>
      <c r="D2693" s="474"/>
      <c r="E2693" s="474"/>
      <c r="F2693" s="475"/>
      <c r="G2693" s="476" t="s">
        <v>1729</v>
      </c>
      <c r="H2693" s="451"/>
      <c r="S2693" s="452"/>
      <c r="T2693" s="437"/>
      <c r="U2693" s="437"/>
      <c r="V2693" s="437"/>
      <c r="W2693" s="437"/>
      <c r="X2693" s="437"/>
      <c r="Y2693" s="437"/>
      <c r="Z2693" s="437"/>
      <c r="AA2693" s="437"/>
      <c r="AB2693" s="437"/>
      <c r="AC2693" s="437"/>
      <c r="AD2693" s="437"/>
      <c r="AE2693" s="437"/>
      <c r="AF2693" s="437"/>
    </row>
    <row r="2694">
      <c r="A2694" s="486" t="s">
        <v>1646</v>
      </c>
      <c r="B2694" s="478">
        <v>4.0</v>
      </c>
      <c r="C2694" s="487" t="s">
        <v>2027</v>
      </c>
      <c r="D2694" s="474"/>
      <c r="E2694" s="474"/>
      <c r="F2694" s="475"/>
      <c r="G2694" s="476" t="s">
        <v>2028</v>
      </c>
      <c r="H2694" s="451"/>
      <c r="S2694" s="452"/>
      <c r="T2694" s="437"/>
      <c r="U2694" s="437"/>
      <c r="V2694" s="437"/>
      <c r="W2694" s="437"/>
      <c r="X2694" s="437"/>
      <c r="Y2694" s="437"/>
      <c r="Z2694" s="437"/>
      <c r="AA2694" s="437"/>
      <c r="AB2694" s="437"/>
      <c r="AC2694" s="437"/>
      <c r="AD2694" s="437"/>
      <c r="AE2694" s="437"/>
      <c r="AF2694" s="437"/>
    </row>
    <row r="2695">
      <c r="A2695" s="486" t="s">
        <v>1636</v>
      </c>
      <c r="B2695" s="478">
        <v>5.0</v>
      </c>
      <c r="C2695" s="487" t="s">
        <v>2029</v>
      </c>
      <c r="D2695" s="474"/>
      <c r="E2695" s="474"/>
      <c r="F2695" s="475"/>
      <c r="G2695" s="476" t="s">
        <v>1638</v>
      </c>
      <c r="H2695" s="451"/>
      <c r="S2695" s="452"/>
      <c r="T2695" s="437"/>
      <c r="U2695" s="437"/>
      <c r="V2695" s="437"/>
      <c r="W2695" s="437"/>
      <c r="X2695" s="437"/>
      <c r="Y2695" s="437"/>
      <c r="Z2695" s="437"/>
      <c r="AA2695" s="437"/>
      <c r="AB2695" s="437"/>
      <c r="AC2695" s="437"/>
      <c r="AD2695" s="437"/>
      <c r="AE2695" s="437"/>
      <c r="AF2695" s="437"/>
    </row>
    <row r="2696">
      <c r="A2696" s="486" t="s">
        <v>1636</v>
      </c>
      <c r="B2696" s="478">
        <v>6.0</v>
      </c>
      <c r="C2696" s="487" t="s">
        <v>2030</v>
      </c>
      <c r="D2696" s="474"/>
      <c r="E2696" s="474"/>
      <c r="F2696" s="475"/>
      <c r="G2696" s="476" t="s">
        <v>1638</v>
      </c>
      <c r="H2696" s="451"/>
      <c r="S2696" s="452"/>
      <c r="T2696" s="437"/>
      <c r="U2696" s="437"/>
      <c r="V2696" s="437"/>
      <c r="W2696" s="437"/>
      <c r="X2696" s="437"/>
      <c r="Y2696" s="437"/>
      <c r="Z2696" s="437"/>
      <c r="AA2696" s="437"/>
      <c r="AB2696" s="437"/>
      <c r="AC2696" s="437"/>
      <c r="AD2696" s="437"/>
      <c r="AE2696" s="437"/>
      <c r="AF2696" s="437"/>
    </row>
    <row r="2697">
      <c r="A2697" s="486" t="s">
        <v>1646</v>
      </c>
      <c r="B2697" s="478">
        <v>7.0</v>
      </c>
      <c r="C2697" s="487" t="s">
        <v>2031</v>
      </c>
      <c r="D2697" s="474"/>
      <c r="E2697" s="474"/>
      <c r="F2697" s="475"/>
      <c r="G2697" s="476" t="s">
        <v>1729</v>
      </c>
      <c r="H2697" s="451"/>
      <c r="S2697" s="452"/>
      <c r="T2697" s="437"/>
      <c r="U2697" s="437"/>
      <c r="V2697" s="437"/>
      <c r="W2697" s="437"/>
      <c r="X2697" s="437"/>
      <c r="Y2697" s="437"/>
      <c r="Z2697" s="437"/>
      <c r="AA2697" s="437"/>
      <c r="AB2697" s="437"/>
      <c r="AC2697" s="437"/>
      <c r="AD2697" s="437"/>
      <c r="AE2697" s="437"/>
      <c r="AF2697" s="437"/>
    </row>
    <row r="2698">
      <c r="A2698" s="488" t="s">
        <v>8960</v>
      </c>
      <c r="B2698" s="474"/>
      <c r="C2698" s="474"/>
      <c r="D2698" s="474"/>
      <c r="E2698" s="474"/>
      <c r="F2698" s="474"/>
      <c r="G2698" s="474"/>
      <c r="H2698" s="451"/>
      <c r="S2698" s="452"/>
      <c r="T2698" s="437"/>
      <c r="U2698" s="437"/>
      <c r="V2698" s="437"/>
      <c r="W2698" s="437"/>
      <c r="X2698" s="437"/>
      <c r="Y2698" s="437"/>
      <c r="Z2698" s="437"/>
      <c r="AA2698" s="437"/>
      <c r="AB2698" s="437"/>
      <c r="AC2698" s="437"/>
      <c r="AD2698" s="437"/>
      <c r="AE2698" s="437"/>
      <c r="AF2698" s="437"/>
    </row>
    <row r="2699">
      <c r="A2699" s="471" t="s">
        <v>8944</v>
      </c>
      <c r="B2699" s="472" t="s">
        <v>8946</v>
      </c>
      <c r="C2699" s="473" t="s">
        <v>39</v>
      </c>
      <c r="D2699" s="475"/>
      <c r="E2699" s="472" t="s">
        <v>8951</v>
      </c>
      <c r="F2699" s="478" t="s">
        <v>8961</v>
      </c>
      <c r="G2699" s="473" t="s">
        <v>8953</v>
      </c>
      <c r="H2699" s="451"/>
      <c r="S2699" s="452"/>
      <c r="T2699" s="437"/>
      <c r="U2699" s="437"/>
      <c r="V2699" s="437"/>
      <c r="W2699" s="437"/>
      <c r="X2699" s="437"/>
      <c r="Y2699" s="437"/>
      <c r="Z2699" s="437"/>
      <c r="AA2699" s="437"/>
      <c r="AB2699" s="437"/>
      <c r="AC2699" s="437"/>
      <c r="AD2699" s="437"/>
      <c r="AE2699" s="437"/>
      <c r="AF2699" s="437"/>
    </row>
    <row r="2700">
      <c r="A2700" s="471" t="s">
        <v>6465</v>
      </c>
      <c r="B2700" s="472">
        <v>1.0</v>
      </c>
      <c r="C2700" s="476" t="s">
        <v>8955</v>
      </c>
      <c r="D2700" s="475"/>
      <c r="E2700" s="478" t="s">
        <v>8956</v>
      </c>
      <c r="F2700" s="472"/>
      <c r="G2700" s="473" t="s">
        <v>8957</v>
      </c>
      <c r="H2700" s="451"/>
      <c r="S2700" s="452"/>
      <c r="T2700" s="437"/>
      <c r="U2700" s="437"/>
      <c r="V2700" s="437"/>
      <c r="W2700" s="437"/>
      <c r="X2700" s="437"/>
      <c r="Y2700" s="437"/>
      <c r="Z2700" s="437"/>
      <c r="AA2700" s="437"/>
      <c r="AB2700" s="437"/>
      <c r="AC2700" s="437"/>
      <c r="AD2700" s="437"/>
      <c r="AE2700" s="437"/>
      <c r="AF2700" s="437"/>
    </row>
    <row r="2701">
      <c r="A2701" s="489" t="s">
        <v>8962</v>
      </c>
      <c r="B2701" s="474"/>
      <c r="C2701" s="474"/>
      <c r="D2701" s="474"/>
      <c r="E2701" s="474"/>
      <c r="F2701" s="474"/>
      <c r="G2701" s="474"/>
      <c r="H2701" s="451"/>
      <c r="S2701" s="452"/>
      <c r="T2701" s="437"/>
      <c r="U2701" s="437"/>
      <c r="V2701" s="437"/>
      <c r="W2701" s="437"/>
      <c r="X2701" s="437"/>
      <c r="Y2701" s="437"/>
      <c r="Z2701" s="437"/>
      <c r="AA2701" s="437"/>
      <c r="AB2701" s="437"/>
      <c r="AC2701" s="437"/>
      <c r="AD2701" s="437"/>
      <c r="AE2701" s="437"/>
      <c r="AF2701" s="437"/>
    </row>
    <row r="2702">
      <c r="A2702" s="471" t="s">
        <v>8944</v>
      </c>
      <c r="B2702" s="472" t="s">
        <v>8946</v>
      </c>
      <c r="C2702" s="473" t="s">
        <v>39</v>
      </c>
      <c r="D2702" s="475"/>
      <c r="E2702" s="472" t="s">
        <v>8951</v>
      </c>
      <c r="F2702" s="472" t="s">
        <v>8952</v>
      </c>
      <c r="G2702" s="473" t="s">
        <v>8953</v>
      </c>
      <c r="H2702" s="451"/>
      <c r="S2702" s="452"/>
      <c r="T2702" s="437"/>
      <c r="U2702" s="437"/>
      <c r="V2702" s="437"/>
      <c r="W2702" s="437"/>
      <c r="X2702" s="437"/>
      <c r="Y2702" s="437"/>
      <c r="Z2702" s="437"/>
      <c r="AA2702" s="437"/>
      <c r="AB2702" s="437"/>
      <c r="AC2702" s="437"/>
      <c r="AD2702" s="437"/>
      <c r="AE2702" s="437"/>
      <c r="AF2702" s="437"/>
    </row>
    <row r="2703">
      <c r="A2703" s="490" t="s">
        <v>6465</v>
      </c>
      <c r="B2703" s="491">
        <v>1.0</v>
      </c>
      <c r="C2703" s="492" t="s">
        <v>8955</v>
      </c>
      <c r="D2703" s="493"/>
      <c r="E2703" s="494" t="s">
        <v>8956</v>
      </c>
      <c r="F2703" s="491"/>
      <c r="G2703" s="495" t="s">
        <v>8963</v>
      </c>
      <c r="H2703" s="451"/>
      <c r="S2703" s="452"/>
      <c r="T2703" s="437"/>
      <c r="U2703" s="437"/>
      <c r="V2703" s="437"/>
      <c r="W2703" s="437"/>
      <c r="X2703" s="437"/>
      <c r="Y2703" s="437"/>
      <c r="Z2703" s="437"/>
      <c r="AA2703" s="437"/>
      <c r="AB2703" s="437"/>
      <c r="AC2703" s="437"/>
      <c r="AD2703" s="437"/>
      <c r="AE2703" s="437"/>
      <c r="AF2703" s="437"/>
    </row>
    <row r="2704">
      <c r="A2704" s="496"/>
      <c r="B2704" s="497"/>
      <c r="C2704" s="497"/>
      <c r="E2704" s="497"/>
      <c r="F2704" s="497"/>
      <c r="G2704" s="497"/>
      <c r="H2704" s="556"/>
      <c r="I2704" s="513"/>
      <c r="J2704" s="513"/>
      <c r="K2704" s="513"/>
      <c r="L2704" s="513"/>
      <c r="M2704" s="513"/>
      <c r="N2704" s="513"/>
      <c r="O2704" s="513"/>
      <c r="P2704" s="513"/>
      <c r="Q2704" s="513"/>
      <c r="R2704" s="513"/>
      <c r="S2704" s="514"/>
      <c r="T2704" s="437"/>
      <c r="U2704" s="437"/>
      <c r="V2704" s="437"/>
      <c r="W2704" s="437"/>
      <c r="X2704" s="437"/>
      <c r="Y2704" s="437"/>
      <c r="Z2704" s="437"/>
      <c r="AA2704" s="437"/>
      <c r="AB2704" s="437"/>
      <c r="AC2704" s="437"/>
      <c r="AD2704" s="437"/>
      <c r="AE2704" s="437"/>
      <c r="AF2704" s="437"/>
    </row>
    <row r="2705">
      <c r="A2705" s="498" t="s">
        <v>8964</v>
      </c>
      <c r="B2705" s="435"/>
      <c r="C2705" s="435"/>
      <c r="D2705" s="499" t="s">
        <v>8965</v>
      </c>
      <c r="E2705" s="500" t="s">
        <v>8966</v>
      </c>
      <c r="F2705" s="499" t="s">
        <v>8967</v>
      </c>
      <c r="G2705" s="435"/>
      <c r="H2705" s="435"/>
      <c r="I2705" s="435"/>
      <c r="J2705" s="501" t="s">
        <v>8965</v>
      </c>
      <c r="K2705" s="500" t="s">
        <v>8966</v>
      </c>
      <c r="L2705" s="501" t="s">
        <v>8968</v>
      </c>
      <c r="M2705" s="435"/>
      <c r="N2705" s="435"/>
      <c r="O2705" s="435"/>
      <c r="P2705" s="502" t="s">
        <v>8965</v>
      </c>
      <c r="Q2705" s="503" t="s">
        <v>8966</v>
      </c>
      <c r="R2705" s="504"/>
      <c r="S2705" s="436"/>
      <c r="T2705" s="437"/>
      <c r="U2705" s="437"/>
      <c r="V2705" s="437"/>
      <c r="W2705" s="437"/>
      <c r="X2705" s="437"/>
      <c r="Y2705" s="437"/>
      <c r="Z2705" s="437"/>
      <c r="AA2705" s="437"/>
      <c r="AB2705" s="437"/>
      <c r="AC2705" s="437"/>
      <c r="AD2705" s="437"/>
      <c r="AE2705" s="437"/>
      <c r="AF2705" s="437"/>
    </row>
    <row r="2706">
      <c r="A2706" s="505"/>
      <c r="S2706" s="452"/>
      <c r="T2706" s="437"/>
      <c r="U2706" s="437"/>
      <c r="V2706" s="437"/>
      <c r="W2706" s="437"/>
      <c r="X2706" s="437"/>
      <c r="Y2706" s="437"/>
      <c r="Z2706" s="437"/>
      <c r="AA2706" s="437"/>
      <c r="AB2706" s="437"/>
      <c r="AC2706" s="437"/>
      <c r="AD2706" s="437"/>
      <c r="AE2706" s="437"/>
      <c r="AF2706" s="437"/>
    </row>
    <row r="2707">
      <c r="A2707" s="506" t="s">
        <v>8969</v>
      </c>
      <c r="D2707" s="507" t="s">
        <v>8965</v>
      </c>
      <c r="E2707" s="508" t="s">
        <v>8966</v>
      </c>
      <c r="F2707" s="507" t="s">
        <v>8970</v>
      </c>
      <c r="J2707" s="507" t="s">
        <v>8965</v>
      </c>
      <c r="K2707" s="508" t="s">
        <v>8966</v>
      </c>
      <c r="L2707" s="507" t="s">
        <v>8971</v>
      </c>
      <c r="P2707" s="509" t="s">
        <v>8965</v>
      </c>
      <c r="Q2707" s="510" t="s">
        <v>8966</v>
      </c>
      <c r="R2707" s="511" t="s">
        <v>8972</v>
      </c>
      <c r="S2707" s="452"/>
      <c r="T2707" s="437"/>
      <c r="U2707" s="437"/>
      <c r="V2707" s="437"/>
      <c r="W2707" s="437"/>
      <c r="X2707" s="437"/>
      <c r="Y2707" s="437"/>
      <c r="Z2707" s="437"/>
      <c r="AA2707" s="437"/>
      <c r="AB2707" s="437"/>
      <c r="AC2707" s="437"/>
      <c r="AD2707" s="437"/>
      <c r="AE2707" s="437"/>
      <c r="AF2707" s="437"/>
    </row>
    <row r="2708">
      <c r="A2708" s="512"/>
      <c r="B2708" s="513"/>
      <c r="C2708" s="513"/>
      <c r="D2708" s="513"/>
      <c r="E2708" s="513"/>
      <c r="F2708" s="513"/>
      <c r="G2708" s="513"/>
      <c r="H2708" s="513"/>
      <c r="I2708" s="513"/>
      <c r="J2708" s="513"/>
      <c r="K2708" s="513"/>
      <c r="L2708" s="513"/>
      <c r="M2708" s="513"/>
      <c r="N2708" s="513"/>
      <c r="O2708" s="513"/>
      <c r="P2708" s="513"/>
      <c r="Q2708" s="513"/>
      <c r="R2708" s="513"/>
      <c r="S2708" s="514"/>
      <c r="T2708" s="437"/>
      <c r="U2708" s="437"/>
      <c r="V2708" s="437"/>
      <c r="W2708" s="437"/>
      <c r="X2708" s="437"/>
      <c r="Y2708" s="437"/>
      <c r="Z2708" s="437"/>
      <c r="AA2708" s="437"/>
      <c r="AB2708" s="437"/>
      <c r="AC2708" s="437"/>
      <c r="AD2708" s="437"/>
      <c r="AE2708" s="437"/>
      <c r="AF2708" s="437"/>
    </row>
    <row r="2709">
      <c r="A2709" s="434" t="s">
        <v>9077</v>
      </c>
      <c r="B2709" s="435"/>
      <c r="C2709" s="435"/>
      <c r="D2709" s="435"/>
      <c r="E2709" s="435"/>
      <c r="F2709" s="435"/>
      <c r="G2709" s="435"/>
      <c r="H2709" s="435"/>
      <c r="I2709" s="435"/>
      <c r="J2709" s="435"/>
      <c r="K2709" s="435"/>
      <c r="L2709" s="435"/>
      <c r="M2709" s="435"/>
      <c r="N2709" s="435"/>
      <c r="O2709" s="435"/>
      <c r="P2709" s="435"/>
      <c r="Q2709" s="435"/>
      <c r="R2709" s="435"/>
      <c r="S2709" s="436"/>
      <c r="T2709" s="437"/>
      <c r="U2709" s="437"/>
      <c r="V2709" s="437"/>
      <c r="W2709" s="437"/>
      <c r="X2709" s="437"/>
      <c r="Y2709" s="437"/>
      <c r="Z2709" s="437"/>
      <c r="AA2709" s="437"/>
      <c r="AB2709" s="437"/>
      <c r="AC2709" s="437"/>
      <c r="AD2709" s="437"/>
      <c r="AE2709" s="437"/>
      <c r="AF2709" s="437"/>
    </row>
    <row r="2710">
      <c r="A2710" s="438" t="s">
        <v>8935</v>
      </c>
      <c r="B2710" s="439"/>
      <c r="C2710" s="438" t="s">
        <v>8936</v>
      </c>
      <c r="D2710" s="440"/>
      <c r="E2710" s="439"/>
      <c r="F2710" s="441" t="s">
        <v>1437</v>
      </c>
      <c r="G2710" s="442" t="s">
        <v>8937</v>
      </c>
      <c r="H2710" s="443" t="s">
        <v>1442</v>
      </c>
      <c r="I2710" s="444"/>
      <c r="J2710" s="444"/>
      <c r="K2710" s="444"/>
      <c r="L2710" s="444"/>
      <c r="M2710" s="444"/>
      <c r="N2710" s="444"/>
      <c r="O2710" s="444"/>
      <c r="P2710" s="444"/>
      <c r="Q2710" s="444"/>
      <c r="R2710" s="444"/>
      <c r="S2710" s="445"/>
      <c r="T2710" s="437"/>
      <c r="U2710" s="437"/>
      <c r="V2710" s="437"/>
      <c r="W2710" s="437"/>
      <c r="X2710" s="437"/>
      <c r="Y2710" s="437"/>
      <c r="Z2710" s="437"/>
      <c r="AA2710" s="437"/>
      <c r="AB2710" s="437"/>
      <c r="AC2710" s="437"/>
      <c r="AD2710" s="437"/>
      <c r="AE2710" s="437"/>
      <c r="AF2710" s="437"/>
    </row>
    <row r="2711">
      <c r="A2711" s="446" t="s">
        <v>8938</v>
      </c>
      <c r="B2711" s="22"/>
      <c r="C2711" s="447"/>
      <c r="D2711" s="448"/>
      <c r="E2711" s="22"/>
      <c r="F2711" s="449" t="s">
        <v>8939</v>
      </c>
      <c r="G2711" s="450"/>
      <c r="H2711" s="451"/>
      <c r="S2711" s="452"/>
      <c r="T2711" s="437"/>
      <c r="U2711" s="437"/>
      <c r="V2711" s="437"/>
      <c r="W2711" s="437"/>
      <c r="X2711" s="437"/>
      <c r="Y2711" s="437"/>
      <c r="Z2711" s="437"/>
      <c r="AA2711" s="437"/>
      <c r="AB2711" s="437"/>
      <c r="AC2711" s="437"/>
      <c r="AD2711" s="437"/>
      <c r="AE2711" s="437"/>
      <c r="AF2711" s="437"/>
    </row>
    <row r="2712">
      <c r="A2712" s="453" t="s">
        <v>8940</v>
      </c>
      <c r="B2712" s="448"/>
      <c r="C2712" s="448"/>
      <c r="D2712" s="22"/>
      <c r="E2712" s="454" t="s">
        <v>8941</v>
      </c>
      <c r="F2712" s="455" t="s">
        <v>8942</v>
      </c>
      <c r="G2712" s="456"/>
      <c r="H2712" s="451"/>
      <c r="S2712" s="452"/>
      <c r="T2712" s="437"/>
      <c r="U2712" s="437"/>
      <c r="V2712" s="437"/>
      <c r="W2712" s="437"/>
      <c r="X2712" s="437"/>
      <c r="Y2712" s="437"/>
      <c r="Z2712" s="437"/>
      <c r="AA2712" s="437"/>
      <c r="AB2712" s="437"/>
      <c r="AC2712" s="437"/>
      <c r="AD2712" s="437"/>
      <c r="AE2712" s="437"/>
      <c r="AF2712" s="437"/>
    </row>
    <row r="2713">
      <c r="A2713" s="457" t="s">
        <v>8943</v>
      </c>
      <c r="B2713" s="458"/>
      <c r="C2713" s="458"/>
      <c r="D2713" s="459"/>
      <c r="E2713" s="460"/>
      <c r="F2713" s="461"/>
      <c r="G2713" s="462"/>
      <c r="H2713" s="463"/>
      <c r="I2713" s="464"/>
      <c r="J2713" s="464"/>
      <c r="K2713" s="464"/>
      <c r="L2713" s="464"/>
      <c r="M2713" s="464"/>
      <c r="N2713" s="464"/>
      <c r="O2713" s="464"/>
      <c r="P2713" s="464"/>
      <c r="Q2713" s="464"/>
      <c r="R2713" s="464"/>
      <c r="S2713" s="465"/>
      <c r="T2713" s="437"/>
      <c r="U2713" s="437"/>
      <c r="V2713" s="437"/>
      <c r="W2713" s="437"/>
      <c r="X2713" s="437"/>
      <c r="Y2713" s="437"/>
      <c r="Z2713" s="437"/>
      <c r="AA2713" s="437"/>
      <c r="AB2713" s="437"/>
      <c r="AC2713" s="437"/>
      <c r="AD2713" s="437"/>
      <c r="AE2713" s="437"/>
      <c r="AF2713" s="437"/>
    </row>
    <row r="2714">
      <c r="A2714" s="466" t="s">
        <v>8944</v>
      </c>
      <c r="B2714" s="467"/>
      <c r="C2714" s="468" t="s">
        <v>8945</v>
      </c>
      <c r="D2714" s="469"/>
      <c r="E2714" s="469"/>
      <c r="F2714" s="469"/>
      <c r="G2714" s="469"/>
      <c r="H2714" s="605" t="s">
        <v>1600</v>
      </c>
      <c r="S2714" s="452"/>
      <c r="T2714" s="437"/>
      <c r="U2714" s="437"/>
      <c r="V2714" s="437"/>
      <c r="W2714" s="437"/>
      <c r="X2714" s="437"/>
      <c r="Y2714" s="437"/>
      <c r="Z2714" s="437"/>
      <c r="AA2714" s="437"/>
      <c r="AB2714" s="437"/>
      <c r="AC2714" s="437"/>
      <c r="AD2714" s="437"/>
      <c r="AE2714" s="437"/>
      <c r="AF2714" s="437"/>
    </row>
    <row r="2715">
      <c r="A2715" s="471"/>
      <c r="B2715" s="472" t="s">
        <v>8946</v>
      </c>
      <c r="C2715" s="473" t="s">
        <v>8947</v>
      </c>
      <c r="D2715" s="474"/>
      <c r="E2715" s="474"/>
      <c r="F2715" s="475"/>
      <c r="G2715" s="473" t="s">
        <v>8948</v>
      </c>
      <c r="H2715" s="451"/>
      <c r="S2715" s="452"/>
      <c r="T2715" s="437"/>
      <c r="U2715" s="437"/>
      <c r="V2715" s="437"/>
      <c r="W2715" s="437"/>
      <c r="X2715" s="437"/>
      <c r="Y2715" s="437"/>
      <c r="Z2715" s="437"/>
      <c r="AA2715" s="437"/>
      <c r="AB2715" s="437"/>
      <c r="AC2715" s="437"/>
      <c r="AD2715" s="437"/>
      <c r="AE2715" s="437"/>
      <c r="AF2715" s="437"/>
    </row>
    <row r="2716">
      <c r="A2716" s="486" t="s">
        <v>2101</v>
      </c>
      <c r="B2716" s="478">
        <v>1.0</v>
      </c>
      <c r="C2716" s="476" t="s">
        <v>2156</v>
      </c>
      <c r="D2716" s="474"/>
      <c r="E2716" s="474"/>
      <c r="F2716" s="475"/>
      <c r="G2716" s="477"/>
      <c r="H2716" s="451"/>
      <c r="S2716" s="452"/>
      <c r="T2716" s="437"/>
      <c r="U2716" s="437"/>
      <c r="V2716" s="437"/>
      <c r="W2716" s="437"/>
      <c r="X2716" s="437"/>
      <c r="Y2716" s="437"/>
      <c r="Z2716" s="437"/>
      <c r="AA2716" s="437"/>
      <c r="AB2716" s="437"/>
      <c r="AC2716" s="437"/>
      <c r="AD2716" s="437"/>
      <c r="AE2716" s="437"/>
      <c r="AF2716" s="437"/>
    </row>
    <row r="2717">
      <c r="A2717" s="486" t="s">
        <v>2101</v>
      </c>
      <c r="B2717" s="478">
        <v>2.0</v>
      </c>
      <c r="C2717" s="476" t="s">
        <v>2109</v>
      </c>
      <c r="D2717" s="474"/>
      <c r="E2717" s="474"/>
      <c r="F2717" s="475"/>
      <c r="G2717" s="477"/>
      <c r="H2717" s="451"/>
      <c r="S2717" s="452"/>
      <c r="T2717" s="437"/>
      <c r="U2717" s="437"/>
      <c r="V2717" s="437"/>
      <c r="W2717" s="437"/>
      <c r="X2717" s="437"/>
      <c r="Y2717" s="437"/>
      <c r="Z2717" s="437"/>
      <c r="AA2717" s="437"/>
      <c r="AB2717" s="437"/>
      <c r="AC2717" s="437"/>
      <c r="AD2717" s="437"/>
      <c r="AE2717" s="437"/>
      <c r="AF2717" s="437"/>
    </row>
    <row r="2718">
      <c r="A2718" s="471"/>
      <c r="B2718" s="472" t="s">
        <v>8946</v>
      </c>
      <c r="C2718" s="473" t="s">
        <v>8947</v>
      </c>
      <c r="D2718" s="474"/>
      <c r="E2718" s="475"/>
      <c r="F2718" s="472" t="s">
        <v>8948</v>
      </c>
      <c r="G2718" s="477" t="s">
        <v>8949</v>
      </c>
      <c r="H2718" s="451"/>
      <c r="S2718" s="452"/>
      <c r="T2718" s="437"/>
      <c r="U2718" s="437"/>
      <c r="V2718" s="437"/>
      <c r="W2718" s="437"/>
      <c r="X2718" s="437"/>
      <c r="Y2718" s="437"/>
      <c r="Z2718" s="437"/>
      <c r="AA2718" s="437"/>
      <c r="AB2718" s="437"/>
      <c r="AC2718" s="437"/>
      <c r="AD2718" s="437"/>
      <c r="AE2718" s="437"/>
      <c r="AF2718" s="437"/>
    </row>
    <row r="2719">
      <c r="A2719" s="471" t="s">
        <v>2104</v>
      </c>
      <c r="B2719" s="472"/>
      <c r="C2719" s="476"/>
      <c r="D2719" s="474"/>
      <c r="E2719" s="475"/>
      <c r="F2719" s="478"/>
      <c r="G2719" s="473"/>
      <c r="H2719" s="451"/>
      <c r="S2719" s="452"/>
      <c r="T2719" s="437"/>
      <c r="U2719" s="437"/>
      <c r="V2719" s="437"/>
      <c r="W2719" s="437"/>
      <c r="X2719" s="437"/>
      <c r="Y2719" s="437"/>
      <c r="Z2719" s="437"/>
      <c r="AA2719" s="437"/>
      <c r="AB2719" s="437"/>
      <c r="AC2719" s="437"/>
      <c r="AD2719" s="437"/>
      <c r="AE2719" s="437"/>
      <c r="AF2719" s="437"/>
    </row>
    <row r="2720">
      <c r="A2720" s="471"/>
      <c r="B2720" s="472" t="s">
        <v>8946</v>
      </c>
      <c r="C2720" s="517" t="s">
        <v>6512</v>
      </c>
      <c r="D2720" s="517" t="s">
        <v>8974</v>
      </c>
      <c r="E2720" s="517" t="s">
        <v>8951</v>
      </c>
      <c r="F2720" s="517" t="s">
        <v>8952</v>
      </c>
      <c r="G2720" s="473" t="s">
        <v>8953</v>
      </c>
      <c r="H2720" s="451"/>
      <c r="S2720" s="452"/>
      <c r="T2720" s="437"/>
      <c r="U2720" s="437"/>
      <c r="V2720" s="437"/>
      <c r="W2720" s="437"/>
      <c r="X2720" s="437"/>
      <c r="Y2720" s="437"/>
      <c r="Z2720" s="437"/>
      <c r="AA2720" s="437"/>
      <c r="AB2720" s="437"/>
      <c r="AC2720" s="437"/>
      <c r="AD2720" s="437"/>
      <c r="AE2720" s="437"/>
      <c r="AF2720" s="437"/>
    </row>
    <row r="2721">
      <c r="A2721" s="471" t="s">
        <v>8975</v>
      </c>
      <c r="B2721" s="472">
        <v>1.0</v>
      </c>
      <c r="C2721" s="478" t="s">
        <v>8976</v>
      </c>
      <c r="D2721" s="472"/>
      <c r="E2721" s="478" t="s">
        <v>8977</v>
      </c>
      <c r="F2721" s="472"/>
      <c r="G2721" s="473" t="s">
        <v>8978</v>
      </c>
      <c r="H2721" s="451"/>
      <c r="S2721" s="452"/>
      <c r="T2721" s="437"/>
      <c r="U2721" s="437"/>
      <c r="V2721" s="437"/>
      <c r="W2721" s="437"/>
      <c r="X2721" s="437"/>
      <c r="Y2721" s="437"/>
      <c r="Z2721" s="437"/>
      <c r="AA2721" s="437"/>
      <c r="AB2721" s="437"/>
      <c r="AC2721" s="437"/>
      <c r="AD2721" s="437"/>
      <c r="AE2721" s="437"/>
      <c r="AF2721" s="437"/>
    </row>
    <row r="2722">
      <c r="A2722" s="479"/>
      <c r="B2722" s="480" t="s">
        <v>8946</v>
      </c>
      <c r="C2722" s="485" t="s">
        <v>39</v>
      </c>
      <c r="D2722" s="475"/>
      <c r="E2722" s="480" t="s">
        <v>8951</v>
      </c>
      <c r="F2722" s="480" t="s">
        <v>8952</v>
      </c>
      <c r="G2722" s="485" t="s">
        <v>8953</v>
      </c>
      <c r="H2722" s="451"/>
      <c r="S2722" s="452"/>
      <c r="T2722" s="437"/>
      <c r="U2722" s="437"/>
      <c r="V2722" s="437"/>
      <c r="W2722" s="437"/>
      <c r="X2722" s="437"/>
      <c r="Y2722" s="437"/>
      <c r="Z2722" s="437"/>
      <c r="AA2722" s="437"/>
      <c r="AB2722" s="437"/>
      <c r="AC2722" s="437"/>
      <c r="AD2722" s="437"/>
      <c r="AE2722" s="437"/>
      <c r="AF2722" s="437"/>
    </row>
    <row r="2723">
      <c r="A2723" s="471" t="s">
        <v>6465</v>
      </c>
      <c r="B2723" s="480">
        <v>1.0</v>
      </c>
      <c r="C2723" s="484" t="s">
        <v>8955</v>
      </c>
      <c r="D2723" s="475"/>
      <c r="E2723" s="483" t="s">
        <v>8956</v>
      </c>
      <c r="F2723" s="480"/>
      <c r="G2723" s="484" t="s">
        <v>8957</v>
      </c>
      <c r="H2723" s="451"/>
      <c r="S2723" s="452"/>
      <c r="T2723" s="437"/>
      <c r="U2723" s="437"/>
      <c r="V2723" s="437"/>
      <c r="W2723" s="437"/>
      <c r="X2723" s="437"/>
      <c r="Y2723" s="437"/>
      <c r="Z2723" s="437"/>
      <c r="AA2723" s="437"/>
      <c r="AB2723" s="437"/>
      <c r="AC2723" s="437"/>
      <c r="AD2723" s="437"/>
      <c r="AE2723" s="437"/>
      <c r="AF2723" s="437"/>
    </row>
    <row r="2724">
      <c r="A2724" s="471"/>
      <c r="B2724" s="472" t="s">
        <v>8946</v>
      </c>
      <c r="C2724" s="476" t="s">
        <v>8958</v>
      </c>
      <c r="D2724" s="474"/>
      <c r="E2724" s="474"/>
      <c r="F2724" s="475"/>
      <c r="G2724" s="473" t="s">
        <v>8959</v>
      </c>
      <c r="H2724" s="451"/>
      <c r="S2724" s="452"/>
      <c r="T2724" s="437"/>
      <c r="U2724" s="437"/>
      <c r="V2724" s="437"/>
      <c r="W2724" s="437"/>
      <c r="X2724" s="437"/>
      <c r="Y2724" s="437"/>
      <c r="Z2724" s="437"/>
      <c r="AA2724" s="437"/>
      <c r="AB2724" s="437"/>
      <c r="AC2724" s="437"/>
      <c r="AD2724" s="437"/>
      <c r="AE2724" s="437"/>
      <c r="AF2724" s="437"/>
    </row>
    <row r="2725">
      <c r="A2725" s="486" t="s">
        <v>1636</v>
      </c>
      <c r="B2725" s="478">
        <v>1.0</v>
      </c>
      <c r="C2725" s="487" t="s">
        <v>2024</v>
      </c>
      <c r="D2725" s="474"/>
      <c r="E2725" s="474"/>
      <c r="F2725" s="475"/>
      <c r="G2725" s="476" t="s">
        <v>1638</v>
      </c>
      <c r="H2725" s="451"/>
      <c r="S2725" s="452"/>
      <c r="T2725" s="437"/>
      <c r="U2725" s="437"/>
      <c r="V2725" s="437"/>
      <c r="W2725" s="437"/>
      <c r="X2725" s="437"/>
      <c r="Y2725" s="437"/>
      <c r="Z2725" s="437"/>
      <c r="AA2725" s="437"/>
      <c r="AB2725" s="437"/>
      <c r="AC2725" s="437"/>
      <c r="AD2725" s="437"/>
      <c r="AE2725" s="437"/>
      <c r="AF2725" s="437"/>
    </row>
    <row r="2726">
      <c r="A2726" s="486" t="s">
        <v>1636</v>
      </c>
      <c r="B2726" s="478">
        <v>2.0</v>
      </c>
      <c r="C2726" s="487" t="s">
        <v>2025</v>
      </c>
      <c r="D2726" s="474"/>
      <c r="E2726" s="474"/>
      <c r="F2726" s="475"/>
      <c r="G2726" s="476" t="s">
        <v>1661</v>
      </c>
      <c r="H2726" s="451"/>
      <c r="S2726" s="452"/>
      <c r="T2726" s="437"/>
      <c r="U2726" s="437"/>
      <c r="V2726" s="437"/>
      <c r="W2726" s="437"/>
      <c r="X2726" s="437"/>
      <c r="Y2726" s="437"/>
      <c r="Z2726" s="437"/>
      <c r="AA2726" s="437"/>
      <c r="AB2726" s="437"/>
      <c r="AC2726" s="437"/>
      <c r="AD2726" s="437"/>
      <c r="AE2726" s="437"/>
      <c r="AF2726" s="437"/>
    </row>
    <row r="2727">
      <c r="A2727" s="486" t="s">
        <v>1646</v>
      </c>
      <c r="B2727" s="478">
        <v>3.0</v>
      </c>
      <c r="C2727" s="487" t="s">
        <v>2026</v>
      </c>
      <c r="D2727" s="474"/>
      <c r="E2727" s="474"/>
      <c r="F2727" s="475"/>
      <c r="G2727" s="476" t="s">
        <v>1729</v>
      </c>
      <c r="H2727" s="451"/>
      <c r="S2727" s="452"/>
      <c r="T2727" s="437"/>
      <c r="U2727" s="437"/>
      <c r="V2727" s="437"/>
      <c r="W2727" s="437"/>
      <c r="X2727" s="437"/>
      <c r="Y2727" s="437"/>
      <c r="Z2727" s="437"/>
      <c r="AA2727" s="437"/>
      <c r="AB2727" s="437"/>
      <c r="AC2727" s="437"/>
      <c r="AD2727" s="437"/>
      <c r="AE2727" s="437"/>
      <c r="AF2727" s="437"/>
    </row>
    <row r="2728">
      <c r="A2728" s="486" t="s">
        <v>1646</v>
      </c>
      <c r="B2728" s="478">
        <v>4.0</v>
      </c>
      <c r="C2728" s="487" t="s">
        <v>2027</v>
      </c>
      <c r="D2728" s="474"/>
      <c r="E2728" s="474"/>
      <c r="F2728" s="475"/>
      <c r="G2728" s="476" t="s">
        <v>2028</v>
      </c>
      <c r="H2728" s="451"/>
      <c r="S2728" s="452"/>
      <c r="T2728" s="437"/>
      <c r="U2728" s="437"/>
      <c r="V2728" s="437"/>
      <c r="W2728" s="437"/>
      <c r="X2728" s="437"/>
      <c r="Y2728" s="437"/>
      <c r="Z2728" s="437"/>
      <c r="AA2728" s="437"/>
      <c r="AB2728" s="437"/>
      <c r="AC2728" s="437"/>
      <c r="AD2728" s="437"/>
      <c r="AE2728" s="437"/>
      <c r="AF2728" s="437"/>
    </row>
    <row r="2729">
      <c r="A2729" s="486" t="s">
        <v>1636</v>
      </c>
      <c r="B2729" s="478">
        <v>5.0</v>
      </c>
      <c r="C2729" s="487" t="s">
        <v>2032</v>
      </c>
      <c r="D2729" s="474"/>
      <c r="E2729" s="474"/>
      <c r="F2729" s="475"/>
      <c r="G2729" s="476" t="s">
        <v>1638</v>
      </c>
      <c r="H2729" s="451"/>
      <c r="S2729" s="452"/>
      <c r="T2729" s="437"/>
      <c r="U2729" s="437"/>
      <c r="V2729" s="437"/>
      <c r="W2729" s="437"/>
      <c r="X2729" s="437"/>
      <c r="Y2729" s="437"/>
      <c r="Z2729" s="437"/>
      <c r="AA2729" s="437"/>
      <c r="AB2729" s="437"/>
      <c r="AC2729" s="437"/>
      <c r="AD2729" s="437"/>
      <c r="AE2729" s="437"/>
      <c r="AF2729" s="437"/>
    </row>
    <row r="2730">
      <c r="A2730" s="486" t="s">
        <v>1636</v>
      </c>
      <c r="B2730" s="478">
        <v>6.0</v>
      </c>
      <c r="C2730" s="487" t="s">
        <v>2030</v>
      </c>
      <c r="D2730" s="474"/>
      <c r="E2730" s="474"/>
      <c r="F2730" s="475"/>
      <c r="G2730" s="476" t="s">
        <v>1638</v>
      </c>
      <c r="H2730" s="451"/>
      <c r="S2730" s="452"/>
      <c r="T2730" s="437"/>
      <c r="U2730" s="437"/>
      <c r="V2730" s="437"/>
      <c r="W2730" s="437"/>
      <c r="X2730" s="437"/>
      <c r="Y2730" s="437"/>
      <c r="Z2730" s="437"/>
      <c r="AA2730" s="437"/>
      <c r="AB2730" s="437"/>
      <c r="AC2730" s="437"/>
      <c r="AD2730" s="437"/>
      <c r="AE2730" s="437"/>
      <c r="AF2730" s="437"/>
    </row>
    <row r="2731">
      <c r="A2731" s="486" t="s">
        <v>1646</v>
      </c>
      <c r="B2731" s="478">
        <v>7.0</v>
      </c>
      <c r="C2731" s="487" t="s">
        <v>2031</v>
      </c>
      <c r="D2731" s="474"/>
      <c r="E2731" s="474"/>
      <c r="F2731" s="475"/>
      <c r="G2731" s="476" t="s">
        <v>1729</v>
      </c>
      <c r="H2731" s="451"/>
      <c r="S2731" s="452"/>
      <c r="T2731" s="437"/>
      <c r="U2731" s="437"/>
      <c r="V2731" s="437"/>
      <c r="W2731" s="437"/>
      <c r="X2731" s="437"/>
      <c r="Y2731" s="437"/>
      <c r="Z2731" s="437"/>
      <c r="AA2731" s="437"/>
      <c r="AB2731" s="437"/>
      <c r="AC2731" s="437"/>
      <c r="AD2731" s="437"/>
      <c r="AE2731" s="437"/>
      <c r="AF2731" s="437"/>
    </row>
    <row r="2732">
      <c r="A2732" s="488" t="s">
        <v>8960</v>
      </c>
      <c r="B2732" s="474"/>
      <c r="C2732" s="474"/>
      <c r="D2732" s="474"/>
      <c r="E2732" s="474"/>
      <c r="F2732" s="474"/>
      <c r="G2732" s="474"/>
      <c r="H2732" s="451"/>
      <c r="S2732" s="452"/>
      <c r="T2732" s="437"/>
      <c r="U2732" s="437"/>
      <c r="V2732" s="437"/>
      <c r="W2732" s="437"/>
      <c r="X2732" s="437"/>
      <c r="Y2732" s="437"/>
      <c r="Z2732" s="437"/>
      <c r="AA2732" s="437"/>
      <c r="AB2732" s="437"/>
      <c r="AC2732" s="437"/>
      <c r="AD2732" s="437"/>
      <c r="AE2732" s="437"/>
      <c r="AF2732" s="437"/>
    </row>
    <row r="2733">
      <c r="A2733" s="471" t="s">
        <v>8944</v>
      </c>
      <c r="B2733" s="472" t="s">
        <v>8946</v>
      </c>
      <c r="C2733" s="473" t="s">
        <v>39</v>
      </c>
      <c r="D2733" s="475"/>
      <c r="E2733" s="472" t="s">
        <v>8951</v>
      </c>
      <c r="F2733" s="478" t="s">
        <v>8961</v>
      </c>
      <c r="G2733" s="473" t="s">
        <v>8953</v>
      </c>
      <c r="H2733" s="451"/>
      <c r="S2733" s="452"/>
      <c r="T2733" s="437"/>
      <c r="U2733" s="437"/>
      <c r="V2733" s="437"/>
      <c r="W2733" s="437"/>
      <c r="X2733" s="437"/>
      <c r="Y2733" s="437"/>
      <c r="Z2733" s="437"/>
      <c r="AA2733" s="437"/>
      <c r="AB2733" s="437"/>
      <c r="AC2733" s="437"/>
      <c r="AD2733" s="437"/>
      <c r="AE2733" s="437"/>
      <c r="AF2733" s="437"/>
    </row>
    <row r="2734">
      <c r="A2734" s="471" t="s">
        <v>6465</v>
      </c>
      <c r="B2734" s="472">
        <v>1.0</v>
      </c>
      <c r="C2734" s="476" t="s">
        <v>8955</v>
      </c>
      <c r="D2734" s="475"/>
      <c r="E2734" s="478" t="s">
        <v>8956</v>
      </c>
      <c r="F2734" s="472"/>
      <c r="G2734" s="473" t="s">
        <v>8957</v>
      </c>
      <c r="H2734" s="451"/>
      <c r="S2734" s="452"/>
      <c r="T2734" s="437"/>
      <c r="U2734" s="437"/>
      <c r="V2734" s="437"/>
      <c r="W2734" s="437"/>
      <c r="X2734" s="437"/>
      <c r="Y2734" s="437"/>
      <c r="Z2734" s="437"/>
      <c r="AA2734" s="437"/>
      <c r="AB2734" s="437"/>
      <c r="AC2734" s="437"/>
      <c r="AD2734" s="437"/>
      <c r="AE2734" s="437"/>
      <c r="AF2734" s="437"/>
    </row>
    <row r="2735">
      <c r="A2735" s="489" t="s">
        <v>8962</v>
      </c>
      <c r="B2735" s="474"/>
      <c r="C2735" s="474"/>
      <c r="D2735" s="474"/>
      <c r="E2735" s="474"/>
      <c r="F2735" s="474"/>
      <c r="G2735" s="474"/>
      <c r="H2735" s="451"/>
      <c r="S2735" s="452"/>
      <c r="T2735" s="437"/>
      <c r="U2735" s="437"/>
      <c r="V2735" s="437"/>
      <c r="W2735" s="437"/>
      <c r="X2735" s="437"/>
      <c r="Y2735" s="437"/>
      <c r="Z2735" s="437"/>
      <c r="AA2735" s="437"/>
      <c r="AB2735" s="437"/>
      <c r="AC2735" s="437"/>
      <c r="AD2735" s="437"/>
      <c r="AE2735" s="437"/>
      <c r="AF2735" s="437"/>
    </row>
    <row r="2736">
      <c r="A2736" s="471" t="s">
        <v>8944</v>
      </c>
      <c r="B2736" s="472" t="s">
        <v>8946</v>
      </c>
      <c r="C2736" s="473" t="s">
        <v>39</v>
      </c>
      <c r="D2736" s="475"/>
      <c r="E2736" s="472" t="s">
        <v>8951</v>
      </c>
      <c r="F2736" s="472" t="s">
        <v>8952</v>
      </c>
      <c r="G2736" s="473" t="s">
        <v>8953</v>
      </c>
      <c r="H2736" s="451"/>
      <c r="S2736" s="452"/>
      <c r="T2736" s="437"/>
      <c r="U2736" s="437"/>
      <c r="V2736" s="437"/>
      <c r="W2736" s="437"/>
      <c r="X2736" s="437"/>
      <c r="Y2736" s="437"/>
      <c r="Z2736" s="437"/>
      <c r="AA2736" s="437"/>
      <c r="AB2736" s="437"/>
      <c r="AC2736" s="437"/>
      <c r="AD2736" s="437"/>
      <c r="AE2736" s="437"/>
      <c r="AF2736" s="437"/>
    </row>
    <row r="2737">
      <c r="A2737" s="490" t="s">
        <v>6465</v>
      </c>
      <c r="B2737" s="491">
        <v>1.0</v>
      </c>
      <c r="C2737" s="492" t="s">
        <v>8955</v>
      </c>
      <c r="D2737" s="493"/>
      <c r="E2737" s="494" t="s">
        <v>8956</v>
      </c>
      <c r="F2737" s="491"/>
      <c r="G2737" s="495" t="s">
        <v>8963</v>
      </c>
      <c r="H2737" s="451"/>
      <c r="S2737" s="452"/>
      <c r="T2737" s="437"/>
      <c r="U2737" s="437"/>
      <c r="V2737" s="437"/>
      <c r="W2737" s="437"/>
      <c r="X2737" s="437"/>
      <c r="Y2737" s="437"/>
      <c r="Z2737" s="437"/>
      <c r="AA2737" s="437"/>
      <c r="AB2737" s="437"/>
      <c r="AC2737" s="437"/>
      <c r="AD2737" s="437"/>
      <c r="AE2737" s="437"/>
      <c r="AF2737" s="437"/>
    </row>
    <row r="2738">
      <c r="A2738" s="496"/>
      <c r="B2738" s="497"/>
      <c r="C2738" s="497"/>
      <c r="E2738" s="497"/>
      <c r="F2738" s="497"/>
      <c r="G2738" s="497"/>
      <c r="H2738" s="556"/>
      <c r="I2738" s="513"/>
      <c r="J2738" s="513"/>
      <c r="K2738" s="513"/>
      <c r="L2738" s="513"/>
      <c r="M2738" s="513"/>
      <c r="N2738" s="513"/>
      <c r="O2738" s="513"/>
      <c r="P2738" s="513"/>
      <c r="Q2738" s="513"/>
      <c r="R2738" s="513"/>
      <c r="S2738" s="514"/>
      <c r="T2738" s="437"/>
      <c r="U2738" s="437"/>
      <c r="V2738" s="437"/>
      <c r="W2738" s="437"/>
      <c r="X2738" s="437"/>
      <c r="Y2738" s="437"/>
      <c r="Z2738" s="437"/>
      <c r="AA2738" s="437"/>
      <c r="AB2738" s="437"/>
      <c r="AC2738" s="437"/>
      <c r="AD2738" s="437"/>
      <c r="AE2738" s="437"/>
      <c r="AF2738" s="437"/>
    </row>
    <row r="2739">
      <c r="A2739" s="498" t="s">
        <v>8964</v>
      </c>
      <c r="B2739" s="435"/>
      <c r="C2739" s="435"/>
      <c r="D2739" s="499" t="s">
        <v>8965</v>
      </c>
      <c r="E2739" s="500" t="s">
        <v>8966</v>
      </c>
      <c r="F2739" s="499" t="s">
        <v>8967</v>
      </c>
      <c r="G2739" s="435"/>
      <c r="H2739" s="435"/>
      <c r="I2739" s="435"/>
      <c r="J2739" s="501" t="s">
        <v>8965</v>
      </c>
      <c r="K2739" s="500" t="s">
        <v>8966</v>
      </c>
      <c r="L2739" s="501" t="s">
        <v>8968</v>
      </c>
      <c r="M2739" s="435"/>
      <c r="N2739" s="435"/>
      <c r="O2739" s="435"/>
      <c r="P2739" s="502" t="s">
        <v>8965</v>
      </c>
      <c r="Q2739" s="503" t="s">
        <v>8966</v>
      </c>
      <c r="R2739" s="504"/>
      <c r="S2739" s="436"/>
      <c r="T2739" s="437"/>
      <c r="U2739" s="437"/>
      <c r="V2739" s="437"/>
      <c r="W2739" s="437"/>
      <c r="X2739" s="437"/>
      <c r="Y2739" s="437"/>
      <c r="Z2739" s="437"/>
      <c r="AA2739" s="437"/>
      <c r="AB2739" s="437"/>
      <c r="AC2739" s="437"/>
      <c r="AD2739" s="437"/>
      <c r="AE2739" s="437"/>
      <c r="AF2739" s="437"/>
    </row>
    <row r="2740">
      <c r="A2740" s="505"/>
      <c r="S2740" s="452"/>
      <c r="T2740" s="437"/>
      <c r="U2740" s="437"/>
      <c r="V2740" s="437"/>
      <c r="W2740" s="437"/>
      <c r="X2740" s="437"/>
      <c r="Y2740" s="437"/>
      <c r="Z2740" s="437"/>
      <c r="AA2740" s="437"/>
      <c r="AB2740" s="437"/>
      <c r="AC2740" s="437"/>
      <c r="AD2740" s="437"/>
      <c r="AE2740" s="437"/>
      <c r="AF2740" s="437"/>
    </row>
    <row r="2741">
      <c r="A2741" s="506" t="s">
        <v>8969</v>
      </c>
      <c r="D2741" s="507" t="s">
        <v>8965</v>
      </c>
      <c r="E2741" s="508" t="s">
        <v>8966</v>
      </c>
      <c r="F2741" s="507" t="s">
        <v>8970</v>
      </c>
      <c r="J2741" s="507" t="s">
        <v>8965</v>
      </c>
      <c r="K2741" s="508" t="s">
        <v>8966</v>
      </c>
      <c r="L2741" s="507" t="s">
        <v>8971</v>
      </c>
      <c r="P2741" s="509" t="s">
        <v>8965</v>
      </c>
      <c r="Q2741" s="510" t="s">
        <v>8966</v>
      </c>
      <c r="R2741" s="511" t="s">
        <v>8972</v>
      </c>
      <c r="S2741" s="452"/>
      <c r="T2741" s="437"/>
      <c r="U2741" s="437"/>
      <c r="V2741" s="437"/>
      <c r="W2741" s="437"/>
      <c r="X2741" s="437"/>
      <c r="Y2741" s="437"/>
      <c r="Z2741" s="437"/>
      <c r="AA2741" s="437"/>
      <c r="AB2741" s="437"/>
      <c r="AC2741" s="437"/>
      <c r="AD2741" s="437"/>
      <c r="AE2741" s="437"/>
      <c r="AF2741" s="437"/>
    </row>
    <row r="2742">
      <c r="A2742" s="512"/>
      <c r="B2742" s="513"/>
      <c r="C2742" s="513"/>
      <c r="D2742" s="513"/>
      <c r="E2742" s="513"/>
      <c r="F2742" s="513"/>
      <c r="G2742" s="513"/>
      <c r="H2742" s="513"/>
      <c r="I2742" s="513"/>
      <c r="J2742" s="513"/>
      <c r="K2742" s="513"/>
      <c r="L2742" s="513"/>
      <c r="M2742" s="513"/>
      <c r="N2742" s="513"/>
      <c r="O2742" s="513"/>
      <c r="P2742" s="513"/>
      <c r="Q2742" s="513"/>
      <c r="R2742" s="513"/>
      <c r="S2742" s="514"/>
      <c r="T2742" s="437"/>
      <c r="U2742" s="437"/>
      <c r="V2742" s="437"/>
      <c r="W2742" s="437"/>
      <c r="X2742" s="437"/>
      <c r="Y2742" s="437"/>
      <c r="Z2742" s="437"/>
      <c r="AA2742" s="437"/>
      <c r="AB2742" s="437"/>
      <c r="AC2742" s="437"/>
      <c r="AD2742" s="437"/>
      <c r="AE2742" s="437"/>
      <c r="AF2742" s="437"/>
    </row>
    <row r="2743">
      <c r="A2743" s="434" t="s">
        <v>9078</v>
      </c>
      <c r="B2743" s="435"/>
      <c r="C2743" s="435"/>
      <c r="D2743" s="435"/>
      <c r="E2743" s="435"/>
      <c r="F2743" s="435"/>
      <c r="G2743" s="435"/>
      <c r="H2743" s="435"/>
      <c r="I2743" s="435"/>
      <c r="J2743" s="435"/>
      <c r="K2743" s="435"/>
      <c r="L2743" s="435"/>
      <c r="M2743" s="435"/>
      <c r="N2743" s="435"/>
      <c r="O2743" s="435"/>
      <c r="P2743" s="435"/>
      <c r="Q2743" s="435"/>
      <c r="R2743" s="435"/>
      <c r="S2743" s="436"/>
      <c r="T2743" s="437"/>
      <c r="U2743" s="437"/>
      <c r="V2743" s="437"/>
      <c r="W2743" s="437"/>
      <c r="X2743" s="437"/>
      <c r="Y2743" s="437"/>
      <c r="Z2743" s="437"/>
      <c r="AA2743" s="437"/>
      <c r="AB2743" s="437"/>
      <c r="AC2743" s="437"/>
      <c r="AD2743" s="437"/>
      <c r="AE2743" s="437"/>
      <c r="AF2743" s="437"/>
    </row>
    <row r="2744">
      <c r="A2744" s="438" t="s">
        <v>8935</v>
      </c>
      <c r="B2744" s="439"/>
      <c r="C2744" s="438" t="s">
        <v>8936</v>
      </c>
      <c r="D2744" s="440"/>
      <c r="E2744" s="439"/>
      <c r="F2744" s="441" t="s">
        <v>1437</v>
      </c>
      <c r="G2744" s="442" t="s">
        <v>8937</v>
      </c>
      <c r="H2744" s="443" t="s">
        <v>1442</v>
      </c>
      <c r="I2744" s="444"/>
      <c r="J2744" s="444"/>
      <c r="K2744" s="444"/>
      <c r="L2744" s="444"/>
      <c r="M2744" s="444"/>
      <c r="N2744" s="444"/>
      <c r="O2744" s="444"/>
      <c r="P2744" s="444"/>
      <c r="Q2744" s="444"/>
      <c r="R2744" s="444"/>
      <c r="S2744" s="445"/>
      <c r="T2744" s="437"/>
      <c r="U2744" s="437"/>
      <c r="V2744" s="437"/>
      <c r="W2744" s="437"/>
      <c r="X2744" s="437"/>
      <c r="Y2744" s="437"/>
      <c r="Z2744" s="437"/>
      <c r="AA2744" s="437"/>
      <c r="AB2744" s="437"/>
      <c r="AC2744" s="437"/>
      <c r="AD2744" s="437"/>
      <c r="AE2744" s="437"/>
      <c r="AF2744" s="437"/>
    </row>
    <row r="2745">
      <c r="A2745" s="446" t="s">
        <v>8938</v>
      </c>
      <c r="B2745" s="22"/>
      <c r="C2745" s="447"/>
      <c r="D2745" s="448"/>
      <c r="E2745" s="22"/>
      <c r="F2745" s="449" t="s">
        <v>8939</v>
      </c>
      <c r="G2745" s="450"/>
      <c r="H2745" s="451"/>
      <c r="S2745" s="452"/>
      <c r="T2745" s="437"/>
      <c r="U2745" s="437"/>
      <c r="V2745" s="437"/>
      <c r="W2745" s="437"/>
      <c r="X2745" s="437"/>
      <c r="Y2745" s="437"/>
      <c r="Z2745" s="437"/>
      <c r="AA2745" s="437"/>
      <c r="AB2745" s="437"/>
      <c r="AC2745" s="437"/>
      <c r="AD2745" s="437"/>
      <c r="AE2745" s="437"/>
      <c r="AF2745" s="437"/>
    </row>
    <row r="2746">
      <c r="A2746" s="453" t="s">
        <v>8940</v>
      </c>
      <c r="B2746" s="448"/>
      <c r="C2746" s="448"/>
      <c r="D2746" s="22"/>
      <c r="E2746" s="454" t="s">
        <v>8941</v>
      </c>
      <c r="F2746" s="455" t="s">
        <v>8942</v>
      </c>
      <c r="G2746" s="456"/>
      <c r="H2746" s="451"/>
      <c r="S2746" s="452"/>
      <c r="T2746" s="437"/>
      <c r="U2746" s="437"/>
      <c r="V2746" s="437"/>
      <c r="W2746" s="437"/>
      <c r="X2746" s="437"/>
      <c r="Y2746" s="437"/>
      <c r="Z2746" s="437"/>
      <c r="AA2746" s="437"/>
      <c r="AB2746" s="437"/>
      <c r="AC2746" s="437"/>
      <c r="AD2746" s="437"/>
      <c r="AE2746" s="437"/>
      <c r="AF2746" s="437"/>
    </row>
    <row r="2747">
      <c r="A2747" s="457" t="s">
        <v>8943</v>
      </c>
      <c r="B2747" s="458"/>
      <c r="C2747" s="458"/>
      <c r="D2747" s="459"/>
      <c r="E2747" s="460"/>
      <c r="F2747" s="461"/>
      <c r="G2747" s="462"/>
      <c r="H2747" s="463"/>
      <c r="I2747" s="464"/>
      <c r="J2747" s="464"/>
      <c r="K2747" s="464"/>
      <c r="L2747" s="464"/>
      <c r="M2747" s="464"/>
      <c r="N2747" s="464"/>
      <c r="O2747" s="464"/>
      <c r="P2747" s="464"/>
      <c r="Q2747" s="464"/>
      <c r="R2747" s="464"/>
      <c r="S2747" s="465"/>
      <c r="T2747" s="437"/>
      <c r="U2747" s="437"/>
      <c r="V2747" s="437"/>
      <c r="W2747" s="437"/>
      <c r="X2747" s="437"/>
      <c r="Y2747" s="437"/>
      <c r="Z2747" s="437"/>
      <c r="AA2747" s="437"/>
      <c r="AB2747" s="437"/>
      <c r="AC2747" s="437"/>
      <c r="AD2747" s="437"/>
      <c r="AE2747" s="437"/>
      <c r="AF2747" s="437"/>
    </row>
    <row r="2748">
      <c r="A2748" s="466" t="s">
        <v>8944</v>
      </c>
      <c r="B2748" s="467"/>
      <c r="C2748" s="468" t="s">
        <v>8945</v>
      </c>
      <c r="D2748" s="469"/>
      <c r="E2748" s="469"/>
      <c r="F2748" s="469"/>
      <c r="G2748" s="469"/>
      <c r="H2748" s="558" t="s">
        <v>1459</v>
      </c>
      <c r="S2748" s="452"/>
      <c r="T2748" s="437"/>
      <c r="U2748" s="437"/>
      <c r="V2748" s="437"/>
      <c r="W2748" s="437"/>
      <c r="X2748" s="437"/>
      <c r="Y2748" s="437"/>
      <c r="Z2748" s="437"/>
      <c r="AA2748" s="437"/>
      <c r="AB2748" s="437"/>
      <c r="AC2748" s="437"/>
      <c r="AD2748" s="437"/>
      <c r="AE2748" s="437"/>
      <c r="AF2748" s="437"/>
    </row>
    <row r="2749">
      <c r="A2749" s="471"/>
      <c r="B2749" s="472" t="s">
        <v>8946</v>
      </c>
      <c r="C2749" s="473" t="s">
        <v>8947</v>
      </c>
      <c r="D2749" s="474"/>
      <c r="E2749" s="474"/>
      <c r="F2749" s="475"/>
      <c r="G2749" s="473" t="s">
        <v>8948</v>
      </c>
      <c r="H2749" s="451"/>
      <c r="S2749" s="452"/>
      <c r="T2749" s="437"/>
      <c r="U2749" s="437"/>
      <c r="V2749" s="437"/>
      <c r="W2749" s="437"/>
      <c r="X2749" s="437"/>
      <c r="Y2749" s="437"/>
      <c r="Z2749" s="437"/>
      <c r="AA2749" s="437"/>
      <c r="AB2749" s="437"/>
      <c r="AC2749" s="437"/>
      <c r="AD2749" s="437"/>
      <c r="AE2749" s="437"/>
      <c r="AF2749" s="437"/>
    </row>
    <row r="2750">
      <c r="A2750" s="471" t="s">
        <v>2101</v>
      </c>
      <c r="B2750" s="472">
        <v>1.0</v>
      </c>
      <c r="C2750" s="476" t="s">
        <v>2102</v>
      </c>
      <c r="D2750" s="474"/>
      <c r="E2750" s="474"/>
      <c r="F2750" s="475"/>
      <c r="G2750" s="477"/>
      <c r="H2750" s="451"/>
      <c r="S2750" s="452"/>
      <c r="T2750" s="437"/>
      <c r="U2750" s="437"/>
      <c r="V2750" s="437"/>
      <c r="W2750" s="437"/>
      <c r="X2750" s="437"/>
      <c r="Y2750" s="437"/>
      <c r="Z2750" s="437"/>
      <c r="AA2750" s="437"/>
      <c r="AB2750" s="437"/>
      <c r="AC2750" s="437"/>
      <c r="AD2750" s="437"/>
      <c r="AE2750" s="437"/>
      <c r="AF2750" s="437"/>
    </row>
    <row r="2751">
      <c r="A2751" s="471" t="s">
        <v>2101</v>
      </c>
      <c r="B2751" s="478">
        <v>2.0</v>
      </c>
      <c r="C2751" s="476" t="s">
        <v>2103</v>
      </c>
      <c r="D2751" s="474"/>
      <c r="E2751" s="474"/>
      <c r="F2751" s="475"/>
      <c r="G2751" s="477"/>
      <c r="H2751" s="451"/>
      <c r="S2751" s="452"/>
      <c r="T2751" s="437"/>
      <c r="U2751" s="437"/>
      <c r="V2751" s="437"/>
      <c r="W2751" s="437"/>
      <c r="X2751" s="437"/>
      <c r="Y2751" s="437"/>
      <c r="Z2751" s="437"/>
      <c r="AA2751" s="437"/>
      <c r="AB2751" s="437"/>
      <c r="AC2751" s="437"/>
      <c r="AD2751" s="437"/>
      <c r="AE2751" s="437"/>
      <c r="AF2751" s="437"/>
    </row>
    <row r="2752">
      <c r="A2752" s="471"/>
      <c r="B2752" s="472" t="s">
        <v>8946</v>
      </c>
      <c r="C2752" s="473" t="s">
        <v>8947</v>
      </c>
      <c r="D2752" s="474"/>
      <c r="E2752" s="475"/>
      <c r="F2752" s="472" t="s">
        <v>8948</v>
      </c>
      <c r="G2752" s="477" t="s">
        <v>8949</v>
      </c>
      <c r="H2752" s="451"/>
      <c r="S2752" s="452"/>
      <c r="T2752" s="437"/>
      <c r="U2752" s="437"/>
      <c r="V2752" s="437"/>
      <c r="W2752" s="437"/>
      <c r="X2752" s="437"/>
      <c r="Y2752" s="437"/>
      <c r="Z2752" s="437"/>
      <c r="AA2752" s="437"/>
      <c r="AB2752" s="437"/>
      <c r="AC2752" s="437"/>
      <c r="AD2752" s="437"/>
      <c r="AE2752" s="437"/>
      <c r="AF2752" s="437"/>
    </row>
    <row r="2753">
      <c r="A2753" s="471" t="s">
        <v>2104</v>
      </c>
      <c r="B2753" s="472">
        <v>1.0</v>
      </c>
      <c r="C2753" s="476" t="s">
        <v>2116</v>
      </c>
      <c r="D2753" s="474"/>
      <c r="E2753" s="475"/>
      <c r="F2753" s="478" t="s">
        <v>2117</v>
      </c>
      <c r="G2753" s="559" t="s">
        <v>1638</v>
      </c>
      <c r="H2753" s="451"/>
      <c r="S2753" s="452"/>
      <c r="T2753" s="437"/>
      <c r="U2753" s="437"/>
      <c r="V2753" s="437"/>
      <c r="W2753" s="437"/>
      <c r="X2753" s="437"/>
      <c r="Y2753" s="437"/>
      <c r="Z2753" s="437"/>
      <c r="AA2753" s="437"/>
      <c r="AB2753" s="437"/>
      <c r="AC2753" s="437"/>
      <c r="AD2753" s="437"/>
      <c r="AE2753" s="437"/>
      <c r="AF2753" s="437"/>
    </row>
    <row r="2754">
      <c r="A2754" s="471"/>
      <c r="B2754" s="472" t="s">
        <v>8946</v>
      </c>
      <c r="C2754" s="517" t="s">
        <v>6512</v>
      </c>
      <c r="D2754" s="517" t="s">
        <v>8974</v>
      </c>
      <c r="E2754" s="517" t="s">
        <v>8951</v>
      </c>
      <c r="F2754" s="517" t="s">
        <v>8952</v>
      </c>
      <c r="G2754" s="473" t="s">
        <v>8953</v>
      </c>
      <c r="H2754" s="451"/>
      <c r="S2754" s="452"/>
      <c r="T2754" s="437"/>
      <c r="U2754" s="437"/>
      <c r="V2754" s="437"/>
      <c r="W2754" s="437"/>
      <c r="X2754" s="437"/>
      <c r="Y2754" s="437"/>
      <c r="Z2754" s="437"/>
      <c r="AA2754" s="437"/>
      <c r="AB2754" s="437"/>
      <c r="AC2754" s="437"/>
      <c r="AD2754" s="437"/>
      <c r="AE2754" s="437"/>
      <c r="AF2754" s="437"/>
    </row>
    <row r="2755">
      <c r="A2755" s="471" t="s">
        <v>8975</v>
      </c>
      <c r="B2755" s="472">
        <v>1.0</v>
      </c>
      <c r="C2755" s="478" t="s">
        <v>8976</v>
      </c>
      <c r="D2755" s="472"/>
      <c r="E2755" s="478" t="s">
        <v>8977</v>
      </c>
      <c r="F2755" s="472"/>
      <c r="G2755" s="473" t="s">
        <v>8978</v>
      </c>
      <c r="H2755" s="451"/>
      <c r="S2755" s="452"/>
      <c r="T2755" s="437"/>
      <c r="U2755" s="437"/>
      <c r="V2755" s="437"/>
      <c r="W2755" s="437"/>
      <c r="X2755" s="437"/>
      <c r="Y2755" s="437"/>
      <c r="Z2755" s="437"/>
      <c r="AA2755" s="437"/>
      <c r="AB2755" s="437"/>
      <c r="AC2755" s="437"/>
      <c r="AD2755" s="437"/>
      <c r="AE2755" s="437"/>
      <c r="AF2755" s="437"/>
    </row>
    <row r="2756">
      <c r="A2756" s="471"/>
      <c r="B2756" s="472" t="s">
        <v>8946</v>
      </c>
      <c r="C2756" s="476" t="s">
        <v>8958</v>
      </c>
      <c r="D2756" s="474"/>
      <c r="E2756" s="474"/>
      <c r="F2756" s="475"/>
      <c r="G2756" s="473" t="s">
        <v>8959</v>
      </c>
      <c r="H2756" s="451"/>
      <c r="S2756" s="452"/>
      <c r="T2756" s="437"/>
      <c r="U2756" s="437"/>
      <c r="V2756" s="437"/>
      <c r="W2756" s="437"/>
      <c r="X2756" s="437"/>
      <c r="Y2756" s="437"/>
      <c r="Z2756" s="437"/>
      <c r="AA2756" s="437"/>
      <c r="AB2756" s="437"/>
      <c r="AC2756" s="437"/>
      <c r="AD2756" s="437"/>
      <c r="AE2756" s="437"/>
      <c r="AF2756" s="437"/>
    </row>
    <row r="2757">
      <c r="A2757" s="486" t="s">
        <v>1636</v>
      </c>
      <c r="B2757" s="478">
        <v>1.0</v>
      </c>
      <c r="C2757" s="487" t="s">
        <v>1700</v>
      </c>
      <c r="D2757" s="474"/>
      <c r="E2757" s="474"/>
      <c r="F2757" s="475"/>
      <c r="G2757" s="476" t="s">
        <v>1638</v>
      </c>
      <c r="H2757" s="451"/>
      <c r="S2757" s="452"/>
      <c r="T2757" s="437"/>
      <c r="U2757" s="437"/>
      <c r="V2757" s="437"/>
      <c r="W2757" s="437"/>
      <c r="X2757" s="437"/>
      <c r="Y2757" s="437"/>
      <c r="Z2757" s="437"/>
      <c r="AA2757" s="437"/>
      <c r="AB2757" s="437"/>
      <c r="AC2757" s="437"/>
      <c r="AD2757" s="437"/>
      <c r="AE2757" s="437"/>
      <c r="AF2757" s="437"/>
    </row>
    <row r="2758">
      <c r="A2758" s="486" t="s">
        <v>1636</v>
      </c>
      <c r="B2758" s="478">
        <v>2.0</v>
      </c>
      <c r="C2758" s="487" t="s">
        <v>1701</v>
      </c>
      <c r="D2758" s="474"/>
      <c r="E2758" s="474"/>
      <c r="F2758" s="475"/>
      <c r="G2758" s="476" t="s">
        <v>1638</v>
      </c>
      <c r="H2758" s="451"/>
      <c r="S2758" s="452"/>
      <c r="T2758" s="437"/>
      <c r="U2758" s="437"/>
      <c r="V2758" s="437"/>
      <c r="W2758" s="437"/>
      <c r="X2758" s="437"/>
      <c r="Y2758" s="437"/>
      <c r="Z2758" s="437"/>
      <c r="AA2758" s="437"/>
      <c r="AB2758" s="437"/>
      <c r="AC2758" s="437"/>
      <c r="AD2758" s="437"/>
      <c r="AE2758" s="437"/>
      <c r="AF2758" s="437"/>
    </row>
    <row r="2759">
      <c r="A2759" s="486" t="s">
        <v>1636</v>
      </c>
      <c r="B2759" s="478">
        <v>3.0</v>
      </c>
      <c r="C2759" s="487" t="s">
        <v>1694</v>
      </c>
      <c r="D2759" s="474"/>
      <c r="E2759" s="474"/>
      <c r="F2759" s="475"/>
      <c r="G2759" s="476" t="s">
        <v>1638</v>
      </c>
      <c r="H2759" s="451"/>
      <c r="S2759" s="452"/>
      <c r="T2759" s="437"/>
      <c r="U2759" s="437"/>
      <c r="V2759" s="437"/>
      <c r="W2759" s="437"/>
      <c r="X2759" s="437"/>
      <c r="Y2759" s="437"/>
      <c r="Z2759" s="437"/>
      <c r="AA2759" s="437"/>
      <c r="AB2759" s="437"/>
      <c r="AC2759" s="437"/>
      <c r="AD2759" s="437"/>
      <c r="AE2759" s="437"/>
      <c r="AF2759" s="437"/>
    </row>
    <row r="2760">
      <c r="A2760" s="486" t="s">
        <v>1646</v>
      </c>
      <c r="B2760" s="478">
        <v>4.0</v>
      </c>
      <c r="C2760" s="487" t="s">
        <v>1695</v>
      </c>
      <c r="D2760" s="474"/>
      <c r="E2760" s="474"/>
      <c r="F2760" s="475"/>
      <c r="G2760" s="476" t="s">
        <v>1648</v>
      </c>
      <c r="H2760" s="451"/>
      <c r="S2760" s="452"/>
      <c r="T2760" s="437"/>
      <c r="U2760" s="437"/>
      <c r="V2760" s="437"/>
      <c r="W2760" s="437"/>
      <c r="X2760" s="437"/>
      <c r="Y2760" s="437"/>
      <c r="Z2760" s="437"/>
      <c r="AA2760" s="437"/>
      <c r="AB2760" s="437"/>
      <c r="AC2760" s="437"/>
      <c r="AD2760" s="437"/>
      <c r="AE2760" s="437"/>
      <c r="AF2760" s="437"/>
    </row>
    <row r="2761">
      <c r="A2761" s="486" t="s">
        <v>1646</v>
      </c>
      <c r="B2761" s="478">
        <v>5.0</v>
      </c>
      <c r="C2761" s="487" t="s">
        <v>1696</v>
      </c>
      <c r="D2761" s="474"/>
      <c r="E2761" s="474"/>
      <c r="F2761" s="475"/>
      <c r="G2761" s="476" t="s">
        <v>1648</v>
      </c>
      <c r="H2761" s="451"/>
      <c r="S2761" s="452"/>
      <c r="T2761" s="437"/>
      <c r="U2761" s="437"/>
      <c r="V2761" s="437"/>
      <c r="W2761" s="437"/>
      <c r="X2761" s="437"/>
      <c r="Y2761" s="437"/>
      <c r="Z2761" s="437"/>
      <c r="AA2761" s="437"/>
      <c r="AB2761" s="437"/>
      <c r="AC2761" s="437"/>
      <c r="AD2761" s="437"/>
      <c r="AE2761" s="437"/>
      <c r="AF2761" s="437"/>
    </row>
    <row r="2762">
      <c r="A2762" s="486" t="s">
        <v>1636</v>
      </c>
      <c r="B2762" s="478">
        <v>6.0</v>
      </c>
      <c r="C2762" s="487" t="s">
        <v>1702</v>
      </c>
      <c r="D2762" s="474"/>
      <c r="E2762" s="474"/>
      <c r="F2762" s="475"/>
      <c r="G2762" s="476" t="s">
        <v>1638</v>
      </c>
      <c r="H2762" s="451"/>
      <c r="S2762" s="452"/>
      <c r="T2762" s="437"/>
      <c r="U2762" s="437"/>
      <c r="V2762" s="437"/>
      <c r="W2762" s="437"/>
      <c r="X2762" s="437"/>
      <c r="Y2762" s="437"/>
      <c r="Z2762" s="437"/>
      <c r="AA2762" s="437"/>
      <c r="AB2762" s="437"/>
      <c r="AC2762" s="437"/>
      <c r="AD2762" s="437"/>
      <c r="AE2762" s="437"/>
      <c r="AF2762" s="437"/>
    </row>
    <row r="2763">
      <c r="A2763" s="486" t="s">
        <v>1636</v>
      </c>
      <c r="B2763" s="478">
        <v>7.0</v>
      </c>
      <c r="C2763" s="487" t="s">
        <v>1698</v>
      </c>
      <c r="D2763" s="474"/>
      <c r="E2763" s="474"/>
      <c r="F2763" s="475"/>
      <c r="G2763" s="476" t="s">
        <v>1638</v>
      </c>
      <c r="H2763" s="451"/>
      <c r="S2763" s="452"/>
      <c r="T2763" s="437"/>
      <c r="U2763" s="437"/>
      <c r="V2763" s="437"/>
      <c r="W2763" s="437"/>
      <c r="X2763" s="437"/>
      <c r="Y2763" s="437"/>
      <c r="Z2763" s="437"/>
      <c r="AA2763" s="437"/>
      <c r="AB2763" s="437"/>
      <c r="AC2763" s="437"/>
      <c r="AD2763" s="437"/>
      <c r="AE2763" s="437"/>
      <c r="AF2763" s="437"/>
    </row>
    <row r="2764">
      <c r="A2764" s="486" t="s">
        <v>1646</v>
      </c>
      <c r="B2764" s="478">
        <v>8.0</v>
      </c>
      <c r="C2764" s="487" t="s">
        <v>1699</v>
      </c>
      <c r="D2764" s="474"/>
      <c r="E2764" s="474"/>
      <c r="F2764" s="475"/>
      <c r="G2764" s="476" t="s">
        <v>1648</v>
      </c>
      <c r="H2764" s="451"/>
      <c r="S2764" s="452"/>
      <c r="T2764" s="437"/>
      <c r="U2764" s="437"/>
      <c r="V2764" s="437"/>
      <c r="W2764" s="437"/>
      <c r="X2764" s="437"/>
      <c r="Y2764" s="437"/>
      <c r="Z2764" s="437"/>
      <c r="AA2764" s="437"/>
      <c r="AB2764" s="437"/>
      <c r="AC2764" s="437"/>
      <c r="AD2764" s="437"/>
      <c r="AE2764" s="437"/>
      <c r="AF2764" s="437"/>
    </row>
    <row r="2765">
      <c r="A2765" s="488" t="s">
        <v>8960</v>
      </c>
      <c r="B2765" s="474"/>
      <c r="C2765" s="474"/>
      <c r="D2765" s="474"/>
      <c r="E2765" s="474"/>
      <c r="F2765" s="474"/>
      <c r="G2765" s="474"/>
      <c r="H2765" s="451"/>
      <c r="S2765" s="452"/>
      <c r="T2765" s="437"/>
      <c r="U2765" s="437"/>
      <c r="V2765" s="437"/>
      <c r="W2765" s="437"/>
      <c r="X2765" s="437"/>
      <c r="Y2765" s="437"/>
      <c r="Z2765" s="437"/>
      <c r="AA2765" s="437"/>
      <c r="AB2765" s="437"/>
      <c r="AC2765" s="437"/>
      <c r="AD2765" s="437"/>
      <c r="AE2765" s="437"/>
      <c r="AF2765" s="437"/>
    </row>
    <row r="2766">
      <c r="A2766" s="471" t="s">
        <v>8944</v>
      </c>
      <c r="B2766" s="472" t="s">
        <v>8946</v>
      </c>
      <c r="C2766" s="473" t="s">
        <v>39</v>
      </c>
      <c r="D2766" s="475"/>
      <c r="E2766" s="472" t="s">
        <v>8951</v>
      </c>
      <c r="F2766" s="478" t="s">
        <v>8961</v>
      </c>
      <c r="G2766" s="473" t="s">
        <v>8953</v>
      </c>
      <c r="H2766" s="451"/>
      <c r="S2766" s="452"/>
      <c r="T2766" s="437"/>
      <c r="U2766" s="437"/>
      <c r="V2766" s="437"/>
      <c r="W2766" s="437"/>
      <c r="X2766" s="437"/>
      <c r="Y2766" s="437"/>
      <c r="Z2766" s="437"/>
      <c r="AA2766" s="437"/>
      <c r="AB2766" s="437"/>
      <c r="AC2766" s="437"/>
      <c r="AD2766" s="437"/>
      <c r="AE2766" s="437"/>
      <c r="AF2766" s="437"/>
    </row>
    <row r="2767">
      <c r="A2767" s="471" t="s">
        <v>6465</v>
      </c>
      <c r="B2767" s="472">
        <v>1.0</v>
      </c>
      <c r="C2767" s="476" t="s">
        <v>8955</v>
      </c>
      <c r="D2767" s="475"/>
      <c r="E2767" s="478" t="s">
        <v>8956</v>
      </c>
      <c r="F2767" s="472"/>
      <c r="G2767" s="473" t="s">
        <v>8957</v>
      </c>
      <c r="H2767" s="451"/>
      <c r="S2767" s="452"/>
      <c r="T2767" s="437"/>
      <c r="U2767" s="437"/>
      <c r="V2767" s="437"/>
      <c r="W2767" s="437"/>
      <c r="X2767" s="437"/>
      <c r="Y2767" s="437"/>
      <c r="Z2767" s="437"/>
      <c r="AA2767" s="437"/>
      <c r="AB2767" s="437"/>
      <c r="AC2767" s="437"/>
      <c r="AD2767" s="437"/>
      <c r="AE2767" s="437"/>
      <c r="AF2767" s="437"/>
    </row>
    <row r="2768">
      <c r="A2768" s="489" t="s">
        <v>8962</v>
      </c>
      <c r="B2768" s="474"/>
      <c r="C2768" s="474"/>
      <c r="D2768" s="474"/>
      <c r="E2768" s="474"/>
      <c r="F2768" s="474"/>
      <c r="G2768" s="474"/>
      <c r="H2768" s="451"/>
      <c r="S2768" s="452"/>
      <c r="T2768" s="437"/>
      <c r="U2768" s="437"/>
      <c r="V2768" s="437"/>
      <c r="W2768" s="437"/>
      <c r="X2768" s="437"/>
      <c r="Y2768" s="437"/>
      <c r="Z2768" s="437"/>
      <c r="AA2768" s="437"/>
      <c r="AB2768" s="437"/>
      <c r="AC2768" s="437"/>
      <c r="AD2768" s="437"/>
      <c r="AE2768" s="437"/>
      <c r="AF2768" s="437"/>
    </row>
    <row r="2769">
      <c r="A2769" s="471" t="s">
        <v>8944</v>
      </c>
      <c r="B2769" s="472" t="s">
        <v>8946</v>
      </c>
      <c r="C2769" s="473" t="s">
        <v>39</v>
      </c>
      <c r="D2769" s="475"/>
      <c r="E2769" s="472" t="s">
        <v>8951</v>
      </c>
      <c r="F2769" s="472" t="s">
        <v>8952</v>
      </c>
      <c r="G2769" s="473" t="s">
        <v>8953</v>
      </c>
      <c r="H2769" s="451"/>
      <c r="S2769" s="452"/>
      <c r="T2769" s="437"/>
      <c r="U2769" s="437"/>
      <c r="V2769" s="437"/>
      <c r="W2769" s="437"/>
      <c r="X2769" s="437"/>
      <c r="Y2769" s="437"/>
      <c r="Z2769" s="437"/>
      <c r="AA2769" s="437"/>
      <c r="AB2769" s="437"/>
      <c r="AC2769" s="437"/>
      <c r="AD2769" s="437"/>
      <c r="AE2769" s="437"/>
      <c r="AF2769" s="437"/>
    </row>
    <row r="2770">
      <c r="A2770" s="490" t="s">
        <v>6465</v>
      </c>
      <c r="B2770" s="491">
        <v>1.0</v>
      </c>
      <c r="C2770" s="492" t="s">
        <v>8955</v>
      </c>
      <c r="D2770" s="493"/>
      <c r="E2770" s="494" t="s">
        <v>8956</v>
      </c>
      <c r="F2770" s="491"/>
      <c r="G2770" s="495" t="s">
        <v>8963</v>
      </c>
      <c r="H2770" s="451"/>
      <c r="S2770" s="452"/>
      <c r="T2770" s="437"/>
      <c r="U2770" s="437"/>
      <c r="V2770" s="437"/>
      <c r="W2770" s="437"/>
      <c r="X2770" s="437"/>
      <c r="Y2770" s="437"/>
      <c r="Z2770" s="437"/>
      <c r="AA2770" s="437"/>
      <c r="AB2770" s="437"/>
      <c r="AC2770" s="437"/>
      <c r="AD2770" s="437"/>
      <c r="AE2770" s="437"/>
      <c r="AF2770" s="437"/>
    </row>
    <row r="2771">
      <c r="A2771" s="496"/>
      <c r="B2771" s="497"/>
      <c r="C2771" s="497"/>
      <c r="E2771" s="497"/>
      <c r="F2771" s="497"/>
      <c r="G2771" s="497"/>
      <c r="H2771" s="451"/>
      <c r="S2771" s="452"/>
      <c r="T2771" s="437"/>
      <c r="U2771" s="437"/>
      <c r="V2771" s="437"/>
      <c r="W2771" s="437"/>
      <c r="X2771" s="437"/>
      <c r="Y2771" s="437"/>
      <c r="Z2771" s="437"/>
      <c r="AA2771" s="437"/>
      <c r="AB2771" s="437"/>
      <c r="AC2771" s="437"/>
      <c r="AD2771" s="437"/>
      <c r="AE2771" s="437"/>
      <c r="AF2771" s="437"/>
    </row>
    <row r="2772">
      <c r="A2772" s="498" t="s">
        <v>8964</v>
      </c>
      <c r="B2772" s="435"/>
      <c r="C2772" s="435"/>
      <c r="D2772" s="499" t="s">
        <v>8965</v>
      </c>
      <c r="E2772" s="500" t="s">
        <v>8966</v>
      </c>
      <c r="F2772" s="499" t="s">
        <v>8967</v>
      </c>
      <c r="G2772" s="435"/>
      <c r="H2772" s="435"/>
      <c r="I2772" s="435"/>
      <c r="J2772" s="501" t="s">
        <v>8965</v>
      </c>
      <c r="K2772" s="500" t="s">
        <v>8966</v>
      </c>
      <c r="L2772" s="501" t="s">
        <v>8968</v>
      </c>
      <c r="M2772" s="435"/>
      <c r="N2772" s="435"/>
      <c r="O2772" s="435"/>
      <c r="P2772" s="502" t="s">
        <v>8965</v>
      </c>
      <c r="Q2772" s="503" t="s">
        <v>8966</v>
      </c>
      <c r="R2772" s="504"/>
      <c r="S2772" s="436"/>
      <c r="T2772" s="437"/>
      <c r="U2772" s="437"/>
      <c r="V2772" s="437"/>
      <c r="W2772" s="437"/>
      <c r="X2772" s="437"/>
      <c r="Y2772" s="437"/>
      <c r="Z2772" s="437"/>
      <c r="AA2772" s="437"/>
      <c r="AB2772" s="437"/>
      <c r="AC2772" s="437"/>
      <c r="AD2772" s="437"/>
      <c r="AE2772" s="437"/>
      <c r="AF2772" s="437"/>
    </row>
    <row r="2773">
      <c r="A2773" s="505"/>
      <c r="S2773" s="452"/>
      <c r="T2773" s="437"/>
      <c r="U2773" s="437"/>
      <c r="V2773" s="437"/>
      <c r="W2773" s="437"/>
      <c r="X2773" s="437"/>
      <c r="Y2773" s="437"/>
      <c r="Z2773" s="437"/>
      <c r="AA2773" s="437"/>
      <c r="AB2773" s="437"/>
      <c r="AC2773" s="437"/>
      <c r="AD2773" s="437"/>
      <c r="AE2773" s="437"/>
      <c r="AF2773" s="437"/>
    </row>
    <row r="2774">
      <c r="A2774" s="506" t="s">
        <v>8969</v>
      </c>
      <c r="D2774" s="507" t="s">
        <v>8965</v>
      </c>
      <c r="E2774" s="508" t="s">
        <v>8966</v>
      </c>
      <c r="F2774" s="507" t="s">
        <v>8970</v>
      </c>
      <c r="J2774" s="507" t="s">
        <v>8965</v>
      </c>
      <c r="K2774" s="508" t="s">
        <v>8966</v>
      </c>
      <c r="L2774" s="507" t="s">
        <v>8971</v>
      </c>
      <c r="P2774" s="509" t="s">
        <v>8965</v>
      </c>
      <c r="Q2774" s="510" t="s">
        <v>8966</v>
      </c>
      <c r="R2774" s="511" t="s">
        <v>8972</v>
      </c>
      <c r="S2774" s="452"/>
      <c r="T2774" s="437"/>
      <c r="U2774" s="437"/>
      <c r="V2774" s="437"/>
      <c r="W2774" s="437"/>
      <c r="X2774" s="437"/>
      <c r="Y2774" s="437"/>
      <c r="Z2774" s="437"/>
      <c r="AA2774" s="437"/>
      <c r="AB2774" s="437"/>
      <c r="AC2774" s="437"/>
      <c r="AD2774" s="437"/>
      <c r="AE2774" s="437"/>
      <c r="AF2774" s="437"/>
    </row>
    <row r="2775">
      <c r="A2775" s="512"/>
      <c r="B2775" s="513"/>
      <c r="C2775" s="513"/>
      <c r="D2775" s="513"/>
      <c r="E2775" s="513"/>
      <c r="F2775" s="513"/>
      <c r="G2775" s="513"/>
      <c r="H2775" s="513"/>
      <c r="I2775" s="513"/>
      <c r="J2775" s="513"/>
      <c r="K2775" s="513"/>
      <c r="L2775" s="513"/>
      <c r="M2775" s="513"/>
      <c r="N2775" s="513"/>
      <c r="O2775" s="513"/>
      <c r="P2775" s="513"/>
      <c r="Q2775" s="513"/>
      <c r="R2775" s="513"/>
      <c r="S2775" s="514"/>
      <c r="T2775" s="437"/>
      <c r="U2775" s="437"/>
      <c r="V2775" s="437"/>
      <c r="W2775" s="437"/>
      <c r="X2775" s="437"/>
      <c r="Y2775" s="437"/>
      <c r="Z2775" s="437"/>
      <c r="AA2775" s="437"/>
      <c r="AB2775" s="437"/>
      <c r="AC2775" s="437"/>
      <c r="AD2775" s="437"/>
      <c r="AE2775" s="437"/>
      <c r="AF2775" s="437"/>
    </row>
    <row r="2776">
      <c r="A2776" s="434" t="s">
        <v>9079</v>
      </c>
      <c r="B2776" s="435"/>
      <c r="C2776" s="435"/>
      <c r="D2776" s="435"/>
      <c r="E2776" s="435"/>
      <c r="F2776" s="435"/>
      <c r="G2776" s="435"/>
      <c r="H2776" s="435"/>
      <c r="I2776" s="435"/>
      <c r="J2776" s="435"/>
      <c r="K2776" s="435"/>
      <c r="L2776" s="435"/>
      <c r="M2776" s="435"/>
      <c r="N2776" s="435"/>
      <c r="O2776" s="435"/>
      <c r="P2776" s="435"/>
      <c r="Q2776" s="435"/>
      <c r="R2776" s="435"/>
      <c r="S2776" s="436"/>
      <c r="T2776" s="437"/>
      <c r="U2776" s="437"/>
      <c r="V2776" s="437"/>
      <c r="W2776" s="437"/>
      <c r="X2776" s="437"/>
      <c r="Y2776" s="437"/>
      <c r="Z2776" s="437"/>
      <c r="AA2776" s="437"/>
      <c r="AB2776" s="437"/>
      <c r="AC2776" s="437"/>
      <c r="AD2776" s="437"/>
      <c r="AE2776" s="437"/>
      <c r="AF2776" s="437"/>
    </row>
    <row r="2777">
      <c r="A2777" s="438" t="s">
        <v>8935</v>
      </c>
      <c r="B2777" s="439"/>
      <c r="C2777" s="438" t="s">
        <v>8936</v>
      </c>
      <c r="D2777" s="440"/>
      <c r="E2777" s="439"/>
      <c r="F2777" s="441" t="s">
        <v>1437</v>
      </c>
      <c r="G2777" s="442" t="s">
        <v>8937</v>
      </c>
      <c r="H2777" s="443" t="s">
        <v>1442</v>
      </c>
      <c r="I2777" s="444"/>
      <c r="J2777" s="444"/>
      <c r="K2777" s="444"/>
      <c r="L2777" s="444"/>
      <c r="M2777" s="444"/>
      <c r="N2777" s="444"/>
      <c r="O2777" s="444"/>
      <c r="P2777" s="444"/>
      <c r="Q2777" s="444"/>
      <c r="R2777" s="444"/>
      <c r="S2777" s="445"/>
      <c r="T2777" s="437"/>
      <c r="U2777" s="437"/>
      <c r="V2777" s="437"/>
      <c r="W2777" s="437"/>
      <c r="X2777" s="437"/>
      <c r="Y2777" s="437"/>
      <c r="Z2777" s="437"/>
      <c r="AA2777" s="437"/>
      <c r="AB2777" s="437"/>
      <c r="AC2777" s="437"/>
      <c r="AD2777" s="437"/>
      <c r="AE2777" s="437"/>
      <c r="AF2777" s="437"/>
    </row>
    <row r="2778">
      <c r="A2778" s="446" t="s">
        <v>8938</v>
      </c>
      <c r="B2778" s="22"/>
      <c r="C2778" s="447"/>
      <c r="D2778" s="448"/>
      <c r="E2778" s="22"/>
      <c r="F2778" s="449" t="s">
        <v>8939</v>
      </c>
      <c r="G2778" s="450"/>
      <c r="H2778" s="451"/>
      <c r="S2778" s="452"/>
      <c r="T2778" s="437"/>
      <c r="U2778" s="437"/>
      <c r="V2778" s="437"/>
      <c r="W2778" s="437"/>
      <c r="X2778" s="437"/>
      <c r="Y2778" s="437"/>
      <c r="Z2778" s="437"/>
      <c r="AA2778" s="437"/>
      <c r="AB2778" s="437"/>
      <c r="AC2778" s="437"/>
      <c r="AD2778" s="437"/>
      <c r="AE2778" s="437"/>
      <c r="AF2778" s="437"/>
    </row>
    <row r="2779">
      <c r="A2779" s="453" t="s">
        <v>8940</v>
      </c>
      <c r="B2779" s="448"/>
      <c r="C2779" s="448"/>
      <c r="D2779" s="22"/>
      <c r="E2779" s="454" t="s">
        <v>8941</v>
      </c>
      <c r="F2779" s="455" t="s">
        <v>8942</v>
      </c>
      <c r="G2779" s="456"/>
      <c r="H2779" s="451"/>
      <c r="S2779" s="452"/>
      <c r="T2779" s="437"/>
      <c r="U2779" s="437"/>
      <c r="V2779" s="437"/>
      <c r="W2779" s="437"/>
      <c r="X2779" s="437"/>
      <c r="Y2779" s="437"/>
      <c r="Z2779" s="437"/>
      <c r="AA2779" s="437"/>
      <c r="AB2779" s="437"/>
      <c r="AC2779" s="437"/>
      <c r="AD2779" s="437"/>
      <c r="AE2779" s="437"/>
      <c r="AF2779" s="437"/>
    </row>
    <row r="2780">
      <c r="A2780" s="457" t="s">
        <v>8943</v>
      </c>
      <c r="B2780" s="458"/>
      <c r="C2780" s="458"/>
      <c r="D2780" s="459"/>
      <c r="E2780" s="460"/>
      <c r="F2780" s="461"/>
      <c r="G2780" s="462"/>
      <c r="H2780" s="463"/>
      <c r="I2780" s="464"/>
      <c r="J2780" s="464"/>
      <c r="K2780" s="464"/>
      <c r="L2780" s="464"/>
      <c r="M2780" s="464"/>
      <c r="N2780" s="464"/>
      <c r="O2780" s="464"/>
      <c r="P2780" s="464"/>
      <c r="Q2780" s="464"/>
      <c r="R2780" s="464"/>
      <c r="S2780" s="465"/>
      <c r="T2780" s="437"/>
      <c r="U2780" s="437"/>
      <c r="V2780" s="437"/>
      <c r="W2780" s="437"/>
      <c r="X2780" s="437"/>
      <c r="Y2780" s="437"/>
      <c r="Z2780" s="437"/>
      <c r="AA2780" s="437"/>
      <c r="AB2780" s="437"/>
      <c r="AC2780" s="437"/>
      <c r="AD2780" s="437"/>
      <c r="AE2780" s="437"/>
      <c r="AF2780" s="437"/>
    </row>
    <row r="2781">
      <c r="A2781" s="466" t="s">
        <v>8944</v>
      </c>
      <c r="B2781" s="467"/>
      <c r="C2781" s="468" t="s">
        <v>8945</v>
      </c>
      <c r="D2781" s="469"/>
      <c r="E2781" s="469"/>
      <c r="F2781" s="469"/>
      <c r="G2781" s="469"/>
      <c r="H2781" s="558" t="s">
        <v>1447</v>
      </c>
      <c r="S2781" s="452"/>
      <c r="T2781" s="437"/>
      <c r="U2781" s="437"/>
      <c r="V2781" s="437"/>
      <c r="W2781" s="437"/>
      <c r="X2781" s="437"/>
      <c r="Y2781" s="437"/>
      <c r="Z2781" s="437"/>
      <c r="AA2781" s="437"/>
      <c r="AB2781" s="437"/>
      <c r="AC2781" s="437"/>
      <c r="AD2781" s="437"/>
      <c r="AE2781" s="437"/>
      <c r="AF2781" s="437"/>
    </row>
    <row r="2782">
      <c r="A2782" s="471"/>
      <c r="B2782" s="472" t="s">
        <v>8946</v>
      </c>
      <c r="C2782" s="473" t="s">
        <v>8947</v>
      </c>
      <c r="D2782" s="474"/>
      <c r="E2782" s="474"/>
      <c r="F2782" s="475"/>
      <c r="G2782" s="473" t="s">
        <v>8948</v>
      </c>
      <c r="H2782" s="451"/>
      <c r="S2782" s="452"/>
      <c r="T2782" s="437"/>
      <c r="U2782" s="437"/>
      <c r="V2782" s="437"/>
      <c r="W2782" s="437"/>
      <c r="X2782" s="437"/>
      <c r="Y2782" s="437"/>
      <c r="Z2782" s="437"/>
      <c r="AA2782" s="437"/>
      <c r="AB2782" s="437"/>
      <c r="AC2782" s="437"/>
      <c r="AD2782" s="437"/>
      <c r="AE2782" s="437"/>
      <c r="AF2782" s="437"/>
    </row>
    <row r="2783">
      <c r="A2783" s="471" t="s">
        <v>2101</v>
      </c>
      <c r="B2783" s="472">
        <v>1.0</v>
      </c>
      <c r="C2783" s="476" t="s">
        <v>2102</v>
      </c>
      <c r="D2783" s="474"/>
      <c r="E2783" s="474"/>
      <c r="F2783" s="475"/>
      <c r="G2783" s="477"/>
      <c r="H2783" s="451"/>
      <c r="S2783" s="452"/>
      <c r="T2783" s="437"/>
      <c r="U2783" s="437"/>
      <c r="V2783" s="437"/>
      <c r="W2783" s="437"/>
      <c r="X2783" s="437"/>
      <c r="Y2783" s="437"/>
      <c r="Z2783" s="437"/>
      <c r="AA2783" s="437"/>
      <c r="AB2783" s="437"/>
      <c r="AC2783" s="437"/>
      <c r="AD2783" s="437"/>
      <c r="AE2783" s="437"/>
      <c r="AF2783" s="437"/>
    </row>
    <row r="2784">
      <c r="A2784" s="471" t="s">
        <v>2101</v>
      </c>
      <c r="B2784" s="478">
        <v>2.0</v>
      </c>
      <c r="C2784" s="476" t="s">
        <v>2109</v>
      </c>
      <c r="D2784" s="474"/>
      <c r="E2784" s="474"/>
      <c r="F2784" s="475"/>
      <c r="G2784" s="477"/>
      <c r="H2784" s="451"/>
      <c r="S2784" s="452"/>
      <c r="T2784" s="437"/>
      <c r="U2784" s="437"/>
      <c r="V2784" s="437"/>
      <c r="W2784" s="437"/>
      <c r="X2784" s="437"/>
      <c r="Y2784" s="437"/>
      <c r="Z2784" s="437"/>
      <c r="AA2784" s="437"/>
      <c r="AB2784" s="437"/>
      <c r="AC2784" s="437"/>
      <c r="AD2784" s="437"/>
      <c r="AE2784" s="437"/>
      <c r="AF2784" s="437"/>
    </row>
    <row r="2785">
      <c r="A2785" s="471"/>
      <c r="B2785" s="472" t="s">
        <v>8946</v>
      </c>
      <c r="C2785" s="473" t="s">
        <v>8947</v>
      </c>
      <c r="D2785" s="474"/>
      <c r="E2785" s="475"/>
      <c r="F2785" s="472" t="s">
        <v>8948</v>
      </c>
      <c r="G2785" s="477" t="s">
        <v>8949</v>
      </c>
      <c r="H2785" s="451"/>
      <c r="S2785" s="452"/>
      <c r="T2785" s="437"/>
      <c r="U2785" s="437"/>
      <c r="V2785" s="437"/>
      <c r="W2785" s="437"/>
      <c r="X2785" s="437"/>
      <c r="Y2785" s="437"/>
      <c r="Z2785" s="437"/>
      <c r="AA2785" s="437"/>
      <c r="AB2785" s="437"/>
      <c r="AC2785" s="437"/>
      <c r="AD2785" s="437"/>
      <c r="AE2785" s="437"/>
      <c r="AF2785" s="437"/>
    </row>
    <row r="2786">
      <c r="A2786" s="471" t="s">
        <v>2104</v>
      </c>
      <c r="B2786" s="472">
        <v>1.0</v>
      </c>
      <c r="C2786" s="476" t="s">
        <v>2112</v>
      </c>
      <c r="D2786" s="474"/>
      <c r="E2786" s="475"/>
      <c r="F2786" s="478" t="s">
        <v>2113</v>
      </c>
      <c r="G2786" s="559" t="s">
        <v>1638</v>
      </c>
      <c r="H2786" s="451"/>
      <c r="S2786" s="452"/>
      <c r="T2786" s="437"/>
      <c r="U2786" s="437"/>
      <c r="V2786" s="437"/>
      <c r="W2786" s="437"/>
      <c r="X2786" s="437"/>
      <c r="Y2786" s="437"/>
      <c r="Z2786" s="437"/>
      <c r="AA2786" s="437"/>
      <c r="AB2786" s="437"/>
      <c r="AC2786" s="437"/>
      <c r="AD2786" s="437"/>
      <c r="AE2786" s="437"/>
      <c r="AF2786" s="437"/>
    </row>
    <row r="2787">
      <c r="A2787" s="479"/>
      <c r="B2787" s="472" t="s">
        <v>8946</v>
      </c>
      <c r="C2787" s="480" t="s">
        <v>8947</v>
      </c>
      <c r="D2787" s="480" t="s">
        <v>8950</v>
      </c>
      <c r="E2787" s="480" t="s">
        <v>8951</v>
      </c>
      <c r="F2787" s="481" t="s">
        <v>8952</v>
      </c>
      <c r="G2787" s="482" t="s">
        <v>8953</v>
      </c>
      <c r="H2787" s="451"/>
      <c r="S2787" s="452"/>
      <c r="T2787" s="437"/>
      <c r="U2787" s="437"/>
      <c r="V2787" s="437"/>
      <c r="W2787" s="437"/>
      <c r="X2787" s="437"/>
      <c r="Y2787" s="437"/>
      <c r="Z2787" s="437"/>
      <c r="AA2787" s="437"/>
      <c r="AB2787" s="437"/>
      <c r="AC2787" s="437"/>
      <c r="AD2787" s="437"/>
      <c r="AE2787" s="437"/>
      <c r="AF2787" s="437"/>
    </row>
    <row r="2788">
      <c r="A2788" s="471" t="s">
        <v>8975</v>
      </c>
      <c r="B2788" s="472">
        <v>1.0</v>
      </c>
      <c r="C2788" s="478" t="s">
        <v>8976</v>
      </c>
      <c r="D2788" s="472"/>
      <c r="E2788" s="478" t="s">
        <v>8977</v>
      </c>
      <c r="F2788" s="472"/>
      <c r="G2788" s="473" t="s">
        <v>8978</v>
      </c>
      <c r="H2788" s="451"/>
      <c r="S2788" s="452"/>
      <c r="T2788" s="437"/>
      <c r="U2788" s="437"/>
      <c r="V2788" s="437"/>
      <c r="W2788" s="437"/>
      <c r="X2788" s="437"/>
      <c r="Y2788" s="437"/>
      <c r="Z2788" s="437"/>
      <c r="AA2788" s="437"/>
      <c r="AB2788" s="437"/>
      <c r="AC2788" s="437"/>
      <c r="AD2788" s="437"/>
      <c r="AE2788" s="437"/>
      <c r="AF2788" s="437"/>
    </row>
    <row r="2789">
      <c r="A2789" s="471"/>
      <c r="B2789" s="472" t="s">
        <v>8946</v>
      </c>
      <c r="C2789" s="476" t="s">
        <v>8958</v>
      </c>
      <c r="D2789" s="474"/>
      <c r="E2789" s="474"/>
      <c r="F2789" s="475"/>
      <c r="G2789" s="473" t="s">
        <v>8959</v>
      </c>
      <c r="H2789" s="451"/>
      <c r="S2789" s="452"/>
      <c r="T2789" s="437"/>
      <c r="U2789" s="437"/>
      <c r="V2789" s="437"/>
      <c r="W2789" s="437"/>
      <c r="X2789" s="437"/>
      <c r="Y2789" s="437"/>
      <c r="Z2789" s="437"/>
      <c r="AA2789" s="437"/>
      <c r="AB2789" s="437"/>
      <c r="AC2789" s="437"/>
      <c r="AD2789" s="437"/>
      <c r="AE2789" s="437"/>
      <c r="AF2789" s="437"/>
    </row>
    <row r="2790">
      <c r="A2790" s="486" t="s">
        <v>1636</v>
      </c>
      <c r="B2790" s="478">
        <v>1.0</v>
      </c>
      <c r="C2790" s="487" t="s">
        <v>1670</v>
      </c>
      <c r="D2790" s="474"/>
      <c r="E2790" s="474"/>
      <c r="F2790" s="475"/>
      <c r="G2790" s="476" t="s">
        <v>1638</v>
      </c>
      <c r="H2790" s="451"/>
      <c r="S2790" s="452"/>
      <c r="T2790" s="437"/>
      <c r="U2790" s="437"/>
      <c r="V2790" s="437"/>
      <c r="W2790" s="437"/>
      <c r="X2790" s="437"/>
      <c r="Y2790" s="437"/>
      <c r="Z2790" s="437"/>
      <c r="AA2790" s="437"/>
      <c r="AB2790" s="437"/>
      <c r="AC2790" s="437"/>
      <c r="AD2790" s="437"/>
      <c r="AE2790" s="437"/>
      <c r="AF2790" s="437"/>
    </row>
    <row r="2791">
      <c r="A2791" s="486" t="s">
        <v>1636</v>
      </c>
      <c r="B2791" s="478">
        <v>2.0</v>
      </c>
      <c r="C2791" s="487" t="s">
        <v>1671</v>
      </c>
      <c r="D2791" s="474"/>
      <c r="E2791" s="474"/>
      <c r="F2791" s="475"/>
      <c r="G2791" s="476" t="s">
        <v>1661</v>
      </c>
      <c r="H2791" s="451"/>
      <c r="S2791" s="452"/>
      <c r="T2791" s="437"/>
      <c r="U2791" s="437"/>
      <c r="V2791" s="437"/>
      <c r="W2791" s="437"/>
      <c r="X2791" s="437"/>
      <c r="Y2791" s="437"/>
      <c r="Z2791" s="437"/>
      <c r="AA2791" s="437"/>
      <c r="AB2791" s="437"/>
      <c r="AC2791" s="437"/>
      <c r="AD2791" s="437"/>
      <c r="AE2791" s="437"/>
      <c r="AF2791" s="437"/>
    </row>
    <row r="2792">
      <c r="A2792" s="486" t="s">
        <v>1636</v>
      </c>
      <c r="B2792" s="478">
        <v>3.0</v>
      </c>
      <c r="C2792" s="487" t="s">
        <v>1662</v>
      </c>
      <c r="D2792" s="474"/>
      <c r="E2792" s="474"/>
      <c r="F2792" s="475"/>
      <c r="G2792" s="476" t="s">
        <v>1638</v>
      </c>
      <c r="H2792" s="451"/>
      <c r="S2792" s="452"/>
      <c r="T2792" s="437"/>
      <c r="U2792" s="437"/>
      <c r="V2792" s="437"/>
      <c r="W2792" s="437"/>
      <c r="X2792" s="437"/>
      <c r="Y2792" s="437"/>
      <c r="Z2792" s="437"/>
      <c r="AA2792" s="437"/>
      <c r="AB2792" s="437"/>
      <c r="AC2792" s="437"/>
      <c r="AD2792" s="437"/>
      <c r="AE2792" s="437"/>
      <c r="AF2792" s="437"/>
    </row>
    <row r="2793">
      <c r="A2793" s="486" t="s">
        <v>1646</v>
      </c>
      <c r="B2793" s="478">
        <v>4.0</v>
      </c>
      <c r="C2793" s="487" t="s">
        <v>1672</v>
      </c>
      <c r="D2793" s="474"/>
      <c r="E2793" s="474"/>
      <c r="F2793" s="475"/>
      <c r="G2793" s="476" t="s">
        <v>1664</v>
      </c>
      <c r="H2793" s="451"/>
      <c r="S2793" s="452"/>
      <c r="T2793" s="437"/>
      <c r="U2793" s="437"/>
      <c r="V2793" s="437"/>
      <c r="W2793" s="437"/>
      <c r="X2793" s="437"/>
      <c r="Y2793" s="437"/>
      <c r="Z2793" s="437"/>
      <c r="AA2793" s="437"/>
      <c r="AB2793" s="437"/>
      <c r="AC2793" s="437"/>
      <c r="AD2793" s="437"/>
      <c r="AE2793" s="437"/>
      <c r="AF2793" s="437"/>
    </row>
    <row r="2794">
      <c r="A2794" s="486" t="s">
        <v>1646</v>
      </c>
      <c r="B2794" s="478">
        <v>5.0</v>
      </c>
      <c r="C2794" s="487" t="s">
        <v>1665</v>
      </c>
      <c r="D2794" s="474"/>
      <c r="E2794" s="474"/>
      <c r="F2794" s="475"/>
      <c r="G2794" s="476" t="s">
        <v>1666</v>
      </c>
      <c r="H2794" s="451"/>
      <c r="S2794" s="452"/>
      <c r="T2794" s="437"/>
      <c r="U2794" s="437"/>
      <c r="V2794" s="437"/>
      <c r="W2794" s="437"/>
      <c r="X2794" s="437"/>
      <c r="Y2794" s="437"/>
      <c r="Z2794" s="437"/>
      <c r="AA2794" s="437"/>
      <c r="AB2794" s="437"/>
      <c r="AC2794" s="437"/>
      <c r="AD2794" s="437"/>
      <c r="AE2794" s="437"/>
      <c r="AF2794" s="437"/>
    </row>
    <row r="2795">
      <c r="A2795" s="486" t="s">
        <v>1636</v>
      </c>
      <c r="B2795" s="478">
        <v>6.0</v>
      </c>
      <c r="C2795" s="487" t="s">
        <v>1667</v>
      </c>
      <c r="D2795" s="474"/>
      <c r="E2795" s="474"/>
      <c r="F2795" s="475"/>
      <c r="G2795" s="476" t="s">
        <v>1638</v>
      </c>
      <c r="H2795" s="451"/>
      <c r="S2795" s="452"/>
      <c r="T2795" s="437"/>
      <c r="U2795" s="437"/>
      <c r="V2795" s="437"/>
      <c r="W2795" s="437"/>
      <c r="X2795" s="437"/>
      <c r="Y2795" s="437"/>
      <c r="Z2795" s="437"/>
      <c r="AA2795" s="437"/>
      <c r="AB2795" s="437"/>
      <c r="AC2795" s="437"/>
      <c r="AD2795" s="437"/>
      <c r="AE2795" s="437"/>
      <c r="AF2795" s="437"/>
    </row>
    <row r="2796">
      <c r="A2796" s="486" t="s">
        <v>1636</v>
      </c>
      <c r="B2796" s="478">
        <v>7.0</v>
      </c>
      <c r="C2796" s="487" t="s">
        <v>1668</v>
      </c>
      <c r="D2796" s="474"/>
      <c r="E2796" s="474"/>
      <c r="F2796" s="475"/>
      <c r="G2796" s="476" t="s">
        <v>1638</v>
      </c>
      <c r="H2796" s="451"/>
      <c r="S2796" s="452"/>
      <c r="T2796" s="437"/>
      <c r="U2796" s="437"/>
      <c r="V2796" s="437"/>
      <c r="W2796" s="437"/>
      <c r="X2796" s="437"/>
      <c r="Y2796" s="437"/>
      <c r="Z2796" s="437"/>
      <c r="AA2796" s="437"/>
      <c r="AB2796" s="437"/>
      <c r="AC2796" s="437"/>
      <c r="AD2796" s="437"/>
      <c r="AE2796" s="437"/>
      <c r="AF2796" s="437"/>
    </row>
    <row r="2797">
      <c r="A2797" s="486" t="s">
        <v>1646</v>
      </c>
      <c r="B2797" s="478">
        <v>8.0</v>
      </c>
      <c r="C2797" s="487" t="s">
        <v>1669</v>
      </c>
      <c r="D2797" s="474"/>
      <c r="E2797" s="474"/>
      <c r="F2797" s="475"/>
      <c r="G2797" s="476" t="s">
        <v>1664</v>
      </c>
      <c r="H2797" s="451"/>
      <c r="S2797" s="452"/>
      <c r="T2797" s="437"/>
      <c r="U2797" s="437"/>
      <c r="V2797" s="437"/>
      <c r="W2797" s="437"/>
      <c r="X2797" s="437"/>
      <c r="Y2797" s="437"/>
      <c r="Z2797" s="437"/>
      <c r="AA2797" s="437"/>
      <c r="AB2797" s="437"/>
      <c r="AC2797" s="437"/>
      <c r="AD2797" s="437"/>
      <c r="AE2797" s="437"/>
      <c r="AF2797" s="437"/>
    </row>
    <row r="2798">
      <c r="A2798" s="488" t="s">
        <v>8960</v>
      </c>
      <c r="B2798" s="474"/>
      <c r="C2798" s="474"/>
      <c r="D2798" s="474"/>
      <c r="E2798" s="474"/>
      <c r="F2798" s="474"/>
      <c r="G2798" s="474"/>
      <c r="H2798" s="451"/>
      <c r="S2798" s="452"/>
      <c r="T2798" s="437"/>
      <c r="U2798" s="437"/>
      <c r="V2798" s="437"/>
      <c r="W2798" s="437"/>
      <c r="X2798" s="437"/>
      <c r="Y2798" s="437"/>
      <c r="Z2798" s="437"/>
      <c r="AA2798" s="437"/>
      <c r="AB2798" s="437"/>
      <c r="AC2798" s="437"/>
      <c r="AD2798" s="437"/>
      <c r="AE2798" s="437"/>
      <c r="AF2798" s="437"/>
    </row>
    <row r="2799">
      <c r="A2799" s="471" t="s">
        <v>8944</v>
      </c>
      <c r="B2799" s="472" t="s">
        <v>8946</v>
      </c>
      <c r="C2799" s="473" t="s">
        <v>39</v>
      </c>
      <c r="D2799" s="475"/>
      <c r="E2799" s="472" t="s">
        <v>8951</v>
      </c>
      <c r="F2799" s="478" t="s">
        <v>8961</v>
      </c>
      <c r="G2799" s="473" t="s">
        <v>8953</v>
      </c>
      <c r="H2799" s="451"/>
      <c r="S2799" s="452"/>
      <c r="T2799" s="437"/>
      <c r="U2799" s="437"/>
      <c r="V2799" s="437"/>
      <c r="W2799" s="437"/>
      <c r="X2799" s="437"/>
      <c r="Y2799" s="437"/>
      <c r="Z2799" s="437"/>
      <c r="AA2799" s="437"/>
      <c r="AB2799" s="437"/>
      <c r="AC2799" s="437"/>
      <c r="AD2799" s="437"/>
      <c r="AE2799" s="437"/>
      <c r="AF2799" s="437"/>
    </row>
    <row r="2800">
      <c r="A2800" s="471" t="s">
        <v>6465</v>
      </c>
      <c r="B2800" s="472">
        <v>1.0</v>
      </c>
      <c r="C2800" s="476" t="s">
        <v>8955</v>
      </c>
      <c r="D2800" s="475"/>
      <c r="E2800" s="478" t="s">
        <v>8956</v>
      </c>
      <c r="F2800" s="472"/>
      <c r="G2800" s="473" t="s">
        <v>8957</v>
      </c>
      <c r="H2800" s="451"/>
      <c r="S2800" s="452"/>
      <c r="T2800" s="437"/>
      <c r="U2800" s="437"/>
      <c r="V2800" s="437"/>
      <c r="W2800" s="437"/>
      <c r="X2800" s="437"/>
      <c r="Y2800" s="437"/>
      <c r="Z2800" s="437"/>
      <c r="AA2800" s="437"/>
      <c r="AB2800" s="437"/>
      <c r="AC2800" s="437"/>
      <c r="AD2800" s="437"/>
      <c r="AE2800" s="437"/>
      <c r="AF2800" s="437"/>
    </row>
    <row r="2801">
      <c r="A2801" s="489" t="s">
        <v>8962</v>
      </c>
      <c r="B2801" s="474"/>
      <c r="C2801" s="474"/>
      <c r="D2801" s="474"/>
      <c r="E2801" s="474"/>
      <c r="F2801" s="474"/>
      <c r="G2801" s="474"/>
      <c r="H2801" s="451"/>
      <c r="S2801" s="452"/>
      <c r="T2801" s="437"/>
      <c r="U2801" s="437"/>
      <c r="V2801" s="437"/>
      <c r="W2801" s="437"/>
      <c r="X2801" s="437"/>
      <c r="Y2801" s="437"/>
      <c r="Z2801" s="437"/>
      <c r="AA2801" s="437"/>
      <c r="AB2801" s="437"/>
      <c r="AC2801" s="437"/>
      <c r="AD2801" s="437"/>
      <c r="AE2801" s="437"/>
      <c r="AF2801" s="437"/>
    </row>
    <row r="2802">
      <c r="A2802" s="471" t="s">
        <v>8944</v>
      </c>
      <c r="B2802" s="472" t="s">
        <v>8946</v>
      </c>
      <c r="C2802" s="473" t="s">
        <v>39</v>
      </c>
      <c r="D2802" s="475"/>
      <c r="E2802" s="472" t="s">
        <v>8951</v>
      </c>
      <c r="F2802" s="472" t="s">
        <v>8952</v>
      </c>
      <c r="G2802" s="473" t="s">
        <v>8953</v>
      </c>
      <c r="H2802" s="451"/>
      <c r="S2802" s="452"/>
      <c r="T2802" s="437"/>
      <c r="U2802" s="437"/>
      <c r="V2802" s="437"/>
      <c r="W2802" s="437"/>
      <c r="X2802" s="437"/>
      <c r="Y2802" s="437"/>
      <c r="Z2802" s="437"/>
      <c r="AA2802" s="437"/>
      <c r="AB2802" s="437"/>
      <c r="AC2802" s="437"/>
      <c r="AD2802" s="437"/>
      <c r="AE2802" s="437"/>
      <c r="AF2802" s="437"/>
    </row>
    <row r="2803">
      <c r="A2803" s="490" t="s">
        <v>6465</v>
      </c>
      <c r="B2803" s="491">
        <v>1.0</v>
      </c>
      <c r="C2803" s="492" t="s">
        <v>8955</v>
      </c>
      <c r="D2803" s="493"/>
      <c r="E2803" s="494" t="s">
        <v>8956</v>
      </c>
      <c r="F2803" s="491"/>
      <c r="G2803" s="495" t="s">
        <v>8963</v>
      </c>
      <c r="H2803" s="451"/>
      <c r="S2803" s="452"/>
      <c r="T2803" s="437"/>
      <c r="U2803" s="437"/>
      <c r="V2803" s="437"/>
      <c r="W2803" s="437"/>
      <c r="X2803" s="437"/>
      <c r="Y2803" s="437"/>
      <c r="Z2803" s="437"/>
      <c r="AA2803" s="437"/>
      <c r="AB2803" s="437"/>
      <c r="AC2803" s="437"/>
      <c r="AD2803" s="437"/>
      <c r="AE2803" s="437"/>
      <c r="AF2803" s="437"/>
    </row>
    <row r="2804">
      <c r="A2804" s="496"/>
      <c r="B2804" s="497"/>
      <c r="C2804" s="497"/>
      <c r="E2804" s="497"/>
      <c r="F2804" s="497"/>
      <c r="G2804" s="497"/>
      <c r="H2804" s="451"/>
      <c r="S2804" s="452"/>
      <c r="T2804" s="437"/>
      <c r="U2804" s="437"/>
      <c r="V2804" s="437"/>
      <c r="W2804" s="437"/>
      <c r="X2804" s="437"/>
      <c r="Y2804" s="437"/>
      <c r="Z2804" s="437"/>
      <c r="AA2804" s="437"/>
      <c r="AB2804" s="437"/>
      <c r="AC2804" s="437"/>
      <c r="AD2804" s="437"/>
      <c r="AE2804" s="437"/>
      <c r="AF2804" s="437"/>
    </row>
    <row r="2805">
      <c r="A2805" s="498" t="s">
        <v>8964</v>
      </c>
      <c r="B2805" s="435"/>
      <c r="C2805" s="435"/>
      <c r="D2805" s="499" t="s">
        <v>8965</v>
      </c>
      <c r="E2805" s="500" t="s">
        <v>8966</v>
      </c>
      <c r="F2805" s="499" t="s">
        <v>8967</v>
      </c>
      <c r="G2805" s="435"/>
      <c r="H2805" s="435"/>
      <c r="I2805" s="435"/>
      <c r="J2805" s="501" t="s">
        <v>8965</v>
      </c>
      <c r="K2805" s="500" t="s">
        <v>8966</v>
      </c>
      <c r="L2805" s="501" t="s">
        <v>8968</v>
      </c>
      <c r="M2805" s="435"/>
      <c r="N2805" s="435"/>
      <c r="O2805" s="435"/>
      <c r="P2805" s="502" t="s">
        <v>8965</v>
      </c>
      <c r="Q2805" s="503" t="s">
        <v>8966</v>
      </c>
      <c r="R2805" s="504"/>
      <c r="S2805" s="436"/>
      <c r="T2805" s="437"/>
      <c r="U2805" s="437"/>
      <c r="V2805" s="437"/>
      <c r="W2805" s="437"/>
      <c r="X2805" s="437"/>
      <c r="Y2805" s="437"/>
      <c r="Z2805" s="437"/>
      <c r="AA2805" s="437"/>
      <c r="AB2805" s="437"/>
      <c r="AC2805" s="437"/>
      <c r="AD2805" s="437"/>
      <c r="AE2805" s="437"/>
      <c r="AF2805" s="437"/>
    </row>
    <row r="2806">
      <c r="A2806" s="505"/>
      <c r="S2806" s="452"/>
      <c r="T2806" s="437"/>
      <c r="U2806" s="437"/>
      <c r="V2806" s="437"/>
      <c r="W2806" s="437"/>
      <c r="X2806" s="437"/>
      <c r="Y2806" s="437"/>
      <c r="Z2806" s="437"/>
      <c r="AA2806" s="437"/>
      <c r="AB2806" s="437"/>
      <c r="AC2806" s="437"/>
      <c r="AD2806" s="437"/>
      <c r="AE2806" s="437"/>
      <c r="AF2806" s="437"/>
    </row>
    <row r="2807">
      <c r="A2807" s="506" t="s">
        <v>8969</v>
      </c>
      <c r="D2807" s="507" t="s">
        <v>8965</v>
      </c>
      <c r="E2807" s="508" t="s">
        <v>8966</v>
      </c>
      <c r="F2807" s="507" t="s">
        <v>8970</v>
      </c>
      <c r="J2807" s="507" t="s">
        <v>8965</v>
      </c>
      <c r="K2807" s="508" t="s">
        <v>8966</v>
      </c>
      <c r="L2807" s="507" t="s">
        <v>8971</v>
      </c>
      <c r="P2807" s="509" t="s">
        <v>8965</v>
      </c>
      <c r="Q2807" s="510" t="s">
        <v>8966</v>
      </c>
      <c r="R2807" s="511" t="s">
        <v>8972</v>
      </c>
      <c r="S2807" s="452"/>
      <c r="T2807" s="437"/>
      <c r="U2807" s="437"/>
      <c r="V2807" s="437"/>
      <c r="W2807" s="437"/>
      <c r="X2807" s="437"/>
      <c r="Y2807" s="437"/>
      <c r="Z2807" s="437"/>
      <c r="AA2807" s="437"/>
      <c r="AB2807" s="437"/>
      <c r="AC2807" s="437"/>
      <c r="AD2807" s="437"/>
      <c r="AE2807" s="437"/>
      <c r="AF2807" s="437"/>
    </row>
    <row r="2808">
      <c r="A2808" s="512"/>
      <c r="B2808" s="513"/>
      <c r="C2808" s="513"/>
      <c r="D2808" s="513"/>
      <c r="E2808" s="513"/>
      <c r="F2808" s="513"/>
      <c r="G2808" s="513"/>
      <c r="H2808" s="513"/>
      <c r="I2808" s="513"/>
      <c r="J2808" s="513"/>
      <c r="K2808" s="513"/>
      <c r="L2808" s="513"/>
      <c r="M2808" s="513"/>
      <c r="N2808" s="513"/>
      <c r="O2808" s="513"/>
      <c r="P2808" s="513"/>
      <c r="Q2808" s="513"/>
      <c r="R2808" s="513"/>
      <c r="S2808" s="514"/>
      <c r="T2808" s="437"/>
      <c r="U2808" s="437"/>
      <c r="V2808" s="437"/>
      <c r="W2808" s="437"/>
      <c r="X2808" s="437"/>
      <c r="Y2808" s="437"/>
      <c r="Z2808" s="437"/>
      <c r="AA2808" s="437"/>
      <c r="AB2808" s="437"/>
      <c r="AC2808" s="437"/>
      <c r="AD2808" s="437"/>
      <c r="AE2808" s="437"/>
      <c r="AF2808" s="437"/>
    </row>
    <row r="2809">
      <c r="A2809" s="580"/>
      <c r="B2809" s="580"/>
      <c r="C2809" s="580"/>
      <c r="D2809" s="580"/>
      <c r="E2809" s="580"/>
      <c r="F2809" s="580"/>
      <c r="G2809" s="580"/>
      <c r="H2809" s="580"/>
      <c r="I2809" s="580"/>
      <c r="J2809" s="580"/>
      <c r="K2809" s="580"/>
      <c r="L2809" s="580"/>
      <c r="M2809" s="580"/>
      <c r="N2809" s="580"/>
      <c r="O2809" s="580"/>
      <c r="P2809" s="580"/>
      <c r="Q2809" s="580"/>
      <c r="R2809" s="580"/>
      <c r="S2809" s="580"/>
      <c r="T2809" s="437"/>
      <c r="U2809" s="437"/>
      <c r="V2809" s="437"/>
      <c r="W2809" s="437"/>
      <c r="X2809" s="437"/>
      <c r="Y2809" s="437"/>
      <c r="Z2809" s="437"/>
      <c r="AA2809" s="437"/>
      <c r="AB2809" s="437"/>
      <c r="AC2809" s="437"/>
      <c r="AD2809" s="437"/>
      <c r="AE2809" s="437"/>
      <c r="AF2809" s="437"/>
    </row>
    <row r="2810">
      <c r="A2810" s="580"/>
      <c r="B2810" s="580"/>
      <c r="C2810" s="580"/>
      <c r="D2810" s="580"/>
      <c r="E2810" s="580"/>
      <c r="F2810" s="580"/>
      <c r="G2810" s="580"/>
      <c r="H2810" s="580"/>
      <c r="I2810" s="580"/>
      <c r="J2810" s="580"/>
      <c r="K2810" s="580"/>
      <c r="L2810" s="580"/>
      <c r="M2810" s="580"/>
      <c r="N2810" s="580"/>
      <c r="O2810" s="580"/>
      <c r="P2810" s="580"/>
      <c r="Q2810" s="580"/>
      <c r="R2810" s="580"/>
      <c r="S2810" s="580"/>
      <c r="T2810" s="437"/>
      <c r="U2810" s="437"/>
      <c r="V2810" s="437"/>
      <c r="W2810" s="437"/>
      <c r="X2810" s="437"/>
      <c r="Y2810" s="437"/>
      <c r="Z2810" s="437"/>
      <c r="AA2810" s="437"/>
      <c r="AB2810" s="437"/>
      <c r="AC2810" s="437"/>
      <c r="AD2810" s="437"/>
      <c r="AE2810" s="437"/>
      <c r="AF2810" s="437"/>
    </row>
    <row r="2811">
      <c r="A2811" s="580"/>
      <c r="B2811" s="580"/>
      <c r="F2811" s="580"/>
      <c r="H2811" s="580"/>
      <c r="I2811" s="580"/>
      <c r="J2811" s="580"/>
      <c r="K2811" s="580"/>
      <c r="L2811" s="580"/>
      <c r="M2811" s="580"/>
      <c r="N2811" s="580"/>
      <c r="O2811" s="580"/>
      <c r="P2811" s="580"/>
      <c r="Q2811" s="580"/>
      <c r="R2811" s="580"/>
      <c r="S2811" s="580"/>
      <c r="T2811" s="437"/>
      <c r="U2811" s="437"/>
      <c r="V2811" s="437"/>
      <c r="W2811" s="437"/>
      <c r="X2811" s="437"/>
      <c r="Y2811" s="437"/>
      <c r="Z2811" s="437"/>
      <c r="AA2811" s="437"/>
      <c r="AB2811" s="437"/>
      <c r="AC2811" s="437"/>
      <c r="AD2811" s="437"/>
      <c r="AE2811" s="437"/>
      <c r="AF2811" s="437"/>
    </row>
    <row r="2812">
      <c r="A2812" s="580"/>
      <c r="B2812" s="580"/>
      <c r="C2812" s="580"/>
      <c r="D2812" s="580"/>
      <c r="E2812" s="580"/>
      <c r="F2812" s="580"/>
      <c r="G2812" s="580"/>
      <c r="H2812" s="580"/>
      <c r="I2812" s="580"/>
      <c r="J2812" s="580"/>
      <c r="K2812" s="580"/>
      <c r="L2812" s="580"/>
      <c r="M2812" s="580"/>
      <c r="N2812" s="580"/>
      <c r="O2812" s="580"/>
      <c r="P2812" s="580"/>
      <c r="Q2812" s="580"/>
      <c r="R2812" s="580"/>
      <c r="S2812" s="580"/>
      <c r="T2812" s="437"/>
      <c r="U2812" s="437"/>
      <c r="V2812" s="437"/>
      <c r="W2812" s="437"/>
      <c r="X2812" s="437"/>
      <c r="Y2812" s="437"/>
      <c r="Z2812" s="437"/>
      <c r="AA2812" s="437"/>
      <c r="AB2812" s="437"/>
      <c r="AC2812" s="437"/>
      <c r="AD2812" s="437"/>
      <c r="AE2812" s="437"/>
      <c r="AF2812" s="437"/>
    </row>
    <row r="2813">
      <c r="A2813" s="580"/>
      <c r="B2813" s="580"/>
      <c r="C2813" s="580"/>
      <c r="D2813" s="580"/>
      <c r="E2813" s="580"/>
      <c r="F2813" s="580"/>
      <c r="G2813" s="580"/>
      <c r="H2813" s="580"/>
      <c r="I2813" s="580"/>
      <c r="J2813" s="580"/>
      <c r="K2813" s="580"/>
      <c r="L2813" s="580"/>
      <c r="M2813" s="580"/>
      <c r="N2813" s="580"/>
      <c r="O2813" s="580"/>
      <c r="P2813" s="580"/>
      <c r="Q2813" s="580"/>
      <c r="R2813" s="580"/>
      <c r="S2813" s="580"/>
      <c r="T2813" s="437"/>
      <c r="U2813" s="437"/>
      <c r="V2813" s="437"/>
      <c r="W2813" s="437"/>
      <c r="X2813" s="437"/>
      <c r="Y2813" s="437"/>
      <c r="Z2813" s="437"/>
      <c r="AA2813" s="437"/>
      <c r="AB2813" s="437"/>
      <c r="AC2813" s="437"/>
      <c r="AD2813" s="437"/>
      <c r="AE2813" s="437"/>
      <c r="AF2813" s="437"/>
    </row>
    <row r="2814">
      <c r="A2814" s="580"/>
      <c r="B2814" s="580"/>
      <c r="C2814" s="580"/>
      <c r="D2814" s="580"/>
      <c r="E2814" s="580"/>
      <c r="F2814" s="580"/>
      <c r="G2814" s="580"/>
      <c r="H2814" s="580"/>
      <c r="I2814" s="580"/>
      <c r="J2814" s="580"/>
      <c r="K2814" s="580"/>
      <c r="L2814" s="580"/>
      <c r="M2814" s="580"/>
      <c r="N2814" s="580"/>
      <c r="O2814" s="580"/>
      <c r="P2814" s="580"/>
      <c r="Q2814" s="580"/>
      <c r="R2814" s="580"/>
      <c r="S2814" s="580"/>
      <c r="T2814" s="437"/>
      <c r="U2814" s="437"/>
      <c r="V2814" s="437"/>
      <c r="W2814" s="437"/>
      <c r="X2814" s="437"/>
      <c r="Y2814" s="437"/>
      <c r="Z2814" s="437"/>
      <c r="AA2814" s="437"/>
      <c r="AB2814" s="437"/>
      <c r="AC2814" s="437"/>
      <c r="AD2814" s="437"/>
      <c r="AE2814" s="437"/>
      <c r="AF2814" s="437"/>
    </row>
    <row r="2815">
      <c r="A2815" s="580"/>
      <c r="B2815" s="580"/>
      <c r="C2815" s="580"/>
      <c r="D2815" s="580"/>
      <c r="E2815" s="580"/>
      <c r="F2815" s="580"/>
      <c r="G2815" s="580"/>
      <c r="H2815" s="580"/>
      <c r="I2815" s="580"/>
      <c r="J2815" s="580"/>
      <c r="K2815" s="580"/>
      <c r="L2815" s="580"/>
      <c r="M2815" s="580"/>
      <c r="N2815" s="580"/>
      <c r="O2815" s="580"/>
      <c r="P2815" s="580"/>
      <c r="Q2815" s="580"/>
      <c r="R2815" s="580"/>
      <c r="S2815" s="580"/>
      <c r="T2815" s="437"/>
      <c r="U2815" s="437"/>
      <c r="V2815" s="437"/>
      <c r="W2815" s="437"/>
      <c r="X2815" s="437"/>
      <c r="Y2815" s="437"/>
      <c r="Z2815" s="437"/>
      <c r="AA2815" s="437"/>
      <c r="AB2815" s="437"/>
      <c r="AC2815" s="437"/>
      <c r="AD2815" s="437"/>
      <c r="AE2815" s="437"/>
      <c r="AF2815" s="437"/>
    </row>
    <row r="2816">
      <c r="A2816" s="580"/>
      <c r="B2816" s="580"/>
      <c r="C2816" s="580"/>
      <c r="D2816" s="580"/>
      <c r="E2816" s="580"/>
      <c r="F2816" s="580"/>
      <c r="H2816" s="580"/>
      <c r="I2816" s="580"/>
      <c r="J2816" s="580"/>
      <c r="K2816" s="580"/>
      <c r="L2816" s="580"/>
      <c r="M2816" s="580"/>
      <c r="N2816" s="580"/>
      <c r="O2816" s="580"/>
      <c r="P2816" s="580"/>
      <c r="Q2816" s="580"/>
      <c r="R2816" s="580"/>
      <c r="S2816" s="580"/>
      <c r="T2816" s="437"/>
      <c r="U2816" s="437"/>
      <c r="V2816" s="437"/>
      <c r="W2816" s="437"/>
      <c r="X2816" s="437"/>
      <c r="Y2816" s="437"/>
      <c r="Z2816" s="437"/>
      <c r="AA2816" s="437"/>
      <c r="AB2816" s="437"/>
      <c r="AC2816" s="437"/>
      <c r="AD2816" s="437"/>
      <c r="AE2816" s="437"/>
      <c r="AF2816" s="437"/>
    </row>
    <row r="2817">
      <c r="A2817" s="580"/>
      <c r="B2817" s="580"/>
      <c r="C2817" s="580"/>
      <c r="D2817" s="580"/>
      <c r="E2817" s="580"/>
      <c r="F2817" s="580"/>
      <c r="H2817" s="580"/>
      <c r="I2817" s="580"/>
      <c r="J2817" s="580"/>
      <c r="K2817" s="580"/>
      <c r="L2817" s="580"/>
      <c r="M2817" s="580"/>
      <c r="N2817" s="580"/>
      <c r="O2817" s="580"/>
      <c r="P2817" s="580"/>
      <c r="Q2817" s="580"/>
      <c r="R2817" s="580"/>
      <c r="S2817" s="580"/>
      <c r="T2817" s="437"/>
      <c r="U2817" s="437"/>
      <c r="V2817" s="437"/>
      <c r="W2817" s="437"/>
      <c r="X2817" s="437"/>
      <c r="Y2817" s="437"/>
      <c r="Z2817" s="437"/>
      <c r="AA2817" s="437"/>
      <c r="AB2817" s="437"/>
      <c r="AC2817" s="437"/>
      <c r="AD2817" s="437"/>
      <c r="AE2817" s="437"/>
      <c r="AF2817" s="437"/>
    </row>
    <row r="2818">
      <c r="A2818" s="580"/>
      <c r="B2818" s="580"/>
      <c r="C2818" s="580"/>
      <c r="D2818" s="580"/>
      <c r="E2818" s="580"/>
      <c r="F2818" s="580"/>
      <c r="H2818" s="580"/>
      <c r="I2818" s="580"/>
      <c r="J2818" s="580"/>
      <c r="K2818" s="580"/>
      <c r="L2818" s="580"/>
      <c r="M2818" s="580"/>
      <c r="N2818" s="580"/>
      <c r="O2818" s="580"/>
      <c r="P2818" s="580"/>
      <c r="Q2818" s="580"/>
      <c r="R2818" s="580"/>
      <c r="S2818" s="580"/>
      <c r="T2818" s="437"/>
      <c r="U2818" s="437"/>
      <c r="V2818" s="437"/>
      <c r="W2818" s="437"/>
      <c r="X2818" s="437"/>
      <c r="Y2818" s="437"/>
      <c r="Z2818" s="437"/>
      <c r="AA2818" s="437"/>
      <c r="AB2818" s="437"/>
      <c r="AC2818" s="437"/>
      <c r="AD2818" s="437"/>
      <c r="AE2818" s="437"/>
      <c r="AF2818" s="437"/>
    </row>
    <row r="2819">
      <c r="A2819" s="580"/>
      <c r="B2819" s="580"/>
      <c r="C2819" s="580"/>
      <c r="D2819" s="580"/>
      <c r="E2819" s="580"/>
      <c r="F2819" s="580"/>
      <c r="G2819" s="606"/>
      <c r="H2819" s="580"/>
      <c r="I2819" s="580"/>
      <c r="J2819" s="580"/>
      <c r="K2819" s="580"/>
      <c r="L2819" s="580"/>
      <c r="M2819" s="580"/>
      <c r="N2819" s="580"/>
      <c r="O2819" s="580"/>
      <c r="P2819" s="580"/>
      <c r="Q2819" s="580"/>
      <c r="R2819" s="580"/>
      <c r="S2819" s="580"/>
      <c r="T2819" s="437"/>
      <c r="U2819" s="437"/>
      <c r="V2819" s="437"/>
      <c r="W2819" s="437"/>
      <c r="X2819" s="437"/>
      <c r="Y2819" s="437"/>
      <c r="Z2819" s="437"/>
      <c r="AA2819" s="437"/>
      <c r="AB2819" s="437"/>
      <c r="AC2819" s="437"/>
      <c r="AD2819" s="437"/>
      <c r="AE2819" s="437"/>
      <c r="AF2819" s="437"/>
    </row>
    <row r="2820">
      <c r="A2820" s="580"/>
      <c r="B2820" s="580"/>
      <c r="G2820" s="580"/>
      <c r="H2820" s="580"/>
      <c r="I2820" s="580"/>
      <c r="J2820" s="580"/>
      <c r="K2820" s="580"/>
      <c r="L2820" s="580"/>
      <c r="M2820" s="580"/>
      <c r="N2820" s="580"/>
      <c r="O2820" s="580"/>
      <c r="P2820" s="580"/>
      <c r="Q2820" s="580"/>
      <c r="R2820" s="580"/>
      <c r="S2820" s="580"/>
      <c r="T2820" s="437"/>
      <c r="U2820" s="437"/>
      <c r="V2820" s="437"/>
      <c r="W2820" s="437"/>
      <c r="X2820" s="437"/>
      <c r="Y2820" s="437"/>
      <c r="Z2820" s="437"/>
      <c r="AA2820" s="437"/>
      <c r="AB2820" s="437"/>
      <c r="AC2820" s="437"/>
      <c r="AD2820" s="437"/>
      <c r="AE2820" s="437"/>
      <c r="AF2820" s="437"/>
    </row>
    <row r="2821">
      <c r="A2821" s="580"/>
      <c r="B2821" s="580"/>
      <c r="C2821" s="580"/>
      <c r="D2821" s="580"/>
      <c r="E2821" s="580"/>
      <c r="F2821" s="580"/>
      <c r="G2821" s="580"/>
      <c r="H2821" s="580"/>
      <c r="I2821" s="580"/>
      <c r="J2821" s="580"/>
      <c r="K2821" s="580"/>
      <c r="L2821" s="580"/>
      <c r="M2821" s="580"/>
      <c r="N2821" s="580"/>
      <c r="O2821" s="580"/>
      <c r="P2821" s="580"/>
      <c r="Q2821" s="580"/>
      <c r="R2821" s="580"/>
      <c r="S2821" s="580"/>
      <c r="T2821" s="437"/>
      <c r="U2821" s="437"/>
      <c r="V2821" s="437"/>
      <c r="W2821" s="437"/>
      <c r="X2821" s="437"/>
      <c r="Y2821" s="437"/>
      <c r="Z2821" s="437"/>
      <c r="AA2821" s="437"/>
      <c r="AB2821" s="437"/>
      <c r="AC2821" s="437"/>
      <c r="AD2821" s="437"/>
      <c r="AE2821" s="437"/>
      <c r="AF2821" s="437"/>
    </row>
    <row r="2822">
      <c r="A2822" s="580"/>
      <c r="B2822" s="580"/>
      <c r="C2822" s="580"/>
      <c r="D2822" s="580"/>
      <c r="E2822" s="580"/>
      <c r="F2822" s="580"/>
      <c r="G2822" s="580"/>
      <c r="H2822" s="580"/>
      <c r="I2822" s="580"/>
      <c r="J2822" s="580"/>
      <c r="K2822" s="580"/>
      <c r="L2822" s="580"/>
      <c r="M2822" s="580"/>
      <c r="N2822" s="580"/>
      <c r="O2822" s="580"/>
      <c r="P2822" s="580"/>
      <c r="Q2822" s="580"/>
      <c r="R2822" s="580"/>
      <c r="S2822" s="580"/>
      <c r="T2822" s="437"/>
      <c r="U2822" s="437"/>
      <c r="V2822" s="437"/>
      <c r="W2822" s="437"/>
      <c r="X2822" s="437"/>
      <c r="Y2822" s="437"/>
      <c r="Z2822" s="437"/>
      <c r="AA2822" s="437"/>
      <c r="AB2822" s="437"/>
      <c r="AC2822" s="437"/>
      <c r="AD2822" s="437"/>
      <c r="AE2822" s="437"/>
      <c r="AF2822" s="437"/>
    </row>
    <row r="2823">
      <c r="A2823" s="580"/>
      <c r="B2823" s="580"/>
      <c r="C2823" s="580"/>
      <c r="D2823" s="580"/>
      <c r="E2823" s="580"/>
      <c r="F2823" s="580"/>
      <c r="G2823" s="580"/>
      <c r="H2823" s="580"/>
      <c r="I2823" s="580"/>
      <c r="J2823" s="580"/>
      <c r="K2823" s="580"/>
      <c r="L2823" s="580"/>
      <c r="M2823" s="580"/>
      <c r="N2823" s="580"/>
      <c r="O2823" s="580"/>
      <c r="P2823" s="580"/>
      <c r="Q2823" s="580"/>
      <c r="R2823" s="580"/>
      <c r="S2823" s="580"/>
      <c r="T2823" s="437"/>
      <c r="U2823" s="437"/>
      <c r="V2823" s="437"/>
      <c r="W2823" s="437"/>
      <c r="X2823" s="437"/>
      <c r="Y2823" s="437"/>
      <c r="Z2823" s="437"/>
      <c r="AA2823" s="437"/>
      <c r="AB2823" s="437"/>
      <c r="AC2823" s="437"/>
      <c r="AD2823" s="437"/>
      <c r="AE2823" s="437"/>
      <c r="AF2823" s="437"/>
    </row>
    <row r="2824">
      <c r="A2824" s="580"/>
      <c r="B2824" s="580"/>
      <c r="C2824" s="580"/>
      <c r="D2824" s="580"/>
      <c r="E2824" s="580"/>
      <c r="F2824" s="580"/>
      <c r="G2824" s="580"/>
      <c r="H2824" s="580"/>
      <c r="I2824" s="580"/>
      <c r="J2824" s="580"/>
      <c r="K2824" s="580"/>
      <c r="L2824" s="580"/>
      <c r="M2824" s="580"/>
      <c r="N2824" s="580"/>
      <c r="O2824" s="580"/>
      <c r="P2824" s="580"/>
      <c r="Q2824" s="580"/>
      <c r="R2824" s="580"/>
      <c r="S2824" s="580"/>
      <c r="T2824" s="437"/>
      <c r="U2824" s="437"/>
      <c r="V2824" s="437"/>
      <c r="W2824" s="437"/>
      <c r="X2824" s="437"/>
      <c r="Y2824" s="437"/>
      <c r="Z2824" s="437"/>
      <c r="AA2824" s="437"/>
      <c r="AB2824" s="437"/>
      <c r="AC2824" s="437"/>
      <c r="AD2824" s="437"/>
      <c r="AE2824" s="437"/>
      <c r="AF2824" s="437"/>
    </row>
    <row r="2825">
      <c r="A2825" s="580"/>
      <c r="B2825" s="580"/>
      <c r="C2825" s="580"/>
      <c r="D2825" s="580"/>
      <c r="E2825" s="580"/>
      <c r="F2825" s="580"/>
      <c r="G2825" s="580"/>
      <c r="H2825" s="580"/>
      <c r="I2825" s="580"/>
      <c r="J2825" s="580"/>
      <c r="K2825" s="580"/>
      <c r="L2825" s="580"/>
      <c r="M2825" s="580"/>
      <c r="N2825" s="580"/>
      <c r="O2825" s="580"/>
      <c r="P2825" s="580"/>
      <c r="Q2825" s="580"/>
      <c r="R2825" s="580"/>
      <c r="S2825" s="580"/>
      <c r="T2825" s="437"/>
      <c r="U2825" s="437"/>
      <c r="V2825" s="437"/>
      <c r="W2825" s="437"/>
      <c r="X2825" s="437"/>
      <c r="Y2825" s="437"/>
      <c r="Z2825" s="437"/>
      <c r="AA2825" s="437"/>
      <c r="AB2825" s="437"/>
      <c r="AC2825" s="437"/>
      <c r="AD2825" s="437"/>
      <c r="AE2825" s="437"/>
      <c r="AF2825" s="437"/>
    </row>
    <row r="2826">
      <c r="A2826" s="580"/>
      <c r="B2826" s="580"/>
      <c r="C2826" s="580"/>
      <c r="D2826" s="580"/>
      <c r="E2826" s="580"/>
      <c r="F2826" s="580"/>
      <c r="G2826" s="580"/>
      <c r="H2826" s="580"/>
      <c r="I2826" s="580"/>
      <c r="J2826" s="580"/>
      <c r="K2826" s="580"/>
      <c r="L2826" s="580"/>
      <c r="M2826" s="580"/>
      <c r="N2826" s="580"/>
      <c r="O2826" s="580"/>
      <c r="P2826" s="580"/>
      <c r="Q2826" s="580"/>
      <c r="R2826" s="580"/>
      <c r="S2826" s="580"/>
      <c r="T2826" s="437"/>
      <c r="U2826" s="437"/>
      <c r="V2826" s="437"/>
      <c r="W2826" s="437"/>
      <c r="X2826" s="437"/>
      <c r="Y2826" s="437"/>
      <c r="Z2826" s="437"/>
      <c r="AA2826" s="437"/>
      <c r="AB2826" s="437"/>
      <c r="AC2826" s="437"/>
      <c r="AD2826" s="437"/>
      <c r="AE2826" s="437"/>
      <c r="AF2826" s="437"/>
    </row>
    <row r="2827">
      <c r="A2827" s="580"/>
      <c r="B2827" s="580"/>
      <c r="C2827" s="580"/>
      <c r="D2827" s="580"/>
      <c r="E2827" s="580"/>
      <c r="F2827" s="580"/>
      <c r="G2827" s="580"/>
      <c r="H2827" s="580"/>
      <c r="I2827" s="580"/>
      <c r="J2827" s="580"/>
      <c r="K2827" s="580"/>
      <c r="L2827" s="580"/>
      <c r="M2827" s="580"/>
      <c r="N2827" s="580"/>
      <c r="O2827" s="580"/>
      <c r="P2827" s="580"/>
      <c r="Q2827" s="580"/>
      <c r="R2827" s="580"/>
      <c r="S2827" s="580"/>
      <c r="T2827" s="437"/>
      <c r="U2827" s="437"/>
      <c r="V2827" s="437"/>
      <c r="W2827" s="437"/>
      <c r="X2827" s="437"/>
      <c r="Y2827" s="437"/>
      <c r="Z2827" s="437"/>
      <c r="AA2827" s="437"/>
      <c r="AB2827" s="437"/>
      <c r="AC2827" s="437"/>
      <c r="AD2827" s="437"/>
      <c r="AE2827" s="437"/>
      <c r="AF2827" s="437"/>
    </row>
    <row r="2828">
      <c r="A2828" s="580"/>
      <c r="B2828" s="580"/>
      <c r="C2828" s="580"/>
      <c r="D2828" s="580"/>
      <c r="E2828" s="580"/>
      <c r="F2828" s="580"/>
      <c r="G2828" s="580"/>
      <c r="H2828" s="580"/>
      <c r="I2828" s="580"/>
      <c r="J2828" s="580"/>
      <c r="K2828" s="580"/>
      <c r="L2828" s="580"/>
      <c r="M2828" s="580"/>
      <c r="N2828" s="580"/>
      <c r="O2828" s="580"/>
      <c r="P2828" s="580"/>
      <c r="Q2828" s="580"/>
      <c r="R2828" s="580"/>
      <c r="S2828" s="580"/>
      <c r="T2828" s="437"/>
      <c r="U2828" s="437"/>
      <c r="V2828" s="437"/>
      <c r="W2828" s="437"/>
      <c r="X2828" s="437"/>
      <c r="Y2828" s="437"/>
      <c r="Z2828" s="437"/>
      <c r="AA2828" s="437"/>
      <c r="AB2828" s="437"/>
      <c r="AC2828" s="437"/>
      <c r="AD2828" s="437"/>
      <c r="AE2828" s="437"/>
      <c r="AF2828" s="437"/>
    </row>
    <row r="2829">
      <c r="A2829" s="580"/>
      <c r="B2829" s="580"/>
      <c r="C2829" s="580"/>
      <c r="D2829" s="580"/>
      <c r="E2829" s="580"/>
      <c r="F2829" s="580"/>
      <c r="G2829" s="580"/>
      <c r="H2829" s="580"/>
      <c r="I2829" s="580"/>
      <c r="J2829" s="580"/>
      <c r="K2829" s="580"/>
      <c r="L2829" s="580"/>
      <c r="M2829" s="580"/>
      <c r="N2829" s="580"/>
      <c r="O2829" s="580"/>
      <c r="P2829" s="580"/>
      <c r="Q2829" s="580"/>
      <c r="R2829" s="580"/>
      <c r="S2829" s="580"/>
      <c r="T2829" s="437"/>
      <c r="U2829" s="437"/>
      <c r="V2829" s="437"/>
      <c r="W2829" s="437"/>
      <c r="X2829" s="437"/>
      <c r="Y2829" s="437"/>
      <c r="Z2829" s="437"/>
      <c r="AA2829" s="437"/>
      <c r="AB2829" s="437"/>
      <c r="AC2829" s="437"/>
      <c r="AD2829" s="437"/>
      <c r="AE2829" s="437"/>
      <c r="AF2829" s="437"/>
    </row>
    <row r="2830">
      <c r="A2830" s="580"/>
      <c r="B2830" s="580"/>
      <c r="C2830" s="580"/>
      <c r="D2830" s="580"/>
      <c r="E2830" s="580"/>
      <c r="F2830" s="580"/>
      <c r="G2830" s="580"/>
      <c r="H2830" s="580"/>
      <c r="I2830" s="580"/>
      <c r="J2830" s="580"/>
      <c r="K2830" s="580"/>
      <c r="L2830" s="580"/>
      <c r="M2830" s="580"/>
      <c r="N2830" s="580"/>
      <c r="O2830" s="580"/>
      <c r="P2830" s="580"/>
      <c r="Q2830" s="580"/>
      <c r="R2830" s="580"/>
      <c r="S2830" s="580"/>
      <c r="T2830" s="437"/>
      <c r="U2830" s="437"/>
      <c r="V2830" s="437"/>
      <c r="W2830" s="437"/>
      <c r="X2830" s="437"/>
      <c r="Y2830" s="437"/>
      <c r="Z2830" s="437"/>
      <c r="AA2830" s="437"/>
      <c r="AB2830" s="437"/>
      <c r="AC2830" s="437"/>
      <c r="AD2830" s="437"/>
      <c r="AE2830" s="437"/>
      <c r="AF2830" s="437"/>
    </row>
    <row r="2831">
      <c r="A2831" s="580"/>
      <c r="B2831" s="580"/>
      <c r="C2831" s="580"/>
      <c r="D2831" s="580"/>
      <c r="E2831" s="580"/>
      <c r="F2831" s="580"/>
      <c r="G2831" s="580"/>
      <c r="H2831" s="580"/>
      <c r="I2831" s="580"/>
      <c r="J2831" s="580"/>
      <c r="K2831" s="580"/>
      <c r="L2831" s="580"/>
      <c r="M2831" s="580"/>
      <c r="N2831" s="580"/>
      <c r="O2831" s="580"/>
      <c r="P2831" s="580"/>
      <c r="Q2831" s="580"/>
      <c r="R2831" s="580"/>
      <c r="S2831" s="580"/>
      <c r="T2831" s="437"/>
      <c r="U2831" s="437"/>
      <c r="V2831" s="437"/>
      <c r="W2831" s="437"/>
      <c r="X2831" s="437"/>
      <c r="Y2831" s="437"/>
      <c r="Z2831" s="437"/>
      <c r="AA2831" s="437"/>
      <c r="AB2831" s="437"/>
      <c r="AC2831" s="437"/>
      <c r="AD2831" s="437"/>
      <c r="AE2831" s="437"/>
      <c r="AF2831" s="437"/>
    </row>
    <row r="2832">
      <c r="A2832" s="580"/>
      <c r="B2832" s="580"/>
      <c r="C2832" s="580"/>
      <c r="D2832" s="580"/>
      <c r="E2832" s="580"/>
      <c r="F2832" s="580"/>
      <c r="G2832" s="580"/>
      <c r="H2832" s="580"/>
      <c r="I2832" s="580"/>
      <c r="J2832" s="580"/>
      <c r="K2832" s="580"/>
      <c r="L2832" s="580"/>
      <c r="M2832" s="580"/>
      <c r="N2832" s="580"/>
      <c r="O2832" s="580"/>
      <c r="P2832" s="580"/>
      <c r="Q2832" s="580"/>
      <c r="R2832" s="580"/>
      <c r="S2832" s="580"/>
      <c r="T2832" s="437"/>
      <c r="U2832" s="437"/>
      <c r="V2832" s="437"/>
      <c r="W2832" s="437"/>
      <c r="X2832" s="437"/>
      <c r="Y2832" s="437"/>
      <c r="Z2832" s="437"/>
      <c r="AA2832" s="437"/>
      <c r="AB2832" s="437"/>
      <c r="AC2832" s="437"/>
      <c r="AD2832" s="437"/>
      <c r="AE2832" s="437"/>
      <c r="AF2832" s="437"/>
    </row>
    <row r="2833">
      <c r="A2833" s="580"/>
      <c r="B2833" s="580"/>
      <c r="C2833" s="580"/>
      <c r="D2833" s="580"/>
      <c r="E2833" s="580"/>
      <c r="F2833" s="580"/>
      <c r="G2833" s="580"/>
      <c r="H2833" s="580"/>
      <c r="I2833" s="580"/>
      <c r="J2833" s="580"/>
      <c r="K2833" s="580"/>
      <c r="L2833" s="580"/>
      <c r="M2833" s="580"/>
      <c r="N2833" s="580"/>
      <c r="O2833" s="580"/>
      <c r="P2833" s="580"/>
      <c r="Q2833" s="580"/>
      <c r="R2833" s="580"/>
      <c r="S2833" s="580"/>
      <c r="T2833" s="437"/>
      <c r="U2833" s="437"/>
      <c r="V2833" s="437"/>
      <c r="W2833" s="437"/>
      <c r="X2833" s="437"/>
      <c r="Y2833" s="437"/>
      <c r="Z2833" s="437"/>
      <c r="AA2833" s="437"/>
      <c r="AB2833" s="437"/>
      <c r="AC2833" s="437"/>
      <c r="AD2833" s="437"/>
      <c r="AE2833" s="437"/>
      <c r="AF2833" s="437"/>
    </row>
    <row r="2834">
      <c r="A2834" s="580"/>
      <c r="B2834" s="580"/>
      <c r="C2834" s="580"/>
      <c r="D2834" s="580"/>
      <c r="E2834" s="580"/>
      <c r="F2834" s="580"/>
      <c r="G2834" s="580"/>
      <c r="H2834" s="580"/>
      <c r="I2834" s="580"/>
      <c r="J2834" s="580"/>
      <c r="K2834" s="580"/>
      <c r="L2834" s="580"/>
      <c r="M2834" s="580"/>
      <c r="N2834" s="580"/>
      <c r="O2834" s="580"/>
      <c r="P2834" s="580"/>
      <c r="Q2834" s="580"/>
      <c r="R2834" s="580"/>
      <c r="S2834" s="580"/>
      <c r="T2834" s="437"/>
      <c r="U2834" s="437"/>
      <c r="V2834" s="437"/>
      <c r="W2834" s="437"/>
      <c r="X2834" s="437"/>
      <c r="Y2834" s="437"/>
      <c r="Z2834" s="437"/>
      <c r="AA2834" s="437"/>
      <c r="AB2834" s="437"/>
      <c r="AC2834" s="437"/>
      <c r="AD2834" s="437"/>
      <c r="AE2834" s="437"/>
      <c r="AF2834" s="437"/>
    </row>
    <row r="2835">
      <c r="A2835" s="580"/>
      <c r="B2835" s="580"/>
      <c r="C2835" s="580"/>
      <c r="D2835" s="580"/>
      <c r="E2835" s="580"/>
      <c r="F2835" s="580"/>
      <c r="G2835" s="580"/>
      <c r="H2835" s="580"/>
      <c r="I2835" s="580"/>
      <c r="J2835" s="580"/>
      <c r="K2835" s="580"/>
      <c r="L2835" s="580"/>
      <c r="M2835" s="580"/>
      <c r="N2835" s="580"/>
      <c r="O2835" s="580"/>
      <c r="P2835" s="580"/>
      <c r="Q2835" s="580"/>
      <c r="R2835" s="580"/>
      <c r="S2835" s="580"/>
      <c r="T2835" s="437"/>
      <c r="U2835" s="437"/>
      <c r="V2835" s="437"/>
      <c r="W2835" s="437"/>
      <c r="X2835" s="437"/>
      <c r="Y2835" s="437"/>
      <c r="Z2835" s="437"/>
      <c r="AA2835" s="437"/>
      <c r="AB2835" s="437"/>
      <c r="AC2835" s="437"/>
      <c r="AD2835" s="437"/>
      <c r="AE2835" s="437"/>
      <c r="AF2835" s="437"/>
    </row>
    <row r="2836">
      <c r="A2836" s="580"/>
      <c r="B2836" s="580"/>
      <c r="C2836" s="580"/>
      <c r="D2836" s="580"/>
      <c r="E2836" s="580"/>
      <c r="F2836" s="580"/>
      <c r="G2836" s="580"/>
      <c r="H2836" s="580"/>
      <c r="I2836" s="580"/>
      <c r="J2836" s="580"/>
      <c r="K2836" s="580"/>
      <c r="L2836" s="580"/>
      <c r="M2836" s="580"/>
      <c r="N2836" s="580"/>
      <c r="O2836" s="580"/>
      <c r="P2836" s="580"/>
      <c r="Q2836" s="580"/>
      <c r="R2836" s="580"/>
      <c r="S2836" s="580"/>
      <c r="T2836" s="437"/>
      <c r="U2836" s="437"/>
      <c r="V2836" s="437"/>
      <c r="W2836" s="437"/>
      <c r="X2836" s="437"/>
      <c r="Y2836" s="437"/>
      <c r="Z2836" s="437"/>
      <c r="AA2836" s="437"/>
      <c r="AB2836" s="437"/>
      <c r="AC2836" s="437"/>
      <c r="AD2836" s="437"/>
      <c r="AE2836" s="437"/>
      <c r="AF2836" s="437"/>
    </row>
    <row r="2837">
      <c r="A2837" s="580"/>
      <c r="B2837" s="580"/>
      <c r="C2837" s="580"/>
      <c r="D2837" s="580"/>
      <c r="E2837" s="581"/>
      <c r="F2837" s="580"/>
      <c r="G2837" s="580"/>
      <c r="H2837" s="580"/>
      <c r="I2837" s="580"/>
      <c r="J2837" s="580"/>
      <c r="K2837" s="580"/>
      <c r="L2837" s="580"/>
      <c r="M2837" s="580"/>
      <c r="N2837" s="580"/>
      <c r="O2837" s="580"/>
      <c r="P2837" s="580"/>
      <c r="Q2837" s="580"/>
      <c r="R2837" s="580"/>
      <c r="S2837" s="580"/>
      <c r="T2837" s="437"/>
      <c r="U2837" s="437"/>
      <c r="V2837" s="437"/>
      <c r="W2837" s="437"/>
      <c r="X2837" s="437"/>
      <c r="Y2837" s="437"/>
      <c r="Z2837" s="437"/>
      <c r="AA2837" s="437"/>
      <c r="AB2837" s="437"/>
      <c r="AC2837" s="437"/>
      <c r="AD2837" s="437"/>
      <c r="AE2837" s="437"/>
      <c r="AF2837" s="437"/>
    </row>
    <row r="2838">
      <c r="A2838" s="580"/>
      <c r="B2838" s="580"/>
      <c r="C2838" s="580"/>
      <c r="D2838" s="580"/>
      <c r="E2838" s="580"/>
      <c r="F2838" s="580"/>
      <c r="G2838" s="580"/>
      <c r="H2838" s="580"/>
      <c r="I2838" s="580"/>
      <c r="J2838" s="580"/>
      <c r="K2838" s="580"/>
      <c r="L2838" s="580"/>
      <c r="M2838" s="580"/>
      <c r="N2838" s="580"/>
      <c r="O2838" s="580"/>
      <c r="P2838" s="580"/>
      <c r="Q2838" s="580"/>
      <c r="R2838" s="580"/>
      <c r="S2838" s="580"/>
      <c r="T2838" s="437"/>
      <c r="U2838" s="437"/>
      <c r="V2838" s="437"/>
      <c r="W2838" s="437"/>
      <c r="X2838" s="437"/>
      <c r="Y2838" s="437"/>
      <c r="Z2838" s="437"/>
      <c r="AA2838" s="437"/>
      <c r="AB2838" s="437"/>
      <c r="AC2838" s="437"/>
      <c r="AD2838" s="437"/>
      <c r="AE2838" s="437"/>
      <c r="AF2838" s="437"/>
    </row>
    <row r="2839">
      <c r="A2839" s="580"/>
      <c r="B2839" s="580"/>
      <c r="C2839" s="580"/>
      <c r="E2839" s="580"/>
      <c r="J2839" s="580"/>
      <c r="K2839" s="580"/>
      <c r="L2839" s="580"/>
      <c r="M2839" s="580"/>
      <c r="N2839" s="580"/>
      <c r="O2839" s="580"/>
      <c r="P2839" s="580"/>
      <c r="Q2839" s="580"/>
      <c r="R2839" s="580"/>
      <c r="S2839" s="580"/>
      <c r="T2839" s="437"/>
      <c r="U2839" s="437"/>
      <c r="V2839" s="437"/>
      <c r="W2839" s="437"/>
      <c r="X2839" s="437"/>
      <c r="Y2839" s="437"/>
      <c r="Z2839" s="437"/>
      <c r="AA2839" s="437"/>
      <c r="AB2839" s="437"/>
      <c r="AC2839" s="437"/>
      <c r="AD2839" s="437"/>
      <c r="AE2839" s="437"/>
      <c r="AF2839" s="437"/>
    </row>
    <row r="2840">
      <c r="A2840" s="580"/>
      <c r="B2840" s="580"/>
      <c r="C2840" s="580"/>
      <c r="E2840" s="580"/>
      <c r="J2840" s="580"/>
      <c r="K2840" s="580"/>
      <c r="L2840" s="580"/>
      <c r="M2840" s="580"/>
      <c r="N2840" s="580"/>
      <c r="O2840" s="580"/>
      <c r="P2840" s="580"/>
      <c r="Q2840" s="580"/>
      <c r="R2840" s="580"/>
      <c r="S2840" s="580"/>
      <c r="T2840" s="437"/>
      <c r="U2840" s="437"/>
      <c r="V2840" s="437"/>
      <c r="W2840" s="437"/>
      <c r="X2840" s="437"/>
      <c r="Y2840" s="437"/>
      <c r="Z2840" s="437"/>
      <c r="AA2840" s="437"/>
      <c r="AB2840" s="437"/>
      <c r="AC2840" s="437"/>
      <c r="AD2840" s="437"/>
      <c r="AE2840" s="437"/>
      <c r="AF2840" s="437"/>
    </row>
    <row r="2841">
      <c r="A2841" s="580"/>
      <c r="B2841" s="580"/>
      <c r="C2841" s="580"/>
      <c r="D2841" s="580"/>
      <c r="E2841" s="580"/>
      <c r="F2841" s="580"/>
      <c r="G2841" s="580"/>
      <c r="H2841" s="580"/>
      <c r="I2841" s="580"/>
      <c r="J2841" s="580"/>
      <c r="K2841" s="580"/>
      <c r="L2841" s="580"/>
      <c r="M2841" s="580"/>
      <c r="N2841" s="580"/>
      <c r="O2841" s="580"/>
      <c r="P2841" s="580"/>
      <c r="Q2841" s="580"/>
      <c r="R2841" s="580"/>
      <c r="S2841" s="580"/>
      <c r="T2841" s="437"/>
      <c r="U2841" s="437"/>
      <c r="V2841" s="437"/>
      <c r="W2841" s="437"/>
      <c r="X2841" s="437"/>
      <c r="Y2841" s="437"/>
      <c r="Z2841" s="437"/>
      <c r="AA2841" s="437"/>
      <c r="AB2841" s="437"/>
      <c r="AC2841" s="437"/>
      <c r="AD2841" s="437"/>
      <c r="AE2841" s="437"/>
      <c r="AF2841" s="437"/>
    </row>
    <row r="2842">
      <c r="A2842" s="580"/>
      <c r="B2842" s="580"/>
      <c r="C2842" s="580"/>
      <c r="D2842" s="580"/>
      <c r="E2842" s="580"/>
      <c r="F2842" s="580"/>
      <c r="G2842" s="580"/>
      <c r="H2842" s="580"/>
      <c r="I2842" s="580"/>
      <c r="J2842" s="580"/>
      <c r="K2842" s="580"/>
      <c r="L2842" s="580"/>
      <c r="M2842" s="580"/>
      <c r="N2842" s="580"/>
      <c r="O2842" s="580"/>
      <c r="P2842" s="580"/>
      <c r="Q2842" s="580"/>
      <c r="R2842" s="580"/>
      <c r="S2842" s="580"/>
      <c r="T2842" s="437"/>
      <c r="U2842" s="437"/>
      <c r="V2842" s="437"/>
      <c r="W2842" s="437"/>
      <c r="X2842" s="437"/>
      <c r="Y2842" s="437"/>
      <c r="Z2842" s="437"/>
      <c r="AA2842" s="437"/>
      <c r="AB2842" s="437"/>
      <c r="AC2842" s="437"/>
      <c r="AD2842" s="437"/>
      <c r="AE2842" s="437"/>
      <c r="AF2842" s="437"/>
    </row>
    <row r="2843">
      <c r="A2843" s="580"/>
      <c r="B2843" s="580"/>
      <c r="C2843" s="580"/>
      <c r="D2843" s="580"/>
      <c r="E2843" s="580"/>
      <c r="F2843" s="580"/>
      <c r="G2843" s="580"/>
      <c r="H2843" s="580"/>
      <c r="I2843" s="580"/>
      <c r="J2843" s="580"/>
      <c r="K2843" s="580"/>
      <c r="L2843" s="580"/>
      <c r="M2843" s="580"/>
      <c r="N2843" s="580"/>
      <c r="O2843" s="580"/>
      <c r="P2843" s="580"/>
      <c r="Q2843" s="580"/>
      <c r="R2843" s="580"/>
      <c r="S2843" s="580"/>
      <c r="T2843" s="437"/>
      <c r="U2843" s="437"/>
      <c r="V2843" s="437"/>
      <c r="W2843" s="437"/>
      <c r="X2843" s="437"/>
      <c r="Y2843" s="437"/>
      <c r="Z2843" s="437"/>
      <c r="AA2843" s="437"/>
      <c r="AB2843" s="437"/>
      <c r="AC2843" s="437"/>
      <c r="AD2843" s="437"/>
      <c r="AE2843" s="437"/>
      <c r="AF2843" s="437"/>
    </row>
    <row r="2844">
      <c r="A2844" s="580"/>
      <c r="B2844" s="580"/>
      <c r="C2844" s="580"/>
      <c r="D2844" s="580"/>
      <c r="E2844" s="580"/>
      <c r="F2844" s="580"/>
      <c r="G2844" s="580"/>
      <c r="H2844" s="580"/>
      <c r="I2844" s="580"/>
      <c r="J2844" s="580"/>
      <c r="K2844" s="580"/>
      <c r="L2844" s="580"/>
      <c r="M2844" s="580"/>
      <c r="N2844" s="580"/>
      <c r="O2844" s="580"/>
      <c r="P2844" s="580"/>
      <c r="Q2844" s="580"/>
      <c r="R2844" s="580"/>
      <c r="S2844" s="580"/>
      <c r="T2844" s="437"/>
      <c r="U2844" s="437"/>
      <c r="V2844" s="437"/>
      <c r="W2844" s="437"/>
      <c r="X2844" s="437"/>
      <c r="Y2844" s="437"/>
      <c r="Z2844" s="437"/>
      <c r="AA2844" s="437"/>
      <c r="AB2844" s="437"/>
      <c r="AC2844" s="437"/>
      <c r="AD2844" s="437"/>
      <c r="AE2844" s="437"/>
      <c r="AF2844" s="437"/>
    </row>
    <row r="2845">
      <c r="A2845" s="580"/>
      <c r="B2845" s="580"/>
      <c r="F2845" s="580"/>
      <c r="H2845" s="580"/>
      <c r="I2845" s="580"/>
      <c r="J2845" s="580"/>
      <c r="K2845" s="580"/>
      <c r="L2845" s="580"/>
      <c r="M2845" s="580"/>
      <c r="N2845" s="580"/>
      <c r="O2845" s="580"/>
      <c r="P2845" s="580"/>
      <c r="Q2845" s="580"/>
      <c r="R2845" s="580"/>
      <c r="S2845" s="580"/>
      <c r="T2845" s="437"/>
      <c r="U2845" s="437"/>
      <c r="V2845" s="437"/>
      <c r="W2845" s="437"/>
      <c r="X2845" s="437"/>
      <c r="Y2845" s="437"/>
      <c r="Z2845" s="437"/>
      <c r="AA2845" s="437"/>
      <c r="AB2845" s="437"/>
      <c r="AC2845" s="437"/>
      <c r="AD2845" s="437"/>
      <c r="AE2845" s="437"/>
      <c r="AF2845" s="437"/>
    </row>
    <row r="2846">
      <c r="A2846" s="580"/>
      <c r="B2846" s="580"/>
      <c r="C2846" s="580"/>
      <c r="D2846" s="580"/>
      <c r="E2846" s="580"/>
      <c r="F2846" s="580"/>
      <c r="G2846" s="580"/>
      <c r="H2846" s="580"/>
      <c r="I2846" s="580"/>
      <c r="J2846" s="580"/>
      <c r="K2846" s="580"/>
      <c r="L2846" s="580"/>
      <c r="M2846" s="580"/>
      <c r="N2846" s="580"/>
      <c r="O2846" s="580"/>
      <c r="P2846" s="580"/>
      <c r="Q2846" s="580"/>
      <c r="R2846" s="580"/>
      <c r="S2846" s="580"/>
      <c r="T2846" s="437"/>
      <c r="U2846" s="437"/>
      <c r="V2846" s="437"/>
      <c r="W2846" s="437"/>
      <c r="X2846" s="437"/>
      <c r="Y2846" s="437"/>
      <c r="Z2846" s="437"/>
      <c r="AA2846" s="437"/>
      <c r="AB2846" s="437"/>
      <c r="AC2846" s="437"/>
      <c r="AD2846" s="437"/>
      <c r="AE2846" s="437"/>
      <c r="AF2846" s="437"/>
    </row>
    <row r="2847">
      <c r="A2847" s="580"/>
      <c r="B2847" s="580"/>
      <c r="C2847" s="580"/>
      <c r="D2847" s="580"/>
      <c r="E2847" s="580"/>
      <c r="F2847" s="580"/>
      <c r="G2847" s="580"/>
      <c r="H2847" s="580"/>
      <c r="I2847" s="580"/>
      <c r="J2847" s="580"/>
      <c r="K2847" s="580"/>
      <c r="L2847" s="580"/>
      <c r="M2847" s="580"/>
      <c r="N2847" s="580"/>
      <c r="O2847" s="580"/>
      <c r="P2847" s="580"/>
      <c r="Q2847" s="580"/>
      <c r="R2847" s="580"/>
      <c r="S2847" s="580"/>
      <c r="T2847" s="437"/>
      <c r="U2847" s="437"/>
      <c r="V2847" s="437"/>
      <c r="W2847" s="437"/>
      <c r="X2847" s="437"/>
      <c r="Y2847" s="437"/>
      <c r="Z2847" s="437"/>
      <c r="AA2847" s="437"/>
      <c r="AB2847" s="437"/>
      <c r="AC2847" s="437"/>
      <c r="AD2847" s="437"/>
      <c r="AE2847" s="437"/>
      <c r="AF2847" s="437"/>
    </row>
    <row r="2848">
      <c r="A2848" s="580"/>
      <c r="B2848" s="580"/>
      <c r="C2848" s="580"/>
      <c r="D2848" s="580"/>
      <c r="E2848" s="580"/>
      <c r="F2848" s="580"/>
      <c r="G2848" s="580"/>
      <c r="H2848" s="580"/>
      <c r="I2848" s="580"/>
      <c r="J2848" s="580"/>
      <c r="K2848" s="580"/>
      <c r="L2848" s="580"/>
      <c r="M2848" s="580"/>
      <c r="N2848" s="580"/>
      <c r="O2848" s="580"/>
      <c r="P2848" s="580"/>
      <c r="Q2848" s="580"/>
      <c r="R2848" s="580"/>
      <c r="S2848" s="580"/>
      <c r="T2848" s="437"/>
      <c r="U2848" s="437"/>
      <c r="V2848" s="437"/>
      <c r="W2848" s="437"/>
      <c r="X2848" s="437"/>
      <c r="Y2848" s="437"/>
      <c r="Z2848" s="437"/>
      <c r="AA2848" s="437"/>
      <c r="AB2848" s="437"/>
      <c r="AC2848" s="437"/>
      <c r="AD2848" s="437"/>
      <c r="AE2848" s="437"/>
      <c r="AF2848" s="437"/>
    </row>
    <row r="2849">
      <c r="A2849" s="580"/>
      <c r="B2849" s="580"/>
      <c r="C2849" s="580"/>
      <c r="D2849" s="580"/>
      <c r="E2849" s="580"/>
      <c r="F2849" s="580"/>
      <c r="G2849" s="580"/>
      <c r="H2849" s="580"/>
      <c r="I2849" s="580"/>
      <c r="J2849" s="580"/>
      <c r="K2849" s="580"/>
      <c r="L2849" s="580"/>
      <c r="M2849" s="580"/>
      <c r="N2849" s="580"/>
      <c r="O2849" s="580"/>
      <c r="P2849" s="580"/>
      <c r="Q2849" s="580"/>
      <c r="R2849" s="580"/>
      <c r="S2849" s="580"/>
      <c r="T2849" s="437"/>
      <c r="U2849" s="437"/>
      <c r="V2849" s="437"/>
      <c r="W2849" s="437"/>
      <c r="X2849" s="437"/>
      <c r="Y2849" s="437"/>
      <c r="Z2849" s="437"/>
      <c r="AA2849" s="437"/>
      <c r="AB2849" s="437"/>
      <c r="AC2849" s="437"/>
      <c r="AD2849" s="437"/>
      <c r="AE2849" s="437"/>
      <c r="AF2849" s="437"/>
    </row>
    <row r="2850">
      <c r="A2850" s="580"/>
      <c r="B2850" s="580"/>
      <c r="C2850" s="580"/>
      <c r="D2850" s="580"/>
      <c r="E2850" s="580"/>
      <c r="F2850" s="580"/>
      <c r="H2850" s="580"/>
      <c r="I2850" s="580"/>
      <c r="J2850" s="580"/>
      <c r="K2850" s="580"/>
      <c r="L2850" s="580"/>
      <c r="M2850" s="580"/>
      <c r="N2850" s="580"/>
      <c r="O2850" s="580"/>
      <c r="P2850" s="580"/>
      <c r="Q2850" s="580"/>
      <c r="R2850" s="580"/>
      <c r="S2850" s="580"/>
      <c r="T2850" s="437"/>
      <c r="U2850" s="437"/>
      <c r="V2850" s="437"/>
      <c r="W2850" s="437"/>
      <c r="X2850" s="437"/>
      <c r="Y2850" s="437"/>
      <c r="Z2850" s="437"/>
      <c r="AA2850" s="437"/>
      <c r="AB2850" s="437"/>
      <c r="AC2850" s="437"/>
      <c r="AD2850" s="437"/>
      <c r="AE2850" s="437"/>
      <c r="AF2850" s="437"/>
    </row>
    <row r="2851">
      <c r="A2851" s="580"/>
      <c r="B2851" s="580"/>
      <c r="C2851" s="580"/>
      <c r="D2851" s="580"/>
      <c r="E2851" s="580"/>
      <c r="F2851" s="580"/>
      <c r="H2851" s="580"/>
      <c r="I2851" s="580"/>
      <c r="J2851" s="580"/>
      <c r="K2851" s="580"/>
      <c r="L2851" s="580"/>
      <c r="M2851" s="580"/>
      <c r="N2851" s="580"/>
      <c r="O2851" s="580"/>
      <c r="P2851" s="580"/>
      <c r="Q2851" s="580"/>
      <c r="R2851" s="580"/>
      <c r="S2851" s="580"/>
      <c r="T2851" s="437"/>
      <c r="U2851" s="437"/>
      <c r="V2851" s="437"/>
      <c r="W2851" s="437"/>
      <c r="X2851" s="437"/>
      <c r="Y2851" s="437"/>
      <c r="Z2851" s="437"/>
      <c r="AA2851" s="437"/>
      <c r="AB2851" s="437"/>
      <c r="AC2851" s="437"/>
      <c r="AD2851" s="437"/>
      <c r="AE2851" s="437"/>
      <c r="AF2851" s="437"/>
    </row>
    <row r="2852">
      <c r="A2852" s="580"/>
      <c r="B2852" s="580"/>
      <c r="C2852" s="580"/>
      <c r="D2852" s="580"/>
      <c r="E2852" s="580"/>
      <c r="F2852" s="580"/>
      <c r="H2852" s="580"/>
      <c r="I2852" s="580"/>
      <c r="J2852" s="580"/>
      <c r="K2852" s="580"/>
      <c r="L2852" s="580"/>
      <c r="M2852" s="580"/>
      <c r="N2852" s="580"/>
      <c r="O2852" s="580"/>
      <c r="P2852" s="580"/>
      <c r="Q2852" s="580"/>
      <c r="R2852" s="580"/>
      <c r="S2852" s="580"/>
      <c r="T2852" s="437"/>
      <c r="U2852" s="437"/>
      <c r="V2852" s="437"/>
      <c r="W2852" s="437"/>
      <c r="X2852" s="437"/>
      <c r="Y2852" s="437"/>
      <c r="Z2852" s="437"/>
      <c r="AA2852" s="437"/>
      <c r="AB2852" s="437"/>
      <c r="AC2852" s="437"/>
      <c r="AD2852" s="437"/>
      <c r="AE2852" s="437"/>
      <c r="AF2852" s="437"/>
    </row>
    <row r="2853">
      <c r="A2853" s="580"/>
      <c r="B2853" s="580"/>
      <c r="C2853" s="580"/>
      <c r="D2853" s="580"/>
      <c r="E2853" s="580"/>
      <c r="F2853" s="580"/>
      <c r="G2853" s="606"/>
      <c r="H2853" s="580"/>
      <c r="I2853" s="580"/>
      <c r="J2853" s="580"/>
      <c r="K2853" s="580"/>
      <c r="L2853" s="580"/>
      <c r="M2853" s="580"/>
      <c r="N2853" s="580"/>
      <c r="O2853" s="580"/>
      <c r="P2853" s="580"/>
      <c r="Q2853" s="580"/>
      <c r="R2853" s="580"/>
      <c r="S2853" s="580"/>
      <c r="T2853" s="437"/>
      <c r="U2853" s="437"/>
      <c r="V2853" s="437"/>
      <c r="W2853" s="437"/>
      <c r="X2853" s="437"/>
      <c r="Y2853" s="437"/>
      <c r="Z2853" s="437"/>
      <c r="AA2853" s="437"/>
      <c r="AB2853" s="437"/>
      <c r="AC2853" s="437"/>
      <c r="AD2853" s="437"/>
      <c r="AE2853" s="437"/>
      <c r="AF2853" s="437"/>
    </row>
    <row r="2854">
      <c r="A2854" s="580"/>
      <c r="B2854" s="580"/>
      <c r="G2854" s="580"/>
      <c r="H2854" s="580"/>
      <c r="I2854" s="580"/>
      <c r="J2854" s="580"/>
      <c r="K2854" s="580"/>
      <c r="L2854" s="580"/>
      <c r="M2854" s="580"/>
      <c r="N2854" s="580"/>
      <c r="O2854" s="580"/>
      <c r="P2854" s="580"/>
      <c r="Q2854" s="580"/>
      <c r="R2854" s="580"/>
      <c r="S2854" s="580"/>
      <c r="T2854" s="437"/>
      <c r="U2854" s="437"/>
      <c r="V2854" s="437"/>
      <c r="W2854" s="437"/>
      <c r="X2854" s="437"/>
      <c r="Y2854" s="437"/>
      <c r="Z2854" s="437"/>
      <c r="AA2854" s="437"/>
      <c r="AB2854" s="437"/>
      <c r="AC2854" s="437"/>
      <c r="AD2854" s="437"/>
      <c r="AE2854" s="437"/>
      <c r="AF2854" s="437"/>
    </row>
    <row r="2855">
      <c r="A2855" s="580"/>
      <c r="B2855" s="580"/>
      <c r="C2855" s="580"/>
      <c r="D2855" s="580"/>
      <c r="E2855" s="580"/>
      <c r="F2855" s="580"/>
      <c r="G2855" s="580"/>
      <c r="H2855" s="580"/>
      <c r="I2855" s="580"/>
      <c r="J2855" s="580"/>
      <c r="K2855" s="580"/>
      <c r="L2855" s="580"/>
      <c r="M2855" s="580"/>
      <c r="N2855" s="580"/>
      <c r="O2855" s="580"/>
      <c r="P2855" s="580"/>
      <c r="Q2855" s="580"/>
      <c r="R2855" s="580"/>
      <c r="S2855" s="580"/>
      <c r="T2855" s="437"/>
      <c r="U2855" s="437"/>
      <c r="V2855" s="437"/>
      <c r="W2855" s="437"/>
      <c r="X2855" s="437"/>
      <c r="Y2855" s="437"/>
      <c r="Z2855" s="437"/>
      <c r="AA2855" s="437"/>
      <c r="AB2855" s="437"/>
      <c r="AC2855" s="437"/>
      <c r="AD2855" s="437"/>
      <c r="AE2855" s="437"/>
      <c r="AF2855" s="437"/>
    </row>
    <row r="2856">
      <c r="A2856" s="580"/>
      <c r="B2856" s="580"/>
      <c r="C2856" s="580"/>
      <c r="D2856" s="580"/>
      <c r="E2856" s="580"/>
      <c r="F2856" s="580"/>
      <c r="G2856" s="580"/>
      <c r="H2856" s="580"/>
      <c r="I2856" s="580"/>
      <c r="J2856" s="580"/>
      <c r="K2856" s="580"/>
      <c r="L2856" s="580"/>
      <c r="M2856" s="580"/>
      <c r="N2856" s="580"/>
      <c r="O2856" s="580"/>
      <c r="P2856" s="580"/>
      <c r="Q2856" s="580"/>
      <c r="R2856" s="580"/>
      <c r="S2856" s="580"/>
      <c r="T2856" s="437"/>
      <c r="U2856" s="437"/>
      <c r="V2856" s="437"/>
      <c r="W2856" s="437"/>
      <c r="X2856" s="437"/>
      <c r="Y2856" s="437"/>
      <c r="Z2856" s="437"/>
      <c r="AA2856" s="437"/>
      <c r="AB2856" s="437"/>
      <c r="AC2856" s="437"/>
      <c r="AD2856" s="437"/>
      <c r="AE2856" s="437"/>
      <c r="AF2856" s="437"/>
    </row>
    <row r="2857">
      <c r="A2857" s="580"/>
      <c r="B2857" s="580"/>
      <c r="C2857" s="580"/>
      <c r="D2857" s="580"/>
      <c r="E2857" s="580"/>
      <c r="F2857" s="580"/>
      <c r="G2857" s="580"/>
      <c r="H2857" s="580"/>
      <c r="I2857" s="580"/>
      <c r="J2857" s="580"/>
      <c r="K2857" s="580"/>
      <c r="L2857" s="580"/>
      <c r="M2857" s="580"/>
      <c r="N2857" s="580"/>
      <c r="O2857" s="580"/>
      <c r="P2857" s="580"/>
      <c r="Q2857" s="580"/>
      <c r="R2857" s="580"/>
      <c r="S2857" s="580"/>
      <c r="T2857" s="437"/>
      <c r="U2857" s="437"/>
      <c r="V2857" s="437"/>
      <c r="W2857" s="437"/>
      <c r="X2857" s="437"/>
      <c r="Y2857" s="437"/>
      <c r="Z2857" s="437"/>
      <c r="AA2857" s="437"/>
      <c r="AB2857" s="437"/>
      <c r="AC2857" s="437"/>
      <c r="AD2857" s="437"/>
      <c r="AE2857" s="437"/>
      <c r="AF2857" s="437"/>
    </row>
    <row r="2858">
      <c r="A2858" s="580"/>
      <c r="B2858" s="580"/>
      <c r="C2858" s="580"/>
      <c r="D2858" s="580"/>
      <c r="E2858" s="580"/>
      <c r="F2858" s="580"/>
      <c r="G2858" s="580"/>
      <c r="H2858" s="580"/>
      <c r="I2858" s="580"/>
      <c r="J2858" s="580"/>
      <c r="K2858" s="580"/>
      <c r="L2858" s="580"/>
      <c r="M2858" s="580"/>
      <c r="N2858" s="580"/>
      <c r="O2858" s="580"/>
      <c r="P2858" s="580"/>
      <c r="Q2858" s="580"/>
      <c r="R2858" s="580"/>
      <c r="S2858" s="580"/>
      <c r="T2858" s="437"/>
      <c r="U2858" s="437"/>
      <c r="V2858" s="437"/>
      <c r="W2858" s="437"/>
      <c r="X2858" s="437"/>
      <c r="Y2858" s="437"/>
      <c r="Z2858" s="437"/>
      <c r="AA2858" s="437"/>
      <c r="AB2858" s="437"/>
      <c r="AC2858" s="437"/>
      <c r="AD2858" s="437"/>
      <c r="AE2858" s="437"/>
      <c r="AF2858" s="437"/>
    </row>
    <row r="2859">
      <c r="A2859" s="580"/>
      <c r="B2859" s="580"/>
      <c r="C2859" s="580"/>
      <c r="D2859" s="580"/>
      <c r="E2859" s="580"/>
      <c r="F2859" s="580"/>
      <c r="G2859" s="580"/>
      <c r="H2859" s="580"/>
      <c r="I2859" s="580"/>
      <c r="J2859" s="580"/>
      <c r="K2859" s="580"/>
      <c r="L2859" s="580"/>
      <c r="M2859" s="580"/>
      <c r="N2859" s="580"/>
      <c r="O2859" s="580"/>
      <c r="P2859" s="580"/>
      <c r="Q2859" s="580"/>
      <c r="R2859" s="580"/>
      <c r="S2859" s="580"/>
      <c r="T2859" s="437"/>
      <c r="U2859" s="437"/>
      <c r="V2859" s="437"/>
      <c r="W2859" s="437"/>
      <c r="X2859" s="437"/>
      <c r="Y2859" s="437"/>
      <c r="Z2859" s="437"/>
      <c r="AA2859" s="437"/>
      <c r="AB2859" s="437"/>
      <c r="AC2859" s="437"/>
      <c r="AD2859" s="437"/>
      <c r="AE2859" s="437"/>
      <c r="AF2859" s="437"/>
    </row>
    <row r="2860">
      <c r="A2860" s="580"/>
      <c r="B2860" s="580"/>
      <c r="C2860" s="580"/>
      <c r="D2860" s="580"/>
      <c r="E2860" s="580"/>
      <c r="F2860" s="580"/>
      <c r="G2860" s="580"/>
      <c r="H2860" s="580"/>
      <c r="I2860" s="580"/>
      <c r="J2860" s="580"/>
      <c r="K2860" s="580"/>
      <c r="L2860" s="580"/>
      <c r="M2860" s="580"/>
      <c r="N2860" s="580"/>
      <c r="O2860" s="580"/>
      <c r="P2860" s="580"/>
      <c r="Q2860" s="580"/>
      <c r="R2860" s="580"/>
      <c r="S2860" s="580"/>
      <c r="T2860" s="437"/>
      <c r="U2860" s="437"/>
      <c r="V2860" s="437"/>
      <c r="W2860" s="437"/>
      <c r="X2860" s="437"/>
      <c r="Y2860" s="437"/>
      <c r="Z2860" s="437"/>
      <c r="AA2860" s="437"/>
      <c r="AB2860" s="437"/>
      <c r="AC2860" s="437"/>
      <c r="AD2860" s="437"/>
      <c r="AE2860" s="437"/>
      <c r="AF2860" s="437"/>
    </row>
    <row r="2861">
      <c r="A2861" s="580"/>
      <c r="B2861" s="580"/>
      <c r="C2861" s="580"/>
      <c r="D2861" s="580"/>
      <c r="E2861" s="580"/>
      <c r="F2861" s="580"/>
      <c r="G2861" s="580"/>
      <c r="H2861" s="580"/>
      <c r="I2861" s="580"/>
      <c r="J2861" s="580"/>
      <c r="K2861" s="580"/>
      <c r="L2861" s="580"/>
      <c r="M2861" s="580"/>
      <c r="N2861" s="580"/>
      <c r="O2861" s="580"/>
      <c r="P2861" s="580"/>
      <c r="Q2861" s="580"/>
      <c r="R2861" s="580"/>
      <c r="S2861" s="580"/>
      <c r="T2861" s="437"/>
      <c r="U2861" s="437"/>
      <c r="V2861" s="437"/>
      <c r="W2861" s="437"/>
      <c r="X2861" s="437"/>
      <c r="Y2861" s="437"/>
      <c r="Z2861" s="437"/>
      <c r="AA2861" s="437"/>
      <c r="AB2861" s="437"/>
      <c r="AC2861" s="437"/>
      <c r="AD2861" s="437"/>
      <c r="AE2861" s="437"/>
      <c r="AF2861" s="437"/>
    </row>
    <row r="2862">
      <c r="A2862" s="580"/>
      <c r="B2862" s="580"/>
      <c r="C2862" s="580"/>
      <c r="D2862" s="580"/>
      <c r="E2862" s="580"/>
      <c r="F2862" s="580"/>
      <c r="G2862" s="580"/>
      <c r="H2862" s="580"/>
      <c r="I2862" s="580"/>
      <c r="J2862" s="580"/>
      <c r="K2862" s="580"/>
      <c r="L2862" s="580"/>
      <c r="M2862" s="580"/>
      <c r="N2862" s="580"/>
      <c r="O2862" s="580"/>
      <c r="P2862" s="580"/>
      <c r="Q2862" s="580"/>
      <c r="R2862" s="580"/>
      <c r="S2862" s="580"/>
      <c r="T2862" s="437"/>
      <c r="U2862" s="437"/>
      <c r="V2862" s="437"/>
      <c r="W2862" s="437"/>
      <c r="X2862" s="437"/>
      <c r="Y2862" s="437"/>
      <c r="Z2862" s="437"/>
      <c r="AA2862" s="437"/>
      <c r="AB2862" s="437"/>
      <c r="AC2862" s="437"/>
      <c r="AD2862" s="437"/>
      <c r="AE2862" s="437"/>
      <c r="AF2862" s="437"/>
    </row>
    <row r="2863">
      <c r="A2863" s="580"/>
      <c r="B2863" s="580"/>
      <c r="C2863" s="580"/>
      <c r="D2863" s="580"/>
      <c r="E2863" s="580"/>
      <c r="F2863" s="580"/>
      <c r="G2863" s="580"/>
      <c r="H2863" s="580"/>
      <c r="I2863" s="580"/>
      <c r="J2863" s="580"/>
      <c r="K2863" s="580"/>
      <c r="L2863" s="580"/>
      <c r="M2863" s="580"/>
      <c r="N2863" s="580"/>
      <c r="O2863" s="580"/>
      <c r="P2863" s="580"/>
      <c r="Q2863" s="580"/>
      <c r="R2863" s="580"/>
      <c r="S2863" s="580"/>
      <c r="T2863" s="437"/>
      <c r="U2863" s="437"/>
      <c r="V2863" s="437"/>
      <c r="W2863" s="437"/>
      <c r="X2863" s="437"/>
      <c r="Y2863" s="437"/>
      <c r="Z2863" s="437"/>
      <c r="AA2863" s="437"/>
      <c r="AB2863" s="437"/>
      <c r="AC2863" s="437"/>
      <c r="AD2863" s="437"/>
      <c r="AE2863" s="437"/>
      <c r="AF2863" s="437"/>
    </row>
    <row r="2864">
      <c r="A2864" s="580"/>
      <c r="B2864" s="580"/>
      <c r="C2864" s="580"/>
      <c r="D2864" s="580"/>
      <c r="E2864" s="580"/>
      <c r="F2864" s="580"/>
      <c r="G2864" s="580"/>
      <c r="H2864" s="580"/>
      <c r="I2864" s="580"/>
      <c r="J2864" s="580"/>
      <c r="K2864" s="580"/>
      <c r="L2864" s="580"/>
      <c r="M2864" s="580"/>
      <c r="N2864" s="580"/>
      <c r="O2864" s="580"/>
      <c r="P2864" s="580"/>
      <c r="Q2864" s="580"/>
      <c r="R2864" s="580"/>
      <c r="S2864" s="580"/>
      <c r="T2864" s="437"/>
      <c r="U2864" s="437"/>
      <c r="V2864" s="437"/>
      <c r="W2864" s="437"/>
      <c r="X2864" s="437"/>
      <c r="Y2864" s="437"/>
      <c r="Z2864" s="437"/>
      <c r="AA2864" s="437"/>
      <c r="AB2864" s="437"/>
      <c r="AC2864" s="437"/>
      <c r="AD2864" s="437"/>
      <c r="AE2864" s="437"/>
      <c r="AF2864" s="437"/>
    </row>
    <row r="2865">
      <c r="A2865" s="580"/>
      <c r="B2865" s="580"/>
      <c r="C2865" s="580"/>
      <c r="D2865" s="580"/>
      <c r="E2865" s="580"/>
      <c r="F2865" s="580"/>
      <c r="G2865" s="580"/>
      <c r="H2865" s="580"/>
      <c r="I2865" s="580"/>
      <c r="J2865" s="580"/>
      <c r="K2865" s="580"/>
      <c r="L2865" s="580"/>
      <c r="M2865" s="580"/>
      <c r="N2865" s="580"/>
      <c r="O2865" s="580"/>
      <c r="P2865" s="580"/>
      <c r="Q2865" s="580"/>
      <c r="R2865" s="580"/>
      <c r="S2865" s="580"/>
      <c r="T2865" s="437"/>
      <c r="U2865" s="437"/>
      <c r="V2865" s="437"/>
      <c r="W2865" s="437"/>
      <c r="X2865" s="437"/>
      <c r="Y2865" s="437"/>
      <c r="Z2865" s="437"/>
      <c r="AA2865" s="437"/>
      <c r="AB2865" s="437"/>
      <c r="AC2865" s="437"/>
      <c r="AD2865" s="437"/>
      <c r="AE2865" s="437"/>
      <c r="AF2865" s="437"/>
    </row>
    <row r="2866">
      <c r="A2866" s="580"/>
      <c r="B2866" s="580"/>
      <c r="C2866" s="580"/>
      <c r="D2866" s="580"/>
      <c r="E2866" s="580"/>
      <c r="F2866" s="580"/>
      <c r="G2866" s="580"/>
      <c r="H2866" s="580"/>
      <c r="I2866" s="580"/>
      <c r="J2866" s="580"/>
      <c r="K2866" s="580"/>
      <c r="L2866" s="580"/>
      <c r="M2866" s="580"/>
      <c r="N2866" s="580"/>
      <c r="O2866" s="580"/>
      <c r="P2866" s="580"/>
      <c r="Q2866" s="580"/>
      <c r="R2866" s="580"/>
      <c r="S2866" s="580"/>
      <c r="T2866" s="437"/>
      <c r="U2866" s="437"/>
      <c r="V2866" s="437"/>
      <c r="W2866" s="437"/>
      <c r="X2866" s="437"/>
      <c r="Y2866" s="437"/>
      <c r="Z2866" s="437"/>
      <c r="AA2866" s="437"/>
      <c r="AB2866" s="437"/>
      <c r="AC2866" s="437"/>
      <c r="AD2866" s="437"/>
      <c r="AE2866" s="437"/>
      <c r="AF2866" s="437"/>
    </row>
    <row r="2867">
      <c r="A2867" s="580"/>
      <c r="B2867" s="580"/>
      <c r="C2867" s="580"/>
      <c r="D2867" s="580"/>
      <c r="E2867" s="580"/>
      <c r="F2867" s="580"/>
      <c r="G2867" s="580"/>
      <c r="H2867" s="580"/>
      <c r="I2867" s="580"/>
      <c r="J2867" s="580"/>
      <c r="K2867" s="580"/>
      <c r="L2867" s="580"/>
      <c r="M2867" s="580"/>
      <c r="N2867" s="580"/>
      <c r="O2867" s="580"/>
      <c r="P2867" s="580"/>
      <c r="Q2867" s="580"/>
      <c r="R2867" s="580"/>
      <c r="S2867" s="580"/>
      <c r="T2867" s="437"/>
      <c r="U2867" s="437"/>
      <c r="V2867" s="437"/>
      <c r="W2867" s="437"/>
      <c r="X2867" s="437"/>
      <c r="Y2867" s="437"/>
      <c r="Z2867" s="437"/>
      <c r="AA2867" s="437"/>
      <c r="AB2867" s="437"/>
      <c r="AC2867" s="437"/>
      <c r="AD2867" s="437"/>
      <c r="AE2867" s="437"/>
      <c r="AF2867" s="437"/>
    </row>
    <row r="2868">
      <c r="A2868" s="580"/>
      <c r="B2868" s="580"/>
      <c r="C2868" s="580"/>
      <c r="D2868" s="580"/>
      <c r="E2868" s="580"/>
      <c r="F2868" s="580"/>
      <c r="G2868" s="580"/>
      <c r="H2868" s="580"/>
      <c r="I2868" s="580"/>
      <c r="J2868" s="580"/>
      <c r="K2868" s="580"/>
      <c r="L2868" s="580"/>
      <c r="M2868" s="580"/>
      <c r="N2868" s="580"/>
      <c r="O2868" s="580"/>
      <c r="P2868" s="580"/>
      <c r="Q2868" s="580"/>
      <c r="R2868" s="580"/>
      <c r="S2868" s="580"/>
      <c r="T2868" s="437"/>
      <c r="U2868" s="437"/>
      <c r="V2868" s="437"/>
      <c r="W2868" s="437"/>
      <c r="X2868" s="437"/>
      <c r="Y2868" s="437"/>
      <c r="Z2868" s="437"/>
      <c r="AA2868" s="437"/>
      <c r="AB2868" s="437"/>
      <c r="AC2868" s="437"/>
      <c r="AD2868" s="437"/>
      <c r="AE2868" s="437"/>
      <c r="AF2868" s="437"/>
    </row>
    <row r="2869">
      <c r="A2869" s="580"/>
      <c r="B2869" s="580"/>
      <c r="C2869" s="580"/>
      <c r="D2869" s="580"/>
      <c r="E2869" s="580"/>
      <c r="F2869" s="580"/>
      <c r="G2869" s="580"/>
      <c r="H2869" s="580"/>
      <c r="I2869" s="580"/>
      <c r="J2869" s="580"/>
      <c r="K2869" s="580"/>
      <c r="L2869" s="580"/>
      <c r="M2869" s="580"/>
      <c r="N2869" s="580"/>
      <c r="O2869" s="580"/>
      <c r="P2869" s="580"/>
      <c r="Q2869" s="580"/>
      <c r="R2869" s="580"/>
      <c r="S2869" s="580"/>
      <c r="T2869" s="437"/>
      <c r="U2869" s="437"/>
      <c r="V2869" s="437"/>
      <c r="W2869" s="437"/>
      <c r="X2869" s="437"/>
      <c r="Y2869" s="437"/>
      <c r="Z2869" s="437"/>
      <c r="AA2869" s="437"/>
      <c r="AB2869" s="437"/>
      <c r="AC2869" s="437"/>
      <c r="AD2869" s="437"/>
      <c r="AE2869" s="437"/>
      <c r="AF2869" s="437"/>
    </row>
    <row r="2870">
      <c r="A2870" s="580"/>
      <c r="B2870" s="580"/>
      <c r="C2870" s="580"/>
      <c r="D2870" s="580"/>
      <c r="E2870" s="580"/>
      <c r="F2870" s="580"/>
      <c r="G2870" s="580"/>
      <c r="H2870" s="580"/>
      <c r="I2870" s="580"/>
      <c r="J2870" s="580"/>
      <c r="K2870" s="580"/>
      <c r="L2870" s="580"/>
      <c r="M2870" s="580"/>
      <c r="N2870" s="580"/>
      <c r="O2870" s="580"/>
      <c r="P2870" s="580"/>
      <c r="Q2870" s="580"/>
      <c r="R2870" s="580"/>
      <c r="S2870" s="580"/>
      <c r="T2870" s="437"/>
      <c r="U2870" s="437"/>
      <c r="V2870" s="437"/>
      <c r="W2870" s="437"/>
      <c r="X2870" s="437"/>
      <c r="Y2870" s="437"/>
      <c r="Z2870" s="437"/>
      <c r="AA2870" s="437"/>
      <c r="AB2870" s="437"/>
      <c r="AC2870" s="437"/>
      <c r="AD2870" s="437"/>
      <c r="AE2870" s="437"/>
      <c r="AF2870" s="437"/>
    </row>
    <row r="2871">
      <c r="A2871" s="580"/>
      <c r="B2871" s="580"/>
      <c r="C2871" s="580"/>
      <c r="D2871" s="580"/>
      <c r="E2871" s="581"/>
      <c r="F2871" s="580"/>
      <c r="G2871" s="580"/>
      <c r="H2871" s="580"/>
      <c r="I2871" s="580"/>
      <c r="J2871" s="580"/>
      <c r="K2871" s="580"/>
      <c r="L2871" s="580"/>
      <c r="M2871" s="580"/>
      <c r="N2871" s="580"/>
      <c r="O2871" s="580"/>
      <c r="P2871" s="580"/>
      <c r="Q2871" s="580"/>
      <c r="R2871" s="580"/>
      <c r="S2871" s="580"/>
      <c r="T2871" s="437"/>
      <c r="U2871" s="437"/>
      <c r="V2871" s="437"/>
      <c r="W2871" s="437"/>
      <c r="X2871" s="437"/>
      <c r="Y2871" s="437"/>
      <c r="Z2871" s="437"/>
      <c r="AA2871" s="437"/>
      <c r="AB2871" s="437"/>
      <c r="AC2871" s="437"/>
      <c r="AD2871" s="437"/>
      <c r="AE2871" s="437"/>
      <c r="AF2871" s="437"/>
    </row>
    <row r="2872">
      <c r="A2872" s="580"/>
      <c r="B2872" s="580"/>
      <c r="C2872" s="580"/>
      <c r="D2872" s="580"/>
      <c r="E2872" s="580"/>
      <c r="F2872" s="580"/>
      <c r="G2872" s="580"/>
      <c r="H2872" s="580"/>
      <c r="I2872" s="580"/>
      <c r="J2872" s="580"/>
      <c r="K2872" s="580"/>
      <c r="L2872" s="580"/>
      <c r="M2872" s="580"/>
      <c r="N2872" s="580"/>
      <c r="O2872" s="580"/>
      <c r="P2872" s="580"/>
      <c r="Q2872" s="580"/>
      <c r="R2872" s="580"/>
      <c r="S2872" s="580"/>
      <c r="T2872" s="437"/>
      <c r="U2872" s="437"/>
      <c r="V2872" s="437"/>
      <c r="W2872" s="437"/>
      <c r="X2872" s="437"/>
      <c r="Y2872" s="437"/>
      <c r="Z2872" s="437"/>
      <c r="AA2872" s="437"/>
      <c r="AB2872" s="437"/>
      <c r="AC2872" s="437"/>
      <c r="AD2872" s="437"/>
      <c r="AE2872" s="437"/>
      <c r="AF2872" s="437"/>
    </row>
    <row r="2873">
      <c r="A2873" s="580"/>
      <c r="B2873" s="580"/>
      <c r="C2873" s="580"/>
      <c r="E2873" s="580"/>
      <c r="J2873" s="580"/>
      <c r="K2873" s="580"/>
      <c r="L2873" s="580"/>
      <c r="M2873" s="580"/>
      <c r="N2873" s="580"/>
      <c r="O2873" s="580"/>
      <c r="P2873" s="580"/>
      <c r="Q2873" s="580"/>
      <c r="R2873" s="580"/>
      <c r="S2873" s="580"/>
      <c r="T2873" s="437"/>
      <c r="U2873" s="437"/>
      <c r="V2873" s="437"/>
      <c r="W2873" s="437"/>
      <c r="X2873" s="437"/>
      <c r="Y2873" s="437"/>
      <c r="Z2873" s="437"/>
      <c r="AA2873" s="437"/>
      <c r="AB2873" s="437"/>
      <c r="AC2873" s="437"/>
      <c r="AD2873" s="437"/>
      <c r="AE2873" s="437"/>
      <c r="AF2873" s="437"/>
    </row>
    <row r="2874">
      <c r="A2874" s="580"/>
      <c r="B2874" s="580"/>
      <c r="C2874" s="580"/>
      <c r="E2874" s="580"/>
      <c r="J2874" s="580"/>
      <c r="K2874" s="580"/>
      <c r="L2874" s="580"/>
      <c r="M2874" s="580"/>
      <c r="N2874" s="580"/>
      <c r="O2874" s="580"/>
      <c r="P2874" s="580"/>
      <c r="Q2874" s="580"/>
      <c r="R2874" s="580"/>
      <c r="S2874" s="580"/>
      <c r="T2874" s="437"/>
      <c r="U2874" s="437"/>
      <c r="V2874" s="437"/>
      <c r="W2874" s="437"/>
      <c r="X2874" s="437"/>
      <c r="Y2874" s="437"/>
      <c r="Z2874" s="437"/>
      <c r="AA2874" s="437"/>
      <c r="AB2874" s="437"/>
      <c r="AC2874" s="437"/>
      <c r="AD2874" s="437"/>
      <c r="AE2874" s="437"/>
      <c r="AF2874" s="437"/>
    </row>
    <row r="2875">
      <c r="A2875" s="580"/>
      <c r="B2875" s="580"/>
      <c r="C2875" s="580"/>
      <c r="D2875" s="580"/>
      <c r="E2875" s="580"/>
      <c r="F2875" s="580"/>
      <c r="G2875" s="580"/>
      <c r="H2875" s="580"/>
      <c r="I2875" s="580"/>
      <c r="J2875" s="580"/>
      <c r="K2875" s="580"/>
      <c r="L2875" s="580"/>
      <c r="M2875" s="580"/>
      <c r="N2875" s="580"/>
      <c r="O2875" s="580"/>
      <c r="P2875" s="580"/>
      <c r="Q2875" s="580"/>
      <c r="R2875" s="580"/>
      <c r="S2875" s="580"/>
      <c r="T2875" s="437"/>
      <c r="U2875" s="437"/>
      <c r="V2875" s="437"/>
      <c r="W2875" s="437"/>
      <c r="X2875" s="437"/>
      <c r="Y2875" s="437"/>
      <c r="Z2875" s="437"/>
      <c r="AA2875" s="437"/>
      <c r="AB2875" s="437"/>
      <c r="AC2875" s="437"/>
      <c r="AD2875" s="437"/>
      <c r="AE2875" s="437"/>
      <c r="AF2875" s="437"/>
    </row>
    <row r="2876">
      <c r="A2876" s="580"/>
      <c r="B2876" s="580"/>
      <c r="C2876" s="580"/>
      <c r="D2876" s="580"/>
      <c r="E2876" s="580"/>
      <c r="F2876" s="580"/>
      <c r="G2876" s="580"/>
      <c r="H2876" s="580"/>
      <c r="I2876" s="580"/>
      <c r="J2876" s="580"/>
      <c r="K2876" s="580"/>
      <c r="L2876" s="580"/>
      <c r="M2876" s="580"/>
      <c r="N2876" s="580"/>
      <c r="O2876" s="580"/>
      <c r="P2876" s="580"/>
      <c r="Q2876" s="580"/>
      <c r="R2876" s="580"/>
      <c r="S2876" s="580"/>
      <c r="T2876" s="437"/>
      <c r="U2876" s="437"/>
      <c r="V2876" s="437"/>
      <c r="W2876" s="437"/>
      <c r="X2876" s="437"/>
      <c r="Y2876" s="437"/>
      <c r="Z2876" s="437"/>
      <c r="AA2876" s="437"/>
      <c r="AB2876" s="437"/>
      <c r="AC2876" s="437"/>
      <c r="AD2876" s="437"/>
      <c r="AE2876" s="437"/>
      <c r="AF2876" s="437"/>
    </row>
    <row r="2877">
      <c r="A2877" s="434" t="s">
        <v>9080</v>
      </c>
      <c r="B2877" s="435"/>
      <c r="C2877" s="435"/>
      <c r="D2877" s="435"/>
      <c r="E2877" s="435"/>
      <c r="F2877" s="435"/>
      <c r="G2877" s="435"/>
      <c r="H2877" s="435"/>
      <c r="I2877" s="435"/>
      <c r="J2877" s="435"/>
      <c r="K2877" s="435"/>
      <c r="L2877" s="435"/>
      <c r="M2877" s="435"/>
      <c r="N2877" s="435"/>
      <c r="O2877" s="435"/>
      <c r="P2877" s="435"/>
      <c r="Q2877" s="435"/>
      <c r="R2877" s="435"/>
      <c r="S2877" s="436"/>
      <c r="T2877" s="437"/>
      <c r="U2877" s="437"/>
      <c r="V2877" s="437"/>
      <c r="W2877" s="437"/>
      <c r="X2877" s="437"/>
      <c r="Y2877" s="437"/>
      <c r="Z2877" s="437"/>
      <c r="AA2877" s="437"/>
      <c r="AB2877" s="437"/>
      <c r="AC2877" s="437"/>
      <c r="AD2877" s="437"/>
      <c r="AE2877" s="437"/>
      <c r="AF2877" s="437"/>
    </row>
    <row r="2878">
      <c r="A2878" s="438" t="s">
        <v>8935</v>
      </c>
      <c r="B2878" s="439"/>
      <c r="C2878" s="438" t="s">
        <v>8936</v>
      </c>
      <c r="D2878" s="440"/>
      <c r="E2878" s="439"/>
      <c r="F2878" s="441" t="s">
        <v>1437</v>
      </c>
      <c r="G2878" s="442" t="s">
        <v>8937</v>
      </c>
      <c r="H2878" s="443" t="s">
        <v>1442</v>
      </c>
      <c r="I2878" s="444"/>
      <c r="J2878" s="444"/>
      <c r="K2878" s="444"/>
      <c r="L2878" s="444"/>
      <c r="M2878" s="444"/>
      <c r="N2878" s="444"/>
      <c r="O2878" s="444"/>
      <c r="P2878" s="444"/>
      <c r="Q2878" s="444"/>
      <c r="R2878" s="444"/>
      <c r="S2878" s="445"/>
      <c r="T2878" s="437"/>
      <c r="U2878" s="437"/>
      <c r="V2878" s="437"/>
      <c r="W2878" s="437"/>
      <c r="X2878" s="437"/>
      <c r="Y2878" s="437"/>
      <c r="Z2878" s="437"/>
      <c r="AA2878" s="437"/>
      <c r="AB2878" s="437"/>
      <c r="AC2878" s="437"/>
      <c r="AD2878" s="437"/>
      <c r="AE2878" s="437"/>
      <c r="AF2878" s="437"/>
    </row>
    <row r="2879">
      <c r="A2879" s="446" t="s">
        <v>8938</v>
      </c>
      <c r="B2879" s="22"/>
      <c r="C2879" s="447"/>
      <c r="D2879" s="448"/>
      <c r="E2879" s="22"/>
      <c r="F2879" s="449" t="s">
        <v>8939</v>
      </c>
      <c r="G2879" s="450"/>
      <c r="H2879" s="451"/>
      <c r="S2879" s="452"/>
      <c r="T2879" s="437"/>
      <c r="U2879" s="437"/>
      <c r="V2879" s="437"/>
      <c r="W2879" s="437"/>
      <c r="X2879" s="437"/>
      <c r="Y2879" s="437"/>
      <c r="Z2879" s="437"/>
      <c r="AA2879" s="437"/>
      <c r="AB2879" s="437"/>
      <c r="AC2879" s="437"/>
      <c r="AD2879" s="437"/>
      <c r="AE2879" s="437"/>
      <c r="AF2879" s="437"/>
    </row>
    <row r="2880">
      <c r="A2880" s="453" t="s">
        <v>8940</v>
      </c>
      <c r="B2880" s="448"/>
      <c r="C2880" s="448"/>
      <c r="D2880" s="22"/>
      <c r="E2880" s="454" t="s">
        <v>8941</v>
      </c>
      <c r="F2880" s="455" t="s">
        <v>8942</v>
      </c>
      <c r="G2880" s="456"/>
      <c r="H2880" s="451"/>
      <c r="S2880" s="452"/>
      <c r="T2880" s="437"/>
      <c r="U2880" s="437"/>
      <c r="V2880" s="437"/>
      <c r="W2880" s="437"/>
      <c r="X2880" s="437"/>
      <c r="Y2880" s="437"/>
      <c r="Z2880" s="437"/>
      <c r="AA2880" s="437"/>
      <c r="AB2880" s="437"/>
      <c r="AC2880" s="437"/>
      <c r="AD2880" s="437"/>
      <c r="AE2880" s="437"/>
      <c r="AF2880" s="437"/>
    </row>
    <row r="2881">
      <c r="A2881" s="457" t="s">
        <v>8943</v>
      </c>
      <c r="B2881" s="458"/>
      <c r="C2881" s="458"/>
      <c r="D2881" s="459"/>
      <c r="E2881" s="460"/>
      <c r="F2881" s="461"/>
      <c r="G2881" s="462"/>
      <c r="H2881" s="463"/>
      <c r="I2881" s="464"/>
      <c r="J2881" s="464"/>
      <c r="K2881" s="464"/>
      <c r="L2881" s="464"/>
      <c r="M2881" s="464"/>
      <c r="N2881" s="464"/>
      <c r="O2881" s="464"/>
      <c r="P2881" s="464"/>
      <c r="Q2881" s="464"/>
      <c r="R2881" s="464"/>
      <c r="S2881" s="465"/>
      <c r="T2881" s="437"/>
      <c r="U2881" s="437"/>
      <c r="V2881" s="437"/>
      <c r="W2881" s="437"/>
      <c r="X2881" s="437"/>
      <c r="Y2881" s="437"/>
      <c r="Z2881" s="437"/>
      <c r="AA2881" s="437"/>
      <c r="AB2881" s="437"/>
      <c r="AC2881" s="437"/>
      <c r="AD2881" s="437"/>
      <c r="AE2881" s="437"/>
      <c r="AF2881" s="437"/>
    </row>
    <row r="2882">
      <c r="A2882" s="466" t="s">
        <v>8944</v>
      </c>
      <c r="B2882" s="467"/>
      <c r="C2882" s="468" t="s">
        <v>8945</v>
      </c>
      <c r="D2882" s="469"/>
      <c r="E2882" s="469"/>
      <c r="F2882" s="469"/>
      <c r="G2882" s="469"/>
      <c r="H2882" s="560" t="s">
        <v>9018</v>
      </c>
      <c r="J2882" s="561" t="s">
        <v>9019</v>
      </c>
      <c r="N2882" s="562" t="s">
        <v>9020</v>
      </c>
      <c r="O2882" s="444"/>
      <c r="P2882" s="561" t="s">
        <v>9019</v>
      </c>
      <c r="S2882" s="452"/>
      <c r="T2882" s="437"/>
      <c r="U2882" s="437"/>
      <c r="V2882" s="437"/>
      <c r="W2882" s="437"/>
      <c r="X2882" s="437"/>
      <c r="Y2882" s="437"/>
      <c r="Z2882" s="437"/>
      <c r="AA2882" s="437"/>
      <c r="AB2882" s="437"/>
      <c r="AC2882" s="437"/>
      <c r="AD2882" s="437"/>
      <c r="AE2882" s="437"/>
      <c r="AF2882" s="437"/>
    </row>
    <row r="2883">
      <c r="A2883" s="471"/>
      <c r="B2883" s="472" t="s">
        <v>8946</v>
      </c>
      <c r="C2883" s="473" t="s">
        <v>8947</v>
      </c>
      <c r="D2883" s="474"/>
      <c r="E2883" s="474"/>
      <c r="F2883" s="475"/>
      <c r="G2883" s="473" t="s">
        <v>8948</v>
      </c>
      <c r="H2883" s="451"/>
      <c r="S2883" s="452"/>
      <c r="T2883" s="437"/>
      <c r="U2883" s="437"/>
      <c r="V2883" s="437"/>
      <c r="W2883" s="437"/>
      <c r="X2883" s="437"/>
      <c r="Y2883" s="437"/>
      <c r="Z2883" s="437"/>
      <c r="AA2883" s="437"/>
      <c r="AB2883" s="437"/>
      <c r="AC2883" s="437"/>
      <c r="AD2883" s="437"/>
      <c r="AE2883" s="437"/>
      <c r="AF2883" s="437"/>
    </row>
    <row r="2884">
      <c r="A2884" s="471" t="s">
        <v>2101</v>
      </c>
      <c r="B2884" s="472">
        <v>1.0</v>
      </c>
      <c r="C2884" s="476" t="s">
        <v>2102</v>
      </c>
      <c r="D2884" s="474"/>
      <c r="E2884" s="474"/>
      <c r="F2884" s="475"/>
      <c r="G2884" s="477"/>
      <c r="H2884" s="558" t="s">
        <v>1441</v>
      </c>
      <c r="S2884" s="452"/>
      <c r="T2884" s="437"/>
      <c r="U2884" s="437"/>
      <c r="V2884" s="437"/>
      <c r="W2884" s="437"/>
      <c r="X2884" s="437"/>
      <c r="Y2884" s="437"/>
      <c r="Z2884" s="437"/>
      <c r="AA2884" s="437"/>
      <c r="AB2884" s="437"/>
      <c r="AC2884" s="437"/>
      <c r="AD2884" s="437"/>
      <c r="AE2884" s="437"/>
      <c r="AF2884" s="437"/>
    </row>
    <row r="2885">
      <c r="A2885" s="471" t="s">
        <v>2101</v>
      </c>
      <c r="B2885" s="478">
        <v>2.0</v>
      </c>
      <c r="C2885" s="476" t="s">
        <v>2103</v>
      </c>
      <c r="D2885" s="474"/>
      <c r="E2885" s="474"/>
      <c r="F2885" s="475"/>
      <c r="G2885" s="477"/>
      <c r="H2885" s="451"/>
      <c r="S2885" s="452"/>
      <c r="T2885" s="437"/>
      <c r="U2885" s="437"/>
      <c r="V2885" s="437"/>
      <c r="W2885" s="437"/>
      <c r="X2885" s="437"/>
      <c r="Y2885" s="437"/>
      <c r="Z2885" s="437"/>
      <c r="AA2885" s="437"/>
      <c r="AB2885" s="437"/>
      <c r="AC2885" s="437"/>
      <c r="AD2885" s="437"/>
      <c r="AE2885" s="437"/>
      <c r="AF2885" s="437"/>
    </row>
    <row r="2886">
      <c r="A2886" s="471"/>
      <c r="B2886" s="472" t="s">
        <v>8946</v>
      </c>
      <c r="C2886" s="473" t="s">
        <v>8947</v>
      </c>
      <c r="D2886" s="474"/>
      <c r="E2886" s="475"/>
      <c r="F2886" s="472" t="s">
        <v>8948</v>
      </c>
      <c r="G2886" s="477" t="s">
        <v>8949</v>
      </c>
      <c r="H2886" s="451"/>
      <c r="S2886" s="452"/>
      <c r="T2886" s="437"/>
      <c r="U2886" s="437"/>
      <c r="V2886" s="437"/>
      <c r="W2886" s="437"/>
      <c r="X2886" s="437"/>
      <c r="Y2886" s="437"/>
      <c r="Z2886" s="437"/>
      <c r="AA2886" s="437"/>
      <c r="AB2886" s="437"/>
      <c r="AC2886" s="437"/>
      <c r="AD2886" s="437"/>
      <c r="AE2886" s="437"/>
      <c r="AF2886" s="437"/>
    </row>
    <row r="2887">
      <c r="A2887" s="471" t="s">
        <v>2104</v>
      </c>
      <c r="B2887" s="472">
        <v>1.0</v>
      </c>
      <c r="C2887" s="476" t="s">
        <v>2118</v>
      </c>
      <c r="D2887" s="474"/>
      <c r="E2887" s="475"/>
      <c r="F2887" s="478" t="s">
        <v>2119</v>
      </c>
      <c r="G2887" s="559" t="s">
        <v>1638</v>
      </c>
      <c r="H2887" s="451"/>
      <c r="S2887" s="452"/>
      <c r="T2887" s="437"/>
      <c r="U2887" s="437"/>
      <c r="V2887" s="437"/>
      <c r="W2887" s="437"/>
      <c r="X2887" s="437"/>
      <c r="Y2887" s="437"/>
      <c r="Z2887" s="437"/>
      <c r="AA2887" s="437"/>
      <c r="AB2887" s="437"/>
      <c r="AC2887" s="437"/>
      <c r="AD2887" s="437"/>
      <c r="AE2887" s="437"/>
      <c r="AF2887" s="437"/>
    </row>
    <row r="2888">
      <c r="A2888" s="471"/>
      <c r="B2888" s="472" t="s">
        <v>8946</v>
      </c>
      <c r="C2888" s="517" t="s">
        <v>6512</v>
      </c>
      <c r="D2888" s="517" t="s">
        <v>8974</v>
      </c>
      <c r="E2888" s="517" t="s">
        <v>8951</v>
      </c>
      <c r="F2888" s="517" t="s">
        <v>8952</v>
      </c>
      <c r="G2888" s="473" t="s">
        <v>8953</v>
      </c>
      <c r="H2888" s="451"/>
      <c r="S2888" s="452"/>
      <c r="T2888" s="437"/>
      <c r="U2888" s="437"/>
      <c r="V2888" s="437"/>
      <c r="W2888" s="437"/>
      <c r="X2888" s="437"/>
      <c r="Y2888" s="437"/>
      <c r="Z2888" s="437"/>
      <c r="AA2888" s="437"/>
      <c r="AB2888" s="437"/>
      <c r="AC2888" s="437"/>
      <c r="AD2888" s="437"/>
      <c r="AE2888" s="437"/>
      <c r="AF2888" s="437"/>
    </row>
    <row r="2889">
      <c r="A2889" s="471" t="s">
        <v>8975</v>
      </c>
      <c r="B2889" s="472">
        <v>1.0</v>
      </c>
      <c r="C2889" s="478" t="s">
        <v>8976</v>
      </c>
      <c r="D2889" s="472"/>
      <c r="E2889" s="478" t="s">
        <v>8977</v>
      </c>
      <c r="F2889" s="472"/>
      <c r="G2889" s="473" t="s">
        <v>8978</v>
      </c>
      <c r="H2889" s="451"/>
      <c r="S2889" s="452"/>
      <c r="T2889" s="437"/>
      <c r="U2889" s="437"/>
      <c r="V2889" s="437"/>
      <c r="W2889" s="437"/>
      <c r="X2889" s="437"/>
      <c r="Y2889" s="437"/>
      <c r="Z2889" s="437"/>
      <c r="AA2889" s="437"/>
      <c r="AB2889" s="437"/>
      <c r="AC2889" s="437"/>
      <c r="AD2889" s="437"/>
      <c r="AE2889" s="437"/>
      <c r="AF2889" s="437"/>
    </row>
    <row r="2890">
      <c r="A2890" s="471"/>
      <c r="B2890" s="472" t="s">
        <v>8946</v>
      </c>
      <c r="C2890" s="476" t="s">
        <v>8958</v>
      </c>
      <c r="D2890" s="474"/>
      <c r="E2890" s="474"/>
      <c r="F2890" s="475"/>
      <c r="G2890" s="473" t="s">
        <v>8959</v>
      </c>
      <c r="H2890" s="451"/>
      <c r="S2890" s="452"/>
      <c r="T2890" s="437"/>
      <c r="U2890" s="437"/>
      <c r="V2890" s="437"/>
      <c r="W2890" s="437"/>
      <c r="X2890" s="437"/>
      <c r="Y2890" s="437"/>
      <c r="Z2890" s="437"/>
      <c r="AA2890" s="437"/>
      <c r="AB2890" s="437"/>
      <c r="AC2890" s="437"/>
      <c r="AD2890" s="437"/>
      <c r="AE2890" s="437"/>
      <c r="AF2890" s="437"/>
    </row>
    <row r="2891">
      <c r="A2891" s="486" t="s">
        <v>1636</v>
      </c>
      <c r="B2891" s="478">
        <v>1.0</v>
      </c>
      <c r="C2891" s="487" t="s">
        <v>1637</v>
      </c>
      <c r="D2891" s="474"/>
      <c r="E2891" s="474"/>
      <c r="F2891" s="475"/>
      <c r="G2891" s="476" t="s">
        <v>1638</v>
      </c>
      <c r="H2891" s="451"/>
      <c r="S2891" s="452"/>
      <c r="T2891" s="437"/>
      <c r="U2891" s="437"/>
      <c r="V2891" s="437"/>
      <c r="W2891" s="437"/>
      <c r="X2891" s="437"/>
      <c r="Y2891" s="437"/>
      <c r="Z2891" s="437"/>
      <c r="AA2891" s="437"/>
      <c r="AB2891" s="437"/>
      <c r="AC2891" s="437"/>
      <c r="AD2891" s="437"/>
      <c r="AE2891" s="437"/>
      <c r="AF2891" s="437"/>
    </row>
    <row r="2892">
      <c r="A2892" s="486" t="s">
        <v>1636</v>
      </c>
      <c r="B2892" s="478">
        <v>2.0</v>
      </c>
      <c r="C2892" s="487" t="s">
        <v>1691</v>
      </c>
      <c r="D2892" s="474"/>
      <c r="E2892" s="474"/>
      <c r="F2892" s="475"/>
      <c r="G2892" s="476" t="s">
        <v>1638</v>
      </c>
      <c r="H2892" s="451"/>
      <c r="S2892" s="452"/>
      <c r="T2892" s="437"/>
      <c r="U2892" s="437"/>
      <c r="V2892" s="437"/>
      <c r="W2892" s="437"/>
      <c r="X2892" s="437"/>
      <c r="Y2892" s="437"/>
      <c r="Z2892" s="437"/>
      <c r="AA2892" s="437"/>
      <c r="AB2892" s="437"/>
      <c r="AC2892" s="437"/>
      <c r="AD2892" s="437"/>
      <c r="AE2892" s="437"/>
      <c r="AF2892" s="437"/>
    </row>
    <row r="2893">
      <c r="A2893" s="486" t="s">
        <v>1636</v>
      </c>
      <c r="B2893" s="478">
        <v>3.0</v>
      </c>
      <c r="C2893" s="487" t="s">
        <v>1677</v>
      </c>
      <c r="D2893" s="474"/>
      <c r="E2893" s="474"/>
      <c r="F2893" s="475"/>
      <c r="G2893" s="476" t="s">
        <v>1638</v>
      </c>
      <c r="H2893" s="451"/>
      <c r="S2893" s="452"/>
      <c r="T2893" s="437"/>
      <c r="U2893" s="437"/>
      <c r="V2893" s="437"/>
      <c r="W2893" s="437"/>
      <c r="X2893" s="437"/>
      <c r="Y2893" s="437"/>
      <c r="Z2893" s="437"/>
      <c r="AA2893" s="437"/>
      <c r="AB2893" s="437"/>
      <c r="AC2893" s="437"/>
      <c r="AD2893" s="437"/>
      <c r="AE2893" s="437"/>
      <c r="AF2893" s="437"/>
    </row>
    <row r="2894">
      <c r="A2894" s="486" t="s">
        <v>1636</v>
      </c>
      <c r="B2894" s="478">
        <v>4.0</v>
      </c>
      <c r="C2894" s="487" t="s">
        <v>1644</v>
      </c>
      <c r="D2894" s="474"/>
      <c r="E2894" s="474"/>
      <c r="F2894" s="475"/>
      <c r="G2894" s="476" t="s">
        <v>1638</v>
      </c>
      <c r="H2894" s="451"/>
      <c r="S2894" s="452"/>
      <c r="T2894" s="437"/>
      <c r="U2894" s="437"/>
      <c r="V2894" s="437"/>
      <c r="W2894" s="437"/>
      <c r="X2894" s="437"/>
      <c r="Y2894" s="437"/>
      <c r="Z2894" s="437"/>
      <c r="AA2894" s="437"/>
      <c r="AB2894" s="437"/>
      <c r="AC2894" s="437"/>
      <c r="AD2894" s="437"/>
      <c r="AE2894" s="437"/>
      <c r="AF2894" s="437"/>
    </row>
    <row r="2895">
      <c r="A2895" s="486" t="s">
        <v>1646</v>
      </c>
      <c r="B2895" s="478">
        <v>5.0</v>
      </c>
      <c r="C2895" s="487" t="s">
        <v>1679</v>
      </c>
      <c r="D2895" s="474"/>
      <c r="E2895" s="474"/>
      <c r="F2895" s="475"/>
      <c r="G2895" s="476" t="s">
        <v>1648</v>
      </c>
      <c r="H2895" s="451"/>
      <c r="S2895" s="452"/>
      <c r="T2895" s="437"/>
      <c r="U2895" s="437"/>
      <c r="V2895" s="437"/>
      <c r="W2895" s="437"/>
      <c r="X2895" s="437"/>
      <c r="Y2895" s="437"/>
      <c r="Z2895" s="437"/>
      <c r="AA2895" s="437"/>
      <c r="AB2895" s="437"/>
      <c r="AC2895" s="437"/>
      <c r="AD2895" s="437"/>
      <c r="AE2895" s="437"/>
      <c r="AF2895" s="437"/>
    </row>
    <row r="2896">
      <c r="A2896" s="486" t="s">
        <v>1646</v>
      </c>
      <c r="B2896" s="478">
        <v>6.0</v>
      </c>
      <c r="C2896" s="487" t="s">
        <v>1650</v>
      </c>
      <c r="D2896" s="474"/>
      <c r="E2896" s="474"/>
      <c r="F2896" s="475"/>
      <c r="G2896" s="476" t="s">
        <v>1648</v>
      </c>
      <c r="H2896" s="451"/>
      <c r="S2896" s="452"/>
      <c r="T2896" s="437"/>
      <c r="U2896" s="437"/>
      <c r="V2896" s="437"/>
      <c r="W2896" s="437"/>
      <c r="X2896" s="437"/>
      <c r="Y2896" s="437"/>
      <c r="Z2896" s="437"/>
      <c r="AA2896" s="437"/>
      <c r="AB2896" s="437"/>
      <c r="AC2896" s="437"/>
      <c r="AD2896" s="437"/>
      <c r="AE2896" s="437"/>
      <c r="AF2896" s="437"/>
    </row>
    <row r="2897">
      <c r="A2897" s="486" t="s">
        <v>1636</v>
      </c>
      <c r="B2897" s="478">
        <v>7.0</v>
      </c>
      <c r="C2897" s="487" t="s">
        <v>1652</v>
      </c>
      <c r="D2897" s="474"/>
      <c r="E2897" s="474"/>
      <c r="F2897" s="475"/>
      <c r="G2897" s="476" t="s">
        <v>1638</v>
      </c>
      <c r="H2897" s="451"/>
      <c r="S2897" s="452"/>
      <c r="T2897" s="437"/>
      <c r="U2897" s="437"/>
      <c r="V2897" s="437"/>
      <c r="W2897" s="437"/>
      <c r="X2897" s="437"/>
      <c r="Y2897" s="437"/>
      <c r="Z2897" s="437"/>
      <c r="AA2897" s="437"/>
      <c r="AB2897" s="437"/>
      <c r="AC2897" s="437"/>
      <c r="AD2897" s="437"/>
      <c r="AE2897" s="437"/>
      <c r="AF2897" s="437"/>
    </row>
    <row r="2898">
      <c r="A2898" s="486" t="s">
        <v>1636</v>
      </c>
      <c r="B2898" s="478">
        <v>8.0</v>
      </c>
      <c r="C2898" s="487" t="s">
        <v>1654</v>
      </c>
      <c r="D2898" s="474"/>
      <c r="E2898" s="474"/>
      <c r="F2898" s="475"/>
      <c r="G2898" s="476" t="s">
        <v>1638</v>
      </c>
      <c r="H2898" s="451"/>
      <c r="S2898" s="452"/>
      <c r="T2898" s="437"/>
      <c r="U2898" s="437"/>
      <c r="V2898" s="437"/>
      <c r="W2898" s="437"/>
      <c r="X2898" s="437"/>
      <c r="Y2898" s="437"/>
      <c r="Z2898" s="437"/>
      <c r="AA2898" s="437"/>
      <c r="AB2898" s="437"/>
      <c r="AC2898" s="437"/>
      <c r="AD2898" s="437"/>
      <c r="AE2898" s="437"/>
      <c r="AF2898" s="437"/>
    </row>
    <row r="2899">
      <c r="A2899" s="489" t="s">
        <v>1646</v>
      </c>
      <c r="B2899" s="563">
        <v>9.0</v>
      </c>
      <c r="C2899" s="564" t="s">
        <v>1656</v>
      </c>
      <c r="D2899" s="474"/>
      <c r="E2899" s="474"/>
      <c r="F2899" s="474"/>
      <c r="G2899" s="563" t="s">
        <v>1648</v>
      </c>
      <c r="H2899" s="451"/>
      <c r="S2899" s="452"/>
      <c r="T2899" s="437"/>
      <c r="U2899" s="437"/>
      <c r="V2899" s="437"/>
      <c r="W2899" s="437"/>
      <c r="X2899" s="437"/>
      <c r="Y2899" s="437"/>
      <c r="Z2899" s="437"/>
      <c r="AA2899" s="437"/>
      <c r="AB2899" s="437"/>
      <c r="AC2899" s="437"/>
      <c r="AD2899" s="437"/>
      <c r="AE2899" s="437"/>
      <c r="AF2899" s="437"/>
    </row>
    <row r="2900">
      <c r="A2900" s="488" t="s">
        <v>8960</v>
      </c>
      <c r="B2900" s="474"/>
      <c r="C2900" s="474"/>
      <c r="D2900" s="474"/>
      <c r="E2900" s="474"/>
      <c r="F2900" s="474"/>
      <c r="G2900" s="474"/>
      <c r="H2900" s="451"/>
      <c r="S2900" s="452"/>
      <c r="T2900" s="437"/>
      <c r="U2900" s="437"/>
      <c r="V2900" s="437"/>
      <c r="W2900" s="437"/>
      <c r="X2900" s="437"/>
      <c r="Y2900" s="437"/>
      <c r="Z2900" s="437"/>
      <c r="AA2900" s="437"/>
      <c r="AB2900" s="437"/>
      <c r="AC2900" s="437"/>
      <c r="AD2900" s="437"/>
      <c r="AE2900" s="437"/>
      <c r="AF2900" s="437"/>
    </row>
    <row r="2901">
      <c r="A2901" s="471" t="s">
        <v>8944</v>
      </c>
      <c r="B2901" s="472" t="s">
        <v>8946</v>
      </c>
      <c r="C2901" s="473" t="s">
        <v>39</v>
      </c>
      <c r="D2901" s="475"/>
      <c r="E2901" s="472" t="s">
        <v>8951</v>
      </c>
      <c r="F2901" s="478" t="s">
        <v>8961</v>
      </c>
      <c r="G2901" s="473" t="s">
        <v>8953</v>
      </c>
      <c r="H2901" s="451"/>
      <c r="S2901" s="452"/>
      <c r="T2901" s="437"/>
      <c r="U2901" s="437"/>
      <c r="V2901" s="437"/>
      <c r="W2901" s="437"/>
      <c r="X2901" s="437"/>
      <c r="Y2901" s="437"/>
      <c r="Z2901" s="437"/>
      <c r="AA2901" s="437"/>
      <c r="AB2901" s="437"/>
      <c r="AC2901" s="437"/>
      <c r="AD2901" s="437"/>
      <c r="AE2901" s="437"/>
      <c r="AF2901" s="437"/>
    </row>
    <row r="2902">
      <c r="A2902" s="471" t="s">
        <v>6465</v>
      </c>
      <c r="B2902" s="472">
        <v>1.0</v>
      </c>
      <c r="C2902" s="476" t="s">
        <v>8955</v>
      </c>
      <c r="D2902" s="475"/>
      <c r="E2902" s="478" t="s">
        <v>8956</v>
      </c>
      <c r="F2902" s="472"/>
      <c r="G2902" s="473" t="s">
        <v>8957</v>
      </c>
      <c r="H2902" s="451"/>
      <c r="S2902" s="452"/>
      <c r="T2902" s="437"/>
      <c r="U2902" s="437"/>
      <c r="V2902" s="437"/>
      <c r="W2902" s="437"/>
      <c r="X2902" s="437"/>
      <c r="Y2902" s="437"/>
      <c r="Z2902" s="437"/>
      <c r="AA2902" s="437"/>
      <c r="AB2902" s="437"/>
      <c r="AC2902" s="437"/>
      <c r="AD2902" s="437"/>
      <c r="AE2902" s="437"/>
      <c r="AF2902" s="437"/>
    </row>
    <row r="2903">
      <c r="A2903" s="489" t="s">
        <v>8962</v>
      </c>
      <c r="B2903" s="474"/>
      <c r="C2903" s="474"/>
      <c r="D2903" s="474"/>
      <c r="E2903" s="474"/>
      <c r="F2903" s="474"/>
      <c r="G2903" s="474"/>
      <c r="H2903" s="451"/>
      <c r="S2903" s="452"/>
      <c r="T2903" s="437"/>
      <c r="U2903" s="437"/>
      <c r="V2903" s="437"/>
      <c r="W2903" s="437"/>
      <c r="X2903" s="437"/>
      <c r="Y2903" s="437"/>
      <c r="Z2903" s="437"/>
      <c r="AA2903" s="437"/>
      <c r="AB2903" s="437"/>
      <c r="AC2903" s="437"/>
      <c r="AD2903" s="437"/>
      <c r="AE2903" s="437"/>
      <c r="AF2903" s="437"/>
    </row>
    <row r="2904">
      <c r="A2904" s="471" t="s">
        <v>8944</v>
      </c>
      <c r="B2904" s="472" t="s">
        <v>8946</v>
      </c>
      <c r="C2904" s="473" t="s">
        <v>39</v>
      </c>
      <c r="D2904" s="475"/>
      <c r="E2904" s="472" t="s">
        <v>8951</v>
      </c>
      <c r="F2904" s="472" t="s">
        <v>8952</v>
      </c>
      <c r="G2904" s="473" t="s">
        <v>8953</v>
      </c>
      <c r="H2904" s="451"/>
      <c r="S2904" s="452"/>
      <c r="T2904" s="437"/>
      <c r="U2904" s="437"/>
      <c r="V2904" s="437"/>
      <c r="W2904" s="437"/>
      <c r="X2904" s="437"/>
      <c r="Y2904" s="437"/>
      <c r="Z2904" s="437"/>
      <c r="AA2904" s="437"/>
      <c r="AB2904" s="437"/>
      <c r="AC2904" s="437"/>
      <c r="AD2904" s="437"/>
      <c r="AE2904" s="437"/>
      <c r="AF2904" s="437"/>
    </row>
    <row r="2905">
      <c r="A2905" s="490" t="s">
        <v>6465</v>
      </c>
      <c r="B2905" s="491">
        <v>1.0</v>
      </c>
      <c r="C2905" s="492" t="s">
        <v>8955</v>
      </c>
      <c r="D2905" s="493"/>
      <c r="E2905" s="494" t="s">
        <v>8956</v>
      </c>
      <c r="F2905" s="491"/>
      <c r="G2905" s="495" t="s">
        <v>8963</v>
      </c>
      <c r="H2905" s="451"/>
      <c r="S2905" s="452"/>
      <c r="T2905" s="437"/>
      <c r="U2905" s="437"/>
      <c r="V2905" s="437"/>
      <c r="W2905" s="437"/>
      <c r="X2905" s="437"/>
      <c r="Y2905" s="437"/>
      <c r="Z2905" s="437"/>
      <c r="AA2905" s="437"/>
      <c r="AB2905" s="437"/>
      <c r="AC2905" s="437"/>
      <c r="AD2905" s="437"/>
      <c r="AE2905" s="437"/>
      <c r="AF2905" s="437"/>
    </row>
    <row r="2906">
      <c r="A2906" s="496"/>
      <c r="B2906" s="497"/>
      <c r="C2906" s="497"/>
      <c r="E2906" s="497"/>
      <c r="F2906" s="497"/>
      <c r="G2906" s="497"/>
      <c r="H2906" s="451"/>
      <c r="S2906" s="452"/>
      <c r="T2906" s="437"/>
      <c r="U2906" s="437"/>
      <c r="V2906" s="437"/>
      <c r="W2906" s="437"/>
      <c r="X2906" s="437"/>
      <c r="Y2906" s="437"/>
      <c r="Z2906" s="437"/>
      <c r="AA2906" s="437"/>
      <c r="AB2906" s="437"/>
      <c r="AC2906" s="437"/>
      <c r="AD2906" s="437"/>
      <c r="AE2906" s="437"/>
      <c r="AF2906" s="437"/>
    </row>
    <row r="2907">
      <c r="A2907" s="498" t="s">
        <v>8964</v>
      </c>
      <c r="B2907" s="435"/>
      <c r="C2907" s="435"/>
      <c r="D2907" s="499" t="s">
        <v>8965</v>
      </c>
      <c r="E2907" s="500" t="s">
        <v>8966</v>
      </c>
      <c r="F2907" s="499" t="s">
        <v>8967</v>
      </c>
      <c r="G2907" s="435"/>
      <c r="H2907" s="435"/>
      <c r="I2907" s="435"/>
      <c r="J2907" s="501" t="s">
        <v>8965</v>
      </c>
      <c r="K2907" s="500" t="s">
        <v>8966</v>
      </c>
      <c r="L2907" s="501" t="s">
        <v>8968</v>
      </c>
      <c r="M2907" s="435"/>
      <c r="N2907" s="435"/>
      <c r="O2907" s="435"/>
      <c r="P2907" s="502" t="s">
        <v>8965</v>
      </c>
      <c r="Q2907" s="503" t="s">
        <v>8966</v>
      </c>
      <c r="R2907" s="504"/>
      <c r="S2907" s="436"/>
      <c r="T2907" s="437"/>
      <c r="U2907" s="437"/>
      <c r="V2907" s="437"/>
      <c r="W2907" s="437"/>
      <c r="X2907" s="437"/>
      <c r="Y2907" s="437"/>
      <c r="Z2907" s="437"/>
      <c r="AA2907" s="437"/>
      <c r="AB2907" s="437"/>
      <c r="AC2907" s="437"/>
      <c r="AD2907" s="437"/>
      <c r="AE2907" s="437"/>
      <c r="AF2907" s="437"/>
    </row>
    <row r="2908">
      <c r="A2908" s="505"/>
      <c r="S2908" s="452"/>
      <c r="T2908" s="437"/>
      <c r="U2908" s="437"/>
      <c r="V2908" s="437"/>
      <c r="W2908" s="437"/>
      <c r="X2908" s="437"/>
      <c r="Y2908" s="437"/>
      <c r="Z2908" s="437"/>
      <c r="AA2908" s="437"/>
      <c r="AB2908" s="437"/>
      <c r="AC2908" s="437"/>
      <c r="AD2908" s="437"/>
      <c r="AE2908" s="437"/>
      <c r="AF2908" s="437"/>
    </row>
    <row r="2909">
      <c r="A2909" s="506" t="s">
        <v>8969</v>
      </c>
      <c r="D2909" s="507" t="s">
        <v>8965</v>
      </c>
      <c r="E2909" s="508" t="s">
        <v>8966</v>
      </c>
      <c r="F2909" s="507" t="s">
        <v>8970</v>
      </c>
      <c r="J2909" s="507" t="s">
        <v>8965</v>
      </c>
      <c r="K2909" s="508" t="s">
        <v>8966</v>
      </c>
      <c r="L2909" s="507" t="s">
        <v>8971</v>
      </c>
      <c r="P2909" s="509" t="s">
        <v>8965</v>
      </c>
      <c r="Q2909" s="510" t="s">
        <v>8966</v>
      </c>
      <c r="R2909" s="511" t="s">
        <v>8972</v>
      </c>
      <c r="S2909" s="452"/>
      <c r="T2909" s="437"/>
      <c r="U2909" s="437"/>
      <c r="V2909" s="437"/>
      <c r="W2909" s="437"/>
      <c r="X2909" s="437"/>
      <c r="Y2909" s="437"/>
      <c r="Z2909" s="437"/>
      <c r="AA2909" s="437"/>
      <c r="AB2909" s="437"/>
      <c r="AC2909" s="437"/>
      <c r="AD2909" s="437"/>
      <c r="AE2909" s="437"/>
      <c r="AF2909" s="437"/>
    </row>
    <row r="2910">
      <c r="A2910" s="512"/>
      <c r="B2910" s="513"/>
      <c r="C2910" s="513"/>
      <c r="D2910" s="513"/>
      <c r="E2910" s="513"/>
      <c r="F2910" s="513"/>
      <c r="G2910" s="513"/>
      <c r="H2910" s="513"/>
      <c r="I2910" s="513"/>
      <c r="J2910" s="513"/>
      <c r="K2910" s="513"/>
      <c r="L2910" s="513"/>
      <c r="M2910" s="513"/>
      <c r="N2910" s="513"/>
      <c r="O2910" s="513"/>
      <c r="P2910" s="513"/>
      <c r="Q2910" s="513"/>
      <c r="R2910" s="513"/>
      <c r="S2910" s="514"/>
      <c r="T2910" s="437"/>
      <c r="U2910" s="437"/>
      <c r="V2910" s="437"/>
      <c r="W2910" s="437"/>
      <c r="X2910" s="437"/>
      <c r="Y2910" s="437"/>
      <c r="Z2910" s="437"/>
      <c r="AA2910" s="437"/>
      <c r="AB2910" s="437"/>
      <c r="AC2910" s="437"/>
      <c r="AD2910" s="437"/>
      <c r="AE2910" s="437"/>
      <c r="AF2910" s="437"/>
    </row>
    <row r="2911">
      <c r="A2911" s="434" t="s">
        <v>9081</v>
      </c>
      <c r="B2911" s="435"/>
      <c r="C2911" s="435"/>
      <c r="D2911" s="435"/>
      <c r="E2911" s="435"/>
      <c r="F2911" s="435"/>
      <c r="G2911" s="435"/>
      <c r="H2911" s="435"/>
      <c r="I2911" s="435"/>
      <c r="J2911" s="435"/>
      <c r="K2911" s="435"/>
      <c r="L2911" s="435"/>
      <c r="M2911" s="435"/>
      <c r="N2911" s="435"/>
      <c r="O2911" s="435"/>
      <c r="P2911" s="435"/>
      <c r="Q2911" s="435"/>
      <c r="R2911" s="435"/>
      <c r="S2911" s="436"/>
      <c r="T2911" s="437"/>
      <c r="U2911" s="437"/>
      <c r="V2911" s="437"/>
      <c r="W2911" s="437"/>
      <c r="X2911" s="437"/>
      <c r="Y2911" s="437"/>
      <c r="Z2911" s="437"/>
      <c r="AA2911" s="437"/>
      <c r="AB2911" s="437"/>
      <c r="AC2911" s="437"/>
      <c r="AD2911" s="437"/>
      <c r="AE2911" s="437"/>
      <c r="AF2911" s="437"/>
    </row>
    <row r="2912">
      <c r="A2912" s="438" t="s">
        <v>8935</v>
      </c>
      <c r="B2912" s="439"/>
      <c r="C2912" s="438" t="s">
        <v>8936</v>
      </c>
      <c r="D2912" s="440"/>
      <c r="E2912" s="439"/>
      <c r="F2912" s="441" t="s">
        <v>1437</v>
      </c>
      <c r="G2912" s="442" t="s">
        <v>8937</v>
      </c>
      <c r="H2912" s="443" t="s">
        <v>1442</v>
      </c>
      <c r="I2912" s="444"/>
      <c r="J2912" s="444"/>
      <c r="K2912" s="444"/>
      <c r="L2912" s="444"/>
      <c r="M2912" s="444"/>
      <c r="N2912" s="444"/>
      <c r="O2912" s="444"/>
      <c r="P2912" s="444"/>
      <c r="Q2912" s="444"/>
      <c r="R2912" s="444"/>
      <c r="S2912" s="445"/>
      <c r="T2912" s="437"/>
      <c r="U2912" s="437"/>
      <c r="V2912" s="437"/>
      <c r="W2912" s="437"/>
      <c r="X2912" s="437"/>
      <c r="Y2912" s="437"/>
      <c r="Z2912" s="437"/>
      <c r="AA2912" s="437"/>
      <c r="AB2912" s="437"/>
      <c r="AC2912" s="437"/>
      <c r="AD2912" s="437"/>
      <c r="AE2912" s="437"/>
      <c r="AF2912" s="437"/>
    </row>
    <row r="2913">
      <c r="A2913" s="446" t="s">
        <v>8938</v>
      </c>
      <c r="B2913" s="22"/>
      <c r="C2913" s="447"/>
      <c r="D2913" s="448"/>
      <c r="E2913" s="22"/>
      <c r="F2913" s="449" t="s">
        <v>8939</v>
      </c>
      <c r="G2913" s="450"/>
      <c r="H2913" s="451"/>
      <c r="S2913" s="452"/>
      <c r="T2913" s="437"/>
      <c r="U2913" s="437"/>
      <c r="V2913" s="437"/>
      <c r="W2913" s="437"/>
      <c r="X2913" s="437"/>
      <c r="Y2913" s="437"/>
      <c r="Z2913" s="437"/>
      <c r="AA2913" s="437"/>
      <c r="AB2913" s="437"/>
      <c r="AC2913" s="437"/>
      <c r="AD2913" s="437"/>
      <c r="AE2913" s="437"/>
      <c r="AF2913" s="437"/>
    </row>
    <row r="2914">
      <c r="A2914" s="453" t="s">
        <v>8940</v>
      </c>
      <c r="B2914" s="448"/>
      <c r="C2914" s="448"/>
      <c r="D2914" s="22"/>
      <c r="E2914" s="454" t="s">
        <v>8941</v>
      </c>
      <c r="F2914" s="455" t="s">
        <v>8942</v>
      </c>
      <c r="G2914" s="456"/>
      <c r="H2914" s="451"/>
      <c r="S2914" s="452"/>
      <c r="T2914" s="437"/>
      <c r="U2914" s="437"/>
      <c r="V2914" s="437"/>
      <c r="W2914" s="437"/>
      <c r="X2914" s="437"/>
      <c r="Y2914" s="437"/>
      <c r="Z2914" s="437"/>
      <c r="AA2914" s="437"/>
      <c r="AB2914" s="437"/>
      <c r="AC2914" s="437"/>
      <c r="AD2914" s="437"/>
      <c r="AE2914" s="437"/>
      <c r="AF2914" s="437"/>
    </row>
    <row r="2915">
      <c r="A2915" s="457" t="s">
        <v>8943</v>
      </c>
      <c r="B2915" s="458"/>
      <c r="C2915" s="458"/>
      <c r="D2915" s="459"/>
      <c r="E2915" s="460"/>
      <c r="F2915" s="461"/>
      <c r="G2915" s="462"/>
      <c r="H2915" s="463"/>
      <c r="I2915" s="464"/>
      <c r="J2915" s="464"/>
      <c r="K2915" s="464"/>
      <c r="L2915" s="464"/>
      <c r="M2915" s="464"/>
      <c r="N2915" s="464"/>
      <c r="O2915" s="464"/>
      <c r="P2915" s="464"/>
      <c r="Q2915" s="464"/>
      <c r="R2915" s="464"/>
      <c r="S2915" s="465"/>
      <c r="T2915" s="437"/>
      <c r="U2915" s="437"/>
      <c r="V2915" s="437"/>
      <c r="W2915" s="437"/>
      <c r="X2915" s="437"/>
      <c r="Y2915" s="437"/>
      <c r="Z2915" s="437"/>
      <c r="AA2915" s="437"/>
      <c r="AB2915" s="437"/>
      <c r="AC2915" s="437"/>
      <c r="AD2915" s="437"/>
      <c r="AE2915" s="437"/>
      <c r="AF2915" s="437"/>
    </row>
    <row r="2916">
      <c r="A2916" s="466" t="s">
        <v>8944</v>
      </c>
      <c r="B2916" s="467"/>
      <c r="C2916" s="468" t="s">
        <v>8945</v>
      </c>
      <c r="D2916" s="469"/>
      <c r="E2916" s="469"/>
      <c r="F2916" s="469"/>
      <c r="G2916" s="469"/>
      <c r="H2916" s="560" t="s">
        <v>9018</v>
      </c>
      <c r="J2916" s="561" t="s">
        <v>9019</v>
      </c>
      <c r="N2916" s="562" t="s">
        <v>9020</v>
      </c>
      <c r="O2916" s="444"/>
      <c r="P2916" s="561" t="s">
        <v>9019</v>
      </c>
      <c r="S2916" s="452"/>
      <c r="T2916" s="437"/>
      <c r="U2916" s="437"/>
      <c r="V2916" s="437"/>
      <c r="W2916" s="437"/>
      <c r="X2916" s="437"/>
      <c r="Y2916" s="437"/>
      <c r="Z2916" s="437"/>
      <c r="AA2916" s="437"/>
      <c r="AB2916" s="437"/>
      <c r="AC2916" s="437"/>
      <c r="AD2916" s="437"/>
      <c r="AE2916" s="437"/>
      <c r="AF2916" s="437"/>
    </row>
    <row r="2917">
      <c r="A2917" s="471"/>
      <c r="B2917" s="472" t="s">
        <v>8946</v>
      </c>
      <c r="C2917" s="473" t="s">
        <v>8947</v>
      </c>
      <c r="D2917" s="474"/>
      <c r="E2917" s="474"/>
      <c r="F2917" s="475"/>
      <c r="G2917" s="473" t="s">
        <v>8948</v>
      </c>
      <c r="H2917" s="451"/>
      <c r="S2917" s="452"/>
      <c r="T2917" s="437"/>
      <c r="U2917" s="437"/>
      <c r="V2917" s="437"/>
      <c r="W2917" s="437"/>
      <c r="X2917" s="437"/>
      <c r="Y2917" s="437"/>
      <c r="Z2917" s="437"/>
      <c r="AA2917" s="437"/>
      <c r="AB2917" s="437"/>
      <c r="AC2917" s="437"/>
      <c r="AD2917" s="437"/>
      <c r="AE2917" s="437"/>
      <c r="AF2917" s="437"/>
    </row>
    <row r="2918">
      <c r="A2918" s="471" t="s">
        <v>2101</v>
      </c>
      <c r="B2918" s="472">
        <v>1.0</v>
      </c>
      <c r="C2918" s="476" t="s">
        <v>2102</v>
      </c>
      <c r="D2918" s="474"/>
      <c r="E2918" s="474"/>
      <c r="F2918" s="475"/>
      <c r="G2918" s="477"/>
      <c r="H2918" s="558" t="s">
        <v>1441</v>
      </c>
      <c r="S2918" s="452"/>
      <c r="T2918" s="437"/>
      <c r="U2918" s="437"/>
      <c r="V2918" s="437"/>
      <c r="W2918" s="437"/>
      <c r="X2918" s="437"/>
      <c r="Y2918" s="437"/>
      <c r="Z2918" s="437"/>
      <c r="AA2918" s="437"/>
      <c r="AB2918" s="437"/>
      <c r="AC2918" s="437"/>
      <c r="AD2918" s="437"/>
      <c r="AE2918" s="437"/>
      <c r="AF2918" s="437"/>
    </row>
    <row r="2919">
      <c r="A2919" s="471" t="s">
        <v>2101</v>
      </c>
      <c r="B2919" s="478">
        <v>2.0</v>
      </c>
      <c r="C2919" s="476" t="s">
        <v>2103</v>
      </c>
      <c r="D2919" s="474"/>
      <c r="E2919" s="474"/>
      <c r="F2919" s="475"/>
      <c r="G2919" s="477"/>
      <c r="H2919" s="451"/>
      <c r="S2919" s="452"/>
      <c r="T2919" s="437"/>
      <c r="U2919" s="437"/>
      <c r="V2919" s="437"/>
      <c r="W2919" s="437"/>
      <c r="X2919" s="437"/>
      <c r="Y2919" s="437"/>
      <c r="Z2919" s="437"/>
      <c r="AA2919" s="437"/>
      <c r="AB2919" s="437"/>
      <c r="AC2919" s="437"/>
      <c r="AD2919" s="437"/>
      <c r="AE2919" s="437"/>
      <c r="AF2919" s="437"/>
    </row>
    <row r="2920">
      <c r="A2920" s="471"/>
      <c r="B2920" s="472" t="s">
        <v>8946</v>
      </c>
      <c r="C2920" s="473" t="s">
        <v>8947</v>
      </c>
      <c r="D2920" s="474"/>
      <c r="E2920" s="475"/>
      <c r="F2920" s="472" t="s">
        <v>8948</v>
      </c>
      <c r="G2920" s="477" t="s">
        <v>8949</v>
      </c>
      <c r="H2920" s="451"/>
      <c r="S2920" s="452"/>
      <c r="T2920" s="437"/>
      <c r="U2920" s="437"/>
      <c r="V2920" s="437"/>
      <c r="W2920" s="437"/>
      <c r="X2920" s="437"/>
      <c r="Y2920" s="437"/>
      <c r="Z2920" s="437"/>
      <c r="AA2920" s="437"/>
      <c r="AB2920" s="437"/>
      <c r="AC2920" s="437"/>
      <c r="AD2920" s="437"/>
      <c r="AE2920" s="437"/>
      <c r="AF2920" s="437"/>
    </row>
    <row r="2921">
      <c r="A2921" s="471" t="s">
        <v>2104</v>
      </c>
      <c r="B2921" s="472">
        <v>1.0</v>
      </c>
      <c r="C2921" s="476" t="s">
        <v>2118</v>
      </c>
      <c r="D2921" s="474"/>
      <c r="E2921" s="475"/>
      <c r="F2921" s="478" t="s">
        <v>2119</v>
      </c>
      <c r="G2921" s="559" t="s">
        <v>1638</v>
      </c>
      <c r="H2921" s="451"/>
      <c r="S2921" s="452"/>
      <c r="T2921" s="437"/>
      <c r="U2921" s="437"/>
      <c r="V2921" s="437"/>
      <c r="W2921" s="437"/>
      <c r="X2921" s="437"/>
      <c r="Y2921" s="437"/>
      <c r="Z2921" s="437"/>
      <c r="AA2921" s="437"/>
      <c r="AB2921" s="437"/>
      <c r="AC2921" s="437"/>
      <c r="AD2921" s="437"/>
      <c r="AE2921" s="437"/>
      <c r="AF2921" s="437"/>
    </row>
    <row r="2922">
      <c r="A2922" s="471"/>
      <c r="B2922" s="472" t="s">
        <v>8946</v>
      </c>
      <c r="C2922" s="517" t="s">
        <v>6512</v>
      </c>
      <c r="D2922" s="517" t="s">
        <v>8974</v>
      </c>
      <c r="E2922" s="517" t="s">
        <v>8951</v>
      </c>
      <c r="F2922" s="517" t="s">
        <v>8952</v>
      </c>
      <c r="G2922" s="473" t="s">
        <v>8953</v>
      </c>
      <c r="H2922" s="451"/>
      <c r="S2922" s="452"/>
      <c r="T2922" s="437"/>
      <c r="U2922" s="437"/>
      <c r="V2922" s="437"/>
      <c r="W2922" s="437"/>
      <c r="X2922" s="437"/>
      <c r="Y2922" s="437"/>
      <c r="Z2922" s="437"/>
      <c r="AA2922" s="437"/>
      <c r="AB2922" s="437"/>
      <c r="AC2922" s="437"/>
      <c r="AD2922" s="437"/>
      <c r="AE2922" s="437"/>
      <c r="AF2922" s="437"/>
    </row>
    <row r="2923">
      <c r="A2923" s="471" t="s">
        <v>8975</v>
      </c>
      <c r="B2923" s="472">
        <v>1.0</v>
      </c>
      <c r="C2923" s="478" t="s">
        <v>8976</v>
      </c>
      <c r="D2923" s="472"/>
      <c r="E2923" s="478" t="s">
        <v>8977</v>
      </c>
      <c r="F2923" s="472"/>
      <c r="G2923" s="473" t="s">
        <v>8978</v>
      </c>
      <c r="H2923" s="451"/>
      <c r="S2923" s="452"/>
      <c r="T2923" s="437"/>
      <c r="U2923" s="437"/>
      <c r="V2923" s="437"/>
      <c r="W2923" s="437"/>
      <c r="X2923" s="437"/>
      <c r="Y2923" s="437"/>
      <c r="Z2923" s="437"/>
      <c r="AA2923" s="437"/>
      <c r="AB2923" s="437"/>
      <c r="AC2923" s="437"/>
      <c r="AD2923" s="437"/>
      <c r="AE2923" s="437"/>
      <c r="AF2923" s="437"/>
    </row>
    <row r="2924">
      <c r="A2924" s="471"/>
      <c r="B2924" s="472" t="s">
        <v>8946</v>
      </c>
      <c r="C2924" s="476" t="s">
        <v>8958</v>
      </c>
      <c r="D2924" s="474"/>
      <c r="E2924" s="474"/>
      <c r="F2924" s="475"/>
      <c r="G2924" s="473" t="s">
        <v>8959</v>
      </c>
      <c r="H2924" s="451"/>
      <c r="S2924" s="452"/>
      <c r="T2924" s="437"/>
      <c r="U2924" s="437"/>
      <c r="V2924" s="437"/>
      <c r="W2924" s="437"/>
      <c r="X2924" s="437"/>
      <c r="Y2924" s="437"/>
      <c r="Z2924" s="437"/>
      <c r="AA2924" s="437"/>
      <c r="AB2924" s="437"/>
      <c r="AC2924" s="437"/>
      <c r="AD2924" s="437"/>
      <c r="AE2924" s="437"/>
      <c r="AF2924" s="437"/>
    </row>
    <row r="2925">
      <c r="A2925" s="486" t="s">
        <v>1636</v>
      </c>
      <c r="B2925" s="478">
        <v>1.0</v>
      </c>
      <c r="C2925" s="487" t="s">
        <v>1637</v>
      </c>
      <c r="D2925" s="474"/>
      <c r="E2925" s="474"/>
      <c r="F2925" s="475"/>
      <c r="G2925" s="476" t="s">
        <v>1638</v>
      </c>
      <c r="H2925" s="451"/>
      <c r="S2925" s="452"/>
      <c r="T2925" s="437"/>
      <c r="U2925" s="437"/>
      <c r="V2925" s="437"/>
      <c r="W2925" s="437"/>
      <c r="X2925" s="437"/>
      <c r="Y2925" s="437"/>
      <c r="Z2925" s="437"/>
      <c r="AA2925" s="437"/>
      <c r="AB2925" s="437"/>
      <c r="AC2925" s="437"/>
      <c r="AD2925" s="437"/>
      <c r="AE2925" s="437"/>
      <c r="AF2925" s="437"/>
    </row>
    <row r="2926">
      <c r="A2926" s="486" t="s">
        <v>1636</v>
      </c>
      <c r="B2926" s="478">
        <v>2.0</v>
      </c>
      <c r="C2926" s="487" t="s">
        <v>1691</v>
      </c>
      <c r="D2926" s="474"/>
      <c r="E2926" s="474"/>
      <c r="F2926" s="475"/>
      <c r="G2926" s="476" t="s">
        <v>1638</v>
      </c>
      <c r="H2926" s="451"/>
      <c r="S2926" s="452"/>
      <c r="T2926" s="437"/>
      <c r="U2926" s="437"/>
      <c r="V2926" s="437"/>
      <c r="W2926" s="437"/>
      <c r="X2926" s="437"/>
      <c r="Y2926" s="437"/>
      <c r="Z2926" s="437"/>
      <c r="AA2926" s="437"/>
      <c r="AB2926" s="437"/>
      <c r="AC2926" s="437"/>
      <c r="AD2926" s="437"/>
      <c r="AE2926" s="437"/>
      <c r="AF2926" s="437"/>
    </row>
    <row r="2927">
      <c r="A2927" s="486" t="s">
        <v>1636</v>
      </c>
      <c r="B2927" s="478">
        <v>3.0</v>
      </c>
      <c r="C2927" s="487" t="s">
        <v>1677</v>
      </c>
      <c r="D2927" s="474"/>
      <c r="E2927" s="474"/>
      <c r="F2927" s="475"/>
      <c r="G2927" s="476" t="s">
        <v>1638</v>
      </c>
      <c r="H2927" s="451"/>
      <c r="S2927" s="452"/>
      <c r="T2927" s="437"/>
      <c r="U2927" s="437"/>
      <c r="V2927" s="437"/>
      <c r="W2927" s="437"/>
      <c r="X2927" s="437"/>
      <c r="Y2927" s="437"/>
      <c r="Z2927" s="437"/>
      <c r="AA2927" s="437"/>
      <c r="AB2927" s="437"/>
      <c r="AC2927" s="437"/>
      <c r="AD2927" s="437"/>
      <c r="AE2927" s="437"/>
      <c r="AF2927" s="437"/>
    </row>
    <row r="2928">
      <c r="A2928" s="486" t="s">
        <v>1636</v>
      </c>
      <c r="B2928" s="478">
        <v>4.0</v>
      </c>
      <c r="C2928" s="487" t="s">
        <v>1644</v>
      </c>
      <c r="D2928" s="474"/>
      <c r="E2928" s="474"/>
      <c r="F2928" s="475"/>
      <c r="G2928" s="476" t="s">
        <v>1638</v>
      </c>
      <c r="H2928" s="451"/>
      <c r="S2928" s="452"/>
      <c r="T2928" s="437"/>
      <c r="U2928" s="437"/>
      <c r="V2928" s="437"/>
      <c r="W2928" s="437"/>
      <c r="X2928" s="437"/>
      <c r="Y2928" s="437"/>
      <c r="Z2928" s="437"/>
      <c r="AA2928" s="437"/>
      <c r="AB2928" s="437"/>
      <c r="AC2928" s="437"/>
      <c r="AD2928" s="437"/>
      <c r="AE2928" s="437"/>
      <c r="AF2928" s="437"/>
    </row>
    <row r="2929">
      <c r="A2929" s="486" t="s">
        <v>1646</v>
      </c>
      <c r="B2929" s="478">
        <v>5.0</v>
      </c>
      <c r="C2929" s="487" t="s">
        <v>1679</v>
      </c>
      <c r="D2929" s="474"/>
      <c r="E2929" s="474"/>
      <c r="F2929" s="475"/>
      <c r="G2929" s="476" t="s">
        <v>1648</v>
      </c>
      <c r="H2929" s="451"/>
      <c r="S2929" s="452"/>
      <c r="T2929" s="437"/>
      <c r="U2929" s="437"/>
      <c r="V2929" s="437"/>
      <c r="W2929" s="437"/>
      <c r="X2929" s="437"/>
      <c r="Y2929" s="437"/>
      <c r="Z2929" s="437"/>
      <c r="AA2929" s="437"/>
      <c r="AB2929" s="437"/>
      <c r="AC2929" s="437"/>
      <c r="AD2929" s="437"/>
      <c r="AE2929" s="437"/>
      <c r="AF2929" s="437"/>
    </row>
    <row r="2930">
      <c r="A2930" s="486" t="s">
        <v>1646</v>
      </c>
      <c r="B2930" s="478">
        <v>6.0</v>
      </c>
      <c r="C2930" s="487" t="s">
        <v>1650</v>
      </c>
      <c r="D2930" s="474"/>
      <c r="E2930" s="474"/>
      <c r="F2930" s="475"/>
      <c r="G2930" s="476" t="s">
        <v>1648</v>
      </c>
      <c r="H2930" s="451"/>
      <c r="S2930" s="452"/>
      <c r="T2930" s="437"/>
      <c r="U2930" s="437"/>
      <c r="V2930" s="437"/>
      <c r="W2930" s="437"/>
      <c r="X2930" s="437"/>
      <c r="Y2930" s="437"/>
      <c r="Z2930" s="437"/>
      <c r="AA2930" s="437"/>
      <c r="AB2930" s="437"/>
      <c r="AC2930" s="437"/>
      <c r="AD2930" s="437"/>
      <c r="AE2930" s="437"/>
      <c r="AF2930" s="437"/>
    </row>
    <row r="2931">
      <c r="A2931" s="486" t="s">
        <v>1636</v>
      </c>
      <c r="B2931" s="478">
        <v>7.0</v>
      </c>
      <c r="C2931" s="487" t="s">
        <v>1652</v>
      </c>
      <c r="D2931" s="474"/>
      <c r="E2931" s="474"/>
      <c r="F2931" s="475"/>
      <c r="G2931" s="476" t="s">
        <v>1638</v>
      </c>
      <c r="H2931" s="451"/>
      <c r="S2931" s="452"/>
      <c r="T2931" s="437"/>
      <c r="U2931" s="437"/>
      <c r="V2931" s="437"/>
      <c r="W2931" s="437"/>
      <c r="X2931" s="437"/>
      <c r="Y2931" s="437"/>
      <c r="Z2931" s="437"/>
      <c r="AA2931" s="437"/>
      <c r="AB2931" s="437"/>
      <c r="AC2931" s="437"/>
      <c r="AD2931" s="437"/>
      <c r="AE2931" s="437"/>
      <c r="AF2931" s="437"/>
    </row>
    <row r="2932">
      <c r="A2932" s="486" t="s">
        <v>1636</v>
      </c>
      <c r="B2932" s="478">
        <v>8.0</v>
      </c>
      <c r="C2932" s="487" t="s">
        <v>1654</v>
      </c>
      <c r="D2932" s="474"/>
      <c r="E2932" s="474"/>
      <c r="F2932" s="475"/>
      <c r="G2932" s="476" t="s">
        <v>1638</v>
      </c>
      <c r="H2932" s="451"/>
      <c r="S2932" s="452"/>
      <c r="T2932" s="437"/>
      <c r="U2932" s="437"/>
      <c r="V2932" s="437"/>
      <c r="W2932" s="437"/>
      <c r="X2932" s="437"/>
      <c r="Y2932" s="437"/>
      <c r="Z2932" s="437"/>
      <c r="AA2932" s="437"/>
      <c r="AB2932" s="437"/>
      <c r="AC2932" s="437"/>
      <c r="AD2932" s="437"/>
      <c r="AE2932" s="437"/>
      <c r="AF2932" s="437"/>
    </row>
    <row r="2933">
      <c r="A2933" s="489" t="s">
        <v>1646</v>
      </c>
      <c r="B2933" s="563">
        <v>9.0</v>
      </c>
      <c r="C2933" s="564" t="s">
        <v>1656</v>
      </c>
      <c r="D2933" s="474"/>
      <c r="E2933" s="474"/>
      <c r="F2933" s="474"/>
      <c r="G2933" s="563" t="s">
        <v>1648</v>
      </c>
      <c r="H2933" s="451"/>
      <c r="S2933" s="452"/>
      <c r="T2933" s="437"/>
      <c r="U2933" s="437"/>
      <c r="V2933" s="437"/>
      <c r="W2933" s="437"/>
      <c r="X2933" s="437"/>
      <c r="Y2933" s="437"/>
      <c r="Z2933" s="437"/>
      <c r="AA2933" s="437"/>
      <c r="AB2933" s="437"/>
      <c r="AC2933" s="437"/>
      <c r="AD2933" s="437"/>
      <c r="AE2933" s="437"/>
      <c r="AF2933" s="437"/>
    </row>
    <row r="2934">
      <c r="A2934" s="488" t="s">
        <v>8960</v>
      </c>
      <c r="B2934" s="474"/>
      <c r="C2934" s="474"/>
      <c r="D2934" s="474"/>
      <c r="E2934" s="474"/>
      <c r="F2934" s="474"/>
      <c r="G2934" s="474"/>
      <c r="H2934" s="451"/>
      <c r="S2934" s="452"/>
      <c r="T2934" s="437"/>
      <c r="U2934" s="437"/>
      <c r="V2934" s="437"/>
      <c r="W2934" s="437"/>
      <c r="X2934" s="437"/>
      <c r="Y2934" s="437"/>
      <c r="Z2934" s="437"/>
      <c r="AA2934" s="437"/>
      <c r="AB2934" s="437"/>
      <c r="AC2934" s="437"/>
      <c r="AD2934" s="437"/>
      <c r="AE2934" s="437"/>
      <c r="AF2934" s="437"/>
    </row>
    <row r="2935">
      <c r="A2935" s="471" t="s">
        <v>8944</v>
      </c>
      <c r="B2935" s="472" t="s">
        <v>8946</v>
      </c>
      <c r="C2935" s="473" t="s">
        <v>39</v>
      </c>
      <c r="D2935" s="475"/>
      <c r="E2935" s="472" t="s">
        <v>8951</v>
      </c>
      <c r="F2935" s="478" t="s">
        <v>8961</v>
      </c>
      <c r="G2935" s="473" t="s">
        <v>8953</v>
      </c>
      <c r="H2935" s="451"/>
      <c r="S2935" s="452"/>
      <c r="T2935" s="437"/>
      <c r="U2935" s="437"/>
      <c r="V2935" s="437"/>
      <c r="W2935" s="437"/>
      <c r="X2935" s="437"/>
      <c r="Y2935" s="437"/>
      <c r="Z2935" s="437"/>
      <c r="AA2935" s="437"/>
      <c r="AB2935" s="437"/>
      <c r="AC2935" s="437"/>
      <c r="AD2935" s="437"/>
      <c r="AE2935" s="437"/>
      <c r="AF2935" s="437"/>
    </row>
    <row r="2936">
      <c r="A2936" s="471" t="s">
        <v>6465</v>
      </c>
      <c r="B2936" s="472">
        <v>1.0</v>
      </c>
      <c r="C2936" s="476" t="s">
        <v>8955</v>
      </c>
      <c r="D2936" s="475"/>
      <c r="E2936" s="478" t="s">
        <v>8956</v>
      </c>
      <c r="F2936" s="472"/>
      <c r="G2936" s="473" t="s">
        <v>8957</v>
      </c>
      <c r="H2936" s="451"/>
      <c r="S2936" s="452"/>
      <c r="T2936" s="437"/>
      <c r="U2936" s="437"/>
      <c r="V2936" s="437"/>
      <c r="W2936" s="437"/>
      <c r="X2936" s="437"/>
      <c r="Y2936" s="437"/>
      <c r="Z2936" s="437"/>
      <c r="AA2936" s="437"/>
      <c r="AB2936" s="437"/>
      <c r="AC2936" s="437"/>
      <c r="AD2936" s="437"/>
      <c r="AE2936" s="437"/>
      <c r="AF2936" s="437"/>
    </row>
    <row r="2937">
      <c r="A2937" s="489" t="s">
        <v>8962</v>
      </c>
      <c r="B2937" s="474"/>
      <c r="C2937" s="474"/>
      <c r="D2937" s="474"/>
      <c r="E2937" s="474"/>
      <c r="F2937" s="474"/>
      <c r="G2937" s="474"/>
      <c r="H2937" s="451"/>
      <c r="S2937" s="452"/>
      <c r="T2937" s="437"/>
      <c r="U2937" s="437"/>
      <c r="V2937" s="437"/>
      <c r="W2937" s="437"/>
      <c r="X2937" s="437"/>
      <c r="Y2937" s="437"/>
      <c r="Z2937" s="437"/>
      <c r="AA2937" s="437"/>
      <c r="AB2937" s="437"/>
      <c r="AC2937" s="437"/>
      <c r="AD2937" s="437"/>
      <c r="AE2937" s="437"/>
      <c r="AF2937" s="437"/>
    </row>
    <row r="2938">
      <c r="A2938" s="471" t="s">
        <v>8944</v>
      </c>
      <c r="B2938" s="472" t="s">
        <v>8946</v>
      </c>
      <c r="C2938" s="473" t="s">
        <v>39</v>
      </c>
      <c r="D2938" s="475"/>
      <c r="E2938" s="472" t="s">
        <v>8951</v>
      </c>
      <c r="F2938" s="472" t="s">
        <v>8952</v>
      </c>
      <c r="G2938" s="473" t="s">
        <v>8953</v>
      </c>
      <c r="H2938" s="451"/>
      <c r="S2938" s="452"/>
      <c r="T2938" s="437"/>
      <c r="U2938" s="437"/>
      <c r="V2938" s="437"/>
      <c r="W2938" s="437"/>
      <c r="X2938" s="437"/>
      <c r="Y2938" s="437"/>
      <c r="Z2938" s="437"/>
      <c r="AA2938" s="437"/>
      <c r="AB2938" s="437"/>
      <c r="AC2938" s="437"/>
      <c r="AD2938" s="437"/>
      <c r="AE2938" s="437"/>
      <c r="AF2938" s="437"/>
    </row>
    <row r="2939">
      <c r="A2939" s="490" t="s">
        <v>6465</v>
      </c>
      <c r="B2939" s="491">
        <v>1.0</v>
      </c>
      <c r="C2939" s="492" t="s">
        <v>8955</v>
      </c>
      <c r="D2939" s="493"/>
      <c r="E2939" s="494" t="s">
        <v>8956</v>
      </c>
      <c r="F2939" s="491"/>
      <c r="G2939" s="495" t="s">
        <v>8963</v>
      </c>
      <c r="H2939" s="451"/>
      <c r="S2939" s="452"/>
      <c r="T2939" s="437"/>
      <c r="U2939" s="437"/>
      <c r="V2939" s="437"/>
      <c r="W2939" s="437"/>
      <c r="X2939" s="437"/>
      <c r="Y2939" s="437"/>
      <c r="Z2939" s="437"/>
      <c r="AA2939" s="437"/>
      <c r="AB2939" s="437"/>
      <c r="AC2939" s="437"/>
      <c r="AD2939" s="437"/>
      <c r="AE2939" s="437"/>
      <c r="AF2939" s="437"/>
    </row>
    <row r="2940">
      <c r="A2940" s="496"/>
      <c r="B2940" s="497"/>
      <c r="C2940" s="497"/>
      <c r="E2940" s="497"/>
      <c r="F2940" s="497"/>
      <c r="G2940" s="497"/>
      <c r="H2940" s="451"/>
      <c r="S2940" s="452"/>
      <c r="T2940" s="437"/>
      <c r="U2940" s="437"/>
      <c r="V2940" s="437"/>
      <c r="W2940" s="437"/>
      <c r="X2940" s="437"/>
      <c r="Y2940" s="437"/>
      <c r="Z2940" s="437"/>
      <c r="AA2940" s="437"/>
      <c r="AB2940" s="437"/>
      <c r="AC2940" s="437"/>
      <c r="AD2940" s="437"/>
      <c r="AE2940" s="437"/>
      <c r="AF2940" s="437"/>
    </row>
    <row r="2941">
      <c r="A2941" s="498" t="s">
        <v>8964</v>
      </c>
      <c r="B2941" s="435"/>
      <c r="C2941" s="435"/>
      <c r="D2941" s="499" t="s">
        <v>8965</v>
      </c>
      <c r="E2941" s="500" t="s">
        <v>8966</v>
      </c>
      <c r="F2941" s="499" t="s">
        <v>8967</v>
      </c>
      <c r="G2941" s="435"/>
      <c r="H2941" s="435"/>
      <c r="I2941" s="435"/>
      <c r="J2941" s="501" t="s">
        <v>8965</v>
      </c>
      <c r="K2941" s="500" t="s">
        <v>8966</v>
      </c>
      <c r="L2941" s="501" t="s">
        <v>8968</v>
      </c>
      <c r="M2941" s="435"/>
      <c r="N2941" s="435"/>
      <c r="O2941" s="435"/>
      <c r="P2941" s="502" t="s">
        <v>8965</v>
      </c>
      <c r="Q2941" s="503" t="s">
        <v>8966</v>
      </c>
      <c r="R2941" s="504"/>
      <c r="S2941" s="436"/>
      <c r="T2941" s="437"/>
      <c r="U2941" s="437"/>
      <c r="V2941" s="437"/>
      <c r="W2941" s="437"/>
      <c r="X2941" s="437"/>
      <c r="Y2941" s="437"/>
      <c r="Z2941" s="437"/>
      <c r="AA2941" s="437"/>
      <c r="AB2941" s="437"/>
      <c r="AC2941" s="437"/>
      <c r="AD2941" s="437"/>
      <c r="AE2941" s="437"/>
      <c r="AF2941" s="437"/>
    </row>
    <row r="2942">
      <c r="A2942" s="505"/>
      <c r="S2942" s="452"/>
      <c r="T2942" s="437"/>
      <c r="U2942" s="437"/>
      <c r="V2942" s="437"/>
      <c r="W2942" s="437"/>
      <c r="X2942" s="437"/>
      <c r="Y2942" s="437"/>
      <c r="Z2942" s="437"/>
      <c r="AA2942" s="437"/>
      <c r="AB2942" s="437"/>
      <c r="AC2942" s="437"/>
      <c r="AD2942" s="437"/>
      <c r="AE2942" s="437"/>
      <c r="AF2942" s="437"/>
    </row>
    <row r="2943">
      <c r="A2943" s="506" t="s">
        <v>8969</v>
      </c>
      <c r="D2943" s="507" t="s">
        <v>8965</v>
      </c>
      <c r="E2943" s="508" t="s">
        <v>8966</v>
      </c>
      <c r="F2943" s="507" t="s">
        <v>8970</v>
      </c>
      <c r="J2943" s="507" t="s">
        <v>8965</v>
      </c>
      <c r="K2943" s="508" t="s">
        <v>8966</v>
      </c>
      <c r="L2943" s="507" t="s">
        <v>8971</v>
      </c>
      <c r="P2943" s="509" t="s">
        <v>8965</v>
      </c>
      <c r="Q2943" s="510" t="s">
        <v>8966</v>
      </c>
      <c r="R2943" s="511" t="s">
        <v>8972</v>
      </c>
      <c r="S2943" s="452"/>
      <c r="T2943" s="437"/>
      <c r="U2943" s="437"/>
      <c r="V2943" s="437"/>
      <c r="W2943" s="437"/>
      <c r="X2943" s="437"/>
      <c r="Y2943" s="437"/>
      <c r="Z2943" s="437"/>
      <c r="AA2943" s="437"/>
      <c r="AB2943" s="437"/>
      <c r="AC2943" s="437"/>
      <c r="AD2943" s="437"/>
      <c r="AE2943" s="437"/>
      <c r="AF2943" s="437"/>
    </row>
    <row r="2944">
      <c r="A2944" s="512"/>
      <c r="B2944" s="513"/>
      <c r="C2944" s="513"/>
      <c r="D2944" s="513"/>
      <c r="E2944" s="513"/>
      <c r="F2944" s="513"/>
      <c r="G2944" s="513"/>
      <c r="H2944" s="513"/>
      <c r="I2944" s="513"/>
      <c r="J2944" s="513"/>
      <c r="K2944" s="513"/>
      <c r="L2944" s="513"/>
      <c r="M2944" s="513"/>
      <c r="N2944" s="513"/>
      <c r="O2944" s="513"/>
      <c r="P2944" s="513"/>
      <c r="Q2944" s="513"/>
      <c r="R2944" s="513"/>
      <c r="S2944" s="514"/>
      <c r="T2944" s="437"/>
      <c r="U2944" s="437"/>
      <c r="V2944" s="437"/>
      <c r="W2944" s="437"/>
      <c r="X2944" s="437"/>
      <c r="Y2944" s="437"/>
      <c r="Z2944" s="437"/>
      <c r="AA2944" s="437"/>
      <c r="AB2944" s="437"/>
      <c r="AC2944" s="437"/>
      <c r="AD2944" s="437"/>
      <c r="AE2944" s="437"/>
      <c r="AF2944" s="437"/>
    </row>
    <row r="2945">
      <c r="A2945" s="434" t="s">
        <v>9082</v>
      </c>
      <c r="B2945" s="435"/>
      <c r="C2945" s="435"/>
      <c r="D2945" s="435"/>
      <c r="E2945" s="435"/>
      <c r="F2945" s="435"/>
      <c r="G2945" s="435"/>
      <c r="H2945" s="435"/>
      <c r="I2945" s="435"/>
      <c r="J2945" s="435"/>
      <c r="K2945" s="435"/>
      <c r="L2945" s="435"/>
      <c r="M2945" s="435"/>
      <c r="N2945" s="435"/>
      <c r="O2945" s="435"/>
      <c r="P2945" s="435"/>
      <c r="Q2945" s="435"/>
      <c r="R2945" s="435"/>
      <c r="S2945" s="436"/>
      <c r="T2945" s="437"/>
      <c r="U2945" s="437"/>
      <c r="V2945" s="437"/>
      <c r="W2945" s="437"/>
      <c r="X2945" s="437"/>
      <c r="Y2945" s="437"/>
      <c r="Z2945" s="437"/>
      <c r="AA2945" s="437"/>
      <c r="AB2945" s="437"/>
      <c r="AC2945" s="437"/>
      <c r="AD2945" s="437"/>
      <c r="AE2945" s="437"/>
      <c r="AF2945" s="437"/>
    </row>
    <row r="2946">
      <c r="A2946" s="438" t="s">
        <v>8935</v>
      </c>
      <c r="B2946" s="439"/>
      <c r="C2946" s="438" t="s">
        <v>8936</v>
      </c>
      <c r="D2946" s="440"/>
      <c r="E2946" s="439"/>
      <c r="F2946" s="441" t="s">
        <v>1437</v>
      </c>
      <c r="G2946" s="442" t="s">
        <v>8937</v>
      </c>
      <c r="H2946" s="443" t="s">
        <v>1442</v>
      </c>
      <c r="I2946" s="444"/>
      <c r="J2946" s="444"/>
      <c r="K2946" s="444"/>
      <c r="L2946" s="444"/>
      <c r="M2946" s="444"/>
      <c r="N2946" s="444"/>
      <c r="O2946" s="444"/>
      <c r="P2946" s="444"/>
      <c r="Q2946" s="444"/>
      <c r="R2946" s="444"/>
      <c r="S2946" s="445"/>
      <c r="T2946" s="437"/>
      <c r="U2946" s="437"/>
      <c r="V2946" s="437"/>
      <c r="W2946" s="437"/>
      <c r="X2946" s="437"/>
      <c r="Y2946" s="437"/>
      <c r="Z2946" s="437"/>
      <c r="AA2946" s="437"/>
      <c r="AB2946" s="437"/>
      <c r="AC2946" s="437"/>
      <c r="AD2946" s="437"/>
      <c r="AE2946" s="437"/>
      <c r="AF2946" s="437"/>
    </row>
    <row r="2947">
      <c r="A2947" s="446" t="s">
        <v>8938</v>
      </c>
      <c r="B2947" s="22"/>
      <c r="C2947" s="447"/>
      <c r="D2947" s="448"/>
      <c r="E2947" s="22"/>
      <c r="F2947" s="449" t="s">
        <v>8939</v>
      </c>
      <c r="G2947" s="450"/>
      <c r="H2947" s="451"/>
      <c r="S2947" s="452"/>
      <c r="T2947" s="437"/>
      <c r="U2947" s="437"/>
      <c r="V2947" s="437"/>
      <c r="W2947" s="437"/>
      <c r="X2947" s="437"/>
      <c r="Y2947" s="437"/>
      <c r="Z2947" s="437"/>
      <c r="AA2947" s="437"/>
      <c r="AB2947" s="437"/>
      <c r="AC2947" s="437"/>
      <c r="AD2947" s="437"/>
      <c r="AE2947" s="437"/>
      <c r="AF2947" s="437"/>
    </row>
    <row r="2948">
      <c r="A2948" s="453" t="s">
        <v>8940</v>
      </c>
      <c r="B2948" s="448"/>
      <c r="C2948" s="448"/>
      <c r="D2948" s="22"/>
      <c r="E2948" s="454" t="s">
        <v>8941</v>
      </c>
      <c r="F2948" s="455" t="s">
        <v>8942</v>
      </c>
      <c r="G2948" s="456"/>
      <c r="H2948" s="451"/>
      <c r="S2948" s="452"/>
      <c r="T2948" s="437"/>
      <c r="U2948" s="437"/>
      <c r="V2948" s="437"/>
      <c r="W2948" s="437"/>
      <c r="X2948" s="437"/>
      <c r="Y2948" s="437"/>
      <c r="Z2948" s="437"/>
      <c r="AA2948" s="437"/>
      <c r="AB2948" s="437"/>
      <c r="AC2948" s="437"/>
      <c r="AD2948" s="437"/>
      <c r="AE2948" s="437"/>
      <c r="AF2948" s="437"/>
    </row>
    <row r="2949">
      <c r="A2949" s="457" t="s">
        <v>8943</v>
      </c>
      <c r="B2949" s="458"/>
      <c r="C2949" s="458"/>
      <c r="D2949" s="459"/>
      <c r="E2949" s="460"/>
      <c r="F2949" s="461"/>
      <c r="G2949" s="462"/>
      <c r="H2949" s="463"/>
      <c r="I2949" s="464"/>
      <c r="J2949" s="464"/>
      <c r="K2949" s="464"/>
      <c r="L2949" s="464"/>
      <c r="M2949" s="464"/>
      <c r="N2949" s="464"/>
      <c r="O2949" s="464"/>
      <c r="P2949" s="464"/>
      <c r="Q2949" s="464"/>
      <c r="R2949" s="464"/>
      <c r="S2949" s="465"/>
      <c r="T2949" s="437"/>
      <c r="U2949" s="437"/>
      <c r="V2949" s="437"/>
      <c r="W2949" s="437"/>
      <c r="X2949" s="437"/>
      <c r="Y2949" s="437"/>
      <c r="Z2949" s="437"/>
      <c r="AA2949" s="437"/>
      <c r="AB2949" s="437"/>
      <c r="AC2949" s="437"/>
      <c r="AD2949" s="437"/>
      <c r="AE2949" s="437"/>
      <c r="AF2949" s="437"/>
    </row>
    <row r="2950">
      <c r="A2950" s="466" t="s">
        <v>8944</v>
      </c>
      <c r="B2950" s="467"/>
      <c r="C2950" s="468" t="s">
        <v>8945</v>
      </c>
      <c r="D2950" s="469"/>
      <c r="E2950" s="469"/>
      <c r="F2950" s="469"/>
      <c r="G2950" s="469"/>
      <c r="H2950" s="560" t="s">
        <v>9018</v>
      </c>
      <c r="J2950" s="561" t="s">
        <v>9019</v>
      </c>
      <c r="N2950" s="562" t="s">
        <v>9020</v>
      </c>
      <c r="O2950" s="444"/>
      <c r="P2950" s="561" t="s">
        <v>9019</v>
      </c>
      <c r="S2950" s="452"/>
      <c r="T2950" s="437"/>
      <c r="U2950" s="437"/>
      <c r="V2950" s="437"/>
      <c r="W2950" s="437"/>
      <c r="X2950" s="437"/>
      <c r="Y2950" s="437"/>
      <c r="Z2950" s="437"/>
      <c r="AA2950" s="437"/>
      <c r="AB2950" s="437"/>
      <c r="AC2950" s="437"/>
      <c r="AD2950" s="437"/>
      <c r="AE2950" s="437"/>
      <c r="AF2950" s="437"/>
    </row>
    <row r="2951">
      <c r="A2951" s="471"/>
      <c r="B2951" s="472" t="s">
        <v>8946</v>
      </c>
      <c r="C2951" s="473" t="s">
        <v>8947</v>
      </c>
      <c r="D2951" s="474"/>
      <c r="E2951" s="474"/>
      <c r="F2951" s="475"/>
      <c r="G2951" s="473" t="s">
        <v>8948</v>
      </c>
      <c r="H2951" s="451"/>
      <c r="S2951" s="452"/>
      <c r="T2951" s="437"/>
      <c r="U2951" s="437"/>
      <c r="V2951" s="437"/>
      <c r="W2951" s="437"/>
      <c r="X2951" s="437"/>
      <c r="Y2951" s="437"/>
      <c r="Z2951" s="437"/>
      <c r="AA2951" s="437"/>
      <c r="AB2951" s="437"/>
      <c r="AC2951" s="437"/>
      <c r="AD2951" s="437"/>
      <c r="AE2951" s="437"/>
      <c r="AF2951" s="437"/>
    </row>
    <row r="2952">
      <c r="A2952" s="471" t="s">
        <v>2101</v>
      </c>
      <c r="B2952" s="472">
        <v>1.0</v>
      </c>
      <c r="C2952" s="476" t="s">
        <v>2102</v>
      </c>
      <c r="D2952" s="474"/>
      <c r="E2952" s="474"/>
      <c r="F2952" s="475"/>
      <c r="G2952" s="477"/>
      <c r="H2952" s="558" t="s">
        <v>1441</v>
      </c>
      <c r="S2952" s="452"/>
      <c r="T2952" s="437"/>
      <c r="U2952" s="437"/>
      <c r="V2952" s="437"/>
      <c r="W2952" s="437"/>
      <c r="X2952" s="437"/>
      <c r="Y2952" s="437"/>
      <c r="Z2952" s="437"/>
      <c r="AA2952" s="437"/>
      <c r="AB2952" s="437"/>
      <c r="AC2952" s="437"/>
      <c r="AD2952" s="437"/>
      <c r="AE2952" s="437"/>
      <c r="AF2952" s="437"/>
    </row>
    <row r="2953">
      <c r="A2953" s="471" t="s">
        <v>2101</v>
      </c>
      <c r="B2953" s="478">
        <v>2.0</v>
      </c>
      <c r="C2953" s="476" t="s">
        <v>2103</v>
      </c>
      <c r="D2953" s="474"/>
      <c r="E2953" s="474"/>
      <c r="F2953" s="475"/>
      <c r="G2953" s="477"/>
      <c r="H2953" s="451"/>
      <c r="S2953" s="452"/>
      <c r="T2953" s="437"/>
      <c r="U2953" s="437"/>
      <c r="V2953" s="437"/>
      <c r="W2953" s="437"/>
      <c r="X2953" s="437"/>
      <c r="Y2953" s="437"/>
      <c r="Z2953" s="437"/>
      <c r="AA2953" s="437"/>
      <c r="AB2953" s="437"/>
      <c r="AC2953" s="437"/>
      <c r="AD2953" s="437"/>
      <c r="AE2953" s="437"/>
      <c r="AF2953" s="437"/>
    </row>
    <row r="2954">
      <c r="A2954" s="471"/>
      <c r="B2954" s="472" t="s">
        <v>8946</v>
      </c>
      <c r="C2954" s="473" t="s">
        <v>8947</v>
      </c>
      <c r="D2954" s="474"/>
      <c r="E2954" s="475"/>
      <c r="F2954" s="472" t="s">
        <v>8948</v>
      </c>
      <c r="G2954" s="477" t="s">
        <v>8949</v>
      </c>
      <c r="H2954" s="451"/>
      <c r="S2954" s="452"/>
      <c r="T2954" s="437"/>
      <c r="U2954" s="437"/>
      <c r="V2954" s="437"/>
      <c r="W2954" s="437"/>
      <c r="X2954" s="437"/>
      <c r="Y2954" s="437"/>
      <c r="Z2954" s="437"/>
      <c r="AA2954" s="437"/>
      <c r="AB2954" s="437"/>
      <c r="AC2954" s="437"/>
      <c r="AD2954" s="437"/>
      <c r="AE2954" s="437"/>
      <c r="AF2954" s="437"/>
    </row>
    <row r="2955">
      <c r="A2955" s="471" t="s">
        <v>2104</v>
      </c>
      <c r="B2955" s="472">
        <v>1.0</v>
      </c>
      <c r="C2955" s="476" t="s">
        <v>2118</v>
      </c>
      <c r="D2955" s="474"/>
      <c r="E2955" s="475"/>
      <c r="F2955" s="478" t="s">
        <v>2119</v>
      </c>
      <c r="G2955" s="559" t="s">
        <v>1638</v>
      </c>
      <c r="H2955" s="451"/>
      <c r="S2955" s="452"/>
      <c r="T2955" s="437"/>
      <c r="U2955" s="437"/>
      <c r="V2955" s="437"/>
      <c r="W2955" s="437"/>
      <c r="X2955" s="437"/>
      <c r="Y2955" s="437"/>
      <c r="Z2955" s="437"/>
      <c r="AA2955" s="437"/>
      <c r="AB2955" s="437"/>
      <c r="AC2955" s="437"/>
      <c r="AD2955" s="437"/>
      <c r="AE2955" s="437"/>
      <c r="AF2955" s="437"/>
    </row>
    <row r="2956">
      <c r="A2956" s="471"/>
      <c r="B2956" s="472" t="s">
        <v>8946</v>
      </c>
      <c r="C2956" s="517" t="s">
        <v>6512</v>
      </c>
      <c r="D2956" s="517" t="s">
        <v>8974</v>
      </c>
      <c r="E2956" s="517" t="s">
        <v>8951</v>
      </c>
      <c r="F2956" s="517" t="s">
        <v>8952</v>
      </c>
      <c r="G2956" s="473" t="s">
        <v>8953</v>
      </c>
      <c r="H2956" s="451"/>
      <c r="S2956" s="452"/>
      <c r="T2956" s="437"/>
      <c r="U2956" s="437"/>
      <c r="V2956" s="437"/>
      <c r="W2956" s="437"/>
      <c r="X2956" s="437"/>
      <c r="Y2956" s="437"/>
      <c r="Z2956" s="437"/>
      <c r="AA2956" s="437"/>
      <c r="AB2956" s="437"/>
      <c r="AC2956" s="437"/>
      <c r="AD2956" s="437"/>
      <c r="AE2956" s="437"/>
      <c r="AF2956" s="437"/>
    </row>
    <row r="2957">
      <c r="A2957" s="471" t="s">
        <v>8975</v>
      </c>
      <c r="B2957" s="472">
        <v>1.0</v>
      </c>
      <c r="C2957" s="478" t="s">
        <v>8976</v>
      </c>
      <c r="D2957" s="472"/>
      <c r="E2957" s="478" t="s">
        <v>8977</v>
      </c>
      <c r="F2957" s="472"/>
      <c r="G2957" s="473" t="s">
        <v>8978</v>
      </c>
      <c r="H2957" s="451"/>
      <c r="S2957" s="452"/>
      <c r="T2957" s="437"/>
      <c r="U2957" s="437"/>
      <c r="V2957" s="437"/>
      <c r="W2957" s="437"/>
      <c r="X2957" s="437"/>
      <c r="Y2957" s="437"/>
      <c r="Z2957" s="437"/>
      <c r="AA2957" s="437"/>
      <c r="AB2957" s="437"/>
      <c r="AC2957" s="437"/>
      <c r="AD2957" s="437"/>
      <c r="AE2957" s="437"/>
      <c r="AF2957" s="437"/>
    </row>
    <row r="2958">
      <c r="A2958" s="471"/>
      <c r="B2958" s="472" t="s">
        <v>8946</v>
      </c>
      <c r="C2958" s="476" t="s">
        <v>8958</v>
      </c>
      <c r="D2958" s="474"/>
      <c r="E2958" s="474"/>
      <c r="F2958" s="475"/>
      <c r="G2958" s="473" t="s">
        <v>8959</v>
      </c>
      <c r="H2958" s="451"/>
      <c r="S2958" s="452"/>
      <c r="T2958" s="437"/>
      <c r="U2958" s="437"/>
      <c r="V2958" s="437"/>
      <c r="W2958" s="437"/>
      <c r="X2958" s="437"/>
      <c r="Y2958" s="437"/>
      <c r="Z2958" s="437"/>
      <c r="AA2958" s="437"/>
      <c r="AB2958" s="437"/>
      <c r="AC2958" s="437"/>
      <c r="AD2958" s="437"/>
      <c r="AE2958" s="437"/>
      <c r="AF2958" s="437"/>
    </row>
    <row r="2959">
      <c r="A2959" s="486" t="s">
        <v>1636</v>
      </c>
      <c r="B2959" s="478">
        <v>1.0</v>
      </c>
      <c r="C2959" s="487" t="s">
        <v>1637</v>
      </c>
      <c r="D2959" s="474"/>
      <c r="E2959" s="474"/>
      <c r="F2959" s="475"/>
      <c r="G2959" s="476" t="s">
        <v>1638</v>
      </c>
      <c r="H2959" s="451"/>
      <c r="S2959" s="452"/>
      <c r="T2959" s="437"/>
      <c r="U2959" s="437"/>
      <c r="V2959" s="437"/>
      <c r="W2959" s="437"/>
      <c r="X2959" s="437"/>
      <c r="Y2959" s="437"/>
      <c r="Z2959" s="437"/>
      <c r="AA2959" s="437"/>
      <c r="AB2959" s="437"/>
      <c r="AC2959" s="437"/>
      <c r="AD2959" s="437"/>
      <c r="AE2959" s="437"/>
      <c r="AF2959" s="437"/>
    </row>
    <row r="2960">
      <c r="A2960" s="486" t="s">
        <v>1636</v>
      </c>
      <c r="B2960" s="478">
        <v>2.0</v>
      </c>
      <c r="C2960" s="487" t="s">
        <v>1691</v>
      </c>
      <c r="D2960" s="474"/>
      <c r="E2960" s="474"/>
      <c r="F2960" s="475"/>
      <c r="G2960" s="476" t="s">
        <v>1638</v>
      </c>
      <c r="H2960" s="451"/>
      <c r="S2960" s="452"/>
      <c r="T2960" s="437"/>
      <c r="U2960" s="437"/>
      <c r="V2960" s="437"/>
      <c r="W2960" s="437"/>
      <c r="X2960" s="437"/>
      <c r="Y2960" s="437"/>
      <c r="Z2960" s="437"/>
      <c r="AA2960" s="437"/>
      <c r="AB2960" s="437"/>
      <c r="AC2960" s="437"/>
      <c r="AD2960" s="437"/>
      <c r="AE2960" s="437"/>
      <c r="AF2960" s="437"/>
    </row>
    <row r="2961">
      <c r="A2961" s="486" t="s">
        <v>1636</v>
      </c>
      <c r="B2961" s="478">
        <v>3.0</v>
      </c>
      <c r="C2961" s="487" t="s">
        <v>1677</v>
      </c>
      <c r="D2961" s="474"/>
      <c r="E2961" s="474"/>
      <c r="F2961" s="475"/>
      <c r="G2961" s="476" t="s">
        <v>1638</v>
      </c>
      <c r="H2961" s="451"/>
      <c r="S2961" s="452"/>
      <c r="T2961" s="437"/>
      <c r="U2961" s="437"/>
      <c r="V2961" s="437"/>
      <c r="W2961" s="437"/>
      <c r="X2961" s="437"/>
      <c r="Y2961" s="437"/>
      <c r="Z2961" s="437"/>
      <c r="AA2961" s="437"/>
      <c r="AB2961" s="437"/>
      <c r="AC2961" s="437"/>
      <c r="AD2961" s="437"/>
      <c r="AE2961" s="437"/>
      <c r="AF2961" s="437"/>
    </row>
    <row r="2962">
      <c r="A2962" s="486" t="s">
        <v>1636</v>
      </c>
      <c r="B2962" s="478">
        <v>4.0</v>
      </c>
      <c r="C2962" s="487" t="s">
        <v>1644</v>
      </c>
      <c r="D2962" s="474"/>
      <c r="E2962" s="474"/>
      <c r="F2962" s="475"/>
      <c r="G2962" s="476" t="s">
        <v>1638</v>
      </c>
      <c r="H2962" s="451"/>
      <c r="S2962" s="452"/>
      <c r="T2962" s="437"/>
      <c r="U2962" s="437"/>
      <c r="V2962" s="437"/>
      <c r="W2962" s="437"/>
      <c r="X2962" s="437"/>
      <c r="Y2962" s="437"/>
      <c r="Z2962" s="437"/>
      <c r="AA2962" s="437"/>
      <c r="AB2962" s="437"/>
      <c r="AC2962" s="437"/>
      <c r="AD2962" s="437"/>
      <c r="AE2962" s="437"/>
      <c r="AF2962" s="437"/>
    </row>
    <row r="2963">
      <c r="A2963" s="486" t="s">
        <v>1646</v>
      </c>
      <c r="B2963" s="478">
        <v>5.0</v>
      </c>
      <c r="C2963" s="487" t="s">
        <v>1679</v>
      </c>
      <c r="D2963" s="474"/>
      <c r="E2963" s="474"/>
      <c r="F2963" s="475"/>
      <c r="G2963" s="476" t="s">
        <v>1648</v>
      </c>
      <c r="H2963" s="451"/>
      <c r="S2963" s="452"/>
      <c r="T2963" s="437"/>
      <c r="U2963" s="437"/>
      <c r="V2963" s="437"/>
      <c r="W2963" s="437"/>
      <c r="X2963" s="437"/>
      <c r="Y2963" s="437"/>
      <c r="Z2963" s="437"/>
      <c r="AA2963" s="437"/>
      <c r="AB2963" s="437"/>
      <c r="AC2963" s="437"/>
      <c r="AD2963" s="437"/>
      <c r="AE2963" s="437"/>
      <c r="AF2963" s="437"/>
    </row>
    <row r="2964">
      <c r="A2964" s="486" t="s">
        <v>1646</v>
      </c>
      <c r="B2964" s="478">
        <v>6.0</v>
      </c>
      <c r="C2964" s="487" t="s">
        <v>1650</v>
      </c>
      <c r="D2964" s="474"/>
      <c r="E2964" s="474"/>
      <c r="F2964" s="475"/>
      <c r="G2964" s="476" t="s">
        <v>1648</v>
      </c>
      <c r="H2964" s="451"/>
      <c r="S2964" s="452"/>
      <c r="T2964" s="437"/>
      <c r="U2964" s="437"/>
      <c r="V2964" s="437"/>
      <c r="W2964" s="437"/>
      <c r="X2964" s="437"/>
      <c r="Y2964" s="437"/>
      <c r="Z2964" s="437"/>
      <c r="AA2964" s="437"/>
      <c r="AB2964" s="437"/>
      <c r="AC2964" s="437"/>
      <c r="AD2964" s="437"/>
      <c r="AE2964" s="437"/>
      <c r="AF2964" s="437"/>
    </row>
    <row r="2965">
      <c r="A2965" s="486" t="s">
        <v>1636</v>
      </c>
      <c r="B2965" s="478">
        <v>7.0</v>
      </c>
      <c r="C2965" s="487" t="s">
        <v>1652</v>
      </c>
      <c r="D2965" s="474"/>
      <c r="E2965" s="474"/>
      <c r="F2965" s="475"/>
      <c r="G2965" s="476" t="s">
        <v>1638</v>
      </c>
      <c r="H2965" s="451"/>
      <c r="S2965" s="452"/>
      <c r="T2965" s="437"/>
      <c r="U2965" s="437"/>
      <c r="V2965" s="437"/>
      <c r="W2965" s="437"/>
      <c r="X2965" s="437"/>
      <c r="Y2965" s="437"/>
      <c r="Z2965" s="437"/>
      <c r="AA2965" s="437"/>
      <c r="AB2965" s="437"/>
      <c r="AC2965" s="437"/>
      <c r="AD2965" s="437"/>
      <c r="AE2965" s="437"/>
      <c r="AF2965" s="437"/>
    </row>
    <row r="2966">
      <c r="A2966" s="486" t="s">
        <v>1636</v>
      </c>
      <c r="B2966" s="478">
        <v>8.0</v>
      </c>
      <c r="C2966" s="487" t="s">
        <v>1654</v>
      </c>
      <c r="D2966" s="474"/>
      <c r="E2966" s="474"/>
      <c r="F2966" s="475"/>
      <c r="G2966" s="476" t="s">
        <v>1638</v>
      </c>
      <c r="H2966" s="451"/>
      <c r="S2966" s="452"/>
      <c r="T2966" s="437"/>
      <c r="U2966" s="437"/>
      <c r="V2966" s="437"/>
      <c r="W2966" s="437"/>
      <c r="X2966" s="437"/>
      <c r="Y2966" s="437"/>
      <c r="Z2966" s="437"/>
      <c r="AA2966" s="437"/>
      <c r="AB2966" s="437"/>
      <c r="AC2966" s="437"/>
      <c r="AD2966" s="437"/>
      <c r="AE2966" s="437"/>
      <c r="AF2966" s="437"/>
    </row>
    <row r="2967">
      <c r="A2967" s="489" t="s">
        <v>1646</v>
      </c>
      <c r="B2967" s="563">
        <v>9.0</v>
      </c>
      <c r="C2967" s="564" t="s">
        <v>1656</v>
      </c>
      <c r="D2967" s="474"/>
      <c r="E2967" s="474"/>
      <c r="F2967" s="474"/>
      <c r="G2967" s="563" t="s">
        <v>1648</v>
      </c>
      <c r="H2967" s="451"/>
      <c r="S2967" s="452"/>
      <c r="T2967" s="437"/>
      <c r="U2967" s="437"/>
      <c r="V2967" s="437"/>
      <c r="W2967" s="437"/>
      <c r="X2967" s="437"/>
      <c r="Y2967" s="437"/>
      <c r="Z2967" s="437"/>
      <c r="AA2967" s="437"/>
      <c r="AB2967" s="437"/>
      <c r="AC2967" s="437"/>
      <c r="AD2967" s="437"/>
      <c r="AE2967" s="437"/>
      <c r="AF2967" s="437"/>
    </row>
    <row r="2968">
      <c r="A2968" s="488" t="s">
        <v>8960</v>
      </c>
      <c r="B2968" s="474"/>
      <c r="C2968" s="474"/>
      <c r="D2968" s="474"/>
      <c r="E2968" s="474"/>
      <c r="F2968" s="474"/>
      <c r="G2968" s="474"/>
      <c r="H2968" s="451"/>
      <c r="S2968" s="452"/>
      <c r="T2968" s="437"/>
      <c r="U2968" s="437"/>
      <c r="V2968" s="437"/>
      <c r="W2968" s="437"/>
      <c r="X2968" s="437"/>
      <c r="Y2968" s="437"/>
      <c r="Z2968" s="437"/>
      <c r="AA2968" s="437"/>
      <c r="AB2968" s="437"/>
      <c r="AC2968" s="437"/>
      <c r="AD2968" s="437"/>
      <c r="AE2968" s="437"/>
      <c r="AF2968" s="437"/>
    </row>
    <row r="2969">
      <c r="A2969" s="471" t="s">
        <v>8944</v>
      </c>
      <c r="B2969" s="472" t="s">
        <v>8946</v>
      </c>
      <c r="C2969" s="473" t="s">
        <v>39</v>
      </c>
      <c r="D2969" s="475"/>
      <c r="E2969" s="472" t="s">
        <v>8951</v>
      </c>
      <c r="F2969" s="478" t="s">
        <v>8961</v>
      </c>
      <c r="G2969" s="473" t="s">
        <v>8953</v>
      </c>
      <c r="H2969" s="451"/>
      <c r="S2969" s="452"/>
      <c r="T2969" s="437"/>
      <c r="U2969" s="437"/>
      <c r="V2969" s="437"/>
      <c r="W2969" s="437"/>
      <c r="X2969" s="437"/>
      <c r="Y2969" s="437"/>
      <c r="Z2969" s="437"/>
      <c r="AA2969" s="437"/>
      <c r="AB2969" s="437"/>
      <c r="AC2969" s="437"/>
      <c r="AD2969" s="437"/>
      <c r="AE2969" s="437"/>
      <c r="AF2969" s="437"/>
    </row>
    <row r="2970">
      <c r="A2970" s="471" t="s">
        <v>6465</v>
      </c>
      <c r="B2970" s="472">
        <v>1.0</v>
      </c>
      <c r="C2970" s="476" t="s">
        <v>8955</v>
      </c>
      <c r="D2970" s="475"/>
      <c r="E2970" s="478" t="s">
        <v>8956</v>
      </c>
      <c r="F2970" s="472"/>
      <c r="G2970" s="473" t="s">
        <v>8957</v>
      </c>
      <c r="H2970" s="451"/>
      <c r="S2970" s="452"/>
      <c r="T2970" s="437"/>
      <c r="U2970" s="437"/>
      <c r="V2970" s="437"/>
      <c r="W2970" s="437"/>
      <c r="X2970" s="437"/>
      <c r="Y2970" s="437"/>
      <c r="Z2970" s="437"/>
      <c r="AA2970" s="437"/>
      <c r="AB2970" s="437"/>
      <c r="AC2970" s="437"/>
      <c r="AD2970" s="437"/>
      <c r="AE2970" s="437"/>
      <c r="AF2970" s="437"/>
    </row>
    <row r="2971">
      <c r="A2971" s="489" t="s">
        <v>8962</v>
      </c>
      <c r="B2971" s="474"/>
      <c r="C2971" s="474"/>
      <c r="D2971" s="474"/>
      <c r="E2971" s="474"/>
      <c r="F2971" s="474"/>
      <c r="G2971" s="474"/>
      <c r="H2971" s="451"/>
      <c r="S2971" s="452"/>
      <c r="T2971" s="437"/>
      <c r="U2971" s="437"/>
      <c r="V2971" s="437"/>
      <c r="W2971" s="437"/>
      <c r="X2971" s="437"/>
      <c r="Y2971" s="437"/>
      <c r="Z2971" s="437"/>
      <c r="AA2971" s="437"/>
      <c r="AB2971" s="437"/>
      <c r="AC2971" s="437"/>
      <c r="AD2971" s="437"/>
      <c r="AE2971" s="437"/>
      <c r="AF2971" s="437"/>
    </row>
    <row r="2972">
      <c r="A2972" s="471" t="s">
        <v>8944</v>
      </c>
      <c r="B2972" s="472" t="s">
        <v>8946</v>
      </c>
      <c r="C2972" s="473" t="s">
        <v>39</v>
      </c>
      <c r="D2972" s="475"/>
      <c r="E2972" s="472" t="s">
        <v>8951</v>
      </c>
      <c r="F2972" s="472" t="s">
        <v>8952</v>
      </c>
      <c r="G2972" s="473" t="s">
        <v>8953</v>
      </c>
      <c r="H2972" s="451"/>
      <c r="S2972" s="452"/>
      <c r="T2972" s="437"/>
      <c r="U2972" s="437"/>
      <c r="V2972" s="437"/>
      <c r="W2972" s="437"/>
      <c r="X2972" s="437"/>
      <c r="Y2972" s="437"/>
      <c r="Z2972" s="437"/>
      <c r="AA2972" s="437"/>
      <c r="AB2972" s="437"/>
      <c r="AC2972" s="437"/>
      <c r="AD2972" s="437"/>
      <c r="AE2972" s="437"/>
      <c r="AF2972" s="437"/>
    </row>
    <row r="2973">
      <c r="A2973" s="490" t="s">
        <v>6465</v>
      </c>
      <c r="B2973" s="491">
        <v>1.0</v>
      </c>
      <c r="C2973" s="492" t="s">
        <v>8955</v>
      </c>
      <c r="D2973" s="493"/>
      <c r="E2973" s="494" t="s">
        <v>8956</v>
      </c>
      <c r="F2973" s="491"/>
      <c r="G2973" s="495" t="s">
        <v>8963</v>
      </c>
      <c r="H2973" s="451"/>
      <c r="S2973" s="452"/>
      <c r="T2973" s="437"/>
      <c r="U2973" s="437"/>
      <c r="V2973" s="437"/>
      <c r="W2973" s="437"/>
      <c r="X2973" s="437"/>
      <c r="Y2973" s="437"/>
      <c r="Z2973" s="437"/>
      <c r="AA2973" s="437"/>
      <c r="AB2973" s="437"/>
      <c r="AC2973" s="437"/>
      <c r="AD2973" s="437"/>
      <c r="AE2973" s="437"/>
      <c r="AF2973" s="437"/>
    </row>
    <row r="2974">
      <c r="A2974" s="496"/>
      <c r="B2974" s="497"/>
      <c r="C2974" s="497"/>
      <c r="E2974" s="497"/>
      <c r="F2974" s="497"/>
      <c r="G2974" s="497"/>
      <c r="H2974" s="451"/>
      <c r="S2974" s="452"/>
      <c r="T2974" s="437"/>
      <c r="U2974" s="437"/>
      <c r="V2974" s="437"/>
      <c r="W2974" s="437"/>
      <c r="X2974" s="437"/>
      <c r="Y2974" s="437"/>
      <c r="Z2974" s="437"/>
      <c r="AA2974" s="437"/>
      <c r="AB2974" s="437"/>
      <c r="AC2974" s="437"/>
      <c r="AD2974" s="437"/>
      <c r="AE2974" s="437"/>
      <c r="AF2974" s="437"/>
    </row>
    <row r="2975">
      <c r="A2975" s="498" t="s">
        <v>8964</v>
      </c>
      <c r="B2975" s="435"/>
      <c r="C2975" s="435"/>
      <c r="D2975" s="499" t="s">
        <v>8965</v>
      </c>
      <c r="E2975" s="500" t="s">
        <v>8966</v>
      </c>
      <c r="F2975" s="499" t="s">
        <v>8967</v>
      </c>
      <c r="G2975" s="435"/>
      <c r="H2975" s="435"/>
      <c r="I2975" s="435"/>
      <c r="J2975" s="501" t="s">
        <v>8965</v>
      </c>
      <c r="K2975" s="500" t="s">
        <v>8966</v>
      </c>
      <c r="L2975" s="501" t="s">
        <v>8968</v>
      </c>
      <c r="M2975" s="435"/>
      <c r="N2975" s="435"/>
      <c r="O2975" s="435"/>
      <c r="P2975" s="502" t="s">
        <v>8965</v>
      </c>
      <c r="Q2975" s="503" t="s">
        <v>8966</v>
      </c>
      <c r="R2975" s="504"/>
      <c r="S2975" s="436"/>
      <c r="T2975" s="437"/>
      <c r="U2975" s="437"/>
      <c r="V2975" s="437"/>
      <c r="W2975" s="437"/>
      <c r="X2975" s="437"/>
      <c r="Y2975" s="437"/>
      <c r="Z2975" s="437"/>
      <c r="AA2975" s="437"/>
      <c r="AB2975" s="437"/>
      <c r="AC2975" s="437"/>
      <c r="AD2975" s="437"/>
      <c r="AE2975" s="437"/>
      <c r="AF2975" s="437"/>
    </row>
    <row r="2976">
      <c r="A2976" s="505"/>
      <c r="S2976" s="452"/>
      <c r="T2976" s="437"/>
      <c r="U2976" s="437"/>
      <c r="V2976" s="437"/>
      <c r="W2976" s="437"/>
      <c r="X2976" s="437"/>
      <c r="Y2976" s="437"/>
      <c r="Z2976" s="437"/>
      <c r="AA2976" s="437"/>
      <c r="AB2976" s="437"/>
      <c r="AC2976" s="437"/>
      <c r="AD2976" s="437"/>
      <c r="AE2976" s="437"/>
      <c r="AF2976" s="437"/>
    </row>
    <row r="2977">
      <c r="A2977" s="506" t="s">
        <v>8969</v>
      </c>
      <c r="D2977" s="507" t="s">
        <v>8965</v>
      </c>
      <c r="E2977" s="508" t="s">
        <v>8966</v>
      </c>
      <c r="F2977" s="507" t="s">
        <v>8970</v>
      </c>
      <c r="J2977" s="507" t="s">
        <v>8965</v>
      </c>
      <c r="K2977" s="508" t="s">
        <v>8966</v>
      </c>
      <c r="L2977" s="507" t="s">
        <v>8971</v>
      </c>
      <c r="P2977" s="509" t="s">
        <v>8965</v>
      </c>
      <c r="Q2977" s="510" t="s">
        <v>8966</v>
      </c>
      <c r="R2977" s="511" t="s">
        <v>8972</v>
      </c>
      <c r="S2977" s="452"/>
      <c r="T2977" s="437"/>
      <c r="U2977" s="437"/>
      <c r="V2977" s="437"/>
      <c r="W2977" s="437"/>
      <c r="X2977" s="437"/>
      <c r="Y2977" s="437"/>
      <c r="Z2977" s="437"/>
      <c r="AA2977" s="437"/>
      <c r="AB2977" s="437"/>
      <c r="AC2977" s="437"/>
      <c r="AD2977" s="437"/>
      <c r="AE2977" s="437"/>
      <c r="AF2977" s="437"/>
    </row>
    <row r="2978">
      <c r="A2978" s="512"/>
      <c r="B2978" s="513"/>
      <c r="C2978" s="513"/>
      <c r="D2978" s="513"/>
      <c r="E2978" s="513"/>
      <c r="F2978" s="513"/>
      <c r="G2978" s="513"/>
      <c r="H2978" s="513"/>
      <c r="I2978" s="513"/>
      <c r="J2978" s="513"/>
      <c r="K2978" s="513"/>
      <c r="L2978" s="513"/>
      <c r="M2978" s="513"/>
      <c r="N2978" s="513"/>
      <c r="O2978" s="513"/>
      <c r="P2978" s="513"/>
      <c r="Q2978" s="513"/>
      <c r="R2978" s="513"/>
      <c r="S2978" s="514"/>
      <c r="T2978" s="437"/>
      <c r="U2978" s="437"/>
      <c r="V2978" s="437"/>
      <c r="W2978" s="437"/>
      <c r="X2978" s="437"/>
      <c r="Y2978" s="437"/>
      <c r="Z2978" s="437"/>
      <c r="AA2978" s="437"/>
      <c r="AB2978" s="437"/>
      <c r="AC2978" s="437"/>
      <c r="AD2978" s="437"/>
      <c r="AE2978" s="437"/>
      <c r="AF2978" s="437"/>
    </row>
    <row r="2979">
      <c r="A2979" s="434" t="s">
        <v>9083</v>
      </c>
      <c r="B2979" s="435"/>
      <c r="C2979" s="435"/>
      <c r="D2979" s="435"/>
      <c r="E2979" s="435"/>
      <c r="F2979" s="435"/>
      <c r="G2979" s="435"/>
      <c r="H2979" s="435"/>
      <c r="I2979" s="435"/>
      <c r="J2979" s="435"/>
      <c r="K2979" s="435"/>
      <c r="L2979" s="435"/>
      <c r="M2979" s="435"/>
      <c r="N2979" s="435"/>
      <c r="O2979" s="435"/>
      <c r="P2979" s="435"/>
      <c r="Q2979" s="435"/>
      <c r="R2979" s="435"/>
      <c r="S2979" s="436"/>
      <c r="T2979" s="437"/>
      <c r="U2979" s="437"/>
      <c r="V2979" s="437"/>
      <c r="W2979" s="437"/>
      <c r="X2979" s="437"/>
      <c r="Y2979" s="437"/>
      <c r="Z2979" s="437"/>
      <c r="AA2979" s="437"/>
      <c r="AB2979" s="437"/>
      <c r="AC2979" s="437"/>
      <c r="AD2979" s="437"/>
      <c r="AE2979" s="437"/>
      <c r="AF2979" s="437"/>
    </row>
    <row r="2980">
      <c r="A2980" s="438" t="s">
        <v>8935</v>
      </c>
      <c r="B2980" s="439"/>
      <c r="C2980" s="438" t="s">
        <v>8936</v>
      </c>
      <c r="D2980" s="440"/>
      <c r="E2980" s="439"/>
      <c r="F2980" s="441" t="s">
        <v>1437</v>
      </c>
      <c r="G2980" s="442" t="s">
        <v>8937</v>
      </c>
      <c r="H2980" s="443" t="s">
        <v>1442</v>
      </c>
      <c r="I2980" s="444"/>
      <c r="J2980" s="444"/>
      <c r="K2980" s="444"/>
      <c r="L2980" s="444"/>
      <c r="M2980" s="444"/>
      <c r="N2980" s="444"/>
      <c r="O2980" s="444"/>
      <c r="P2980" s="444"/>
      <c r="Q2980" s="444"/>
      <c r="R2980" s="444"/>
      <c r="S2980" s="445"/>
      <c r="T2980" s="437"/>
      <c r="U2980" s="437"/>
      <c r="V2980" s="437"/>
      <c r="W2980" s="437"/>
      <c r="X2980" s="437"/>
      <c r="Y2980" s="437"/>
      <c r="Z2980" s="437"/>
      <c r="AA2980" s="437"/>
      <c r="AB2980" s="437"/>
      <c r="AC2980" s="437"/>
      <c r="AD2980" s="437"/>
      <c r="AE2980" s="437"/>
      <c r="AF2980" s="437"/>
    </row>
    <row r="2981">
      <c r="A2981" s="446" t="s">
        <v>8938</v>
      </c>
      <c r="B2981" s="22"/>
      <c r="C2981" s="447"/>
      <c r="D2981" s="448"/>
      <c r="E2981" s="22"/>
      <c r="F2981" s="449" t="s">
        <v>8939</v>
      </c>
      <c r="G2981" s="450"/>
      <c r="H2981" s="451"/>
      <c r="S2981" s="452"/>
      <c r="T2981" s="437"/>
      <c r="U2981" s="437"/>
      <c r="V2981" s="437"/>
      <c r="W2981" s="437"/>
      <c r="X2981" s="437"/>
      <c r="Y2981" s="437"/>
      <c r="Z2981" s="437"/>
      <c r="AA2981" s="437"/>
      <c r="AB2981" s="437"/>
      <c r="AC2981" s="437"/>
      <c r="AD2981" s="437"/>
      <c r="AE2981" s="437"/>
      <c r="AF2981" s="437"/>
    </row>
    <row r="2982">
      <c r="A2982" s="453" t="s">
        <v>8940</v>
      </c>
      <c r="B2982" s="448"/>
      <c r="C2982" s="448"/>
      <c r="D2982" s="22"/>
      <c r="E2982" s="454" t="s">
        <v>8941</v>
      </c>
      <c r="F2982" s="455" t="s">
        <v>8942</v>
      </c>
      <c r="G2982" s="456"/>
      <c r="H2982" s="451"/>
      <c r="S2982" s="452"/>
      <c r="T2982" s="437"/>
      <c r="U2982" s="437"/>
      <c r="V2982" s="437"/>
      <c r="W2982" s="437"/>
      <c r="X2982" s="437"/>
      <c r="Y2982" s="437"/>
      <c r="Z2982" s="437"/>
      <c r="AA2982" s="437"/>
      <c r="AB2982" s="437"/>
      <c r="AC2982" s="437"/>
      <c r="AD2982" s="437"/>
      <c r="AE2982" s="437"/>
      <c r="AF2982" s="437"/>
    </row>
    <row r="2983">
      <c r="A2983" s="457" t="s">
        <v>8943</v>
      </c>
      <c r="B2983" s="458"/>
      <c r="C2983" s="458"/>
      <c r="D2983" s="459"/>
      <c r="E2983" s="460"/>
      <c r="F2983" s="461"/>
      <c r="G2983" s="462"/>
      <c r="H2983" s="463"/>
      <c r="I2983" s="464"/>
      <c r="J2983" s="464"/>
      <c r="K2983" s="464"/>
      <c r="L2983" s="464"/>
      <c r="M2983" s="464"/>
      <c r="N2983" s="464"/>
      <c r="O2983" s="464"/>
      <c r="P2983" s="464"/>
      <c r="Q2983" s="464"/>
      <c r="R2983" s="464"/>
      <c r="S2983" s="465"/>
      <c r="T2983" s="437"/>
      <c r="U2983" s="437"/>
      <c r="V2983" s="437"/>
      <c r="W2983" s="437"/>
      <c r="X2983" s="437"/>
      <c r="Y2983" s="437"/>
      <c r="Z2983" s="437"/>
      <c r="AA2983" s="437"/>
      <c r="AB2983" s="437"/>
      <c r="AC2983" s="437"/>
      <c r="AD2983" s="437"/>
      <c r="AE2983" s="437"/>
      <c r="AF2983" s="437"/>
    </row>
    <row r="2984">
      <c r="A2984" s="466" t="s">
        <v>8944</v>
      </c>
      <c r="B2984" s="467"/>
      <c r="C2984" s="468" t="s">
        <v>8945</v>
      </c>
      <c r="D2984" s="469"/>
      <c r="E2984" s="469"/>
      <c r="F2984" s="469"/>
      <c r="G2984" s="469"/>
      <c r="H2984" s="560" t="s">
        <v>9018</v>
      </c>
      <c r="J2984" s="561" t="s">
        <v>9019</v>
      </c>
      <c r="N2984" s="562" t="s">
        <v>9020</v>
      </c>
      <c r="O2984" s="444"/>
      <c r="P2984" s="561" t="s">
        <v>9019</v>
      </c>
      <c r="S2984" s="452"/>
      <c r="T2984" s="437"/>
      <c r="U2984" s="437"/>
      <c r="V2984" s="437"/>
      <c r="W2984" s="437"/>
      <c r="X2984" s="437"/>
      <c r="Y2984" s="437"/>
      <c r="Z2984" s="437"/>
      <c r="AA2984" s="437"/>
      <c r="AB2984" s="437"/>
      <c r="AC2984" s="437"/>
      <c r="AD2984" s="437"/>
      <c r="AE2984" s="437"/>
      <c r="AF2984" s="437"/>
    </row>
    <row r="2985">
      <c r="A2985" s="471"/>
      <c r="B2985" s="472" t="s">
        <v>8946</v>
      </c>
      <c r="C2985" s="473" t="s">
        <v>8947</v>
      </c>
      <c r="D2985" s="474"/>
      <c r="E2985" s="474"/>
      <c r="F2985" s="475"/>
      <c r="G2985" s="473" t="s">
        <v>8948</v>
      </c>
      <c r="H2985" s="451"/>
      <c r="S2985" s="452"/>
      <c r="T2985" s="437"/>
      <c r="U2985" s="437"/>
      <c r="V2985" s="437"/>
      <c r="W2985" s="437"/>
      <c r="X2985" s="437"/>
      <c r="Y2985" s="437"/>
      <c r="Z2985" s="437"/>
      <c r="AA2985" s="437"/>
      <c r="AB2985" s="437"/>
      <c r="AC2985" s="437"/>
      <c r="AD2985" s="437"/>
      <c r="AE2985" s="437"/>
      <c r="AF2985" s="437"/>
    </row>
    <row r="2986">
      <c r="A2986" s="471" t="s">
        <v>2101</v>
      </c>
      <c r="B2986" s="472">
        <v>1.0</v>
      </c>
      <c r="C2986" s="476" t="s">
        <v>2102</v>
      </c>
      <c r="D2986" s="474"/>
      <c r="E2986" s="474"/>
      <c r="F2986" s="475"/>
      <c r="G2986" s="477"/>
      <c r="H2986" s="558" t="s">
        <v>1441</v>
      </c>
      <c r="S2986" s="452"/>
      <c r="T2986" s="437"/>
      <c r="U2986" s="437"/>
      <c r="V2986" s="437"/>
      <c r="W2986" s="437"/>
      <c r="X2986" s="437"/>
      <c r="Y2986" s="437"/>
      <c r="Z2986" s="437"/>
      <c r="AA2986" s="437"/>
      <c r="AB2986" s="437"/>
      <c r="AC2986" s="437"/>
      <c r="AD2986" s="437"/>
      <c r="AE2986" s="437"/>
      <c r="AF2986" s="437"/>
    </row>
    <row r="2987">
      <c r="A2987" s="471" t="s">
        <v>2101</v>
      </c>
      <c r="B2987" s="478">
        <v>2.0</v>
      </c>
      <c r="C2987" s="476" t="s">
        <v>2103</v>
      </c>
      <c r="D2987" s="474"/>
      <c r="E2987" s="474"/>
      <c r="F2987" s="475"/>
      <c r="G2987" s="477"/>
      <c r="H2987" s="451"/>
      <c r="S2987" s="452"/>
      <c r="T2987" s="437"/>
      <c r="U2987" s="437"/>
      <c r="V2987" s="437"/>
      <c r="W2987" s="437"/>
      <c r="X2987" s="437"/>
      <c r="Y2987" s="437"/>
      <c r="Z2987" s="437"/>
      <c r="AA2987" s="437"/>
      <c r="AB2987" s="437"/>
      <c r="AC2987" s="437"/>
      <c r="AD2987" s="437"/>
      <c r="AE2987" s="437"/>
      <c r="AF2987" s="437"/>
    </row>
    <row r="2988">
      <c r="A2988" s="471"/>
      <c r="B2988" s="472" t="s">
        <v>8946</v>
      </c>
      <c r="C2988" s="473" t="s">
        <v>8947</v>
      </c>
      <c r="D2988" s="474"/>
      <c r="E2988" s="475"/>
      <c r="F2988" s="472" t="s">
        <v>8948</v>
      </c>
      <c r="G2988" s="477" t="s">
        <v>8949</v>
      </c>
      <c r="H2988" s="451"/>
      <c r="S2988" s="452"/>
      <c r="T2988" s="437"/>
      <c r="U2988" s="437"/>
      <c r="V2988" s="437"/>
      <c r="W2988" s="437"/>
      <c r="X2988" s="437"/>
      <c r="Y2988" s="437"/>
      <c r="Z2988" s="437"/>
      <c r="AA2988" s="437"/>
      <c r="AB2988" s="437"/>
      <c r="AC2988" s="437"/>
      <c r="AD2988" s="437"/>
      <c r="AE2988" s="437"/>
      <c r="AF2988" s="437"/>
    </row>
    <row r="2989">
      <c r="A2989" s="471" t="s">
        <v>2104</v>
      </c>
      <c r="B2989" s="472">
        <v>1.0</v>
      </c>
      <c r="C2989" s="476" t="s">
        <v>2118</v>
      </c>
      <c r="D2989" s="474"/>
      <c r="E2989" s="475"/>
      <c r="F2989" s="478" t="s">
        <v>2119</v>
      </c>
      <c r="G2989" s="559" t="s">
        <v>1638</v>
      </c>
      <c r="H2989" s="451"/>
      <c r="S2989" s="452"/>
      <c r="T2989" s="437"/>
      <c r="U2989" s="437"/>
      <c r="V2989" s="437"/>
      <c r="W2989" s="437"/>
      <c r="X2989" s="437"/>
      <c r="Y2989" s="437"/>
      <c r="Z2989" s="437"/>
      <c r="AA2989" s="437"/>
      <c r="AB2989" s="437"/>
      <c r="AC2989" s="437"/>
      <c r="AD2989" s="437"/>
      <c r="AE2989" s="437"/>
      <c r="AF2989" s="437"/>
    </row>
    <row r="2990">
      <c r="A2990" s="471"/>
      <c r="B2990" s="472" t="s">
        <v>8946</v>
      </c>
      <c r="C2990" s="517" t="s">
        <v>6512</v>
      </c>
      <c r="D2990" s="517" t="s">
        <v>8974</v>
      </c>
      <c r="E2990" s="517" t="s">
        <v>8951</v>
      </c>
      <c r="F2990" s="517" t="s">
        <v>8952</v>
      </c>
      <c r="G2990" s="473" t="s">
        <v>8953</v>
      </c>
      <c r="H2990" s="451"/>
      <c r="S2990" s="452"/>
      <c r="T2990" s="437"/>
      <c r="U2990" s="437"/>
      <c r="V2990" s="437"/>
      <c r="W2990" s="437"/>
      <c r="X2990" s="437"/>
      <c r="Y2990" s="437"/>
      <c r="Z2990" s="437"/>
      <c r="AA2990" s="437"/>
      <c r="AB2990" s="437"/>
      <c r="AC2990" s="437"/>
      <c r="AD2990" s="437"/>
      <c r="AE2990" s="437"/>
      <c r="AF2990" s="437"/>
    </row>
    <row r="2991">
      <c r="A2991" s="471" t="s">
        <v>8975</v>
      </c>
      <c r="B2991" s="472">
        <v>1.0</v>
      </c>
      <c r="C2991" s="478" t="s">
        <v>8976</v>
      </c>
      <c r="D2991" s="472"/>
      <c r="E2991" s="478" t="s">
        <v>8977</v>
      </c>
      <c r="F2991" s="472"/>
      <c r="G2991" s="473" t="s">
        <v>8978</v>
      </c>
      <c r="H2991" s="451"/>
      <c r="S2991" s="452"/>
      <c r="T2991" s="437"/>
      <c r="U2991" s="437"/>
      <c r="V2991" s="437"/>
      <c r="W2991" s="437"/>
      <c r="X2991" s="437"/>
      <c r="Y2991" s="437"/>
      <c r="Z2991" s="437"/>
      <c r="AA2991" s="437"/>
      <c r="AB2991" s="437"/>
      <c r="AC2991" s="437"/>
      <c r="AD2991" s="437"/>
      <c r="AE2991" s="437"/>
      <c r="AF2991" s="437"/>
    </row>
    <row r="2992">
      <c r="A2992" s="471"/>
      <c r="B2992" s="472" t="s">
        <v>8946</v>
      </c>
      <c r="C2992" s="476" t="s">
        <v>8958</v>
      </c>
      <c r="D2992" s="474"/>
      <c r="E2992" s="474"/>
      <c r="F2992" s="475"/>
      <c r="G2992" s="473" t="s">
        <v>8959</v>
      </c>
      <c r="H2992" s="451"/>
      <c r="S2992" s="452"/>
      <c r="T2992" s="437"/>
      <c r="U2992" s="437"/>
      <c r="V2992" s="437"/>
      <c r="W2992" s="437"/>
      <c r="X2992" s="437"/>
      <c r="Y2992" s="437"/>
      <c r="Z2992" s="437"/>
      <c r="AA2992" s="437"/>
      <c r="AB2992" s="437"/>
      <c r="AC2992" s="437"/>
      <c r="AD2992" s="437"/>
      <c r="AE2992" s="437"/>
      <c r="AF2992" s="437"/>
    </row>
    <row r="2993">
      <c r="A2993" s="486" t="s">
        <v>1636</v>
      </c>
      <c r="B2993" s="478">
        <v>1.0</v>
      </c>
      <c r="C2993" s="487" t="s">
        <v>1637</v>
      </c>
      <c r="D2993" s="474"/>
      <c r="E2993" s="474"/>
      <c r="F2993" s="475"/>
      <c r="G2993" s="476" t="s">
        <v>1638</v>
      </c>
      <c r="H2993" s="451"/>
      <c r="S2993" s="452"/>
      <c r="T2993" s="437"/>
      <c r="U2993" s="437"/>
      <c r="V2993" s="437"/>
      <c r="W2993" s="437"/>
      <c r="X2993" s="437"/>
      <c r="Y2993" s="437"/>
      <c r="Z2993" s="437"/>
      <c r="AA2993" s="437"/>
      <c r="AB2993" s="437"/>
      <c r="AC2993" s="437"/>
      <c r="AD2993" s="437"/>
      <c r="AE2993" s="437"/>
      <c r="AF2993" s="437"/>
    </row>
    <row r="2994">
      <c r="A2994" s="486" t="s">
        <v>1636</v>
      </c>
      <c r="B2994" s="478">
        <v>2.0</v>
      </c>
      <c r="C2994" s="487" t="s">
        <v>1691</v>
      </c>
      <c r="D2994" s="474"/>
      <c r="E2994" s="474"/>
      <c r="F2994" s="475"/>
      <c r="G2994" s="476" t="s">
        <v>1638</v>
      </c>
      <c r="H2994" s="451"/>
      <c r="S2994" s="452"/>
      <c r="T2994" s="437"/>
      <c r="U2994" s="437"/>
      <c r="V2994" s="437"/>
      <c r="W2994" s="437"/>
      <c r="X2994" s="437"/>
      <c r="Y2994" s="437"/>
      <c r="Z2994" s="437"/>
      <c r="AA2994" s="437"/>
      <c r="AB2994" s="437"/>
      <c r="AC2994" s="437"/>
      <c r="AD2994" s="437"/>
      <c r="AE2994" s="437"/>
      <c r="AF2994" s="437"/>
    </row>
    <row r="2995">
      <c r="A2995" s="486" t="s">
        <v>1636</v>
      </c>
      <c r="B2995" s="478">
        <v>3.0</v>
      </c>
      <c r="C2995" s="487" t="s">
        <v>1677</v>
      </c>
      <c r="D2995" s="474"/>
      <c r="E2995" s="474"/>
      <c r="F2995" s="475"/>
      <c r="G2995" s="476" t="s">
        <v>1638</v>
      </c>
      <c r="H2995" s="451"/>
      <c r="S2995" s="452"/>
      <c r="T2995" s="437"/>
      <c r="U2995" s="437"/>
      <c r="V2995" s="437"/>
      <c r="W2995" s="437"/>
      <c r="X2995" s="437"/>
      <c r="Y2995" s="437"/>
      <c r="Z2995" s="437"/>
      <c r="AA2995" s="437"/>
      <c r="AB2995" s="437"/>
      <c r="AC2995" s="437"/>
      <c r="AD2995" s="437"/>
      <c r="AE2995" s="437"/>
      <c r="AF2995" s="437"/>
    </row>
    <row r="2996">
      <c r="A2996" s="486" t="s">
        <v>1636</v>
      </c>
      <c r="B2996" s="478">
        <v>4.0</v>
      </c>
      <c r="C2996" s="487" t="s">
        <v>1644</v>
      </c>
      <c r="D2996" s="474"/>
      <c r="E2996" s="474"/>
      <c r="F2996" s="475"/>
      <c r="G2996" s="476" t="s">
        <v>1638</v>
      </c>
      <c r="H2996" s="451"/>
      <c r="S2996" s="452"/>
      <c r="T2996" s="437"/>
      <c r="U2996" s="437"/>
      <c r="V2996" s="437"/>
      <c r="W2996" s="437"/>
      <c r="X2996" s="437"/>
      <c r="Y2996" s="437"/>
      <c r="Z2996" s="437"/>
      <c r="AA2996" s="437"/>
      <c r="AB2996" s="437"/>
      <c r="AC2996" s="437"/>
      <c r="AD2996" s="437"/>
      <c r="AE2996" s="437"/>
      <c r="AF2996" s="437"/>
    </row>
    <row r="2997">
      <c r="A2997" s="486" t="s">
        <v>1646</v>
      </c>
      <c r="B2997" s="478">
        <v>5.0</v>
      </c>
      <c r="C2997" s="487" t="s">
        <v>1679</v>
      </c>
      <c r="D2997" s="474"/>
      <c r="E2997" s="474"/>
      <c r="F2997" s="475"/>
      <c r="G2997" s="476" t="s">
        <v>1648</v>
      </c>
      <c r="H2997" s="451"/>
      <c r="S2997" s="452"/>
      <c r="T2997" s="437"/>
      <c r="U2997" s="437"/>
      <c r="V2997" s="437"/>
      <c r="W2997" s="437"/>
      <c r="X2997" s="437"/>
      <c r="Y2997" s="437"/>
      <c r="Z2997" s="437"/>
      <c r="AA2997" s="437"/>
      <c r="AB2997" s="437"/>
      <c r="AC2997" s="437"/>
      <c r="AD2997" s="437"/>
      <c r="AE2997" s="437"/>
      <c r="AF2997" s="437"/>
    </row>
    <row r="2998">
      <c r="A2998" s="486" t="s">
        <v>1646</v>
      </c>
      <c r="B2998" s="478">
        <v>6.0</v>
      </c>
      <c r="C2998" s="487" t="s">
        <v>1650</v>
      </c>
      <c r="D2998" s="474"/>
      <c r="E2998" s="474"/>
      <c r="F2998" s="475"/>
      <c r="G2998" s="476" t="s">
        <v>1648</v>
      </c>
      <c r="H2998" s="451"/>
      <c r="S2998" s="452"/>
      <c r="T2998" s="437"/>
      <c r="U2998" s="437"/>
      <c r="V2998" s="437"/>
      <c r="W2998" s="437"/>
      <c r="X2998" s="437"/>
      <c r="Y2998" s="437"/>
      <c r="Z2998" s="437"/>
      <c r="AA2998" s="437"/>
      <c r="AB2998" s="437"/>
      <c r="AC2998" s="437"/>
      <c r="AD2998" s="437"/>
      <c r="AE2998" s="437"/>
      <c r="AF2998" s="437"/>
    </row>
    <row r="2999">
      <c r="A2999" s="486" t="s">
        <v>1636</v>
      </c>
      <c r="B2999" s="478">
        <v>7.0</v>
      </c>
      <c r="C2999" s="487" t="s">
        <v>1652</v>
      </c>
      <c r="D2999" s="474"/>
      <c r="E2999" s="474"/>
      <c r="F2999" s="475"/>
      <c r="G2999" s="476" t="s">
        <v>1638</v>
      </c>
      <c r="H2999" s="451"/>
      <c r="S2999" s="452"/>
      <c r="T2999" s="437"/>
      <c r="U2999" s="437"/>
      <c r="V2999" s="437"/>
      <c r="W2999" s="437"/>
      <c r="X2999" s="437"/>
      <c r="Y2999" s="437"/>
      <c r="Z2999" s="437"/>
      <c r="AA2999" s="437"/>
      <c r="AB2999" s="437"/>
      <c r="AC2999" s="437"/>
      <c r="AD2999" s="437"/>
      <c r="AE2999" s="437"/>
      <c r="AF2999" s="437"/>
    </row>
    <row r="3000">
      <c r="A3000" s="486" t="s">
        <v>1636</v>
      </c>
      <c r="B3000" s="478">
        <v>8.0</v>
      </c>
      <c r="C3000" s="487" t="s">
        <v>1654</v>
      </c>
      <c r="D3000" s="474"/>
      <c r="E3000" s="474"/>
      <c r="F3000" s="475"/>
      <c r="G3000" s="476" t="s">
        <v>1638</v>
      </c>
      <c r="H3000" s="451"/>
      <c r="S3000" s="452"/>
      <c r="T3000" s="437"/>
      <c r="U3000" s="437"/>
      <c r="V3000" s="437"/>
      <c r="W3000" s="437"/>
      <c r="X3000" s="437"/>
      <c r="Y3000" s="437"/>
      <c r="Z3000" s="437"/>
      <c r="AA3000" s="437"/>
      <c r="AB3000" s="437"/>
      <c r="AC3000" s="437"/>
      <c r="AD3000" s="437"/>
      <c r="AE3000" s="437"/>
      <c r="AF3000" s="437"/>
    </row>
    <row r="3001">
      <c r="A3001" s="489" t="s">
        <v>1646</v>
      </c>
      <c r="B3001" s="563">
        <v>9.0</v>
      </c>
      <c r="C3001" s="564" t="s">
        <v>1656</v>
      </c>
      <c r="D3001" s="474"/>
      <c r="E3001" s="474"/>
      <c r="F3001" s="474"/>
      <c r="G3001" s="563" t="s">
        <v>1648</v>
      </c>
      <c r="H3001" s="451"/>
      <c r="S3001" s="452"/>
      <c r="T3001" s="437"/>
      <c r="U3001" s="437"/>
      <c r="V3001" s="437"/>
      <c r="W3001" s="437"/>
      <c r="X3001" s="437"/>
      <c r="Y3001" s="437"/>
      <c r="Z3001" s="437"/>
      <c r="AA3001" s="437"/>
      <c r="AB3001" s="437"/>
      <c r="AC3001" s="437"/>
      <c r="AD3001" s="437"/>
      <c r="AE3001" s="437"/>
      <c r="AF3001" s="437"/>
    </row>
    <row r="3002">
      <c r="A3002" s="488" t="s">
        <v>8960</v>
      </c>
      <c r="B3002" s="474"/>
      <c r="C3002" s="474"/>
      <c r="D3002" s="474"/>
      <c r="E3002" s="474"/>
      <c r="F3002" s="474"/>
      <c r="G3002" s="474"/>
      <c r="H3002" s="451"/>
      <c r="S3002" s="452"/>
      <c r="T3002" s="437"/>
      <c r="U3002" s="437"/>
      <c r="V3002" s="437"/>
      <c r="W3002" s="437"/>
      <c r="X3002" s="437"/>
      <c r="Y3002" s="437"/>
      <c r="Z3002" s="437"/>
      <c r="AA3002" s="437"/>
      <c r="AB3002" s="437"/>
      <c r="AC3002" s="437"/>
      <c r="AD3002" s="437"/>
      <c r="AE3002" s="437"/>
      <c r="AF3002" s="437"/>
    </row>
    <row r="3003">
      <c r="A3003" s="471" t="s">
        <v>8944</v>
      </c>
      <c r="B3003" s="472" t="s">
        <v>8946</v>
      </c>
      <c r="C3003" s="473" t="s">
        <v>39</v>
      </c>
      <c r="D3003" s="475"/>
      <c r="E3003" s="472" t="s">
        <v>8951</v>
      </c>
      <c r="F3003" s="478" t="s">
        <v>8961</v>
      </c>
      <c r="G3003" s="473" t="s">
        <v>8953</v>
      </c>
      <c r="H3003" s="451"/>
      <c r="S3003" s="452"/>
      <c r="T3003" s="437"/>
      <c r="U3003" s="437"/>
      <c r="V3003" s="437"/>
      <c r="W3003" s="437"/>
      <c r="X3003" s="437"/>
      <c r="Y3003" s="437"/>
      <c r="Z3003" s="437"/>
      <c r="AA3003" s="437"/>
      <c r="AB3003" s="437"/>
      <c r="AC3003" s="437"/>
      <c r="AD3003" s="437"/>
      <c r="AE3003" s="437"/>
      <c r="AF3003" s="437"/>
    </row>
    <row r="3004">
      <c r="A3004" s="471" t="s">
        <v>6465</v>
      </c>
      <c r="B3004" s="472">
        <v>1.0</v>
      </c>
      <c r="C3004" s="476" t="s">
        <v>8955</v>
      </c>
      <c r="D3004" s="475"/>
      <c r="E3004" s="478" t="s">
        <v>8956</v>
      </c>
      <c r="F3004" s="472"/>
      <c r="G3004" s="473" t="s">
        <v>8957</v>
      </c>
      <c r="H3004" s="451"/>
      <c r="S3004" s="452"/>
      <c r="T3004" s="437"/>
      <c r="U3004" s="437"/>
      <c r="V3004" s="437"/>
      <c r="W3004" s="437"/>
      <c r="X3004" s="437"/>
      <c r="Y3004" s="437"/>
      <c r="Z3004" s="437"/>
      <c r="AA3004" s="437"/>
      <c r="AB3004" s="437"/>
      <c r="AC3004" s="437"/>
      <c r="AD3004" s="437"/>
      <c r="AE3004" s="437"/>
      <c r="AF3004" s="437"/>
    </row>
    <row r="3005">
      <c r="A3005" s="489" t="s">
        <v>8962</v>
      </c>
      <c r="B3005" s="474"/>
      <c r="C3005" s="474"/>
      <c r="D3005" s="474"/>
      <c r="E3005" s="474"/>
      <c r="F3005" s="474"/>
      <c r="G3005" s="474"/>
      <c r="H3005" s="451"/>
      <c r="S3005" s="452"/>
      <c r="T3005" s="437"/>
      <c r="U3005" s="437"/>
      <c r="V3005" s="437"/>
      <c r="W3005" s="437"/>
      <c r="X3005" s="437"/>
      <c r="Y3005" s="437"/>
      <c r="Z3005" s="437"/>
      <c r="AA3005" s="437"/>
      <c r="AB3005" s="437"/>
      <c r="AC3005" s="437"/>
      <c r="AD3005" s="437"/>
      <c r="AE3005" s="437"/>
      <c r="AF3005" s="437"/>
    </row>
    <row r="3006">
      <c r="A3006" s="471" t="s">
        <v>8944</v>
      </c>
      <c r="B3006" s="472" t="s">
        <v>8946</v>
      </c>
      <c r="C3006" s="473" t="s">
        <v>39</v>
      </c>
      <c r="D3006" s="475"/>
      <c r="E3006" s="472" t="s">
        <v>8951</v>
      </c>
      <c r="F3006" s="472" t="s">
        <v>8952</v>
      </c>
      <c r="G3006" s="473" t="s">
        <v>8953</v>
      </c>
      <c r="H3006" s="451"/>
      <c r="S3006" s="452"/>
      <c r="T3006" s="437"/>
      <c r="U3006" s="437"/>
      <c r="V3006" s="437"/>
      <c r="W3006" s="437"/>
      <c r="X3006" s="437"/>
      <c r="Y3006" s="437"/>
      <c r="Z3006" s="437"/>
      <c r="AA3006" s="437"/>
      <c r="AB3006" s="437"/>
      <c r="AC3006" s="437"/>
      <c r="AD3006" s="437"/>
      <c r="AE3006" s="437"/>
      <c r="AF3006" s="437"/>
    </row>
    <row r="3007">
      <c r="A3007" s="490" t="s">
        <v>6465</v>
      </c>
      <c r="B3007" s="491">
        <v>1.0</v>
      </c>
      <c r="C3007" s="492" t="s">
        <v>8955</v>
      </c>
      <c r="D3007" s="493"/>
      <c r="E3007" s="494" t="s">
        <v>8956</v>
      </c>
      <c r="F3007" s="491"/>
      <c r="G3007" s="495" t="s">
        <v>8963</v>
      </c>
      <c r="H3007" s="451"/>
      <c r="S3007" s="452"/>
      <c r="T3007" s="437"/>
      <c r="U3007" s="437"/>
      <c r="V3007" s="437"/>
      <c r="W3007" s="437"/>
      <c r="X3007" s="437"/>
      <c r="Y3007" s="437"/>
      <c r="Z3007" s="437"/>
      <c r="AA3007" s="437"/>
      <c r="AB3007" s="437"/>
      <c r="AC3007" s="437"/>
      <c r="AD3007" s="437"/>
      <c r="AE3007" s="437"/>
      <c r="AF3007" s="437"/>
    </row>
    <row r="3008">
      <c r="A3008" s="496"/>
      <c r="B3008" s="497"/>
      <c r="C3008" s="497"/>
      <c r="E3008" s="497"/>
      <c r="F3008" s="497"/>
      <c r="G3008" s="497"/>
      <c r="H3008" s="451"/>
      <c r="S3008" s="452"/>
      <c r="T3008" s="437"/>
      <c r="U3008" s="437"/>
      <c r="V3008" s="437"/>
      <c r="W3008" s="437"/>
      <c r="X3008" s="437"/>
      <c r="Y3008" s="437"/>
      <c r="Z3008" s="437"/>
      <c r="AA3008" s="437"/>
      <c r="AB3008" s="437"/>
      <c r="AC3008" s="437"/>
      <c r="AD3008" s="437"/>
      <c r="AE3008" s="437"/>
      <c r="AF3008" s="437"/>
    </row>
    <row r="3009">
      <c r="A3009" s="498" t="s">
        <v>8964</v>
      </c>
      <c r="B3009" s="435"/>
      <c r="C3009" s="435"/>
      <c r="D3009" s="499" t="s">
        <v>8965</v>
      </c>
      <c r="E3009" s="500" t="s">
        <v>8966</v>
      </c>
      <c r="F3009" s="499" t="s">
        <v>8967</v>
      </c>
      <c r="G3009" s="435"/>
      <c r="H3009" s="435"/>
      <c r="I3009" s="435"/>
      <c r="J3009" s="501" t="s">
        <v>8965</v>
      </c>
      <c r="K3009" s="500" t="s">
        <v>8966</v>
      </c>
      <c r="L3009" s="501" t="s">
        <v>8968</v>
      </c>
      <c r="M3009" s="435"/>
      <c r="N3009" s="435"/>
      <c r="O3009" s="435"/>
      <c r="P3009" s="502" t="s">
        <v>8965</v>
      </c>
      <c r="Q3009" s="503" t="s">
        <v>8966</v>
      </c>
      <c r="R3009" s="504"/>
      <c r="S3009" s="436"/>
      <c r="T3009" s="437"/>
      <c r="U3009" s="437"/>
      <c r="V3009" s="437"/>
      <c r="W3009" s="437"/>
      <c r="X3009" s="437"/>
      <c r="Y3009" s="437"/>
      <c r="Z3009" s="437"/>
      <c r="AA3009" s="437"/>
      <c r="AB3009" s="437"/>
      <c r="AC3009" s="437"/>
      <c r="AD3009" s="437"/>
      <c r="AE3009" s="437"/>
      <c r="AF3009" s="437"/>
    </row>
    <row r="3010">
      <c r="A3010" s="505"/>
      <c r="S3010" s="452"/>
      <c r="T3010" s="437"/>
      <c r="U3010" s="437"/>
      <c r="V3010" s="437"/>
      <c r="W3010" s="437"/>
      <c r="X3010" s="437"/>
      <c r="Y3010" s="437"/>
      <c r="Z3010" s="437"/>
      <c r="AA3010" s="437"/>
      <c r="AB3010" s="437"/>
      <c r="AC3010" s="437"/>
      <c r="AD3010" s="437"/>
      <c r="AE3010" s="437"/>
      <c r="AF3010" s="437"/>
    </row>
    <row r="3011">
      <c r="A3011" s="506" t="s">
        <v>8969</v>
      </c>
      <c r="D3011" s="507" t="s">
        <v>8965</v>
      </c>
      <c r="E3011" s="508" t="s">
        <v>8966</v>
      </c>
      <c r="F3011" s="507" t="s">
        <v>8970</v>
      </c>
      <c r="J3011" s="507" t="s">
        <v>8965</v>
      </c>
      <c r="K3011" s="508" t="s">
        <v>8966</v>
      </c>
      <c r="L3011" s="507" t="s">
        <v>8971</v>
      </c>
      <c r="P3011" s="509" t="s">
        <v>8965</v>
      </c>
      <c r="Q3011" s="510" t="s">
        <v>8966</v>
      </c>
      <c r="R3011" s="511" t="s">
        <v>8972</v>
      </c>
      <c r="S3011" s="452"/>
      <c r="T3011" s="437"/>
      <c r="U3011" s="437"/>
      <c r="V3011" s="437"/>
      <c r="W3011" s="437"/>
      <c r="X3011" s="437"/>
      <c r="Y3011" s="437"/>
      <c r="Z3011" s="437"/>
      <c r="AA3011" s="437"/>
      <c r="AB3011" s="437"/>
      <c r="AC3011" s="437"/>
      <c r="AD3011" s="437"/>
      <c r="AE3011" s="437"/>
      <c r="AF3011" s="437"/>
    </row>
    <row r="3012">
      <c r="A3012" s="512"/>
      <c r="B3012" s="513"/>
      <c r="C3012" s="513"/>
      <c r="D3012" s="513"/>
      <c r="E3012" s="513"/>
      <c r="F3012" s="513"/>
      <c r="G3012" s="513"/>
      <c r="H3012" s="513"/>
      <c r="I3012" s="513"/>
      <c r="J3012" s="513"/>
      <c r="K3012" s="513"/>
      <c r="L3012" s="513"/>
      <c r="M3012" s="513"/>
      <c r="N3012" s="513"/>
      <c r="O3012" s="513"/>
      <c r="P3012" s="513"/>
      <c r="Q3012" s="513"/>
      <c r="R3012" s="513"/>
      <c r="S3012" s="514"/>
      <c r="T3012" s="437"/>
      <c r="U3012" s="437"/>
      <c r="V3012" s="437"/>
      <c r="W3012" s="437"/>
      <c r="X3012" s="437"/>
      <c r="Y3012" s="437"/>
      <c r="Z3012" s="437"/>
      <c r="AA3012" s="437"/>
      <c r="AB3012" s="437"/>
      <c r="AC3012" s="437"/>
      <c r="AD3012" s="437"/>
      <c r="AE3012" s="437"/>
      <c r="AF3012" s="437"/>
    </row>
    <row r="3013">
      <c r="A3013" s="580"/>
      <c r="B3013" s="580"/>
      <c r="C3013" s="580"/>
      <c r="D3013" s="580"/>
      <c r="E3013" s="580"/>
      <c r="F3013" s="580"/>
      <c r="G3013" s="580"/>
      <c r="H3013" s="580"/>
      <c r="I3013" s="580"/>
      <c r="J3013" s="580"/>
      <c r="K3013" s="580"/>
      <c r="L3013" s="580"/>
      <c r="M3013" s="580"/>
      <c r="N3013" s="580"/>
      <c r="O3013" s="580"/>
      <c r="P3013" s="580"/>
      <c r="Q3013" s="580"/>
      <c r="R3013" s="580"/>
      <c r="S3013" s="580"/>
      <c r="T3013" s="437"/>
      <c r="U3013" s="437"/>
      <c r="V3013" s="437"/>
      <c r="W3013" s="437"/>
      <c r="X3013" s="437"/>
      <c r="Y3013" s="437"/>
      <c r="Z3013" s="437"/>
      <c r="AA3013" s="437"/>
      <c r="AB3013" s="437"/>
      <c r="AC3013" s="437"/>
      <c r="AD3013" s="437"/>
      <c r="AE3013" s="437"/>
      <c r="AF3013" s="437"/>
    </row>
    <row r="3014">
      <c r="A3014" s="580"/>
      <c r="B3014" s="580"/>
      <c r="C3014" s="580"/>
      <c r="D3014" s="580"/>
      <c r="E3014" s="580"/>
      <c r="F3014" s="580"/>
      <c r="G3014" s="580"/>
      <c r="H3014" s="580"/>
      <c r="I3014" s="580"/>
      <c r="J3014" s="580"/>
      <c r="K3014" s="580"/>
      <c r="L3014" s="580"/>
      <c r="M3014" s="580"/>
      <c r="N3014" s="580"/>
      <c r="O3014" s="580"/>
      <c r="P3014" s="580"/>
      <c r="Q3014" s="580"/>
      <c r="R3014" s="580"/>
      <c r="S3014" s="580"/>
      <c r="T3014" s="437"/>
      <c r="U3014" s="437"/>
      <c r="V3014" s="437"/>
      <c r="W3014" s="437"/>
      <c r="X3014" s="437"/>
      <c r="Y3014" s="437"/>
      <c r="Z3014" s="437"/>
      <c r="AA3014" s="437"/>
      <c r="AB3014" s="437"/>
      <c r="AC3014" s="437"/>
      <c r="AD3014" s="437"/>
      <c r="AE3014" s="437"/>
      <c r="AF3014" s="437"/>
    </row>
    <row r="3015">
      <c r="A3015" s="580"/>
      <c r="B3015" s="580"/>
      <c r="F3015" s="580"/>
      <c r="H3015" s="580"/>
      <c r="I3015" s="580"/>
      <c r="J3015" s="580"/>
      <c r="K3015" s="580"/>
      <c r="L3015" s="580"/>
      <c r="M3015" s="580"/>
      <c r="N3015" s="580"/>
      <c r="O3015" s="580"/>
      <c r="P3015" s="580"/>
      <c r="Q3015" s="580"/>
      <c r="R3015" s="580"/>
      <c r="S3015" s="580"/>
      <c r="T3015" s="437"/>
      <c r="U3015" s="437"/>
      <c r="V3015" s="437"/>
      <c r="W3015" s="437"/>
      <c r="X3015" s="437"/>
      <c r="Y3015" s="437"/>
      <c r="Z3015" s="437"/>
      <c r="AA3015" s="437"/>
      <c r="AB3015" s="437"/>
      <c r="AC3015" s="437"/>
      <c r="AD3015" s="437"/>
      <c r="AE3015" s="437"/>
      <c r="AF3015" s="437"/>
    </row>
    <row r="3016">
      <c r="A3016" s="580"/>
      <c r="B3016" s="580"/>
      <c r="C3016" s="580"/>
      <c r="D3016" s="580"/>
      <c r="E3016" s="580"/>
      <c r="F3016" s="580"/>
      <c r="G3016" s="580"/>
      <c r="H3016" s="580"/>
      <c r="I3016" s="580"/>
      <c r="J3016" s="580"/>
      <c r="K3016" s="580"/>
      <c r="L3016" s="580"/>
      <c r="M3016" s="580"/>
      <c r="N3016" s="580"/>
      <c r="O3016" s="580"/>
      <c r="P3016" s="580"/>
      <c r="Q3016" s="580"/>
      <c r="R3016" s="580"/>
      <c r="S3016" s="580"/>
      <c r="T3016" s="437"/>
      <c r="U3016" s="437"/>
      <c r="V3016" s="437"/>
      <c r="W3016" s="437"/>
      <c r="X3016" s="437"/>
      <c r="Y3016" s="437"/>
      <c r="Z3016" s="437"/>
      <c r="AA3016" s="437"/>
      <c r="AB3016" s="437"/>
      <c r="AC3016" s="437"/>
      <c r="AD3016" s="437"/>
      <c r="AE3016" s="437"/>
      <c r="AF3016" s="437"/>
    </row>
    <row r="3017">
      <c r="A3017" s="580"/>
      <c r="B3017" s="580"/>
      <c r="C3017" s="580"/>
      <c r="D3017" s="580"/>
      <c r="E3017" s="580"/>
      <c r="F3017" s="580"/>
      <c r="G3017" s="580"/>
      <c r="H3017" s="580"/>
      <c r="I3017" s="580"/>
      <c r="J3017" s="580"/>
      <c r="K3017" s="580"/>
      <c r="L3017" s="580"/>
      <c r="M3017" s="580"/>
      <c r="N3017" s="580"/>
      <c r="O3017" s="580"/>
      <c r="P3017" s="580"/>
      <c r="Q3017" s="580"/>
      <c r="R3017" s="580"/>
      <c r="S3017" s="580"/>
      <c r="T3017" s="437"/>
      <c r="U3017" s="437"/>
      <c r="V3017" s="437"/>
      <c r="W3017" s="437"/>
      <c r="X3017" s="437"/>
      <c r="Y3017" s="437"/>
      <c r="Z3017" s="437"/>
      <c r="AA3017" s="437"/>
      <c r="AB3017" s="437"/>
      <c r="AC3017" s="437"/>
      <c r="AD3017" s="437"/>
      <c r="AE3017" s="437"/>
      <c r="AF3017" s="437"/>
    </row>
    <row r="3018">
      <c r="A3018" s="580"/>
      <c r="B3018" s="580"/>
      <c r="C3018" s="580"/>
      <c r="D3018" s="580"/>
      <c r="E3018" s="580"/>
      <c r="F3018" s="580"/>
      <c r="G3018" s="580"/>
      <c r="H3018" s="580"/>
      <c r="I3018" s="580"/>
      <c r="J3018" s="580"/>
      <c r="K3018" s="580"/>
      <c r="L3018" s="580"/>
      <c r="M3018" s="580"/>
      <c r="N3018" s="580"/>
      <c r="O3018" s="580"/>
      <c r="P3018" s="580"/>
      <c r="Q3018" s="580"/>
      <c r="R3018" s="580"/>
      <c r="S3018" s="580"/>
      <c r="T3018" s="437"/>
      <c r="U3018" s="437"/>
      <c r="V3018" s="437"/>
      <c r="W3018" s="437"/>
      <c r="X3018" s="437"/>
      <c r="Y3018" s="437"/>
      <c r="Z3018" s="437"/>
      <c r="AA3018" s="437"/>
      <c r="AB3018" s="437"/>
      <c r="AC3018" s="437"/>
      <c r="AD3018" s="437"/>
      <c r="AE3018" s="437"/>
      <c r="AF3018" s="437"/>
    </row>
    <row r="3019">
      <c r="A3019" s="580"/>
      <c r="B3019" s="580"/>
      <c r="C3019" s="580"/>
      <c r="D3019" s="580"/>
      <c r="E3019" s="580"/>
      <c r="F3019" s="580"/>
      <c r="G3019" s="580"/>
      <c r="H3019" s="580"/>
      <c r="I3019" s="580"/>
      <c r="J3019" s="580"/>
      <c r="K3019" s="580"/>
      <c r="L3019" s="580"/>
      <c r="M3019" s="580"/>
      <c r="N3019" s="580"/>
      <c r="O3019" s="580"/>
      <c r="P3019" s="580"/>
      <c r="Q3019" s="580"/>
      <c r="R3019" s="580"/>
      <c r="S3019" s="580"/>
      <c r="T3019" s="437"/>
      <c r="U3019" s="437"/>
      <c r="V3019" s="437"/>
      <c r="W3019" s="437"/>
      <c r="X3019" s="437"/>
      <c r="Y3019" s="437"/>
      <c r="Z3019" s="437"/>
      <c r="AA3019" s="437"/>
      <c r="AB3019" s="437"/>
      <c r="AC3019" s="437"/>
      <c r="AD3019" s="437"/>
      <c r="AE3019" s="437"/>
      <c r="AF3019" s="437"/>
    </row>
    <row r="3020">
      <c r="A3020" s="580"/>
      <c r="B3020" s="580"/>
      <c r="C3020" s="580"/>
      <c r="D3020" s="580"/>
      <c r="E3020" s="580"/>
      <c r="F3020" s="580"/>
      <c r="H3020" s="580"/>
      <c r="I3020" s="580"/>
      <c r="J3020" s="580"/>
      <c r="K3020" s="580"/>
      <c r="L3020" s="580"/>
      <c r="M3020" s="580"/>
      <c r="N3020" s="580"/>
      <c r="O3020" s="580"/>
      <c r="P3020" s="580"/>
      <c r="Q3020" s="580"/>
      <c r="R3020" s="580"/>
      <c r="S3020" s="580"/>
      <c r="T3020" s="437"/>
      <c r="U3020" s="437"/>
      <c r="V3020" s="437"/>
      <c r="W3020" s="437"/>
      <c r="X3020" s="437"/>
      <c r="Y3020" s="437"/>
      <c r="Z3020" s="437"/>
      <c r="AA3020" s="437"/>
      <c r="AB3020" s="437"/>
      <c r="AC3020" s="437"/>
      <c r="AD3020" s="437"/>
      <c r="AE3020" s="437"/>
      <c r="AF3020" s="437"/>
    </row>
    <row r="3021">
      <c r="A3021" s="580"/>
      <c r="B3021" s="580"/>
      <c r="C3021" s="580"/>
      <c r="D3021" s="580"/>
      <c r="E3021" s="580"/>
      <c r="F3021" s="580"/>
      <c r="H3021" s="580"/>
      <c r="I3021" s="580"/>
      <c r="J3021" s="580"/>
      <c r="K3021" s="580"/>
      <c r="L3021" s="580"/>
      <c r="M3021" s="580"/>
      <c r="N3021" s="580"/>
      <c r="O3021" s="580"/>
      <c r="P3021" s="580"/>
      <c r="Q3021" s="580"/>
      <c r="R3021" s="580"/>
      <c r="S3021" s="580"/>
      <c r="T3021" s="437"/>
      <c r="U3021" s="437"/>
      <c r="V3021" s="437"/>
      <c r="W3021" s="437"/>
      <c r="X3021" s="437"/>
      <c r="Y3021" s="437"/>
      <c r="Z3021" s="437"/>
      <c r="AA3021" s="437"/>
      <c r="AB3021" s="437"/>
      <c r="AC3021" s="437"/>
      <c r="AD3021" s="437"/>
      <c r="AE3021" s="437"/>
      <c r="AF3021" s="437"/>
    </row>
    <row r="3022">
      <c r="A3022" s="580"/>
      <c r="B3022" s="580"/>
      <c r="C3022" s="580"/>
      <c r="D3022" s="580"/>
      <c r="E3022" s="580"/>
      <c r="F3022" s="580"/>
      <c r="H3022" s="580"/>
      <c r="I3022" s="580"/>
      <c r="J3022" s="580"/>
      <c r="K3022" s="580"/>
      <c r="L3022" s="580"/>
      <c r="M3022" s="580"/>
      <c r="N3022" s="580"/>
      <c r="O3022" s="580"/>
      <c r="P3022" s="580"/>
      <c r="Q3022" s="580"/>
      <c r="R3022" s="580"/>
      <c r="S3022" s="580"/>
      <c r="T3022" s="437"/>
      <c r="U3022" s="437"/>
      <c r="V3022" s="437"/>
      <c r="W3022" s="437"/>
      <c r="X3022" s="437"/>
      <c r="Y3022" s="437"/>
      <c r="Z3022" s="437"/>
      <c r="AA3022" s="437"/>
      <c r="AB3022" s="437"/>
      <c r="AC3022" s="437"/>
      <c r="AD3022" s="437"/>
      <c r="AE3022" s="437"/>
      <c r="AF3022" s="437"/>
    </row>
    <row r="3023">
      <c r="A3023" s="580"/>
      <c r="B3023" s="580"/>
      <c r="C3023" s="580"/>
      <c r="D3023" s="580"/>
      <c r="E3023" s="580"/>
      <c r="F3023" s="580"/>
      <c r="G3023" s="606"/>
      <c r="H3023" s="580"/>
      <c r="I3023" s="580"/>
      <c r="J3023" s="580"/>
      <c r="K3023" s="580"/>
      <c r="L3023" s="580"/>
      <c r="M3023" s="580"/>
      <c r="N3023" s="580"/>
      <c r="O3023" s="580"/>
      <c r="P3023" s="580"/>
      <c r="Q3023" s="580"/>
      <c r="R3023" s="580"/>
      <c r="S3023" s="580"/>
      <c r="T3023" s="437"/>
      <c r="U3023" s="437"/>
      <c r="V3023" s="437"/>
      <c r="W3023" s="437"/>
      <c r="X3023" s="437"/>
      <c r="Y3023" s="437"/>
      <c r="Z3023" s="437"/>
      <c r="AA3023" s="437"/>
      <c r="AB3023" s="437"/>
      <c r="AC3023" s="437"/>
      <c r="AD3023" s="437"/>
      <c r="AE3023" s="437"/>
      <c r="AF3023" s="437"/>
    </row>
    <row r="3024">
      <c r="A3024" s="580"/>
      <c r="B3024" s="580"/>
      <c r="G3024" s="580"/>
      <c r="H3024" s="580"/>
      <c r="I3024" s="580"/>
      <c r="J3024" s="580"/>
      <c r="K3024" s="580"/>
      <c r="L3024" s="580"/>
      <c r="M3024" s="580"/>
      <c r="N3024" s="580"/>
      <c r="O3024" s="580"/>
      <c r="P3024" s="580"/>
      <c r="Q3024" s="580"/>
      <c r="R3024" s="580"/>
      <c r="S3024" s="580"/>
      <c r="T3024" s="437"/>
      <c r="U3024" s="437"/>
      <c r="V3024" s="437"/>
      <c r="W3024" s="437"/>
      <c r="X3024" s="437"/>
      <c r="Y3024" s="437"/>
      <c r="Z3024" s="437"/>
      <c r="AA3024" s="437"/>
      <c r="AB3024" s="437"/>
      <c r="AC3024" s="437"/>
      <c r="AD3024" s="437"/>
      <c r="AE3024" s="437"/>
      <c r="AF3024" s="437"/>
    </row>
    <row r="3025">
      <c r="A3025" s="580"/>
      <c r="B3025" s="580"/>
      <c r="C3025" s="580"/>
      <c r="D3025" s="580"/>
      <c r="E3025" s="580"/>
      <c r="F3025" s="580"/>
      <c r="G3025" s="580"/>
      <c r="H3025" s="580"/>
      <c r="I3025" s="580"/>
      <c r="J3025" s="580"/>
      <c r="K3025" s="580"/>
      <c r="L3025" s="580"/>
      <c r="M3025" s="580"/>
      <c r="N3025" s="580"/>
      <c r="O3025" s="580"/>
      <c r="P3025" s="580"/>
      <c r="Q3025" s="580"/>
      <c r="R3025" s="580"/>
      <c r="S3025" s="580"/>
      <c r="T3025" s="437"/>
      <c r="U3025" s="437"/>
      <c r="V3025" s="437"/>
      <c r="W3025" s="437"/>
      <c r="X3025" s="437"/>
      <c r="Y3025" s="437"/>
      <c r="Z3025" s="437"/>
      <c r="AA3025" s="437"/>
      <c r="AB3025" s="437"/>
      <c r="AC3025" s="437"/>
      <c r="AD3025" s="437"/>
      <c r="AE3025" s="437"/>
      <c r="AF3025" s="437"/>
    </row>
    <row r="3026">
      <c r="A3026" s="580"/>
      <c r="B3026" s="580"/>
      <c r="C3026" s="580"/>
      <c r="D3026" s="580"/>
      <c r="E3026" s="580"/>
      <c r="F3026" s="580"/>
      <c r="G3026" s="580"/>
      <c r="H3026" s="580"/>
      <c r="I3026" s="580"/>
      <c r="J3026" s="580"/>
      <c r="K3026" s="580"/>
      <c r="L3026" s="580"/>
      <c r="M3026" s="580"/>
      <c r="N3026" s="580"/>
      <c r="O3026" s="580"/>
      <c r="P3026" s="580"/>
      <c r="Q3026" s="580"/>
      <c r="R3026" s="580"/>
      <c r="S3026" s="580"/>
      <c r="T3026" s="437"/>
      <c r="U3026" s="437"/>
      <c r="V3026" s="437"/>
      <c r="W3026" s="437"/>
      <c r="X3026" s="437"/>
      <c r="Y3026" s="437"/>
      <c r="Z3026" s="437"/>
      <c r="AA3026" s="437"/>
      <c r="AB3026" s="437"/>
      <c r="AC3026" s="437"/>
      <c r="AD3026" s="437"/>
      <c r="AE3026" s="437"/>
      <c r="AF3026" s="437"/>
    </row>
    <row r="3027">
      <c r="A3027" s="580"/>
      <c r="B3027" s="580"/>
      <c r="C3027" s="580"/>
      <c r="D3027" s="580"/>
      <c r="E3027" s="580"/>
      <c r="F3027" s="580"/>
      <c r="G3027" s="580"/>
      <c r="H3027" s="580"/>
      <c r="I3027" s="580"/>
      <c r="J3027" s="580"/>
      <c r="K3027" s="580"/>
      <c r="L3027" s="580"/>
      <c r="M3027" s="580"/>
      <c r="N3027" s="580"/>
      <c r="O3027" s="580"/>
      <c r="P3027" s="580"/>
      <c r="Q3027" s="580"/>
      <c r="R3027" s="580"/>
      <c r="S3027" s="580"/>
      <c r="T3027" s="437"/>
      <c r="U3027" s="437"/>
      <c r="V3027" s="437"/>
      <c r="W3027" s="437"/>
      <c r="X3027" s="437"/>
      <c r="Y3027" s="437"/>
      <c r="Z3027" s="437"/>
      <c r="AA3027" s="437"/>
      <c r="AB3027" s="437"/>
      <c r="AC3027" s="437"/>
      <c r="AD3027" s="437"/>
      <c r="AE3027" s="437"/>
      <c r="AF3027" s="437"/>
    </row>
    <row r="3028">
      <c r="A3028" s="580"/>
      <c r="B3028" s="580"/>
      <c r="C3028" s="580"/>
      <c r="D3028" s="580"/>
      <c r="E3028" s="580"/>
      <c r="F3028" s="580"/>
      <c r="G3028" s="580"/>
      <c r="H3028" s="580"/>
      <c r="I3028" s="580"/>
      <c r="J3028" s="580"/>
      <c r="K3028" s="580"/>
      <c r="L3028" s="580"/>
      <c r="M3028" s="580"/>
      <c r="N3028" s="580"/>
      <c r="O3028" s="580"/>
      <c r="P3028" s="580"/>
      <c r="Q3028" s="580"/>
      <c r="R3028" s="580"/>
      <c r="S3028" s="580"/>
      <c r="T3028" s="437"/>
      <c r="U3028" s="437"/>
      <c r="V3028" s="437"/>
      <c r="W3028" s="437"/>
      <c r="X3028" s="437"/>
      <c r="Y3028" s="437"/>
      <c r="Z3028" s="437"/>
      <c r="AA3028" s="437"/>
      <c r="AB3028" s="437"/>
      <c r="AC3028" s="437"/>
      <c r="AD3028" s="437"/>
      <c r="AE3028" s="437"/>
      <c r="AF3028" s="437"/>
    </row>
    <row r="3029">
      <c r="A3029" s="580"/>
      <c r="B3029" s="580"/>
      <c r="C3029" s="580"/>
      <c r="D3029" s="580"/>
      <c r="E3029" s="580"/>
      <c r="F3029" s="580"/>
      <c r="G3029" s="580"/>
      <c r="H3029" s="580"/>
      <c r="I3029" s="580"/>
      <c r="J3029" s="580"/>
      <c r="K3029" s="580"/>
      <c r="L3029" s="580"/>
      <c r="M3029" s="580"/>
      <c r="N3029" s="580"/>
      <c r="O3029" s="580"/>
      <c r="P3029" s="580"/>
      <c r="Q3029" s="580"/>
      <c r="R3029" s="580"/>
      <c r="S3029" s="580"/>
      <c r="T3029" s="437"/>
      <c r="U3029" s="437"/>
      <c r="V3029" s="437"/>
      <c r="W3029" s="437"/>
      <c r="X3029" s="437"/>
      <c r="Y3029" s="437"/>
      <c r="Z3029" s="437"/>
      <c r="AA3029" s="437"/>
      <c r="AB3029" s="437"/>
      <c r="AC3029" s="437"/>
      <c r="AD3029" s="437"/>
      <c r="AE3029" s="437"/>
      <c r="AF3029" s="437"/>
    </row>
    <row r="3030">
      <c r="A3030" s="580"/>
      <c r="B3030" s="580"/>
      <c r="C3030" s="580"/>
      <c r="D3030" s="580"/>
      <c r="E3030" s="580"/>
      <c r="F3030" s="580"/>
      <c r="G3030" s="580"/>
      <c r="H3030" s="580"/>
      <c r="I3030" s="580"/>
      <c r="J3030" s="580"/>
      <c r="K3030" s="580"/>
      <c r="L3030" s="580"/>
      <c r="M3030" s="580"/>
      <c r="N3030" s="580"/>
      <c r="O3030" s="580"/>
      <c r="P3030" s="580"/>
      <c r="Q3030" s="580"/>
      <c r="R3030" s="580"/>
      <c r="S3030" s="580"/>
      <c r="T3030" s="437"/>
      <c r="U3030" s="437"/>
      <c r="V3030" s="437"/>
      <c r="W3030" s="437"/>
      <c r="X3030" s="437"/>
      <c r="Y3030" s="437"/>
      <c r="Z3030" s="437"/>
      <c r="AA3030" s="437"/>
      <c r="AB3030" s="437"/>
      <c r="AC3030" s="437"/>
      <c r="AD3030" s="437"/>
      <c r="AE3030" s="437"/>
      <c r="AF3030" s="437"/>
    </row>
    <row r="3031">
      <c r="A3031" s="580"/>
      <c r="B3031" s="580"/>
      <c r="C3031" s="580"/>
      <c r="D3031" s="580"/>
      <c r="E3031" s="580"/>
      <c r="F3031" s="580"/>
      <c r="G3031" s="580"/>
      <c r="H3031" s="580"/>
      <c r="I3031" s="580"/>
      <c r="J3031" s="580"/>
      <c r="K3031" s="580"/>
      <c r="L3031" s="580"/>
      <c r="M3031" s="580"/>
      <c r="N3031" s="580"/>
      <c r="O3031" s="580"/>
      <c r="P3031" s="580"/>
      <c r="Q3031" s="580"/>
      <c r="R3031" s="580"/>
      <c r="S3031" s="580"/>
      <c r="T3031" s="437"/>
      <c r="U3031" s="437"/>
      <c r="V3031" s="437"/>
      <c r="W3031" s="437"/>
      <c r="X3031" s="437"/>
      <c r="Y3031" s="437"/>
      <c r="Z3031" s="437"/>
      <c r="AA3031" s="437"/>
      <c r="AB3031" s="437"/>
      <c r="AC3031" s="437"/>
      <c r="AD3031" s="437"/>
      <c r="AE3031" s="437"/>
      <c r="AF3031" s="437"/>
    </row>
    <row r="3032">
      <c r="A3032" s="580"/>
      <c r="B3032" s="580"/>
      <c r="C3032" s="580"/>
      <c r="D3032" s="580"/>
      <c r="E3032" s="580"/>
      <c r="F3032" s="580"/>
      <c r="G3032" s="580"/>
      <c r="H3032" s="580"/>
      <c r="I3032" s="580"/>
      <c r="J3032" s="580"/>
      <c r="K3032" s="580"/>
      <c r="L3032" s="580"/>
      <c r="M3032" s="580"/>
      <c r="N3032" s="580"/>
      <c r="O3032" s="580"/>
      <c r="P3032" s="580"/>
      <c r="Q3032" s="580"/>
      <c r="R3032" s="580"/>
      <c r="S3032" s="580"/>
      <c r="T3032" s="437"/>
      <c r="U3032" s="437"/>
      <c r="V3032" s="437"/>
      <c r="W3032" s="437"/>
      <c r="X3032" s="437"/>
      <c r="Y3032" s="437"/>
      <c r="Z3032" s="437"/>
      <c r="AA3032" s="437"/>
      <c r="AB3032" s="437"/>
      <c r="AC3032" s="437"/>
      <c r="AD3032" s="437"/>
      <c r="AE3032" s="437"/>
      <c r="AF3032" s="437"/>
    </row>
    <row r="3033">
      <c r="A3033" s="580"/>
      <c r="B3033" s="580"/>
      <c r="C3033" s="580"/>
      <c r="D3033" s="580"/>
      <c r="E3033" s="580"/>
      <c r="F3033" s="580"/>
      <c r="G3033" s="580"/>
      <c r="H3033" s="580"/>
      <c r="I3033" s="580"/>
      <c r="J3033" s="580"/>
      <c r="K3033" s="580"/>
      <c r="L3033" s="580"/>
      <c r="M3033" s="580"/>
      <c r="N3033" s="580"/>
      <c r="O3033" s="580"/>
      <c r="P3033" s="580"/>
      <c r="Q3033" s="580"/>
      <c r="R3033" s="580"/>
      <c r="S3033" s="580"/>
      <c r="T3033" s="437"/>
      <c r="U3033" s="437"/>
      <c r="V3033" s="437"/>
      <c r="W3033" s="437"/>
      <c r="X3033" s="437"/>
      <c r="Y3033" s="437"/>
      <c r="Z3033" s="437"/>
      <c r="AA3033" s="437"/>
      <c r="AB3033" s="437"/>
      <c r="AC3033" s="437"/>
      <c r="AD3033" s="437"/>
      <c r="AE3033" s="437"/>
      <c r="AF3033" s="437"/>
    </row>
    <row r="3034">
      <c r="A3034" s="580"/>
      <c r="B3034" s="580"/>
      <c r="C3034" s="580"/>
      <c r="D3034" s="580"/>
      <c r="E3034" s="580"/>
      <c r="F3034" s="580"/>
      <c r="G3034" s="580"/>
      <c r="H3034" s="580"/>
      <c r="I3034" s="580"/>
      <c r="J3034" s="580"/>
      <c r="K3034" s="580"/>
      <c r="L3034" s="580"/>
      <c r="M3034" s="580"/>
      <c r="N3034" s="580"/>
      <c r="O3034" s="580"/>
      <c r="P3034" s="580"/>
      <c r="Q3034" s="580"/>
      <c r="R3034" s="580"/>
      <c r="S3034" s="580"/>
      <c r="T3034" s="437"/>
      <c r="U3034" s="437"/>
      <c r="V3034" s="437"/>
      <c r="W3034" s="437"/>
      <c r="X3034" s="437"/>
      <c r="Y3034" s="437"/>
      <c r="Z3034" s="437"/>
      <c r="AA3034" s="437"/>
      <c r="AB3034" s="437"/>
      <c r="AC3034" s="437"/>
      <c r="AD3034" s="437"/>
      <c r="AE3034" s="437"/>
      <c r="AF3034" s="437"/>
    </row>
    <row r="3035">
      <c r="A3035" s="580"/>
      <c r="B3035" s="580"/>
      <c r="C3035" s="580"/>
      <c r="D3035" s="580"/>
      <c r="E3035" s="580"/>
      <c r="F3035" s="580"/>
      <c r="G3035" s="580"/>
      <c r="H3035" s="580"/>
      <c r="I3035" s="580"/>
      <c r="J3035" s="580"/>
      <c r="K3035" s="580"/>
      <c r="L3035" s="580"/>
      <c r="M3035" s="580"/>
      <c r="N3035" s="580"/>
      <c r="O3035" s="580"/>
      <c r="P3035" s="580"/>
      <c r="Q3035" s="580"/>
      <c r="R3035" s="580"/>
      <c r="S3035" s="580"/>
      <c r="T3035" s="437"/>
      <c r="U3035" s="437"/>
      <c r="V3035" s="437"/>
      <c r="W3035" s="437"/>
      <c r="X3035" s="437"/>
      <c r="Y3035" s="437"/>
      <c r="Z3035" s="437"/>
      <c r="AA3035" s="437"/>
      <c r="AB3035" s="437"/>
      <c r="AC3035" s="437"/>
      <c r="AD3035" s="437"/>
      <c r="AE3035" s="437"/>
      <c r="AF3035" s="437"/>
    </row>
    <row r="3036">
      <c r="A3036" s="580"/>
      <c r="B3036" s="580"/>
      <c r="C3036" s="580"/>
      <c r="D3036" s="580"/>
      <c r="E3036" s="580"/>
      <c r="F3036" s="580"/>
      <c r="G3036" s="580"/>
      <c r="H3036" s="580"/>
      <c r="I3036" s="580"/>
      <c r="J3036" s="580"/>
      <c r="K3036" s="580"/>
      <c r="L3036" s="580"/>
      <c r="M3036" s="580"/>
      <c r="N3036" s="580"/>
      <c r="O3036" s="580"/>
      <c r="P3036" s="580"/>
      <c r="Q3036" s="580"/>
      <c r="R3036" s="580"/>
      <c r="S3036" s="580"/>
      <c r="T3036" s="437"/>
      <c r="U3036" s="437"/>
      <c r="V3036" s="437"/>
      <c r="W3036" s="437"/>
      <c r="X3036" s="437"/>
      <c r="Y3036" s="437"/>
      <c r="Z3036" s="437"/>
      <c r="AA3036" s="437"/>
      <c r="AB3036" s="437"/>
      <c r="AC3036" s="437"/>
      <c r="AD3036" s="437"/>
      <c r="AE3036" s="437"/>
      <c r="AF3036" s="437"/>
    </row>
    <row r="3037">
      <c r="A3037" s="580"/>
      <c r="B3037" s="580"/>
      <c r="C3037" s="580"/>
      <c r="D3037" s="580"/>
      <c r="E3037" s="580"/>
      <c r="F3037" s="580"/>
      <c r="G3037" s="580"/>
      <c r="H3037" s="580"/>
      <c r="I3037" s="580"/>
      <c r="J3037" s="580"/>
      <c r="K3037" s="580"/>
      <c r="L3037" s="580"/>
      <c r="M3037" s="580"/>
      <c r="N3037" s="580"/>
      <c r="O3037" s="580"/>
      <c r="P3037" s="580"/>
      <c r="Q3037" s="580"/>
      <c r="R3037" s="580"/>
      <c r="S3037" s="580"/>
      <c r="T3037" s="437"/>
      <c r="U3037" s="437"/>
      <c r="V3037" s="437"/>
      <c r="W3037" s="437"/>
      <c r="X3037" s="437"/>
      <c r="Y3037" s="437"/>
      <c r="Z3037" s="437"/>
      <c r="AA3037" s="437"/>
      <c r="AB3037" s="437"/>
      <c r="AC3037" s="437"/>
      <c r="AD3037" s="437"/>
      <c r="AE3037" s="437"/>
      <c r="AF3037" s="437"/>
    </row>
    <row r="3038">
      <c r="A3038" s="580"/>
      <c r="B3038" s="580"/>
      <c r="C3038" s="580"/>
      <c r="D3038" s="580"/>
      <c r="E3038" s="580"/>
      <c r="F3038" s="580"/>
      <c r="G3038" s="580"/>
      <c r="H3038" s="580"/>
      <c r="I3038" s="580"/>
      <c r="J3038" s="580"/>
      <c r="K3038" s="580"/>
      <c r="L3038" s="580"/>
      <c r="M3038" s="580"/>
      <c r="N3038" s="580"/>
      <c r="O3038" s="580"/>
      <c r="P3038" s="580"/>
      <c r="Q3038" s="580"/>
      <c r="R3038" s="580"/>
      <c r="S3038" s="580"/>
      <c r="T3038" s="437"/>
      <c r="U3038" s="437"/>
      <c r="V3038" s="437"/>
      <c r="W3038" s="437"/>
      <c r="X3038" s="437"/>
      <c r="Y3038" s="437"/>
      <c r="Z3038" s="437"/>
      <c r="AA3038" s="437"/>
      <c r="AB3038" s="437"/>
      <c r="AC3038" s="437"/>
      <c r="AD3038" s="437"/>
      <c r="AE3038" s="437"/>
      <c r="AF3038" s="437"/>
    </row>
    <row r="3039">
      <c r="A3039" s="580"/>
      <c r="B3039" s="580"/>
      <c r="C3039" s="580"/>
      <c r="D3039" s="580"/>
      <c r="E3039" s="580"/>
      <c r="F3039" s="580"/>
      <c r="G3039" s="580"/>
      <c r="H3039" s="580"/>
      <c r="I3039" s="580"/>
      <c r="J3039" s="580"/>
      <c r="K3039" s="580"/>
      <c r="L3039" s="580"/>
      <c r="M3039" s="580"/>
      <c r="N3039" s="580"/>
      <c r="O3039" s="580"/>
      <c r="P3039" s="580"/>
      <c r="Q3039" s="580"/>
      <c r="R3039" s="580"/>
      <c r="S3039" s="580"/>
      <c r="T3039" s="437"/>
      <c r="U3039" s="437"/>
      <c r="V3039" s="437"/>
      <c r="W3039" s="437"/>
      <c r="X3039" s="437"/>
      <c r="Y3039" s="437"/>
      <c r="Z3039" s="437"/>
      <c r="AA3039" s="437"/>
      <c r="AB3039" s="437"/>
      <c r="AC3039" s="437"/>
      <c r="AD3039" s="437"/>
      <c r="AE3039" s="437"/>
      <c r="AF3039" s="437"/>
    </row>
    <row r="3040">
      <c r="A3040" s="580"/>
      <c r="B3040" s="580"/>
      <c r="C3040" s="580"/>
      <c r="D3040" s="580"/>
      <c r="E3040" s="580"/>
      <c r="F3040" s="580"/>
      <c r="G3040" s="580"/>
      <c r="H3040" s="580"/>
      <c r="I3040" s="580"/>
      <c r="J3040" s="580"/>
      <c r="K3040" s="580"/>
      <c r="L3040" s="580"/>
      <c r="M3040" s="580"/>
      <c r="N3040" s="580"/>
      <c r="O3040" s="580"/>
      <c r="P3040" s="580"/>
      <c r="Q3040" s="580"/>
      <c r="R3040" s="580"/>
      <c r="S3040" s="580"/>
      <c r="T3040" s="437"/>
      <c r="U3040" s="437"/>
      <c r="V3040" s="437"/>
      <c r="W3040" s="437"/>
      <c r="X3040" s="437"/>
      <c r="Y3040" s="437"/>
      <c r="Z3040" s="437"/>
      <c r="AA3040" s="437"/>
      <c r="AB3040" s="437"/>
      <c r="AC3040" s="437"/>
      <c r="AD3040" s="437"/>
      <c r="AE3040" s="437"/>
      <c r="AF3040" s="437"/>
    </row>
    <row r="3041">
      <c r="A3041" s="580"/>
      <c r="B3041" s="580"/>
      <c r="C3041" s="580"/>
      <c r="D3041" s="580"/>
      <c r="E3041" s="581"/>
      <c r="F3041" s="580"/>
      <c r="G3041" s="580"/>
      <c r="H3041" s="580"/>
      <c r="I3041" s="580"/>
      <c r="J3041" s="580"/>
      <c r="K3041" s="580"/>
      <c r="L3041" s="580"/>
      <c r="M3041" s="580"/>
      <c r="N3041" s="580"/>
      <c r="O3041" s="580"/>
      <c r="P3041" s="580"/>
      <c r="Q3041" s="580"/>
      <c r="R3041" s="580"/>
      <c r="S3041" s="580"/>
      <c r="T3041" s="437"/>
      <c r="U3041" s="437"/>
      <c r="V3041" s="437"/>
      <c r="W3041" s="437"/>
      <c r="X3041" s="437"/>
      <c r="Y3041" s="437"/>
      <c r="Z3041" s="437"/>
      <c r="AA3041" s="437"/>
      <c r="AB3041" s="437"/>
      <c r="AC3041" s="437"/>
      <c r="AD3041" s="437"/>
      <c r="AE3041" s="437"/>
      <c r="AF3041" s="437"/>
    </row>
    <row r="3042">
      <c r="A3042" s="580"/>
      <c r="B3042" s="580"/>
      <c r="C3042" s="580"/>
      <c r="D3042" s="580"/>
      <c r="E3042" s="580"/>
      <c r="F3042" s="580"/>
      <c r="G3042" s="580"/>
      <c r="H3042" s="580"/>
      <c r="I3042" s="580"/>
      <c r="J3042" s="580"/>
      <c r="K3042" s="580"/>
      <c r="L3042" s="580"/>
      <c r="M3042" s="580"/>
      <c r="N3042" s="580"/>
      <c r="O3042" s="580"/>
      <c r="P3042" s="580"/>
      <c r="Q3042" s="580"/>
      <c r="R3042" s="580"/>
      <c r="S3042" s="580"/>
      <c r="T3042" s="437"/>
      <c r="U3042" s="437"/>
      <c r="V3042" s="437"/>
      <c r="W3042" s="437"/>
      <c r="X3042" s="437"/>
      <c r="Y3042" s="437"/>
      <c r="Z3042" s="437"/>
      <c r="AA3042" s="437"/>
      <c r="AB3042" s="437"/>
      <c r="AC3042" s="437"/>
      <c r="AD3042" s="437"/>
      <c r="AE3042" s="437"/>
      <c r="AF3042" s="437"/>
    </row>
    <row r="3043">
      <c r="A3043" s="580"/>
      <c r="B3043" s="580"/>
      <c r="C3043" s="580"/>
      <c r="E3043" s="580"/>
      <c r="J3043" s="580"/>
      <c r="K3043" s="580"/>
      <c r="L3043" s="580"/>
      <c r="M3043" s="580"/>
      <c r="N3043" s="580"/>
      <c r="O3043" s="580"/>
      <c r="P3043" s="580"/>
      <c r="Q3043" s="580"/>
      <c r="R3043" s="580"/>
      <c r="S3043" s="580"/>
      <c r="T3043" s="437"/>
      <c r="U3043" s="437"/>
      <c r="V3043" s="437"/>
      <c r="W3043" s="437"/>
      <c r="X3043" s="437"/>
      <c r="Y3043" s="437"/>
      <c r="Z3043" s="437"/>
      <c r="AA3043" s="437"/>
      <c r="AB3043" s="437"/>
      <c r="AC3043" s="437"/>
      <c r="AD3043" s="437"/>
      <c r="AE3043" s="437"/>
      <c r="AF3043" s="437"/>
    </row>
    <row r="3044">
      <c r="A3044" s="580"/>
      <c r="B3044" s="580"/>
      <c r="C3044" s="580"/>
      <c r="E3044" s="580"/>
      <c r="J3044" s="580"/>
      <c r="K3044" s="580"/>
      <c r="L3044" s="580"/>
      <c r="M3044" s="580"/>
      <c r="N3044" s="580"/>
      <c r="O3044" s="580"/>
      <c r="P3044" s="580"/>
      <c r="Q3044" s="580"/>
      <c r="R3044" s="580"/>
      <c r="S3044" s="580"/>
      <c r="T3044" s="437"/>
      <c r="U3044" s="437"/>
      <c r="V3044" s="437"/>
      <c r="W3044" s="437"/>
      <c r="X3044" s="437"/>
      <c r="Y3044" s="437"/>
      <c r="Z3044" s="437"/>
      <c r="AA3044" s="437"/>
      <c r="AB3044" s="437"/>
      <c r="AC3044" s="437"/>
      <c r="AD3044" s="437"/>
      <c r="AE3044" s="437"/>
      <c r="AF3044" s="437"/>
    </row>
    <row r="3045">
      <c r="A3045" s="580"/>
      <c r="B3045" s="580"/>
      <c r="C3045" s="580"/>
      <c r="D3045" s="580"/>
      <c r="E3045" s="580"/>
      <c r="F3045" s="580"/>
      <c r="G3045" s="580"/>
      <c r="H3045" s="580"/>
      <c r="I3045" s="580"/>
      <c r="J3045" s="580"/>
      <c r="K3045" s="580"/>
      <c r="L3045" s="580"/>
      <c r="M3045" s="580"/>
      <c r="N3045" s="580"/>
      <c r="O3045" s="580"/>
      <c r="P3045" s="580"/>
      <c r="Q3045" s="580"/>
      <c r="R3045" s="580"/>
      <c r="S3045" s="580"/>
      <c r="T3045" s="437"/>
      <c r="U3045" s="437"/>
      <c r="V3045" s="437"/>
      <c r="W3045" s="437"/>
      <c r="X3045" s="437"/>
      <c r="Y3045" s="437"/>
      <c r="Z3045" s="437"/>
      <c r="AA3045" s="437"/>
      <c r="AB3045" s="437"/>
      <c r="AC3045" s="437"/>
      <c r="AD3045" s="437"/>
      <c r="AE3045" s="437"/>
      <c r="AF3045" s="437"/>
    </row>
    <row r="3046">
      <c r="A3046" s="580"/>
      <c r="B3046" s="580"/>
      <c r="C3046" s="580"/>
      <c r="D3046" s="580"/>
      <c r="E3046" s="580"/>
      <c r="F3046" s="580"/>
      <c r="G3046" s="580"/>
      <c r="H3046" s="580"/>
      <c r="I3046" s="580"/>
      <c r="J3046" s="580"/>
      <c r="K3046" s="580"/>
      <c r="L3046" s="580"/>
      <c r="M3046" s="580"/>
      <c r="N3046" s="580"/>
      <c r="O3046" s="580"/>
      <c r="P3046" s="580"/>
      <c r="Q3046" s="580"/>
      <c r="R3046" s="580"/>
      <c r="S3046" s="580"/>
      <c r="T3046" s="437"/>
      <c r="U3046" s="437"/>
      <c r="V3046" s="437"/>
      <c r="W3046" s="437"/>
      <c r="X3046" s="437"/>
      <c r="Y3046" s="437"/>
      <c r="Z3046" s="437"/>
      <c r="AA3046" s="437"/>
      <c r="AB3046" s="437"/>
      <c r="AC3046" s="437"/>
      <c r="AD3046" s="437"/>
      <c r="AE3046" s="437"/>
      <c r="AF3046" s="437"/>
    </row>
    <row r="3047">
      <c r="A3047" s="434" t="s">
        <v>9084</v>
      </c>
      <c r="B3047" s="435"/>
      <c r="C3047" s="435"/>
      <c r="D3047" s="435"/>
      <c r="E3047" s="435"/>
      <c r="F3047" s="435"/>
      <c r="G3047" s="435"/>
      <c r="H3047" s="435"/>
      <c r="I3047" s="435"/>
      <c r="J3047" s="435"/>
      <c r="K3047" s="435"/>
      <c r="L3047" s="435"/>
      <c r="M3047" s="435"/>
      <c r="N3047" s="435"/>
      <c r="O3047" s="435"/>
      <c r="P3047" s="435"/>
      <c r="Q3047" s="435"/>
      <c r="R3047" s="435"/>
      <c r="S3047" s="436"/>
      <c r="T3047" s="437"/>
      <c r="U3047" s="437"/>
      <c r="V3047" s="437"/>
      <c r="W3047" s="437"/>
      <c r="X3047" s="437"/>
      <c r="Y3047" s="437"/>
      <c r="Z3047" s="437"/>
      <c r="AA3047" s="437"/>
      <c r="AB3047" s="437"/>
      <c r="AC3047" s="437"/>
      <c r="AD3047" s="437"/>
      <c r="AE3047" s="437"/>
      <c r="AF3047" s="437"/>
    </row>
    <row r="3048">
      <c r="A3048" s="438" t="s">
        <v>8935</v>
      </c>
      <c r="B3048" s="439"/>
      <c r="C3048" s="438" t="s">
        <v>8936</v>
      </c>
      <c r="D3048" s="440"/>
      <c r="E3048" s="439"/>
      <c r="F3048" s="441" t="s">
        <v>1437</v>
      </c>
      <c r="G3048" s="442" t="s">
        <v>8937</v>
      </c>
      <c r="H3048" s="443" t="s">
        <v>1442</v>
      </c>
      <c r="I3048" s="444"/>
      <c r="J3048" s="444"/>
      <c r="K3048" s="444"/>
      <c r="L3048" s="444"/>
      <c r="M3048" s="444"/>
      <c r="N3048" s="444"/>
      <c r="O3048" s="444"/>
      <c r="P3048" s="444"/>
      <c r="Q3048" s="444"/>
      <c r="R3048" s="444"/>
      <c r="S3048" s="445"/>
      <c r="T3048" s="437"/>
      <c r="U3048" s="437"/>
      <c r="V3048" s="437"/>
      <c r="W3048" s="437"/>
      <c r="X3048" s="437"/>
      <c r="Y3048" s="437"/>
      <c r="Z3048" s="437"/>
      <c r="AA3048" s="437"/>
      <c r="AB3048" s="437"/>
      <c r="AC3048" s="437"/>
      <c r="AD3048" s="437"/>
      <c r="AE3048" s="437"/>
      <c r="AF3048" s="437"/>
    </row>
    <row r="3049">
      <c r="A3049" s="446" t="s">
        <v>8938</v>
      </c>
      <c r="B3049" s="22"/>
      <c r="C3049" s="447"/>
      <c r="D3049" s="448"/>
      <c r="E3049" s="22"/>
      <c r="F3049" s="449" t="s">
        <v>8939</v>
      </c>
      <c r="G3049" s="450"/>
      <c r="H3049" s="451"/>
      <c r="S3049" s="452"/>
      <c r="T3049" s="437"/>
      <c r="U3049" s="437"/>
      <c r="V3049" s="437"/>
      <c r="W3049" s="437"/>
      <c r="X3049" s="437"/>
      <c r="Y3049" s="437"/>
      <c r="Z3049" s="437"/>
      <c r="AA3049" s="437"/>
      <c r="AB3049" s="437"/>
      <c r="AC3049" s="437"/>
      <c r="AD3049" s="437"/>
      <c r="AE3049" s="437"/>
      <c r="AF3049" s="437"/>
    </row>
    <row r="3050">
      <c r="A3050" s="453" t="s">
        <v>8940</v>
      </c>
      <c r="B3050" s="448"/>
      <c r="C3050" s="448"/>
      <c r="D3050" s="22"/>
      <c r="E3050" s="454" t="s">
        <v>8941</v>
      </c>
      <c r="F3050" s="455" t="s">
        <v>8942</v>
      </c>
      <c r="G3050" s="456"/>
      <c r="H3050" s="451"/>
      <c r="S3050" s="452"/>
      <c r="T3050" s="437"/>
      <c r="U3050" s="437"/>
      <c r="V3050" s="437"/>
      <c r="W3050" s="437"/>
      <c r="X3050" s="437"/>
      <c r="Y3050" s="437"/>
      <c r="Z3050" s="437"/>
      <c r="AA3050" s="437"/>
      <c r="AB3050" s="437"/>
      <c r="AC3050" s="437"/>
      <c r="AD3050" s="437"/>
      <c r="AE3050" s="437"/>
      <c r="AF3050" s="437"/>
    </row>
    <row r="3051">
      <c r="A3051" s="457" t="s">
        <v>8943</v>
      </c>
      <c r="B3051" s="458"/>
      <c r="C3051" s="458"/>
      <c r="D3051" s="459"/>
      <c r="E3051" s="460"/>
      <c r="F3051" s="461"/>
      <c r="G3051" s="462"/>
      <c r="H3051" s="463"/>
      <c r="I3051" s="464"/>
      <c r="J3051" s="464"/>
      <c r="K3051" s="464"/>
      <c r="L3051" s="464"/>
      <c r="M3051" s="464"/>
      <c r="N3051" s="464"/>
      <c r="O3051" s="464"/>
      <c r="P3051" s="464"/>
      <c r="Q3051" s="464"/>
      <c r="R3051" s="464"/>
      <c r="S3051" s="465"/>
      <c r="T3051" s="437"/>
      <c r="U3051" s="437"/>
      <c r="V3051" s="437"/>
      <c r="W3051" s="437"/>
      <c r="X3051" s="437"/>
      <c r="Y3051" s="437"/>
      <c r="Z3051" s="437"/>
      <c r="AA3051" s="437"/>
      <c r="AB3051" s="437"/>
      <c r="AC3051" s="437"/>
      <c r="AD3051" s="437"/>
      <c r="AE3051" s="437"/>
      <c r="AF3051" s="437"/>
    </row>
    <row r="3052">
      <c r="A3052" s="466" t="s">
        <v>8944</v>
      </c>
      <c r="B3052" s="467"/>
      <c r="C3052" s="468" t="s">
        <v>8945</v>
      </c>
      <c r="D3052" s="469"/>
      <c r="E3052" s="469"/>
      <c r="F3052" s="469"/>
      <c r="G3052" s="469"/>
      <c r="H3052" s="560" t="s">
        <v>9018</v>
      </c>
      <c r="J3052" s="561" t="s">
        <v>9019</v>
      </c>
      <c r="N3052" s="562" t="s">
        <v>9020</v>
      </c>
      <c r="O3052" s="444"/>
      <c r="P3052" s="561" t="s">
        <v>9019</v>
      </c>
      <c r="S3052" s="452"/>
      <c r="T3052" s="437"/>
      <c r="U3052" s="437"/>
      <c r="V3052" s="437"/>
      <c r="W3052" s="437"/>
      <c r="X3052" s="437"/>
      <c r="Y3052" s="437"/>
      <c r="Z3052" s="437"/>
      <c r="AA3052" s="437"/>
      <c r="AB3052" s="437"/>
      <c r="AC3052" s="437"/>
      <c r="AD3052" s="437"/>
      <c r="AE3052" s="437"/>
      <c r="AF3052" s="437"/>
    </row>
    <row r="3053">
      <c r="A3053" s="471"/>
      <c r="B3053" s="472" t="s">
        <v>8946</v>
      </c>
      <c r="C3053" s="473" t="s">
        <v>8947</v>
      </c>
      <c r="D3053" s="474"/>
      <c r="E3053" s="474"/>
      <c r="F3053" s="475"/>
      <c r="G3053" s="473" t="s">
        <v>8948</v>
      </c>
      <c r="H3053" s="451"/>
      <c r="S3053" s="452"/>
      <c r="T3053" s="437"/>
      <c r="U3053" s="437"/>
      <c r="V3053" s="437"/>
      <c r="W3053" s="437"/>
      <c r="X3053" s="437"/>
      <c r="Y3053" s="437"/>
      <c r="Z3053" s="437"/>
      <c r="AA3053" s="437"/>
      <c r="AB3053" s="437"/>
      <c r="AC3053" s="437"/>
      <c r="AD3053" s="437"/>
      <c r="AE3053" s="437"/>
      <c r="AF3053" s="437"/>
    </row>
    <row r="3054">
      <c r="A3054" s="471" t="s">
        <v>2101</v>
      </c>
      <c r="B3054" s="472">
        <v>1.0</v>
      </c>
      <c r="C3054" s="476" t="s">
        <v>2102</v>
      </c>
      <c r="D3054" s="474"/>
      <c r="E3054" s="474"/>
      <c r="F3054" s="475"/>
      <c r="G3054" s="477"/>
      <c r="H3054" s="558" t="s">
        <v>1441</v>
      </c>
      <c r="S3054" s="452"/>
      <c r="T3054" s="437"/>
      <c r="U3054" s="437"/>
      <c r="V3054" s="437"/>
      <c r="W3054" s="437"/>
      <c r="X3054" s="437"/>
      <c r="Y3054" s="437"/>
      <c r="Z3054" s="437"/>
      <c r="AA3054" s="437"/>
      <c r="AB3054" s="437"/>
      <c r="AC3054" s="437"/>
      <c r="AD3054" s="437"/>
      <c r="AE3054" s="437"/>
      <c r="AF3054" s="437"/>
    </row>
    <row r="3055">
      <c r="A3055" s="471" t="s">
        <v>2101</v>
      </c>
      <c r="B3055" s="478">
        <v>2.0</v>
      </c>
      <c r="C3055" s="476" t="s">
        <v>2103</v>
      </c>
      <c r="D3055" s="474"/>
      <c r="E3055" s="474"/>
      <c r="F3055" s="475"/>
      <c r="G3055" s="477"/>
      <c r="H3055" s="451"/>
      <c r="S3055" s="452"/>
      <c r="T3055" s="437"/>
      <c r="U3055" s="437"/>
      <c r="V3055" s="437"/>
      <c r="W3055" s="437"/>
      <c r="X3055" s="437"/>
      <c r="Y3055" s="437"/>
      <c r="Z3055" s="437"/>
      <c r="AA3055" s="437"/>
      <c r="AB3055" s="437"/>
      <c r="AC3055" s="437"/>
      <c r="AD3055" s="437"/>
      <c r="AE3055" s="437"/>
      <c r="AF3055" s="437"/>
    </row>
    <row r="3056">
      <c r="A3056" s="471"/>
      <c r="B3056" s="472" t="s">
        <v>8946</v>
      </c>
      <c r="C3056" s="473" t="s">
        <v>8947</v>
      </c>
      <c r="D3056" s="474"/>
      <c r="E3056" s="475"/>
      <c r="F3056" s="472" t="s">
        <v>8948</v>
      </c>
      <c r="G3056" s="477" t="s">
        <v>8949</v>
      </c>
      <c r="H3056" s="451"/>
      <c r="S3056" s="452"/>
      <c r="T3056" s="437"/>
      <c r="U3056" s="437"/>
      <c r="V3056" s="437"/>
      <c r="W3056" s="437"/>
      <c r="X3056" s="437"/>
      <c r="Y3056" s="437"/>
      <c r="Z3056" s="437"/>
      <c r="AA3056" s="437"/>
      <c r="AB3056" s="437"/>
      <c r="AC3056" s="437"/>
      <c r="AD3056" s="437"/>
      <c r="AE3056" s="437"/>
      <c r="AF3056" s="437"/>
    </row>
    <row r="3057">
      <c r="A3057" s="471" t="s">
        <v>2104</v>
      </c>
      <c r="B3057" s="472">
        <v>1.0</v>
      </c>
      <c r="C3057" s="476" t="s">
        <v>2114</v>
      </c>
      <c r="D3057" s="474"/>
      <c r="E3057" s="475"/>
      <c r="F3057" s="478" t="s">
        <v>2115</v>
      </c>
      <c r="G3057" s="559" t="s">
        <v>1638</v>
      </c>
      <c r="H3057" s="451"/>
      <c r="S3057" s="452"/>
      <c r="T3057" s="437"/>
      <c r="U3057" s="437"/>
      <c r="V3057" s="437"/>
      <c r="W3057" s="437"/>
      <c r="X3057" s="437"/>
      <c r="Y3057" s="437"/>
      <c r="Z3057" s="437"/>
      <c r="AA3057" s="437"/>
      <c r="AB3057" s="437"/>
      <c r="AC3057" s="437"/>
      <c r="AD3057" s="437"/>
      <c r="AE3057" s="437"/>
      <c r="AF3057" s="437"/>
    </row>
    <row r="3058">
      <c r="A3058" s="471"/>
      <c r="B3058" s="472" t="s">
        <v>8946</v>
      </c>
      <c r="C3058" s="517" t="s">
        <v>6512</v>
      </c>
      <c r="D3058" s="517" t="s">
        <v>8974</v>
      </c>
      <c r="E3058" s="517" t="s">
        <v>8951</v>
      </c>
      <c r="F3058" s="517" t="s">
        <v>8952</v>
      </c>
      <c r="G3058" s="473" t="s">
        <v>8953</v>
      </c>
      <c r="H3058" s="451"/>
      <c r="S3058" s="452"/>
      <c r="T3058" s="437"/>
      <c r="U3058" s="437"/>
      <c r="V3058" s="437"/>
      <c r="W3058" s="437"/>
      <c r="X3058" s="437"/>
      <c r="Y3058" s="437"/>
      <c r="Z3058" s="437"/>
      <c r="AA3058" s="437"/>
      <c r="AB3058" s="437"/>
      <c r="AC3058" s="437"/>
      <c r="AD3058" s="437"/>
      <c r="AE3058" s="437"/>
      <c r="AF3058" s="437"/>
    </row>
    <row r="3059">
      <c r="A3059" s="471" t="s">
        <v>8975</v>
      </c>
      <c r="B3059" s="472">
        <v>1.0</v>
      </c>
      <c r="C3059" s="478" t="s">
        <v>8976</v>
      </c>
      <c r="D3059" s="472"/>
      <c r="E3059" s="478" t="s">
        <v>8977</v>
      </c>
      <c r="F3059" s="472"/>
      <c r="G3059" s="473" t="s">
        <v>8978</v>
      </c>
      <c r="H3059" s="451"/>
      <c r="S3059" s="452"/>
      <c r="T3059" s="437"/>
      <c r="U3059" s="437"/>
      <c r="V3059" s="437"/>
      <c r="W3059" s="437"/>
      <c r="X3059" s="437"/>
      <c r="Y3059" s="437"/>
      <c r="Z3059" s="437"/>
      <c r="AA3059" s="437"/>
      <c r="AB3059" s="437"/>
      <c r="AC3059" s="437"/>
      <c r="AD3059" s="437"/>
      <c r="AE3059" s="437"/>
      <c r="AF3059" s="437"/>
    </row>
    <row r="3060">
      <c r="A3060" s="471"/>
      <c r="B3060" s="472" t="s">
        <v>8946</v>
      </c>
      <c r="C3060" s="476" t="s">
        <v>8958</v>
      </c>
      <c r="D3060" s="474"/>
      <c r="E3060" s="474"/>
      <c r="F3060" s="475"/>
      <c r="G3060" s="473" t="s">
        <v>8959</v>
      </c>
      <c r="H3060" s="451"/>
      <c r="S3060" s="452"/>
      <c r="T3060" s="437"/>
      <c r="U3060" s="437"/>
      <c r="V3060" s="437"/>
      <c r="W3060" s="437"/>
      <c r="X3060" s="437"/>
      <c r="Y3060" s="437"/>
      <c r="Z3060" s="437"/>
      <c r="AA3060" s="437"/>
      <c r="AB3060" s="437"/>
      <c r="AC3060" s="437"/>
      <c r="AD3060" s="437"/>
      <c r="AE3060" s="437"/>
      <c r="AF3060" s="437"/>
    </row>
    <row r="3061">
      <c r="A3061" s="486" t="s">
        <v>1636</v>
      </c>
      <c r="B3061" s="478">
        <v>1.0</v>
      </c>
      <c r="C3061" s="487" t="s">
        <v>1637</v>
      </c>
      <c r="D3061" s="474"/>
      <c r="E3061" s="474"/>
      <c r="F3061" s="475"/>
      <c r="G3061" s="476" t="s">
        <v>1638</v>
      </c>
      <c r="H3061" s="451"/>
      <c r="S3061" s="452"/>
      <c r="T3061" s="437"/>
      <c r="U3061" s="437"/>
      <c r="V3061" s="437"/>
      <c r="W3061" s="437"/>
      <c r="X3061" s="437"/>
      <c r="Y3061" s="437"/>
      <c r="Z3061" s="437"/>
      <c r="AA3061" s="437"/>
      <c r="AB3061" s="437"/>
      <c r="AC3061" s="437"/>
      <c r="AD3061" s="437"/>
      <c r="AE3061" s="437"/>
      <c r="AF3061" s="437"/>
    </row>
    <row r="3062">
      <c r="A3062" s="486" t="s">
        <v>1636</v>
      </c>
      <c r="B3062" s="478">
        <v>2.0</v>
      </c>
      <c r="C3062" s="487" t="s">
        <v>1676</v>
      </c>
      <c r="D3062" s="474"/>
      <c r="E3062" s="474"/>
      <c r="F3062" s="475"/>
      <c r="G3062" s="476" t="s">
        <v>1638</v>
      </c>
      <c r="H3062" s="451"/>
      <c r="S3062" s="452"/>
      <c r="T3062" s="437"/>
      <c r="U3062" s="437"/>
      <c r="V3062" s="437"/>
      <c r="W3062" s="437"/>
      <c r="X3062" s="437"/>
      <c r="Y3062" s="437"/>
      <c r="Z3062" s="437"/>
      <c r="AA3062" s="437"/>
      <c r="AB3062" s="437"/>
      <c r="AC3062" s="437"/>
      <c r="AD3062" s="437"/>
      <c r="AE3062" s="437"/>
      <c r="AF3062" s="437"/>
    </row>
    <row r="3063">
      <c r="A3063" s="486" t="s">
        <v>1636</v>
      </c>
      <c r="B3063" s="478">
        <v>3.0</v>
      </c>
      <c r="C3063" s="487" t="s">
        <v>1677</v>
      </c>
      <c r="D3063" s="474"/>
      <c r="E3063" s="474"/>
      <c r="F3063" s="475"/>
      <c r="G3063" s="476" t="s">
        <v>1638</v>
      </c>
      <c r="H3063" s="451"/>
      <c r="S3063" s="452"/>
      <c r="T3063" s="437"/>
      <c r="U3063" s="437"/>
      <c r="V3063" s="437"/>
      <c r="W3063" s="437"/>
      <c r="X3063" s="437"/>
      <c r="Y3063" s="437"/>
      <c r="Z3063" s="437"/>
      <c r="AA3063" s="437"/>
      <c r="AB3063" s="437"/>
      <c r="AC3063" s="437"/>
      <c r="AD3063" s="437"/>
      <c r="AE3063" s="437"/>
      <c r="AF3063" s="437"/>
    </row>
    <row r="3064">
      <c r="A3064" s="486" t="s">
        <v>1636</v>
      </c>
      <c r="B3064" s="478">
        <v>4.0</v>
      </c>
      <c r="C3064" s="487" t="s">
        <v>1644</v>
      </c>
      <c r="D3064" s="474"/>
      <c r="E3064" s="474"/>
      <c r="F3064" s="475"/>
      <c r="G3064" s="476" t="s">
        <v>1638</v>
      </c>
      <c r="H3064" s="451"/>
      <c r="S3064" s="452"/>
      <c r="T3064" s="437"/>
      <c r="U3064" s="437"/>
      <c r="V3064" s="437"/>
      <c r="W3064" s="437"/>
      <c r="X3064" s="437"/>
      <c r="Y3064" s="437"/>
      <c r="Z3064" s="437"/>
      <c r="AA3064" s="437"/>
      <c r="AB3064" s="437"/>
      <c r="AC3064" s="437"/>
      <c r="AD3064" s="437"/>
      <c r="AE3064" s="437"/>
      <c r="AF3064" s="437"/>
    </row>
    <row r="3065">
      <c r="A3065" s="486" t="s">
        <v>1646</v>
      </c>
      <c r="B3065" s="478">
        <v>5.0</v>
      </c>
      <c r="C3065" s="487" t="s">
        <v>1679</v>
      </c>
      <c r="D3065" s="474"/>
      <c r="E3065" s="474"/>
      <c r="F3065" s="475"/>
      <c r="G3065" s="476" t="s">
        <v>1648</v>
      </c>
      <c r="H3065" s="451"/>
      <c r="S3065" s="452"/>
      <c r="T3065" s="437"/>
      <c r="U3065" s="437"/>
      <c r="V3065" s="437"/>
      <c r="W3065" s="437"/>
      <c r="X3065" s="437"/>
      <c r="Y3065" s="437"/>
      <c r="Z3065" s="437"/>
      <c r="AA3065" s="437"/>
      <c r="AB3065" s="437"/>
      <c r="AC3065" s="437"/>
      <c r="AD3065" s="437"/>
      <c r="AE3065" s="437"/>
      <c r="AF3065" s="437"/>
    </row>
    <row r="3066">
      <c r="A3066" s="486" t="s">
        <v>1646</v>
      </c>
      <c r="B3066" s="478">
        <v>6.0</v>
      </c>
      <c r="C3066" s="487" t="s">
        <v>1650</v>
      </c>
      <c r="D3066" s="474"/>
      <c r="E3066" s="474"/>
      <c r="F3066" s="475"/>
      <c r="G3066" s="476" t="s">
        <v>1648</v>
      </c>
      <c r="H3066" s="451"/>
      <c r="S3066" s="452"/>
      <c r="T3066" s="437"/>
      <c r="U3066" s="437"/>
      <c r="V3066" s="437"/>
      <c r="W3066" s="437"/>
      <c r="X3066" s="437"/>
      <c r="Y3066" s="437"/>
      <c r="Z3066" s="437"/>
      <c r="AA3066" s="437"/>
      <c r="AB3066" s="437"/>
      <c r="AC3066" s="437"/>
      <c r="AD3066" s="437"/>
      <c r="AE3066" s="437"/>
      <c r="AF3066" s="437"/>
    </row>
    <row r="3067">
      <c r="A3067" s="486" t="s">
        <v>1636</v>
      </c>
      <c r="B3067" s="478">
        <v>7.0</v>
      </c>
      <c r="C3067" s="487" t="s">
        <v>1652</v>
      </c>
      <c r="D3067" s="474"/>
      <c r="E3067" s="474"/>
      <c r="F3067" s="475"/>
      <c r="G3067" s="476" t="s">
        <v>1638</v>
      </c>
      <c r="H3067" s="451"/>
      <c r="S3067" s="452"/>
      <c r="T3067" s="437"/>
      <c r="U3067" s="437"/>
      <c r="V3067" s="437"/>
      <c r="W3067" s="437"/>
      <c r="X3067" s="437"/>
      <c r="Y3067" s="437"/>
      <c r="Z3067" s="437"/>
      <c r="AA3067" s="437"/>
      <c r="AB3067" s="437"/>
      <c r="AC3067" s="437"/>
      <c r="AD3067" s="437"/>
      <c r="AE3067" s="437"/>
      <c r="AF3067" s="437"/>
    </row>
    <row r="3068">
      <c r="A3068" s="486" t="s">
        <v>1636</v>
      </c>
      <c r="B3068" s="478">
        <v>8.0</v>
      </c>
      <c r="C3068" s="487" t="s">
        <v>1654</v>
      </c>
      <c r="D3068" s="474"/>
      <c r="E3068" s="474"/>
      <c r="F3068" s="475"/>
      <c r="G3068" s="476" t="s">
        <v>1638</v>
      </c>
      <c r="H3068" s="451"/>
      <c r="S3068" s="452"/>
      <c r="T3068" s="437"/>
      <c r="U3068" s="437"/>
      <c r="V3068" s="437"/>
      <c r="W3068" s="437"/>
      <c r="X3068" s="437"/>
      <c r="Y3068" s="437"/>
      <c r="Z3068" s="437"/>
      <c r="AA3068" s="437"/>
      <c r="AB3068" s="437"/>
      <c r="AC3068" s="437"/>
      <c r="AD3068" s="437"/>
      <c r="AE3068" s="437"/>
      <c r="AF3068" s="437"/>
    </row>
    <row r="3069">
      <c r="A3069" s="489" t="s">
        <v>1646</v>
      </c>
      <c r="B3069" s="563">
        <v>9.0</v>
      </c>
      <c r="C3069" s="564" t="s">
        <v>1656</v>
      </c>
      <c r="D3069" s="474"/>
      <c r="E3069" s="474"/>
      <c r="F3069" s="474"/>
      <c r="G3069" s="563" t="s">
        <v>1648</v>
      </c>
      <c r="H3069" s="451"/>
      <c r="S3069" s="452"/>
      <c r="T3069" s="437"/>
      <c r="U3069" s="437"/>
      <c r="V3069" s="437"/>
      <c r="W3069" s="437"/>
      <c r="X3069" s="437"/>
      <c r="Y3069" s="437"/>
      <c r="Z3069" s="437"/>
      <c r="AA3069" s="437"/>
      <c r="AB3069" s="437"/>
      <c r="AC3069" s="437"/>
      <c r="AD3069" s="437"/>
      <c r="AE3069" s="437"/>
      <c r="AF3069" s="437"/>
    </row>
    <row r="3070">
      <c r="A3070" s="488" t="s">
        <v>8960</v>
      </c>
      <c r="B3070" s="474"/>
      <c r="C3070" s="474"/>
      <c r="D3070" s="474"/>
      <c r="E3070" s="474"/>
      <c r="F3070" s="474"/>
      <c r="G3070" s="474"/>
      <c r="H3070" s="451"/>
      <c r="S3070" s="452"/>
      <c r="T3070" s="437"/>
      <c r="U3070" s="437"/>
      <c r="V3070" s="437"/>
      <c r="W3070" s="437"/>
      <c r="X3070" s="437"/>
      <c r="Y3070" s="437"/>
      <c r="Z3070" s="437"/>
      <c r="AA3070" s="437"/>
      <c r="AB3070" s="437"/>
      <c r="AC3070" s="437"/>
      <c r="AD3070" s="437"/>
      <c r="AE3070" s="437"/>
      <c r="AF3070" s="437"/>
    </row>
    <row r="3071">
      <c r="A3071" s="471" t="s">
        <v>8944</v>
      </c>
      <c r="B3071" s="472" t="s">
        <v>8946</v>
      </c>
      <c r="C3071" s="473" t="s">
        <v>39</v>
      </c>
      <c r="D3071" s="475"/>
      <c r="E3071" s="472" t="s">
        <v>8951</v>
      </c>
      <c r="F3071" s="478" t="s">
        <v>8961</v>
      </c>
      <c r="G3071" s="473" t="s">
        <v>8953</v>
      </c>
      <c r="H3071" s="451"/>
      <c r="S3071" s="452"/>
      <c r="T3071" s="437"/>
      <c r="U3071" s="437"/>
      <c r="V3071" s="437"/>
      <c r="W3071" s="437"/>
      <c r="X3071" s="437"/>
      <c r="Y3071" s="437"/>
      <c r="Z3071" s="437"/>
      <c r="AA3071" s="437"/>
      <c r="AB3071" s="437"/>
      <c r="AC3071" s="437"/>
      <c r="AD3071" s="437"/>
      <c r="AE3071" s="437"/>
      <c r="AF3071" s="437"/>
    </row>
    <row r="3072">
      <c r="A3072" s="471" t="s">
        <v>6465</v>
      </c>
      <c r="B3072" s="472">
        <v>1.0</v>
      </c>
      <c r="C3072" s="476" t="s">
        <v>8955</v>
      </c>
      <c r="D3072" s="475"/>
      <c r="E3072" s="478" t="s">
        <v>8956</v>
      </c>
      <c r="F3072" s="472"/>
      <c r="G3072" s="473" t="s">
        <v>8957</v>
      </c>
      <c r="H3072" s="451"/>
      <c r="S3072" s="452"/>
      <c r="T3072" s="437"/>
      <c r="U3072" s="437"/>
      <c r="V3072" s="437"/>
      <c r="W3072" s="437"/>
      <c r="X3072" s="437"/>
      <c r="Y3072" s="437"/>
      <c r="Z3072" s="437"/>
      <c r="AA3072" s="437"/>
      <c r="AB3072" s="437"/>
      <c r="AC3072" s="437"/>
      <c r="AD3072" s="437"/>
      <c r="AE3072" s="437"/>
      <c r="AF3072" s="437"/>
    </row>
    <row r="3073">
      <c r="A3073" s="489" t="s">
        <v>8962</v>
      </c>
      <c r="B3073" s="474"/>
      <c r="C3073" s="474"/>
      <c r="D3073" s="474"/>
      <c r="E3073" s="474"/>
      <c r="F3073" s="474"/>
      <c r="G3073" s="474"/>
      <c r="H3073" s="451"/>
      <c r="S3073" s="452"/>
      <c r="T3073" s="437"/>
      <c r="U3073" s="437"/>
      <c r="V3073" s="437"/>
      <c r="W3073" s="437"/>
      <c r="X3073" s="437"/>
      <c r="Y3073" s="437"/>
      <c r="Z3073" s="437"/>
      <c r="AA3073" s="437"/>
      <c r="AB3073" s="437"/>
      <c r="AC3073" s="437"/>
      <c r="AD3073" s="437"/>
      <c r="AE3073" s="437"/>
      <c r="AF3073" s="437"/>
    </row>
    <row r="3074">
      <c r="A3074" s="471" t="s">
        <v>8944</v>
      </c>
      <c r="B3074" s="472" t="s">
        <v>8946</v>
      </c>
      <c r="C3074" s="473" t="s">
        <v>39</v>
      </c>
      <c r="D3074" s="475"/>
      <c r="E3074" s="472" t="s">
        <v>8951</v>
      </c>
      <c r="F3074" s="472" t="s">
        <v>8952</v>
      </c>
      <c r="G3074" s="473" t="s">
        <v>8953</v>
      </c>
      <c r="H3074" s="451"/>
      <c r="S3074" s="452"/>
      <c r="T3074" s="437"/>
      <c r="U3074" s="437"/>
      <c r="V3074" s="437"/>
      <c r="W3074" s="437"/>
      <c r="X3074" s="437"/>
      <c r="Y3074" s="437"/>
      <c r="Z3074" s="437"/>
      <c r="AA3074" s="437"/>
      <c r="AB3074" s="437"/>
      <c r="AC3074" s="437"/>
      <c r="AD3074" s="437"/>
      <c r="AE3074" s="437"/>
      <c r="AF3074" s="437"/>
    </row>
    <row r="3075">
      <c r="A3075" s="490" t="s">
        <v>6465</v>
      </c>
      <c r="B3075" s="491">
        <v>1.0</v>
      </c>
      <c r="C3075" s="492" t="s">
        <v>8955</v>
      </c>
      <c r="D3075" s="493"/>
      <c r="E3075" s="494" t="s">
        <v>8956</v>
      </c>
      <c r="F3075" s="491"/>
      <c r="G3075" s="495" t="s">
        <v>8963</v>
      </c>
      <c r="H3075" s="451"/>
      <c r="S3075" s="452"/>
      <c r="T3075" s="437"/>
      <c r="U3075" s="437"/>
      <c r="V3075" s="437"/>
      <c r="W3075" s="437"/>
      <c r="X3075" s="437"/>
      <c r="Y3075" s="437"/>
      <c r="Z3075" s="437"/>
      <c r="AA3075" s="437"/>
      <c r="AB3075" s="437"/>
      <c r="AC3075" s="437"/>
      <c r="AD3075" s="437"/>
      <c r="AE3075" s="437"/>
      <c r="AF3075" s="437"/>
    </row>
    <row r="3076">
      <c r="A3076" s="496"/>
      <c r="B3076" s="497"/>
      <c r="C3076" s="497"/>
      <c r="E3076" s="497"/>
      <c r="F3076" s="497"/>
      <c r="G3076" s="497"/>
      <c r="H3076" s="451"/>
      <c r="S3076" s="452"/>
      <c r="T3076" s="437"/>
      <c r="U3076" s="437"/>
      <c r="V3076" s="437"/>
      <c r="W3076" s="437"/>
      <c r="X3076" s="437"/>
      <c r="Y3076" s="437"/>
      <c r="Z3076" s="437"/>
      <c r="AA3076" s="437"/>
      <c r="AB3076" s="437"/>
      <c r="AC3076" s="437"/>
      <c r="AD3076" s="437"/>
      <c r="AE3076" s="437"/>
      <c r="AF3076" s="437"/>
    </row>
    <row r="3077">
      <c r="A3077" s="498" t="s">
        <v>8964</v>
      </c>
      <c r="B3077" s="435"/>
      <c r="C3077" s="435"/>
      <c r="D3077" s="499" t="s">
        <v>8965</v>
      </c>
      <c r="E3077" s="500" t="s">
        <v>8966</v>
      </c>
      <c r="F3077" s="499" t="s">
        <v>8967</v>
      </c>
      <c r="G3077" s="435"/>
      <c r="H3077" s="435"/>
      <c r="I3077" s="435"/>
      <c r="J3077" s="501" t="s">
        <v>8965</v>
      </c>
      <c r="K3077" s="500" t="s">
        <v>8966</v>
      </c>
      <c r="L3077" s="501" t="s">
        <v>8968</v>
      </c>
      <c r="M3077" s="435"/>
      <c r="N3077" s="435"/>
      <c r="O3077" s="435"/>
      <c r="P3077" s="502" t="s">
        <v>8965</v>
      </c>
      <c r="Q3077" s="503" t="s">
        <v>8966</v>
      </c>
      <c r="R3077" s="504"/>
      <c r="S3077" s="436"/>
      <c r="T3077" s="437"/>
      <c r="U3077" s="437"/>
      <c r="V3077" s="437"/>
      <c r="W3077" s="437"/>
      <c r="X3077" s="437"/>
      <c r="Y3077" s="437"/>
      <c r="Z3077" s="437"/>
      <c r="AA3077" s="437"/>
      <c r="AB3077" s="437"/>
      <c r="AC3077" s="437"/>
      <c r="AD3077" s="437"/>
      <c r="AE3077" s="437"/>
      <c r="AF3077" s="437"/>
    </row>
    <row r="3078">
      <c r="A3078" s="505"/>
      <c r="S3078" s="452"/>
      <c r="T3078" s="437"/>
      <c r="U3078" s="437"/>
      <c r="V3078" s="437"/>
      <c r="W3078" s="437"/>
      <c r="X3078" s="437"/>
      <c r="Y3078" s="437"/>
      <c r="Z3078" s="437"/>
      <c r="AA3078" s="437"/>
      <c r="AB3078" s="437"/>
      <c r="AC3078" s="437"/>
      <c r="AD3078" s="437"/>
      <c r="AE3078" s="437"/>
      <c r="AF3078" s="437"/>
    </row>
    <row r="3079">
      <c r="A3079" s="506" t="s">
        <v>8969</v>
      </c>
      <c r="D3079" s="507" t="s">
        <v>8965</v>
      </c>
      <c r="E3079" s="508" t="s">
        <v>8966</v>
      </c>
      <c r="F3079" s="507" t="s">
        <v>8970</v>
      </c>
      <c r="J3079" s="507" t="s">
        <v>8965</v>
      </c>
      <c r="K3079" s="508" t="s">
        <v>8966</v>
      </c>
      <c r="L3079" s="507" t="s">
        <v>8971</v>
      </c>
      <c r="P3079" s="509" t="s">
        <v>8965</v>
      </c>
      <c r="Q3079" s="510" t="s">
        <v>8966</v>
      </c>
      <c r="R3079" s="511" t="s">
        <v>8972</v>
      </c>
      <c r="S3079" s="452"/>
      <c r="T3079" s="437"/>
      <c r="U3079" s="437"/>
      <c r="V3079" s="437"/>
      <c r="W3079" s="437"/>
      <c r="X3079" s="437"/>
      <c r="Y3079" s="437"/>
      <c r="Z3079" s="437"/>
      <c r="AA3079" s="437"/>
      <c r="AB3079" s="437"/>
      <c r="AC3079" s="437"/>
      <c r="AD3079" s="437"/>
      <c r="AE3079" s="437"/>
      <c r="AF3079" s="437"/>
    </row>
    <row r="3080">
      <c r="A3080" s="512"/>
      <c r="B3080" s="513"/>
      <c r="C3080" s="513"/>
      <c r="D3080" s="513"/>
      <c r="E3080" s="513"/>
      <c r="F3080" s="513"/>
      <c r="G3080" s="513"/>
      <c r="H3080" s="513"/>
      <c r="I3080" s="513"/>
      <c r="J3080" s="513"/>
      <c r="K3080" s="513"/>
      <c r="L3080" s="513"/>
      <c r="M3080" s="513"/>
      <c r="N3080" s="513"/>
      <c r="O3080" s="513"/>
      <c r="P3080" s="513"/>
      <c r="Q3080" s="513"/>
      <c r="R3080" s="513"/>
      <c r="S3080" s="514"/>
      <c r="T3080" s="437"/>
      <c r="U3080" s="437"/>
      <c r="V3080" s="437"/>
      <c r="W3080" s="437"/>
      <c r="X3080" s="437"/>
      <c r="Y3080" s="437"/>
      <c r="Z3080" s="437"/>
      <c r="AA3080" s="437"/>
      <c r="AB3080" s="437"/>
      <c r="AC3080" s="437"/>
      <c r="AD3080" s="437"/>
      <c r="AE3080" s="437"/>
      <c r="AF3080" s="437"/>
    </row>
    <row r="3081">
      <c r="A3081" s="580"/>
      <c r="B3081" s="580"/>
      <c r="C3081" s="580"/>
      <c r="D3081" s="580"/>
      <c r="E3081" s="580"/>
      <c r="F3081" s="580"/>
      <c r="G3081" s="580"/>
      <c r="H3081" s="580"/>
      <c r="I3081" s="580"/>
      <c r="J3081" s="580"/>
      <c r="K3081" s="580"/>
      <c r="L3081" s="580"/>
      <c r="M3081" s="580"/>
      <c r="N3081" s="580"/>
      <c r="O3081" s="580"/>
      <c r="P3081" s="580"/>
      <c r="Q3081" s="580"/>
      <c r="R3081" s="580"/>
      <c r="S3081" s="580"/>
      <c r="T3081" s="437"/>
      <c r="U3081" s="437"/>
      <c r="V3081" s="437"/>
      <c r="W3081" s="437"/>
      <c r="X3081" s="437"/>
      <c r="Y3081" s="437"/>
      <c r="Z3081" s="437"/>
      <c r="AA3081" s="437"/>
      <c r="AB3081" s="437"/>
      <c r="AC3081" s="437"/>
      <c r="AD3081" s="437"/>
      <c r="AE3081" s="437"/>
      <c r="AF3081" s="437"/>
    </row>
    <row r="3082">
      <c r="A3082" s="580"/>
      <c r="B3082" s="580"/>
      <c r="C3082" s="580"/>
      <c r="D3082" s="580"/>
      <c r="E3082" s="580"/>
      <c r="F3082" s="580"/>
      <c r="G3082" s="580"/>
      <c r="H3082" s="580"/>
      <c r="I3082" s="580"/>
      <c r="J3082" s="580"/>
      <c r="K3082" s="580"/>
      <c r="L3082" s="580"/>
      <c r="M3082" s="580"/>
      <c r="N3082" s="580"/>
      <c r="O3082" s="580"/>
      <c r="P3082" s="580"/>
      <c r="Q3082" s="580"/>
      <c r="R3082" s="580"/>
      <c r="S3082" s="580"/>
      <c r="T3082" s="437"/>
      <c r="U3082" s="437"/>
      <c r="V3082" s="437"/>
      <c r="W3082" s="437"/>
      <c r="X3082" s="437"/>
      <c r="Y3082" s="437"/>
      <c r="Z3082" s="437"/>
      <c r="AA3082" s="437"/>
      <c r="AB3082" s="437"/>
      <c r="AC3082" s="437"/>
      <c r="AD3082" s="437"/>
      <c r="AE3082" s="437"/>
      <c r="AF3082" s="437"/>
    </row>
    <row r="3083">
      <c r="A3083" s="580"/>
      <c r="B3083" s="580"/>
      <c r="F3083" s="580"/>
      <c r="H3083" s="580"/>
      <c r="I3083" s="580"/>
      <c r="J3083" s="580"/>
      <c r="K3083" s="580"/>
      <c r="L3083" s="580"/>
      <c r="M3083" s="580"/>
      <c r="N3083" s="580"/>
      <c r="O3083" s="580"/>
      <c r="P3083" s="580"/>
      <c r="Q3083" s="580"/>
      <c r="R3083" s="580"/>
      <c r="S3083" s="580"/>
      <c r="T3083" s="437"/>
      <c r="U3083" s="437"/>
      <c r="V3083" s="437"/>
      <c r="W3083" s="437"/>
      <c r="X3083" s="437"/>
      <c r="Y3083" s="437"/>
      <c r="Z3083" s="437"/>
      <c r="AA3083" s="437"/>
      <c r="AB3083" s="437"/>
      <c r="AC3083" s="437"/>
      <c r="AD3083" s="437"/>
      <c r="AE3083" s="437"/>
      <c r="AF3083" s="437"/>
    </row>
    <row r="3084">
      <c r="A3084" s="580"/>
      <c r="B3084" s="580"/>
      <c r="C3084" s="580"/>
      <c r="D3084" s="580"/>
      <c r="E3084" s="580"/>
      <c r="F3084" s="580"/>
      <c r="G3084" s="580"/>
      <c r="H3084" s="580"/>
      <c r="I3084" s="580"/>
      <c r="J3084" s="580"/>
      <c r="K3084" s="580"/>
      <c r="L3084" s="580"/>
      <c r="M3084" s="580"/>
      <c r="N3084" s="580"/>
      <c r="O3084" s="580"/>
      <c r="P3084" s="580"/>
      <c r="Q3084" s="580"/>
      <c r="R3084" s="580"/>
      <c r="S3084" s="580"/>
      <c r="T3084" s="437"/>
      <c r="U3084" s="437"/>
      <c r="V3084" s="437"/>
      <c r="W3084" s="437"/>
      <c r="X3084" s="437"/>
      <c r="Y3084" s="437"/>
      <c r="Z3084" s="437"/>
      <c r="AA3084" s="437"/>
      <c r="AB3084" s="437"/>
      <c r="AC3084" s="437"/>
      <c r="AD3084" s="437"/>
      <c r="AE3084" s="437"/>
      <c r="AF3084" s="437"/>
    </row>
    <row r="3085">
      <c r="A3085" s="580"/>
      <c r="B3085" s="580"/>
      <c r="C3085" s="580"/>
      <c r="D3085" s="580"/>
      <c r="E3085" s="580"/>
      <c r="F3085" s="580"/>
      <c r="G3085" s="580"/>
      <c r="H3085" s="580"/>
      <c r="I3085" s="580"/>
      <c r="J3085" s="580"/>
      <c r="K3085" s="580"/>
      <c r="L3085" s="580"/>
      <c r="M3085" s="580"/>
      <c r="N3085" s="580"/>
      <c r="O3085" s="580"/>
      <c r="P3085" s="580"/>
      <c r="Q3085" s="580"/>
      <c r="R3085" s="580"/>
      <c r="S3085" s="580"/>
      <c r="T3085" s="437"/>
      <c r="U3085" s="437"/>
      <c r="V3085" s="437"/>
      <c r="W3085" s="437"/>
      <c r="X3085" s="437"/>
      <c r="Y3085" s="437"/>
      <c r="Z3085" s="437"/>
      <c r="AA3085" s="437"/>
      <c r="AB3085" s="437"/>
      <c r="AC3085" s="437"/>
      <c r="AD3085" s="437"/>
      <c r="AE3085" s="437"/>
      <c r="AF3085" s="437"/>
    </row>
    <row r="3086">
      <c r="A3086" s="580"/>
      <c r="B3086" s="580"/>
      <c r="C3086" s="580"/>
      <c r="D3086" s="580"/>
      <c r="E3086" s="580"/>
      <c r="F3086" s="580"/>
      <c r="G3086" s="580"/>
      <c r="H3086" s="580"/>
      <c r="I3086" s="580"/>
      <c r="J3086" s="580"/>
      <c r="K3086" s="580"/>
      <c r="L3086" s="580"/>
      <c r="M3086" s="580"/>
      <c r="N3086" s="580"/>
      <c r="O3086" s="580"/>
      <c r="P3086" s="580"/>
      <c r="Q3086" s="580"/>
      <c r="R3086" s="580"/>
      <c r="S3086" s="580"/>
      <c r="T3086" s="437"/>
      <c r="U3086" s="437"/>
      <c r="V3086" s="437"/>
      <c r="W3086" s="437"/>
      <c r="X3086" s="437"/>
      <c r="Y3086" s="437"/>
      <c r="Z3086" s="437"/>
      <c r="AA3086" s="437"/>
      <c r="AB3086" s="437"/>
      <c r="AC3086" s="437"/>
      <c r="AD3086" s="437"/>
      <c r="AE3086" s="437"/>
      <c r="AF3086" s="437"/>
    </row>
    <row r="3087">
      <c r="A3087" s="580"/>
      <c r="B3087" s="580"/>
      <c r="C3087" s="580"/>
      <c r="D3087" s="580"/>
      <c r="E3087" s="580"/>
      <c r="F3087" s="580"/>
      <c r="G3087" s="580"/>
      <c r="H3087" s="580"/>
      <c r="I3087" s="580"/>
      <c r="J3087" s="580"/>
      <c r="K3087" s="580"/>
      <c r="L3087" s="580"/>
      <c r="M3087" s="580"/>
      <c r="N3087" s="580"/>
      <c r="O3087" s="580"/>
      <c r="P3087" s="580"/>
      <c r="Q3087" s="580"/>
      <c r="R3087" s="580"/>
      <c r="S3087" s="580"/>
      <c r="T3087" s="437"/>
      <c r="U3087" s="437"/>
      <c r="V3087" s="437"/>
      <c r="W3087" s="437"/>
      <c r="X3087" s="437"/>
      <c r="Y3087" s="437"/>
      <c r="Z3087" s="437"/>
      <c r="AA3087" s="437"/>
      <c r="AB3087" s="437"/>
      <c r="AC3087" s="437"/>
      <c r="AD3087" s="437"/>
      <c r="AE3087" s="437"/>
      <c r="AF3087" s="437"/>
    </row>
    <row r="3088">
      <c r="A3088" s="580"/>
      <c r="B3088" s="580"/>
      <c r="C3088" s="580"/>
      <c r="D3088" s="580"/>
      <c r="E3088" s="580"/>
      <c r="F3088" s="580"/>
      <c r="H3088" s="580"/>
      <c r="I3088" s="580"/>
      <c r="J3088" s="580"/>
      <c r="K3088" s="580"/>
      <c r="L3088" s="580"/>
      <c r="M3088" s="580"/>
      <c r="N3088" s="580"/>
      <c r="O3088" s="580"/>
      <c r="P3088" s="580"/>
      <c r="Q3088" s="580"/>
      <c r="R3088" s="580"/>
      <c r="S3088" s="580"/>
      <c r="T3088" s="437"/>
      <c r="U3088" s="437"/>
      <c r="V3088" s="437"/>
      <c r="W3088" s="437"/>
      <c r="X3088" s="437"/>
      <c r="Y3088" s="437"/>
      <c r="Z3088" s="437"/>
      <c r="AA3088" s="437"/>
      <c r="AB3088" s="437"/>
      <c r="AC3088" s="437"/>
      <c r="AD3088" s="437"/>
      <c r="AE3088" s="437"/>
      <c r="AF3088" s="437"/>
    </row>
    <row r="3089">
      <c r="A3089" s="580"/>
      <c r="B3089" s="580"/>
      <c r="C3089" s="580"/>
      <c r="D3089" s="580"/>
      <c r="E3089" s="580"/>
      <c r="F3089" s="580"/>
      <c r="H3089" s="580"/>
      <c r="I3089" s="580"/>
      <c r="J3089" s="580"/>
      <c r="K3089" s="580"/>
      <c r="L3089" s="580"/>
      <c r="M3089" s="580"/>
      <c r="N3089" s="580"/>
      <c r="O3089" s="580"/>
      <c r="P3089" s="580"/>
      <c r="Q3089" s="580"/>
      <c r="R3089" s="580"/>
      <c r="S3089" s="580"/>
      <c r="T3089" s="437"/>
      <c r="U3089" s="437"/>
      <c r="V3089" s="437"/>
      <c r="W3089" s="437"/>
      <c r="X3089" s="437"/>
      <c r="Y3089" s="437"/>
      <c r="Z3089" s="437"/>
      <c r="AA3089" s="437"/>
      <c r="AB3089" s="437"/>
      <c r="AC3089" s="437"/>
      <c r="AD3089" s="437"/>
      <c r="AE3089" s="437"/>
      <c r="AF3089" s="437"/>
    </row>
    <row r="3090">
      <c r="A3090" s="580"/>
      <c r="B3090" s="580"/>
      <c r="C3090" s="580"/>
      <c r="D3090" s="580"/>
      <c r="E3090" s="580"/>
      <c r="F3090" s="580"/>
      <c r="H3090" s="580"/>
      <c r="I3090" s="580"/>
      <c r="J3090" s="580"/>
      <c r="K3090" s="580"/>
      <c r="L3090" s="580"/>
      <c r="M3090" s="580"/>
      <c r="N3090" s="580"/>
      <c r="O3090" s="580"/>
      <c r="P3090" s="580"/>
      <c r="Q3090" s="580"/>
      <c r="R3090" s="580"/>
      <c r="S3090" s="580"/>
      <c r="T3090" s="437"/>
      <c r="U3090" s="437"/>
      <c r="V3090" s="437"/>
      <c r="W3090" s="437"/>
      <c r="X3090" s="437"/>
      <c r="Y3090" s="437"/>
      <c r="Z3090" s="437"/>
      <c r="AA3090" s="437"/>
      <c r="AB3090" s="437"/>
      <c r="AC3090" s="437"/>
      <c r="AD3090" s="437"/>
      <c r="AE3090" s="437"/>
      <c r="AF3090" s="437"/>
    </row>
    <row r="3091">
      <c r="A3091" s="580"/>
      <c r="B3091" s="580"/>
      <c r="C3091" s="580"/>
      <c r="D3091" s="580"/>
      <c r="E3091" s="580"/>
      <c r="F3091" s="580"/>
      <c r="G3091" s="606"/>
      <c r="H3091" s="580"/>
      <c r="I3091" s="580"/>
      <c r="J3091" s="580"/>
      <c r="K3091" s="580"/>
      <c r="L3091" s="580"/>
      <c r="M3091" s="580"/>
      <c r="N3091" s="580"/>
      <c r="O3091" s="580"/>
      <c r="P3091" s="580"/>
      <c r="Q3091" s="580"/>
      <c r="R3091" s="580"/>
      <c r="S3091" s="580"/>
      <c r="T3091" s="437"/>
      <c r="U3091" s="437"/>
      <c r="V3091" s="437"/>
      <c r="W3091" s="437"/>
      <c r="X3091" s="437"/>
      <c r="Y3091" s="437"/>
      <c r="Z3091" s="437"/>
      <c r="AA3091" s="437"/>
      <c r="AB3091" s="437"/>
      <c r="AC3091" s="437"/>
      <c r="AD3091" s="437"/>
      <c r="AE3091" s="437"/>
      <c r="AF3091" s="437"/>
    </row>
    <row r="3092">
      <c r="A3092" s="580"/>
      <c r="B3092" s="580"/>
      <c r="C3092" s="580"/>
      <c r="D3092" s="580"/>
      <c r="E3092" s="580"/>
      <c r="H3092" s="580"/>
      <c r="I3092" s="580"/>
      <c r="J3092" s="580"/>
      <c r="K3092" s="580"/>
      <c r="L3092" s="580"/>
      <c r="M3092" s="580"/>
      <c r="N3092" s="580"/>
      <c r="O3092" s="580"/>
      <c r="P3092" s="580"/>
      <c r="Q3092" s="580"/>
      <c r="R3092" s="580"/>
      <c r="S3092" s="580"/>
      <c r="T3092" s="437"/>
      <c r="U3092" s="437"/>
      <c r="V3092" s="437"/>
      <c r="W3092" s="437"/>
      <c r="X3092" s="437"/>
      <c r="Y3092" s="437"/>
      <c r="Z3092" s="437"/>
      <c r="AA3092" s="437"/>
      <c r="AB3092" s="437"/>
      <c r="AC3092" s="437"/>
      <c r="AD3092" s="437"/>
      <c r="AE3092" s="437"/>
      <c r="AF3092" s="437"/>
    </row>
    <row r="3093">
      <c r="A3093" s="580"/>
      <c r="B3093" s="580"/>
      <c r="C3093" s="580"/>
      <c r="D3093" s="580"/>
      <c r="E3093" s="580"/>
      <c r="F3093" s="580"/>
      <c r="G3093" s="580"/>
      <c r="H3093" s="580"/>
      <c r="I3093" s="580"/>
      <c r="J3093" s="580"/>
      <c r="K3093" s="580"/>
      <c r="L3093" s="580"/>
      <c r="M3093" s="580"/>
      <c r="N3093" s="580"/>
      <c r="O3093" s="580"/>
      <c r="P3093" s="580"/>
      <c r="Q3093" s="580"/>
      <c r="R3093" s="580"/>
      <c r="S3093" s="580"/>
      <c r="T3093" s="437"/>
      <c r="U3093" s="437"/>
      <c r="V3093" s="437"/>
      <c r="W3093" s="437"/>
      <c r="X3093" s="437"/>
      <c r="Y3093" s="437"/>
      <c r="Z3093" s="437"/>
      <c r="AA3093" s="437"/>
      <c r="AB3093" s="437"/>
      <c r="AC3093" s="437"/>
      <c r="AD3093" s="437"/>
      <c r="AE3093" s="437"/>
      <c r="AF3093" s="437"/>
    </row>
    <row r="3094">
      <c r="A3094" s="580"/>
      <c r="B3094" s="580"/>
      <c r="C3094" s="580"/>
      <c r="D3094" s="580"/>
      <c r="E3094" s="580"/>
      <c r="F3094" s="580"/>
      <c r="G3094" s="580"/>
      <c r="H3094" s="580"/>
      <c r="I3094" s="580"/>
      <c r="J3094" s="580"/>
      <c r="K3094" s="580"/>
      <c r="L3094" s="580"/>
      <c r="M3094" s="580"/>
      <c r="N3094" s="580"/>
      <c r="O3094" s="580"/>
      <c r="P3094" s="580"/>
      <c r="Q3094" s="580"/>
      <c r="R3094" s="580"/>
      <c r="S3094" s="580"/>
      <c r="T3094" s="437"/>
      <c r="U3094" s="437"/>
      <c r="V3094" s="437"/>
      <c r="W3094" s="437"/>
      <c r="X3094" s="437"/>
      <c r="Y3094" s="437"/>
      <c r="Z3094" s="437"/>
      <c r="AA3094" s="437"/>
      <c r="AB3094" s="437"/>
      <c r="AC3094" s="437"/>
      <c r="AD3094" s="437"/>
      <c r="AE3094" s="437"/>
      <c r="AF3094" s="437"/>
    </row>
    <row r="3095">
      <c r="A3095" s="580"/>
      <c r="B3095" s="580"/>
      <c r="C3095" s="580"/>
      <c r="D3095" s="580"/>
      <c r="E3095" s="580"/>
      <c r="F3095" s="580"/>
      <c r="G3095" s="580"/>
      <c r="H3095" s="580"/>
      <c r="I3095" s="580"/>
      <c r="J3095" s="580"/>
      <c r="K3095" s="580"/>
      <c r="L3095" s="580"/>
      <c r="M3095" s="580"/>
      <c r="N3095" s="580"/>
      <c r="O3095" s="580"/>
      <c r="P3095" s="580"/>
      <c r="Q3095" s="580"/>
      <c r="R3095" s="580"/>
      <c r="S3095" s="580"/>
      <c r="T3095" s="437"/>
      <c r="U3095" s="437"/>
      <c r="V3095" s="437"/>
      <c r="W3095" s="437"/>
      <c r="X3095" s="437"/>
      <c r="Y3095" s="437"/>
      <c r="Z3095" s="437"/>
      <c r="AA3095" s="437"/>
      <c r="AB3095" s="437"/>
      <c r="AC3095" s="437"/>
      <c r="AD3095" s="437"/>
      <c r="AE3095" s="437"/>
      <c r="AF3095" s="437"/>
    </row>
    <row r="3096">
      <c r="A3096" s="580"/>
      <c r="B3096" s="580"/>
      <c r="C3096" s="580"/>
      <c r="D3096" s="580"/>
      <c r="E3096" s="580"/>
      <c r="F3096" s="580"/>
      <c r="G3096" s="580"/>
      <c r="H3096" s="580"/>
      <c r="I3096" s="580"/>
      <c r="J3096" s="580"/>
      <c r="K3096" s="580"/>
      <c r="L3096" s="580"/>
      <c r="M3096" s="580"/>
      <c r="N3096" s="580"/>
      <c r="O3096" s="580"/>
      <c r="P3096" s="580"/>
      <c r="Q3096" s="580"/>
      <c r="R3096" s="580"/>
      <c r="S3096" s="580"/>
      <c r="T3096" s="437"/>
      <c r="U3096" s="437"/>
      <c r="V3096" s="437"/>
      <c r="W3096" s="437"/>
      <c r="X3096" s="437"/>
      <c r="Y3096" s="437"/>
      <c r="Z3096" s="437"/>
      <c r="AA3096" s="437"/>
      <c r="AB3096" s="437"/>
      <c r="AC3096" s="437"/>
      <c r="AD3096" s="437"/>
      <c r="AE3096" s="437"/>
      <c r="AF3096" s="437"/>
    </row>
    <row r="3097">
      <c r="A3097" s="580"/>
      <c r="B3097" s="580"/>
      <c r="C3097" s="580"/>
      <c r="D3097" s="580"/>
      <c r="E3097" s="580"/>
      <c r="F3097" s="580"/>
      <c r="G3097" s="580"/>
      <c r="H3097" s="580"/>
      <c r="I3097" s="580"/>
      <c r="J3097" s="580"/>
      <c r="K3097" s="580"/>
      <c r="L3097" s="580"/>
      <c r="M3097" s="580"/>
      <c r="N3097" s="580"/>
      <c r="O3097" s="580"/>
      <c r="P3097" s="580"/>
      <c r="Q3097" s="580"/>
      <c r="R3097" s="580"/>
      <c r="S3097" s="580"/>
      <c r="T3097" s="437"/>
      <c r="U3097" s="437"/>
      <c r="V3097" s="437"/>
      <c r="W3097" s="437"/>
      <c r="X3097" s="437"/>
      <c r="Y3097" s="437"/>
      <c r="Z3097" s="437"/>
      <c r="AA3097" s="437"/>
      <c r="AB3097" s="437"/>
      <c r="AC3097" s="437"/>
      <c r="AD3097" s="437"/>
      <c r="AE3097" s="437"/>
      <c r="AF3097" s="437"/>
    </row>
    <row r="3098">
      <c r="A3098" s="580"/>
      <c r="B3098" s="580"/>
      <c r="C3098" s="580"/>
      <c r="D3098" s="580"/>
      <c r="E3098" s="580"/>
      <c r="F3098" s="580"/>
      <c r="G3098" s="580"/>
      <c r="H3098" s="580"/>
      <c r="I3098" s="580"/>
      <c r="J3098" s="580"/>
      <c r="K3098" s="580"/>
      <c r="L3098" s="580"/>
      <c r="M3098" s="580"/>
      <c r="N3098" s="580"/>
      <c r="O3098" s="580"/>
      <c r="P3098" s="580"/>
      <c r="Q3098" s="580"/>
      <c r="R3098" s="580"/>
      <c r="S3098" s="580"/>
      <c r="T3098" s="437"/>
      <c r="U3098" s="437"/>
      <c r="V3098" s="437"/>
      <c r="W3098" s="437"/>
      <c r="X3098" s="437"/>
      <c r="Y3098" s="437"/>
      <c r="Z3098" s="437"/>
      <c r="AA3098" s="437"/>
      <c r="AB3098" s="437"/>
      <c r="AC3098" s="437"/>
      <c r="AD3098" s="437"/>
      <c r="AE3098" s="437"/>
      <c r="AF3098" s="437"/>
    </row>
    <row r="3099">
      <c r="A3099" s="580"/>
      <c r="B3099" s="580"/>
      <c r="C3099" s="580"/>
      <c r="D3099" s="580"/>
      <c r="E3099" s="580"/>
      <c r="F3099" s="580"/>
      <c r="G3099" s="580"/>
      <c r="H3099" s="580"/>
      <c r="I3099" s="580"/>
      <c r="J3099" s="580"/>
      <c r="K3099" s="580"/>
      <c r="L3099" s="580"/>
      <c r="M3099" s="580"/>
      <c r="N3099" s="580"/>
      <c r="O3099" s="580"/>
      <c r="P3099" s="580"/>
      <c r="Q3099" s="580"/>
      <c r="R3099" s="580"/>
      <c r="S3099" s="580"/>
      <c r="T3099" s="437"/>
      <c r="U3099" s="437"/>
      <c r="V3099" s="437"/>
      <c r="W3099" s="437"/>
      <c r="X3099" s="437"/>
      <c r="Y3099" s="437"/>
      <c r="Z3099" s="437"/>
      <c r="AA3099" s="437"/>
      <c r="AB3099" s="437"/>
      <c r="AC3099" s="437"/>
      <c r="AD3099" s="437"/>
      <c r="AE3099" s="437"/>
      <c r="AF3099" s="437"/>
    </row>
    <row r="3100">
      <c r="A3100" s="580"/>
      <c r="B3100" s="580"/>
      <c r="C3100" s="580"/>
      <c r="D3100" s="580"/>
      <c r="E3100" s="580"/>
      <c r="F3100" s="580"/>
      <c r="G3100" s="580"/>
      <c r="H3100" s="580"/>
      <c r="I3100" s="580"/>
      <c r="J3100" s="580"/>
      <c r="K3100" s="580"/>
      <c r="L3100" s="580"/>
      <c r="M3100" s="580"/>
      <c r="N3100" s="580"/>
      <c r="O3100" s="580"/>
      <c r="P3100" s="580"/>
      <c r="Q3100" s="580"/>
      <c r="R3100" s="580"/>
      <c r="S3100" s="580"/>
      <c r="T3100" s="437"/>
      <c r="U3100" s="437"/>
      <c r="V3100" s="437"/>
      <c r="W3100" s="437"/>
      <c r="X3100" s="437"/>
      <c r="Y3100" s="437"/>
      <c r="Z3100" s="437"/>
      <c r="AA3100" s="437"/>
      <c r="AB3100" s="437"/>
      <c r="AC3100" s="437"/>
      <c r="AD3100" s="437"/>
      <c r="AE3100" s="437"/>
      <c r="AF3100" s="437"/>
    </row>
    <row r="3101">
      <c r="A3101" s="580"/>
      <c r="B3101" s="580"/>
      <c r="C3101" s="580"/>
      <c r="D3101" s="580"/>
      <c r="E3101" s="580"/>
      <c r="F3101" s="580"/>
      <c r="G3101" s="580"/>
      <c r="H3101" s="580"/>
      <c r="I3101" s="580"/>
      <c r="J3101" s="580"/>
      <c r="K3101" s="580"/>
      <c r="L3101" s="580"/>
      <c r="M3101" s="580"/>
      <c r="N3101" s="580"/>
      <c r="O3101" s="580"/>
      <c r="P3101" s="580"/>
      <c r="Q3101" s="580"/>
      <c r="R3101" s="580"/>
      <c r="S3101" s="580"/>
      <c r="T3101" s="437"/>
      <c r="U3101" s="437"/>
      <c r="V3101" s="437"/>
      <c r="W3101" s="437"/>
      <c r="X3101" s="437"/>
      <c r="Y3101" s="437"/>
      <c r="Z3101" s="437"/>
      <c r="AA3101" s="437"/>
      <c r="AB3101" s="437"/>
      <c r="AC3101" s="437"/>
      <c r="AD3101" s="437"/>
      <c r="AE3101" s="437"/>
      <c r="AF3101" s="437"/>
    </row>
    <row r="3102">
      <c r="A3102" s="580"/>
      <c r="B3102" s="580"/>
      <c r="C3102" s="580"/>
      <c r="D3102" s="580"/>
      <c r="E3102" s="580"/>
      <c r="F3102" s="580"/>
      <c r="G3102" s="580"/>
      <c r="H3102" s="580"/>
      <c r="I3102" s="580"/>
      <c r="J3102" s="580"/>
      <c r="K3102" s="580"/>
      <c r="L3102" s="580"/>
      <c r="M3102" s="580"/>
      <c r="N3102" s="580"/>
      <c r="O3102" s="580"/>
      <c r="P3102" s="580"/>
      <c r="Q3102" s="580"/>
      <c r="R3102" s="580"/>
      <c r="S3102" s="580"/>
      <c r="T3102" s="437"/>
      <c r="U3102" s="437"/>
      <c r="V3102" s="437"/>
      <c r="W3102" s="437"/>
      <c r="X3102" s="437"/>
      <c r="Y3102" s="437"/>
      <c r="Z3102" s="437"/>
      <c r="AA3102" s="437"/>
      <c r="AB3102" s="437"/>
      <c r="AC3102" s="437"/>
      <c r="AD3102" s="437"/>
      <c r="AE3102" s="437"/>
      <c r="AF3102" s="437"/>
    </row>
    <row r="3103">
      <c r="A3103" s="580"/>
      <c r="B3103" s="580"/>
      <c r="C3103" s="580"/>
      <c r="D3103" s="580"/>
      <c r="E3103" s="580"/>
      <c r="F3103" s="580"/>
      <c r="G3103" s="580"/>
      <c r="H3103" s="580"/>
      <c r="I3103" s="580"/>
      <c r="J3103" s="580"/>
      <c r="K3103" s="580"/>
      <c r="L3103" s="580"/>
      <c r="M3103" s="580"/>
      <c r="N3103" s="580"/>
      <c r="O3103" s="580"/>
      <c r="P3103" s="580"/>
      <c r="Q3103" s="580"/>
      <c r="R3103" s="580"/>
      <c r="S3103" s="580"/>
      <c r="T3103" s="437"/>
      <c r="U3103" s="437"/>
      <c r="V3103" s="437"/>
      <c r="W3103" s="437"/>
      <c r="X3103" s="437"/>
      <c r="Y3103" s="437"/>
      <c r="Z3103" s="437"/>
      <c r="AA3103" s="437"/>
      <c r="AB3103" s="437"/>
      <c r="AC3103" s="437"/>
      <c r="AD3103" s="437"/>
      <c r="AE3103" s="437"/>
      <c r="AF3103" s="437"/>
    </row>
    <row r="3104">
      <c r="A3104" s="580"/>
      <c r="B3104" s="580"/>
      <c r="C3104" s="580"/>
      <c r="D3104" s="580"/>
      <c r="E3104" s="580"/>
      <c r="F3104" s="580"/>
      <c r="G3104" s="580"/>
      <c r="H3104" s="580"/>
      <c r="I3104" s="580"/>
      <c r="J3104" s="580"/>
      <c r="K3104" s="580"/>
      <c r="L3104" s="580"/>
      <c r="M3104" s="580"/>
      <c r="N3104" s="580"/>
      <c r="O3104" s="580"/>
      <c r="P3104" s="580"/>
      <c r="Q3104" s="580"/>
      <c r="R3104" s="580"/>
      <c r="S3104" s="580"/>
      <c r="T3104" s="437"/>
      <c r="U3104" s="437"/>
      <c r="V3104" s="437"/>
      <c r="W3104" s="437"/>
      <c r="X3104" s="437"/>
      <c r="Y3104" s="437"/>
      <c r="Z3104" s="437"/>
      <c r="AA3104" s="437"/>
      <c r="AB3104" s="437"/>
      <c r="AC3104" s="437"/>
      <c r="AD3104" s="437"/>
      <c r="AE3104" s="437"/>
      <c r="AF3104" s="437"/>
    </row>
    <row r="3105">
      <c r="A3105" s="580"/>
      <c r="B3105" s="580"/>
      <c r="C3105" s="580"/>
      <c r="D3105" s="580"/>
      <c r="E3105" s="580"/>
      <c r="F3105" s="580"/>
      <c r="G3105" s="580"/>
      <c r="H3105" s="580"/>
      <c r="I3105" s="580"/>
      <c r="J3105" s="580"/>
      <c r="K3105" s="580"/>
      <c r="L3105" s="580"/>
      <c r="M3105" s="580"/>
      <c r="N3105" s="580"/>
      <c r="O3105" s="580"/>
      <c r="P3105" s="580"/>
      <c r="Q3105" s="580"/>
      <c r="R3105" s="580"/>
      <c r="S3105" s="580"/>
      <c r="T3105" s="437"/>
      <c r="U3105" s="437"/>
      <c r="V3105" s="437"/>
      <c r="W3105" s="437"/>
      <c r="X3105" s="437"/>
      <c r="Y3105" s="437"/>
      <c r="Z3105" s="437"/>
      <c r="AA3105" s="437"/>
      <c r="AB3105" s="437"/>
      <c r="AC3105" s="437"/>
      <c r="AD3105" s="437"/>
      <c r="AE3105" s="437"/>
      <c r="AF3105" s="437"/>
    </row>
    <row r="3106">
      <c r="A3106" s="580"/>
      <c r="B3106" s="580"/>
      <c r="C3106" s="580"/>
      <c r="D3106" s="580"/>
      <c r="E3106" s="580"/>
      <c r="F3106" s="580"/>
      <c r="G3106" s="580"/>
      <c r="H3106" s="580"/>
      <c r="I3106" s="580"/>
      <c r="J3106" s="580"/>
      <c r="K3106" s="580"/>
      <c r="L3106" s="580"/>
      <c r="M3106" s="580"/>
      <c r="N3106" s="580"/>
      <c r="O3106" s="580"/>
      <c r="P3106" s="580"/>
      <c r="Q3106" s="580"/>
      <c r="R3106" s="580"/>
      <c r="S3106" s="580"/>
      <c r="T3106" s="437"/>
      <c r="U3106" s="437"/>
      <c r="V3106" s="437"/>
      <c r="W3106" s="437"/>
      <c r="X3106" s="437"/>
      <c r="Y3106" s="437"/>
      <c r="Z3106" s="437"/>
      <c r="AA3106" s="437"/>
      <c r="AB3106" s="437"/>
      <c r="AC3106" s="437"/>
      <c r="AD3106" s="437"/>
      <c r="AE3106" s="437"/>
      <c r="AF3106" s="437"/>
    </row>
    <row r="3107">
      <c r="A3107" s="580"/>
      <c r="B3107" s="580"/>
      <c r="C3107" s="580"/>
      <c r="D3107" s="580"/>
      <c r="E3107" s="580"/>
      <c r="F3107" s="580"/>
      <c r="G3107" s="580"/>
      <c r="H3107" s="580"/>
      <c r="I3107" s="580"/>
      <c r="J3107" s="580"/>
      <c r="K3107" s="580"/>
      <c r="L3107" s="580"/>
      <c r="M3107" s="580"/>
      <c r="N3107" s="580"/>
      <c r="O3107" s="580"/>
      <c r="P3107" s="580"/>
      <c r="Q3107" s="580"/>
      <c r="R3107" s="580"/>
      <c r="S3107" s="580"/>
      <c r="T3107" s="437"/>
      <c r="U3107" s="437"/>
      <c r="V3107" s="437"/>
      <c r="W3107" s="437"/>
      <c r="X3107" s="437"/>
      <c r="Y3107" s="437"/>
      <c r="Z3107" s="437"/>
      <c r="AA3107" s="437"/>
      <c r="AB3107" s="437"/>
      <c r="AC3107" s="437"/>
      <c r="AD3107" s="437"/>
      <c r="AE3107" s="437"/>
      <c r="AF3107" s="437"/>
    </row>
    <row r="3108">
      <c r="A3108" s="580"/>
      <c r="B3108" s="580"/>
      <c r="C3108" s="580"/>
      <c r="D3108" s="580"/>
      <c r="E3108" s="581"/>
      <c r="F3108" s="580"/>
      <c r="G3108" s="580"/>
      <c r="H3108" s="580"/>
      <c r="I3108" s="580"/>
      <c r="J3108" s="580"/>
      <c r="K3108" s="580"/>
      <c r="L3108" s="580"/>
      <c r="M3108" s="580"/>
      <c r="N3108" s="580"/>
      <c r="O3108" s="580"/>
      <c r="P3108" s="580"/>
      <c r="Q3108" s="580"/>
      <c r="R3108" s="580"/>
      <c r="S3108" s="580"/>
      <c r="T3108" s="437"/>
      <c r="U3108" s="437"/>
      <c r="V3108" s="437"/>
      <c r="W3108" s="437"/>
      <c r="X3108" s="437"/>
      <c r="Y3108" s="437"/>
      <c r="Z3108" s="437"/>
      <c r="AA3108" s="437"/>
      <c r="AB3108" s="437"/>
      <c r="AC3108" s="437"/>
      <c r="AD3108" s="437"/>
      <c r="AE3108" s="437"/>
      <c r="AF3108" s="437"/>
    </row>
    <row r="3109">
      <c r="A3109" s="580"/>
      <c r="B3109" s="580"/>
      <c r="C3109" s="580"/>
      <c r="D3109" s="580"/>
      <c r="E3109" s="580"/>
      <c r="F3109" s="580"/>
      <c r="G3109" s="580"/>
      <c r="H3109" s="580"/>
      <c r="I3109" s="580"/>
      <c r="J3109" s="580"/>
      <c r="K3109" s="580"/>
      <c r="L3109" s="580"/>
      <c r="M3109" s="580"/>
      <c r="N3109" s="580"/>
      <c r="O3109" s="580"/>
      <c r="P3109" s="580"/>
      <c r="Q3109" s="580"/>
      <c r="R3109" s="580"/>
      <c r="S3109" s="580"/>
      <c r="T3109" s="437"/>
      <c r="U3109" s="437"/>
      <c r="V3109" s="437"/>
      <c r="W3109" s="437"/>
      <c r="X3109" s="437"/>
      <c r="Y3109" s="437"/>
      <c r="Z3109" s="437"/>
      <c r="AA3109" s="437"/>
      <c r="AB3109" s="437"/>
      <c r="AC3109" s="437"/>
      <c r="AD3109" s="437"/>
      <c r="AE3109" s="437"/>
      <c r="AF3109" s="437"/>
    </row>
    <row r="3110">
      <c r="A3110" s="580"/>
      <c r="B3110" s="580"/>
      <c r="C3110" s="580"/>
      <c r="E3110" s="580"/>
      <c r="J3110" s="580"/>
      <c r="K3110" s="580"/>
      <c r="L3110" s="580"/>
      <c r="M3110" s="580"/>
      <c r="N3110" s="580"/>
      <c r="O3110" s="580"/>
      <c r="P3110" s="580"/>
      <c r="Q3110" s="580"/>
      <c r="R3110" s="580"/>
      <c r="S3110" s="580"/>
      <c r="T3110" s="437"/>
      <c r="U3110" s="437"/>
      <c r="V3110" s="437"/>
      <c r="W3110" s="437"/>
      <c r="X3110" s="437"/>
      <c r="Y3110" s="437"/>
      <c r="Z3110" s="437"/>
      <c r="AA3110" s="437"/>
      <c r="AB3110" s="437"/>
      <c r="AC3110" s="437"/>
      <c r="AD3110" s="437"/>
      <c r="AE3110" s="437"/>
      <c r="AF3110" s="437"/>
    </row>
    <row r="3111">
      <c r="A3111" s="580"/>
      <c r="B3111" s="580"/>
      <c r="C3111" s="580"/>
      <c r="E3111" s="580"/>
      <c r="J3111" s="580"/>
      <c r="K3111" s="580"/>
      <c r="L3111" s="580"/>
      <c r="M3111" s="580"/>
      <c r="N3111" s="580"/>
      <c r="O3111" s="580"/>
      <c r="P3111" s="580"/>
      <c r="Q3111" s="580"/>
      <c r="R3111" s="580"/>
      <c r="S3111" s="580"/>
      <c r="T3111" s="437"/>
      <c r="U3111" s="437"/>
      <c r="V3111" s="437"/>
      <c r="W3111" s="437"/>
      <c r="X3111" s="437"/>
      <c r="Y3111" s="437"/>
      <c r="Z3111" s="437"/>
      <c r="AA3111" s="437"/>
      <c r="AB3111" s="437"/>
      <c r="AC3111" s="437"/>
      <c r="AD3111" s="437"/>
      <c r="AE3111" s="437"/>
      <c r="AF3111" s="437"/>
    </row>
    <row r="3112">
      <c r="A3112" s="580"/>
      <c r="B3112" s="580"/>
      <c r="C3112" s="580"/>
      <c r="D3112" s="580"/>
      <c r="E3112" s="580"/>
      <c r="F3112" s="580"/>
      <c r="G3112" s="580"/>
      <c r="H3112" s="580"/>
      <c r="I3112" s="580"/>
      <c r="J3112" s="580"/>
      <c r="K3112" s="580"/>
      <c r="L3112" s="580"/>
      <c r="M3112" s="580"/>
      <c r="N3112" s="580"/>
      <c r="O3112" s="580"/>
      <c r="P3112" s="580"/>
      <c r="Q3112" s="580"/>
      <c r="R3112" s="580"/>
      <c r="S3112" s="580"/>
      <c r="T3112" s="437"/>
      <c r="U3112" s="437"/>
      <c r="V3112" s="437"/>
      <c r="W3112" s="437"/>
      <c r="X3112" s="437"/>
      <c r="Y3112" s="437"/>
      <c r="Z3112" s="437"/>
      <c r="AA3112" s="437"/>
      <c r="AB3112" s="437"/>
      <c r="AC3112" s="437"/>
      <c r="AD3112" s="437"/>
      <c r="AE3112" s="437"/>
      <c r="AF3112" s="437"/>
    </row>
    <row r="3113">
      <c r="A3113" s="580"/>
      <c r="B3113" s="580"/>
      <c r="C3113" s="580"/>
      <c r="D3113" s="580"/>
      <c r="E3113" s="580"/>
      <c r="F3113" s="580"/>
      <c r="G3113" s="580"/>
      <c r="H3113" s="580"/>
      <c r="I3113" s="580"/>
      <c r="J3113" s="580"/>
      <c r="K3113" s="580"/>
      <c r="L3113" s="580"/>
      <c r="M3113" s="580"/>
      <c r="N3113" s="580"/>
      <c r="O3113" s="580"/>
      <c r="P3113" s="580"/>
      <c r="Q3113" s="580"/>
      <c r="R3113" s="580"/>
      <c r="S3113" s="580"/>
      <c r="T3113" s="437"/>
      <c r="U3113" s="437"/>
      <c r="V3113" s="437"/>
      <c r="W3113" s="437"/>
      <c r="X3113" s="437"/>
      <c r="Y3113" s="437"/>
      <c r="Z3113" s="437"/>
      <c r="AA3113" s="437"/>
      <c r="AB3113" s="437"/>
      <c r="AC3113" s="437"/>
      <c r="AD3113" s="437"/>
      <c r="AE3113" s="437"/>
      <c r="AF3113" s="437"/>
    </row>
    <row r="3114">
      <c r="A3114" s="434" t="s">
        <v>9085</v>
      </c>
      <c r="B3114" s="435"/>
      <c r="C3114" s="435"/>
      <c r="D3114" s="435"/>
      <c r="E3114" s="435"/>
      <c r="F3114" s="435"/>
      <c r="G3114" s="435"/>
      <c r="H3114" s="435"/>
      <c r="I3114" s="435"/>
      <c r="J3114" s="435"/>
      <c r="K3114" s="435"/>
      <c r="L3114" s="435"/>
      <c r="M3114" s="435"/>
      <c r="N3114" s="435"/>
      <c r="O3114" s="435"/>
      <c r="P3114" s="435"/>
      <c r="Q3114" s="435"/>
      <c r="R3114" s="435"/>
      <c r="S3114" s="436"/>
      <c r="T3114" s="437"/>
      <c r="U3114" s="437"/>
      <c r="V3114" s="437"/>
      <c r="W3114" s="437"/>
      <c r="X3114" s="437"/>
      <c r="Y3114" s="437"/>
      <c r="Z3114" s="437"/>
      <c r="AA3114" s="437"/>
      <c r="AB3114" s="437"/>
      <c r="AC3114" s="437"/>
      <c r="AD3114" s="437"/>
      <c r="AE3114" s="437"/>
      <c r="AF3114" s="437"/>
    </row>
    <row r="3115">
      <c r="A3115" s="438" t="s">
        <v>8935</v>
      </c>
      <c r="B3115" s="439"/>
      <c r="C3115" s="438" t="s">
        <v>8936</v>
      </c>
      <c r="D3115" s="440"/>
      <c r="E3115" s="439"/>
      <c r="F3115" s="441" t="s">
        <v>1437</v>
      </c>
      <c r="G3115" s="442" t="s">
        <v>8937</v>
      </c>
      <c r="H3115" s="443" t="s">
        <v>1442</v>
      </c>
      <c r="I3115" s="444"/>
      <c r="J3115" s="444"/>
      <c r="K3115" s="444"/>
      <c r="L3115" s="444"/>
      <c r="M3115" s="444"/>
      <c r="N3115" s="444"/>
      <c r="O3115" s="444"/>
      <c r="P3115" s="444"/>
      <c r="Q3115" s="444"/>
      <c r="R3115" s="444"/>
      <c r="S3115" s="445"/>
      <c r="T3115" s="437"/>
      <c r="U3115" s="437"/>
      <c r="V3115" s="437"/>
      <c r="W3115" s="437"/>
      <c r="X3115" s="437"/>
      <c r="Y3115" s="437"/>
      <c r="Z3115" s="437"/>
      <c r="AA3115" s="437"/>
      <c r="AB3115" s="437"/>
      <c r="AC3115" s="437"/>
      <c r="AD3115" s="437"/>
      <c r="AE3115" s="437"/>
      <c r="AF3115" s="437"/>
    </row>
    <row r="3116">
      <c r="A3116" s="446" t="s">
        <v>8938</v>
      </c>
      <c r="B3116" s="22"/>
      <c r="C3116" s="447"/>
      <c r="D3116" s="448"/>
      <c r="E3116" s="22"/>
      <c r="F3116" s="449" t="s">
        <v>8939</v>
      </c>
      <c r="G3116" s="450"/>
      <c r="H3116" s="451"/>
      <c r="S3116" s="452"/>
      <c r="T3116" s="437"/>
      <c r="U3116" s="437"/>
      <c r="V3116" s="437"/>
      <c r="W3116" s="437"/>
      <c r="X3116" s="437"/>
      <c r="Y3116" s="437"/>
      <c r="Z3116" s="437"/>
      <c r="AA3116" s="437"/>
      <c r="AB3116" s="437"/>
      <c r="AC3116" s="437"/>
      <c r="AD3116" s="437"/>
      <c r="AE3116" s="437"/>
      <c r="AF3116" s="437"/>
    </row>
    <row r="3117">
      <c r="A3117" s="453" t="s">
        <v>8940</v>
      </c>
      <c r="B3117" s="448"/>
      <c r="C3117" s="448"/>
      <c r="D3117" s="22"/>
      <c r="E3117" s="454" t="s">
        <v>8941</v>
      </c>
      <c r="F3117" s="455" t="s">
        <v>8942</v>
      </c>
      <c r="G3117" s="456"/>
      <c r="H3117" s="451"/>
      <c r="S3117" s="452"/>
      <c r="T3117" s="437"/>
      <c r="U3117" s="437"/>
      <c r="V3117" s="437"/>
      <c r="W3117" s="437"/>
      <c r="X3117" s="437"/>
      <c r="Y3117" s="437"/>
      <c r="Z3117" s="437"/>
      <c r="AA3117" s="437"/>
      <c r="AB3117" s="437"/>
      <c r="AC3117" s="437"/>
      <c r="AD3117" s="437"/>
      <c r="AE3117" s="437"/>
      <c r="AF3117" s="437"/>
    </row>
    <row r="3118">
      <c r="A3118" s="457" t="s">
        <v>8943</v>
      </c>
      <c r="B3118" s="458"/>
      <c r="C3118" s="458"/>
      <c r="D3118" s="459"/>
      <c r="E3118" s="460"/>
      <c r="F3118" s="461"/>
      <c r="G3118" s="462"/>
      <c r="H3118" s="463"/>
      <c r="I3118" s="464"/>
      <c r="J3118" s="464"/>
      <c r="K3118" s="464"/>
      <c r="L3118" s="464"/>
      <c r="M3118" s="464"/>
      <c r="N3118" s="464"/>
      <c r="O3118" s="464"/>
      <c r="P3118" s="464"/>
      <c r="Q3118" s="464"/>
      <c r="R3118" s="464"/>
      <c r="S3118" s="465"/>
      <c r="T3118" s="437"/>
      <c r="U3118" s="437"/>
      <c r="V3118" s="437"/>
      <c r="W3118" s="437"/>
      <c r="X3118" s="437"/>
      <c r="Y3118" s="437"/>
      <c r="Z3118" s="437"/>
      <c r="AA3118" s="437"/>
      <c r="AB3118" s="437"/>
      <c r="AC3118" s="437"/>
      <c r="AD3118" s="437"/>
      <c r="AE3118" s="437"/>
      <c r="AF3118" s="437"/>
    </row>
    <row r="3119">
      <c r="A3119" s="466" t="s">
        <v>8944</v>
      </c>
      <c r="B3119" s="467"/>
      <c r="C3119" s="468" t="s">
        <v>8945</v>
      </c>
      <c r="D3119" s="469"/>
      <c r="E3119" s="469"/>
      <c r="F3119" s="469"/>
      <c r="G3119" s="469"/>
      <c r="H3119" s="558" t="s">
        <v>1462</v>
      </c>
      <c r="S3119" s="452"/>
      <c r="T3119" s="437"/>
      <c r="U3119" s="437"/>
      <c r="V3119" s="437"/>
      <c r="W3119" s="437"/>
      <c r="X3119" s="437"/>
      <c r="Y3119" s="437"/>
      <c r="Z3119" s="437"/>
      <c r="AA3119" s="437"/>
      <c r="AB3119" s="437"/>
      <c r="AC3119" s="437"/>
      <c r="AD3119" s="437"/>
      <c r="AE3119" s="437"/>
      <c r="AF3119" s="437"/>
    </row>
    <row r="3120">
      <c r="A3120" s="471"/>
      <c r="B3120" s="472" t="s">
        <v>8946</v>
      </c>
      <c r="C3120" s="473" t="s">
        <v>8947</v>
      </c>
      <c r="D3120" s="474"/>
      <c r="E3120" s="474"/>
      <c r="F3120" s="475"/>
      <c r="G3120" s="473" t="s">
        <v>8948</v>
      </c>
      <c r="H3120" s="451"/>
      <c r="S3120" s="452"/>
      <c r="T3120" s="437"/>
      <c r="U3120" s="437"/>
      <c r="V3120" s="437"/>
      <c r="W3120" s="437"/>
      <c r="X3120" s="437"/>
      <c r="Y3120" s="437"/>
      <c r="Z3120" s="437"/>
      <c r="AA3120" s="437"/>
      <c r="AB3120" s="437"/>
      <c r="AC3120" s="437"/>
      <c r="AD3120" s="437"/>
      <c r="AE3120" s="437"/>
      <c r="AF3120" s="437"/>
    </row>
    <row r="3121">
      <c r="A3121" s="471" t="s">
        <v>2101</v>
      </c>
      <c r="B3121" s="472">
        <v>1.0</v>
      </c>
      <c r="C3121" s="476" t="s">
        <v>2102</v>
      </c>
      <c r="D3121" s="474"/>
      <c r="E3121" s="474"/>
      <c r="F3121" s="475"/>
      <c r="G3121" s="477"/>
      <c r="H3121" s="451"/>
      <c r="S3121" s="452"/>
      <c r="T3121" s="437"/>
      <c r="U3121" s="437"/>
      <c r="V3121" s="437"/>
      <c r="W3121" s="437"/>
      <c r="X3121" s="437"/>
      <c r="Y3121" s="437"/>
      <c r="Z3121" s="437"/>
      <c r="AA3121" s="437"/>
      <c r="AB3121" s="437"/>
      <c r="AC3121" s="437"/>
      <c r="AD3121" s="437"/>
      <c r="AE3121" s="437"/>
      <c r="AF3121" s="437"/>
    </row>
    <row r="3122">
      <c r="A3122" s="471" t="s">
        <v>2101</v>
      </c>
      <c r="B3122" s="478">
        <v>2.0</v>
      </c>
      <c r="C3122" s="476" t="s">
        <v>2109</v>
      </c>
      <c r="D3122" s="474"/>
      <c r="E3122" s="474"/>
      <c r="F3122" s="475"/>
      <c r="G3122" s="477"/>
      <c r="H3122" s="451"/>
      <c r="S3122" s="452"/>
      <c r="T3122" s="437"/>
      <c r="U3122" s="437"/>
      <c r="V3122" s="437"/>
      <c r="W3122" s="437"/>
      <c r="X3122" s="437"/>
      <c r="Y3122" s="437"/>
      <c r="Z3122" s="437"/>
      <c r="AA3122" s="437"/>
      <c r="AB3122" s="437"/>
      <c r="AC3122" s="437"/>
      <c r="AD3122" s="437"/>
      <c r="AE3122" s="437"/>
      <c r="AF3122" s="437"/>
    </row>
    <row r="3123">
      <c r="A3123" s="471"/>
      <c r="B3123" s="472" t="s">
        <v>8946</v>
      </c>
      <c r="C3123" s="473" t="s">
        <v>8947</v>
      </c>
      <c r="D3123" s="474"/>
      <c r="E3123" s="475"/>
      <c r="F3123" s="472" t="s">
        <v>8948</v>
      </c>
      <c r="G3123" s="477" t="s">
        <v>8949</v>
      </c>
      <c r="H3123" s="451"/>
      <c r="S3123" s="452"/>
      <c r="T3123" s="437"/>
      <c r="U3123" s="437"/>
      <c r="V3123" s="437"/>
      <c r="W3123" s="437"/>
      <c r="X3123" s="437"/>
      <c r="Y3123" s="437"/>
      <c r="Z3123" s="437"/>
      <c r="AA3123" s="437"/>
      <c r="AB3123" s="437"/>
      <c r="AC3123" s="437"/>
      <c r="AD3123" s="437"/>
      <c r="AE3123" s="437"/>
      <c r="AF3123" s="437"/>
    </row>
    <row r="3124">
      <c r="A3124" s="471" t="s">
        <v>2104</v>
      </c>
      <c r="B3124" s="472">
        <v>1.0</v>
      </c>
      <c r="C3124" s="476" t="s">
        <v>2112</v>
      </c>
      <c r="D3124" s="474"/>
      <c r="E3124" s="475"/>
      <c r="F3124" s="478" t="s">
        <v>2113</v>
      </c>
      <c r="G3124" s="559" t="s">
        <v>1638</v>
      </c>
      <c r="H3124" s="451"/>
      <c r="S3124" s="452"/>
      <c r="T3124" s="437"/>
      <c r="U3124" s="437"/>
      <c r="V3124" s="437"/>
      <c r="W3124" s="437"/>
      <c r="X3124" s="437"/>
      <c r="Y3124" s="437"/>
      <c r="Z3124" s="437"/>
      <c r="AA3124" s="437"/>
      <c r="AB3124" s="437"/>
      <c r="AC3124" s="437"/>
      <c r="AD3124" s="437"/>
      <c r="AE3124" s="437"/>
      <c r="AF3124" s="437"/>
    </row>
    <row r="3125">
      <c r="A3125" s="479"/>
      <c r="B3125" s="472" t="s">
        <v>8946</v>
      </c>
      <c r="C3125" s="480" t="s">
        <v>8947</v>
      </c>
      <c r="D3125" s="480" t="s">
        <v>8950</v>
      </c>
      <c r="E3125" s="480" t="s">
        <v>8951</v>
      </c>
      <c r="F3125" s="481" t="s">
        <v>8952</v>
      </c>
      <c r="G3125" s="482" t="s">
        <v>8953</v>
      </c>
      <c r="H3125" s="451"/>
      <c r="S3125" s="452"/>
      <c r="T3125" s="437"/>
      <c r="U3125" s="437"/>
      <c r="V3125" s="437"/>
      <c r="W3125" s="437"/>
      <c r="X3125" s="437"/>
      <c r="Y3125" s="437"/>
      <c r="Z3125" s="437"/>
      <c r="AA3125" s="437"/>
      <c r="AB3125" s="437"/>
      <c r="AC3125" s="437"/>
      <c r="AD3125" s="437"/>
      <c r="AE3125" s="437"/>
      <c r="AF3125" s="437"/>
    </row>
    <row r="3126">
      <c r="A3126" s="471" t="s">
        <v>8975</v>
      </c>
      <c r="B3126" s="472">
        <v>1.0</v>
      </c>
      <c r="C3126" s="478" t="s">
        <v>8976</v>
      </c>
      <c r="D3126" s="472"/>
      <c r="E3126" s="478" t="s">
        <v>8977</v>
      </c>
      <c r="F3126" s="472"/>
      <c r="G3126" s="473" t="s">
        <v>8978</v>
      </c>
      <c r="H3126" s="451"/>
      <c r="S3126" s="452"/>
      <c r="T3126" s="437"/>
      <c r="U3126" s="437"/>
      <c r="V3126" s="437"/>
      <c r="W3126" s="437"/>
      <c r="X3126" s="437"/>
      <c r="Y3126" s="437"/>
      <c r="Z3126" s="437"/>
      <c r="AA3126" s="437"/>
      <c r="AB3126" s="437"/>
      <c r="AC3126" s="437"/>
      <c r="AD3126" s="437"/>
      <c r="AE3126" s="437"/>
      <c r="AF3126" s="437"/>
    </row>
    <row r="3127">
      <c r="A3127" s="471"/>
      <c r="B3127" s="472" t="s">
        <v>8946</v>
      </c>
      <c r="C3127" s="476" t="s">
        <v>8958</v>
      </c>
      <c r="D3127" s="474"/>
      <c r="E3127" s="474"/>
      <c r="F3127" s="475"/>
      <c r="G3127" s="473" t="s">
        <v>8959</v>
      </c>
      <c r="H3127" s="451"/>
      <c r="S3127" s="452"/>
      <c r="T3127" s="437"/>
      <c r="U3127" s="437"/>
      <c r="V3127" s="437"/>
      <c r="W3127" s="437"/>
      <c r="X3127" s="437"/>
      <c r="Y3127" s="437"/>
      <c r="Z3127" s="437"/>
      <c r="AA3127" s="437"/>
      <c r="AB3127" s="437"/>
      <c r="AC3127" s="437"/>
      <c r="AD3127" s="437"/>
      <c r="AE3127" s="437"/>
      <c r="AF3127" s="437"/>
    </row>
    <row r="3128">
      <c r="A3128" s="486" t="s">
        <v>1636</v>
      </c>
      <c r="B3128" s="478">
        <v>1.0</v>
      </c>
      <c r="C3128" s="487" t="s">
        <v>1703</v>
      </c>
      <c r="D3128" s="474"/>
      <c r="E3128" s="474"/>
      <c r="F3128" s="475"/>
      <c r="G3128" s="476" t="s">
        <v>1638</v>
      </c>
      <c r="H3128" s="451"/>
      <c r="S3128" s="452"/>
      <c r="T3128" s="437"/>
      <c r="U3128" s="437"/>
      <c r="V3128" s="437"/>
      <c r="W3128" s="437"/>
      <c r="X3128" s="437"/>
      <c r="Y3128" s="437"/>
      <c r="Z3128" s="437"/>
      <c r="AA3128" s="437"/>
      <c r="AB3128" s="437"/>
      <c r="AC3128" s="437"/>
      <c r="AD3128" s="437"/>
      <c r="AE3128" s="437"/>
      <c r="AF3128" s="437"/>
    </row>
    <row r="3129">
      <c r="A3129" s="486" t="s">
        <v>1636</v>
      </c>
      <c r="B3129" s="478">
        <v>2.0</v>
      </c>
      <c r="C3129" s="487" t="s">
        <v>1704</v>
      </c>
      <c r="D3129" s="474"/>
      <c r="E3129" s="474"/>
      <c r="F3129" s="475"/>
      <c r="G3129" s="476" t="s">
        <v>1661</v>
      </c>
      <c r="H3129" s="451"/>
      <c r="S3129" s="452"/>
      <c r="T3129" s="437"/>
      <c r="U3129" s="437"/>
      <c r="V3129" s="437"/>
      <c r="W3129" s="437"/>
      <c r="X3129" s="437"/>
      <c r="Y3129" s="437"/>
      <c r="Z3129" s="437"/>
      <c r="AA3129" s="437"/>
      <c r="AB3129" s="437"/>
      <c r="AC3129" s="437"/>
      <c r="AD3129" s="437"/>
      <c r="AE3129" s="437"/>
      <c r="AF3129" s="437"/>
    </row>
    <row r="3130">
      <c r="A3130" s="486" t="s">
        <v>1636</v>
      </c>
      <c r="B3130" s="478">
        <v>3.0</v>
      </c>
      <c r="C3130" s="487" t="s">
        <v>1662</v>
      </c>
      <c r="D3130" s="474"/>
      <c r="E3130" s="474"/>
      <c r="F3130" s="475"/>
      <c r="G3130" s="476" t="s">
        <v>1638</v>
      </c>
      <c r="H3130" s="451"/>
      <c r="S3130" s="452"/>
      <c r="T3130" s="437"/>
      <c r="U3130" s="437"/>
      <c r="V3130" s="437"/>
      <c r="W3130" s="437"/>
      <c r="X3130" s="437"/>
      <c r="Y3130" s="437"/>
      <c r="Z3130" s="437"/>
      <c r="AA3130" s="437"/>
      <c r="AB3130" s="437"/>
      <c r="AC3130" s="437"/>
      <c r="AD3130" s="437"/>
      <c r="AE3130" s="437"/>
      <c r="AF3130" s="437"/>
    </row>
    <row r="3131">
      <c r="A3131" s="486" t="s">
        <v>1646</v>
      </c>
      <c r="B3131" s="478">
        <v>4.0</v>
      </c>
      <c r="C3131" s="487" t="s">
        <v>1705</v>
      </c>
      <c r="D3131" s="474"/>
      <c r="E3131" s="474"/>
      <c r="F3131" s="475"/>
      <c r="G3131" s="476" t="s">
        <v>1664</v>
      </c>
      <c r="H3131" s="451"/>
      <c r="S3131" s="452"/>
      <c r="T3131" s="437"/>
      <c r="U3131" s="437"/>
      <c r="V3131" s="437"/>
      <c r="W3131" s="437"/>
      <c r="X3131" s="437"/>
      <c r="Y3131" s="437"/>
      <c r="Z3131" s="437"/>
      <c r="AA3131" s="437"/>
      <c r="AB3131" s="437"/>
      <c r="AC3131" s="437"/>
      <c r="AD3131" s="437"/>
      <c r="AE3131" s="437"/>
      <c r="AF3131" s="437"/>
    </row>
    <row r="3132">
      <c r="A3132" s="486" t="s">
        <v>1646</v>
      </c>
      <c r="B3132" s="478">
        <v>5.0</v>
      </c>
      <c r="C3132" s="487" t="s">
        <v>1665</v>
      </c>
      <c r="D3132" s="474"/>
      <c r="E3132" s="474"/>
      <c r="F3132" s="475"/>
      <c r="G3132" s="476" t="s">
        <v>1666</v>
      </c>
      <c r="H3132" s="451"/>
      <c r="S3132" s="452"/>
      <c r="T3132" s="437"/>
      <c r="U3132" s="437"/>
      <c r="V3132" s="437"/>
      <c r="W3132" s="437"/>
      <c r="X3132" s="437"/>
      <c r="Y3132" s="437"/>
      <c r="Z3132" s="437"/>
      <c r="AA3132" s="437"/>
      <c r="AB3132" s="437"/>
      <c r="AC3132" s="437"/>
      <c r="AD3132" s="437"/>
      <c r="AE3132" s="437"/>
      <c r="AF3132" s="437"/>
    </row>
    <row r="3133">
      <c r="A3133" s="486" t="s">
        <v>1636</v>
      </c>
      <c r="B3133" s="478">
        <v>6.0</v>
      </c>
      <c r="C3133" s="487" t="s">
        <v>1667</v>
      </c>
      <c r="D3133" s="474"/>
      <c r="E3133" s="474"/>
      <c r="F3133" s="475"/>
      <c r="G3133" s="476" t="s">
        <v>1638</v>
      </c>
      <c r="H3133" s="451"/>
      <c r="S3133" s="452"/>
      <c r="T3133" s="437"/>
      <c r="U3133" s="437"/>
      <c r="V3133" s="437"/>
      <c r="W3133" s="437"/>
      <c r="X3133" s="437"/>
      <c r="Y3133" s="437"/>
      <c r="Z3133" s="437"/>
      <c r="AA3133" s="437"/>
      <c r="AB3133" s="437"/>
      <c r="AC3133" s="437"/>
      <c r="AD3133" s="437"/>
      <c r="AE3133" s="437"/>
      <c r="AF3133" s="437"/>
    </row>
    <row r="3134">
      <c r="A3134" s="486" t="s">
        <v>1636</v>
      </c>
      <c r="B3134" s="478">
        <v>7.0</v>
      </c>
      <c r="C3134" s="487" t="s">
        <v>1668</v>
      </c>
      <c r="D3134" s="474"/>
      <c r="E3134" s="474"/>
      <c r="F3134" s="475"/>
      <c r="G3134" s="476" t="s">
        <v>1638</v>
      </c>
      <c r="H3134" s="451"/>
      <c r="S3134" s="452"/>
      <c r="T3134" s="437"/>
      <c r="U3134" s="437"/>
      <c r="V3134" s="437"/>
      <c r="W3134" s="437"/>
      <c r="X3134" s="437"/>
      <c r="Y3134" s="437"/>
      <c r="Z3134" s="437"/>
      <c r="AA3134" s="437"/>
      <c r="AB3134" s="437"/>
      <c r="AC3134" s="437"/>
      <c r="AD3134" s="437"/>
      <c r="AE3134" s="437"/>
      <c r="AF3134" s="437"/>
    </row>
    <row r="3135">
      <c r="A3135" s="486" t="s">
        <v>1646</v>
      </c>
      <c r="B3135" s="478">
        <v>8.0</v>
      </c>
      <c r="C3135" s="487" t="s">
        <v>1669</v>
      </c>
      <c r="D3135" s="474"/>
      <c r="E3135" s="474"/>
      <c r="F3135" s="475"/>
      <c r="G3135" s="476" t="s">
        <v>1664</v>
      </c>
      <c r="H3135" s="451"/>
      <c r="S3135" s="452"/>
      <c r="T3135" s="437"/>
      <c r="U3135" s="437"/>
      <c r="V3135" s="437"/>
      <c r="W3135" s="437"/>
      <c r="X3135" s="437"/>
      <c r="Y3135" s="437"/>
      <c r="Z3135" s="437"/>
      <c r="AA3135" s="437"/>
      <c r="AB3135" s="437"/>
      <c r="AC3135" s="437"/>
      <c r="AD3135" s="437"/>
      <c r="AE3135" s="437"/>
      <c r="AF3135" s="437"/>
    </row>
    <row r="3136">
      <c r="A3136" s="488" t="s">
        <v>8960</v>
      </c>
      <c r="B3136" s="474"/>
      <c r="C3136" s="474"/>
      <c r="D3136" s="474"/>
      <c r="E3136" s="474"/>
      <c r="F3136" s="474"/>
      <c r="G3136" s="474"/>
      <c r="H3136" s="451"/>
      <c r="S3136" s="452"/>
      <c r="T3136" s="437"/>
      <c r="U3136" s="437"/>
      <c r="V3136" s="437"/>
      <c r="W3136" s="437"/>
      <c r="X3136" s="437"/>
      <c r="Y3136" s="437"/>
      <c r="Z3136" s="437"/>
      <c r="AA3136" s="437"/>
      <c r="AB3136" s="437"/>
      <c r="AC3136" s="437"/>
      <c r="AD3136" s="437"/>
      <c r="AE3136" s="437"/>
      <c r="AF3136" s="437"/>
    </row>
    <row r="3137">
      <c r="A3137" s="471" t="s">
        <v>8944</v>
      </c>
      <c r="B3137" s="472" t="s">
        <v>8946</v>
      </c>
      <c r="C3137" s="473" t="s">
        <v>39</v>
      </c>
      <c r="D3137" s="475"/>
      <c r="E3137" s="472" t="s">
        <v>8951</v>
      </c>
      <c r="F3137" s="478" t="s">
        <v>8961</v>
      </c>
      <c r="G3137" s="473" t="s">
        <v>8953</v>
      </c>
      <c r="H3137" s="451"/>
      <c r="S3137" s="452"/>
      <c r="T3137" s="437"/>
      <c r="U3137" s="437"/>
      <c r="V3137" s="437"/>
      <c r="W3137" s="437"/>
      <c r="X3137" s="437"/>
      <c r="Y3137" s="437"/>
      <c r="Z3137" s="437"/>
      <c r="AA3137" s="437"/>
      <c r="AB3137" s="437"/>
      <c r="AC3137" s="437"/>
      <c r="AD3137" s="437"/>
      <c r="AE3137" s="437"/>
      <c r="AF3137" s="437"/>
    </row>
    <row r="3138">
      <c r="A3138" s="471" t="s">
        <v>6465</v>
      </c>
      <c r="B3138" s="472">
        <v>1.0</v>
      </c>
      <c r="C3138" s="476" t="s">
        <v>8955</v>
      </c>
      <c r="D3138" s="475"/>
      <c r="E3138" s="478" t="s">
        <v>8956</v>
      </c>
      <c r="F3138" s="472"/>
      <c r="G3138" s="473" t="s">
        <v>8957</v>
      </c>
      <c r="H3138" s="451"/>
      <c r="S3138" s="452"/>
      <c r="T3138" s="437"/>
      <c r="U3138" s="437"/>
      <c r="V3138" s="437"/>
      <c r="W3138" s="437"/>
      <c r="X3138" s="437"/>
      <c r="Y3138" s="437"/>
      <c r="Z3138" s="437"/>
      <c r="AA3138" s="437"/>
      <c r="AB3138" s="437"/>
      <c r="AC3138" s="437"/>
      <c r="AD3138" s="437"/>
      <c r="AE3138" s="437"/>
      <c r="AF3138" s="437"/>
    </row>
    <row r="3139">
      <c r="A3139" s="489" t="s">
        <v>8962</v>
      </c>
      <c r="B3139" s="474"/>
      <c r="C3139" s="474"/>
      <c r="D3139" s="474"/>
      <c r="E3139" s="474"/>
      <c r="F3139" s="474"/>
      <c r="G3139" s="474"/>
      <c r="H3139" s="451"/>
      <c r="S3139" s="452"/>
      <c r="T3139" s="437"/>
      <c r="U3139" s="437"/>
      <c r="V3139" s="437"/>
      <c r="W3139" s="437"/>
      <c r="X3139" s="437"/>
      <c r="Y3139" s="437"/>
      <c r="Z3139" s="437"/>
      <c r="AA3139" s="437"/>
      <c r="AB3139" s="437"/>
      <c r="AC3139" s="437"/>
      <c r="AD3139" s="437"/>
      <c r="AE3139" s="437"/>
      <c r="AF3139" s="437"/>
    </row>
    <row r="3140">
      <c r="A3140" s="471" t="s">
        <v>8944</v>
      </c>
      <c r="B3140" s="472" t="s">
        <v>8946</v>
      </c>
      <c r="C3140" s="473" t="s">
        <v>39</v>
      </c>
      <c r="D3140" s="475"/>
      <c r="E3140" s="472" t="s">
        <v>8951</v>
      </c>
      <c r="F3140" s="472" t="s">
        <v>8952</v>
      </c>
      <c r="G3140" s="473" t="s">
        <v>8953</v>
      </c>
      <c r="H3140" s="451"/>
      <c r="S3140" s="452"/>
      <c r="T3140" s="437"/>
      <c r="U3140" s="437"/>
      <c r="V3140" s="437"/>
      <c r="W3140" s="437"/>
      <c r="X3140" s="437"/>
      <c r="Y3140" s="437"/>
      <c r="Z3140" s="437"/>
      <c r="AA3140" s="437"/>
      <c r="AB3140" s="437"/>
      <c r="AC3140" s="437"/>
      <c r="AD3140" s="437"/>
      <c r="AE3140" s="437"/>
      <c r="AF3140" s="437"/>
    </row>
    <row r="3141">
      <c r="A3141" s="490" t="s">
        <v>6465</v>
      </c>
      <c r="B3141" s="491">
        <v>1.0</v>
      </c>
      <c r="C3141" s="492" t="s">
        <v>8955</v>
      </c>
      <c r="D3141" s="493"/>
      <c r="E3141" s="494" t="s">
        <v>8956</v>
      </c>
      <c r="F3141" s="491"/>
      <c r="G3141" s="495" t="s">
        <v>8963</v>
      </c>
      <c r="H3141" s="451"/>
      <c r="S3141" s="452"/>
      <c r="T3141" s="437"/>
      <c r="U3141" s="437"/>
      <c r="V3141" s="437"/>
      <c r="W3141" s="437"/>
      <c r="X3141" s="437"/>
      <c r="Y3141" s="437"/>
      <c r="Z3141" s="437"/>
      <c r="AA3141" s="437"/>
      <c r="AB3141" s="437"/>
      <c r="AC3141" s="437"/>
      <c r="AD3141" s="437"/>
      <c r="AE3141" s="437"/>
      <c r="AF3141" s="437"/>
    </row>
    <row r="3142">
      <c r="A3142" s="496"/>
      <c r="B3142" s="497"/>
      <c r="C3142" s="497"/>
      <c r="E3142" s="497"/>
      <c r="F3142" s="497"/>
      <c r="G3142" s="497"/>
      <c r="H3142" s="451"/>
      <c r="S3142" s="452"/>
      <c r="T3142" s="437"/>
      <c r="U3142" s="437"/>
      <c r="V3142" s="437"/>
      <c r="W3142" s="437"/>
      <c r="X3142" s="437"/>
      <c r="Y3142" s="437"/>
      <c r="Z3142" s="437"/>
      <c r="AA3142" s="437"/>
      <c r="AB3142" s="437"/>
      <c r="AC3142" s="437"/>
      <c r="AD3142" s="437"/>
      <c r="AE3142" s="437"/>
      <c r="AF3142" s="437"/>
    </row>
    <row r="3143">
      <c r="A3143" s="498" t="s">
        <v>8964</v>
      </c>
      <c r="B3143" s="435"/>
      <c r="C3143" s="435"/>
      <c r="D3143" s="499" t="s">
        <v>8965</v>
      </c>
      <c r="E3143" s="500" t="s">
        <v>8966</v>
      </c>
      <c r="F3143" s="499" t="s">
        <v>8967</v>
      </c>
      <c r="G3143" s="435"/>
      <c r="H3143" s="435"/>
      <c r="I3143" s="435"/>
      <c r="J3143" s="501" t="s">
        <v>8965</v>
      </c>
      <c r="K3143" s="500" t="s">
        <v>8966</v>
      </c>
      <c r="L3143" s="501" t="s">
        <v>8968</v>
      </c>
      <c r="M3143" s="435"/>
      <c r="N3143" s="435"/>
      <c r="O3143" s="435"/>
      <c r="P3143" s="502" t="s">
        <v>8965</v>
      </c>
      <c r="Q3143" s="503" t="s">
        <v>8966</v>
      </c>
      <c r="R3143" s="504"/>
      <c r="S3143" s="436"/>
      <c r="T3143" s="437"/>
      <c r="U3143" s="437"/>
      <c r="V3143" s="437"/>
      <c r="W3143" s="437"/>
      <c r="X3143" s="437"/>
      <c r="Y3143" s="437"/>
      <c r="Z3143" s="437"/>
      <c r="AA3143" s="437"/>
      <c r="AB3143" s="437"/>
      <c r="AC3143" s="437"/>
      <c r="AD3143" s="437"/>
      <c r="AE3143" s="437"/>
      <c r="AF3143" s="437"/>
    </row>
    <row r="3144">
      <c r="A3144" s="505"/>
      <c r="S3144" s="452"/>
      <c r="T3144" s="437"/>
      <c r="U3144" s="437"/>
      <c r="V3144" s="437"/>
      <c r="W3144" s="437"/>
      <c r="X3144" s="437"/>
      <c r="Y3144" s="437"/>
      <c r="Z3144" s="437"/>
      <c r="AA3144" s="437"/>
      <c r="AB3144" s="437"/>
      <c r="AC3144" s="437"/>
      <c r="AD3144" s="437"/>
      <c r="AE3144" s="437"/>
      <c r="AF3144" s="437"/>
    </row>
    <row r="3145">
      <c r="A3145" s="506" t="s">
        <v>8969</v>
      </c>
      <c r="D3145" s="507" t="s">
        <v>8965</v>
      </c>
      <c r="E3145" s="508" t="s">
        <v>8966</v>
      </c>
      <c r="F3145" s="507" t="s">
        <v>8970</v>
      </c>
      <c r="J3145" s="507" t="s">
        <v>8965</v>
      </c>
      <c r="K3145" s="508" t="s">
        <v>8966</v>
      </c>
      <c r="L3145" s="507" t="s">
        <v>8971</v>
      </c>
      <c r="P3145" s="509" t="s">
        <v>8965</v>
      </c>
      <c r="Q3145" s="510" t="s">
        <v>8966</v>
      </c>
      <c r="R3145" s="511" t="s">
        <v>8972</v>
      </c>
      <c r="S3145" s="452"/>
      <c r="T3145" s="437"/>
      <c r="U3145" s="437"/>
      <c r="V3145" s="437"/>
      <c r="W3145" s="437"/>
      <c r="X3145" s="437"/>
      <c r="Y3145" s="437"/>
      <c r="Z3145" s="437"/>
      <c r="AA3145" s="437"/>
      <c r="AB3145" s="437"/>
      <c r="AC3145" s="437"/>
      <c r="AD3145" s="437"/>
      <c r="AE3145" s="437"/>
      <c r="AF3145" s="437"/>
    </row>
    <row r="3146">
      <c r="A3146" s="512"/>
      <c r="B3146" s="513"/>
      <c r="C3146" s="513"/>
      <c r="D3146" s="513"/>
      <c r="E3146" s="513"/>
      <c r="F3146" s="513"/>
      <c r="G3146" s="513"/>
      <c r="H3146" s="513"/>
      <c r="I3146" s="513"/>
      <c r="J3146" s="513"/>
      <c r="K3146" s="513"/>
      <c r="L3146" s="513"/>
      <c r="M3146" s="513"/>
      <c r="N3146" s="513"/>
      <c r="O3146" s="513"/>
      <c r="P3146" s="513"/>
      <c r="Q3146" s="513"/>
      <c r="R3146" s="513"/>
      <c r="S3146" s="514"/>
      <c r="T3146" s="437"/>
      <c r="U3146" s="437"/>
      <c r="V3146" s="437"/>
      <c r="W3146" s="437"/>
      <c r="X3146" s="437"/>
      <c r="Y3146" s="437"/>
      <c r="Z3146" s="437"/>
      <c r="AA3146" s="437"/>
      <c r="AB3146" s="437"/>
      <c r="AC3146" s="437"/>
      <c r="AD3146" s="437"/>
      <c r="AE3146" s="437"/>
      <c r="AF3146" s="437"/>
    </row>
    <row r="3147">
      <c r="A3147" s="434" t="s">
        <v>9086</v>
      </c>
      <c r="B3147" s="435"/>
      <c r="C3147" s="435"/>
      <c r="D3147" s="435"/>
      <c r="E3147" s="435"/>
      <c r="F3147" s="435"/>
      <c r="G3147" s="435"/>
      <c r="H3147" s="435"/>
      <c r="I3147" s="435"/>
      <c r="J3147" s="435"/>
      <c r="K3147" s="435"/>
      <c r="L3147" s="435"/>
      <c r="M3147" s="435"/>
      <c r="N3147" s="435"/>
      <c r="O3147" s="435"/>
      <c r="P3147" s="435"/>
      <c r="Q3147" s="435"/>
      <c r="R3147" s="435"/>
      <c r="S3147" s="436"/>
      <c r="T3147" s="437"/>
      <c r="U3147" s="437"/>
      <c r="V3147" s="437"/>
      <c r="W3147" s="437"/>
      <c r="X3147" s="437"/>
      <c r="Y3147" s="437"/>
      <c r="Z3147" s="437"/>
      <c r="AA3147" s="437"/>
      <c r="AB3147" s="437"/>
      <c r="AC3147" s="437"/>
      <c r="AD3147" s="437"/>
      <c r="AE3147" s="437"/>
      <c r="AF3147" s="437"/>
    </row>
    <row r="3148">
      <c r="A3148" s="438" t="s">
        <v>8935</v>
      </c>
      <c r="B3148" s="439"/>
      <c r="C3148" s="438" t="s">
        <v>8936</v>
      </c>
      <c r="D3148" s="440"/>
      <c r="E3148" s="439"/>
      <c r="F3148" s="441" t="s">
        <v>1437</v>
      </c>
      <c r="G3148" s="442" t="s">
        <v>8937</v>
      </c>
      <c r="H3148" s="443" t="s">
        <v>1442</v>
      </c>
      <c r="I3148" s="444"/>
      <c r="J3148" s="444"/>
      <c r="K3148" s="444"/>
      <c r="L3148" s="444"/>
      <c r="M3148" s="444"/>
      <c r="N3148" s="444"/>
      <c r="O3148" s="444"/>
      <c r="P3148" s="444"/>
      <c r="Q3148" s="444"/>
      <c r="R3148" s="444"/>
      <c r="S3148" s="445"/>
      <c r="T3148" s="437"/>
      <c r="U3148" s="437"/>
      <c r="V3148" s="437"/>
      <c r="W3148" s="437"/>
      <c r="X3148" s="437"/>
      <c r="Y3148" s="437"/>
      <c r="Z3148" s="437"/>
      <c r="AA3148" s="437"/>
      <c r="AB3148" s="437"/>
      <c r="AC3148" s="437"/>
      <c r="AD3148" s="437"/>
      <c r="AE3148" s="437"/>
      <c r="AF3148" s="437"/>
    </row>
    <row r="3149">
      <c r="A3149" s="446" t="s">
        <v>8938</v>
      </c>
      <c r="B3149" s="22"/>
      <c r="C3149" s="447"/>
      <c r="D3149" s="448"/>
      <c r="E3149" s="22"/>
      <c r="F3149" s="449" t="s">
        <v>8939</v>
      </c>
      <c r="G3149" s="450"/>
      <c r="H3149" s="451"/>
      <c r="S3149" s="452"/>
      <c r="T3149" s="437"/>
      <c r="U3149" s="437"/>
      <c r="V3149" s="437"/>
      <c r="W3149" s="437"/>
      <c r="X3149" s="437"/>
      <c r="Y3149" s="437"/>
      <c r="Z3149" s="437"/>
      <c r="AA3149" s="437"/>
      <c r="AB3149" s="437"/>
      <c r="AC3149" s="437"/>
      <c r="AD3149" s="437"/>
      <c r="AE3149" s="437"/>
      <c r="AF3149" s="437"/>
    </row>
    <row r="3150">
      <c r="A3150" s="453" t="s">
        <v>8940</v>
      </c>
      <c r="B3150" s="448"/>
      <c r="C3150" s="448"/>
      <c r="D3150" s="22"/>
      <c r="E3150" s="454" t="s">
        <v>8941</v>
      </c>
      <c r="F3150" s="455" t="s">
        <v>8942</v>
      </c>
      <c r="G3150" s="456"/>
      <c r="H3150" s="451"/>
      <c r="S3150" s="452"/>
      <c r="T3150" s="437"/>
      <c r="U3150" s="437"/>
      <c r="V3150" s="437"/>
      <c r="W3150" s="437"/>
      <c r="X3150" s="437"/>
      <c r="Y3150" s="437"/>
      <c r="Z3150" s="437"/>
      <c r="AA3150" s="437"/>
      <c r="AB3150" s="437"/>
      <c r="AC3150" s="437"/>
      <c r="AD3150" s="437"/>
      <c r="AE3150" s="437"/>
      <c r="AF3150" s="437"/>
    </row>
    <row r="3151">
      <c r="A3151" s="457" t="s">
        <v>8943</v>
      </c>
      <c r="B3151" s="458"/>
      <c r="C3151" s="458"/>
      <c r="D3151" s="459"/>
      <c r="E3151" s="460"/>
      <c r="F3151" s="461"/>
      <c r="G3151" s="462"/>
      <c r="H3151" s="463"/>
      <c r="I3151" s="464"/>
      <c r="J3151" s="464"/>
      <c r="K3151" s="464"/>
      <c r="L3151" s="464"/>
      <c r="M3151" s="464"/>
      <c r="N3151" s="464"/>
      <c r="O3151" s="464"/>
      <c r="P3151" s="464"/>
      <c r="Q3151" s="464"/>
      <c r="R3151" s="464"/>
      <c r="S3151" s="465"/>
      <c r="T3151" s="437"/>
      <c r="U3151" s="437"/>
      <c r="V3151" s="437"/>
      <c r="W3151" s="437"/>
      <c r="X3151" s="437"/>
      <c r="Y3151" s="437"/>
      <c r="Z3151" s="437"/>
      <c r="AA3151" s="437"/>
      <c r="AB3151" s="437"/>
      <c r="AC3151" s="437"/>
      <c r="AD3151" s="437"/>
      <c r="AE3151" s="437"/>
      <c r="AF3151" s="437"/>
    </row>
    <row r="3152">
      <c r="A3152" s="466" t="s">
        <v>8944</v>
      </c>
      <c r="B3152" s="467"/>
      <c r="C3152" s="468" t="s">
        <v>8945</v>
      </c>
      <c r="D3152" s="469"/>
      <c r="E3152" s="469"/>
      <c r="F3152" s="469"/>
      <c r="G3152" s="469"/>
      <c r="H3152" s="558" t="s">
        <v>1464</v>
      </c>
      <c r="S3152" s="452"/>
      <c r="T3152" s="437"/>
      <c r="U3152" s="437"/>
      <c r="V3152" s="437"/>
      <c r="W3152" s="437"/>
      <c r="X3152" s="437"/>
      <c r="Y3152" s="437"/>
      <c r="Z3152" s="437"/>
      <c r="AA3152" s="437"/>
      <c r="AB3152" s="437"/>
      <c r="AC3152" s="437"/>
      <c r="AD3152" s="437"/>
      <c r="AE3152" s="437"/>
      <c r="AF3152" s="437"/>
    </row>
    <row r="3153">
      <c r="A3153" s="471"/>
      <c r="B3153" s="472" t="s">
        <v>8946</v>
      </c>
      <c r="C3153" s="473" t="s">
        <v>8947</v>
      </c>
      <c r="D3153" s="474"/>
      <c r="E3153" s="474"/>
      <c r="F3153" s="475"/>
      <c r="G3153" s="473" t="s">
        <v>8948</v>
      </c>
      <c r="H3153" s="451"/>
      <c r="S3153" s="452"/>
      <c r="T3153" s="437"/>
      <c r="U3153" s="437"/>
      <c r="V3153" s="437"/>
      <c r="W3153" s="437"/>
      <c r="X3153" s="437"/>
      <c r="Y3153" s="437"/>
      <c r="Z3153" s="437"/>
      <c r="AA3153" s="437"/>
      <c r="AB3153" s="437"/>
      <c r="AC3153" s="437"/>
      <c r="AD3153" s="437"/>
      <c r="AE3153" s="437"/>
      <c r="AF3153" s="437"/>
    </row>
    <row r="3154">
      <c r="A3154" s="471" t="s">
        <v>2101</v>
      </c>
      <c r="B3154" s="472">
        <v>1.0</v>
      </c>
      <c r="C3154" s="476" t="s">
        <v>2102</v>
      </c>
      <c r="D3154" s="474"/>
      <c r="E3154" s="474"/>
      <c r="F3154" s="475"/>
      <c r="G3154" s="477"/>
      <c r="H3154" s="451"/>
      <c r="S3154" s="452"/>
      <c r="T3154" s="437"/>
      <c r="U3154" s="437"/>
      <c r="V3154" s="437"/>
      <c r="W3154" s="437"/>
      <c r="X3154" s="437"/>
      <c r="Y3154" s="437"/>
      <c r="Z3154" s="437"/>
      <c r="AA3154" s="437"/>
      <c r="AB3154" s="437"/>
      <c r="AC3154" s="437"/>
      <c r="AD3154" s="437"/>
      <c r="AE3154" s="437"/>
      <c r="AF3154" s="437"/>
    </row>
    <row r="3155">
      <c r="A3155" s="471" t="s">
        <v>2101</v>
      </c>
      <c r="B3155" s="478">
        <v>2.0</v>
      </c>
      <c r="C3155" s="476" t="s">
        <v>2109</v>
      </c>
      <c r="D3155" s="474"/>
      <c r="E3155" s="474"/>
      <c r="F3155" s="475"/>
      <c r="G3155" s="477"/>
      <c r="H3155" s="451"/>
      <c r="S3155" s="452"/>
      <c r="T3155" s="437"/>
      <c r="U3155" s="437"/>
      <c r="V3155" s="437"/>
      <c r="W3155" s="437"/>
      <c r="X3155" s="437"/>
      <c r="Y3155" s="437"/>
      <c r="Z3155" s="437"/>
      <c r="AA3155" s="437"/>
      <c r="AB3155" s="437"/>
      <c r="AC3155" s="437"/>
      <c r="AD3155" s="437"/>
      <c r="AE3155" s="437"/>
      <c r="AF3155" s="437"/>
    </row>
    <row r="3156">
      <c r="A3156" s="471"/>
      <c r="B3156" s="472" t="s">
        <v>8946</v>
      </c>
      <c r="C3156" s="473" t="s">
        <v>8947</v>
      </c>
      <c r="D3156" s="474"/>
      <c r="E3156" s="475"/>
      <c r="F3156" s="472" t="s">
        <v>8948</v>
      </c>
      <c r="G3156" s="477" t="s">
        <v>8949</v>
      </c>
      <c r="H3156" s="451"/>
      <c r="S3156" s="452"/>
      <c r="T3156" s="437"/>
      <c r="U3156" s="437"/>
      <c r="V3156" s="437"/>
      <c r="W3156" s="437"/>
      <c r="X3156" s="437"/>
      <c r="Y3156" s="437"/>
      <c r="Z3156" s="437"/>
      <c r="AA3156" s="437"/>
      <c r="AB3156" s="437"/>
      <c r="AC3156" s="437"/>
      <c r="AD3156" s="437"/>
      <c r="AE3156" s="437"/>
      <c r="AF3156" s="437"/>
    </row>
    <row r="3157">
      <c r="A3157" s="471" t="s">
        <v>2104</v>
      </c>
      <c r="B3157" s="472">
        <v>1.0</v>
      </c>
      <c r="C3157" s="476" t="s">
        <v>2112</v>
      </c>
      <c r="D3157" s="474"/>
      <c r="E3157" s="475"/>
      <c r="F3157" s="478" t="s">
        <v>2113</v>
      </c>
      <c r="G3157" s="559" t="s">
        <v>1638</v>
      </c>
      <c r="H3157" s="451"/>
      <c r="S3157" s="452"/>
      <c r="T3157" s="437"/>
      <c r="U3157" s="437"/>
      <c r="V3157" s="437"/>
      <c r="W3157" s="437"/>
      <c r="X3157" s="437"/>
      <c r="Y3157" s="437"/>
      <c r="Z3157" s="437"/>
      <c r="AA3157" s="437"/>
      <c r="AB3157" s="437"/>
      <c r="AC3157" s="437"/>
      <c r="AD3157" s="437"/>
      <c r="AE3157" s="437"/>
      <c r="AF3157" s="437"/>
    </row>
    <row r="3158">
      <c r="A3158" s="479"/>
      <c r="B3158" s="472" t="s">
        <v>8946</v>
      </c>
      <c r="C3158" s="480" t="s">
        <v>8947</v>
      </c>
      <c r="D3158" s="480" t="s">
        <v>8950</v>
      </c>
      <c r="E3158" s="480" t="s">
        <v>8951</v>
      </c>
      <c r="F3158" s="481" t="s">
        <v>8952</v>
      </c>
      <c r="G3158" s="482" t="s">
        <v>8953</v>
      </c>
      <c r="H3158" s="451"/>
      <c r="S3158" s="452"/>
      <c r="T3158" s="437"/>
      <c r="U3158" s="437"/>
      <c r="V3158" s="437"/>
      <c r="W3158" s="437"/>
      <c r="X3158" s="437"/>
      <c r="Y3158" s="437"/>
      <c r="Z3158" s="437"/>
      <c r="AA3158" s="437"/>
      <c r="AB3158" s="437"/>
      <c r="AC3158" s="437"/>
      <c r="AD3158" s="437"/>
      <c r="AE3158" s="437"/>
      <c r="AF3158" s="437"/>
    </row>
    <row r="3159">
      <c r="A3159" s="471" t="s">
        <v>8975</v>
      </c>
      <c r="B3159" s="472">
        <v>1.0</v>
      </c>
      <c r="C3159" s="478" t="s">
        <v>8976</v>
      </c>
      <c r="D3159" s="472"/>
      <c r="E3159" s="478" t="s">
        <v>8977</v>
      </c>
      <c r="F3159" s="472"/>
      <c r="G3159" s="473" t="s">
        <v>8978</v>
      </c>
      <c r="H3159" s="451"/>
      <c r="S3159" s="452"/>
      <c r="T3159" s="437"/>
      <c r="U3159" s="437"/>
      <c r="V3159" s="437"/>
      <c r="W3159" s="437"/>
      <c r="X3159" s="437"/>
      <c r="Y3159" s="437"/>
      <c r="Z3159" s="437"/>
      <c r="AA3159" s="437"/>
      <c r="AB3159" s="437"/>
      <c r="AC3159" s="437"/>
      <c r="AD3159" s="437"/>
      <c r="AE3159" s="437"/>
      <c r="AF3159" s="437"/>
    </row>
    <row r="3160">
      <c r="A3160" s="471"/>
      <c r="B3160" s="472" t="s">
        <v>8946</v>
      </c>
      <c r="C3160" s="476" t="s">
        <v>8958</v>
      </c>
      <c r="D3160" s="474"/>
      <c r="E3160" s="474"/>
      <c r="F3160" s="475"/>
      <c r="G3160" s="473" t="s">
        <v>8959</v>
      </c>
      <c r="H3160" s="451"/>
      <c r="S3160" s="452"/>
      <c r="T3160" s="437"/>
      <c r="U3160" s="437"/>
      <c r="V3160" s="437"/>
      <c r="W3160" s="437"/>
      <c r="X3160" s="437"/>
      <c r="Y3160" s="437"/>
      <c r="Z3160" s="437"/>
      <c r="AA3160" s="437"/>
      <c r="AB3160" s="437"/>
      <c r="AC3160" s="437"/>
      <c r="AD3160" s="437"/>
      <c r="AE3160" s="437"/>
      <c r="AF3160" s="437"/>
    </row>
    <row r="3161">
      <c r="A3161" s="486" t="s">
        <v>1636</v>
      </c>
      <c r="B3161" s="478">
        <v>1.0</v>
      </c>
      <c r="C3161" s="487" t="s">
        <v>1706</v>
      </c>
      <c r="D3161" s="474"/>
      <c r="E3161" s="474"/>
      <c r="F3161" s="475"/>
      <c r="G3161" s="476" t="s">
        <v>1638</v>
      </c>
      <c r="H3161" s="451"/>
      <c r="S3161" s="452"/>
      <c r="T3161" s="437"/>
      <c r="U3161" s="437"/>
      <c r="V3161" s="437"/>
      <c r="W3161" s="437"/>
      <c r="X3161" s="437"/>
      <c r="Y3161" s="437"/>
      <c r="Z3161" s="437"/>
      <c r="AA3161" s="437"/>
      <c r="AB3161" s="437"/>
      <c r="AC3161" s="437"/>
      <c r="AD3161" s="437"/>
      <c r="AE3161" s="437"/>
      <c r="AF3161" s="437"/>
    </row>
    <row r="3162">
      <c r="A3162" s="486" t="s">
        <v>1636</v>
      </c>
      <c r="B3162" s="478">
        <v>2.0</v>
      </c>
      <c r="C3162" s="487" t="s">
        <v>1707</v>
      </c>
      <c r="D3162" s="474"/>
      <c r="E3162" s="474"/>
      <c r="F3162" s="475"/>
      <c r="G3162" s="476" t="s">
        <v>1661</v>
      </c>
      <c r="H3162" s="451"/>
      <c r="S3162" s="452"/>
      <c r="T3162" s="437"/>
      <c r="U3162" s="437"/>
      <c r="V3162" s="437"/>
      <c r="W3162" s="437"/>
      <c r="X3162" s="437"/>
      <c r="Y3162" s="437"/>
      <c r="Z3162" s="437"/>
      <c r="AA3162" s="437"/>
      <c r="AB3162" s="437"/>
      <c r="AC3162" s="437"/>
      <c r="AD3162" s="437"/>
      <c r="AE3162" s="437"/>
      <c r="AF3162" s="437"/>
    </row>
    <row r="3163">
      <c r="A3163" s="486" t="s">
        <v>1636</v>
      </c>
      <c r="B3163" s="478">
        <v>3.0</v>
      </c>
      <c r="C3163" s="487" t="s">
        <v>1662</v>
      </c>
      <c r="D3163" s="474"/>
      <c r="E3163" s="474"/>
      <c r="F3163" s="475"/>
      <c r="G3163" s="476" t="s">
        <v>1638</v>
      </c>
      <c r="H3163" s="451"/>
      <c r="S3163" s="452"/>
      <c r="T3163" s="437"/>
      <c r="U3163" s="437"/>
      <c r="V3163" s="437"/>
      <c r="W3163" s="437"/>
      <c r="X3163" s="437"/>
      <c r="Y3163" s="437"/>
      <c r="Z3163" s="437"/>
      <c r="AA3163" s="437"/>
      <c r="AB3163" s="437"/>
      <c r="AC3163" s="437"/>
      <c r="AD3163" s="437"/>
      <c r="AE3163" s="437"/>
      <c r="AF3163" s="437"/>
    </row>
    <row r="3164">
      <c r="A3164" s="486" t="s">
        <v>1646</v>
      </c>
      <c r="B3164" s="478">
        <v>4.0</v>
      </c>
      <c r="C3164" s="487" t="s">
        <v>1708</v>
      </c>
      <c r="D3164" s="474"/>
      <c r="E3164" s="474"/>
      <c r="F3164" s="475"/>
      <c r="G3164" s="476" t="s">
        <v>1664</v>
      </c>
      <c r="H3164" s="451"/>
      <c r="S3164" s="452"/>
      <c r="T3164" s="437"/>
      <c r="U3164" s="437"/>
      <c r="V3164" s="437"/>
      <c r="W3164" s="437"/>
      <c r="X3164" s="437"/>
      <c r="Y3164" s="437"/>
      <c r="Z3164" s="437"/>
      <c r="AA3164" s="437"/>
      <c r="AB3164" s="437"/>
      <c r="AC3164" s="437"/>
      <c r="AD3164" s="437"/>
      <c r="AE3164" s="437"/>
      <c r="AF3164" s="437"/>
    </row>
    <row r="3165">
      <c r="A3165" s="486" t="s">
        <v>1646</v>
      </c>
      <c r="B3165" s="478">
        <v>5.0</v>
      </c>
      <c r="C3165" s="487" t="s">
        <v>1665</v>
      </c>
      <c r="D3165" s="474"/>
      <c r="E3165" s="474"/>
      <c r="F3165" s="475"/>
      <c r="G3165" s="476" t="s">
        <v>1666</v>
      </c>
      <c r="H3165" s="451"/>
      <c r="S3165" s="452"/>
      <c r="T3165" s="437"/>
      <c r="U3165" s="437"/>
      <c r="V3165" s="437"/>
      <c r="W3165" s="437"/>
      <c r="X3165" s="437"/>
      <c r="Y3165" s="437"/>
      <c r="Z3165" s="437"/>
      <c r="AA3165" s="437"/>
      <c r="AB3165" s="437"/>
      <c r="AC3165" s="437"/>
      <c r="AD3165" s="437"/>
      <c r="AE3165" s="437"/>
      <c r="AF3165" s="437"/>
    </row>
    <row r="3166">
      <c r="A3166" s="486" t="s">
        <v>1636</v>
      </c>
      <c r="B3166" s="478">
        <v>6.0</v>
      </c>
      <c r="C3166" s="487" t="s">
        <v>1667</v>
      </c>
      <c r="D3166" s="474"/>
      <c r="E3166" s="474"/>
      <c r="F3166" s="475"/>
      <c r="G3166" s="476" t="s">
        <v>1638</v>
      </c>
      <c r="H3166" s="451"/>
      <c r="S3166" s="452"/>
      <c r="T3166" s="437"/>
      <c r="U3166" s="437"/>
      <c r="V3166" s="437"/>
      <c r="W3166" s="437"/>
      <c r="X3166" s="437"/>
      <c r="Y3166" s="437"/>
      <c r="Z3166" s="437"/>
      <c r="AA3166" s="437"/>
      <c r="AB3166" s="437"/>
      <c r="AC3166" s="437"/>
      <c r="AD3166" s="437"/>
      <c r="AE3166" s="437"/>
      <c r="AF3166" s="437"/>
    </row>
    <row r="3167">
      <c r="A3167" s="486" t="s">
        <v>1636</v>
      </c>
      <c r="B3167" s="478">
        <v>7.0</v>
      </c>
      <c r="C3167" s="487" t="s">
        <v>1668</v>
      </c>
      <c r="D3167" s="474"/>
      <c r="E3167" s="474"/>
      <c r="F3167" s="475"/>
      <c r="G3167" s="476" t="s">
        <v>1638</v>
      </c>
      <c r="H3167" s="451"/>
      <c r="S3167" s="452"/>
      <c r="T3167" s="437"/>
      <c r="U3167" s="437"/>
      <c r="V3167" s="437"/>
      <c r="W3167" s="437"/>
      <c r="X3167" s="437"/>
      <c r="Y3167" s="437"/>
      <c r="Z3167" s="437"/>
      <c r="AA3167" s="437"/>
      <c r="AB3167" s="437"/>
      <c r="AC3167" s="437"/>
      <c r="AD3167" s="437"/>
      <c r="AE3167" s="437"/>
      <c r="AF3167" s="437"/>
    </row>
    <row r="3168">
      <c r="A3168" s="486" t="s">
        <v>1646</v>
      </c>
      <c r="B3168" s="478">
        <v>8.0</v>
      </c>
      <c r="C3168" s="487" t="s">
        <v>1669</v>
      </c>
      <c r="D3168" s="474"/>
      <c r="E3168" s="474"/>
      <c r="F3168" s="475"/>
      <c r="G3168" s="476" t="s">
        <v>1664</v>
      </c>
      <c r="H3168" s="451"/>
      <c r="S3168" s="452"/>
      <c r="T3168" s="437"/>
      <c r="U3168" s="437"/>
      <c r="V3168" s="437"/>
      <c r="W3168" s="437"/>
      <c r="X3168" s="437"/>
      <c r="Y3168" s="437"/>
      <c r="Z3168" s="437"/>
      <c r="AA3168" s="437"/>
      <c r="AB3168" s="437"/>
      <c r="AC3168" s="437"/>
      <c r="AD3168" s="437"/>
      <c r="AE3168" s="437"/>
      <c r="AF3168" s="437"/>
    </row>
    <row r="3169">
      <c r="A3169" s="488" t="s">
        <v>8960</v>
      </c>
      <c r="B3169" s="474"/>
      <c r="C3169" s="474"/>
      <c r="D3169" s="474"/>
      <c r="E3169" s="474"/>
      <c r="F3169" s="474"/>
      <c r="G3169" s="474"/>
      <c r="H3169" s="451"/>
      <c r="S3169" s="452"/>
      <c r="T3169" s="437"/>
      <c r="U3169" s="437"/>
      <c r="V3169" s="437"/>
      <c r="W3169" s="437"/>
      <c r="X3169" s="437"/>
      <c r="Y3169" s="437"/>
      <c r="Z3169" s="437"/>
      <c r="AA3169" s="437"/>
      <c r="AB3169" s="437"/>
      <c r="AC3169" s="437"/>
      <c r="AD3169" s="437"/>
      <c r="AE3169" s="437"/>
      <c r="AF3169" s="437"/>
    </row>
    <row r="3170">
      <c r="A3170" s="471" t="s">
        <v>8944</v>
      </c>
      <c r="B3170" s="472" t="s">
        <v>8946</v>
      </c>
      <c r="C3170" s="473" t="s">
        <v>39</v>
      </c>
      <c r="D3170" s="475"/>
      <c r="E3170" s="472" t="s">
        <v>8951</v>
      </c>
      <c r="F3170" s="478" t="s">
        <v>8961</v>
      </c>
      <c r="G3170" s="473" t="s">
        <v>8953</v>
      </c>
      <c r="H3170" s="451"/>
      <c r="S3170" s="452"/>
      <c r="T3170" s="437"/>
      <c r="U3170" s="437"/>
      <c r="V3170" s="437"/>
      <c r="W3170" s="437"/>
      <c r="X3170" s="437"/>
      <c r="Y3170" s="437"/>
      <c r="Z3170" s="437"/>
      <c r="AA3170" s="437"/>
      <c r="AB3170" s="437"/>
      <c r="AC3170" s="437"/>
      <c r="AD3170" s="437"/>
      <c r="AE3170" s="437"/>
      <c r="AF3170" s="437"/>
    </row>
    <row r="3171">
      <c r="A3171" s="471" t="s">
        <v>6465</v>
      </c>
      <c r="B3171" s="472">
        <v>1.0</v>
      </c>
      <c r="C3171" s="476" t="s">
        <v>8955</v>
      </c>
      <c r="D3171" s="475"/>
      <c r="E3171" s="478" t="s">
        <v>8956</v>
      </c>
      <c r="F3171" s="472"/>
      <c r="G3171" s="473" t="s">
        <v>8957</v>
      </c>
      <c r="H3171" s="451"/>
      <c r="S3171" s="452"/>
      <c r="T3171" s="437"/>
      <c r="U3171" s="437"/>
      <c r="V3171" s="437"/>
      <c r="W3171" s="437"/>
      <c r="X3171" s="437"/>
      <c r="Y3171" s="437"/>
      <c r="Z3171" s="437"/>
      <c r="AA3171" s="437"/>
      <c r="AB3171" s="437"/>
      <c r="AC3171" s="437"/>
      <c r="AD3171" s="437"/>
      <c r="AE3171" s="437"/>
      <c r="AF3171" s="437"/>
    </row>
    <row r="3172">
      <c r="A3172" s="489" t="s">
        <v>8962</v>
      </c>
      <c r="B3172" s="474"/>
      <c r="C3172" s="474"/>
      <c r="D3172" s="474"/>
      <c r="E3172" s="474"/>
      <c r="F3172" s="474"/>
      <c r="G3172" s="474"/>
      <c r="H3172" s="451"/>
      <c r="S3172" s="452"/>
      <c r="T3172" s="437"/>
      <c r="U3172" s="437"/>
      <c r="V3172" s="437"/>
      <c r="W3172" s="437"/>
      <c r="X3172" s="437"/>
      <c r="Y3172" s="437"/>
      <c r="Z3172" s="437"/>
      <c r="AA3172" s="437"/>
      <c r="AB3172" s="437"/>
      <c r="AC3172" s="437"/>
      <c r="AD3172" s="437"/>
      <c r="AE3172" s="437"/>
      <c r="AF3172" s="437"/>
    </row>
    <row r="3173">
      <c r="A3173" s="471" t="s">
        <v>8944</v>
      </c>
      <c r="B3173" s="472" t="s">
        <v>8946</v>
      </c>
      <c r="C3173" s="473" t="s">
        <v>39</v>
      </c>
      <c r="D3173" s="475"/>
      <c r="E3173" s="472" t="s">
        <v>8951</v>
      </c>
      <c r="F3173" s="472" t="s">
        <v>8952</v>
      </c>
      <c r="G3173" s="473" t="s">
        <v>8953</v>
      </c>
      <c r="H3173" s="451"/>
      <c r="S3173" s="452"/>
      <c r="T3173" s="437"/>
      <c r="U3173" s="437"/>
      <c r="V3173" s="437"/>
      <c r="W3173" s="437"/>
      <c r="X3173" s="437"/>
      <c r="Y3173" s="437"/>
      <c r="Z3173" s="437"/>
      <c r="AA3173" s="437"/>
      <c r="AB3173" s="437"/>
      <c r="AC3173" s="437"/>
      <c r="AD3173" s="437"/>
      <c r="AE3173" s="437"/>
      <c r="AF3173" s="437"/>
    </row>
    <row r="3174">
      <c r="A3174" s="490" t="s">
        <v>6465</v>
      </c>
      <c r="B3174" s="491">
        <v>1.0</v>
      </c>
      <c r="C3174" s="492" t="s">
        <v>8955</v>
      </c>
      <c r="D3174" s="493"/>
      <c r="E3174" s="494" t="s">
        <v>8956</v>
      </c>
      <c r="F3174" s="491"/>
      <c r="G3174" s="495" t="s">
        <v>8963</v>
      </c>
      <c r="H3174" s="451"/>
      <c r="S3174" s="452"/>
      <c r="T3174" s="437"/>
      <c r="U3174" s="437"/>
      <c r="V3174" s="437"/>
      <c r="W3174" s="437"/>
      <c r="X3174" s="437"/>
      <c r="Y3174" s="437"/>
      <c r="Z3174" s="437"/>
      <c r="AA3174" s="437"/>
      <c r="AB3174" s="437"/>
      <c r="AC3174" s="437"/>
      <c r="AD3174" s="437"/>
      <c r="AE3174" s="437"/>
      <c r="AF3174" s="437"/>
    </row>
    <row r="3175">
      <c r="A3175" s="496"/>
      <c r="B3175" s="497"/>
      <c r="C3175" s="497"/>
      <c r="E3175" s="497"/>
      <c r="F3175" s="497"/>
      <c r="G3175" s="497"/>
      <c r="H3175" s="451"/>
      <c r="S3175" s="452"/>
      <c r="T3175" s="437"/>
      <c r="U3175" s="437"/>
      <c r="V3175" s="437"/>
      <c r="W3175" s="437"/>
      <c r="X3175" s="437"/>
      <c r="Y3175" s="437"/>
      <c r="Z3175" s="437"/>
      <c r="AA3175" s="437"/>
      <c r="AB3175" s="437"/>
      <c r="AC3175" s="437"/>
      <c r="AD3175" s="437"/>
      <c r="AE3175" s="437"/>
      <c r="AF3175" s="437"/>
    </row>
    <row r="3176">
      <c r="A3176" s="498" t="s">
        <v>8964</v>
      </c>
      <c r="B3176" s="435"/>
      <c r="C3176" s="435"/>
      <c r="D3176" s="499" t="s">
        <v>8965</v>
      </c>
      <c r="E3176" s="500" t="s">
        <v>8966</v>
      </c>
      <c r="F3176" s="499" t="s">
        <v>8967</v>
      </c>
      <c r="G3176" s="435"/>
      <c r="H3176" s="435"/>
      <c r="I3176" s="435"/>
      <c r="J3176" s="501" t="s">
        <v>8965</v>
      </c>
      <c r="K3176" s="500" t="s">
        <v>8966</v>
      </c>
      <c r="L3176" s="501" t="s">
        <v>8968</v>
      </c>
      <c r="M3176" s="435"/>
      <c r="N3176" s="435"/>
      <c r="O3176" s="435"/>
      <c r="P3176" s="502" t="s">
        <v>8965</v>
      </c>
      <c r="Q3176" s="503" t="s">
        <v>8966</v>
      </c>
      <c r="R3176" s="504"/>
      <c r="S3176" s="436"/>
      <c r="T3176" s="437"/>
      <c r="U3176" s="437"/>
      <c r="V3176" s="437"/>
      <c r="W3176" s="437"/>
      <c r="X3176" s="437"/>
      <c r="Y3176" s="437"/>
      <c r="Z3176" s="437"/>
      <c r="AA3176" s="437"/>
      <c r="AB3176" s="437"/>
      <c r="AC3176" s="437"/>
      <c r="AD3176" s="437"/>
      <c r="AE3176" s="437"/>
      <c r="AF3176" s="437"/>
    </row>
    <row r="3177">
      <c r="A3177" s="505"/>
      <c r="S3177" s="452"/>
      <c r="T3177" s="437"/>
      <c r="U3177" s="437"/>
      <c r="V3177" s="437"/>
      <c r="W3177" s="437"/>
      <c r="X3177" s="437"/>
      <c r="Y3177" s="437"/>
      <c r="Z3177" s="437"/>
      <c r="AA3177" s="437"/>
      <c r="AB3177" s="437"/>
      <c r="AC3177" s="437"/>
      <c r="AD3177" s="437"/>
      <c r="AE3177" s="437"/>
      <c r="AF3177" s="437"/>
    </row>
    <row r="3178">
      <c r="A3178" s="506" t="s">
        <v>8969</v>
      </c>
      <c r="D3178" s="507" t="s">
        <v>8965</v>
      </c>
      <c r="E3178" s="508" t="s">
        <v>8966</v>
      </c>
      <c r="F3178" s="507" t="s">
        <v>8970</v>
      </c>
      <c r="J3178" s="507" t="s">
        <v>8965</v>
      </c>
      <c r="K3178" s="508" t="s">
        <v>8966</v>
      </c>
      <c r="L3178" s="507" t="s">
        <v>8971</v>
      </c>
      <c r="P3178" s="509" t="s">
        <v>8965</v>
      </c>
      <c r="Q3178" s="510" t="s">
        <v>8966</v>
      </c>
      <c r="R3178" s="511" t="s">
        <v>8972</v>
      </c>
      <c r="S3178" s="452"/>
      <c r="T3178" s="437"/>
      <c r="U3178" s="437"/>
      <c r="V3178" s="437"/>
      <c r="W3178" s="437"/>
      <c r="X3178" s="437"/>
      <c r="Y3178" s="437"/>
      <c r="Z3178" s="437"/>
      <c r="AA3178" s="437"/>
      <c r="AB3178" s="437"/>
      <c r="AC3178" s="437"/>
      <c r="AD3178" s="437"/>
      <c r="AE3178" s="437"/>
      <c r="AF3178" s="437"/>
    </row>
    <row r="3179">
      <c r="A3179" s="512"/>
      <c r="B3179" s="513"/>
      <c r="C3179" s="513"/>
      <c r="D3179" s="513"/>
      <c r="E3179" s="513"/>
      <c r="F3179" s="513"/>
      <c r="G3179" s="513"/>
      <c r="H3179" s="513"/>
      <c r="I3179" s="513"/>
      <c r="J3179" s="513"/>
      <c r="K3179" s="513"/>
      <c r="L3179" s="513"/>
      <c r="M3179" s="513"/>
      <c r="N3179" s="513"/>
      <c r="O3179" s="513"/>
      <c r="P3179" s="513"/>
      <c r="Q3179" s="513"/>
      <c r="R3179" s="513"/>
      <c r="S3179" s="514"/>
      <c r="T3179" s="437"/>
      <c r="U3179" s="437"/>
      <c r="V3179" s="437"/>
      <c r="W3179" s="437"/>
      <c r="X3179" s="437"/>
      <c r="Y3179" s="437"/>
      <c r="Z3179" s="437"/>
      <c r="AA3179" s="437"/>
      <c r="AB3179" s="437"/>
      <c r="AC3179" s="437"/>
      <c r="AD3179" s="437"/>
      <c r="AE3179" s="437"/>
      <c r="AF3179" s="437"/>
    </row>
    <row r="3180">
      <c r="A3180" s="434" t="s">
        <v>9087</v>
      </c>
      <c r="B3180" s="435"/>
      <c r="C3180" s="435"/>
      <c r="D3180" s="435"/>
      <c r="E3180" s="435"/>
      <c r="F3180" s="435"/>
      <c r="G3180" s="435"/>
      <c r="H3180" s="435"/>
      <c r="I3180" s="435"/>
      <c r="J3180" s="435"/>
      <c r="K3180" s="435"/>
      <c r="L3180" s="435"/>
      <c r="M3180" s="435"/>
      <c r="N3180" s="435"/>
      <c r="O3180" s="435"/>
      <c r="P3180" s="435"/>
      <c r="Q3180" s="435"/>
      <c r="R3180" s="435"/>
      <c r="S3180" s="436"/>
      <c r="T3180" s="437"/>
      <c r="U3180" s="437"/>
      <c r="V3180" s="437"/>
      <c r="W3180" s="437"/>
      <c r="X3180" s="437"/>
      <c r="Y3180" s="437"/>
      <c r="Z3180" s="437"/>
      <c r="AA3180" s="437"/>
      <c r="AB3180" s="437"/>
      <c r="AC3180" s="437"/>
      <c r="AD3180" s="437"/>
      <c r="AE3180" s="437"/>
      <c r="AF3180" s="437"/>
    </row>
    <row r="3181">
      <c r="A3181" s="438" t="s">
        <v>8935</v>
      </c>
      <c r="B3181" s="439"/>
      <c r="C3181" s="438" t="s">
        <v>8936</v>
      </c>
      <c r="D3181" s="440"/>
      <c r="E3181" s="439"/>
      <c r="F3181" s="441" t="s">
        <v>1437</v>
      </c>
      <c r="G3181" s="442" t="s">
        <v>8937</v>
      </c>
      <c r="H3181" s="443" t="s">
        <v>1442</v>
      </c>
      <c r="I3181" s="444"/>
      <c r="J3181" s="444"/>
      <c r="K3181" s="444"/>
      <c r="L3181" s="444"/>
      <c r="M3181" s="444"/>
      <c r="N3181" s="444"/>
      <c r="O3181" s="444"/>
      <c r="P3181" s="444"/>
      <c r="Q3181" s="444"/>
      <c r="R3181" s="444"/>
      <c r="S3181" s="445"/>
      <c r="T3181" s="437"/>
      <c r="U3181" s="437"/>
      <c r="V3181" s="437"/>
      <c r="W3181" s="437"/>
      <c r="X3181" s="437"/>
      <c r="Y3181" s="437"/>
      <c r="Z3181" s="437"/>
      <c r="AA3181" s="437"/>
      <c r="AB3181" s="437"/>
      <c r="AC3181" s="437"/>
      <c r="AD3181" s="437"/>
      <c r="AE3181" s="437"/>
      <c r="AF3181" s="437"/>
    </row>
    <row r="3182">
      <c r="A3182" s="446" t="s">
        <v>8938</v>
      </c>
      <c r="B3182" s="22"/>
      <c r="C3182" s="447"/>
      <c r="D3182" s="448"/>
      <c r="E3182" s="22"/>
      <c r="F3182" s="449" t="s">
        <v>8939</v>
      </c>
      <c r="G3182" s="450"/>
      <c r="H3182" s="451"/>
      <c r="S3182" s="452"/>
      <c r="T3182" s="437"/>
      <c r="U3182" s="437"/>
      <c r="V3182" s="437"/>
      <c r="W3182" s="437"/>
      <c r="X3182" s="437"/>
      <c r="Y3182" s="437"/>
      <c r="Z3182" s="437"/>
      <c r="AA3182" s="437"/>
      <c r="AB3182" s="437"/>
      <c r="AC3182" s="437"/>
      <c r="AD3182" s="437"/>
      <c r="AE3182" s="437"/>
      <c r="AF3182" s="437"/>
    </row>
    <row r="3183">
      <c r="A3183" s="453" t="s">
        <v>8940</v>
      </c>
      <c r="B3183" s="448"/>
      <c r="C3183" s="448"/>
      <c r="D3183" s="22"/>
      <c r="E3183" s="454" t="s">
        <v>8941</v>
      </c>
      <c r="F3183" s="455" t="s">
        <v>8942</v>
      </c>
      <c r="G3183" s="456"/>
      <c r="H3183" s="451"/>
      <c r="S3183" s="452"/>
      <c r="T3183" s="437"/>
      <c r="U3183" s="437"/>
      <c r="V3183" s="437"/>
      <c r="W3183" s="437"/>
      <c r="X3183" s="437"/>
      <c r="Y3183" s="437"/>
      <c r="Z3183" s="437"/>
      <c r="AA3183" s="437"/>
      <c r="AB3183" s="437"/>
      <c r="AC3183" s="437"/>
      <c r="AD3183" s="437"/>
      <c r="AE3183" s="437"/>
      <c r="AF3183" s="437"/>
    </row>
    <row r="3184">
      <c r="A3184" s="457" t="s">
        <v>8943</v>
      </c>
      <c r="B3184" s="458"/>
      <c r="C3184" s="458"/>
      <c r="D3184" s="459"/>
      <c r="E3184" s="460"/>
      <c r="F3184" s="461"/>
      <c r="G3184" s="462"/>
      <c r="H3184" s="463"/>
      <c r="I3184" s="464"/>
      <c r="J3184" s="464"/>
      <c r="K3184" s="464"/>
      <c r="L3184" s="464"/>
      <c r="M3184" s="464"/>
      <c r="N3184" s="464"/>
      <c r="O3184" s="464"/>
      <c r="P3184" s="464"/>
      <c r="Q3184" s="464"/>
      <c r="R3184" s="464"/>
      <c r="S3184" s="465"/>
      <c r="T3184" s="437"/>
      <c r="U3184" s="437"/>
      <c r="V3184" s="437"/>
      <c r="W3184" s="437"/>
      <c r="X3184" s="437"/>
      <c r="Y3184" s="437"/>
      <c r="Z3184" s="437"/>
      <c r="AA3184" s="437"/>
      <c r="AB3184" s="437"/>
      <c r="AC3184" s="437"/>
      <c r="AD3184" s="437"/>
      <c r="AE3184" s="437"/>
      <c r="AF3184" s="437"/>
    </row>
    <row r="3185">
      <c r="A3185" s="466" t="s">
        <v>8944</v>
      </c>
      <c r="B3185" s="467"/>
      <c r="C3185" s="468" t="s">
        <v>8945</v>
      </c>
      <c r="D3185" s="469"/>
      <c r="E3185" s="469"/>
      <c r="F3185" s="469"/>
      <c r="G3185" s="469"/>
      <c r="H3185" s="470" t="s">
        <v>1485</v>
      </c>
      <c r="S3185" s="452"/>
      <c r="T3185" s="437"/>
      <c r="U3185" s="437"/>
      <c r="V3185" s="437"/>
      <c r="W3185" s="437"/>
      <c r="X3185" s="437"/>
      <c r="Y3185" s="437"/>
      <c r="Z3185" s="437"/>
      <c r="AA3185" s="437"/>
      <c r="AB3185" s="437"/>
      <c r="AC3185" s="437"/>
      <c r="AD3185" s="437"/>
      <c r="AE3185" s="437"/>
      <c r="AF3185" s="437"/>
    </row>
    <row r="3186">
      <c r="A3186" s="471"/>
      <c r="B3186" s="472" t="s">
        <v>8946</v>
      </c>
      <c r="C3186" s="473" t="s">
        <v>8947</v>
      </c>
      <c r="D3186" s="474"/>
      <c r="E3186" s="474"/>
      <c r="F3186" s="475"/>
      <c r="G3186" s="473" t="s">
        <v>8948</v>
      </c>
      <c r="H3186" s="451"/>
      <c r="S3186" s="452"/>
      <c r="T3186" s="437"/>
      <c r="U3186" s="437"/>
      <c r="V3186" s="437"/>
      <c r="W3186" s="437"/>
      <c r="X3186" s="437"/>
      <c r="Y3186" s="437"/>
      <c r="Z3186" s="437"/>
      <c r="AA3186" s="437"/>
      <c r="AB3186" s="437"/>
      <c r="AC3186" s="437"/>
      <c r="AD3186" s="437"/>
      <c r="AE3186" s="437"/>
      <c r="AF3186" s="437"/>
    </row>
    <row r="3187">
      <c r="A3187" s="471" t="s">
        <v>2101</v>
      </c>
      <c r="B3187" s="472">
        <v>1.0</v>
      </c>
      <c r="C3187" s="476" t="s">
        <v>2124</v>
      </c>
      <c r="D3187" s="474"/>
      <c r="E3187" s="474"/>
      <c r="F3187" s="475"/>
      <c r="G3187" s="477"/>
      <c r="H3187" s="451"/>
      <c r="S3187" s="452"/>
      <c r="T3187" s="437"/>
      <c r="U3187" s="437"/>
      <c r="V3187" s="437"/>
      <c r="W3187" s="437"/>
      <c r="X3187" s="437"/>
      <c r="Y3187" s="437"/>
      <c r="Z3187" s="437"/>
      <c r="AA3187" s="437"/>
      <c r="AB3187" s="437"/>
      <c r="AC3187" s="437"/>
      <c r="AD3187" s="437"/>
      <c r="AE3187" s="437"/>
      <c r="AF3187" s="437"/>
    </row>
    <row r="3188">
      <c r="A3188" s="471" t="s">
        <v>2101</v>
      </c>
      <c r="B3188" s="478">
        <v>2.0</v>
      </c>
      <c r="C3188" s="476" t="s">
        <v>2125</v>
      </c>
      <c r="D3188" s="474"/>
      <c r="E3188" s="474"/>
      <c r="F3188" s="475"/>
      <c r="G3188" s="477"/>
      <c r="H3188" s="451"/>
      <c r="S3188" s="452"/>
      <c r="T3188" s="437"/>
      <c r="U3188" s="437"/>
      <c r="V3188" s="437"/>
      <c r="W3188" s="437"/>
      <c r="X3188" s="437"/>
      <c r="Y3188" s="437"/>
      <c r="Z3188" s="437"/>
      <c r="AA3188" s="437"/>
      <c r="AB3188" s="437"/>
      <c r="AC3188" s="437"/>
      <c r="AD3188" s="437"/>
      <c r="AE3188" s="437"/>
      <c r="AF3188" s="437"/>
    </row>
    <row r="3189">
      <c r="A3189" s="471"/>
      <c r="B3189" s="472" t="s">
        <v>8946</v>
      </c>
      <c r="C3189" s="517" t="s">
        <v>6512</v>
      </c>
      <c r="D3189" s="517" t="s">
        <v>8974</v>
      </c>
      <c r="E3189" s="517" t="s">
        <v>8951</v>
      </c>
      <c r="F3189" s="517" t="s">
        <v>8952</v>
      </c>
      <c r="G3189" s="473" t="s">
        <v>8953</v>
      </c>
      <c r="H3189" s="451"/>
      <c r="S3189" s="452"/>
      <c r="T3189" s="437"/>
      <c r="U3189" s="437"/>
      <c r="V3189" s="437"/>
      <c r="W3189" s="437"/>
      <c r="X3189" s="437"/>
      <c r="Y3189" s="437"/>
      <c r="Z3189" s="437"/>
      <c r="AA3189" s="437"/>
      <c r="AB3189" s="437"/>
      <c r="AC3189" s="437"/>
      <c r="AD3189" s="437"/>
      <c r="AE3189" s="437"/>
      <c r="AF3189" s="437"/>
    </row>
    <row r="3190">
      <c r="A3190" s="471" t="s">
        <v>8975</v>
      </c>
      <c r="B3190" s="472">
        <v>1.0</v>
      </c>
      <c r="C3190" s="478" t="s">
        <v>8976</v>
      </c>
      <c r="D3190" s="472"/>
      <c r="E3190" s="478" t="s">
        <v>8977</v>
      </c>
      <c r="F3190" s="472"/>
      <c r="G3190" s="473" t="s">
        <v>8978</v>
      </c>
      <c r="H3190" s="451"/>
      <c r="S3190" s="452"/>
      <c r="T3190" s="437"/>
      <c r="U3190" s="437"/>
      <c r="V3190" s="437"/>
      <c r="W3190" s="437"/>
      <c r="X3190" s="437"/>
      <c r="Y3190" s="437"/>
      <c r="Z3190" s="437"/>
      <c r="AA3190" s="437"/>
      <c r="AB3190" s="437"/>
      <c r="AC3190" s="437"/>
      <c r="AD3190" s="437"/>
      <c r="AE3190" s="437"/>
      <c r="AF3190" s="437"/>
    </row>
    <row r="3191">
      <c r="A3191" s="479"/>
      <c r="B3191" s="480" t="s">
        <v>8946</v>
      </c>
      <c r="C3191" s="485" t="s">
        <v>39</v>
      </c>
      <c r="D3191" s="475"/>
      <c r="E3191" s="480" t="s">
        <v>8951</v>
      </c>
      <c r="F3191" s="480" t="s">
        <v>8952</v>
      </c>
      <c r="G3191" s="485" t="s">
        <v>8953</v>
      </c>
      <c r="H3191" s="451"/>
      <c r="S3191" s="452"/>
      <c r="T3191" s="437"/>
      <c r="U3191" s="437"/>
      <c r="V3191" s="437"/>
      <c r="W3191" s="437"/>
      <c r="X3191" s="437"/>
      <c r="Y3191" s="437"/>
      <c r="Z3191" s="437"/>
      <c r="AA3191" s="437"/>
      <c r="AB3191" s="437"/>
      <c r="AC3191" s="437"/>
      <c r="AD3191" s="437"/>
      <c r="AE3191" s="437"/>
      <c r="AF3191" s="437"/>
    </row>
    <row r="3192">
      <c r="A3192" s="471" t="s">
        <v>6465</v>
      </c>
      <c r="B3192" s="480">
        <v>1.0</v>
      </c>
      <c r="C3192" s="484" t="s">
        <v>8955</v>
      </c>
      <c r="D3192" s="475"/>
      <c r="E3192" s="483" t="s">
        <v>8956</v>
      </c>
      <c r="F3192" s="480"/>
      <c r="G3192" s="484" t="s">
        <v>8957</v>
      </c>
      <c r="H3192" s="451"/>
      <c r="S3192" s="452"/>
      <c r="T3192" s="437"/>
      <c r="U3192" s="437"/>
      <c r="V3192" s="437"/>
      <c r="W3192" s="437"/>
      <c r="X3192" s="437"/>
      <c r="Y3192" s="437"/>
      <c r="Z3192" s="437"/>
      <c r="AA3192" s="437"/>
      <c r="AB3192" s="437"/>
      <c r="AC3192" s="437"/>
      <c r="AD3192" s="437"/>
      <c r="AE3192" s="437"/>
      <c r="AF3192" s="437"/>
    </row>
    <row r="3193">
      <c r="A3193" s="471"/>
      <c r="B3193" s="472" t="s">
        <v>8946</v>
      </c>
      <c r="C3193" s="476" t="s">
        <v>8958</v>
      </c>
      <c r="D3193" s="474"/>
      <c r="E3193" s="474"/>
      <c r="F3193" s="475"/>
      <c r="G3193" s="473" t="s">
        <v>8959</v>
      </c>
      <c r="H3193" s="451"/>
      <c r="S3193" s="452"/>
      <c r="T3193" s="437"/>
      <c r="U3193" s="437"/>
      <c r="V3193" s="437"/>
      <c r="W3193" s="437"/>
      <c r="X3193" s="437"/>
      <c r="Y3193" s="437"/>
      <c r="Z3193" s="437"/>
      <c r="AA3193" s="437"/>
      <c r="AB3193" s="437"/>
      <c r="AC3193" s="437"/>
      <c r="AD3193" s="437"/>
      <c r="AE3193" s="437"/>
      <c r="AF3193" s="437"/>
    </row>
    <row r="3194">
      <c r="A3194" s="486" t="s">
        <v>1636</v>
      </c>
      <c r="B3194" s="478">
        <v>1.0</v>
      </c>
      <c r="C3194" s="487" t="s">
        <v>1746</v>
      </c>
      <c r="D3194" s="474"/>
      <c r="E3194" s="474"/>
      <c r="F3194" s="475"/>
      <c r="G3194" s="476" t="s">
        <v>1638</v>
      </c>
      <c r="H3194" s="451"/>
      <c r="S3194" s="452"/>
      <c r="T3194" s="437"/>
      <c r="U3194" s="437"/>
      <c r="V3194" s="437"/>
      <c r="W3194" s="437"/>
      <c r="X3194" s="437"/>
      <c r="Y3194" s="437"/>
      <c r="Z3194" s="437"/>
      <c r="AA3194" s="437"/>
      <c r="AB3194" s="437"/>
      <c r="AC3194" s="437"/>
      <c r="AD3194" s="437"/>
      <c r="AE3194" s="437"/>
      <c r="AF3194" s="437"/>
    </row>
    <row r="3195">
      <c r="A3195" s="486" t="s">
        <v>1636</v>
      </c>
      <c r="B3195" s="478">
        <v>2.0</v>
      </c>
      <c r="C3195" s="487" t="s">
        <v>1747</v>
      </c>
      <c r="D3195" s="474"/>
      <c r="E3195" s="474"/>
      <c r="F3195" s="475"/>
      <c r="G3195" s="476" t="s">
        <v>1748</v>
      </c>
      <c r="H3195" s="451"/>
      <c r="S3195" s="452"/>
      <c r="T3195" s="437"/>
      <c r="U3195" s="437"/>
      <c r="V3195" s="437"/>
      <c r="W3195" s="437"/>
      <c r="X3195" s="437"/>
      <c r="Y3195" s="437"/>
      <c r="Z3195" s="437"/>
      <c r="AA3195" s="437"/>
      <c r="AB3195" s="437"/>
      <c r="AC3195" s="437"/>
      <c r="AD3195" s="437"/>
      <c r="AE3195" s="437"/>
      <c r="AF3195" s="437"/>
    </row>
    <row r="3196">
      <c r="A3196" s="486" t="s">
        <v>1636</v>
      </c>
      <c r="B3196" s="478">
        <v>3.0</v>
      </c>
      <c r="C3196" s="487" t="s">
        <v>1749</v>
      </c>
      <c r="D3196" s="474"/>
      <c r="E3196" s="474"/>
      <c r="F3196" s="475"/>
      <c r="G3196" s="476" t="s">
        <v>1638</v>
      </c>
      <c r="H3196" s="451"/>
      <c r="S3196" s="452"/>
      <c r="T3196" s="437"/>
      <c r="U3196" s="437"/>
      <c r="V3196" s="437"/>
      <c r="W3196" s="437"/>
      <c r="X3196" s="437"/>
      <c r="Y3196" s="437"/>
      <c r="Z3196" s="437"/>
      <c r="AA3196" s="437"/>
      <c r="AB3196" s="437"/>
      <c r="AC3196" s="437"/>
      <c r="AD3196" s="437"/>
      <c r="AE3196" s="437"/>
      <c r="AF3196" s="437"/>
    </row>
    <row r="3197">
      <c r="A3197" s="486" t="s">
        <v>1646</v>
      </c>
      <c r="B3197" s="478">
        <v>4.0</v>
      </c>
      <c r="C3197" s="487" t="s">
        <v>1750</v>
      </c>
      <c r="D3197" s="474"/>
      <c r="E3197" s="474"/>
      <c r="F3197" s="475"/>
      <c r="G3197" s="476" t="s">
        <v>1751</v>
      </c>
      <c r="H3197" s="451"/>
      <c r="S3197" s="452"/>
      <c r="T3197" s="437"/>
      <c r="U3197" s="437"/>
      <c r="V3197" s="437"/>
      <c r="W3197" s="437"/>
      <c r="X3197" s="437"/>
      <c r="Y3197" s="437"/>
      <c r="Z3197" s="437"/>
      <c r="AA3197" s="437"/>
      <c r="AB3197" s="437"/>
      <c r="AC3197" s="437"/>
      <c r="AD3197" s="437"/>
      <c r="AE3197" s="437"/>
      <c r="AF3197" s="437"/>
    </row>
    <row r="3198">
      <c r="A3198" s="486" t="s">
        <v>1636</v>
      </c>
      <c r="B3198" s="478">
        <v>5.0</v>
      </c>
      <c r="C3198" s="487" t="s">
        <v>1752</v>
      </c>
      <c r="D3198" s="474"/>
      <c r="E3198" s="474"/>
      <c r="F3198" s="475"/>
      <c r="G3198" s="476" t="s">
        <v>1638</v>
      </c>
      <c r="H3198" s="451"/>
      <c r="S3198" s="452"/>
      <c r="T3198" s="437"/>
      <c r="U3198" s="437"/>
      <c r="V3198" s="437"/>
      <c r="W3198" s="437"/>
      <c r="X3198" s="437"/>
      <c r="Y3198" s="437"/>
      <c r="Z3198" s="437"/>
      <c r="AA3198" s="437"/>
      <c r="AB3198" s="437"/>
      <c r="AC3198" s="437"/>
      <c r="AD3198" s="437"/>
      <c r="AE3198" s="437"/>
      <c r="AF3198" s="437"/>
    </row>
    <row r="3199">
      <c r="A3199" s="486" t="s">
        <v>1646</v>
      </c>
      <c r="B3199" s="478">
        <v>6.0</v>
      </c>
      <c r="C3199" s="487" t="s">
        <v>1753</v>
      </c>
      <c r="D3199" s="474"/>
      <c r="E3199" s="474"/>
      <c r="F3199" s="475"/>
      <c r="G3199" s="476" t="s">
        <v>1751</v>
      </c>
      <c r="H3199" s="451"/>
      <c r="S3199" s="452"/>
      <c r="T3199" s="437"/>
      <c r="U3199" s="437"/>
      <c r="V3199" s="437"/>
      <c r="W3199" s="437"/>
      <c r="X3199" s="437"/>
      <c r="Y3199" s="437"/>
      <c r="Z3199" s="437"/>
      <c r="AA3199" s="437"/>
      <c r="AB3199" s="437"/>
      <c r="AC3199" s="437"/>
      <c r="AD3199" s="437"/>
      <c r="AE3199" s="437"/>
      <c r="AF3199" s="437"/>
    </row>
    <row r="3200">
      <c r="A3200" s="486" t="s">
        <v>1636</v>
      </c>
      <c r="B3200" s="478">
        <v>7.0</v>
      </c>
      <c r="C3200" s="487" t="s">
        <v>1754</v>
      </c>
      <c r="D3200" s="474"/>
      <c r="E3200" s="474"/>
      <c r="F3200" s="475"/>
      <c r="G3200" s="476" t="s">
        <v>1638</v>
      </c>
      <c r="H3200" s="451"/>
      <c r="S3200" s="452"/>
      <c r="T3200" s="437"/>
      <c r="U3200" s="437"/>
      <c r="V3200" s="437"/>
      <c r="W3200" s="437"/>
      <c r="X3200" s="437"/>
      <c r="Y3200" s="437"/>
      <c r="Z3200" s="437"/>
      <c r="AA3200" s="437"/>
      <c r="AB3200" s="437"/>
      <c r="AC3200" s="437"/>
      <c r="AD3200" s="437"/>
      <c r="AE3200" s="437"/>
      <c r="AF3200" s="437"/>
    </row>
    <row r="3201">
      <c r="A3201" s="488" t="s">
        <v>8960</v>
      </c>
      <c r="B3201" s="474"/>
      <c r="C3201" s="474"/>
      <c r="D3201" s="474"/>
      <c r="E3201" s="474"/>
      <c r="F3201" s="474"/>
      <c r="G3201" s="474"/>
      <c r="H3201" s="451"/>
      <c r="S3201" s="452"/>
      <c r="T3201" s="437"/>
      <c r="U3201" s="437"/>
      <c r="V3201" s="437"/>
      <c r="W3201" s="437"/>
      <c r="X3201" s="437"/>
      <c r="Y3201" s="437"/>
      <c r="Z3201" s="437"/>
      <c r="AA3201" s="437"/>
      <c r="AB3201" s="437"/>
      <c r="AC3201" s="437"/>
      <c r="AD3201" s="437"/>
      <c r="AE3201" s="437"/>
      <c r="AF3201" s="437"/>
    </row>
    <row r="3202">
      <c r="A3202" s="471" t="s">
        <v>8944</v>
      </c>
      <c r="B3202" s="472" t="s">
        <v>8946</v>
      </c>
      <c r="C3202" s="473" t="s">
        <v>39</v>
      </c>
      <c r="D3202" s="475"/>
      <c r="E3202" s="472" t="s">
        <v>8951</v>
      </c>
      <c r="F3202" s="478" t="s">
        <v>8961</v>
      </c>
      <c r="G3202" s="473" t="s">
        <v>8953</v>
      </c>
      <c r="H3202" s="451"/>
      <c r="S3202" s="452"/>
      <c r="T3202" s="437"/>
      <c r="U3202" s="437"/>
      <c r="V3202" s="437"/>
      <c r="W3202" s="437"/>
      <c r="X3202" s="437"/>
      <c r="Y3202" s="437"/>
      <c r="Z3202" s="437"/>
      <c r="AA3202" s="437"/>
      <c r="AB3202" s="437"/>
      <c r="AC3202" s="437"/>
      <c r="AD3202" s="437"/>
      <c r="AE3202" s="437"/>
      <c r="AF3202" s="437"/>
    </row>
    <row r="3203">
      <c r="A3203" s="471" t="s">
        <v>6465</v>
      </c>
      <c r="B3203" s="472">
        <v>1.0</v>
      </c>
      <c r="C3203" s="476" t="s">
        <v>8955</v>
      </c>
      <c r="D3203" s="475"/>
      <c r="E3203" s="478" t="s">
        <v>8956</v>
      </c>
      <c r="F3203" s="472"/>
      <c r="G3203" s="473" t="s">
        <v>8957</v>
      </c>
      <c r="H3203" s="451"/>
      <c r="S3203" s="452"/>
      <c r="T3203" s="437"/>
      <c r="U3203" s="437"/>
      <c r="V3203" s="437"/>
      <c r="W3203" s="437"/>
      <c r="X3203" s="437"/>
      <c r="Y3203" s="437"/>
      <c r="Z3203" s="437"/>
      <c r="AA3203" s="437"/>
      <c r="AB3203" s="437"/>
      <c r="AC3203" s="437"/>
      <c r="AD3203" s="437"/>
      <c r="AE3203" s="437"/>
      <c r="AF3203" s="437"/>
    </row>
    <row r="3204">
      <c r="A3204" s="489" t="s">
        <v>8962</v>
      </c>
      <c r="B3204" s="474"/>
      <c r="C3204" s="474"/>
      <c r="D3204" s="474"/>
      <c r="E3204" s="474"/>
      <c r="F3204" s="474"/>
      <c r="G3204" s="474"/>
      <c r="H3204" s="451"/>
      <c r="S3204" s="452"/>
      <c r="T3204" s="437"/>
      <c r="U3204" s="437"/>
      <c r="V3204" s="437"/>
      <c r="W3204" s="437"/>
      <c r="X3204" s="437"/>
      <c r="Y3204" s="437"/>
      <c r="Z3204" s="437"/>
      <c r="AA3204" s="437"/>
      <c r="AB3204" s="437"/>
      <c r="AC3204" s="437"/>
      <c r="AD3204" s="437"/>
      <c r="AE3204" s="437"/>
      <c r="AF3204" s="437"/>
    </row>
    <row r="3205">
      <c r="A3205" s="471" t="s">
        <v>8944</v>
      </c>
      <c r="B3205" s="472" t="s">
        <v>8946</v>
      </c>
      <c r="C3205" s="473" t="s">
        <v>39</v>
      </c>
      <c r="D3205" s="475"/>
      <c r="E3205" s="472" t="s">
        <v>8951</v>
      </c>
      <c r="F3205" s="472" t="s">
        <v>8952</v>
      </c>
      <c r="G3205" s="473" t="s">
        <v>8953</v>
      </c>
      <c r="H3205" s="451"/>
      <c r="S3205" s="452"/>
      <c r="T3205" s="437"/>
      <c r="U3205" s="437"/>
      <c r="V3205" s="437"/>
      <c r="W3205" s="437"/>
      <c r="X3205" s="437"/>
      <c r="Y3205" s="437"/>
      <c r="Z3205" s="437"/>
      <c r="AA3205" s="437"/>
      <c r="AB3205" s="437"/>
      <c r="AC3205" s="437"/>
      <c r="AD3205" s="437"/>
      <c r="AE3205" s="437"/>
      <c r="AF3205" s="437"/>
    </row>
    <row r="3206">
      <c r="A3206" s="490" t="s">
        <v>6465</v>
      </c>
      <c r="B3206" s="491">
        <v>1.0</v>
      </c>
      <c r="C3206" s="492" t="s">
        <v>8955</v>
      </c>
      <c r="D3206" s="493"/>
      <c r="E3206" s="494" t="s">
        <v>8956</v>
      </c>
      <c r="F3206" s="491"/>
      <c r="G3206" s="495" t="s">
        <v>8963</v>
      </c>
      <c r="H3206" s="451"/>
      <c r="S3206" s="452"/>
      <c r="T3206" s="437"/>
      <c r="U3206" s="437"/>
      <c r="V3206" s="437"/>
      <c r="W3206" s="437"/>
      <c r="X3206" s="437"/>
      <c r="Y3206" s="437"/>
      <c r="Z3206" s="437"/>
      <c r="AA3206" s="437"/>
      <c r="AB3206" s="437"/>
      <c r="AC3206" s="437"/>
      <c r="AD3206" s="437"/>
      <c r="AE3206" s="437"/>
      <c r="AF3206" s="437"/>
    </row>
    <row r="3207">
      <c r="A3207" s="496"/>
      <c r="B3207" s="497"/>
      <c r="C3207" s="497"/>
      <c r="E3207" s="497"/>
      <c r="F3207" s="497"/>
      <c r="G3207" s="497"/>
      <c r="H3207" s="451"/>
      <c r="S3207" s="452"/>
      <c r="T3207" s="437"/>
      <c r="U3207" s="437"/>
      <c r="V3207" s="437"/>
      <c r="W3207" s="437"/>
      <c r="X3207" s="437"/>
      <c r="Y3207" s="437"/>
      <c r="Z3207" s="437"/>
      <c r="AA3207" s="437"/>
      <c r="AB3207" s="437"/>
      <c r="AC3207" s="437"/>
      <c r="AD3207" s="437"/>
      <c r="AE3207" s="437"/>
      <c r="AF3207" s="437"/>
    </row>
    <row r="3208">
      <c r="A3208" s="498" t="s">
        <v>8964</v>
      </c>
      <c r="B3208" s="435"/>
      <c r="C3208" s="435"/>
      <c r="D3208" s="499" t="s">
        <v>8965</v>
      </c>
      <c r="E3208" s="500" t="s">
        <v>8966</v>
      </c>
      <c r="F3208" s="499" t="s">
        <v>8967</v>
      </c>
      <c r="G3208" s="435"/>
      <c r="H3208" s="435"/>
      <c r="I3208" s="435"/>
      <c r="J3208" s="501" t="s">
        <v>8965</v>
      </c>
      <c r="K3208" s="500" t="s">
        <v>8966</v>
      </c>
      <c r="L3208" s="501" t="s">
        <v>8968</v>
      </c>
      <c r="M3208" s="435"/>
      <c r="N3208" s="435"/>
      <c r="O3208" s="435"/>
      <c r="P3208" s="502" t="s">
        <v>8965</v>
      </c>
      <c r="Q3208" s="503" t="s">
        <v>8966</v>
      </c>
      <c r="R3208" s="504"/>
      <c r="S3208" s="436"/>
      <c r="T3208" s="437"/>
      <c r="U3208" s="437"/>
      <c r="V3208" s="437"/>
      <c r="W3208" s="437"/>
      <c r="X3208" s="437"/>
      <c r="Y3208" s="437"/>
      <c r="Z3208" s="437"/>
      <c r="AA3208" s="437"/>
      <c r="AB3208" s="437"/>
      <c r="AC3208" s="437"/>
      <c r="AD3208" s="437"/>
      <c r="AE3208" s="437"/>
      <c r="AF3208" s="437"/>
    </row>
    <row r="3209">
      <c r="A3209" s="505"/>
      <c r="S3209" s="452"/>
      <c r="T3209" s="437"/>
      <c r="U3209" s="437"/>
      <c r="V3209" s="437"/>
      <c r="W3209" s="437"/>
      <c r="X3209" s="437"/>
      <c r="Y3209" s="437"/>
      <c r="Z3209" s="437"/>
      <c r="AA3209" s="437"/>
      <c r="AB3209" s="437"/>
      <c r="AC3209" s="437"/>
      <c r="AD3209" s="437"/>
      <c r="AE3209" s="437"/>
      <c r="AF3209" s="437"/>
    </row>
    <row r="3210">
      <c r="A3210" s="506" t="s">
        <v>8969</v>
      </c>
      <c r="D3210" s="507" t="s">
        <v>8965</v>
      </c>
      <c r="E3210" s="508" t="s">
        <v>8966</v>
      </c>
      <c r="F3210" s="507" t="s">
        <v>8970</v>
      </c>
      <c r="J3210" s="507" t="s">
        <v>8965</v>
      </c>
      <c r="K3210" s="508" t="s">
        <v>8966</v>
      </c>
      <c r="L3210" s="507" t="s">
        <v>8971</v>
      </c>
      <c r="P3210" s="509" t="s">
        <v>8965</v>
      </c>
      <c r="Q3210" s="510" t="s">
        <v>8966</v>
      </c>
      <c r="R3210" s="511" t="s">
        <v>8972</v>
      </c>
      <c r="S3210" s="452"/>
      <c r="T3210" s="437"/>
      <c r="U3210" s="437"/>
      <c r="V3210" s="437"/>
      <c r="W3210" s="437"/>
      <c r="X3210" s="437"/>
      <c r="Y3210" s="437"/>
      <c r="Z3210" s="437"/>
      <c r="AA3210" s="437"/>
      <c r="AB3210" s="437"/>
      <c r="AC3210" s="437"/>
      <c r="AD3210" s="437"/>
      <c r="AE3210" s="437"/>
      <c r="AF3210" s="437"/>
    </row>
    <row r="3211">
      <c r="A3211" s="512"/>
      <c r="B3211" s="513"/>
      <c r="C3211" s="513"/>
      <c r="D3211" s="513"/>
      <c r="E3211" s="513"/>
      <c r="F3211" s="513"/>
      <c r="G3211" s="513"/>
      <c r="H3211" s="513"/>
      <c r="I3211" s="513"/>
      <c r="J3211" s="513"/>
      <c r="K3211" s="513"/>
      <c r="L3211" s="513"/>
      <c r="M3211" s="513"/>
      <c r="N3211" s="513"/>
      <c r="O3211" s="513"/>
      <c r="P3211" s="513"/>
      <c r="Q3211" s="513"/>
      <c r="R3211" s="513"/>
      <c r="S3211" s="514"/>
      <c r="T3211" s="437"/>
      <c r="U3211" s="437"/>
      <c r="V3211" s="437"/>
      <c r="W3211" s="437"/>
      <c r="X3211" s="437"/>
      <c r="Y3211" s="437"/>
      <c r="Z3211" s="437"/>
      <c r="AA3211" s="437"/>
      <c r="AB3211" s="437"/>
      <c r="AC3211" s="437"/>
      <c r="AD3211" s="437"/>
      <c r="AE3211" s="437"/>
      <c r="AF3211" s="437"/>
    </row>
    <row r="3212">
      <c r="A3212" s="434" t="s">
        <v>9088</v>
      </c>
      <c r="B3212" s="435"/>
      <c r="C3212" s="435"/>
      <c r="D3212" s="435"/>
      <c r="E3212" s="435"/>
      <c r="F3212" s="435"/>
      <c r="G3212" s="435"/>
      <c r="H3212" s="435"/>
      <c r="I3212" s="435"/>
      <c r="J3212" s="435"/>
      <c r="K3212" s="435"/>
      <c r="L3212" s="435"/>
      <c r="M3212" s="435"/>
      <c r="N3212" s="435"/>
      <c r="O3212" s="435"/>
      <c r="P3212" s="435"/>
      <c r="Q3212" s="435"/>
      <c r="R3212" s="435"/>
      <c r="S3212" s="436"/>
      <c r="T3212" s="437"/>
      <c r="U3212" s="437"/>
      <c r="V3212" s="437"/>
      <c r="W3212" s="437"/>
      <c r="X3212" s="437"/>
      <c r="Y3212" s="437"/>
      <c r="Z3212" s="437"/>
      <c r="AA3212" s="437"/>
      <c r="AB3212" s="437"/>
      <c r="AC3212" s="437"/>
      <c r="AD3212" s="437"/>
      <c r="AE3212" s="437"/>
      <c r="AF3212" s="437"/>
    </row>
    <row r="3213">
      <c r="A3213" s="438" t="s">
        <v>8935</v>
      </c>
      <c r="B3213" s="439"/>
      <c r="C3213" s="438" t="s">
        <v>8936</v>
      </c>
      <c r="D3213" s="440"/>
      <c r="E3213" s="439"/>
      <c r="F3213" s="441" t="s">
        <v>1437</v>
      </c>
      <c r="G3213" s="442" t="s">
        <v>8937</v>
      </c>
      <c r="H3213" s="443" t="s">
        <v>1442</v>
      </c>
      <c r="I3213" s="444"/>
      <c r="J3213" s="444"/>
      <c r="K3213" s="444"/>
      <c r="L3213" s="444"/>
      <c r="M3213" s="444"/>
      <c r="N3213" s="444"/>
      <c r="O3213" s="444"/>
      <c r="P3213" s="444"/>
      <c r="Q3213" s="444"/>
      <c r="R3213" s="444"/>
      <c r="S3213" s="445"/>
      <c r="T3213" s="437"/>
      <c r="U3213" s="437"/>
      <c r="V3213" s="437"/>
      <c r="W3213" s="437"/>
      <c r="X3213" s="437"/>
      <c r="Y3213" s="437"/>
      <c r="Z3213" s="437"/>
      <c r="AA3213" s="437"/>
      <c r="AB3213" s="437"/>
      <c r="AC3213" s="437"/>
      <c r="AD3213" s="437"/>
      <c r="AE3213" s="437"/>
      <c r="AF3213" s="437"/>
    </row>
    <row r="3214">
      <c r="A3214" s="446" t="s">
        <v>8938</v>
      </c>
      <c r="B3214" s="22"/>
      <c r="C3214" s="447"/>
      <c r="D3214" s="448"/>
      <c r="E3214" s="22"/>
      <c r="F3214" s="449" t="s">
        <v>8939</v>
      </c>
      <c r="G3214" s="450"/>
      <c r="H3214" s="451"/>
      <c r="S3214" s="452"/>
      <c r="T3214" s="437"/>
      <c r="U3214" s="437"/>
      <c r="V3214" s="437"/>
      <c r="W3214" s="437"/>
      <c r="X3214" s="437"/>
      <c r="Y3214" s="437"/>
      <c r="Z3214" s="437"/>
      <c r="AA3214" s="437"/>
      <c r="AB3214" s="437"/>
      <c r="AC3214" s="437"/>
      <c r="AD3214" s="437"/>
      <c r="AE3214" s="437"/>
      <c r="AF3214" s="437"/>
    </row>
    <row r="3215">
      <c r="A3215" s="453" t="s">
        <v>8940</v>
      </c>
      <c r="B3215" s="448"/>
      <c r="C3215" s="448"/>
      <c r="D3215" s="22"/>
      <c r="E3215" s="454" t="s">
        <v>8941</v>
      </c>
      <c r="F3215" s="455" t="s">
        <v>8942</v>
      </c>
      <c r="G3215" s="456"/>
      <c r="H3215" s="451"/>
      <c r="S3215" s="452"/>
      <c r="T3215" s="437"/>
      <c r="U3215" s="437"/>
      <c r="V3215" s="437"/>
      <c r="W3215" s="437"/>
      <c r="X3215" s="437"/>
      <c r="Y3215" s="437"/>
      <c r="Z3215" s="437"/>
      <c r="AA3215" s="437"/>
      <c r="AB3215" s="437"/>
      <c r="AC3215" s="437"/>
      <c r="AD3215" s="437"/>
      <c r="AE3215" s="437"/>
      <c r="AF3215" s="437"/>
    </row>
    <row r="3216">
      <c r="A3216" s="457" t="s">
        <v>8943</v>
      </c>
      <c r="B3216" s="458"/>
      <c r="C3216" s="458"/>
      <c r="D3216" s="459"/>
      <c r="E3216" s="460"/>
      <c r="F3216" s="461"/>
      <c r="G3216" s="462"/>
      <c r="H3216" s="463"/>
      <c r="I3216" s="464"/>
      <c r="J3216" s="464"/>
      <c r="K3216" s="464"/>
      <c r="L3216" s="464"/>
      <c r="M3216" s="464"/>
      <c r="N3216" s="464"/>
      <c r="O3216" s="464"/>
      <c r="P3216" s="464"/>
      <c r="Q3216" s="464"/>
      <c r="R3216" s="464"/>
      <c r="S3216" s="465"/>
      <c r="T3216" s="437"/>
      <c r="U3216" s="437"/>
      <c r="V3216" s="437"/>
      <c r="W3216" s="437"/>
      <c r="X3216" s="437"/>
      <c r="Y3216" s="437"/>
      <c r="Z3216" s="437"/>
      <c r="AA3216" s="437"/>
      <c r="AB3216" s="437"/>
      <c r="AC3216" s="437"/>
      <c r="AD3216" s="437"/>
      <c r="AE3216" s="437"/>
      <c r="AF3216" s="437"/>
    </row>
    <row r="3217">
      <c r="A3217" s="466" t="s">
        <v>8944</v>
      </c>
      <c r="B3217" s="467"/>
      <c r="C3217" s="468" t="s">
        <v>8945</v>
      </c>
      <c r="D3217" s="469"/>
      <c r="E3217" s="469"/>
      <c r="F3217" s="469"/>
      <c r="G3217" s="469"/>
      <c r="H3217" s="470" t="s">
        <v>1485</v>
      </c>
      <c r="S3217" s="452"/>
      <c r="T3217" s="437"/>
      <c r="U3217" s="437"/>
      <c r="V3217" s="437"/>
      <c r="W3217" s="437"/>
      <c r="X3217" s="437"/>
      <c r="Y3217" s="437"/>
      <c r="Z3217" s="437"/>
      <c r="AA3217" s="437"/>
      <c r="AB3217" s="437"/>
      <c r="AC3217" s="437"/>
      <c r="AD3217" s="437"/>
      <c r="AE3217" s="437"/>
      <c r="AF3217" s="437"/>
    </row>
    <row r="3218">
      <c r="A3218" s="471"/>
      <c r="B3218" s="472" t="s">
        <v>8946</v>
      </c>
      <c r="C3218" s="473" t="s">
        <v>8947</v>
      </c>
      <c r="D3218" s="474"/>
      <c r="E3218" s="474"/>
      <c r="F3218" s="475"/>
      <c r="G3218" s="473" t="s">
        <v>8948</v>
      </c>
      <c r="H3218" s="451"/>
      <c r="S3218" s="452"/>
      <c r="T3218" s="437"/>
      <c r="U3218" s="437"/>
      <c r="V3218" s="437"/>
      <c r="W3218" s="437"/>
      <c r="X3218" s="437"/>
      <c r="Y3218" s="437"/>
      <c r="Z3218" s="437"/>
      <c r="AA3218" s="437"/>
      <c r="AB3218" s="437"/>
      <c r="AC3218" s="437"/>
      <c r="AD3218" s="437"/>
      <c r="AE3218" s="437"/>
      <c r="AF3218" s="437"/>
    </row>
    <row r="3219">
      <c r="A3219" s="471" t="s">
        <v>2101</v>
      </c>
      <c r="B3219" s="472">
        <v>1.0</v>
      </c>
      <c r="C3219" s="476" t="s">
        <v>2124</v>
      </c>
      <c r="D3219" s="474"/>
      <c r="E3219" s="474"/>
      <c r="F3219" s="475"/>
      <c r="G3219" s="477"/>
      <c r="H3219" s="451"/>
      <c r="S3219" s="452"/>
      <c r="T3219" s="437"/>
      <c r="U3219" s="437"/>
      <c r="V3219" s="437"/>
      <c r="W3219" s="437"/>
      <c r="X3219" s="437"/>
      <c r="Y3219" s="437"/>
      <c r="Z3219" s="437"/>
      <c r="AA3219" s="437"/>
      <c r="AB3219" s="437"/>
      <c r="AC3219" s="437"/>
      <c r="AD3219" s="437"/>
      <c r="AE3219" s="437"/>
      <c r="AF3219" s="437"/>
    </row>
    <row r="3220">
      <c r="A3220" s="471" t="s">
        <v>2101</v>
      </c>
      <c r="B3220" s="478">
        <v>2.0</v>
      </c>
      <c r="C3220" s="476" t="s">
        <v>2125</v>
      </c>
      <c r="D3220" s="474"/>
      <c r="E3220" s="474"/>
      <c r="F3220" s="475"/>
      <c r="G3220" s="477"/>
      <c r="H3220" s="451"/>
      <c r="S3220" s="452"/>
      <c r="T3220" s="437"/>
      <c r="U3220" s="437"/>
      <c r="V3220" s="437"/>
      <c r="W3220" s="437"/>
      <c r="X3220" s="437"/>
      <c r="Y3220" s="437"/>
      <c r="Z3220" s="437"/>
      <c r="AA3220" s="437"/>
      <c r="AB3220" s="437"/>
      <c r="AC3220" s="437"/>
      <c r="AD3220" s="437"/>
      <c r="AE3220" s="437"/>
      <c r="AF3220" s="437"/>
    </row>
    <row r="3221">
      <c r="A3221" s="471"/>
      <c r="B3221" s="472" t="s">
        <v>8946</v>
      </c>
      <c r="C3221" s="517" t="s">
        <v>6512</v>
      </c>
      <c r="D3221" s="517" t="s">
        <v>8974</v>
      </c>
      <c r="E3221" s="517" t="s">
        <v>8951</v>
      </c>
      <c r="F3221" s="517" t="s">
        <v>8952</v>
      </c>
      <c r="G3221" s="473" t="s">
        <v>8953</v>
      </c>
      <c r="H3221" s="451"/>
      <c r="S3221" s="452"/>
      <c r="T3221" s="437"/>
      <c r="U3221" s="437"/>
      <c r="V3221" s="437"/>
      <c r="W3221" s="437"/>
      <c r="X3221" s="437"/>
      <c r="Y3221" s="437"/>
      <c r="Z3221" s="437"/>
      <c r="AA3221" s="437"/>
      <c r="AB3221" s="437"/>
      <c r="AC3221" s="437"/>
      <c r="AD3221" s="437"/>
      <c r="AE3221" s="437"/>
      <c r="AF3221" s="437"/>
    </row>
    <row r="3222">
      <c r="A3222" s="471" t="s">
        <v>8975</v>
      </c>
      <c r="B3222" s="472">
        <v>1.0</v>
      </c>
      <c r="C3222" s="478" t="s">
        <v>8976</v>
      </c>
      <c r="D3222" s="472"/>
      <c r="E3222" s="478" t="s">
        <v>8977</v>
      </c>
      <c r="F3222" s="472"/>
      <c r="G3222" s="473" t="s">
        <v>8978</v>
      </c>
      <c r="H3222" s="451"/>
      <c r="S3222" s="452"/>
      <c r="T3222" s="437"/>
      <c r="U3222" s="437"/>
      <c r="V3222" s="437"/>
      <c r="W3222" s="437"/>
      <c r="X3222" s="437"/>
      <c r="Y3222" s="437"/>
      <c r="Z3222" s="437"/>
      <c r="AA3222" s="437"/>
      <c r="AB3222" s="437"/>
      <c r="AC3222" s="437"/>
      <c r="AD3222" s="437"/>
      <c r="AE3222" s="437"/>
      <c r="AF3222" s="437"/>
    </row>
    <row r="3223">
      <c r="A3223" s="479"/>
      <c r="B3223" s="480" t="s">
        <v>8946</v>
      </c>
      <c r="C3223" s="485" t="s">
        <v>39</v>
      </c>
      <c r="D3223" s="475"/>
      <c r="E3223" s="480" t="s">
        <v>8951</v>
      </c>
      <c r="F3223" s="480" t="s">
        <v>8952</v>
      </c>
      <c r="G3223" s="485" t="s">
        <v>8953</v>
      </c>
      <c r="H3223" s="451"/>
      <c r="S3223" s="452"/>
      <c r="T3223" s="437"/>
      <c r="U3223" s="437"/>
      <c r="V3223" s="437"/>
      <c r="W3223" s="437"/>
      <c r="X3223" s="437"/>
      <c r="Y3223" s="437"/>
      <c r="Z3223" s="437"/>
      <c r="AA3223" s="437"/>
      <c r="AB3223" s="437"/>
      <c r="AC3223" s="437"/>
      <c r="AD3223" s="437"/>
      <c r="AE3223" s="437"/>
      <c r="AF3223" s="437"/>
    </row>
    <row r="3224">
      <c r="A3224" s="471" t="s">
        <v>6465</v>
      </c>
      <c r="B3224" s="480">
        <v>1.0</v>
      </c>
      <c r="C3224" s="484" t="s">
        <v>8955</v>
      </c>
      <c r="D3224" s="475"/>
      <c r="E3224" s="483" t="s">
        <v>8956</v>
      </c>
      <c r="F3224" s="480"/>
      <c r="G3224" s="484" t="s">
        <v>8957</v>
      </c>
      <c r="H3224" s="451"/>
      <c r="S3224" s="452"/>
      <c r="T3224" s="437"/>
      <c r="U3224" s="437"/>
      <c r="V3224" s="437"/>
      <c r="W3224" s="437"/>
      <c r="X3224" s="437"/>
      <c r="Y3224" s="437"/>
      <c r="Z3224" s="437"/>
      <c r="AA3224" s="437"/>
      <c r="AB3224" s="437"/>
      <c r="AC3224" s="437"/>
      <c r="AD3224" s="437"/>
      <c r="AE3224" s="437"/>
      <c r="AF3224" s="437"/>
    </row>
    <row r="3225">
      <c r="A3225" s="471"/>
      <c r="B3225" s="472" t="s">
        <v>8946</v>
      </c>
      <c r="C3225" s="476" t="s">
        <v>8958</v>
      </c>
      <c r="D3225" s="474"/>
      <c r="E3225" s="474"/>
      <c r="F3225" s="475"/>
      <c r="G3225" s="473" t="s">
        <v>8959</v>
      </c>
      <c r="H3225" s="451"/>
      <c r="S3225" s="452"/>
      <c r="T3225" s="437"/>
      <c r="U3225" s="437"/>
      <c r="V3225" s="437"/>
      <c r="W3225" s="437"/>
      <c r="X3225" s="437"/>
      <c r="Y3225" s="437"/>
      <c r="Z3225" s="437"/>
      <c r="AA3225" s="437"/>
      <c r="AB3225" s="437"/>
      <c r="AC3225" s="437"/>
      <c r="AD3225" s="437"/>
      <c r="AE3225" s="437"/>
      <c r="AF3225" s="437"/>
    </row>
    <row r="3226">
      <c r="A3226" s="486" t="s">
        <v>1636</v>
      </c>
      <c r="B3226" s="478">
        <v>1.0</v>
      </c>
      <c r="C3226" s="487" t="s">
        <v>1755</v>
      </c>
      <c r="D3226" s="474"/>
      <c r="E3226" s="474"/>
      <c r="F3226" s="475"/>
      <c r="G3226" s="476" t="s">
        <v>1638</v>
      </c>
      <c r="H3226" s="451"/>
      <c r="S3226" s="452"/>
      <c r="T3226" s="437"/>
      <c r="U3226" s="437"/>
      <c r="V3226" s="437"/>
      <c r="W3226" s="437"/>
      <c r="X3226" s="437"/>
      <c r="Y3226" s="437"/>
      <c r="Z3226" s="437"/>
      <c r="AA3226" s="437"/>
      <c r="AB3226" s="437"/>
      <c r="AC3226" s="437"/>
      <c r="AD3226" s="437"/>
      <c r="AE3226" s="437"/>
      <c r="AF3226" s="437"/>
    </row>
    <row r="3227">
      <c r="A3227" s="486" t="s">
        <v>1636</v>
      </c>
      <c r="B3227" s="478">
        <v>2.0</v>
      </c>
      <c r="C3227" s="487" t="s">
        <v>1756</v>
      </c>
      <c r="D3227" s="474"/>
      <c r="E3227" s="474"/>
      <c r="F3227" s="475"/>
      <c r="G3227" s="476" t="s">
        <v>1748</v>
      </c>
      <c r="H3227" s="451"/>
      <c r="S3227" s="452"/>
      <c r="T3227" s="437"/>
      <c r="U3227" s="437"/>
      <c r="V3227" s="437"/>
      <c r="W3227" s="437"/>
      <c r="X3227" s="437"/>
      <c r="Y3227" s="437"/>
      <c r="Z3227" s="437"/>
      <c r="AA3227" s="437"/>
      <c r="AB3227" s="437"/>
      <c r="AC3227" s="437"/>
      <c r="AD3227" s="437"/>
      <c r="AE3227" s="437"/>
      <c r="AF3227" s="437"/>
    </row>
    <row r="3228">
      <c r="A3228" s="486" t="s">
        <v>1636</v>
      </c>
      <c r="B3228" s="478">
        <v>3.0</v>
      </c>
      <c r="C3228" s="487" t="s">
        <v>1757</v>
      </c>
      <c r="D3228" s="474"/>
      <c r="E3228" s="474"/>
      <c r="F3228" s="475"/>
      <c r="G3228" s="476" t="s">
        <v>1638</v>
      </c>
      <c r="H3228" s="451"/>
      <c r="S3228" s="452"/>
      <c r="T3228" s="437"/>
      <c r="U3228" s="437"/>
      <c r="V3228" s="437"/>
      <c r="W3228" s="437"/>
      <c r="X3228" s="437"/>
      <c r="Y3228" s="437"/>
      <c r="Z3228" s="437"/>
      <c r="AA3228" s="437"/>
      <c r="AB3228" s="437"/>
      <c r="AC3228" s="437"/>
      <c r="AD3228" s="437"/>
      <c r="AE3228" s="437"/>
      <c r="AF3228" s="437"/>
    </row>
    <row r="3229">
      <c r="A3229" s="486" t="s">
        <v>1646</v>
      </c>
      <c r="B3229" s="478">
        <v>4.0</v>
      </c>
      <c r="C3229" s="487" t="s">
        <v>1750</v>
      </c>
      <c r="D3229" s="474"/>
      <c r="E3229" s="474"/>
      <c r="F3229" s="475"/>
      <c r="G3229" s="476" t="s">
        <v>1751</v>
      </c>
      <c r="H3229" s="451"/>
      <c r="S3229" s="452"/>
      <c r="T3229" s="437"/>
      <c r="U3229" s="437"/>
      <c r="V3229" s="437"/>
      <c r="W3229" s="437"/>
      <c r="X3229" s="437"/>
      <c r="Y3229" s="437"/>
      <c r="Z3229" s="437"/>
      <c r="AA3229" s="437"/>
      <c r="AB3229" s="437"/>
      <c r="AC3229" s="437"/>
      <c r="AD3229" s="437"/>
      <c r="AE3229" s="437"/>
      <c r="AF3229" s="437"/>
    </row>
    <row r="3230">
      <c r="A3230" s="486" t="s">
        <v>1636</v>
      </c>
      <c r="B3230" s="478">
        <v>5.0</v>
      </c>
      <c r="C3230" s="487" t="s">
        <v>1758</v>
      </c>
      <c r="D3230" s="474"/>
      <c r="E3230" s="474"/>
      <c r="F3230" s="475"/>
      <c r="G3230" s="476" t="s">
        <v>1638</v>
      </c>
      <c r="H3230" s="451"/>
      <c r="S3230" s="452"/>
      <c r="T3230" s="437"/>
      <c r="U3230" s="437"/>
      <c r="V3230" s="437"/>
      <c r="W3230" s="437"/>
      <c r="X3230" s="437"/>
      <c r="Y3230" s="437"/>
      <c r="Z3230" s="437"/>
      <c r="AA3230" s="437"/>
      <c r="AB3230" s="437"/>
      <c r="AC3230" s="437"/>
      <c r="AD3230" s="437"/>
      <c r="AE3230" s="437"/>
      <c r="AF3230" s="437"/>
    </row>
    <row r="3231">
      <c r="A3231" s="486" t="s">
        <v>1646</v>
      </c>
      <c r="B3231" s="478">
        <v>6.0</v>
      </c>
      <c r="C3231" s="487" t="s">
        <v>1759</v>
      </c>
      <c r="D3231" s="474"/>
      <c r="E3231" s="474"/>
      <c r="F3231" s="475"/>
      <c r="G3231" s="476" t="s">
        <v>1751</v>
      </c>
      <c r="H3231" s="451"/>
      <c r="S3231" s="452"/>
      <c r="T3231" s="437"/>
      <c r="U3231" s="437"/>
      <c r="V3231" s="437"/>
      <c r="W3231" s="437"/>
      <c r="X3231" s="437"/>
      <c r="Y3231" s="437"/>
      <c r="Z3231" s="437"/>
      <c r="AA3231" s="437"/>
      <c r="AB3231" s="437"/>
      <c r="AC3231" s="437"/>
      <c r="AD3231" s="437"/>
      <c r="AE3231" s="437"/>
      <c r="AF3231" s="437"/>
    </row>
    <row r="3232">
      <c r="A3232" s="486" t="s">
        <v>1636</v>
      </c>
      <c r="B3232" s="478">
        <v>7.0</v>
      </c>
      <c r="C3232" s="487" t="s">
        <v>1754</v>
      </c>
      <c r="D3232" s="474"/>
      <c r="E3232" s="474"/>
      <c r="F3232" s="475"/>
      <c r="G3232" s="476" t="s">
        <v>1638</v>
      </c>
      <c r="H3232" s="451"/>
      <c r="S3232" s="452"/>
      <c r="T3232" s="437"/>
      <c r="U3232" s="437"/>
      <c r="V3232" s="437"/>
      <c r="W3232" s="437"/>
      <c r="X3232" s="437"/>
      <c r="Y3232" s="437"/>
      <c r="Z3232" s="437"/>
      <c r="AA3232" s="437"/>
      <c r="AB3232" s="437"/>
      <c r="AC3232" s="437"/>
      <c r="AD3232" s="437"/>
      <c r="AE3232" s="437"/>
      <c r="AF3232" s="437"/>
    </row>
    <row r="3233">
      <c r="A3233" s="488" t="s">
        <v>8960</v>
      </c>
      <c r="B3233" s="474"/>
      <c r="C3233" s="474"/>
      <c r="D3233" s="474"/>
      <c r="E3233" s="474"/>
      <c r="F3233" s="474"/>
      <c r="G3233" s="474"/>
      <c r="H3233" s="451"/>
      <c r="S3233" s="452"/>
      <c r="T3233" s="437"/>
      <c r="U3233" s="437"/>
      <c r="V3233" s="437"/>
      <c r="W3233" s="437"/>
      <c r="X3233" s="437"/>
      <c r="Y3233" s="437"/>
      <c r="Z3233" s="437"/>
      <c r="AA3233" s="437"/>
      <c r="AB3233" s="437"/>
      <c r="AC3233" s="437"/>
      <c r="AD3233" s="437"/>
      <c r="AE3233" s="437"/>
      <c r="AF3233" s="437"/>
    </row>
    <row r="3234">
      <c r="A3234" s="471" t="s">
        <v>8944</v>
      </c>
      <c r="B3234" s="472" t="s">
        <v>8946</v>
      </c>
      <c r="C3234" s="473" t="s">
        <v>39</v>
      </c>
      <c r="D3234" s="475"/>
      <c r="E3234" s="472" t="s">
        <v>8951</v>
      </c>
      <c r="F3234" s="478" t="s">
        <v>8961</v>
      </c>
      <c r="G3234" s="473" t="s">
        <v>8953</v>
      </c>
      <c r="H3234" s="451"/>
      <c r="S3234" s="452"/>
      <c r="T3234" s="437"/>
      <c r="U3234" s="437"/>
      <c r="V3234" s="437"/>
      <c r="W3234" s="437"/>
      <c r="X3234" s="437"/>
      <c r="Y3234" s="437"/>
      <c r="Z3234" s="437"/>
      <c r="AA3234" s="437"/>
      <c r="AB3234" s="437"/>
      <c r="AC3234" s="437"/>
      <c r="AD3234" s="437"/>
      <c r="AE3234" s="437"/>
      <c r="AF3234" s="437"/>
    </row>
    <row r="3235">
      <c r="A3235" s="471" t="s">
        <v>6465</v>
      </c>
      <c r="B3235" s="472">
        <v>1.0</v>
      </c>
      <c r="C3235" s="476" t="s">
        <v>8955</v>
      </c>
      <c r="D3235" s="475"/>
      <c r="E3235" s="478" t="s">
        <v>8956</v>
      </c>
      <c r="F3235" s="472"/>
      <c r="G3235" s="473" t="s">
        <v>8957</v>
      </c>
      <c r="H3235" s="451"/>
      <c r="S3235" s="452"/>
      <c r="T3235" s="437"/>
      <c r="U3235" s="437"/>
      <c r="V3235" s="437"/>
      <c r="W3235" s="437"/>
      <c r="X3235" s="437"/>
      <c r="Y3235" s="437"/>
      <c r="Z3235" s="437"/>
      <c r="AA3235" s="437"/>
      <c r="AB3235" s="437"/>
      <c r="AC3235" s="437"/>
      <c r="AD3235" s="437"/>
      <c r="AE3235" s="437"/>
      <c r="AF3235" s="437"/>
    </row>
    <row r="3236">
      <c r="A3236" s="489" t="s">
        <v>8962</v>
      </c>
      <c r="B3236" s="474"/>
      <c r="C3236" s="474"/>
      <c r="D3236" s="474"/>
      <c r="E3236" s="474"/>
      <c r="F3236" s="474"/>
      <c r="G3236" s="474"/>
      <c r="H3236" s="451"/>
      <c r="S3236" s="452"/>
      <c r="T3236" s="437"/>
      <c r="U3236" s="437"/>
      <c r="V3236" s="437"/>
      <c r="W3236" s="437"/>
      <c r="X3236" s="437"/>
      <c r="Y3236" s="437"/>
      <c r="Z3236" s="437"/>
      <c r="AA3236" s="437"/>
      <c r="AB3236" s="437"/>
      <c r="AC3236" s="437"/>
      <c r="AD3236" s="437"/>
      <c r="AE3236" s="437"/>
      <c r="AF3236" s="437"/>
    </row>
    <row r="3237">
      <c r="A3237" s="471" t="s">
        <v>8944</v>
      </c>
      <c r="B3237" s="472" t="s">
        <v>8946</v>
      </c>
      <c r="C3237" s="473" t="s">
        <v>39</v>
      </c>
      <c r="D3237" s="475"/>
      <c r="E3237" s="472" t="s">
        <v>8951</v>
      </c>
      <c r="F3237" s="472" t="s">
        <v>8952</v>
      </c>
      <c r="G3237" s="473" t="s">
        <v>8953</v>
      </c>
      <c r="H3237" s="451"/>
      <c r="S3237" s="452"/>
      <c r="T3237" s="437"/>
      <c r="U3237" s="437"/>
      <c r="V3237" s="437"/>
      <c r="W3237" s="437"/>
      <c r="X3237" s="437"/>
      <c r="Y3237" s="437"/>
      <c r="Z3237" s="437"/>
      <c r="AA3237" s="437"/>
      <c r="AB3237" s="437"/>
      <c r="AC3237" s="437"/>
      <c r="AD3237" s="437"/>
      <c r="AE3237" s="437"/>
      <c r="AF3237" s="437"/>
    </row>
    <row r="3238">
      <c r="A3238" s="490" t="s">
        <v>6465</v>
      </c>
      <c r="B3238" s="491">
        <v>1.0</v>
      </c>
      <c r="C3238" s="492" t="s">
        <v>8955</v>
      </c>
      <c r="D3238" s="493"/>
      <c r="E3238" s="494" t="s">
        <v>8956</v>
      </c>
      <c r="F3238" s="491"/>
      <c r="G3238" s="495" t="s">
        <v>8963</v>
      </c>
      <c r="H3238" s="451"/>
      <c r="S3238" s="452"/>
      <c r="T3238" s="437"/>
      <c r="U3238" s="437"/>
      <c r="V3238" s="437"/>
      <c r="W3238" s="437"/>
      <c r="X3238" s="437"/>
      <c r="Y3238" s="437"/>
      <c r="Z3238" s="437"/>
      <c r="AA3238" s="437"/>
      <c r="AB3238" s="437"/>
      <c r="AC3238" s="437"/>
      <c r="AD3238" s="437"/>
      <c r="AE3238" s="437"/>
      <c r="AF3238" s="437"/>
    </row>
    <row r="3239">
      <c r="A3239" s="496"/>
      <c r="B3239" s="497"/>
      <c r="C3239" s="497"/>
      <c r="E3239" s="497"/>
      <c r="F3239" s="497"/>
      <c r="G3239" s="497"/>
      <c r="H3239" s="451"/>
      <c r="S3239" s="452"/>
      <c r="T3239" s="437"/>
      <c r="U3239" s="437"/>
      <c r="V3239" s="437"/>
      <c r="W3239" s="437"/>
      <c r="X3239" s="437"/>
      <c r="Y3239" s="437"/>
      <c r="Z3239" s="437"/>
      <c r="AA3239" s="437"/>
      <c r="AB3239" s="437"/>
      <c r="AC3239" s="437"/>
      <c r="AD3239" s="437"/>
      <c r="AE3239" s="437"/>
      <c r="AF3239" s="437"/>
    </row>
    <row r="3240">
      <c r="A3240" s="498" t="s">
        <v>8964</v>
      </c>
      <c r="B3240" s="435"/>
      <c r="C3240" s="435"/>
      <c r="D3240" s="499" t="s">
        <v>8965</v>
      </c>
      <c r="E3240" s="500" t="s">
        <v>8966</v>
      </c>
      <c r="F3240" s="499" t="s">
        <v>8967</v>
      </c>
      <c r="G3240" s="435"/>
      <c r="H3240" s="435"/>
      <c r="I3240" s="435"/>
      <c r="J3240" s="501" t="s">
        <v>8965</v>
      </c>
      <c r="K3240" s="500" t="s">
        <v>8966</v>
      </c>
      <c r="L3240" s="501" t="s">
        <v>8968</v>
      </c>
      <c r="M3240" s="435"/>
      <c r="N3240" s="435"/>
      <c r="O3240" s="435"/>
      <c r="P3240" s="502" t="s">
        <v>8965</v>
      </c>
      <c r="Q3240" s="503" t="s">
        <v>8966</v>
      </c>
      <c r="R3240" s="504"/>
      <c r="S3240" s="436"/>
      <c r="T3240" s="437"/>
      <c r="U3240" s="437"/>
      <c r="V3240" s="437"/>
      <c r="W3240" s="437"/>
      <c r="X3240" s="437"/>
      <c r="Y3240" s="437"/>
      <c r="Z3240" s="437"/>
      <c r="AA3240" s="437"/>
      <c r="AB3240" s="437"/>
      <c r="AC3240" s="437"/>
      <c r="AD3240" s="437"/>
      <c r="AE3240" s="437"/>
      <c r="AF3240" s="437"/>
    </row>
    <row r="3241">
      <c r="A3241" s="505"/>
      <c r="S3241" s="452"/>
      <c r="T3241" s="437"/>
      <c r="U3241" s="437"/>
      <c r="V3241" s="437"/>
      <c r="W3241" s="437"/>
      <c r="X3241" s="437"/>
      <c r="Y3241" s="437"/>
      <c r="Z3241" s="437"/>
      <c r="AA3241" s="437"/>
      <c r="AB3241" s="437"/>
      <c r="AC3241" s="437"/>
      <c r="AD3241" s="437"/>
      <c r="AE3241" s="437"/>
      <c r="AF3241" s="437"/>
    </row>
    <row r="3242">
      <c r="A3242" s="506" t="s">
        <v>8969</v>
      </c>
      <c r="D3242" s="507" t="s">
        <v>8965</v>
      </c>
      <c r="E3242" s="508" t="s">
        <v>8966</v>
      </c>
      <c r="F3242" s="507" t="s">
        <v>8970</v>
      </c>
      <c r="J3242" s="507" t="s">
        <v>8965</v>
      </c>
      <c r="K3242" s="508" t="s">
        <v>8966</v>
      </c>
      <c r="L3242" s="507" t="s">
        <v>8971</v>
      </c>
      <c r="P3242" s="509" t="s">
        <v>8965</v>
      </c>
      <c r="Q3242" s="510" t="s">
        <v>8966</v>
      </c>
      <c r="R3242" s="511" t="s">
        <v>8972</v>
      </c>
      <c r="S3242" s="452"/>
      <c r="T3242" s="437"/>
      <c r="U3242" s="437"/>
      <c r="V3242" s="437"/>
      <c r="W3242" s="437"/>
      <c r="X3242" s="437"/>
      <c r="Y3242" s="437"/>
      <c r="Z3242" s="437"/>
      <c r="AA3242" s="437"/>
      <c r="AB3242" s="437"/>
      <c r="AC3242" s="437"/>
      <c r="AD3242" s="437"/>
      <c r="AE3242" s="437"/>
      <c r="AF3242" s="437"/>
    </row>
    <row r="3243">
      <c r="A3243" s="512"/>
      <c r="B3243" s="513"/>
      <c r="C3243" s="513"/>
      <c r="D3243" s="513"/>
      <c r="E3243" s="513"/>
      <c r="F3243" s="513"/>
      <c r="G3243" s="513"/>
      <c r="H3243" s="513"/>
      <c r="I3243" s="513"/>
      <c r="J3243" s="513"/>
      <c r="K3243" s="513"/>
      <c r="L3243" s="513"/>
      <c r="M3243" s="513"/>
      <c r="N3243" s="513"/>
      <c r="O3243" s="513"/>
      <c r="P3243" s="513"/>
      <c r="Q3243" s="513"/>
      <c r="R3243" s="513"/>
      <c r="S3243" s="514"/>
      <c r="T3243" s="437"/>
      <c r="U3243" s="437"/>
      <c r="V3243" s="437"/>
      <c r="W3243" s="437"/>
      <c r="X3243" s="437"/>
      <c r="Y3243" s="437"/>
      <c r="Z3243" s="437"/>
      <c r="AA3243" s="437"/>
      <c r="AB3243" s="437"/>
      <c r="AC3243" s="437"/>
      <c r="AD3243" s="437"/>
      <c r="AE3243" s="437"/>
      <c r="AF3243" s="437"/>
    </row>
    <row r="3244">
      <c r="A3244" s="434" t="s">
        <v>9089</v>
      </c>
      <c r="B3244" s="435"/>
      <c r="C3244" s="435"/>
      <c r="D3244" s="435"/>
      <c r="E3244" s="435"/>
      <c r="F3244" s="435"/>
      <c r="G3244" s="435"/>
      <c r="H3244" s="435"/>
      <c r="I3244" s="435"/>
      <c r="J3244" s="435"/>
      <c r="K3244" s="435"/>
      <c r="L3244" s="435"/>
      <c r="M3244" s="435"/>
      <c r="N3244" s="435"/>
      <c r="O3244" s="435"/>
      <c r="P3244" s="435"/>
      <c r="Q3244" s="435"/>
      <c r="R3244" s="435"/>
      <c r="S3244" s="436"/>
      <c r="T3244" s="437"/>
      <c r="U3244" s="437"/>
      <c r="V3244" s="437"/>
      <c r="W3244" s="437"/>
      <c r="X3244" s="437"/>
      <c r="Y3244" s="437"/>
      <c r="Z3244" s="437"/>
      <c r="AA3244" s="437"/>
      <c r="AB3244" s="437"/>
      <c r="AC3244" s="437"/>
      <c r="AD3244" s="437"/>
      <c r="AE3244" s="437"/>
      <c r="AF3244" s="437"/>
    </row>
    <row r="3245">
      <c r="A3245" s="438" t="s">
        <v>8935</v>
      </c>
      <c r="B3245" s="439"/>
      <c r="C3245" s="438" t="s">
        <v>8936</v>
      </c>
      <c r="D3245" s="440"/>
      <c r="E3245" s="439"/>
      <c r="F3245" s="441" t="s">
        <v>1437</v>
      </c>
      <c r="G3245" s="442" t="s">
        <v>8937</v>
      </c>
      <c r="H3245" s="443" t="s">
        <v>1442</v>
      </c>
      <c r="I3245" s="444"/>
      <c r="J3245" s="444"/>
      <c r="K3245" s="444"/>
      <c r="L3245" s="444"/>
      <c r="M3245" s="444"/>
      <c r="N3245" s="444"/>
      <c r="O3245" s="444"/>
      <c r="P3245" s="444"/>
      <c r="Q3245" s="444"/>
      <c r="R3245" s="444"/>
      <c r="S3245" s="445"/>
      <c r="T3245" s="437"/>
      <c r="U3245" s="437"/>
      <c r="V3245" s="437"/>
      <c r="W3245" s="437"/>
      <c r="X3245" s="437"/>
      <c r="Y3245" s="437"/>
      <c r="Z3245" s="437"/>
      <c r="AA3245" s="437"/>
      <c r="AB3245" s="437"/>
      <c r="AC3245" s="437"/>
      <c r="AD3245" s="437"/>
      <c r="AE3245" s="437"/>
      <c r="AF3245" s="437"/>
    </row>
    <row r="3246">
      <c r="A3246" s="446" t="s">
        <v>8938</v>
      </c>
      <c r="B3246" s="22"/>
      <c r="C3246" s="447"/>
      <c r="D3246" s="448"/>
      <c r="E3246" s="22"/>
      <c r="F3246" s="449" t="s">
        <v>8939</v>
      </c>
      <c r="G3246" s="450"/>
      <c r="H3246" s="451"/>
      <c r="S3246" s="452"/>
      <c r="T3246" s="437"/>
      <c r="U3246" s="437"/>
      <c r="V3246" s="437"/>
      <c r="W3246" s="437"/>
      <c r="X3246" s="437"/>
      <c r="Y3246" s="437"/>
      <c r="Z3246" s="437"/>
      <c r="AA3246" s="437"/>
      <c r="AB3246" s="437"/>
      <c r="AC3246" s="437"/>
      <c r="AD3246" s="437"/>
      <c r="AE3246" s="437"/>
      <c r="AF3246" s="437"/>
    </row>
    <row r="3247">
      <c r="A3247" s="453" t="s">
        <v>8940</v>
      </c>
      <c r="B3247" s="448"/>
      <c r="C3247" s="448"/>
      <c r="D3247" s="22"/>
      <c r="E3247" s="454" t="s">
        <v>8941</v>
      </c>
      <c r="F3247" s="455" t="s">
        <v>8942</v>
      </c>
      <c r="G3247" s="456"/>
      <c r="H3247" s="451"/>
      <c r="S3247" s="452"/>
      <c r="T3247" s="437"/>
      <c r="U3247" s="437"/>
      <c r="V3247" s="437"/>
      <c r="W3247" s="437"/>
      <c r="X3247" s="437"/>
      <c r="Y3247" s="437"/>
      <c r="Z3247" s="437"/>
      <c r="AA3247" s="437"/>
      <c r="AB3247" s="437"/>
      <c r="AC3247" s="437"/>
      <c r="AD3247" s="437"/>
      <c r="AE3247" s="437"/>
      <c r="AF3247" s="437"/>
    </row>
    <row r="3248">
      <c r="A3248" s="457" t="s">
        <v>8943</v>
      </c>
      <c r="B3248" s="458"/>
      <c r="C3248" s="458"/>
      <c r="D3248" s="459"/>
      <c r="E3248" s="460"/>
      <c r="F3248" s="461"/>
      <c r="G3248" s="462"/>
      <c r="H3248" s="463"/>
      <c r="I3248" s="464"/>
      <c r="J3248" s="464"/>
      <c r="K3248" s="464"/>
      <c r="L3248" s="464"/>
      <c r="M3248" s="464"/>
      <c r="N3248" s="464"/>
      <c r="O3248" s="464"/>
      <c r="P3248" s="464"/>
      <c r="Q3248" s="464"/>
      <c r="R3248" s="464"/>
      <c r="S3248" s="465"/>
      <c r="T3248" s="437"/>
      <c r="U3248" s="437"/>
      <c r="V3248" s="437"/>
      <c r="W3248" s="437"/>
      <c r="X3248" s="437"/>
      <c r="Y3248" s="437"/>
      <c r="Z3248" s="437"/>
      <c r="AA3248" s="437"/>
      <c r="AB3248" s="437"/>
      <c r="AC3248" s="437"/>
      <c r="AD3248" s="437"/>
      <c r="AE3248" s="437"/>
      <c r="AF3248" s="437"/>
    </row>
    <row r="3249">
      <c r="A3249" s="466" t="s">
        <v>8944</v>
      </c>
      <c r="B3249" s="467"/>
      <c r="C3249" s="468" t="s">
        <v>8945</v>
      </c>
      <c r="D3249" s="469"/>
      <c r="E3249" s="469"/>
      <c r="F3249" s="469"/>
      <c r="G3249" s="469"/>
      <c r="H3249" s="470" t="s">
        <v>1496</v>
      </c>
      <c r="S3249" s="452"/>
      <c r="T3249" s="437"/>
      <c r="U3249" s="437"/>
      <c r="V3249" s="437"/>
      <c r="W3249" s="437"/>
      <c r="X3249" s="437"/>
      <c r="Y3249" s="437"/>
      <c r="Z3249" s="437"/>
      <c r="AA3249" s="437"/>
      <c r="AB3249" s="437"/>
      <c r="AC3249" s="437"/>
      <c r="AD3249" s="437"/>
      <c r="AE3249" s="437"/>
      <c r="AF3249" s="437"/>
    </row>
    <row r="3250">
      <c r="A3250" s="471"/>
      <c r="B3250" s="472" t="s">
        <v>8946</v>
      </c>
      <c r="C3250" s="473" t="s">
        <v>8947</v>
      </c>
      <c r="D3250" s="474"/>
      <c r="E3250" s="474"/>
      <c r="F3250" s="475"/>
      <c r="G3250" s="473" t="s">
        <v>8948</v>
      </c>
      <c r="H3250" s="451"/>
      <c r="S3250" s="452"/>
      <c r="T3250" s="437"/>
      <c r="U3250" s="437"/>
      <c r="V3250" s="437"/>
      <c r="W3250" s="437"/>
      <c r="X3250" s="437"/>
      <c r="Y3250" s="437"/>
      <c r="Z3250" s="437"/>
      <c r="AA3250" s="437"/>
      <c r="AB3250" s="437"/>
      <c r="AC3250" s="437"/>
      <c r="AD3250" s="437"/>
      <c r="AE3250" s="437"/>
      <c r="AF3250" s="437"/>
    </row>
    <row r="3251">
      <c r="A3251" s="471" t="s">
        <v>2101</v>
      </c>
      <c r="B3251" s="472">
        <v>1.0</v>
      </c>
      <c r="C3251" s="476" t="s">
        <v>2127</v>
      </c>
      <c r="D3251" s="474"/>
      <c r="E3251" s="474"/>
      <c r="F3251" s="475"/>
      <c r="G3251" s="477"/>
      <c r="H3251" s="451"/>
      <c r="S3251" s="452"/>
      <c r="T3251" s="437"/>
      <c r="U3251" s="437"/>
      <c r="V3251" s="437"/>
      <c r="W3251" s="437"/>
      <c r="X3251" s="437"/>
      <c r="Y3251" s="437"/>
      <c r="Z3251" s="437"/>
      <c r="AA3251" s="437"/>
      <c r="AB3251" s="437"/>
      <c r="AC3251" s="437"/>
      <c r="AD3251" s="437"/>
      <c r="AE3251" s="437"/>
      <c r="AF3251" s="437"/>
    </row>
    <row r="3252">
      <c r="A3252" s="471"/>
      <c r="B3252" s="516" t="s">
        <v>8946</v>
      </c>
      <c r="C3252" s="517" t="s">
        <v>6512</v>
      </c>
      <c r="D3252" s="517" t="s">
        <v>8974</v>
      </c>
      <c r="E3252" s="517" t="s">
        <v>8951</v>
      </c>
      <c r="F3252" s="517" t="s">
        <v>8952</v>
      </c>
      <c r="G3252" s="473" t="s">
        <v>8953</v>
      </c>
      <c r="H3252" s="451"/>
      <c r="S3252" s="452"/>
      <c r="T3252" s="437"/>
      <c r="U3252" s="437"/>
      <c r="V3252" s="437"/>
      <c r="W3252" s="437"/>
      <c r="X3252" s="437"/>
      <c r="Y3252" s="437"/>
      <c r="Z3252" s="437"/>
      <c r="AA3252" s="437"/>
      <c r="AB3252" s="437"/>
      <c r="AC3252" s="437"/>
      <c r="AD3252" s="437"/>
      <c r="AE3252" s="437"/>
      <c r="AF3252" s="437"/>
    </row>
    <row r="3253">
      <c r="A3253" s="471" t="s">
        <v>8975</v>
      </c>
      <c r="B3253" s="472">
        <v>1.0</v>
      </c>
      <c r="C3253" s="478" t="s">
        <v>8976</v>
      </c>
      <c r="D3253" s="472"/>
      <c r="E3253" s="478" t="s">
        <v>8977</v>
      </c>
      <c r="F3253" s="472"/>
      <c r="G3253" s="473" t="s">
        <v>8978</v>
      </c>
      <c r="H3253" s="451"/>
      <c r="S3253" s="452"/>
      <c r="T3253" s="437"/>
      <c r="U3253" s="437"/>
      <c r="V3253" s="437"/>
      <c r="W3253" s="437"/>
      <c r="X3253" s="437"/>
      <c r="Y3253" s="437"/>
      <c r="Z3253" s="437"/>
      <c r="AA3253" s="437"/>
      <c r="AB3253" s="437"/>
      <c r="AC3253" s="437"/>
      <c r="AD3253" s="437"/>
      <c r="AE3253" s="437"/>
      <c r="AF3253" s="437"/>
    </row>
    <row r="3254">
      <c r="A3254" s="479"/>
      <c r="B3254" s="467" t="s">
        <v>8946</v>
      </c>
      <c r="C3254" s="485" t="s">
        <v>39</v>
      </c>
      <c r="D3254" s="475"/>
      <c r="E3254" s="480" t="s">
        <v>8951</v>
      </c>
      <c r="F3254" s="480" t="s">
        <v>8952</v>
      </c>
      <c r="G3254" s="485" t="s">
        <v>8953</v>
      </c>
      <c r="H3254" s="451"/>
      <c r="S3254" s="452"/>
      <c r="T3254" s="437"/>
      <c r="U3254" s="437"/>
      <c r="V3254" s="437"/>
      <c r="W3254" s="437"/>
      <c r="X3254" s="437"/>
      <c r="Y3254" s="437"/>
      <c r="Z3254" s="437"/>
      <c r="AA3254" s="437"/>
      <c r="AB3254" s="437"/>
      <c r="AC3254" s="437"/>
      <c r="AD3254" s="437"/>
      <c r="AE3254" s="437"/>
      <c r="AF3254" s="437"/>
    </row>
    <row r="3255">
      <c r="A3255" s="471" t="s">
        <v>6465</v>
      </c>
      <c r="B3255" s="480">
        <v>1.0</v>
      </c>
      <c r="C3255" s="484" t="s">
        <v>8955</v>
      </c>
      <c r="D3255" s="475"/>
      <c r="E3255" s="483" t="s">
        <v>8956</v>
      </c>
      <c r="F3255" s="480"/>
      <c r="G3255" s="484" t="s">
        <v>8957</v>
      </c>
      <c r="H3255" s="451"/>
      <c r="S3255" s="452"/>
      <c r="T3255" s="437"/>
      <c r="U3255" s="437"/>
      <c r="V3255" s="437"/>
      <c r="W3255" s="437"/>
      <c r="X3255" s="437"/>
      <c r="Y3255" s="437"/>
      <c r="Z3255" s="437"/>
      <c r="AA3255" s="437"/>
      <c r="AB3255" s="437"/>
      <c r="AC3255" s="437"/>
      <c r="AD3255" s="437"/>
      <c r="AE3255" s="437"/>
      <c r="AF3255" s="437"/>
    </row>
    <row r="3256">
      <c r="A3256" s="471"/>
      <c r="B3256" s="516" t="s">
        <v>8946</v>
      </c>
      <c r="C3256" s="476" t="s">
        <v>8958</v>
      </c>
      <c r="D3256" s="474"/>
      <c r="E3256" s="474"/>
      <c r="F3256" s="475"/>
      <c r="G3256" s="473" t="s">
        <v>8959</v>
      </c>
      <c r="H3256" s="451"/>
      <c r="S3256" s="452"/>
      <c r="T3256" s="437"/>
      <c r="U3256" s="437"/>
      <c r="V3256" s="437"/>
      <c r="W3256" s="437"/>
      <c r="X3256" s="437"/>
      <c r="Y3256" s="437"/>
      <c r="Z3256" s="437"/>
      <c r="AA3256" s="437"/>
      <c r="AB3256" s="437"/>
      <c r="AC3256" s="437"/>
      <c r="AD3256" s="437"/>
      <c r="AE3256" s="437"/>
      <c r="AF3256" s="437"/>
    </row>
    <row r="3257">
      <c r="A3257" s="486" t="s">
        <v>1636</v>
      </c>
      <c r="B3257" s="478">
        <v>1.0</v>
      </c>
      <c r="C3257" s="487" t="s">
        <v>1774</v>
      </c>
      <c r="D3257" s="474"/>
      <c r="E3257" s="474"/>
      <c r="F3257" s="475"/>
      <c r="G3257" s="476" t="s">
        <v>1638</v>
      </c>
      <c r="H3257" s="451"/>
      <c r="S3257" s="452"/>
      <c r="T3257" s="437"/>
      <c r="U3257" s="437"/>
      <c r="V3257" s="437"/>
      <c r="W3257" s="437"/>
      <c r="X3257" s="437"/>
      <c r="Y3257" s="437"/>
      <c r="Z3257" s="437"/>
      <c r="AA3257" s="437"/>
      <c r="AB3257" s="437"/>
      <c r="AC3257" s="437"/>
      <c r="AD3257" s="437"/>
      <c r="AE3257" s="437"/>
      <c r="AF3257" s="437"/>
    </row>
    <row r="3258">
      <c r="A3258" s="486" t="s">
        <v>1636</v>
      </c>
      <c r="B3258" s="478">
        <v>2.0</v>
      </c>
      <c r="C3258" s="487" t="s">
        <v>1775</v>
      </c>
      <c r="D3258" s="474"/>
      <c r="E3258" s="474"/>
      <c r="F3258" s="475"/>
      <c r="G3258" s="476" t="s">
        <v>1661</v>
      </c>
      <c r="H3258" s="451"/>
      <c r="S3258" s="452"/>
      <c r="T3258" s="437"/>
      <c r="U3258" s="437"/>
      <c r="V3258" s="437"/>
      <c r="W3258" s="437"/>
      <c r="X3258" s="437"/>
      <c r="Y3258" s="437"/>
      <c r="Z3258" s="437"/>
      <c r="AA3258" s="437"/>
      <c r="AB3258" s="437"/>
      <c r="AC3258" s="437"/>
      <c r="AD3258" s="437"/>
      <c r="AE3258" s="437"/>
      <c r="AF3258" s="437"/>
    </row>
    <row r="3259">
      <c r="A3259" s="486" t="s">
        <v>1636</v>
      </c>
      <c r="B3259" s="478">
        <v>3.0</v>
      </c>
      <c r="C3259" s="487" t="s">
        <v>1776</v>
      </c>
      <c r="D3259" s="474"/>
      <c r="E3259" s="474"/>
      <c r="F3259" s="475"/>
      <c r="G3259" s="476" t="s">
        <v>1638</v>
      </c>
      <c r="H3259" s="451"/>
      <c r="S3259" s="452"/>
      <c r="T3259" s="437"/>
      <c r="U3259" s="437"/>
      <c r="V3259" s="437"/>
      <c r="W3259" s="437"/>
      <c r="X3259" s="437"/>
      <c r="Y3259" s="437"/>
      <c r="Z3259" s="437"/>
      <c r="AA3259" s="437"/>
      <c r="AB3259" s="437"/>
      <c r="AC3259" s="437"/>
      <c r="AD3259" s="437"/>
      <c r="AE3259" s="437"/>
      <c r="AF3259" s="437"/>
    </row>
    <row r="3260">
      <c r="A3260" s="486" t="s">
        <v>1646</v>
      </c>
      <c r="B3260" s="478">
        <v>4.0</v>
      </c>
      <c r="C3260" s="487" t="s">
        <v>1777</v>
      </c>
      <c r="D3260" s="474"/>
      <c r="E3260" s="474"/>
      <c r="F3260" s="475"/>
      <c r="G3260" s="476" t="s">
        <v>1729</v>
      </c>
      <c r="H3260" s="451"/>
      <c r="S3260" s="452"/>
      <c r="T3260" s="437"/>
      <c r="U3260" s="437"/>
      <c r="V3260" s="437"/>
      <c r="W3260" s="437"/>
      <c r="X3260" s="437"/>
      <c r="Y3260" s="437"/>
      <c r="Z3260" s="437"/>
      <c r="AA3260" s="437"/>
      <c r="AB3260" s="437"/>
      <c r="AC3260" s="437"/>
      <c r="AD3260" s="437"/>
      <c r="AE3260" s="437"/>
      <c r="AF3260" s="437"/>
    </row>
    <row r="3261">
      <c r="A3261" s="488" t="s">
        <v>8960</v>
      </c>
      <c r="B3261" s="474"/>
      <c r="C3261" s="474"/>
      <c r="D3261" s="474"/>
      <c r="E3261" s="474"/>
      <c r="F3261" s="474"/>
      <c r="G3261" s="474"/>
      <c r="H3261" s="451"/>
      <c r="S3261" s="452"/>
      <c r="T3261" s="437"/>
      <c r="U3261" s="437"/>
      <c r="V3261" s="437"/>
      <c r="W3261" s="437"/>
      <c r="X3261" s="437"/>
      <c r="Y3261" s="437"/>
      <c r="Z3261" s="437"/>
      <c r="AA3261" s="437"/>
      <c r="AB3261" s="437"/>
      <c r="AC3261" s="437"/>
      <c r="AD3261" s="437"/>
      <c r="AE3261" s="437"/>
      <c r="AF3261" s="437"/>
    </row>
    <row r="3262">
      <c r="A3262" s="471" t="s">
        <v>8944</v>
      </c>
      <c r="B3262" s="516" t="s">
        <v>8946</v>
      </c>
      <c r="C3262" s="473" t="s">
        <v>39</v>
      </c>
      <c r="D3262" s="475"/>
      <c r="E3262" s="472" t="s">
        <v>8951</v>
      </c>
      <c r="F3262" s="478" t="s">
        <v>8961</v>
      </c>
      <c r="G3262" s="473" t="s">
        <v>8953</v>
      </c>
      <c r="H3262" s="451"/>
      <c r="S3262" s="452"/>
      <c r="T3262" s="437"/>
      <c r="U3262" s="437"/>
      <c r="V3262" s="437"/>
      <c r="W3262" s="437"/>
      <c r="X3262" s="437"/>
      <c r="Y3262" s="437"/>
      <c r="Z3262" s="437"/>
      <c r="AA3262" s="437"/>
      <c r="AB3262" s="437"/>
      <c r="AC3262" s="437"/>
      <c r="AD3262" s="437"/>
      <c r="AE3262" s="437"/>
      <c r="AF3262" s="437"/>
    </row>
    <row r="3263">
      <c r="A3263" s="471" t="s">
        <v>6465</v>
      </c>
      <c r="B3263" s="472">
        <v>1.0</v>
      </c>
      <c r="C3263" s="476" t="s">
        <v>8955</v>
      </c>
      <c r="D3263" s="475"/>
      <c r="E3263" s="478" t="s">
        <v>8956</v>
      </c>
      <c r="F3263" s="472"/>
      <c r="G3263" s="473" t="s">
        <v>8957</v>
      </c>
      <c r="H3263" s="451"/>
      <c r="S3263" s="452"/>
      <c r="T3263" s="437"/>
      <c r="U3263" s="437"/>
      <c r="V3263" s="437"/>
      <c r="W3263" s="437"/>
      <c r="X3263" s="437"/>
      <c r="Y3263" s="437"/>
      <c r="Z3263" s="437"/>
      <c r="AA3263" s="437"/>
      <c r="AB3263" s="437"/>
      <c r="AC3263" s="437"/>
      <c r="AD3263" s="437"/>
      <c r="AE3263" s="437"/>
      <c r="AF3263" s="437"/>
    </row>
    <row r="3264">
      <c r="A3264" s="489" t="s">
        <v>8962</v>
      </c>
      <c r="B3264" s="474"/>
      <c r="C3264" s="474"/>
      <c r="D3264" s="474"/>
      <c r="E3264" s="474"/>
      <c r="F3264" s="474"/>
      <c r="G3264" s="474"/>
      <c r="H3264" s="451"/>
      <c r="S3264" s="452"/>
      <c r="T3264" s="437"/>
      <c r="U3264" s="437"/>
      <c r="V3264" s="437"/>
      <c r="W3264" s="437"/>
      <c r="X3264" s="437"/>
      <c r="Y3264" s="437"/>
      <c r="Z3264" s="437"/>
      <c r="AA3264" s="437"/>
      <c r="AB3264" s="437"/>
      <c r="AC3264" s="437"/>
      <c r="AD3264" s="437"/>
      <c r="AE3264" s="437"/>
      <c r="AF3264" s="437"/>
    </row>
    <row r="3265">
      <c r="A3265" s="471" t="s">
        <v>8944</v>
      </c>
      <c r="B3265" s="516" t="s">
        <v>8946</v>
      </c>
      <c r="C3265" s="473" t="s">
        <v>39</v>
      </c>
      <c r="D3265" s="475"/>
      <c r="E3265" s="472" t="s">
        <v>8951</v>
      </c>
      <c r="F3265" s="472" t="s">
        <v>8952</v>
      </c>
      <c r="G3265" s="473" t="s">
        <v>8953</v>
      </c>
      <c r="H3265" s="451"/>
      <c r="S3265" s="452"/>
      <c r="T3265" s="437"/>
      <c r="U3265" s="437"/>
      <c r="V3265" s="437"/>
      <c r="W3265" s="437"/>
      <c r="X3265" s="437"/>
      <c r="Y3265" s="437"/>
      <c r="Z3265" s="437"/>
      <c r="AA3265" s="437"/>
      <c r="AB3265" s="437"/>
      <c r="AC3265" s="437"/>
      <c r="AD3265" s="437"/>
      <c r="AE3265" s="437"/>
      <c r="AF3265" s="437"/>
    </row>
    <row r="3266">
      <c r="A3266" s="490" t="s">
        <v>6465</v>
      </c>
      <c r="B3266" s="491">
        <v>1.0</v>
      </c>
      <c r="C3266" s="492" t="s">
        <v>8955</v>
      </c>
      <c r="D3266" s="493"/>
      <c r="E3266" s="494" t="s">
        <v>8956</v>
      </c>
      <c r="F3266" s="491"/>
      <c r="G3266" s="495" t="s">
        <v>8963</v>
      </c>
      <c r="H3266" s="451"/>
      <c r="S3266" s="452"/>
      <c r="T3266" s="437"/>
      <c r="U3266" s="437"/>
      <c r="V3266" s="437"/>
      <c r="W3266" s="437"/>
      <c r="X3266" s="437"/>
      <c r="Y3266" s="437"/>
      <c r="Z3266" s="437"/>
      <c r="AA3266" s="437"/>
      <c r="AB3266" s="437"/>
      <c r="AC3266" s="437"/>
      <c r="AD3266" s="437"/>
      <c r="AE3266" s="437"/>
      <c r="AF3266" s="437"/>
    </row>
    <row r="3267">
      <c r="A3267" s="496"/>
      <c r="B3267" s="497"/>
      <c r="C3267" s="497"/>
      <c r="E3267" s="497"/>
      <c r="F3267" s="497"/>
      <c r="G3267" s="497"/>
      <c r="H3267" s="451"/>
      <c r="S3267" s="452"/>
      <c r="T3267" s="437"/>
      <c r="U3267" s="437"/>
      <c r="V3267" s="437"/>
      <c r="W3267" s="437"/>
      <c r="X3267" s="437"/>
      <c r="Y3267" s="437"/>
      <c r="Z3267" s="437"/>
      <c r="AA3267" s="437"/>
      <c r="AB3267" s="437"/>
      <c r="AC3267" s="437"/>
      <c r="AD3267" s="437"/>
      <c r="AE3267" s="437"/>
      <c r="AF3267" s="437"/>
    </row>
    <row r="3268">
      <c r="A3268" s="498" t="s">
        <v>8964</v>
      </c>
      <c r="B3268" s="435"/>
      <c r="C3268" s="435"/>
      <c r="D3268" s="499" t="s">
        <v>8965</v>
      </c>
      <c r="E3268" s="500" t="s">
        <v>8966</v>
      </c>
      <c r="F3268" s="499" t="s">
        <v>8967</v>
      </c>
      <c r="G3268" s="435"/>
      <c r="H3268" s="435"/>
      <c r="I3268" s="435"/>
      <c r="J3268" s="501" t="s">
        <v>8965</v>
      </c>
      <c r="K3268" s="500" t="s">
        <v>8966</v>
      </c>
      <c r="L3268" s="501" t="s">
        <v>8968</v>
      </c>
      <c r="M3268" s="435"/>
      <c r="N3268" s="435"/>
      <c r="O3268" s="435"/>
      <c r="P3268" s="502" t="s">
        <v>8965</v>
      </c>
      <c r="Q3268" s="503" t="s">
        <v>8966</v>
      </c>
      <c r="R3268" s="504"/>
      <c r="S3268" s="436"/>
      <c r="T3268" s="437"/>
      <c r="U3268" s="437"/>
      <c r="V3268" s="437"/>
      <c r="W3268" s="437"/>
      <c r="X3268" s="437"/>
      <c r="Y3268" s="437"/>
      <c r="Z3268" s="437"/>
      <c r="AA3268" s="437"/>
      <c r="AB3268" s="437"/>
      <c r="AC3268" s="437"/>
      <c r="AD3268" s="437"/>
      <c r="AE3268" s="437"/>
      <c r="AF3268" s="437"/>
    </row>
    <row r="3269">
      <c r="A3269" s="505"/>
      <c r="S3269" s="452"/>
      <c r="T3269" s="437"/>
      <c r="U3269" s="437"/>
      <c r="V3269" s="437"/>
      <c r="W3269" s="437"/>
      <c r="X3269" s="437"/>
      <c r="Y3269" s="437"/>
      <c r="Z3269" s="437"/>
      <c r="AA3269" s="437"/>
      <c r="AB3269" s="437"/>
      <c r="AC3269" s="437"/>
      <c r="AD3269" s="437"/>
      <c r="AE3269" s="437"/>
      <c r="AF3269" s="437"/>
    </row>
    <row r="3270">
      <c r="A3270" s="506" t="s">
        <v>8969</v>
      </c>
      <c r="D3270" s="507" t="s">
        <v>8965</v>
      </c>
      <c r="E3270" s="508" t="s">
        <v>8966</v>
      </c>
      <c r="F3270" s="507" t="s">
        <v>8970</v>
      </c>
      <c r="J3270" s="507" t="s">
        <v>8965</v>
      </c>
      <c r="K3270" s="508" t="s">
        <v>8966</v>
      </c>
      <c r="L3270" s="507" t="s">
        <v>8971</v>
      </c>
      <c r="P3270" s="509" t="s">
        <v>8965</v>
      </c>
      <c r="Q3270" s="510" t="s">
        <v>8966</v>
      </c>
      <c r="R3270" s="511" t="s">
        <v>8972</v>
      </c>
      <c r="S3270" s="452"/>
      <c r="T3270" s="437"/>
      <c r="U3270" s="437"/>
      <c r="V3270" s="437"/>
      <c r="W3270" s="437"/>
      <c r="X3270" s="437"/>
      <c r="Y3270" s="437"/>
      <c r="Z3270" s="437"/>
      <c r="AA3270" s="437"/>
      <c r="AB3270" s="437"/>
      <c r="AC3270" s="437"/>
      <c r="AD3270" s="437"/>
      <c r="AE3270" s="437"/>
      <c r="AF3270" s="437"/>
    </row>
    <row r="3271">
      <c r="A3271" s="512"/>
      <c r="B3271" s="513"/>
      <c r="C3271" s="513"/>
      <c r="D3271" s="513"/>
      <c r="E3271" s="513"/>
      <c r="F3271" s="513"/>
      <c r="G3271" s="513"/>
      <c r="H3271" s="513"/>
      <c r="I3271" s="513"/>
      <c r="J3271" s="513"/>
      <c r="K3271" s="513"/>
      <c r="L3271" s="513"/>
      <c r="M3271" s="513"/>
      <c r="N3271" s="513"/>
      <c r="O3271" s="513"/>
      <c r="P3271" s="513"/>
      <c r="Q3271" s="513"/>
      <c r="R3271" s="513"/>
      <c r="S3271" s="514"/>
      <c r="T3271" s="437"/>
      <c r="U3271" s="437"/>
      <c r="V3271" s="437"/>
      <c r="W3271" s="437"/>
      <c r="X3271" s="437"/>
      <c r="Y3271" s="437"/>
      <c r="Z3271" s="437"/>
      <c r="AA3271" s="437"/>
      <c r="AB3271" s="437"/>
      <c r="AC3271" s="437"/>
      <c r="AD3271" s="437"/>
      <c r="AE3271" s="437"/>
      <c r="AF3271" s="437"/>
    </row>
    <row r="3272">
      <c r="A3272" s="434" t="s">
        <v>9090</v>
      </c>
      <c r="B3272" s="435"/>
      <c r="C3272" s="435"/>
      <c r="D3272" s="435"/>
      <c r="E3272" s="435"/>
      <c r="F3272" s="435"/>
      <c r="G3272" s="435"/>
      <c r="H3272" s="435"/>
      <c r="I3272" s="435"/>
      <c r="J3272" s="435"/>
      <c r="K3272" s="435"/>
      <c r="L3272" s="435"/>
      <c r="M3272" s="435"/>
      <c r="N3272" s="435"/>
      <c r="O3272" s="435"/>
      <c r="P3272" s="435"/>
      <c r="Q3272" s="435"/>
      <c r="R3272" s="435"/>
      <c r="S3272" s="436"/>
      <c r="T3272" s="437"/>
      <c r="U3272" s="437"/>
      <c r="V3272" s="437"/>
      <c r="W3272" s="437"/>
      <c r="X3272" s="437"/>
      <c r="Y3272" s="437"/>
      <c r="Z3272" s="437"/>
      <c r="AA3272" s="437"/>
      <c r="AB3272" s="437"/>
      <c r="AC3272" s="437"/>
      <c r="AD3272" s="437"/>
      <c r="AE3272" s="437"/>
      <c r="AF3272" s="437"/>
    </row>
    <row r="3273">
      <c r="A3273" s="438" t="s">
        <v>8935</v>
      </c>
      <c r="B3273" s="439"/>
      <c r="C3273" s="438" t="s">
        <v>8936</v>
      </c>
      <c r="D3273" s="440"/>
      <c r="E3273" s="439"/>
      <c r="F3273" s="441" t="s">
        <v>1437</v>
      </c>
      <c r="G3273" s="442" t="s">
        <v>8937</v>
      </c>
      <c r="H3273" s="443" t="s">
        <v>1442</v>
      </c>
      <c r="I3273" s="444"/>
      <c r="J3273" s="444"/>
      <c r="K3273" s="444"/>
      <c r="L3273" s="444"/>
      <c r="M3273" s="444"/>
      <c r="N3273" s="444"/>
      <c r="O3273" s="444"/>
      <c r="P3273" s="444"/>
      <c r="Q3273" s="444"/>
      <c r="R3273" s="444"/>
      <c r="S3273" s="445"/>
      <c r="T3273" s="437"/>
      <c r="U3273" s="437"/>
      <c r="V3273" s="437"/>
      <c r="W3273" s="437"/>
      <c r="X3273" s="437"/>
      <c r="Y3273" s="437"/>
      <c r="Z3273" s="437"/>
      <c r="AA3273" s="437"/>
      <c r="AB3273" s="437"/>
      <c r="AC3273" s="437"/>
      <c r="AD3273" s="437"/>
      <c r="AE3273" s="437"/>
      <c r="AF3273" s="437"/>
    </row>
    <row r="3274">
      <c r="A3274" s="446" t="s">
        <v>8938</v>
      </c>
      <c r="B3274" s="22"/>
      <c r="C3274" s="447"/>
      <c r="D3274" s="448"/>
      <c r="E3274" s="22"/>
      <c r="F3274" s="449" t="s">
        <v>8939</v>
      </c>
      <c r="G3274" s="450"/>
      <c r="H3274" s="451"/>
      <c r="S3274" s="452"/>
      <c r="T3274" s="437"/>
      <c r="U3274" s="437"/>
      <c r="V3274" s="437"/>
      <c r="W3274" s="437"/>
      <c r="X3274" s="437"/>
      <c r="Y3274" s="437"/>
      <c r="Z3274" s="437"/>
      <c r="AA3274" s="437"/>
      <c r="AB3274" s="437"/>
      <c r="AC3274" s="437"/>
      <c r="AD3274" s="437"/>
      <c r="AE3274" s="437"/>
      <c r="AF3274" s="437"/>
    </row>
    <row r="3275">
      <c r="A3275" s="453" t="s">
        <v>8940</v>
      </c>
      <c r="B3275" s="448"/>
      <c r="C3275" s="448"/>
      <c r="D3275" s="22"/>
      <c r="E3275" s="454" t="s">
        <v>8941</v>
      </c>
      <c r="F3275" s="455" t="s">
        <v>8942</v>
      </c>
      <c r="G3275" s="456"/>
      <c r="H3275" s="451"/>
      <c r="S3275" s="452"/>
      <c r="T3275" s="437"/>
      <c r="U3275" s="437"/>
      <c r="V3275" s="437"/>
      <c r="W3275" s="437"/>
      <c r="X3275" s="437"/>
      <c r="Y3275" s="437"/>
      <c r="Z3275" s="437"/>
      <c r="AA3275" s="437"/>
      <c r="AB3275" s="437"/>
      <c r="AC3275" s="437"/>
      <c r="AD3275" s="437"/>
      <c r="AE3275" s="437"/>
      <c r="AF3275" s="437"/>
    </row>
    <row r="3276">
      <c r="A3276" s="457" t="s">
        <v>8943</v>
      </c>
      <c r="B3276" s="458"/>
      <c r="C3276" s="458"/>
      <c r="D3276" s="459"/>
      <c r="E3276" s="460"/>
      <c r="F3276" s="461"/>
      <c r="G3276" s="462"/>
      <c r="H3276" s="463"/>
      <c r="I3276" s="464"/>
      <c r="J3276" s="464"/>
      <c r="K3276" s="464"/>
      <c r="L3276" s="464"/>
      <c r="M3276" s="464"/>
      <c r="N3276" s="464"/>
      <c r="O3276" s="464"/>
      <c r="P3276" s="464"/>
      <c r="Q3276" s="464"/>
      <c r="R3276" s="464"/>
      <c r="S3276" s="465"/>
      <c r="T3276" s="437"/>
      <c r="U3276" s="437"/>
      <c r="V3276" s="437"/>
      <c r="W3276" s="437"/>
      <c r="X3276" s="437"/>
      <c r="Y3276" s="437"/>
      <c r="Z3276" s="437"/>
      <c r="AA3276" s="437"/>
      <c r="AB3276" s="437"/>
      <c r="AC3276" s="437"/>
      <c r="AD3276" s="437"/>
      <c r="AE3276" s="437"/>
      <c r="AF3276" s="437"/>
    </row>
    <row r="3277">
      <c r="A3277" s="466" t="s">
        <v>8944</v>
      </c>
      <c r="B3277" s="467"/>
      <c r="C3277" s="468" t="s">
        <v>8945</v>
      </c>
      <c r="D3277" s="469"/>
      <c r="E3277" s="469"/>
      <c r="F3277" s="469"/>
      <c r="G3277" s="469"/>
      <c r="H3277" s="470" t="s">
        <v>1498</v>
      </c>
      <c r="S3277" s="452"/>
      <c r="T3277" s="437"/>
      <c r="U3277" s="437"/>
      <c r="V3277" s="437"/>
      <c r="W3277" s="437"/>
      <c r="X3277" s="437"/>
      <c r="Y3277" s="437"/>
      <c r="Z3277" s="437"/>
      <c r="AA3277" s="437"/>
      <c r="AB3277" s="437"/>
      <c r="AC3277" s="437"/>
      <c r="AD3277" s="437"/>
      <c r="AE3277" s="437"/>
      <c r="AF3277" s="437"/>
    </row>
    <row r="3278">
      <c r="A3278" s="471"/>
      <c r="B3278" s="472" t="s">
        <v>8946</v>
      </c>
      <c r="C3278" s="473" t="s">
        <v>8947</v>
      </c>
      <c r="D3278" s="474"/>
      <c r="E3278" s="474"/>
      <c r="F3278" s="475"/>
      <c r="G3278" s="473" t="s">
        <v>8948</v>
      </c>
      <c r="H3278" s="451"/>
      <c r="S3278" s="452"/>
      <c r="T3278" s="437"/>
      <c r="U3278" s="437"/>
      <c r="V3278" s="437"/>
      <c r="W3278" s="437"/>
      <c r="X3278" s="437"/>
      <c r="Y3278" s="437"/>
      <c r="Z3278" s="437"/>
      <c r="AA3278" s="437"/>
      <c r="AB3278" s="437"/>
      <c r="AC3278" s="437"/>
      <c r="AD3278" s="437"/>
      <c r="AE3278" s="437"/>
      <c r="AF3278" s="437"/>
    </row>
    <row r="3279">
      <c r="A3279" s="471" t="s">
        <v>2101</v>
      </c>
      <c r="B3279" s="472">
        <v>1.0</v>
      </c>
      <c r="C3279" s="476" t="s">
        <v>2127</v>
      </c>
      <c r="D3279" s="474"/>
      <c r="E3279" s="474"/>
      <c r="F3279" s="475"/>
      <c r="G3279" s="477"/>
      <c r="H3279" s="451"/>
      <c r="S3279" s="452"/>
      <c r="T3279" s="437"/>
      <c r="U3279" s="437"/>
      <c r="V3279" s="437"/>
      <c r="W3279" s="437"/>
      <c r="X3279" s="437"/>
      <c r="Y3279" s="437"/>
      <c r="Z3279" s="437"/>
      <c r="AA3279" s="437"/>
      <c r="AB3279" s="437"/>
      <c r="AC3279" s="437"/>
      <c r="AD3279" s="437"/>
      <c r="AE3279" s="437"/>
      <c r="AF3279" s="437"/>
    </row>
    <row r="3280">
      <c r="A3280" s="471"/>
      <c r="B3280" s="516" t="s">
        <v>8946</v>
      </c>
      <c r="C3280" s="517" t="s">
        <v>6512</v>
      </c>
      <c r="D3280" s="517" t="s">
        <v>8974</v>
      </c>
      <c r="E3280" s="517" t="s">
        <v>8951</v>
      </c>
      <c r="F3280" s="517" t="s">
        <v>8952</v>
      </c>
      <c r="G3280" s="473" t="s">
        <v>8953</v>
      </c>
      <c r="H3280" s="451"/>
      <c r="S3280" s="452"/>
      <c r="T3280" s="437"/>
      <c r="U3280" s="437"/>
      <c r="V3280" s="437"/>
      <c r="W3280" s="437"/>
      <c r="X3280" s="437"/>
      <c r="Y3280" s="437"/>
      <c r="Z3280" s="437"/>
      <c r="AA3280" s="437"/>
      <c r="AB3280" s="437"/>
      <c r="AC3280" s="437"/>
      <c r="AD3280" s="437"/>
      <c r="AE3280" s="437"/>
      <c r="AF3280" s="437"/>
    </row>
    <row r="3281">
      <c r="A3281" s="471" t="s">
        <v>8975</v>
      </c>
      <c r="B3281" s="472">
        <v>1.0</v>
      </c>
      <c r="C3281" s="478" t="s">
        <v>8976</v>
      </c>
      <c r="D3281" s="472"/>
      <c r="E3281" s="478" t="s">
        <v>8977</v>
      </c>
      <c r="F3281" s="472"/>
      <c r="G3281" s="473" t="s">
        <v>8978</v>
      </c>
      <c r="H3281" s="451"/>
      <c r="S3281" s="452"/>
      <c r="T3281" s="437"/>
      <c r="U3281" s="437"/>
      <c r="V3281" s="437"/>
      <c r="W3281" s="437"/>
      <c r="X3281" s="437"/>
      <c r="Y3281" s="437"/>
      <c r="Z3281" s="437"/>
      <c r="AA3281" s="437"/>
      <c r="AB3281" s="437"/>
      <c r="AC3281" s="437"/>
      <c r="AD3281" s="437"/>
      <c r="AE3281" s="437"/>
      <c r="AF3281" s="437"/>
    </row>
    <row r="3282">
      <c r="A3282" s="479"/>
      <c r="B3282" s="467" t="s">
        <v>8946</v>
      </c>
      <c r="C3282" s="485" t="s">
        <v>39</v>
      </c>
      <c r="D3282" s="475"/>
      <c r="E3282" s="480" t="s">
        <v>8951</v>
      </c>
      <c r="F3282" s="480" t="s">
        <v>8952</v>
      </c>
      <c r="G3282" s="485" t="s">
        <v>8953</v>
      </c>
      <c r="H3282" s="451"/>
      <c r="S3282" s="452"/>
      <c r="T3282" s="437"/>
      <c r="U3282" s="437"/>
      <c r="V3282" s="437"/>
      <c r="W3282" s="437"/>
      <c r="X3282" s="437"/>
      <c r="Y3282" s="437"/>
      <c r="Z3282" s="437"/>
      <c r="AA3282" s="437"/>
      <c r="AB3282" s="437"/>
      <c r="AC3282" s="437"/>
      <c r="AD3282" s="437"/>
      <c r="AE3282" s="437"/>
      <c r="AF3282" s="437"/>
    </row>
    <row r="3283">
      <c r="A3283" s="471" t="s">
        <v>6465</v>
      </c>
      <c r="B3283" s="480">
        <v>1.0</v>
      </c>
      <c r="C3283" s="484" t="s">
        <v>8955</v>
      </c>
      <c r="D3283" s="475"/>
      <c r="E3283" s="483" t="s">
        <v>8956</v>
      </c>
      <c r="F3283" s="480"/>
      <c r="G3283" s="484" t="s">
        <v>8957</v>
      </c>
      <c r="H3283" s="451"/>
      <c r="S3283" s="452"/>
      <c r="T3283" s="437"/>
      <c r="U3283" s="437"/>
      <c r="V3283" s="437"/>
      <c r="W3283" s="437"/>
      <c r="X3283" s="437"/>
      <c r="Y3283" s="437"/>
      <c r="Z3283" s="437"/>
      <c r="AA3283" s="437"/>
      <c r="AB3283" s="437"/>
      <c r="AC3283" s="437"/>
      <c r="AD3283" s="437"/>
      <c r="AE3283" s="437"/>
      <c r="AF3283" s="437"/>
    </row>
    <row r="3284">
      <c r="A3284" s="471"/>
      <c r="B3284" s="516" t="s">
        <v>8946</v>
      </c>
      <c r="C3284" s="476" t="s">
        <v>8958</v>
      </c>
      <c r="D3284" s="474"/>
      <c r="E3284" s="474"/>
      <c r="F3284" s="475"/>
      <c r="G3284" s="473" t="s">
        <v>8959</v>
      </c>
      <c r="H3284" s="451"/>
      <c r="S3284" s="452"/>
      <c r="T3284" s="437"/>
      <c r="U3284" s="437"/>
      <c r="V3284" s="437"/>
      <c r="W3284" s="437"/>
      <c r="X3284" s="437"/>
      <c r="Y3284" s="437"/>
      <c r="Z3284" s="437"/>
      <c r="AA3284" s="437"/>
      <c r="AB3284" s="437"/>
      <c r="AC3284" s="437"/>
      <c r="AD3284" s="437"/>
      <c r="AE3284" s="437"/>
      <c r="AF3284" s="437"/>
    </row>
    <row r="3285">
      <c r="A3285" s="486" t="s">
        <v>1636</v>
      </c>
      <c r="B3285" s="478">
        <v>1.0</v>
      </c>
      <c r="C3285" s="487" t="s">
        <v>1778</v>
      </c>
      <c r="D3285" s="474"/>
      <c r="E3285" s="474"/>
      <c r="F3285" s="475"/>
      <c r="G3285" s="476" t="s">
        <v>1638</v>
      </c>
      <c r="H3285" s="451"/>
      <c r="S3285" s="452"/>
      <c r="T3285" s="437"/>
      <c r="U3285" s="437"/>
      <c r="V3285" s="437"/>
      <c r="W3285" s="437"/>
      <c r="X3285" s="437"/>
      <c r="Y3285" s="437"/>
      <c r="Z3285" s="437"/>
      <c r="AA3285" s="437"/>
      <c r="AB3285" s="437"/>
      <c r="AC3285" s="437"/>
      <c r="AD3285" s="437"/>
      <c r="AE3285" s="437"/>
      <c r="AF3285" s="437"/>
    </row>
    <row r="3286">
      <c r="A3286" s="486" t="s">
        <v>1636</v>
      </c>
      <c r="B3286" s="478">
        <v>2.0</v>
      </c>
      <c r="C3286" s="487" t="s">
        <v>1779</v>
      </c>
      <c r="D3286" s="474"/>
      <c r="E3286" s="474"/>
      <c r="F3286" s="475"/>
      <c r="G3286" s="476" t="s">
        <v>1661</v>
      </c>
      <c r="H3286" s="451"/>
      <c r="S3286" s="452"/>
      <c r="T3286" s="437"/>
      <c r="U3286" s="437"/>
      <c r="V3286" s="437"/>
      <c r="W3286" s="437"/>
      <c r="X3286" s="437"/>
      <c r="Y3286" s="437"/>
      <c r="Z3286" s="437"/>
      <c r="AA3286" s="437"/>
      <c r="AB3286" s="437"/>
      <c r="AC3286" s="437"/>
      <c r="AD3286" s="437"/>
      <c r="AE3286" s="437"/>
      <c r="AF3286" s="437"/>
    </row>
    <row r="3287">
      <c r="A3287" s="486" t="s">
        <v>1636</v>
      </c>
      <c r="B3287" s="478">
        <v>3.0</v>
      </c>
      <c r="C3287" s="487" t="s">
        <v>1780</v>
      </c>
      <c r="D3287" s="474"/>
      <c r="E3287" s="474"/>
      <c r="F3287" s="475"/>
      <c r="G3287" s="476" t="s">
        <v>1638</v>
      </c>
      <c r="H3287" s="451"/>
      <c r="S3287" s="452"/>
      <c r="T3287" s="437"/>
      <c r="U3287" s="437"/>
      <c r="V3287" s="437"/>
      <c r="W3287" s="437"/>
      <c r="X3287" s="437"/>
      <c r="Y3287" s="437"/>
      <c r="Z3287" s="437"/>
      <c r="AA3287" s="437"/>
      <c r="AB3287" s="437"/>
      <c r="AC3287" s="437"/>
      <c r="AD3287" s="437"/>
      <c r="AE3287" s="437"/>
      <c r="AF3287" s="437"/>
    </row>
    <row r="3288">
      <c r="A3288" s="486" t="s">
        <v>1646</v>
      </c>
      <c r="B3288" s="478">
        <v>4.0</v>
      </c>
      <c r="C3288" s="487" t="s">
        <v>1781</v>
      </c>
      <c r="D3288" s="474"/>
      <c r="E3288" s="474"/>
      <c r="F3288" s="475"/>
      <c r="G3288" s="476" t="s">
        <v>1729</v>
      </c>
      <c r="H3288" s="451"/>
      <c r="S3288" s="452"/>
      <c r="T3288" s="437"/>
      <c r="U3288" s="437"/>
      <c r="V3288" s="437"/>
      <c r="W3288" s="437"/>
      <c r="X3288" s="437"/>
      <c r="Y3288" s="437"/>
      <c r="Z3288" s="437"/>
      <c r="AA3288" s="437"/>
      <c r="AB3288" s="437"/>
      <c r="AC3288" s="437"/>
      <c r="AD3288" s="437"/>
      <c r="AE3288" s="437"/>
      <c r="AF3288" s="437"/>
    </row>
    <row r="3289">
      <c r="A3289" s="488" t="s">
        <v>8960</v>
      </c>
      <c r="B3289" s="474"/>
      <c r="C3289" s="474"/>
      <c r="D3289" s="474"/>
      <c r="E3289" s="474"/>
      <c r="F3289" s="474"/>
      <c r="G3289" s="474"/>
      <c r="H3289" s="451"/>
      <c r="S3289" s="452"/>
      <c r="T3289" s="437"/>
      <c r="U3289" s="437"/>
      <c r="V3289" s="437"/>
      <c r="W3289" s="437"/>
      <c r="X3289" s="437"/>
      <c r="Y3289" s="437"/>
      <c r="Z3289" s="437"/>
      <c r="AA3289" s="437"/>
      <c r="AB3289" s="437"/>
      <c r="AC3289" s="437"/>
      <c r="AD3289" s="437"/>
      <c r="AE3289" s="437"/>
      <c r="AF3289" s="437"/>
    </row>
    <row r="3290">
      <c r="A3290" s="471" t="s">
        <v>8944</v>
      </c>
      <c r="B3290" s="516" t="s">
        <v>8946</v>
      </c>
      <c r="C3290" s="473" t="s">
        <v>39</v>
      </c>
      <c r="D3290" s="475"/>
      <c r="E3290" s="472" t="s">
        <v>8951</v>
      </c>
      <c r="F3290" s="478" t="s">
        <v>8961</v>
      </c>
      <c r="G3290" s="473" t="s">
        <v>8953</v>
      </c>
      <c r="H3290" s="451"/>
      <c r="S3290" s="452"/>
      <c r="T3290" s="437"/>
      <c r="U3290" s="437"/>
      <c r="V3290" s="437"/>
      <c r="W3290" s="437"/>
      <c r="X3290" s="437"/>
      <c r="Y3290" s="437"/>
      <c r="Z3290" s="437"/>
      <c r="AA3290" s="437"/>
      <c r="AB3290" s="437"/>
      <c r="AC3290" s="437"/>
      <c r="AD3290" s="437"/>
      <c r="AE3290" s="437"/>
      <c r="AF3290" s="437"/>
    </row>
    <row r="3291">
      <c r="A3291" s="471" t="s">
        <v>6465</v>
      </c>
      <c r="B3291" s="472">
        <v>1.0</v>
      </c>
      <c r="C3291" s="476" t="s">
        <v>8955</v>
      </c>
      <c r="D3291" s="475"/>
      <c r="E3291" s="478" t="s">
        <v>8956</v>
      </c>
      <c r="F3291" s="472"/>
      <c r="G3291" s="473" t="s">
        <v>8957</v>
      </c>
      <c r="H3291" s="451"/>
      <c r="S3291" s="452"/>
      <c r="T3291" s="437"/>
      <c r="U3291" s="437"/>
      <c r="V3291" s="437"/>
      <c r="W3291" s="437"/>
      <c r="X3291" s="437"/>
      <c r="Y3291" s="437"/>
      <c r="Z3291" s="437"/>
      <c r="AA3291" s="437"/>
      <c r="AB3291" s="437"/>
      <c r="AC3291" s="437"/>
      <c r="AD3291" s="437"/>
      <c r="AE3291" s="437"/>
      <c r="AF3291" s="437"/>
    </row>
    <row r="3292">
      <c r="A3292" s="489" t="s">
        <v>8962</v>
      </c>
      <c r="B3292" s="474"/>
      <c r="C3292" s="474"/>
      <c r="D3292" s="474"/>
      <c r="E3292" s="474"/>
      <c r="F3292" s="474"/>
      <c r="G3292" s="474"/>
      <c r="H3292" s="451"/>
      <c r="S3292" s="452"/>
      <c r="T3292" s="437"/>
      <c r="U3292" s="437"/>
      <c r="V3292" s="437"/>
      <c r="W3292" s="437"/>
      <c r="X3292" s="437"/>
      <c r="Y3292" s="437"/>
      <c r="Z3292" s="437"/>
      <c r="AA3292" s="437"/>
      <c r="AB3292" s="437"/>
      <c r="AC3292" s="437"/>
      <c r="AD3292" s="437"/>
      <c r="AE3292" s="437"/>
      <c r="AF3292" s="437"/>
    </row>
    <row r="3293">
      <c r="A3293" s="471" t="s">
        <v>8944</v>
      </c>
      <c r="B3293" s="516" t="s">
        <v>8946</v>
      </c>
      <c r="C3293" s="473" t="s">
        <v>39</v>
      </c>
      <c r="D3293" s="475"/>
      <c r="E3293" s="472" t="s">
        <v>8951</v>
      </c>
      <c r="F3293" s="472" t="s">
        <v>8952</v>
      </c>
      <c r="G3293" s="473" t="s">
        <v>8953</v>
      </c>
      <c r="H3293" s="451"/>
      <c r="S3293" s="452"/>
      <c r="T3293" s="437"/>
      <c r="U3293" s="437"/>
      <c r="V3293" s="437"/>
      <c r="W3293" s="437"/>
      <c r="X3293" s="437"/>
      <c r="Y3293" s="437"/>
      <c r="Z3293" s="437"/>
      <c r="AA3293" s="437"/>
      <c r="AB3293" s="437"/>
      <c r="AC3293" s="437"/>
      <c r="AD3293" s="437"/>
      <c r="AE3293" s="437"/>
      <c r="AF3293" s="437"/>
    </row>
    <row r="3294">
      <c r="A3294" s="490" t="s">
        <v>6465</v>
      </c>
      <c r="B3294" s="491">
        <v>1.0</v>
      </c>
      <c r="C3294" s="492" t="s">
        <v>8955</v>
      </c>
      <c r="D3294" s="493"/>
      <c r="E3294" s="494" t="s">
        <v>8956</v>
      </c>
      <c r="F3294" s="491"/>
      <c r="G3294" s="495" t="s">
        <v>8963</v>
      </c>
      <c r="H3294" s="451"/>
      <c r="S3294" s="452"/>
      <c r="T3294" s="437"/>
      <c r="U3294" s="437"/>
      <c r="V3294" s="437"/>
      <c r="W3294" s="437"/>
      <c r="X3294" s="437"/>
      <c r="Y3294" s="437"/>
      <c r="Z3294" s="437"/>
      <c r="AA3294" s="437"/>
      <c r="AB3294" s="437"/>
      <c r="AC3294" s="437"/>
      <c r="AD3294" s="437"/>
      <c r="AE3294" s="437"/>
      <c r="AF3294" s="437"/>
    </row>
    <row r="3295">
      <c r="A3295" s="496"/>
      <c r="B3295" s="497"/>
      <c r="C3295" s="497"/>
      <c r="E3295" s="497"/>
      <c r="F3295" s="497"/>
      <c r="G3295" s="497"/>
      <c r="H3295" s="451"/>
      <c r="S3295" s="452"/>
      <c r="T3295" s="437"/>
      <c r="U3295" s="437"/>
      <c r="V3295" s="437"/>
      <c r="W3295" s="437"/>
      <c r="X3295" s="437"/>
      <c r="Y3295" s="437"/>
      <c r="Z3295" s="437"/>
      <c r="AA3295" s="437"/>
      <c r="AB3295" s="437"/>
      <c r="AC3295" s="437"/>
      <c r="AD3295" s="437"/>
      <c r="AE3295" s="437"/>
      <c r="AF3295" s="437"/>
    </row>
    <row r="3296">
      <c r="A3296" s="498" t="s">
        <v>8964</v>
      </c>
      <c r="B3296" s="435"/>
      <c r="C3296" s="435"/>
      <c r="D3296" s="499" t="s">
        <v>8965</v>
      </c>
      <c r="E3296" s="500" t="s">
        <v>8966</v>
      </c>
      <c r="F3296" s="499" t="s">
        <v>8967</v>
      </c>
      <c r="G3296" s="435"/>
      <c r="H3296" s="435"/>
      <c r="I3296" s="435"/>
      <c r="J3296" s="501" t="s">
        <v>8965</v>
      </c>
      <c r="K3296" s="500" t="s">
        <v>8966</v>
      </c>
      <c r="L3296" s="501" t="s">
        <v>8968</v>
      </c>
      <c r="M3296" s="435"/>
      <c r="N3296" s="435"/>
      <c r="O3296" s="435"/>
      <c r="P3296" s="502" t="s">
        <v>8965</v>
      </c>
      <c r="Q3296" s="503" t="s">
        <v>8966</v>
      </c>
      <c r="R3296" s="504"/>
      <c r="S3296" s="436"/>
      <c r="T3296" s="437"/>
      <c r="U3296" s="437"/>
      <c r="V3296" s="437"/>
      <c r="W3296" s="437"/>
      <c r="X3296" s="437"/>
      <c r="Y3296" s="437"/>
      <c r="Z3296" s="437"/>
      <c r="AA3296" s="437"/>
      <c r="AB3296" s="437"/>
      <c r="AC3296" s="437"/>
      <c r="AD3296" s="437"/>
      <c r="AE3296" s="437"/>
      <c r="AF3296" s="437"/>
    </row>
    <row r="3297">
      <c r="A3297" s="505"/>
      <c r="S3297" s="452"/>
      <c r="T3297" s="437"/>
      <c r="U3297" s="437"/>
      <c r="V3297" s="437"/>
      <c r="W3297" s="437"/>
      <c r="X3297" s="437"/>
      <c r="Y3297" s="437"/>
      <c r="Z3297" s="437"/>
      <c r="AA3297" s="437"/>
      <c r="AB3297" s="437"/>
      <c r="AC3297" s="437"/>
      <c r="AD3297" s="437"/>
      <c r="AE3297" s="437"/>
      <c r="AF3297" s="437"/>
    </row>
    <row r="3298">
      <c r="A3298" s="506" t="s">
        <v>8969</v>
      </c>
      <c r="D3298" s="507" t="s">
        <v>8965</v>
      </c>
      <c r="E3298" s="508" t="s">
        <v>8966</v>
      </c>
      <c r="F3298" s="507" t="s">
        <v>8970</v>
      </c>
      <c r="J3298" s="507" t="s">
        <v>8965</v>
      </c>
      <c r="K3298" s="508" t="s">
        <v>8966</v>
      </c>
      <c r="L3298" s="507" t="s">
        <v>8971</v>
      </c>
      <c r="P3298" s="509" t="s">
        <v>8965</v>
      </c>
      <c r="Q3298" s="510" t="s">
        <v>8966</v>
      </c>
      <c r="R3298" s="511" t="s">
        <v>8972</v>
      </c>
      <c r="S3298" s="452"/>
      <c r="T3298" s="437"/>
      <c r="U3298" s="437"/>
      <c r="V3298" s="437"/>
      <c r="W3298" s="437"/>
      <c r="X3298" s="437"/>
      <c r="Y3298" s="437"/>
      <c r="Z3298" s="437"/>
      <c r="AA3298" s="437"/>
      <c r="AB3298" s="437"/>
      <c r="AC3298" s="437"/>
      <c r="AD3298" s="437"/>
      <c r="AE3298" s="437"/>
      <c r="AF3298" s="437"/>
    </row>
    <row r="3299">
      <c r="A3299" s="512"/>
      <c r="B3299" s="513"/>
      <c r="C3299" s="513"/>
      <c r="D3299" s="513"/>
      <c r="E3299" s="513"/>
      <c r="F3299" s="513"/>
      <c r="G3299" s="513"/>
      <c r="H3299" s="513"/>
      <c r="I3299" s="513"/>
      <c r="J3299" s="513"/>
      <c r="K3299" s="513"/>
      <c r="L3299" s="513"/>
      <c r="M3299" s="513"/>
      <c r="N3299" s="513"/>
      <c r="O3299" s="513"/>
      <c r="P3299" s="513"/>
      <c r="Q3299" s="513"/>
      <c r="R3299" s="513"/>
      <c r="S3299" s="514"/>
      <c r="T3299" s="437"/>
      <c r="U3299" s="437"/>
      <c r="V3299" s="437"/>
      <c r="W3299" s="437"/>
      <c r="X3299" s="437"/>
      <c r="Y3299" s="437"/>
      <c r="Z3299" s="437"/>
      <c r="AA3299" s="437"/>
      <c r="AB3299" s="437"/>
      <c r="AC3299" s="437"/>
      <c r="AD3299" s="437"/>
      <c r="AE3299" s="437"/>
      <c r="AF3299" s="437"/>
    </row>
    <row r="3300">
      <c r="A3300" s="434" t="s">
        <v>9091</v>
      </c>
      <c r="B3300" s="435"/>
      <c r="C3300" s="435"/>
      <c r="D3300" s="435"/>
      <c r="E3300" s="435"/>
      <c r="F3300" s="435"/>
      <c r="G3300" s="435"/>
      <c r="H3300" s="435"/>
      <c r="I3300" s="435"/>
      <c r="J3300" s="435"/>
      <c r="K3300" s="435"/>
      <c r="L3300" s="435"/>
      <c r="M3300" s="435"/>
      <c r="N3300" s="435"/>
      <c r="O3300" s="435"/>
      <c r="P3300" s="435"/>
      <c r="Q3300" s="435"/>
      <c r="R3300" s="435"/>
      <c r="S3300" s="436"/>
      <c r="T3300" s="437"/>
      <c r="U3300" s="437"/>
      <c r="V3300" s="437"/>
      <c r="W3300" s="437"/>
      <c r="X3300" s="437"/>
      <c r="Y3300" s="437"/>
      <c r="Z3300" s="437"/>
      <c r="AA3300" s="437"/>
      <c r="AB3300" s="437"/>
      <c r="AC3300" s="437"/>
      <c r="AD3300" s="437"/>
      <c r="AE3300" s="437"/>
      <c r="AF3300" s="437"/>
    </row>
    <row r="3301">
      <c r="A3301" s="438" t="s">
        <v>8935</v>
      </c>
      <c r="B3301" s="439"/>
      <c r="C3301" s="438" t="s">
        <v>8936</v>
      </c>
      <c r="D3301" s="440"/>
      <c r="E3301" s="439"/>
      <c r="F3301" s="441" t="s">
        <v>1437</v>
      </c>
      <c r="G3301" s="442" t="s">
        <v>8937</v>
      </c>
      <c r="H3301" s="443" t="s">
        <v>1442</v>
      </c>
      <c r="I3301" s="444"/>
      <c r="J3301" s="444"/>
      <c r="K3301" s="444"/>
      <c r="L3301" s="444"/>
      <c r="M3301" s="444"/>
      <c r="N3301" s="444"/>
      <c r="O3301" s="444"/>
      <c r="P3301" s="444"/>
      <c r="Q3301" s="444"/>
      <c r="R3301" s="444"/>
      <c r="S3301" s="445"/>
      <c r="T3301" s="437"/>
      <c r="U3301" s="437"/>
      <c r="V3301" s="437"/>
      <c r="W3301" s="437"/>
      <c r="X3301" s="437"/>
      <c r="Y3301" s="437"/>
      <c r="Z3301" s="437"/>
      <c r="AA3301" s="437"/>
      <c r="AB3301" s="437"/>
      <c r="AC3301" s="437"/>
      <c r="AD3301" s="437"/>
      <c r="AE3301" s="437"/>
      <c r="AF3301" s="437"/>
    </row>
    <row r="3302">
      <c r="A3302" s="446" t="s">
        <v>8938</v>
      </c>
      <c r="B3302" s="22"/>
      <c r="C3302" s="447"/>
      <c r="D3302" s="448"/>
      <c r="E3302" s="22"/>
      <c r="F3302" s="449" t="s">
        <v>8939</v>
      </c>
      <c r="G3302" s="450"/>
      <c r="H3302" s="451"/>
      <c r="S3302" s="452"/>
      <c r="T3302" s="437"/>
      <c r="U3302" s="437"/>
      <c r="V3302" s="437"/>
      <c r="W3302" s="437"/>
      <c r="X3302" s="437"/>
      <c r="Y3302" s="437"/>
      <c r="Z3302" s="437"/>
      <c r="AA3302" s="437"/>
      <c r="AB3302" s="437"/>
      <c r="AC3302" s="437"/>
      <c r="AD3302" s="437"/>
      <c r="AE3302" s="437"/>
      <c r="AF3302" s="437"/>
    </row>
    <row r="3303">
      <c r="A3303" s="453" t="s">
        <v>8940</v>
      </c>
      <c r="B3303" s="448"/>
      <c r="C3303" s="448"/>
      <c r="D3303" s="22"/>
      <c r="E3303" s="454" t="s">
        <v>8941</v>
      </c>
      <c r="F3303" s="455" t="s">
        <v>8942</v>
      </c>
      <c r="G3303" s="456"/>
      <c r="H3303" s="451"/>
      <c r="S3303" s="452"/>
      <c r="T3303" s="437"/>
      <c r="U3303" s="437"/>
      <c r="V3303" s="437"/>
      <c r="W3303" s="437"/>
      <c r="X3303" s="437"/>
      <c r="Y3303" s="437"/>
      <c r="Z3303" s="437"/>
      <c r="AA3303" s="437"/>
      <c r="AB3303" s="437"/>
      <c r="AC3303" s="437"/>
      <c r="AD3303" s="437"/>
      <c r="AE3303" s="437"/>
      <c r="AF3303" s="437"/>
    </row>
    <row r="3304">
      <c r="A3304" s="457" t="s">
        <v>8943</v>
      </c>
      <c r="B3304" s="458"/>
      <c r="C3304" s="458"/>
      <c r="D3304" s="459"/>
      <c r="E3304" s="460"/>
      <c r="F3304" s="461"/>
      <c r="G3304" s="462"/>
      <c r="H3304" s="463"/>
      <c r="I3304" s="464"/>
      <c r="J3304" s="464"/>
      <c r="K3304" s="464"/>
      <c r="L3304" s="464"/>
      <c r="M3304" s="464"/>
      <c r="N3304" s="464"/>
      <c r="O3304" s="464"/>
      <c r="P3304" s="464"/>
      <c r="Q3304" s="464"/>
      <c r="R3304" s="464"/>
      <c r="S3304" s="465"/>
      <c r="T3304" s="437"/>
      <c r="U3304" s="437"/>
      <c r="V3304" s="437"/>
      <c r="W3304" s="437"/>
      <c r="X3304" s="437"/>
      <c r="Y3304" s="437"/>
      <c r="Z3304" s="437"/>
      <c r="AA3304" s="437"/>
      <c r="AB3304" s="437"/>
      <c r="AC3304" s="437"/>
      <c r="AD3304" s="437"/>
      <c r="AE3304" s="437"/>
      <c r="AF3304" s="437"/>
    </row>
    <row r="3305">
      <c r="A3305" s="466" t="s">
        <v>8944</v>
      </c>
      <c r="B3305" s="467"/>
      <c r="C3305" s="468" t="s">
        <v>8945</v>
      </c>
      <c r="D3305" s="469"/>
      <c r="E3305" s="469"/>
      <c r="F3305" s="469"/>
      <c r="G3305" s="469"/>
      <c r="H3305" s="470" t="s">
        <v>1500</v>
      </c>
      <c r="S3305" s="452"/>
      <c r="T3305" s="437"/>
      <c r="U3305" s="437"/>
      <c r="V3305" s="437"/>
      <c r="W3305" s="437"/>
      <c r="X3305" s="437"/>
      <c r="Y3305" s="437"/>
      <c r="Z3305" s="437"/>
      <c r="AA3305" s="437"/>
      <c r="AB3305" s="437"/>
      <c r="AC3305" s="437"/>
      <c r="AD3305" s="437"/>
      <c r="AE3305" s="437"/>
      <c r="AF3305" s="437"/>
    </row>
    <row r="3306">
      <c r="A3306" s="471"/>
      <c r="B3306" s="472" t="s">
        <v>8946</v>
      </c>
      <c r="C3306" s="473" t="s">
        <v>8947</v>
      </c>
      <c r="D3306" s="474"/>
      <c r="E3306" s="474"/>
      <c r="F3306" s="475"/>
      <c r="G3306" s="473" t="s">
        <v>8948</v>
      </c>
      <c r="H3306" s="451"/>
      <c r="S3306" s="452"/>
      <c r="T3306" s="437"/>
      <c r="U3306" s="437"/>
      <c r="V3306" s="437"/>
      <c r="W3306" s="437"/>
      <c r="X3306" s="437"/>
      <c r="Y3306" s="437"/>
      <c r="Z3306" s="437"/>
      <c r="AA3306" s="437"/>
      <c r="AB3306" s="437"/>
      <c r="AC3306" s="437"/>
      <c r="AD3306" s="437"/>
      <c r="AE3306" s="437"/>
      <c r="AF3306" s="437"/>
    </row>
    <row r="3307">
      <c r="A3307" s="471" t="s">
        <v>2101</v>
      </c>
      <c r="B3307" s="472">
        <v>1.0</v>
      </c>
      <c r="C3307" s="476" t="s">
        <v>2127</v>
      </c>
      <c r="D3307" s="474"/>
      <c r="E3307" s="474"/>
      <c r="F3307" s="475"/>
      <c r="G3307" s="477"/>
      <c r="H3307" s="451"/>
      <c r="S3307" s="452"/>
      <c r="T3307" s="437"/>
      <c r="U3307" s="437"/>
      <c r="V3307" s="437"/>
      <c r="W3307" s="437"/>
      <c r="X3307" s="437"/>
      <c r="Y3307" s="437"/>
      <c r="Z3307" s="437"/>
      <c r="AA3307" s="437"/>
      <c r="AB3307" s="437"/>
      <c r="AC3307" s="437"/>
      <c r="AD3307" s="437"/>
      <c r="AE3307" s="437"/>
      <c r="AF3307" s="437"/>
    </row>
    <row r="3308">
      <c r="A3308" s="471"/>
      <c r="B3308" s="516" t="s">
        <v>8946</v>
      </c>
      <c r="C3308" s="517" t="s">
        <v>6512</v>
      </c>
      <c r="D3308" s="517" t="s">
        <v>8974</v>
      </c>
      <c r="E3308" s="517" t="s">
        <v>8951</v>
      </c>
      <c r="F3308" s="517" t="s">
        <v>8952</v>
      </c>
      <c r="G3308" s="473" t="s">
        <v>8953</v>
      </c>
      <c r="H3308" s="451"/>
      <c r="S3308" s="452"/>
      <c r="T3308" s="437"/>
      <c r="U3308" s="437"/>
      <c r="V3308" s="437"/>
      <c r="W3308" s="437"/>
      <c r="X3308" s="437"/>
      <c r="Y3308" s="437"/>
      <c r="Z3308" s="437"/>
      <c r="AA3308" s="437"/>
      <c r="AB3308" s="437"/>
      <c r="AC3308" s="437"/>
      <c r="AD3308" s="437"/>
      <c r="AE3308" s="437"/>
      <c r="AF3308" s="437"/>
    </row>
    <row r="3309">
      <c r="A3309" s="471" t="s">
        <v>8975</v>
      </c>
      <c r="B3309" s="472">
        <v>1.0</v>
      </c>
      <c r="C3309" s="478" t="s">
        <v>8976</v>
      </c>
      <c r="D3309" s="472"/>
      <c r="E3309" s="478" t="s">
        <v>8977</v>
      </c>
      <c r="F3309" s="472"/>
      <c r="G3309" s="473" t="s">
        <v>8978</v>
      </c>
      <c r="H3309" s="451"/>
      <c r="S3309" s="452"/>
      <c r="T3309" s="437"/>
      <c r="U3309" s="437"/>
      <c r="V3309" s="437"/>
      <c r="W3309" s="437"/>
      <c r="X3309" s="437"/>
      <c r="Y3309" s="437"/>
      <c r="Z3309" s="437"/>
      <c r="AA3309" s="437"/>
      <c r="AB3309" s="437"/>
      <c r="AC3309" s="437"/>
      <c r="AD3309" s="437"/>
      <c r="AE3309" s="437"/>
      <c r="AF3309" s="437"/>
    </row>
    <row r="3310">
      <c r="A3310" s="479"/>
      <c r="B3310" s="467" t="s">
        <v>8946</v>
      </c>
      <c r="C3310" s="485" t="s">
        <v>39</v>
      </c>
      <c r="D3310" s="475"/>
      <c r="E3310" s="480" t="s">
        <v>8951</v>
      </c>
      <c r="F3310" s="480" t="s">
        <v>8952</v>
      </c>
      <c r="G3310" s="485" t="s">
        <v>8953</v>
      </c>
      <c r="H3310" s="451"/>
      <c r="S3310" s="452"/>
      <c r="T3310" s="437"/>
      <c r="U3310" s="437"/>
      <c r="V3310" s="437"/>
      <c r="W3310" s="437"/>
      <c r="X3310" s="437"/>
      <c r="Y3310" s="437"/>
      <c r="Z3310" s="437"/>
      <c r="AA3310" s="437"/>
      <c r="AB3310" s="437"/>
      <c r="AC3310" s="437"/>
      <c r="AD3310" s="437"/>
      <c r="AE3310" s="437"/>
      <c r="AF3310" s="437"/>
    </row>
    <row r="3311">
      <c r="A3311" s="471" t="s">
        <v>6465</v>
      </c>
      <c r="B3311" s="480">
        <v>1.0</v>
      </c>
      <c r="C3311" s="484" t="s">
        <v>8955</v>
      </c>
      <c r="D3311" s="475"/>
      <c r="E3311" s="483" t="s">
        <v>8956</v>
      </c>
      <c r="F3311" s="480"/>
      <c r="G3311" s="484" t="s">
        <v>8957</v>
      </c>
      <c r="H3311" s="451"/>
      <c r="S3311" s="452"/>
      <c r="T3311" s="437"/>
      <c r="U3311" s="437"/>
      <c r="V3311" s="437"/>
      <c r="W3311" s="437"/>
      <c r="X3311" s="437"/>
      <c r="Y3311" s="437"/>
      <c r="Z3311" s="437"/>
      <c r="AA3311" s="437"/>
      <c r="AB3311" s="437"/>
      <c r="AC3311" s="437"/>
      <c r="AD3311" s="437"/>
      <c r="AE3311" s="437"/>
      <c r="AF3311" s="437"/>
    </row>
    <row r="3312">
      <c r="A3312" s="471"/>
      <c r="B3312" s="516" t="s">
        <v>8946</v>
      </c>
      <c r="C3312" s="476" t="s">
        <v>8958</v>
      </c>
      <c r="D3312" s="474"/>
      <c r="E3312" s="474"/>
      <c r="F3312" s="475"/>
      <c r="G3312" s="473" t="s">
        <v>8959</v>
      </c>
      <c r="H3312" s="451"/>
      <c r="S3312" s="452"/>
      <c r="T3312" s="437"/>
      <c r="U3312" s="437"/>
      <c r="V3312" s="437"/>
      <c r="W3312" s="437"/>
      <c r="X3312" s="437"/>
      <c r="Y3312" s="437"/>
      <c r="Z3312" s="437"/>
      <c r="AA3312" s="437"/>
      <c r="AB3312" s="437"/>
      <c r="AC3312" s="437"/>
      <c r="AD3312" s="437"/>
      <c r="AE3312" s="437"/>
      <c r="AF3312" s="437"/>
    </row>
    <row r="3313">
      <c r="A3313" s="486" t="s">
        <v>1636</v>
      </c>
      <c r="B3313" s="478">
        <v>1.0</v>
      </c>
      <c r="C3313" s="487" t="s">
        <v>1782</v>
      </c>
      <c r="D3313" s="474"/>
      <c r="E3313" s="474"/>
      <c r="F3313" s="475"/>
      <c r="G3313" s="476" t="s">
        <v>1638</v>
      </c>
      <c r="H3313" s="451"/>
      <c r="S3313" s="452"/>
      <c r="T3313" s="437"/>
      <c r="U3313" s="437"/>
      <c r="V3313" s="437"/>
      <c r="W3313" s="437"/>
      <c r="X3313" s="437"/>
      <c r="Y3313" s="437"/>
      <c r="Z3313" s="437"/>
      <c r="AA3313" s="437"/>
      <c r="AB3313" s="437"/>
      <c r="AC3313" s="437"/>
      <c r="AD3313" s="437"/>
      <c r="AE3313" s="437"/>
      <c r="AF3313" s="437"/>
    </row>
    <row r="3314">
      <c r="A3314" s="486" t="s">
        <v>1636</v>
      </c>
      <c r="B3314" s="478">
        <v>2.0</v>
      </c>
      <c r="C3314" s="487" t="s">
        <v>1783</v>
      </c>
      <c r="D3314" s="474"/>
      <c r="E3314" s="474"/>
      <c r="F3314" s="475"/>
      <c r="G3314" s="476" t="s">
        <v>1661</v>
      </c>
      <c r="H3314" s="451"/>
      <c r="S3314" s="452"/>
      <c r="T3314" s="437"/>
      <c r="U3314" s="437"/>
      <c r="V3314" s="437"/>
      <c r="W3314" s="437"/>
      <c r="X3314" s="437"/>
      <c r="Y3314" s="437"/>
      <c r="Z3314" s="437"/>
      <c r="AA3314" s="437"/>
      <c r="AB3314" s="437"/>
      <c r="AC3314" s="437"/>
      <c r="AD3314" s="437"/>
      <c r="AE3314" s="437"/>
      <c r="AF3314" s="437"/>
    </row>
    <row r="3315">
      <c r="A3315" s="486" t="s">
        <v>1636</v>
      </c>
      <c r="B3315" s="478">
        <v>3.0</v>
      </c>
      <c r="C3315" s="487" t="s">
        <v>1784</v>
      </c>
      <c r="D3315" s="474"/>
      <c r="E3315" s="474"/>
      <c r="F3315" s="475"/>
      <c r="G3315" s="476" t="s">
        <v>1638</v>
      </c>
      <c r="H3315" s="451"/>
      <c r="S3315" s="452"/>
      <c r="T3315" s="437"/>
      <c r="U3315" s="437"/>
      <c r="V3315" s="437"/>
      <c r="W3315" s="437"/>
      <c r="X3315" s="437"/>
      <c r="Y3315" s="437"/>
      <c r="Z3315" s="437"/>
      <c r="AA3315" s="437"/>
      <c r="AB3315" s="437"/>
      <c r="AC3315" s="437"/>
      <c r="AD3315" s="437"/>
      <c r="AE3315" s="437"/>
      <c r="AF3315" s="437"/>
    </row>
    <row r="3316">
      <c r="A3316" s="486" t="s">
        <v>1646</v>
      </c>
      <c r="B3316" s="478">
        <v>4.0</v>
      </c>
      <c r="C3316" s="487" t="s">
        <v>1785</v>
      </c>
      <c r="D3316" s="474"/>
      <c r="E3316" s="474"/>
      <c r="F3316" s="475"/>
      <c r="G3316" s="476" t="s">
        <v>1729</v>
      </c>
      <c r="H3316" s="451"/>
      <c r="S3316" s="452"/>
      <c r="T3316" s="437"/>
      <c r="U3316" s="437"/>
      <c r="V3316" s="437"/>
      <c r="W3316" s="437"/>
      <c r="X3316" s="437"/>
      <c r="Y3316" s="437"/>
      <c r="Z3316" s="437"/>
      <c r="AA3316" s="437"/>
      <c r="AB3316" s="437"/>
      <c r="AC3316" s="437"/>
      <c r="AD3316" s="437"/>
      <c r="AE3316" s="437"/>
      <c r="AF3316" s="437"/>
    </row>
    <row r="3317">
      <c r="A3317" s="488" t="s">
        <v>8960</v>
      </c>
      <c r="B3317" s="474"/>
      <c r="C3317" s="474"/>
      <c r="D3317" s="474"/>
      <c r="E3317" s="474"/>
      <c r="F3317" s="474"/>
      <c r="G3317" s="474"/>
      <c r="H3317" s="451"/>
      <c r="S3317" s="452"/>
      <c r="T3317" s="437"/>
      <c r="U3317" s="437"/>
      <c r="V3317" s="437"/>
      <c r="W3317" s="437"/>
      <c r="X3317" s="437"/>
      <c r="Y3317" s="437"/>
      <c r="Z3317" s="437"/>
      <c r="AA3317" s="437"/>
      <c r="AB3317" s="437"/>
      <c r="AC3317" s="437"/>
      <c r="AD3317" s="437"/>
      <c r="AE3317" s="437"/>
      <c r="AF3317" s="437"/>
    </row>
    <row r="3318">
      <c r="A3318" s="471" t="s">
        <v>8944</v>
      </c>
      <c r="B3318" s="516" t="s">
        <v>8946</v>
      </c>
      <c r="C3318" s="473" t="s">
        <v>39</v>
      </c>
      <c r="D3318" s="475"/>
      <c r="E3318" s="472" t="s">
        <v>8951</v>
      </c>
      <c r="F3318" s="478" t="s">
        <v>8961</v>
      </c>
      <c r="G3318" s="473" t="s">
        <v>8953</v>
      </c>
      <c r="H3318" s="451"/>
      <c r="S3318" s="452"/>
      <c r="T3318" s="437"/>
      <c r="U3318" s="437"/>
      <c r="V3318" s="437"/>
      <c r="W3318" s="437"/>
      <c r="X3318" s="437"/>
      <c r="Y3318" s="437"/>
      <c r="Z3318" s="437"/>
      <c r="AA3318" s="437"/>
      <c r="AB3318" s="437"/>
      <c r="AC3318" s="437"/>
      <c r="AD3318" s="437"/>
      <c r="AE3318" s="437"/>
      <c r="AF3318" s="437"/>
    </row>
    <row r="3319">
      <c r="A3319" s="471" t="s">
        <v>6465</v>
      </c>
      <c r="B3319" s="472">
        <v>1.0</v>
      </c>
      <c r="C3319" s="476" t="s">
        <v>8955</v>
      </c>
      <c r="D3319" s="475"/>
      <c r="E3319" s="478" t="s">
        <v>8956</v>
      </c>
      <c r="F3319" s="472"/>
      <c r="G3319" s="473" t="s">
        <v>8957</v>
      </c>
      <c r="H3319" s="451"/>
      <c r="S3319" s="452"/>
      <c r="T3319" s="437"/>
      <c r="U3319" s="437"/>
      <c r="V3319" s="437"/>
      <c r="W3319" s="437"/>
      <c r="X3319" s="437"/>
      <c r="Y3319" s="437"/>
      <c r="Z3319" s="437"/>
      <c r="AA3319" s="437"/>
      <c r="AB3319" s="437"/>
      <c r="AC3319" s="437"/>
      <c r="AD3319" s="437"/>
      <c r="AE3319" s="437"/>
      <c r="AF3319" s="437"/>
    </row>
    <row r="3320">
      <c r="A3320" s="489" t="s">
        <v>8962</v>
      </c>
      <c r="B3320" s="474"/>
      <c r="C3320" s="474"/>
      <c r="D3320" s="474"/>
      <c r="E3320" s="474"/>
      <c r="F3320" s="474"/>
      <c r="G3320" s="474"/>
      <c r="H3320" s="451"/>
      <c r="S3320" s="452"/>
      <c r="T3320" s="437"/>
      <c r="U3320" s="437"/>
      <c r="V3320" s="437"/>
      <c r="W3320" s="437"/>
      <c r="X3320" s="437"/>
      <c r="Y3320" s="437"/>
      <c r="Z3320" s="437"/>
      <c r="AA3320" s="437"/>
      <c r="AB3320" s="437"/>
      <c r="AC3320" s="437"/>
      <c r="AD3320" s="437"/>
      <c r="AE3320" s="437"/>
      <c r="AF3320" s="437"/>
    </row>
    <row r="3321">
      <c r="A3321" s="471" t="s">
        <v>8944</v>
      </c>
      <c r="B3321" s="516" t="s">
        <v>8946</v>
      </c>
      <c r="C3321" s="473" t="s">
        <v>39</v>
      </c>
      <c r="D3321" s="475"/>
      <c r="E3321" s="472" t="s">
        <v>8951</v>
      </c>
      <c r="F3321" s="472" t="s">
        <v>8952</v>
      </c>
      <c r="G3321" s="473" t="s">
        <v>8953</v>
      </c>
      <c r="H3321" s="451"/>
      <c r="S3321" s="452"/>
      <c r="T3321" s="437"/>
      <c r="U3321" s="437"/>
      <c r="V3321" s="437"/>
      <c r="W3321" s="437"/>
      <c r="X3321" s="437"/>
      <c r="Y3321" s="437"/>
      <c r="Z3321" s="437"/>
      <c r="AA3321" s="437"/>
      <c r="AB3321" s="437"/>
      <c r="AC3321" s="437"/>
      <c r="AD3321" s="437"/>
      <c r="AE3321" s="437"/>
      <c r="AF3321" s="437"/>
    </row>
    <row r="3322">
      <c r="A3322" s="490" t="s">
        <v>6465</v>
      </c>
      <c r="B3322" s="491">
        <v>1.0</v>
      </c>
      <c r="C3322" s="492" t="s">
        <v>8955</v>
      </c>
      <c r="D3322" s="493"/>
      <c r="E3322" s="494" t="s">
        <v>8956</v>
      </c>
      <c r="F3322" s="491"/>
      <c r="G3322" s="495" t="s">
        <v>8963</v>
      </c>
      <c r="H3322" s="451"/>
      <c r="S3322" s="452"/>
      <c r="T3322" s="437"/>
      <c r="U3322" s="437"/>
      <c r="V3322" s="437"/>
      <c r="W3322" s="437"/>
      <c r="X3322" s="437"/>
      <c r="Y3322" s="437"/>
      <c r="Z3322" s="437"/>
      <c r="AA3322" s="437"/>
      <c r="AB3322" s="437"/>
      <c r="AC3322" s="437"/>
      <c r="AD3322" s="437"/>
      <c r="AE3322" s="437"/>
      <c r="AF3322" s="437"/>
    </row>
    <row r="3323">
      <c r="A3323" s="496"/>
      <c r="B3323" s="497"/>
      <c r="C3323" s="497"/>
      <c r="E3323" s="497"/>
      <c r="F3323" s="497"/>
      <c r="G3323" s="497"/>
      <c r="H3323" s="451"/>
      <c r="S3323" s="452"/>
      <c r="T3323" s="437"/>
      <c r="U3323" s="437"/>
      <c r="V3323" s="437"/>
      <c r="W3323" s="437"/>
      <c r="X3323" s="437"/>
      <c r="Y3323" s="437"/>
      <c r="Z3323" s="437"/>
      <c r="AA3323" s="437"/>
      <c r="AB3323" s="437"/>
      <c r="AC3323" s="437"/>
      <c r="AD3323" s="437"/>
      <c r="AE3323" s="437"/>
      <c r="AF3323" s="437"/>
    </row>
    <row r="3324">
      <c r="A3324" s="498" t="s">
        <v>8964</v>
      </c>
      <c r="B3324" s="435"/>
      <c r="C3324" s="435"/>
      <c r="D3324" s="499" t="s">
        <v>8965</v>
      </c>
      <c r="E3324" s="500" t="s">
        <v>8966</v>
      </c>
      <c r="F3324" s="499" t="s">
        <v>8967</v>
      </c>
      <c r="G3324" s="435"/>
      <c r="H3324" s="435"/>
      <c r="I3324" s="435"/>
      <c r="J3324" s="501" t="s">
        <v>8965</v>
      </c>
      <c r="K3324" s="500" t="s">
        <v>8966</v>
      </c>
      <c r="L3324" s="501" t="s">
        <v>8968</v>
      </c>
      <c r="M3324" s="435"/>
      <c r="N3324" s="435"/>
      <c r="O3324" s="435"/>
      <c r="P3324" s="502" t="s">
        <v>8965</v>
      </c>
      <c r="Q3324" s="503" t="s">
        <v>8966</v>
      </c>
      <c r="R3324" s="504"/>
      <c r="S3324" s="436"/>
      <c r="T3324" s="437"/>
      <c r="U3324" s="437"/>
      <c r="V3324" s="437"/>
      <c r="W3324" s="437"/>
      <c r="X3324" s="437"/>
      <c r="Y3324" s="437"/>
      <c r="Z3324" s="437"/>
      <c r="AA3324" s="437"/>
      <c r="AB3324" s="437"/>
      <c r="AC3324" s="437"/>
      <c r="AD3324" s="437"/>
      <c r="AE3324" s="437"/>
      <c r="AF3324" s="437"/>
    </row>
    <row r="3325">
      <c r="A3325" s="505"/>
      <c r="S3325" s="452"/>
      <c r="T3325" s="437"/>
      <c r="U3325" s="437"/>
      <c r="V3325" s="437"/>
      <c r="W3325" s="437"/>
      <c r="X3325" s="437"/>
      <c r="Y3325" s="437"/>
      <c r="Z3325" s="437"/>
      <c r="AA3325" s="437"/>
      <c r="AB3325" s="437"/>
      <c r="AC3325" s="437"/>
      <c r="AD3325" s="437"/>
      <c r="AE3325" s="437"/>
      <c r="AF3325" s="437"/>
    </row>
    <row r="3326">
      <c r="A3326" s="506" t="s">
        <v>8969</v>
      </c>
      <c r="D3326" s="507" t="s">
        <v>8965</v>
      </c>
      <c r="E3326" s="508" t="s">
        <v>8966</v>
      </c>
      <c r="F3326" s="507" t="s">
        <v>8970</v>
      </c>
      <c r="J3326" s="507" t="s">
        <v>8965</v>
      </c>
      <c r="K3326" s="508" t="s">
        <v>8966</v>
      </c>
      <c r="L3326" s="507" t="s">
        <v>8971</v>
      </c>
      <c r="P3326" s="509" t="s">
        <v>8965</v>
      </c>
      <c r="Q3326" s="510" t="s">
        <v>8966</v>
      </c>
      <c r="R3326" s="511" t="s">
        <v>8972</v>
      </c>
      <c r="S3326" s="452"/>
      <c r="T3326" s="437"/>
      <c r="U3326" s="437"/>
      <c r="V3326" s="437"/>
      <c r="W3326" s="437"/>
      <c r="X3326" s="437"/>
      <c r="Y3326" s="437"/>
      <c r="Z3326" s="437"/>
      <c r="AA3326" s="437"/>
      <c r="AB3326" s="437"/>
      <c r="AC3326" s="437"/>
      <c r="AD3326" s="437"/>
      <c r="AE3326" s="437"/>
      <c r="AF3326" s="437"/>
    </row>
    <row r="3327">
      <c r="A3327" s="512"/>
      <c r="B3327" s="513"/>
      <c r="C3327" s="513"/>
      <c r="D3327" s="513"/>
      <c r="E3327" s="513"/>
      <c r="F3327" s="513"/>
      <c r="G3327" s="513"/>
      <c r="H3327" s="513"/>
      <c r="I3327" s="513"/>
      <c r="J3327" s="513"/>
      <c r="K3327" s="513"/>
      <c r="L3327" s="513"/>
      <c r="M3327" s="513"/>
      <c r="N3327" s="513"/>
      <c r="O3327" s="513"/>
      <c r="P3327" s="513"/>
      <c r="Q3327" s="513"/>
      <c r="R3327" s="513"/>
      <c r="S3327" s="514"/>
      <c r="T3327" s="437"/>
      <c r="U3327" s="437"/>
      <c r="V3327" s="437"/>
      <c r="W3327" s="437"/>
      <c r="X3327" s="437"/>
      <c r="Y3327" s="437"/>
      <c r="Z3327" s="437"/>
      <c r="AA3327" s="437"/>
      <c r="AB3327" s="437"/>
      <c r="AC3327" s="437"/>
      <c r="AD3327" s="437"/>
      <c r="AE3327" s="437"/>
      <c r="AF3327" s="437"/>
    </row>
    <row r="3328">
      <c r="A3328" s="434" t="s">
        <v>9092</v>
      </c>
      <c r="B3328" s="435"/>
      <c r="C3328" s="435"/>
      <c r="D3328" s="435"/>
      <c r="E3328" s="435"/>
      <c r="F3328" s="435"/>
      <c r="G3328" s="435"/>
      <c r="H3328" s="435"/>
      <c r="I3328" s="435"/>
      <c r="J3328" s="435"/>
      <c r="K3328" s="435"/>
      <c r="L3328" s="435"/>
      <c r="M3328" s="435"/>
      <c r="N3328" s="435"/>
      <c r="O3328" s="435"/>
      <c r="P3328" s="435"/>
      <c r="Q3328" s="435"/>
      <c r="R3328" s="435"/>
      <c r="S3328" s="436"/>
      <c r="T3328" s="437"/>
      <c r="U3328" s="437"/>
      <c r="V3328" s="437"/>
      <c r="W3328" s="437"/>
      <c r="X3328" s="437"/>
      <c r="Y3328" s="437"/>
      <c r="Z3328" s="437"/>
      <c r="AA3328" s="437"/>
      <c r="AB3328" s="437"/>
      <c r="AC3328" s="437"/>
      <c r="AD3328" s="437"/>
      <c r="AE3328" s="437"/>
      <c r="AF3328" s="437"/>
    </row>
    <row r="3329">
      <c r="A3329" s="438" t="s">
        <v>8935</v>
      </c>
      <c r="B3329" s="439"/>
      <c r="C3329" s="438" t="s">
        <v>8936</v>
      </c>
      <c r="D3329" s="440"/>
      <c r="E3329" s="439"/>
      <c r="F3329" s="441" t="s">
        <v>1437</v>
      </c>
      <c r="G3329" s="442" t="s">
        <v>8937</v>
      </c>
      <c r="H3329" s="443" t="s">
        <v>1442</v>
      </c>
      <c r="I3329" s="444"/>
      <c r="J3329" s="444"/>
      <c r="K3329" s="444"/>
      <c r="L3329" s="444"/>
      <c r="M3329" s="444"/>
      <c r="N3329" s="444"/>
      <c r="O3329" s="444"/>
      <c r="P3329" s="444"/>
      <c r="Q3329" s="444"/>
      <c r="R3329" s="444"/>
      <c r="S3329" s="445"/>
      <c r="T3329" s="437"/>
      <c r="U3329" s="437"/>
      <c r="V3329" s="437"/>
      <c r="W3329" s="437"/>
      <c r="X3329" s="437"/>
      <c r="Y3329" s="437"/>
      <c r="Z3329" s="437"/>
      <c r="AA3329" s="437"/>
      <c r="AB3329" s="437"/>
      <c r="AC3329" s="437"/>
      <c r="AD3329" s="437"/>
      <c r="AE3329" s="437"/>
      <c r="AF3329" s="437"/>
    </row>
    <row r="3330">
      <c r="A3330" s="446" t="s">
        <v>8938</v>
      </c>
      <c r="B3330" s="22"/>
      <c r="C3330" s="447"/>
      <c r="D3330" s="448"/>
      <c r="E3330" s="22"/>
      <c r="F3330" s="449" t="s">
        <v>8939</v>
      </c>
      <c r="G3330" s="450"/>
      <c r="H3330" s="451"/>
      <c r="S3330" s="452"/>
      <c r="T3330" s="437"/>
      <c r="U3330" s="437"/>
      <c r="V3330" s="437"/>
      <c r="W3330" s="437"/>
      <c r="X3330" s="437"/>
      <c r="Y3330" s="437"/>
      <c r="Z3330" s="437"/>
      <c r="AA3330" s="437"/>
      <c r="AB3330" s="437"/>
      <c r="AC3330" s="437"/>
      <c r="AD3330" s="437"/>
      <c r="AE3330" s="437"/>
      <c r="AF3330" s="437"/>
    </row>
    <row r="3331">
      <c r="A3331" s="453" t="s">
        <v>8940</v>
      </c>
      <c r="B3331" s="448"/>
      <c r="C3331" s="448"/>
      <c r="D3331" s="22"/>
      <c r="E3331" s="454" t="s">
        <v>8941</v>
      </c>
      <c r="F3331" s="455" t="s">
        <v>8942</v>
      </c>
      <c r="G3331" s="456"/>
      <c r="H3331" s="451"/>
      <c r="S3331" s="452"/>
      <c r="T3331" s="437"/>
      <c r="U3331" s="437"/>
      <c r="V3331" s="437"/>
      <c r="W3331" s="437"/>
      <c r="X3331" s="437"/>
      <c r="Y3331" s="437"/>
      <c r="Z3331" s="437"/>
      <c r="AA3331" s="437"/>
      <c r="AB3331" s="437"/>
      <c r="AC3331" s="437"/>
      <c r="AD3331" s="437"/>
      <c r="AE3331" s="437"/>
      <c r="AF3331" s="437"/>
    </row>
    <row r="3332">
      <c r="A3332" s="457" t="s">
        <v>8943</v>
      </c>
      <c r="B3332" s="458"/>
      <c r="C3332" s="458"/>
      <c r="D3332" s="459"/>
      <c r="E3332" s="460"/>
      <c r="F3332" s="461"/>
      <c r="G3332" s="462"/>
      <c r="H3332" s="463"/>
      <c r="I3332" s="464"/>
      <c r="J3332" s="464"/>
      <c r="K3332" s="464"/>
      <c r="L3332" s="464"/>
      <c r="M3332" s="464"/>
      <c r="N3332" s="464"/>
      <c r="O3332" s="464"/>
      <c r="P3332" s="464"/>
      <c r="Q3332" s="464"/>
      <c r="R3332" s="464"/>
      <c r="S3332" s="465"/>
      <c r="T3332" s="437"/>
      <c r="U3332" s="437"/>
      <c r="V3332" s="437"/>
      <c r="W3332" s="437"/>
      <c r="X3332" s="437"/>
      <c r="Y3332" s="437"/>
      <c r="Z3332" s="437"/>
      <c r="AA3332" s="437"/>
      <c r="AB3332" s="437"/>
      <c r="AC3332" s="437"/>
      <c r="AD3332" s="437"/>
      <c r="AE3332" s="437"/>
      <c r="AF3332" s="437"/>
    </row>
    <row r="3333">
      <c r="A3333" s="466" t="s">
        <v>8944</v>
      </c>
      <c r="B3333" s="467"/>
      <c r="C3333" s="468" t="s">
        <v>8945</v>
      </c>
      <c r="D3333" s="469"/>
      <c r="E3333" s="469"/>
      <c r="F3333" s="469"/>
      <c r="G3333" s="469"/>
      <c r="H3333" s="470" t="s">
        <v>1483</v>
      </c>
      <c r="S3333" s="452"/>
      <c r="T3333" s="437"/>
      <c r="U3333" s="437"/>
      <c r="V3333" s="437"/>
      <c r="W3333" s="437"/>
      <c r="X3333" s="437"/>
      <c r="Y3333" s="437"/>
      <c r="Z3333" s="437"/>
      <c r="AA3333" s="437"/>
      <c r="AB3333" s="437"/>
      <c r="AC3333" s="437"/>
      <c r="AD3333" s="437"/>
      <c r="AE3333" s="437"/>
      <c r="AF3333" s="437"/>
    </row>
    <row r="3334">
      <c r="A3334" s="479"/>
      <c r="B3334" s="467" t="s">
        <v>8946</v>
      </c>
      <c r="C3334" s="485" t="s">
        <v>39</v>
      </c>
      <c r="D3334" s="475"/>
      <c r="E3334" s="480" t="s">
        <v>8951</v>
      </c>
      <c r="F3334" s="480" t="s">
        <v>8952</v>
      </c>
      <c r="G3334" s="485" t="s">
        <v>8953</v>
      </c>
      <c r="H3334" s="451"/>
      <c r="S3334" s="452"/>
      <c r="T3334" s="437"/>
      <c r="U3334" s="437"/>
      <c r="V3334" s="437"/>
      <c r="W3334" s="437"/>
      <c r="X3334" s="437"/>
      <c r="Y3334" s="437"/>
      <c r="Z3334" s="437"/>
      <c r="AA3334" s="437"/>
      <c r="AB3334" s="437"/>
      <c r="AC3334" s="437"/>
      <c r="AD3334" s="437"/>
      <c r="AE3334" s="437"/>
      <c r="AF3334" s="437"/>
    </row>
    <row r="3335">
      <c r="A3335" s="471" t="s">
        <v>6465</v>
      </c>
      <c r="B3335" s="480">
        <v>1.0</v>
      </c>
      <c r="C3335" s="484" t="s">
        <v>8955</v>
      </c>
      <c r="D3335" s="475"/>
      <c r="E3335" s="483" t="s">
        <v>8956</v>
      </c>
      <c r="F3335" s="480"/>
      <c r="G3335" s="484" t="s">
        <v>8957</v>
      </c>
      <c r="H3335" s="451"/>
      <c r="S3335" s="452"/>
      <c r="T3335" s="437"/>
      <c r="U3335" s="437"/>
      <c r="V3335" s="437"/>
      <c r="W3335" s="437"/>
      <c r="X3335" s="437"/>
      <c r="Y3335" s="437"/>
      <c r="Z3335" s="437"/>
      <c r="AA3335" s="437"/>
      <c r="AB3335" s="437"/>
      <c r="AC3335" s="437"/>
      <c r="AD3335" s="437"/>
      <c r="AE3335" s="437"/>
      <c r="AF3335" s="437"/>
    </row>
    <row r="3336">
      <c r="A3336" s="471" t="s">
        <v>6465</v>
      </c>
      <c r="B3336" s="483">
        <v>2.0</v>
      </c>
      <c r="C3336" s="484" t="s">
        <v>8955</v>
      </c>
      <c r="D3336" s="475"/>
      <c r="E3336" s="483" t="s">
        <v>8956</v>
      </c>
      <c r="F3336" s="480"/>
      <c r="G3336" s="484" t="s">
        <v>8957</v>
      </c>
      <c r="H3336" s="451"/>
      <c r="S3336" s="452"/>
      <c r="T3336" s="437"/>
      <c r="U3336" s="437"/>
      <c r="V3336" s="437"/>
      <c r="W3336" s="437"/>
      <c r="X3336" s="437"/>
      <c r="Y3336" s="437"/>
      <c r="Z3336" s="437"/>
      <c r="AA3336" s="437"/>
      <c r="AB3336" s="437"/>
      <c r="AC3336" s="437"/>
      <c r="AD3336" s="437"/>
      <c r="AE3336" s="437"/>
      <c r="AF3336" s="437"/>
    </row>
    <row r="3337">
      <c r="A3337" s="471"/>
      <c r="B3337" s="516" t="s">
        <v>8946</v>
      </c>
      <c r="C3337" s="476" t="s">
        <v>8958</v>
      </c>
      <c r="D3337" s="474"/>
      <c r="E3337" s="474"/>
      <c r="F3337" s="475"/>
      <c r="G3337" s="473" t="s">
        <v>8959</v>
      </c>
      <c r="H3337" s="451"/>
      <c r="S3337" s="452"/>
      <c r="T3337" s="437"/>
      <c r="U3337" s="437"/>
      <c r="V3337" s="437"/>
      <c r="W3337" s="437"/>
      <c r="X3337" s="437"/>
      <c r="Y3337" s="437"/>
      <c r="Z3337" s="437"/>
      <c r="AA3337" s="437"/>
      <c r="AB3337" s="437"/>
      <c r="AC3337" s="437"/>
      <c r="AD3337" s="437"/>
      <c r="AE3337" s="437"/>
      <c r="AF3337" s="437"/>
    </row>
    <row r="3338">
      <c r="A3338" s="486" t="s">
        <v>1636</v>
      </c>
      <c r="B3338" s="478">
        <v>1.0</v>
      </c>
      <c r="C3338" s="487" t="s">
        <v>1743</v>
      </c>
      <c r="D3338" s="474"/>
      <c r="E3338" s="474"/>
      <c r="F3338" s="475"/>
      <c r="G3338" s="476" t="s">
        <v>1638</v>
      </c>
      <c r="H3338" s="451"/>
      <c r="S3338" s="452"/>
      <c r="T3338" s="437"/>
      <c r="U3338" s="437"/>
      <c r="V3338" s="437"/>
      <c r="W3338" s="437"/>
      <c r="X3338" s="437"/>
      <c r="Y3338" s="437"/>
      <c r="Z3338" s="437"/>
      <c r="AA3338" s="437"/>
      <c r="AB3338" s="437"/>
      <c r="AC3338" s="437"/>
      <c r="AD3338" s="437"/>
      <c r="AE3338" s="437"/>
      <c r="AF3338" s="437"/>
    </row>
    <row r="3339">
      <c r="A3339" s="486" t="s">
        <v>1636</v>
      </c>
      <c r="B3339" s="478">
        <v>2.0</v>
      </c>
      <c r="C3339" s="487" t="s">
        <v>1744</v>
      </c>
      <c r="D3339" s="474"/>
      <c r="E3339" s="474"/>
      <c r="F3339" s="475"/>
      <c r="G3339" s="476" t="s">
        <v>1638</v>
      </c>
      <c r="H3339" s="451"/>
      <c r="S3339" s="452"/>
      <c r="T3339" s="437"/>
      <c r="U3339" s="437"/>
      <c r="V3339" s="437"/>
      <c r="W3339" s="437"/>
      <c r="X3339" s="437"/>
      <c r="Y3339" s="437"/>
      <c r="Z3339" s="437"/>
      <c r="AA3339" s="437"/>
      <c r="AB3339" s="437"/>
      <c r="AC3339" s="437"/>
      <c r="AD3339" s="437"/>
      <c r="AE3339" s="437"/>
      <c r="AF3339" s="437"/>
    </row>
    <row r="3340">
      <c r="A3340" s="486" t="s">
        <v>1646</v>
      </c>
      <c r="B3340" s="478">
        <v>3.0</v>
      </c>
      <c r="C3340" s="487" t="s">
        <v>1745</v>
      </c>
      <c r="D3340" s="474"/>
      <c r="E3340" s="474"/>
      <c r="F3340" s="475"/>
      <c r="G3340" s="476" t="s">
        <v>1729</v>
      </c>
      <c r="H3340" s="451"/>
      <c r="S3340" s="452"/>
      <c r="T3340" s="437"/>
      <c r="U3340" s="437"/>
      <c r="V3340" s="437"/>
      <c r="W3340" s="437"/>
      <c r="X3340" s="437"/>
      <c r="Y3340" s="437"/>
      <c r="Z3340" s="437"/>
      <c r="AA3340" s="437"/>
      <c r="AB3340" s="437"/>
      <c r="AC3340" s="437"/>
      <c r="AD3340" s="437"/>
      <c r="AE3340" s="437"/>
      <c r="AF3340" s="437"/>
    </row>
    <row r="3341">
      <c r="A3341" s="488" t="s">
        <v>8960</v>
      </c>
      <c r="B3341" s="474"/>
      <c r="C3341" s="474"/>
      <c r="D3341" s="474"/>
      <c r="E3341" s="474"/>
      <c r="F3341" s="474"/>
      <c r="G3341" s="474"/>
      <c r="H3341" s="451"/>
      <c r="S3341" s="452"/>
      <c r="T3341" s="437"/>
      <c r="U3341" s="437"/>
      <c r="V3341" s="437"/>
      <c r="W3341" s="437"/>
      <c r="X3341" s="437"/>
      <c r="Y3341" s="437"/>
      <c r="Z3341" s="437"/>
      <c r="AA3341" s="437"/>
      <c r="AB3341" s="437"/>
      <c r="AC3341" s="437"/>
      <c r="AD3341" s="437"/>
      <c r="AE3341" s="437"/>
      <c r="AF3341" s="437"/>
    </row>
    <row r="3342">
      <c r="A3342" s="471" t="s">
        <v>8944</v>
      </c>
      <c r="B3342" s="516" t="s">
        <v>8946</v>
      </c>
      <c r="C3342" s="473" t="s">
        <v>39</v>
      </c>
      <c r="D3342" s="475"/>
      <c r="E3342" s="472" t="s">
        <v>8951</v>
      </c>
      <c r="F3342" s="478" t="s">
        <v>8961</v>
      </c>
      <c r="G3342" s="473" t="s">
        <v>8953</v>
      </c>
      <c r="H3342" s="451"/>
      <c r="S3342" s="452"/>
      <c r="T3342" s="437"/>
      <c r="U3342" s="437"/>
      <c r="V3342" s="437"/>
      <c r="W3342" s="437"/>
      <c r="X3342" s="437"/>
      <c r="Y3342" s="437"/>
      <c r="Z3342" s="437"/>
      <c r="AA3342" s="437"/>
      <c r="AB3342" s="437"/>
      <c r="AC3342" s="437"/>
      <c r="AD3342" s="437"/>
      <c r="AE3342" s="437"/>
      <c r="AF3342" s="437"/>
    </row>
    <row r="3343">
      <c r="A3343" s="471" t="s">
        <v>6465</v>
      </c>
      <c r="B3343" s="472">
        <v>1.0</v>
      </c>
      <c r="C3343" s="476" t="s">
        <v>8955</v>
      </c>
      <c r="D3343" s="475"/>
      <c r="E3343" s="478" t="s">
        <v>8956</v>
      </c>
      <c r="F3343" s="472"/>
      <c r="G3343" s="473" t="s">
        <v>8957</v>
      </c>
      <c r="H3343" s="451"/>
      <c r="S3343" s="452"/>
      <c r="T3343" s="437"/>
      <c r="U3343" s="437"/>
      <c r="V3343" s="437"/>
      <c r="W3343" s="437"/>
      <c r="X3343" s="437"/>
      <c r="Y3343" s="437"/>
      <c r="Z3343" s="437"/>
      <c r="AA3343" s="437"/>
      <c r="AB3343" s="437"/>
      <c r="AC3343" s="437"/>
      <c r="AD3343" s="437"/>
      <c r="AE3343" s="437"/>
      <c r="AF3343" s="437"/>
    </row>
    <row r="3344">
      <c r="A3344" s="489" t="s">
        <v>8962</v>
      </c>
      <c r="B3344" s="474"/>
      <c r="C3344" s="474"/>
      <c r="D3344" s="474"/>
      <c r="E3344" s="474"/>
      <c r="F3344" s="474"/>
      <c r="G3344" s="474"/>
      <c r="H3344" s="451"/>
      <c r="S3344" s="452"/>
      <c r="T3344" s="437"/>
      <c r="U3344" s="437"/>
      <c r="V3344" s="437"/>
      <c r="W3344" s="437"/>
      <c r="X3344" s="437"/>
      <c r="Y3344" s="437"/>
      <c r="Z3344" s="437"/>
      <c r="AA3344" s="437"/>
      <c r="AB3344" s="437"/>
      <c r="AC3344" s="437"/>
      <c r="AD3344" s="437"/>
      <c r="AE3344" s="437"/>
      <c r="AF3344" s="437"/>
    </row>
    <row r="3345">
      <c r="A3345" s="471" t="s">
        <v>8944</v>
      </c>
      <c r="B3345" s="516" t="s">
        <v>8946</v>
      </c>
      <c r="C3345" s="473" t="s">
        <v>39</v>
      </c>
      <c r="D3345" s="475"/>
      <c r="E3345" s="472" t="s">
        <v>8951</v>
      </c>
      <c r="F3345" s="472" t="s">
        <v>8952</v>
      </c>
      <c r="G3345" s="473" t="s">
        <v>8953</v>
      </c>
      <c r="H3345" s="451"/>
      <c r="S3345" s="452"/>
      <c r="T3345" s="437"/>
      <c r="U3345" s="437"/>
      <c r="V3345" s="437"/>
      <c r="W3345" s="437"/>
      <c r="X3345" s="437"/>
      <c r="Y3345" s="437"/>
      <c r="Z3345" s="437"/>
      <c r="AA3345" s="437"/>
      <c r="AB3345" s="437"/>
      <c r="AC3345" s="437"/>
      <c r="AD3345" s="437"/>
      <c r="AE3345" s="437"/>
      <c r="AF3345" s="437"/>
    </row>
    <row r="3346">
      <c r="A3346" s="490" t="s">
        <v>6465</v>
      </c>
      <c r="B3346" s="491">
        <v>1.0</v>
      </c>
      <c r="C3346" s="492" t="s">
        <v>8955</v>
      </c>
      <c r="D3346" s="493"/>
      <c r="E3346" s="494" t="s">
        <v>8956</v>
      </c>
      <c r="F3346" s="491"/>
      <c r="G3346" s="495" t="s">
        <v>8963</v>
      </c>
      <c r="H3346" s="451"/>
      <c r="S3346" s="452"/>
      <c r="T3346" s="437"/>
      <c r="U3346" s="437"/>
      <c r="V3346" s="437"/>
      <c r="W3346" s="437"/>
      <c r="X3346" s="437"/>
      <c r="Y3346" s="437"/>
      <c r="Z3346" s="437"/>
      <c r="AA3346" s="437"/>
      <c r="AB3346" s="437"/>
      <c r="AC3346" s="437"/>
      <c r="AD3346" s="437"/>
      <c r="AE3346" s="437"/>
      <c r="AF3346" s="437"/>
    </row>
    <row r="3347">
      <c r="A3347" s="496"/>
      <c r="B3347" s="497"/>
      <c r="C3347" s="497"/>
      <c r="E3347" s="497"/>
      <c r="F3347" s="497"/>
      <c r="G3347" s="497"/>
      <c r="H3347" s="451"/>
      <c r="S3347" s="452"/>
      <c r="T3347" s="437"/>
      <c r="U3347" s="437"/>
      <c r="V3347" s="437"/>
      <c r="W3347" s="437"/>
      <c r="X3347" s="437"/>
      <c r="Y3347" s="437"/>
      <c r="Z3347" s="437"/>
      <c r="AA3347" s="437"/>
      <c r="AB3347" s="437"/>
      <c r="AC3347" s="437"/>
      <c r="AD3347" s="437"/>
      <c r="AE3347" s="437"/>
      <c r="AF3347" s="437"/>
    </row>
    <row r="3348">
      <c r="A3348" s="498" t="s">
        <v>8964</v>
      </c>
      <c r="B3348" s="435"/>
      <c r="C3348" s="435"/>
      <c r="D3348" s="499" t="s">
        <v>8965</v>
      </c>
      <c r="E3348" s="500" t="s">
        <v>8966</v>
      </c>
      <c r="F3348" s="499" t="s">
        <v>8967</v>
      </c>
      <c r="G3348" s="435"/>
      <c r="H3348" s="435"/>
      <c r="I3348" s="435"/>
      <c r="J3348" s="501" t="s">
        <v>8965</v>
      </c>
      <c r="K3348" s="500" t="s">
        <v>8966</v>
      </c>
      <c r="L3348" s="501" t="s">
        <v>8968</v>
      </c>
      <c r="M3348" s="435"/>
      <c r="N3348" s="435"/>
      <c r="O3348" s="435"/>
      <c r="P3348" s="502" t="s">
        <v>8965</v>
      </c>
      <c r="Q3348" s="503" t="s">
        <v>8966</v>
      </c>
      <c r="R3348" s="504"/>
      <c r="S3348" s="436"/>
      <c r="T3348" s="437"/>
      <c r="U3348" s="437"/>
      <c r="V3348" s="437"/>
      <c r="W3348" s="437"/>
      <c r="X3348" s="437"/>
      <c r="Y3348" s="437"/>
      <c r="Z3348" s="437"/>
      <c r="AA3348" s="437"/>
      <c r="AB3348" s="437"/>
      <c r="AC3348" s="437"/>
      <c r="AD3348" s="437"/>
      <c r="AE3348" s="437"/>
      <c r="AF3348" s="437"/>
    </row>
    <row r="3349">
      <c r="A3349" s="505"/>
      <c r="S3349" s="452"/>
      <c r="T3349" s="437"/>
      <c r="U3349" s="437"/>
      <c r="V3349" s="437"/>
      <c r="W3349" s="437"/>
      <c r="X3349" s="437"/>
      <c r="Y3349" s="437"/>
      <c r="Z3349" s="437"/>
      <c r="AA3349" s="437"/>
      <c r="AB3349" s="437"/>
      <c r="AC3349" s="437"/>
      <c r="AD3349" s="437"/>
      <c r="AE3349" s="437"/>
      <c r="AF3349" s="437"/>
    </row>
    <row r="3350">
      <c r="A3350" s="506" t="s">
        <v>8969</v>
      </c>
      <c r="D3350" s="507" t="s">
        <v>8965</v>
      </c>
      <c r="E3350" s="508" t="s">
        <v>8966</v>
      </c>
      <c r="F3350" s="507" t="s">
        <v>8970</v>
      </c>
      <c r="J3350" s="507" t="s">
        <v>8965</v>
      </c>
      <c r="K3350" s="508" t="s">
        <v>8966</v>
      </c>
      <c r="L3350" s="507" t="s">
        <v>8971</v>
      </c>
      <c r="P3350" s="509" t="s">
        <v>8965</v>
      </c>
      <c r="Q3350" s="510" t="s">
        <v>8966</v>
      </c>
      <c r="R3350" s="511" t="s">
        <v>8972</v>
      </c>
      <c r="S3350" s="452"/>
      <c r="T3350" s="437"/>
      <c r="U3350" s="437"/>
      <c r="V3350" s="437"/>
      <c r="W3350" s="437"/>
      <c r="X3350" s="437"/>
      <c r="Y3350" s="437"/>
      <c r="Z3350" s="437"/>
      <c r="AA3350" s="437"/>
      <c r="AB3350" s="437"/>
      <c r="AC3350" s="437"/>
      <c r="AD3350" s="437"/>
      <c r="AE3350" s="437"/>
      <c r="AF3350" s="437"/>
    </row>
    <row r="3351">
      <c r="A3351" s="512"/>
      <c r="B3351" s="513"/>
      <c r="C3351" s="513"/>
      <c r="D3351" s="513"/>
      <c r="E3351" s="513"/>
      <c r="F3351" s="513"/>
      <c r="G3351" s="513"/>
      <c r="H3351" s="513"/>
      <c r="I3351" s="513"/>
      <c r="J3351" s="513"/>
      <c r="K3351" s="513"/>
      <c r="L3351" s="513"/>
      <c r="M3351" s="513"/>
      <c r="N3351" s="513"/>
      <c r="O3351" s="513"/>
      <c r="P3351" s="513"/>
      <c r="Q3351" s="513"/>
      <c r="R3351" s="513"/>
      <c r="S3351" s="514"/>
      <c r="T3351" s="437"/>
      <c r="U3351" s="437"/>
      <c r="V3351" s="437"/>
      <c r="W3351" s="437"/>
      <c r="X3351" s="437"/>
      <c r="Y3351" s="437"/>
      <c r="Z3351" s="437"/>
      <c r="AA3351" s="437"/>
      <c r="AB3351" s="437"/>
      <c r="AC3351" s="437"/>
      <c r="AD3351" s="437"/>
      <c r="AE3351" s="437"/>
      <c r="AF3351" s="437"/>
    </row>
    <row r="3352">
      <c r="A3352" s="434" t="s">
        <v>9093</v>
      </c>
      <c r="B3352" s="435"/>
      <c r="C3352" s="435"/>
      <c r="D3352" s="435"/>
      <c r="E3352" s="435"/>
      <c r="F3352" s="435"/>
      <c r="G3352" s="435"/>
      <c r="H3352" s="435"/>
      <c r="I3352" s="435"/>
      <c r="J3352" s="435"/>
      <c r="K3352" s="435"/>
      <c r="L3352" s="435"/>
      <c r="M3352" s="435"/>
      <c r="N3352" s="435"/>
      <c r="O3352" s="435"/>
      <c r="P3352" s="435"/>
      <c r="Q3352" s="435"/>
      <c r="R3352" s="435"/>
      <c r="S3352" s="436"/>
      <c r="T3352" s="437"/>
      <c r="U3352" s="437"/>
      <c r="V3352" s="437"/>
      <c r="W3352" s="437"/>
      <c r="X3352" s="437"/>
      <c r="Y3352" s="437"/>
      <c r="Z3352" s="437"/>
      <c r="AA3352" s="437"/>
      <c r="AB3352" s="437"/>
      <c r="AC3352" s="437"/>
      <c r="AD3352" s="437"/>
      <c r="AE3352" s="437"/>
      <c r="AF3352" s="437"/>
    </row>
    <row r="3353">
      <c r="A3353" s="438" t="s">
        <v>8935</v>
      </c>
      <c r="B3353" s="439"/>
      <c r="C3353" s="438" t="s">
        <v>8936</v>
      </c>
      <c r="D3353" s="440"/>
      <c r="E3353" s="439"/>
      <c r="F3353" s="441" t="s">
        <v>1437</v>
      </c>
      <c r="G3353" s="442" t="s">
        <v>8937</v>
      </c>
      <c r="H3353" s="443" t="s">
        <v>1442</v>
      </c>
      <c r="I3353" s="444"/>
      <c r="J3353" s="444"/>
      <c r="K3353" s="444"/>
      <c r="L3353" s="444"/>
      <c r="M3353" s="444"/>
      <c r="N3353" s="444"/>
      <c r="O3353" s="444"/>
      <c r="P3353" s="444"/>
      <c r="Q3353" s="444"/>
      <c r="R3353" s="444"/>
      <c r="S3353" s="445"/>
      <c r="T3353" s="437"/>
      <c r="U3353" s="437"/>
      <c r="V3353" s="437"/>
      <c r="W3353" s="437"/>
      <c r="X3353" s="437"/>
      <c r="Y3353" s="437"/>
      <c r="Z3353" s="437"/>
      <c r="AA3353" s="437"/>
      <c r="AB3353" s="437"/>
      <c r="AC3353" s="437"/>
      <c r="AD3353" s="437"/>
      <c r="AE3353" s="437"/>
      <c r="AF3353" s="437"/>
    </row>
    <row r="3354">
      <c r="A3354" s="446" t="s">
        <v>8938</v>
      </c>
      <c r="B3354" s="22"/>
      <c r="C3354" s="447"/>
      <c r="D3354" s="448"/>
      <c r="E3354" s="22"/>
      <c r="F3354" s="449" t="s">
        <v>8939</v>
      </c>
      <c r="G3354" s="450"/>
      <c r="H3354" s="451"/>
      <c r="S3354" s="452"/>
      <c r="T3354" s="437"/>
      <c r="U3354" s="437"/>
      <c r="V3354" s="437"/>
      <c r="W3354" s="437"/>
      <c r="X3354" s="437"/>
      <c r="Y3354" s="437"/>
      <c r="Z3354" s="437"/>
      <c r="AA3354" s="437"/>
      <c r="AB3354" s="437"/>
      <c r="AC3354" s="437"/>
      <c r="AD3354" s="437"/>
      <c r="AE3354" s="437"/>
      <c r="AF3354" s="437"/>
    </row>
    <row r="3355">
      <c r="A3355" s="453" t="s">
        <v>8940</v>
      </c>
      <c r="B3355" s="448"/>
      <c r="C3355" s="448"/>
      <c r="D3355" s="22"/>
      <c r="E3355" s="454" t="s">
        <v>8941</v>
      </c>
      <c r="F3355" s="455" t="s">
        <v>8942</v>
      </c>
      <c r="G3355" s="456"/>
      <c r="H3355" s="451"/>
      <c r="S3355" s="452"/>
      <c r="T3355" s="437"/>
      <c r="U3355" s="437"/>
      <c r="V3355" s="437"/>
      <c r="W3355" s="437"/>
      <c r="X3355" s="437"/>
      <c r="Y3355" s="437"/>
      <c r="Z3355" s="437"/>
      <c r="AA3355" s="437"/>
      <c r="AB3355" s="437"/>
      <c r="AC3355" s="437"/>
      <c r="AD3355" s="437"/>
      <c r="AE3355" s="437"/>
      <c r="AF3355" s="437"/>
    </row>
    <row r="3356">
      <c r="A3356" s="457" t="s">
        <v>8943</v>
      </c>
      <c r="B3356" s="458"/>
      <c r="C3356" s="458"/>
      <c r="D3356" s="459"/>
      <c r="E3356" s="460"/>
      <c r="F3356" s="461"/>
      <c r="G3356" s="462"/>
      <c r="H3356" s="463"/>
      <c r="I3356" s="464"/>
      <c r="J3356" s="464"/>
      <c r="K3356" s="464"/>
      <c r="L3356" s="464"/>
      <c r="M3356" s="464"/>
      <c r="N3356" s="464"/>
      <c r="O3356" s="464"/>
      <c r="P3356" s="464"/>
      <c r="Q3356" s="464"/>
      <c r="R3356" s="464"/>
      <c r="S3356" s="465"/>
      <c r="T3356" s="437"/>
      <c r="U3356" s="437"/>
      <c r="V3356" s="437"/>
      <c r="W3356" s="437"/>
      <c r="X3356" s="437"/>
      <c r="Y3356" s="437"/>
      <c r="Z3356" s="437"/>
      <c r="AA3356" s="437"/>
      <c r="AB3356" s="437"/>
      <c r="AC3356" s="437"/>
      <c r="AD3356" s="437"/>
      <c r="AE3356" s="437"/>
      <c r="AF3356" s="437"/>
    </row>
    <row r="3357">
      <c r="A3357" s="466" t="s">
        <v>8944</v>
      </c>
      <c r="B3357" s="467"/>
      <c r="C3357" s="468" t="s">
        <v>8945</v>
      </c>
      <c r="D3357" s="469"/>
      <c r="E3357" s="469"/>
      <c r="F3357" s="469"/>
      <c r="G3357" s="469"/>
      <c r="H3357" s="470" t="s">
        <v>1512</v>
      </c>
      <c r="S3357" s="452"/>
      <c r="T3357" s="437"/>
      <c r="U3357" s="437"/>
      <c r="V3357" s="437"/>
      <c r="W3357" s="437"/>
      <c r="X3357" s="437"/>
      <c r="Y3357" s="437"/>
      <c r="Z3357" s="437"/>
      <c r="AA3357" s="437"/>
      <c r="AB3357" s="437"/>
      <c r="AC3357" s="437"/>
      <c r="AD3357" s="437"/>
      <c r="AE3357" s="437"/>
      <c r="AF3357" s="437"/>
    </row>
    <row r="3358">
      <c r="A3358" s="479"/>
      <c r="B3358" s="467" t="s">
        <v>8946</v>
      </c>
      <c r="C3358" s="485" t="s">
        <v>39</v>
      </c>
      <c r="D3358" s="475"/>
      <c r="E3358" s="480" t="s">
        <v>8951</v>
      </c>
      <c r="F3358" s="480" t="s">
        <v>8952</v>
      </c>
      <c r="G3358" s="485" t="s">
        <v>8953</v>
      </c>
      <c r="H3358" s="451"/>
      <c r="S3358" s="452"/>
      <c r="T3358" s="437"/>
      <c r="U3358" s="437"/>
      <c r="V3358" s="437"/>
      <c r="W3358" s="437"/>
      <c r="X3358" s="437"/>
      <c r="Y3358" s="437"/>
      <c r="Z3358" s="437"/>
      <c r="AA3358" s="437"/>
      <c r="AB3358" s="437"/>
      <c r="AC3358" s="437"/>
      <c r="AD3358" s="437"/>
      <c r="AE3358" s="437"/>
      <c r="AF3358" s="437"/>
    </row>
    <row r="3359">
      <c r="A3359" s="471" t="s">
        <v>6465</v>
      </c>
      <c r="B3359" s="480">
        <v>1.0</v>
      </c>
      <c r="C3359" s="484" t="s">
        <v>8955</v>
      </c>
      <c r="D3359" s="475"/>
      <c r="E3359" s="483" t="s">
        <v>8956</v>
      </c>
      <c r="F3359" s="480"/>
      <c r="G3359" s="484" t="s">
        <v>8957</v>
      </c>
      <c r="H3359" s="451"/>
      <c r="S3359" s="452"/>
      <c r="T3359" s="437"/>
      <c r="U3359" s="437"/>
      <c r="V3359" s="437"/>
      <c r="W3359" s="437"/>
      <c r="X3359" s="437"/>
      <c r="Y3359" s="437"/>
      <c r="Z3359" s="437"/>
      <c r="AA3359" s="437"/>
      <c r="AB3359" s="437"/>
      <c r="AC3359" s="437"/>
      <c r="AD3359" s="437"/>
      <c r="AE3359" s="437"/>
      <c r="AF3359" s="437"/>
    </row>
    <row r="3360">
      <c r="A3360" s="471" t="s">
        <v>6465</v>
      </c>
      <c r="B3360" s="483">
        <v>2.0</v>
      </c>
      <c r="C3360" s="484" t="s">
        <v>8955</v>
      </c>
      <c r="D3360" s="475"/>
      <c r="E3360" s="483" t="s">
        <v>8956</v>
      </c>
      <c r="F3360" s="480"/>
      <c r="G3360" s="484" t="s">
        <v>8957</v>
      </c>
      <c r="H3360" s="451"/>
      <c r="S3360" s="452"/>
      <c r="T3360" s="437"/>
      <c r="U3360" s="437"/>
      <c r="V3360" s="437"/>
      <c r="W3360" s="437"/>
      <c r="X3360" s="437"/>
      <c r="Y3360" s="437"/>
      <c r="Z3360" s="437"/>
      <c r="AA3360" s="437"/>
      <c r="AB3360" s="437"/>
      <c r="AC3360" s="437"/>
      <c r="AD3360" s="437"/>
      <c r="AE3360" s="437"/>
      <c r="AF3360" s="437"/>
    </row>
    <row r="3361">
      <c r="A3361" s="471"/>
      <c r="B3361" s="516" t="s">
        <v>8946</v>
      </c>
      <c r="C3361" s="476" t="s">
        <v>8958</v>
      </c>
      <c r="D3361" s="474"/>
      <c r="E3361" s="474"/>
      <c r="F3361" s="475"/>
      <c r="G3361" s="473" t="s">
        <v>8959</v>
      </c>
      <c r="H3361" s="451"/>
      <c r="S3361" s="452"/>
      <c r="T3361" s="437"/>
      <c r="U3361" s="437"/>
      <c r="V3361" s="437"/>
      <c r="W3361" s="437"/>
      <c r="X3361" s="437"/>
      <c r="Y3361" s="437"/>
      <c r="Z3361" s="437"/>
      <c r="AA3361" s="437"/>
      <c r="AB3361" s="437"/>
      <c r="AC3361" s="437"/>
      <c r="AD3361" s="437"/>
      <c r="AE3361" s="437"/>
      <c r="AF3361" s="437"/>
    </row>
    <row r="3362">
      <c r="A3362" s="486" t="s">
        <v>1636</v>
      </c>
      <c r="B3362" s="478">
        <v>1.0</v>
      </c>
      <c r="C3362" s="487" t="s">
        <v>1797</v>
      </c>
      <c r="D3362" s="474"/>
      <c r="E3362" s="474"/>
      <c r="F3362" s="475"/>
      <c r="G3362" s="476" t="s">
        <v>1638</v>
      </c>
      <c r="H3362" s="451"/>
      <c r="S3362" s="452"/>
      <c r="T3362" s="437"/>
      <c r="U3362" s="437"/>
      <c r="V3362" s="437"/>
      <c r="W3362" s="437"/>
      <c r="X3362" s="437"/>
      <c r="Y3362" s="437"/>
      <c r="Z3362" s="437"/>
      <c r="AA3362" s="437"/>
      <c r="AB3362" s="437"/>
      <c r="AC3362" s="437"/>
      <c r="AD3362" s="437"/>
      <c r="AE3362" s="437"/>
      <c r="AF3362" s="437"/>
    </row>
    <row r="3363">
      <c r="A3363" s="486" t="s">
        <v>1636</v>
      </c>
      <c r="B3363" s="478">
        <v>2.0</v>
      </c>
      <c r="C3363" s="487" t="s">
        <v>1798</v>
      </c>
      <c r="D3363" s="474"/>
      <c r="E3363" s="474"/>
      <c r="F3363" s="475"/>
      <c r="G3363" s="476" t="s">
        <v>1638</v>
      </c>
      <c r="H3363" s="451"/>
      <c r="S3363" s="452"/>
      <c r="T3363" s="437"/>
      <c r="U3363" s="437"/>
      <c r="V3363" s="437"/>
      <c r="W3363" s="437"/>
      <c r="X3363" s="437"/>
      <c r="Y3363" s="437"/>
      <c r="Z3363" s="437"/>
      <c r="AA3363" s="437"/>
      <c r="AB3363" s="437"/>
      <c r="AC3363" s="437"/>
      <c r="AD3363" s="437"/>
      <c r="AE3363" s="437"/>
      <c r="AF3363" s="437"/>
    </row>
    <row r="3364">
      <c r="A3364" s="486" t="s">
        <v>1646</v>
      </c>
      <c r="B3364" s="478">
        <v>3.0</v>
      </c>
      <c r="C3364" s="487" t="s">
        <v>1799</v>
      </c>
      <c r="D3364" s="474"/>
      <c r="E3364" s="474"/>
      <c r="F3364" s="475"/>
      <c r="G3364" s="476" t="s">
        <v>1729</v>
      </c>
      <c r="H3364" s="451"/>
      <c r="S3364" s="452"/>
      <c r="T3364" s="437"/>
      <c r="U3364" s="437"/>
      <c r="V3364" s="437"/>
      <c r="W3364" s="437"/>
      <c r="X3364" s="437"/>
      <c r="Y3364" s="437"/>
      <c r="Z3364" s="437"/>
      <c r="AA3364" s="437"/>
      <c r="AB3364" s="437"/>
      <c r="AC3364" s="437"/>
      <c r="AD3364" s="437"/>
      <c r="AE3364" s="437"/>
      <c r="AF3364" s="437"/>
    </row>
    <row r="3365">
      <c r="A3365" s="488" t="s">
        <v>8960</v>
      </c>
      <c r="B3365" s="474"/>
      <c r="C3365" s="474"/>
      <c r="D3365" s="474"/>
      <c r="E3365" s="474"/>
      <c r="F3365" s="474"/>
      <c r="G3365" s="474"/>
      <c r="H3365" s="451"/>
      <c r="S3365" s="452"/>
      <c r="T3365" s="437"/>
      <c r="U3365" s="437"/>
      <c r="V3365" s="437"/>
      <c r="W3365" s="437"/>
      <c r="X3365" s="437"/>
      <c r="Y3365" s="437"/>
      <c r="Z3365" s="437"/>
      <c r="AA3365" s="437"/>
      <c r="AB3365" s="437"/>
      <c r="AC3365" s="437"/>
      <c r="AD3365" s="437"/>
      <c r="AE3365" s="437"/>
      <c r="AF3365" s="437"/>
    </row>
    <row r="3366">
      <c r="A3366" s="471" t="s">
        <v>8944</v>
      </c>
      <c r="B3366" s="516" t="s">
        <v>8946</v>
      </c>
      <c r="C3366" s="473" t="s">
        <v>39</v>
      </c>
      <c r="D3366" s="475"/>
      <c r="E3366" s="472" t="s">
        <v>8951</v>
      </c>
      <c r="F3366" s="478" t="s">
        <v>8961</v>
      </c>
      <c r="G3366" s="473" t="s">
        <v>8953</v>
      </c>
      <c r="H3366" s="451"/>
      <c r="S3366" s="452"/>
      <c r="T3366" s="437"/>
      <c r="U3366" s="437"/>
      <c r="V3366" s="437"/>
      <c r="W3366" s="437"/>
      <c r="X3366" s="437"/>
      <c r="Y3366" s="437"/>
      <c r="Z3366" s="437"/>
      <c r="AA3366" s="437"/>
      <c r="AB3366" s="437"/>
      <c r="AC3366" s="437"/>
      <c r="AD3366" s="437"/>
      <c r="AE3366" s="437"/>
      <c r="AF3366" s="437"/>
    </row>
    <row r="3367">
      <c r="A3367" s="471" t="s">
        <v>6465</v>
      </c>
      <c r="B3367" s="472">
        <v>1.0</v>
      </c>
      <c r="C3367" s="476" t="s">
        <v>8955</v>
      </c>
      <c r="D3367" s="475"/>
      <c r="E3367" s="478" t="s">
        <v>8956</v>
      </c>
      <c r="F3367" s="472"/>
      <c r="G3367" s="473" t="s">
        <v>8957</v>
      </c>
      <c r="H3367" s="451"/>
      <c r="S3367" s="452"/>
      <c r="T3367" s="437"/>
      <c r="U3367" s="437"/>
      <c r="V3367" s="437"/>
      <c r="W3367" s="437"/>
      <c r="X3367" s="437"/>
      <c r="Y3367" s="437"/>
      <c r="Z3367" s="437"/>
      <c r="AA3367" s="437"/>
      <c r="AB3367" s="437"/>
      <c r="AC3367" s="437"/>
      <c r="AD3367" s="437"/>
      <c r="AE3367" s="437"/>
      <c r="AF3367" s="437"/>
    </row>
    <row r="3368">
      <c r="A3368" s="489" t="s">
        <v>8962</v>
      </c>
      <c r="B3368" s="474"/>
      <c r="C3368" s="474"/>
      <c r="D3368" s="474"/>
      <c r="E3368" s="474"/>
      <c r="F3368" s="474"/>
      <c r="G3368" s="474"/>
      <c r="H3368" s="451"/>
      <c r="S3368" s="452"/>
      <c r="T3368" s="437"/>
      <c r="U3368" s="437"/>
      <c r="V3368" s="437"/>
      <c r="W3368" s="437"/>
      <c r="X3368" s="437"/>
      <c r="Y3368" s="437"/>
      <c r="Z3368" s="437"/>
      <c r="AA3368" s="437"/>
      <c r="AB3368" s="437"/>
      <c r="AC3368" s="437"/>
      <c r="AD3368" s="437"/>
      <c r="AE3368" s="437"/>
      <c r="AF3368" s="437"/>
    </row>
    <row r="3369">
      <c r="A3369" s="471" t="s">
        <v>8944</v>
      </c>
      <c r="B3369" s="516" t="s">
        <v>8946</v>
      </c>
      <c r="C3369" s="473" t="s">
        <v>39</v>
      </c>
      <c r="D3369" s="475"/>
      <c r="E3369" s="472" t="s">
        <v>8951</v>
      </c>
      <c r="F3369" s="472" t="s">
        <v>8952</v>
      </c>
      <c r="G3369" s="473" t="s">
        <v>8953</v>
      </c>
      <c r="H3369" s="451"/>
      <c r="S3369" s="452"/>
      <c r="T3369" s="437"/>
      <c r="U3369" s="437"/>
      <c r="V3369" s="437"/>
      <c r="W3369" s="437"/>
      <c r="X3369" s="437"/>
      <c r="Y3369" s="437"/>
      <c r="Z3369" s="437"/>
      <c r="AA3369" s="437"/>
      <c r="AB3369" s="437"/>
      <c r="AC3369" s="437"/>
      <c r="AD3369" s="437"/>
      <c r="AE3369" s="437"/>
      <c r="AF3369" s="437"/>
    </row>
    <row r="3370">
      <c r="A3370" s="490" t="s">
        <v>6465</v>
      </c>
      <c r="B3370" s="491">
        <v>1.0</v>
      </c>
      <c r="C3370" s="492" t="s">
        <v>8955</v>
      </c>
      <c r="D3370" s="493"/>
      <c r="E3370" s="494" t="s">
        <v>8956</v>
      </c>
      <c r="F3370" s="491"/>
      <c r="G3370" s="495" t="s">
        <v>8963</v>
      </c>
      <c r="H3370" s="451"/>
      <c r="S3370" s="452"/>
      <c r="T3370" s="437"/>
      <c r="U3370" s="437"/>
      <c r="V3370" s="437"/>
      <c r="W3370" s="437"/>
      <c r="X3370" s="437"/>
      <c r="Y3370" s="437"/>
      <c r="Z3370" s="437"/>
      <c r="AA3370" s="437"/>
      <c r="AB3370" s="437"/>
      <c r="AC3370" s="437"/>
      <c r="AD3370" s="437"/>
      <c r="AE3370" s="437"/>
      <c r="AF3370" s="437"/>
    </row>
    <row r="3371">
      <c r="A3371" s="496"/>
      <c r="B3371" s="497"/>
      <c r="C3371" s="497"/>
      <c r="E3371" s="497"/>
      <c r="F3371" s="497"/>
      <c r="G3371" s="497"/>
      <c r="H3371" s="451"/>
      <c r="S3371" s="452"/>
      <c r="T3371" s="437"/>
      <c r="U3371" s="437"/>
      <c r="V3371" s="437"/>
      <c r="W3371" s="437"/>
      <c r="X3371" s="437"/>
      <c r="Y3371" s="437"/>
      <c r="Z3371" s="437"/>
      <c r="AA3371" s="437"/>
      <c r="AB3371" s="437"/>
      <c r="AC3371" s="437"/>
      <c r="AD3371" s="437"/>
      <c r="AE3371" s="437"/>
      <c r="AF3371" s="437"/>
    </row>
    <row r="3372">
      <c r="A3372" s="498" t="s">
        <v>8964</v>
      </c>
      <c r="B3372" s="435"/>
      <c r="C3372" s="435"/>
      <c r="D3372" s="499" t="s">
        <v>8965</v>
      </c>
      <c r="E3372" s="500" t="s">
        <v>8966</v>
      </c>
      <c r="F3372" s="499" t="s">
        <v>8967</v>
      </c>
      <c r="G3372" s="435"/>
      <c r="H3372" s="435"/>
      <c r="I3372" s="435"/>
      <c r="J3372" s="501" t="s">
        <v>8965</v>
      </c>
      <c r="K3372" s="500" t="s">
        <v>8966</v>
      </c>
      <c r="L3372" s="501" t="s">
        <v>8968</v>
      </c>
      <c r="M3372" s="435"/>
      <c r="N3372" s="435"/>
      <c r="O3372" s="435"/>
      <c r="P3372" s="502" t="s">
        <v>8965</v>
      </c>
      <c r="Q3372" s="503" t="s">
        <v>8966</v>
      </c>
      <c r="R3372" s="504"/>
      <c r="S3372" s="436"/>
      <c r="T3372" s="437"/>
      <c r="U3372" s="437"/>
      <c r="V3372" s="437"/>
      <c r="W3372" s="437"/>
      <c r="X3372" s="437"/>
      <c r="Y3372" s="437"/>
      <c r="Z3372" s="437"/>
      <c r="AA3372" s="437"/>
      <c r="AB3372" s="437"/>
      <c r="AC3372" s="437"/>
      <c r="AD3372" s="437"/>
      <c r="AE3372" s="437"/>
      <c r="AF3372" s="437"/>
    </row>
    <row r="3373">
      <c r="A3373" s="505"/>
      <c r="S3373" s="452"/>
      <c r="T3373" s="437"/>
      <c r="U3373" s="437"/>
      <c r="V3373" s="437"/>
      <c r="W3373" s="437"/>
      <c r="X3373" s="437"/>
      <c r="Y3373" s="437"/>
      <c r="Z3373" s="437"/>
      <c r="AA3373" s="437"/>
      <c r="AB3373" s="437"/>
      <c r="AC3373" s="437"/>
      <c r="AD3373" s="437"/>
      <c r="AE3373" s="437"/>
      <c r="AF3373" s="437"/>
    </row>
    <row r="3374">
      <c r="A3374" s="506" t="s">
        <v>8969</v>
      </c>
      <c r="D3374" s="507" t="s">
        <v>8965</v>
      </c>
      <c r="E3374" s="508" t="s">
        <v>8966</v>
      </c>
      <c r="F3374" s="507" t="s">
        <v>8970</v>
      </c>
      <c r="J3374" s="507" t="s">
        <v>8965</v>
      </c>
      <c r="K3374" s="508" t="s">
        <v>8966</v>
      </c>
      <c r="L3374" s="507" t="s">
        <v>8971</v>
      </c>
      <c r="P3374" s="509" t="s">
        <v>8965</v>
      </c>
      <c r="Q3374" s="510" t="s">
        <v>8966</v>
      </c>
      <c r="R3374" s="511" t="s">
        <v>8972</v>
      </c>
      <c r="S3374" s="452"/>
      <c r="T3374" s="437"/>
      <c r="U3374" s="437"/>
      <c r="V3374" s="437"/>
      <c r="W3374" s="437"/>
      <c r="X3374" s="437"/>
      <c r="Y3374" s="437"/>
      <c r="Z3374" s="437"/>
      <c r="AA3374" s="437"/>
      <c r="AB3374" s="437"/>
      <c r="AC3374" s="437"/>
      <c r="AD3374" s="437"/>
      <c r="AE3374" s="437"/>
      <c r="AF3374" s="437"/>
    </row>
    <row r="3375">
      <c r="A3375" s="512"/>
      <c r="B3375" s="513"/>
      <c r="C3375" s="513"/>
      <c r="D3375" s="513"/>
      <c r="E3375" s="513"/>
      <c r="F3375" s="513"/>
      <c r="G3375" s="513"/>
      <c r="H3375" s="513"/>
      <c r="I3375" s="513"/>
      <c r="J3375" s="513"/>
      <c r="K3375" s="513"/>
      <c r="L3375" s="513"/>
      <c r="M3375" s="513"/>
      <c r="N3375" s="513"/>
      <c r="O3375" s="513"/>
      <c r="P3375" s="513"/>
      <c r="Q3375" s="513"/>
      <c r="R3375" s="513"/>
      <c r="S3375" s="514"/>
      <c r="T3375" s="437"/>
      <c r="U3375" s="437"/>
      <c r="V3375" s="437"/>
      <c r="W3375" s="437"/>
      <c r="X3375" s="437"/>
      <c r="Y3375" s="437"/>
      <c r="Z3375" s="437"/>
      <c r="AA3375" s="437"/>
      <c r="AB3375" s="437"/>
      <c r="AC3375" s="437"/>
      <c r="AD3375" s="437"/>
      <c r="AE3375" s="437"/>
      <c r="AF3375" s="437"/>
    </row>
    <row r="3376">
      <c r="A3376" s="434" t="s">
        <v>9094</v>
      </c>
      <c r="B3376" s="435"/>
      <c r="C3376" s="435"/>
      <c r="D3376" s="435"/>
      <c r="E3376" s="435"/>
      <c r="F3376" s="435"/>
      <c r="G3376" s="435"/>
      <c r="H3376" s="435"/>
      <c r="I3376" s="435"/>
      <c r="J3376" s="435"/>
      <c r="K3376" s="435"/>
      <c r="L3376" s="435"/>
      <c r="M3376" s="435"/>
      <c r="N3376" s="435"/>
      <c r="O3376" s="435"/>
      <c r="P3376" s="435"/>
      <c r="Q3376" s="435"/>
      <c r="R3376" s="435"/>
      <c r="S3376" s="436"/>
      <c r="T3376" s="437"/>
      <c r="U3376" s="437"/>
      <c r="V3376" s="437"/>
      <c r="W3376" s="437"/>
      <c r="X3376" s="437"/>
      <c r="Y3376" s="437"/>
      <c r="Z3376" s="437"/>
      <c r="AA3376" s="437"/>
      <c r="AB3376" s="437"/>
      <c r="AC3376" s="437"/>
      <c r="AD3376" s="437"/>
      <c r="AE3376" s="437"/>
      <c r="AF3376" s="437"/>
    </row>
    <row r="3377">
      <c r="A3377" s="438" t="s">
        <v>8935</v>
      </c>
      <c r="B3377" s="439"/>
      <c r="C3377" s="438" t="s">
        <v>8936</v>
      </c>
      <c r="D3377" s="440"/>
      <c r="E3377" s="439"/>
      <c r="F3377" s="441" t="s">
        <v>1437</v>
      </c>
      <c r="G3377" s="442" t="s">
        <v>8937</v>
      </c>
      <c r="H3377" s="443" t="s">
        <v>1442</v>
      </c>
      <c r="I3377" s="444"/>
      <c r="J3377" s="444"/>
      <c r="K3377" s="444"/>
      <c r="L3377" s="444"/>
      <c r="M3377" s="444"/>
      <c r="N3377" s="444"/>
      <c r="O3377" s="444"/>
      <c r="P3377" s="444"/>
      <c r="Q3377" s="444"/>
      <c r="R3377" s="444"/>
      <c r="S3377" s="445"/>
      <c r="T3377" s="437"/>
      <c r="U3377" s="437"/>
      <c r="V3377" s="437"/>
      <c r="W3377" s="437"/>
      <c r="X3377" s="437"/>
      <c r="Y3377" s="437"/>
      <c r="Z3377" s="437"/>
      <c r="AA3377" s="437"/>
      <c r="AB3377" s="437"/>
      <c r="AC3377" s="437"/>
      <c r="AD3377" s="437"/>
      <c r="AE3377" s="437"/>
      <c r="AF3377" s="437"/>
    </row>
    <row r="3378">
      <c r="A3378" s="446" t="s">
        <v>8938</v>
      </c>
      <c r="B3378" s="22"/>
      <c r="C3378" s="447"/>
      <c r="D3378" s="448"/>
      <c r="E3378" s="22"/>
      <c r="F3378" s="449" t="s">
        <v>8939</v>
      </c>
      <c r="G3378" s="450"/>
      <c r="H3378" s="451"/>
      <c r="S3378" s="452"/>
      <c r="T3378" s="437"/>
      <c r="U3378" s="437"/>
      <c r="V3378" s="437"/>
      <c r="W3378" s="437"/>
      <c r="X3378" s="437"/>
      <c r="Y3378" s="437"/>
      <c r="Z3378" s="437"/>
      <c r="AA3378" s="437"/>
      <c r="AB3378" s="437"/>
      <c r="AC3378" s="437"/>
      <c r="AD3378" s="437"/>
      <c r="AE3378" s="437"/>
      <c r="AF3378" s="437"/>
    </row>
    <row r="3379">
      <c r="A3379" s="453" t="s">
        <v>8940</v>
      </c>
      <c r="B3379" s="448"/>
      <c r="C3379" s="448"/>
      <c r="D3379" s="22"/>
      <c r="E3379" s="454" t="s">
        <v>8941</v>
      </c>
      <c r="F3379" s="455" t="s">
        <v>8942</v>
      </c>
      <c r="G3379" s="456"/>
      <c r="H3379" s="451"/>
      <c r="S3379" s="452"/>
      <c r="T3379" s="437"/>
      <c r="U3379" s="437"/>
      <c r="V3379" s="437"/>
      <c r="W3379" s="437"/>
      <c r="X3379" s="437"/>
      <c r="Y3379" s="437"/>
      <c r="Z3379" s="437"/>
      <c r="AA3379" s="437"/>
      <c r="AB3379" s="437"/>
      <c r="AC3379" s="437"/>
      <c r="AD3379" s="437"/>
      <c r="AE3379" s="437"/>
      <c r="AF3379" s="437"/>
    </row>
    <row r="3380">
      <c r="A3380" s="457" t="s">
        <v>8943</v>
      </c>
      <c r="B3380" s="458"/>
      <c r="C3380" s="458"/>
      <c r="D3380" s="459"/>
      <c r="E3380" s="460"/>
      <c r="F3380" s="461"/>
      <c r="G3380" s="462"/>
      <c r="H3380" s="463"/>
      <c r="I3380" s="464"/>
      <c r="J3380" s="464"/>
      <c r="K3380" s="464"/>
      <c r="L3380" s="464"/>
      <c r="M3380" s="464"/>
      <c r="N3380" s="464"/>
      <c r="O3380" s="464"/>
      <c r="P3380" s="464"/>
      <c r="Q3380" s="464"/>
      <c r="R3380" s="464"/>
      <c r="S3380" s="465"/>
      <c r="T3380" s="437"/>
      <c r="U3380" s="437"/>
      <c r="V3380" s="437"/>
      <c r="W3380" s="437"/>
      <c r="X3380" s="437"/>
      <c r="Y3380" s="437"/>
      <c r="Z3380" s="437"/>
      <c r="AA3380" s="437"/>
      <c r="AB3380" s="437"/>
      <c r="AC3380" s="437"/>
      <c r="AD3380" s="437"/>
      <c r="AE3380" s="437"/>
      <c r="AF3380" s="437"/>
    </row>
    <row r="3381">
      <c r="A3381" s="466" t="s">
        <v>8944</v>
      </c>
      <c r="B3381" s="467"/>
      <c r="C3381" s="468" t="s">
        <v>8945</v>
      </c>
      <c r="D3381" s="469"/>
      <c r="E3381" s="469"/>
      <c r="F3381" s="469"/>
      <c r="G3381" s="469"/>
      <c r="H3381" s="470" t="s">
        <v>1479</v>
      </c>
      <c r="S3381" s="452"/>
      <c r="T3381" s="437"/>
      <c r="U3381" s="437"/>
      <c r="V3381" s="437"/>
      <c r="W3381" s="437"/>
      <c r="X3381" s="437"/>
      <c r="Y3381" s="437"/>
      <c r="Z3381" s="437"/>
      <c r="AA3381" s="437"/>
      <c r="AB3381" s="437"/>
      <c r="AC3381" s="437"/>
      <c r="AD3381" s="437"/>
      <c r="AE3381" s="437"/>
      <c r="AF3381" s="437"/>
    </row>
    <row r="3382">
      <c r="A3382" s="479"/>
      <c r="B3382" s="467" t="s">
        <v>8946</v>
      </c>
      <c r="C3382" s="485" t="s">
        <v>39</v>
      </c>
      <c r="D3382" s="475"/>
      <c r="E3382" s="480" t="s">
        <v>8951</v>
      </c>
      <c r="F3382" s="480" t="s">
        <v>8952</v>
      </c>
      <c r="G3382" s="485" t="s">
        <v>8953</v>
      </c>
      <c r="H3382" s="451"/>
      <c r="S3382" s="452"/>
      <c r="T3382" s="437"/>
      <c r="U3382" s="437"/>
      <c r="V3382" s="437"/>
      <c r="W3382" s="437"/>
      <c r="X3382" s="437"/>
      <c r="Y3382" s="437"/>
      <c r="Z3382" s="437"/>
      <c r="AA3382" s="437"/>
      <c r="AB3382" s="437"/>
      <c r="AC3382" s="437"/>
      <c r="AD3382" s="437"/>
      <c r="AE3382" s="437"/>
      <c r="AF3382" s="437"/>
    </row>
    <row r="3383">
      <c r="A3383" s="471" t="s">
        <v>6465</v>
      </c>
      <c r="B3383" s="480">
        <v>1.0</v>
      </c>
      <c r="C3383" s="484" t="s">
        <v>8955</v>
      </c>
      <c r="D3383" s="475"/>
      <c r="E3383" s="483" t="s">
        <v>8956</v>
      </c>
      <c r="F3383" s="480"/>
      <c r="G3383" s="484" t="s">
        <v>8957</v>
      </c>
      <c r="H3383" s="451"/>
      <c r="S3383" s="452"/>
      <c r="T3383" s="437"/>
      <c r="U3383" s="437"/>
      <c r="V3383" s="437"/>
      <c r="W3383" s="437"/>
      <c r="X3383" s="437"/>
      <c r="Y3383" s="437"/>
      <c r="Z3383" s="437"/>
      <c r="AA3383" s="437"/>
      <c r="AB3383" s="437"/>
      <c r="AC3383" s="437"/>
      <c r="AD3383" s="437"/>
      <c r="AE3383" s="437"/>
      <c r="AF3383" s="437"/>
    </row>
    <row r="3384">
      <c r="A3384" s="471" t="s">
        <v>6465</v>
      </c>
      <c r="B3384" s="483">
        <v>2.0</v>
      </c>
      <c r="C3384" s="484" t="s">
        <v>8955</v>
      </c>
      <c r="D3384" s="475"/>
      <c r="E3384" s="483" t="s">
        <v>8956</v>
      </c>
      <c r="F3384" s="480"/>
      <c r="G3384" s="484" t="s">
        <v>8957</v>
      </c>
      <c r="H3384" s="451"/>
      <c r="S3384" s="452"/>
      <c r="T3384" s="437"/>
      <c r="U3384" s="437"/>
      <c r="V3384" s="437"/>
      <c r="W3384" s="437"/>
      <c r="X3384" s="437"/>
      <c r="Y3384" s="437"/>
      <c r="Z3384" s="437"/>
      <c r="AA3384" s="437"/>
      <c r="AB3384" s="437"/>
      <c r="AC3384" s="437"/>
      <c r="AD3384" s="437"/>
      <c r="AE3384" s="437"/>
      <c r="AF3384" s="437"/>
    </row>
    <row r="3385">
      <c r="A3385" s="471"/>
      <c r="B3385" s="516" t="s">
        <v>8946</v>
      </c>
      <c r="C3385" s="476" t="s">
        <v>8958</v>
      </c>
      <c r="D3385" s="474"/>
      <c r="E3385" s="474"/>
      <c r="F3385" s="475"/>
      <c r="G3385" s="473" t="s">
        <v>8959</v>
      </c>
      <c r="H3385" s="451"/>
      <c r="S3385" s="452"/>
      <c r="T3385" s="437"/>
      <c r="U3385" s="437"/>
      <c r="V3385" s="437"/>
      <c r="W3385" s="437"/>
      <c r="X3385" s="437"/>
      <c r="Y3385" s="437"/>
      <c r="Z3385" s="437"/>
      <c r="AA3385" s="437"/>
      <c r="AB3385" s="437"/>
      <c r="AC3385" s="437"/>
      <c r="AD3385" s="437"/>
      <c r="AE3385" s="437"/>
      <c r="AF3385" s="437"/>
    </row>
    <row r="3386">
      <c r="A3386" s="486" t="s">
        <v>1636</v>
      </c>
      <c r="B3386" s="478">
        <v>1.0</v>
      </c>
      <c r="C3386" s="487" t="s">
        <v>1736</v>
      </c>
      <c r="D3386" s="474"/>
      <c r="E3386" s="474"/>
      <c r="F3386" s="475"/>
      <c r="G3386" s="476" t="s">
        <v>1638</v>
      </c>
      <c r="H3386" s="451"/>
      <c r="S3386" s="452"/>
      <c r="T3386" s="437"/>
      <c r="U3386" s="437"/>
      <c r="V3386" s="437"/>
      <c r="W3386" s="437"/>
      <c r="X3386" s="437"/>
      <c r="Y3386" s="437"/>
      <c r="Z3386" s="437"/>
      <c r="AA3386" s="437"/>
      <c r="AB3386" s="437"/>
      <c r="AC3386" s="437"/>
      <c r="AD3386" s="437"/>
      <c r="AE3386" s="437"/>
      <c r="AF3386" s="437"/>
    </row>
    <row r="3387">
      <c r="A3387" s="486" t="s">
        <v>1636</v>
      </c>
      <c r="B3387" s="478">
        <v>2.0</v>
      </c>
      <c r="C3387" s="487" t="s">
        <v>1737</v>
      </c>
      <c r="D3387" s="474"/>
      <c r="E3387" s="474"/>
      <c r="F3387" s="475"/>
      <c r="G3387" s="476" t="s">
        <v>1638</v>
      </c>
      <c r="H3387" s="451"/>
      <c r="S3387" s="452"/>
      <c r="T3387" s="437"/>
      <c r="U3387" s="437"/>
      <c r="V3387" s="437"/>
      <c r="W3387" s="437"/>
      <c r="X3387" s="437"/>
      <c r="Y3387" s="437"/>
      <c r="Z3387" s="437"/>
      <c r="AA3387" s="437"/>
      <c r="AB3387" s="437"/>
      <c r="AC3387" s="437"/>
      <c r="AD3387" s="437"/>
      <c r="AE3387" s="437"/>
      <c r="AF3387" s="437"/>
    </row>
    <row r="3388">
      <c r="A3388" s="486" t="s">
        <v>1646</v>
      </c>
      <c r="B3388" s="478">
        <v>3.0</v>
      </c>
      <c r="C3388" s="487" t="s">
        <v>1738</v>
      </c>
      <c r="D3388" s="474"/>
      <c r="E3388" s="474"/>
      <c r="F3388" s="475"/>
      <c r="G3388" s="476" t="s">
        <v>1729</v>
      </c>
      <c r="H3388" s="451"/>
      <c r="S3388" s="452"/>
      <c r="T3388" s="437"/>
      <c r="U3388" s="437"/>
      <c r="V3388" s="437"/>
      <c r="W3388" s="437"/>
      <c r="X3388" s="437"/>
      <c r="Y3388" s="437"/>
      <c r="Z3388" s="437"/>
      <c r="AA3388" s="437"/>
      <c r="AB3388" s="437"/>
      <c r="AC3388" s="437"/>
      <c r="AD3388" s="437"/>
      <c r="AE3388" s="437"/>
      <c r="AF3388" s="437"/>
    </row>
    <row r="3389">
      <c r="A3389" s="488" t="s">
        <v>8960</v>
      </c>
      <c r="B3389" s="474"/>
      <c r="C3389" s="474"/>
      <c r="D3389" s="474"/>
      <c r="E3389" s="474"/>
      <c r="F3389" s="474"/>
      <c r="G3389" s="474"/>
      <c r="H3389" s="451"/>
      <c r="S3389" s="452"/>
      <c r="T3389" s="437"/>
      <c r="U3389" s="437"/>
      <c r="V3389" s="437"/>
      <c r="W3389" s="437"/>
      <c r="X3389" s="437"/>
      <c r="Y3389" s="437"/>
      <c r="Z3389" s="437"/>
      <c r="AA3389" s="437"/>
      <c r="AB3389" s="437"/>
      <c r="AC3389" s="437"/>
      <c r="AD3389" s="437"/>
      <c r="AE3389" s="437"/>
      <c r="AF3389" s="437"/>
    </row>
    <row r="3390">
      <c r="A3390" s="471" t="s">
        <v>8944</v>
      </c>
      <c r="B3390" s="516" t="s">
        <v>8946</v>
      </c>
      <c r="C3390" s="473" t="s">
        <v>39</v>
      </c>
      <c r="D3390" s="475"/>
      <c r="E3390" s="472" t="s">
        <v>8951</v>
      </c>
      <c r="F3390" s="478" t="s">
        <v>8961</v>
      </c>
      <c r="G3390" s="473" t="s">
        <v>8953</v>
      </c>
      <c r="H3390" s="451"/>
      <c r="S3390" s="452"/>
      <c r="T3390" s="437"/>
      <c r="U3390" s="437"/>
      <c r="V3390" s="437"/>
      <c r="W3390" s="437"/>
      <c r="X3390" s="437"/>
      <c r="Y3390" s="437"/>
      <c r="Z3390" s="437"/>
      <c r="AA3390" s="437"/>
      <c r="AB3390" s="437"/>
      <c r="AC3390" s="437"/>
      <c r="AD3390" s="437"/>
      <c r="AE3390" s="437"/>
      <c r="AF3390" s="437"/>
    </row>
    <row r="3391">
      <c r="A3391" s="471" t="s">
        <v>6465</v>
      </c>
      <c r="B3391" s="472">
        <v>1.0</v>
      </c>
      <c r="C3391" s="476" t="s">
        <v>8955</v>
      </c>
      <c r="D3391" s="475"/>
      <c r="E3391" s="478" t="s">
        <v>8956</v>
      </c>
      <c r="F3391" s="472"/>
      <c r="G3391" s="473" t="s">
        <v>8957</v>
      </c>
      <c r="H3391" s="451"/>
      <c r="S3391" s="452"/>
      <c r="T3391" s="437"/>
      <c r="U3391" s="437"/>
      <c r="V3391" s="437"/>
      <c r="W3391" s="437"/>
      <c r="X3391" s="437"/>
      <c r="Y3391" s="437"/>
      <c r="Z3391" s="437"/>
      <c r="AA3391" s="437"/>
      <c r="AB3391" s="437"/>
      <c r="AC3391" s="437"/>
      <c r="AD3391" s="437"/>
      <c r="AE3391" s="437"/>
      <c r="AF3391" s="437"/>
    </row>
    <row r="3392">
      <c r="A3392" s="489" t="s">
        <v>8962</v>
      </c>
      <c r="B3392" s="474"/>
      <c r="C3392" s="474"/>
      <c r="D3392" s="474"/>
      <c r="E3392" s="474"/>
      <c r="F3392" s="474"/>
      <c r="G3392" s="474"/>
      <c r="H3392" s="451"/>
      <c r="S3392" s="452"/>
      <c r="T3392" s="437"/>
      <c r="U3392" s="437"/>
      <c r="V3392" s="437"/>
      <c r="W3392" s="437"/>
      <c r="X3392" s="437"/>
      <c r="Y3392" s="437"/>
      <c r="Z3392" s="437"/>
      <c r="AA3392" s="437"/>
      <c r="AB3392" s="437"/>
      <c r="AC3392" s="437"/>
      <c r="AD3392" s="437"/>
      <c r="AE3392" s="437"/>
      <c r="AF3392" s="437"/>
    </row>
    <row r="3393">
      <c r="A3393" s="471" t="s">
        <v>8944</v>
      </c>
      <c r="B3393" s="516" t="s">
        <v>8946</v>
      </c>
      <c r="C3393" s="473" t="s">
        <v>39</v>
      </c>
      <c r="D3393" s="475"/>
      <c r="E3393" s="472" t="s">
        <v>8951</v>
      </c>
      <c r="F3393" s="472" t="s">
        <v>8952</v>
      </c>
      <c r="G3393" s="473" t="s">
        <v>8953</v>
      </c>
      <c r="H3393" s="451"/>
      <c r="S3393" s="452"/>
      <c r="T3393" s="437"/>
      <c r="U3393" s="437"/>
      <c r="V3393" s="437"/>
      <c r="W3393" s="437"/>
      <c r="X3393" s="437"/>
      <c r="Y3393" s="437"/>
      <c r="Z3393" s="437"/>
      <c r="AA3393" s="437"/>
      <c r="AB3393" s="437"/>
      <c r="AC3393" s="437"/>
      <c r="AD3393" s="437"/>
      <c r="AE3393" s="437"/>
      <c r="AF3393" s="437"/>
    </row>
    <row r="3394">
      <c r="A3394" s="490" t="s">
        <v>6465</v>
      </c>
      <c r="B3394" s="491">
        <v>1.0</v>
      </c>
      <c r="C3394" s="492" t="s">
        <v>8955</v>
      </c>
      <c r="D3394" s="493"/>
      <c r="E3394" s="494" t="s">
        <v>8956</v>
      </c>
      <c r="F3394" s="491"/>
      <c r="G3394" s="495" t="s">
        <v>8963</v>
      </c>
      <c r="H3394" s="451"/>
      <c r="S3394" s="452"/>
      <c r="T3394" s="437"/>
      <c r="U3394" s="437"/>
      <c r="V3394" s="437"/>
      <c r="W3394" s="437"/>
      <c r="X3394" s="437"/>
      <c r="Y3394" s="437"/>
      <c r="Z3394" s="437"/>
      <c r="AA3394" s="437"/>
      <c r="AB3394" s="437"/>
      <c r="AC3394" s="437"/>
      <c r="AD3394" s="437"/>
      <c r="AE3394" s="437"/>
      <c r="AF3394" s="437"/>
    </row>
    <row r="3395">
      <c r="A3395" s="496"/>
      <c r="B3395" s="497"/>
      <c r="C3395" s="497"/>
      <c r="E3395" s="497"/>
      <c r="F3395" s="497"/>
      <c r="G3395" s="497"/>
      <c r="H3395" s="451"/>
      <c r="S3395" s="452"/>
      <c r="T3395" s="437"/>
      <c r="U3395" s="437"/>
      <c r="V3395" s="437"/>
      <c r="W3395" s="437"/>
      <c r="X3395" s="437"/>
      <c r="Y3395" s="437"/>
      <c r="Z3395" s="437"/>
      <c r="AA3395" s="437"/>
      <c r="AB3395" s="437"/>
      <c r="AC3395" s="437"/>
      <c r="AD3395" s="437"/>
      <c r="AE3395" s="437"/>
      <c r="AF3395" s="437"/>
    </row>
    <row r="3396">
      <c r="A3396" s="498" t="s">
        <v>8964</v>
      </c>
      <c r="B3396" s="435"/>
      <c r="C3396" s="435"/>
      <c r="D3396" s="499" t="s">
        <v>8965</v>
      </c>
      <c r="E3396" s="500" t="s">
        <v>8966</v>
      </c>
      <c r="F3396" s="499" t="s">
        <v>8967</v>
      </c>
      <c r="G3396" s="435"/>
      <c r="H3396" s="435"/>
      <c r="I3396" s="435"/>
      <c r="J3396" s="501" t="s">
        <v>8965</v>
      </c>
      <c r="K3396" s="500" t="s">
        <v>8966</v>
      </c>
      <c r="L3396" s="501" t="s">
        <v>8968</v>
      </c>
      <c r="M3396" s="435"/>
      <c r="N3396" s="435"/>
      <c r="O3396" s="435"/>
      <c r="P3396" s="502" t="s">
        <v>8965</v>
      </c>
      <c r="Q3396" s="503" t="s">
        <v>8966</v>
      </c>
      <c r="R3396" s="504"/>
      <c r="S3396" s="436"/>
      <c r="T3396" s="437"/>
      <c r="U3396" s="437"/>
      <c r="V3396" s="437"/>
      <c r="W3396" s="437"/>
      <c r="X3396" s="437"/>
      <c r="Y3396" s="437"/>
      <c r="Z3396" s="437"/>
      <c r="AA3396" s="437"/>
      <c r="AB3396" s="437"/>
      <c r="AC3396" s="437"/>
      <c r="AD3396" s="437"/>
      <c r="AE3396" s="437"/>
      <c r="AF3396" s="437"/>
    </row>
    <row r="3397">
      <c r="A3397" s="505"/>
      <c r="S3397" s="452"/>
      <c r="T3397" s="437"/>
      <c r="U3397" s="437"/>
      <c r="V3397" s="437"/>
      <c r="W3397" s="437"/>
      <c r="X3397" s="437"/>
      <c r="Y3397" s="437"/>
      <c r="Z3397" s="437"/>
      <c r="AA3397" s="437"/>
      <c r="AB3397" s="437"/>
      <c r="AC3397" s="437"/>
      <c r="AD3397" s="437"/>
      <c r="AE3397" s="437"/>
      <c r="AF3397" s="437"/>
    </row>
    <row r="3398">
      <c r="A3398" s="506" t="s">
        <v>8969</v>
      </c>
      <c r="D3398" s="507" t="s">
        <v>8965</v>
      </c>
      <c r="E3398" s="508" t="s">
        <v>8966</v>
      </c>
      <c r="F3398" s="507" t="s">
        <v>8970</v>
      </c>
      <c r="J3398" s="507" t="s">
        <v>8965</v>
      </c>
      <c r="K3398" s="508" t="s">
        <v>8966</v>
      </c>
      <c r="L3398" s="507" t="s">
        <v>8971</v>
      </c>
      <c r="P3398" s="509" t="s">
        <v>8965</v>
      </c>
      <c r="Q3398" s="510" t="s">
        <v>8966</v>
      </c>
      <c r="R3398" s="511" t="s">
        <v>8972</v>
      </c>
      <c r="S3398" s="452"/>
      <c r="T3398" s="437"/>
      <c r="U3398" s="437"/>
      <c r="V3398" s="437"/>
      <c r="W3398" s="437"/>
      <c r="X3398" s="437"/>
      <c r="Y3398" s="437"/>
      <c r="Z3398" s="437"/>
      <c r="AA3398" s="437"/>
      <c r="AB3398" s="437"/>
      <c r="AC3398" s="437"/>
      <c r="AD3398" s="437"/>
      <c r="AE3398" s="437"/>
      <c r="AF3398" s="437"/>
    </row>
    <row r="3399">
      <c r="A3399" s="512"/>
      <c r="B3399" s="513"/>
      <c r="C3399" s="513"/>
      <c r="D3399" s="513"/>
      <c r="E3399" s="513"/>
      <c r="F3399" s="513"/>
      <c r="G3399" s="513"/>
      <c r="H3399" s="513"/>
      <c r="I3399" s="513"/>
      <c r="J3399" s="513"/>
      <c r="K3399" s="513"/>
      <c r="L3399" s="513"/>
      <c r="M3399" s="513"/>
      <c r="N3399" s="513"/>
      <c r="O3399" s="513"/>
      <c r="P3399" s="513"/>
      <c r="Q3399" s="513"/>
      <c r="R3399" s="513"/>
      <c r="S3399" s="514"/>
      <c r="T3399" s="437"/>
      <c r="U3399" s="437"/>
      <c r="V3399" s="437"/>
      <c r="W3399" s="437"/>
      <c r="X3399" s="437"/>
      <c r="Y3399" s="437"/>
      <c r="Z3399" s="437"/>
      <c r="AA3399" s="437"/>
      <c r="AB3399" s="437"/>
      <c r="AC3399" s="437"/>
      <c r="AD3399" s="437"/>
      <c r="AE3399" s="437"/>
      <c r="AF3399" s="437"/>
    </row>
    <row r="3400">
      <c r="A3400" s="434" t="s">
        <v>9095</v>
      </c>
      <c r="B3400" s="435"/>
      <c r="C3400" s="435"/>
      <c r="D3400" s="435"/>
      <c r="E3400" s="435"/>
      <c r="F3400" s="435"/>
      <c r="G3400" s="435"/>
      <c r="H3400" s="435"/>
      <c r="I3400" s="435"/>
      <c r="J3400" s="435"/>
      <c r="K3400" s="435"/>
      <c r="L3400" s="435"/>
      <c r="M3400" s="435"/>
      <c r="N3400" s="435"/>
      <c r="O3400" s="435"/>
      <c r="P3400" s="435"/>
      <c r="Q3400" s="435"/>
      <c r="R3400" s="435"/>
      <c r="S3400" s="436"/>
      <c r="T3400" s="437"/>
      <c r="U3400" s="437"/>
      <c r="V3400" s="437"/>
      <c r="W3400" s="437"/>
      <c r="X3400" s="437"/>
      <c r="Y3400" s="437"/>
      <c r="Z3400" s="437"/>
      <c r="AA3400" s="437"/>
      <c r="AB3400" s="437"/>
      <c r="AC3400" s="437"/>
      <c r="AD3400" s="437"/>
      <c r="AE3400" s="437"/>
      <c r="AF3400" s="437"/>
    </row>
    <row r="3401">
      <c r="A3401" s="438" t="s">
        <v>8935</v>
      </c>
      <c r="B3401" s="439"/>
      <c r="C3401" s="438" t="s">
        <v>8936</v>
      </c>
      <c r="D3401" s="440"/>
      <c r="E3401" s="439"/>
      <c r="F3401" s="441" t="s">
        <v>1437</v>
      </c>
      <c r="G3401" s="442" t="s">
        <v>8937</v>
      </c>
      <c r="H3401" s="443" t="s">
        <v>1442</v>
      </c>
      <c r="I3401" s="444"/>
      <c r="J3401" s="444"/>
      <c r="K3401" s="444"/>
      <c r="L3401" s="444"/>
      <c r="M3401" s="444"/>
      <c r="N3401" s="444"/>
      <c r="O3401" s="444"/>
      <c r="P3401" s="444"/>
      <c r="Q3401" s="444"/>
      <c r="R3401" s="444"/>
      <c r="S3401" s="445"/>
      <c r="T3401" s="437"/>
      <c r="U3401" s="437"/>
      <c r="V3401" s="437"/>
      <c r="W3401" s="437"/>
      <c r="X3401" s="437"/>
      <c r="Y3401" s="437"/>
      <c r="Z3401" s="437"/>
      <c r="AA3401" s="437"/>
      <c r="AB3401" s="437"/>
      <c r="AC3401" s="437"/>
      <c r="AD3401" s="437"/>
      <c r="AE3401" s="437"/>
      <c r="AF3401" s="437"/>
    </row>
    <row r="3402">
      <c r="A3402" s="446" t="s">
        <v>8938</v>
      </c>
      <c r="B3402" s="22"/>
      <c r="C3402" s="447"/>
      <c r="D3402" s="448"/>
      <c r="E3402" s="22"/>
      <c r="F3402" s="449" t="s">
        <v>8939</v>
      </c>
      <c r="G3402" s="450"/>
      <c r="H3402" s="451"/>
      <c r="S3402" s="452"/>
      <c r="T3402" s="437"/>
      <c r="U3402" s="437"/>
      <c r="V3402" s="437"/>
      <c r="W3402" s="437"/>
      <c r="X3402" s="437"/>
      <c r="Y3402" s="437"/>
      <c r="Z3402" s="437"/>
      <c r="AA3402" s="437"/>
      <c r="AB3402" s="437"/>
      <c r="AC3402" s="437"/>
      <c r="AD3402" s="437"/>
      <c r="AE3402" s="437"/>
      <c r="AF3402" s="437"/>
    </row>
    <row r="3403">
      <c r="A3403" s="453" t="s">
        <v>8940</v>
      </c>
      <c r="B3403" s="448"/>
      <c r="C3403" s="448"/>
      <c r="D3403" s="22"/>
      <c r="E3403" s="454" t="s">
        <v>8941</v>
      </c>
      <c r="F3403" s="455" t="s">
        <v>8942</v>
      </c>
      <c r="G3403" s="456"/>
      <c r="H3403" s="451"/>
      <c r="S3403" s="452"/>
      <c r="T3403" s="437"/>
      <c r="U3403" s="437"/>
      <c r="V3403" s="437"/>
      <c r="W3403" s="437"/>
      <c r="X3403" s="437"/>
      <c r="Y3403" s="437"/>
      <c r="Z3403" s="437"/>
      <c r="AA3403" s="437"/>
      <c r="AB3403" s="437"/>
      <c r="AC3403" s="437"/>
      <c r="AD3403" s="437"/>
      <c r="AE3403" s="437"/>
      <c r="AF3403" s="437"/>
    </row>
    <row r="3404">
      <c r="A3404" s="457" t="s">
        <v>8943</v>
      </c>
      <c r="B3404" s="458"/>
      <c r="C3404" s="458"/>
      <c r="D3404" s="459"/>
      <c r="E3404" s="460"/>
      <c r="F3404" s="461"/>
      <c r="G3404" s="462"/>
      <c r="H3404" s="463"/>
      <c r="I3404" s="464"/>
      <c r="J3404" s="464"/>
      <c r="K3404" s="464"/>
      <c r="L3404" s="464"/>
      <c r="M3404" s="464"/>
      <c r="N3404" s="464"/>
      <c r="O3404" s="464"/>
      <c r="P3404" s="464"/>
      <c r="Q3404" s="464"/>
      <c r="R3404" s="464"/>
      <c r="S3404" s="465"/>
      <c r="T3404" s="437"/>
      <c r="U3404" s="437"/>
      <c r="V3404" s="437"/>
      <c r="W3404" s="437"/>
      <c r="X3404" s="437"/>
      <c r="Y3404" s="437"/>
      <c r="Z3404" s="437"/>
      <c r="AA3404" s="437"/>
      <c r="AB3404" s="437"/>
      <c r="AC3404" s="437"/>
      <c r="AD3404" s="437"/>
      <c r="AE3404" s="437"/>
      <c r="AF3404" s="437"/>
    </row>
    <row r="3405">
      <c r="A3405" s="466" t="s">
        <v>8944</v>
      </c>
      <c r="B3405" s="467"/>
      <c r="C3405" s="468" t="s">
        <v>8945</v>
      </c>
      <c r="D3405" s="469"/>
      <c r="E3405" s="469"/>
      <c r="F3405" s="469"/>
      <c r="G3405" s="469"/>
      <c r="H3405" s="470" t="s">
        <v>1475</v>
      </c>
      <c r="S3405" s="452"/>
      <c r="T3405" s="437"/>
      <c r="U3405" s="437"/>
      <c r="V3405" s="437"/>
      <c r="W3405" s="437"/>
      <c r="X3405" s="437"/>
      <c r="Y3405" s="437"/>
      <c r="Z3405" s="437"/>
      <c r="AA3405" s="437"/>
      <c r="AB3405" s="437"/>
      <c r="AC3405" s="437"/>
      <c r="AD3405" s="437"/>
      <c r="AE3405" s="437"/>
      <c r="AF3405" s="437"/>
    </row>
    <row r="3406">
      <c r="A3406" s="479"/>
      <c r="B3406" s="467" t="s">
        <v>8946</v>
      </c>
      <c r="C3406" s="485" t="s">
        <v>39</v>
      </c>
      <c r="D3406" s="475"/>
      <c r="E3406" s="480" t="s">
        <v>8951</v>
      </c>
      <c r="F3406" s="480" t="s">
        <v>8952</v>
      </c>
      <c r="G3406" s="485" t="s">
        <v>8953</v>
      </c>
      <c r="H3406" s="451"/>
      <c r="S3406" s="452"/>
      <c r="T3406" s="437"/>
      <c r="U3406" s="437"/>
      <c r="V3406" s="437"/>
      <c r="W3406" s="437"/>
      <c r="X3406" s="437"/>
      <c r="Y3406" s="437"/>
      <c r="Z3406" s="437"/>
      <c r="AA3406" s="437"/>
      <c r="AB3406" s="437"/>
      <c r="AC3406" s="437"/>
      <c r="AD3406" s="437"/>
      <c r="AE3406" s="437"/>
      <c r="AF3406" s="437"/>
    </row>
    <row r="3407">
      <c r="A3407" s="471" t="s">
        <v>6465</v>
      </c>
      <c r="B3407" s="480">
        <v>1.0</v>
      </c>
      <c r="C3407" s="484" t="s">
        <v>8955</v>
      </c>
      <c r="D3407" s="475"/>
      <c r="E3407" s="483" t="s">
        <v>8956</v>
      </c>
      <c r="F3407" s="480"/>
      <c r="G3407" s="484" t="s">
        <v>8957</v>
      </c>
      <c r="H3407" s="451"/>
      <c r="S3407" s="452"/>
      <c r="T3407" s="437"/>
      <c r="U3407" s="437"/>
      <c r="V3407" s="437"/>
      <c r="W3407" s="437"/>
      <c r="X3407" s="437"/>
      <c r="Y3407" s="437"/>
      <c r="Z3407" s="437"/>
      <c r="AA3407" s="437"/>
      <c r="AB3407" s="437"/>
      <c r="AC3407" s="437"/>
      <c r="AD3407" s="437"/>
      <c r="AE3407" s="437"/>
      <c r="AF3407" s="437"/>
    </row>
    <row r="3408">
      <c r="A3408" s="471" t="s">
        <v>6465</v>
      </c>
      <c r="B3408" s="483">
        <v>2.0</v>
      </c>
      <c r="C3408" s="484" t="s">
        <v>8955</v>
      </c>
      <c r="D3408" s="475"/>
      <c r="E3408" s="483" t="s">
        <v>8956</v>
      </c>
      <c r="F3408" s="480"/>
      <c r="G3408" s="484" t="s">
        <v>8957</v>
      </c>
      <c r="H3408" s="451"/>
      <c r="S3408" s="452"/>
      <c r="T3408" s="437"/>
      <c r="U3408" s="437"/>
      <c r="V3408" s="437"/>
      <c r="W3408" s="437"/>
      <c r="X3408" s="437"/>
      <c r="Y3408" s="437"/>
      <c r="Z3408" s="437"/>
      <c r="AA3408" s="437"/>
      <c r="AB3408" s="437"/>
      <c r="AC3408" s="437"/>
      <c r="AD3408" s="437"/>
      <c r="AE3408" s="437"/>
      <c r="AF3408" s="437"/>
    </row>
    <row r="3409">
      <c r="A3409" s="471"/>
      <c r="B3409" s="516" t="s">
        <v>8946</v>
      </c>
      <c r="C3409" s="476" t="s">
        <v>8958</v>
      </c>
      <c r="D3409" s="474"/>
      <c r="E3409" s="474"/>
      <c r="F3409" s="475"/>
      <c r="G3409" s="473" t="s">
        <v>8959</v>
      </c>
      <c r="H3409" s="451"/>
      <c r="S3409" s="452"/>
      <c r="T3409" s="437"/>
      <c r="U3409" s="437"/>
      <c r="V3409" s="437"/>
      <c r="W3409" s="437"/>
      <c r="X3409" s="437"/>
      <c r="Y3409" s="437"/>
      <c r="Z3409" s="437"/>
      <c r="AA3409" s="437"/>
      <c r="AB3409" s="437"/>
      <c r="AC3409" s="437"/>
      <c r="AD3409" s="437"/>
      <c r="AE3409" s="437"/>
      <c r="AF3409" s="437"/>
    </row>
    <row r="3410">
      <c r="A3410" s="486" t="s">
        <v>1636</v>
      </c>
      <c r="B3410" s="478">
        <v>1.0</v>
      </c>
      <c r="C3410" s="487" t="s">
        <v>1726</v>
      </c>
      <c r="D3410" s="474"/>
      <c r="E3410" s="474"/>
      <c r="F3410" s="475"/>
      <c r="G3410" s="476" t="s">
        <v>1638</v>
      </c>
      <c r="H3410" s="451"/>
      <c r="S3410" s="452"/>
      <c r="T3410" s="437"/>
      <c r="U3410" s="437"/>
      <c r="V3410" s="437"/>
      <c r="W3410" s="437"/>
      <c r="X3410" s="437"/>
      <c r="Y3410" s="437"/>
      <c r="Z3410" s="437"/>
      <c r="AA3410" s="437"/>
      <c r="AB3410" s="437"/>
      <c r="AC3410" s="437"/>
      <c r="AD3410" s="437"/>
      <c r="AE3410" s="437"/>
      <c r="AF3410" s="437"/>
    </row>
    <row r="3411">
      <c r="A3411" s="486" t="s">
        <v>1636</v>
      </c>
      <c r="B3411" s="478">
        <v>2.0</v>
      </c>
      <c r="C3411" s="487" t="s">
        <v>1727</v>
      </c>
      <c r="D3411" s="474"/>
      <c r="E3411" s="474"/>
      <c r="F3411" s="475"/>
      <c r="G3411" s="476" t="s">
        <v>1638</v>
      </c>
      <c r="H3411" s="451"/>
      <c r="S3411" s="452"/>
      <c r="T3411" s="437"/>
      <c r="U3411" s="437"/>
      <c r="V3411" s="437"/>
      <c r="W3411" s="437"/>
      <c r="X3411" s="437"/>
      <c r="Y3411" s="437"/>
      <c r="Z3411" s="437"/>
      <c r="AA3411" s="437"/>
      <c r="AB3411" s="437"/>
      <c r="AC3411" s="437"/>
      <c r="AD3411" s="437"/>
      <c r="AE3411" s="437"/>
      <c r="AF3411" s="437"/>
    </row>
    <row r="3412">
      <c r="A3412" s="486" t="s">
        <v>1646</v>
      </c>
      <c r="B3412" s="478">
        <v>3.0</v>
      </c>
      <c r="C3412" s="487" t="s">
        <v>1728</v>
      </c>
      <c r="D3412" s="474"/>
      <c r="E3412" s="474"/>
      <c r="F3412" s="475"/>
      <c r="G3412" s="476" t="s">
        <v>1729</v>
      </c>
      <c r="H3412" s="451"/>
      <c r="S3412" s="452"/>
      <c r="T3412" s="437"/>
      <c r="U3412" s="437"/>
      <c r="V3412" s="437"/>
      <c r="W3412" s="437"/>
      <c r="X3412" s="437"/>
      <c r="Y3412" s="437"/>
      <c r="Z3412" s="437"/>
      <c r="AA3412" s="437"/>
      <c r="AB3412" s="437"/>
      <c r="AC3412" s="437"/>
      <c r="AD3412" s="437"/>
      <c r="AE3412" s="437"/>
      <c r="AF3412" s="437"/>
    </row>
    <row r="3413">
      <c r="A3413" s="488" t="s">
        <v>8960</v>
      </c>
      <c r="B3413" s="474"/>
      <c r="C3413" s="474"/>
      <c r="D3413" s="474"/>
      <c r="E3413" s="474"/>
      <c r="F3413" s="474"/>
      <c r="G3413" s="474"/>
      <c r="H3413" s="451"/>
      <c r="S3413" s="452"/>
      <c r="T3413" s="437"/>
      <c r="U3413" s="437"/>
      <c r="V3413" s="437"/>
      <c r="W3413" s="437"/>
      <c r="X3413" s="437"/>
      <c r="Y3413" s="437"/>
      <c r="Z3413" s="437"/>
      <c r="AA3413" s="437"/>
      <c r="AB3413" s="437"/>
      <c r="AC3413" s="437"/>
      <c r="AD3413" s="437"/>
      <c r="AE3413" s="437"/>
      <c r="AF3413" s="437"/>
    </row>
    <row r="3414">
      <c r="A3414" s="471" t="s">
        <v>8944</v>
      </c>
      <c r="B3414" s="516" t="s">
        <v>8946</v>
      </c>
      <c r="C3414" s="473" t="s">
        <v>39</v>
      </c>
      <c r="D3414" s="475"/>
      <c r="E3414" s="472" t="s">
        <v>8951</v>
      </c>
      <c r="F3414" s="478" t="s">
        <v>8961</v>
      </c>
      <c r="G3414" s="473" t="s">
        <v>8953</v>
      </c>
      <c r="H3414" s="451"/>
      <c r="S3414" s="452"/>
      <c r="T3414" s="437"/>
      <c r="U3414" s="437"/>
      <c r="V3414" s="437"/>
      <c r="W3414" s="437"/>
      <c r="X3414" s="437"/>
      <c r="Y3414" s="437"/>
      <c r="Z3414" s="437"/>
      <c r="AA3414" s="437"/>
      <c r="AB3414" s="437"/>
      <c r="AC3414" s="437"/>
      <c r="AD3414" s="437"/>
      <c r="AE3414" s="437"/>
      <c r="AF3414" s="437"/>
    </row>
    <row r="3415">
      <c r="A3415" s="471" t="s">
        <v>6465</v>
      </c>
      <c r="B3415" s="472">
        <v>1.0</v>
      </c>
      <c r="C3415" s="476" t="s">
        <v>8955</v>
      </c>
      <c r="D3415" s="475"/>
      <c r="E3415" s="478" t="s">
        <v>8956</v>
      </c>
      <c r="F3415" s="472"/>
      <c r="G3415" s="473" t="s">
        <v>8957</v>
      </c>
      <c r="H3415" s="451"/>
      <c r="S3415" s="452"/>
      <c r="T3415" s="437"/>
      <c r="U3415" s="437"/>
      <c r="V3415" s="437"/>
      <c r="W3415" s="437"/>
      <c r="X3415" s="437"/>
      <c r="Y3415" s="437"/>
      <c r="Z3415" s="437"/>
      <c r="AA3415" s="437"/>
      <c r="AB3415" s="437"/>
      <c r="AC3415" s="437"/>
      <c r="AD3415" s="437"/>
      <c r="AE3415" s="437"/>
      <c r="AF3415" s="437"/>
    </row>
    <row r="3416">
      <c r="A3416" s="489" t="s">
        <v>8962</v>
      </c>
      <c r="B3416" s="474"/>
      <c r="C3416" s="474"/>
      <c r="D3416" s="474"/>
      <c r="E3416" s="474"/>
      <c r="F3416" s="474"/>
      <c r="G3416" s="474"/>
      <c r="H3416" s="451"/>
      <c r="S3416" s="452"/>
      <c r="T3416" s="437"/>
      <c r="U3416" s="437"/>
      <c r="V3416" s="437"/>
      <c r="W3416" s="437"/>
      <c r="X3416" s="437"/>
      <c r="Y3416" s="437"/>
      <c r="Z3416" s="437"/>
      <c r="AA3416" s="437"/>
      <c r="AB3416" s="437"/>
      <c r="AC3416" s="437"/>
      <c r="AD3416" s="437"/>
      <c r="AE3416" s="437"/>
      <c r="AF3416" s="437"/>
    </row>
    <row r="3417">
      <c r="A3417" s="471" t="s">
        <v>8944</v>
      </c>
      <c r="B3417" s="516" t="s">
        <v>8946</v>
      </c>
      <c r="C3417" s="473" t="s">
        <v>39</v>
      </c>
      <c r="D3417" s="475"/>
      <c r="E3417" s="472" t="s">
        <v>8951</v>
      </c>
      <c r="F3417" s="472" t="s">
        <v>8952</v>
      </c>
      <c r="G3417" s="473" t="s">
        <v>8953</v>
      </c>
      <c r="H3417" s="451"/>
      <c r="S3417" s="452"/>
      <c r="T3417" s="437"/>
      <c r="U3417" s="437"/>
      <c r="V3417" s="437"/>
      <c r="W3417" s="437"/>
      <c r="X3417" s="437"/>
      <c r="Y3417" s="437"/>
      <c r="Z3417" s="437"/>
      <c r="AA3417" s="437"/>
      <c r="AB3417" s="437"/>
      <c r="AC3417" s="437"/>
      <c r="AD3417" s="437"/>
      <c r="AE3417" s="437"/>
      <c r="AF3417" s="437"/>
    </row>
    <row r="3418">
      <c r="A3418" s="490" t="s">
        <v>6465</v>
      </c>
      <c r="B3418" s="491">
        <v>1.0</v>
      </c>
      <c r="C3418" s="492" t="s">
        <v>8955</v>
      </c>
      <c r="D3418" s="493"/>
      <c r="E3418" s="494" t="s">
        <v>8956</v>
      </c>
      <c r="F3418" s="491"/>
      <c r="G3418" s="495" t="s">
        <v>8963</v>
      </c>
      <c r="H3418" s="451"/>
      <c r="S3418" s="452"/>
      <c r="T3418" s="437"/>
      <c r="U3418" s="437"/>
      <c r="V3418" s="437"/>
      <c r="W3418" s="437"/>
      <c r="X3418" s="437"/>
      <c r="Y3418" s="437"/>
      <c r="Z3418" s="437"/>
      <c r="AA3418" s="437"/>
      <c r="AB3418" s="437"/>
      <c r="AC3418" s="437"/>
      <c r="AD3418" s="437"/>
      <c r="AE3418" s="437"/>
      <c r="AF3418" s="437"/>
    </row>
    <row r="3419">
      <c r="A3419" s="496"/>
      <c r="B3419" s="497"/>
      <c r="C3419" s="497"/>
      <c r="E3419" s="497"/>
      <c r="F3419" s="497"/>
      <c r="G3419" s="497"/>
      <c r="H3419" s="451"/>
      <c r="S3419" s="452"/>
      <c r="T3419" s="437"/>
      <c r="U3419" s="437"/>
      <c r="V3419" s="437"/>
      <c r="W3419" s="437"/>
      <c r="X3419" s="437"/>
      <c r="Y3419" s="437"/>
      <c r="Z3419" s="437"/>
      <c r="AA3419" s="437"/>
      <c r="AB3419" s="437"/>
      <c r="AC3419" s="437"/>
      <c r="AD3419" s="437"/>
      <c r="AE3419" s="437"/>
      <c r="AF3419" s="437"/>
    </row>
    <row r="3420">
      <c r="A3420" s="498" t="s">
        <v>8964</v>
      </c>
      <c r="B3420" s="435"/>
      <c r="C3420" s="435"/>
      <c r="D3420" s="499" t="s">
        <v>8965</v>
      </c>
      <c r="E3420" s="500" t="s">
        <v>8966</v>
      </c>
      <c r="F3420" s="499" t="s">
        <v>8967</v>
      </c>
      <c r="G3420" s="435"/>
      <c r="H3420" s="435"/>
      <c r="I3420" s="435"/>
      <c r="J3420" s="501" t="s">
        <v>8965</v>
      </c>
      <c r="K3420" s="500" t="s">
        <v>8966</v>
      </c>
      <c r="L3420" s="501" t="s">
        <v>8968</v>
      </c>
      <c r="M3420" s="435"/>
      <c r="N3420" s="435"/>
      <c r="O3420" s="435"/>
      <c r="P3420" s="502" t="s">
        <v>8965</v>
      </c>
      <c r="Q3420" s="503" t="s">
        <v>8966</v>
      </c>
      <c r="R3420" s="504"/>
      <c r="S3420" s="436"/>
      <c r="T3420" s="437"/>
      <c r="U3420" s="437"/>
      <c r="V3420" s="437"/>
      <c r="W3420" s="437"/>
      <c r="X3420" s="437"/>
      <c r="Y3420" s="437"/>
      <c r="Z3420" s="437"/>
      <c r="AA3420" s="437"/>
      <c r="AB3420" s="437"/>
      <c r="AC3420" s="437"/>
      <c r="AD3420" s="437"/>
      <c r="AE3420" s="437"/>
      <c r="AF3420" s="437"/>
    </row>
    <row r="3421">
      <c r="A3421" s="505"/>
      <c r="S3421" s="452"/>
      <c r="T3421" s="437"/>
      <c r="U3421" s="437"/>
      <c r="V3421" s="437"/>
      <c r="W3421" s="437"/>
      <c r="X3421" s="437"/>
      <c r="Y3421" s="437"/>
      <c r="Z3421" s="437"/>
      <c r="AA3421" s="437"/>
      <c r="AB3421" s="437"/>
      <c r="AC3421" s="437"/>
      <c r="AD3421" s="437"/>
      <c r="AE3421" s="437"/>
      <c r="AF3421" s="437"/>
    </row>
    <row r="3422">
      <c r="A3422" s="506" t="s">
        <v>8969</v>
      </c>
      <c r="D3422" s="507" t="s">
        <v>8965</v>
      </c>
      <c r="E3422" s="508" t="s">
        <v>8966</v>
      </c>
      <c r="F3422" s="507" t="s">
        <v>8970</v>
      </c>
      <c r="J3422" s="507" t="s">
        <v>8965</v>
      </c>
      <c r="K3422" s="508" t="s">
        <v>8966</v>
      </c>
      <c r="L3422" s="507" t="s">
        <v>8971</v>
      </c>
      <c r="P3422" s="509" t="s">
        <v>8965</v>
      </c>
      <c r="Q3422" s="510" t="s">
        <v>8966</v>
      </c>
      <c r="R3422" s="511" t="s">
        <v>8972</v>
      </c>
      <c r="S3422" s="452"/>
      <c r="T3422" s="437"/>
      <c r="U3422" s="437"/>
      <c r="V3422" s="437"/>
      <c r="W3422" s="437"/>
      <c r="X3422" s="437"/>
      <c r="Y3422" s="437"/>
      <c r="Z3422" s="437"/>
      <c r="AA3422" s="437"/>
      <c r="AB3422" s="437"/>
      <c r="AC3422" s="437"/>
      <c r="AD3422" s="437"/>
      <c r="AE3422" s="437"/>
      <c r="AF3422" s="437"/>
    </row>
    <row r="3423">
      <c r="A3423" s="512"/>
      <c r="B3423" s="513"/>
      <c r="C3423" s="513"/>
      <c r="D3423" s="513"/>
      <c r="E3423" s="513"/>
      <c r="F3423" s="513"/>
      <c r="G3423" s="513"/>
      <c r="H3423" s="513"/>
      <c r="I3423" s="513"/>
      <c r="J3423" s="513"/>
      <c r="K3423" s="513"/>
      <c r="L3423" s="513"/>
      <c r="M3423" s="513"/>
      <c r="N3423" s="513"/>
      <c r="O3423" s="513"/>
      <c r="P3423" s="513"/>
      <c r="Q3423" s="513"/>
      <c r="R3423" s="513"/>
      <c r="S3423" s="514"/>
      <c r="T3423" s="437"/>
      <c r="U3423" s="437"/>
      <c r="V3423" s="437"/>
      <c r="W3423" s="437"/>
      <c r="X3423" s="437"/>
      <c r="Y3423" s="437"/>
      <c r="Z3423" s="437"/>
      <c r="AA3423" s="437"/>
      <c r="AB3423" s="437"/>
      <c r="AC3423" s="437"/>
      <c r="AD3423" s="437"/>
      <c r="AE3423" s="437"/>
      <c r="AF3423" s="437"/>
    </row>
    <row r="3424">
      <c r="A3424" s="434" t="s">
        <v>9096</v>
      </c>
      <c r="B3424" s="435"/>
      <c r="C3424" s="435"/>
      <c r="D3424" s="435"/>
      <c r="E3424" s="435"/>
      <c r="F3424" s="435"/>
      <c r="G3424" s="435"/>
      <c r="H3424" s="435"/>
      <c r="I3424" s="435"/>
      <c r="J3424" s="435"/>
      <c r="K3424" s="435"/>
      <c r="L3424" s="435"/>
      <c r="M3424" s="435"/>
      <c r="N3424" s="435"/>
      <c r="O3424" s="435"/>
      <c r="P3424" s="435"/>
      <c r="Q3424" s="435"/>
      <c r="R3424" s="435"/>
      <c r="S3424" s="436"/>
      <c r="T3424" s="437"/>
      <c r="U3424" s="437"/>
      <c r="V3424" s="437"/>
      <c r="W3424" s="437"/>
      <c r="X3424" s="437"/>
      <c r="Y3424" s="437"/>
      <c r="Z3424" s="437"/>
      <c r="AA3424" s="437"/>
      <c r="AB3424" s="437"/>
      <c r="AC3424" s="437"/>
      <c r="AD3424" s="437"/>
      <c r="AE3424" s="437"/>
      <c r="AF3424" s="437"/>
    </row>
    <row r="3425">
      <c r="A3425" s="438" t="s">
        <v>8935</v>
      </c>
      <c r="B3425" s="439"/>
      <c r="C3425" s="438" t="s">
        <v>8936</v>
      </c>
      <c r="D3425" s="440"/>
      <c r="E3425" s="439"/>
      <c r="F3425" s="441" t="s">
        <v>1437</v>
      </c>
      <c r="G3425" s="442" t="s">
        <v>8937</v>
      </c>
      <c r="H3425" s="443" t="s">
        <v>1442</v>
      </c>
      <c r="I3425" s="444"/>
      <c r="J3425" s="444"/>
      <c r="K3425" s="444"/>
      <c r="L3425" s="444"/>
      <c r="M3425" s="444"/>
      <c r="N3425" s="444"/>
      <c r="O3425" s="444"/>
      <c r="P3425" s="444"/>
      <c r="Q3425" s="444"/>
      <c r="R3425" s="444"/>
      <c r="S3425" s="445"/>
      <c r="T3425" s="437"/>
      <c r="U3425" s="437"/>
      <c r="V3425" s="437"/>
      <c r="W3425" s="437"/>
      <c r="X3425" s="437"/>
      <c r="Y3425" s="437"/>
      <c r="Z3425" s="437"/>
      <c r="AA3425" s="437"/>
      <c r="AB3425" s="437"/>
      <c r="AC3425" s="437"/>
      <c r="AD3425" s="437"/>
      <c r="AE3425" s="437"/>
      <c r="AF3425" s="437"/>
    </row>
    <row r="3426">
      <c r="A3426" s="446" t="s">
        <v>8938</v>
      </c>
      <c r="B3426" s="22"/>
      <c r="C3426" s="447"/>
      <c r="D3426" s="448"/>
      <c r="E3426" s="22"/>
      <c r="F3426" s="449" t="s">
        <v>8939</v>
      </c>
      <c r="G3426" s="450"/>
      <c r="H3426" s="451"/>
      <c r="S3426" s="452"/>
      <c r="T3426" s="437"/>
      <c r="U3426" s="437"/>
      <c r="V3426" s="437"/>
      <c r="W3426" s="437"/>
      <c r="X3426" s="437"/>
      <c r="Y3426" s="437"/>
      <c r="Z3426" s="437"/>
      <c r="AA3426" s="437"/>
      <c r="AB3426" s="437"/>
      <c r="AC3426" s="437"/>
      <c r="AD3426" s="437"/>
      <c r="AE3426" s="437"/>
      <c r="AF3426" s="437"/>
    </row>
    <row r="3427">
      <c r="A3427" s="453" t="s">
        <v>8940</v>
      </c>
      <c r="B3427" s="448"/>
      <c r="C3427" s="448"/>
      <c r="D3427" s="22"/>
      <c r="E3427" s="454" t="s">
        <v>8941</v>
      </c>
      <c r="F3427" s="455" t="s">
        <v>8942</v>
      </c>
      <c r="G3427" s="456"/>
      <c r="H3427" s="451"/>
      <c r="S3427" s="452"/>
      <c r="T3427" s="437"/>
      <c r="U3427" s="437"/>
      <c r="V3427" s="437"/>
      <c r="W3427" s="437"/>
      <c r="X3427" s="437"/>
      <c r="Y3427" s="437"/>
      <c r="Z3427" s="437"/>
      <c r="AA3427" s="437"/>
      <c r="AB3427" s="437"/>
      <c r="AC3427" s="437"/>
      <c r="AD3427" s="437"/>
      <c r="AE3427" s="437"/>
      <c r="AF3427" s="437"/>
    </row>
    <row r="3428">
      <c r="A3428" s="457" t="s">
        <v>8943</v>
      </c>
      <c r="B3428" s="458"/>
      <c r="C3428" s="458"/>
      <c r="D3428" s="459"/>
      <c r="E3428" s="460"/>
      <c r="F3428" s="461"/>
      <c r="G3428" s="462"/>
      <c r="H3428" s="463"/>
      <c r="I3428" s="464"/>
      <c r="J3428" s="464"/>
      <c r="K3428" s="464"/>
      <c r="L3428" s="464"/>
      <c r="M3428" s="464"/>
      <c r="N3428" s="464"/>
      <c r="O3428" s="464"/>
      <c r="P3428" s="464"/>
      <c r="Q3428" s="464"/>
      <c r="R3428" s="464"/>
      <c r="S3428" s="465"/>
      <c r="T3428" s="437"/>
      <c r="U3428" s="437"/>
      <c r="V3428" s="437"/>
      <c r="W3428" s="437"/>
      <c r="X3428" s="437"/>
      <c r="Y3428" s="437"/>
      <c r="Z3428" s="437"/>
      <c r="AA3428" s="437"/>
      <c r="AB3428" s="437"/>
      <c r="AC3428" s="437"/>
      <c r="AD3428" s="437"/>
      <c r="AE3428" s="437"/>
      <c r="AF3428" s="437"/>
    </row>
    <row r="3429">
      <c r="A3429" s="466" t="s">
        <v>8944</v>
      </c>
      <c r="B3429" s="467"/>
      <c r="C3429" s="468" t="s">
        <v>8945</v>
      </c>
      <c r="D3429" s="469"/>
      <c r="E3429" s="469"/>
      <c r="F3429" s="469"/>
      <c r="G3429" s="469"/>
      <c r="H3429" s="470" t="s">
        <v>1502</v>
      </c>
      <c r="S3429" s="452"/>
      <c r="T3429" s="437"/>
      <c r="U3429" s="437"/>
      <c r="V3429" s="437"/>
      <c r="W3429" s="437"/>
      <c r="X3429" s="437"/>
      <c r="Y3429" s="437"/>
      <c r="Z3429" s="437"/>
      <c r="AA3429" s="437"/>
      <c r="AB3429" s="437"/>
      <c r="AC3429" s="437"/>
      <c r="AD3429" s="437"/>
      <c r="AE3429" s="437"/>
      <c r="AF3429" s="437"/>
    </row>
    <row r="3430">
      <c r="A3430" s="479"/>
      <c r="B3430" s="467" t="s">
        <v>8946</v>
      </c>
      <c r="C3430" s="485" t="s">
        <v>39</v>
      </c>
      <c r="D3430" s="475"/>
      <c r="E3430" s="480" t="s">
        <v>8951</v>
      </c>
      <c r="F3430" s="480" t="s">
        <v>8952</v>
      </c>
      <c r="G3430" s="485" t="s">
        <v>8953</v>
      </c>
      <c r="H3430" s="451"/>
      <c r="S3430" s="452"/>
      <c r="T3430" s="437"/>
      <c r="U3430" s="437"/>
      <c r="V3430" s="437"/>
      <c r="W3430" s="437"/>
      <c r="X3430" s="437"/>
      <c r="Y3430" s="437"/>
      <c r="Z3430" s="437"/>
      <c r="AA3430" s="437"/>
      <c r="AB3430" s="437"/>
      <c r="AC3430" s="437"/>
      <c r="AD3430" s="437"/>
      <c r="AE3430" s="437"/>
      <c r="AF3430" s="437"/>
    </row>
    <row r="3431">
      <c r="A3431" s="471" t="s">
        <v>6465</v>
      </c>
      <c r="B3431" s="480">
        <v>1.0</v>
      </c>
      <c r="C3431" s="484" t="s">
        <v>8955</v>
      </c>
      <c r="D3431" s="475"/>
      <c r="E3431" s="483" t="s">
        <v>8956</v>
      </c>
      <c r="F3431" s="480"/>
      <c r="G3431" s="484" t="s">
        <v>8957</v>
      </c>
      <c r="H3431" s="451"/>
      <c r="S3431" s="452"/>
      <c r="T3431" s="437"/>
      <c r="U3431" s="437"/>
      <c r="V3431" s="437"/>
      <c r="W3431" s="437"/>
      <c r="X3431" s="437"/>
      <c r="Y3431" s="437"/>
      <c r="Z3431" s="437"/>
      <c r="AA3431" s="437"/>
      <c r="AB3431" s="437"/>
      <c r="AC3431" s="437"/>
      <c r="AD3431" s="437"/>
      <c r="AE3431" s="437"/>
      <c r="AF3431" s="437"/>
    </row>
    <row r="3432">
      <c r="A3432" s="471" t="s">
        <v>6465</v>
      </c>
      <c r="B3432" s="483">
        <v>2.0</v>
      </c>
      <c r="C3432" s="484" t="s">
        <v>8955</v>
      </c>
      <c r="D3432" s="475"/>
      <c r="E3432" s="483" t="s">
        <v>8956</v>
      </c>
      <c r="F3432" s="480"/>
      <c r="G3432" s="484" t="s">
        <v>8957</v>
      </c>
      <c r="H3432" s="451"/>
      <c r="S3432" s="452"/>
      <c r="T3432" s="437"/>
      <c r="U3432" s="437"/>
      <c r="V3432" s="437"/>
      <c r="W3432" s="437"/>
      <c r="X3432" s="437"/>
      <c r="Y3432" s="437"/>
      <c r="Z3432" s="437"/>
      <c r="AA3432" s="437"/>
      <c r="AB3432" s="437"/>
      <c r="AC3432" s="437"/>
      <c r="AD3432" s="437"/>
      <c r="AE3432" s="437"/>
      <c r="AF3432" s="437"/>
    </row>
    <row r="3433">
      <c r="A3433" s="471"/>
      <c r="B3433" s="516" t="s">
        <v>8946</v>
      </c>
      <c r="C3433" s="476" t="s">
        <v>8958</v>
      </c>
      <c r="D3433" s="474"/>
      <c r="E3433" s="474"/>
      <c r="F3433" s="475"/>
      <c r="G3433" s="473" t="s">
        <v>8959</v>
      </c>
      <c r="H3433" s="451"/>
      <c r="S3433" s="452"/>
      <c r="T3433" s="437"/>
      <c r="U3433" s="437"/>
      <c r="V3433" s="437"/>
      <c r="W3433" s="437"/>
      <c r="X3433" s="437"/>
      <c r="Y3433" s="437"/>
      <c r="Z3433" s="437"/>
      <c r="AA3433" s="437"/>
      <c r="AB3433" s="437"/>
      <c r="AC3433" s="437"/>
      <c r="AD3433" s="437"/>
      <c r="AE3433" s="437"/>
      <c r="AF3433" s="437"/>
    </row>
    <row r="3434">
      <c r="A3434" s="486" t="s">
        <v>1636</v>
      </c>
      <c r="B3434" s="478">
        <v>1.0</v>
      </c>
      <c r="C3434" s="487" t="s">
        <v>1786</v>
      </c>
      <c r="D3434" s="474"/>
      <c r="E3434" s="474"/>
      <c r="F3434" s="475"/>
      <c r="G3434" s="476" t="s">
        <v>1638</v>
      </c>
      <c r="H3434" s="451"/>
      <c r="S3434" s="452"/>
      <c r="T3434" s="437"/>
      <c r="U3434" s="437"/>
      <c r="V3434" s="437"/>
      <c r="W3434" s="437"/>
      <c r="X3434" s="437"/>
      <c r="Y3434" s="437"/>
      <c r="Z3434" s="437"/>
      <c r="AA3434" s="437"/>
      <c r="AB3434" s="437"/>
      <c r="AC3434" s="437"/>
      <c r="AD3434" s="437"/>
      <c r="AE3434" s="437"/>
      <c r="AF3434" s="437"/>
    </row>
    <row r="3435">
      <c r="A3435" s="486" t="s">
        <v>1636</v>
      </c>
      <c r="B3435" s="478">
        <v>2.0</v>
      </c>
      <c r="C3435" s="487" t="s">
        <v>1787</v>
      </c>
      <c r="D3435" s="474"/>
      <c r="E3435" s="474"/>
      <c r="F3435" s="475"/>
      <c r="G3435" s="476" t="s">
        <v>1638</v>
      </c>
      <c r="H3435" s="451"/>
      <c r="S3435" s="452"/>
      <c r="T3435" s="437"/>
      <c r="U3435" s="437"/>
      <c r="V3435" s="437"/>
      <c r="W3435" s="437"/>
      <c r="X3435" s="437"/>
      <c r="Y3435" s="437"/>
      <c r="Z3435" s="437"/>
      <c r="AA3435" s="437"/>
      <c r="AB3435" s="437"/>
      <c r="AC3435" s="437"/>
      <c r="AD3435" s="437"/>
      <c r="AE3435" s="437"/>
      <c r="AF3435" s="437"/>
    </row>
    <row r="3436">
      <c r="A3436" s="486" t="s">
        <v>1646</v>
      </c>
      <c r="B3436" s="478">
        <v>3.0</v>
      </c>
      <c r="C3436" s="487" t="s">
        <v>1788</v>
      </c>
      <c r="D3436" s="474"/>
      <c r="E3436" s="474"/>
      <c r="F3436" s="475"/>
      <c r="G3436" s="476" t="s">
        <v>1729</v>
      </c>
      <c r="H3436" s="451"/>
      <c r="S3436" s="452"/>
      <c r="T3436" s="437"/>
      <c r="U3436" s="437"/>
      <c r="V3436" s="437"/>
      <c r="W3436" s="437"/>
      <c r="X3436" s="437"/>
      <c r="Y3436" s="437"/>
      <c r="Z3436" s="437"/>
      <c r="AA3436" s="437"/>
      <c r="AB3436" s="437"/>
      <c r="AC3436" s="437"/>
      <c r="AD3436" s="437"/>
      <c r="AE3436" s="437"/>
      <c r="AF3436" s="437"/>
    </row>
    <row r="3437">
      <c r="A3437" s="488" t="s">
        <v>8960</v>
      </c>
      <c r="B3437" s="474"/>
      <c r="C3437" s="474"/>
      <c r="D3437" s="474"/>
      <c r="E3437" s="474"/>
      <c r="F3437" s="474"/>
      <c r="G3437" s="474"/>
      <c r="H3437" s="451"/>
      <c r="S3437" s="452"/>
      <c r="T3437" s="437"/>
      <c r="U3437" s="437"/>
      <c r="V3437" s="437"/>
      <c r="W3437" s="437"/>
      <c r="X3437" s="437"/>
      <c r="Y3437" s="437"/>
      <c r="Z3437" s="437"/>
      <c r="AA3437" s="437"/>
      <c r="AB3437" s="437"/>
      <c r="AC3437" s="437"/>
      <c r="AD3437" s="437"/>
      <c r="AE3437" s="437"/>
      <c r="AF3437" s="437"/>
    </row>
    <row r="3438">
      <c r="A3438" s="471" t="s">
        <v>8944</v>
      </c>
      <c r="B3438" s="516" t="s">
        <v>8946</v>
      </c>
      <c r="C3438" s="473" t="s">
        <v>39</v>
      </c>
      <c r="D3438" s="475"/>
      <c r="E3438" s="472" t="s">
        <v>8951</v>
      </c>
      <c r="F3438" s="478" t="s">
        <v>8961</v>
      </c>
      <c r="G3438" s="473" t="s">
        <v>8953</v>
      </c>
      <c r="H3438" s="451"/>
      <c r="S3438" s="452"/>
      <c r="T3438" s="437"/>
      <c r="U3438" s="437"/>
      <c r="V3438" s="437"/>
      <c r="W3438" s="437"/>
      <c r="X3438" s="437"/>
      <c r="Y3438" s="437"/>
      <c r="Z3438" s="437"/>
      <c r="AA3438" s="437"/>
      <c r="AB3438" s="437"/>
      <c r="AC3438" s="437"/>
      <c r="AD3438" s="437"/>
      <c r="AE3438" s="437"/>
      <c r="AF3438" s="437"/>
    </row>
    <row r="3439">
      <c r="A3439" s="471" t="s">
        <v>6465</v>
      </c>
      <c r="B3439" s="472">
        <v>1.0</v>
      </c>
      <c r="C3439" s="476" t="s">
        <v>8955</v>
      </c>
      <c r="D3439" s="475"/>
      <c r="E3439" s="478" t="s">
        <v>8956</v>
      </c>
      <c r="F3439" s="472"/>
      <c r="G3439" s="473" t="s">
        <v>8957</v>
      </c>
      <c r="H3439" s="451"/>
      <c r="S3439" s="452"/>
      <c r="T3439" s="437"/>
      <c r="U3439" s="437"/>
      <c r="V3439" s="437"/>
      <c r="W3439" s="437"/>
      <c r="X3439" s="437"/>
      <c r="Y3439" s="437"/>
      <c r="Z3439" s="437"/>
      <c r="AA3439" s="437"/>
      <c r="AB3439" s="437"/>
      <c r="AC3439" s="437"/>
      <c r="AD3439" s="437"/>
      <c r="AE3439" s="437"/>
      <c r="AF3439" s="437"/>
    </row>
    <row r="3440">
      <c r="A3440" s="489" t="s">
        <v>8962</v>
      </c>
      <c r="B3440" s="474"/>
      <c r="C3440" s="474"/>
      <c r="D3440" s="474"/>
      <c r="E3440" s="474"/>
      <c r="F3440" s="474"/>
      <c r="G3440" s="474"/>
      <c r="H3440" s="451"/>
      <c r="S3440" s="452"/>
      <c r="T3440" s="437"/>
      <c r="U3440" s="437"/>
      <c r="V3440" s="437"/>
      <c r="W3440" s="437"/>
      <c r="X3440" s="437"/>
      <c r="Y3440" s="437"/>
      <c r="Z3440" s="437"/>
      <c r="AA3440" s="437"/>
      <c r="AB3440" s="437"/>
      <c r="AC3440" s="437"/>
      <c r="AD3440" s="437"/>
      <c r="AE3440" s="437"/>
      <c r="AF3440" s="437"/>
    </row>
    <row r="3441">
      <c r="A3441" s="471" t="s">
        <v>8944</v>
      </c>
      <c r="B3441" s="516" t="s">
        <v>8946</v>
      </c>
      <c r="C3441" s="473" t="s">
        <v>39</v>
      </c>
      <c r="D3441" s="475"/>
      <c r="E3441" s="472" t="s">
        <v>8951</v>
      </c>
      <c r="F3441" s="472" t="s">
        <v>8952</v>
      </c>
      <c r="G3441" s="473" t="s">
        <v>8953</v>
      </c>
      <c r="H3441" s="451"/>
      <c r="S3441" s="452"/>
      <c r="T3441" s="437"/>
      <c r="U3441" s="437"/>
      <c r="V3441" s="437"/>
      <c r="W3441" s="437"/>
      <c r="X3441" s="437"/>
      <c r="Y3441" s="437"/>
      <c r="Z3441" s="437"/>
      <c r="AA3441" s="437"/>
      <c r="AB3441" s="437"/>
      <c r="AC3441" s="437"/>
      <c r="AD3441" s="437"/>
      <c r="AE3441" s="437"/>
      <c r="AF3441" s="437"/>
    </row>
    <row r="3442">
      <c r="A3442" s="490" t="s">
        <v>6465</v>
      </c>
      <c r="B3442" s="491">
        <v>1.0</v>
      </c>
      <c r="C3442" s="492" t="s">
        <v>8955</v>
      </c>
      <c r="D3442" s="493"/>
      <c r="E3442" s="494" t="s">
        <v>8956</v>
      </c>
      <c r="F3442" s="491"/>
      <c r="G3442" s="495" t="s">
        <v>8963</v>
      </c>
      <c r="H3442" s="451"/>
      <c r="S3442" s="452"/>
      <c r="T3442" s="437"/>
      <c r="U3442" s="437"/>
      <c r="V3442" s="437"/>
      <c r="W3442" s="437"/>
      <c r="X3442" s="437"/>
      <c r="Y3442" s="437"/>
      <c r="Z3442" s="437"/>
      <c r="AA3442" s="437"/>
      <c r="AB3442" s="437"/>
      <c r="AC3442" s="437"/>
      <c r="AD3442" s="437"/>
      <c r="AE3442" s="437"/>
      <c r="AF3442" s="437"/>
    </row>
    <row r="3443">
      <c r="A3443" s="496"/>
      <c r="B3443" s="497"/>
      <c r="C3443" s="497"/>
      <c r="E3443" s="497"/>
      <c r="F3443" s="497"/>
      <c r="G3443" s="497"/>
      <c r="H3443" s="451"/>
      <c r="S3443" s="452"/>
      <c r="T3443" s="437"/>
      <c r="U3443" s="437"/>
      <c r="V3443" s="437"/>
      <c r="W3443" s="437"/>
      <c r="X3443" s="437"/>
      <c r="Y3443" s="437"/>
      <c r="Z3443" s="437"/>
      <c r="AA3443" s="437"/>
      <c r="AB3443" s="437"/>
      <c r="AC3443" s="437"/>
      <c r="AD3443" s="437"/>
      <c r="AE3443" s="437"/>
      <c r="AF3443" s="437"/>
    </row>
    <row r="3444">
      <c r="A3444" s="498" t="s">
        <v>8964</v>
      </c>
      <c r="B3444" s="435"/>
      <c r="C3444" s="435"/>
      <c r="D3444" s="499" t="s">
        <v>8965</v>
      </c>
      <c r="E3444" s="500" t="s">
        <v>8966</v>
      </c>
      <c r="F3444" s="499" t="s">
        <v>8967</v>
      </c>
      <c r="G3444" s="435"/>
      <c r="H3444" s="435"/>
      <c r="I3444" s="435"/>
      <c r="J3444" s="501" t="s">
        <v>8965</v>
      </c>
      <c r="K3444" s="500" t="s">
        <v>8966</v>
      </c>
      <c r="L3444" s="501" t="s">
        <v>8968</v>
      </c>
      <c r="M3444" s="435"/>
      <c r="N3444" s="435"/>
      <c r="O3444" s="435"/>
      <c r="P3444" s="502" t="s">
        <v>8965</v>
      </c>
      <c r="Q3444" s="503" t="s">
        <v>8966</v>
      </c>
      <c r="R3444" s="504"/>
      <c r="S3444" s="436"/>
      <c r="T3444" s="437"/>
      <c r="U3444" s="437"/>
      <c r="V3444" s="437"/>
      <c r="W3444" s="437"/>
      <c r="X3444" s="437"/>
      <c r="Y3444" s="437"/>
      <c r="Z3444" s="437"/>
      <c r="AA3444" s="437"/>
      <c r="AB3444" s="437"/>
      <c r="AC3444" s="437"/>
      <c r="AD3444" s="437"/>
      <c r="AE3444" s="437"/>
      <c r="AF3444" s="437"/>
    </row>
    <row r="3445">
      <c r="A3445" s="505"/>
      <c r="S3445" s="452"/>
      <c r="T3445" s="437"/>
      <c r="U3445" s="437"/>
      <c r="V3445" s="437"/>
      <c r="W3445" s="437"/>
      <c r="X3445" s="437"/>
      <c r="Y3445" s="437"/>
      <c r="Z3445" s="437"/>
      <c r="AA3445" s="437"/>
      <c r="AB3445" s="437"/>
      <c r="AC3445" s="437"/>
      <c r="AD3445" s="437"/>
      <c r="AE3445" s="437"/>
      <c r="AF3445" s="437"/>
    </row>
    <row r="3446">
      <c r="A3446" s="506" t="s">
        <v>8969</v>
      </c>
      <c r="D3446" s="507" t="s">
        <v>8965</v>
      </c>
      <c r="E3446" s="508" t="s">
        <v>8966</v>
      </c>
      <c r="F3446" s="507" t="s">
        <v>8970</v>
      </c>
      <c r="J3446" s="507" t="s">
        <v>8965</v>
      </c>
      <c r="K3446" s="508" t="s">
        <v>8966</v>
      </c>
      <c r="L3446" s="507" t="s">
        <v>8971</v>
      </c>
      <c r="P3446" s="509" t="s">
        <v>8965</v>
      </c>
      <c r="Q3446" s="510" t="s">
        <v>8966</v>
      </c>
      <c r="R3446" s="511" t="s">
        <v>8972</v>
      </c>
      <c r="S3446" s="452"/>
      <c r="T3446" s="437"/>
      <c r="U3446" s="437"/>
      <c r="V3446" s="437"/>
      <c r="W3446" s="437"/>
      <c r="X3446" s="437"/>
      <c r="Y3446" s="437"/>
      <c r="Z3446" s="437"/>
      <c r="AA3446" s="437"/>
      <c r="AB3446" s="437"/>
      <c r="AC3446" s="437"/>
      <c r="AD3446" s="437"/>
      <c r="AE3446" s="437"/>
      <c r="AF3446" s="437"/>
    </row>
    <row r="3447">
      <c r="A3447" s="512"/>
      <c r="B3447" s="513"/>
      <c r="C3447" s="513"/>
      <c r="D3447" s="513"/>
      <c r="E3447" s="513"/>
      <c r="F3447" s="513"/>
      <c r="G3447" s="513"/>
      <c r="H3447" s="513"/>
      <c r="I3447" s="513"/>
      <c r="J3447" s="513"/>
      <c r="K3447" s="513"/>
      <c r="L3447" s="513"/>
      <c r="M3447" s="513"/>
      <c r="N3447" s="513"/>
      <c r="O3447" s="513"/>
      <c r="P3447" s="513"/>
      <c r="Q3447" s="513"/>
      <c r="R3447" s="513"/>
      <c r="S3447" s="514"/>
      <c r="T3447" s="437"/>
      <c r="U3447" s="437"/>
      <c r="V3447" s="437"/>
      <c r="W3447" s="437"/>
      <c r="X3447" s="437"/>
      <c r="Y3447" s="437"/>
      <c r="Z3447" s="437"/>
      <c r="AA3447" s="437"/>
      <c r="AB3447" s="437"/>
      <c r="AC3447" s="437"/>
      <c r="AD3447" s="437"/>
      <c r="AE3447" s="437"/>
      <c r="AF3447" s="437"/>
    </row>
    <row r="3448">
      <c r="A3448" s="434" t="s">
        <v>9097</v>
      </c>
      <c r="B3448" s="435"/>
      <c r="C3448" s="435"/>
      <c r="D3448" s="435"/>
      <c r="E3448" s="435"/>
      <c r="F3448" s="435"/>
      <c r="G3448" s="435"/>
      <c r="H3448" s="435"/>
      <c r="I3448" s="435"/>
      <c r="J3448" s="435"/>
      <c r="K3448" s="435"/>
      <c r="L3448" s="435"/>
      <c r="M3448" s="435"/>
      <c r="N3448" s="435"/>
      <c r="O3448" s="435"/>
      <c r="P3448" s="435"/>
      <c r="Q3448" s="435"/>
      <c r="R3448" s="435"/>
      <c r="S3448" s="436"/>
      <c r="T3448" s="437"/>
      <c r="U3448" s="437"/>
      <c r="V3448" s="437"/>
      <c r="W3448" s="437"/>
      <c r="X3448" s="437"/>
      <c r="Y3448" s="437"/>
      <c r="Z3448" s="437"/>
      <c r="AA3448" s="437"/>
      <c r="AB3448" s="437"/>
      <c r="AC3448" s="437"/>
      <c r="AD3448" s="437"/>
      <c r="AE3448" s="437"/>
      <c r="AF3448" s="437"/>
    </row>
    <row r="3449">
      <c r="A3449" s="438" t="s">
        <v>8935</v>
      </c>
      <c r="B3449" s="439"/>
      <c r="C3449" s="438" t="s">
        <v>8936</v>
      </c>
      <c r="D3449" s="440"/>
      <c r="E3449" s="439"/>
      <c r="F3449" s="441" t="s">
        <v>1437</v>
      </c>
      <c r="G3449" s="442" t="s">
        <v>8937</v>
      </c>
      <c r="H3449" s="443" t="s">
        <v>1442</v>
      </c>
      <c r="I3449" s="444"/>
      <c r="J3449" s="444"/>
      <c r="K3449" s="444"/>
      <c r="L3449" s="444"/>
      <c r="M3449" s="444"/>
      <c r="N3449" s="444"/>
      <c r="O3449" s="444"/>
      <c r="P3449" s="444"/>
      <c r="Q3449" s="444"/>
      <c r="R3449" s="444"/>
      <c r="S3449" s="445"/>
      <c r="T3449" s="437"/>
      <c r="U3449" s="437"/>
      <c r="V3449" s="437"/>
      <c r="W3449" s="437"/>
      <c r="X3449" s="437"/>
      <c r="Y3449" s="437"/>
      <c r="Z3449" s="437"/>
      <c r="AA3449" s="437"/>
      <c r="AB3449" s="437"/>
      <c r="AC3449" s="437"/>
      <c r="AD3449" s="437"/>
      <c r="AE3449" s="437"/>
      <c r="AF3449" s="437"/>
    </row>
    <row r="3450">
      <c r="A3450" s="446" t="s">
        <v>8938</v>
      </c>
      <c r="B3450" s="22"/>
      <c r="C3450" s="447"/>
      <c r="D3450" s="448"/>
      <c r="E3450" s="22"/>
      <c r="F3450" s="449" t="s">
        <v>8939</v>
      </c>
      <c r="G3450" s="450"/>
      <c r="H3450" s="451"/>
      <c r="S3450" s="452"/>
      <c r="T3450" s="437"/>
      <c r="U3450" s="437"/>
      <c r="V3450" s="437"/>
      <c r="W3450" s="437"/>
      <c r="X3450" s="437"/>
      <c r="Y3450" s="437"/>
      <c r="Z3450" s="437"/>
      <c r="AA3450" s="437"/>
      <c r="AB3450" s="437"/>
      <c r="AC3450" s="437"/>
      <c r="AD3450" s="437"/>
      <c r="AE3450" s="437"/>
      <c r="AF3450" s="437"/>
    </row>
    <row r="3451">
      <c r="A3451" s="453" t="s">
        <v>8940</v>
      </c>
      <c r="B3451" s="448"/>
      <c r="C3451" s="448"/>
      <c r="D3451" s="22"/>
      <c r="E3451" s="454" t="s">
        <v>8941</v>
      </c>
      <c r="F3451" s="455" t="s">
        <v>8942</v>
      </c>
      <c r="G3451" s="456"/>
      <c r="H3451" s="451"/>
      <c r="S3451" s="452"/>
      <c r="T3451" s="437"/>
      <c r="U3451" s="437"/>
      <c r="V3451" s="437"/>
      <c r="W3451" s="437"/>
      <c r="X3451" s="437"/>
      <c r="Y3451" s="437"/>
      <c r="Z3451" s="437"/>
      <c r="AA3451" s="437"/>
      <c r="AB3451" s="437"/>
      <c r="AC3451" s="437"/>
      <c r="AD3451" s="437"/>
      <c r="AE3451" s="437"/>
      <c r="AF3451" s="437"/>
    </row>
    <row r="3452">
      <c r="A3452" s="457" t="s">
        <v>8943</v>
      </c>
      <c r="B3452" s="458"/>
      <c r="C3452" s="458"/>
      <c r="D3452" s="459"/>
      <c r="E3452" s="460"/>
      <c r="F3452" s="461"/>
      <c r="G3452" s="462"/>
      <c r="H3452" s="463"/>
      <c r="I3452" s="464"/>
      <c r="J3452" s="464"/>
      <c r="K3452" s="464"/>
      <c r="L3452" s="464"/>
      <c r="M3452" s="464"/>
      <c r="N3452" s="464"/>
      <c r="O3452" s="464"/>
      <c r="P3452" s="464"/>
      <c r="Q3452" s="464"/>
      <c r="R3452" s="464"/>
      <c r="S3452" s="465"/>
      <c r="T3452" s="437"/>
      <c r="U3452" s="437"/>
      <c r="V3452" s="437"/>
      <c r="W3452" s="437"/>
      <c r="X3452" s="437"/>
      <c r="Y3452" s="437"/>
      <c r="Z3452" s="437"/>
      <c r="AA3452" s="437"/>
      <c r="AB3452" s="437"/>
      <c r="AC3452" s="437"/>
      <c r="AD3452" s="437"/>
      <c r="AE3452" s="437"/>
      <c r="AF3452" s="437"/>
    </row>
    <row r="3453">
      <c r="A3453" s="466" t="s">
        <v>8944</v>
      </c>
      <c r="B3453" s="467"/>
      <c r="C3453" s="468" t="s">
        <v>8945</v>
      </c>
      <c r="D3453" s="469"/>
      <c r="E3453" s="469"/>
      <c r="F3453" s="469"/>
      <c r="G3453" s="469"/>
      <c r="H3453" s="470" t="s">
        <v>1516</v>
      </c>
      <c r="S3453" s="452"/>
      <c r="T3453" s="437"/>
      <c r="U3453" s="437"/>
      <c r="V3453" s="437"/>
      <c r="W3453" s="437"/>
      <c r="X3453" s="437"/>
      <c r="Y3453" s="437"/>
      <c r="Z3453" s="437"/>
      <c r="AA3453" s="437"/>
      <c r="AB3453" s="437"/>
      <c r="AC3453" s="437"/>
      <c r="AD3453" s="437"/>
      <c r="AE3453" s="437"/>
      <c r="AF3453" s="437"/>
    </row>
    <row r="3454">
      <c r="A3454" s="479"/>
      <c r="B3454" s="467" t="s">
        <v>8946</v>
      </c>
      <c r="C3454" s="485" t="s">
        <v>39</v>
      </c>
      <c r="D3454" s="475"/>
      <c r="E3454" s="480" t="s">
        <v>8951</v>
      </c>
      <c r="F3454" s="480" t="s">
        <v>8952</v>
      </c>
      <c r="G3454" s="485" t="s">
        <v>8953</v>
      </c>
      <c r="H3454" s="451"/>
      <c r="S3454" s="452"/>
      <c r="T3454" s="437"/>
      <c r="U3454" s="437"/>
      <c r="V3454" s="437"/>
      <c r="W3454" s="437"/>
      <c r="X3454" s="437"/>
      <c r="Y3454" s="437"/>
      <c r="Z3454" s="437"/>
      <c r="AA3454" s="437"/>
      <c r="AB3454" s="437"/>
      <c r="AC3454" s="437"/>
      <c r="AD3454" s="437"/>
      <c r="AE3454" s="437"/>
      <c r="AF3454" s="437"/>
    </row>
    <row r="3455">
      <c r="A3455" s="471" t="s">
        <v>6465</v>
      </c>
      <c r="B3455" s="480">
        <v>1.0</v>
      </c>
      <c r="C3455" s="484" t="s">
        <v>8955</v>
      </c>
      <c r="D3455" s="475"/>
      <c r="E3455" s="483" t="s">
        <v>8956</v>
      </c>
      <c r="F3455" s="480"/>
      <c r="G3455" s="484" t="s">
        <v>8957</v>
      </c>
      <c r="H3455" s="451"/>
      <c r="S3455" s="452"/>
      <c r="T3455" s="437"/>
      <c r="U3455" s="437"/>
      <c r="V3455" s="437"/>
      <c r="W3455" s="437"/>
      <c r="X3455" s="437"/>
      <c r="Y3455" s="437"/>
      <c r="Z3455" s="437"/>
      <c r="AA3455" s="437"/>
      <c r="AB3455" s="437"/>
      <c r="AC3455" s="437"/>
      <c r="AD3455" s="437"/>
      <c r="AE3455" s="437"/>
      <c r="AF3455" s="437"/>
    </row>
    <row r="3456">
      <c r="A3456" s="471" t="s">
        <v>6465</v>
      </c>
      <c r="B3456" s="483">
        <v>2.0</v>
      </c>
      <c r="C3456" s="484" t="s">
        <v>8955</v>
      </c>
      <c r="D3456" s="475"/>
      <c r="E3456" s="483" t="s">
        <v>8956</v>
      </c>
      <c r="F3456" s="480"/>
      <c r="G3456" s="484" t="s">
        <v>8957</v>
      </c>
      <c r="H3456" s="451"/>
      <c r="S3456" s="452"/>
      <c r="T3456" s="437"/>
      <c r="U3456" s="437"/>
      <c r="V3456" s="437"/>
      <c r="W3456" s="437"/>
      <c r="X3456" s="437"/>
      <c r="Y3456" s="437"/>
      <c r="Z3456" s="437"/>
      <c r="AA3456" s="437"/>
      <c r="AB3456" s="437"/>
      <c r="AC3456" s="437"/>
      <c r="AD3456" s="437"/>
      <c r="AE3456" s="437"/>
      <c r="AF3456" s="437"/>
    </row>
    <row r="3457">
      <c r="A3457" s="471"/>
      <c r="B3457" s="516" t="s">
        <v>8946</v>
      </c>
      <c r="C3457" s="476" t="s">
        <v>8958</v>
      </c>
      <c r="D3457" s="474"/>
      <c r="E3457" s="474"/>
      <c r="F3457" s="475"/>
      <c r="G3457" s="473" t="s">
        <v>8959</v>
      </c>
      <c r="H3457" s="451"/>
      <c r="S3457" s="452"/>
      <c r="T3457" s="437"/>
      <c r="U3457" s="437"/>
      <c r="V3457" s="437"/>
      <c r="W3457" s="437"/>
      <c r="X3457" s="437"/>
      <c r="Y3457" s="437"/>
      <c r="Z3457" s="437"/>
      <c r="AA3457" s="437"/>
      <c r="AB3457" s="437"/>
      <c r="AC3457" s="437"/>
      <c r="AD3457" s="437"/>
      <c r="AE3457" s="437"/>
      <c r="AF3457" s="437"/>
    </row>
    <row r="3458">
      <c r="A3458" s="486" t="s">
        <v>1636</v>
      </c>
      <c r="B3458" s="478">
        <v>1.0</v>
      </c>
      <c r="C3458" s="487" t="s">
        <v>1803</v>
      </c>
      <c r="D3458" s="474"/>
      <c r="E3458" s="474"/>
      <c r="F3458" s="475"/>
      <c r="G3458" s="476" t="s">
        <v>1638</v>
      </c>
      <c r="H3458" s="451"/>
      <c r="S3458" s="452"/>
      <c r="T3458" s="437"/>
      <c r="U3458" s="437"/>
      <c r="V3458" s="437"/>
      <c r="W3458" s="437"/>
      <c r="X3458" s="437"/>
      <c r="Y3458" s="437"/>
      <c r="Z3458" s="437"/>
      <c r="AA3458" s="437"/>
      <c r="AB3458" s="437"/>
      <c r="AC3458" s="437"/>
      <c r="AD3458" s="437"/>
      <c r="AE3458" s="437"/>
      <c r="AF3458" s="437"/>
    </row>
    <row r="3459">
      <c r="A3459" s="486" t="s">
        <v>1636</v>
      </c>
      <c r="B3459" s="478">
        <v>2.0</v>
      </c>
      <c r="C3459" s="487" t="s">
        <v>1804</v>
      </c>
      <c r="D3459" s="474"/>
      <c r="E3459" s="474"/>
      <c r="F3459" s="475"/>
      <c r="G3459" s="476" t="s">
        <v>1638</v>
      </c>
      <c r="H3459" s="451"/>
      <c r="S3459" s="452"/>
      <c r="T3459" s="437"/>
      <c r="U3459" s="437"/>
      <c r="V3459" s="437"/>
      <c r="W3459" s="437"/>
      <c r="X3459" s="437"/>
      <c r="Y3459" s="437"/>
      <c r="Z3459" s="437"/>
      <c r="AA3459" s="437"/>
      <c r="AB3459" s="437"/>
      <c r="AC3459" s="437"/>
      <c r="AD3459" s="437"/>
      <c r="AE3459" s="437"/>
      <c r="AF3459" s="437"/>
    </row>
    <row r="3460">
      <c r="A3460" s="486" t="s">
        <v>1646</v>
      </c>
      <c r="B3460" s="478">
        <v>3.0</v>
      </c>
      <c r="C3460" s="487" t="s">
        <v>1805</v>
      </c>
      <c r="D3460" s="474"/>
      <c r="E3460" s="474"/>
      <c r="F3460" s="475"/>
      <c r="G3460" s="476" t="s">
        <v>1729</v>
      </c>
      <c r="H3460" s="451"/>
      <c r="S3460" s="452"/>
      <c r="T3460" s="437"/>
      <c r="U3460" s="437"/>
      <c r="V3460" s="437"/>
      <c r="W3460" s="437"/>
      <c r="X3460" s="437"/>
      <c r="Y3460" s="437"/>
      <c r="Z3460" s="437"/>
      <c r="AA3460" s="437"/>
      <c r="AB3460" s="437"/>
      <c r="AC3460" s="437"/>
      <c r="AD3460" s="437"/>
      <c r="AE3460" s="437"/>
      <c r="AF3460" s="437"/>
    </row>
    <row r="3461">
      <c r="A3461" s="488" t="s">
        <v>8960</v>
      </c>
      <c r="B3461" s="474"/>
      <c r="C3461" s="474"/>
      <c r="D3461" s="474"/>
      <c r="E3461" s="474"/>
      <c r="F3461" s="474"/>
      <c r="G3461" s="474"/>
      <c r="H3461" s="451"/>
      <c r="S3461" s="452"/>
      <c r="T3461" s="437"/>
      <c r="U3461" s="437"/>
      <c r="V3461" s="437"/>
      <c r="W3461" s="437"/>
      <c r="X3461" s="437"/>
      <c r="Y3461" s="437"/>
      <c r="Z3461" s="437"/>
      <c r="AA3461" s="437"/>
      <c r="AB3461" s="437"/>
      <c r="AC3461" s="437"/>
      <c r="AD3461" s="437"/>
      <c r="AE3461" s="437"/>
      <c r="AF3461" s="437"/>
    </row>
    <row r="3462">
      <c r="A3462" s="471" t="s">
        <v>8944</v>
      </c>
      <c r="B3462" s="516" t="s">
        <v>8946</v>
      </c>
      <c r="C3462" s="473" t="s">
        <v>39</v>
      </c>
      <c r="D3462" s="475"/>
      <c r="E3462" s="472" t="s">
        <v>8951</v>
      </c>
      <c r="F3462" s="478" t="s">
        <v>8961</v>
      </c>
      <c r="G3462" s="473" t="s">
        <v>8953</v>
      </c>
      <c r="H3462" s="451"/>
      <c r="S3462" s="452"/>
      <c r="T3462" s="437"/>
      <c r="U3462" s="437"/>
      <c r="V3462" s="437"/>
      <c r="W3462" s="437"/>
      <c r="X3462" s="437"/>
      <c r="Y3462" s="437"/>
      <c r="Z3462" s="437"/>
      <c r="AA3462" s="437"/>
      <c r="AB3462" s="437"/>
      <c r="AC3462" s="437"/>
      <c r="AD3462" s="437"/>
      <c r="AE3462" s="437"/>
      <c r="AF3462" s="437"/>
    </row>
    <row r="3463">
      <c r="A3463" s="471" t="s">
        <v>6465</v>
      </c>
      <c r="B3463" s="472">
        <v>1.0</v>
      </c>
      <c r="C3463" s="476" t="s">
        <v>8955</v>
      </c>
      <c r="D3463" s="475"/>
      <c r="E3463" s="478" t="s">
        <v>8956</v>
      </c>
      <c r="F3463" s="472"/>
      <c r="G3463" s="473" t="s">
        <v>8957</v>
      </c>
      <c r="H3463" s="451"/>
      <c r="S3463" s="452"/>
      <c r="T3463" s="437"/>
      <c r="U3463" s="437"/>
      <c r="V3463" s="437"/>
      <c r="W3463" s="437"/>
      <c r="X3463" s="437"/>
      <c r="Y3463" s="437"/>
      <c r="Z3463" s="437"/>
      <c r="AA3463" s="437"/>
      <c r="AB3463" s="437"/>
      <c r="AC3463" s="437"/>
      <c r="AD3463" s="437"/>
      <c r="AE3463" s="437"/>
      <c r="AF3463" s="437"/>
    </row>
    <row r="3464">
      <c r="A3464" s="489" t="s">
        <v>8962</v>
      </c>
      <c r="B3464" s="474"/>
      <c r="C3464" s="474"/>
      <c r="D3464" s="474"/>
      <c r="E3464" s="474"/>
      <c r="F3464" s="474"/>
      <c r="G3464" s="474"/>
      <c r="H3464" s="451"/>
      <c r="S3464" s="452"/>
      <c r="T3464" s="437"/>
      <c r="U3464" s="437"/>
      <c r="V3464" s="437"/>
      <c r="W3464" s="437"/>
      <c r="X3464" s="437"/>
      <c r="Y3464" s="437"/>
      <c r="Z3464" s="437"/>
      <c r="AA3464" s="437"/>
      <c r="AB3464" s="437"/>
      <c r="AC3464" s="437"/>
      <c r="AD3464" s="437"/>
      <c r="AE3464" s="437"/>
      <c r="AF3464" s="437"/>
    </row>
    <row r="3465">
      <c r="A3465" s="471" t="s">
        <v>8944</v>
      </c>
      <c r="B3465" s="516" t="s">
        <v>8946</v>
      </c>
      <c r="C3465" s="473" t="s">
        <v>39</v>
      </c>
      <c r="D3465" s="475"/>
      <c r="E3465" s="472" t="s">
        <v>8951</v>
      </c>
      <c r="F3465" s="472" t="s">
        <v>8952</v>
      </c>
      <c r="G3465" s="473" t="s">
        <v>8953</v>
      </c>
      <c r="H3465" s="451"/>
      <c r="S3465" s="452"/>
      <c r="T3465" s="437"/>
      <c r="U3465" s="437"/>
      <c r="V3465" s="437"/>
      <c r="W3465" s="437"/>
      <c r="X3465" s="437"/>
      <c r="Y3465" s="437"/>
      <c r="Z3465" s="437"/>
      <c r="AA3465" s="437"/>
      <c r="AB3465" s="437"/>
      <c r="AC3465" s="437"/>
      <c r="AD3465" s="437"/>
      <c r="AE3465" s="437"/>
      <c r="AF3465" s="437"/>
    </row>
    <row r="3466">
      <c r="A3466" s="490" t="s">
        <v>6465</v>
      </c>
      <c r="B3466" s="491">
        <v>1.0</v>
      </c>
      <c r="C3466" s="492" t="s">
        <v>8955</v>
      </c>
      <c r="D3466" s="493"/>
      <c r="E3466" s="494" t="s">
        <v>8956</v>
      </c>
      <c r="F3466" s="491"/>
      <c r="G3466" s="495" t="s">
        <v>8963</v>
      </c>
      <c r="H3466" s="451"/>
      <c r="S3466" s="452"/>
      <c r="T3466" s="437"/>
      <c r="U3466" s="437"/>
      <c r="V3466" s="437"/>
      <c r="W3466" s="437"/>
      <c r="X3466" s="437"/>
      <c r="Y3466" s="437"/>
      <c r="Z3466" s="437"/>
      <c r="AA3466" s="437"/>
      <c r="AB3466" s="437"/>
      <c r="AC3466" s="437"/>
      <c r="AD3466" s="437"/>
      <c r="AE3466" s="437"/>
      <c r="AF3466" s="437"/>
    </row>
    <row r="3467">
      <c r="A3467" s="496"/>
      <c r="B3467" s="497"/>
      <c r="C3467" s="497"/>
      <c r="E3467" s="497"/>
      <c r="F3467" s="497"/>
      <c r="G3467" s="497"/>
      <c r="H3467" s="451"/>
      <c r="S3467" s="452"/>
      <c r="T3467" s="437"/>
      <c r="U3467" s="437"/>
      <c r="V3467" s="437"/>
      <c r="W3467" s="437"/>
      <c r="X3467" s="437"/>
      <c r="Y3467" s="437"/>
      <c r="Z3467" s="437"/>
      <c r="AA3467" s="437"/>
      <c r="AB3467" s="437"/>
      <c r="AC3467" s="437"/>
      <c r="AD3467" s="437"/>
      <c r="AE3467" s="437"/>
      <c r="AF3467" s="437"/>
    </row>
    <row r="3468">
      <c r="A3468" s="498" t="s">
        <v>8964</v>
      </c>
      <c r="B3468" s="435"/>
      <c r="C3468" s="435"/>
      <c r="D3468" s="499" t="s">
        <v>8965</v>
      </c>
      <c r="E3468" s="500" t="s">
        <v>8966</v>
      </c>
      <c r="F3468" s="499" t="s">
        <v>8967</v>
      </c>
      <c r="G3468" s="435"/>
      <c r="H3468" s="435"/>
      <c r="I3468" s="435"/>
      <c r="J3468" s="501" t="s">
        <v>8965</v>
      </c>
      <c r="K3468" s="500" t="s">
        <v>8966</v>
      </c>
      <c r="L3468" s="501" t="s">
        <v>8968</v>
      </c>
      <c r="M3468" s="435"/>
      <c r="N3468" s="435"/>
      <c r="O3468" s="435"/>
      <c r="P3468" s="502" t="s">
        <v>8965</v>
      </c>
      <c r="Q3468" s="503" t="s">
        <v>8966</v>
      </c>
      <c r="R3468" s="504"/>
      <c r="S3468" s="436"/>
      <c r="T3468" s="437"/>
      <c r="U3468" s="437"/>
      <c r="V3468" s="437"/>
      <c r="W3468" s="437"/>
      <c r="X3468" s="437"/>
      <c r="Y3468" s="437"/>
      <c r="Z3468" s="437"/>
      <c r="AA3468" s="437"/>
      <c r="AB3468" s="437"/>
      <c r="AC3468" s="437"/>
      <c r="AD3468" s="437"/>
      <c r="AE3468" s="437"/>
      <c r="AF3468" s="437"/>
    </row>
    <row r="3469">
      <c r="A3469" s="505"/>
      <c r="S3469" s="452"/>
      <c r="T3469" s="437"/>
      <c r="U3469" s="437"/>
      <c r="V3469" s="437"/>
      <c r="W3469" s="437"/>
      <c r="X3469" s="437"/>
      <c r="Y3469" s="437"/>
      <c r="Z3469" s="437"/>
      <c r="AA3469" s="437"/>
      <c r="AB3469" s="437"/>
      <c r="AC3469" s="437"/>
      <c r="AD3469" s="437"/>
      <c r="AE3469" s="437"/>
      <c r="AF3469" s="437"/>
    </row>
    <row r="3470">
      <c r="A3470" s="506" t="s">
        <v>8969</v>
      </c>
      <c r="D3470" s="507" t="s">
        <v>8965</v>
      </c>
      <c r="E3470" s="508" t="s">
        <v>8966</v>
      </c>
      <c r="F3470" s="507" t="s">
        <v>8970</v>
      </c>
      <c r="J3470" s="507" t="s">
        <v>8965</v>
      </c>
      <c r="K3470" s="508" t="s">
        <v>8966</v>
      </c>
      <c r="L3470" s="507" t="s">
        <v>8971</v>
      </c>
      <c r="P3470" s="509" t="s">
        <v>8965</v>
      </c>
      <c r="Q3470" s="510" t="s">
        <v>8966</v>
      </c>
      <c r="R3470" s="511" t="s">
        <v>8972</v>
      </c>
      <c r="S3470" s="452"/>
      <c r="T3470" s="437"/>
      <c r="U3470" s="437"/>
      <c r="V3470" s="437"/>
      <c r="W3470" s="437"/>
      <c r="X3470" s="437"/>
      <c r="Y3470" s="437"/>
      <c r="Z3470" s="437"/>
      <c r="AA3470" s="437"/>
      <c r="AB3470" s="437"/>
      <c r="AC3470" s="437"/>
      <c r="AD3470" s="437"/>
      <c r="AE3470" s="437"/>
      <c r="AF3470" s="437"/>
    </row>
    <row r="3471">
      <c r="A3471" s="512"/>
      <c r="B3471" s="513"/>
      <c r="C3471" s="513"/>
      <c r="D3471" s="513"/>
      <c r="E3471" s="513"/>
      <c r="F3471" s="513"/>
      <c r="G3471" s="513"/>
      <c r="H3471" s="513"/>
      <c r="I3471" s="513"/>
      <c r="J3471" s="513"/>
      <c r="K3471" s="513"/>
      <c r="L3471" s="513"/>
      <c r="M3471" s="513"/>
      <c r="N3471" s="513"/>
      <c r="O3471" s="513"/>
      <c r="P3471" s="513"/>
      <c r="Q3471" s="513"/>
      <c r="R3471" s="513"/>
      <c r="S3471" s="514"/>
      <c r="T3471" s="437"/>
      <c r="U3471" s="437"/>
      <c r="V3471" s="437"/>
      <c r="W3471" s="437"/>
      <c r="X3471" s="437"/>
      <c r="Y3471" s="437"/>
      <c r="Z3471" s="437"/>
      <c r="AA3471" s="437"/>
      <c r="AB3471" s="437"/>
      <c r="AC3471" s="437"/>
      <c r="AD3471" s="437"/>
      <c r="AE3471" s="437"/>
      <c r="AF3471" s="437"/>
    </row>
    <row r="3472">
      <c r="A3472" s="434" t="s">
        <v>9098</v>
      </c>
      <c r="B3472" s="435"/>
      <c r="C3472" s="435"/>
      <c r="D3472" s="435"/>
      <c r="E3472" s="435"/>
      <c r="F3472" s="435"/>
      <c r="G3472" s="435"/>
      <c r="H3472" s="435"/>
      <c r="I3472" s="435"/>
      <c r="J3472" s="435"/>
      <c r="K3472" s="435"/>
      <c r="L3472" s="435"/>
      <c r="M3472" s="435"/>
      <c r="N3472" s="435"/>
      <c r="O3472" s="435"/>
      <c r="P3472" s="435"/>
      <c r="Q3472" s="435"/>
      <c r="R3472" s="435"/>
      <c r="S3472" s="436"/>
      <c r="T3472" s="437"/>
      <c r="U3472" s="437"/>
      <c r="V3472" s="437"/>
      <c r="W3472" s="437"/>
      <c r="X3472" s="437"/>
      <c r="Y3472" s="437"/>
      <c r="Z3472" s="437"/>
      <c r="AA3472" s="437"/>
      <c r="AB3472" s="437"/>
      <c r="AC3472" s="437"/>
      <c r="AD3472" s="437"/>
      <c r="AE3472" s="437"/>
      <c r="AF3472" s="437"/>
    </row>
    <row r="3473">
      <c r="A3473" s="438" t="s">
        <v>8935</v>
      </c>
      <c r="B3473" s="439"/>
      <c r="C3473" s="438" t="s">
        <v>8936</v>
      </c>
      <c r="D3473" s="440"/>
      <c r="E3473" s="439"/>
      <c r="F3473" s="441" t="s">
        <v>1437</v>
      </c>
      <c r="G3473" s="442" t="s">
        <v>8937</v>
      </c>
      <c r="H3473" s="443" t="s">
        <v>1442</v>
      </c>
      <c r="I3473" s="444"/>
      <c r="J3473" s="444"/>
      <c r="K3473" s="444"/>
      <c r="L3473" s="444"/>
      <c r="M3473" s="444"/>
      <c r="N3473" s="444"/>
      <c r="O3473" s="444"/>
      <c r="P3473" s="444"/>
      <c r="Q3473" s="444"/>
      <c r="R3473" s="444"/>
      <c r="S3473" s="445"/>
      <c r="T3473" s="437"/>
      <c r="U3473" s="437"/>
      <c r="V3473" s="437"/>
      <c r="W3473" s="437"/>
      <c r="X3473" s="437"/>
      <c r="Y3473" s="437"/>
      <c r="Z3473" s="437"/>
      <c r="AA3473" s="437"/>
      <c r="AB3473" s="437"/>
      <c r="AC3473" s="437"/>
      <c r="AD3473" s="437"/>
      <c r="AE3473" s="437"/>
      <c r="AF3473" s="437"/>
    </row>
    <row r="3474">
      <c r="A3474" s="446" t="s">
        <v>8938</v>
      </c>
      <c r="B3474" s="22"/>
      <c r="C3474" s="447"/>
      <c r="D3474" s="448"/>
      <c r="E3474" s="22"/>
      <c r="F3474" s="449" t="s">
        <v>8939</v>
      </c>
      <c r="G3474" s="450"/>
      <c r="H3474" s="451"/>
      <c r="S3474" s="452"/>
      <c r="T3474" s="437"/>
      <c r="U3474" s="437"/>
      <c r="V3474" s="437"/>
      <c r="W3474" s="437"/>
      <c r="X3474" s="437"/>
      <c r="Y3474" s="437"/>
      <c r="Z3474" s="437"/>
      <c r="AA3474" s="437"/>
      <c r="AB3474" s="437"/>
      <c r="AC3474" s="437"/>
      <c r="AD3474" s="437"/>
      <c r="AE3474" s="437"/>
      <c r="AF3474" s="437"/>
    </row>
    <row r="3475">
      <c r="A3475" s="453" t="s">
        <v>8940</v>
      </c>
      <c r="B3475" s="448"/>
      <c r="C3475" s="448"/>
      <c r="D3475" s="22"/>
      <c r="E3475" s="454" t="s">
        <v>8941</v>
      </c>
      <c r="F3475" s="455" t="s">
        <v>8942</v>
      </c>
      <c r="G3475" s="456"/>
      <c r="H3475" s="451"/>
      <c r="S3475" s="452"/>
      <c r="T3475" s="437"/>
      <c r="U3475" s="437"/>
      <c r="V3475" s="437"/>
      <c r="W3475" s="437"/>
      <c r="X3475" s="437"/>
      <c r="Y3475" s="437"/>
      <c r="Z3475" s="437"/>
      <c r="AA3475" s="437"/>
      <c r="AB3475" s="437"/>
      <c r="AC3475" s="437"/>
      <c r="AD3475" s="437"/>
      <c r="AE3475" s="437"/>
      <c r="AF3475" s="437"/>
    </row>
    <row r="3476">
      <c r="A3476" s="457" t="s">
        <v>8943</v>
      </c>
      <c r="B3476" s="458"/>
      <c r="C3476" s="458"/>
      <c r="D3476" s="459"/>
      <c r="E3476" s="460"/>
      <c r="F3476" s="461"/>
      <c r="G3476" s="462"/>
      <c r="H3476" s="463"/>
      <c r="I3476" s="464"/>
      <c r="J3476" s="464"/>
      <c r="K3476" s="464"/>
      <c r="L3476" s="464"/>
      <c r="M3476" s="464"/>
      <c r="N3476" s="464"/>
      <c r="O3476" s="464"/>
      <c r="P3476" s="464"/>
      <c r="Q3476" s="464"/>
      <c r="R3476" s="464"/>
      <c r="S3476" s="465"/>
      <c r="T3476" s="437"/>
      <c r="U3476" s="437"/>
      <c r="V3476" s="437"/>
      <c r="W3476" s="437"/>
      <c r="X3476" s="437"/>
      <c r="Y3476" s="437"/>
      <c r="Z3476" s="437"/>
      <c r="AA3476" s="437"/>
      <c r="AB3476" s="437"/>
      <c r="AC3476" s="437"/>
      <c r="AD3476" s="437"/>
      <c r="AE3476" s="437"/>
      <c r="AF3476" s="437"/>
    </row>
    <row r="3477">
      <c r="A3477" s="466" t="s">
        <v>8944</v>
      </c>
      <c r="B3477" s="467"/>
      <c r="C3477" s="468" t="s">
        <v>8945</v>
      </c>
      <c r="D3477" s="469"/>
      <c r="E3477" s="469"/>
      <c r="F3477" s="469"/>
      <c r="G3477" s="469"/>
      <c r="H3477" s="470" t="s">
        <v>1514</v>
      </c>
      <c r="S3477" s="452"/>
      <c r="T3477" s="437"/>
      <c r="U3477" s="437"/>
      <c r="V3477" s="437"/>
      <c r="W3477" s="437"/>
      <c r="X3477" s="437"/>
      <c r="Y3477" s="437"/>
      <c r="Z3477" s="437"/>
      <c r="AA3477" s="437"/>
      <c r="AB3477" s="437"/>
      <c r="AC3477" s="437"/>
      <c r="AD3477" s="437"/>
      <c r="AE3477" s="437"/>
      <c r="AF3477" s="437"/>
    </row>
    <row r="3478">
      <c r="A3478" s="479"/>
      <c r="B3478" s="467" t="s">
        <v>8946</v>
      </c>
      <c r="C3478" s="485" t="s">
        <v>39</v>
      </c>
      <c r="D3478" s="475"/>
      <c r="E3478" s="480" t="s">
        <v>8951</v>
      </c>
      <c r="F3478" s="480" t="s">
        <v>8952</v>
      </c>
      <c r="G3478" s="485" t="s">
        <v>8953</v>
      </c>
      <c r="H3478" s="451"/>
      <c r="S3478" s="452"/>
      <c r="T3478" s="437"/>
      <c r="U3478" s="437"/>
      <c r="V3478" s="437"/>
      <c r="W3478" s="437"/>
      <c r="X3478" s="437"/>
      <c r="Y3478" s="437"/>
      <c r="Z3478" s="437"/>
      <c r="AA3478" s="437"/>
      <c r="AB3478" s="437"/>
      <c r="AC3478" s="437"/>
      <c r="AD3478" s="437"/>
      <c r="AE3478" s="437"/>
      <c r="AF3478" s="437"/>
    </row>
    <row r="3479">
      <c r="A3479" s="471" t="s">
        <v>6465</v>
      </c>
      <c r="B3479" s="480">
        <v>1.0</v>
      </c>
      <c r="C3479" s="484" t="s">
        <v>8955</v>
      </c>
      <c r="D3479" s="475"/>
      <c r="E3479" s="483" t="s">
        <v>8956</v>
      </c>
      <c r="F3479" s="480"/>
      <c r="G3479" s="484" t="s">
        <v>8957</v>
      </c>
      <c r="H3479" s="451"/>
      <c r="S3479" s="452"/>
      <c r="T3479" s="437"/>
      <c r="U3479" s="437"/>
      <c r="V3479" s="437"/>
      <c r="W3479" s="437"/>
      <c r="X3479" s="437"/>
      <c r="Y3479" s="437"/>
      <c r="Z3479" s="437"/>
      <c r="AA3479" s="437"/>
      <c r="AB3479" s="437"/>
      <c r="AC3479" s="437"/>
      <c r="AD3479" s="437"/>
      <c r="AE3479" s="437"/>
      <c r="AF3479" s="437"/>
    </row>
    <row r="3480">
      <c r="A3480" s="471" t="s">
        <v>6465</v>
      </c>
      <c r="B3480" s="483">
        <v>2.0</v>
      </c>
      <c r="C3480" s="484" t="s">
        <v>8955</v>
      </c>
      <c r="D3480" s="475"/>
      <c r="E3480" s="483" t="s">
        <v>8956</v>
      </c>
      <c r="F3480" s="480"/>
      <c r="G3480" s="484" t="s">
        <v>8957</v>
      </c>
      <c r="H3480" s="451"/>
      <c r="S3480" s="452"/>
      <c r="T3480" s="437"/>
      <c r="U3480" s="437"/>
      <c r="V3480" s="437"/>
      <c r="W3480" s="437"/>
      <c r="X3480" s="437"/>
      <c r="Y3480" s="437"/>
      <c r="Z3480" s="437"/>
      <c r="AA3480" s="437"/>
      <c r="AB3480" s="437"/>
      <c r="AC3480" s="437"/>
      <c r="AD3480" s="437"/>
      <c r="AE3480" s="437"/>
      <c r="AF3480" s="437"/>
    </row>
    <row r="3481">
      <c r="A3481" s="471"/>
      <c r="B3481" s="516" t="s">
        <v>8946</v>
      </c>
      <c r="C3481" s="476" t="s">
        <v>8958</v>
      </c>
      <c r="D3481" s="474"/>
      <c r="E3481" s="474"/>
      <c r="F3481" s="475"/>
      <c r="G3481" s="473" t="s">
        <v>8959</v>
      </c>
      <c r="H3481" s="451"/>
      <c r="S3481" s="452"/>
      <c r="T3481" s="437"/>
      <c r="U3481" s="437"/>
      <c r="V3481" s="437"/>
      <c r="W3481" s="437"/>
      <c r="X3481" s="437"/>
      <c r="Y3481" s="437"/>
      <c r="Z3481" s="437"/>
      <c r="AA3481" s="437"/>
      <c r="AB3481" s="437"/>
      <c r="AC3481" s="437"/>
      <c r="AD3481" s="437"/>
      <c r="AE3481" s="437"/>
      <c r="AF3481" s="437"/>
    </row>
    <row r="3482">
      <c r="A3482" s="486" t="s">
        <v>1636</v>
      </c>
      <c r="B3482" s="478">
        <v>1.0</v>
      </c>
      <c r="C3482" s="487" t="s">
        <v>1800</v>
      </c>
      <c r="D3482" s="474"/>
      <c r="E3482" s="474"/>
      <c r="F3482" s="475"/>
      <c r="G3482" s="476" t="s">
        <v>1638</v>
      </c>
      <c r="H3482" s="451"/>
      <c r="S3482" s="452"/>
      <c r="T3482" s="437"/>
      <c r="U3482" s="437"/>
      <c r="V3482" s="437"/>
      <c r="W3482" s="437"/>
      <c r="X3482" s="437"/>
      <c r="Y3482" s="437"/>
      <c r="Z3482" s="437"/>
      <c r="AA3482" s="437"/>
      <c r="AB3482" s="437"/>
      <c r="AC3482" s="437"/>
      <c r="AD3482" s="437"/>
      <c r="AE3482" s="437"/>
      <c r="AF3482" s="437"/>
    </row>
    <row r="3483">
      <c r="A3483" s="486" t="s">
        <v>1636</v>
      </c>
      <c r="B3483" s="478">
        <v>2.0</v>
      </c>
      <c r="C3483" s="487" t="s">
        <v>1801</v>
      </c>
      <c r="D3483" s="474"/>
      <c r="E3483" s="474"/>
      <c r="F3483" s="475"/>
      <c r="G3483" s="476" t="s">
        <v>1638</v>
      </c>
      <c r="H3483" s="451"/>
      <c r="S3483" s="452"/>
      <c r="T3483" s="437"/>
      <c r="U3483" s="437"/>
      <c r="V3483" s="437"/>
      <c r="W3483" s="437"/>
      <c r="X3483" s="437"/>
      <c r="Y3483" s="437"/>
      <c r="Z3483" s="437"/>
      <c r="AA3483" s="437"/>
      <c r="AB3483" s="437"/>
      <c r="AC3483" s="437"/>
      <c r="AD3483" s="437"/>
      <c r="AE3483" s="437"/>
      <c r="AF3483" s="437"/>
    </row>
    <row r="3484">
      <c r="A3484" s="486" t="s">
        <v>1646</v>
      </c>
      <c r="B3484" s="478">
        <v>3.0</v>
      </c>
      <c r="C3484" s="487" t="s">
        <v>1802</v>
      </c>
      <c r="D3484" s="474"/>
      <c r="E3484" s="474"/>
      <c r="F3484" s="475"/>
      <c r="G3484" s="476" t="s">
        <v>1729</v>
      </c>
      <c r="H3484" s="451"/>
      <c r="S3484" s="452"/>
      <c r="T3484" s="437"/>
      <c r="U3484" s="437"/>
      <c r="V3484" s="437"/>
      <c r="W3484" s="437"/>
      <c r="X3484" s="437"/>
      <c r="Y3484" s="437"/>
      <c r="Z3484" s="437"/>
      <c r="AA3484" s="437"/>
      <c r="AB3484" s="437"/>
      <c r="AC3484" s="437"/>
      <c r="AD3484" s="437"/>
      <c r="AE3484" s="437"/>
      <c r="AF3484" s="437"/>
    </row>
    <row r="3485">
      <c r="A3485" s="488" t="s">
        <v>8960</v>
      </c>
      <c r="B3485" s="474"/>
      <c r="C3485" s="474"/>
      <c r="D3485" s="474"/>
      <c r="E3485" s="474"/>
      <c r="F3485" s="474"/>
      <c r="G3485" s="474"/>
      <c r="H3485" s="451"/>
      <c r="S3485" s="452"/>
      <c r="T3485" s="437"/>
      <c r="U3485" s="437"/>
      <c r="V3485" s="437"/>
      <c r="W3485" s="437"/>
      <c r="X3485" s="437"/>
      <c r="Y3485" s="437"/>
      <c r="Z3485" s="437"/>
      <c r="AA3485" s="437"/>
      <c r="AB3485" s="437"/>
      <c r="AC3485" s="437"/>
      <c r="AD3485" s="437"/>
      <c r="AE3485" s="437"/>
      <c r="AF3485" s="437"/>
    </row>
    <row r="3486">
      <c r="A3486" s="471" t="s">
        <v>8944</v>
      </c>
      <c r="B3486" s="516" t="s">
        <v>8946</v>
      </c>
      <c r="C3486" s="473" t="s">
        <v>39</v>
      </c>
      <c r="D3486" s="475"/>
      <c r="E3486" s="472" t="s">
        <v>8951</v>
      </c>
      <c r="F3486" s="478" t="s">
        <v>8961</v>
      </c>
      <c r="G3486" s="473" t="s">
        <v>8953</v>
      </c>
      <c r="H3486" s="451"/>
      <c r="S3486" s="452"/>
      <c r="T3486" s="437"/>
      <c r="U3486" s="437"/>
      <c r="V3486" s="437"/>
      <c r="W3486" s="437"/>
      <c r="X3486" s="437"/>
      <c r="Y3486" s="437"/>
      <c r="Z3486" s="437"/>
      <c r="AA3486" s="437"/>
      <c r="AB3486" s="437"/>
      <c r="AC3486" s="437"/>
      <c r="AD3486" s="437"/>
      <c r="AE3486" s="437"/>
      <c r="AF3486" s="437"/>
    </row>
    <row r="3487">
      <c r="A3487" s="471" t="s">
        <v>6465</v>
      </c>
      <c r="B3487" s="472">
        <v>1.0</v>
      </c>
      <c r="C3487" s="476" t="s">
        <v>8955</v>
      </c>
      <c r="D3487" s="475"/>
      <c r="E3487" s="478" t="s">
        <v>8956</v>
      </c>
      <c r="F3487" s="472"/>
      <c r="G3487" s="473" t="s">
        <v>8957</v>
      </c>
      <c r="H3487" s="451"/>
      <c r="S3487" s="452"/>
      <c r="T3487" s="437"/>
      <c r="U3487" s="437"/>
      <c r="V3487" s="437"/>
      <c r="W3487" s="437"/>
      <c r="X3487" s="437"/>
      <c r="Y3487" s="437"/>
      <c r="Z3487" s="437"/>
      <c r="AA3487" s="437"/>
      <c r="AB3487" s="437"/>
      <c r="AC3487" s="437"/>
      <c r="AD3487" s="437"/>
      <c r="AE3487" s="437"/>
      <c r="AF3487" s="437"/>
    </row>
    <row r="3488">
      <c r="A3488" s="489" t="s">
        <v>8962</v>
      </c>
      <c r="B3488" s="474"/>
      <c r="C3488" s="474"/>
      <c r="D3488" s="474"/>
      <c r="E3488" s="474"/>
      <c r="F3488" s="474"/>
      <c r="G3488" s="474"/>
      <c r="H3488" s="451"/>
      <c r="S3488" s="452"/>
      <c r="T3488" s="437"/>
      <c r="U3488" s="437"/>
      <c r="V3488" s="437"/>
      <c r="W3488" s="437"/>
      <c r="X3488" s="437"/>
      <c r="Y3488" s="437"/>
      <c r="Z3488" s="437"/>
      <c r="AA3488" s="437"/>
      <c r="AB3488" s="437"/>
      <c r="AC3488" s="437"/>
      <c r="AD3488" s="437"/>
      <c r="AE3488" s="437"/>
      <c r="AF3488" s="437"/>
    </row>
    <row r="3489">
      <c r="A3489" s="471" t="s">
        <v>8944</v>
      </c>
      <c r="B3489" s="516" t="s">
        <v>8946</v>
      </c>
      <c r="C3489" s="473" t="s">
        <v>39</v>
      </c>
      <c r="D3489" s="475"/>
      <c r="E3489" s="472" t="s">
        <v>8951</v>
      </c>
      <c r="F3489" s="472" t="s">
        <v>8952</v>
      </c>
      <c r="G3489" s="473" t="s">
        <v>8953</v>
      </c>
      <c r="H3489" s="451"/>
      <c r="S3489" s="452"/>
      <c r="T3489" s="437"/>
      <c r="U3489" s="437"/>
      <c r="V3489" s="437"/>
      <c r="W3489" s="437"/>
      <c r="X3489" s="437"/>
      <c r="Y3489" s="437"/>
      <c r="Z3489" s="437"/>
      <c r="AA3489" s="437"/>
      <c r="AB3489" s="437"/>
      <c r="AC3489" s="437"/>
      <c r="AD3489" s="437"/>
      <c r="AE3489" s="437"/>
      <c r="AF3489" s="437"/>
    </row>
    <row r="3490">
      <c r="A3490" s="490" t="s">
        <v>6465</v>
      </c>
      <c r="B3490" s="491">
        <v>1.0</v>
      </c>
      <c r="C3490" s="492" t="s">
        <v>8955</v>
      </c>
      <c r="D3490" s="493"/>
      <c r="E3490" s="494" t="s">
        <v>8956</v>
      </c>
      <c r="F3490" s="491"/>
      <c r="G3490" s="495" t="s">
        <v>8963</v>
      </c>
      <c r="H3490" s="451"/>
      <c r="S3490" s="452"/>
      <c r="T3490" s="437"/>
      <c r="U3490" s="437"/>
      <c r="V3490" s="437"/>
      <c r="W3490" s="437"/>
      <c r="X3490" s="437"/>
      <c r="Y3490" s="437"/>
      <c r="Z3490" s="437"/>
      <c r="AA3490" s="437"/>
      <c r="AB3490" s="437"/>
      <c r="AC3490" s="437"/>
      <c r="AD3490" s="437"/>
      <c r="AE3490" s="437"/>
      <c r="AF3490" s="437"/>
    </row>
    <row r="3491">
      <c r="A3491" s="496"/>
      <c r="B3491" s="497"/>
      <c r="C3491" s="497"/>
      <c r="E3491" s="497"/>
      <c r="F3491" s="497"/>
      <c r="G3491" s="497"/>
      <c r="H3491" s="451"/>
      <c r="S3491" s="452"/>
      <c r="T3491" s="437"/>
      <c r="U3491" s="437"/>
      <c r="V3491" s="437"/>
      <c r="W3491" s="437"/>
      <c r="X3491" s="437"/>
      <c r="Y3491" s="437"/>
      <c r="Z3491" s="437"/>
      <c r="AA3491" s="437"/>
      <c r="AB3491" s="437"/>
      <c r="AC3491" s="437"/>
      <c r="AD3491" s="437"/>
      <c r="AE3491" s="437"/>
      <c r="AF3491" s="437"/>
    </row>
    <row r="3492">
      <c r="A3492" s="498" t="s">
        <v>8964</v>
      </c>
      <c r="B3492" s="435"/>
      <c r="C3492" s="435"/>
      <c r="D3492" s="499" t="s">
        <v>8965</v>
      </c>
      <c r="E3492" s="500" t="s">
        <v>8966</v>
      </c>
      <c r="F3492" s="499" t="s">
        <v>8967</v>
      </c>
      <c r="G3492" s="435"/>
      <c r="H3492" s="435"/>
      <c r="I3492" s="435"/>
      <c r="J3492" s="501" t="s">
        <v>8965</v>
      </c>
      <c r="K3492" s="500" t="s">
        <v>8966</v>
      </c>
      <c r="L3492" s="501" t="s">
        <v>8968</v>
      </c>
      <c r="M3492" s="435"/>
      <c r="N3492" s="435"/>
      <c r="O3492" s="435"/>
      <c r="P3492" s="502" t="s">
        <v>8965</v>
      </c>
      <c r="Q3492" s="503" t="s">
        <v>8966</v>
      </c>
      <c r="R3492" s="504"/>
      <c r="S3492" s="436"/>
      <c r="T3492" s="437"/>
      <c r="U3492" s="437"/>
      <c r="V3492" s="437"/>
      <c r="W3492" s="437"/>
      <c r="X3492" s="437"/>
      <c r="Y3492" s="437"/>
      <c r="Z3492" s="437"/>
      <c r="AA3492" s="437"/>
      <c r="AB3492" s="437"/>
      <c r="AC3492" s="437"/>
      <c r="AD3492" s="437"/>
      <c r="AE3492" s="437"/>
      <c r="AF3492" s="437"/>
    </row>
    <row r="3493">
      <c r="A3493" s="505"/>
      <c r="S3493" s="452"/>
      <c r="T3493" s="437"/>
      <c r="U3493" s="437"/>
      <c r="V3493" s="437"/>
      <c r="W3493" s="437"/>
      <c r="X3493" s="437"/>
      <c r="Y3493" s="437"/>
      <c r="Z3493" s="437"/>
      <c r="AA3493" s="437"/>
      <c r="AB3493" s="437"/>
      <c r="AC3493" s="437"/>
      <c r="AD3493" s="437"/>
      <c r="AE3493" s="437"/>
      <c r="AF3493" s="437"/>
    </row>
    <row r="3494">
      <c r="A3494" s="506" t="s">
        <v>8969</v>
      </c>
      <c r="D3494" s="507" t="s">
        <v>8965</v>
      </c>
      <c r="E3494" s="508" t="s">
        <v>8966</v>
      </c>
      <c r="F3494" s="507" t="s">
        <v>8970</v>
      </c>
      <c r="J3494" s="507" t="s">
        <v>8965</v>
      </c>
      <c r="K3494" s="508" t="s">
        <v>8966</v>
      </c>
      <c r="L3494" s="507" t="s">
        <v>8971</v>
      </c>
      <c r="P3494" s="509" t="s">
        <v>8965</v>
      </c>
      <c r="Q3494" s="510" t="s">
        <v>8966</v>
      </c>
      <c r="R3494" s="511" t="s">
        <v>8972</v>
      </c>
      <c r="S3494" s="452"/>
      <c r="T3494" s="437"/>
      <c r="U3494" s="437"/>
      <c r="V3494" s="437"/>
      <c r="W3494" s="437"/>
      <c r="X3494" s="437"/>
      <c r="Y3494" s="437"/>
      <c r="Z3494" s="437"/>
      <c r="AA3494" s="437"/>
      <c r="AB3494" s="437"/>
      <c r="AC3494" s="437"/>
      <c r="AD3494" s="437"/>
      <c r="AE3494" s="437"/>
      <c r="AF3494" s="437"/>
    </row>
    <row r="3495">
      <c r="A3495" s="512"/>
      <c r="B3495" s="513"/>
      <c r="C3495" s="513"/>
      <c r="D3495" s="513"/>
      <c r="E3495" s="513"/>
      <c r="F3495" s="513"/>
      <c r="G3495" s="513"/>
      <c r="H3495" s="513"/>
      <c r="I3495" s="513"/>
      <c r="J3495" s="513"/>
      <c r="K3495" s="513"/>
      <c r="L3495" s="513"/>
      <c r="M3495" s="513"/>
      <c r="N3495" s="513"/>
      <c r="O3495" s="513"/>
      <c r="P3495" s="513"/>
      <c r="Q3495" s="513"/>
      <c r="R3495" s="513"/>
      <c r="S3495" s="514"/>
      <c r="T3495" s="437"/>
      <c r="U3495" s="437"/>
      <c r="V3495" s="437"/>
      <c r="W3495" s="437"/>
      <c r="X3495" s="437"/>
      <c r="Y3495" s="437"/>
      <c r="Z3495" s="437"/>
      <c r="AA3495" s="437"/>
      <c r="AB3495" s="437"/>
      <c r="AC3495" s="437"/>
      <c r="AD3495" s="437"/>
      <c r="AE3495" s="437"/>
      <c r="AF3495" s="437"/>
    </row>
    <row r="3496">
      <c r="A3496" s="434" t="s">
        <v>9099</v>
      </c>
      <c r="B3496" s="435"/>
      <c r="C3496" s="435"/>
      <c r="D3496" s="435"/>
      <c r="E3496" s="435"/>
      <c r="F3496" s="435"/>
      <c r="G3496" s="435"/>
      <c r="H3496" s="435"/>
      <c r="I3496" s="435"/>
      <c r="J3496" s="435"/>
      <c r="K3496" s="435"/>
      <c r="L3496" s="435"/>
      <c r="M3496" s="435"/>
      <c r="N3496" s="435"/>
      <c r="O3496" s="435"/>
      <c r="P3496" s="435"/>
      <c r="Q3496" s="435"/>
      <c r="R3496" s="435"/>
      <c r="S3496" s="436"/>
      <c r="T3496" s="437"/>
      <c r="U3496" s="437"/>
      <c r="V3496" s="437"/>
      <c r="W3496" s="437"/>
      <c r="X3496" s="437"/>
      <c r="Y3496" s="437"/>
      <c r="Z3496" s="437"/>
      <c r="AA3496" s="437"/>
      <c r="AB3496" s="437"/>
      <c r="AC3496" s="437"/>
      <c r="AD3496" s="437"/>
      <c r="AE3496" s="437"/>
      <c r="AF3496" s="437"/>
    </row>
    <row r="3497">
      <c r="A3497" s="438" t="s">
        <v>8935</v>
      </c>
      <c r="B3497" s="439"/>
      <c r="C3497" s="438" t="s">
        <v>8936</v>
      </c>
      <c r="D3497" s="440"/>
      <c r="E3497" s="439"/>
      <c r="F3497" s="441" t="s">
        <v>1437</v>
      </c>
      <c r="G3497" s="442" t="s">
        <v>8937</v>
      </c>
      <c r="H3497" s="443" t="s">
        <v>1442</v>
      </c>
      <c r="I3497" s="444"/>
      <c r="J3497" s="444"/>
      <c r="K3497" s="444"/>
      <c r="L3497" s="444"/>
      <c r="M3497" s="444"/>
      <c r="N3497" s="444"/>
      <c r="O3497" s="444"/>
      <c r="P3497" s="444"/>
      <c r="Q3497" s="444"/>
      <c r="R3497" s="444"/>
      <c r="S3497" s="445"/>
      <c r="T3497" s="437"/>
      <c r="U3497" s="437"/>
      <c r="V3497" s="437"/>
      <c r="W3497" s="437"/>
      <c r="X3497" s="437"/>
      <c r="Y3497" s="437"/>
      <c r="Z3497" s="437"/>
      <c r="AA3497" s="437"/>
      <c r="AB3497" s="437"/>
      <c r="AC3497" s="437"/>
      <c r="AD3497" s="437"/>
      <c r="AE3497" s="437"/>
      <c r="AF3497" s="437"/>
    </row>
    <row r="3498">
      <c r="A3498" s="446" t="s">
        <v>8938</v>
      </c>
      <c r="B3498" s="22"/>
      <c r="C3498" s="447"/>
      <c r="D3498" s="448"/>
      <c r="E3498" s="22"/>
      <c r="F3498" s="449" t="s">
        <v>8939</v>
      </c>
      <c r="G3498" s="450"/>
      <c r="H3498" s="451"/>
      <c r="S3498" s="452"/>
      <c r="T3498" s="437"/>
      <c r="U3498" s="437"/>
      <c r="V3498" s="437"/>
      <c r="W3498" s="437"/>
      <c r="X3498" s="437"/>
      <c r="Y3498" s="437"/>
      <c r="Z3498" s="437"/>
      <c r="AA3498" s="437"/>
      <c r="AB3498" s="437"/>
      <c r="AC3498" s="437"/>
      <c r="AD3498" s="437"/>
      <c r="AE3498" s="437"/>
      <c r="AF3498" s="437"/>
    </row>
    <row r="3499">
      <c r="A3499" s="453" t="s">
        <v>8940</v>
      </c>
      <c r="B3499" s="448"/>
      <c r="C3499" s="448"/>
      <c r="D3499" s="22"/>
      <c r="E3499" s="454" t="s">
        <v>8941</v>
      </c>
      <c r="F3499" s="455" t="s">
        <v>8942</v>
      </c>
      <c r="G3499" s="456"/>
      <c r="H3499" s="451"/>
      <c r="S3499" s="452"/>
      <c r="T3499" s="437"/>
      <c r="U3499" s="437"/>
      <c r="V3499" s="437"/>
      <c r="W3499" s="437"/>
      <c r="X3499" s="437"/>
      <c r="Y3499" s="437"/>
      <c r="Z3499" s="437"/>
      <c r="AA3499" s="437"/>
      <c r="AB3499" s="437"/>
      <c r="AC3499" s="437"/>
      <c r="AD3499" s="437"/>
      <c r="AE3499" s="437"/>
      <c r="AF3499" s="437"/>
    </row>
    <row r="3500">
      <c r="A3500" s="457" t="s">
        <v>8943</v>
      </c>
      <c r="B3500" s="458"/>
      <c r="C3500" s="458"/>
      <c r="D3500" s="459"/>
      <c r="E3500" s="460"/>
      <c r="F3500" s="461"/>
      <c r="G3500" s="462"/>
      <c r="H3500" s="463"/>
      <c r="I3500" s="464"/>
      <c r="J3500" s="464"/>
      <c r="K3500" s="464"/>
      <c r="L3500" s="464"/>
      <c r="M3500" s="464"/>
      <c r="N3500" s="464"/>
      <c r="O3500" s="464"/>
      <c r="P3500" s="464"/>
      <c r="Q3500" s="464"/>
      <c r="R3500" s="464"/>
      <c r="S3500" s="465"/>
      <c r="T3500" s="437"/>
      <c r="U3500" s="437"/>
      <c r="V3500" s="437"/>
      <c r="W3500" s="437"/>
      <c r="X3500" s="437"/>
      <c r="Y3500" s="437"/>
      <c r="Z3500" s="437"/>
      <c r="AA3500" s="437"/>
      <c r="AB3500" s="437"/>
      <c r="AC3500" s="437"/>
      <c r="AD3500" s="437"/>
      <c r="AE3500" s="437"/>
      <c r="AF3500" s="437"/>
    </row>
    <row r="3501">
      <c r="A3501" s="466" t="s">
        <v>8944</v>
      </c>
      <c r="B3501" s="467"/>
      <c r="C3501" s="468" t="s">
        <v>8945</v>
      </c>
      <c r="D3501" s="469"/>
      <c r="E3501" s="469"/>
      <c r="F3501" s="469"/>
      <c r="G3501" s="469"/>
      <c r="H3501" s="470" t="s">
        <v>1518</v>
      </c>
      <c r="S3501" s="452"/>
      <c r="T3501" s="437"/>
      <c r="U3501" s="437"/>
      <c r="V3501" s="437"/>
      <c r="W3501" s="437"/>
      <c r="X3501" s="437"/>
      <c r="Y3501" s="437"/>
      <c r="Z3501" s="437"/>
      <c r="AA3501" s="437"/>
      <c r="AB3501" s="437"/>
      <c r="AC3501" s="437"/>
      <c r="AD3501" s="437"/>
      <c r="AE3501" s="437"/>
      <c r="AF3501" s="437"/>
    </row>
    <row r="3502">
      <c r="A3502" s="479"/>
      <c r="B3502" s="467" t="s">
        <v>8946</v>
      </c>
      <c r="C3502" s="485" t="s">
        <v>39</v>
      </c>
      <c r="D3502" s="475"/>
      <c r="E3502" s="480" t="s">
        <v>8951</v>
      </c>
      <c r="F3502" s="480" t="s">
        <v>8952</v>
      </c>
      <c r="G3502" s="485" t="s">
        <v>8953</v>
      </c>
      <c r="H3502" s="451"/>
      <c r="S3502" s="452"/>
      <c r="T3502" s="437"/>
      <c r="U3502" s="437"/>
      <c r="V3502" s="437"/>
      <c r="W3502" s="437"/>
      <c r="X3502" s="437"/>
      <c r="Y3502" s="437"/>
      <c r="Z3502" s="437"/>
      <c r="AA3502" s="437"/>
      <c r="AB3502" s="437"/>
      <c r="AC3502" s="437"/>
      <c r="AD3502" s="437"/>
      <c r="AE3502" s="437"/>
      <c r="AF3502" s="437"/>
    </row>
    <row r="3503">
      <c r="A3503" s="471" t="s">
        <v>6465</v>
      </c>
      <c r="B3503" s="480">
        <v>1.0</v>
      </c>
      <c r="C3503" s="484" t="s">
        <v>8955</v>
      </c>
      <c r="D3503" s="475"/>
      <c r="E3503" s="483" t="s">
        <v>8956</v>
      </c>
      <c r="F3503" s="480"/>
      <c r="G3503" s="484" t="s">
        <v>8957</v>
      </c>
      <c r="H3503" s="451"/>
      <c r="S3503" s="452"/>
      <c r="T3503" s="437"/>
      <c r="U3503" s="437"/>
      <c r="V3503" s="437"/>
      <c r="W3503" s="437"/>
      <c r="X3503" s="437"/>
      <c r="Y3503" s="437"/>
      <c r="Z3503" s="437"/>
      <c r="AA3503" s="437"/>
      <c r="AB3503" s="437"/>
      <c r="AC3503" s="437"/>
      <c r="AD3503" s="437"/>
      <c r="AE3503" s="437"/>
      <c r="AF3503" s="437"/>
    </row>
    <row r="3504">
      <c r="A3504" s="471" t="s">
        <v>6465</v>
      </c>
      <c r="B3504" s="483">
        <v>2.0</v>
      </c>
      <c r="C3504" s="484" t="s">
        <v>8955</v>
      </c>
      <c r="D3504" s="475"/>
      <c r="E3504" s="483" t="s">
        <v>8956</v>
      </c>
      <c r="F3504" s="480"/>
      <c r="G3504" s="484" t="s">
        <v>8957</v>
      </c>
      <c r="H3504" s="451"/>
      <c r="S3504" s="452"/>
      <c r="T3504" s="437"/>
      <c r="U3504" s="437"/>
      <c r="V3504" s="437"/>
      <c r="W3504" s="437"/>
      <c r="X3504" s="437"/>
      <c r="Y3504" s="437"/>
      <c r="Z3504" s="437"/>
      <c r="AA3504" s="437"/>
      <c r="AB3504" s="437"/>
      <c r="AC3504" s="437"/>
      <c r="AD3504" s="437"/>
      <c r="AE3504" s="437"/>
      <c r="AF3504" s="437"/>
    </row>
    <row r="3505">
      <c r="A3505" s="471"/>
      <c r="B3505" s="516" t="s">
        <v>8946</v>
      </c>
      <c r="C3505" s="476" t="s">
        <v>8958</v>
      </c>
      <c r="D3505" s="474"/>
      <c r="E3505" s="474"/>
      <c r="F3505" s="475"/>
      <c r="G3505" s="473" t="s">
        <v>8959</v>
      </c>
      <c r="H3505" s="451"/>
      <c r="S3505" s="452"/>
      <c r="T3505" s="437"/>
      <c r="U3505" s="437"/>
      <c r="V3505" s="437"/>
      <c r="W3505" s="437"/>
      <c r="X3505" s="437"/>
      <c r="Y3505" s="437"/>
      <c r="Z3505" s="437"/>
      <c r="AA3505" s="437"/>
      <c r="AB3505" s="437"/>
      <c r="AC3505" s="437"/>
      <c r="AD3505" s="437"/>
      <c r="AE3505" s="437"/>
      <c r="AF3505" s="437"/>
    </row>
    <row r="3506">
      <c r="A3506" s="486" t="s">
        <v>1636</v>
      </c>
      <c r="B3506" s="478">
        <v>1.0</v>
      </c>
      <c r="C3506" s="487" t="s">
        <v>1806</v>
      </c>
      <c r="D3506" s="474"/>
      <c r="E3506" s="474"/>
      <c r="F3506" s="475"/>
      <c r="G3506" s="476" t="s">
        <v>1638</v>
      </c>
      <c r="H3506" s="451"/>
      <c r="S3506" s="452"/>
      <c r="T3506" s="437"/>
      <c r="U3506" s="437"/>
      <c r="V3506" s="437"/>
      <c r="W3506" s="437"/>
      <c r="X3506" s="437"/>
      <c r="Y3506" s="437"/>
      <c r="Z3506" s="437"/>
      <c r="AA3506" s="437"/>
      <c r="AB3506" s="437"/>
      <c r="AC3506" s="437"/>
      <c r="AD3506" s="437"/>
      <c r="AE3506" s="437"/>
      <c r="AF3506" s="437"/>
    </row>
    <row r="3507">
      <c r="A3507" s="486" t="s">
        <v>1636</v>
      </c>
      <c r="B3507" s="478">
        <v>2.0</v>
      </c>
      <c r="C3507" s="487" t="s">
        <v>1807</v>
      </c>
      <c r="D3507" s="474"/>
      <c r="E3507" s="474"/>
      <c r="F3507" s="475"/>
      <c r="G3507" s="476" t="s">
        <v>1638</v>
      </c>
      <c r="H3507" s="451"/>
      <c r="S3507" s="452"/>
      <c r="T3507" s="437"/>
      <c r="U3507" s="437"/>
      <c r="V3507" s="437"/>
      <c r="W3507" s="437"/>
      <c r="X3507" s="437"/>
      <c r="Y3507" s="437"/>
      <c r="Z3507" s="437"/>
      <c r="AA3507" s="437"/>
      <c r="AB3507" s="437"/>
      <c r="AC3507" s="437"/>
      <c r="AD3507" s="437"/>
      <c r="AE3507" s="437"/>
      <c r="AF3507" s="437"/>
    </row>
    <row r="3508">
      <c r="A3508" s="486" t="s">
        <v>1646</v>
      </c>
      <c r="B3508" s="478">
        <v>3.0</v>
      </c>
      <c r="C3508" s="487" t="s">
        <v>1808</v>
      </c>
      <c r="D3508" s="474"/>
      <c r="E3508" s="474"/>
      <c r="F3508" s="475"/>
      <c r="G3508" s="476" t="s">
        <v>1729</v>
      </c>
      <c r="H3508" s="451"/>
      <c r="S3508" s="452"/>
      <c r="T3508" s="437"/>
      <c r="U3508" s="437"/>
      <c r="V3508" s="437"/>
      <c r="W3508" s="437"/>
      <c r="X3508" s="437"/>
      <c r="Y3508" s="437"/>
      <c r="Z3508" s="437"/>
      <c r="AA3508" s="437"/>
      <c r="AB3508" s="437"/>
      <c r="AC3508" s="437"/>
      <c r="AD3508" s="437"/>
      <c r="AE3508" s="437"/>
      <c r="AF3508" s="437"/>
    </row>
    <row r="3509">
      <c r="A3509" s="488" t="s">
        <v>8960</v>
      </c>
      <c r="B3509" s="474"/>
      <c r="C3509" s="474"/>
      <c r="D3509" s="474"/>
      <c r="E3509" s="474"/>
      <c r="F3509" s="474"/>
      <c r="G3509" s="474"/>
      <c r="H3509" s="451"/>
      <c r="S3509" s="452"/>
      <c r="T3509" s="437"/>
      <c r="U3509" s="437"/>
      <c r="V3509" s="437"/>
      <c r="W3509" s="437"/>
      <c r="X3509" s="437"/>
      <c r="Y3509" s="437"/>
      <c r="Z3509" s="437"/>
      <c r="AA3509" s="437"/>
      <c r="AB3509" s="437"/>
      <c r="AC3509" s="437"/>
      <c r="AD3509" s="437"/>
      <c r="AE3509" s="437"/>
      <c r="AF3509" s="437"/>
    </row>
    <row r="3510">
      <c r="A3510" s="471" t="s">
        <v>8944</v>
      </c>
      <c r="B3510" s="516" t="s">
        <v>8946</v>
      </c>
      <c r="C3510" s="473" t="s">
        <v>39</v>
      </c>
      <c r="D3510" s="475"/>
      <c r="E3510" s="472" t="s">
        <v>8951</v>
      </c>
      <c r="F3510" s="478" t="s">
        <v>8961</v>
      </c>
      <c r="G3510" s="473" t="s">
        <v>8953</v>
      </c>
      <c r="H3510" s="451"/>
      <c r="S3510" s="452"/>
      <c r="T3510" s="437"/>
      <c r="U3510" s="437"/>
      <c r="V3510" s="437"/>
      <c r="W3510" s="437"/>
      <c r="X3510" s="437"/>
      <c r="Y3510" s="437"/>
      <c r="Z3510" s="437"/>
      <c r="AA3510" s="437"/>
      <c r="AB3510" s="437"/>
      <c r="AC3510" s="437"/>
      <c r="AD3510" s="437"/>
      <c r="AE3510" s="437"/>
      <c r="AF3510" s="437"/>
    </row>
    <row r="3511">
      <c r="A3511" s="471" t="s">
        <v>6465</v>
      </c>
      <c r="B3511" s="472">
        <v>1.0</v>
      </c>
      <c r="C3511" s="476" t="s">
        <v>8955</v>
      </c>
      <c r="D3511" s="475"/>
      <c r="E3511" s="478" t="s">
        <v>8956</v>
      </c>
      <c r="F3511" s="472"/>
      <c r="G3511" s="473" t="s">
        <v>8957</v>
      </c>
      <c r="H3511" s="451"/>
      <c r="S3511" s="452"/>
      <c r="T3511" s="437"/>
      <c r="U3511" s="437"/>
      <c r="V3511" s="437"/>
      <c r="W3511" s="437"/>
      <c r="X3511" s="437"/>
      <c r="Y3511" s="437"/>
      <c r="Z3511" s="437"/>
      <c r="AA3511" s="437"/>
      <c r="AB3511" s="437"/>
      <c r="AC3511" s="437"/>
      <c r="AD3511" s="437"/>
      <c r="AE3511" s="437"/>
      <c r="AF3511" s="437"/>
    </row>
    <row r="3512">
      <c r="A3512" s="489" t="s">
        <v>8962</v>
      </c>
      <c r="B3512" s="474"/>
      <c r="C3512" s="474"/>
      <c r="D3512" s="474"/>
      <c r="E3512" s="474"/>
      <c r="F3512" s="474"/>
      <c r="G3512" s="474"/>
      <c r="H3512" s="451"/>
      <c r="S3512" s="452"/>
      <c r="T3512" s="437"/>
      <c r="U3512" s="437"/>
      <c r="V3512" s="437"/>
      <c r="W3512" s="437"/>
      <c r="X3512" s="437"/>
      <c r="Y3512" s="437"/>
      <c r="Z3512" s="437"/>
      <c r="AA3512" s="437"/>
      <c r="AB3512" s="437"/>
      <c r="AC3512" s="437"/>
      <c r="AD3512" s="437"/>
      <c r="AE3512" s="437"/>
      <c r="AF3512" s="437"/>
    </row>
    <row r="3513">
      <c r="A3513" s="471" t="s">
        <v>8944</v>
      </c>
      <c r="B3513" s="516" t="s">
        <v>8946</v>
      </c>
      <c r="C3513" s="473" t="s">
        <v>39</v>
      </c>
      <c r="D3513" s="475"/>
      <c r="E3513" s="472" t="s">
        <v>8951</v>
      </c>
      <c r="F3513" s="472" t="s">
        <v>8952</v>
      </c>
      <c r="G3513" s="473" t="s">
        <v>8953</v>
      </c>
      <c r="H3513" s="451"/>
      <c r="S3513" s="452"/>
      <c r="T3513" s="437"/>
      <c r="U3513" s="437"/>
      <c r="V3513" s="437"/>
      <c r="W3513" s="437"/>
      <c r="X3513" s="437"/>
      <c r="Y3513" s="437"/>
      <c r="Z3513" s="437"/>
      <c r="AA3513" s="437"/>
      <c r="AB3513" s="437"/>
      <c r="AC3513" s="437"/>
      <c r="AD3513" s="437"/>
      <c r="AE3513" s="437"/>
      <c r="AF3513" s="437"/>
    </row>
    <row r="3514">
      <c r="A3514" s="490" t="s">
        <v>6465</v>
      </c>
      <c r="B3514" s="491">
        <v>1.0</v>
      </c>
      <c r="C3514" s="492" t="s">
        <v>8955</v>
      </c>
      <c r="D3514" s="493"/>
      <c r="E3514" s="494" t="s">
        <v>8956</v>
      </c>
      <c r="F3514" s="491"/>
      <c r="G3514" s="495" t="s">
        <v>8963</v>
      </c>
      <c r="H3514" s="451"/>
      <c r="S3514" s="452"/>
      <c r="T3514" s="437"/>
      <c r="U3514" s="437"/>
      <c r="V3514" s="437"/>
      <c r="W3514" s="437"/>
      <c r="X3514" s="437"/>
      <c r="Y3514" s="437"/>
      <c r="Z3514" s="437"/>
      <c r="AA3514" s="437"/>
      <c r="AB3514" s="437"/>
      <c r="AC3514" s="437"/>
      <c r="AD3514" s="437"/>
      <c r="AE3514" s="437"/>
      <c r="AF3514" s="437"/>
    </row>
    <row r="3515">
      <c r="A3515" s="496"/>
      <c r="B3515" s="497"/>
      <c r="C3515" s="497"/>
      <c r="E3515" s="497"/>
      <c r="F3515" s="497"/>
      <c r="G3515" s="497"/>
      <c r="H3515" s="451"/>
      <c r="S3515" s="452"/>
      <c r="T3515" s="437"/>
      <c r="U3515" s="437"/>
      <c r="V3515" s="437"/>
      <c r="W3515" s="437"/>
      <c r="X3515" s="437"/>
      <c r="Y3515" s="437"/>
      <c r="Z3515" s="437"/>
      <c r="AA3515" s="437"/>
      <c r="AB3515" s="437"/>
      <c r="AC3515" s="437"/>
      <c r="AD3515" s="437"/>
      <c r="AE3515" s="437"/>
      <c r="AF3515" s="437"/>
    </row>
    <row r="3516">
      <c r="A3516" s="498" t="s">
        <v>8964</v>
      </c>
      <c r="B3516" s="435"/>
      <c r="C3516" s="435"/>
      <c r="D3516" s="499" t="s">
        <v>8965</v>
      </c>
      <c r="E3516" s="500" t="s">
        <v>8966</v>
      </c>
      <c r="F3516" s="499" t="s">
        <v>8967</v>
      </c>
      <c r="G3516" s="435"/>
      <c r="H3516" s="435"/>
      <c r="I3516" s="435"/>
      <c r="J3516" s="501" t="s">
        <v>8965</v>
      </c>
      <c r="K3516" s="500" t="s">
        <v>8966</v>
      </c>
      <c r="L3516" s="501" t="s">
        <v>8968</v>
      </c>
      <c r="M3516" s="435"/>
      <c r="N3516" s="435"/>
      <c r="O3516" s="435"/>
      <c r="P3516" s="502" t="s">
        <v>8965</v>
      </c>
      <c r="Q3516" s="503" t="s">
        <v>8966</v>
      </c>
      <c r="R3516" s="504"/>
      <c r="S3516" s="436"/>
      <c r="T3516" s="437"/>
      <c r="U3516" s="437"/>
      <c r="V3516" s="437"/>
      <c r="W3516" s="437"/>
      <c r="X3516" s="437"/>
      <c r="Y3516" s="437"/>
      <c r="Z3516" s="437"/>
      <c r="AA3516" s="437"/>
      <c r="AB3516" s="437"/>
      <c r="AC3516" s="437"/>
      <c r="AD3516" s="437"/>
      <c r="AE3516" s="437"/>
      <c r="AF3516" s="437"/>
    </row>
    <row r="3517">
      <c r="A3517" s="505"/>
      <c r="S3517" s="452"/>
      <c r="T3517" s="437"/>
      <c r="U3517" s="437"/>
      <c r="V3517" s="437"/>
      <c r="W3517" s="437"/>
      <c r="X3517" s="437"/>
      <c r="Y3517" s="437"/>
      <c r="Z3517" s="437"/>
      <c r="AA3517" s="437"/>
      <c r="AB3517" s="437"/>
      <c r="AC3517" s="437"/>
      <c r="AD3517" s="437"/>
      <c r="AE3517" s="437"/>
      <c r="AF3517" s="437"/>
    </row>
    <row r="3518">
      <c r="A3518" s="506" t="s">
        <v>8969</v>
      </c>
      <c r="D3518" s="507" t="s">
        <v>8965</v>
      </c>
      <c r="E3518" s="508" t="s">
        <v>8966</v>
      </c>
      <c r="F3518" s="507" t="s">
        <v>8970</v>
      </c>
      <c r="J3518" s="507" t="s">
        <v>8965</v>
      </c>
      <c r="K3518" s="508" t="s">
        <v>8966</v>
      </c>
      <c r="L3518" s="507" t="s">
        <v>8971</v>
      </c>
      <c r="P3518" s="509" t="s">
        <v>8965</v>
      </c>
      <c r="Q3518" s="510" t="s">
        <v>8966</v>
      </c>
      <c r="R3518" s="511" t="s">
        <v>8972</v>
      </c>
      <c r="S3518" s="452"/>
      <c r="T3518" s="437"/>
      <c r="U3518" s="437"/>
      <c r="V3518" s="437"/>
      <c r="W3518" s="437"/>
      <c r="X3518" s="437"/>
      <c r="Y3518" s="437"/>
      <c r="Z3518" s="437"/>
      <c r="AA3518" s="437"/>
      <c r="AB3518" s="437"/>
      <c r="AC3518" s="437"/>
      <c r="AD3518" s="437"/>
      <c r="AE3518" s="437"/>
      <c r="AF3518" s="437"/>
    </row>
    <row r="3519">
      <c r="A3519" s="512"/>
      <c r="B3519" s="513"/>
      <c r="C3519" s="513"/>
      <c r="D3519" s="513"/>
      <c r="E3519" s="513"/>
      <c r="F3519" s="513"/>
      <c r="G3519" s="513"/>
      <c r="H3519" s="513"/>
      <c r="I3519" s="513"/>
      <c r="J3519" s="513"/>
      <c r="K3519" s="513"/>
      <c r="L3519" s="513"/>
      <c r="M3519" s="513"/>
      <c r="N3519" s="513"/>
      <c r="O3519" s="513"/>
      <c r="P3519" s="513"/>
      <c r="Q3519" s="513"/>
      <c r="R3519" s="513"/>
      <c r="S3519" s="514"/>
      <c r="T3519" s="437"/>
      <c r="U3519" s="437"/>
      <c r="V3519" s="437"/>
      <c r="W3519" s="437"/>
      <c r="X3519" s="437"/>
      <c r="Y3519" s="437"/>
      <c r="Z3519" s="437"/>
      <c r="AA3519" s="437"/>
      <c r="AB3519" s="437"/>
      <c r="AC3519" s="437"/>
      <c r="AD3519" s="437"/>
      <c r="AE3519" s="437"/>
      <c r="AF3519" s="437"/>
    </row>
    <row r="3520">
      <c r="A3520" s="434" t="s">
        <v>9100</v>
      </c>
      <c r="B3520" s="435"/>
      <c r="C3520" s="435"/>
      <c r="D3520" s="435"/>
      <c r="E3520" s="435"/>
      <c r="F3520" s="435"/>
      <c r="G3520" s="435"/>
      <c r="H3520" s="435"/>
      <c r="I3520" s="435"/>
      <c r="J3520" s="435"/>
      <c r="K3520" s="435"/>
      <c r="L3520" s="435"/>
      <c r="M3520" s="435"/>
      <c r="N3520" s="435"/>
      <c r="O3520" s="435"/>
      <c r="P3520" s="435"/>
      <c r="Q3520" s="435"/>
      <c r="R3520" s="435"/>
      <c r="S3520" s="436"/>
      <c r="T3520" s="437"/>
      <c r="U3520" s="437"/>
      <c r="V3520" s="437"/>
      <c r="W3520" s="437"/>
      <c r="X3520" s="437"/>
      <c r="Y3520" s="437"/>
      <c r="Z3520" s="437"/>
      <c r="AA3520" s="437"/>
      <c r="AB3520" s="437"/>
      <c r="AC3520" s="437"/>
      <c r="AD3520" s="437"/>
      <c r="AE3520" s="437"/>
      <c r="AF3520" s="437"/>
    </row>
    <row r="3521">
      <c r="A3521" s="438" t="s">
        <v>8935</v>
      </c>
      <c r="B3521" s="439"/>
      <c r="C3521" s="438" t="s">
        <v>8936</v>
      </c>
      <c r="D3521" s="440"/>
      <c r="E3521" s="439"/>
      <c r="F3521" s="441" t="s">
        <v>1437</v>
      </c>
      <c r="G3521" s="442" t="s">
        <v>8937</v>
      </c>
      <c r="H3521" s="443" t="s">
        <v>1442</v>
      </c>
      <c r="I3521" s="444"/>
      <c r="J3521" s="444"/>
      <c r="K3521" s="444"/>
      <c r="L3521" s="444"/>
      <c r="M3521" s="444"/>
      <c r="N3521" s="444"/>
      <c r="O3521" s="444"/>
      <c r="P3521" s="444"/>
      <c r="Q3521" s="444"/>
      <c r="R3521" s="444"/>
      <c r="S3521" s="445"/>
      <c r="T3521" s="437"/>
      <c r="U3521" s="437"/>
      <c r="V3521" s="437"/>
      <c r="W3521" s="437"/>
      <c r="X3521" s="437"/>
      <c r="Y3521" s="437"/>
      <c r="Z3521" s="437"/>
      <c r="AA3521" s="437"/>
      <c r="AB3521" s="437"/>
      <c r="AC3521" s="437"/>
      <c r="AD3521" s="437"/>
      <c r="AE3521" s="437"/>
      <c r="AF3521" s="437"/>
    </row>
    <row r="3522">
      <c r="A3522" s="446" t="s">
        <v>8938</v>
      </c>
      <c r="B3522" s="22"/>
      <c r="C3522" s="447"/>
      <c r="D3522" s="448"/>
      <c r="E3522" s="22"/>
      <c r="F3522" s="449" t="s">
        <v>8939</v>
      </c>
      <c r="G3522" s="450"/>
      <c r="H3522" s="451"/>
      <c r="S3522" s="452"/>
      <c r="T3522" s="437"/>
      <c r="U3522" s="437"/>
      <c r="V3522" s="437"/>
      <c r="W3522" s="437"/>
      <c r="X3522" s="437"/>
      <c r="Y3522" s="437"/>
      <c r="Z3522" s="437"/>
      <c r="AA3522" s="437"/>
      <c r="AB3522" s="437"/>
      <c r="AC3522" s="437"/>
      <c r="AD3522" s="437"/>
      <c r="AE3522" s="437"/>
      <c r="AF3522" s="437"/>
    </row>
    <row r="3523">
      <c r="A3523" s="453" t="s">
        <v>8940</v>
      </c>
      <c r="B3523" s="448"/>
      <c r="C3523" s="448"/>
      <c r="D3523" s="22"/>
      <c r="E3523" s="454" t="s">
        <v>8941</v>
      </c>
      <c r="F3523" s="455" t="s">
        <v>8942</v>
      </c>
      <c r="G3523" s="456"/>
      <c r="H3523" s="451"/>
      <c r="S3523" s="452"/>
      <c r="T3523" s="437"/>
      <c r="U3523" s="437"/>
      <c r="V3523" s="437"/>
      <c r="W3523" s="437"/>
      <c r="X3523" s="437"/>
      <c r="Y3523" s="437"/>
      <c r="Z3523" s="437"/>
      <c r="AA3523" s="437"/>
      <c r="AB3523" s="437"/>
      <c r="AC3523" s="437"/>
      <c r="AD3523" s="437"/>
      <c r="AE3523" s="437"/>
      <c r="AF3523" s="437"/>
    </row>
    <row r="3524">
      <c r="A3524" s="457" t="s">
        <v>8943</v>
      </c>
      <c r="B3524" s="458"/>
      <c r="C3524" s="458"/>
      <c r="D3524" s="459"/>
      <c r="E3524" s="460"/>
      <c r="F3524" s="461"/>
      <c r="G3524" s="462"/>
      <c r="H3524" s="463"/>
      <c r="I3524" s="464"/>
      <c r="J3524" s="464"/>
      <c r="K3524" s="464"/>
      <c r="L3524" s="464"/>
      <c r="M3524" s="464"/>
      <c r="N3524" s="464"/>
      <c r="O3524" s="464"/>
      <c r="P3524" s="464"/>
      <c r="Q3524" s="464"/>
      <c r="R3524" s="464"/>
      <c r="S3524" s="465"/>
      <c r="T3524" s="437"/>
      <c r="U3524" s="437"/>
      <c r="V3524" s="437"/>
      <c r="W3524" s="437"/>
      <c r="X3524" s="437"/>
      <c r="Y3524" s="437"/>
      <c r="Z3524" s="437"/>
      <c r="AA3524" s="437"/>
      <c r="AB3524" s="437"/>
      <c r="AC3524" s="437"/>
      <c r="AD3524" s="437"/>
      <c r="AE3524" s="437"/>
      <c r="AF3524" s="437"/>
    </row>
    <row r="3525">
      <c r="A3525" s="466" t="s">
        <v>8944</v>
      </c>
      <c r="B3525" s="467"/>
      <c r="C3525" s="468" t="s">
        <v>8945</v>
      </c>
      <c r="D3525" s="469"/>
      <c r="E3525" s="469"/>
      <c r="F3525" s="469"/>
      <c r="G3525" s="469"/>
      <c r="H3525" s="470" t="s">
        <v>1504</v>
      </c>
      <c r="S3525" s="452"/>
      <c r="T3525" s="437"/>
      <c r="U3525" s="437"/>
      <c r="V3525" s="437"/>
      <c r="W3525" s="437"/>
      <c r="X3525" s="437"/>
      <c r="Y3525" s="437"/>
      <c r="Z3525" s="437"/>
      <c r="AA3525" s="437"/>
      <c r="AB3525" s="437"/>
      <c r="AC3525" s="437"/>
      <c r="AD3525" s="437"/>
      <c r="AE3525" s="437"/>
      <c r="AF3525" s="437"/>
    </row>
    <row r="3526">
      <c r="A3526" s="479"/>
      <c r="B3526" s="467" t="s">
        <v>8946</v>
      </c>
      <c r="C3526" s="485" t="s">
        <v>39</v>
      </c>
      <c r="D3526" s="475"/>
      <c r="E3526" s="480" t="s">
        <v>8951</v>
      </c>
      <c r="F3526" s="480" t="s">
        <v>8952</v>
      </c>
      <c r="G3526" s="485" t="s">
        <v>8953</v>
      </c>
      <c r="H3526" s="451"/>
      <c r="S3526" s="452"/>
      <c r="T3526" s="437"/>
      <c r="U3526" s="437"/>
      <c r="V3526" s="437"/>
      <c r="W3526" s="437"/>
      <c r="X3526" s="437"/>
      <c r="Y3526" s="437"/>
      <c r="Z3526" s="437"/>
      <c r="AA3526" s="437"/>
      <c r="AB3526" s="437"/>
      <c r="AC3526" s="437"/>
      <c r="AD3526" s="437"/>
      <c r="AE3526" s="437"/>
      <c r="AF3526" s="437"/>
    </row>
    <row r="3527">
      <c r="A3527" s="471" t="s">
        <v>6465</v>
      </c>
      <c r="B3527" s="480">
        <v>1.0</v>
      </c>
      <c r="C3527" s="484" t="s">
        <v>8955</v>
      </c>
      <c r="D3527" s="475"/>
      <c r="E3527" s="483" t="s">
        <v>8956</v>
      </c>
      <c r="F3527" s="480"/>
      <c r="G3527" s="484" t="s">
        <v>8957</v>
      </c>
      <c r="H3527" s="451"/>
      <c r="S3527" s="452"/>
      <c r="T3527" s="437"/>
      <c r="U3527" s="437"/>
      <c r="V3527" s="437"/>
      <c r="W3527" s="437"/>
      <c r="X3527" s="437"/>
      <c r="Y3527" s="437"/>
      <c r="Z3527" s="437"/>
      <c r="AA3527" s="437"/>
      <c r="AB3527" s="437"/>
      <c r="AC3527" s="437"/>
      <c r="AD3527" s="437"/>
      <c r="AE3527" s="437"/>
      <c r="AF3527" s="437"/>
    </row>
    <row r="3528">
      <c r="A3528" s="471" t="s">
        <v>6465</v>
      </c>
      <c r="B3528" s="483">
        <v>2.0</v>
      </c>
      <c r="C3528" s="484" t="s">
        <v>8955</v>
      </c>
      <c r="D3528" s="475"/>
      <c r="E3528" s="483" t="s">
        <v>8956</v>
      </c>
      <c r="F3528" s="480"/>
      <c r="G3528" s="484" t="s">
        <v>8957</v>
      </c>
      <c r="H3528" s="451"/>
      <c r="S3528" s="452"/>
      <c r="T3528" s="437"/>
      <c r="U3528" s="437"/>
      <c r="V3528" s="437"/>
      <c r="W3528" s="437"/>
      <c r="X3528" s="437"/>
      <c r="Y3528" s="437"/>
      <c r="Z3528" s="437"/>
      <c r="AA3528" s="437"/>
      <c r="AB3528" s="437"/>
      <c r="AC3528" s="437"/>
      <c r="AD3528" s="437"/>
      <c r="AE3528" s="437"/>
      <c r="AF3528" s="437"/>
    </row>
    <row r="3529">
      <c r="A3529" s="471"/>
      <c r="B3529" s="516" t="s">
        <v>8946</v>
      </c>
      <c r="C3529" s="476" t="s">
        <v>8958</v>
      </c>
      <c r="D3529" s="474"/>
      <c r="E3529" s="474"/>
      <c r="F3529" s="475"/>
      <c r="G3529" s="473" t="s">
        <v>8959</v>
      </c>
      <c r="H3529" s="451"/>
      <c r="S3529" s="452"/>
      <c r="T3529" s="437"/>
      <c r="U3529" s="437"/>
      <c r="V3529" s="437"/>
      <c r="W3529" s="437"/>
      <c r="X3529" s="437"/>
      <c r="Y3529" s="437"/>
      <c r="Z3529" s="437"/>
      <c r="AA3529" s="437"/>
      <c r="AB3529" s="437"/>
      <c r="AC3529" s="437"/>
      <c r="AD3529" s="437"/>
      <c r="AE3529" s="437"/>
      <c r="AF3529" s="437"/>
    </row>
    <row r="3530">
      <c r="A3530" s="486" t="s">
        <v>1636</v>
      </c>
      <c r="B3530" s="478">
        <v>1.0</v>
      </c>
      <c r="C3530" s="487" t="s">
        <v>1789</v>
      </c>
      <c r="D3530" s="474"/>
      <c r="E3530" s="474"/>
      <c r="F3530" s="475"/>
      <c r="G3530" s="476" t="s">
        <v>1638</v>
      </c>
      <c r="H3530" s="451"/>
      <c r="S3530" s="452"/>
      <c r="T3530" s="437"/>
      <c r="U3530" s="437"/>
      <c r="V3530" s="437"/>
      <c r="W3530" s="437"/>
      <c r="X3530" s="437"/>
      <c r="Y3530" s="437"/>
      <c r="Z3530" s="437"/>
      <c r="AA3530" s="437"/>
      <c r="AB3530" s="437"/>
      <c r="AC3530" s="437"/>
      <c r="AD3530" s="437"/>
      <c r="AE3530" s="437"/>
      <c r="AF3530" s="437"/>
    </row>
    <row r="3531">
      <c r="A3531" s="486" t="s">
        <v>1636</v>
      </c>
      <c r="B3531" s="478">
        <v>2.0</v>
      </c>
      <c r="C3531" s="487" t="s">
        <v>1790</v>
      </c>
      <c r="D3531" s="474"/>
      <c r="E3531" s="474"/>
      <c r="F3531" s="475"/>
      <c r="G3531" s="476" t="s">
        <v>1638</v>
      </c>
      <c r="H3531" s="451"/>
      <c r="S3531" s="452"/>
      <c r="T3531" s="437"/>
      <c r="U3531" s="437"/>
      <c r="V3531" s="437"/>
      <c r="W3531" s="437"/>
      <c r="X3531" s="437"/>
      <c r="Y3531" s="437"/>
      <c r="Z3531" s="437"/>
      <c r="AA3531" s="437"/>
      <c r="AB3531" s="437"/>
      <c r="AC3531" s="437"/>
      <c r="AD3531" s="437"/>
      <c r="AE3531" s="437"/>
      <c r="AF3531" s="437"/>
    </row>
    <row r="3532">
      <c r="A3532" s="486" t="s">
        <v>1646</v>
      </c>
      <c r="B3532" s="478">
        <v>3.0</v>
      </c>
      <c r="C3532" s="487" t="s">
        <v>1791</v>
      </c>
      <c r="D3532" s="474"/>
      <c r="E3532" s="474"/>
      <c r="F3532" s="475"/>
      <c r="G3532" s="476" t="s">
        <v>1729</v>
      </c>
      <c r="H3532" s="451"/>
      <c r="S3532" s="452"/>
      <c r="T3532" s="437"/>
      <c r="U3532" s="437"/>
      <c r="V3532" s="437"/>
      <c r="W3532" s="437"/>
      <c r="X3532" s="437"/>
      <c r="Y3532" s="437"/>
      <c r="Z3532" s="437"/>
      <c r="AA3532" s="437"/>
      <c r="AB3532" s="437"/>
      <c r="AC3532" s="437"/>
      <c r="AD3532" s="437"/>
      <c r="AE3532" s="437"/>
      <c r="AF3532" s="437"/>
    </row>
    <row r="3533">
      <c r="A3533" s="488" t="s">
        <v>8960</v>
      </c>
      <c r="B3533" s="474"/>
      <c r="C3533" s="474"/>
      <c r="D3533" s="474"/>
      <c r="E3533" s="474"/>
      <c r="F3533" s="474"/>
      <c r="G3533" s="474"/>
      <c r="H3533" s="451"/>
      <c r="S3533" s="452"/>
      <c r="T3533" s="437"/>
      <c r="U3533" s="437"/>
      <c r="V3533" s="437"/>
      <c r="W3533" s="437"/>
      <c r="X3533" s="437"/>
      <c r="Y3533" s="437"/>
      <c r="Z3533" s="437"/>
      <c r="AA3533" s="437"/>
      <c r="AB3533" s="437"/>
      <c r="AC3533" s="437"/>
      <c r="AD3533" s="437"/>
      <c r="AE3533" s="437"/>
      <c r="AF3533" s="437"/>
    </row>
    <row r="3534">
      <c r="A3534" s="471" t="s">
        <v>8944</v>
      </c>
      <c r="B3534" s="516" t="s">
        <v>8946</v>
      </c>
      <c r="C3534" s="473" t="s">
        <v>39</v>
      </c>
      <c r="D3534" s="475"/>
      <c r="E3534" s="472" t="s">
        <v>8951</v>
      </c>
      <c r="F3534" s="478" t="s">
        <v>8961</v>
      </c>
      <c r="G3534" s="473" t="s">
        <v>8953</v>
      </c>
      <c r="H3534" s="451"/>
      <c r="S3534" s="452"/>
      <c r="T3534" s="437"/>
      <c r="U3534" s="437"/>
      <c r="V3534" s="437"/>
      <c r="W3534" s="437"/>
      <c r="X3534" s="437"/>
      <c r="Y3534" s="437"/>
      <c r="Z3534" s="437"/>
      <c r="AA3534" s="437"/>
      <c r="AB3534" s="437"/>
      <c r="AC3534" s="437"/>
      <c r="AD3534" s="437"/>
      <c r="AE3534" s="437"/>
      <c r="AF3534" s="437"/>
    </row>
    <row r="3535">
      <c r="A3535" s="471" t="s">
        <v>6465</v>
      </c>
      <c r="B3535" s="472">
        <v>1.0</v>
      </c>
      <c r="C3535" s="476" t="s">
        <v>8955</v>
      </c>
      <c r="D3535" s="475"/>
      <c r="E3535" s="478" t="s">
        <v>8956</v>
      </c>
      <c r="F3535" s="472"/>
      <c r="G3535" s="473" t="s">
        <v>8957</v>
      </c>
      <c r="H3535" s="451"/>
      <c r="S3535" s="452"/>
      <c r="T3535" s="437"/>
      <c r="U3535" s="437"/>
      <c r="V3535" s="437"/>
      <c r="W3535" s="437"/>
      <c r="X3535" s="437"/>
      <c r="Y3535" s="437"/>
      <c r="Z3535" s="437"/>
      <c r="AA3535" s="437"/>
      <c r="AB3535" s="437"/>
      <c r="AC3535" s="437"/>
      <c r="AD3535" s="437"/>
      <c r="AE3535" s="437"/>
      <c r="AF3535" s="437"/>
    </row>
    <row r="3536">
      <c r="A3536" s="489" t="s">
        <v>8962</v>
      </c>
      <c r="B3536" s="474"/>
      <c r="C3536" s="474"/>
      <c r="D3536" s="474"/>
      <c r="E3536" s="474"/>
      <c r="F3536" s="474"/>
      <c r="G3536" s="474"/>
      <c r="H3536" s="451"/>
      <c r="S3536" s="452"/>
      <c r="T3536" s="437"/>
      <c r="U3536" s="437"/>
      <c r="V3536" s="437"/>
      <c r="W3536" s="437"/>
      <c r="X3536" s="437"/>
      <c r="Y3536" s="437"/>
      <c r="Z3536" s="437"/>
      <c r="AA3536" s="437"/>
      <c r="AB3536" s="437"/>
      <c r="AC3536" s="437"/>
      <c r="AD3536" s="437"/>
      <c r="AE3536" s="437"/>
      <c r="AF3536" s="437"/>
    </row>
    <row r="3537">
      <c r="A3537" s="471" t="s">
        <v>8944</v>
      </c>
      <c r="B3537" s="516" t="s">
        <v>8946</v>
      </c>
      <c r="C3537" s="473" t="s">
        <v>39</v>
      </c>
      <c r="D3537" s="475"/>
      <c r="E3537" s="472" t="s">
        <v>8951</v>
      </c>
      <c r="F3537" s="472" t="s">
        <v>8952</v>
      </c>
      <c r="G3537" s="473" t="s">
        <v>8953</v>
      </c>
      <c r="H3537" s="451"/>
      <c r="S3537" s="452"/>
      <c r="T3537" s="437"/>
      <c r="U3537" s="437"/>
      <c r="V3537" s="437"/>
      <c r="W3537" s="437"/>
      <c r="X3537" s="437"/>
      <c r="Y3537" s="437"/>
      <c r="Z3537" s="437"/>
      <c r="AA3537" s="437"/>
      <c r="AB3537" s="437"/>
      <c r="AC3537" s="437"/>
      <c r="AD3537" s="437"/>
      <c r="AE3537" s="437"/>
      <c r="AF3537" s="437"/>
    </row>
    <row r="3538">
      <c r="A3538" s="490" t="s">
        <v>6465</v>
      </c>
      <c r="B3538" s="491">
        <v>1.0</v>
      </c>
      <c r="C3538" s="492" t="s">
        <v>8955</v>
      </c>
      <c r="D3538" s="493"/>
      <c r="E3538" s="494" t="s">
        <v>8956</v>
      </c>
      <c r="F3538" s="491"/>
      <c r="G3538" s="495" t="s">
        <v>8963</v>
      </c>
      <c r="H3538" s="451"/>
      <c r="S3538" s="452"/>
      <c r="T3538" s="437"/>
      <c r="U3538" s="437"/>
      <c r="V3538" s="437"/>
      <c r="W3538" s="437"/>
      <c r="X3538" s="437"/>
      <c r="Y3538" s="437"/>
      <c r="Z3538" s="437"/>
      <c r="AA3538" s="437"/>
      <c r="AB3538" s="437"/>
      <c r="AC3538" s="437"/>
      <c r="AD3538" s="437"/>
      <c r="AE3538" s="437"/>
      <c r="AF3538" s="437"/>
    </row>
    <row r="3539">
      <c r="A3539" s="496"/>
      <c r="B3539" s="497"/>
      <c r="C3539" s="497"/>
      <c r="E3539" s="497"/>
      <c r="F3539" s="497"/>
      <c r="G3539" s="497"/>
      <c r="H3539" s="451"/>
      <c r="S3539" s="452"/>
      <c r="T3539" s="437"/>
      <c r="U3539" s="437"/>
      <c r="V3539" s="437"/>
      <c r="W3539" s="437"/>
      <c r="X3539" s="437"/>
      <c r="Y3539" s="437"/>
      <c r="Z3539" s="437"/>
      <c r="AA3539" s="437"/>
      <c r="AB3539" s="437"/>
      <c r="AC3539" s="437"/>
      <c r="AD3539" s="437"/>
      <c r="AE3539" s="437"/>
      <c r="AF3539" s="437"/>
    </row>
    <row r="3540">
      <c r="A3540" s="498" t="s">
        <v>8964</v>
      </c>
      <c r="B3540" s="435"/>
      <c r="C3540" s="435"/>
      <c r="D3540" s="499" t="s">
        <v>8965</v>
      </c>
      <c r="E3540" s="500" t="s">
        <v>8966</v>
      </c>
      <c r="F3540" s="499" t="s">
        <v>8967</v>
      </c>
      <c r="G3540" s="435"/>
      <c r="H3540" s="435"/>
      <c r="I3540" s="435"/>
      <c r="J3540" s="501" t="s">
        <v>8965</v>
      </c>
      <c r="K3540" s="500" t="s">
        <v>8966</v>
      </c>
      <c r="L3540" s="501" t="s">
        <v>8968</v>
      </c>
      <c r="M3540" s="435"/>
      <c r="N3540" s="435"/>
      <c r="O3540" s="435"/>
      <c r="P3540" s="502" t="s">
        <v>8965</v>
      </c>
      <c r="Q3540" s="503" t="s">
        <v>8966</v>
      </c>
      <c r="R3540" s="504"/>
      <c r="S3540" s="436"/>
      <c r="T3540" s="437"/>
      <c r="U3540" s="437"/>
      <c r="V3540" s="437"/>
      <c r="W3540" s="437"/>
      <c r="X3540" s="437"/>
      <c r="Y3540" s="437"/>
      <c r="Z3540" s="437"/>
      <c r="AA3540" s="437"/>
      <c r="AB3540" s="437"/>
      <c r="AC3540" s="437"/>
      <c r="AD3540" s="437"/>
      <c r="AE3540" s="437"/>
      <c r="AF3540" s="437"/>
    </row>
    <row r="3541">
      <c r="A3541" s="505"/>
      <c r="S3541" s="452"/>
      <c r="T3541" s="437"/>
      <c r="U3541" s="437"/>
      <c r="V3541" s="437"/>
      <c r="W3541" s="437"/>
      <c r="X3541" s="437"/>
      <c r="Y3541" s="437"/>
      <c r="Z3541" s="437"/>
      <c r="AA3541" s="437"/>
      <c r="AB3541" s="437"/>
      <c r="AC3541" s="437"/>
      <c r="AD3541" s="437"/>
      <c r="AE3541" s="437"/>
      <c r="AF3541" s="437"/>
    </row>
    <row r="3542">
      <c r="A3542" s="506" t="s">
        <v>8969</v>
      </c>
      <c r="D3542" s="507" t="s">
        <v>8965</v>
      </c>
      <c r="E3542" s="508" t="s">
        <v>8966</v>
      </c>
      <c r="F3542" s="507" t="s">
        <v>8970</v>
      </c>
      <c r="J3542" s="507" t="s">
        <v>8965</v>
      </c>
      <c r="K3542" s="508" t="s">
        <v>8966</v>
      </c>
      <c r="L3542" s="507" t="s">
        <v>8971</v>
      </c>
      <c r="P3542" s="509" t="s">
        <v>8965</v>
      </c>
      <c r="Q3542" s="510" t="s">
        <v>8966</v>
      </c>
      <c r="R3542" s="511" t="s">
        <v>8972</v>
      </c>
      <c r="S3542" s="452"/>
      <c r="T3542" s="437"/>
      <c r="U3542" s="437"/>
      <c r="V3542" s="437"/>
      <c r="W3542" s="437"/>
      <c r="X3542" s="437"/>
      <c r="Y3542" s="437"/>
      <c r="Z3542" s="437"/>
      <c r="AA3542" s="437"/>
      <c r="AB3542" s="437"/>
      <c r="AC3542" s="437"/>
      <c r="AD3542" s="437"/>
      <c r="AE3542" s="437"/>
      <c r="AF3542" s="437"/>
    </row>
    <row r="3543">
      <c r="A3543" s="512"/>
      <c r="B3543" s="513"/>
      <c r="C3543" s="513"/>
      <c r="D3543" s="513"/>
      <c r="E3543" s="513"/>
      <c r="F3543" s="513"/>
      <c r="G3543" s="513"/>
      <c r="H3543" s="513"/>
      <c r="I3543" s="513"/>
      <c r="J3543" s="513"/>
      <c r="K3543" s="513"/>
      <c r="L3543" s="513"/>
      <c r="M3543" s="513"/>
      <c r="N3543" s="513"/>
      <c r="O3543" s="513"/>
      <c r="P3543" s="513"/>
      <c r="Q3543" s="513"/>
      <c r="R3543" s="513"/>
      <c r="S3543" s="514"/>
      <c r="T3543" s="437"/>
      <c r="U3543" s="437"/>
      <c r="V3543" s="437"/>
      <c r="W3543" s="437"/>
      <c r="X3543" s="437"/>
      <c r="Y3543" s="437"/>
      <c r="Z3543" s="437"/>
      <c r="AA3543" s="437"/>
      <c r="AB3543" s="437"/>
      <c r="AC3543" s="437"/>
      <c r="AD3543" s="437"/>
      <c r="AE3543" s="437"/>
      <c r="AF3543" s="437"/>
    </row>
    <row r="3544">
      <c r="A3544" s="434" t="s">
        <v>9101</v>
      </c>
      <c r="B3544" s="435"/>
      <c r="C3544" s="435"/>
      <c r="D3544" s="435"/>
      <c r="E3544" s="435"/>
      <c r="F3544" s="435"/>
      <c r="G3544" s="435"/>
      <c r="H3544" s="435"/>
      <c r="I3544" s="435"/>
      <c r="J3544" s="435"/>
      <c r="K3544" s="435"/>
      <c r="L3544" s="435"/>
      <c r="M3544" s="435"/>
      <c r="N3544" s="435"/>
      <c r="O3544" s="435"/>
      <c r="P3544" s="435"/>
      <c r="Q3544" s="435"/>
      <c r="R3544" s="435"/>
      <c r="S3544" s="436"/>
      <c r="T3544" s="437"/>
      <c r="U3544" s="437"/>
      <c r="V3544" s="437"/>
      <c r="W3544" s="437"/>
      <c r="X3544" s="437"/>
      <c r="Y3544" s="437"/>
      <c r="Z3544" s="437"/>
      <c r="AA3544" s="437"/>
      <c r="AB3544" s="437"/>
      <c r="AC3544" s="437"/>
      <c r="AD3544" s="437"/>
      <c r="AE3544" s="437"/>
      <c r="AF3544" s="437"/>
    </row>
    <row r="3545">
      <c r="A3545" s="438" t="s">
        <v>8935</v>
      </c>
      <c r="B3545" s="439"/>
      <c r="C3545" s="438" t="s">
        <v>8936</v>
      </c>
      <c r="D3545" s="440"/>
      <c r="E3545" s="439"/>
      <c r="F3545" s="441" t="s">
        <v>1437</v>
      </c>
      <c r="G3545" s="442" t="s">
        <v>8937</v>
      </c>
      <c r="H3545" s="443" t="s">
        <v>1442</v>
      </c>
      <c r="I3545" s="444"/>
      <c r="J3545" s="444"/>
      <c r="K3545" s="444"/>
      <c r="L3545" s="444"/>
      <c r="M3545" s="444"/>
      <c r="N3545" s="444"/>
      <c r="O3545" s="444"/>
      <c r="P3545" s="444"/>
      <c r="Q3545" s="444"/>
      <c r="R3545" s="444"/>
      <c r="S3545" s="445"/>
      <c r="T3545" s="437"/>
      <c r="U3545" s="437"/>
      <c r="V3545" s="437"/>
      <c r="W3545" s="437"/>
      <c r="X3545" s="437"/>
      <c r="Y3545" s="437"/>
      <c r="Z3545" s="437"/>
      <c r="AA3545" s="437"/>
      <c r="AB3545" s="437"/>
      <c r="AC3545" s="437"/>
      <c r="AD3545" s="437"/>
      <c r="AE3545" s="437"/>
      <c r="AF3545" s="437"/>
    </row>
    <row r="3546">
      <c r="A3546" s="446" t="s">
        <v>8938</v>
      </c>
      <c r="B3546" s="22"/>
      <c r="C3546" s="447"/>
      <c r="D3546" s="448"/>
      <c r="E3546" s="22"/>
      <c r="F3546" s="449" t="s">
        <v>8939</v>
      </c>
      <c r="G3546" s="450"/>
      <c r="H3546" s="451"/>
      <c r="S3546" s="452"/>
      <c r="T3546" s="437"/>
      <c r="U3546" s="437"/>
      <c r="V3546" s="437"/>
      <c r="W3546" s="437"/>
      <c r="X3546" s="437"/>
      <c r="Y3546" s="437"/>
      <c r="Z3546" s="437"/>
      <c r="AA3546" s="437"/>
      <c r="AB3546" s="437"/>
      <c r="AC3546" s="437"/>
      <c r="AD3546" s="437"/>
      <c r="AE3546" s="437"/>
      <c r="AF3546" s="437"/>
    </row>
    <row r="3547">
      <c r="A3547" s="453" t="s">
        <v>8940</v>
      </c>
      <c r="B3547" s="448"/>
      <c r="C3547" s="448"/>
      <c r="D3547" s="22"/>
      <c r="E3547" s="454" t="s">
        <v>8941</v>
      </c>
      <c r="F3547" s="455" t="s">
        <v>8942</v>
      </c>
      <c r="G3547" s="456"/>
      <c r="H3547" s="451"/>
      <c r="S3547" s="452"/>
      <c r="T3547" s="437"/>
      <c r="U3547" s="437"/>
      <c r="V3547" s="437"/>
      <c r="W3547" s="437"/>
      <c r="X3547" s="437"/>
      <c r="Y3547" s="437"/>
      <c r="Z3547" s="437"/>
      <c r="AA3547" s="437"/>
      <c r="AB3547" s="437"/>
      <c r="AC3547" s="437"/>
      <c r="AD3547" s="437"/>
      <c r="AE3547" s="437"/>
      <c r="AF3547" s="437"/>
    </row>
    <row r="3548">
      <c r="A3548" s="457" t="s">
        <v>8943</v>
      </c>
      <c r="B3548" s="458"/>
      <c r="C3548" s="458"/>
      <c r="D3548" s="459"/>
      <c r="E3548" s="460"/>
      <c r="F3548" s="461"/>
      <c r="G3548" s="462"/>
      <c r="H3548" s="463"/>
      <c r="I3548" s="464"/>
      <c r="J3548" s="464"/>
      <c r="K3548" s="464"/>
      <c r="L3548" s="464"/>
      <c r="M3548" s="464"/>
      <c r="N3548" s="464"/>
      <c r="O3548" s="464"/>
      <c r="P3548" s="464"/>
      <c r="Q3548" s="464"/>
      <c r="R3548" s="464"/>
      <c r="S3548" s="465"/>
      <c r="T3548" s="437"/>
      <c r="U3548" s="437"/>
      <c r="V3548" s="437"/>
      <c r="W3548" s="437"/>
      <c r="X3548" s="437"/>
      <c r="Y3548" s="437"/>
      <c r="Z3548" s="437"/>
      <c r="AA3548" s="437"/>
      <c r="AB3548" s="437"/>
      <c r="AC3548" s="437"/>
      <c r="AD3548" s="437"/>
      <c r="AE3548" s="437"/>
      <c r="AF3548" s="437"/>
    </row>
    <row r="3549">
      <c r="A3549" s="466" t="s">
        <v>8944</v>
      </c>
      <c r="B3549" s="467"/>
      <c r="C3549" s="468" t="s">
        <v>8945</v>
      </c>
      <c r="D3549" s="469"/>
      <c r="E3549" s="469"/>
      <c r="F3549" s="469"/>
      <c r="G3549" s="469"/>
      <c r="H3549" s="470" t="s">
        <v>1630</v>
      </c>
      <c r="S3549" s="452"/>
      <c r="T3549" s="437"/>
      <c r="U3549" s="437"/>
      <c r="V3549" s="437"/>
      <c r="W3549" s="437"/>
      <c r="X3549" s="437"/>
      <c r="Y3549" s="437"/>
      <c r="Z3549" s="437"/>
      <c r="AA3549" s="437"/>
      <c r="AB3549" s="437"/>
      <c r="AC3549" s="437"/>
      <c r="AD3549" s="437"/>
      <c r="AE3549" s="437"/>
      <c r="AF3549" s="437"/>
    </row>
    <row r="3550">
      <c r="A3550" s="471"/>
      <c r="B3550" s="472" t="s">
        <v>8946</v>
      </c>
      <c r="C3550" s="473" t="s">
        <v>8947</v>
      </c>
      <c r="D3550" s="474"/>
      <c r="E3550" s="474"/>
      <c r="F3550" s="475"/>
      <c r="G3550" s="473" t="s">
        <v>8948</v>
      </c>
      <c r="H3550" s="451"/>
      <c r="S3550" s="452"/>
      <c r="T3550" s="437"/>
      <c r="U3550" s="437"/>
      <c r="V3550" s="437"/>
      <c r="W3550" s="437"/>
      <c r="X3550" s="437"/>
      <c r="Y3550" s="437"/>
      <c r="Z3550" s="437"/>
      <c r="AA3550" s="437"/>
      <c r="AB3550" s="437"/>
      <c r="AC3550" s="437"/>
      <c r="AD3550" s="437"/>
      <c r="AE3550" s="437"/>
      <c r="AF3550" s="437"/>
    </row>
    <row r="3551">
      <c r="A3551" s="486" t="s">
        <v>2101</v>
      </c>
      <c r="B3551" s="478">
        <v>1.0</v>
      </c>
      <c r="C3551" s="476" t="s">
        <v>2156</v>
      </c>
      <c r="D3551" s="474"/>
      <c r="E3551" s="474"/>
      <c r="F3551" s="475"/>
      <c r="G3551" s="477"/>
      <c r="H3551" s="451"/>
      <c r="S3551" s="452"/>
      <c r="T3551" s="437"/>
      <c r="U3551" s="437"/>
      <c r="V3551" s="437"/>
      <c r="W3551" s="437"/>
      <c r="X3551" s="437"/>
      <c r="Y3551" s="437"/>
      <c r="Z3551" s="437"/>
      <c r="AA3551" s="437"/>
      <c r="AB3551" s="437"/>
      <c r="AC3551" s="437"/>
      <c r="AD3551" s="437"/>
      <c r="AE3551" s="437"/>
      <c r="AF3551" s="437"/>
    </row>
    <row r="3552">
      <c r="A3552" s="486" t="s">
        <v>2101</v>
      </c>
      <c r="B3552" s="478">
        <v>2.0</v>
      </c>
      <c r="C3552" s="476" t="s">
        <v>2109</v>
      </c>
      <c r="D3552" s="474"/>
      <c r="E3552" s="474"/>
      <c r="F3552" s="475"/>
      <c r="G3552" s="477"/>
      <c r="H3552" s="451"/>
      <c r="S3552" s="452"/>
      <c r="T3552" s="437"/>
      <c r="U3552" s="437"/>
      <c r="V3552" s="437"/>
      <c r="W3552" s="437"/>
      <c r="X3552" s="437"/>
      <c r="Y3552" s="437"/>
      <c r="Z3552" s="437"/>
      <c r="AA3552" s="437"/>
      <c r="AB3552" s="437"/>
      <c r="AC3552" s="437"/>
      <c r="AD3552" s="437"/>
      <c r="AE3552" s="437"/>
      <c r="AF3552" s="437"/>
    </row>
    <row r="3553">
      <c r="A3553" s="486"/>
      <c r="B3553" s="478" t="s">
        <v>8946</v>
      </c>
      <c r="C3553" s="476" t="s">
        <v>8947</v>
      </c>
      <c r="D3553" s="474"/>
      <c r="E3553" s="475"/>
      <c r="F3553" s="478" t="s">
        <v>8948</v>
      </c>
      <c r="G3553" s="476" t="s">
        <v>8949</v>
      </c>
      <c r="H3553" s="451"/>
      <c r="S3553" s="452"/>
      <c r="T3553" s="437"/>
      <c r="U3553" s="437"/>
      <c r="V3553" s="437"/>
      <c r="W3553" s="437"/>
      <c r="X3553" s="437"/>
      <c r="Y3553" s="437"/>
      <c r="Z3553" s="437"/>
      <c r="AA3553" s="437"/>
      <c r="AB3553" s="437"/>
      <c r="AC3553" s="437"/>
      <c r="AD3553" s="437"/>
      <c r="AE3553" s="437"/>
      <c r="AF3553" s="437"/>
    </row>
    <row r="3554">
      <c r="A3554" s="521" t="s">
        <v>2104</v>
      </c>
      <c r="B3554" s="478">
        <v>1.0</v>
      </c>
      <c r="C3554" s="484" t="s">
        <v>2157</v>
      </c>
      <c r="D3554" s="474"/>
      <c r="E3554" s="475"/>
      <c r="F3554" s="483" t="s">
        <v>2158</v>
      </c>
      <c r="G3554" s="482"/>
      <c r="H3554" s="451"/>
      <c r="S3554" s="452"/>
      <c r="T3554" s="437"/>
      <c r="U3554" s="437"/>
      <c r="V3554" s="437"/>
      <c r="W3554" s="437"/>
      <c r="X3554" s="437"/>
      <c r="Y3554" s="437"/>
      <c r="Z3554" s="437"/>
      <c r="AA3554" s="437"/>
      <c r="AB3554" s="437"/>
      <c r="AC3554" s="437"/>
      <c r="AD3554" s="437"/>
      <c r="AE3554" s="437"/>
      <c r="AF3554" s="437"/>
    </row>
    <row r="3555">
      <c r="A3555" s="521" t="s">
        <v>2104</v>
      </c>
      <c r="B3555" s="483">
        <v>2.0</v>
      </c>
      <c r="C3555" s="484" t="s">
        <v>2159</v>
      </c>
      <c r="D3555" s="474"/>
      <c r="E3555" s="475"/>
      <c r="F3555" s="481"/>
      <c r="G3555" s="482"/>
      <c r="H3555" s="451"/>
      <c r="S3555" s="452"/>
      <c r="T3555" s="437"/>
      <c r="U3555" s="437"/>
      <c r="V3555" s="437"/>
      <c r="W3555" s="437"/>
      <c r="X3555" s="437"/>
      <c r="Y3555" s="437"/>
      <c r="Z3555" s="437"/>
      <c r="AA3555" s="437"/>
      <c r="AB3555" s="437"/>
      <c r="AC3555" s="437"/>
      <c r="AD3555" s="437"/>
      <c r="AE3555" s="437"/>
      <c r="AF3555" s="437"/>
    </row>
    <row r="3556">
      <c r="A3556" s="521"/>
      <c r="B3556" s="483" t="s">
        <v>8946</v>
      </c>
      <c r="C3556" s="483" t="s">
        <v>8947</v>
      </c>
      <c r="D3556" s="483" t="s">
        <v>8950</v>
      </c>
      <c r="E3556" s="483" t="s">
        <v>8951</v>
      </c>
      <c r="F3556" s="483" t="s">
        <v>8952</v>
      </c>
      <c r="G3556" s="484" t="s">
        <v>8953</v>
      </c>
      <c r="H3556" s="451"/>
      <c r="S3556" s="452"/>
      <c r="T3556" s="437"/>
      <c r="U3556" s="437"/>
      <c r="V3556" s="437"/>
      <c r="W3556" s="437"/>
      <c r="X3556" s="437"/>
      <c r="Y3556" s="437"/>
      <c r="Z3556" s="437"/>
      <c r="AA3556" s="437"/>
      <c r="AB3556" s="437"/>
      <c r="AC3556" s="437"/>
      <c r="AD3556" s="437"/>
      <c r="AE3556" s="437"/>
      <c r="AF3556" s="437"/>
    </row>
    <row r="3557">
      <c r="A3557" s="521" t="s">
        <v>8954</v>
      </c>
      <c r="B3557" s="483">
        <v>1.0</v>
      </c>
      <c r="C3557" s="483" t="s">
        <v>2161</v>
      </c>
      <c r="D3557" s="483" t="s">
        <v>2162</v>
      </c>
      <c r="E3557" s="481"/>
      <c r="F3557" s="481"/>
      <c r="G3557" s="484" t="s">
        <v>2163</v>
      </c>
      <c r="H3557" s="451"/>
      <c r="S3557" s="452"/>
      <c r="T3557" s="437"/>
      <c r="U3557" s="437"/>
      <c r="V3557" s="437"/>
      <c r="W3557" s="437"/>
      <c r="X3557" s="437"/>
      <c r="Y3557" s="437"/>
      <c r="Z3557" s="437"/>
      <c r="AA3557" s="437"/>
      <c r="AB3557" s="437"/>
      <c r="AC3557" s="437"/>
      <c r="AD3557" s="437"/>
      <c r="AE3557" s="437"/>
      <c r="AF3557" s="437"/>
    </row>
    <row r="3558">
      <c r="A3558" s="521" t="s">
        <v>8954</v>
      </c>
      <c r="B3558" s="483">
        <v>2.0</v>
      </c>
      <c r="C3558" s="483" t="s">
        <v>2164</v>
      </c>
      <c r="D3558" s="483" t="s">
        <v>2165</v>
      </c>
      <c r="E3558" s="483" t="s">
        <v>2166</v>
      </c>
      <c r="F3558" s="481"/>
      <c r="G3558" s="484" t="s">
        <v>2167</v>
      </c>
      <c r="H3558" s="451"/>
      <c r="S3558" s="452"/>
      <c r="T3558" s="437"/>
      <c r="U3558" s="437"/>
      <c r="V3558" s="437"/>
      <c r="W3558" s="437"/>
      <c r="X3558" s="437"/>
      <c r="Y3558" s="437"/>
      <c r="Z3558" s="437"/>
      <c r="AA3558" s="437"/>
      <c r="AB3558" s="437"/>
      <c r="AC3558" s="437"/>
      <c r="AD3558" s="437"/>
      <c r="AE3558" s="437"/>
      <c r="AF3558" s="437"/>
    </row>
    <row r="3559">
      <c r="A3559" s="471"/>
      <c r="B3559" s="472" t="s">
        <v>8946</v>
      </c>
      <c r="C3559" s="517" t="s">
        <v>6512</v>
      </c>
      <c r="D3559" s="517" t="s">
        <v>8974</v>
      </c>
      <c r="E3559" s="517" t="s">
        <v>8951</v>
      </c>
      <c r="F3559" s="517" t="s">
        <v>8952</v>
      </c>
      <c r="G3559" s="473" t="s">
        <v>8953</v>
      </c>
      <c r="H3559" s="451"/>
      <c r="S3559" s="452"/>
      <c r="T3559" s="437"/>
      <c r="U3559" s="437"/>
      <c r="V3559" s="437"/>
      <c r="W3559" s="437"/>
      <c r="X3559" s="437"/>
      <c r="Y3559" s="437"/>
      <c r="Z3559" s="437"/>
      <c r="AA3559" s="437"/>
      <c r="AB3559" s="437"/>
      <c r="AC3559" s="437"/>
      <c r="AD3559" s="437"/>
      <c r="AE3559" s="437"/>
      <c r="AF3559" s="437"/>
    </row>
    <row r="3560">
      <c r="A3560" s="471" t="s">
        <v>8975</v>
      </c>
      <c r="B3560" s="472">
        <v>1.0</v>
      </c>
      <c r="C3560" s="478" t="s">
        <v>8976</v>
      </c>
      <c r="D3560" s="472"/>
      <c r="E3560" s="478" t="s">
        <v>8977</v>
      </c>
      <c r="F3560" s="472"/>
      <c r="G3560" s="473" t="s">
        <v>8978</v>
      </c>
      <c r="H3560" s="451"/>
      <c r="S3560" s="452"/>
      <c r="T3560" s="437"/>
      <c r="U3560" s="437"/>
      <c r="V3560" s="437"/>
      <c r="W3560" s="437"/>
      <c r="X3560" s="437"/>
      <c r="Y3560" s="437"/>
      <c r="Z3560" s="437"/>
      <c r="AA3560" s="437"/>
      <c r="AB3560" s="437"/>
      <c r="AC3560" s="437"/>
      <c r="AD3560" s="437"/>
      <c r="AE3560" s="437"/>
      <c r="AF3560" s="437"/>
    </row>
    <row r="3561">
      <c r="A3561" s="479"/>
      <c r="B3561" s="480" t="s">
        <v>8946</v>
      </c>
      <c r="C3561" s="485" t="s">
        <v>39</v>
      </c>
      <c r="D3561" s="475"/>
      <c r="E3561" s="480" t="s">
        <v>8951</v>
      </c>
      <c r="F3561" s="480" t="s">
        <v>8952</v>
      </c>
      <c r="G3561" s="485" t="s">
        <v>8953</v>
      </c>
      <c r="H3561" s="451"/>
      <c r="S3561" s="452"/>
      <c r="T3561" s="437"/>
      <c r="U3561" s="437"/>
      <c r="V3561" s="437"/>
      <c r="W3561" s="437"/>
      <c r="X3561" s="437"/>
      <c r="Y3561" s="437"/>
      <c r="Z3561" s="437"/>
      <c r="AA3561" s="437"/>
      <c r="AB3561" s="437"/>
      <c r="AC3561" s="437"/>
      <c r="AD3561" s="437"/>
      <c r="AE3561" s="437"/>
      <c r="AF3561" s="437"/>
    </row>
    <row r="3562">
      <c r="A3562" s="471" t="s">
        <v>6465</v>
      </c>
      <c r="B3562" s="480">
        <v>1.0</v>
      </c>
      <c r="C3562" s="484" t="s">
        <v>8955</v>
      </c>
      <c r="D3562" s="475"/>
      <c r="E3562" s="483" t="s">
        <v>8956</v>
      </c>
      <c r="F3562" s="480"/>
      <c r="G3562" s="484" t="s">
        <v>8957</v>
      </c>
      <c r="H3562" s="451"/>
      <c r="S3562" s="452"/>
      <c r="T3562" s="437"/>
      <c r="U3562" s="437"/>
      <c r="V3562" s="437"/>
      <c r="W3562" s="437"/>
      <c r="X3562" s="437"/>
      <c r="Y3562" s="437"/>
      <c r="Z3562" s="437"/>
      <c r="AA3562" s="437"/>
      <c r="AB3562" s="437"/>
      <c r="AC3562" s="437"/>
      <c r="AD3562" s="437"/>
      <c r="AE3562" s="437"/>
      <c r="AF3562" s="437"/>
    </row>
    <row r="3563">
      <c r="A3563" s="471"/>
      <c r="B3563" s="472" t="s">
        <v>8946</v>
      </c>
      <c r="C3563" s="476" t="s">
        <v>8958</v>
      </c>
      <c r="D3563" s="474"/>
      <c r="E3563" s="474"/>
      <c r="F3563" s="475"/>
      <c r="G3563" s="473" t="s">
        <v>8959</v>
      </c>
      <c r="H3563" s="451"/>
      <c r="S3563" s="452"/>
      <c r="T3563" s="437"/>
      <c r="U3563" s="437"/>
      <c r="V3563" s="437"/>
      <c r="W3563" s="437"/>
      <c r="X3563" s="437"/>
      <c r="Y3563" s="437"/>
      <c r="Z3563" s="437"/>
      <c r="AA3563" s="437"/>
      <c r="AB3563" s="437"/>
      <c r="AC3563" s="437"/>
      <c r="AD3563" s="437"/>
      <c r="AE3563" s="437"/>
      <c r="AF3563" s="437"/>
    </row>
    <row r="3564">
      <c r="A3564" s="486" t="s">
        <v>1636</v>
      </c>
      <c r="B3564" s="478">
        <v>1.0</v>
      </c>
      <c r="C3564" s="487" t="s">
        <v>2086</v>
      </c>
      <c r="D3564" s="474"/>
      <c r="E3564" s="474"/>
      <c r="F3564" s="475"/>
      <c r="G3564" s="476" t="s">
        <v>1877</v>
      </c>
      <c r="H3564" s="518"/>
      <c r="S3564" s="452"/>
      <c r="T3564" s="437"/>
      <c r="U3564" s="437"/>
      <c r="V3564" s="437"/>
      <c r="W3564" s="437"/>
      <c r="X3564" s="437"/>
      <c r="Y3564" s="437"/>
      <c r="Z3564" s="437"/>
      <c r="AA3564" s="437"/>
      <c r="AB3564" s="437"/>
      <c r="AC3564" s="437"/>
      <c r="AD3564" s="437"/>
      <c r="AE3564" s="437"/>
      <c r="AF3564" s="437"/>
    </row>
    <row r="3565">
      <c r="A3565" s="486" t="s">
        <v>1636</v>
      </c>
      <c r="B3565" s="478">
        <v>2.0</v>
      </c>
      <c r="C3565" s="487" t="s">
        <v>2087</v>
      </c>
      <c r="D3565" s="474"/>
      <c r="E3565" s="474"/>
      <c r="F3565" s="475"/>
      <c r="G3565" s="476" t="s">
        <v>1638</v>
      </c>
      <c r="H3565" s="451"/>
      <c r="S3565" s="452"/>
      <c r="T3565" s="437"/>
      <c r="U3565" s="437"/>
      <c r="V3565" s="437"/>
      <c r="W3565" s="437"/>
      <c r="X3565" s="437"/>
      <c r="Y3565" s="437"/>
      <c r="Z3565" s="437"/>
      <c r="AA3565" s="437"/>
      <c r="AB3565" s="437"/>
      <c r="AC3565" s="437"/>
      <c r="AD3565" s="437"/>
      <c r="AE3565" s="437"/>
      <c r="AF3565" s="437"/>
    </row>
    <row r="3566">
      <c r="A3566" s="486" t="s">
        <v>1636</v>
      </c>
      <c r="B3566" s="478">
        <v>3.0</v>
      </c>
      <c r="C3566" s="487" t="s">
        <v>2088</v>
      </c>
      <c r="D3566" s="474"/>
      <c r="E3566" s="474"/>
      <c r="F3566" s="475"/>
      <c r="G3566" s="476" t="s">
        <v>1638</v>
      </c>
      <c r="H3566" s="451"/>
      <c r="S3566" s="452"/>
      <c r="T3566" s="437"/>
      <c r="U3566" s="437"/>
      <c r="V3566" s="437"/>
      <c r="W3566" s="437"/>
      <c r="X3566" s="437"/>
      <c r="Y3566" s="437"/>
      <c r="Z3566" s="437"/>
      <c r="AA3566" s="437"/>
      <c r="AB3566" s="437"/>
      <c r="AC3566" s="437"/>
      <c r="AD3566" s="437"/>
      <c r="AE3566" s="437"/>
      <c r="AF3566" s="437"/>
    </row>
    <row r="3567">
      <c r="A3567" s="486" t="s">
        <v>1636</v>
      </c>
      <c r="B3567" s="478">
        <v>4.0</v>
      </c>
      <c r="C3567" s="487" t="s">
        <v>2089</v>
      </c>
      <c r="D3567" s="474"/>
      <c r="E3567" s="474"/>
      <c r="F3567" s="475"/>
      <c r="G3567" s="476" t="s">
        <v>1661</v>
      </c>
      <c r="H3567" s="451"/>
      <c r="S3567" s="452"/>
      <c r="T3567" s="437"/>
      <c r="U3567" s="437"/>
      <c r="V3567" s="437"/>
      <c r="W3567" s="437"/>
      <c r="X3567" s="437"/>
      <c r="Y3567" s="437"/>
      <c r="Z3567" s="437"/>
      <c r="AA3567" s="437"/>
      <c r="AB3567" s="437"/>
      <c r="AC3567" s="437"/>
      <c r="AD3567" s="437"/>
      <c r="AE3567" s="437"/>
      <c r="AF3567" s="437"/>
    </row>
    <row r="3568">
      <c r="A3568" s="486" t="s">
        <v>1636</v>
      </c>
      <c r="B3568" s="478">
        <v>5.0</v>
      </c>
      <c r="C3568" s="487" t="s">
        <v>2090</v>
      </c>
      <c r="D3568" s="474"/>
      <c r="E3568" s="474"/>
      <c r="F3568" s="475"/>
      <c r="G3568" s="476" t="s">
        <v>1882</v>
      </c>
      <c r="H3568" s="451"/>
      <c r="S3568" s="452"/>
      <c r="T3568" s="437"/>
      <c r="U3568" s="437"/>
      <c r="V3568" s="437"/>
      <c r="W3568" s="437"/>
      <c r="X3568" s="437"/>
      <c r="Y3568" s="437"/>
      <c r="Z3568" s="437"/>
      <c r="AA3568" s="437"/>
      <c r="AB3568" s="437"/>
      <c r="AC3568" s="437"/>
      <c r="AD3568" s="437"/>
      <c r="AE3568" s="437"/>
      <c r="AF3568" s="437"/>
    </row>
    <row r="3569">
      <c r="A3569" s="486" t="s">
        <v>1636</v>
      </c>
      <c r="B3569" s="478">
        <v>6.0</v>
      </c>
      <c r="C3569" s="487" t="s">
        <v>2091</v>
      </c>
      <c r="D3569" s="474"/>
      <c r="E3569" s="474"/>
      <c r="F3569" s="475"/>
      <c r="G3569" s="476" t="s">
        <v>1638</v>
      </c>
      <c r="H3569" s="451"/>
      <c r="S3569" s="452"/>
      <c r="T3569" s="437"/>
      <c r="U3569" s="437"/>
      <c r="V3569" s="437"/>
      <c r="W3569" s="437"/>
      <c r="X3569" s="437"/>
      <c r="Y3569" s="437"/>
      <c r="Z3569" s="437"/>
      <c r="AA3569" s="437"/>
      <c r="AB3569" s="437"/>
      <c r="AC3569" s="437"/>
      <c r="AD3569" s="437"/>
      <c r="AE3569" s="437"/>
      <c r="AF3569" s="437"/>
    </row>
    <row r="3570">
      <c r="A3570" s="486" t="s">
        <v>1646</v>
      </c>
      <c r="B3570" s="478">
        <v>7.0</v>
      </c>
      <c r="C3570" s="487" t="s">
        <v>2092</v>
      </c>
      <c r="D3570" s="474"/>
      <c r="E3570" s="474"/>
      <c r="F3570" s="475"/>
      <c r="G3570" s="476" t="s">
        <v>1729</v>
      </c>
      <c r="H3570" s="451"/>
      <c r="S3570" s="452"/>
      <c r="T3570" s="437"/>
      <c r="U3570" s="437"/>
      <c r="V3570" s="437"/>
      <c r="W3570" s="437"/>
      <c r="X3570" s="437"/>
      <c r="Y3570" s="437"/>
      <c r="Z3570" s="437"/>
      <c r="AA3570" s="437"/>
      <c r="AB3570" s="437"/>
      <c r="AC3570" s="437"/>
      <c r="AD3570" s="437"/>
      <c r="AE3570" s="437"/>
      <c r="AF3570" s="437"/>
    </row>
    <row r="3571">
      <c r="A3571" s="486" t="s">
        <v>1646</v>
      </c>
      <c r="B3571" s="478">
        <v>8.0</v>
      </c>
      <c r="C3571" s="487" t="s">
        <v>2093</v>
      </c>
      <c r="D3571" s="474"/>
      <c r="E3571" s="474"/>
      <c r="F3571" s="475"/>
      <c r="G3571" s="476" t="s">
        <v>1729</v>
      </c>
      <c r="H3571" s="451"/>
      <c r="S3571" s="452"/>
      <c r="T3571" s="437"/>
      <c r="U3571" s="437"/>
      <c r="V3571" s="437"/>
      <c r="W3571" s="437"/>
      <c r="X3571" s="437"/>
      <c r="Y3571" s="437"/>
      <c r="Z3571" s="437"/>
      <c r="AA3571" s="437"/>
      <c r="AB3571" s="437"/>
      <c r="AC3571" s="437"/>
      <c r="AD3571" s="437"/>
      <c r="AE3571" s="437"/>
      <c r="AF3571" s="437"/>
    </row>
    <row r="3572">
      <c r="A3572" s="486" t="s">
        <v>1636</v>
      </c>
      <c r="B3572" s="478">
        <v>9.0</v>
      </c>
      <c r="C3572" s="487" t="s">
        <v>1918</v>
      </c>
      <c r="D3572" s="474"/>
      <c r="E3572" s="474"/>
      <c r="F3572" s="475"/>
      <c r="G3572" s="476" t="s">
        <v>1638</v>
      </c>
      <c r="H3572" s="451"/>
      <c r="S3572" s="452"/>
      <c r="T3572" s="437"/>
      <c r="U3572" s="437"/>
      <c r="V3572" s="437"/>
      <c r="W3572" s="437"/>
      <c r="X3572" s="437"/>
      <c r="Y3572" s="437"/>
      <c r="Z3572" s="437"/>
      <c r="AA3572" s="437"/>
      <c r="AB3572" s="437"/>
      <c r="AC3572" s="437"/>
      <c r="AD3572" s="437"/>
      <c r="AE3572" s="437"/>
      <c r="AF3572" s="437"/>
    </row>
    <row r="3573">
      <c r="A3573" s="488" t="s">
        <v>8960</v>
      </c>
      <c r="B3573" s="474"/>
      <c r="C3573" s="474"/>
      <c r="D3573" s="474"/>
      <c r="E3573" s="474"/>
      <c r="F3573" s="474"/>
      <c r="G3573" s="474"/>
      <c r="H3573" s="451"/>
      <c r="S3573" s="452"/>
      <c r="T3573" s="437"/>
      <c r="U3573" s="437"/>
      <c r="V3573" s="437"/>
      <c r="W3573" s="437"/>
      <c r="X3573" s="437"/>
      <c r="Y3573" s="437"/>
      <c r="Z3573" s="437"/>
      <c r="AA3573" s="437"/>
      <c r="AB3573" s="437"/>
      <c r="AC3573" s="437"/>
      <c r="AD3573" s="437"/>
      <c r="AE3573" s="437"/>
      <c r="AF3573" s="437"/>
    </row>
    <row r="3574">
      <c r="A3574" s="471" t="s">
        <v>8944</v>
      </c>
      <c r="B3574" s="472" t="s">
        <v>8946</v>
      </c>
      <c r="C3574" s="473" t="s">
        <v>39</v>
      </c>
      <c r="D3574" s="475"/>
      <c r="E3574" s="472" t="s">
        <v>8951</v>
      </c>
      <c r="F3574" s="478" t="s">
        <v>8961</v>
      </c>
      <c r="G3574" s="473" t="s">
        <v>8953</v>
      </c>
      <c r="H3574" s="451"/>
      <c r="S3574" s="452"/>
      <c r="T3574" s="437"/>
      <c r="U3574" s="437"/>
      <c r="V3574" s="437"/>
      <c r="W3574" s="437"/>
      <c r="X3574" s="437"/>
      <c r="Y3574" s="437"/>
      <c r="Z3574" s="437"/>
      <c r="AA3574" s="437"/>
      <c r="AB3574" s="437"/>
      <c r="AC3574" s="437"/>
      <c r="AD3574" s="437"/>
      <c r="AE3574" s="437"/>
      <c r="AF3574" s="437"/>
    </row>
    <row r="3575">
      <c r="A3575" s="471" t="s">
        <v>6465</v>
      </c>
      <c r="B3575" s="472">
        <v>1.0</v>
      </c>
      <c r="C3575" s="476" t="s">
        <v>8955</v>
      </c>
      <c r="D3575" s="475"/>
      <c r="E3575" s="478" t="s">
        <v>8956</v>
      </c>
      <c r="F3575" s="472"/>
      <c r="G3575" s="473" t="s">
        <v>8957</v>
      </c>
      <c r="H3575" s="451"/>
      <c r="S3575" s="452"/>
      <c r="T3575" s="437"/>
      <c r="U3575" s="437"/>
      <c r="V3575" s="437"/>
      <c r="W3575" s="437"/>
      <c r="X3575" s="437"/>
      <c r="Y3575" s="437"/>
      <c r="Z3575" s="437"/>
      <c r="AA3575" s="437"/>
      <c r="AB3575" s="437"/>
      <c r="AC3575" s="437"/>
      <c r="AD3575" s="437"/>
      <c r="AE3575" s="437"/>
      <c r="AF3575" s="437"/>
    </row>
    <row r="3576">
      <c r="A3576" s="489" t="s">
        <v>8962</v>
      </c>
      <c r="B3576" s="474"/>
      <c r="C3576" s="474"/>
      <c r="D3576" s="474"/>
      <c r="E3576" s="474"/>
      <c r="F3576" s="474"/>
      <c r="G3576" s="474"/>
      <c r="H3576" s="451"/>
      <c r="S3576" s="452"/>
      <c r="T3576" s="437"/>
      <c r="U3576" s="437"/>
      <c r="V3576" s="437"/>
      <c r="W3576" s="437"/>
      <c r="X3576" s="437"/>
      <c r="Y3576" s="437"/>
      <c r="Z3576" s="437"/>
      <c r="AA3576" s="437"/>
      <c r="AB3576" s="437"/>
      <c r="AC3576" s="437"/>
      <c r="AD3576" s="437"/>
      <c r="AE3576" s="437"/>
      <c r="AF3576" s="437"/>
    </row>
    <row r="3577">
      <c r="A3577" s="471" t="s">
        <v>8944</v>
      </c>
      <c r="B3577" s="472" t="s">
        <v>8946</v>
      </c>
      <c r="C3577" s="473" t="s">
        <v>39</v>
      </c>
      <c r="D3577" s="475"/>
      <c r="E3577" s="472" t="s">
        <v>8951</v>
      </c>
      <c r="F3577" s="472" t="s">
        <v>8952</v>
      </c>
      <c r="G3577" s="473" t="s">
        <v>8953</v>
      </c>
      <c r="H3577" s="451"/>
      <c r="S3577" s="452"/>
      <c r="T3577" s="437"/>
      <c r="U3577" s="437"/>
      <c r="V3577" s="437"/>
      <c r="W3577" s="437"/>
      <c r="X3577" s="437"/>
      <c r="Y3577" s="437"/>
      <c r="Z3577" s="437"/>
      <c r="AA3577" s="437"/>
      <c r="AB3577" s="437"/>
      <c r="AC3577" s="437"/>
      <c r="AD3577" s="437"/>
      <c r="AE3577" s="437"/>
      <c r="AF3577" s="437"/>
    </row>
    <row r="3578">
      <c r="A3578" s="490" t="s">
        <v>6465</v>
      </c>
      <c r="B3578" s="491">
        <v>1.0</v>
      </c>
      <c r="C3578" s="492" t="s">
        <v>8955</v>
      </c>
      <c r="D3578" s="493"/>
      <c r="E3578" s="494" t="s">
        <v>8956</v>
      </c>
      <c r="F3578" s="491"/>
      <c r="G3578" s="495" t="s">
        <v>8963</v>
      </c>
      <c r="H3578" s="451"/>
      <c r="S3578" s="452"/>
      <c r="T3578" s="437"/>
      <c r="U3578" s="437"/>
      <c r="V3578" s="437"/>
      <c r="W3578" s="437"/>
      <c r="X3578" s="437"/>
      <c r="Y3578" s="437"/>
      <c r="Z3578" s="437"/>
      <c r="AA3578" s="437"/>
      <c r="AB3578" s="437"/>
      <c r="AC3578" s="437"/>
      <c r="AD3578" s="437"/>
      <c r="AE3578" s="437"/>
      <c r="AF3578" s="437"/>
    </row>
    <row r="3579">
      <c r="A3579" s="496"/>
      <c r="B3579" s="497"/>
      <c r="C3579" s="497"/>
      <c r="E3579" s="497"/>
      <c r="F3579" s="497"/>
      <c r="G3579" s="497"/>
      <c r="H3579" s="451"/>
      <c r="S3579" s="452"/>
      <c r="T3579" s="437"/>
      <c r="U3579" s="437"/>
      <c r="V3579" s="437"/>
      <c r="W3579" s="437"/>
      <c r="X3579" s="437"/>
      <c r="Y3579" s="437"/>
      <c r="Z3579" s="437"/>
      <c r="AA3579" s="437"/>
      <c r="AB3579" s="437"/>
      <c r="AC3579" s="437"/>
      <c r="AD3579" s="437"/>
      <c r="AE3579" s="437"/>
      <c r="AF3579" s="437"/>
    </row>
    <row r="3580">
      <c r="A3580" s="498" t="s">
        <v>8964</v>
      </c>
      <c r="B3580" s="435"/>
      <c r="C3580" s="435"/>
      <c r="D3580" s="499" t="s">
        <v>8965</v>
      </c>
      <c r="E3580" s="500" t="s">
        <v>8966</v>
      </c>
      <c r="F3580" s="499" t="s">
        <v>8967</v>
      </c>
      <c r="G3580" s="435"/>
      <c r="H3580" s="435"/>
      <c r="I3580" s="435"/>
      <c r="J3580" s="501" t="s">
        <v>8965</v>
      </c>
      <c r="K3580" s="500" t="s">
        <v>8966</v>
      </c>
      <c r="L3580" s="501" t="s">
        <v>8968</v>
      </c>
      <c r="M3580" s="435"/>
      <c r="N3580" s="435"/>
      <c r="O3580" s="435"/>
      <c r="P3580" s="502" t="s">
        <v>8965</v>
      </c>
      <c r="Q3580" s="503" t="s">
        <v>8966</v>
      </c>
      <c r="R3580" s="504"/>
      <c r="S3580" s="436"/>
      <c r="T3580" s="437"/>
      <c r="U3580" s="437"/>
      <c r="V3580" s="437"/>
      <c r="W3580" s="437"/>
      <c r="X3580" s="437"/>
      <c r="Y3580" s="437"/>
      <c r="Z3580" s="437"/>
      <c r="AA3580" s="437"/>
      <c r="AB3580" s="437"/>
      <c r="AC3580" s="437"/>
      <c r="AD3580" s="437"/>
      <c r="AE3580" s="437"/>
      <c r="AF3580" s="437"/>
    </row>
    <row r="3581">
      <c r="A3581" s="505"/>
      <c r="S3581" s="452"/>
      <c r="T3581" s="437"/>
      <c r="U3581" s="437"/>
      <c r="V3581" s="437"/>
      <c r="W3581" s="437"/>
      <c r="X3581" s="437"/>
      <c r="Y3581" s="437"/>
      <c r="Z3581" s="437"/>
      <c r="AA3581" s="437"/>
      <c r="AB3581" s="437"/>
      <c r="AC3581" s="437"/>
      <c r="AD3581" s="437"/>
      <c r="AE3581" s="437"/>
      <c r="AF3581" s="437"/>
    </row>
    <row r="3582">
      <c r="A3582" s="506" t="s">
        <v>8969</v>
      </c>
      <c r="D3582" s="507" t="s">
        <v>8965</v>
      </c>
      <c r="E3582" s="508" t="s">
        <v>8966</v>
      </c>
      <c r="F3582" s="507" t="s">
        <v>8970</v>
      </c>
      <c r="J3582" s="507" t="s">
        <v>8965</v>
      </c>
      <c r="K3582" s="508" t="s">
        <v>8966</v>
      </c>
      <c r="L3582" s="507" t="s">
        <v>8971</v>
      </c>
      <c r="P3582" s="509" t="s">
        <v>8965</v>
      </c>
      <c r="Q3582" s="510" t="s">
        <v>8966</v>
      </c>
      <c r="R3582" s="511" t="s">
        <v>8972</v>
      </c>
      <c r="S3582" s="452"/>
      <c r="T3582" s="437"/>
      <c r="U3582" s="437"/>
      <c r="V3582" s="437"/>
      <c r="W3582" s="437"/>
      <c r="X3582" s="437"/>
      <c r="Y3582" s="437"/>
      <c r="Z3582" s="437"/>
      <c r="AA3582" s="437"/>
      <c r="AB3582" s="437"/>
      <c r="AC3582" s="437"/>
      <c r="AD3582" s="437"/>
      <c r="AE3582" s="437"/>
      <c r="AF3582" s="437"/>
    </row>
    <row r="3583">
      <c r="A3583" s="512"/>
      <c r="B3583" s="513"/>
      <c r="C3583" s="513"/>
      <c r="D3583" s="513"/>
      <c r="E3583" s="513"/>
      <c r="F3583" s="513"/>
      <c r="G3583" s="513"/>
      <c r="H3583" s="513"/>
      <c r="I3583" s="513"/>
      <c r="J3583" s="513"/>
      <c r="K3583" s="513"/>
      <c r="L3583" s="513"/>
      <c r="M3583" s="513"/>
      <c r="N3583" s="513"/>
      <c r="O3583" s="513"/>
      <c r="P3583" s="513"/>
      <c r="Q3583" s="513"/>
      <c r="R3583" s="513"/>
      <c r="S3583" s="514"/>
      <c r="T3583" s="437"/>
      <c r="U3583" s="437"/>
      <c r="V3583" s="437"/>
      <c r="W3583" s="437"/>
      <c r="X3583" s="437"/>
      <c r="Y3583" s="437"/>
      <c r="Z3583" s="437"/>
      <c r="AA3583" s="437"/>
      <c r="AB3583" s="437"/>
      <c r="AC3583" s="437"/>
      <c r="AD3583" s="437"/>
      <c r="AE3583" s="437"/>
      <c r="AF3583" s="437"/>
    </row>
    <row r="3584">
      <c r="A3584" s="434" t="s">
        <v>9102</v>
      </c>
      <c r="B3584" s="435"/>
      <c r="C3584" s="435"/>
      <c r="D3584" s="435"/>
      <c r="E3584" s="435"/>
      <c r="F3584" s="435"/>
      <c r="G3584" s="435"/>
      <c r="H3584" s="435"/>
      <c r="I3584" s="435"/>
      <c r="J3584" s="435"/>
      <c r="K3584" s="435"/>
      <c r="L3584" s="435"/>
      <c r="M3584" s="435"/>
      <c r="N3584" s="435"/>
      <c r="O3584" s="435"/>
      <c r="P3584" s="435"/>
      <c r="Q3584" s="435"/>
      <c r="R3584" s="435"/>
      <c r="S3584" s="436"/>
      <c r="T3584" s="437"/>
      <c r="U3584" s="437"/>
      <c r="V3584" s="437"/>
      <c r="W3584" s="437"/>
      <c r="X3584" s="437"/>
      <c r="Y3584" s="437"/>
      <c r="Z3584" s="437"/>
      <c r="AA3584" s="437"/>
      <c r="AB3584" s="437"/>
      <c r="AC3584" s="437"/>
      <c r="AD3584" s="437"/>
      <c r="AE3584" s="437"/>
      <c r="AF3584" s="437"/>
    </row>
    <row r="3585">
      <c r="A3585" s="438" t="s">
        <v>8935</v>
      </c>
      <c r="B3585" s="439"/>
      <c r="C3585" s="438" t="s">
        <v>8936</v>
      </c>
      <c r="D3585" s="440"/>
      <c r="E3585" s="439"/>
      <c r="F3585" s="441" t="s">
        <v>1437</v>
      </c>
      <c r="G3585" s="442" t="s">
        <v>8937</v>
      </c>
      <c r="H3585" s="443" t="s">
        <v>1442</v>
      </c>
      <c r="I3585" s="444"/>
      <c r="J3585" s="444"/>
      <c r="K3585" s="444"/>
      <c r="L3585" s="444"/>
      <c r="M3585" s="444"/>
      <c r="N3585" s="444"/>
      <c r="O3585" s="444"/>
      <c r="P3585" s="444"/>
      <c r="Q3585" s="444"/>
      <c r="R3585" s="444"/>
      <c r="S3585" s="445"/>
      <c r="T3585" s="437"/>
      <c r="U3585" s="437"/>
      <c r="V3585" s="437"/>
      <c r="W3585" s="437"/>
      <c r="X3585" s="437"/>
      <c r="Y3585" s="437"/>
      <c r="Z3585" s="437"/>
      <c r="AA3585" s="437"/>
      <c r="AB3585" s="437"/>
      <c r="AC3585" s="437"/>
      <c r="AD3585" s="437"/>
      <c r="AE3585" s="437"/>
      <c r="AF3585" s="437"/>
    </row>
    <row r="3586">
      <c r="A3586" s="446" t="s">
        <v>8938</v>
      </c>
      <c r="B3586" s="22"/>
      <c r="C3586" s="447"/>
      <c r="D3586" s="448"/>
      <c r="E3586" s="22"/>
      <c r="F3586" s="449" t="s">
        <v>8939</v>
      </c>
      <c r="G3586" s="450"/>
      <c r="H3586" s="451"/>
      <c r="S3586" s="452"/>
      <c r="T3586" s="437"/>
      <c r="U3586" s="437"/>
      <c r="V3586" s="437"/>
      <c r="W3586" s="437"/>
      <c r="X3586" s="437"/>
      <c r="Y3586" s="437"/>
      <c r="Z3586" s="437"/>
      <c r="AA3586" s="437"/>
      <c r="AB3586" s="437"/>
      <c r="AC3586" s="437"/>
      <c r="AD3586" s="437"/>
      <c r="AE3586" s="437"/>
      <c r="AF3586" s="437"/>
    </row>
    <row r="3587">
      <c r="A3587" s="453" t="s">
        <v>8940</v>
      </c>
      <c r="B3587" s="448"/>
      <c r="C3587" s="448"/>
      <c r="D3587" s="22"/>
      <c r="E3587" s="454" t="s">
        <v>8941</v>
      </c>
      <c r="F3587" s="455" t="s">
        <v>8942</v>
      </c>
      <c r="G3587" s="456"/>
      <c r="H3587" s="451"/>
      <c r="S3587" s="452"/>
      <c r="T3587" s="437"/>
      <c r="U3587" s="437"/>
      <c r="V3587" s="437"/>
      <c r="W3587" s="437"/>
      <c r="X3587" s="437"/>
      <c r="Y3587" s="437"/>
      <c r="Z3587" s="437"/>
      <c r="AA3587" s="437"/>
      <c r="AB3587" s="437"/>
      <c r="AC3587" s="437"/>
      <c r="AD3587" s="437"/>
      <c r="AE3587" s="437"/>
      <c r="AF3587" s="437"/>
    </row>
    <row r="3588">
      <c r="A3588" s="457" t="s">
        <v>8943</v>
      </c>
      <c r="B3588" s="458"/>
      <c r="C3588" s="458"/>
      <c r="D3588" s="459"/>
      <c r="E3588" s="460"/>
      <c r="F3588" s="461"/>
      <c r="G3588" s="462"/>
      <c r="H3588" s="463"/>
      <c r="I3588" s="464"/>
      <c r="J3588" s="464"/>
      <c r="K3588" s="464"/>
      <c r="L3588" s="464"/>
      <c r="M3588" s="464"/>
      <c r="N3588" s="464"/>
      <c r="O3588" s="464"/>
      <c r="P3588" s="464"/>
      <c r="Q3588" s="464"/>
      <c r="R3588" s="464"/>
      <c r="S3588" s="465"/>
      <c r="T3588" s="437"/>
      <c r="U3588" s="437"/>
      <c r="V3588" s="437"/>
      <c r="W3588" s="437"/>
      <c r="X3588" s="437"/>
      <c r="Y3588" s="437"/>
      <c r="Z3588" s="437"/>
      <c r="AA3588" s="437"/>
      <c r="AB3588" s="437"/>
      <c r="AC3588" s="437"/>
      <c r="AD3588" s="437"/>
      <c r="AE3588" s="437"/>
      <c r="AF3588" s="437"/>
    </row>
    <row r="3589">
      <c r="A3589" s="466" t="s">
        <v>8944</v>
      </c>
      <c r="B3589" s="467"/>
      <c r="C3589" s="468" t="s">
        <v>8945</v>
      </c>
      <c r="D3589" s="469"/>
      <c r="E3589" s="469"/>
      <c r="F3589" s="469"/>
      <c r="G3589" s="469"/>
      <c r="H3589" s="470" t="s">
        <v>1522</v>
      </c>
      <c r="S3589" s="452"/>
      <c r="T3589" s="437"/>
      <c r="U3589" s="437"/>
      <c r="V3589" s="437"/>
      <c r="W3589" s="437"/>
      <c r="X3589" s="437"/>
      <c r="Y3589" s="437"/>
      <c r="Z3589" s="437"/>
      <c r="AA3589" s="437"/>
      <c r="AB3589" s="437"/>
      <c r="AC3589" s="437"/>
      <c r="AD3589" s="437"/>
      <c r="AE3589" s="437"/>
      <c r="AF3589" s="437"/>
    </row>
    <row r="3590">
      <c r="A3590" s="479"/>
      <c r="B3590" s="467" t="s">
        <v>8946</v>
      </c>
      <c r="C3590" s="485" t="s">
        <v>39</v>
      </c>
      <c r="D3590" s="475"/>
      <c r="E3590" s="480" t="s">
        <v>8951</v>
      </c>
      <c r="F3590" s="480" t="s">
        <v>8952</v>
      </c>
      <c r="G3590" s="485" t="s">
        <v>8953</v>
      </c>
      <c r="H3590" s="451"/>
      <c r="S3590" s="452"/>
      <c r="T3590" s="437"/>
      <c r="U3590" s="437"/>
      <c r="V3590" s="437"/>
      <c r="W3590" s="437"/>
      <c r="X3590" s="437"/>
      <c r="Y3590" s="437"/>
      <c r="Z3590" s="437"/>
      <c r="AA3590" s="437"/>
      <c r="AB3590" s="437"/>
      <c r="AC3590" s="437"/>
      <c r="AD3590" s="437"/>
      <c r="AE3590" s="437"/>
      <c r="AF3590" s="437"/>
    </row>
    <row r="3591">
      <c r="A3591" s="471" t="s">
        <v>6465</v>
      </c>
      <c r="B3591" s="480">
        <v>1.0</v>
      </c>
      <c r="C3591" s="484" t="s">
        <v>8955</v>
      </c>
      <c r="D3591" s="475"/>
      <c r="E3591" s="483" t="s">
        <v>8956</v>
      </c>
      <c r="F3591" s="480"/>
      <c r="G3591" s="484" t="s">
        <v>8957</v>
      </c>
      <c r="H3591" s="451"/>
      <c r="S3591" s="452"/>
      <c r="T3591" s="437"/>
      <c r="U3591" s="437"/>
      <c r="V3591" s="437"/>
      <c r="W3591" s="437"/>
      <c r="X3591" s="437"/>
      <c r="Y3591" s="437"/>
      <c r="Z3591" s="437"/>
      <c r="AA3591" s="437"/>
      <c r="AB3591" s="437"/>
      <c r="AC3591" s="437"/>
      <c r="AD3591" s="437"/>
      <c r="AE3591" s="437"/>
      <c r="AF3591" s="437"/>
    </row>
    <row r="3592">
      <c r="A3592" s="471" t="s">
        <v>6465</v>
      </c>
      <c r="B3592" s="483">
        <v>2.0</v>
      </c>
      <c r="C3592" s="484" t="s">
        <v>8955</v>
      </c>
      <c r="D3592" s="475"/>
      <c r="E3592" s="483" t="s">
        <v>8956</v>
      </c>
      <c r="F3592" s="480"/>
      <c r="G3592" s="484" t="s">
        <v>8957</v>
      </c>
      <c r="H3592" s="451"/>
      <c r="S3592" s="452"/>
      <c r="T3592" s="437"/>
      <c r="U3592" s="437"/>
      <c r="V3592" s="437"/>
      <c r="W3592" s="437"/>
      <c r="X3592" s="437"/>
      <c r="Y3592" s="437"/>
      <c r="Z3592" s="437"/>
      <c r="AA3592" s="437"/>
      <c r="AB3592" s="437"/>
      <c r="AC3592" s="437"/>
      <c r="AD3592" s="437"/>
      <c r="AE3592" s="437"/>
      <c r="AF3592" s="437"/>
    </row>
    <row r="3593">
      <c r="A3593" s="471"/>
      <c r="B3593" s="516" t="s">
        <v>8946</v>
      </c>
      <c r="C3593" s="476" t="s">
        <v>8958</v>
      </c>
      <c r="D3593" s="474"/>
      <c r="E3593" s="474"/>
      <c r="F3593" s="475"/>
      <c r="G3593" s="473" t="s">
        <v>8959</v>
      </c>
      <c r="H3593" s="451"/>
      <c r="S3593" s="452"/>
      <c r="T3593" s="437"/>
      <c r="U3593" s="437"/>
      <c r="V3593" s="437"/>
      <c r="W3593" s="437"/>
      <c r="X3593" s="437"/>
      <c r="Y3593" s="437"/>
      <c r="Z3593" s="437"/>
      <c r="AA3593" s="437"/>
      <c r="AB3593" s="437"/>
      <c r="AC3593" s="437"/>
      <c r="AD3593" s="437"/>
      <c r="AE3593" s="437"/>
      <c r="AF3593" s="437"/>
    </row>
    <row r="3594">
      <c r="A3594" s="486" t="s">
        <v>1636</v>
      </c>
      <c r="B3594" s="478">
        <v>1.0</v>
      </c>
      <c r="C3594" s="487" t="s">
        <v>1812</v>
      </c>
      <c r="D3594" s="474"/>
      <c r="E3594" s="474"/>
      <c r="F3594" s="475"/>
      <c r="G3594" s="476" t="s">
        <v>1638</v>
      </c>
      <c r="H3594" s="451"/>
      <c r="S3594" s="452"/>
      <c r="T3594" s="437"/>
      <c r="U3594" s="437"/>
      <c r="V3594" s="437"/>
      <c r="W3594" s="437"/>
      <c r="X3594" s="437"/>
      <c r="Y3594" s="437"/>
      <c r="Z3594" s="437"/>
      <c r="AA3594" s="437"/>
      <c r="AB3594" s="437"/>
      <c r="AC3594" s="437"/>
      <c r="AD3594" s="437"/>
      <c r="AE3594" s="437"/>
      <c r="AF3594" s="437"/>
    </row>
    <row r="3595">
      <c r="A3595" s="486" t="s">
        <v>1636</v>
      </c>
      <c r="B3595" s="478">
        <v>2.0</v>
      </c>
      <c r="C3595" s="487" t="s">
        <v>1813</v>
      </c>
      <c r="D3595" s="474"/>
      <c r="E3595" s="474"/>
      <c r="F3595" s="475"/>
      <c r="G3595" s="476" t="s">
        <v>1638</v>
      </c>
      <c r="H3595" s="451"/>
      <c r="S3595" s="452"/>
      <c r="T3595" s="437"/>
      <c r="U3595" s="437"/>
      <c r="V3595" s="437"/>
      <c r="W3595" s="437"/>
      <c r="X3595" s="437"/>
      <c r="Y3595" s="437"/>
      <c r="Z3595" s="437"/>
      <c r="AA3595" s="437"/>
      <c r="AB3595" s="437"/>
      <c r="AC3595" s="437"/>
      <c r="AD3595" s="437"/>
      <c r="AE3595" s="437"/>
      <c r="AF3595" s="437"/>
    </row>
    <row r="3596">
      <c r="A3596" s="486" t="s">
        <v>1646</v>
      </c>
      <c r="B3596" s="478">
        <v>3.0</v>
      </c>
      <c r="C3596" s="487" t="s">
        <v>1811</v>
      </c>
      <c r="D3596" s="474"/>
      <c r="E3596" s="474"/>
      <c r="F3596" s="475"/>
      <c r="G3596" s="476" t="s">
        <v>1729</v>
      </c>
      <c r="H3596" s="451"/>
      <c r="S3596" s="452"/>
      <c r="T3596" s="437"/>
      <c r="U3596" s="437"/>
      <c r="V3596" s="437"/>
      <c r="W3596" s="437"/>
      <c r="X3596" s="437"/>
      <c r="Y3596" s="437"/>
      <c r="Z3596" s="437"/>
      <c r="AA3596" s="437"/>
      <c r="AB3596" s="437"/>
      <c r="AC3596" s="437"/>
      <c r="AD3596" s="437"/>
      <c r="AE3596" s="437"/>
      <c r="AF3596" s="437"/>
    </row>
    <row r="3597">
      <c r="A3597" s="488" t="s">
        <v>8960</v>
      </c>
      <c r="B3597" s="474"/>
      <c r="C3597" s="474"/>
      <c r="D3597" s="474"/>
      <c r="E3597" s="474"/>
      <c r="F3597" s="474"/>
      <c r="G3597" s="474"/>
      <c r="H3597" s="451"/>
      <c r="S3597" s="452"/>
      <c r="T3597" s="437"/>
      <c r="U3597" s="437"/>
      <c r="V3597" s="437"/>
      <c r="W3597" s="437"/>
      <c r="X3597" s="437"/>
      <c r="Y3597" s="437"/>
      <c r="Z3597" s="437"/>
      <c r="AA3597" s="437"/>
      <c r="AB3597" s="437"/>
      <c r="AC3597" s="437"/>
      <c r="AD3597" s="437"/>
      <c r="AE3597" s="437"/>
      <c r="AF3597" s="437"/>
    </row>
    <row r="3598">
      <c r="A3598" s="471" t="s">
        <v>8944</v>
      </c>
      <c r="B3598" s="516" t="s">
        <v>8946</v>
      </c>
      <c r="C3598" s="473" t="s">
        <v>39</v>
      </c>
      <c r="D3598" s="475"/>
      <c r="E3598" s="472" t="s">
        <v>8951</v>
      </c>
      <c r="F3598" s="478" t="s">
        <v>8961</v>
      </c>
      <c r="G3598" s="473" t="s">
        <v>8953</v>
      </c>
      <c r="H3598" s="451"/>
      <c r="S3598" s="452"/>
      <c r="T3598" s="437"/>
      <c r="U3598" s="437"/>
      <c r="V3598" s="437"/>
      <c r="W3598" s="437"/>
      <c r="X3598" s="437"/>
      <c r="Y3598" s="437"/>
      <c r="Z3598" s="437"/>
      <c r="AA3598" s="437"/>
      <c r="AB3598" s="437"/>
      <c r="AC3598" s="437"/>
      <c r="AD3598" s="437"/>
      <c r="AE3598" s="437"/>
      <c r="AF3598" s="437"/>
    </row>
    <row r="3599">
      <c r="A3599" s="471" t="s">
        <v>6465</v>
      </c>
      <c r="B3599" s="472">
        <v>1.0</v>
      </c>
      <c r="C3599" s="476" t="s">
        <v>8955</v>
      </c>
      <c r="D3599" s="475"/>
      <c r="E3599" s="478" t="s">
        <v>8956</v>
      </c>
      <c r="F3599" s="472"/>
      <c r="G3599" s="473" t="s">
        <v>8957</v>
      </c>
      <c r="H3599" s="451"/>
      <c r="S3599" s="452"/>
      <c r="T3599" s="437"/>
      <c r="U3599" s="437"/>
      <c r="V3599" s="437"/>
      <c r="W3599" s="437"/>
      <c r="X3599" s="437"/>
      <c r="Y3599" s="437"/>
      <c r="Z3599" s="437"/>
      <c r="AA3599" s="437"/>
      <c r="AB3599" s="437"/>
      <c r="AC3599" s="437"/>
      <c r="AD3599" s="437"/>
      <c r="AE3599" s="437"/>
      <c r="AF3599" s="437"/>
    </row>
    <row r="3600">
      <c r="A3600" s="489" t="s">
        <v>8962</v>
      </c>
      <c r="B3600" s="474"/>
      <c r="C3600" s="474"/>
      <c r="D3600" s="474"/>
      <c r="E3600" s="474"/>
      <c r="F3600" s="474"/>
      <c r="G3600" s="474"/>
      <c r="H3600" s="451"/>
      <c r="S3600" s="452"/>
      <c r="T3600" s="437"/>
      <c r="U3600" s="437"/>
      <c r="V3600" s="437"/>
      <c r="W3600" s="437"/>
      <c r="X3600" s="437"/>
      <c r="Y3600" s="437"/>
      <c r="Z3600" s="437"/>
      <c r="AA3600" s="437"/>
      <c r="AB3600" s="437"/>
      <c r="AC3600" s="437"/>
      <c r="AD3600" s="437"/>
      <c r="AE3600" s="437"/>
      <c r="AF3600" s="437"/>
    </row>
    <row r="3601">
      <c r="A3601" s="471" t="s">
        <v>8944</v>
      </c>
      <c r="B3601" s="516" t="s">
        <v>8946</v>
      </c>
      <c r="C3601" s="473" t="s">
        <v>39</v>
      </c>
      <c r="D3601" s="475"/>
      <c r="E3601" s="472" t="s">
        <v>8951</v>
      </c>
      <c r="F3601" s="472" t="s">
        <v>8952</v>
      </c>
      <c r="G3601" s="473" t="s">
        <v>8953</v>
      </c>
      <c r="H3601" s="451"/>
      <c r="S3601" s="452"/>
      <c r="T3601" s="437"/>
      <c r="U3601" s="437"/>
      <c r="V3601" s="437"/>
      <c r="W3601" s="437"/>
      <c r="X3601" s="437"/>
      <c r="Y3601" s="437"/>
      <c r="Z3601" s="437"/>
      <c r="AA3601" s="437"/>
      <c r="AB3601" s="437"/>
      <c r="AC3601" s="437"/>
      <c r="AD3601" s="437"/>
      <c r="AE3601" s="437"/>
      <c r="AF3601" s="437"/>
    </row>
    <row r="3602">
      <c r="A3602" s="490" t="s">
        <v>6465</v>
      </c>
      <c r="B3602" s="491">
        <v>1.0</v>
      </c>
      <c r="C3602" s="492" t="s">
        <v>8955</v>
      </c>
      <c r="D3602" s="493"/>
      <c r="E3602" s="494" t="s">
        <v>8956</v>
      </c>
      <c r="F3602" s="491"/>
      <c r="G3602" s="495" t="s">
        <v>8963</v>
      </c>
      <c r="H3602" s="451"/>
      <c r="S3602" s="452"/>
      <c r="T3602" s="437"/>
      <c r="U3602" s="437"/>
      <c r="V3602" s="437"/>
      <c r="W3602" s="437"/>
      <c r="X3602" s="437"/>
      <c r="Y3602" s="437"/>
      <c r="Z3602" s="437"/>
      <c r="AA3602" s="437"/>
      <c r="AB3602" s="437"/>
      <c r="AC3602" s="437"/>
      <c r="AD3602" s="437"/>
      <c r="AE3602" s="437"/>
      <c r="AF3602" s="437"/>
    </row>
    <row r="3603">
      <c r="A3603" s="496"/>
      <c r="B3603" s="497"/>
      <c r="C3603" s="497"/>
      <c r="E3603" s="497"/>
      <c r="F3603" s="497"/>
      <c r="G3603" s="497"/>
      <c r="H3603" s="451"/>
      <c r="S3603" s="452"/>
      <c r="T3603" s="437"/>
      <c r="U3603" s="437"/>
      <c r="V3603" s="437"/>
      <c r="W3603" s="437"/>
      <c r="X3603" s="437"/>
      <c r="Y3603" s="437"/>
      <c r="Z3603" s="437"/>
      <c r="AA3603" s="437"/>
      <c r="AB3603" s="437"/>
      <c r="AC3603" s="437"/>
      <c r="AD3603" s="437"/>
      <c r="AE3603" s="437"/>
      <c r="AF3603" s="437"/>
    </row>
    <row r="3604">
      <c r="A3604" s="498" t="s">
        <v>8964</v>
      </c>
      <c r="B3604" s="435"/>
      <c r="C3604" s="435"/>
      <c r="D3604" s="499" t="s">
        <v>8965</v>
      </c>
      <c r="E3604" s="500" t="s">
        <v>8966</v>
      </c>
      <c r="F3604" s="499" t="s">
        <v>8967</v>
      </c>
      <c r="G3604" s="435"/>
      <c r="H3604" s="435"/>
      <c r="I3604" s="435"/>
      <c r="J3604" s="501" t="s">
        <v>8965</v>
      </c>
      <c r="K3604" s="500" t="s">
        <v>8966</v>
      </c>
      <c r="L3604" s="501" t="s">
        <v>8968</v>
      </c>
      <c r="M3604" s="435"/>
      <c r="N3604" s="435"/>
      <c r="O3604" s="435"/>
      <c r="P3604" s="502" t="s">
        <v>8965</v>
      </c>
      <c r="Q3604" s="503" t="s">
        <v>8966</v>
      </c>
      <c r="R3604" s="504"/>
      <c r="S3604" s="436"/>
      <c r="T3604" s="437"/>
      <c r="U3604" s="437"/>
      <c r="V3604" s="437"/>
      <c r="W3604" s="437"/>
      <c r="X3604" s="437"/>
      <c r="Y3604" s="437"/>
      <c r="Z3604" s="437"/>
      <c r="AA3604" s="437"/>
      <c r="AB3604" s="437"/>
      <c r="AC3604" s="437"/>
      <c r="AD3604" s="437"/>
      <c r="AE3604" s="437"/>
      <c r="AF3604" s="437"/>
    </row>
    <row r="3605">
      <c r="A3605" s="505"/>
      <c r="S3605" s="452"/>
      <c r="T3605" s="437"/>
      <c r="U3605" s="437"/>
      <c r="V3605" s="437"/>
      <c r="W3605" s="437"/>
      <c r="X3605" s="437"/>
      <c r="Y3605" s="437"/>
      <c r="Z3605" s="437"/>
      <c r="AA3605" s="437"/>
      <c r="AB3605" s="437"/>
      <c r="AC3605" s="437"/>
      <c r="AD3605" s="437"/>
      <c r="AE3605" s="437"/>
      <c r="AF3605" s="437"/>
    </row>
    <row r="3606">
      <c r="A3606" s="506" t="s">
        <v>8969</v>
      </c>
      <c r="D3606" s="507" t="s">
        <v>8965</v>
      </c>
      <c r="E3606" s="508" t="s">
        <v>8966</v>
      </c>
      <c r="F3606" s="507" t="s">
        <v>8970</v>
      </c>
      <c r="J3606" s="507" t="s">
        <v>8965</v>
      </c>
      <c r="K3606" s="508" t="s">
        <v>8966</v>
      </c>
      <c r="L3606" s="507" t="s">
        <v>8971</v>
      </c>
      <c r="P3606" s="509" t="s">
        <v>8965</v>
      </c>
      <c r="Q3606" s="510" t="s">
        <v>8966</v>
      </c>
      <c r="R3606" s="511" t="s">
        <v>8972</v>
      </c>
      <c r="S3606" s="452"/>
      <c r="T3606" s="437"/>
      <c r="U3606" s="437"/>
      <c r="V3606" s="437"/>
      <c r="W3606" s="437"/>
      <c r="X3606" s="437"/>
      <c r="Y3606" s="437"/>
      <c r="Z3606" s="437"/>
      <c r="AA3606" s="437"/>
      <c r="AB3606" s="437"/>
      <c r="AC3606" s="437"/>
      <c r="AD3606" s="437"/>
      <c r="AE3606" s="437"/>
      <c r="AF3606" s="437"/>
    </row>
    <row r="3607">
      <c r="A3607" s="512"/>
      <c r="B3607" s="513"/>
      <c r="C3607" s="513"/>
      <c r="D3607" s="513"/>
      <c r="E3607" s="513"/>
      <c r="F3607" s="513"/>
      <c r="G3607" s="513"/>
      <c r="H3607" s="513"/>
      <c r="I3607" s="513"/>
      <c r="J3607" s="513"/>
      <c r="K3607" s="513"/>
      <c r="L3607" s="513"/>
      <c r="M3607" s="513"/>
      <c r="N3607" s="513"/>
      <c r="O3607" s="513"/>
      <c r="P3607" s="513"/>
      <c r="Q3607" s="513"/>
      <c r="R3607" s="513"/>
      <c r="S3607" s="514"/>
      <c r="T3607" s="437"/>
      <c r="U3607" s="437"/>
      <c r="V3607" s="437"/>
      <c r="W3607" s="437"/>
      <c r="X3607" s="437"/>
      <c r="Y3607" s="437"/>
      <c r="Z3607" s="437"/>
      <c r="AA3607" s="437"/>
      <c r="AB3607" s="437"/>
      <c r="AC3607" s="437"/>
      <c r="AD3607" s="437"/>
      <c r="AE3607" s="437"/>
      <c r="AF3607" s="437"/>
    </row>
    <row r="3608">
      <c r="A3608" s="434" t="s">
        <v>9103</v>
      </c>
      <c r="B3608" s="435"/>
      <c r="C3608" s="435"/>
      <c r="D3608" s="435"/>
      <c r="E3608" s="435"/>
      <c r="F3608" s="435"/>
      <c r="G3608" s="435"/>
      <c r="H3608" s="435"/>
      <c r="I3608" s="435"/>
      <c r="J3608" s="435"/>
      <c r="K3608" s="435"/>
      <c r="L3608" s="435"/>
      <c r="M3608" s="435"/>
      <c r="N3608" s="435"/>
      <c r="O3608" s="435"/>
      <c r="P3608" s="435"/>
      <c r="Q3608" s="435"/>
      <c r="R3608" s="435"/>
      <c r="S3608" s="436"/>
      <c r="T3608" s="437"/>
      <c r="U3608" s="437"/>
      <c r="V3608" s="437"/>
      <c r="W3608" s="437"/>
      <c r="X3608" s="437"/>
      <c r="Y3608" s="437"/>
      <c r="Z3608" s="437"/>
      <c r="AA3608" s="437"/>
      <c r="AB3608" s="437"/>
      <c r="AC3608" s="437"/>
      <c r="AD3608" s="437"/>
      <c r="AE3608" s="437"/>
      <c r="AF3608" s="437"/>
    </row>
    <row r="3609">
      <c r="A3609" s="438" t="s">
        <v>8935</v>
      </c>
      <c r="B3609" s="439"/>
      <c r="C3609" s="438" t="s">
        <v>8936</v>
      </c>
      <c r="D3609" s="440"/>
      <c r="E3609" s="439"/>
      <c r="F3609" s="441" t="s">
        <v>1437</v>
      </c>
      <c r="G3609" s="442" t="s">
        <v>8937</v>
      </c>
      <c r="H3609" s="443" t="s">
        <v>1442</v>
      </c>
      <c r="I3609" s="444"/>
      <c r="J3609" s="444"/>
      <c r="K3609" s="444"/>
      <c r="L3609" s="444"/>
      <c r="M3609" s="444"/>
      <c r="N3609" s="444"/>
      <c r="O3609" s="444"/>
      <c r="P3609" s="444"/>
      <c r="Q3609" s="444"/>
      <c r="R3609" s="444"/>
      <c r="S3609" s="445"/>
      <c r="T3609" s="437"/>
      <c r="U3609" s="437"/>
      <c r="V3609" s="437"/>
      <c r="W3609" s="437"/>
      <c r="X3609" s="437"/>
      <c r="Y3609" s="437"/>
      <c r="Z3609" s="437"/>
      <c r="AA3609" s="437"/>
      <c r="AB3609" s="437"/>
      <c r="AC3609" s="437"/>
      <c r="AD3609" s="437"/>
      <c r="AE3609" s="437"/>
      <c r="AF3609" s="437"/>
    </row>
    <row r="3610">
      <c r="A3610" s="446" t="s">
        <v>8938</v>
      </c>
      <c r="B3610" s="22"/>
      <c r="C3610" s="447"/>
      <c r="D3610" s="448"/>
      <c r="E3610" s="22"/>
      <c r="F3610" s="449" t="s">
        <v>8939</v>
      </c>
      <c r="G3610" s="450"/>
      <c r="H3610" s="451"/>
      <c r="S3610" s="452"/>
      <c r="T3610" s="437"/>
      <c r="U3610" s="437"/>
      <c r="V3610" s="437"/>
      <c r="W3610" s="437"/>
      <c r="X3610" s="437"/>
      <c r="Y3610" s="437"/>
      <c r="Z3610" s="437"/>
      <c r="AA3610" s="437"/>
      <c r="AB3610" s="437"/>
      <c r="AC3610" s="437"/>
      <c r="AD3610" s="437"/>
      <c r="AE3610" s="437"/>
      <c r="AF3610" s="437"/>
    </row>
    <row r="3611">
      <c r="A3611" s="453" t="s">
        <v>8940</v>
      </c>
      <c r="B3611" s="448"/>
      <c r="C3611" s="448"/>
      <c r="D3611" s="22"/>
      <c r="E3611" s="454" t="s">
        <v>8941</v>
      </c>
      <c r="F3611" s="455" t="s">
        <v>8942</v>
      </c>
      <c r="G3611" s="456"/>
      <c r="H3611" s="451"/>
      <c r="S3611" s="452"/>
      <c r="T3611" s="437"/>
      <c r="U3611" s="437"/>
      <c r="V3611" s="437"/>
      <c r="W3611" s="437"/>
      <c r="X3611" s="437"/>
      <c r="Y3611" s="437"/>
      <c r="Z3611" s="437"/>
      <c r="AA3611" s="437"/>
      <c r="AB3611" s="437"/>
      <c r="AC3611" s="437"/>
      <c r="AD3611" s="437"/>
      <c r="AE3611" s="437"/>
      <c r="AF3611" s="437"/>
    </row>
    <row r="3612">
      <c r="A3612" s="457" t="s">
        <v>8943</v>
      </c>
      <c r="B3612" s="458"/>
      <c r="C3612" s="458"/>
      <c r="D3612" s="459"/>
      <c r="E3612" s="460"/>
      <c r="F3612" s="461"/>
      <c r="G3612" s="462"/>
      <c r="H3612" s="463"/>
      <c r="I3612" s="464"/>
      <c r="J3612" s="464"/>
      <c r="K3612" s="464"/>
      <c r="L3612" s="464"/>
      <c r="M3612" s="464"/>
      <c r="N3612" s="464"/>
      <c r="O3612" s="464"/>
      <c r="P3612" s="464"/>
      <c r="Q3612" s="464"/>
      <c r="R3612" s="464"/>
      <c r="S3612" s="465"/>
      <c r="T3612" s="437"/>
      <c r="U3612" s="437"/>
      <c r="V3612" s="437"/>
      <c r="W3612" s="437"/>
      <c r="X3612" s="437"/>
      <c r="Y3612" s="437"/>
      <c r="Z3612" s="437"/>
      <c r="AA3612" s="437"/>
      <c r="AB3612" s="437"/>
      <c r="AC3612" s="437"/>
      <c r="AD3612" s="437"/>
      <c r="AE3612" s="437"/>
      <c r="AF3612" s="437"/>
    </row>
    <row r="3613">
      <c r="A3613" s="466" t="s">
        <v>8944</v>
      </c>
      <c r="B3613" s="467"/>
      <c r="C3613" s="468" t="s">
        <v>8945</v>
      </c>
      <c r="D3613" s="469"/>
      <c r="E3613" s="469"/>
      <c r="F3613" s="469"/>
      <c r="G3613" s="469"/>
      <c r="H3613" s="470" t="s">
        <v>1520</v>
      </c>
      <c r="S3613" s="452"/>
      <c r="T3613" s="437"/>
      <c r="U3613" s="437"/>
      <c r="V3613" s="437"/>
      <c r="W3613" s="437"/>
      <c r="X3613" s="437"/>
      <c r="Y3613" s="437"/>
      <c r="Z3613" s="437"/>
      <c r="AA3613" s="437"/>
      <c r="AB3613" s="437"/>
      <c r="AC3613" s="437"/>
      <c r="AD3613" s="437"/>
      <c r="AE3613" s="437"/>
      <c r="AF3613" s="437"/>
    </row>
    <row r="3614">
      <c r="A3614" s="479"/>
      <c r="B3614" s="467" t="s">
        <v>8946</v>
      </c>
      <c r="C3614" s="485" t="s">
        <v>39</v>
      </c>
      <c r="D3614" s="475"/>
      <c r="E3614" s="480" t="s">
        <v>8951</v>
      </c>
      <c r="F3614" s="480" t="s">
        <v>8952</v>
      </c>
      <c r="G3614" s="485" t="s">
        <v>8953</v>
      </c>
      <c r="H3614" s="451"/>
      <c r="S3614" s="452"/>
      <c r="T3614" s="437"/>
      <c r="U3614" s="437"/>
      <c r="V3614" s="437"/>
      <c r="W3614" s="437"/>
      <c r="X3614" s="437"/>
      <c r="Y3614" s="437"/>
      <c r="Z3614" s="437"/>
      <c r="AA3614" s="437"/>
      <c r="AB3614" s="437"/>
      <c r="AC3614" s="437"/>
      <c r="AD3614" s="437"/>
      <c r="AE3614" s="437"/>
      <c r="AF3614" s="437"/>
    </row>
    <row r="3615">
      <c r="A3615" s="471" t="s">
        <v>6465</v>
      </c>
      <c r="B3615" s="480">
        <v>1.0</v>
      </c>
      <c r="C3615" s="484" t="s">
        <v>8955</v>
      </c>
      <c r="D3615" s="475"/>
      <c r="E3615" s="483" t="s">
        <v>8956</v>
      </c>
      <c r="F3615" s="480"/>
      <c r="G3615" s="484" t="s">
        <v>8957</v>
      </c>
      <c r="H3615" s="451"/>
      <c r="S3615" s="452"/>
      <c r="T3615" s="437"/>
      <c r="U3615" s="437"/>
      <c r="V3615" s="437"/>
      <c r="W3615" s="437"/>
      <c r="X3615" s="437"/>
      <c r="Y3615" s="437"/>
      <c r="Z3615" s="437"/>
      <c r="AA3615" s="437"/>
      <c r="AB3615" s="437"/>
      <c r="AC3615" s="437"/>
      <c r="AD3615" s="437"/>
      <c r="AE3615" s="437"/>
      <c r="AF3615" s="437"/>
    </row>
    <row r="3616">
      <c r="A3616" s="471" t="s">
        <v>6465</v>
      </c>
      <c r="B3616" s="483">
        <v>2.0</v>
      </c>
      <c r="C3616" s="484" t="s">
        <v>8955</v>
      </c>
      <c r="D3616" s="475"/>
      <c r="E3616" s="483" t="s">
        <v>8956</v>
      </c>
      <c r="F3616" s="480"/>
      <c r="G3616" s="484" t="s">
        <v>8957</v>
      </c>
      <c r="H3616" s="451"/>
      <c r="S3616" s="452"/>
      <c r="T3616" s="437"/>
      <c r="U3616" s="437"/>
      <c r="V3616" s="437"/>
      <c r="W3616" s="437"/>
      <c r="X3616" s="437"/>
      <c r="Y3616" s="437"/>
      <c r="Z3616" s="437"/>
      <c r="AA3616" s="437"/>
      <c r="AB3616" s="437"/>
      <c r="AC3616" s="437"/>
      <c r="AD3616" s="437"/>
      <c r="AE3616" s="437"/>
      <c r="AF3616" s="437"/>
    </row>
    <row r="3617">
      <c r="A3617" s="471"/>
      <c r="B3617" s="516" t="s">
        <v>8946</v>
      </c>
      <c r="C3617" s="476" t="s">
        <v>8958</v>
      </c>
      <c r="D3617" s="474"/>
      <c r="E3617" s="474"/>
      <c r="F3617" s="475"/>
      <c r="G3617" s="473" t="s">
        <v>8959</v>
      </c>
      <c r="H3617" s="451"/>
      <c r="S3617" s="452"/>
      <c r="T3617" s="437"/>
      <c r="U3617" s="437"/>
      <c r="V3617" s="437"/>
      <c r="W3617" s="437"/>
      <c r="X3617" s="437"/>
      <c r="Y3617" s="437"/>
      <c r="Z3617" s="437"/>
      <c r="AA3617" s="437"/>
      <c r="AB3617" s="437"/>
      <c r="AC3617" s="437"/>
      <c r="AD3617" s="437"/>
      <c r="AE3617" s="437"/>
      <c r="AF3617" s="437"/>
    </row>
    <row r="3618">
      <c r="A3618" s="486" t="s">
        <v>1636</v>
      </c>
      <c r="B3618" s="478">
        <v>1.0</v>
      </c>
      <c r="C3618" s="487" t="s">
        <v>1809</v>
      </c>
      <c r="D3618" s="474"/>
      <c r="E3618" s="474"/>
      <c r="F3618" s="475"/>
      <c r="G3618" s="476" t="s">
        <v>1638</v>
      </c>
      <c r="H3618" s="451"/>
      <c r="S3618" s="452"/>
      <c r="T3618" s="437"/>
      <c r="U3618" s="437"/>
      <c r="V3618" s="437"/>
      <c r="W3618" s="437"/>
      <c r="X3618" s="437"/>
      <c r="Y3618" s="437"/>
      <c r="Z3618" s="437"/>
      <c r="AA3618" s="437"/>
      <c r="AB3618" s="437"/>
      <c r="AC3618" s="437"/>
      <c r="AD3618" s="437"/>
      <c r="AE3618" s="437"/>
      <c r="AF3618" s="437"/>
    </row>
    <row r="3619">
      <c r="A3619" s="486" t="s">
        <v>1636</v>
      </c>
      <c r="B3619" s="478">
        <v>2.0</v>
      </c>
      <c r="C3619" s="487" t="s">
        <v>1810</v>
      </c>
      <c r="D3619" s="474"/>
      <c r="E3619" s="474"/>
      <c r="F3619" s="475"/>
      <c r="G3619" s="476" t="s">
        <v>1638</v>
      </c>
      <c r="H3619" s="451"/>
      <c r="S3619" s="452"/>
      <c r="T3619" s="437"/>
      <c r="U3619" s="437"/>
      <c r="V3619" s="437"/>
      <c r="W3619" s="437"/>
      <c r="X3619" s="437"/>
      <c r="Y3619" s="437"/>
      <c r="Z3619" s="437"/>
      <c r="AA3619" s="437"/>
      <c r="AB3619" s="437"/>
      <c r="AC3619" s="437"/>
      <c r="AD3619" s="437"/>
      <c r="AE3619" s="437"/>
      <c r="AF3619" s="437"/>
    </row>
    <row r="3620">
      <c r="A3620" s="486" t="s">
        <v>1646</v>
      </c>
      <c r="B3620" s="478">
        <v>3.0</v>
      </c>
      <c r="C3620" s="487" t="s">
        <v>1811</v>
      </c>
      <c r="D3620" s="474"/>
      <c r="E3620" s="474"/>
      <c r="F3620" s="475"/>
      <c r="G3620" s="476" t="s">
        <v>1729</v>
      </c>
      <c r="H3620" s="451"/>
      <c r="S3620" s="452"/>
      <c r="T3620" s="437"/>
      <c r="U3620" s="437"/>
      <c r="V3620" s="437"/>
      <c r="W3620" s="437"/>
      <c r="X3620" s="437"/>
      <c r="Y3620" s="437"/>
      <c r="Z3620" s="437"/>
      <c r="AA3620" s="437"/>
      <c r="AB3620" s="437"/>
      <c r="AC3620" s="437"/>
      <c r="AD3620" s="437"/>
      <c r="AE3620" s="437"/>
      <c r="AF3620" s="437"/>
    </row>
    <row r="3621">
      <c r="A3621" s="488" t="s">
        <v>8960</v>
      </c>
      <c r="B3621" s="474"/>
      <c r="C3621" s="474"/>
      <c r="D3621" s="474"/>
      <c r="E3621" s="474"/>
      <c r="F3621" s="474"/>
      <c r="G3621" s="474"/>
      <c r="H3621" s="451"/>
      <c r="S3621" s="452"/>
      <c r="T3621" s="437"/>
      <c r="U3621" s="437"/>
      <c r="V3621" s="437"/>
      <c r="W3621" s="437"/>
      <c r="X3621" s="437"/>
      <c r="Y3621" s="437"/>
      <c r="Z3621" s="437"/>
      <c r="AA3621" s="437"/>
      <c r="AB3621" s="437"/>
      <c r="AC3621" s="437"/>
      <c r="AD3621" s="437"/>
      <c r="AE3621" s="437"/>
      <c r="AF3621" s="437"/>
    </row>
    <row r="3622">
      <c r="A3622" s="471" t="s">
        <v>8944</v>
      </c>
      <c r="B3622" s="516" t="s">
        <v>8946</v>
      </c>
      <c r="C3622" s="473" t="s">
        <v>39</v>
      </c>
      <c r="D3622" s="475"/>
      <c r="E3622" s="472" t="s">
        <v>8951</v>
      </c>
      <c r="F3622" s="478" t="s">
        <v>8961</v>
      </c>
      <c r="G3622" s="473" t="s">
        <v>8953</v>
      </c>
      <c r="H3622" s="451"/>
      <c r="S3622" s="452"/>
      <c r="T3622" s="437"/>
      <c r="U3622" s="437"/>
      <c r="V3622" s="437"/>
      <c r="W3622" s="437"/>
      <c r="X3622" s="437"/>
      <c r="Y3622" s="437"/>
      <c r="Z3622" s="437"/>
      <c r="AA3622" s="437"/>
      <c r="AB3622" s="437"/>
      <c r="AC3622" s="437"/>
      <c r="AD3622" s="437"/>
      <c r="AE3622" s="437"/>
      <c r="AF3622" s="437"/>
    </row>
    <row r="3623">
      <c r="A3623" s="471" t="s">
        <v>6465</v>
      </c>
      <c r="B3623" s="472">
        <v>1.0</v>
      </c>
      <c r="C3623" s="476" t="s">
        <v>8955</v>
      </c>
      <c r="D3623" s="475"/>
      <c r="E3623" s="478" t="s">
        <v>8956</v>
      </c>
      <c r="F3623" s="472"/>
      <c r="G3623" s="473" t="s">
        <v>8957</v>
      </c>
      <c r="H3623" s="451"/>
      <c r="S3623" s="452"/>
      <c r="T3623" s="437"/>
      <c r="U3623" s="437"/>
      <c r="V3623" s="437"/>
      <c r="W3623" s="437"/>
      <c r="X3623" s="437"/>
      <c r="Y3623" s="437"/>
      <c r="Z3623" s="437"/>
      <c r="AA3623" s="437"/>
      <c r="AB3623" s="437"/>
      <c r="AC3623" s="437"/>
      <c r="AD3623" s="437"/>
      <c r="AE3623" s="437"/>
      <c r="AF3623" s="437"/>
    </row>
    <row r="3624">
      <c r="A3624" s="489" t="s">
        <v>8962</v>
      </c>
      <c r="B3624" s="474"/>
      <c r="C3624" s="474"/>
      <c r="D3624" s="474"/>
      <c r="E3624" s="474"/>
      <c r="F3624" s="474"/>
      <c r="G3624" s="474"/>
      <c r="H3624" s="451"/>
      <c r="S3624" s="452"/>
      <c r="T3624" s="437"/>
      <c r="U3624" s="437"/>
      <c r="V3624" s="437"/>
      <c r="W3624" s="437"/>
      <c r="X3624" s="437"/>
      <c r="Y3624" s="437"/>
      <c r="Z3624" s="437"/>
      <c r="AA3624" s="437"/>
      <c r="AB3624" s="437"/>
      <c r="AC3624" s="437"/>
      <c r="AD3624" s="437"/>
      <c r="AE3624" s="437"/>
      <c r="AF3624" s="437"/>
    </row>
    <row r="3625">
      <c r="A3625" s="471" t="s">
        <v>8944</v>
      </c>
      <c r="B3625" s="516" t="s">
        <v>8946</v>
      </c>
      <c r="C3625" s="473" t="s">
        <v>39</v>
      </c>
      <c r="D3625" s="475"/>
      <c r="E3625" s="472" t="s">
        <v>8951</v>
      </c>
      <c r="F3625" s="472" t="s">
        <v>8952</v>
      </c>
      <c r="G3625" s="473" t="s">
        <v>8953</v>
      </c>
      <c r="H3625" s="451"/>
      <c r="S3625" s="452"/>
      <c r="T3625" s="437"/>
      <c r="U3625" s="437"/>
      <c r="V3625" s="437"/>
      <c r="W3625" s="437"/>
      <c r="X3625" s="437"/>
      <c r="Y3625" s="437"/>
      <c r="Z3625" s="437"/>
      <c r="AA3625" s="437"/>
      <c r="AB3625" s="437"/>
      <c r="AC3625" s="437"/>
      <c r="AD3625" s="437"/>
      <c r="AE3625" s="437"/>
      <c r="AF3625" s="437"/>
    </row>
    <row r="3626">
      <c r="A3626" s="490" t="s">
        <v>6465</v>
      </c>
      <c r="B3626" s="491">
        <v>1.0</v>
      </c>
      <c r="C3626" s="492" t="s">
        <v>8955</v>
      </c>
      <c r="D3626" s="493"/>
      <c r="E3626" s="494" t="s">
        <v>8956</v>
      </c>
      <c r="F3626" s="491"/>
      <c r="G3626" s="495" t="s">
        <v>8963</v>
      </c>
      <c r="H3626" s="451"/>
      <c r="S3626" s="452"/>
      <c r="T3626" s="437"/>
      <c r="U3626" s="437"/>
      <c r="V3626" s="437"/>
      <c r="W3626" s="437"/>
      <c r="X3626" s="437"/>
      <c r="Y3626" s="437"/>
      <c r="Z3626" s="437"/>
      <c r="AA3626" s="437"/>
      <c r="AB3626" s="437"/>
      <c r="AC3626" s="437"/>
      <c r="AD3626" s="437"/>
      <c r="AE3626" s="437"/>
      <c r="AF3626" s="437"/>
    </row>
    <row r="3627">
      <c r="A3627" s="496"/>
      <c r="B3627" s="497"/>
      <c r="C3627" s="497"/>
      <c r="E3627" s="497"/>
      <c r="F3627" s="497"/>
      <c r="G3627" s="497"/>
      <c r="H3627" s="451"/>
      <c r="S3627" s="452"/>
      <c r="T3627" s="437"/>
      <c r="U3627" s="437"/>
      <c r="V3627" s="437"/>
      <c r="W3627" s="437"/>
      <c r="X3627" s="437"/>
      <c r="Y3627" s="437"/>
      <c r="Z3627" s="437"/>
      <c r="AA3627" s="437"/>
      <c r="AB3627" s="437"/>
      <c r="AC3627" s="437"/>
      <c r="AD3627" s="437"/>
      <c r="AE3627" s="437"/>
      <c r="AF3627" s="437"/>
    </row>
    <row r="3628">
      <c r="A3628" s="498" t="s">
        <v>8964</v>
      </c>
      <c r="B3628" s="435"/>
      <c r="C3628" s="435"/>
      <c r="D3628" s="499" t="s">
        <v>8965</v>
      </c>
      <c r="E3628" s="500" t="s">
        <v>8966</v>
      </c>
      <c r="F3628" s="499" t="s">
        <v>8967</v>
      </c>
      <c r="G3628" s="435"/>
      <c r="H3628" s="435"/>
      <c r="I3628" s="435"/>
      <c r="J3628" s="501" t="s">
        <v>8965</v>
      </c>
      <c r="K3628" s="500" t="s">
        <v>8966</v>
      </c>
      <c r="L3628" s="501" t="s">
        <v>8968</v>
      </c>
      <c r="M3628" s="435"/>
      <c r="N3628" s="435"/>
      <c r="O3628" s="435"/>
      <c r="P3628" s="502" t="s">
        <v>8965</v>
      </c>
      <c r="Q3628" s="503" t="s">
        <v>8966</v>
      </c>
      <c r="R3628" s="504"/>
      <c r="S3628" s="436"/>
      <c r="T3628" s="437"/>
      <c r="U3628" s="437"/>
      <c r="V3628" s="437"/>
      <c r="W3628" s="437"/>
      <c r="X3628" s="437"/>
      <c r="Y3628" s="437"/>
      <c r="Z3628" s="437"/>
      <c r="AA3628" s="437"/>
      <c r="AB3628" s="437"/>
      <c r="AC3628" s="437"/>
      <c r="AD3628" s="437"/>
      <c r="AE3628" s="437"/>
      <c r="AF3628" s="437"/>
    </row>
    <row r="3629">
      <c r="A3629" s="505"/>
      <c r="S3629" s="452"/>
      <c r="T3629" s="437"/>
      <c r="U3629" s="437"/>
      <c r="V3629" s="437"/>
      <c r="W3629" s="437"/>
      <c r="X3629" s="437"/>
      <c r="Y3629" s="437"/>
      <c r="Z3629" s="437"/>
      <c r="AA3629" s="437"/>
      <c r="AB3629" s="437"/>
      <c r="AC3629" s="437"/>
      <c r="AD3629" s="437"/>
      <c r="AE3629" s="437"/>
      <c r="AF3629" s="437"/>
    </row>
    <row r="3630">
      <c r="A3630" s="506" t="s">
        <v>8969</v>
      </c>
      <c r="D3630" s="507" t="s">
        <v>8965</v>
      </c>
      <c r="E3630" s="508" t="s">
        <v>8966</v>
      </c>
      <c r="F3630" s="507" t="s">
        <v>8970</v>
      </c>
      <c r="J3630" s="507" t="s">
        <v>8965</v>
      </c>
      <c r="K3630" s="508" t="s">
        <v>8966</v>
      </c>
      <c r="L3630" s="507" t="s">
        <v>8971</v>
      </c>
      <c r="P3630" s="509" t="s">
        <v>8965</v>
      </c>
      <c r="Q3630" s="510" t="s">
        <v>8966</v>
      </c>
      <c r="R3630" s="511" t="s">
        <v>8972</v>
      </c>
      <c r="S3630" s="452"/>
      <c r="T3630" s="437"/>
      <c r="U3630" s="437"/>
      <c r="V3630" s="437"/>
      <c r="W3630" s="437"/>
      <c r="X3630" s="437"/>
      <c r="Y3630" s="437"/>
      <c r="Z3630" s="437"/>
      <c r="AA3630" s="437"/>
      <c r="AB3630" s="437"/>
      <c r="AC3630" s="437"/>
      <c r="AD3630" s="437"/>
      <c r="AE3630" s="437"/>
      <c r="AF3630" s="437"/>
    </row>
    <row r="3631">
      <c r="A3631" s="512"/>
      <c r="B3631" s="513"/>
      <c r="C3631" s="513"/>
      <c r="D3631" s="513"/>
      <c r="E3631" s="513"/>
      <c r="F3631" s="513"/>
      <c r="G3631" s="513"/>
      <c r="H3631" s="513"/>
      <c r="I3631" s="513"/>
      <c r="J3631" s="513"/>
      <c r="K3631" s="513"/>
      <c r="L3631" s="513"/>
      <c r="M3631" s="513"/>
      <c r="N3631" s="513"/>
      <c r="O3631" s="513"/>
      <c r="P3631" s="513"/>
      <c r="Q3631" s="513"/>
      <c r="R3631" s="513"/>
      <c r="S3631" s="514"/>
      <c r="T3631" s="437"/>
      <c r="U3631" s="437"/>
      <c r="V3631" s="437"/>
      <c r="W3631" s="437"/>
      <c r="X3631" s="437"/>
      <c r="Y3631" s="437"/>
      <c r="Z3631" s="437"/>
      <c r="AA3631" s="437"/>
      <c r="AB3631" s="437"/>
      <c r="AC3631" s="437"/>
      <c r="AD3631" s="437"/>
      <c r="AE3631" s="437"/>
      <c r="AF3631" s="437"/>
    </row>
    <row r="3632">
      <c r="A3632" s="434" t="s">
        <v>9104</v>
      </c>
      <c r="B3632" s="435"/>
      <c r="C3632" s="435"/>
      <c r="D3632" s="435"/>
      <c r="E3632" s="435"/>
      <c r="F3632" s="435"/>
      <c r="G3632" s="435"/>
      <c r="H3632" s="435"/>
      <c r="I3632" s="435"/>
      <c r="J3632" s="435"/>
      <c r="K3632" s="435"/>
      <c r="L3632" s="435"/>
      <c r="M3632" s="435"/>
      <c r="N3632" s="435"/>
      <c r="O3632" s="435"/>
      <c r="P3632" s="435"/>
      <c r="Q3632" s="435"/>
      <c r="R3632" s="435"/>
      <c r="S3632" s="436"/>
      <c r="T3632" s="437"/>
      <c r="U3632" s="437"/>
      <c r="V3632" s="437"/>
      <c r="W3632" s="437"/>
      <c r="X3632" s="437"/>
      <c r="Y3632" s="437"/>
      <c r="Z3632" s="437"/>
      <c r="AA3632" s="437"/>
      <c r="AB3632" s="437"/>
      <c r="AC3632" s="437"/>
      <c r="AD3632" s="437"/>
      <c r="AE3632" s="437"/>
      <c r="AF3632" s="437"/>
    </row>
    <row r="3633">
      <c r="A3633" s="438" t="s">
        <v>8935</v>
      </c>
      <c r="B3633" s="439"/>
      <c r="C3633" s="438" t="s">
        <v>8936</v>
      </c>
      <c r="D3633" s="440"/>
      <c r="E3633" s="439"/>
      <c r="F3633" s="441" t="s">
        <v>1437</v>
      </c>
      <c r="G3633" s="442" t="s">
        <v>8937</v>
      </c>
      <c r="H3633" s="443" t="s">
        <v>1442</v>
      </c>
      <c r="I3633" s="444"/>
      <c r="J3633" s="444"/>
      <c r="K3633" s="444"/>
      <c r="L3633" s="444"/>
      <c r="M3633" s="444"/>
      <c r="N3633" s="444"/>
      <c r="O3633" s="444"/>
      <c r="P3633" s="444"/>
      <c r="Q3633" s="444"/>
      <c r="R3633" s="444"/>
      <c r="S3633" s="445"/>
      <c r="T3633" s="437"/>
      <c r="U3633" s="437"/>
      <c r="V3633" s="437"/>
      <c r="W3633" s="437"/>
      <c r="X3633" s="437"/>
      <c r="Y3633" s="437"/>
      <c r="Z3633" s="437"/>
      <c r="AA3633" s="437"/>
      <c r="AB3633" s="437"/>
      <c r="AC3633" s="437"/>
      <c r="AD3633" s="437"/>
      <c r="AE3633" s="437"/>
      <c r="AF3633" s="437"/>
    </row>
    <row r="3634">
      <c r="A3634" s="446" t="s">
        <v>8938</v>
      </c>
      <c r="B3634" s="22"/>
      <c r="C3634" s="447"/>
      <c r="D3634" s="448"/>
      <c r="E3634" s="22"/>
      <c r="F3634" s="449" t="s">
        <v>8939</v>
      </c>
      <c r="G3634" s="450"/>
      <c r="H3634" s="451"/>
      <c r="S3634" s="452"/>
      <c r="T3634" s="437"/>
      <c r="U3634" s="437"/>
      <c r="V3634" s="437"/>
      <c r="W3634" s="437"/>
      <c r="X3634" s="437"/>
      <c r="Y3634" s="437"/>
      <c r="Z3634" s="437"/>
      <c r="AA3634" s="437"/>
      <c r="AB3634" s="437"/>
      <c r="AC3634" s="437"/>
      <c r="AD3634" s="437"/>
      <c r="AE3634" s="437"/>
      <c r="AF3634" s="437"/>
    </row>
    <row r="3635">
      <c r="A3635" s="453" t="s">
        <v>8940</v>
      </c>
      <c r="B3635" s="448"/>
      <c r="C3635" s="448"/>
      <c r="D3635" s="22"/>
      <c r="E3635" s="454" t="s">
        <v>8941</v>
      </c>
      <c r="F3635" s="455" t="s">
        <v>8942</v>
      </c>
      <c r="G3635" s="456"/>
      <c r="H3635" s="451"/>
      <c r="S3635" s="452"/>
      <c r="T3635" s="437"/>
      <c r="U3635" s="437"/>
      <c r="V3635" s="437"/>
      <c r="W3635" s="437"/>
      <c r="X3635" s="437"/>
      <c r="Y3635" s="437"/>
      <c r="Z3635" s="437"/>
      <c r="AA3635" s="437"/>
      <c r="AB3635" s="437"/>
      <c r="AC3635" s="437"/>
      <c r="AD3635" s="437"/>
      <c r="AE3635" s="437"/>
      <c r="AF3635" s="437"/>
    </row>
    <row r="3636">
      <c r="A3636" s="457" t="s">
        <v>8943</v>
      </c>
      <c r="B3636" s="458"/>
      <c r="C3636" s="458"/>
      <c r="D3636" s="459"/>
      <c r="E3636" s="460"/>
      <c r="F3636" s="461"/>
      <c r="G3636" s="462"/>
      <c r="H3636" s="463"/>
      <c r="I3636" s="464"/>
      <c r="J3636" s="464"/>
      <c r="K3636" s="464"/>
      <c r="L3636" s="464"/>
      <c r="M3636" s="464"/>
      <c r="N3636" s="464"/>
      <c r="O3636" s="464"/>
      <c r="P3636" s="464"/>
      <c r="Q3636" s="464"/>
      <c r="R3636" s="464"/>
      <c r="S3636" s="465"/>
      <c r="T3636" s="437"/>
      <c r="U3636" s="437"/>
      <c r="V3636" s="437"/>
      <c r="W3636" s="437"/>
      <c r="X3636" s="437"/>
      <c r="Y3636" s="437"/>
      <c r="Z3636" s="437"/>
      <c r="AA3636" s="437"/>
      <c r="AB3636" s="437"/>
      <c r="AC3636" s="437"/>
      <c r="AD3636" s="437"/>
      <c r="AE3636" s="437"/>
      <c r="AF3636" s="437"/>
    </row>
    <row r="3637">
      <c r="A3637" s="466" t="s">
        <v>8944</v>
      </c>
      <c r="B3637" s="467"/>
      <c r="C3637" s="468" t="s">
        <v>8945</v>
      </c>
      <c r="D3637" s="469"/>
      <c r="E3637" s="469"/>
      <c r="F3637" s="469"/>
      <c r="G3637" s="469"/>
      <c r="H3637" s="470" t="s">
        <v>1524</v>
      </c>
      <c r="S3637" s="452"/>
      <c r="T3637" s="437"/>
      <c r="U3637" s="437"/>
      <c r="V3637" s="437"/>
      <c r="W3637" s="437"/>
      <c r="X3637" s="437"/>
      <c r="Y3637" s="437"/>
      <c r="Z3637" s="437"/>
      <c r="AA3637" s="437"/>
      <c r="AB3637" s="437"/>
      <c r="AC3637" s="437"/>
      <c r="AD3637" s="437"/>
      <c r="AE3637" s="437"/>
      <c r="AF3637" s="437"/>
    </row>
    <row r="3638">
      <c r="A3638" s="479"/>
      <c r="B3638" s="467" t="s">
        <v>8946</v>
      </c>
      <c r="C3638" s="485" t="s">
        <v>39</v>
      </c>
      <c r="D3638" s="475"/>
      <c r="E3638" s="480" t="s">
        <v>8951</v>
      </c>
      <c r="F3638" s="480" t="s">
        <v>8952</v>
      </c>
      <c r="G3638" s="485" t="s">
        <v>8953</v>
      </c>
      <c r="H3638" s="451"/>
      <c r="S3638" s="452"/>
      <c r="T3638" s="437"/>
      <c r="U3638" s="437"/>
      <c r="V3638" s="437"/>
      <c r="W3638" s="437"/>
      <c r="X3638" s="437"/>
      <c r="Y3638" s="437"/>
      <c r="Z3638" s="437"/>
      <c r="AA3638" s="437"/>
      <c r="AB3638" s="437"/>
      <c r="AC3638" s="437"/>
      <c r="AD3638" s="437"/>
      <c r="AE3638" s="437"/>
      <c r="AF3638" s="437"/>
    </row>
    <row r="3639">
      <c r="A3639" s="471" t="s">
        <v>6465</v>
      </c>
      <c r="B3639" s="480">
        <v>1.0</v>
      </c>
      <c r="C3639" s="484" t="s">
        <v>8955</v>
      </c>
      <c r="D3639" s="475"/>
      <c r="E3639" s="483" t="s">
        <v>8956</v>
      </c>
      <c r="F3639" s="480"/>
      <c r="G3639" s="484" t="s">
        <v>8957</v>
      </c>
      <c r="H3639" s="451"/>
      <c r="S3639" s="452"/>
      <c r="T3639" s="437"/>
      <c r="U3639" s="437"/>
      <c r="V3639" s="437"/>
      <c r="W3639" s="437"/>
      <c r="X3639" s="437"/>
      <c r="Y3639" s="437"/>
      <c r="Z3639" s="437"/>
      <c r="AA3639" s="437"/>
      <c r="AB3639" s="437"/>
      <c r="AC3639" s="437"/>
      <c r="AD3639" s="437"/>
      <c r="AE3639" s="437"/>
      <c r="AF3639" s="437"/>
    </row>
    <row r="3640">
      <c r="A3640" s="471" t="s">
        <v>6465</v>
      </c>
      <c r="B3640" s="483">
        <v>2.0</v>
      </c>
      <c r="C3640" s="484" t="s">
        <v>8955</v>
      </c>
      <c r="D3640" s="475"/>
      <c r="E3640" s="483" t="s">
        <v>8956</v>
      </c>
      <c r="F3640" s="480"/>
      <c r="G3640" s="484" t="s">
        <v>8957</v>
      </c>
      <c r="H3640" s="451"/>
      <c r="S3640" s="452"/>
      <c r="T3640" s="437"/>
      <c r="U3640" s="437"/>
      <c r="V3640" s="437"/>
      <c r="W3640" s="437"/>
      <c r="X3640" s="437"/>
      <c r="Y3640" s="437"/>
      <c r="Z3640" s="437"/>
      <c r="AA3640" s="437"/>
      <c r="AB3640" s="437"/>
      <c r="AC3640" s="437"/>
      <c r="AD3640" s="437"/>
      <c r="AE3640" s="437"/>
      <c r="AF3640" s="437"/>
    </row>
    <row r="3641">
      <c r="A3641" s="471"/>
      <c r="B3641" s="516" t="s">
        <v>8946</v>
      </c>
      <c r="C3641" s="476" t="s">
        <v>8958</v>
      </c>
      <c r="D3641" s="474"/>
      <c r="E3641" s="474"/>
      <c r="F3641" s="475"/>
      <c r="G3641" s="473" t="s">
        <v>8959</v>
      </c>
      <c r="H3641" s="451"/>
      <c r="S3641" s="452"/>
      <c r="T3641" s="437"/>
      <c r="U3641" s="437"/>
      <c r="V3641" s="437"/>
      <c r="W3641" s="437"/>
      <c r="X3641" s="437"/>
      <c r="Y3641" s="437"/>
      <c r="Z3641" s="437"/>
      <c r="AA3641" s="437"/>
      <c r="AB3641" s="437"/>
      <c r="AC3641" s="437"/>
      <c r="AD3641" s="437"/>
      <c r="AE3641" s="437"/>
      <c r="AF3641" s="437"/>
    </row>
    <row r="3642">
      <c r="A3642" s="486" t="s">
        <v>1636</v>
      </c>
      <c r="B3642" s="478">
        <v>1.0</v>
      </c>
      <c r="C3642" s="487" t="s">
        <v>1814</v>
      </c>
      <c r="D3642" s="474"/>
      <c r="E3642" s="474"/>
      <c r="F3642" s="475"/>
      <c r="G3642" s="476" t="s">
        <v>1638</v>
      </c>
      <c r="H3642" s="451"/>
      <c r="S3642" s="452"/>
      <c r="T3642" s="437"/>
      <c r="U3642" s="437"/>
      <c r="V3642" s="437"/>
      <c r="W3642" s="437"/>
      <c r="X3642" s="437"/>
      <c r="Y3642" s="437"/>
      <c r="Z3642" s="437"/>
      <c r="AA3642" s="437"/>
      <c r="AB3642" s="437"/>
      <c r="AC3642" s="437"/>
      <c r="AD3642" s="437"/>
      <c r="AE3642" s="437"/>
      <c r="AF3642" s="437"/>
    </row>
    <row r="3643">
      <c r="A3643" s="486" t="s">
        <v>1636</v>
      </c>
      <c r="B3643" s="478">
        <v>2.0</v>
      </c>
      <c r="C3643" s="487" t="s">
        <v>1815</v>
      </c>
      <c r="D3643" s="474"/>
      <c r="E3643" s="474"/>
      <c r="F3643" s="475"/>
      <c r="G3643" s="476" t="s">
        <v>1638</v>
      </c>
      <c r="H3643" s="451"/>
      <c r="S3643" s="452"/>
      <c r="T3643" s="437"/>
      <c r="U3643" s="437"/>
      <c r="V3643" s="437"/>
      <c r="W3643" s="437"/>
      <c r="X3643" s="437"/>
      <c r="Y3643" s="437"/>
      <c r="Z3643" s="437"/>
      <c r="AA3643" s="437"/>
      <c r="AB3643" s="437"/>
      <c r="AC3643" s="437"/>
      <c r="AD3643" s="437"/>
      <c r="AE3643" s="437"/>
      <c r="AF3643" s="437"/>
    </row>
    <row r="3644">
      <c r="A3644" s="486" t="s">
        <v>1646</v>
      </c>
      <c r="B3644" s="478">
        <v>3.0</v>
      </c>
      <c r="C3644" s="487" t="s">
        <v>1816</v>
      </c>
      <c r="D3644" s="474"/>
      <c r="E3644" s="474"/>
      <c r="F3644" s="475"/>
      <c r="G3644" s="476" t="s">
        <v>1729</v>
      </c>
      <c r="H3644" s="451"/>
      <c r="S3644" s="452"/>
      <c r="T3644" s="437"/>
      <c r="U3644" s="437"/>
      <c r="V3644" s="437"/>
      <c r="W3644" s="437"/>
      <c r="X3644" s="437"/>
      <c r="Y3644" s="437"/>
      <c r="Z3644" s="437"/>
      <c r="AA3644" s="437"/>
      <c r="AB3644" s="437"/>
      <c r="AC3644" s="437"/>
      <c r="AD3644" s="437"/>
      <c r="AE3644" s="437"/>
      <c r="AF3644" s="437"/>
    </row>
    <row r="3645">
      <c r="A3645" s="488" t="s">
        <v>8960</v>
      </c>
      <c r="B3645" s="474"/>
      <c r="C3645" s="474"/>
      <c r="D3645" s="474"/>
      <c r="E3645" s="474"/>
      <c r="F3645" s="474"/>
      <c r="G3645" s="474"/>
      <c r="H3645" s="451"/>
      <c r="S3645" s="452"/>
      <c r="T3645" s="437"/>
      <c r="U3645" s="437"/>
      <c r="V3645" s="437"/>
      <c r="W3645" s="437"/>
      <c r="X3645" s="437"/>
      <c r="Y3645" s="437"/>
      <c r="Z3645" s="437"/>
      <c r="AA3645" s="437"/>
      <c r="AB3645" s="437"/>
      <c r="AC3645" s="437"/>
      <c r="AD3645" s="437"/>
      <c r="AE3645" s="437"/>
      <c r="AF3645" s="437"/>
    </row>
    <row r="3646">
      <c r="A3646" s="471" t="s">
        <v>8944</v>
      </c>
      <c r="B3646" s="516" t="s">
        <v>8946</v>
      </c>
      <c r="C3646" s="473" t="s">
        <v>39</v>
      </c>
      <c r="D3646" s="475"/>
      <c r="E3646" s="472" t="s">
        <v>8951</v>
      </c>
      <c r="F3646" s="478" t="s">
        <v>8961</v>
      </c>
      <c r="G3646" s="473" t="s">
        <v>8953</v>
      </c>
      <c r="H3646" s="451"/>
      <c r="S3646" s="452"/>
      <c r="T3646" s="437"/>
      <c r="U3646" s="437"/>
      <c r="V3646" s="437"/>
      <c r="W3646" s="437"/>
      <c r="X3646" s="437"/>
      <c r="Y3646" s="437"/>
      <c r="Z3646" s="437"/>
      <c r="AA3646" s="437"/>
      <c r="AB3646" s="437"/>
      <c r="AC3646" s="437"/>
      <c r="AD3646" s="437"/>
      <c r="AE3646" s="437"/>
      <c r="AF3646" s="437"/>
    </row>
    <row r="3647">
      <c r="A3647" s="471" t="s">
        <v>6465</v>
      </c>
      <c r="B3647" s="472">
        <v>1.0</v>
      </c>
      <c r="C3647" s="476" t="s">
        <v>8955</v>
      </c>
      <c r="D3647" s="475"/>
      <c r="E3647" s="478" t="s">
        <v>8956</v>
      </c>
      <c r="F3647" s="472"/>
      <c r="G3647" s="473" t="s">
        <v>8957</v>
      </c>
      <c r="H3647" s="451"/>
      <c r="S3647" s="452"/>
      <c r="T3647" s="437"/>
      <c r="U3647" s="437"/>
      <c r="V3647" s="437"/>
      <c r="W3647" s="437"/>
      <c r="X3647" s="437"/>
      <c r="Y3647" s="437"/>
      <c r="Z3647" s="437"/>
      <c r="AA3647" s="437"/>
      <c r="AB3647" s="437"/>
      <c r="AC3647" s="437"/>
      <c r="AD3647" s="437"/>
      <c r="AE3647" s="437"/>
      <c r="AF3647" s="437"/>
    </row>
    <row r="3648">
      <c r="A3648" s="489" t="s">
        <v>8962</v>
      </c>
      <c r="B3648" s="474"/>
      <c r="C3648" s="474"/>
      <c r="D3648" s="474"/>
      <c r="E3648" s="474"/>
      <c r="F3648" s="474"/>
      <c r="G3648" s="474"/>
      <c r="H3648" s="451"/>
      <c r="S3648" s="452"/>
      <c r="T3648" s="437"/>
      <c r="U3648" s="437"/>
      <c r="V3648" s="437"/>
      <c r="W3648" s="437"/>
      <c r="X3648" s="437"/>
      <c r="Y3648" s="437"/>
      <c r="Z3648" s="437"/>
      <c r="AA3648" s="437"/>
      <c r="AB3648" s="437"/>
      <c r="AC3648" s="437"/>
      <c r="AD3648" s="437"/>
      <c r="AE3648" s="437"/>
      <c r="AF3648" s="437"/>
    </row>
    <row r="3649">
      <c r="A3649" s="471" t="s">
        <v>8944</v>
      </c>
      <c r="B3649" s="516" t="s">
        <v>8946</v>
      </c>
      <c r="C3649" s="473" t="s">
        <v>39</v>
      </c>
      <c r="D3649" s="475"/>
      <c r="E3649" s="472" t="s">
        <v>8951</v>
      </c>
      <c r="F3649" s="472" t="s">
        <v>8952</v>
      </c>
      <c r="G3649" s="473" t="s">
        <v>8953</v>
      </c>
      <c r="H3649" s="451"/>
      <c r="S3649" s="452"/>
      <c r="T3649" s="437"/>
      <c r="U3649" s="437"/>
      <c r="V3649" s="437"/>
      <c r="W3649" s="437"/>
      <c r="X3649" s="437"/>
      <c r="Y3649" s="437"/>
      <c r="Z3649" s="437"/>
      <c r="AA3649" s="437"/>
      <c r="AB3649" s="437"/>
      <c r="AC3649" s="437"/>
      <c r="AD3649" s="437"/>
      <c r="AE3649" s="437"/>
      <c r="AF3649" s="437"/>
    </row>
    <row r="3650">
      <c r="A3650" s="490" t="s">
        <v>6465</v>
      </c>
      <c r="B3650" s="491">
        <v>1.0</v>
      </c>
      <c r="C3650" s="492" t="s">
        <v>8955</v>
      </c>
      <c r="D3650" s="493"/>
      <c r="E3650" s="494" t="s">
        <v>8956</v>
      </c>
      <c r="F3650" s="491"/>
      <c r="G3650" s="495" t="s">
        <v>8963</v>
      </c>
      <c r="H3650" s="451"/>
      <c r="S3650" s="452"/>
      <c r="T3650" s="437"/>
      <c r="U3650" s="437"/>
      <c r="V3650" s="437"/>
      <c r="W3650" s="437"/>
      <c r="X3650" s="437"/>
      <c r="Y3650" s="437"/>
      <c r="Z3650" s="437"/>
      <c r="AA3650" s="437"/>
      <c r="AB3650" s="437"/>
      <c r="AC3650" s="437"/>
      <c r="AD3650" s="437"/>
      <c r="AE3650" s="437"/>
      <c r="AF3650" s="437"/>
    </row>
    <row r="3651">
      <c r="A3651" s="496"/>
      <c r="B3651" s="497"/>
      <c r="C3651" s="497"/>
      <c r="E3651" s="497"/>
      <c r="F3651" s="497"/>
      <c r="G3651" s="497"/>
      <c r="H3651" s="451"/>
      <c r="S3651" s="452"/>
      <c r="T3651" s="437"/>
      <c r="U3651" s="437"/>
      <c r="V3651" s="437"/>
      <c r="W3651" s="437"/>
      <c r="X3651" s="437"/>
      <c r="Y3651" s="437"/>
      <c r="Z3651" s="437"/>
      <c r="AA3651" s="437"/>
      <c r="AB3651" s="437"/>
      <c r="AC3651" s="437"/>
      <c r="AD3651" s="437"/>
      <c r="AE3651" s="437"/>
      <c r="AF3651" s="437"/>
    </row>
    <row r="3652">
      <c r="A3652" s="498" t="s">
        <v>8964</v>
      </c>
      <c r="B3652" s="435"/>
      <c r="C3652" s="435"/>
      <c r="D3652" s="499" t="s">
        <v>8965</v>
      </c>
      <c r="E3652" s="500" t="s">
        <v>8966</v>
      </c>
      <c r="F3652" s="499" t="s">
        <v>8967</v>
      </c>
      <c r="G3652" s="435"/>
      <c r="H3652" s="435"/>
      <c r="I3652" s="435"/>
      <c r="J3652" s="501" t="s">
        <v>8965</v>
      </c>
      <c r="K3652" s="500" t="s">
        <v>8966</v>
      </c>
      <c r="L3652" s="501" t="s">
        <v>8968</v>
      </c>
      <c r="M3652" s="435"/>
      <c r="N3652" s="435"/>
      <c r="O3652" s="435"/>
      <c r="P3652" s="502" t="s">
        <v>8965</v>
      </c>
      <c r="Q3652" s="503" t="s">
        <v>8966</v>
      </c>
      <c r="R3652" s="504"/>
      <c r="S3652" s="436"/>
      <c r="T3652" s="437"/>
      <c r="U3652" s="437"/>
      <c r="V3652" s="437"/>
      <c r="W3652" s="437"/>
      <c r="X3652" s="437"/>
      <c r="Y3652" s="437"/>
      <c r="Z3652" s="437"/>
      <c r="AA3652" s="437"/>
      <c r="AB3652" s="437"/>
      <c r="AC3652" s="437"/>
      <c r="AD3652" s="437"/>
      <c r="AE3652" s="437"/>
      <c r="AF3652" s="437"/>
    </row>
    <row r="3653">
      <c r="A3653" s="505"/>
      <c r="S3653" s="452"/>
      <c r="T3653" s="437"/>
      <c r="U3653" s="437"/>
      <c r="V3653" s="437"/>
      <c r="W3653" s="437"/>
      <c r="X3653" s="437"/>
      <c r="Y3653" s="437"/>
      <c r="Z3653" s="437"/>
      <c r="AA3653" s="437"/>
      <c r="AB3653" s="437"/>
      <c r="AC3653" s="437"/>
      <c r="AD3653" s="437"/>
      <c r="AE3653" s="437"/>
      <c r="AF3653" s="437"/>
    </row>
    <row r="3654">
      <c r="A3654" s="506" t="s">
        <v>8969</v>
      </c>
      <c r="D3654" s="507" t="s">
        <v>8965</v>
      </c>
      <c r="E3654" s="508" t="s">
        <v>8966</v>
      </c>
      <c r="F3654" s="507" t="s">
        <v>8970</v>
      </c>
      <c r="J3654" s="507" t="s">
        <v>8965</v>
      </c>
      <c r="K3654" s="508" t="s">
        <v>8966</v>
      </c>
      <c r="L3654" s="507" t="s">
        <v>8971</v>
      </c>
      <c r="P3654" s="509" t="s">
        <v>8965</v>
      </c>
      <c r="Q3654" s="510" t="s">
        <v>8966</v>
      </c>
      <c r="R3654" s="511" t="s">
        <v>8972</v>
      </c>
      <c r="S3654" s="452"/>
      <c r="T3654" s="437"/>
      <c r="U3654" s="437"/>
      <c r="V3654" s="437"/>
      <c r="W3654" s="437"/>
      <c r="X3654" s="437"/>
      <c r="Y3654" s="437"/>
      <c r="Z3654" s="437"/>
      <c r="AA3654" s="437"/>
      <c r="AB3654" s="437"/>
      <c r="AC3654" s="437"/>
      <c r="AD3654" s="437"/>
      <c r="AE3654" s="437"/>
      <c r="AF3654" s="437"/>
    </row>
    <row r="3655">
      <c r="A3655" s="512"/>
      <c r="B3655" s="513"/>
      <c r="C3655" s="513"/>
      <c r="D3655" s="513"/>
      <c r="E3655" s="513"/>
      <c r="F3655" s="513"/>
      <c r="G3655" s="513"/>
      <c r="H3655" s="513"/>
      <c r="I3655" s="513"/>
      <c r="J3655" s="513"/>
      <c r="K3655" s="513"/>
      <c r="L3655" s="513"/>
      <c r="M3655" s="513"/>
      <c r="N3655" s="513"/>
      <c r="O3655" s="513"/>
      <c r="P3655" s="513"/>
      <c r="Q3655" s="513"/>
      <c r="R3655" s="513"/>
      <c r="S3655" s="514"/>
      <c r="T3655" s="437"/>
      <c r="U3655" s="437"/>
      <c r="V3655" s="437"/>
      <c r="W3655" s="437"/>
      <c r="X3655" s="437"/>
      <c r="Y3655" s="437"/>
      <c r="Z3655" s="437"/>
      <c r="AA3655" s="437"/>
      <c r="AB3655" s="437"/>
      <c r="AC3655" s="437"/>
      <c r="AD3655" s="437"/>
      <c r="AE3655" s="437"/>
      <c r="AF3655" s="437"/>
    </row>
    <row r="3656">
      <c r="A3656" s="434" t="s">
        <v>9105</v>
      </c>
      <c r="B3656" s="435"/>
      <c r="C3656" s="435"/>
      <c r="D3656" s="435"/>
      <c r="E3656" s="435"/>
      <c r="F3656" s="435"/>
      <c r="G3656" s="435"/>
      <c r="H3656" s="435"/>
      <c r="I3656" s="435"/>
      <c r="J3656" s="435"/>
      <c r="K3656" s="435"/>
      <c r="L3656" s="435"/>
      <c r="M3656" s="435"/>
      <c r="N3656" s="435"/>
      <c r="O3656" s="435"/>
      <c r="P3656" s="435"/>
      <c r="Q3656" s="435"/>
      <c r="R3656" s="435"/>
      <c r="S3656" s="436"/>
      <c r="T3656" s="437"/>
      <c r="U3656" s="437"/>
      <c r="V3656" s="437"/>
      <c r="W3656" s="437"/>
      <c r="X3656" s="437"/>
      <c r="Y3656" s="437"/>
      <c r="Z3656" s="437"/>
      <c r="AA3656" s="437"/>
      <c r="AB3656" s="437"/>
      <c r="AC3656" s="437"/>
      <c r="AD3656" s="437"/>
      <c r="AE3656" s="437"/>
      <c r="AF3656" s="437"/>
    </row>
    <row r="3657">
      <c r="A3657" s="438" t="s">
        <v>8935</v>
      </c>
      <c r="B3657" s="439"/>
      <c r="C3657" s="438" t="s">
        <v>8936</v>
      </c>
      <c r="D3657" s="440"/>
      <c r="E3657" s="439"/>
      <c r="F3657" s="441" t="s">
        <v>1437</v>
      </c>
      <c r="G3657" s="442" t="s">
        <v>8937</v>
      </c>
      <c r="H3657" s="443" t="s">
        <v>1442</v>
      </c>
      <c r="I3657" s="444"/>
      <c r="J3657" s="444"/>
      <c r="K3657" s="444"/>
      <c r="L3657" s="444"/>
      <c r="M3657" s="444"/>
      <c r="N3657" s="444"/>
      <c r="O3657" s="444"/>
      <c r="P3657" s="444"/>
      <c r="Q3657" s="444"/>
      <c r="R3657" s="444"/>
      <c r="S3657" s="445"/>
      <c r="T3657" s="437"/>
      <c r="U3657" s="437"/>
      <c r="V3657" s="437"/>
      <c r="W3657" s="437"/>
      <c r="X3657" s="437"/>
      <c r="Y3657" s="437"/>
      <c r="Z3657" s="437"/>
      <c r="AA3657" s="437"/>
      <c r="AB3657" s="437"/>
      <c r="AC3657" s="437"/>
      <c r="AD3657" s="437"/>
      <c r="AE3657" s="437"/>
      <c r="AF3657" s="437"/>
    </row>
    <row r="3658">
      <c r="A3658" s="446" t="s">
        <v>8938</v>
      </c>
      <c r="B3658" s="22"/>
      <c r="C3658" s="447"/>
      <c r="D3658" s="448"/>
      <c r="E3658" s="22"/>
      <c r="F3658" s="449" t="s">
        <v>8939</v>
      </c>
      <c r="G3658" s="450"/>
      <c r="H3658" s="451"/>
      <c r="S3658" s="452"/>
      <c r="T3658" s="437"/>
      <c r="U3658" s="437"/>
      <c r="V3658" s="437"/>
      <c r="W3658" s="437"/>
      <c r="X3658" s="437"/>
      <c r="Y3658" s="437"/>
      <c r="Z3658" s="437"/>
      <c r="AA3658" s="437"/>
      <c r="AB3658" s="437"/>
      <c r="AC3658" s="437"/>
      <c r="AD3658" s="437"/>
      <c r="AE3658" s="437"/>
      <c r="AF3658" s="437"/>
    </row>
    <row r="3659">
      <c r="A3659" s="453" t="s">
        <v>8940</v>
      </c>
      <c r="B3659" s="448"/>
      <c r="C3659" s="448"/>
      <c r="D3659" s="22"/>
      <c r="E3659" s="454" t="s">
        <v>8941</v>
      </c>
      <c r="F3659" s="455" t="s">
        <v>8942</v>
      </c>
      <c r="G3659" s="456"/>
      <c r="H3659" s="451"/>
      <c r="S3659" s="452"/>
      <c r="T3659" s="437"/>
      <c r="U3659" s="437"/>
      <c r="V3659" s="437"/>
      <c r="W3659" s="437"/>
      <c r="X3659" s="437"/>
      <c r="Y3659" s="437"/>
      <c r="Z3659" s="437"/>
      <c r="AA3659" s="437"/>
      <c r="AB3659" s="437"/>
      <c r="AC3659" s="437"/>
      <c r="AD3659" s="437"/>
      <c r="AE3659" s="437"/>
      <c r="AF3659" s="437"/>
    </row>
    <row r="3660">
      <c r="A3660" s="457" t="s">
        <v>8943</v>
      </c>
      <c r="B3660" s="458"/>
      <c r="C3660" s="458"/>
      <c r="D3660" s="459"/>
      <c r="E3660" s="460"/>
      <c r="F3660" s="461"/>
      <c r="G3660" s="462"/>
      <c r="H3660" s="463"/>
      <c r="I3660" s="464"/>
      <c r="J3660" s="464"/>
      <c r="K3660" s="464"/>
      <c r="L3660" s="464"/>
      <c r="M3660" s="464"/>
      <c r="N3660" s="464"/>
      <c r="O3660" s="464"/>
      <c r="P3660" s="464"/>
      <c r="Q3660" s="464"/>
      <c r="R3660" s="464"/>
      <c r="S3660" s="465"/>
      <c r="T3660" s="437"/>
      <c r="U3660" s="437"/>
      <c r="V3660" s="437"/>
      <c r="W3660" s="437"/>
      <c r="X3660" s="437"/>
      <c r="Y3660" s="437"/>
      <c r="Z3660" s="437"/>
      <c r="AA3660" s="437"/>
      <c r="AB3660" s="437"/>
      <c r="AC3660" s="437"/>
      <c r="AD3660" s="437"/>
      <c r="AE3660" s="437"/>
      <c r="AF3660" s="437"/>
    </row>
    <row r="3661">
      <c r="A3661" s="466" t="s">
        <v>8944</v>
      </c>
      <c r="B3661" s="467"/>
      <c r="C3661" s="468" t="s">
        <v>8945</v>
      </c>
      <c r="D3661" s="469"/>
      <c r="E3661" s="469"/>
      <c r="F3661" s="469"/>
      <c r="G3661" s="469"/>
      <c r="H3661" s="470" t="s">
        <v>1492</v>
      </c>
      <c r="S3661" s="452"/>
      <c r="T3661" s="437"/>
      <c r="U3661" s="437"/>
      <c r="V3661" s="437"/>
      <c r="W3661" s="437"/>
      <c r="X3661" s="437"/>
      <c r="Y3661" s="437"/>
      <c r="Z3661" s="437"/>
      <c r="AA3661" s="437"/>
      <c r="AB3661" s="437"/>
      <c r="AC3661" s="437"/>
      <c r="AD3661" s="437"/>
      <c r="AE3661" s="437"/>
      <c r="AF3661" s="437"/>
    </row>
    <row r="3662">
      <c r="A3662" s="471"/>
      <c r="B3662" s="472" t="s">
        <v>8946</v>
      </c>
      <c r="C3662" s="473" t="s">
        <v>8947</v>
      </c>
      <c r="D3662" s="474"/>
      <c r="E3662" s="474"/>
      <c r="F3662" s="475"/>
      <c r="G3662" s="473" t="s">
        <v>8948</v>
      </c>
      <c r="H3662" s="451"/>
      <c r="S3662" s="452"/>
      <c r="T3662" s="437"/>
      <c r="U3662" s="437"/>
      <c r="V3662" s="437"/>
      <c r="W3662" s="437"/>
      <c r="X3662" s="437"/>
      <c r="Y3662" s="437"/>
      <c r="Z3662" s="437"/>
      <c r="AA3662" s="437"/>
      <c r="AB3662" s="437"/>
      <c r="AC3662" s="437"/>
      <c r="AD3662" s="437"/>
      <c r="AE3662" s="437"/>
      <c r="AF3662" s="437"/>
    </row>
    <row r="3663">
      <c r="A3663" s="471" t="s">
        <v>2101</v>
      </c>
      <c r="B3663" s="472">
        <v>1.0</v>
      </c>
      <c r="C3663" s="476" t="s">
        <v>2126</v>
      </c>
      <c r="D3663" s="474"/>
      <c r="E3663" s="474"/>
      <c r="F3663" s="475"/>
      <c r="G3663" s="477"/>
      <c r="H3663" s="451"/>
      <c r="S3663" s="452"/>
      <c r="T3663" s="437"/>
      <c r="U3663" s="437"/>
      <c r="V3663" s="437"/>
      <c r="W3663" s="437"/>
      <c r="X3663" s="437"/>
      <c r="Y3663" s="437"/>
      <c r="Z3663" s="437"/>
      <c r="AA3663" s="437"/>
      <c r="AB3663" s="437"/>
      <c r="AC3663" s="437"/>
      <c r="AD3663" s="437"/>
      <c r="AE3663" s="437"/>
      <c r="AF3663" s="437"/>
    </row>
    <row r="3664">
      <c r="A3664" s="471"/>
      <c r="B3664" s="516" t="s">
        <v>8946</v>
      </c>
      <c r="C3664" s="517" t="s">
        <v>6512</v>
      </c>
      <c r="D3664" s="517" t="s">
        <v>8974</v>
      </c>
      <c r="E3664" s="517" t="s">
        <v>8951</v>
      </c>
      <c r="F3664" s="517" t="s">
        <v>8952</v>
      </c>
      <c r="G3664" s="473" t="s">
        <v>8953</v>
      </c>
      <c r="H3664" s="451"/>
      <c r="S3664" s="452"/>
      <c r="T3664" s="437"/>
      <c r="U3664" s="437"/>
      <c r="V3664" s="437"/>
      <c r="W3664" s="437"/>
      <c r="X3664" s="437"/>
      <c r="Y3664" s="437"/>
      <c r="Z3664" s="437"/>
      <c r="AA3664" s="437"/>
      <c r="AB3664" s="437"/>
      <c r="AC3664" s="437"/>
      <c r="AD3664" s="437"/>
      <c r="AE3664" s="437"/>
      <c r="AF3664" s="437"/>
    </row>
    <row r="3665">
      <c r="A3665" s="471" t="s">
        <v>8975</v>
      </c>
      <c r="B3665" s="472">
        <v>1.0</v>
      </c>
      <c r="C3665" s="478" t="s">
        <v>8976</v>
      </c>
      <c r="D3665" s="472"/>
      <c r="E3665" s="478" t="s">
        <v>8977</v>
      </c>
      <c r="F3665" s="472"/>
      <c r="G3665" s="473" t="s">
        <v>8978</v>
      </c>
      <c r="H3665" s="451"/>
      <c r="S3665" s="452"/>
      <c r="T3665" s="437"/>
      <c r="U3665" s="437"/>
      <c r="V3665" s="437"/>
      <c r="W3665" s="437"/>
      <c r="X3665" s="437"/>
      <c r="Y3665" s="437"/>
      <c r="Z3665" s="437"/>
      <c r="AA3665" s="437"/>
      <c r="AB3665" s="437"/>
      <c r="AC3665" s="437"/>
      <c r="AD3665" s="437"/>
      <c r="AE3665" s="437"/>
      <c r="AF3665" s="437"/>
    </row>
    <row r="3666">
      <c r="A3666" s="479"/>
      <c r="B3666" s="467" t="s">
        <v>8946</v>
      </c>
      <c r="C3666" s="485" t="s">
        <v>39</v>
      </c>
      <c r="D3666" s="475"/>
      <c r="E3666" s="480" t="s">
        <v>8951</v>
      </c>
      <c r="F3666" s="480" t="s">
        <v>8952</v>
      </c>
      <c r="G3666" s="485" t="s">
        <v>8953</v>
      </c>
      <c r="H3666" s="451"/>
      <c r="S3666" s="452"/>
      <c r="T3666" s="437"/>
      <c r="U3666" s="437"/>
      <c r="V3666" s="437"/>
      <c r="W3666" s="437"/>
      <c r="X3666" s="437"/>
      <c r="Y3666" s="437"/>
      <c r="Z3666" s="437"/>
      <c r="AA3666" s="437"/>
      <c r="AB3666" s="437"/>
      <c r="AC3666" s="437"/>
      <c r="AD3666" s="437"/>
      <c r="AE3666" s="437"/>
      <c r="AF3666" s="437"/>
    </row>
    <row r="3667">
      <c r="A3667" s="471" t="s">
        <v>6465</v>
      </c>
      <c r="B3667" s="480">
        <v>1.0</v>
      </c>
      <c r="C3667" s="484" t="s">
        <v>8955</v>
      </c>
      <c r="D3667" s="475"/>
      <c r="E3667" s="483" t="s">
        <v>8956</v>
      </c>
      <c r="F3667" s="480"/>
      <c r="G3667" s="484" t="s">
        <v>8957</v>
      </c>
      <c r="H3667" s="451"/>
      <c r="S3667" s="452"/>
      <c r="T3667" s="437"/>
      <c r="U3667" s="437"/>
      <c r="V3667" s="437"/>
      <c r="W3667" s="437"/>
      <c r="X3667" s="437"/>
      <c r="Y3667" s="437"/>
      <c r="Z3667" s="437"/>
      <c r="AA3667" s="437"/>
      <c r="AB3667" s="437"/>
      <c r="AC3667" s="437"/>
      <c r="AD3667" s="437"/>
      <c r="AE3667" s="437"/>
      <c r="AF3667" s="437"/>
    </row>
    <row r="3668">
      <c r="A3668" s="471"/>
      <c r="B3668" s="516" t="s">
        <v>8946</v>
      </c>
      <c r="C3668" s="476" t="s">
        <v>8958</v>
      </c>
      <c r="D3668" s="474"/>
      <c r="E3668" s="474"/>
      <c r="F3668" s="475"/>
      <c r="G3668" s="473" t="s">
        <v>8959</v>
      </c>
      <c r="H3668" s="451"/>
      <c r="S3668" s="452"/>
      <c r="T3668" s="437"/>
      <c r="U3668" s="437"/>
      <c r="V3668" s="437"/>
      <c r="W3668" s="437"/>
      <c r="X3668" s="437"/>
      <c r="Y3668" s="437"/>
      <c r="Z3668" s="437"/>
      <c r="AA3668" s="437"/>
      <c r="AB3668" s="437"/>
      <c r="AC3668" s="437"/>
      <c r="AD3668" s="437"/>
      <c r="AE3668" s="437"/>
      <c r="AF3668" s="437"/>
    </row>
    <row r="3669">
      <c r="A3669" s="486" t="s">
        <v>1636</v>
      </c>
      <c r="B3669" s="478">
        <v>1.0</v>
      </c>
      <c r="C3669" s="487" t="s">
        <v>1766</v>
      </c>
      <c r="D3669" s="474"/>
      <c r="E3669" s="474"/>
      <c r="F3669" s="475"/>
      <c r="G3669" s="476" t="s">
        <v>1661</v>
      </c>
      <c r="H3669" s="451"/>
      <c r="S3669" s="452"/>
      <c r="T3669" s="437"/>
      <c r="U3669" s="437"/>
      <c r="V3669" s="437"/>
      <c r="W3669" s="437"/>
      <c r="X3669" s="437"/>
      <c r="Y3669" s="437"/>
      <c r="Z3669" s="437"/>
      <c r="AA3669" s="437"/>
      <c r="AB3669" s="437"/>
      <c r="AC3669" s="437"/>
      <c r="AD3669" s="437"/>
      <c r="AE3669" s="437"/>
      <c r="AF3669" s="437"/>
    </row>
    <row r="3670">
      <c r="A3670" s="486" t="s">
        <v>1636</v>
      </c>
      <c r="B3670" s="478">
        <v>2.0</v>
      </c>
      <c r="C3670" s="487" t="s">
        <v>1767</v>
      </c>
      <c r="D3670" s="474"/>
      <c r="E3670" s="474"/>
      <c r="F3670" s="475"/>
      <c r="G3670" s="476" t="s">
        <v>1661</v>
      </c>
      <c r="H3670" s="451"/>
      <c r="S3670" s="452"/>
      <c r="T3670" s="437"/>
      <c r="U3670" s="437"/>
      <c r="V3670" s="437"/>
      <c r="W3670" s="437"/>
      <c r="X3670" s="437"/>
      <c r="Y3670" s="437"/>
      <c r="Z3670" s="437"/>
      <c r="AA3670" s="437"/>
      <c r="AB3670" s="437"/>
      <c r="AC3670" s="437"/>
      <c r="AD3670" s="437"/>
      <c r="AE3670" s="437"/>
      <c r="AF3670" s="437"/>
    </row>
    <row r="3671">
      <c r="A3671" s="486" t="s">
        <v>1636</v>
      </c>
      <c r="B3671" s="478">
        <v>3.0</v>
      </c>
      <c r="C3671" s="487" t="s">
        <v>1768</v>
      </c>
      <c r="D3671" s="474"/>
      <c r="E3671" s="474"/>
      <c r="F3671" s="475"/>
      <c r="G3671" s="476" t="s">
        <v>1638</v>
      </c>
      <c r="H3671" s="451"/>
      <c r="S3671" s="452"/>
      <c r="T3671" s="437"/>
      <c r="U3671" s="437"/>
      <c r="V3671" s="437"/>
      <c r="W3671" s="437"/>
      <c r="X3671" s="437"/>
      <c r="Y3671" s="437"/>
      <c r="Z3671" s="437"/>
      <c r="AA3671" s="437"/>
      <c r="AB3671" s="437"/>
      <c r="AC3671" s="437"/>
      <c r="AD3671" s="437"/>
      <c r="AE3671" s="437"/>
      <c r="AF3671" s="437"/>
    </row>
    <row r="3672">
      <c r="A3672" s="486" t="s">
        <v>1646</v>
      </c>
      <c r="B3672" s="478">
        <v>4.0</v>
      </c>
      <c r="C3672" s="487" t="s">
        <v>1769</v>
      </c>
      <c r="D3672" s="474"/>
      <c r="E3672" s="474"/>
      <c r="F3672" s="475"/>
      <c r="G3672" s="476" t="s">
        <v>1725</v>
      </c>
      <c r="H3672" s="451"/>
      <c r="S3672" s="452"/>
      <c r="T3672" s="437"/>
      <c r="U3672" s="437"/>
      <c r="V3672" s="437"/>
      <c r="W3672" s="437"/>
      <c r="X3672" s="437"/>
      <c r="Y3672" s="437"/>
      <c r="Z3672" s="437"/>
      <c r="AA3672" s="437"/>
      <c r="AB3672" s="437"/>
      <c r="AC3672" s="437"/>
      <c r="AD3672" s="437"/>
      <c r="AE3672" s="437"/>
      <c r="AF3672" s="437"/>
    </row>
    <row r="3673">
      <c r="A3673" s="488" t="s">
        <v>8960</v>
      </c>
      <c r="B3673" s="474"/>
      <c r="C3673" s="474"/>
      <c r="D3673" s="474"/>
      <c r="E3673" s="474"/>
      <c r="F3673" s="474"/>
      <c r="G3673" s="474"/>
      <c r="H3673" s="451"/>
      <c r="S3673" s="452"/>
      <c r="T3673" s="437"/>
      <c r="U3673" s="437"/>
      <c r="V3673" s="437"/>
      <c r="W3673" s="437"/>
      <c r="X3673" s="437"/>
      <c r="Y3673" s="437"/>
      <c r="Z3673" s="437"/>
      <c r="AA3673" s="437"/>
      <c r="AB3673" s="437"/>
      <c r="AC3673" s="437"/>
      <c r="AD3673" s="437"/>
      <c r="AE3673" s="437"/>
      <c r="AF3673" s="437"/>
    </row>
    <row r="3674">
      <c r="A3674" s="471" t="s">
        <v>8944</v>
      </c>
      <c r="B3674" s="516" t="s">
        <v>8946</v>
      </c>
      <c r="C3674" s="473" t="s">
        <v>39</v>
      </c>
      <c r="D3674" s="475"/>
      <c r="E3674" s="472" t="s">
        <v>8951</v>
      </c>
      <c r="F3674" s="478" t="s">
        <v>8961</v>
      </c>
      <c r="G3674" s="473" t="s">
        <v>8953</v>
      </c>
      <c r="H3674" s="451"/>
      <c r="S3674" s="452"/>
      <c r="T3674" s="437"/>
      <c r="U3674" s="437"/>
      <c r="V3674" s="437"/>
      <c r="W3674" s="437"/>
      <c r="X3674" s="437"/>
      <c r="Y3674" s="437"/>
      <c r="Z3674" s="437"/>
      <c r="AA3674" s="437"/>
      <c r="AB3674" s="437"/>
      <c r="AC3674" s="437"/>
      <c r="AD3674" s="437"/>
      <c r="AE3674" s="437"/>
      <c r="AF3674" s="437"/>
    </row>
    <row r="3675">
      <c r="A3675" s="471" t="s">
        <v>6465</v>
      </c>
      <c r="B3675" s="472">
        <v>1.0</v>
      </c>
      <c r="C3675" s="476" t="s">
        <v>8955</v>
      </c>
      <c r="D3675" s="475"/>
      <c r="E3675" s="478" t="s">
        <v>8956</v>
      </c>
      <c r="F3675" s="472"/>
      <c r="G3675" s="473" t="s">
        <v>8957</v>
      </c>
      <c r="H3675" s="451"/>
      <c r="S3675" s="452"/>
      <c r="T3675" s="437"/>
      <c r="U3675" s="437"/>
      <c r="V3675" s="437"/>
      <c r="W3675" s="437"/>
      <c r="X3675" s="437"/>
      <c r="Y3675" s="437"/>
      <c r="Z3675" s="437"/>
      <c r="AA3675" s="437"/>
      <c r="AB3675" s="437"/>
      <c r="AC3675" s="437"/>
      <c r="AD3675" s="437"/>
      <c r="AE3675" s="437"/>
      <c r="AF3675" s="437"/>
    </row>
    <row r="3676">
      <c r="A3676" s="489" t="s">
        <v>8962</v>
      </c>
      <c r="B3676" s="474"/>
      <c r="C3676" s="474"/>
      <c r="D3676" s="474"/>
      <c r="E3676" s="474"/>
      <c r="F3676" s="474"/>
      <c r="G3676" s="474"/>
      <c r="H3676" s="451"/>
      <c r="S3676" s="452"/>
      <c r="T3676" s="437"/>
      <c r="U3676" s="437"/>
      <c r="V3676" s="437"/>
      <c r="W3676" s="437"/>
      <c r="X3676" s="437"/>
      <c r="Y3676" s="437"/>
      <c r="Z3676" s="437"/>
      <c r="AA3676" s="437"/>
      <c r="AB3676" s="437"/>
      <c r="AC3676" s="437"/>
      <c r="AD3676" s="437"/>
      <c r="AE3676" s="437"/>
      <c r="AF3676" s="437"/>
    </row>
    <row r="3677">
      <c r="A3677" s="471" t="s">
        <v>8944</v>
      </c>
      <c r="B3677" s="516" t="s">
        <v>8946</v>
      </c>
      <c r="C3677" s="473" t="s">
        <v>39</v>
      </c>
      <c r="D3677" s="475"/>
      <c r="E3677" s="472" t="s">
        <v>8951</v>
      </c>
      <c r="F3677" s="472" t="s">
        <v>8952</v>
      </c>
      <c r="G3677" s="473" t="s">
        <v>8953</v>
      </c>
      <c r="H3677" s="451"/>
      <c r="S3677" s="452"/>
      <c r="T3677" s="437"/>
      <c r="U3677" s="437"/>
      <c r="V3677" s="437"/>
      <c r="W3677" s="437"/>
      <c r="X3677" s="437"/>
      <c r="Y3677" s="437"/>
      <c r="Z3677" s="437"/>
      <c r="AA3677" s="437"/>
      <c r="AB3677" s="437"/>
      <c r="AC3677" s="437"/>
      <c r="AD3677" s="437"/>
      <c r="AE3677" s="437"/>
      <c r="AF3677" s="437"/>
    </row>
    <row r="3678">
      <c r="A3678" s="490" t="s">
        <v>6465</v>
      </c>
      <c r="B3678" s="491">
        <v>1.0</v>
      </c>
      <c r="C3678" s="492" t="s">
        <v>8955</v>
      </c>
      <c r="D3678" s="493"/>
      <c r="E3678" s="494" t="s">
        <v>8956</v>
      </c>
      <c r="F3678" s="491"/>
      <c r="G3678" s="495" t="s">
        <v>8963</v>
      </c>
      <c r="H3678" s="451"/>
      <c r="S3678" s="452"/>
      <c r="T3678" s="437"/>
      <c r="U3678" s="437"/>
      <c r="V3678" s="437"/>
      <c r="W3678" s="437"/>
      <c r="X3678" s="437"/>
      <c r="Y3678" s="437"/>
      <c r="Z3678" s="437"/>
      <c r="AA3678" s="437"/>
      <c r="AB3678" s="437"/>
      <c r="AC3678" s="437"/>
      <c r="AD3678" s="437"/>
      <c r="AE3678" s="437"/>
      <c r="AF3678" s="437"/>
    </row>
    <row r="3679">
      <c r="A3679" s="496"/>
      <c r="B3679" s="497"/>
      <c r="C3679" s="497"/>
      <c r="E3679" s="497"/>
      <c r="F3679" s="497"/>
      <c r="G3679" s="497"/>
      <c r="H3679" s="451"/>
      <c r="S3679" s="452"/>
      <c r="T3679" s="437"/>
      <c r="U3679" s="437"/>
      <c r="V3679" s="437"/>
      <c r="W3679" s="437"/>
      <c r="X3679" s="437"/>
      <c r="Y3679" s="437"/>
      <c r="Z3679" s="437"/>
      <c r="AA3679" s="437"/>
      <c r="AB3679" s="437"/>
      <c r="AC3679" s="437"/>
      <c r="AD3679" s="437"/>
      <c r="AE3679" s="437"/>
      <c r="AF3679" s="437"/>
    </row>
    <row r="3680">
      <c r="A3680" s="498" t="s">
        <v>8964</v>
      </c>
      <c r="B3680" s="435"/>
      <c r="C3680" s="435"/>
      <c r="D3680" s="499" t="s">
        <v>8965</v>
      </c>
      <c r="E3680" s="500" t="s">
        <v>8966</v>
      </c>
      <c r="F3680" s="499" t="s">
        <v>8967</v>
      </c>
      <c r="G3680" s="435"/>
      <c r="H3680" s="435"/>
      <c r="I3680" s="435"/>
      <c r="J3680" s="501" t="s">
        <v>8965</v>
      </c>
      <c r="K3680" s="500" t="s">
        <v>8966</v>
      </c>
      <c r="L3680" s="501" t="s">
        <v>8968</v>
      </c>
      <c r="M3680" s="435"/>
      <c r="N3680" s="435"/>
      <c r="O3680" s="435"/>
      <c r="P3680" s="502" t="s">
        <v>8965</v>
      </c>
      <c r="Q3680" s="503" t="s">
        <v>8966</v>
      </c>
      <c r="R3680" s="504"/>
      <c r="S3680" s="436"/>
      <c r="T3680" s="437"/>
      <c r="U3680" s="437"/>
      <c r="V3680" s="437"/>
      <c r="W3680" s="437"/>
      <c r="X3680" s="437"/>
      <c r="Y3680" s="437"/>
      <c r="Z3680" s="437"/>
      <c r="AA3680" s="437"/>
      <c r="AB3680" s="437"/>
      <c r="AC3680" s="437"/>
      <c r="AD3680" s="437"/>
      <c r="AE3680" s="437"/>
      <c r="AF3680" s="437"/>
    </row>
    <row r="3681">
      <c r="A3681" s="505"/>
      <c r="S3681" s="452"/>
      <c r="T3681" s="437"/>
      <c r="U3681" s="437"/>
      <c r="V3681" s="437"/>
      <c r="W3681" s="437"/>
      <c r="X3681" s="437"/>
      <c r="Y3681" s="437"/>
      <c r="Z3681" s="437"/>
      <c r="AA3681" s="437"/>
      <c r="AB3681" s="437"/>
      <c r="AC3681" s="437"/>
      <c r="AD3681" s="437"/>
      <c r="AE3681" s="437"/>
      <c r="AF3681" s="437"/>
    </row>
    <row r="3682">
      <c r="A3682" s="506" t="s">
        <v>8969</v>
      </c>
      <c r="D3682" s="507" t="s">
        <v>8965</v>
      </c>
      <c r="E3682" s="508" t="s">
        <v>8966</v>
      </c>
      <c r="F3682" s="507" t="s">
        <v>8970</v>
      </c>
      <c r="J3682" s="507" t="s">
        <v>8965</v>
      </c>
      <c r="K3682" s="508" t="s">
        <v>8966</v>
      </c>
      <c r="L3682" s="507" t="s">
        <v>8971</v>
      </c>
      <c r="P3682" s="509" t="s">
        <v>8965</v>
      </c>
      <c r="Q3682" s="510" t="s">
        <v>8966</v>
      </c>
      <c r="R3682" s="511" t="s">
        <v>8972</v>
      </c>
      <c r="S3682" s="452"/>
      <c r="T3682" s="437"/>
      <c r="U3682" s="437"/>
      <c r="V3682" s="437"/>
      <c r="W3682" s="437"/>
      <c r="X3682" s="437"/>
      <c r="Y3682" s="437"/>
      <c r="Z3682" s="437"/>
      <c r="AA3682" s="437"/>
      <c r="AB3682" s="437"/>
      <c r="AC3682" s="437"/>
      <c r="AD3682" s="437"/>
      <c r="AE3682" s="437"/>
      <c r="AF3682" s="437"/>
    </row>
    <row r="3683">
      <c r="A3683" s="512"/>
      <c r="B3683" s="513"/>
      <c r="C3683" s="513"/>
      <c r="D3683" s="513"/>
      <c r="E3683" s="513"/>
      <c r="F3683" s="513"/>
      <c r="G3683" s="513"/>
      <c r="H3683" s="513"/>
      <c r="I3683" s="513"/>
      <c r="J3683" s="513"/>
      <c r="K3683" s="513"/>
      <c r="L3683" s="513"/>
      <c r="M3683" s="513"/>
      <c r="N3683" s="513"/>
      <c r="O3683" s="513"/>
      <c r="P3683" s="513"/>
      <c r="Q3683" s="513"/>
      <c r="R3683" s="513"/>
      <c r="S3683" s="514"/>
      <c r="T3683" s="437"/>
      <c r="U3683" s="437"/>
      <c r="V3683" s="437"/>
      <c r="W3683" s="437"/>
      <c r="X3683" s="437"/>
      <c r="Y3683" s="437"/>
      <c r="Z3683" s="437"/>
      <c r="AA3683" s="437"/>
      <c r="AB3683" s="437"/>
      <c r="AC3683" s="437"/>
      <c r="AD3683" s="437"/>
      <c r="AE3683" s="437"/>
      <c r="AF3683" s="437"/>
    </row>
    <row r="3684">
      <c r="A3684" s="434" t="s">
        <v>9106</v>
      </c>
      <c r="B3684" s="435"/>
      <c r="C3684" s="435"/>
      <c r="D3684" s="435"/>
      <c r="E3684" s="435"/>
      <c r="F3684" s="435"/>
      <c r="G3684" s="435"/>
      <c r="H3684" s="435"/>
      <c r="I3684" s="435"/>
      <c r="J3684" s="435"/>
      <c r="K3684" s="435"/>
      <c r="L3684" s="435"/>
      <c r="M3684" s="435"/>
      <c r="N3684" s="435"/>
      <c r="O3684" s="435"/>
      <c r="P3684" s="435"/>
      <c r="Q3684" s="435"/>
      <c r="R3684" s="435"/>
      <c r="S3684" s="436"/>
      <c r="T3684" s="437"/>
      <c r="U3684" s="437"/>
      <c r="V3684" s="437"/>
      <c r="W3684" s="437"/>
      <c r="X3684" s="437"/>
      <c r="Y3684" s="437"/>
      <c r="Z3684" s="437"/>
      <c r="AA3684" s="437"/>
      <c r="AB3684" s="437"/>
      <c r="AC3684" s="437"/>
      <c r="AD3684" s="437"/>
      <c r="AE3684" s="437"/>
      <c r="AF3684" s="437"/>
    </row>
    <row r="3685">
      <c r="A3685" s="438" t="s">
        <v>8935</v>
      </c>
      <c r="B3685" s="439"/>
      <c r="C3685" s="438" t="s">
        <v>8936</v>
      </c>
      <c r="D3685" s="440"/>
      <c r="E3685" s="439"/>
      <c r="F3685" s="441" t="s">
        <v>1437</v>
      </c>
      <c r="G3685" s="442" t="s">
        <v>8937</v>
      </c>
      <c r="H3685" s="443" t="s">
        <v>1442</v>
      </c>
      <c r="I3685" s="444"/>
      <c r="J3685" s="444"/>
      <c r="K3685" s="444"/>
      <c r="L3685" s="444"/>
      <c r="M3685" s="444"/>
      <c r="N3685" s="444"/>
      <c r="O3685" s="444"/>
      <c r="P3685" s="444"/>
      <c r="Q3685" s="444"/>
      <c r="R3685" s="444"/>
      <c r="S3685" s="445"/>
      <c r="T3685" s="437"/>
      <c r="U3685" s="437"/>
      <c r="V3685" s="437"/>
      <c r="W3685" s="437"/>
      <c r="X3685" s="437"/>
      <c r="Y3685" s="437"/>
      <c r="Z3685" s="437"/>
      <c r="AA3685" s="437"/>
      <c r="AB3685" s="437"/>
      <c r="AC3685" s="437"/>
      <c r="AD3685" s="437"/>
      <c r="AE3685" s="437"/>
      <c r="AF3685" s="437"/>
    </row>
    <row r="3686">
      <c r="A3686" s="446" t="s">
        <v>8938</v>
      </c>
      <c r="B3686" s="22"/>
      <c r="C3686" s="447"/>
      <c r="D3686" s="448"/>
      <c r="E3686" s="22"/>
      <c r="F3686" s="449" t="s">
        <v>8939</v>
      </c>
      <c r="G3686" s="450"/>
      <c r="H3686" s="451"/>
      <c r="S3686" s="452"/>
      <c r="T3686" s="437"/>
      <c r="U3686" s="437"/>
      <c r="V3686" s="437"/>
      <c r="W3686" s="437"/>
      <c r="X3686" s="437"/>
      <c r="Y3686" s="437"/>
      <c r="Z3686" s="437"/>
      <c r="AA3686" s="437"/>
      <c r="AB3686" s="437"/>
      <c r="AC3686" s="437"/>
      <c r="AD3686" s="437"/>
      <c r="AE3686" s="437"/>
      <c r="AF3686" s="437"/>
    </row>
    <row r="3687">
      <c r="A3687" s="453" t="s">
        <v>8940</v>
      </c>
      <c r="B3687" s="448"/>
      <c r="C3687" s="448"/>
      <c r="D3687" s="22"/>
      <c r="E3687" s="454" t="s">
        <v>8941</v>
      </c>
      <c r="F3687" s="455" t="s">
        <v>8942</v>
      </c>
      <c r="G3687" s="456"/>
      <c r="H3687" s="451"/>
      <c r="S3687" s="452"/>
      <c r="T3687" s="437"/>
      <c r="U3687" s="437"/>
      <c r="V3687" s="437"/>
      <c r="W3687" s="437"/>
      <c r="X3687" s="437"/>
      <c r="Y3687" s="437"/>
      <c r="Z3687" s="437"/>
      <c r="AA3687" s="437"/>
      <c r="AB3687" s="437"/>
      <c r="AC3687" s="437"/>
      <c r="AD3687" s="437"/>
      <c r="AE3687" s="437"/>
      <c r="AF3687" s="437"/>
    </row>
    <row r="3688">
      <c r="A3688" s="457" t="s">
        <v>8943</v>
      </c>
      <c r="B3688" s="458"/>
      <c r="C3688" s="458"/>
      <c r="D3688" s="459"/>
      <c r="E3688" s="460"/>
      <c r="F3688" s="461"/>
      <c r="G3688" s="462"/>
      <c r="H3688" s="463"/>
      <c r="I3688" s="464"/>
      <c r="J3688" s="464"/>
      <c r="K3688" s="464"/>
      <c r="L3688" s="464"/>
      <c r="M3688" s="464"/>
      <c r="N3688" s="464"/>
      <c r="O3688" s="464"/>
      <c r="P3688" s="464"/>
      <c r="Q3688" s="464"/>
      <c r="R3688" s="464"/>
      <c r="S3688" s="465"/>
      <c r="T3688" s="437"/>
      <c r="U3688" s="437"/>
      <c r="V3688" s="437"/>
      <c r="W3688" s="437"/>
      <c r="X3688" s="437"/>
      <c r="Y3688" s="437"/>
      <c r="Z3688" s="437"/>
      <c r="AA3688" s="437"/>
      <c r="AB3688" s="437"/>
      <c r="AC3688" s="437"/>
      <c r="AD3688" s="437"/>
      <c r="AE3688" s="437"/>
      <c r="AF3688" s="437"/>
    </row>
    <row r="3689">
      <c r="A3689" s="466" t="s">
        <v>8944</v>
      </c>
      <c r="B3689" s="467"/>
      <c r="C3689" s="468" t="s">
        <v>8945</v>
      </c>
      <c r="D3689" s="469"/>
      <c r="E3689" s="469"/>
      <c r="F3689" s="469"/>
      <c r="G3689" s="469"/>
      <c r="H3689" s="470" t="s">
        <v>1481</v>
      </c>
      <c r="S3689" s="452"/>
      <c r="T3689" s="437"/>
      <c r="U3689" s="437"/>
      <c r="V3689" s="437"/>
      <c r="W3689" s="437"/>
      <c r="X3689" s="437"/>
      <c r="Y3689" s="437"/>
      <c r="Z3689" s="437"/>
      <c r="AA3689" s="437"/>
      <c r="AB3689" s="437"/>
      <c r="AC3689" s="437"/>
      <c r="AD3689" s="437"/>
      <c r="AE3689" s="437"/>
      <c r="AF3689" s="437"/>
    </row>
    <row r="3690">
      <c r="A3690" s="471"/>
      <c r="B3690" s="472" t="s">
        <v>8946</v>
      </c>
      <c r="C3690" s="473" t="s">
        <v>8947</v>
      </c>
      <c r="D3690" s="474"/>
      <c r="E3690" s="474"/>
      <c r="F3690" s="475"/>
      <c r="G3690" s="473" t="s">
        <v>8948</v>
      </c>
      <c r="H3690" s="451"/>
      <c r="S3690" s="452"/>
      <c r="T3690" s="437"/>
      <c r="U3690" s="437"/>
      <c r="V3690" s="437"/>
      <c r="W3690" s="437"/>
      <c r="X3690" s="437"/>
      <c r="Y3690" s="437"/>
      <c r="Z3690" s="437"/>
      <c r="AA3690" s="437"/>
      <c r="AB3690" s="437"/>
      <c r="AC3690" s="437"/>
      <c r="AD3690" s="437"/>
      <c r="AE3690" s="437"/>
      <c r="AF3690" s="437"/>
    </row>
    <row r="3691">
      <c r="A3691" s="471" t="s">
        <v>2101</v>
      </c>
      <c r="B3691" s="472">
        <v>1.0</v>
      </c>
      <c r="C3691" s="476" t="s">
        <v>2123</v>
      </c>
      <c r="D3691" s="474"/>
      <c r="E3691" s="474"/>
      <c r="F3691" s="475"/>
      <c r="G3691" s="477"/>
      <c r="H3691" s="451"/>
      <c r="S3691" s="452"/>
      <c r="T3691" s="437"/>
      <c r="U3691" s="437"/>
      <c r="V3691" s="437"/>
      <c r="W3691" s="437"/>
      <c r="X3691" s="437"/>
      <c r="Y3691" s="437"/>
      <c r="Z3691" s="437"/>
      <c r="AA3691" s="437"/>
      <c r="AB3691" s="437"/>
      <c r="AC3691" s="437"/>
      <c r="AD3691" s="437"/>
      <c r="AE3691" s="437"/>
      <c r="AF3691" s="437"/>
    </row>
    <row r="3692">
      <c r="A3692" s="471"/>
      <c r="B3692" s="516" t="s">
        <v>8946</v>
      </c>
      <c r="C3692" s="517" t="s">
        <v>6512</v>
      </c>
      <c r="D3692" s="517" t="s">
        <v>8974</v>
      </c>
      <c r="E3692" s="517" t="s">
        <v>8951</v>
      </c>
      <c r="F3692" s="517" t="s">
        <v>8952</v>
      </c>
      <c r="G3692" s="473" t="s">
        <v>8953</v>
      </c>
      <c r="H3692" s="451"/>
      <c r="S3692" s="452"/>
      <c r="T3692" s="437"/>
      <c r="U3692" s="437"/>
      <c r="V3692" s="437"/>
      <c r="W3692" s="437"/>
      <c r="X3692" s="437"/>
      <c r="Y3692" s="437"/>
      <c r="Z3692" s="437"/>
      <c r="AA3692" s="437"/>
      <c r="AB3692" s="437"/>
      <c r="AC3692" s="437"/>
      <c r="AD3692" s="437"/>
      <c r="AE3692" s="437"/>
      <c r="AF3692" s="437"/>
    </row>
    <row r="3693">
      <c r="A3693" s="471" t="s">
        <v>8975</v>
      </c>
      <c r="B3693" s="472">
        <v>1.0</v>
      </c>
      <c r="C3693" s="478" t="s">
        <v>8976</v>
      </c>
      <c r="D3693" s="472"/>
      <c r="E3693" s="478" t="s">
        <v>8977</v>
      </c>
      <c r="F3693" s="472"/>
      <c r="G3693" s="473" t="s">
        <v>8978</v>
      </c>
      <c r="H3693" s="451"/>
      <c r="S3693" s="452"/>
      <c r="T3693" s="437"/>
      <c r="U3693" s="437"/>
      <c r="V3693" s="437"/>
      <c r="W3693" s="437"/>
      <c r="X3693" s="437"/>
      <c r="Y3693" s="437"/>
      <c r="Z3693" s="437"/>
      <c r="AA3693" s="437"/>
      <c r="AB3693" s="437"/>
      <c r="AC3693" s="437"/>
      <c r="AD3693" s="437"/>
      <c r="AE3693" s="437"/>
      <c r="AF3693" s="437"/>
    </row>
    <row r="3694">
      <c r="A3694" s="479"/>
      <c r="B3694" s="467" t="s">
        <v>8946</v>
      </c>
      <c r="C3694" s="485" t="s">
        <v>39</v>
      </c>
      <c r="D3694" s="475"/>
      <c r="E3694" s="480" t="s">
        <v>8951</v>
      </c>
      <c r="F3694" s="480" t="s">
        <v>8952</v>
      </c>
      <c r="G3694" s="485" t="s">
        <v>8953</v>
      </c>
      <c r="H3694" s="451"/>
      <c r="S3694" s="452"/>
      <c r="T3694" s="437"/>
      <c r="U3694" s="437"/>
      <c r="V3694" s="437"/>
      <c r="W3694" s="437"/>
      <c r="X3694" s="437"/>
      <c r="Y3694" s="437"/>
      <c r="Z3694" s="437"/>
      <c r="AA3694" s="437"/>
      <c r="AB3694" s="437"/>
      <c r="AC3694" s="437"/>
      <c r="AD3694" s="437"/>
      <c r="AE3694" s="437"/>
      <c r="AF3694" s="437"/>
    </row>
    <row r="3695">
      <c r="A3695" s="471" t="s">
        <v>6465</v>
      </c>
      <c r="B3695" s="480">
        <v>1.0</v>
      </c>
      <c r="C3695" s="484" t="s">
        <v>8955</v>
      </c>
      <c r="D3695" s="475"/>
      <c r="E3695" s="483" t="s">
        <v>8956</v>
      </c>
      <c r="F3695" s="480"/>
      <c r="G3695" s="484" t="s">
        <v>8957</v>
      </c>
      <c r="H3695" s="451"/>
      <c r="S3695" s="452"/>
      <c r="T3695" s="437"/>
      <c r="U3695" s="437"/>
      <c r="V3695" s="437"/>
      <c r="W3695" s="437"/>
      <c r="X3695" s="437"/>
      <c r="Y3695" s="437"/>
      <c r="Z3695" s="437"/>
      <c r="AA3695" s="437"/>
      <c r="AB3695" s="437"/>
      <c r="AC3695" s="437"/>
      <c r="AD3695" s="437"/>
      <c r="AE3695" s="437"/>
      <c r="AF3695" s="437"/>
    </row>
    <row r="3696">
      <c r="A3696" s="471"/>
      <c r="B3696" s="516" t="s">
        <v>8946</v>
      </c>
      <c r="C3696" s="476" t="s">
        <v>8958</v>
      </c>
      <c r="D3696" s="474"/>
      <c r="E3696" s="474"/>
      <c r="F3696" s="475"/>
      <c r="G3696" s="473" t="s">
        <v>8959</v>
      </c>
      <c r="H3696" s="451"/>
      <c r="S3696" s="452"/>
      <c r="T3696" s="437"/>
      <c r="U3696" s="437"/>
      <c r="V3696" s="437"/>
      <c r="W3696" s="437"/>
      <c r="X3696" s="437"/>
      <c r="Y3696" s="437"/>
      <c r="Z3696" s="437"/>
      <c r="AA3696" s="437"/>
      <c r="AB3696" s="437"/>
      <c r="AC3696" s="437"/>
      <c r="AD3696" s="437"/>
      <c r="AE3696" s="437"/>
      <c r="AF3696" s="437"/>
    </row>
    <row r="3697">
      <c r="A3697" s="486" t="s">
        <v>1636</v>
      </c>
      <c r="B3697" s="478">
        <v>1.0</v>
      </c>
      <c r="C3697" s="487" t="s">
        <v>1739</v>
      </c>
      <c r="D3697" s="474"/>
      <c r="E3697" s="474"/>
      <c r="F3697" s="475"/>
      <c r="G3697" s="476" t="s">
        <v>1661</v>
      </c>
      <c r="H3697" s="451"/>
      <c r="S3697" s="452"/>
      <c r="T3697" s="437"/>
      <c r="U3697" s="437"/>
      <c r="V3697" s="437"/>
      <c r="W3697" s="437"/>
      <c r="X3697" s="437"/>
      <c r="Y3697" s="437"/>
      <c r="Z3697" s="437"/>
      <c r="AA3697" s="437"/>
      <c r="AB3697" s="437"/>
      <c r="AC3697" s="437"/>
      <c r="AD3697" s="437"/>
      <c r="AE3697" s="437"/>
      <c r="AF3697" s="437"/>
    </row>
    <row r="3698">
      <c r="A3698" s="486" t="s">
        <v>1636</v>
      </c>
      <c r="B3698" s="478">
        <v>2.0</v>
      </c>
      <c r="C3698" s="487" t="s">
        <v>1740</v>
      </c>
      <c r="D3698" s="474"/>
      <c r="E3698" s="474"/>
      <c r="F3698" s="475"/>
      <c r="G3698" s="476" t="s">
        <v>1661</v>
      </c>
      <c r="H3698" s="451"/>
      <c r="S3698" s="452"/>
      <c r="T3698" s="437"/>
      <c r="U3698" s="437"/>
      <c r="V3698" s="437"/>
      <c r="W3698" s="437"/>
      <c r="X3698" s="437"/>
      <c r="Y3698" s="437"/>
      <c r="Z3698" s="437"/>
      <c r="AA3698" s="437"/>
      <c r="AB3698" s="437"/>
      <c r="AC3698" s="437"/>
      <c r="AD3698" s="437"/>
      <c r="AE3698" s="437"/>
      <c r="AF3698" s="437"/>
    </row>
    <row r="3699">
      <c r="A3699" s="486" t="s">
        <v>1636</v>
      </c>
      <c r="B3699" s="478">
        <v>3.0</v>
      </c>
      <c r="C3699" s="487" t="s">
        <v>1741</v>
      </c>
      <c r="D3699" s="474"/>
      <c r="E3699" s="474"/>
      <c r="F3699" s="475"/>
      <c r="G3699" s="476" t="s">
        <v>1638</v>
      </c>
      <c r="H3699" s="451"/>
      <c r="S3699" s="452"/>
      <c r="T3699" s="437"/>
      <c r="U3699" s="437"/>
      <c r="V3699" s="437"/>
      <c r="W3699" s="437"/>
      <c r="X3699" s="437"/>
      <c r="Y3699" s="437"/>
      <c r="Z3699" s="437"/>
      <c r="AA3699" s="437"/>
      <c r="AB3699" s="437"/>
      <c r="AC3699" s="437"/>
      <c r="AD3699" s="437"/>
      <c r="AE3699" s="437"/>
      <c r="AF3699" s="437"/>
    </row>
    <row r="3700">
      <c r="A3700" s="486" t="s">
        <v>1646</v>
      </c>
      <c r="B3700" s="478">
        <v>4.0</v>
      </c>
      <c r="C3700" s="487" t="s">
        <v>1742</v>
      </c>
      <c r="D3700" s="474"/>
      <c r="E3700" s="474"/>
      <c r="F3700" s="475"/>
      <c r="G3700" s="476" t="s">
        <v>1661</v>
      </c>
      <c r="H3700" s="451"/>
      <c r="S3700" s="452"/>
      <c r="T3700" s="437"/>
      <c r="U3700" s="437"/>
      <c r="V3700" s="437"/>
      <c r="W3700" s="437"/>
      <c r="X3700" s="437"/>
      <c r="Y3700" s="437"/>
      <c r="Z3700" s="437"/>
      <c r="AA3700" s="437"/>
      <c r="AB3700" s="437"/>
      <c r="AC3700" s="437"/>
      <c r="AD3700" s="437"/>
      <c r="AE3700" s="437"/>
      <c r="AF3700" s="437"/>
    </row>
    <row r="3701">
      <c r="A3701" s="488" t="s">
        <v>8960</v>
      </c>
      <c r="B3701" s="474"/>
      <c r="C3701" s="474"/>
      <c r="D3701" s="474"/>
      <c r="E3701" s="474"/>
      <c r="F3701" s="474"/>
      <c r="G3701" s="474"/>
      <c r="H3701" s="451"/>
      <c r="S3701" s="452"/>
      <c r="T3701" s="437"/>
      <c r="U3701" s="437"/>
      <c r="V3701" s="437"/>
      <c r="W3701" s="437"/>
      <c r="X3701" s="437"/>
      <c r="Y3701" s="437"/>
      <c r="Z3701" s="437"/>
      <c r="AA3701" s="437"/>
      <c r="AB3701" s="437"/>
      <c r="AC3701" s="437"/>
      <c r="AD3701" s="437"/>
      <c r="AE3701" s="437"/>
      <c r="AF3701" s="437"/>
    </row>
    <row r="3702">
      <c r="A3702" s="471" t="s">
        <v>8944</v>
      </c>
      <c r="B3702" s="516" t="s">
        <v>8946</v>
      </c>
      <c r="C3702" s="473" t="s">
        <v>39</v>
      </c>
      <c r="D3702" s="475"/>
      <c r="E3702" s="472" t="s">
        <v>8951</v>
      </c>
      <c r="F3702" s="478" t="s">
        <v>8961</v>
      </c>
      <c r="G3702" s="473" t="s">
        <v>8953</v>
      </c>
      <c r="H3702" s="451"/>
      <c r="S3702" s="452"/>
      <c r="T3702" s="437"/>
      <c r="U3702" s="437"/>
      <c r="V3702" s="437"/>
      <c r="W3702" s="437"/>
      <c r="X3702" s="437"/>
      <c r="Y3702" s="437"/>
      <c r="Z3702" s="437"/>
      <c r="AA3702" s="437"/>
      <c r="AB3702" s="437"/>
      <c r="AC3702" s="437"/>
      <c r="AD3702" s="437"/>
      <c r="AE3702" s="437"/>
      <c r="AF3702" s="437"/>
    </row>
    <row r="3703">
      <c r="A3703" s="471" t="s">
        <v>6465</v>
      </c>
      <c r="B3703" s="472">
        <v>1.0</v>
      </c>
      <c r="C3703" s="476" t="s">
        <v>8955</v>
      </c>
      <c r="D3703" s="475"/>
      <c r="E3703" s="478" t="s">
        <v>8956</v>
      </c>
      <c r="F3703" s="472"/>
      <c r="G3703" s="473" t="s">
        <v>8957</v>
      </c>
      <c r="H3703" s="451"/>
      <c r="S3703" s="452"/>
      <c r="T3703" s="437"/>
      <c r="U3703" s="437"/>
      <c r="V3703" s="437"/>
      <c r="W3703" s="437"/>
      <c r="X3703" s="437"/>
      <c r="Y3703" s="437"/>
      <c r="Z3703" s="437"/>
      <c r="AA3703" s="437"/>
      <c r="AB3703" s="437"/>
      <c r="AC3703" s="437"/>
      <c r="AD3703" s="437"/>
      <c r="AE3703" s="437"/>
      <c r="AF3703" s="437"/>
    </row>
    <row r="3704">
      <c r="A3704" s="489" t="s">
        <v>8962</v>
      </c>
      <c r="B3704" s="474"/>
      <c r="C3704" s="474"/>
      <c r="D3704" s="474"/>
      <c r="E3704" s="474"/>
      <c r="F3704" s="474"/>
      <c r="G3704" s="474"/>
      <c r="H3704" s="451"/>
      <c r="S3704" s="452"/>
      <c r="T3704" s="437"/>
      <c r="U3704" s="437"/>
      <c r="V3704" s="437"/>
      <c r="W3704" s="437"/>
      <c r="X3704" s="437"/>
      <c r="Y3704" s="437"/>
      <c r="Z3704" s="437"/>
      <c r="AA3704" s="437"/>
      <c r="AB3704" s="437"/>
      <c r="AC3704" s="437"/>
      <c r="AD3704" s="437"/>
      <c r="AE3704" s="437"/>
      <c r="AF3704" s="437"/>
    </row>
    <row r="3705">
      <c r="A3705" s="471" t="s">
        <v>8944</v>
      </c>
      <c r="B3705" s="516" t="s">
        <v>8946</v>
      </c>
      <c r="C3705" s="473" t="s">
        <v>39</v>
      </c>
      <c r="D3705" s="475"/>
      <c r="E3705" s="472" t="s">
        <v>8951</v>
      </c>
      <c r="F3705" s="472" t="s">
        <v>8952</v>
      </c>
      <c r="G3705" s="473" t="s">
        <v>8953</v>
      </c>
      <c r="H3705" s="451"/>
      <c r="S3705" s="452"/>
      <c r="T3705" s="437"/>
      <c r="U3705" s="437"/>
      <c r="V3705" s="437"/>
      <c r="W3705" s="437"/>
      <c r="X3705" s="437"/>
      <c r="Y3705" s="437"/>
      <c r="Z3705" s="437"/>
      <c r="AA3705" s="437"/>
      <c r="AB3705" s="437"/>
      <c r="AC3705" s="437"/>
      <c r="AD3705" s="437"/>
      <c r="AE3705" s="437"/>
      <c r="AF3705" s="437"/>
    </row>
    <row r="3706">
      <c r="A3706" s="490" t="s">
        <v>6465</v>
      </c>
      <c r="B3706" s="491">
        <v>1.0</v>
      </c>
      <c r="C3706" s="492" t="s">
        <v>8955</v>
      </c>
      <c r="D3706" s="493"/>
      <c r="E3706" s="494" t="s">
        <v>8956</v>
      </c>
      <c r="F3706" s="491"/>
      <c r="G3706" s="495" t="s">
        <v>8963</v>
      </c>
      <c r="H3706" s="451"/>
      <c r="S3706" s="452"/>
      <c r="T3706" s="437"/>
      <c r="U3706" s="437"/>
      <c r="V3706" s="437"/>
      <c r="W3706" s="437"/>
      <c r="X3706" s="437"/>
      <c r="Y3706" s="437"/>
      <c r="Z3706" s="437"/>
      <c r="AA3706" s="437"/>
      <c r="AB3706" s="437"/>
      <c r="AC3706" s="437"/>
      <c r="AD3706" s="437"/>
      <c r="AE3706" s="437"/>
      <c r="AF3706" s="437"/>
    </row>
    <row r="3707">
      <c r="A3707" s="496"/>
      <c r="B3707" s="497"/>
      <c r="C3707" s="497"/>
      <c r="E3707" s="497"/>
      <c r="F3707" s="497"/>
      <c r="G3707" s="497"/>
      <c r="H3707" s="451"/>
      <c r="S3707" s="452"/>
      <c r="T3707" s="437"/>
      <c r="U3707" s="437"/>
      <c r="V3707" s="437"/>
      <c r="W3707" s="437"/>
      <c r="X3707" s="437"/>
      <c r="Y3707" s="437"/>
      <c r="Z3707" s="437"/>
      <c r="AA3707" s="437"/>
      <c r="AB3707" s="437"/>
      <c r="AC3707" s="437"/>
      <c r="AD3707" s="437"/>
      <c r="AE3707" s="437"/>
      <c r="AF3707" s="437"/>
    </row>
    <row r="3708">
      <c r="A3708" s="498" t="s">
        <v>8964</v>
      </c>
      <c r="B3708" s="435"/>
      <c r="C3708" s="435"/>
      <c r="D3708" s="499" t="s">
        <v>8965</v>
      </c>
      <c r="E3708" s="500" t="s">
        <v>8966</v>
      </c>
      <c r="F3708" s="499" t="s">
        <v>8967</v>
      </c>
      <c r="G3708" s="435"/>
      <c r="H3708" s="435"/>
      <c r="I3708" s="435"/>
      <c r="J3708" s="501" t="s">
        <v>8965</v>
      </c>
      <c r="K3708" s="500" t="s">
        <v>8966</v>
      </c>
      <c r="L3708" s="501" t="s">
        <v>8968</v>
      </c>
      <c r="M3708" s="435"/>
      <c r="N3708" s="435"/>
      <c r="O3708" s="435"/>
      <c r="P3708" s="502" t="s">
        <v>8965</v>
      </c>
      <c r="Q3708" s="503" t="s">
        <v>8966</v>
      </c>
      <c r="R3708" s="504"/>
      <c r="S3708" s="436"/>
      <c r="T3708" s="437"/>
      <c r="U3708" s="437"/>
      <c r="V3708" s="437"/>
      <c r="W3708" s="437"/>
      <c r="X3708" s="437"/>
      <c r="Y3708" s="437"/>
      <c r="Z3708" s="437"/>
      <c r="AA3708" s="437"/>
      <c r="AB3708" s="437"/>
      <c r="AC3708" s="437"/>
      <c r="AD3708" s="437"/>
      <c r="AE3708" s="437"/>
      <c r="AF3708" s="437"/>
    </row>
    <row r="3709">
      <c r="A3709" s="505"/>
      <c r="S3709" s="452"/>
      <c r="T3709" s="437"/>
      <c r="U3709" s="437"/>
      <c r="V3709" s="437"/>
      <c r="W3709" s="437"/>
      <c r="X3709" s="437"/>
      <c r="Y3709" s="437"/>
      <c r="Z3709" s="437"/>
      <c r="AA3709" s="437"/>
      <c r="AB3709" s="437"/>
      <c r="AC3709" s="437"/>
      <c r="AD3709" s="437"/>
      <c r="AE3709" s="437"/>
      <c r="AF3709" s="437"/>
    </row>
    <row r="3710">
      <c r="A3710" s="506" t="s">
        <v>8969</v>
      </c>
      <c r="D3710" s="507" t="s">
        <v>8965</v>
      </c>
      <c r="E3710" s="508" t="s">
        <v>8966</v>
      </c>
      <c r="F3710" s="507" t="s">
        <v>8970</v>
      </c>
      <c r="J3710" s="507" t="s">
        <v>8965</v>
      </c>
      <c r="K3710" s="508" t="s">
        <v>8966</v>
      </c>
      <c r="L3710" s="507" t="s">
        <v>8971</v>
      </c>
      <c r="P3710" s="509" t="s">
        <v>8965</v>
      </c>
      <c r="Q3710" s="510" t="s">
        <v>8966</v>
      </c>
      <c r="R3710" s="511" t="s">
        <v>8972</v>
      </c>
      <c r="S3710" s="452"/>
      <c r="T3710" s="437"/>
      <c r="U3710" s="437"/>
      <c r="V3710" s="437"/>
      <c r="W3710" s="437"/>
      <c r="X3710" s="437"/>
      <c r="Y3710" s="437"/>
      <c r="Z3710" s="437"/>
      <c r="AA3710" s="437"/>
      <c r="AB3710" s="437"/>
      <c r="AC3710" s="437"/>
      <c r="AD3710" s="437"/>
      <c r="AE3710" s="437"/>
      <c r="AF3710" s="437"/>
    </row>
    <row r="3711">
      <c r="A3711" s="512"/>
      <c r="B3711" s="513"/>
      <c r="C3711" s="513"/>
      <c r="D3711" s="513"/>
      <c r="E3711" s="513"/>
      <c r="F3711" s="513"/>
      <c r="G3711" s="513"/>
      <c r="H3711" s="513"/>
      <c r="I3711" s="513"/>
      <c r="J3711" s="513"/>
      <c r="K3711" s="513"/>
      <c r="L3711" s="513"/>
      <c r="M3711" s="513"/>
      <c r="N3711" s="513"/>
      <c r="O3711" s="513"/>
      <c r="P3711" s="513"/>
      <c r="Q3711" s="513"/>
      <c r="R3711" s="513"/>
      <c r="S3711" s="514"/>
      <c r="T3711" s="437"/>
      <c r="U3711" s="437"/>
      <c r="V3711" s="437"/>
      <c r="W3711" s="437"/>
      <c r="X3711" s="437"/>
      <c r="Y3711" s="437"/>
      <c r="Z3711" s="437"/>
      <c r="AA3711" s="437"/>
      <c r="AB3711" s="437"/>
      <c r="AC3711" s="437"/>
      <c r="AD3711" s="437"/>
      <c r="AE3711" s="437"/>
      <c r="AF3711" s="437"/>
    </row>
    <row r="3712">
      <c r="A3712" s="434" t="s">
        <v>9107</v>
      </c>
      <c r="B3712" s="435"/>
      <c r="C3712" s="435"/>
      <c r="D3712" s="435"/>
      <c r="E3712" s="435"/>
      <c r="F3712" s="435"/>
      <c r="G3712" s="435"/>
      <c r="H3712" s="435"/>
      <c r="I3712" s="435"/>
      <c r="J3712" s="435"/>
      <c r="K3712" s="435"/>
      <c r="L3712" s="435"/>
      <c r="M3712" s="435"/>
      <c r="N3712" s="435"/>
      <c r="O3712" s="435"/>
      <c r="P3712" s="435"/>
      <c r="Q3712" s="435"/>
      <c r="R3712" s="435"/>
      <c r="S3712" s="436"/>
      <c r="T3712" s="437"/>
      <c r="U3712" s="437"/>
      <c r="V3712" s="437"/>
      <c r="W3712" s="437"/>
      <c r="X3712" s="437"/>
      <c r="Y3712" s="437"/>
      <c r="Z3712" s="437"/>
      <c r="AA3712" s="437"/>
      <c r="AB3712" s="437"/>
      <c r="AC3712" s="437"/>
      <c r="AD3712" s="437"/>
      <c r="AE3712" s="437"/>
      <c r="AF3712" s="437"/>
    </row>
    <row r="3713">
      <c r="A3713" s="438" t="s">
        <v>8935</v>
      </c>
      <c r="B3713" s="439"/>
      <c r="C3713" s="438" t="s">
        <v>8936</v>
      </c>
      <c r="D3713" s="440"/>
      <c r="E3713" s="439"/>
      <c r="F3713" s="441" t="s">
        <v>1437</v>
      </c>
      <c r="G3713" s="442" t="s">
        <v>8937</v>
      </c>
      <c r="H3713" s="443" t="s">
        <v>1442</v>
      </c>
      <c r="I3713" s="444"/>
      <c r="J3713" s="444"/>
      <c r="K3713" s="444"/>
      <c r="L3713" s="444"/>
      <c r="M3713" s="444"/>
      <c r="N3713" s="444"/>
      <c r="O3713" s="444"/>
      <c r="P3713" s="444"/>
      <c r="Q3713" s="444"/>
      <c r="R3713" s="444"/>
      <c r="S3713" s="445"/>
      <c r="T3713" s="437"/>
      <c r="U3713" s="437"/>
      <c r="V3713" s="437"/>
      <c r="W3713" s="437"/>
      <c r="X3713" s="437"/>
      <c r="Y3713" s="437"/>
      <c r="Z3713" s="437"/>
      <c r="AA3713" s="437"/>
      <c r="AB3713" s="437"/>
      <c r="AC3713" s="437"/>
      <c r="AD3713" s="437"/>
      <c r="AE3713" s="437"/>
      <c r="AF3713" s="437"/>
    </row>
    <row r="3714">
      <c r="A3714" s="446" t="s">
        <v>8938</v>
      </c>
      <c r="B3714" s="22"/>
      <c r="C3714" s="447"/>
      <c r="D3714" s="448"/>
      <c r="E3714" s="22"/>
      <c r="F3714" s="449" t="s">
        <v>8939</v>
      </c>
      <c r="G3714" s="450"/>
      <c r="H3714" s="451"/>
      <c r="S3714" s="452"/>
      <c r="T3714" s="437"/>
      <c r="U3714" s="437"/>
      <c r="V3714" s="437"/>
      <c r="W3714" s="437"/>
      <c r="X3714" s="437"/>
      <c r="Y3714" s="437"/>
      <c r="Z3714" s="437"/>
      <c r="AA3714" s="437"/>
      <c r="AB3714" s="437"/>
      <c r="AC3714" s="437"/>
      <c r="AD3714" s="437"/>
      <c r="AE3714" s="437"/>
      <c r="AF3714" s="437"/>
    </row>
    <row r="3715">
      <c r="A3715" s="453" t="s">
        <v>8940</v>
      </c>
      <c r="B3715" s="448"/>
      <c r="C3715" s="448"/>
      <c r="D3715" s="22"/>
      <c r="E3715" s="454" t="s">
        <v>8941</v>
      </c>
      <c r="F3715" s="455" t="s">
        <v>8942</v>
      </c>
      <c r="G3715" s="456"/>
      <c r="H3715" s="451"/>
      <c r="S3715" s="452"/>
      <c r="T3715" s="437"/>
      <c r="U3715" s="437"/>
      <c r="V3715" s="437"/>
      <c r="W3715" s="437"/>
      <c r="X3715" s="437"/>
      <c r="Y3715" s="437"/>
      <c r="Z3715" s="437"/>
      <c r="AA3715" s="437"/>
      <c r="AB3715" s="437"/>
      <c r="AC3715" s="437"/>
      <c r="AD3715" s="437"/>
      <c r="AE3715" s="437"/>
      <c r="AF3715" s="437"/>
    </row>
    <row r="3716">
      <c r="A3716" s="457" t="s">
        <v>8943</v>
      </c>
      <c r="B3716" s="458"/>
      <c r="C3716" s="458"/>
      <c r="D3716" s="459"/>
      <c r="E3716" s="460"/>
      <c r="F3716" s="461"/>
      <c r="G3716" s="462"/>
      <c r="H3716" s="463"/>
      <c r="I3716" s="464"/>
      <c r="J3716" s="464"/>
      <c r="K3716" s="464"/>
      <c r="L3716" s="464"/>
      <c r="M3716" s="464"/>
      <c r="N3716" s="464"/>
      <c r="O3716" s="464"/>
      <c r="P3716" s="464"/>
      <c r="Q3716" s="464"/>
      <c r="R3716" s="464"/>
      <c r="S3716" s="465"/>
      <c r="T3716" s="437"/>
      <c r="U3716" s="437"/>
      <c r="V3716" s="437"/>
      <c r="W3716" s="437"/>
      <c r="X3716" s="437"/>
      <c r="Y3716" s="437"/>
      <c r="Z3716" s="437"/>
      <c r="AA3716" s="437"/>
      <c r="AB3716" s="437"/>
      <c r="AC3716" s="437"/>
      <c r="AD3716" s="437"/>
      <c r="AE3716" s="437"/>
      <c r="AF3716" s="437"/>
    </row>
    <row r="3717">
      <c r="A3717" s="466" t="s">
        <v>8944</v>
      </c>
      <c r="B3717" s="467"/>
      <c r="C3717" s="468" t="s">
        <v>8945</v>
      </c>
      <c r="D3717" s="469"/>
      <c r="E3717" s="469"/>
      <c r="F3717" s="469"/>
      <c r="G3717" s="469"/>
      <c r="H3717" s="470" t="s">
        <v>1531</v>
      </c>
      <c r="S3717" s="452"/>
      <c r="T3717" s="437"/>
      <c r="U3717" s="437"/>
      <c r="V3717" s="437"/>
      <c r="W3717" s="437"/>
      <c r="X3717" s="437"/>
      <c r="Y3717" s="437"/>
      <c r="Z3717" s="437"/>
      <c r="AA3717" s="437"/>
      <c r="AB3717" s="437"/>
      <c r="AC3717" s="437"/>
      <c r="AD3717" s="437"/>
      <c r="AE3717" s="437"/>
      <c r="AF3717" s="437"/>
    </row>
    <row r="3718">
      <c r="A3718" s="486"/>
      <c r="B3718" s="478" t="s">
        <v>8946</v>
      </c>
      <c r="C3718" s="476" t="s">
        <v>8947</v>
      </c>
      <c r="D3718" s="474"/>
      <c r="E3718" s="474"/>
      <c r="F3718" s="476" t="s">
        <v>8948</v>
      </c>
      <c r="G3718" s="476" t="s">
        <v>8949</v>
      </c>
      <c r="H3718" s="451"/>
      <c r="S3718" s="452"/>
      <c r="T3718" s="437"/>
      <c r="U3718" s="437"/>
      <c r="V3718" s="437"/>
      <c r="W3718" s="437"/>
      <c r="X3718" s="437"/>
      <c r="Y3718" s="437"/>
      <c r="Z3718" s="437"/>
      <c r="AA3718" s="437"/>
      <c r="AB3718" s="437"/>
      <c r="AC3718" s="437"/>
      <c r="AD3718" s="437"/>
      <c r="AE3718" s="437"/>
      <c r="AF3718" s="437"/>
    </row>
    <row r="3719">
      <c r="A3719" s="486" t="s">
        <v>2104</v>
      </c>
      <c r="B3719" s="478">
        <v>1.0</v>
      </c>
      <c r="C3719" s="476" t="s">
        <v>2129</v>
      </c>
      <c r="D3719" s="474"/>
      <c r="E3719" s="474"/>
      <c r="F3719" s="476" t="s">
        <v>2130</v>
      </c>
      <c r="G3719" s="437"/>
      <c r="H3719" s="451"/>
      <c r="S3719" s="452"/>
      <c r="T3719" s="437"/>
      <c r="U3719" s="437"/>
      <c r="V3719" s="437"/>
      <c r="W3719" s="437"/>
      <c r="X3719" s="437"/>
      <c r="Y3719" s="437"/>
      <c r="Z3719" s="437"/>
      <c r="AA3719" s="437"/>
      <c r="AB3719" s="437"/>
      <c r="AC3719" s="437"/>
      <c r="AD3719" s="437"/>
      <c r="AE3719" s="437"/>
      <c r="AF3719" s="437"/>
    </row>
    <row r="3720">
      <c r="A3720" s="486"/>
      <c r="B3720" s="478" t="s">
        <v>8946</v>
      </c>
      <c r="C3720" s="476" t="s">
        <v>8947</v>
      </c>
      <c r="D3720" s="474"/>
      <c r="E3720" s="474"/>
      <c r="F3720" s="475"/>
      <c r="G3720" s="476" t="s">
        <v>8948</v>
      </c>
      <c r="H3720" s="451"/>
      <c r="S3720" s="452"/>
      <c r="T3720" s="437"/>
      <c r="U3720" s="437"/>
      <c r="V3720" s="437"/>
      <c r="W3720" s="437"/>
      <c r="X3720" s="437"/>
      <c r="Y3720" s="437"/>
      <c r="Z3720" s="437"/>
      <c r="AA3720" s="437"/>
      <c r="AB3720" s="437"/>
      <c r="AC3720" s="437"/>
      <c r="AD3720" s="437"/>
      <c r="AE3720" s="437"/>
      <c r="AF3720" s="437"/>
    </row>
    <row r="3721">
      <c r="A3721" s="486" t="s">
        <v>2133</v>
      </c>
      <c r="B3721" s="478">
        <v>1.0</v>
      </c>
      <c r="C3721" s="476" t="s">
        <v>2134</v>
      </c>
      <c r="D3721" s="474"/>
      <c r="E3721" s="474"/>
      <c r="F3721" s="475"/>
      <c r="G3721" s="476"/>
      <c r="H3721" s="518"/>
      <c r="S3721" s="452"/>
      <c r="T3721" s="437"/>
      <c r="U3721" s="437"/>
      <c r="V3721" s="437"/>
      <c r="W3721" s="437"/>
      <c r="X3721" s="437"/>
      <c r="Y3721" s="437"/>
      <c r="Z3721" s="437"/>
      <c r="AA3721" s="437"/>
      <c r="AB3721" s="437"/>
      <c r="AC3721" s="437"/>
      <c r="AD3721" s="437"/>
      <c r="AE3721" s="437"/>
      <c r="AF3721" s="437"/>
    </row>
    <row r="3722">
      <c r="A3722" s="521"/>
      <c r="B3722" s="522" t="s">
        <v>8946</v>
      </c>
      <c r="C3722" s="484" t="s">
        <v>8947</v>
      </c>
      <c r="D3722" s="474"/>
      <c r="E3722" s="474"/>
      <c r="F3722" s="475"/>
      <c r="G3722" s="484" t="s">
        <v>8948</v>
      </c>
      <c r="H3722" s="451"/>
      <c r="S3722" s="452"/>
      <c r="T3722" s="437"/>
      <c r="U3722" s="437"/>
      <c r="V3722" s="437"/>
      <c r="W3722" s="437"/>
      <c r="X3722" s="437"/>
      <c r="Y3722" s="437"/>
      <c r="Z3722" s="437"/>
      <c r="AA3722" s="437"/>
      <c r="AB3722" s="437"/>
      <c r="AC3722" s="437"/>
      <c r="AD3722" s="437"/>
      <c r="AE3722" s="437"/>
      <c r="AF3722" s="437"/>
    </row>
    <row r="3723">
      <c r="A3723" s="521" t="s">
        <v>2101</v>
      </c>
      <c r="B3723" s="483">
        <v>1.0</v>
      </c>
      <c r="C3723" s="484" t="s">
        <v>2109</v>
      </c>
      <c r="D3723" s="474"/>
      <c r="E3723" s="474"/>
      <c r="F3723" s="475"/>
      <c r="G3723" s="484"/>
      <c r="H3723" s="451"/>
      <c r="S3723" s="452"/>
      <c r="T3723" s="437"/>
      <c r="U3723" s="437"/>
      <c r="V3723" s="437"/>
      <c r="W3723" s="437"/>
      <c r="X3723" s="437"/>
      <c r="Y3723" s="437"/>
      <c r="Z3723" s="437"/>
      <c r="AA3723" s="437"/>
      <c r="AB3723" s="437"/>
      <c r="AC3723" s="437"/>
      <c r="AD3723" s="437"/>
      <c r="AE3723" s="437"/>
      <c r="AF3723" s="437"/>
    </row>
    <row r="3724">
      <c r="A3724" s="479"/>
      <c r="B3724" s="467" t="s">
        <v>8946</v>
      </c>
      <c r="C3724" s="485" t="s">
        <v>39</v>
      </c>
      <c r="D3724" s="475"/>
      <c r="E3724" s="480" t="s">
        <v>8951</v>
      </c>
      <c r="F3724" s="480" t="s">
        <v>8952</v>
      </c>
      <c r="G3724" s="485" t="s">
        <v>8953</v>
      </c>
      <c r="H3724" s="451"/>
      <c r="S3724" s="452"/>
      <c r="T3724" s="437"/>
      <c r="U3724" s="437"/>
      <c r="V3724" s="437"/>
      <c r="W3724" s="437"/>
      <c r="X3724" s="437"/>
      <c r="Y3724" s="437"/>
      <c r="Z3724" s="437"/>
      <c r="AA3724" s="437"/>
      <c r="AB3724" s="437"/>
      <c r="AC3724" s="437"/>
      <c r="AD3724" s="437"/>
      <c r="AE3724" s="437"/>
      <c r="AF3724" s="437"/>
    </row>
    <row r="3725">
      <c r="A3725" s="471" t="s">
        <v>6465</v>
      </c>
      <c r="B3725" s="480">
        <v>1.0</v>
      </c>
      <c r="C3725" s="484" t="s">
        <v>8955</v>
      </c>
      <c r="D3725" s="475"/>
      <c r="E3725" s="483" t="s">
        <v>8956</v>
      </c>
      <c r="F3725" s="480"/>
      <c r="G3725" s="484" t="s">
        <v>8957</v>
      </c>
      <c r="H3725" s="451"/>
      <c r="S3725" s="452"/>
      <c r="T3725" s="437"/>
      <c r="U3725" s="437"/>
      <c r="V3725" s="437"/>
      <c r="W3725" s="437"/>
      <c r="X3725" s="437"/>
      <c r="Y3725" s="437"/>
      <c r="Z3725" s="437"/>
      <c r="AA3725" s="437"/>
      <c r="AB3725" s="437"/>
      <c r="AC3725" s="437"/>
      <c r="AD3725" s="437"/>
      <c r="AE3725" s="437"/>
      <c r="AF3725" s="437"/>
    </row>
    <row r="3726">
      <c r="A3726" s="471"/>
      <c r="B3726" s="516" t="s">
        <v>8946</v>
      </c>
      <c r="C3726" s="476" t="s">
        <v>8958</v>
      </c>
      <c r="D3726" s="474"/>
      <c r="E3726" s="474"/>
      <c r="F3726" s="475"/>
      <c r="G3726" s="473" t="s">
        <v>8959</v>
      </c>
      <c r="H3726" s="451"/>
      <c r="S3726" s="452"/>
      <c r="T3726" s="437"/>
      <c r="U3726" s="437"/>
      <c r="V3726" s="437"/>
      <c r="W3726" s="437"/>
      <c r="X3726" s="437"/>
      <c r="Y3726" s="437"/>
      <c r="Z3726" s="437"/>
      <c r="AA3726" s="437"/>
      <c r="AB3726" s="437"/>
      <c r="AC3726" s="437"/>
      <c r="AD3726" s="437"/>
      <c r="AE3726" s="437"/>
      <c r="AF3726" s="437"/>
    </row>
    <row r="3727">
      <c r="A3727" s="486" t="s">
        <v>1636</v>
      </c>
      <c r="B3727" s="478">
        <v>1.0</v>
      </c>
      <c r="C3727" s="487" t="s">
        <v>1827</v>
      </c>
      <c r="D3727" s="474"/>
      <c r="E3727" s="474"/>
      <c r="F3727" s="475"/>
      <c r="G3727" s="476" t="s">
        <v>1638</v>
      </c>
      <c r="H3727" s="451"/>
      <c r="S3727" s="452"/>
      <c r="T3727" s="437"/>
      <c r="U3727" s="437"/>
      <c r="V3727" s="437"/>
      <c r="W3727" s="437"/>
      <c r="X3727" s="437"/>
      <c r="Y3727" s="437"/>
      <c r="Z3727" s="437"/>
      <c r="AA3727" s="437"/>
      <c r="AB3727" s="437"/>
      <c r="AC3727" s="437"/>
      <c r="AD3727" s="437"/>
      <c r="AE3727" s="437"/>
      <c r="AF3727" s="437"/>
    </row>
    <row r="3728">
      <c r="A3728" s="486" t="s">
        <v>1636</v>
      </c>
      <c r="B3728" s="478">
        <v>2.0</v>
      </c>
      <c r="C3728" s="487" t="s">
        <v>1828</v>
      </c>
      <c r="D3728" s="474"/>
      <c r="E3728" s="474"/>
      <c r="F3728" s="475"/>
      <c r="G3728" s="476" t="s">
        <v>1638</v>
      </c>
      <c r="H3728" s="451"/>
      <c r="S3728" s="452"/>
      <c r="T3728" s="437"/>
      <c r="U3728" s="437"/>
      <c r="V3728" s="437"/>
      <c r="W3728" s="437"/>
      <c r="X3728" s="437"/>
      <c r="Y3728" s="437"/>
      <c r="Z3728" s="437"/>
      <c r="AA3728" s="437"/>
      <c r="AB3728" s="437"/>
      <c r="AC3728" s="437"/>
      <c r="AD3728" s="437"/>
      <c r="AE3728" s="437"/>
      <c r="AF3728" s="437"/>
    </row>
    <row r="3729">
      <c r="A3729" s="486" t="s">
        <v>1646</v>
      </c>
      <c r="B3729" s="478">
        <v>3.0</v>
      </c>
      <c r="C3729" s="487" t="s">
        <v>1829</v>
      </c>
      <c r="D3729" s="474"/>
      <c r="E3729" s="474"/>
      <c r="F3729" s="475"/>
      <c r="G3729" s="476" t="s">
        <v>1661</v>
      </c>
      <c r="H3729" s="451"/>
      <c r="S3729" s="452"/>
      <c r="T3729" s="437"/>
      <c r="U3729" s="437"/>
      <c r="V3729" s="437"/>
      <c r="W3729" s="437"/>
      <c r="X3729" s="437"/>
      <c r="Y3729" s="437"/>
      <c r="Z3729" s="437"/>
      <c r="AA3729" s="437"/>
      <c r="AB3729" s="437"/>
      <c r="AC3729" s="437"/>
      <c r="AD3729" s="437"/>
      <c r="AE3729" s="437"/>
      <c r="AF3729" s="437"/>
    </row>
    <row r="3730">
      <c r="A3730" s="486" t="s">
        <v>1646</v>
      </c>
      <c r="B3730" s="478">
        <v>4.0</v>
      </c>
      <c r="C3730" s="487" t="s">
        <v>1830</v>
      </c>
      <c r="D3730" s="474"/>
      <c r="E3730" s="474"/>
      <c r="F3730" s="475"/>
      <c r="G3730" s="476" t="s">
        <v>1638</v>
      </c>
      <c r="H3730" s="451"/>
      <c r="S3730" s="452"/>
      <c r="T3730" s="437"/>
      <c r="U3730" s="437"/>
      <c r="V3730" s="437"/>
      <c r="W3730" s="437"/>
      <c r="X3730" s="437"/>
      <c r="Y3730" s="437"/>
      <c r="Z3730" s="437"/>
      <c r="AA3730" s="437"/>
      <c r="AB3730" s="437"/>
      <c r="AC3730" s="437"/>
      <c r="AD3730" s="437"/>
      <c r="AE3730" s="437"/>
      <c r="AF3730" s="437"/>
    </row>
    <row r="3731">
      <c r="A3731" s="488" t="s">
        <v>8960</v>
      </c>
      <c r="B3731" s="474"/>
      <c r="C3731" s="474"/>
      <c r="D3731" s="474"/>
      <c r="E3731" s="474"/>
      <c r="F3731" s="474"/>
      <c r="G3731" s="474"/>
      <c r="H3731" s="451"/>
      <c r="S3731" s="452"/>
      <c r="T3731" s="437"/>
      <c r="U3731" s="437"/>
      <c r="V3731" s="437"/>
      <c r="W3731" s="437"/>
      <c r="X3731" s="437"/>
      <c r="Y3731" s="437"/>
      <c r="Z3731" s="437"/>
      <c r="AA3731" s="437"/>
      <c r="AB3731" s="437"/>
      <c r="AC3731" s="437"/>
      <c r="AD3731" s="437"/>
      <c r="AE3731" s="437"/>
      <c r="AF3731" s="437"/>
    </row>
    <row r="3732">
      <c r="A3732" s="471" t="s">
        <v>8944</v>
      </c>
      <c r="B3732" s="516" t="s">
        <v>8946</v>
      </c>
      <c r="C3732" s="473" t="s">
        <v>39</v>
      </c>
      <c r="D3732" s="475"/>
      <c r="E3732" s="472" t="s">
        <v>8951</v>
      </c>
      <c r="F3732" s="478" t="s">
        <v>8961</v>
      </c>
      <c r="G3732" s="473" t="s">
        <v>8953</v>
      </c>
      <c r="H3732" s="451"/>
      <c r="S3732" s="452"/>
      <c r="T3732" s="437"/>
      <c r="U3732" s="437"/>
      <c r="V3732" s="437"/>
      <c r="W3732" s="437"/>
      <c r="X3732" s="437"/>
      <c r="Y3732" s="437"/>
      <c r="Z3732" s="437"/>
      <c r="AA3732" s="437"/>
      <c r="AB3732" s="437"/>
      <c r="AC3732" s="437"/>
      <c r="AD3732" s="437"/>
      <c r="AE3732" s="437"/>
      <c r="AF3732" s="437"/>
    </row>
    <row r="3733">
      <c r="A3733" s="471" t="s">
        <v>6465</v>
      </c>
      <c r="B3733" s="472">
        <v>1.0</v>
      </c>
      <c r="C3733" s="476" t="s">
        <v>8955</v>
      </c>
      <c r="D3733" s="475"/>
      <c r="E3733" s="478" t="s">
        <v>8956</v>
      </c>
      <c r="F3733" s="472"/>
      <c r="G3733" s="473" t="s">
        <v>8957</v>
      </c>
      <c r="H3733" s="451"/>
      <c r="S3733" s="452"/>
      <c r="T3733" s="437"/>
      <c r="U3733" s="437"/>
      <c r="V3733" s="437"/>
      <c r="W3733" s="437"/>
      <c r="X3733" s="437"/>
      <c r="Y3733" s="437"/>
      <c r="Z3733" s="437"/>
      <c r="AA3733" s="437"/>
      <c r="AB3733" s="437"/>
      <c r="AC3733" s="437"/>
      <c r="AD3733" s="437"/>
      <c r="AE3733" s="437"/>
      <c r="AF3733" s="437"/>
    </row>
    <row r="3734">
      <c r="A3734" s="489" t="s">
        <v>8962</v>
      </c>
      <c r="B3734" s="474"/>
      <c r="C3734" s="474"/>
      <c r="D3734" s="474"/>
      <c r="E3734" s="474"/>
      <c r="F3734" s="474"/>
      <c r="G3734" s="474"/>
      <c r="H3734" s="451"/>
      <c r="S3734" s="452"/>
      <c r="T3734" s="437"/>
      <c r="U3734" s="437"/>
      <c r="V3734" s="437"/>
      <c r="W3734" s="437"/>
      <c r="X3734" s="437"/>
      <c r="Y3734" s="437"/>
      <c r="Z3734" s="437"/>
      <c r="AA3734" s="437"/>
      <c r="AB3734" s="437"/>
      <c r="AC3734" s="437"/>
      <c r="AD3734" s="437"/>
      <c r="AE3734" s="437"/>
      <c r="AF3734" s="437"/>
    </row>
    <row r="3735">
      <c r="A3735" s="471" t="s">
        <v>8944</v>
      </c>
      <c r="B3735" s="516" t="s">
        <v>8946</v>
      </c>
      <c r="C3735" s="473" t="s">
        <v>39</v>
      </c>
      <c r="D3735" s="475"/>
      <c r="E3735" s="472" t="s">
        <v>8951</v>
      </c>
      <c r="F3735" s="472" t="s">
        <v>8952</v>
      </c>
      <c r="G3735" s="473" t="s">
        <v>8953</v>
      </c>
      <c r="H3735" s="451"/>
      <c r="S3735" s="452"/>
      <c r="T3735" s="437"/>
      <c r="U3735" s="437"/>
      <c r="V3735" s="437"/>
      <c r="W3735" s="437"/>
      <c r="X3735" s="437"/>
      <c r="Y3735" s="437"/>
      <c r="Z3735" s="437"/>
      <c r="AA3735" s="437"/>
      <c r="AB3735" s="437"/>
      <c r="AC3735" s="437"/>
      <c r="AD3735" s="437"/>
      <c r="AE3735" s="437"/>
      <c r="AF3735" s="437"/>
    </row>
    <row r="3736">
      <c r="A3736" s="490" t="s">
        <v>6465</v>
      </c>
      <c r="B3736" s="491">
        <v>1.0</v>
      </c>
      <c r="C3736" s="492" t="s">
        <v>8955</v>
      </c>
      <c r="D3736" s="493"/>
      <c r="E3736" s="494" t="s">
        <v>8956</v>
      </c>
      <c r="F3736" s="491"/>
      <c r="G3736" s="495" t="s">
        <v>8963</v>
      </c>
      <c r="H3736" s="451"/>
      <c r="S3736" s="452"/>
      <c r="T3736" s="437"/>
      <c r="U3736" s="437"/>
      <c r="V3736" s="437"/>
      <c r="W3736" s="437"/>
      <c r="X3736" s="437"/>
      <c r="Y3736" s="437"/>
      <c r="Z3736" s="437"/>
      <c r="AA3736" s="437"/>
      <c r="AB3736" s="437"/>
      <c r="AC3736" s="437"/>
      <c r="AD3736" s="437"/>
      <c r="AE3736" s="437"/>
      <c r="AF3736" s="437"/>
    </row>
    <row r="3737">
      <c r="A3737" s="496"/>
      <c r="B3737" s="497"/>
      <c r="C3737" s="497"/>
      <c r="E3737" s="497"/>
      <c r="F3737" s="497"/>
      <c r="G3737" s="497"/>
      <c r="H3737" s="451"/>
      <c r="S3737" s="452"/>
      <c r="T3737" s="437"/>
      <c r="U3737" s="437"/>
      <c r="V3737" s="437"/>
      <c r="W3737" s="437"/>
      <c r="X3737" s="437"/>
      <c r="Y3737" s="437"/>
      <c r="Z3737" s="437"/>
      <c r="AA3737" s="437"/>
      <c r="AB3737" s="437"/>
      <c r="AC3737" s="437"/>
      <c r="AD3737" s="437"/>
      <c r="AE3737" s="437"/>
      <c r="AF3737" s="437"/>
    </row>
    <row r="3738">
      <c r="A3738" s="498" t="s">
        <v>8964</v>
      </c>
      <c r="B3738" s="435"/>
      <c r="C3738" s="435"/>
      <c r="D3738" s="499" t="s">
        <v>8965</v>
      </c>
      <c r="E3738" s="500" t="s">
        <v>8966</v>
      </c>
      <c r="F3738" s="499" t="s">
        <v>8967</v>
      </c>
      <c r="G3738" s="435"/>
      <c r="H3738" s="435"/>
      <c r="I3738" s="435"/>
      <c r="J3738" s="501" t="s">
        <v>8965</v>
      </c>
      <c r="K3738" s="500" t="s">
        <v>8966</v>
      </c>
      <c r="L3738" s="501" t="s">
        <v>8968</v>
      </c>
      <c r="M3738" s="435"/>
      <c r="N3738" s="435"/>
      <c r="O3738" s="435"/>
      <c r="P3738" s="502" t="s">
        <v>8965</v>
      </c>
      <c r="Q3738" s="503" t="s">
        <v>8966</v>
      </c>
      <c r="R3738" s="504"/>
      <c r="S3738" s="436"/>
      <c r="T3738" s="437"/>
      <c r="U3738" s="437"/>
      <c r="V3738" s="437"/>
      <c r="W3738" s="437"/>
      <c r="X3738" s="437"/>
      <c r="Y3738" s="437"/>
      <c r="Z3738" s="437"/>
      <c r="AA3738" s="437"/>
      <c r="AB3738" s="437"/>
      <c r="AC3738" s="437"/>
      <c r="AD3738" s="437"/>
      <c r="AE3738" s="437"/>
      <c r="AF3738" s="437"/>
    </row>
    <row r="3739">
      <c r="A3739" s="505"/>
      <c r="S3739" s="452"/>
      <c r="T3739" s="437"/>
      <c r="U3739" s="437"/>
      <c r="V3739" s="437"/>
      <c r="W3739" s="437"/>
      <c r="X3739" s="437"/>
      <c r="Y3739" s="437"/>
      <c r="Z3739" s="437"/>
      <c r="AA3739" s="437"/>
      <c r="AB3739" s="437"/>
      <c r="AC3739" s="437"/>
      <c r="AD3739" s="437"/>
      <c r="AE3739" s="437"/>
      <c r="AF3739" s="437"/>
    </row>
    <row r="3740">
      <c r="A3740" s="506" t="s">
        <v>8969</v>
      </c>
      <c r="D3740" s="507" t="s">
        <v>8965</v>
      </c>
      <c r="E3740" s="508" t="s">
        <v>8966</v>
      </c>
      <c r="F3740" s="507" t="s">
        <v>8970</v>
      </c>
      <c r="J3740" s="507" t="s">
        <v>8965</v>
      </c>
      <c r="K3740" s="508" t="s">
        <v>8966</v>
      </c>
      <c r="L3740" s="507" t="s">
        <v>8971</v>
      </c>
      <c r="P3740" s="509" t="s">
        <v>8965</v>
      </c>
      <c r="Q3740" s="510" t="s">
        <v>8966</v>
      </c>
      <c r="R3740" s="511" t="s">
        <v>8972</v>
      </c>
      <c r="S3740" s="452"/>
      <c r="T3740" s="437"/>
      <c r="U3740" s="437"/>
      <c r="V3740" s="437"/>
      <c r="W3740" s="437"/>
      <c r="X3740" s="437"/>
      <c r="Y3740" s="437"/>
      <c r="Z3740" s="437"/>
      <c r="AA3740" s="437"/>
      <c r="AB3740" s="437"/>
      <c r="AC3740" s="437"/>
      <c r="AD3740" s="437"/>
      <c r="AE3740" s="437"/>
      <c r="AF3740" s="437"/>
    </row>
    <row r="3741">
      <c r="A3741" s="512"/>
      <c r="B3741" s="513"/>
      <c r="C3741" s="513"/>
      <c r="D3741" s="513"/>
      <c r="E3741" s="513"/>
      <c r="F3741" s="513"/>
      <c r="G3741" s="513"/>
      <c r="H3741" s="513"/>
      <c r="I3741" s="513"/>
      <c r="J3741" s="513"/>
      <c r="K3741" s="513"/>
      <c r="L3741" s="513"/>
      <c r="M3741" s="513"/>
      <c r="N3741" s="513"/>
      <c r="O3741" s="513"/>
      <c r="P3741" s="513"/>
      <c r="Q3741" s="513"/>
      <c r="R3741" s="513"/>
      <c r="S3741" s="514"/>
      <c r="T3741" s="437"/>
      <c r="U3741" s="437"/>
      <c r="V3741" s="437"/>
      <c r="W3741" s="437"/>
      <c r="X3741" s="437"/>
      <c r="Y3741" s="437"/>
      <c r="Z3741" s="437"/>
      <c r="AA3741" s="437"/>
      <c r="AB3741" s="437"/>
      <c r="AC3741" s="437"/>
      <c r="AD3741" s="437"/>
      <c r="AE3741" s="437"/>
      <c r="AF3741" s="437"/>
    </row>
    <row r="3742">
      <c r="A3742" s="434" t="s">
        <v>9108</v>
      </c>
      <c r="B3742" s="435"/>
      <c r="C3742" s="435"/>
      <c r="D3742" s="435"/>
      <c r="E3742" s="435"/>
      <c r="F3742" s="435"/>
      <c r="G3742" s="435"/>
      <c r="H3742" s="435"/>
      <c r="I3742" s="435"/>
      <c r="J3742" s="435"/>
      <c r="K3742" s="435"/>
      <c r="L3742" s="435"/>
      <c r="M3742" s="435"/>
      <c r="N3742" s="435"/>
      <c r="O3742" s="435"/>
      <c r="P3742" s="435"/>
      <c r="Q3742" s="435"/>
      <c r="R3742" s="435"/>
      <c r="S3742" s="436"/>
      <c r="T3742" s="437"/>
      <c r="U3742" s="437"/>
      <c r="V3742" s="437"/>
      <c r="W3742" s="437"/>
      <c r="X3742" s="437"/>
      <c r="Y3742" s="437"/>
      <c r="Z3742" s="437"/>
      <c r="AA3742" s="437"/>
      <c r="AB3742" s="437"/>
      <c r="AC3742" s="437"/>
      <c r="AD3742" s="437"/>
      <c r="AE3742" s="437"/>
      <c r="AF3742" s="437"/>
    </row>
    <row r="3743">
      <c r="A3743" s="438" t="s">
        <v>8935</v>
      </c>
      <c r="B3743" s="439"/>
      <c r="C3743" s="438" t="s">
        <v>8936</v>
      </c>
      <c r="D3743" s="440"/>
      <c r="E3743" s="439"/>
      <c r="F3743" s="441" t="s">
        <v>1437</v>
      </c>
      <c r="G3743" s="442" t="s">
        <v>8937</v>
      </c>
      <c r="H3743" s="443" t="s">
        <v>1442</v>
      </c>
      <c r="I3743" s="444"/>
      <c r="J3743" s="444"/>
      <c r="K3743" s="444"/>
      <c r="L3743" s="444"/>
      <c r="M3743" s="444"/>
      <c r="N3743" s="444"/>
      <c r="O3743" s="444"/>
      <c r="P3743" s="444"/>
      <c r="Q3743" s="444"/>
      <c r="R3743" s="444"/>
      <c r="S3743" s="445"/>
      <c r="T3743" s="437"/>
      <c r="U3743" s="437"/>
      <c r="V3743" s="437"/>
      <c r="W3743" s="437"/>
      <c r="X3743" s="437"/>
      <c r="Y3743" s="437"/>
      <c r="Z3743" s="437"/>
      <c r="AA3743" s="437"/>
      <c r="AB3743" s="437"/>
      <c r="AC3743" s="437"/>
      <c r="AD3743" s="437"/>
      <c r="AE3743" s="437"/>
      <c r="AF3743" s="437"/>
    </row>
    <row r="3744">
      <c r="A3744" s="446" t="s">
        <v>8938</v>
      </c>
      <c r="B3744" s="22"/>
      <c r="C3744" s="447"/>
      <c r="D3744" s="448"/>
      <c r="E3744" s="22"/>
      <c r="F3744" s="449" t="s">
        <v>8939</v>
      </c>
      <c r="G3744" s="450"/>
      <c r="H3744" s="451"/>
      <c r="S3744" s="452"/>
      <c r="T3744" s="437"/>
      <c r="U3744" s="437"/>
      <c r="V3744" s="437"/>
      <c r="W3744" s="437"/>
      <c r="X3744" s="437"/>
      <c r="Y3744" s="437"/>
      <c r="Z3744" s="437"/>
      <c r="AA3744" s="437"/>
      <c r="AB3744" s="437"/>
      <c r="AC3744" s="437"/>
      <c r="AD3744" s="437"/>
      <c r="AE3744" s="437"/>
      <c r="AF3744" s="437"/>
    </row>
    <row r="3745">
      <c r="A3745" s="453" t="s">
        <v>8940</v>
      </c>
      <c r="B3745" s="448"/>
      <c r="C3745" s="448"/>
      <c r="D3745" s="22"/>
      <c r="E3745" s="454" t="s">
        <v>8941</v>
      </c>
      <c r="F3745" s="455" t="s">
        <v>8942</v>
      </c>
      <c r="G3745" s="456"/>
      <c r="H3745" s="451"/>
      <c r="S3745" s="452"/>
      <c r="T3745" s="437"/>
      <c r="U3745" s="437"/>
      <c r="V3745" s="437"/>
      <c r="W3745" s="437"/>
      <c r="X3745" s="437"/>
      <c r="Y3745" s="437"/>
      <c r="Z3745" s="437"/>
      <c r="AA3745" s="437"/>
      <c r="AB3745" s="437"/>
      <c r="AC3745" s="437"/>
      <c r="AD3745" s="437"/>
      <c r="AE3745" s="437"/>
      <c r="AF3745" s="437"/>
    </row>
    <row r="3746">
      <c r="A3746" s="457" t="s">
        <v>8943</v>
      </c>
      <c r="B3746" s="458"/>
      <c r="C3746" s="458"/>
      <c r="D3746" s="459"/>
      <c r="E3746" s="460"/>
      <c r="F3746" s="461"/>
      <c r="G3746" s="462"/>
      <c r="H3746" s="463"/>
      <c r="I3746" s="464"/>
      <c r="J3746" s="464"/>
      <c r="K3746" s="464"/>
      <c r="L3746" s="464"/>
      <c r="M3746" s="464"/>
      <c r="N3746" s="464"/>
      <c r="O3746" s="464"/>
      <c r="P3746" s="464"/>
      <c r="Q3746" s="464"/>
      <c r="R3746" s="464"/>
      <c r="S3746" s="465"/>
      <c r="T3746" s="437"/>
      <c r="U3746" s="437"/>
      <c r="V3746" s="437"/>
      <c r="W3746" s="437"/>
      <c r="X3746" s="437"/>
      <c r="Y3746" s="437"/>
      <c r="Z3746" s="437"/>
      <c r="AA3746" s="437"/>
      <c r="AB3746" s="437"/>
      <c r="AC3746" s="437"/>
      <c r="AD3746" s="437"/>
      <c r="AE3746" s="437"/>
      <c r="AF3746" s="437"/>
    </row>
    <row r="3747">
      <c r="A3747" s="466" t="s">
        <v>8944</v>
      </c>
      <c r="B3747" s="467"/>
      <c r="C3747" s="468" t="s">
        <v>8945</v>
      </c>
      <c r="D3747" s="469"/>
      <c r="E3747" s="469"/>
      <c r="F3747" s="469"/>
      <c r="G3747" s="469"/>
      <c r="H3747" s="470" t="s">
        <v>1473</v>
      </c>
      <c r="S3747" s="452"/>
      <c r="T3747" s="437"/>
      <c r="U3747" s="437"/>
      <c r="V3747" s="437"/>
      <c r="W3747" s="437"/>
      <c r="X3747" s="437"/>
      <c r="Y3747" s="437"/>
      <c r="Z3747" s="437"/>
      <c r="AA3747" s="437"/>
      <c r="AB3747" s="437"/>
      <c r="AC3747" s="437"/>
      <c r="AD3747" s="437"/>
      <c r="AE3747" s="437"/>
      <c r="AF3747" s="437"/>
    </row>
    <row r="3748">
      <c r="A3748" s="471"/>
      <c r="B3748" s="472" t="s">
        <v>8946</v>
      </c>
      <c r="C3748" s="473" t="s">
        <v>8947</v>
      </c>
      <c r="D3748" s="474"/>
      <c r="E3748" s="474"/>
      <c r="F3748" s="475"/>
      <c r="G3748" s="473" t="s">
        <v>8948</v>
      </c>
      <c r="H3748" s="451"/>
      <c r="S3748" s="452"/>
      <c r="T3748" s="437"/>
      <c r="U3748" s="437"/>
      <c r="V3748" s="437"/>
      <c r="W3748" s="437"/>
      <c r="X3748" s="437"/>
      <c r="Y3748" s="437"/>
      <c r="Z3748" s="437"/>
      <c r="AA3748" s="437"/>
      <c r="AB3748" s="437"/>
      <c r="AC3748" s="437"/>
      <c r="AD3748" s="437"/>
      <c r="AE3748" s="437"/>
      <c r="AF3748" s="437"/>
    </row>
    <row r="3749">
      <c r="A3749" s="471" t="s">
        <v>2101</v>
      </c>
      <c r="B3749" s="472">
        <v>1.0</v>
      </c>
      <c r="C3749" s="476" t="s">
        <v>2122</v>
      </c>
      <c r="D3749" s="474"/>
      <c r="E3749" s="474"/>
      <c r="F3749" s="475"/>
      <c r="G3749" s="476" t="s">
        <v>2121</v>
      </c>
      <c r="H3749" s="451"/>
      <c r="S3749" s="452"/>
      <c r="T3749" s="437"/>
      <c r="U3749" s="437"/>
      <c r="V3749" s="437"/>
      <c r="W3749" s="437"/>
      <c r="X3749" s="437"/>
      <c r="Y3749" s="437"/>
      <c r="Z3749" s="437"/>
      <c r="AA3749" s="437"/>
      <c r="AB3749" s="437"/>
      <c r="AC3749" s="437"/>
      <c r="AD3749" s="437"/>
      <c r="AE3749" s="437"/>
      <c r="AF3749" s="437"/>
    </row>
    <row r="3750">
      <c r="A3750" s="471"/>
      <c r="B3750" s="516" t="s">
        <v>8946</v>
      </c>
      <c r="C3750" s="517" t="s">
        <v>6512</v>
      </c>
      <c r="D3750" s="517" t="s">
        <v>8974</v>
      </c>
      <c r="E3750" s="517" t="s">
        <v>8951</v>
      </c>
      <c r="F3750" s="517" t="s">
        <v>8952</v>
      </c>
      <c r="G3750" s="473" t="s">
        <v>8953</v>
      </c>
      <c r="H3750" s="451"/>
      <c r="S3750" s="452"/>
      <c r="T3750" s="437"/>
      <c r="U3750" s="437"/>
      <c r="V3750" s="437"/>
      <c r="W3750" s="437"/>
      <c r="X3750" s="437"/>
      <c r="Y3750" s="437"/>
      <c r="Z3750" s="437"/>
      <c r="AA3750" s="437"/>
      <c r="AB3750" s="437"/>
      <c r="AC3750" s="437"/>
      <c r="AD3750" s="437"/>
      <c r="AE3750" s="437"/>
      <c r="AF3750" s="437"/>
    </row>
    <row r="3751">
      <c r="A3751" s="471" t="s">
        <v>8975</v>
      </c>
      <c r="B3751" s="472">
        <v>1.0</v>
      </c>
      <c r="C3751" s="478" t="s">
        <v>8976</v>
      </c>
      <c r="D3751" s="472"/>
      <c r="E3751" s="478" t="s">
        <v>8977</v>
      </c>
      <c r="F3751" s="472"/>
      <c r="G3751" s="473" t="s">
        <v>8978</v>
      </c>
      <c r="H3751" s="451"/>
      <c r="S3751" s="452"/>
      <c r="T3751" s="437"/>
      <c r="U3751" s="437"/>
      <c r="V3751" s="437"/>
      <c r="W3751" s="437"/>
      <c r="X3751" s="437"/>
      <c r="Y3751" s="437"/>
      <c r="Z3751" s="437"/>
      <c r="AA3751" s="437"/>
      <c r="AB3751" s="437"/>
      <c r="AC3751" s="437"/>
      <c r="AD3751" s="437"/>
      <c r="AE3751" s="437"/>
      <c r="AF3751" s="437"/>
    </row>
    <row r="3752">
      <c r="A3752" s="479"/>
      <c r="B3752" s="467" t="s">
        <v>8946</v>
      </c>
      <c r="C3752" s="485" t="s">
        <v>39</v>
      </c>
      <c r="D3752" s="475"/>
      <c r="E3752" s="480" t="s">
        <v>8951</v>
      </c>
      <c r="F3752" s="480" t="s">
        <v>8952</v>
      </c>
      <c r="G3752" s="485" t="s">
        <v>8953</v>
      </c>
      <c r="H3752" s="451"/>
      <c r="S3752" s="452"/>
      <c r="T3752" s="437"/>
      <c r="U3752" s="437"/>
      <c r="V3752" s="437"/>
      <c r="W3752" s="437"/>
      <c r="X3752" s="437"/>
      <c r="Y3752" s="437"/>
      <c r="Z3752" s="437"/>
      <c r="AA3752" s="437"/>
      <c r="AB3752" s="437"/>
      <c r="AC3752" s="437"/>
      <c r="AD3752" s="437"/>
      <c r="AE3752" s="437"/>
      <c r="AF3752" s="437"/>
    </row>
    <row r="3753">
      <c r="A3753" s="471" t="s">
        <v>6465</v>
      </c>
      <c r="B3753" s="480">
        <v>1.0</v>
      </c>
      <c r="C3753" s="484" t="s">
        <v>8955</v>
      </c>
      <c r="D3753" s="475"/>
      <c r="E3753" s="483" t="s">
        <v>8956</v>
      </c>
      <c r="F3753" s="480"/>
      <c r="G3753" s="484" t="s">
        <v>8957</v>
      </c>
      <c r="H3753" s="451"/>
      <c r="S3753" s="452"/>
      <c r="T3753" s="437"/>
      <c r="U3753" s="437"/>
      <c r="V3753" s="437"/>
      <c r="W3753" s="437"/>
      <c r="X3753" s="437"/>
      <c r="Y3753" s="437"/>
      <c r="Z3753" s="437"/>
      <c r="AA3753" s="437"/>
      <c r="AB3753" s="437"/>
      <c r="AC3753" s="437"/>
      <c r="AD3753" s="437"/>
      <c r="AE3753" s="437"/>
      <c r="AF3753" s="437"/>
    </row>
    <row r="3754">
      <c r="A3754" s="471"/>
      <c r="B3754" s="516" t="s">
        <v>8946</v>
      </c>
      <c r="C3754" s="476" t="s">
        <v>8958</v>
      </c>
      <c r="D3754" s="474"/>
      <c r="E3754" s="474"/>
      <c r="F3754" s="475"/>
      <c r="G3754" s="473" t="s">
        <v>8959</v>
      </c>
      <c r="H3754" s="451"/>
      <c r="S3754" s="452"/>
      <c r="T3754" s="437"/>
      <c r="U3754" s="437"/>
      <c r="V3754" s="437"/>
      <c r="W3754" s="437"/>
      <c r="X3754" s="437"/>
      <c r="Y3754" s="437"/>
      <c r="Z3754" s="437"/>
      <c r="AA3754" s="437"/>
      <c r="AB3754" s="437"/>
      <c r="AC3754" s="437"/>
      <c r="AD3754" s="437"/>
      <c r="AE3754" s="437"/>
      <c r="AF3754" s="437"/>
    </row>
    <row r="3755">
      <c r="A3755" s="486" t="s">
        <v>1636</v>
      </c>
      <c r="B3755" s="478">
        <v>1.0</v>
      </c>
      <c r="C3755" s="487" t="s">
        <v>1721</v>
      </c>
      <c r="D3755" s="474"/>
      <c r="E3755" s="474"/>
      <c r="F3755" s="475"/>
      <c r="G3755" s="476" t="s">
        <v>1661</v>
      </c>
      <c r="H3755" s="451"/>
      <c r="S3755" s="452"/>
      <c r="T3755" s="437"/>
      <c r="U3755" s="437"/>
      <c r="V3755" s="437"/>
      <c r="W3755" s="437"/>
      <c r="X3755" s="437"/>
      <c r="Y3755" s="437"/>
      <c r="Z3755" s="437"/>
      <c r="AA3755" s="437"/>
      <c r="AB3755" s="437"/>
      <c r="AC3755" s="437"/>
      <c r="AD3755" s="437"/>
      <c r="AE3755" s="437"/>
      <c r="AF3755" s="437"/>
    </row>
    <row r="3756">
      <c r="A3756" s="486" t="s">
        <v>1636</v>
      </c>
      <c r="B3756" s="478">
        <v>2.0</v>
      </c>
      <c r="C3756" s="487" t="s">
        <v>1722</v>
      </c>
      <c r="D3756" s="474"/>
      <c r="E3756" s="474"/>
      <c r="F3756" s="475"/>
      <c r="G3756" s="476" t="s">
        <v>1661</v>
      </c>
      <c r="H3756" s="451"/>
      <c r="S3756" s="452"/>
      <c r="T3756" s="437"/>
      <c r="U3756" s="437"/>
      <c r="V3756" s="437"/>
      <c r="W3756" s="437"/>
      <c r="X3756" s="437"/>
      <c r="Y3756" s="437"/>
      <c r="Z3756" s="437"/>
      <c r="AA3756" s="437"/>
      <c r="AB3756" s="437"/>
      <c r="AC3756" s="437"/>
      <c r="AD3756" s="437"/>
      <c r="AE3756" s="437"/>
      <c r="AF3756" s="437"/>
    </row>
    <row r="3757">
      <c r="A3757" s="486" t="s">
        <v>1636</v>
      </c>
      <c r="B3757" s="478">
        <v>3.0</v>
      </c>
      <c r="C3757" s="487" t="s">
        <v>1723</v>
      </c>
      <c r="D3757" s="474"/>
      <c r="E3757" s="474"/>
      <c r="F3757" s="475"/>
      <c r="G3757" s="476" t="s">
        <v>1638</v>
      </c>
      <c r="H3757" s="451"/>
      <c r="S3757" s="452"/>
      <c r="T3757" s="437"/>
      <c r="U3757" s="437"/>
      <c r="V3757" s="437"/>
      <c r="W3757" s="437"/>
      <c r="X3757" s="437"/>
      <c r="Y3757" s="437"/>
      <c r="Z3757" s="437"/>
      <c r="AA3757" s="437"/>
      <c r="AB3757" s="437"/>
      <c r="AC3757" s="437"/>
      <c r="AD3757" s="437"/>
      <c r="AE3757" s="437"/>
      <c r="AF3757" s="437"/>
    </row>
    <row r="3758">
      <c r="A3758" s="486" t="s">
        <v>1646</v>
      </c>
      <c r="B3758" s="478">
        <v>4.0</v>
      </c>
      <c r="C3758" s="487" t="s">
        <v>1724</v>
      </c>
      <c r="D3758" s="474"/>
      <c r="E3758" s="474"/>
      <c r="F3758" s="475"/>
      <c r="G3758" s="476" t="s">
        <v>1725</v>
      </c>
      <c r="H3758" s="451"/>
      <c r="S3758" s="452"/>
      <c r="T3758" s="437"/>
      <c r="U3758" s="437"/>
      <c r="V3758" s="437"/>
      <c r="W3758" s="437"/>
      <c r="X3758" s="437"/>
      <c r="Y3758" s="437"/>
      <c r="Z3758" s="437"/>
      <c r="AA3758" s="437"/>
      <c r="AB3758" s="437"/>
      <c r="AC3758" s="437"/>
      <c r="AD3758" s="437"/>
      <c r="AE3758" s="437"/>
      <c r="AF3758" s="437"/>
    </row>
    <row r="3759">
      <c r="A3759" s="488" t="s">
        <v>8960</v>
      </c>
      <c r="B3759" s="474"/>
      <c r="C3759" s="474"/>
      <c r="D3759" s="474"/>
      <c r="E3759" s="474"/>
      <c r="F3759" s="474"/>
      <c r="G3759" s="474"/>
      <c r="H3759" s="451"/>
      <c r="S3759" s="452"/>
      <c r="T3759" s="437"/>
      <c r="U3759" s="437"/>
      <c r="V3759" s="437"/>
      <c r="W3759" s="437"/>
      <c r="X3759" s="437"/>
      <c r="Y3759" s="437"/>
      <c r="Z3759" s="437"/>
      <c r="AA3759" s="437"/>
      <c r="AB3759" s="437"/>
      <c r="AC3759" s="437"/>
      <c r="AD3759" s="437"/>
      <c r="AE3759" s="437"/>
      <c r="AF3759" s="437"/>
    </row>
    <row r="3760">
      <c r="A3760" s="471" t="s">
        <v>8944</v>
      </c>
      <c r="B3760" s="516" t="s">
        <v>8946</v>
      </c>
      <c r="C3760" s="473" t="s">
        <v>39</v>
      </c>
      <c r="D3760" s="475"/>
      <c r="E3760" s="472" t="s">
        <v>8951</v>
      </c>
      <c r="F3760" s="478" t="s">
        <v>8961</v>
      </c>
      <c r="G3760" s="473" t="s">
        <v>8953</v>
      </c>
      <c r="H3760" s="451"/>
      <c r="S3760" s="452"/>
      <c r="T3760" s="437"/>
      <c r="U3760" s="437"/>
      <c r="V3760" s="437"/>
      <c r="W3760" s="437"/>
      <c r="X3760" s="437"/>
      <c r="Y3760" s="437"/>
      <c r="Z3760" s="437"/>
      <c r="AA3760" s="437"/>
      <c r="AB3760" s="437"/>
      <c r="AC3760" s="437"/>
      <c r="AD3760" s="437"/>
      <c r="AE3760" s="437"/>
      <c r="AF3760" s="437"/>
    </row>
    <row r="3761">
      <c r="A3761" s="471" t="s">
        <v>6465</v>
      </c>
      <c r="B3761" s="472">
        <v>1.0</v>
      </c>
      <c r="C3761" s="476" t="s">
        <v>8955</v>
      </c>
      <c r="D3761" s="475"/>
      <c r="E3761" s="478" t="s">
        <v>8956</v>
      </c>
      <c r="F3761" s="472"/>
      <c r="G3761" s="473" t="s">
        <v>8957</v>
      </c>
      <c r="H3761" s="451"/>
      <c r="S3761" s="452"/>
      <c r="T3761" s="437"/>
      <c r="U3761" s="437"/>
      <c r="V3761" s="437"/>
      <c r="W3761" s="437"/>
      <c r="X3761" s="437"/>
      <c r="Y3761" s="437"/>
      <c r="Z3761" s="437"/>
      <c r="AA3761" s="437"/>
      <c r="AB3761" s="437"/>
      <c r="AC3761" s="437"/>
      <c r="AD3761" s="437"/>
      <c r="AE3761" s="437"/>
      <c r="AF3761" s="437"/>
    </row>
    <row r="3762">
      <c r="A3762" s="489" t="s">
        <v>8962</v>
      </c>
      <c r="B3762" s="474"/>
      <c r="C3762" s="474"/>
      <c r="D3762" s="474"/>
      <c r="E3762" s="474"/>
      <c r="F3762" s="474"/>
      <c r="G3762" s="474"/>
      <c r="H3762" s="451"/>
      <c r="S3762" s="452"/>
      <c r="T3762" s="437"/>
      <c r="U3762" s="437"/>
      <c r="V3762" s="437"/>
      <c r="W3762" s="437"/>
      <c r="X3762" s="437"/>
      <c r="Y3762" s="437"/>
      <c r="Z3762" s="437"/>
      <c r="AA3762" s="437"/>
      <c r="AB3762" s="437"/>
      <c r="AC3762" s="437"/>
      <c r="AD3762" s="437"/>
      <c r="AE3762" s="437"/>
      <c r="AF3762" s="437"/>
    </row>
    <row r="3763">
      <c r="A3763" s="471" t="s">
        <v>8944</v>
      </c>
      <c r="B3763" s="516" t="s">
        <v>8946</v>
      </c>
      <c r="C3763" s="473" t="s">
        <v>39</v>
      </c>
      <c r="D3763" s="475"/>
      <c r="E3763" s="472" t="s">
        <v>8951</v>
      </c>
      <c r="F3763" s="472" t="s">
        <v>8952</v>
      </c>
      <c r="G3763" s="473" t="s">
        <v>8953</v>
      </c>
      <c r="H3763" s="451"/>
      <c r="S3763" s="452"/>
      <c r="T3763" s="437"/>
      <c r="U3763" s="437"/>
      <c r="V3763" s="437"/>
      <c r="W3763" s="437"/>
      <c r="X3763" s="437"/>
      <c r="Y3763" s="437"/>
      <c r="Z3763" s="437"/>
      <c r="AA3763" s="437"/>
      <c r="AB3763" s="437"/>
      <c r="AC3763" s="437"/>
      <c r="AD3763" s="437"/>
      <c r="AE3763" s="437"/>
      <c r="AF3763" s="437"/>
    </row>
    <row r="3764">
      <c r="A3764" s="490" t="s">
        <v>6465</v>
      </c>
      <c r="B3764" s="491">
        <v>1.0</v>
      </c>
      <c r="C3764" s="492" t="s">
        <v>8955</v>
      </c>
      <c r="D3764" s="493"/>
      <c r="E3764" s="494" t="s">
        <v>8956</v>
      </c>
      <c r="F3764" s="491"/>
      <c r="G3764" s="495" t="s">
        <v>8963</v>
      </c>
      <c r="H3764" s="451"/>
      <c r="S3764" s="452"/>
      <c r="T3764" s="437"/>
      <c r="U3764" s="437"/>
      <c r="V3764" s="437"/>
      <c r="W3764" s="437"/>
      <c r="X3764" s="437"/>
      <c r="Y3764" s="437"/>
      <c r="Z3764" s="437"/>
      <c r="AA3764" s="437"/>
      <c r="AB3764" s="437"/>
      <c r="AC3764" s="437"/>
      <c r="AD3764" s="437"/>
      <c r="AE3764" s="437"/>
      <c r="AF3764" s="437"/>
    </row>
    <row r="3765">
      <c r="A3765" s="496"/>
      <c r="B3765" s="497"/>
      <c r="C3765" s="497"/>
      <c r="E3765" s="497"/>
      <c r="F3765" s="497"/>
      <c r="G3765" s="497"/>
      <c r="H3765" s="451"/>
      <c r="S3765" s="452"/>
      <c r="T3765" s="437"/>
      <c r="U3765" s="437"/>
      <c r="V3765" s="437"/>
      <c r="W3765" s="437"/>
      <c r="X3765" s="437"/>
      <c r="Y3765" s="437"/>
      <c r="Z3765" s="437"/>
      <c r="AA3765" s="437"/>
      <c r="AB3765" s="437"/>
      <c r="AC3765" s="437"/>
      <c r="AD3765" s="437"/>
      <c r="AE3765" s="437"/>
      <c r="AF3765" s="437"/>
    </row>
    <row r="3766">
      <c r="A3766" s="498" t="s">
        <v>8964</v>
      </c>
      <c r="B3766" s="435"/>
      <c r="C3766" s="435"/>
      <c r="D3766" s="499" t="s">
        <v>8965</v>
      </c>
      <c r="E3766" s="500" t="s">
        <v>8966</v>
      </c>
      <c r="F3766" s="499" t="s">
        <v>8967</v>
      </c>
      <c r="G3766" s="435"/>
      <c r="H3766" s="435"/>
      <c r="I3766" s="435"/>
      <c r="J3766" s="501" t="s">
        <v>8965</v>
      </c>
      <c r="K3766" s="500" t="s">
        <v>8966</v>
      </c>
      <c r="L3766" s="501" t="s">
        <v>8968</v>
      </c>
      <c r="M3766" s="435"/>
      <c r="N3766" s="435"/>
      <c r="O3766" s="435"/>
      <c r="P3766" s="502" t="s">
        <v>8965</v>
      </c>
      <c r="Q3766" s="503" t="s">
        <v>8966</v>
      </c>
      <c r="R3766" s="504"/>
      <c r="S3766" s="436"/>
      <c r="T3766" s="437"/>
      <c r="U3766" s="437"/>
      <c r="V3766" s="437"/>
      <c r="W3766" s="437"/>
      <c r="X3766" s="437"/>
      <c r="Y3766" s="437"/>
      <c r="Z3766" s="437"/>
      <c r="AA3766" s="437"/>
      <c r="AB3766" s="437"/>
      <c r="AC3766" s="437"/>
      <c r="AD3766" s="437"/>
      <c r="AE3766" s="437"/>
      <c r="AF3766" s="437"/>
    </row>
    <row r="3767">
      <c r="A3767" s="505"/>
      <c r="S3767" s="452"/>
      <c r="T3767" s="437"/>
      <c r="U3767" s="437"/>
      <c r="V3767" s="437"/>
      <c r="W3767" s="437"/>
      <c r="X3767" s="437"/>
      <c r="Y3767" s="437"/>
      <c r="Z3767" s="437"/>
      <c r="AA3767" s="437"/>
      <c r="AB3767" s="437"/>
      <c r="AC3767" s="437"/>
      <c r="AD3767" s="437"/>
      <c r="AE3767" s="437"/>
      <c r="AF3767" s="437"/>
    </row>
    <row r="3768">
      <c r="A3768" s="506" t="s">
        <v>8969</v>
      </c>
      <c r="D3768" s="507" t="s">
        <v>8965</v>
      </c>
      <c r="E3768" s="508" t="s">
        <v>8966</v>
      </c>
      <c r="F3768" s="507" t="s">
        <v>8970</v>
      </c>
      <c r="J3768" s="507" t="s">
        <v>8965</v>
      </c>
      <c r="K3768" s="508" t="s">
        <v>8966</v>
      </c>
      <c r="L3768" s="507" t="s">
        <v>8971</v>
      </c>
      <c r="P3768" s="509" t="s">
        <v>8965</v>
      </c>
      <c r="Q3768" s="510" t="s">
        <v>8966</v>
      </c>
      <c r="R3768" s="511" t="s">
        <v>8972</v>
      </c>
      <c r="S3768" s="452"/>
      <c r="T3768" s="437"/>
      <c r="U3768" s="437"/>
      <c r="V3768" s="437"/>
      <c r="W3768" s="437"/>
      <c r="X3768" s="437"/>
      <c r="Y3768" s="437"/>
      <c r="Z3768" s="437"/>
      <c r="AA3768" s="437"/>
      <c r="AB3768" s="437"/>
      <c r="AC3768" s="437"/>
      <c r="AD3768" s="437"/>
      <c r="AE3768" s="437"/>
      <c r="AF3768" s="437"/>
    </row>
    <row r="3769">
      <c r="A3769" s="512"/>
      <c r="B3769" s="513"/>
      <c r="C3769" s="513"/>
      <c r="D3769" s="513"/>
      <c r="E3769" s="513"/>
      <c r="F3769" s="513"/>
      <c r="G3769" s="513"/>
      <c r="H3769" s="513"/>
      <c r="I3769" s="513"/>
      <c r="J3769" s="513"/>
      <c r="K3769" s="513"/>
      <c r="L3769" s="513"/>
      <c r="M3769" s="513"/>
      <c r="N3769" s="513"/>
      <c r="O3769" s="513"/>
      <c r="P3769" s="513"/>
      <c r="Q3769" s="513"/>
      <c r="R3769" s="513"/>
      <c r="S3769" s="514"/>
      <c r="T3769" s="437"/>
      <c r="U3769" s="437"/>
      <c r="V3769" s="437"/>
      <c r="W3769" s="437"/>
      <c r="X3769" s="437"/>
      <c r="Y3769" s="437"/>
      <c r="Z3769" s="437"/>
      <c r="AA3769" s="437"/>
      <c r="AB3769" s="437"/>
      <c r="AC3769" s="437"/>
      <c r="AD3769" s="437"/>
      <c r="AE3769" s="437"/>
      <c r="AF3769" s="437"/>
    </row>
    <row r="3770">
      <c r="A3770" s="434" t="s">
        <v>9109</v>
      </c>
      <c r="B3770" s="435"/>
      <c r="C3770" s="435"/>
      <c r="D3770" s="435"/>
      <c r="E3770" s="435"/>
      <c r="F3770" s="435"/>
      <c r="G3770" s="435"/>
      <c r="H3770" s="435"/>
      <c r="I3770" s="435"/>
      <c r="J3770" s="435"/>
      <c r="K3770" s="435"/>
      <c r="L3770" s="435"/>
      <c r="M3770" s="435"/>
      <c r="N3770" s="435"/>
      <c r="O3770" s="435"/>
      <c r="P3770" s="435"/>
      <c r="Q3770" s="435"/>
      <c r="R3770" s="435"/>
      <c r="S3770" s="436"/>
      <c r="T3770" s="437"/>
      <c r="U3770" s="437"/>
      <c r="V3770" s="437"/>
      <c r="W3770" s="437"/>
      <c r="X3770" s="437"/>
      <c r="Y3770" s="437"/>
      <c r="Z3770" s="437"/>
      <c r="AA3770" s="437"/>
      <c r="AB3770" s="437"/>
      <c r="AC3770" s="437"/>
      <c r="AD3770" s="437"/>
      <c r="AE3770" s="437"/>
      <c r="AF3770" s="437"/>
    </row>
    <row r="3771">
      <c r="A3771" s="438" t="s">
        <v>8935</v>
      </c>
      <c r="B3771" s="439"/>
      <c r="C3771" s="438" t="s">
        <v>8936</v>
      </c>
      <c r="D3771" s="440"/>
      <c r="E3771" s="439"/>
      <c r="F3771" s="441" t="s">
        <v>1437</v>
      </c>
      <c r="G3771" s="442" t="s">
        <v>8937</v>
      </c>
      <c r="H3771" s="443" t="s">
        <v>1442</v>
      </c>
      <c r="I3771" s="444"/>
      <c r="J3771" s="444"/>
      <c r="K3771" s="444"/>
      <c r="L3771" s="444"/>
      <c r="M3771" s="444"/>
      <c r="N3771" s="444"/>
      <c r="O3771" s="444"/>
      <c r="P3771" s="444"/>
      <c r="Q3771" s="444"/>
      <c r="R3771" s="444"/>
      <c r="S3771" s="445"/>
      <c r="T3771" s="437"/>
      <c r="U3771" s="437"/>
      <c r="V3771" s="437"/>
      <c r="W3771" s="437"/>
      <c r="X3771" s="437"/>
      <c r="Y3771" s="437"/>
      <c r="Z3771" s="437"/>
      <c r="AA3771" s="437"/>
      <c r="AB3771" s="437"/>
      <c r="AC3771" s="437"/>
      <c r="AD3771" s="437"/>
      <c r="AE3771" s="437"/>
      <c r="AF3771" s="437"/>
    </row>
    <row r="3772">
      <c r="A3772" s="446" t="s">
        <v>8938</v>
      </c>
      <c r="B3772" s="22"/>
      <c r="C3772" s="447"/>
      <c r="D3772" s="448"/>
      <c r="E3772" s="22"/>
      <c r="F3772" s="449" t="s">
        <v>8939</v>
      </c>
      <c r="G3772" s="450"/>
      <c r="H3772" s="451"/>
      <c r="S3772" s="452"/>
      <c r="T3772" s="437"/>
      <c r="U3772" s="437"/>
      <c r="V3772" s="437"/>
      <c r="W3772" s="437"/>
      <c r="X3772" s="437"/>
      <c r="Y3772" s="437"/>
      <c r="Z3772" s="437"/>
      <c r="AA3772" s="437"/>
      <c r="AB3772" s="437"/>
      <c r="AC3772" s="437"/>
      <c r="AD3772" s="437"/>
      <c r="AE3772" s="437"/>
      <c r="AF3772" s="437"/>
    </row>
    <row r="3773">
      <c r="A3773" s="453" t="s">
        <v>8940</v>
      </c>
      <c r="B3773" s="448"/>
      <c r="C3773" s="448"/>
      <c r="D3773" s="22"/>
      <c r="E3773" s="454" t="s">
        <v>8941</v>
      </c>
      <c r="F3773" s="455" t="s">
        <v>8942</v>
      </c>
      <c r="G3773" s="456"/>
      <c r="H3773" s="451"/>
      <c r="S3773" s="452"/>
      <c r="T3773" s="437"/>
      <c r="U3773" s="437"/>
      <c r="V3773" s="437"/>
      <c r="W3773" s="437"/>
      <c r="X3773" s="437"/>
      <c r="Y3773" s="437"/>
      <c r="Z3773" s="437"/>
      <c r="AA3773" s="437"/>
      <c r="AB3773" s="437"/>
      <c r="AC3773" s="437"/>
      <c r="AD3773" s="437"/>
      <c r="AE3773" s="437"/>
      <c r="AF3773" s="437"/>
    </row>
    <row r="3774">
      <c r="A3774" s="457" t="s">
        <v>8943</v>
      </c>
      <c r="B3774" s="458"/>
      <c r="C3774" s="458"/>
      <c r="D3774" s="459"/>
      <c r="E3774" s="460"/>
      <c r="F3774" s="461"/>
      <c r="G3774" s="462"/>
      <c r="H3774" s="463"/>
      <c r="I3774" s="464"/>
      <c r="J3774" s="464"/>
      <c r="K3774" s="464"/>
      <c r="L3774" s="464"/>
      <c r="M3774" s="464"/>
      <c r="N3774" s="464"/>
      <c r="O3774" s="464"/>
      <c r="P3774" s="464"/>
      <c r="Q3774" s="464"/>
      <c r="R3774" s="464"/>
      <c r="S3774" s="465"/>
      <c r="T3774" s="437"/>
      <c r="U3774" s="437"/>
      <c r="V3774" s="437"/>
      <c r="W3774" s="437"/>
      <c r="X3774" s="437"/>
      <c r="Y3774" s="437"/>
      <c r="Z3774" s="437"/>
      <c r="AA3774" s="437"/>
      <c r="AB3774" s="437"/>
      <c r="AC3774" s="437"/>
      <c r="AD3774" s="437"/>
      <c r="AE3774" s="437"/>
      <c r="AF3774" s="437"/>
    </row>
    <row r="3775">
      <c r="A3775" s="466" t="s">
        <v>8944</v>
      </c>
      <c r="B3775" s="467"/>
      <c r="C3775" s="468" t="s">
        <v>8945</v>
      </c>
      <c r="D3775" s="469"/>
      <c r="E3775" s="469"/>
      <c r="F3775" s="469"/>
      <c r="G3775" s="469"/>
      <c r="H3775" s="470" t="s">
        <v>1556</v>
      </c>
      <c r="S3775" s="452"/>
      <c r="T3775" s="437"/>
      <c r="U3775" s="437"/>
      <c r="V3775" s="437"/>
      <c r="W3775" s="437"/>
      <c r="X3775" s="437"/>
      <c r="Y3775" s="437"/>
      <c r="Z3775" s="437"/>
      <c r="AA3775" s="437"/>
      <c r="AB3775" s="437"/>
      <c r="AC3775" s="437"/>
      <c r="AD3775" s="437"/>
      <c r="AE3775" s="437"/>
      <c r="AF3775" s="437"/>
    </row>
    <row r="3776">
      <c r="A3776" s="471"/>
      <c r="B3776" s="472" t="s">
        <v>8946</v>
      </c>
      <c r="C3776" s="473" t="s">
        <v>8947</v>
      </c>
      <c r="D3776" s="474"/>
      <c r="E3776" s="474"/>
      <c r="F3776" s="475"/>
      <c r="G3776" s="473" t="s">
        <v>8948</v>
      </c>
      <c r="H3776" s="451"/>
      <c r="S3776" s="452"/>
      <c r="T3776" s="437"/>
      <c r="U3776" s="437"/>
      <c r="V3776" s="437"/>
      <c r="W3776" s="437"/>
      <c r="X3776" s="437"/>
      <c r="Y3776" s="437"/>
      <c r="Z3776" s="437"/>
      <c r="AA3776" s="437"/>
      <c r="AB3776" s="437"/>
      <c r="AC3776" s="437"/>
      <c r="AD3776" s="437"/>
      <c r="AE3776" s="437"/>
      <c r="AF3776" s="437"/>
    </row>
    <row r="3777">
      <c r="A3777" s="486" t="s">
        <v>2101</v>
      </c>
      <c r="B3777" s="478">
        <v>1.0</v>
      </c>
      <c r="C3777" s="476" t="s">
        <v>2156</v>
      </c>
      <c r="D3777" s="474"/>
      <c r="E3777" s="474"/>
      <c r="F3777" s="475"/>
      <c r="G3777" s="477"/>
      <c r="H3777" s="451"/>
      <c r="S3777" s="452"/>
      <c r="T3777" s="437"/>
      <c r="U3777" s="437"/>
      <c r="V3777" s="437"/>
      <c r="W3777" s="437"/>
      <c r="X3777" s="437"/>
      <c r="Y3777" s="437"/>
      <c r="Z3777" s="437"/>
      <c r="AA3777" s="437"/>
      <c r="AB3777" s="437"/>
      <c r="AC3777" s="437"/>
      <c r="AD3777" s="437"/>
      <c r="AE3777" s="437"/>
      <c r="AF3777" s="437"/>
    </row>
    <row r="3778">
      <c r="A3778" s="486" t="s">
        <v>2101</v>
      </c>
      <c r="B3778" s="478">
        <v>2.0</v>
      </c>
      <c r="C3778" s="476" t="s">
        <v>2109</v>
      </c>
      <c r="D3778" s="474"/>
      <c r="E3778" s="474"/>
      <c r="F3778" s="475"/>
      <c r="G3778" s="477"/>
      <c r="H3778" s="451"/>
      <c r="S3778" s="452"/>
      <c r="T3778" s="437"/>
      <c r="U3778" s="437"/>
      <c r="V3778" s="437"/>
      <c r="W3778" s="437"/>
      <c r="X3778" s="437"/>
      <c r="Y3778" s="437"/>
      <c r="Z3778" s="437"/>
      <c r="AA3778" s="437"/>
      <c r="AB3778" s="437"/>
      <c r="AC3778" s="437"/>
      <c r="AD3778" s="437"/>
      <c r="AE3778" s="437"/>
      <c r="AF3778" s="437"/>
    </row>
    <row r="3779">
      <c r="A3779" s="486"/>
      <c r="B3779" s="478" t="s">
        <v>8946</v>
      </c>
      <c r="C3779" s="476" t="s">
        <v>8947</v>
      </c>
      <c r="D3779" s="474"/>
      <c r="E3779" s="475"/>
      <c r="F3779" s="478" t="s">
        <v>8948</v>
      </c>
      <c r="G3779" s="476" t="s">
        <v>8949</v>
      </c>
      <c r="H3779" s="451"/>
      <c r="S3779" s="452"/>
      <c r="T3779" s="437"/>
      <c r="U3779" s="437"/>
      <c r="V3779" s="437"/>
      <c r="W3779" s="437"/>
      <c r="X3779" s="437"/>
      <c r="Y3779" s="437"/>
      <c r="Z3779" s="437"/>
      <c r="AA3779" s="437"/>
      <c r="AB3779" s="437"/>
      <c r="AC3779" s="437"/>
      <c r="AD3779" s="437"/>
      <c r="AE3779" s="437"/>
      <c r="AF3779" s="437"/>
    </row>
    <row r="3780">
      <c r="A3780" s="521" t="s">
        <v>2104</v>
      </c>
      <c r="B3780" s="478">
        <v>1.0</v>
      </c>
      <c r="C3780" s="484" t="s">
        <v>2157</v>
      </c>
      <c r="D3780" s="474"/>
      <c r="E3780" s="475"/>
      <c r="F3780" s="483" t="s">
        <v>2158</v>
      </c>
      <c r="G3780" s="482"/>
      <c r="H3780" s="451"/>
      <c r="S3780" s="452"/>
      <c r="T3780" s="437"/>
      <c r="U3780" s="437"/>
      <c r="V3780" s="437"/>
      <c r="W3780" s="437"/>
      <c r="X3780" s="437"/>
      <c r="Y3780" s="437"/>
      <c r="Z3780" s="437"/>
      <c r="AA3780" s="437"/>
      <c r="AB3780" s="437"/>
      <c r="AC3780" s="437"/>
      <c r="AD3780" s="437"/>
      <c r="AE3780" s="437"/>
      <c r="AF3780" s="437"/>
    </row>
    <row r="3781">
      <c r="A3781" s="521" t="s">
        <v>2104</v>
      </c>
      <c r="B3781" s="483">
        <v>2.0</v>
      </c>
      <c r="C3781" s="484" t="s">
        <v>2159</v>
      </c>
      <c r="D3781" s="474"/>
      <c r="E3781" s="475"/>
      <c r="F3781" s="481"/>
      <c r="G3781" s="482"/>
      <c r="H3781" s="451"/>
      <c r="S3781" s="452"/>
      <c r="T3781" s="437"/>
      <c r="U3781" s="437"/>
      <c r="V3781" s="437"/>
      <c r="W3781" s="437"/>
      <c r="X3781" s="437"/>
      <c r="Y3781" s="437"/>
      <c r="Z3781" s="437"/>
      <c r="AA3781" s="437"/>
      <c r="AB3781" s="437"/>
      <c r="AC3781" s="437"/>
      <c r="AD3781" s="437"/>
      <c r="AE3781" s="437"/>
      <c r="AF3781" s="437"/>
    </row>
    <row r="3782">
      <c r="A3782" s="521"/>
      <c r="B3782" s="483" t="s">
        <v>8946</v>
      </c>
      <c r="C3782" s="483" t="s">
        <v>8947</v>
      </c>
      <c r="D3782" s="483" t="s">
        <v>8950</v>
      </c>
      <c r="E3782" s="483" t="s">
        <v>8951</v>
      </c>
      <c r="F3782" s="483" t="s">
        <v>8952</v>
      </c>
      <c r="G3782" s="484" t="s">
        <v>8953</v>
      </c>
      <c r="H3782" s="451"/>
      <c r="S3782" s="452"/>
      <c r="T3782" s="437"/>
      <c r="U3782" s="437"/>
      <c r="V3782" s="437"/>
      <c r="W3782" s="437"/>
      <c r="X3782" s="437"/>
      <c r="Y3782" s="437"/>
      <c r="Z3782" s="437"/>
      <c r="AA3782" s="437"/>
      <c r="AB3782" s="437"/>
      <c r="AC3782" s="437"/>
      <c r="AD3782" s="437"/>
      <c r="AE3782" s="437"/>
      <c r="AF3782" s="437"/>
    </row>
    <row r="3783">
      <c r="A3783" s="521" t="s">
        <v>8954</v>
      </c>
      <c r="B3783" s="483">
        <v>1.0</v>
      </c>
      <c r="C3783" s="483" t="s">
        <v>2161</v>
      </c>
      <c r="D3783" s="483" t="s">
        <v>2162</v>
      </c>
      <c r="E3783" s="481"/>
      <c r="F3783" s="481"/>
      <c r="G3783" s="484" t="s">
        <v>2163</v>
      </c>
      <c r="H3783" s="451"/>
      <c r="S3783" s="452"/>
      <c r="T3783" s="437"/>
      <c r="U3783" s="437"/>
      <c r="V3783" s="437"/>
      <c r="W3783" s="437"/>
      <c r="X3783" s="437"/>
      <c r="Y3783" s="437"/>
      <c r="Z3783" s="437"/>
      <c r="AA3783" s="437"/>
      <c r="AB3783" s="437"/>
      <c r="AC3783" s="437"/>
      <c r="AD3783" s="437"/>
      <c r="AE3783" s="437"/>
      <c r="AF3783" s="437"/>
    </row>
    <row r="3784">
      <c r="A3784" s="521" t="s">
        <v>8954</v>
      </c>
      <c r="B3784" s="483">
        <v>2.0</v>
      </c>
      <c r="C3784" s="483" t="s">
        <v>2164</v>
      </c>
      <c r="D3784" s="483" t="s">
        <v>2165</v>
      </c>
      <c r="E3784" s="483" t="s">
        <v>2166</v>
      </c>
      <c r="F3784" s="481"/>
      <c r="G3784" s="484" t="s">
        <v>2167</v>
      </c>
      <c r="H3784" s="451"/>
      <c r="S3784" s="452"/>
      <c r="T3784" s="437"/>
      <c r="U3784" s="437"/>
      <c r="V3784" s="437"/>
      <c r="W3784" s="437"/>
      <c r="X3784" s="437"/>
      <c r="Y3784" s="437"/>
      <c r="Z3784" s="437"/>
      <c r="AA3784" s="437"/>
      <c r="AB3784" s="437"/>
      <c r="AC3784" s="437"/>
      <c r="AD3784" s="437"/>
      <c r="AE3784" s="437"/>
      <c r="AF3784" s="437"/>
    </row>
    <row r="3785">
      <c r="A3785" s="471"/>
      <c r="B3785" s="472" t="s">
        <v>8946</v>
      </c>
      <c r="C3785" s="517" t="s">
        <v>6512</v>
      </c>
      <c r="D3785" s="517" t="s">
        <v>8974</v>
      </c>
      <c r="E3785" s="517" t="s">
        <v>8951</v>
      </c>
      <c r="F3785" s="517" t="s">
        <v>8952</v>
      </c>
      <c r="G3785" s="473" t="s">
        <v>8953</v>
      </c>
      <c r="H3785" s="451"/>
      <c r="S3785" s="452"/>
      <c r="T3785" s="437"/>
      <c r="U3785" s="437"/>
      <c r="V3785" s="437"/>
      <c r="W3785" s="437"/>
      <c r="X3785" s="437"/>
      <c r="Y3785" s="437"/>
      <c r="Z3785" s="437"/>
      <c r="AA3785" s="437"/>
      <c r="AB3785" s="437"/>
      <c r="AC3785" s="437"/>
      <c r="AD3785" s="437"/>
      <c r="AE3785" s="437"/>
      <c r="AF3785" s="437"/>
    </row>
    <row r="3786">
      <c r="A3786" s="471" t="s">
        <v>8975</v>
      </c>
      <c r="B3786" s="472">
        <v>1.0</v>
      </c>
      <c r="C3786" s="478" t="s">
        <v>8976</v>
      </c>
      <c r="D3786" s="472"/>
      <c r="E3786" s="478" t="s">
        <v>8977</v>
      </c>
      <c r="F3786" s="472"/>
      <c r="G3786" s="473" t="s">
        <v>8978</v>
      </c>
      <c r="H3786" s="451"/>
      <c r="S3786" s="452"/>
      <c r="T3786" s="437"/>
      <c r="U3786" s="437"/>
      <c r="V3786" s="437"/>
      <c r="W3786" s="437"/>
      <c r="X3786" s="437"/>
      <c r="Y3786" s="437"/>
      <c r="Z3786" s="437"/>
      <c r="AA3786" s="437"/>
      <c r="AB3786" s="437"/>
      <c r="AC3786" s="437"/>
      <c r="AD3786" s="437"/>
      <c r="AE3786" s="437"/>
      <c r="AF3786" s="437"/>
    </row>
    <row r="3787">
      <c r="A3787" s="479"/>
      <c r="B3787" s="480" t="s">
        <v>8946</v>
      </c>
      <c r="C3787" s="485" t="s">
        <v>39</v>
      </c>
      <c r="D3787" s="475"/>
      <c r="E3787" s="480" t="s">
        <v>8951</v>
      </c>
      <c r="F3787" s="480" t="s">
        <v>8952</v>
      </c>
      <c r="G3787" s="485" t="s">
        <v>8953</v>
      </c>
      <c r="H3787" s="451"/>
      <c r="S3787" s="452"/>
      <c r="T3787" s="437"/>
      <c r="U3787" s="437"/>
      <c r="V3787" s="437"/>
      <c r="W3787" s="437"/>
      <c r="X3787" s="437"/>
      <c r="Y3787" s="437"/>
      <c r="Z3787" s="437"/>
      <c r="AA3787" s="437"/>
      <c r="AB3787" s="437"/>
      <c r="AC3787" s="437"/>
      <c r="AD3787" s="437"/>
      <c r="AE3787" s="437"/>
      <c r="AF3787" s="437"/>
    </row>
    <row r="3788">
      <c r="A3788" s="471" t="s">
        <v>6465</v>
      </c>
      <c r="B3788" s="480">
        <v>1.0</v>
      </c>
      <c r="C3788" s="484" t="s">
        <v>8955</v>
      </c>
      <c r="D3788" s="475"/>
      <c r="E3788" s="483" t="s">
        <v>8956</v>
      </c>
      <c r="F3788" s="480"/>
      <c r="G3788" s="484" t="s">
        <v>8957</v>
      </c>
      <c r="H3788" s="451"/>
      <c r="S3788" s="452"/>
      <c r="T3788" s="437"/>
      <c r="U3788" s="437"/>
      <c r="V3788" s="437"/>
      <c r="W3788" s="437"/>
      <c r="X3788" s="437"/>
      <c r="Y3788" s="437"/>
      <c r="Z3788" s="437"/>
      <c r="AA3788" s="437"/>
      <c r="AB3788" s="437"/>
      <c r="AC3788" s="437"/>
      <c r="AD3788" s="437"/>
      <c r="AE3788" s="437"/>
      <c r="AF3788" s="437"/>
    </row>
    <row r="3789">
      <c r="A3789" s="471"/>
      <c r="B3789" s="472" t="s">
        <v>8946</v>
      </c>
      <c r="C3789" s="476" t="s">
        <v>8958</v>
      </c>
      <c r="D3789" s="474"/>
      <c r="E3789" s="474"/>
      <c r="F3789" s="475"/>
      <c r="G3789" s="473" t="s">
        <v>8959</v>
      </c>
      <c r="H3789" s="451"/>
      <c r="S3789" s="452"/>
      <c r="T3789" s="437"/>
      <c r="U3789" s="437"/>
      <c r="V3789" s="437"/>
      <c r="W3789" s="437"/>
      <c r="X3789" s="437"/>
      <c r="Y3789" s="437"/>
      <c r="Z3789" s="437"/>
      <c r="AA3789" s="437"/>
      <c r="AB3789" s="437"/>
      <c r="AC3789" s="437"/>
      <c r="AD3789" s="437"/>
      <c r="AE3789" s="437"/>
      <c r="AF3789" s="437"/>
    </row>
    <row r="3790">
      <c r="A3790" s="486" t="s">
        <v>1636</v>
      </c>
      <c r="B3790" s="478">
        <v>1.0</v>
      </c>
      <c r="C3790" s="487" t="s">
        <v>1887</v>
      </c>
      <c r="D3790" s="474"/>
      <c r="E3790" s="474"/>
      <c r="F3790" s="475"/>
      <c r="G3790" s="476" t="s">
        <v>1877</v>
      </c>
      <c r="H3790" s="451"/>
      <c r="S3790" s="452"/>
      <c r="T3790" s="437"/>
      <c r="U3790" s="437"/>
      <c r="V3790" s="437"/>
      <c r="W3790" s="437"/>
      <c r="X3790" s="437"/>
      <c r="Y3790" s="437"/>
      <c r="Z3790" s="437"/>
      <c r="AA3790" s="437"/>
      <c r="AB3790" s="437"/>
      <c r="AC3790" s="437"/>
      <c r="AD3790" s="437"/>
      <c r="AE3790" s="437"/>
      <c r="AF3790" s="437"/>
    </row>
    <row r="3791">
      <c r="A3791" s="486" t="s">
        <v>1636</v>
      </c>
      <c r="B3791" s="478">
        <v>2.0</v>
      </c>
      <c r="C3791" s="487" t="s">
        <v>1888</v>
      </c>
      <c r="D3791" s="474"/>
      <c r="E3791" s="474"/>
      <c r="F3791" s="475"/>
      <c r="G3791" s="476" t="s">
        <v>1638</v>
      </c>
      <c r="H3791" s="451"/>
      <c r="S3791" s="452"/>
      <c r="T3791" s="437"/>
      <c r="U3791" s="437"/>
      <c r="V3791" s="437"/>
      <c r="W3791" s="437"/>
      <c r="X3791" s="437"/>
      <c r="Y3791" s="437"/>
      <c r="Z3791" s="437"/>
      <c r="AA3791" s="437"/>
      <c r="AB3791" s="437"/>
      <c r="AC3791" s="437"/>
      <c r="AD3791" s="437"/>
      <c r="AE3791" s="437"/>
      <c r="AF3791" s="437"/>
    </row>
    <row r="3792">
      <c r="A3792" s="486" t="s">
        <v>1636</v>
      </c>
      <c r="B3792" s="478">
        <v>3.0</v>
      </c>
      <c r="C3792" s="487" t="s">
        <v>1889</v>
      </c>
      <c r="D3792" s="474"/>
      <c r="E3792" s="474"/>
      <c r="F3792" s="475"/>
      <c r="G3792" s="476" t="s">
        <v>1638</v>
      </c>
      <c r="H3792" s="451"/>
      <c r="S3792" s="452"/>
      <c r="T3792" s="437"/>
      <c r="U3792" s="437"/>
      <c r="V3792" s="437"/>
      <c r="W3792" s="437"/>
      <c r="X3792" s="437"/>
      <c r="Y3792" s="437"/>
      <c r="Z3792" s="437"/>
      <c r="AA3792" s="437"/>
      <c r="AB3792" s="437"/>
      <c r="AC3792" s="437"/>
      <c r="AD3792" s="437"/>
      <c r="AE3792" s="437"/>
      <c r="AF3792" s="437"/>
    </row>
    <row r="3793">
      <c r="A3793" s="486" t="s">
        <v>1636</v>
      </c>
      <c r="B3793" s="478">
        <v>4.0</v>
      </c>
      <c r="C3793" s="487" t="s">
        <v>1890</v>
      </c>
      <c r="D3793" s="474"/>
      <c r="E3793" s="474"/>
      <c r="F3793" s="475"/>
      <c r="G3793" s="476" t="s">
        <v>1661</v>
      </c>
      <c r="H3793" s="451"/>
      <c r="S3793" s="452"/>
      <c r="T3793" s="437"/>
      <c r="U3793" s="437"/>
      <c r="V3793" s="437"/>
      <c r="W3793" s="437"/>
      <c r="X3793" s="437"/>
      <c r="Y3793" s="437"/>
      <c r="Z3793" s="437"/>
      <c r="AA3793" s="437"/>
      <c r="AB3793" s="437"/>
      <c r="AC3793" s="437"/>
      <c r="AD3793" s="437"/>
      <c r="AE3793" s="437"/>
      <c r="AF3793" s="437"/>
    </row>
    <row r="3794">
      <c r="A3794" s="486" t="s">
        <v>1636</v>
      </c>
      <c r="B3794" s="478">
        <v>5.0</v>
      </c>
      <c r="C3794" s="487" t="s">
        <v>1891</v>
      </c>
      <c r="D3794" s="474"/>
      <c r="E3794" s="474"/>
      <c r="F3794" s="475"/>
      <c r="G3794" s="476" t="s">
        <v>1882</v>
      </c>
      <c r="H3794" s="451"/>
      <c r="S3794" s="452"/>
      <c r="T3794" s="437"/>
      <c r="U3794" s="437"/>
      <c r="V3794" s="437"/>
      <c r="W3794" s="437"/>
      <c r="X3794" s="437"/>
      <c r="Y3794" s="437"/>
      <c r="Z3794" s="437"/>
      <c r="AA3794" s="437"/>
      <c r="AB3794" s="437"/>
      <c r="AC3794" s="437"/>
      <c r="AD3794" s="437"/>
      <c r="AE3794" s="437"/>
      <c r="AF3794" s="437"/>
    </row>
    <row r="3795">
      <c r="A3795" s="486" t="s">
        <v>1636</v>
      </c>
      <c r="B3795" s="478">
        <v>6.0</v>
      </c>
      <c r="C3795" s="487" t="s">
        <v>1892</v>
      </c>
      <c r="D3795" s="474"/>
      <c r="E3795" s="474"/>
      <c r="F3795" s="475"/>
      <c r="G3795" s="476" t="s">
        <v>1638</v>
      </c>
      <c r="H3795" s="451"/>
      <c r="S3795" s="452"/>
      <c r="T3795" s="437"/>
      <c r="U3795" s="437"/>
      <c r="V3795" s="437"/>
      <c r="W3795" s="437"/>
      <c r="X3795" s="437"/>
      <c r="Y3795" s="437"/>
      <c r="Z3795" s="437"/>
      <c r="AA3795" s="437"/>
      <c r="AB3795" s="437"/>
      <c r="AC3795" s="437"/>
      <c r="AD3795" s="437"/>
      <c r="AE3795" s="437"/>
      <c r="AF3795" s="437"/>
    </row>
    <row r="3796">
      <c r="A3796" s="486" t="s">
        <v>1646</v>
      </c>
      <c r="B3796" s="478">
        <v>7.0</v>
      </c>
      <c r="C3796" s="487" t="s">
        <v>1893</v>
      </c>
      <c r="D3796" s="474"/>
      <c r="E3796" s="474"/>
      <c r="F3796" s="475"/>
      <c r="G3796" s="476" t="s">
        <v>1894</v>
      </c>
      <c r="H3796" s="451"/>
      <c r="S3796" s="452"/>
      <c r="T3796" s="437"/>
      <c r="U3796" s="437"/>
      <c r="V3796" s="437"/>
      <c r="W3796" s="437"/>
      <c r="X3796" s="437"/>
      <c r="Y3796" s="437"/>
      <c r="Z3796" s="437"/>
      <c r="AA3796" s="437"/>
      <c r="AB3796" s="437"/>
      <c r="AC3796" s="437"/>
      <c r="AD3796" s="437"/>
      <c r="AE3796" s="437"/>
      <c r="AF3796" s="437"/>
    </row>
    <row r="3797">
      <c r="A3797" s="486" t="s">
        <v>1646</v>
      </c>
      <c r="B3797" s="478">
        <v>8.0</v>
      </c>
      <c r="C3797" s="487" t="s">
        <v>1895</v>
      </c>
      <c r="D3797" s="474"/>
      <c r="E3797" s="474"/>
      <c r="F3797" s="475"/>
      <c r="G3797" s="476" t="s">
        <v>1894</v>
      </c>
      <c r="H3797" s="451"/>
      <c r="S3797" s="452"/>
      <c r="T3797" s="437"/>
      <c r="U3797" s="437"/>
      <c r="V3797" s="437"/>
      <c r="W3797" s="437"/>
      <c r="X3797" s="437"/>
      <c r="Y3797" s="437"/>
      <c r="Z3797" s="437"/>
      <c r="AA3797" s="437"/>
      <c r="AB3797" s="437"/>
      <c r="AC3797" s="437"/>
      <c r="AD3797" s="437"/>
      <c r="AE3797" s="437"/>
      <c r="AF3797" s="437"/>
    </row>
    <row r="3798">
      <c r="A3798" s="486" t="s">
        <v>1636</v>
      </c>
      <c r="B3798" s="478">
        <v>9.0</v>
      </c>
      <c r="C3798" s="487" t="s">
        <v>1896</v>
      </c>
      <c r="D3798" s="474"/>
      <c r="E3798" s="474"/>
      <c r="F3798" s="475"/>
      <c r="G3798" s="476" t="s">
        <v>1638</v>
      </c>
      <c r="H3798" s="451"/>
      <c r="S3798" s="452"/>
      <c r="T3798" s="437"/>
      <c r="U3798" s="437"/>
      <c r="V3798" s="437"/>
      <c r="W3798" s="437"/>
      <c r="X3798" s="437"/>
      <c r="Y3798" s="437"/>
      <c r="Z3798" s="437"/>
      <c r="AA3798" s="437"/>
      <c r="AB3798" s="437"/>
      <c r="AC3798" s="437"/>
      <c r="AD3798" s="437"/>
      <c r="AE3798" s="437"/>
      <c r="AF3798" s="437"/>
    </row>
    <row r="3799">
      <c r="A3799" s="488" t="s">
        <v>8960</v>
      </c>
      <c r="B3799" s="474"/>
      <c r="C3799" s="474"/>
      <c r="D3799" s="474"/>
      <c r="E3799" s="474"/>
      <c r="F3799" s="474"/>
      <c r="G3799" s="474"/>
      <c r="H3799" s="451"/>
      <c r="S3799" s="452"/>
      <c r="T3799" s="437"/>
      <c r="U3799" s="437"/>
      <c r="V3799" s="437"/>
      <c r="W3799" s="437"/>
      <c r="X3799" s="437"/>
      <c r="Y3799" s="437"/>
      <c r="Z3799" s="437"/>
      <c r="AA3799" s="437"/>
      <c r="AB3799" s="437"/>
      <c r="AC3799" s="437"/>
      <c r="AD3799" s="437"/>
      <c r="AE3799" s="437"/>
      <c r="AF3799" s="437"/>
    </row>
    <row r="3800">
      <c r="A3800" s="471" t="s">
        <v>8944</v>
      </c>
      <c r="B3800" s="472" t="s">
        <v>8946</v>
      </c>
      <c r="C3800" s="473" t="s">
        <v>39</v>
      </c>
      <c r="D3800" s="475"/>
      <c r="E3800" s="472" t="s">
        <v>8951</v>
      </c>
      <c r="F3800" s="478" t="s">
        <v>8961</v>
      </c>
      <c r="G3800" s="473" t="s">
        <v>8953</v>
      </c>
      <c r="H3800" s="451"/>
      <c r="S3800" s="452"/>
      <c r="T3800" s="437"/>
      <c r="U3800" s="437"/>
      <c r="V3800" s="437"/>
      <c r="W3800" s="437"/>
      <c r="X3800" s="437"/>
      <c r="Y3800" s="437"/>
      <c r="Z3800" s="437"/>
      <c r="AA3800" s="437"/>
      <c r="AB3800" s="437"/>
      <c r="AC3800" s="437"/>
      <c r="AD3800" s="437"/>
      <c r="AE3800" s="437"/>
      <c r="AF3800" s="437"/>
    </row>
    <row r="3801">
      <c r="A3801" s="471" t="s">
        <v>6465</v>
      </c>
      <c r="B3801" s="472">
        <v>1.0</v>
      </c>
      <c r="C3801" s="476" t="s">
        <v>8955</v>
      </c>
      <c r="D3801" s="475"/>
      <c r="E3801" s="478" t="s">
        <v>8956</v>
      </c>
      <c r="F3801" s="472"/>
      <c r="G3801" s="473" t="s">
        <v>8957</v>
      </c>
      <c r="H3801" s="451"/>
      <c r="S3801" s="452"/>
      <c r="T3801" s="437"/>
      <c r="U3801" s="437"/>
      <c r="V3801" s="437"/>
      <c r="W3801" s="437"/>
      <c r="X3801" s="437"/>
      <c r="Y3801" s="437"/>
      <c r="Z3801" s="437"/>
      <c r="AA3801" s="437"/>
      <c r="AB3801" s="437"/>
      <c r="AC3801" s="437"/>
      <c r="AD3801" s="437"/>
      <c r="AE3801" s="437"/>
      <c r="AF3801" s="437"/>
    </row>
    <row r="3802">
      <c r="A3802" s="489" t="s">
        <v>8962</v>
      </c>
      <c r="B3802" s="474"/>
      <c r="C3802" s="474"/>
      <c r="D3802" s="474"/>
      <c r="E3802" s="474"/>
      <c r="F3802" s="474"/>
      <c r="G3802" s="474"/>
      <c r="H3802" s="451"/>
      <c r="S3802" s="452"/>
      <c r="T3802" s="437"/>
      <c r="U3802" s="437"/>
      <c r="V3802" s="437"/>
      <c r="W3802" s="437"/>
      <c r="X3802" s="437"/>
      <c r="Y3802" s="437"/>
      <c r="Z3802" s="437"/>
      <c r="AA3802" s="437"/>
      <c r="AB3802" s="437"/>
      <c r="AC3802" s="437"/>
      <c r="AD3802" s="437"/>
      <c r="AE3802" s="437"/>
      <c r="AF3802" s="437"/>
    </row>
    <row r="3803">
      <c r="A3803" s="471" t="s">
        <v>8944</v>
      </c>
      <c r="B3803" s="472" t="s">
        <v>8946</v>
      </c>
      <c r="C3803" s="473" t="s">
        <v>39</v>
      </c>
      <c r="D3803" s="475"/>
      <c r="E3803" s="472" t="s">
        <v>8951</v>
      </c>
      <c r="F3803" s="472" t="s">
        <v>8952</v>
      </c>
      <c r="G3803" s="473" t="s">
        <v>8953</v>
      </c>
      <c r="H3803" s="451"/>
      <c r="S3803" s="452"/>
      <c r="T3803" s="437"/>
      <c r="U3803" s="437"/>
      <c r="V3803" s="437"/>
      <c r="W3803" s="437"/>
      <c r="X3803" s="437"/>
      <c r="Y3803" s="437"/>
      <c r="Z3803" s="437"/>
      <c r="AA3803" s="437"/>
      <c r="AB3803" s="437"/>
      <c r="AC3803" s="437"/>
      <c r="AD3803" s="437"/>
      <c r="AE3803" s="437"/>
      <c r="AF3803" s="437"/>
    </row>
    <row r="3804">
      <c r="A3804" s="490" t="s">
        <v>6465</v>
      </c>
      <c r="B3804" s="491">
        <v>1.0</v>
      </c>
      <c r="C3804" s="492" t="s">
        <v>8955</v>
      </c>
      <c r="D3804" s="493"/>
      <c r="E3804" s="494" t="s">
        <v>8956</v>
      </c>
      <c r="F3804" s="491"/>
      <c r="G3804" s="495" t="s">
        <v>8963</v>
      </c>
      <c r="H3804" s="451"/>
      <c r="S3804" s="452"/>
      <c r="T3804" s="437"/>
      <c r="U3804" s="437"/>
      <c r="V3804" s="437"/>
      <c r="W3804" s="437"/>
      <c r="X3804" s="437"/>
      <c r="Y3804" s="437"/>
      <c r="Z3804" s="437"/>
      <c r="AA3804" s="437"/>
      <c r="AB3804" s="437"/>
      <c r="AC3804" s="437"/>
      <c r="AD3804" s="437"/>
      <c r="AE3804" s="437"/>
      <c r="AF3804" s="437"/>
    </row>
    <row r="3805">
      <c r="A3805" s="496"/>
      <c r="B3805" s="497"/>
      <c r="C3805" s="497"/>
      <c r="E3805" s="497"/>
      <c r="F3805" s="497"/>
      <c r="G3805" s="497"/>
      <c r="H3805" s="451"/>
      <c r="S3805" s="452"/>
      <c r="T3805" s="437"/>
      <c r="U3805" s="437"/>
      <c r="V3805" s="437"/>
      <c r="W3805" s="437"/>
      <c r="X3805" s="437"/>
      <c r="Y3805" s="437"/>
      <c r="Z3805" s="437"/>
      <c r="AA3805" s="437"/>
      <c r="AB3805" s="437"/>
      <c r="AC3805" s="437"/>
      <c r="AD3805" s="437"/>
      <c r="AE3805" s="437"/>
      <c r="AF3805" s="437"/>
    </row>
    <row r="3806">
      <c r="A3806" s="498" t="s">
        <v>8964</v>
      </c>
      <c r="B3806" s="435"/>
      <c r="C3806" s="435"/>
      <c r="D3806" s="499" t="s">
        <v>8965</v>
      </c>
      <c r="E3806" s="500" t="s">
        <v>8966</v>
      </c>
      <c r="F3806" s="499" t="s">
        <v>8967</v>
      </c>
      <c r="G3806" s="435"/>
      <c r="H3806" s="435"/>
      <c r="I3806" s="435"/>
      <c r="J3806" s="501" t="s">
        <v>8965</v>
      </c>
      <c r="K3806" s="500" t="s">
        <v>8966</v>
      </c>
      <c r="L3806" s="501" t="s">
        <v>8968</v>
      </c>
      <c r="M3806" s="435"/>
      <c r="N3806" s="435"/>
      <c r="O3806" s="435"/>
      <c r="P3806" s="502" t="s">
        <v>8965</v>
      </c>
      <c r="Q3806" s="503" t="s">
        <v>8966</v>
      </c>
      <c r="R3806" s="504"/>
      <c r="S3806" s="436"/>
      <c r="T3806" s="437"/>
      <c r="U3806" s="437"/>
      <c r="V3806" s="437"/>
      <c r="W3806" s="437"/>
      <c r="X3806" s="437"/>
      <c r="Y3806" s="437"/>
      <c r="Z3806" s="437"/>
      <c r="AA3806" s="437"/>
      <c r="AB3806" s="437"/>
      <c r="AC3806" s="437"/>
      <c r="AD3806" s="437"/>
      <c r="AE3806" s="437"/>
      <c r="AF3806" s="437"/>
    </row>
    <row r="3807">
      <c r="A3807" s="505"/>
      <c r="S3807" s="452"/>
      <c r="T3807" s="437"/>
      <c r="U3807" s="437"/>
      <c r="V3807" s="437"/>
      <c r="W3807" s="437"/>
      <c r="X3807" s="437"/>
      <c r="Y3807" s="437"/>
      <c r="Z3807" s="437"/>
      <c r="AA3807" s="437"/>
      <c r="AB3807" s="437"/>
      <c r="AC3807" s="437"/>
      <c r="AD3807" s="437"/>
      <c r="AE3807" s="437"/>
      <c r="AF3807" s="437"/>
    </row>
    <row r="3808">
      <c r="A3808" s="506" t="s">
        <v>8969</v>
      </c>
      <c r="D3808" s="507" t="s">
        <v>8965</v>
      </c>
      <c r="E3808" s="508" t="s">
        <v>8966</v>
      </c>
      <c r="F3808" s="507" t="s">
        <v>8970</v>
      </c>
      <c r="J3808" s="507" t="s">
        <v>8965</v>
      </c>
      <c r="K3808" s="508" t="s">
        <v>8966</v>
      </c>
      <c r="L3808" s="507" t="s">
        <v>8971</v>
      </c>
      <c r="P3808" s="509" t="s">
        <v>8965</v>
      </c>
      <c r="Q3808" s="510" t="s">
        <v>8966</v>
      </c>
      <c r="R3808" s="511" t="s">
        <v>8972</v>
      </c>
      <c r="S3808" s="452"/>
      <c r="T3808" s="437"/>
      <c r="U3808" s="437"/>
      <c r="V3808" s="437"/>
      <c r="W3808" s="437"/>
      <c r="X3808" s="437"/>
      <c r="Y3808" s="437"/>
      <c r="Z3808" s="437"/>
      <c r="AA3808" s="437"/>
      <c r="AB3808" s="437"/>
      <c r="AC3808" s="437"/>
      <c r="AD3808" s="437"/>
      <c r="AE3808" s="437"/>
      <c r="AF3808" s="437"/>
    </row>
    <row r="3809">
      <c r="A3809" s="512"/>
      <c r="B3809" s="513"/>
      <c r="C3809" s="513"/>
      <c r="D3809" s="513"/>
      <c r="E3809" s="513"/>
      <c r="F3809" s="513"/>
      <c r="G3809" s="513"/>
      <c r="H3809" s="513"/>
      <c r="I3809" s="513"/>
      <c r="J3809" s="513"/>
      <c r="K3809" s="513"/>
      <c r="L3809" s="513"/>
      <c r="M3809" s="513"/>
      <c r="N3809" s="513"/>
      <c r="O3809" s="513"/>
      <c r="P3809" s="513"/>
      <c r="Q3809" s="513"/>
      <c r="R3809" s="513"/>
      <c r="S3809" s="514"/>
      <c r="T3809" s="437"/>
      <c r="U3809" s="437"/>
      <c r="V3809" s="437"/>
      <c r="W3809" s="437"/>
      <c r="X3809" s="437"/>
      <c r="Y3809" s="437"/>
      <c r="Z3809" s="437"/>
      <c r="AA3809" s="437"/>
      <c r="AB3809" s="437"/>
      <c r="AC3809" s="437"/>
      <c r="AD3809" s="437"/>
      <c r="AE3809" s="437"/>
      <c r="AF3809" s="437"/>
    </row>
    <row r="3810">
      <c r="A3810" s="434" t="s">
        <v>9110</v>
      </c>
      <c r="B3810" s="435"/>
      <c r="C3810" s="435"/>
      <c r="D3810" s="435"/>
      <c r="E3810" s="435"/>
      <c r="F3810" s="435"/>
      <c r="G3810" s="435"/>
      <c r="H3810" s="435"/>
      <c r="I3810" s="435"/>
      <c r="J3810" s="435"/>
      <c r="K3810" s="435"/>
      <c r="L3810" s="435"/>
      <c r="M3810" s="435"/>
      <c r="N3810" s="435"/>
      <c r="O3810" s="435"/>
      <c r="P3810" s="435"/>
      <c r="Q3810" s="435"/>
      <c r="R3810" s="435"/>
      <c r="S3810" s="436"/>
      <c r="T3810" s="437"/>
      <c r="U3810" s="437"/>
      <c r="V3810" s="437"/>
      <c r="W3810" s="437"/>
      <c r="X3810" s="437"/>
      <c r="Y3810" s="437"/>
      <c r="Z3810" s="437"/>
      <c r="AA3810" s="437"/>
      <c r="AB3810" s="437"/>
      <c r="AC3810" s="437"/>
      <c r="AD3810" s="437"/>
      <c r="AE3810" s="437"/>
      <c r="AF3810" s="437"/>
    </row>
    <row r="3811">
      <c r="A3811" s="438" t="s">
        <v>8935</v>
      </c>
      <c r="B3811" s="439"/>
      <c r="C3811" s="438" t="s">
        <v>8936</v>
      </c>
      <c r="D3811" s="440"/>
      <c r="E3811" s="439"/>
      <c r="F3811" s="441" t="s">
        <v>1437</v>
      </c>
      <c r="G3811" s="442" t="s">
        <v>8937</v>
      </c>
      <c r="H3811" s="443" t="s">
        <v>1442</v>
      </c>
      <c r="I3811" s="444"/>
      <c r="J3811" s="444"/>
      <c r="K3811" s="444"/>
      <c r="L3811" s="444"/>
      <c r="M3811" s="444"/>
      <c r="N3811" s="444"/>
      <c r="O3811" s="444"/>
      <c r="P3811" s="444"/>
      <c r="Q3811" s="444"/>
      <c r="R3811" s="444"/>
      <c r="S3811" s="445"/>
      <c r="T3811" s="437"/>
      <c r="U3811" s="437"/>
      <c r="V3811" s="437"/>
      <c r="W3811" s="437"/>
      <c r="X3811" s="437"/>
      <c r="Y3811" s="437"/>
      <c r="Z3811" s="437"/>
      <c r="AA3811" s="437"/>
      <c r="AB3811" s="437"/>
      <c r="AC3811" s="437"/>
      <c r="AD3811" s="437"/>
      <c r="AE3811" s="437"/>
      <c r="AF3811" s="437"/>
    </row>
    <row r="3812">
      <c r="A3812" s="446" t="s">
        <v>8938</v>
      </c>
      <c r="B3812" s="22"/>
      <c r="C3812" s="447"/>
      <c r="D3812" s="448"/>
      <c r="E3812" s="22"/>
      <c r="F3812" s="449" t="s">
        <v>8939</v>
      </c>
      <c r="G3812" s="450"/>
      <c r="H3812" s="451"/>
      <c r="S3812" s="452"/>
      <c r="T3812" s="437"/>
      <c r="U3812" s="437"/>
      <c r="V3812" s="437"/>
      <c r="W3812" s="437"/>
      <c r="X3812" s="437"/>
      <c r="Y3812" s="437"/>
      <c r="Z3812" s="437"/>
      <c r="AA3812" s="437"/>
      <c r="AB3812" s="437"/>
      <c r="AC3812" s="437"/>
      <c r="AD3812" s="437"/>
      <c r="AE3812" s="437"/>
      <c r="AF3812" s="437"/>
    </row>
    <row r="3813">
      <c r="A3813" s="453" t="s">
        <v>8940</v>
      </c>
      <c r="B3813" s="448"/>
      <c r="C3813" s="448"/>
      <c r="D3813" s="22"/>
      <c r="E3813" s="454" t="s">
        <v>8941</v>
      </c>
      <c r="F3813" s="455" t="s">
        <v>8942</v>
      </c>
      <c r="G3813" s="456"/>
      <c r="H3813" s="451"/>
      <c r="S3813" s="452"/>
      <c r="T3813" s="437"/>
      <c r="U3813" s="437"/>
      <c r="V3813" s="437"/>
      <c r="W3813" s="437"/>
      <c r="X3813" s="437"/>
      <c r="Y3813" s="437"/>
      <c r="Z3813" s="437"/>
      <c r="AA3813" s="437"/>
      <c r="AB3813" s="437"/>
      <c r="AC3813" s="437"/>
      <c r="AD3813" s="437"/>
      <c r="AE3813" s="437"/>
      <c r="AF3813" s="437"/>
    </row>
    <row r="3814">
      <c r="A3814" s="457" t="s">
        <v>8943</v>
      </c>
      <c r="B3814" s="458"/>
      <c r="C3814" s="458"/>
      <c r="D3814" s="459"/>
      <c r="E3814" s="460"/>
      <c r="F3814" s="461"/>
      <c r="G3814" s="462"/>
      <c r="H3814" s="463"/>
      <c r="I3814" s="464"/>
      <c r="J3814" s="464"/>
      <c r="K3814" s="464"/>
      <c r="L3814" s="464"/>
      <c r="M3814" s="464"/>
      <c r="N3814" s="464"/>
      <c r="O3814" s="464"/>
      <c r="P3814" s="464"/>
      <c r="Q3814" s="464"/>
      <c r="R3814" s="464"/>
      <c r="S3814" s="465"/>
      <c r="T3814" s="437"/>
      <c r="U3814" s="437"/>
      <c r="V3814" s="437"/>
      <c r="W3814" s="437"/>
      <c r="X3814" s="437"/>
      <c r="Y3814" s="437"/>
      <c r="Z3814" s="437"/>
      <c r="AA3814" s="437"/>
      <c r="AB3814" s="437"/>
      <c r="AC3814" s="437"/>
      <c r="AD3814" s="437"/>
      <c r="AE3814" s="437"/>
      <c r="AF3814" s="437"/>
    </row>
    <row r="3815">
      <c r="A3815" s="466" t="s">
        <v>8944</v>
      </c>
      <c r="B3815" s="467"/>
      <c r="C3815" s="468" t="s">
        <v>8945</v>
      </c>
      <c r="D3815" s="469"/>
      <c r="E3815" s="469"/>
      <c r="F3815" s="469"/>
      <c r="G3815" s="469"/>
      <c r="H3815" s="470" t="s">
        <v>1594</v>
      </c>
      <c r="S3815" s="452"/>
      <c r="T3815" s="437"/>
      <c r="U3815" s="437"/>
      <c r="V3815" s="437"/>
      <c r="W3815" s="437"/>
      <c r="X3815" s="437"/>
      <c r="Y3815" s="437"/>
      <c r="Z3815" s="437"/>
      <c r="AA3815" s="437"/>
      <c r="AB3815" s="437"/>
      <c r="AC3815" s="437"/>
      <c r="AD3815" s="437"/>
      <c r="AE3815" s="437"/>
      <c r="AF3815" s="437"/>
    </row>
    <row r="3816">
      <c r="A3816" s="471"/>
      <c r="B3816" s="472" t="s">
        <v>8946</v>
      </c>
      <c r="C3816" s="473" t="s">
        <v>8947</v>
      </c>
      <c r="D3816" s="474"/>
      <c r="E3816" s="474"/>
      <c r="F3816" s="475"/>
      <c r="G3816" s="473" t="s">
        <v>8948</v>
      </c>
      <c r="H3816" s="451"/>
      <c r="S3816" s="452"/>
      <c r="T3816" s="437"/>
      <c r="U3816" s="437"/>
      <c r="V3816" s="437"/>
      <c r="W3816" s="437"/>
      <c r="X3816" s="437"/>
      <c r="Y3816" s="437"/>
      <c r="Z3816" s="437"/>
      <c r="AA3816" s="437"/>
      <c r="AB3816" s="437"/>
      <c r="AC3816" s="437"/>
      <c r="AD3816" s="437"/>
      <c r="AE3816" s="437"/>
      <c r="AF3816" s="437"/>
    </row>
    <row r="3817">
      <c r="A3817" s="486" t="s">
        <v>2101</v>
      </c>
      <c r="B3817" s="478">
        <v>1.0</v>
      </c>
      <c r="C3817" s="476" t="s">
        <v>2156</v>
      </c>
      <c r="D3817" s="474"/>
      <c r="E3817" s="474"/>
      <c r="F3817" s="475"/>
      <c r="G3817" s="477"/>
      <c r="H3817" s="451"/>
      <c r="S3817" s="452"/>
      <c r="T3817" s="437"/>
      <c r="U3817" s="437"/>
      <c r="V3817" s="437"/>
      <c r="W3817" s="437"/>
      <c r="X3817" s="437"/>
      <c r="Y3817" s="437"/>
      <c r="Z3817" s="437"/>
      <c r="AA3817" s="437"/>
      <c r="AB3817" s="437"/>
      <c r="AC3817" s="437"/>
      <c r="AD3817" s="437"/>
      <c r="AE3817" s="437"/>
      <c r="AF3817" s="437"/>
    </row>
    <row r="3818">
      <c r="A3818" s="486" t="s">
        <v>2101</v>
      </c>
      <c r="B3818" s="478">
        <v>2.0</v>
      </c>
      <c r="C3818" s="476" t="s">
        <v>2109</v>
      </c>
      <c r="D3818" s="474"/>
      <c r="E3818" s="474"/>
      <c r="F3818" s="475"/>
      <c r="G3818" s="477"/>
      <c r="H3818" s="451"/>
      <c r="S3818" s="452"/>
      <c r="T3818" s="437"/>
      <c r="U3818" s="437"/>
      <c r="V3818" s="437"/>
      <c r="W3818" s="437"/>
      <c r="X3818" s="437"/>
      <c r="Y3818" s="437"/>
      <c r="Z3818" s="437"/>
      <c r="AA3818" s="437"/>
      <c r="AB3818" s="437"/>
      <c r="AC3818" s="437"/>
      <c r="AD3818" s="437"/>
      <c r="AE3818" s="437"/>
      <c r="AF3818" s="437"/>
    </row>
    <row r="3819">
      <c r="A3819" s="486"/>
      <c r="B3819" s="478" t="s">
        <v>8946</v>
      </c>
      <c r="C3819" s="476" t="s">
        <v>8947</v>
      </c>
      <c r="D3819" s="474"/>
      <c r="E3819" s="475"/>
      <c r="F3819" s="478" t="s">
        <v>8948</v>
      </c>
      <c r="G3819" s="476" t="s">
        <v>8949</v>
      </c>
      <c r="H3819" s="451"/>
      <c r="S3819" s="452"/>
      <c r="T3819" s="437"/>
      <c r="U3819" s="437"/>
      <c r="V3819" s="437"/>
      <c r="W3819" s="437"/>
      <c r="X3819" s="437"/>
      <c r="Y3819" s="437"/>
      <c r="Z3819" s="437"/>
      <c r="AA3819" s="437"/>
      <c r="AB3819" s="437"/>
      <c r="AC3819" s="437"/>
      <c r="AD3819" s="437"/>
      <c r="AE3819" s="437"/>
      <c r="AF3819" s="437"/>
    </row>
    <row r="3820">
      <c r="A3820" s="521" t="s">
        <v>2104</v>
      </c>
      <c r="B3820" s="478">
        <v>1.0</v>
      </c>
      <c r="C3820" s="484" t="s">
        <v>2157</v>
      </c>
      <c r="D3820" s="474"/>
      <c r="E3820" s="475"/>
      <c r="F3820" s="483" t="s">
        <v>2158</v>
      </c>
      <c r="G3820" s="482"/>
      <c r="H3820" s="451"/>
      <c r="S3820" s="452"/>
      <c r="T3820" s="437"/>
      <c r="U3820" s="437"/>
      <c r="V3820" s="437"/>
      <c r="W3820" s="437"/>
      <c r="X3820" s="437"/>
      <c r="Y3820" s="437"/>
      <c r="Z3820" s="437"/>
      <c r="AA3820" s="437"/>
      <c r="AB3820" s="437"/>
      <c r="AC3820" s="437"/>
      <c r="AD3820" s="437"/>
      <c r="AE3820" s="437"/>
      <c r="AF3820" s="437"/>
    </row>
    <row r="3821">
      <c r="A3821" s="521" t="s">
        <v>2104</v>
      </c>
      <c r="B3821" s="483">
        <v>2.0</v>
      </c>
      <c r="C3821" s="484" t="s">
        <v>2159</v>
      </c>
      <c r="D3821" s="474"/>
      <c r="E3821" s="475"/>
      <c r="F3821" s="481"/>
      <c r="G3821" s="482"/>
      <c r="H3821" s="451"/>
      <c r="S3821" s="452"/>
      <c r="T3821" s="437"/>
      <c r="U3821" s="437"/>
      <c r="V3821" s="437"/>
      <c r="W3821" s="437"/>
      <c r="X3821" s="437"/>
      <c r="Y3821" s="437"/>
      <c r="Z3821" s="437"/>
      <c r="AA3821" s="437"/>
      <c r="AB3821" s="437"/>
      <c r="AC3821" s="437"/>
      <c r="AD3821" s="437"/>
      <c r="AE3821" s="437"/>
      <c r="AF3821" s="437"/>
    </row>
    <row r="3822">
      <c r="A3822" s="521"/>
      <c r="B3822" s="483" t="s">
        <v>8946</v>
      </c>
      <c r="C3822" s="483" t="s">
        <v>8947</v>
      </c>
      <c r="D3822" s="483" t="s">
        <v>8950</v>
      </c>
      <c r="E3822" s="483" t="s">
        <v>8951</v>
      </c>
      <c r="F3822" s="483" t="s">
        <v>8952</v>
      </c>
      <c r="G3822" s="484" t="s">
        <v>8953</v>
      </c>
      <c r="H3822" s="451"/>
      <c r="S3822" s="452"/>
      <c r="T3822" s="437"/>
      <c r="U3822" s="437"/>
      <c r="V3822" s="437"/>
      <c r="W3822" s="437"/>
      <c r="X3822" s="437"/>
      <c r="Y3822" s="437"/>
      <c r="Z3822" s="437"/>
      <c r="AA3822" s="437"/>
      <c r="AB3822" s="437"/>
      <c r="AC3822" s="437"/>
      <c r="AD3822" s="437"/>
      <c r="AE3822" s="437"/>
      <c r="AF3822" s="437"/>
    </row>
    <row r="3823">
      <c r="A3823" s="521" t="s">
        <v>8954</v>
      </c>
      <c r="B3823" s="483">
        <v>1.0</v>
      </c>
      <c r="C3823" s="483" t="s">
        <v>2161</v>
      </c>
      <c r="D3823" s="483" t="s">
        <v>2162</v>
      </c>
      <c r="E3823" s="481"/>
      <c r="F3823" s="481"/>
      <c r="G3823" s="484" t="s">
        <v>2163</v>
      </c>
      <c r="H3823" s="451"/>
      <c r="S3823" s="452"/>
      <c r="T3823" s="437"/>
      <c r="U3823" s="437"/>
      <c r="V3823" s="437"/>
      <c r="W3823" s="437"/>
      <c r="X3823" s="437"/>
      <c r="Y3823" s="437"/>
      <c r="Z3823" s="437"/>
      <c r="AA3823" s="437"/>
      <c r="AB3823" s="437"/>
      <c r="AC3823" s="437"/>
      <c r="AD3823" s="437"/>
      <c r="AE3823" s="437"/>
      <c r="AF3823" s="437"/>
    </row>
    <row r="3824">
      <c r="A3824" s="521" t="s">
        <v>8954</v>
      </c>
      <c r="B3824" s="483">
        <v>2.0</v>
      </c>
      <c r="C3824" s="483" t="s">
        <v>2164</v>
      </c>
      <c r="D3824" s="483" t="s">
        <v>2165</v>
      </c>
      <c r="E3824" s="483" t="s">
        <v>2166</v>
      </c>
      <c r="F3824" s="481"/>
      <c r="G3824" s="484" t="s">
        <v>2167</v>
      </c>
      <c r="H3824" s="451"/>
      <c r="S3824" s="452"/>
      <c r="T3824" s="437"/>
      <c r="U3824" s="437"/>
      <c r="V3824" s="437"/>
      <c r="W3824" s="437"/>
      <c r="X3824" s="437"/>
      <c r="Y3824" s="437"/>
      <c r="Z3824" s="437"/>
      <c r="AA3824" s="437"/>
      <c r="AB3824" s="437"/>
      <c r="AC3824" s="437"/>
      <c r="AD3824" s="437"/>
      <c r="AE3824" s="437"/>
      <c r="AF3824" s="437"/>
    </row>
    <row r="3825">
      <c r="A3825" s="471"/>
      <c r="B3825" s="472" t="s">
        <v>8946</v>
      </c>
      <c r="C3825" s="517" t="s">
        <v>6512</v>
      </c>
      <c r="D3825" s="517" t="s">
        <v>8974</v>
      </c>
      <c r="E3825" s="517" t="s">
        <v>8951</v>
      </c>
      <c r="F3825" s="517" t="s">
        <v>8952</v>
      </c>
      <c r="G3825" s="473" t="s">
        <v>8953</v>
      </c>
      <c r="H3825" s="451"/>
      <c r="S3825" s="452"/>
      <c r="T3825" s="437"/>
      <c r="U3825" s="437"/>
      <c r="V3825" s="437"/>
      <c r="W3825" s="437"/>
      <c r="X3825" s="437"/>
      <c r="Y3825" s="437"/>
      <c r="Z3825" s="437"/>
      <c r="AA3825" s="437"/>
      <c r="AB3825" s="437"/>
      <c r="AC3825" s="437"/>
      <c r="AD3825" s="437"/>
      <c r="AE3825" s="437"/>
      <c r="AF3825" s="437"/>
    </row>
    <row r="3826">
      <c r="A3826" s="471" t="s">
        <v>8975</v>
      </c>
      <c r="B3826" s="472">
        <v>1.0</v>
      </c>
      <c r="C3826" s="478" t="s">
        <v>8976</v>
      </c>
      <c r="D3826" s="472"/>
      <c r="E3826" s="478" t="s">
        <v>8977</v>
      </c>
      <c r="F3826" s="472"/>
      <c r="G3826" s="473" t="s">
        <v>8978</v>
      </c>
      <c r="H3826" s="451"/>
      <c r="S3826" s="452"/>
      <c r="T3826" s="437"/>
      <c r="U3826" s="437"/>
      <c r="V3826" s="437"/>
      <c r="W3826" s="437"/>
      <c r="X3826" s="437"/>
      <c r="Y3826" s="437"/>
      <c r="Z3826" s="437"/>
      <c r="AA3826" s="437"/>
      <c r="AB3826" s="437"/>
      <c r="AC3826" s="437"/>
      <c r="AD3826" s="437"/>
      <c r="AE3826" s="437"/>
      <c r="AF3826" s="437"/>
    </row>
    <row r="3827">
      <c r="A3827" s="479"/>
      <c r="B3827" s="480" t="s">
        <v>8946</v>
      </c>
      <c r="C3827" s="485" t="s">
        <v>39</v>
      </c>
      <c r="D3827" s="475"/>
      <c r="E3827" s="480" t="s">
        <v>8951</v>
      </c>
      <c r="F3827" s="480" t="s">
        <v>8952</v>
      </c>
      <c r="G3827" s="485" t="s">
        <v>8953</v>
      </c>
      <c r="H3827" s="451"/>
      <c r="S3827" s="452"/>
      <c r="T3827" s="437"/>
      <c r="U3827" s="437"/>
      <c r="V3827" s="437"/>
      <c r="W3827" s="437"/>
      <c r="X3827" s="437"/>
      <c r="Y3827" s="437"/>
      <c r="Z3827" s="437"/>
      <c r="AA3827" s="437"/>
      <c r="AB3827" s="437"/>
      <c r="AC3827" s="437"/>
      <c r="AD3827" s="437"/>
      <c r="AE3827" s="437"/>
      <c r="AF3827" s="437"/>
    </row>
    <row r="3828">
      <c r="A3828" s="471" t="s">
        <v>6465</v>
      </c>
      <c r="B3828" s="480">
        <v>1.0</v>
      </c>
      <c r="C3828" s="484" t="s">
        <v>8955</v>
      </c>
      <c r="D3828" s="475"/>
      <c r="E3828" s="483" t="s">
        <v>8956</v>
      </c>
      <c r="F3828" s="480"/>
      <c r="G3828" s="484" t="s">
        <v>8957</v>
      </c>
      <c r="H3828" s="451"/>
      <c r="S3828" s="452"/>
      <c r="T3828" s="437"/>
      <c r="U3828" s="437"/>
      <c r="V3828" s="437"/>
      <c r="W3828" s="437"/>
      <c r="X3828" s="437"/>
      <c r="Y3828" s="437"/>
      <c r="Z3828" s="437"/>
      <c r="AA3828" s="437"/>
      <c r="AB3828" s="437"/>
      <c r="AC3828" s="437"/>
      <c r="AD3828" s="437"/>
      <c r="AE3828" s="437"/>
      <c r="AF3828" s="437"/>
    </row>
    <row r="3829">
      <c r="A3829" s="471"/>
      <c r="B3829" s="472" t="s">
        <v>8946</v>
      </c>
      <c r="C3829" s="476" t="s">
        <v>8958</v>
      </c>
      <c r="D3829" s="474"/>
      <c r="E3829" s="474"/>
      <c r="F3829" s="475"/>
      <c r="G3829" s="473" t="s">
        <v>8959</v>
      </c>
      <c r="H3829" s="451"/>
      <c r="S3829" s="452"/>
      <c r="T3829" s="437"/>
      <c r="U3829" s="437"/>
      <c r="V3829" s="437"/>
      <c r="W3829" s="437"/>
      <c r="X3829" s="437"/>
      <c r="Y3829" s="437"/>
      <c r="Z3829" s="437"/>
      <c r="AA3829" s="437"/>
      <c r="AB3829" s="437"/>
      <c r="AC3829" s="437"/>
      <c r="AD3829" s="437"/>
      <c r="AE3829" s="437"/>
      <c r="AF3829" s="437"/>
    </row>
    <row r="3830">
      <c r="A3830" s="486" t="s">
        <v>1636</v>
      </c>
      <c r="B3830" s="478">
        <v>1.0</v>
      </c>
      <c r="C3830" s="487" t="s">
        <v>2007</v>
      </c>
      <c r="D3830" s="474"/>
      <c r="E3830" s="474"/>
      <c r="F3830" s="475"/>
      <c r="G3830" s="476" t="s">
        <v>1877</v>
      </c>
      <c r="H3830" s="451"/>
      <c r="S3830" s="452"/>
      <c r="T3830" s="437"/>
      <c r="U3830" s="437"/>
      <c r="V3830" s="437"/>
      <c r="W3830" s="437"/>
      <c r="X3830" s="437"/>
      <c r="Y3830" s="437"/>
      <c r="Z3830" s="437"/>
      <c r="AA3830" s="437"/>
      <c r="AB3830" s="437"/>
      <c r="AC3830" s="437"/>
      <c r="AD3830" s="437"/>
      <c r="AE3830" s="437"/>
      <c r="AF3830" s="437"/>
    </row>
    <row r="3831">
      <c r="A3831" s="486" t="s">
        <v>1636</v>
      </c>
      <c r="B3831" s="478">
        <v>2.0</v>
      </c>
      <c r="C3831" s="487" t="s">
        <v>2008</v>
      </c>
      <c r="D3831" s="474"/>
      <c r="E3831" s="474"/>
      <c r="F3831" s="475"/>
      <c r="G3831" s="476" t="s">
        <v>1638</v>
      </c>
      <c r="H3831" s="451"/>
      <c r="S3831" s="452"/>
      <c r="T3831" s="437"/>
      <c r="U3831" s="437"/>
      <c r="V3831" s="437"/>
      <c r="W3831" s="437"/>
      <c r="X3831" s="437"/>
      <c r="Y3831" s="437"/>
      <c r="Z3831" s="437"/>
      <c r="AA3831" s="437"/>
      <c r="AB3831" s="437"/>
      <c r="AC3831" s="437"/>
      <c r="AD3831" s="437"/>
      <c r="AE3831" s="437"/>
      <c r="AF3831" s="437"/>
    </row>
    <row r="3832">
      <c r="A3832" s="486" t="s">
        <v>1636</v>
      </c>
      <c r="B3832" s="478">
        <v>3.0</v>
      </c>
      <c r="C3832" s="487" t="s">
        <v>2009</v>
      </c>
      <c r="D3832" s="474"/>
      <c r="E3832" s="474"/>
      <c r="F3832" s="475"/>
      <c r="G3832" s="476" t="s">
        <v>1638</v>
      </c>
      <c r="H3832" s="451"/>
      <c r="S3832" s="452"/>
      <c r="T3832" s="437"/>
      <c r="U3832" s="437"/>
      <c r="V3832" s="437"/>
      <c r="W3832" s="437"/>
      <c r="X3832" s="437"/>
      <c r="Y3832" s="437"/>
      <c r="Z3832" s="437"/>
      <c r="AA3832" s="437"/>
      <c r="AB3832" s="437"/>
      <c r="AC3832" s="437"/>
      <c r="AD3832" s="437"/>
      <c r="AE3832" s="437"/>
      <c r="AF3832" s="437"/>
    </row>
    <row r="3833">
      <c r="A3833" s="486" t="s">
        <v>1636</v>
      </c>
      <c r="B3833" s="478">
        <v>4.0</v>
      </c>
      <c r="C3833" s="487" t="s">
        <v>2010</v>
      </c>
      <c r="D3833" s="474"/>
      <c r="E3833" s="474"/>
      <c r="F3833" s="475"/>
      <c r="G3833" s="476" t="s">
        <v>1661</v>
      </c>
      <c r="H3833" s="451"/>
      <c r="S3833" s="452"/>
      <c r="T3833" s="437"/>
      <c r="U3833" s="437"/>
      <c r="V3833" s="437"/>
      <c r="W3833" s="437"/>
      <c r="X3833" s="437"/>
      <c r="Y3833" s="437"/>
      <c r="Z3833" s="437"/>
      <c r="AA3833" s="437"/>
      <c r="AB3833" s="437"/>
      <c r="AC3833" s="437"/>
      <c r="AD3833" s="437"/>
      <c r="AE3833" s="437"/>
      <c r="AF3833" s="437"/>
    </row>
    <row r="3834">
      <c r="A3834" s="486" t="s">
        <v>1636</v>
      </c>
      <c r="B3834" s="478">
        <v>5.0</v>
      </c>
      <c r="C3834" s="487" t="s">
        <v>2011</v>
      </c>
      <c r="D3834" s="474"/>
      <c r="E3834" s="474"/>
      <c r="F3834" s="475"/>
      <c r="G3834" s="476" t="s">
        <v>1882</v>
      </c>
      <c r="H3834" s="451"/>
      <c r="S3834" s="452"/>
      <c r="T3834" s="437"/>
      <c r="U3834" s="437"/>
      <c r="V3834" s="437"/>
      <c r="W3834" s="437"/>
      <c r="X3834" s="437"/>
      <c r="Y3834" s="437"/>
      <c r="Z3834" s="437"/>
      <c r="AA3834" s="437"/>
      <c r="AB3834" s="437"/>
      <c r="AC3834" s="437"/>
      <c r="AD3834" s="437"/>
      <c r="AE3834" s="437"/>
      <c r="AF3834" s="437"/>
    </row>
    <row r="3835">
      <c r="A3835" s="486" t="s">
        <v>1636</v>
      </c>
      <c r="B3835" s="478">
        <v>6.0</v>
      </c>
      <c r="C3835" s="487" t="s">
        <v>2012</v>
      </c>
      <c r="D3835" s="474"/>
      <c r="E3835" s="474"/>
      <c r="F3835" s="475"/>
      <c r="G3835" s="476" t="s">
        <v>1638</v>
      </c>
      <c r="H3835" s="451"/>
      <c r="S3835" s="452"/>
      <c r="T3835" s="437"/>
      <c r="U3835" s="437"/>
      <c r="V3835" s="437"/>
      <c r="W3835" s="437"/>
      <c r="X3835" s="437"/>
      <c r="Y3835" s="437"/>
      <c r="Z3835" s="437"/>
      <c r="AA3835" s="437"/>
      <c r="AB3835" s="437"/>
      <c r="AC3835" s="437"/>
      <c r="AD3835" s="437"/>
      <c r="AE3835" s="437"/>
      <c r="AF3835" s="437"/>
    </row>
    <row r="3836">
      <c r="A3836" s="486" t="s">
        <v>1646</v>
      </c>
      <c r="B3836" s="478">
        <v>7.0</v>
      </c>
      <c r="C3836" s="487" t="s">
        <v>2013</v>
      </c>
      <c r="D3836" s="474"/>
      <c r="E3836" s="474"/>
      <c r="F3836" s="475"/>
      <c r="G3836" s="476" t="s">
        <v>1894</v>
      </c>
      <c r="H3836" s="451"/>
      <c r="S3836" s="452"/>
      <c r="T3836" s="437"/>
      <c r="U3836" s="437"/>
      <c r="V3836" s="437"/>
      <c r="W3836" s="437"/>
      <c r="X3836" s="437"/>
      <c r="Y3836" s="437"/>
      <c r="Z3836" s="437"/>
      <c r="AA3836" s="437"/>
      <c r="AB3836" s="437"/>
      <c r="AC3836" s="437"/>
      <c r="AD3836" s="437"/>
      <c r="AE3836" s="437"/>
      <c r="AF3836" s="437"/>
    </row>
    <row r="3837">
      <c r="A3837" s="486" t="s">
        <v>1646</v>
      </c>
      <c r="B3837" s="478">
        <v>8.0</v>
      </c>
      <c r="C3837" s="487" t="s">
        <v>2014</v>
      </c>
      <c r="D3837" s="474"/>
      <c r="E3837" s="474"/>
      <c r="F3837" s="475"/>
      <c r="G3837" s="476" t="s">
        <v>1894</v>
      </c>
      <c r="H3837" s="451"/>
      <c r="S3837" s="452"/>
      <c r="T3837" s="437"/>
      <c r="U3837" s="437"/>
      <c r="V3837" s="437"/>
      <c r="W3837" s="437"/>
      <c r="X3837" s="437"/>
      <c r="Y3837" s="437"/>
      <c r="Z3837" s="437"/>
      <c r="AA3837" s="437"/>
      <c r="AB3837" s="437"/>
      <c r="AC3837" s="437"/>
      <c r="AD3837" s="437"/>
      <c r="AE3837" s="437"/>
      <c r="AF3837" s="437"/>
    </row>
    <row r="3838">
      <c r="A3838" s="486" t="s">
        <v>1636</v>
      </c>
      <c r="B3838" s="478">
        <v>9.0</v>
      </c>
      <c r="C3838" s="487" t="s">
        <v>2015</v>
      </c>
      <c r="D3838" s="474"/>
      <c r="E3838" s="474"/>
      <c r="F3838" s="475"/>
      <c r="G3838" s="476" t="s">
        <v>1638</v>
      </c>
      <c r="H3838" s="451"/>
      <c r="S3838" s="452"/>
      <c r="T3838" s="437"/>
      <c r="U3838" s="437"/>
      <c r="V3838" s="437"/>
      <c r="W3838" s="437"/>
      <c r="X3838" s="437"/>
      <c r="Y3838" s="437"/>
      <c r="Z3838" s="437"/>
      <c r="AA3838" s="437"/>
      <c r="AB3838" s="437"/>
      <c r="AC3838" s="437"/>
      <c r="AD3838" s="437"/>
      <c r="AE3838" s="437"/>
      <c r="AF3838" s="437"/>
    </row>
    <row r="3839">
      <c r="A3839" s="488" t="s">
        <v>8960</v>
      </c>
      <c r="B3839" s="474"/>
      <c r="C3839" s="474"/>
      <c r="D3839" s="474"/>
      <c r="E3839" s="474"/>
      <c r="F3839" s="474"/>
      <c r="G3839" s="474"/>
      <c r="H3839" s="451"/>
      <c r="S3839" s="452"/>
      <c r="T3839" s="437"/>
      <c r="U3839" s="437"/>
      <c r="V3839" s="437"/>
      <c r="W3839" s="437"/>
      <c r="X3839" s="437"/>
      <c r="Y3839" s="437"/>
      <c r="Z3839" s="437"/>
      <c r="AA3839" s="437"/>
      <c r="AB3839" s="437"/>
      <c r="AC3839" s="437"/>
      <c r="AD3839" s="437"/>
      <c r="AE3839" s="437"/>
      <c r="AF3839" s="437"/>
    </row>
    <row r="3840">
      <c r="A3840" s="471" t="s">
        <v>8944</v>
      </c>
      <c r="B3840" s="472" t="s">
        <v>8946</v>
      </c>
      <c r="C3840" s="473" t="s">
        <v>39</v>
      </c>
      <c r="D3840" s="475"/>
      <c r="E3840" s="472" t="s">
        <v>8951</v>
      </c>
      <c r="F3840" s="478" t="s">
        <v>8961</v>
      </c>
      <c r="G3840" s="473" t="s">
        <v>8953</v>
      </c>
      <c r="H3840" s="451"/>
      <c r="S3840" s="452"/>
      <c r="T3840" s="437"/>
      <c r="U3840" s="437"/>
      <c r="V3840" s="437"/>
      <c r="W3840" s="437"/>
      <c r="X3840" s="437"/>
      <c r="Y3840" s="437"/>
      <c r="Z3840" s="437"/>
      <c r="AA3840" s="437"/>
      <c r="AB3840" s="437"/>
      <c r="AC3840" s="437"/>
      <c r="AD3840" s="437"/>
      <c r="AE3840" s="437"/>
      <c r="AF3840" s="437"/>
    </row>
    <row r="3841">
      <c r="A3841" s="471" t="s">
        <v>6465</v>
      </c>
      <c r="B3841" s="472">
        <v>1.0</v>
      </c>
      <c r="C3841" s="476" t="s">
        <v>8955</v>
      </c>
      <c r="D3841" s="475"/>
      <c r="E3841" s="478" t="s">
        <v>8956</v>
      </c>
      <c r="F3841" s="472"/>
      <c r="G3841" s="473" t="s">
        <v>8957</v>
      </c>
      <c r="H3841" s="451"/>
      <c r="S3841" s="452"/>
      <c r="T3841" s="437"/>
      <c r="U3841" s="437"/>
      <c r="V3841" s="437"/>
      <c r="W3841" s="437"/>
      <c r="X3841" s="437"/>
      <c r="Y3841" s="437"/>
      <c r="Z3841" s="437"/>
      <c r="AA3841" s="437"/>
      <c r="AB3841" s="437"/>
      <c r="AC3841" s="437"/>
      <c r="AD3841" s="437"/>
      <c r="AE3841" s="437"/>
      <c r="AF3841" s="437"/>
    </row>
    <row r="3842">
      <c r="A3842" s="489" t="s">
        <v>8962</v>
      </c>
      <c r="B3842" s="474"/>
      <c r="C3842" s="474"/>
      <c r="D3842" s="474"/>
      <c r="E3842" s="474"/>
      <c r="F3842" s="474"/>
      <c r="G3842" s="474"/>
      <c r="H3842" s="451"/>
      <c r="S3842" s="452"/>
      <c r="T3842" s="437"/>
      <c r="U3842" s="437"/>
      <c r="V3842" s="437"/>
      <c r="W3842" s="437"/>
      <c r="X3842" s="437"/>
      <c r="Y3842" s="437"/>
      <c r="Z3842" s="437"/>
      <c r="AA3842" s="437"/>
      <c r="AB3842" s="437"/>
      <c r="AC3842" s="437"/>
      <c r="AD3842" s="437"/>
      <c r="AE3842" s="437"/>
      <c r="AF3842" s="437"/>
    </row>
    <row r="3843">
      <c r="A3843" s="471" t="s">
        <v>8944</v>
      </c>
      <c r="B3843" s="472" t="s">
        <v>8946</v>
      </c>
      <c r="C3843" s="473" t="s">
        <v>39</v>
      </c>
      <c r="D3843" s="475"/>
      <c r="E3843" s="472" t="s">
        <v>8951</v>
      </c>
      <c r="F3843" s="472" t="s">
        <v>8952</v>
      </c>
      <c r="G3843" s="473" t="s">
        <v>8953</v>
      </c>
      <c r="H3843" s="451"/>
      <c r="S3843" s="452"/>
      <c r="T3843" s="437"/>
      <c r="U3843" s="437"/>
      <c r="V3843" s="437"/>
      <c r="W3843" s="437"/>
      <c r="X3843" s="437"/>
      <c r="Y3843" s="437"/>
      <c r="Z3843" s="437"/>
      <c r="AA3843" s="437"/>
      <c r="AB3843" s="437"/>
      <c r="AC3843" s="437"/>
      <c r="AD3843" s="437"/>
      <c r="AE3843" s="437"/>
      <c r="AF3843" s="437"/>
    </row>
    <row r="3844">
      <c r="A3844" s="490" t="s">
        <v>6465</v>
      </c>
      <c r="B3844" s="491">
        <v>1.0</v>
      </c>
      <c r="C3844" s="492" t="s">
        <v>8955</v>
      </c>
      <c r="D3844" s="493"/>
      <c r="E3844" s="494" t="s">
        <v>8956</v>
      </c>
      <c r="F3844" s="491"/>
      <c r="G3844" s="495" t="s">
        <v>8963</v>
      </c>
      <c r="H3844" s="451"/>
      <c r="S3844" s="452"/>
      <c r="T3844" s="437"/>
      <c r="U3844" s="437"/>
      <c r="V3844" s="437"/>
      <c r="W3844" s="437"/>
      <c r="X3844" s="437"/>
      <c r="Y3844" s="437"/>
      <c r="Z3844" s="437"/>
      <c r="AA3844" s="437"/>
      <c r="AB3844" s="437"/>
      <c r="AC3844" s="437"/>
      <c r="AD3844" s="437"/>
      <c r="AE3844" s="437"/>
      <c r="AF3844" s="437"/>
    </row>
    <row r="3845">
      <c r="A3845" s="496"/>
      <c r="B3845" s="497"/>
      <c r="C3845" s="497"/>
      <c r="E3845" s="497"/>
      <c r="F3845" s="497"/>
      <c r="G3845" s="497"/>
      <c r="H3845" s="451"/>
      <c r="S3845" s="452"/>
      <c r="T3845" s="437"/>
      <c r="U3845" s="437"/>
      <c r="V3845" s="437"/>
      <c r="W3845" s="437"/>
      <c r="X3845" s="437"/>
      <c r="Y3845" s="437"/>
      <c r="Z3845" s="437"/>
      <c r="AA3845" s="437"/>
      <c r="AB3845" s="437"/>
      <c r="AC3845" s="437"/>
      <c r="AD3845" s="437"/>
      <c r="AE3845" s="437"/>
      <c r="AF3845" s="437"/>
    </row>
    <row r="3846">
      <c r="A3846" s="498" t="s">
        <v>8964</v>
      </c>
      <c r="B3846" s="435"/>
      <c r="C3846" s="435"/>
      <c r="D3846" s="499" t="s">
        <v>8965</v>
      </c>
      <c r="E3846" s="500" t="s">
        <v>8966</v>
      </c>
      <c r="F3846" s="499" t="s">
        <v>8967</v>
      </c>
      <c r="G3846" s="435"/>
      <c r="H3846" s="435"/>
      <c r="I3846" s="435"/>
      <c r="J3846" s="501" t="s">
        <v>8965</v>
      </c>
      <c r="K3846" s="500" t="s">
        <v>8966</v>
      </c>
      <c r="L3846" s="501" t="s">
        <v>8968</v>
      </c>
      <c r="M3846" s="435"/>
      <c r="N3846" s="435"/>
      <c r="O3846" s="435"/>
      <c r="P3846" s="502" t="s">
        <v>8965</v>
      </c>
      <c r="Q3846" s="503" t="s">
        <v>8966</v>
      </c>
      <c r="R3846" s="504"/>
      <c r="S3846" s="436"/>
      <c r="T3846" s="437"/>
      <c r="U3846" s="437"/>
      <c r="V3846" s="437"/>
      <c r="W3846" s="437"/>
      <c r="X3846" s="437"/>
      <c r="Y3846" s="437"/>
      <c r="Z3846" s="437"/>
      <c r="AA3846" s="437"/>
      <c r="AB3846" s="437"/>
      <c r="AC3846" s="437"/>
      <c r="AD3846" s="437"/>
      <c r="AE3846" s="437"/>
      <c r="AF3846" s="437"/>
    </row>
    <row r="3847">
      <c r="A3847" s="505"/>
      <c r="S3847" s="452"/>
      <c r="T3847" s="437"/>
      <c r="U3847" s="437"/>
      <c r="V3847" s="437"/>
      <c r="W3847" s="437"/>
      <c r="X3847" s="437"/>
      <c r="Y3847" s="437"/>
      <c r="Z3847" s="437"/>
      <c r="AA3847" s="437"/>
      <c r="AB3847" s="437"/>
      <c r="AC3847" s="437"/>
      <c r="AD3847" s="437"/>
      <c r="AE3847" s="437"/>
      <c r="AF3847" s="437"/>
    </row>
    <row r="3848">
      <c r="A3848" s="506" t="s">
        <v>8969</v>
      </c>
      <c r="D3848" s="507" t="s">
        <v>8965</v>
      </c>
      <c r="E3848" s="508" t="s">
        <v>8966</v>
      </c>
      <c r="F3848" s="507" t="s">
        <v>8970</v>
      </c>
      <c r="J3848" s="507" t="s">
        <v>8965</v>
      </c>
      <c r="K3848" s="508" t="s">
        <v>8966</v>
      </c>
      <c r="L3848" s="507" t="s">
        <v>8971</v>
      </c>
      <c r="P3848" s="509" t="s">
        <v>8965</v>
      </c>
      <c r="Q3848" s="510" t="s">
        <v>8966</v>
      </c>
      <c r="R3848" s="511" t="s">
        <v>8972</v>
      </c>
      <c r="S3848" s="452"/>
      <c r="T3848" s="437"/>
      <c r="U3848" s="437"/>
      <c r="V3848" s="437"/>
      <c r="W3848" s="437"/>
      <c r="X3848" s="437"/>
      <c r="Y3848" s="437"/>
      <c r="Z3848" s="437"/>
      <c r="AA3848" s="437"/>
      <c r="AB3848" s="437"/>
      <c r="AC3848" s="437"/>
      <c r="AD3848" s="437"/>
      <c r="AE3848" s="437"/>
      <c r="AF3848" s="437"/>
    </row>
    <row r="3849">
      <c r="A3849" s="512"/>
      <c r="B3849" s="513"/>
      <c r="C3849" s="513"/>
      <c r="D3849" s="513"/>
      <c r="E3849" s="513"/>
      <c r="F3849" s="513"/>
      <c r="G3849" s="513"/>
      <c r="H3849" s="513"/>
      <c r="I3849" s="513"/>
      <c r="J3849" s="513"/>
      <c r="K3849" s="513"/>
      <c r="L3849" s="513"/>
      <c r="M3849" s="513"/>
      <c r="N3849" s="513"/>
      <c r="O3849" s="513"/>
      <c r="P3849" s="513"/>
      <c r="Q3849" s="513"/>
      <c r="R3849" s="513"/>
      <c r="S3849" s="514"/>
      <c r="T3849" s="437"/>
      <c r="U3849" s="437"/>
      <c r="V3849" s="437"/>
      <c r="W3849" s="437"/>
      <c r="X3849" s="437"/>
      <c r="Y3849" s="437"/>
      <c r="Z3849" s="437"/>
      <c r="AA3849" s="437"/>
      <c r="AB3849" s="437"/>
      <c r="AC3849" s="437"/>
      <c r="AD3849" s="437"/>
      <c r="AE3849" s="437"/>
      <c r="AF3849" s="437"/>
    </row>
    <row r="3850">
      <c r="A3850" s="434" t="s">
        <v>9111</v>
      </c>
      <c r="B3850" s="435"/>
      <c r="C3850" s="435"/>
      <c r="D3850" s="435"/>
      <c r="E3850" s="435"/>
      <c r="F3850" s="435"/>
      <c r="G3850" s="435"/>
      <c r="H3850" s="435"/>
      <c r="I3850" s="435"/>
      <c r="J3850" s="435"/>
      <c r="K3850" s="435"/>
      <c r="L3850" s="435"/>
      <c r="M3850" s="435"/>
      <c r="N3850" s="435"/>
      <c r="O3850" s="435"/>
      <c r="P3850" s="435"/>
      <c r="Q3850" s="435"/>
      <c r="R3850" s="435"/>
      <c r="S3850" s="436"/>
      <c r="T3850" s="437"/>
      <c r="U3850" s="437"/>
      <c r="V3850" s="437"/>
      <c r="W3850" s="437"/>
      <c r="X3850" s="437"/>
      <c r="Y3850" s="437"/>
      <c r="Z3850" s="437"/>
      <c r="AA3850" s="437"/>
      <c r="AB3850" s="437"/>
      <c r="AC3850" s="437"/>
      <c r="AD3850" s="437"/>
      <c r="AE3850" s="437"/>
      <c r="AF3850" s="437"/>
    </row>
    <row r="3851">
      <c r="A3851" s="438" t="s">
        <v>8935</v>
      </c>
      <c r="B3851" s="439"/>
      <c r="C3851" s="438" t="s">
        <v>8936</v>
      </c>
      <c r="D3851" s="440"/>
      <c r="E3851" s="439"/>
      <c r="F3851" s="441" t="s">
        <v>1437</v>
      </c>
      <c r="G3851" s="442" t="s">
        <v>8937</v>
      </c>
      <c r="H3851" s="443" t="s">
        <v>1442</v>
      </c>
      <c r="I3851" s="444"/>
      <c r="J3851" s="444"/>
      <c r="K3851" s="444"/>
      <c r="L3851" s="444"/>
      <c r="M3851" s="444"/>
      <c r="N3851" s="444"/>
      <c r="O3851" s="444"/>
      <c r="P3851" s="444"/>
      <c r="Q3851" s="444"/>
      <c r="R3851" s="444"/>
      <c r="S3851" s="445"/>
      <c r="T3851" s="437"/>
      <c r="U3851" s="437"/>
      <c r="V3851" s="437"/>
      <c r="W3851" s="437"/>
      <c r="X3851" s="437"/>
      <c r="Y3851" s="437"/>
      <c r="Z3851" s="437"/>
      <c r="AA3851" s="437"/>
      <c r="AB3851" s="437"/>
      <c r="AC3851" s="437"/>
      <c r="AD3851" s="437"/>
      <c r="AE3851" s="437"/>
      <c r="AF3851" s="437"/>
    </row>
    <row r="3852">
      <c r="A3852" s="446" t="s">
        <v>8938</v>
      </c>
      <c r="B3852" s="22"/>
      <c r="C3852" s="447"/>
      <c r="D3852" s="448"/>
      <c r="E3852" s="22"/>
      <c r="F3852" s="449" t="s">
        <v>8939</v>
      </c>
      <c r="G3852" s="450"/>
      <c r="H3852" s="451"/>
      <c r="S3852" s="452"/>
      <c r="T3852" s="437"/>
      <c r="U3852" s="437"/>
      <c r="V3852" s="437"/>
      <c r="W3852" s="437"/>
      <c r="X3852" s="437"/>
      <c r="Y3852" s="437"/>
      <c r="Z3852" s="437"/>
      <c r="AA3852" s="437"/>
      <c r="AB3852" s="437"/>
      <c r="AC3852" s="437"/>
      <c r="AD3852" s="437"/>
      <c r="AE3852" s="437"/>
      <c r="AF3852" s="437"/>
    </row>
    <row r="3853">
      <c r="A3853" s="453" t="s">
        <v>8940</v>
      </c>
      <c r="B3853" s="448"/>
      <c r="C3853" s="448"/>
      <c r="D3853" s="22"/>
      <c r="E3853" s="454" t="s">
        <v>8941</v>
      </c>
      <c r="F3853" s="455" t="s">
        <v>8942</v>
      </c>
      <c r="G3853" s="456"/>
      <c r="H3853" s="451"/>
      <c r="S3853" s="452"/>
      <c r="T3853" s="437"/>
      <c r="U3853" s="437"/>
      <c r="V3853" s="437"/>
      <c r="W3853" s="437"/>
      <c r="X3853" s="437"/>
      <c r="Y3853" s="437"/>
      <c r="Z3853" s="437"/>
      <c r="AA3853" s="437"/>
      <c r="AB3853" s="437"/>
      <c r="AC3853" s="437"/>
      <c r="AD3853" s="437"/>
      <c r="AE3853" s="437"/>
      <c r="AF3853" s="437"/>
    </row>
    <row r="3854">
      <c r="A3854" s="457" t="s">
        <v>8943</v>
      </c>
      <c r="B3854" s="458"/>
      <c r="C3854" s="458"/>
      <c r="D3854" s="459"/>
      <c r="E3854" s="460"/>
      <c r="F3854" s="461"/>
      <c r="G3854" s="462"/>
      <c r="H3854" s="463"/>
      <c r="I3854" s="464"/>
      <c r="J3854" s="464"/>
      <c r="K3854" s="464"/>
      <c r="L3854" s="464"/>
      <c r="M3854" s="464"/>
      <c r="N3854" s="464"/>
      <c r="O3854" s="464"/>
      <c r="P3854" s="464"/>
      <c r="Q3854" s="464"/>
      <c r="R3854" s="464"/>
      <c r="S3854" s="465"/>
      <c r="T3854" s="437"/>
      <c r="U3854" s="437"/>
      <c r="V3854" s="437"/>
      <c r="W3854" s="437"/>
      <c r="X3854" s="437"/>
      <c r="Y3854" s="437"/>
      <c r="Z3854" s="437"/>
      <c r="AA3854" s="437"/>
      <c r="AB3854" s="437"/>
      <c r="AC3854" s="437"/>
      <c r="AD3854" s="437"/>
      <c r="AE3854" s="437"/>
      <c r="AF3854" s="437"/>
    </row>
    <row r="3855">
      <c r="A3855" s="466" t="s">
        <v>8944</v>
      </c>
      <c r="B3855" s="467"/>
      <c r="C3855" s="468" t="s">
        <v>8945</v>
      </c>
      <c r="D3855" s="469"/>
      <c r="E3855" s="469"/>
      <c r="F3855" s="469"/>
      <c r="G3855" s="469"/>
      <c r="H3855" s="470" t="s">
        <v>1575</v>
      </c>
      <c r="S3855" s="452"/>
      <c r="T3855" s="437"/>
      <c r="U3855" s="437"/>
      <c r="V3855" s="437"/>
      <c r="W3855" s="437"/>
      <c r="X3855" s="437"/>
      <c r="Y3855" s="437"/>
      <c r="Z3855" s="437"/>
      <c r="AA3855" s="437"/>
      <c r="AB3855" s="437"/>
      <c r="AC3855" s="437"/>
      <c r="AD3855" s="437"/>
      <c r="AE3855" s="437"/>
      <c r="AF3855" s="437"/>
    </row>
    <row r="3856">
      <c r="A3856" s="471"/>
      <c r="B3856" s="472" t="s">
        <v>8946</v>
      </c>
      <c r="C3856" s="473" t="s">
        <v>8947</v>
      </c>
      <c r="D3856" s="474"/>
      <c r="E3856" s="474"/>
      <c r="F3856" s="475"/>
      <c r="G3856" s="473" t="s">
        <v>8948</v>
      </c>
      <c r="H3856" s="451"/>
      <c r="S3856" s="452"/>
      <c r="T3856" s="437"/>
      <c r="U3856" s="437"/>
      <c r="V3856" s="437"/>
      <c r="W3856" s="437"/>
      <c r="X3856" s="437"/>
      <c r="Y3856" s="437"/>
      <c r="Z3856" s="437"/>
      <c r="AA3856" s="437"/>
      <c r="AB3856" s="437"/>
      <c r="AC3856" s="437"/>
      <c r="AD3856" s="437"/>
      <c r="AE3856" s="437"/>
      <c r="AF3856" s="437"/>
    </row>
    <row r="3857">
      <c r="A3857" s="486" t="s">
        <v>2101</v>
      </c>
      <c r="B3857" s="478">
        <v>1.0</v>
      </c>
      <c r="C3857" s="476" t="s">
        <v>2156</v>
      </c>
      <c r="D3857" s="474"/>
      <c r="E3857" s="474"/>
      <c r="F3857" s="475"/>
      <c r="G3857" s="477"/>
      <c r="H3857" s="451"/>
      <c r="S3857" s="452"/>
      <c r="T3857" s="437"/>
      <c r="U3857" s="437"/>
      <c r="V3857" s="437"/>
      <c r="W3857" s="437"/>
      <c r="X3857" s="437"/>
      <c r="Y3857" s="437"/>
      <c r="Z3857" s="437"/>
      <c r="AA3857" s="437"/>
      <c r="AB3857" s="437"/>
      <c r="AC3857" s="437"/>
      <c r="AD3857" s="437"/>
      <c r="AE3857" s="437"/>
      <c r="AF3857" s="437"/>
    </row>
    <row r="3858">
      <c r="A3858" s="486" t="s">
        <v>2101</v>
      </c>
      <c r="B3858" s="478">
        <v>2.0</v>
      </c>
      <c r="C3858" s="476" t="s">
        <v>2109</v>
      </c>
      <c r="D3858" s="474"/>
      <c r="E3858" s="474"/>
      <c r="F3858" s="475"/>
      <c r="G3858" s="477"/>
      <c r="H3858" s="451"/>
      <c r="S3858" s="452"/>
      <c r="T3858" s="437"/>
      <c r="U3858" s="437"/>
      <c r="V3858" s="437"/>
      <c r="W3858" s="437"/>
      <c r="X3858" s="437"/>
      <c r="Y3858" s="437"/>
      <c r="Z3858" s="437"/>
      <c r="AA3858" s="437"/>
      <c r="AB3858" s="437"/>
      <c r="AC3858" s="437"/>
      <c r="AD3858" s="437"/>
      <c r="AE3858" s="437"/>
      <c r="AF3858" s="437"/>
    </row>
    <row r="3859">
      <c r="A3859" s="486"/>
      <c r="B3859" s="478" t="s">
        <v>8946</v>
      </c>
      <c r="C3859" s="476" t="s">
        <v>8947</v>
      </c>
      <c r="D3859" s="474"/>
      <c r="E3859" s="475"/>
      <c r="F3859" s="478" t="s">
        <v>8948</v>
      </c>
      <c r="G3859" s="476" t="s">
        <v>8949</v>
      </c>
      <c r="H3859" s="451"/>
      <c r="S3859" s="452"/>
      <c r="T3859" s="437"/>
      <c r="U3859" s="437"/>
      <c r="V3859" s="437"/>
      <c r="W3859" s="437"/>
      <c r="X3859" s="437"/>
      <c r="Y3859" s="437"/>
      <c r="Z3859" s="437"/>
      <c r="AA3859" s="437"/>
      <c r="AB3859" s="437"/>
      <c r="AC3859" s="437"/>
      <c r="AD3859" s="437"/>
      <c r="AE3859" s="437"/>
      <c r="AF3859" s="437"/>
    </row>
    <row r="3860">
      <c r="A3860" s="521" t="s">
        <v>2104</v>
      </c>
      <c r="B3860" s="478">
        <v>1.0</v>
      </c>
      <c r="C3860" s="484" t="s">
        <v>2157</v>
      </c>
      <c r="D3860" s="474"/>
      <c r="E3860" s="475"/>
      <c r="F3860" s="483" t="s">
        <v>2158</v>
      </c>
      <c r="G3860" s="482"/>
      <c r="H3860" s="451"/>
      <c r="S3860" s="452"/>
      <c r="T3860" s="437"/>
      <c r="U3860" s="437"/>
      <c r="V3860" s="437"/>
      <c r="W3860" s="437"/>
      <c r="X3860" s="437"/>
      <c r="Y3860" s="437"/>
      <c r="Z3860" s="437"/>
      <c r="AA3860" s="437"/>
      <c r="AB3860" s="437"/>
      <c r="AC3860" s="437"/>
      <c r="AD3860" s="437"/>
      <c r="AE3860" s="437"/>
      <c r="AF3860" s="437"/>
    </row>
    <row r="3861">
      <c r="A3861" s="521" t="s">
        <v>2104</v>
      </c>
      <c r="B3861" s="483">
        <v>2.0</v>
      </c>
      <c r="C3861" s="484" t="s">
        <v>2172</v>
      </c>
      <c r="D3861" s="474"/>
      <c r="E3861" s="475"/>
      <c r="F3861" s="481"/>
      <c r="G3861" s="482"/>
      <c r="H3861" s="451"/>
      <c r="S3861" s="452"/>
      <c r="T3861" s="437"/>
      <c r="U3861" s="437"/>
      <c r="V3861" s="437"/>
      <c r="W3861" s="437"/>
      <c r="X3861" s="437"/>
      <c r="Y3861" s="437"/>
      <c r="Z3861" s="437"/>
      <c r="AA3861" s="437"/>
      <c r="AB3861" s="437"/>
      <c r="AC3861" s="437"/>
      <c r="AD3861" s="437"/>
      <c r="AE3861" s="437"/>
      <c r="AF3861" s="437"/>
    </row>
    <row r="3862">
      <c r="A3862" s="521"/>
      <c r="B3862" s="483" t="s">
        <v>8946</v>
      </c>
      <c r="C3862" s="483" t="s">
        <v>8947</v>
      </c>
      <c r="D3862" s="483" t="s">
        <v>8950</v>
      </c>
      <c r="E3862" s="483" t="s">
        <v>8951</v>
      </c>
      <c r="F3862" s="483" t="s">
        <v>8952</v>
      </c>
      <c r="G3862" s="484" t="s">
        <v>8953</v>
      </c>
      <c r="H3862" s="451"/>
      <c r="S3862" s="452"/>
      <c r="T3862" s="437"/>
      <c r="U3862" s="437"/>
      <c r="V3862" s="437"/>
      <c r="W3862" s="437"/>
      <c r="X3862" s="437"/>
      <c r="Y3862" s="437"/>
      <c r="Z3862" s="437"/>
      <c r="AA3862" s="437"/>
      <c r="AB3862" s="437"/>
      <c r="AC3862" s="437"/>
      <c r="AD3862" s="437"/>
      <c r="AE3862" s="437"/>
      <c r="AF3862" s="437"/>
    </row>
    <row r="3863">
      <c r="A3863" s="521" t="s">
        <v>8954</v>
      </c>
      <c r="B3863" s="483">
        <v>1.0</v>
      </c>
      <c r="C3863" s="483" t="s">
        <v>2161</v>
      </c>
      <c r="D3863" s="483" t="s">
        <v>2162</v>
      </c>
      <c r="E3863" s="481"/>
      <c r="F3863" s="481"/>
      <c r="G3863" s="484" t="s">
        <v>2163</v>
      </c>
      <c r="H3863" s="451"/>
      <c r="S3863" s="452"/>
      <c r="T3863" s="437"/>
      <c r="U3863" s="437"/>
      <c r="V3863" s="437"/>
      <c r="W3863" s="437"/>
      <c r="X3863" s="437"/>
      <c r="Y3863" s="437"/>
      <c r="Z3863" s="437"/>
      <c r="AA3863" s="437"/>
      <c r="AB3863" s="437"/>
      <c r="AC3863" s="437"/>
      <c r="AD3863" s="437"/>
      <c r="AE3863" s="437"/>
      <c r="AF3863" s="437"/>
    </row>
    <row r="3864">
      <c r="A3864" s="521" t="s">
        <v>8954</v>
      </c>
      <c r="B3864" s="483">
        <v>2.0</v>
      </c>
      <c r="C3864" s="483" t="s">
        <v>2164</v>
      </c>
      <c r="D3864" s="483" t="s">
        <v>2165</v>
      </c>
      <c r="E3864" s="483" t="s">
        <v>2166</v>
      </c>
      <c r="F3864" s="481"/>
      <c r="G3864" s="484" t="s">
        <v>2167</v>
      </c>
      <c r="H3864" s="451"/>
      <c r="S3864" s="452"/>
      <c r="T3864" s="437"/>
      <c r="U3864" s="437"/>
      <c r="V3864" s="437"/>
      <c r="W3864" s="437"/>
      <c r="X3864" s="437"/>
      <c r="Y3864" s="437"/>
      <c r="Z3864" s="437"/>
      <c r="AA3864" s="437"/>
      <c r="AB3864" s="437"/>
      <c r="AC3864" s="437"/>
      <c r="AD3864" s="437"/>
      <c r="AE3864" s="437"/>
      <c r="AF3864" s="437"/>
    </row>
    <row r="3865">
      <c r="A3865" s="471"/>
      <c r="B3865" s="472" t="s">
        <v>8946</v>
      </c>
      <c r="C3865" s="517" t="s">
        <v>6512</v>
      </c>
      <c r="D3865" s="517" t="s">
        <v>8974</v>
      </c>
      <c r="E3865" s="517" t="s">
        <v>8951</v>
      </c>
      <c r="F3865" s="517" t="s">
        <v>8952</v>
      </c>
      <c r="G3865" s="473" t="s">
        <v>8953</v>
      </c>
      <c r="H3865" s="451"/>
      <c r="S3865" s="452"/>
      <c r="T3865" s="437"/>
      <c r="U3865" s="437"/>
      <c r="V3865" s="437"/>
      <c r="W3865" s="437"/>
      <c r="X3865" s="437"/>
      <c r="Y3865" s="437"/>
      <c r="Z3865" s="437"/>
      <c r="AA3865" s="437"/>
      <c r="AB3865" s="437"/>
      <c r="AC3865" s="437"/>
      <c r="AD3865" s="437"/>
      <c r="AE3865" s="437"/>
      <c r="AF3865" s="437"/>
    </row>
    <row r="3866">
      <c r="A3866" s="471" t="s">
        <v>8975</v>
      </c>
      <c r="B3866" s="472">
        <v>1.0</v>
      </c>
      <c r="C3866" s="478" t="s">
        <v>8976</v>
      </c>
      <c r="D3866" s="472"/>
      <c r="E3866" s="478" t="s">
        <v>8977</v>
      </c>
      <c r="F3866" s="472"/>
      <c r="G3866" s="473" t="s">
        <v>8978</v>
      </c>
      <c r="H3866" s="451"/>
      <c r="S3866" s="452"/>
      <c r="T3866" s="437"/>
      <c r="U3866" s="437"/>
      <c r="V3866" s="437"/>
      <c r="W3866" s="437"/>
      <c r="X3866" s="437"/>
      <c r="Y3866" s="437"/>
      <c r="Z3866" s="437"/>
      <c r="AA3866" s="437"/>
      <c r="AB3866" s="437"/>
      <c r="AC3866" s="437"/>
      <c r="AD3866" s="437"/>
      <c r="AE3866" s="437"/>
      <c r="AF3866" s="437"/>
    </row>
    <row r="3867">
      <c r="A3867" s="479"/>
      <c r="B3867" s="480" t="s">
        <v>8946</v>
      </c>
      <c r="C3867" s="485" t="s">
        <v>39</v>
      </c>
      <c r="D3867" s="475"/>
      <c r="E3867" s="480" t="s">
        <v>8951</v>
      </c>
      <c r="F3867" s="480" t="s">
        <v>8952</v>
      </c>
      <c r="G3867" s="485" t="s">
        <v>8953</v>
      </c>
      <c r="H3867" s="451"/>
      <c r="S3867" s="452"/>
      <c r="T3867" s="437"/>
      <c r="U3867" s="437"/>
      <c r="V3867" s="437"/>
      <c r="W3867" s="437"/>
      <c r="X3867" s="437"/>
      <c r="Y3867" s="437"/>
      <c r="Z3867" s="437"/>
      <c r="AA3867" s="437"/>
      <c r="AB3867" s="437"/>
      <c r="AC3867" s="437"/>
      <c r="AD3867" s="437"/>
      <c r="AE3867" s="437"/>
      <c r="AF3867" s="437"/>
    </row>
    <row r="3868">
      <c r="A3868" s="471" t="s">
        <v>6465</v>
      </c>
      <c r="B3868" s="480">
        <v>1.0</v>
      </c>
      <c r="C3868" s="484" t="s">
        <v>8955</v>
      </c>
      <c r="D3868" s="475"/>
      <c r="E3868" s="483" t="s">
        <v>8956</v>
      </c>
      <c r="F3868" s="480"/>
      <c r="G3868" s="484" t="s">
        <v>8957</v>
      </c>
      <c r="H3868" s="451"/>
      <c r="S3868" s="452"/>
      <c r="T3868" s="437"/>
      <c r="U3868" s="437"/>
      <c r="V3868" s="437"/>
      <c r="W3868" s="437"/>
      <c r="X3868" s="437"/>
      <c r="Y3868" s="437"/>
      <c r="Z3868" s="437"/>
      <c r="AA3868" s="437"/>
      <c r="AB3868" s="437"/>
      <c r="AC3868" s="437"/>
      <c r="AD3868" s="437"/>
      <c r="AE3868" s="437"/>
      <c r="AF3868" s="437"/>
    </row>
    <row r="3869">
      <c r="A3869" s="471"/>
      <c r="B3869" s="472" t="s">
        <v>8946</v>
      </c>
      <c r="C3869" s="476" t="s">
        <v>8958</v>
      </c>
      <c r="D3869" s="474"/>
      <c r="E3869" s="474"/>
      <c r="F3869" s="475"/>
      <c r="G3869" s="473" t="s">
        <v>8959</v>
      </c>
      <c r="H3869" s="451"/>
      <c r="S3869" s="452"/>
      <c r="T3869" s="437"/>
      <c r="U3869" s="437"/>
      <c r="V3869" s="437"/>
      <c r="W3869" s="437"/>
      <c r="X3869" s="437"/>
      <c r="Y3869" s="437"/>
      <c r="Z3869" s="437"/>
      <c r="AA3869" s="437"/>
      <c r="AB3869" s="437"/>
      <c r="AC3869" s="437"/>
      <c r="AD3869" s="437"/>
      <c r="AE3869" s="437"/>
      <c r="AF3869" s="437"/>
    </row>
    <row r="3870">
      <c r="A3870" s="486" t="s">
        <v>1636</v>
      </c>
      <c r="B3870" s="478">
        <v>1.0</v>
      </c>
      <c r="C3870" s="487" t="s">
        <v>1953</v>
      </c>
      <c r="D3870" s="474"/>
      <c r="E3870" s="474"/>
      <c r="F3870" s="475"/>
      <c r="G3870" s="476" t="s">
        <v>1877</v>
      </c>
      <c r="H3870" s="451"/>
      <c r="S3870" s="452"/>
      <c r="T3870" s="437"/>
      <c r="U3870" s="437"/>
      <c r="V3870" s="437"/>
      <c r="W3870" s="437"/>
      <c r="X3870" s="437"/>
      <c r="Y3870" s="437"/>
      <c r="Z3870" s="437"/>
      <c r="AA3870" s="437"/>
      <c r="AB3870" s="437"/>
      <c r="AC3870" s="437"/>
      <c r="AD3870" s="437"/>
      <c r="AE3870" s="437"/>
      <c r="AF3870" s="437"/>
    </row>
    <row r="3871">
      <c r="A3871" s="486" t="s">
        <v>1636</v>
      </c>
      <c r="B3871" s="478">
        <v>2.0</v>
      </c>
      <c r="C3871" s="487" t="s">
        <v>1954</v>
      </c>
      <c r="D3871" s="474"/>
      <c r="E3871" s="474"/>
      <c r="F3871" s="475"/>
      <c r="G3871" s="476" t="s">
        <v>1638</v>
      </c>
      <c r="H3871" s="451"/>
      <c r="S3871" s="452"/>
      <c r="T3871" s="437"/>
      <c r="U3871" s="437"/>
      <c r="V3871" s="437"/>
      <c r="W3871" s="437"/>
      <c r="X3871" s="437"/>
      <c r="Y3871" s="437"/>
      <c r="Z3871" s="437"/>
      <c r="AA3871" s="437"/>
      <c r="AB3871" s="437"/>
      <c r="AC3871" s="437"/>
      <c r="AD3871" s="437"/>
      <c r="AE3871" s="437"/>
      <c r="AF3871" s="437"/>
    </row>
    <row r="3872">
      <c r="A3872" s="486" t="s">
        <v>1636</v>
      </c>
      <c r="B3872" s="478">
        <v>3.0</v>
      </c>
      <c r="C3872" s="487" t="s">
        <v>1955</v>
      </c>
      <c r="D3872" s="474"/>
      <c r="E3872" s="474"/>
      <c r="F3872" s="475"/>
      <c r="G3872" s="476" t="s">
        <v>1638</v>
      </c>
      <c r="H3872" s="451"/>
      <c r="S3872" s="452"/>
      <c r="T3872" s="437"/>
      <c r="U3872" s="437"/>
      <c r="V3872" s="437"/>
      <c r="W3872" s="437"/>
      <c r="X3872" s="437"/>
      <c r="Y3872" s="437"/>
      <c r="Z3872" s="437"/>
      <c r="AA3872" s="437"/>
      <c r="AB3872" s="437"/>
      <c r="AC3872" s="437"/>
      <c r="AD3872" s="437"/>
      <c r="AE3872" s="437"/>
      <c r="AF3872" s="437"/>
    </row>
    <row r="3873">
      <c r="A3873" s="486" t="s">
        <v>1636</v>
      </c>
      <c r="B3873" s="478">
        <v>4.0</v>
      </c>
      <c r="C3873" s="487" t="s">
        <v>1956</v>
      </c>
      <c r="D3873" s="474"/>
      <c r="E3873" s="474"/>
      <c r="F3873" s="475"/>
      <c r="G3873" s="476" t="s">
        <v>1661</v>
      </c>
      <c r="H3873" s="451"/>
      <c r="S3873" s="452"/>
      <c r="T3873" s="437"/>
      <c r="U3873" s="437"/>
      <c r="V3873" s="437"/>
      <c r="W3873" s="437"/>
      <c r="X3873" s="437"/>
      <c r="Y3873" s="437"/>
      <c r="Z3873" s="437"/>
      <c r="AA3873" s="437"/>
      <c r="AB3873" s="437"/>
      <c r="AC3873" s="437"/>
      <c r="AD3873" s="437"/>
      <c r="AE3873" s="437"/>
      <c r="AF3873" s="437"/>
    </row>
    <row r="3874">
      <c r="A3874" s="486" t="s">
        <v>1636</v>
      </c>
      <c r="B3874" s="478">
        <v>5.0</v>
      </c>
      <c r="C3874" s="487" t="s">
        <v>1957</v>
      </c>
      <c r="D3874" s="474"/>
      <c r="E3874" s="474"/>
      <c r="F3874" s="475"/>
      <c r="G3874" s="476" t="s">
        <v>1882</v>
      </c>
      <c r="H3874" s="451"/>
      <c r="S3874" s="452"/>
      <c r="T3874" s="437"/>
      <c r="U3874" s="437"/>
      <c r="V3874" s="437"/>
      <c r="W3874" s="437"/>
      <c r="X3874" s="437"/>
      <c r="Y3874" s="437"/>
      <c r="Z3874" s="437"/>
      <c r="AA3874" s="437"/>
      <c r="AB3874" s="437"/>
      <c r="AC3874" s="437"/>
      <c r="AD3874" s="437"/>
      <c r="AE3874" s="437"/>
      <c r="AF3874" s="437"/>
    </row>
    <row r="3875">
      <c r="A3875" s="486" t="s">
        <v>1636</v>
      </c>
      <c r="B3875" s="478">
        <v>6.0</v>
      </c>
      <c r="C3875" s="487" t="s">
        <v>1958</v>
      </c>
      <c r="D3875" s="474"/>
      <c r="E3875" s="474"/>
      <c r="F3875" s="475"/>
      <c r="G3875" s="476" t="s">
        <v>1638</v>
      </c>
      <c r="H3875" s="451"/>
      <c r="S3875" s="452"/>
      <c r="T3875" s="437"/>
      <c r="U3875" s="437"/>
      <c r="V3875" s="437"/>
      <c r="W3875" s="437"/>
      <c r="X3875" s="437"/>
      <c r="Y3875" s="437"/>
      <c r="Z3875" s="437"/>
      <c r="AA3875" s="437"/>
      <c r="AB3875" s="437"/>
      <c r="AC3875" s="437"/>
      <c r="AD3875" s="437"/>
      <c r="AE3875" s="437"/>
      <c r="AF3875" s="437"/>
    </row>
    <row r="3876">
      <c r="A3876" s="486" t="s">
        <v>1646</v>
      </c>
      <c r="B3876" s="478">
        <v>7.0</v>
      </c>
      <c r="C3876" s="487" t="s">
        <v>1959</v>
      </c>
      <c r="D3876" s="474"/>
      <c r="E3876" s="474"/>
      <c r="F3876" s="475"/>
      <c r="G3876" s="476" t="s">
        <v>1729</v>
      </c>
      <c r="H3876" s="451"/>
      <c r="S3876" s="452"/>
      <c r="T3876" s="437"/>
      <c r="U3876" s="437"/>
      <c r="V3876" s="437"/>
      <c r="W3876" s="437"/>
      <c r="X3876" s="437"/>
      <c r="Y3876" s="437"/>
      <c r="Z3876" s="437"/>
      <c r="AA3876" s="437"/>
      <c r="AB3876" s="437"/>
      <c r="AC3876" s="437"/>
      <c r="AD3876" s="437"/>
      <c r="AE3876" s="437"/>
      <c r="AF3876" s="437"/>
    </row>
    <row r="3877">
      <c r="A3877" s="486" t="s">
        <v>1646</v>
      </c>
      <c r="B3877" s="478">
        <v>8.0</v>
      </c>
      <c r="C3877" s="487" t="s">
        <v>1960</v>
      </c>
      <c r="D3877" s="474"/>
      <c r="E3877" s="474"/>
      <c r="F3877" s="475"/>
      <c r="G3877" s="476" t="s">
        <v>1729</v>
      </c>
      <c r="H3877" s="451"/>
      <c r="S3877" s="452"/>
      <c r="T3877" s="437"/>
      <c r="U3877" s="437"/>
      <c r="V3877" s="437"/>
      <c r="W3877" s="437"/>
      <c r="X3877" s="437"/>
      <c r="Y3877" s="437"/>
      <c r="Z3877" s="437"/>
      <c r="AA3877" s="437"/>
      <c r="AB3877" s="437"/>
      <c r="AC3877" s="437"/>
      <c r="AD3877" s="437"/>
      <c r="AE3877" s="437"/>
      <c r="AF3877" s="437"/>
    </row>
    <row r="3878">
      <c r="A3878" s="486" t="s">
        <v>1636</v>
      </c>
      <c r="B3878" s="478">
        <v>9.0</v>
      </c>
      <c r="C3878" s="487" t="s">
        <v>1961</v>
      </c>
      <c r="D3878" s="474"/>
      <c r="E3878" s="474"/>
      <c r="F3878" s="475"/>
      <c r="G3878" s="476" t="s">
        <v>1638</v>
      </c>
      <c r="H3878" s="451"/>
      <c r="S3878" s="452"/>
      <c r="T3878" s="437"/>
      <c r="U3878" s="437"/>
      <c r="V3878" s="437"/>
      <c r="W3878" s="437"/>
      <c r="X3878" s="437"/>
      <c r="Y3878" s="437"/>
      <c r="Z3878" s="437"/>
      <c r="AA3878" s="437"/>
      <c r="AB3878" s="437"/>
      <c r="AC3878" s="437"/>
      <c r="AD3878" s="437"/>
      <c r="AE3878" s="437"/>
      <c r="AF3878" s="437"/>
    </row>
    <row r="3879">
      <c r="A3879" s="488" t="s">
        <v>8960</v>
      </c>
      <c r="B3879" s="474"/>
      <c r="C3879" s="474"/>
      <c r="D3879" s="474"/>
      <c r="E3879" s="474"/>
      <c r="F3879" s="474"/>
      <c r="G3879" s="474"/>
      <c r="H3879" s="451"/>
      <c r="S3879" s="452"/>
      <c r="T3879" s="437"/>
      <c r="U3879" s="437"/>
      <c r="V3879" s="437"/>
      <c r="W3879" s="437"/>
      <c r="X3879" s="437"/>
      <c r="Y3879" s="437"/>
      <c r="Z3879" s="437"/>
      <c r="AA3879" s="437"/>
      <c r="AB3879" s="437"/>
      <c r="AC3879" s="437"/>
      <c r="AD3879" s="437"/>
      <c r="AE3879" s="437"/>
      <c r="AF3879" s="437"/>
    </row>
    <row r="3880">
      <c r="A3880" s="471" t="s">
        <v>8944</v>
      </c>
      <c r="B3880" s="472" t="s">
        <v>8946</v>
      </c>
      <c r="C3880" s="473" t="s">
        <v>39</v>
      </c>
      <c r="D3880" s="475"/>
      <c r="E3880" s="472" t="s">
        <v>8951</v>
      </c>
      <c r="F3880" s="478" t="s">
        <v>8961</v>
      </c>
      <c r="G3880" s="473" t="s">
        <v>8953</v>
      </c>
      <c r="H3880" s="451"/>
      <c r="S3880" s="452"/>
      <c r="T3880" s="437"/>
      <c r="U3880" s="437"/>
      <c r="V3880" s="437"/>
      <c r="W3880" s="437"/>
      <c r="X3880" s="437"/>
      <c r="Y3880" s="437"/>
      <c r="Z3880" s="437"/>
      <c r="AA3880" s="437"/>
      <c r="AB3880" s="437"/>
      <c r="AC3880" s="437"/>
      <c r="AD3880" s="437"/>
      <c r="AE3880" s="437"/>
      <c r="AF3880" s="437"/>
    </row>
    <row r="3881">
      <c r="A3881" s="471" t="s">
        <v>6465</v>
      </c>
      <c r="B3881" s="472">
        <v>1.0</v>
      </c>
      <c r="C3881" s="476" t="s">
        <v>8955</v>
      </c>
      <c r="D3881" s="475"/>
      <c r="E3881" s="478" t="s">
        <v>8956</v>
      </c>
      <c r="F3881" s="472"/>
      <c r="G3881" s="473" t="s">
        <v>8957</v>
      </c>
      <c r="H3881" s="451"/>
      <c r="S3881" s="452"/>
      <c r="T3881" s="437"/>
      <c r="U3881" s="437"/>
      <c r="V3881" s="437"/>
      <c r="W3881" s="437"/>
      <c r="X3881" s="437"/>
      <c r="Y3881" s="437"/>
      <c r="Z3881" s="437"/>
      <c r="AA3881" s="437"/>
      <c r="AB3881" s="437"/>
      <c r="AC3881" s="437"/>
      <c r="AD3881" s="437"/>
      <c r="AE3881" s="437"/>
      <c r="AF3881" s="437"/>
    </row>
    <row r="3882">
      <c r="A3882" s="489" t="s">
        <v>8962</v>
      </c>
      <c r="B3882" s="474"/>
      <c r="C3882" s="474"/>
      <c r="D3882" s="474"/>
      <c r="E3882" s="474"/>
      <c r="F3882" s="474"/>
      <c r="G3882" s="474"/>
      <c r="H3882" s="451"/>
      <c r="S3882" s="452"/>
      <c r="T3882" s="437"/>
      <c r="U3882" s="437"/>
      <c r="V3882" s="437"/>
      <c r="W3882" s="437"/>
      <c r="X3882" s="437"/>
      <c r="Y3882" s="437"/>
      <c r="Z3882" s="437"/>
      <c r="AA3882" s="437"/>
      <c r="AB3882" s="437"/>
      <c r="AC3882" s="437"/>
      <c r="AD3882" s="437"/>
      <c r="AE3882" s="437"/>
      <c r="AF3882" s="437"/>
    </row>
    <row r="3883">
      <c r="A3883" s="471" t="s">
        <v>8944</v>
      </c>
      <c r="B3883" s="472" t="s">
        <v>8946</v>
      </c>
      <c r="C3883" s="473" t="s">
        <v>39</v>
      </c>
      <c r="D3883" s="475"/>
      <c r="E3883" s="472" t="s">
        <v>8951</v>
      </c>
      <c r="F3883" s="472" t="s">
        <v>8952</v>
      </c>
      <c r="G3883" s="473" t="s">
        <v>8953</v>
      </c>
      <c r="H3883" s="451"/>
      <c r="S3883" s="452"/>
      <c r="T3883" s="437"/>
      <c r="U3883" s="437"/>
      <c r="V3883" s="437"/>
      <c r="W3883" s="437"/>
      <c r="X3883" s="437"/>
      <c r="Y3883" s="437"/>
      <c r="Z3883" s="437"/>
      <c r="AA3883" s="437"/>
      <c r="AB3883" s="437"/>
      <c r="AC3883" s="437"/>
      <c r="AD3883" s="437"/>
      <c r="AE3883" s="437"/>
      <c r="AF3883" s="437"/>
    </row>
    <row r="3884">
      <c r="A3884" s="490" t="s">
        <v>6465</v>
      </c>
      <c r="B3884" s="491">
        <v>1.0</v>
      </c>
      <c r="C3884" s="492" t="s">
        <v>8955</v>
      </c>
      <c r="D3884" s="493"/>
      <c r="E3884" s="494" t="s">
        <v>8956</v>
      </c>
      <c r="F3884" s="491"/>
      <c r="G3884" s="495" t="s">
        <v>8963</v>
      </c>
      <c r="H3884" s="451"/>
      <c r="S3884" s="452"/>
      <c r="T3884" s="437"/>
      <c r="U3884" s="437"/>
      <c r="V3884" s="437"/>
      <c r="W3884" s="437"/>
      <c r="X3884" s="437"/>
      <c r="Y3884" s="437"/>
      <c r="Z3884" s="437"/>
      <c r="AA3884" s="437"/>
      <c r="AB3884" s="437"/>
      <c r="AC3884" s="437"/>
      <c r="AD3884" s="437"/>
      <c r="AE3884" s="437"/>
      <c r="AF3884" s="437"/>
    </row>
    <row r="3885">
      <c r="A3885" s="496"/>
      <c r="B3885" s="497"/>
      <c r="C3885" s="497"/>
      <c r="E3885" s="497"/>
      <c r="F3885" s="497"/>
      <c r="G3885" s="497"/>
      <c r="H3885" s="451"/>
      <c r="S3885" s="452"/>
      <c r="T3885" s="437"/>
      <c r="U3885" s="437"/>
      <c r="V3885" s="437"/>
      <c r="W3885" s="437"/>
      <c r="X3885" s="437"/>
      <c r="Y3885" s="437"/>
      <c r="Z3885" s="437"/>
      <c r="AA3885" s="437"/>
      <c r="AB3885" s="437"/>
      <c r="AC3885" s="437"/>
      <c r="AD3885" s="437"/>
      <c r="AE3885" s="437"/>
      <c r="AF3885" s="437"/>
    </row>
    <row r="3886">
      <c r="A3886" s="498" t="s">
        <v>8964</v>
      </c>
      <c r="B3886" s="435"/>
      <c r="C3886" s="435"/>
      <c r="D3886" s="499" t="s">
        <v>8965</v>
      </c>
      <c r="E3886" s="500" t="s">
        <v>8966</v>
      </c>
      <c r="F3886" s="499" t="s">
        <v>8967</v>
      </c>
      <c r="G3886" s="435"/>
      <c r="H3886" s="435"/>
      <c r="I3886" s="435"/>
      <c r="J3886" s="501" t="s">
        <v>8965</v>
      </c>
      <c r="K3886" s="500" t="s">
        <v>8966</v>
      </c>
      <c r="L3886" s="501" t="s">
        <v>8968</v>
      </c>
      <c r="M3886" s="435"/>
      <c r="N3886" s="435"/>
      <c r="O3886" s="435"/>
      <c r="P3886" s="502" t="s">
        <v>8965</v>
      </c>
      <c r="Q3886" s="503" t="s">
        <v>8966</v>
      </c>
      <c r="R3886" s="504"/>
      <c r="S3886" s="436"/>
      <c r="T3886" s="437"/>
      <c r="U3886" s="437"/>
      <c r="V3886" s="437"/>
      <c r="W3886" s="437"/>
      <c r="X3886" s="437"/>
      <c r="Y3886" s="437"/>
      <c r="Z3886" s="437"/>
      <c r="AA3886" s="437"/>
      <c r="AB3886" s="437"/>
      <c r="AC3886" s="437"/>
      <c r="AD3886" s="437"/>
      <c r="AE3886" s="437"/>
      <c r="AF3886" s="437"/>
    </row>
    <row r="3887">
      <c r="A3887" s="505"/>
      <c r="S3887" s="452"/>
      <c r="T3887" s="437"/>
      <c r="U3887" s="437"/>
      <c r="V3887" s="437"/>
      <c r="W3887" s="437"/>
      <c r="X3887" s="437"/>
      <c r="Y3887" s="437"/>
      <c r="Z3887" s="437"/>
      <c r="AA3887" s="437"/>
      <c r="AB3887" s="437"/>
      <c r="AC3887" s="437"/>
      <c r="AD3887" s="437"/>
      <c r="AE3887" s="437"/>
      <c r="AF3887" s="437"/>
    </row>
    <row r="3888">
      <c r="A3888" s="506" t="s">
        <v>8969</v>
      </c>
      <c r="D3888" s="507" t="s">
        <v>8965</v>
      </c>
      <c r="E3888" s="508" t="s">
        <v>8966</v>
      </c>
      <c r="F3888" s="507" t="s">
        <v>8970</v>
      </c>
      <c r="J3888" s="507" t="s">
        <v>8965</v>
      </c>
      <c r="K3888" s="508" t="s">
        <v>8966</v>
      </c>
      <c r="L3888" s="507" t="s">
        <v>8971</v>
      </c>
      <c r="P3888" s="509" t="s">
        <v>8965</v>
      </c>
      <c r="Q3888" s="510" t="s">
        <v>8966</v>
      </c>
      <c r="R3888" s="511" t="s">
        <v>8972</v>
      </c>
      <c r="S3888" s="452"/>
      <c r="T3888" s="437"/>
      <c r="U3888" s="437"/>
      <c r="V3888" s="437"/>
      <c r="W3888" s="437"/>
      <c r="X3888" s="437"/>
      <c r="Y3888" s="437"/>
      <c r="Z3888" s="437"/>
      <c r="AA3888" s="437"/>
      <c r="AB3888" s="437"/>
      <c r="AC3888" s="437"/>
      <c r="AD3888" s="437"/>
      <c r="AE3888" s="437"/>
      <c r="AF3888" s="437"/>
    </row>
    <row r="3889">
      <c r="A3889" s="512"/>
      <c r="B3889" s="513"/>
      <c r="C3889" s="513"/>
      <c r="D3889" s="513"/>
      <c r="E3889" s="513"/>
      <c r="F3889" s="513"/>
      <c r="G3889" s="513"/>
      <c r="H3889" s="513"/>
      <c r="I3889" s="513"/>
      <c r="J3889" s="513"/>
      <c r="K3889" s="513"/>
      <c r="L3889" s="513"/>
      <c r="M3889" s="513"/>
      <c r="N3889" s="513"/>
      <c r="O3889" s="513"/>
      <c r="P3889" s="513"/>
      <c r="Q3889" s="513"/>
      <c r="R3889" s="513"/>
      <c r="S3889" s="514"/>
      <c r="T3889" s="437"/>
      <c r="U3889" s="437"/>
      <c r="V3889" s="437"/>
      <c r="W3889" s="437"/>
      <c r="X3889" s="437"/>
      <c r="Y3889" s="437"/>
      <c r="Z3889" s="437"/>
      <c r="AA3889" s="437"/>
      <c r="AB3889" s="437"/>
      <c r="AC3889" s="437"/>
      <c r="AD3889" s="437"/>
      <c r="AE3889" s="437"/>
      <c r="AF3889" s="437"/>
    </row>
    <row r="3890">
      <c r="A3890" s="434" t="s">
        <v>9112</v>
      </c>
      <c r="B3890" s="435"/>
      <c r="C3890" s="435"/>
      <c r="D3890" s="435"/>
      <c r="E3890" s="435"/>
      <c r="F3890" s="435"/>
      <c r="G3890" s="435"/>
      <c r="H3890" s="435"/>
      <c r="I3890" s="435"/>
      <c r="J3890" s="435"/>
      <c r="K3890" s="435"/>
      <c r="L3890" s="435"/>
      <c r="M3890" s="435"/>
      <c r="N3890" s="435"/>
      <c r="O3890" s="435"/>
      <c r="P3890" s="435"/>
      <c r="Q3890" s="435"/>
      <c r="R3890" s="435"/>
      <c r="S3890" s="436"/>
      <c r="T3890" s="437"/>
      <c r="U3890" s="437"/>
      <c r="V3890" s="437"/>
      <c r="W3890" s="437"/>
      <c r="X3890" s="437"/>
      <c r="Y3890" s="437"/>
      <c r="Z3890" s="437"/>
      <c r="AA3890" s="437"/>
      <c r="AB3890" s="437"/>
      <c r="AC3890" s="437"/>
      <c r="AD3890" s="437"/>
      <c r="AE3890" s="437"/>
      <c r="AF3890" s="437"/>
    </row>
    <row r="3891">
      <c r="A3891" s="438" t="s">
        <v>8935</v>
      </c>
      <c r="B3891" s="439"/>
      <c r="C3891" s="438" t="s">
        <v>8936</v>
      </c>
      <c r="D3891" s="440"/>
      <c r="E3891" s="439"/>
      <c r="F3891" s="441" t="s">
        <v>1437</v>
      </c>
      <c r="G3891" s="442" t="s">
        <v>8937</v>
      </c>
      <c r="H3891" s="443" t="s">
        <v>1442</v>
      </c>
      <c r="I3891" s="444"/>
      <c r="J3891" s="444"/>
      <c r="K3891" s="444"/>
      <c r="L3891" s="444"/>
      <c r="M3891" s="444"/>
      <c r="N3891" s="444"/>
      <c r="O3891" s="444"/>
      <c r="P3891" s="444"/>
      <c r="Q3891" s="444"/>
      <c r="R3891" s="444"/>
      <c r="S3891" s="445"/>
      <c r="T3891" s="437"/>
      <c r="U3891" s="437"/>
      <c r="V3891" s="437"/>
      <c r="W3891" s="437"/>
      <c r="X3891" s="437"/>
      <c r="Y3891" s="437"/>
      <c r="Z3891" s="437"/>
      <c r="AA3891" s="437"/>
      <c r="AB3891" s="437"/>
      <c r="AC3891" s="437"/>
      <c r="AD3891" s="437"/>
      <c r="AE3891" s="437"/>
      <c r="AF3891" s="437"/>
    </row>
    <row r="3892">
      <c r="A3892" s="446" t="s">
        <v>8938</v>
      </c>
      <c r="B3892" s="22"/>
      <c r="C3892" s="447"/>
      <c r="D3892" s="448"/>
      <c r="E3892" s="22"/>
      <c r="F3892" s="449" t="s">
        <v>8939</v>
      </c>
      <c r="G3892" s="450"/>
      <c r="H3892" s="451"/>
      <c r="S3892" s="452"/>
      <c r="T3892" s="437"/>
      <c r="U3892" s="437"/>
      <c r="V3892" s="437"/>
      <c r="W3892" s="437"/>
      <c r="X3892" s="437"/>
      <c r="Y3892" s="437"/>
      <c r="Z3892" s="437"/>
      <c r="AA3892" s="437"/>
      <c r="AB3892" s="437"/>
      <c r="AC3892" s="437"/>
      <c r="AD3892" s="437"/>
      <c r="AE3892" s="437"/>
      <c r="AF3892" s="437"/>
    </row>
    <row r="3893">
      <c r="A3893" s="453" t="s">
        <v>8940</v>
      </c>
      <c r="B3893" s="448"/>
      <c r="C3893" s="448"/>
      <c r="D3893" s="22"/>
      <c r="E3893" s="454" t="s">
        <v>8941</v>
      </c>
      <c r="F3893" s="455" t="s">
        <v>8942</v>
      </c>
      <c r="G3893" s="456"/>
      <c r="H3893" s="451"/>
      <c r="S3893" s="452"/>
      <c r="T3893" s="437"/>
      <c r="U3893" s="437"/>
      <c r="V3893" s="437"/>
      <c r="W3893" s="437"/>
      <c r="X3893" s="437"/>
      <c r="Y3893" s="437"/>
      <c r="Z3893" s="437"/>
      <c r="AA3893" s="437"/>
      <c r="AB3893" s="437"/>
      <c r="AC3893" s="437"/>
      <c r="AD3893" s="437"/>
      <c r="AE3893" s="437"/>
      <c r="AF3893" s="437"/>
    </row>
    <row r="3894">
      <c r="A3894" s="457" t="s">
        <v>8943</v>
      </c>
      <c r="B3894" s="458"/>
      <c r="C3894" s="458"/>
      <c r="D3894" s="459"/>
      <c r="E3894" s="460"/>
      <c r="F3894" s="461"/>
      <c r="G3894" s="462"/>
      <c r="H3894" s="463"/>
      <c r="I3894" s="464"/>
      <c r="J3894" s="464"/>
      <c r="K3894" s="464"/>
      <c r="L3894" s="464"/>
      <c r="M3894" s="464"/>
      <c r="N3894" s="464"/>
      <c r="O3894" s="464"/>
      <c r="P3894" s="464"/>
      <c r="Q3894" s="464"/>
      <c r="R3894" s="464"/>
      <c r="S3894" s="465"/>
      <c r="T3894" s="437"/>
      <c r="U3894" s="437"/>
      <c r="V3894" s="437"/>
      <c r="W3894" s="437"/>
      <c r="X3894" s="437"/>
      <c r="Y3894" s="437"/>
      <c r="Z3894" s="437"/>
      <c r="AA3894" s="437"/>
      <c r="AB3894" s="437"/>
      <c r="AC3894" s="437"/>
      <c r="AD3894" s="437"/>
      <c r="AE3894" s="437"/>
      <c r="AF3894" s="437"/>
    </row>
    <row r="3895">
      <c r="A3895" s="466" t="s">
        <v>8944</v>
      </c>
      <c r="B3895" s="467"/>
      <c r="C3895" s="468" t="s">
        <v>8945</v>
      </c>
      <c r="D3895" s="469"/>
      <c r="E3895" s="469"/>
      <c r="F3895" s="469"/>
      <c r="G3895" s="469"/>
      <c r="H3895" s="470" t="s">
        <v>1598</v>
      </c>
      <c r="S3895" s="452"/>
      <c r="T3895" s="437"/>
      <c r="U3895" s="437"/>
      <c r="V3895" s="437"/>
      <c r="W3895" s="437"/>
      <c r="X3895" s="437"/>
      <c r="Y3895" s="437"/>
      <c r="Z3895" s="437"/>
      <c r="AA3895" s="437"/>
      <c r="AB3895" s="437"/>
      <c r="AC3895" s="437"/>
      <c r="AD3895" s="437"/>
      <c r="AE3895" s="437"/>
      <c r="AF3895" s="437"/>
    </row>
    <row r="3896">
      <c r="A3896" s="479"/>
      <c r="B3896" s="467" t="s">
        <v>8946</v>
      </c>
      <c r="C3896" s="485" t="s">
        <v>39</v>
      </c>
      <c r="D3896" s="475"/>
      <c r="E3896" s="480" t="s">
        <v>8951</v>
      </c>
      <c r="F3896" s="480" t="s">
        <v>8952</v>
      </c>
      <c r="G3896" s="485" t="s">
        <v>8953</v>
      </c>
      <c r="H3896" s="451"/>
      <c r="S3896" s="452"/>
      <c r="T3896" s="437"/>
      <c r="U3896" s="437"/>
      <c r="V3896" s="437"/>
      <c r="W3896" s="437"/>
      <c r="X3896" s="437"/>
      <c r="Y3896" s="437"/>
      <c r="Z3896" s="437"/>
      <c r="AA3896" s="437"/>
      <c r="AB3896" s="437"/>
      <c r="AC3896" s="437"/>
      <c r="AD3896" s="437"/>
      <c r="AE3896" s="437"/>
      <c r="AF3896" s="437"/>
    </row>
    <row r="3897">
      <c r="A3897" s="471" t="s">
        <v>6465</v>
      </c>
      <c r="B3897" s="480">
        <v>1.0</v>
      </c>
      <c r="C3897" s="484" t="s">
        <v>8955</v>
      </c>
      <c r="D3897" s="475"/>
      <c r="E3897" s="483" t="s">
        <v>8956</v>
      </c>
      <c r="F3897" s="480"/>
      <c r="G3897" s="484" t="s">
        <v>8957</v>
      </c>
      <c r="H3897" s="451"/>
      <c r="S3897" s="452"/>
      <c r="T3897" s="437"/>
      <c r="U3897" s="437"/>
      <c r="V3897" s="437"/>
      <c r="W3897" s="437"/>
      <c r="X3897" s="437"/>
      <c r="Y3897" s="437"/>
      <c r="Z3897" s="437"/>
      <c r="AA3897" s="437"/>
      <c r="AB3897" s="437"/>
      <c r="AC3897" s="437"/>
      <c r="AD3897" s="437"/>
      <c r="AE3897" s="437"/>
      <c r="AF3897" s="437"/>
    </row>
    <row r="3898">
      <c r="A3898" s="486" t="s">
        <v>8975</v>
      </c>
      <c r="B3898" s="483">
        <v>1.0</v>
      </c>
      <c r="C3898" s="484" t="s">
        <v>9113</v>
      </c>
      <c r="D3898" s="475"/>
      <c r="E3898" s="483" t="s">
        <v>9114</v>
      </c>
      <c r="F3898" s="480"/>
      <c r="G3898" s="484"/>
      <c r="H3898" s="451"/>
      <c r="S3898" s="452"/>
      <c r="T3898" s="437"/>
      <c r="U3898" s="437"/>
      <c r="V3898" s="437"/>
      <c r="W3898" s="437"/>
      <c r="X3898" s="437"/>
      <c r="Y3898" s="437"/>
      <c r="Z3898" s="437"/>
      <c r="AA3898" s="437"/>
      <c r="AB3898" s="437"/>
      <c r="AC3898" s="437"/>
      <c r="AD3898" s="437"/>
      <c r="AE3898" s="437"/>
      <c r="AF3898" s="437"/>
    </row>
    <row r="3899">
      <c r="A3899" s="471"/>
      <c r="B3899" s="516" t="s">
        <v>8946</v>
      </c>
      <c r="C3899" s="476" t="s">
        <v>8958</v>
      </c>
      <c r="D3899" s="474"/>
      <c r="E3899" s="474"/>
      <c r="F3899" s="475"/>
      <c r="G3899" s="473" t="s">
        <v>8959</v>
      </c>
      <c r="H3899" s="451"/>
      <c r="S3899" s="452"/>
      <c r="T3899" s="437"/>
      <c r="U3899" s="437"/>
      <c r="V3899" s="437"/>
      <c r="W3899" s="437"/>
      <c r="X3899" s="437"/>
      <c r="Y3899" s="437"/>
      <c r="Z3899" s="437"/>
      <c r="AA3899" s="437"/>
      <c r="AB3899" s="437"/>
      <c r="AC3899" s="437"/>
      <c r="AD3899" s="437"/>
      <c r="AE3899" s="437"/>
      <c r="AF3899" s="437"/>
    </row>
    <row r="3900">
      <c r="A3900" s="486" t="s">
        <v>1636</v>
      </c>
      <c r="B3900" s="478">
        <v>1.0</v>
      </c>
      <c r="C3900" s="487" t="s">
        <v>2020</v>
      </c>
      <c r="D3900" s="474"/>
      <c r="E3900" s="474"/>
      <c r="F3900" s="475"/>
      <c r="G3900" s="476" t="s">
        <v>1638</v>
      </c>
      <c r="H3900" s="451"/>
      <c r="S3900" s="452"/>
      <c r="T3900" s="437"/>
      <c r="U3900" s="437"/>
      <c r="V3900" s="437"/>
      <c r="W3900" s="437"/>
      <c r="X3900" s="437"/>
      <c r="Y3900" s="437"/>
      <c r="Z3900" s="437"/>
      <c r="AA3900" s="437"/>
      <c r="AB3900" s="437"/>
      <c r="AC3900" s="437"/>
      <c r="AD3900" s="437"/>
      <c r="AE3900" s="437"/>
      <c r="AF3900" s="437"/>
    </row>
    <row r="3901">
      <c r="A3901" s="486" t="s">
        <v>1636</v>
      </c>
      <c r="B3901" s="478">
        <v>2.0</v>
      </c>
      <c r="C3901" s="487" t="s">
        <v>2021</v>
      </c>
      <c r="D3901" s="474"/>
      <c r="E3901" s="474"/>
      <c r="F3901" s="475"/>
      <c r="G3901" s="476" t="s">
        <v>2022</v>
      </c>
      <c r="H3901" s="451"/>
      <c r="S3901" s="452"/>
      <c r="T3901" s="437"/>
      <c r="U3901" s="437"/>
      <c r="V3901" s="437"/>
      <c r="W3901" s="437"/>
      <c r="X3901" s="437"/>
      <c r="Y3901" s="437"/>
      <c r="Z3901" s="437"/>
      <c r="AA3901" s="437"/>
      <c r="AB3901" s="437"/>
      <c r="AC3901" s="437"/>
      <c r="AD3901" s="437"/>
      <c r="AE3901" s="437"/>
      <c r="AF3901" s="437"/>
    </row>
    <row r="3902">
      <c r="A3902" s="486" t="s">
        <v>1646</v>
      </c>
      <c r="B3902" s="478">
        <v>3.0</v>
      </c>
      <c r="C3902" s="487" t="s">
        <v>2023</v>
      </c>
      <c r="D3902" s="474"/>
      <c r="E3902" s="474"/>
      <c r="F3902" s="475"/>
      <c r="G3902" s="476" t="s">
        <v>1735</v>
      </c>
      <c r="H3902" s="451"/>
      <c r="S3902" s="452"/>
      <c r="T3902" s="437"/>
      <c r="U3902" s="437"/>
      <c r="V3902" s="437"/>
      <c r="W3902" s="437"/>
      <c r="X3902" s="437"/>
      <c r="Y3902" s="437"/>
      <c r="Z3902" s="437"/>
      <c r="AA3902" s="437"/>
      <c r="AB3902" s="437"/>
      <c r="AC3902" s="437"/>
      <c r="AD3902" s="437"/>
      <c r="AE3902" s="437"/>
      <c r="AF3902" s="437"/>
    </row>
    <row r="3903">
      <c r="A3903" s="488" t="s">
        <v>8960</v>
      </c>
      <c r="B3903" s="474"/>
      <c r="C3903" s="474"/>
      <c r="D3903" s="474"/>
      <c r="E3903" s="474"/>
      <c r="F3903" s="474"/>
      <c r="G3903" s="474"/>
      <c r="H3903" s="451"/>
      <c r="S3903" s="452"/>
      <c r="T3903" s="437"/>
      <c r="U3903" s="437"/>
      <c r="V3903" s="437"/>
      <c r="W3903" s="437"/>
      <c r="X3903" s="437"/>
      <c r="Y3903" s="437"/>
      <c r="Z3903" s="437"/>
      <c r="AA3903" s="437"/>
      <c r="AB3903" s="437"/>
      <c r="AC3903" s="437"/>
      <c r="AD3903" s="437"/>
      <c r="AE3903" s="437"/>
      <c r="AF3903" s="437"/>
    </row>
    <row r="3904">
      <c r="A3904" s="471" t="s">
        <v>8944</v>
      </c>
      <c r="B3904" s="516" t="s">
        <v>8946</v>
      </c>
      <c r="C3904" s="473" t="s">
        <v>39</v>
      </c>
      <c r="D3904" s="475"/>
      <c r="E3904" s="472" t="s">
        <v>8951</v>
      </c>
      <c r="F3904" s="478" t="s">
        <v>8961</v>
      </c>
      <c r="G3904" s="473" t="s">
        <v>8953</v>
      </c>
      <c r="H3904" s="451"/>
      <c r="S3904" s="452"/>
      <c r="T3904" s="437"/>
      <c r="U3904" s="437"/>
      <c r="V3904" s="437"/>
      <c r="W3904" s="437"/>
      <c r="X3904" s="437"/>
      <c r="Y3904" s="437"/>
      <c r="Z3904" s="437"/>
      <c r="AA3904" s="437"/>
      <c r="AB3904" s="437"/>
      <c r="AC3904" s="437"/>
      <c r="AD3904" s="437"/>
      <c r="AE3904" s="437"/>
      <c r="AF3904" s="437"/>
    </row>
    <row r="3905">
      <c r="A3905" s="471" t="s">
        <v>6465</v>
      </c>
      <c r="B3905" s="472">
        <v>1.0</v>
      </c>
      <c r="C3905" s="476" t="s">
        <v>8955</v>
      </c>
      <c r="D3905" s="475"/>
      <c r="E3905" s="478" t="s">
        <v>8956</v>
      </c>
      <c r="F3905" s="472"/>
      <c r="G3905" s="473" t="s">
        <v>8957</v>
      </c>
      <c r="H3905" s="451"/>
      <c r="S3905" s="452"/>
      <c r="T3905" s="437"/>
      <c r="U3905" s="437"/>
      <c r="V3905" s="437"/>
      <c r="W3905" s="437"/>
      <c r="X3905" s="437"/>
      <c r="Y3905" s="437"/>
      <c r="Z3905" s="437"/>
      <c r="AA3905" s="437"/>
      <c r="AB3905" s="437"/>
      <c r="AC3905" s="437"/>
      <c r="AD3905" s="437"/>
      <c r="AE3905" s="437"/>
      <c r="AF3905" s="437"/>
    </row>
    <row r="3906">
      <c r="A3906" s="489" t="s">
        <v>8962</v>
      </c>
      <c r="B3906" s="474"/>
      <c r="C3906" s="474"/>
      <c r="D3906" s="474"/>
      <c r="E3906" s="474"/>
      <c r="F3906" s="474"/>
      <c r="G3906" s="474"/>
      <c r="H3906" s="451"/>
      <c r="S3906" s="452"/>
      <c r="T3906" s="437"/>
      <c r="U3906" s="437"/>
      <c r="V3906" s="437"/>
      <c r="W3906" s="437"/>
      <c r="X3906" s="437"/>
      <c r="Y3906" s="437"/>
      <c r="Z3906" s="437"/>
      <c r="AA3906" s="437"/>
      <c r="AB3906" s="437"/>
      <c r="AC3906" s="437"/>
      <c r="AD3906" s="437"/>
      <c r="AE3906" s="437"/>
      <c r="AF3906" s="437"/>
    </row>
    <row r="3907">
      <c r="A3907" s="471" t="s">
        <v>8944</v>
      </c>
      <c r="B3907" s="516" t="s">
        <v>8946</v>
      </c>
      <c r="C3907" s="473" t="s">
        <v>39</v>
      </c>
      <c r="D3907" s="475"/>
      <c r="E3907" s="472" t="s">
        <v>8951</v>
      </c>
      <c r="F3907" s="472" t="s">
        <v>8952</v>
      </c>
      <c r="G3907" s="473" t="s">
        <v>8953</v>
      </c>
      <c r="H3907" s="451"/>
      <c r="S3907" s="452"/>
      <c r="T3907" s="437"/>
      <c r="U3907" s="437"/>
      <c r="V3907" s="437"/>
      <c r="W3907" s="437"/>
      <c r="X3907" s="437"/>
      <c r="Y3907" s="437"/>
      <c r="Z3907" s="437"/>
      <c r="AA3907" s="437"/>
      <c r="AB3907" s="437"/>
      <c r="AC3907" s="437"/>
      <c r="AD3907" s="437"/>
      <c r="AE3907" s="437"/>
      <c r="AF3907" s="437"/>
    </row>
    <row r="3908">
      <c r="A3908" s="490" t="s">
        <v>6465</v>
      </c>
      <c r="B3908" s="491">
        <v>1.0</v>
      </c>
      <c r="C3908" s="492" t="s">
        <v>8955</v>
      </c>
      <c r="D3908" s="493"/>
      <c r="E3908" s="494" t="s">
        <v>8956</v>
      </c>
      <c r="F3908" s="491"/>
      <c r="G3908" s="495" t="s">
        <v>8963</v>
      </c>
      <c r="H3908" s="451"/>
      <c r="S3908" s="452"/>
      <c r="T3908" s="437"/>
      <c r="U3908" s="437"/>
      <c r="V3908" s="437"/>
      <c r="W3908" s="437"/>
      <c r="X3908" s="437"/>
      <c r="Y3908" s="437"/>
      <c r="Z3908" s="437"/>
      <c r="AA3908" s="437"/>
      <c r="AB3908" s="437"/>
      <c r="AC3908" s="437"/>
      <c r="AD3908" s="437"/>
      <c r="AE3908" s="437"/>
      <c r="AF3908" s="437"/>
    </row>
    <row r="3909">
      <c r="A3909" s="496"/>
      <c r="B3909" s="497"/>
      <c r="C3909" s="497"/>
      <c r="E3909" s="497"/>
      <c r="F3909" s="497"/>
      <c r="G3909" s="497"/>
      <c r="H3909" s="451"/>
      <c r="S3909" s="452"/>
      <c r="T3909" s="437"/>
      <c r="U3909" s="437"/>
      <c r="V3909" s="437"/>
      <c r="W3909" s="437"/>
      <c r="X3909" s="437"/>
      <c r="Y3909" s="437"/>
      <c r="Z3909" s="437"/>
      <c r="AA3909" s="437"/>
      <c r="AB3909" s="437"/>
      <c r="AC3909" s="437"/>
      <c r="AD3909" s="437"/>
      <c r="AE3909" s="437"/>
      <c r="AF3909" s="437"/>
    </row>
    <row r="3910">
      <c r="A3910" s="498" t="s">
        <v>8964</v>
      </c>
      <c r="B3910" s="435"/>
      <c r="C3910" s="435"/>
      <c r="D3910" s="499" t="s">
        <v>8965</v>
      </c>
      <c r="E3910" s="500" t="s">
        <v>8966</v>
      </c>
      <c r="F3910" s="499" t="s">
        <v>8967</v>
      </c>
      <c r="G3910" s="435"/>
      <c r="H3910" s="435"/>
      <c r="I3910" s="435"/>
      <c r="J3910" s="501" t="s">
        <v>8965</v>
      </c>
      <c r="K3910" s="500" t="s">
        <v>8966</v>
      </c>
      <c r="L3910" s="501" t="s">
        <v>8968</v>
      </c>
      <c r="M3910" s="435"/>
      <c r="N3910" s="435"/>
      <c r="O3910" s="435"/>
      <c r="P3910" s="502" t="s">
        <v>8965</v>
      </c>
      <c r="Q3910" s="503" t="s">
        <v>8966</v>
      </c>
      <c r="R3910" s="504"/>
      <c r="S3910" s="436"/>
      <c r="T3910" s="437"/>
      <c r="U3910" s="437"/>
      <c r="V3910" s="437"/>
      <c r="W3910" s="437"/>
      <c r="X3910" s="437"/>
      <c r="Y3910" s="437"/>
      <c r="Z3910" s="437"/>
      <c r="AA3910" s="437"/>
      <c r="AB3910" s="437"/>
      <c r="AC3910" s="437"/>
      <c r="AD3910" s="437"/>
      <c r="AE3910" s="437"/>
      <c r="AF3910" s="437"/>
    </row>
    <row r="3911">
      <c r="A3911" s="505"/>
      <c r="S3911" s="452"/>
      <c r="T3911" s="437"/>
      <c r="U3911" s="437"/>
      <c r="V3911" s="437"/>
      <c r="W3911" s="437"/>
      <c r="X3911" s="437"/>
      <c r="Y3911" s="437"/>
      <c r="Z3911" s="437"/>
      <c r="AA3911" s="437"/>
      <c r="AB3911" s="437"/>
      <c r="AC3911" s="437"/>
      <c r="AD3911" s="437"/>
      <c r="AE3911" s="437"/>
      <c r="AF3911" s="437"/>
    </row>
    <row r="3912">
      <c r="A3912" s="506" t="s">
        <v>8969</v>
      </c>
      <c r="D3912" s="507" t="s">
        <v>8965</v>
      </c>
      <c r="E3912" s="508" t="s">
        <v>8966</v>
      </c>
      <c r="F3912" s="507" t="s">
        <v>8970</v>
      </c>
      <c r="J3912" s="507" t="s">
        <v>8965</v>
      </c>
      <c r="K3912" s="508" t="s">
        <v>8966</v>
      </c>
      <c r="L3912" s="507" t="s">
        <v>8971</v>
      </c>
      <c r="P3912" s="509" t="s">
        <v>8965</v>
      </c>
      <c r="Q3912" s="510" t="s">
        <v>8966</v>
      </c>
      <c r="R3912" s="511" t="s">
        <v>8972</v>
      </c>
      <c r="S3912" s="452"/>
      <c r="T3912" s="437"/>
      <c r="U3912" s="437"/>
      <c r="V3912" s="437"/>
      <c r="W3912" s="437"/>
      <c r="X3912" s="437"/>
      <c r="Y3912" s="437"/>
      <c r="Z3912" s="437"/>
      <c r="AA3912" s="437"/>
      <c r="AB3912" s="437"/>
      <c r="AC3912" s="437"/>
      <c r="AD3912" s="437"/>
      <c r="AE3912" s="437"/>
      <c r="AF3912" s="437"/>
    </row>
    <row r="3913">
      <c r="A3913" s="512"/>
      <c r="B3913" s="513"/>
      <c r="C3913" s="513"/>
      <c r="D3913" s="513"/>
      <c r="E3913" s="513"/>
      <c r="F3913" s="513"/>
      <c r="G3913" s="513"/>
      <c r="H3913" s="513"/>
      <c r="I3913" s="513"/>
      <c r="J3913" s="513"/>
      <c r="K3913" s="513"/>
      <c r="L3913" s="513"/>
      <c r="M3913" s="513"/>
      <c r="N3913" s="513"/>
      <c r="O3913" s="513"/>
      <c r="P3913" s="513"/>
      <c r="Q3913" s="513"/>
      <c r="R3913" s="513"/>
      <c r="S3913" s="514"/>
      <c r="T3913" s="437"/>
      <c r="U3913" s="437"/>
      <c r="V3913" s="437"/>
      <c r="W3913" s="437"/>
      <c r="X3913" s="437"/>
      <c r="Y3913" s="437"/>
      <c r="Z3913" s="437"/>
      <c r="AA3913" s="437"/>
      <c r="AB3913" s="437"/>
      <c r="AC3913" s="437"/>
      <c r="AD3913" s="437"/>
      <c r="AE3913" s="437"/>
      <c r="AF3913" s="437"/>
    </row>
    <row r="3914">
      <c r="A3914" s="434" t="s">
        <v>9115</v>
      </c>
      <c r="B3914" s="435"/>
      <c r="C3914" s="435"/>
      <c r="D3914" s="435"/>
      <c r="E3914" s="435"/>
      <c r="F3914" s="435"/>
      <c r="G3914" s="435"/>
      <c r="H3914" s="435"/>
      <c r="I3914" s="435"/>
      <c r="J3914" s="435"/>
      <c r="K3914" s="435"/>
      <c r="L3914" s="435"/>
      <c r="M3914" s="435"/>
      <c r="N3914" s="435"/>
      <c r="O3914" s="435"/>
      <c r="P3914" s="435"/>
      <c r="Q3914" s="435"/>
      <c r="R3914" s="435"/>
      <c r="S3914" s="436"/>
      <c r="T3914" s="437"/>
      <c r="U3914" s="437"/>
      <c r="V3914" s="437"/>
      <c r="W3914" s="437"/>
      <c r="X3914" s="437"/>
      <c r="Y3914" s="437"/>
      <c r="Z3914" s="437"/>
      <c r="AA3914" s="437"/>
      <c r="AB3914" s="437"/>
      <c r="AC3914" s="437"/>
      <c r="AD3914" s="437"/>
      <c r="AE3914" s="437"/>
      <c r="AF3914" s="437"/>
    </row>
    <row r="3915">
      <c r="A3915" s="438" t="s">
        <v>8935</v>
      </c>
      <c r="B3915" s="439"/>
      <c r="C3915" s="438" t="s">
        <v>8936</v>
      </c>
      <c r="D3915" s="440"/>
      <c r="E3915" s="439"/>
      <c r="F3915" s="441" t="s">
        <v>1437</v>
      </c>
      <c r="G3915" s="442" t="s">
        <v>8937</v>
      </c>
      <c r="H3915" s="443" t="s">
        <v>1442</v>
      </c>
      <c r="I3915" s="444"/>
      <c r="J3915" s="444"/>
      <c r="K3915" s="444"/>
      <c r="L3915" s="444"/>
      <c r="M3915" s="444"/>
      <c r="N3915" s="444"/>
      <c r="O3915" s="444"/>
      <c r="P3915" s="444"/>
      <c r="Q3915" s="444"/>
      <c r="R3915" s="444"/>
      <c r="S3915" s="445"/>
      <c r="T3915" s="437"/>
      <c r="U3915" s="437"/>
      <c r="V3915" s="437"/>
      <c r="W3915" s="437"/>
      <c r="X3915" s="437"/>
      <c r="Y3915" s="437"/>
      <c r="Z3915" s="437"/>
      <c r="AA3915" s="437"/>
      <c r="AB3915" s="437"/>
      <c r="AC3915" s="437"/>
      <c r="AD3915" s="437"/>
      <c r="AE3915" s="437"/>
      <c r="AF3915" s="437"/>
    </row>
    <row r="3916">
      <c r="A3916" s="446" t="s">
        <v>8938</v>
      </c>
      <c r="B3916" s="22"/>
      <c r="C3916" s="447"/>
      <c r="D3916" s="448"/>
      <c r="E3916" s="22"/>
      <c r="F3916" s="449" t="s">
        <v>8939</v>
      </c>
      <c r="G3916" s="450"/>
      <c r="H3916" s="451"/>
      <c r="S3916" s="452"/>
      <c r="T3916" s="437"/>
      <c r="U3916" s="437"/>
      <c r="V3916" s="437"/>
      <c r="W3916" s="437"/>
      <c r="X3916" s="437"/>
      <c r="Y3916" s="437"/>
      <c r="Z3916" s="437"/>
      <c r="AA3916" s="437"/>
      <c r="AB3916" s="437"/>
      <c r="AC3916" s="437"/>
      <c r="AD3916" s="437"/>
      <c r="AE3916" s="437"/>
      <c r="AF3916" s="437"/>
    </row>
    <row r="3917">
      <c r="A3917" s="453" t="s">
        <v>8940</v>
      </c>
      <c r="B3917" s="448"/>
      <c r="C3917" s="448"/>
      <c r="D3917" s="22"/>
      <c r="E3917" s="454" t="s">
        <v>8941</v>
      </c>
      <c r="F3917" s="455" t="s">
        <v>8942</v>
      </c>
      <c r="G3917" s="456"/>
      <c r="H3917" s="451"/>
      <c r="S3917" s="452"/>
      <c r="T3917" s="437"/>
      <c r="U3917" s="437"/>
      <c r="V3917" s="437"/>
      <c r="W3917" s="437"/>
      <c r="X3917" s="437"/>
      <c r="Y3917" s="437"/>
      <c r="Z3917" s="437"/>
      <c r="AA3917" s="437"/>
      <c r="AB3917" s="437"/>
      <c r="AC3917" s="437"/>
      <c r="AD3917" s="437"/>
      <c r="AE3917" s="437"/>
      <c r="AF3917" s="437"/>
    </row>
    <row r="3918">
      <c r="A3918" s="457" t="s">
        <v>8943</v>
      </c>
      <c r="B3918" s="458"/>
      <c r="C3918" s="458"/>
      <c r="D3918" s="459"/>
      <c r="E3918" s="460"/>
      <c r="F3918" s="461"/>
      <c r="G3918" s="462"/>
      <c r="H3918" s="463"/>
      <c r="I3918" s="464"/>
      <c r="J3918" s="464"/>
      <c r="K3918" s="464"/>
      <c r="L3918" s="464"/>
      <c r="M3918" s="464"/>
      <c r="N3918" s="464"/>
      <c r="O3918" s="464"/>
      <c r="P3918" s="464"/>
      <c r="Q3918" s="464"/>
      <c r="R3918" s="464"/>
      <c r="S3918" s="465"/>
      <c r="T3918" s="437"/>
      <c r="U3918" s="437"/>
      <c r="V3918" s="437"/>
      <c r="W3918" s="437"/>
      <c r="X3918" s="437"/>
      <c r="Y3918" s="437"/>
      <c r="Z3918" s="437"/>
      <c r="AA3918" s="437"/>
      <c r="AB3918" s="437"/>
      <c r="AC3918" s="437"/>
      <c r="AD3918" s="437"/>
      <c r="AE3918" s="437"/>
      <c r="AF3918" s="437"/>
    </row>
    <row r="3919">
      <c r="A3919" s="466" t="s">
        <v>8944</v>
      </c>
      <c r="B3919" s="467"/>
      <c r="C3919" s="468" t="s">
        <v>8945</v>
      </c>
      <c r="D3919" s="469"/>
      <c r="E3919" s="469"/>
      <c r="F3919" s="469"/>
      <c r="G3919" s="469"/>
      <c r="H3919" s="470" t="s">
        <v>1477</v>
      </c>
      <c r="S3919" s="452"/>
      <c r="T3919" s="437"/>
      <c r="U3919" s="437"/>
      <c r="V3919" s="437"/>
      <c r="W3919" s="437"/>
      <c r="X3919" s="437"/>
      <c r="Y3919" s="437"/>
      <c r="Z3919" s="437"/>
      <c r="AA3919" s="437"/>
      <c r="AB3919" s="437"/>
      <c r="AC3919" s="437"/>
      <c r="AD3919" s="437"/>
      <c r="AE3919" s="437"/>
      <c r="AF3919" s="437"/>
    </row>
    <row r="3920">
      <c r="A3920" s="479"/>
      <c r="B3920" s="467" t="s">
        <v>8946</v>
      </c>
      <c r="C3920" s="485" t="s">
        <v>39</v>
      </c>
      <c r="D3920" s="475"/>
      <c r="E3920" s="480" t="s">
        <v>8951</v>
      </c>
      <c r="F3920" s="480" t="s">
        <v>8952</v>
      </c>
      <c r="G3920" s="485" t="s">
        <v>8953</v>
      </c>
      <c r="H3920" s="451"/>
      <c r="S3920" s="452"/>
      <c r="T3920" s="437"/>
      <c r="U3920" s="437"/>
      <c r="V3920" s="437"/>
      <c r="W3920" s="437"/>
      <c r="X3920" s="437"/>
      <c r="Y3920" s="437"/>
      <c r="Z3920" s="437"/>
      <c r="AA3920" s="437"/>
      <c r="AB3920" s="437"/>
      <c r="AC3920" s="437"/>
      <c r="AD3920" s="437"/>
      <c r="AE3920" s="437"/>
      <c r="AF3920" s="437"/>
    </row>
    <row r="3921">
      <c r="A3921" s="471" t="s">
        <v>6465</v>
      </c>
      <c r="B3921" s="480">
        <v>1.0</v>
      </c>
      <c r="C3921" s="484" t="s">
        <v>8955</v>
      </c>
      <c r="D3921" s="475"/>
      <c r="E3921" s="483" t="s">
        <v>8956</v>
      </c>
      <c r="F3921" s="480"/>
      <c r="G3921" s="484" t="s">
        <v>8957</v>
      </c>
      <c r="H3921" s="451"/>
      <c r="S3921" s="452"/>
      <c r="T3921" s="437"/>
      <c r="U3921" s="437"/>
      <c r="V3921" s="437"/>
      <c r="W3921" s="437"/>
      <c r="X3921" s="437"/>
      <c r="Y3921" s="437"/>
      <c r="Z3921" s="437"/>
      <c r="AA3921" s="437"/>
      <c r="AB3921" s="437"/>
      <c r="AC3921" s="437"/>
      <c r="AD3921" s="437"/>
      <c r="AE3921" s="437"/>
      <c r="AF3921" s="437"/>
    </row>
    <row r="3922">
      <c r="A3922" s="471" t="s">
        <v>6465</v>
      </c>
      <c r="B3922" s="483">
        <v>2.0</v>
      </c>
      <c r="C3922" s="484" t="s">
        <v>8955</v>
      </c>
      <c r="D3922" s="475"/>
      <c r="E3922" s="483" t="s">
        <v>8956</v>
      </c>
      <c r="F3922" s="480"/>
      <c r="G3922" s="484" t="s">
        <v>8957</v>
      </c>
      <c r="H3922" s="451"/>
      <c r="S3922" s="452"/>
      <c r="T3922" s="437"/>
      <c r="U3922" s="437"/>
      <c r="V3922" s="437"/>
      <c r="W3922" s="437"/>
      <c r="X3922" s="437"/>
      <c r="Y3922" s="437"/>
      <c r="Z3922" s="437"/>
      <c r="AA3922" s="437"/>
      <c r="AB3922" s="437"/>
      <c r="AC3922" s="437"/>
      <c r="AD3922" s="437"/>
      <c r="AE3922" s="437"/>
      <c r="AF3922" s="437"/>
    </row>
    <row r="3923">
      <c r="A3923" s="471"/>
      <c r="B3923" s="516" t="s">
        <v>8946</v>
      </c>
      <c r="C3923" s="476" t="s">
        <v>8958</v>
      </c>
      <c r="D3923" s="474"/>
      <c r="E3923" s="474"/>
      <c r="F3923" s="475"/>
      <c r="G3923" s="473" t="s">
        <v>8959</v>
      </c>
      <c r="H3923" s="451"/>
      <c r="S3923" s="452"/>
      <c r="T3923" s="437"/>
      <c r="U3923" s="437"/>
      <c r="V3923" s="437"/>
      <c r="W3923" s="437"/>
      <c r="X3923" s="437"/>
      <c r="Y3923" s="437"/>
      <c r="Z3923" s="437"/>
      <c r="AA3923" s="437"/>
      <c r="AB3923" s="437"/>
      <c r="AC3923" s="437"/>
      <c r="AD3923" s="437"/>
      <c r="AE3923" s="437"/>
      <c r="AF3923" s="437"/>
    </row>
    <row r="3924">
      <c r="A3924" s="486" t="s">
        <v>1636</v>
      </c>
      <c r="B3924" s="478">
        <v>1.0</v>
      </c>
      <c r="C3924" s="487" t="s">
        <v>1730</v>
      </c>
      <c r="D3924" s="474"/>
      <c r="E3924" s="474"/>
      <c r="F3924" s="475"/>
      <c r="G3924" s="476" t="s">
        <v>1731</v>
      </c>
      <c r="H3924" s="451"/>
      <c r="S3924" s="452"/>
      <c r="T3924" s="437"/>
      <c r="U3924" s="437"/>
      <c r="V3924" s="437"/>
      <c r="W3924" s="437"/>
      <c r="X3924" s="437"/>
      <c r="Y3924" s="437"/>
      <c r="Z3924" s="437"/>
      <c r="AA3924" s="437"/>
      <c r="AB3924" s="437"/>
      <c r="AC3924" s="437"/>
      <c r="AD3924" s="437"/>
      <c r="AE3924" s="437"/>
      <c r="AF3924" s="437"/>
    </row>
    <row r="3925">
      <c r="A3925" s="486" t="s">
        <v>1636</v>
      </c>
      <c r="B3925" s="478">
        <v>2.0</v>
      </c>
      <c r="C3925" s="487" t="s">
        <v>1732</v>
      </c>
      <c r="D3925" s="474"/>
      <c r="E3925" s="474"/>
      <c r="F3925" s="475"/>
      <c r="G3925" s="476" t="s">
        <v>1733</v>
      </c>
      <c r="H3925" s="451"/>
      <c r="S3925" s="452"/>
      <c r="T3925" s="437"/>
      <c r="U3925" s="437"/>
      <c r="V3925" s="437"/>
      <c r="W3925" s="437"/>
      <c r="X3925" s="437"/>
      <c r="Y3925" s="437"/>
      <c r="Z3925" s="437"/>
      <c r="AA3925" s="437"/>
      <c r="AB3925" s="437"/>
      <c r="AC3925" s="437"/>
      <c r="AD3925" s="437"/>
      <c r="AE3925" s="437"/>
      <c r="AF3925" s="437"/>
    </row>
    <row r="3926">
      <c r="A3926" s="486" t="s">
        <v>1646</v>
      </c>
      <c r="B3926" s="478">
        <v>3.0</v>
      </c>
      <c r="C3926" s="487" t="s">
        <v>1734</v>
      </c>
      <c r="D3926" s="474"/>
      <c r="E3926" s="474"/>
      <c r="F3926" s="475"/>
      <c r="G3926" s="476" t="s">
        <v>1735</v>
      </c>
      <c r="H3926" s="451"/>
      <c r="S3926" s="452"/>
      <c r="T3926" s="437"/>
      <c r="U3926" s="437"/>
      <c r="V3926" s="437"/>
      <c r="W3926" s="437"/>
      <c r="X3926" s="437"/>
      <c r="Y3926" s="437"/>
      <c r="Z3926" s="437"/>
      <c r="AA3926" s="437"/>
      <c r="AB3926" s="437"/>
      <c r="AC3926" s="437"/>
      <c r="AD3926" s="437"/>
      <c r="AE3926" s="437"/>
      <c r="AF3926" s="437"/>
    </row>
    <row r="3927">
      <c r="A3927" s="488" t="s">
        <v>8960</v>
      </c>
      <c r="B3927" s="474"/>
      <c r="C3927" s="474"/>
      <c r="D3927" s="474"/>
      <c r="E3927" s="474"/>
      <c r="F3927" s="474"/>
      <c r="G3927" s="474"/>
      <c r="H3927" s="451"/>
      <c r="S3927" s="452"/>
      <c r="T3927" s="437"/>
      <c r="U3927" s="437"/>
      <c r="V3927" s="437"/>
      <c r="W3927" s="437"/>
      <c r="X3927" s="437"/>
      <c r="Y3927" s="437"/>
      <c r="Z3927" s="437"/>
      <c r="AA3927" s="437"/>
      <c r="AB3927" s="437"/>
      <c r="AC3927" s="437"/>
      <c r="AD3927" s="437"/>
      <c r="AE3927" s="437"/>
      <c r="AF3927" s="437"/>
    </row>
    <row r="3928">
      <c r="A3928" s="471" t="s">
        <v>8944</v>
      </c>
      <c r="B3928" s="516" t="s">
        <v>8946</v>
      </c>
      <c r="C3928" s="473" t="s">
        <v>39</v>
      </c>
      <c r="D3928" s="475"/>
      <c r="E3928" s="472" t="s">
        <v>8951</v>
      </c>
      <c r="F3928" s="478" t="s">
        <v>8961</v>
      </c>
      <c r="G3928" s="473" t="s">
        <v>8953</v>
      </c>
      <c r="H3928" s="451"/>
      <c r="S3928" s="452"/>
      <c r="T3928" s="437"/>
      <c r="U3928" s="437"/>
      <c r="V3928" s="437"/>
      <c r="W3928" s="437"/>
      <c r="X3928" s="437"/>
      <c r="Y3928" s="437"/>
      <c r="Z3928" s="437"/>
      <c r="AA3928" s="437"/>
      <c r="AB3928" s="437"/>
      <c r="AC3928" s="437"/>
      <c r="AD3928" s="437"/>
      <c r="AE3928" s="437"/>
      <c r="AF3928" s="437"/>
    </row>
    <row r="3929">
      <c r="A3929" s="471" t="s">
        <v>6465</v>
      </c>
      <c r="B3929" s="472">
        <v>1.0</v>
      </c>
      <c r="C3929" s="476" t="s">
        <v>8955</v>
      </c>
      <c r="D3929" s="475"/>
      <c r="E3929" s="478" t="s">
        <v>8956</v>
      </c>
      <c r="F3929" s="472"/>
      <c r="G3929" s="473" t="s">
        <v>8957</v>
      </c>
      <c r="H3929" s="451"/>
      <c r="S3929" s="452"/>
      <c r="T3929" s="437"/>
      <c r="U3929" s="437"/>
      <c r="V3929" s="437"/>
      <c r="W3929" s="437"/>
      <c r="X3929" s="437"/>
      <c r="Y3929" s="437"/>
      <c r="Z3929" s="437"/>
      <c r="AA3929" s="437"/>
      <c r="AB3929" s="437"/>
      <c r="AC3929" s="437"/>
      <c r="AD3929" s="437"/>
      <c r="AE3929" s="437"/>
      <c r="AF3929" s="437"/>
    </row>
    <row r="3930">
      <c r="A3930" s="489" t="s">
        <v>8962</v>
      </c>
      <c r="B3930" s="474"/>
      <c r="C3930" s="474"/>
      <c r="D3930" s="474"/>
      <c r="E3930" s="474"/>
      <c r="F3930" s="474"/>
      <c r="G3930" s="474"/>
      <c r="H3930" s="451"/>
      <c r="S3930" s="452"/>
      <c r="T3930" s="437"/>
      <c r="U3930" s="437"/>
      <c r="V3930" s="437"/>
      <c r="W3930" s="437"/>
      <c r="X3930" s="437"/>
      <c r="Y3930" s="437"/>
      <c r="Z3930" s="437"/>
      <c r="AA3930" s="437"/>
      <c r="AB3930" s="437"/>
      <c r="AC3930" s="437"/>
      <c r="AD3930" s="437"/>
      <c r="AE3930" s="437"/>
      <c r="AF3930" s="437"/>
    </row>
    <row r="3931">
      <c r="A3931" s="471" t="s">
        <v>8944</v>
      </c>
      <c r="B3931" s="516" t="s">
        <v>8946</v>
      </c>
      <c r="C3931" s="473" t="s">
        <v>39</v>
      </c>
      <c r="D3931" s="475"/>
      <c r="E3931" s="472" t="s">
        <v>8951</v>
      </c>
      <c r="F3931" s="472" t="s">
        <v>8952</v>
      </c>
      <c r="G3931" s="473" t="s">
        <v>8953</v>
      </c>
      <c r="H3931" s="451"/>
      <c r="S3931" s="452"/>
      <c r="T3931" s="437"/>
      <c r="U3931" s="437"/>
      <c r="V3931" s="437"/>
      <c r="W3931" s="437"/>
      <c r="X3931" s="437"/>
      <c r="Y3931" s="437"/>
      <c r="Z3931" s="437"/>
      <c r="AA3931" s="437"/>
      <c r="AB3931" s="437"/>
      <c r="AC3931" s="437"/>
      <c r="AD3931" s="437"/>
      <c r="AE3931" s="437"/>
      <c r="AF3931" s="437"/>
    </row>
    <row r="3932">
      <c r="A3932" s="490" t="s">
        <v>6465</v>
      </c>
      <c r="B3932" s="491">
        <v>1.0</v>
      </c>
      <c r="C3932" s="492" t="s">
        <v>8955</v>
      </c>
      <c r="D3932" s="493"/>
      <c r="E3932" s="494" t="s">
        <v>8956</v>
      </c>
      <c r="F3932" s="491"/>
      <c r="G3932" s="495" t="s">
        <v>8963</v>
      </c>
      <c r="H3932" s="451"/>
      <c r="S3932" s="452"/>
      <c r="T3932" s="437"/>
      <c r="U3932" s="437"/>
      <c r="V3932" s="437"/>
      <c r="W3932" s="437"/>
      <c r="X3932" s="437"/>
      <c r="Y3932" s="437"/>
      <c r="Z3932" s="437"/>
      <c r="AA3932" s="437"/>
      <c r="AB3932" s="437"/>
      <c r="AC3932" s="437"/>
      <c r="AD3932" s="437"/>
      <c r="AE3932" s="437"/>
      <c r="AF3932" s="437"/>
    </row>
    <row r="3933">
      <c r="A3933" s="496"/>
      <c r="B3933" s="497"/>
      <c r="C3933" s="497"/>
      <c r="E3933" s="497"/>
      <c r="F3933" s="497"/>
      <c r="G3933" s="497"/>
      <c r="H3933" s="451"/>
      <c r="S3933" s="452"/>
      <c r="T3933" s="437"/>
      <c r="U3933" s="437"/>
      <c r="V3933" s="437"/>
      <c r="W3933" s="437"/>
      <c r="X3933" s="437"/>
      <c r="Y3933" s="437"/>
      <c r="Z3933" s="437"/>
      <c r="AA3933" s="437"/>
      <c r="AB3933" s="437"/>
      <c r="AC3933" s="437"/>
      <c r="AD3933" s="437"/>
      <c r="AE3933" s="437"/>
      <c r="AF3933" s="437"/>
    </row>
    <row r="3934">
      <c r="A3934" s="498" t="s">
        <v>8964</v>
      </c>
      <c r="B3934" s="435"/>
      <c r="C3934" s="435"/>
      <c r="D3934" s="499" t="s">
        <v>8965</v>
      </c>
      <c r="E3934" s="500" t="s">
        <v>8966</v>
      </c>
      <c r="F3934" s="499" t="s">
        <v>8967</v>
      </c>
      <c r="G3934" s="435"/>
      <c r="H3934" s="435"/>
      <c r="I3934" s="435"/>
      <c r="J3934" s="501" t="s">
        <v>8965</v>
      </c>
      <c r="K3934" s="500" t="s">
        <v>8966</v>
      </c>
      <c r="L3934" s="501" t="s">
        <v>8968</v>
      </c>
      <c r="M3934" s="435"/>
      <c r="N3934" s="435"/>
      <c r="O3934" s="435"/>
      <c r="P3934" s="502" t="s">
        <v>8965</v>
      </c>
      <c r="Q3934" s="503" t="s">
        <v>8966</v>
      </c>
      <c r="R3934" s="504"/>
      <c r="S3934" s="436"/>
      <c r="T3934" s="437"/>
      <c r="U3934" s="437"/>
      <c r="V3934" s="437"/>
      <c r="W3934" s="437"/>
      <c r="X3934" s="437"/>
      <c r="Y3934" s="437"/>
      <c r="Z3934" s="437"/>
      <c r="AA3934" s="437"/>
      <c r="AB3934" s="437"/>
      <c r="AC3934" s="437"/>
      <c r="AD3934" s="437"/>
      <c r="AE3934" s="437"/>
      <c r="AF3934" s="437"/>
    </row>
    <row r="3935">
      <c r="A3935" s="505"/>
      <c r="S3935" s="452"/>
      <c r="T3935" s="437"/>
      <c r="U3935" s="437"/>
      <c r="V3935" s="437"/>
      <c r="W3935" s="437"/>
      <c r="X3935" s="437"/>
      <c r="Y3935" s="437"/>
      <c r="Z3935" s="437"/>
      <c r="AA3935" s="437"/>
      <c r="AB3935" s="437"/>
      <c r="AC3935" s="437"/>
      <c r="AD3935" s="437"/>
      <c r="AE3935" s="437"/>
      <c r="AF3935" s="437"/>
    </row>
    <row r="3936">
      <c r="A3936" s="506" t="s">
        <v>8969</v>
      </c>
      <c r="D3936" s="507" t="s">
        <v>8965</v>
      </c>
      <c r="E3936" s="508" t="s">
        <v>8966</v>
      </c>
      <c r="F3936" s="507" t="s">
        <v>8970</v>
      </c>
      <c r="J3936" s="507" t="s">
        <v>8965</v>
      </c>
      <c r="K3936" s="508" t="s">
        <v>8966</v>
      </c>
      <c r="L3936" s="507" t="s">
        <v>8971</v>
      </c>
      <c r="P3936" s="509" t="s">
        <v>8965</v>
      </c>
      <c r="Q3936" s="510" t="s">
        <v>8966</v>
      </c>
      <c r="R3936" s="511" t="s">
        <v>8972</v>
      </c>
      <c r="S3936" s="452"/>
      <c r="T3936" s="437"/>
      <c r="U3936" s="437"/>
      <c r="V3936" s="437"/>
      <c r="W3936" s="437"/>
      <c r="X3936" s="437"/>
      <c r="Y3936" s="437"/>
      <c r="Z3936" s="437"/>
      <c r="AA3936" s="437"/>
      <c r="AB3936" s="437"/>
      <c r="AC3936" s="437"/>
      <c r="AD3936" s="437"/>
      <c r="AE3936" s="437"/>
      <c r="AF3936" s="437"/>
    </row>
    <row r="3937">
      <c r="A3937" s="512"/>
      <c r="B3937" s="513"/>
      <c r="C3937" s="513"/>
      <c r="D3937" s="513"/>
      <c r="E3937" s="513"/>
      <c r="F3937" s="513"/>
      <c r="G3937" s="513"/>
      <c r="H3937" s="513"/>
      <c r="I3937" s="513"/>
      <c r="J3937" s="513"/>
      <c r="K3937" s="513"/>
      <c r="L3937" s="513"/>
      <c r="M3937" s="513"/>
      <c r="N3937" s="513"/>
      <c r="O3937" s="513"/>
      <c r="P3937" s="513"/>
      <c r="Q3937" s="513"/>
      <c r="R3937" s="513"/>
      <c r="S3937" s="514"/>
      <c r="T3937" s="437"/>
      <c r="U3937" s="437"/>
      <c r="V3937" s="437"/>
      <c r="W3937" s="437"/>
      <c r="X3937" s="437"/>
      <c r="Y3937" s="437"/>
      <c r="Z3937" s="437"/>
      <c r="AA3937" s="437"/>
      <c r="AB3937" s="437"/>
      <c r="AC3937" s="437"/>
      <c r="AD3937" s="437"/>
      <c r="AE3937" s="437"/>
      <c r="AF3937" s="437"/>
    </row>
    <row r="3938">
      <c r="A3938" s="434" t="s">
        <v>9116</v>
      </c>
      <c r="B3938" s="435"/>
      <c r="C3938" s="435"/>
      <c r="D3938" s="435"/>
      <c r="E3938" s="435"/>
      <c r="F3938" s="435"/>
      <c r="G3938" s="435"/>
      <c r="H3938" s="435"/>
      <c r="I3938" s="435"/>
      <c r="J3938" s="435"/>
      <c r="K3938" s="435"/>
      <c r="L3938" s="435"/>
      <c r="M3938" s="435"/>
      <c r="N3938" s="435"/>
      <c r="O3938" s="435"/>
      <c r="P3938" s="435"/>
      <c r="Q3938" s="435"/>
      <c r="R3938" s="435"/>
      <c r="S3938" s="436"/>
      <c r="T3938" s="437"/>
      <c r="U3938" s="437"/>
      <c r="V3938" s="437"/>
      <c r="W3938" s="437"/>
      <c r="X3938" s="437"/>
      <c r="Y3938" s="437"/>
      <c r="Z3938" s="437"/>
      <c r="AA3938" s="437"/>
      <c r="AB3938" s="437"/>
      <c r="AC3938" s="437"/>
      <c r="AD3938" s="437"/>
      <c r="AE3938" s="437"/>
      <c r="AF3938" s="437"/>
    </row>
    <row r="3939">
      <c r="A3939" s="438" t="s">
        <v>8935</v>
      </c>
      <c r="B3939" s="439"/>
      <c r="C3939" s="438" t="s">
        <v>8936</v>
      </c>
      <c r="D3939" s="440"/>
      <c r="E3939" s="439"/>
      <c r="F3939" s="441" t="s">
        <v>1437</v>
      </c>
      <c r="G3939" s="442" t="s">
        <v>8937</v>
      </c>
      <c r="H3939" s="443" t="s">
        <v>1442</v>
      </c>
      <c r="I3939" s="444"/>
      <c r="J3939" s="444"/>
      <c r="K3939" s="444"/>
      <c r="L3939" s="444"/>
      <c r="M3939" s="444"/>
      <c r="N3939" s="444"/>
      <c r="O3939" s="444"/>
      <c r="P3939" s="444"/>
      <c r="Q3939" s="444"/>
      <c r="R3939" s="444"/>
      <c r="S3939" s="445"/>
      <c r="T3939" s="437"/>
      <c r="U3939" s="437"/>
      <c r="V3939" s="437"/>
      <c r="W3939" s="437"/>
      <c r="X3939" s="437"/>
      <c r="Y3939" s="437"/>
      <c r="Z3939" s="437"/>
      <c r="AA3939" s="437"/>
      <c r="AB3939" s="437"/>
      <c r="AC3939" s="437"/>
      <c r="AD3939" s="437"/>
      <c r="AE3939" s="437"/>
      <c r="AF3939" s="437"/>
    </row>
    <row r="3940">
      <c r="A3940" s="446" t="s">
        <v>8938</v>
      </c>
      <c r="B3940" s="22"/>
      <c r="C3940" s="447"/>
      <c r="D3940" s="448"/>
      <c r="E3940" s="22"/>
      <c r="F3940" s="449" t="s">
        <v>8939</v>
      </c>
      <c r="G3940" s="450"/>
      <c r="H3940" s="451"/>
      <c r="S3940" s="452"/>
      <c r="T3940" s="437"/>
      <c r="U3940" s="437"/>
      <c r="V3940" s="437"/>
      <c r="W3940" s="437"/>
      <c r="X3940" s="437"/>
      <c r="Y3940" s="437"/>
      <c r="Z3940" s="437"/>
      <c r="AA3940" s="437"/>
      <c r="AB3940" s="437"/>
      <c r="AC3940" s="437"/>
      <c r="AD3940" s="437"/>
      <c r="AE3940" s="437"/>
      <c r="AF3940" s="437"/>
    </row>
    <row r="3941">
      <c r="A3941" s="453" t="s">
        <v>8940</v>
      </c>
      <c r="B3941" s="448"/>
      <c r="C3941" s="448"/>
      <c r="D3941" s="22"/>
      <c r="E3941" s="454" t="s">
        <v>8941</v>
      </c>
      <c r="F3941" s="455" t="s">
        <v>8942</v>
      </c>
      <c r="G3941" s="456"/>
      <c r="H3941" s="451"/>
      <c r="S3941" s="452"/>
      <c r="T3941" s="437"/>
      <c r="U3941" s="437"/>
      <c r="V3941" s="437"/>
      <c r="W3941" s="437"/>
      <c r="X3941" s="437"/>
      <c r="Y3941" s="437"/>
      <c r="Z3941" s="437"/>
      <c r="AA3941" s="437"/>
      <c r="AB3941" s="437"/>
      <c r="AC3941" s="437"/>
      <c r="AD3941" s="437"/>
      <c r="AE3941" s="437"/>
      <c r="AF3941" s="437"/>
    </row>
    <row r="3942">
      <c r="A3942" s="457" t="s">
        <v>8943</v>
      </c>
      <c r="B3942" s="458"/>
      <c r="C3942" s="458"/>
      <c r="D3942" s="459"/>
      <c r="E3942" s="460"/>
      <c r="F3942" s="461"/>
      <c r="G3942" s="462"/>
      <c r="H3942" s="463"/>
      <c r="I3942" s="464"/>
      <c r="J3942" s="464"/>
      <c r="K3942" s="464"/>
      <c r="L3942" s="464"/>
      <c r="M3942" s="464"/>
      <c r="N3942" s="464"/>
      <c r="O3942" s="464"/>
      <c r="P3942" s="464"/>
      <c r="Q3942" s="464"/>
      <c r="R3942" s="464"/>
      <c r="S3942" s="465"/>
      <c r="T3942" s="437"/>
      <c r="U3942" s="437"/>
      <c r="V3942" s="437"/>
      <c r="W3942" s="437"/>
      <c r="X3942" s="437"/>
      <c r="Y3942" s="437"/>
      <c r="Z3942" s="437"/>
      <c r="AA3942" s="437"/>
      <c r="AB3942" s="437"/>
      <c r="AC3942" s="437"/>
      <c r="AD3942" s="437"/>
      <c r="AE3942" s="437"/>
      <c r="AF3942" s="437"/>
    </row>
    <row r="3943">
      <c r="A3943" s="466" t="s">
        <v>8944</v>
      </c>
      <c r="B3943" s="467"/>
      <c r="C3943" s="468" t="s">
        <v>8945</v>
      </c>
      <c r="D3943" s="469"/>
      <c r="E3943" s="469"/>
      <c r="F3943" s="469"/>
      <c r="G3943" s="469"/>
      <c r="H3943" s="470" t="s">
        <v>1526</v>
      </c>
      <c r="S3943" s="452"/>
      <c r="T3943" s="437"/>
      <c r="U3943" s="437"/>
      <c r="V3943" s="437"/>
      <c r="W3943" s="437"/>
      <c r="X3943" s="437"/>
      <c r="Y3943" s="437"/>
      <c r="Z3943" s="437"/>
      <c r="AA3943" s="437"/>
      <c r="AB3943" s="437"/>
      <c r="AC3943" s="437"/>
      <c r="AD3943" s="437"/>
      <c r="AE3943" s="437"/>
      <c r="AF3943" s="437"/>
    </row>
    <row r="3944">
      <c r="A3944" s="479"/>
      <c r="B3944" s="467" t="s">
        <v>8946</v>
      </c>
      <c r="C3944" s="485" t="s">
        <v>39</v>
      </c>
      <c r="D3944" s="475"/>
      <c r="E3944" s="480" t="s">
        <v>8951</v>
      </c>
      <c r="F3944" s="480" t="s">
        <v>8952</v>
      </c>
      <c r="G3944" s="485" t="s">
        <v>8953</v>
      </c>
      <c r="H3944" s="451"/>
      <c r="S3944" s="452"/>
      <c r="T3944" s="437"/>
      <c r="U3944" s="437"/>
      <c r="V3944" s="437"/>
      <c r="W3944" s="437"/>
      <c r="X3944" s="437"/>
      <c r="Y3944" s="437"/>
      <c r="Z3944" s="437"/>
      <c r="AA3944" s="437"/>
      <c r="AB3944" s="437"/>
      <c r="AC3944" s="437"/>
      <c r="AD3944" s="437"/>
      <c r="AE3944" s="437"/>
      <c r="AF3944" s="437"/>
    </row>
    <row r="3945">
      <c r="A3945" s="471" t="s">
        <v>6465</v>
      </c>
      <c r="B3945" s="480">
        <v>1.0</v>
      </c>
      <c r="C3945" s="484" t="s">
        <v>8955</v>
      </c>
      <c r="D3945" s="475"/>
      <c r="E3945" s="483" t="s">
        <v>8956</v>
      </c>
      <c r="F3945" s="480"/>
      <c r="G3945" s="484" t="s">
        <v>8957</v>
      </c>
      <c r="H3945" s="451"/>
      <c r="S3945" s="452"/>
      <c r="T3945" s="437"/>
      <c r="U3945" s="437"/>
      <c r="V3945" s="437"/>
      <c r="W3945" s="437"/>
      <c r="X3945" s="437"/>
      <c r="Y3945" s="437"/>
      <c r="Z3945" s="437"/>
      <c r="AA3945" s="437"/>
      <c r="AB3945" s="437"/>
      <c r="AC3945" s="437"/>
      <c r="AD3945" s="437"/>
      <c r="AE3945" s="437"/>
      <c r="AF3945" s="437"/>
    </row>
    <row r="3946">
      <c r="A3946" s="471" t="s">
        <v>6465</v>
      </c>
      <c r="B3946" s="483">
        <v>2.0</v>
      </c>
      <c r="C3946" s="484" t="s">
        <v>8955</v>
      </c>
      <c r="D3946" s="475"/>
      <c r="E3946" s="483" t="s">
        <v>8956</v>
      </c>
      <c r="F3946" s="480"/>
      <c r="G3946" s="484" t="s">
        <v>8957</v>
      </c>
      <c r="H3946" s="451"/>
      <c r="S3946" s="452"/>
      <c r="T3946" s="437"/>
      <c r="U3946" s="437"/>
      <c r="V3946" s="437"/>
      <c r="W3946" s="437"/>
      <c r="X3946" s="437"/>
      <c r="Y3946" s="437"/>
      <c r="Z3946" s="437"/>
      <c r="AA3946" s="437"/>
      <c r="AB3946" s="437"/>
      <c r="AC3946" s="437"/>
      <c r="AD3946" s="437"/>
      <c r="AE3946" s="437"/>
      <c r="AF3946" s="437"/>
    </row>
    <row r="3947">
      <c r="A3947" s="471"/>
      <c r="B3947" s="516" t="s">
        <v>8946</v>
      </c>
      <c r="C3947" s="476" t="s">
        <v>8958</v>
      </c>
      <c r="D3947" s="474"/>
      <c r="E3947" s="474"/>
      <c r="F3947" s="475"/>
      <c r="G3947" s="473" t="s">
        <v>8959</v>
      </c>
      <c r="H3947" s="451"/>
      <c r="S3947" s="452"/>
      <c r="T3947" s="437"/>
      <c r="U3947" s="437"/>
      <c r="V3947" s="437"/>
      <c r="W3947" s="437"/>
      <c r="X3947" s="437"/>
      <c r="Y3947" s="437"/>
      <c r="Z3947" s="437"/>
      <c r="AA3947" s="437"/>
      <c r="AB3947" s="437"/>
      <c r="AC3947" s="437"/>
      <c r="AD3947" s="437"/>
      <c r="AE3947" s="437"/>
      <c r="AF3947" s="437"/>
    </row>
    <row r="3948">
      <c r="A3948" s="486" t="s">
        <v>1636</v>
      </c>
      <c r="B3948" s="478">
        <v>1.0</v>
      </c>
      <c r="C3948" s="487" t="s">
        <v>1817</v>
      </c>
      <c r="D3948" s="474"/>
      <c r="E3948" s="474"/>
      <c r="F3948" s="475"/>
      <c r="G3948" s="476" t="s">
        <v>1818</v>
      </c>
      <c r="H3948" s="451"/>
      <c r="S3948" s="452"/>
      <c r="T3948" s="437"/>
      <c r="U3948" s="437"/>
      <c r="V3948" s="437"/>
      <c r="W3948" s="437"/>
      <c r="X3948" s="437"/>
      <c r="Y3948" s="437"/>
      <c r="Z3948" s="437"/>
      <c r="AA3948" s="437"/>
      <c r="AB3948" s="437"/>
      <c r="AC3948" s="437"/>
      <c r="AD3948" s="437"/>
      <c r="AE3948" s="437"/>
      <c r="AF3948" s="437"/>
    </row>
    <row r="3949">
      <c r="A3949" s="486" t="s">
        <v>1636</v>
      </c>
      <c r="B3949" s="478">
        <v>2.0</v>
      </c>
      <c r="C3949" s="487" t="s">
        <v>1819</v>
      </c>
      <c r="D3949" s="474"/>
      <c r="E3949" s="474"/>
      <c r="F3949" s="475"/>
      <c r="G3949" s="476" t="s">
        <v>1820</v>
      </c>
      <c r="H3949" s="451"/>
      <c r="S3949" s="452"/>
      <c r="T3949" s="437"/>
      <c r="U3949" s="437"/>
      <c r="V3949" s="437"/>
      <c r="W3949" s="437"/>
      <c r="X3949" s="437"/>
      <c r="Y3949" s="437"/>
      <c r="Z3949" s="437"/>
      <c r="AA3949" s="437"/>
      <c r="AB3949" s="437"/>
      <c r="AC3949" s="437"/>
      <c r="AD3949" s="437"/>
      <c r="AE3949" s="437"/>
      <c r="AF3949" s="437"/>
    </row>
    <row r="3950">
      <c r="A3950" s="486" t="s">
        <v>1646</v>
      </c>
      <c r="B3950" s="478">
        <v>3.0</v>
      </c>
      <c r="C3950" s="487" t="s">
        <v>1821</v>
      </c>
      <c r="D3950" s="474"/>
      <c r="E3950" s="474"/>
      <c r="F3950" s="475"/>
      <c r="G3950" s="476" t="s">
        <v>1735</v>
      </c>
      <c r="H3950" s="451"/>
      <c r="S3950" s="452"/>
      <c r="T3950" s="437"/>
      <c r="U3950" s="437"/>
      <c r="V3950" s="437"/>
      <c r="W3950" s="437"/>
      <c r="X3950" s="437"/>
      <c r="Y3950" s="437"/>
      <c r="Z3950" s="437"/>
      <c r="AA3950" s="437"/>
      <c r="AB3950" s="437"/>
      <c r="AC3950" s="437"/>
      <c r="AD3950" s="437"/>
      <c r="AE3950" s="437"/>
      <c r="AF3950" s="437"/>
    </row>
    <row r="3951">
      <c r="A3951" s="488" t="s">
        <v>8960</v>
      </c>
      <c r="B3951" s="474"/>
      <c r="C3951" s="474"/>
      <c r="D3951" s="474"/>
      <c r="E3951" s="474"/>
      <c r="F3951" s="474"/>
      <c r="G3951" s="474"/>
      <c r="H3951" s="451"/>
      <c r="S3951" s="452"/>
      <c r="T3951" s="437"/>
      <c r="U3951" s="437"/>
      <c r="V3951" s="437"/>
      <c r="W3951" s="437"/>
      <c r="X3951" s="437"/>
      <c r="Y3951" s="437"/>
      <c r="Z3951" s="437"/>
      <c r="AA3951" s="437"/>
      <c r="AB3951" s="437"/>
      <c r="AC3951" s="437"/>
      <c r="AD3951" s="437"/>
      <c r="AE3951" s="437"/>
      <c r="AF3951" s="437"/>
    </row>
    <row r="3952">
      <c r="A3952" s="471" t="s">
        <v>8944</v>
      </c>
      <c r="B3952" s="516" t="s">
        <v>8946</v>
      </c>
      <c r="C3952" s="473" t="s">
        <v>39</v>
      </c>
      <c r="D3952" s="475"/>
      <c r="E3952" s="472" t="s">
        <v>8951</v>
      </c>
      <c r="F3952" s="478" t="s">
        <v>8961</v>
      </c>
      <c r="G3952" s="473" t="s">
        <v>8953</v>
      </c>
      <c r="H3952" s="451"/>
      <c r="S3952" s="452"/>
      <c r="T3952" s="437"/>
      <c r="U3952" s="437"/>
      <c r="V3952" s="437"/>
      <c r="W3952" s="437"/>
      <c r="X3952" s="437"/>
      <c r="Y3952" s="437"/>
      <c r="Z3952" s="437"/>
      <c r="AA3952" s="437"/>
      <c r="AB3952" s="437"/>
      <c r="AC3952" s="437"/>
      <c r="AD3952" s="437"/>
      <c r="AE3952" s="437"/>
      <c r="AF3952" s="437"/>
    </row>
    <row r="3953">
      <c r="A3953" s="471" t="s">
        <v>6465</v>
      </c>
      <c r="B3953" s="472">
        <v>1.0</v>
      </c>
      <c r="C3953" s="476" t="s">
        <v>8955</v>
      </c>
      <c r="D3953" s="475"/>
      <c r="E3953" s="478" t="s">
        <v>8956</v>
      </c>
      <c r="F3953" s="472"/>
      <c r="G3953" s="473" t="s">
        <v>8957</v>
      </c>
      <c r="H3953" s="451"/>
      <c r="S3953" s="452"/>
      <c r="T3953" s="437"/>
      <c r="U3953" s="437"/>
      <c r="V3953" s="437"/>
      <c r="W3953" s="437"/>
      <c r="X3953" s="437"/>
      <c r="Y3953" s="437"/>
      <c r="Z3953" s="437"/>
      <c r="AA3953" s="437"/>
      <c r="AB3953" s="437"/>
      <c r="AC3953" s="437"/>
      <c r="AD3953" s="437"/>
      <c r="AE3953" s="437"/>
      <c r="AF3953" s="437"/>
    </row>
    <row r="3954">
      <c r="A3954" s="489" t="s">
        <v>8962</v>
      </c>
      <c r="B3954" s="474"/>
      <c r="C3954" s="474"/>
      <c r="D3954" s="474"/>
      <c r="E3954" s="474"/>
      <c r="F3954" s="474"/>
      <c r="G3954" s="474"/>
      <c r="H3954" s="451"/>
      <c r="S3954" s="452"/>
      <c r="T3954" s="437"/>
      <c r="U3954" s="437"/>
      <c r="V3954" s="437"/>
      <c r="W3954" s="437"/>
      <c r="X3954" s="437"/>
      <c r="Y3954" s="437"/>
      <c r="Z3954" s="437"/>
      <c r="AA3954" s="437"/>
      <c r="AB3954" s="437"/>
      <c r="AC3954" s="437"/>
      <c r="AD3954" s="437"/>
      <c r="AE3954" s="437"/>
      <c r="AF3954" s="437"/>
    </row>
    <row r="3955">
      <c r="A3955" s="471" t="s">
        <v>8944</v>
      </c>
      <c r="B3955" s="516" t="s">
        <v>8946</v>
      </c>
      <c r="C3955" s="473" t="s">
        <v>39</v>
      </c>
      <c r="D3955" s="475"/>
      <c r="E3955" s="472" t="s">
        <v>8951</v>
      </c>
      <c r="F3955" s="472" t="s">
        <v>8952</v>
      </c>
      <c r="G3955" s="473" t="s">
        <v>8953</v>
      </c>
      <c r="H3955" s="451"/>
      <c r="S3955" s="452"/>
      <c r="T3955" s="437"/>
      <c r="U3955" s="437"/>
      <c r="V3955" s="437"/>
      <c r="W3955" s="437"/>
      <c r="X3955" s="437"/>
      <c r="Y3955" s="437"/>
      <c r="Z3955" s="437"/>
      <c r="AA3955" s="437"/>
      <c r="AB3955" s="437"/>
      <c r="AC3955" s="437"/>
      <c r="AD3955" s="437"/>
      <c r="AE3955" s="437"/>
      <c r="AF3955" s="437"/>
    </row>
    <row r="3956">
      <c r="A3956" s="490" t="s">
        <v>6465</v>
      </c>
      <c r="B3956" s="491">
        <v>1.0</v>
      </c>
      <c r="C3956" s="492" t="s">
        <v>8955</v>
      </c>
      <c r="D3956" s="493"/>
      <c r="E3956" s="494" t="s">
        <v>8956</v>
      </c>
      <c r="F3956" s="491"/>
      <c r="G3956" s="495" t="s">
        <v>8963</v>
      </c>
      <c r="H3956" s="451"/>
      <c r="S3956" s="452"/>
      <c r="T3956" s="437"/>
      <c r="U3956" s="437"/>
      <c r="V3956" s="437"/>
      <c r="W3956" s="437"/>
      <c r="X3956" s="437"/>
      <c r="Y3956" s="437"/>
      <c r="Z3956" s="437"/>
      <c r="AA3956" s="437"/>
      <c r="AB3956" s="437"/>
      <c r="AC3956" s="437"/>
      <c r="AD3956" s="437"/>
      <c r="AE3956" s="437"/>
      <c r="AF3956" s="437"/>
    </row>
    <row r="3957">
      <c r="A3957" s="496"/>
      <c r="B3957" s="497"/>
      <c r="C3957" s="497"/>
      <c r="E3957" s="497"/>
      <c r="F3957" s="497"/>
      <c r="G3957" s="497"/>
      <c r="H3957" s="451"/>
      <c r="S3957" s="452"/>
      <c r="T3957" s="437"/>
      <c r="U3957" s="437"/>
      <c r="V3957" s="437"/>
      <c r="W3957" s="437"/>
      <c r="X3957" s="437"/>
      <c r="Y3957" s="437"/>
      <c r="Z3957" s="437"/>
      <c r="AA3957" s="437"/>
      <c r="AB3957" s="437"/>
      <c r="AC3957" s="437"/>
      <c r="AD3957" s="437"/>
      <c r="AE3957" s="437"/>
      <c r="AF3957" s="437"/>
    </row>
    <row r="3958">
      <c r="A3958" s="498" t="s">
        <v>8964</v>
      </c>
      <c r="B3958" s="435"/>
      <c r="C3958" s="435"/>
      <c r="D3958" s="499" t="s">
        <v>8965</v>
      </c>
      <c r="E3958" s="500" t="s">
        <v>8966</v>
      </c>
      <c r="F3958" s="499" t="s">
        <v>8967</v>
      </c>
      <c r="G3958" s="435"/>
      <c r="H3958" s="435"/>
      <c r="I3958" s="435"/>
      <c r="J3958" s="501" t="s">
        <v>8965</v>
      </c>
      <c r="K3958" s="500" t="s">
        <v>8966</v>
      </c>
      <c r="L3958" s="501" t="s">
        <v>8968</v>
      </c>
      <c r="M3958" s="435"/>
      <c r="N3958" s="435"/>
      <c r="O3958" s="435"/>
      <c r="P3958" s="502" t="s">
        <v>8965</v>
      </c>
      <c r="Q3958" s="503" t="s">
        <v>8966</v>
      </c>
      <c r="R3958" s="504"/>
      <c r="S3958" s="436"/>
      <c r="T3958" s="437"/>
      <c r="U3958" s="437"/>
      <c r="V3958" s="437"/>
      <c r="W3958" s="437"/>
      <c r="X3958" s="437"/>
      <c r="Y3958" s="437"/>
      <c r="Z3958" s="437"/>
      <c r="AA3958" s="437"/>
      <c r="AB3958" s="437"/>
      <c r="AC3958" s="437"/>
      <c r="AD3958" s="437"/>
      <c r="AE3958" s="437"/>
      <c r="AF3958" s="437"/>
    </row>
    <row r="3959">
      <c r="A3959" s="505"/>
      <c r="S3959" s="452"/>
      <c r="T3959" s="437"/>
      <c r="U3959" s="437"/>
      <c r="V3959" s="437"/>
      <c r="W3959" s="437"/>
      <c r="X3959" s="437"/>
      <c r="Y3959" s="437"/>
      <c r="Z3959" s="437"/>
      <c r="AA3959" s="437"/>
      <c r="AB3959" s="437"/>
      <c r="AC3959" s="437"/>
      <c r="AD3959" s="437"/>
      <c r="AE3959" s="437"/>
      <c r="AF3959" s="437"/>
    </row>
    <row r="3960">
      <c r="A3960" s="506" t="s">
        <v>8969</v>
      </c>
      <c r="D3960" s="507" t="s">
        <v>8965</v>
      </c>
      <c r="E3960" s="508" t="s">
        <v>8966</v>
      </c>
      <c r="F3960" s="507" t="s">
        <v>8970</v>
      </c>
      <c r="J3960" s="507" t="s">
        <v>8965</v>
      </c>
      <c r="K3960" s="508" t="s">
        <v>8966</v>
      </c>
      <c r="L3960" s="507" t="s">
        <v>8971</v>
      </c>
      <c r="P3960" s="509" t="s">
        <v>8965</v>
      </c>
      <c r="Q3960" s="510" t="s">
        <v>8966</v>
      </c>
      <c r="R3960" s="511" t="s">
        <v>8972</v>
      </c>
      <c r="S3960" s="452"/>
      <c r="T3960" s="437"/>
      <c r="U3960" s="437"/>
      <c r="V3960" s="437"/>
      <c r="W3960" s="437"/>
      <c r="X3960" s="437"/>
      <c r="Y3960" s="437"/>
      <c r="Z3960" s="437"/>
      <c r="AA3960" s="437"/>
      <c r="AB3960" s="437"/>
      <c r="AC3960" s="437"/>
      <c r="AD3960" s="437"/>
      <c r="AE3960" s="437"/>
      <c r="AF3960" s="437"/>
    </row>
    <row r="3961">
      <c r="A3961" s="512"/>
      <c r="B3961" s="513"/>
      <c r="C3961" s="513"/>
      <c r="D3961" s="513"/>
      <c r="E3961" s="513"/>
      <c r="F3961" s="513"/>
      <c r="G3961" s="513"/>
      <c r="H3961" s="513"/>
      <c r="I3961" s="513"/>
      <c r="J3961" s="513"/>
      <c r="K3961" s="513"/>
      <c r="L3961" s="513"/>
      <c r="M3961" s="513"/>
      <c r="N3961" s="513"/>
      <c r="O3961" s="513"/>
      <c r="P3961" s="513"/>
      <c r="Q3961" s="513"/>
      <c r="R3961" s="513"/>
      <c r="S3961" s="514"/>
      <c r="T3961" s="437"/>
      <c r="U3961" s="437"/>
      <c r="V3961" s="437"/>
      <c r="W3961" s="437"/>
      <c r="X3961" s="437"/>
      <c r="Y3961" s="437"/>
      <c r="Z3961" s="437"/>
      <c r="AA3961" s="437"/>
      <c r="AB3961" s="437"/>
      <c r="AC3961" s="437"/>
      <c r="AD3961" s="437"/>
      <c r="AE3961" s="437"/>
      <c r="AF3961" s="437"/>
    </row>
    <row r="3962">
      <c r="A3962" s="434" t="s">
        <v>9117</v>
      </c>
      <c r="B3962" s="435"/>
      <c r="C3962" s="435"/>
      <c r="D3962" s="435"/>
      <c r="E3962" s="435"/>
      <c r="F3962" s="435"/>
      <c r="G3962" s="435"/>
      <c r="H3962" s="435"/>
      <c r="I3962" s="435"/>
      <c r="J3962" s="435"/>
      <c r="K3962" s="435"/>
      <c r="L3962" s="435"/>
      <c r="M3962" s="435"/>
      <c r="N3962" s="435"/>
      <c r="O3962" s="435"/>
      <c r="P3962" s="435"/>
      <c r="Q3962" s="435"/>
      <c r="R3962" s="435"/>
      <c r="S3962" s="436"/>
      <c r="T3962" s="437"/>
      <c r="U3962" s="437"/>
      <c r="V3962" s="437"/>
      <c r="W3962" s="437"/>
      <c r="X3962" s="437"/>
      <c r="Y3962" s="437"/>
      <c r="Z3962" s="437"/>
      <c r="AA3962" s="437"/>
      <c r="AB3962" s="437"/>
      <c r="AC3962" s="437"/>
      <c r="AD3962" s="437"/>
      <c r="AE3962" s="437"/>
      <c r="AF3962" s="437"/>
    </row>
    <row r="3963">
      <c r="A3963" s="438" t="s">
        <v>8935</v>
      </c>
      <c r="B3963" s="439"/>
      <c r="C3963" s="438" t="s">
        <v>8936</v>
      </c>
      <c r="D3963" s="440"/>
      <c r="E3963" s="439"/>
      <c r="F3963" s="441" t="s">
        <v>1437</v>
      </c>
      <c r="G3963" s="442" t="s">
        <v>8937</v>
      </c>
      <c r="H3963" s="443" t="s">
        <v>1442</v>
      </c>
      <c r="I3963" s="444"/>
      <c r="J3963" s="444"/>
      <c r="K3963" s="444"/>
      <c r="L3963" s="444"/>
      <c r="M3963" s="444"/>
      <c r="N3963" s="444"/>
      <c r="O3963" s="444"/>
      <c r="P3963" s="444"/>
      <c r="Q3963" s="444"/>
      <c r="R3963" s="444"/>
      <c r="S3963" s="445"/>
      <c r="T3963" s="437"/>
      <c r="U3963" s="437"/>
      <c r="V3963" s="437"/>
      <c r="W3963" s="437"/>
      <c r="X3963" s="437"/>
      <c r="Y3963" s="437"/>
      <c r="Z3963" s="437"/>
      <c r="AA3963" s="437"/>
      <c r="AB3963" s="437"/>
      <c r="AC3963" s="437"/>
      <c r="AD3963" s="437"/>
      <c r="AE3963" s="437"/>
      <c r="AF3963" s="437"/>
    </row>
    <row r="3964">
      <c r="A3964" s="446" t="s">
        <v>8938</v>
      </c>
      <c r="B3964" s="22"/>
      <c r="C3964" s="447"/>
      <c r="D3964" s="448"/>
      <c r="E3964" s="22"/>
      <c r="F3964" s="449" t="s">
        <v>8939</v>
      </c>
      <c r="G3964" s="450"/>
      <c r="H3964" s="451"/>
      <c r="S3964" s="452"/>
      <c r="T3964" s="437"/>
      <c r="U3964" s="437"/>
      <c r="V3964" s="437"/>
      <c r="W3964" s="437"/>
      <c r="X3964" s="437"/>
      <c r="Y3964" s="437"/>
      <c r="Z3964" s="437"/>
      <c r="AA3964" s="437"/>
      <c r="AB3964" s="437"/>
      <c r="AC3964" s="437"/>
      <c r="AD3964" s="437"/>
      <c r="AE3964" s="437"/>
      <c r="AF3964" s="437"/>
    </row>
    <row r="3965">
      <c r="A3965" s="453" t="s">
        <v>8940</v>
      </c>
      <c r="B3965" s="448"/>
      <c r="C3965" s="448"/>
      <c r="D3965" s="22"/>
      <c r="E3965" s="454" t="s">
        <v>8941</v>
      </c>
      <c r="F3965" s="455" t="s">
        <v>8942</v>
      </c>
      <c r="G3965" s="456"/>
      <c r="H3965" s="451"/>
      <c r="S3965" s="452"/>
      <c r="T3965" s="437"/>
      <c r="U3965" s="437"/>
      <c r="V3965" s="437"/>
      <c r="W3965" s="437"/>
      <c r="X3965" s="437"/>
      <c r="Y3965" s="437"/>
      <c r="Z3965" s="437"/>
      <c r="AA3965" s="437"/>
      <c r="AB3965" s="437"/>
      <c r="AC3965" s="437"/>
      <c r="AD3965" s="437"/>
      <c r="AE3965" s="437"/>
      <c r="AF3965" s="437"/>
    </row>
    <row r="3966">
      <c r="A3966" s="457" t="s">
        <v>8943</v>
      </c>
      <c r="B3966" s="458"/>
      <c r="C3966" s="458"/>
      <c r="D3966" s="459"/>
      <c r="E3966" s="460"/>
      <c r="F3966" s="461"/>
      <c r="G3966" s="462"/>
      <c r="H3966" s="463"/>
      <c r="I3966" s="464"/>
      <c r="J3966" s="464"/>
      <c r="K3966" s="464"/>
      <c r="L3966" s="464"/>
      <c r="M3966" s="464"/>
      <c r="N3966" s="464"/>
      <c r="O3966" s="464"/>
      <c r="P3966" s="464"/>
      <c r="Q3966" s="464"/>
      <c r="R3966" s="464"/>
      <c r="S3966" s="465"/>
      <c r="T3966" s="437"/>
      <c r="U3966" s="437"/>
      <c r="V3966" s="437"/>
      <c r="W3966" s="437"/>
      <c r="X3966" s="437"/>
      <c r="Y3966" s="437"/>
      <c r="Z3966" s="437"/>
      <c r="AA3966" s="437"/>
      <c r="AB3966" s="437"/>
      <c r="AC3966" s="437"/>
      <c r="AD3966" s="437"/>
      <c r="AE3966" s="437"/>
      <c r="AF3966" s="437"/>
    </row>
    <row r="3967">
      <c r="A3967" s="466" t="s">
        <v>8944</v>
      </c>
      <c r="B3967" s="467"/>
      <c r="C3967" s="468" t="s">
        <v>8945</v>
      </c>
      <c r="D3967" s="469"/>
      <c r="E3967" s="469"/>
      <c r="F3967" s="469"/>
      <c r="G3967" s="469"/>
      <c r="H3967" s="560" t="s">
        <v>9018</v>
      </c>
      <c r="J3967" s="561" t="s">
        <v>9019</v>
      </c>
      <c r="N3967" s="562" t="s">
        <v>9020</v>
      </c>
      <c r="O3967" s="444"/>
      <c r="P3967" s="561" t="s">
        <v>9019</v>
      </c>
      <c r="S3967" s="452"/>
      <c r="T3967" s="437"/>
      <c r="U3967" s="437"/>
      <c r="V3967" s="437"/>
      <c r="W3967" s="437"/>
      <c r="X3967" s="437"/>
      <c r="Y3967" s="437"/>
      <c r="Z3967" s="437"/>
      <c r="AA3967" s="437"/>
      <c r="AB3967" s="437"/>
      <c r="AC3967" s="437"/>
      <c r="AD3967" s="437"/>
      <c r="AE3967" s="437"/>
      <c r="AF3967" s="437"/>
    </row>
    <row r="3968">
      <c r="A3968" s="471"/>
      <c r="B3968" s="472" t="s">
        <v>8946</v>
      </c>
      <c r="C3968" s="473" t="s">
        <v>8947</v>
      </c>
      <c r="D3968" s="474"/>
      <c r="E3968" s="474"/>
      <c r="F3968" s="475"/>
      <c r="G3968" s="473" t="s">
        <v>8948</v>
      </c>
      <c r="H3968" s="451"/>
      <c r="S3968" s="452"/>
      <c r="T3968" s="437"/>
      <c r="U3968" s="437"/>
      <c r="V3968" s="437"/>
      <c r="W3968" s="437"/>
      <c r="X3968" s="437"/>
      <c r="Y3968" s="437"/>
      <c r="Z3968" s="437"/>
      <c r="AA3968" s="437"/>
      <c r="AB3968" s="437"/>
      <c r="AC3968" s="437"/>
      <c r="AD3968" s="437"/>
      <c r="AE3968" s="437"/>
      <c r="AF3968" s="437"/>
    </row>
    <row r="3969">
      <c r="A3969" s="471" t="s">
        <v>2101</v>
      </c>
      <c r="B3969" s="472">
        <v>1.0</v>
      </c>
      <c r="C3969" s="476" t="s">
        <v>2102</v>
      </c>
      <c r="D3969" s="474"/>
      <c r="E3969" s="474"/>
      <c r="F3969" s="475"/>
      <c r="G3969" s="477"/>
      <c r="H3969" s="558" t="s">
        <v>1441</v>
      </c>
      <c r="S3969" s="452"/>
      <c r="T3969" s="437"/>
      <c r="U3969" s="437"/>
      <c r="V3969" s="437"/>
      <c r="W3969" s="437"/>
      <c r="X3969" s="437"/>
      <c r="Y3969" s="437"/>
      <c r="Z3969" s="437"/>
      <c r="AA3969" s="437"/>
      <c r="AB3969" s="437"/>
      <c r="AC3969" s="437"/>
      <c r="AD3969" s="437"/>
      <c r="AE3969" s="437"/>
      <c r="AF3969" s="437"/>
    </row>
    <row r="3970">
      <c r="A3970" s="471" t="s">
        <v>2101</v>
      </c>
      <c r="B3970" s="478">
        <v>2.0</v>
      </c>
      <c r="C3970" s="476" t="s">
        <v>2103</v>
      </c>
      <c r="D3970" s="474"/>
      <c r="E3970" s="474"/>
      <c r="F3970" s="475"/>
      <c r="G3970" s="477"/>
      <c r="H3970" s="451"/>
      <c r="S3970" s="452"/>
      <c r="T3970" s="437"/>
      <c r="U3970" s="437"/>
      <c r="V3970" s="437"/>
      <c r="W3970" s="437"/>
      <c r="X3970" s="437"/>
      <c r="Y3970" s="437"/>
      <c r="Z3970" s="437"/>
      <c r="AA3970" s="437"/>
      <c r="AB3970" s="437"/>
      <c r="AC3970" s="437"/>
      <c r="AD3970" s="437"/>
      <c r="AE3970" s="437"/>
      <c r="AF3970" s="437"/>
    </row>
    <row r="3971">
      <c r="A3971" s="471"/>
      <c r="B3971" s="472" t="s">
        <v>8946</v>
      </c>
      <c r="C3971" s="473" t="s">
        <v>8947</v>
      </c>
      <c r="D3971" s="474"/>
      <c r="E3971" s="475"/>
      <c r="F3971" s="472" t="s">
        <v>8948</v>
      </c>
      <c r="G3971" s="477" t="s">
        <v>8949</v>
      </c>
      <c r="H3971" s="451"/>
      <c r="S3971" s="452"/>
      <c r="T3971" s="437"/>
      <c r="U3971" s="437"/>
      <c r="V3971" s="437"/>
      <c r="W3971" s="437"/>
      <c r="X3971" s="437"/>
      <c r="Y3971" s="437"/>
      <c r="Z3971" s="437"/>
      <c r="AA3971" s="437"/>
      <c r="AB3971" s="437"/>
      <c r="AC3971" s="437"/>
      <c r="AD3971" s="437"/>
      <c r="AE3971" s="437"/>
      <c r="AF3971" s="437"/>
    </row>
    <row r="3972">
      <c r="A3972" s="471" t="s">
        <v>2104</v>
      </c>
      <c r="B3972" s="472">
        <v>1.0</v>
      </c>
      <c r="C3972" s="476" t="s">
        <v>2114</v>
      </c>
      <c r="D3972" s="474"/>
      <c r="E3972" s="475"/>
      <c r="F3972" s="478" t="s">
        <v>2115</v>
      </c>
      <c r="G3972" s="559" t="s">
        <v>1638</v>
      </c>
      <c r="H3972" s="451"/>
      <c r="S3972" s="452"/>
      <c r="T3972" s="437"/>
      <c r="U3972" s="437"/>
      <c r="V3972" s="437"/>
      <c r="W3972" s="437"/>
      <c r="X3972" s="437"/>
      <c r="Y3972" s="437"/>
      <c r="Z3972" s="437"/>
      <c r="AA3972" s="437"/>
      <c r="AB3972" s="437"/>
      <c r="AC3972" s="437"/>
      <c r="AD3972" s="437"/>
      <c r="AE3972" s="437"/>
      <c r="AF3972" s="437"/>
    </row>
    <row r="3973">
      <c r="A3973" s="471"/>
      <c r="B3973" s="472" t="s">
        <v>8946</v>
      </c>
      <c r="C3973" s="517" t="s">
        <v>6512</v>
      </c>
      <c r="D3973" s="517" t="s">
        <v>8974</v>
      </c>
      <c r="E3973" s="517" t="s">
        <v>8951</v>
      </c>
      <c r="F3973" s="517" t="s">
        <v>8952</v>
      </c>
      <c r="G3973" s="473" t="s">
        <v>8953</v>
      </c>
      <c r="H3973" s="451"/>
      <c r="S3973" s="452"/>
      <c r="T3973" s="437"/>
      <c r="U3973" s="437"/>
      <c r="V3973" s="437"/>
      <c r="W3973" s="437"/>
      <c r="X3973" s="437"/>
      <c r="Y3973" s="437"/>
      <c r="Z3973" s="437"/>
      <c r="AA3973" s="437"/>
      <c r="AB3973" s="437"/>
      <c r="AC3973" s="437"/>
      <c r="AD3973" s="437"/>
      <c r="AE3973" s="437"/>
      <c r="AF3973" s="437"/>
    </row>
    <row r="3974">
      <c r="A3974" s="471" t="s">
        <v>8975</v>
      </c>
      <c r="B3974" s="472">
        <v>1.0</v>
      </c>
      <c r="C3974" s="478" t="s">
        <v>8976</v>
      </c>
      <c r="D3974" s="472"/>
      <c r="E3974" s="478" t="s">
        <v>8977</v>
      </c>
      <c r="F3974" s="472"/>
      <c r="G3974" s="473" t="s">
        <v>8978</v>
      </c>
      <c r="H3974" s="451"/>
      <c r="S3974" s="452"/>
      <c r="T3974" s="437"/>
      <c r="U3974" s="437"/>
      <c r="V3974" s="437"/>
      <c r="W3974" s="437"/>
      <c r="X3974" s="437"/>
      <c r="Y3974" s="437"/>
      <c r="Z3974" s="437"/>
      <c r="AA3974" s="437"/>
      <c r="AB3974" s="437"/>
      <c r="AC3974" s="437"/>
      <c r="AD3974" s="437"/>
      <c r="AE3974" s="437"/>
      <c r="AF3974" s="437"/>
    </row>
    <row r="3975">
      <c r="A3975" s="471"/>
      <c r="B3975" s="472" t="s">
        <v>8946</v>
      </c>
      <c r="C3975" s="476" t="s">
        <v>8958</v>
      </c>
      <c r="D3975" s="474"/>
      <c r="E3975" s="474"/>
      <c r="F3975" s="475"/>
      <c r="G3975" s="473" t="s">
        <v>8959</v>
      </c>
      <c r="H3975" s="451"/>
      <c r="S3975" s="452"/>
      <c r="T3975" s="437"/>
      <c r="U3975" s="437"/>
      <c r="V3975" s="437"/>
      <c r="W3975" s="437"/>
      <c r="X3975" s="437"/>
      <c r="Y3975" s="437"/>
      <c r="Z3975" s="437"/>
      <c r="AA3975" s="437"/>
      <c r="AB3975" s="437"/>
      <c r="AC3975" s="437"/>
      <c r="AD3975" s="437"/>
      <c r="AE3975" s="437"/>
      <c r="AF3975" s="437"/>
    </row>
    <row r="3976">
      <c r="A3976" s="486" t="s">
        <v>1636</v>
      </c>
      <c r="B3976" s="478">
        <v>1.0</v>
      </c>
      <c r="C3976" s="487" t="s">
        <v>1637</v>
      </c>
      <c r="D3976" s="474"/>
      <c r="E3976" s="474"/>
      <c r="F3976" s="475"/>
      <c r="G3976" s="476" t="s">
        <v>1638</v>
      </c>
      <c r="H3976" s="451"/>
      <c r="S3976" s="452"/>
      <c r="T3976" s="437"/>
      <c r="U3976" s="437"/>
      <c r="V3976" s="437"/>
      <c r="W3976" s="437"/>
      <c r="X3976" s="437"/>
      <c r="Y3976" s="437"/>
      <c r="Z3976" s="437"/>
      <c r="AA3976" s="437"/>
      <c r="AB3976" s="437"/>
      <c r="AC3976" s="437"/>
      <c r="AD3976" s="437"/>
      <c r="AE3976" s="437"/>
      <c r="AF3976" s="437"/>
    </row>
    <row r="3977">
      <c r="A3977" s="486" t="s">
        <v>1636</v>
      </c>
      <c r="B3977" s="478">
        <v>2.0</v>
      </c>
      <c r="C3977" s="487" t="s">
        <v>1676</v>
      </c>
      <c r="D3977" s="474"/>
      <c r="E3977" s="474"/>
      <c r="F3977" s="475"/>
      <c r="G3977" s="476" t="s">
        <v>1638</v>
      </c>
      <c r="H3977" s="451"/>
      <c r="S3977" s="452"/>
      <c r="T3977" s="437"/>
      <c r="U3977" s="437"/>
      <c r="V3977" s="437"/>
      <c r="W3977" s="437"/>
      <c r="X3977" s="437"/>
      <c r="Y3977" s="437"/>
      <c r="Z3977" s="437"/>
      <c r="AA3977" s="437"/>
      <c r="AB3977" s="437"/>
      <c r="AC3977" s="437"/>
      <c r="AD3977" s="437"/>
      <c r="AE3977" s="437"/>
      <c r="AF3977" s="437"/>
    </row>
    <row r="3978">
      <c r="A3978" s="486" t="s">
        <v>1636</v>
      </c>
      <c r="B3978" s="478">
        <v>3.0</v>
      </c>
      <c r="C3978" s="487" t="s">
        <v>1677</v>
      </c>
      <c r="D3978" s="474"/>
      <c r="E3978" s="474"/>
      <c r="F3978" s="475"/>
      <c r="G3978" s="476" t="s">
        <v>1638</v>
      </c>
      <c r="H3978" s="451"/>
      <c r="S3978" s="452"/>
      <c r="T3978" s="437"/>
      <c r="U3978" s="437"/>
      <c r="V3978" s="437"/>
      <c r="W3978" s="437"/>
      <c r="X3978" s="437"/>
      <c r="Y3978" s="437"/>
      <c r="Z3978" s="437"/>
      <c r="AA3978" s="437"/>
      <c r="AB3978" s="437"/>
      <c r="AC3978" s="437"/>
      <c r="AD3978" s="437"/>
      <c r="AE3978" s="437"/>
      <c r="AF3978" s="437"/>
    </row>
    <row r="3979">
      <c r="A3979" s="486" t="s">
        <v>1636</v>
      </c>
      <c r="B3979" s="478">
        <v>4.0</v>
      </c>
      <c r="C3979" s="487" t="s">
        <v>1678</v>
      </c>
      <c r="D3979" s="474"/>
      <c r="E3979" s="474"/>
      <c r="F3979" s="475"/>
      <c r="G3979" s="476" t="s">
        <v>1638</v>
      </c>
      <c r="H3979" s="451"/>
      <c r="S3979" s="452"/>
      <c r="T3979" s="437"/>
      <c r="U3979" s="437"/>
      <c r="V3979" s="437"/>
      <c r="W3979" s="437"/>
      <c r="X3979" s="437"/>
      <c r="Y3979" s="437"/>
      <c r="Z3979" s="437"/>
      <c r="AA3979" s="437"/>
      <c r="AB3979" s="437"/>
      <c r="AC3979" s="437"/>
      <c r="AD3979" s="437"/>
      <c r="AE3979" s="437"/>
      <c r="AF3979" s="437"/>
    </row>
    <row r="3980">
      <c r="A3980" s="486" t="s">
        <v>1646</v>
      </c>
      <c r="B3980" s="478">
        <v>5.0</v>
      </c>
      <c r="C3980" s="487" t="s">
        <v>1679</v>
      </c>
      <c r="D3980" s="474"/>
      <c r="E3980" s="474"/>
      <c r="F3980" s="475"/>
      <c r="G3980" s="476" t="s">
        <v>1648</v>
      </c>
      <c r="H3980" s="451"/>
      <c r="S3980" s="452"/>
      <c r="T3980" s="437"/>
      <c r="U3980" s="437"/>
      <c r="V3980" s="437"/>
      <c r="W3980" s="437"/>
      <c r="X3980" s="437"/>
      <c r="Y3980" s="437"/>
      <c r="Z3980" s="437"/>
      <c r="AA3980" s="437"/>
      <c r="AB3980" s="437"/>
      <c r="AC3980" s="437"/>
      <c r="AD3980" s="437"/>
      <c r="AE3980" s="437"/>
      <c r="AF3980" s="437"/>
    </row>
    <row r="3981">
      <c r="A3981" s="486" t="s">
        <v>1646</v>
      </c>
      <c r="B3981" s="478">
        <v>6.0</v>
      </c>
      <c r="C3981" s="487" t="s">
        <v>1650</v>
      </c>
      <c r="D3981" s="474"/>
      <c r="E3981" s="474"/>
      <c r="F3981" s="475"/>
      <c r="G3981" s="476" t="s">
        <v>1648</v>
      </c>
      <c r="H3981" s="451"/>
      <c r="S3981" s="452"/>
      <c r="T3981" s="437"/>
      <c r="U3981" s="437"/>
      <c r="V3981" s="437"/>
      <c r="W3981" s="437"/>
      <c r="X3981" s="437"/>
      <c r="Y3981" s="437"/>
      <c r="Z3981" s="437"/>
      <c r="AA3981" s="437"/>
      <c r="AB3981" s="437"/>
      <c r="AC3981" s="437"/>
      <c r="AD3981" s="437"/>
      <c r="AE3981" s="437"/>
      <c r="AF3981" s="437"/>
    </row>
    <row r="3982">
      <c r="A3982" s="486" t="s">
        <v>1646</v>
      </c>
      <c r="B3982" s="478">
        <v>7.0</v>
      </c>
      <c r="C3982" s="487" t="s">
        <v>1680</v>
      </c>
      <c r="D3982" s="474"/>
      <c r="E3982" s="474"/>
      <c r="F3982" s="475"/>
      <c r="G3982" s="476" t="s">
        <v>1638</v>
      </c>
      <c r="H3982" s="451"/>
      <c r="S3982" s="452"/>
      <c r="T3982" s="437"/>
      <c r="U3982" s="437"/>
      <c r="V3982" s="437"/>
      <c r="W3982" s="437"/>
      <c r="X3982" s="437"/>
      <c r="Y3982" s="437"/>
      <c r="Z3982" s="437"/>
      <c r="AA3982" s="437"/>
      <c r="AB3982" s="437"/>
      <c r="AC3982" s="437"/>
      <c r="AD3982" s="437"/>
      <c r="AE3982" s="437"/>
      <c r="AF3982" s="437"/>
    </row>
    <row r="3983">
      <c r="A3983" s="486" t="s">
        <v>1646</v>
      </c>
      <c r="B3983" s="478">
        <v>8.0</v>
      </c>
      <c r="C3983" s="487" t="s">
        <v>1681</v>
      </c>
      <c r="D3983" s="474"/>
      <c r="E3983" s="474"/>
      <c r="F3983" s="475"/>
      <c r="G3983" s="476" t="s">
        <v>1638</v>
      </c>
      <c r="H3983" s="451"/>
      <c r="S3983" s="452"/>
      <c r="T3983" s="437"/>
      <c r="U3983" s="437"/>
      <c r="V3983" s="437"/>
      <c r="W3983" s="437"/>
      <c r="X3983" s="437"/>
      <c r="Y3983" s="437"/>
      <c r="Z3983" s="437"/>
      <c r="AA3983" s="437"/>
      <c r="AB3983" s="437"/>
      <c r="AC3983" s="437"/>
      <c r="AD3983" s="437"/>
      <c r="AE3983" s="437"/>
      <c r="AF3983" s="437"/>
    </row>
    <row r="3984">
      <c r="A3984" s="486" t="s">
        <v>1646</v>
      </c>
      <c r="B3984" s="478">
        <v>9.0</v>
      </c>
      <c r="C3984" s="487" t="s">
        <v>1682</v>
      </c>
      <c r="D3984" s="474"/>
      <c r="E3984" s="474"/>
      <c r="F3984" s="475"/>
      <c r="G3984" s="476" t="s">
        <v>1683</v>
      </c>
      <c r="H3984" s="451"/>
      <c r="S3984" s="452"/>
      <c r="T3984" s="437"/>
      <c r="U3984" s="437"/>
      <c r="V3984" s="437"/>
      <c r="W3984" s="437"/>
      <c r="X3984" s="437"/>
      <c r="Y3984" s="437"/>
      <c r="Z3984" s="437"/>
      <c r="AA3984" s="437"/>
      <c r="AB3984" s="437"/>
      <c r="AC3984" s="437"/>
      <c r="AD3984" s="437"/>
      <c r="AE3984" s="437"/>
      <c r="AF3984" s="437"/>
    </row>
    <row r="3985">
      <c r="A3985" s="486" t="s">
        <v>1636</v>
      </c>
      <c r="B3985" s="478">
        <v>10.0</v>
      </c>
      <c r="C3985" s="487" t="s">
        <v>1685</v>
      </c>
      <c r="D3985" s="474"/>
      <c r="E3985" s="474"/>
      <c r="F3985" s="475"/>
      <c r="G3985" s="476" t="s">
        <v>1638</v>
      </c>
      <c r="H3985" s="451"/>
      <c r="S3985" s="452"/>
      <c r="T3985" s="437"/>
      <c r="U3985" s="437"/>
      <c r="V3985" s="437"/>
      <c r="W3985" s="437"/>
      <c r="X3985" s="437"/>
      <c r="Y3985" s="437"/>
      <c r="Z3985" s="437"/>
      <c r="AA3985" s="437"/>
      <c r="AB3985" s="437"/>
      <c r="AC3985" s="437"/>
      <c r="AD3985" s="437"/>
      <c r="AE3985" s="437"/>
      <c r="AF3985" s="437"/>
    </row>
    <row r="3986">
      <c r="A3986" s="486" t="s">
        <v>1636</v>
      </c>
      <c r="B3986" s="478">
        <v>11.0</v>
      </c>
      <c r="C3986" s="487" t="s">
        <v>1654</v>
      </c>
      <c r="D3986" s="474"/>
      <c r="E3986" s="474"/>
      <c r="F3986" s="475"/>
      <c r="G3986" s="476" t="s">
        <v>1638</v>
      </c>
      <c r="H3986" s="451"/>
      <c r="S3986" s="452"/>
      <c r="T3986" s="437"/>
      <c r="U3986" s="437"/>
      <c r="V3986" s="437"/>
      <c r="W3986" s="437"/>
      <c r="X3986" s="437"/>
      <c r="Y3986" s="437"/>
      <c r="Z3986" s="437"/>
      <c r="AA3986" s="437"/>
      <c r="AB3986" s="437"/>
      <c r="AC3986" s="437"/>
      <c r="AD3986" s="437"/>
      <c r="AE3986" s="437"/>
      <c r="AF3986" s="437"/>
    </row>
    <row r="3987">
      <c r="A3987" s="489" t="s">
        <v>1646</v>
      </c>
      <c r="B3987" s="563">
        <v>12.0</v>
      </c>
      <c r="C3987" s="564" t="s">
        <v>1688</v>
      </c>
      <c r="D3987" s="474"/>
      <c r="E3987" s="474"/>
      <c r="F3987" s="474"/>
      <c r="G3987" s="563" t="s">
        <v>1689</v>
      </c>
      <c r="H3987" s="451"/>
      <c r="S3987" s="452"/>
      <c r="T3987" s="437"/>
      <c r="U3987" s="437"/>
      <c r="V3987" s="437"/>
      <c r="W3987" s="437"/>
      <c r="X3987" s="437"/>
      <c r="Y3987" s="437"/>
      <c r="Z3987" s="437"/>
      <c r="AA3987" s="437"/>
      <c r="AB3987" s="437"/>
      <c r="AC3987" s="437"/>
      <c r="AD3987" s="437"/>
      <c r="AE3987" s="437"/>
      <c r="AF3987" s="437"/>
    </row>
    <row r="3988">
      <c r="A3988" s="488" t="s">
        <v>8960</v>
      </c>
      <c r="B3988" s="474"/>
      <c r="C3988" s="474"/>
      <c r="D3988" s="474"/>
      <c r="E3988" s="474"/>
      <c r="F3988" s="474"/>
      <c r="G3988" s="474"/>
      <c r="H3988" s="451"/>
      <c r="S3988" s="452"/>
      <c r="T3988" s="437"/>
      <c r="U3988" s="437"/>
      <c r="V3988" s="437"/>
      <c r="W3988" s="437"/>
      <c r="X3988" s="437"/>
      <c r="Y3988" s="437"/>
      <c r="Z3988" s="437"/>
      <c r="AA3988" s="437"/>
      <c r="AB3988" s="437"/>
      <c r="AC3988" s="437"/>
      <c r="AD3988" s="437"/>
      <c r="AE3988" s="437"/>
      <c r="AF3988" s="437"/>
    </row>
    <row r="3989">
      <c r="A3989" s="471" t="s">
        <v>8944</v>
      </c>
      <c r="B3989" s="472" t="s">
        <v>8946</v>
      </c>
      <c r="C3989" s="473" t="s">
        <v>39</v>
      </c>
      <c r="D3989" s="475"/>
      <c r="E3989" s="472" t="s">
        <v>8951</v>
      </c>
      <c r="F3989" s="478" t="s">
        <v>8961</v>
      </c>
      <c r="G3989" s="473" t="s">
        <v>8953</v>
      </c>
      <c r="H3989" s="451"/>
      <c r="S3989" s="452"/>
      <c r="T3989" s="437"/>
      <c r="U3989" s="437"/>
      <c r="V3989" s="437"/>
      <c r="W3989" s="437"/>
      <c r="X3989" s="437"/>
      <c r="Y3989" s="437"/>
      <c r="Z3989" s="437"/>
      <c r="AA3989" s="437"/>
      <c r="AB3989" s="437"/>
      <c r="AC3989" s="437"/>
      <c r="AD3989" s="437"/>
      <c r="AE3989" s="437"/>
      <c r="AF3989" s="437"/>
    </row>
    <row r="3990">
      <c r="A3990" s="471" t="s">
        <v>6465</v>
      </c>
      <c r="B3990" s="472">
        <v>1.0</v>
      </c>
      <c r="C3990" s="476" t="s">
        <v>8955</v>
      </c>
      <c r="D3990" s="475"/>
      <c r="E3990" s="478" t="s">
        <v>8956</v>
      </c>
      <c r="F3990" s="472"/>
      <c r="G3990" s="473" t="s">
        <v>8957</v>
      </c>
      <c r="H3990" s="451"/>
      <c r="S3990" s="452"/>
      <c r="T3990" s="437"/>
      <c r="U3990" s="437"/>
      <c r="V3990" s="437"/>
      <c r="W3990" s="437"/>
      <c r="X3990" s="437"/>
      <c r="Y3990" s="437"/>
      <c r="Z3990" s="437"/>
      <c r="AA3990" s="437"/>
      <c r="AB3990" s="437"/>
      <c r="AC3990" s="437"/>
      <c r="AD3990" s="437"/>
      <c r="AE3990" s="437"/>
      <c r="AF3990" s="437"/>
    </row>
    <row r="3991">
      <c r="A3991" s="489" t="s">
        <v>8962</v>
      </c>
      <c r="B3991" s="474"/>
      <c r="C3991" s="474"/>
      <c r="D3991" s="474"/>
      <c r="E3991" s="474"/>
      <c r="F3991" s="474"/>
      <c r="G3991" s="474"/>
      <c r="H3991" s="451"/>
      <c r="S3991" s="452"/>
      <c r="T3991" s="437"/>
      <c r="U3991" s="437"/>
      <c r="V3991" s="437"/>
      <c r="W3991" s="437"/>
      <c r="X3991" s="437"/>
      <c r="Y3991" s="437"/>
      <c r="Z3991" s="437"/>
      <c r="AA3991" s="437"/>
      <c r="AB3991" s="437"/>
      <c r="AC3991" s="437"/>
      <c r="AD3991" s="437"/>
      <c r="AE3991" s="437"/>
      <c r="AF3991" s="437"/>
    </row>
    <row r="3992">
      <c r="A3992" s="471" t="s">
        <v>8944</v>
      </c>
      <c r="B3992" s="472" t="s">
        <v>8946</v>
      </c>
      <c r="C3992" s="473" t="s">
        <v>39</v>
      </c>
      <c r="D3992" s="475"/>
      <c r="E3992" s="472" t="s">
        <v>8951</v>
      </c>
      <c r="F3992" s="472" t="s">
        <v>8952</v>
      </c>
      <c r="G3992" s="473" t="s">
        <v>8953</v>
      </c>
      <c r="H3992" s="451"/>
      <c r="S3992" s="452"/>
      <c r="T3992" s="437"/>
      <c r="U3992" s="437"/>
      <c r="V3992" s="437"/>
      <c r="W3992" s="437"/>
      <c r="X3992" s="437"/>
      <c r="Y3992" s="437"/>
      <c r="Z3992" s="437"/>
      <c r="AA3992" s="437"/>
      <c r="AB3992" s="437"/>
      <c r="AC3992" s="437"/>
      <c r="AD3992" s="437"/>
      <c r="AE3992" s="437"/>
      <c r="AF3992" s="437"/>
    </row>
    <row r="3993">
      <c r="A3993" s="490" t="s">
        <v>6465</v>
      </c>
      <c r="B3993" s="491">
        <v>1.0</v>
      </c>
      <c r="C3993" s="492" t="s">
        <v>8955</v>
      </c>
      <c r="D3993" s="493"/>
      <c r="E3993" s="494" t="s">
        <v>8956</v>
      </c>
      <c r="F3993" s="491"/>
      <c r="G3993" s="495" t="s">
        <v>8963</v>
      </c>
      <c r="H3993" s="451"/>
      <c r="S3993" s="452"/>
      <c r="T3993" s="437"/>
      <c r="U3993" s="437"/>
      <c r="V3993" s="437"/>
      <c r="W3993" s="437"/>
      <c r="X3993" s="437"/>
      <c r="Y3993" s="437"/>
      <c r="Z3993" s="437"/>
      <c r="AA3993" s="437"/>
      <c r="AB3993" s="437"/>
      <c r="AC3993" s="437"/>
      <c r="AD3993" s="437"/>
      <c r="AE3993" s="437"/>
      <c r="AF3993" s="437"/>
    </row>
    <row r="3994">
      <c r="A3994" s="496"/>
      <c r="B3994" s="497"/>
      <c r="C3994" s="497"/>
      <c r="E3994" s="497"/>
      <c r="F3994" s="497"/>
      <c r="G3994" s="497"/>
      <c r="H3994" s="451"/>
      <c r="S3994" s="452"/>
      <c r="T3994" s="437"/>
      <c r="U3994" s="437"/>
      <c r="V3994" s="437"/>
      <c r="W3994" s="437"/>
      <c r="X3994" s="437"/>
      <c r="Y3994" s="437"/>
      <c r="Z3994" s="437"/>
      <c r="AA3994" s="437"/>
      <c r="AB3994" s="437"/>
      <c r="AC3994" s="437"/>
      <c r="AD3994" s="437"/>
      <c r="AE3994" s="437"/>
      <c r="AF3994" s="437"/>
    </row>
    <row r="3995">
      <c r="A3995" s="498" t="s">
        <v>8964</v>
      </c>
      <c r="B3995" s="435"/>
      <c r="C3995" s="435"/>
      <c r="D3995" s="499" t="s">
        <v>8965</v>
      </c>
      <c r="E3995" s="500" t="s">
        <v>8966</v>
      </c>
      <c r="F3995" s="499" t="s">
        <v>8967</v>
      </c>
      <c r="G3995" s="435"/>
      <c r="H3995" s="435"/>
      <c r="I3995" s="435"/>
      <c r="J3995" s="501" t="s">
        <v>8965</v>
      </c>
      <c r="K3995" s="500" t="s">
        <v>8966</v>
      </c>
      <c r="L3995" s="501" t="s">
        <v>8968</v>
      </c>
      <c r="M3995" s="435"/>
      <c r="N3995" s="435"/>
      <c r="O3995" s="435"/>
      <c r="P3995" s="502" t="s">
        <v>8965</v>
      </c>
      <c r="Q3995" s="503" t="s">
        <v>8966</v>
      </c>
      <c r="R3995" s="504"/>
      <c r="S3995" s="436"/>
      <c r="T3995" s="437"/>
      <c r="U3995" s="437"/>
      <c r="V3995" s="437"/>
      <c r="W3995" s="437"/>
      <c r="X3995" s="437"/>
      <c r="Y3995" s="437"/>
      <c r="Z3995" s="437"/>
      <c r="AA3995" s="437"/>
      <c r="AB3995" s="437"/>
      <c r="AC3995" s="437"/>
      <c r="AD3995" s="437"/>
      <c r="AE3995" s="437"/>
      <c r="AF3995" s="437"/>
    </row>
    <row r="3996">
      <c r="A3996" s="505"/>
      <c r="S3996" s="452"/>
      <c r="T3996" s="437"/>
      <c r="U3996" s="437"/>
      <c r="V3996" s="437"/>
      <c r="W3996" s="437"/>
      <c r="X3996" s="437"/>
      <c r="Y3996" s="437"/>
      <c r="Z3996" s="437"/>
      <c r="AA3996" s="437"/>
      <c r="AB3996" s="437"/>
      <c r="AC3996" s="437"/>
      <c r="AD3996" s="437"/>
      <c r="AE3996" s="437"/>
      <c r="AF3996" s="437"/>
    </row>
    <row r="3997">
      <c r="A3997" s="506" t="s">
        <v>8969</v>
      </c>
      <c r="D3997" s="507" t="s">
        <v>8965</v>
      </c>
      <c r="E3997" s="508" t="s">
        <v>8966</v>
      </c>
      <c r="F3997" s="507" t="s">
        <v>8970</v>
      </c>
      <c r="J3997" s="507" t="s">
        <v>8965</v>
      </c>
      <c r="K3997" s="508" t="s">
        <v>8966</v>
      </c>
      <c r="L3997" s="507" t="s">
        <v>8971</v>
      </c>
      <c r="P3997" s="509" t="s">
        <v>8965</v>
      </c>
      <c r="Q3997" s="510" t="s">
        <v>8966</v>
      </c>
      <c r="R3997" s="511" t="s">
        <v>8972</v>
      </c>
      <c r="S3997" s="452"/>
      <c r="T3997" s="437"/>
      <c r="U3997" s="437"/>
      <c r="V3997" s="437"/>
      <c r="W3997" s="437"/>
      <c r="X3997" s="437"/>
      <c r="Y3997" s="437"/>
      <c r="Z3997" s="437"/>
      <c r="AA3997" s="437"/>
      <c r="AB3997" s="437"/>
      <c r="AC3997" s="437"/>
      <c r="AD3997" s="437"/>
      <c r="AE3997" s="437"/>
      <c r="AF3997" s="437"/>
    </row>
    <row r="3998">
      <c r="A3998" s="512"/>
      <c r="B3998" s="513"/>
      <c r="C3998" s="513"/>
      <c r="D3998" s="513"/>
      <c r="E3998" s="513"/>
      <c r="F3998" s="513"/>
      <c r="G3998" s="513"/>
      <c r="H3998" s="513"/>
      <c r="I3998" s="513"/>
      <c r="J3998" s="513"/>
      <c r="K3998" s="513"/>
      <c r="L3998" s="513"/>
      <c r="M3998" s="513"/>
      <c r="N3998" s="513"/>
      <c r="O3998" s="513"/>
      <c r="P3998" s="513"/>
      <c r="Q3998" s="513"/>
      <c r="R3998" s="513"/>
      <c r="S3998" s="514"/>
      <c r="T3998" s="437"/>
      <c r="U3998" s="437"/>
      <c r="V3998" s="437"/>
      <c r="W3998" s="437"/>
      <c r="X3998" s="437"/>
      <c r="Y3998" s="437"/>
      <c r="Z3998" s="437"/>
      <c r="AA3998" s="437"/>
      <c r="AB3998" s="437"/>
      <c r="AC3998" s="437"/>
      <c r="AD3998" s="437"/>
      <c r="AE3998" s="437"/>
      <c r="AF3998" s="437"/>
    </row>
    <row r="3999">
      <c r="A3999" s="434" t="s">
        <v>9118</v>
      </c>
      <c r="B3999" s="435"/>
      <c r="C3999" s="435"/>
      <c r="D3999" s="435"/>
      <c r="E3999" s="435"/>
      <c r="F3999" s="435"/>
      <c r="G3999" s="435"/>
      <c r="H3999" s="435"/>
      <c r="I3999" s="435"/>
      <c r="J3999" s="435"/>
      <c r="K3999" s="435"/>
      <c r="L3999" s="435"/>
      <c r="M3999" s="435"/>
      <c r="N3999" s="435"/>
      <c r="O3999" s="435"/>
      <c r="P3999" s="435"/>
      <c r="Q3999" s="435"/>
      <c r="R3999" s="435"/>
      <c r="S3999" s="436"/>
      <c r="T3999" s="437"/>
      <c r="U3999" s="437"/>
      <c r="V3999" s="437"/>
      <c r="W3999" s="437"/>
      <c r="X3999" s="437"/>
      <c r="Y3999" s="437"/>
      <c r="Z3999" s="437"/>
      <c r="AA3999" s="437"/>
      <c r="AB3999" s="437"/>
      <c r="AC3999" s="437"/>
      <c r="AD3999" s="437"/>
      <c r="AE3999" s="437"/>
      <c r="AF3999" s="437"/>
    </row>
    <row r="4000">
      <c r="A4000" s="438" t="s">
        <v>8935</v>
      </c>
      <c r="B4000" s="439"/>
      <c r="C4000" s="438" t="s">
        <v>8936</v>
      </c>
      <c r="D4000" s="440"/>
      <c r="E4000" s="439"/>
      <c r="F4000" s="441" t="s">
        <v>1437</v>
      </c>
      <c r="G4000" s="442" t="s">
        <v>8937</v>
      </c>
      <c r="H4000" s="443" t="s">
        <v>1442</v>
      </c>
      <c r="I4000" s="444"/>
      <c r="J4000" s="444"/>
      <c r="K4000" s="444"/>
      <c r="L4000" s="444"/>
      <c r="M4000" s="444"/>
      <c r="N4000" s="444"/>
      <c r="O4000" s="444"/>
      <c r="P4000" s="444"/>
      <c r="Q4000" s="444"/>
      <c r="R4000" s="444"/>
      <c r="S4000" s="445"/>
      <c r="T4000" s="437"/>
      <c r="U4000" s="437"/>
      <c r="V4000" s="437"/>
      <c r="W4000" s="437"/>
      <c r="X4000" s="437"/>
      <c r="Y4000" s="437"/>
      <c r="Z4000" s="437"/>
      <c r="AA4000" s="437"/>
      <c r="AB4000" s="437"/>
      <c r="AC4000" s="437"/>
      <c r="AD4000" s="437"/>
      <c r="AE4000" s="437"/>
      <c r="AF4000" s="437"/>
    </row>
    <row r="4001">
      <c r="A4001" s="446" t="s">
        <v>8938</v>
      </c>
      <c r="B4001" s="22"/>
      <c r="C4001" s="447"/>
      <c r="D4001" s="448"/>
      <c r="E4001" s="22"/>
      <c r="F4001" s="449" t="s">
        <v>8939</v>
      </c>
      <c r="G4001" s="450"/>
      <c r="H4001" s="451"/>
      <c r="S4001" s="452"/>
      <c r="T4001" s="437"/>
      <c r="U4001" s="437"/>
      <c r="V4001" s="437"/>
      <c r="W4001" s="437"/>
      <c r="X4001" s="437"/>
      <c r="Y4001" s="437"/>
      <c r="Z4001" s="437"/>
      <c r="AA4001" s="437"/>
      <c r="AB4001" s="437"/>
      <c r="AC4001" s="437"/>
      <c r="AD4001" s="437"/>
      <c r="AE4001" s="437"/>
      <c r="AF4001" s="437"/>
    </row>
    <row r="4002">
      <c r="A4002" s="453" t="s">
        <v>8940</v>
      </c>
      <c r="B4002" s="448"/>
      <c r="C4002" s="448"/>
      <c r="D4002" s="22"/>
      <c r="E4002" s="454" t="s">
        <v>8941</v>
      </c>
      <c r="F4002" s="455" t="s">
        <v>8942</v>
      </c>
      <c r="G4002" s="456"/>
      <c r="H4002" s="451"/>
      <c r="S4002" s="452"/>
      <c r="T4002" s="437"/>
      <c r="U4002" s="437"/>
      <c r="V4002" s="437"/>
      <c r="W4002" s="437"/>
      <c r="X4002" s="437"/>
      <c r="Y4002" s="437"/>
      <c r="Z4002" s="437"/>
      <c r="AA4002" s="437"/>
      <c r="AB4002" s="437"/>
      <c r="AC4002" s="437"/>
      <c r="AD4002" s="437"/>
      <c r="AE4002" s="437"/>
      <c r="AF4002" s="437"/>
    </row>
    <row r="4003">
      <c r="A4003" s="457" t="s">
        <v>8943</v>
      </c>
      <c r="B4003" s="458"/>
      <c r="C4003" s="458"/>
      <c r="D4003" s="459"/>
      <c r="E4003" s="460"/>
      <c r="F4003" s="461"/>
      <c r="G4003" s="462"/>
      <c r="H4003" s="463"/>
      <c r="I4003" s="464"/>
      <c r="J4003" s="464"/>
      <c r="K4003" s="464"/>
      <c r="L4003" s="464"/>
      <c r="M4003" s="464"/>
      <c r="N4003" s="464"/>
      <c r="O4003" s="464"/>
      <c r="P4003" s="464"/>
      <c r="Q4003" s="464"/>
      <c r="R4003" s="464"/>
      <c r="S4003" s="465"/>
      <c r="T4003" s="437"/>
      <c r="U4003" s="437"/>
      <c r="V4003" s="437"/>
      <c r="W4003" s="437"/>
      <c r="X4003" s="437"/>
      <c r="Y4003" s="437"/>
      <c r="Z4003" s="437"/>
      <c r="AA4003" s="437"/>
      <c r="AB4003" s="437"/>
      <c r="AC4003" s="437"/>
      <c r="AD4003" s="437"/>
      <c r="AE4003" s="437"/>
      <c r="AF4003" s="437"/>
    </row>
    <row r="4004">
      <c r="A4004" s="466" t="s">
        <v>8944</v>
      </c>
      <c r="B4004" s="467"/>
      <c r="C4004" s="468" t="s">
        <v>8945</v>
      </c>
      <c r="D4004" s="469"/>
      <c r="E4004" s="469"/>
      <c r="F4004" s="469"/>
      <c r="G4004" s="469"/>
      <c r="H4004" s="607" t="s">
        <v>9018</v>
      </c>
      <c r="J4004" s="561" t="s">
        <v>9019</v>
      </c>
      <c r="N4004" s="562" t="s">
        <v>9020</v>
      </c>
      <c r="O4004" s="444"/>
      <c r="P4004" s="561" t="s">
        <v>9019</v>
      </c>
      <c r="S4004" s="452"/>
      <c r="T4004" s="437"/>
      <c r="U4004" s="437"/>
      <c r="V4004" s="437"/>
      <c r="W4004" s="437"/>
      <c r="X4004" s="437"/>
      <c r="Y4004" s="437"/>
      <c r="Z4004" s="437"/>
      <c r="AA4004" s="437"/>
      <c r="AB4004" s="437"/>
      <c r="AC4004" s="437"/>
      <c r="AD4004" s="437"/>
      <c r="AE4004" s="437"/>
      <c r="AF4004" s="437"/>
    </row>
    <row r="4005">
      <c r="A4005" s="471"/>
      <c r="B4005" s="472" t="s">
        <v>8946</v>
      </c>
      <c r="C4005" s="473" t="s">
        <v>8947</v>
      </c>
      <c r="D4005" s="474"/>
      <c r="E4005" s="474"/>
      <c r="F4005" s="475"/>
      <c r="G4005" s="473" t="s">
        <v>8948</v>
      </c>
      <c r="H4005" s="451"/>
      <c r="S4005" s="452"/>
      <c r="T4005" s="437"/>
      <c r="U4005" s="437"/>
      <c r="V4005" s="437"/>
      <c r="W4005" s="437"/>
      <c r="X4005" s="437"/>
      <c r="Y4005" s="437"/>
      <c r="Z4005" s="437"/>
      <c r="AA4005" s="437"/>
      <c r="AB4005" s="437"/>
      <c r="AC4005" s="437"/>
      <c r="AD4005" s="437"/>
      <c r="AE4005" s="437"/>
      <c r="AF4005" s="437"/>
    </row>
    <row r="4006">
      <c r="A4006" s="471" t="s">
        <v>2101</v>
      </c>
      <c r="B4006" s="472">
        <v>1.0</v>
      </c>
      <c r="C4006" s="476" t="s">
        <v>2102</v>
      </c>
      <c r="D4006" s="474"/>
      <c r="E4006" s="474"/>
      <c r="F4006" s="475"/>
      <c r="G4006" s="477"/>
      <c r="H4006" s="558" t="s">
        <v>1441</v>
      </c>
      <c r="S4006" s="452"/>
      <c r="T4006" s="437"/>
      <c r="U4006" s="437"/>
      <c r="V4006" s="437"/>
      <c r="W4006" s="437"/>
      <c r="X4006" s="437"/>
      <c r="Y4006" s="437"/>
      <c r="Z4006" s="437"/>
      <c r="AA4006" s="437"/>
      <c r="AB4006" s="437"/>
      <c r="AC4006" s="437"/>
      <c r="AD4006" s="437"/>
      <c r="AE4006" s="437"/>
      <c r="AF4006" s="437"/>
    </row>
    <row r="4007">
      <c r="A4007" s="471" t="s">
        <v>2101</v>
      </c>
      <c r="B4007" s="478">
        <v>2.0</v>
      </c>
      <c r="C4007" s="476" t="s">
        <v>2103</v>
      </c>
      <c r="D4007" s="474"/>
      <c r="E4007" s="474"/>
      <c r="F4007" s="475"/>
      <c r="G4007" s="477"/>
      <c r="H4007" s="451"/>
      <c r="S4007" s="452"/>
      <c r="T4007" s="437"/>
      <c r="U4007" s="437"/>
      <c r="V4007" s="437"/>
      <c r="W4007" s="437"/>
      <c r="X4007" s="437"/>
      <c r="Y4007" s="437"/>
      <c r="Z4007" s="437"/>
      <c r="AA4007" s="437"/>
      <c r="AB4007" s="437"/>
      <c r="AC4007" s="437"/>
      <c r="AD4007" s="437"/>
      <c r="AE4007" s="437"/>
      <c r="AF4007" s="437"/>
    </row>
    <row r="4008">
      <c r="A4008" s="471"/>
      <c r="B4008" s="472" t="s">
        <v>8946</v>
      </c>
      <c r="C4008" s="473" t="s">
        <v>8947</v>
      </c>
      <c r="D4008" s="474"/>
      <c r="E4008" s="475"/>
      <c r="F4008" s="472" t="s">
        <v>8948</v>
      </c>
      <c r="G4008" s="477" t="s">
        <v>8949</v>
      </c>
      <c r="H4008" s="451"/>
      <c r="S4008" s="452"/>
      <c r="T4008" s="437"/>
      <c r="U4008" s="437"/>
      <c r="V4008" s="437"/>
      <c r="W4008" s="437"/>
      <c r="X4008" s="437"/>
      <c r="Y4008" s="437"/>
      <c r="Z4008" s="437"/>
      <c r="AA4008" s="437"/>
      <c r="AB4008" s="437"/>
      <c r="AC4008" s="437"/>
      <c r="AD4008" s="437"/>
      <c r="AE4008" s="437"/>
      <c r="AF4008" s="437"/>
    </row>
    <row r="4009">
      <c r="A4009" s="471" t="s">
        <v>2104</v>
      </c>
      <c r="B4009" s="472">
        <v>1.0</v>
      </c>
      <c r="C4009" s="476" t="s">
        <v>2105</v>
      </c>
      <c r="D4009" s="474"/>
      <c r="E4009" s="475"/>
      <c r="F4009" s="478" t="s">
        <v>2106</v>
      </c>
      <c r="G4009" s="559" t="s">
        <v>1638</v>
      </c>
      <c r="H4009" s="451"/>
      <c r="S4009" s="452"/>
      <c r="T4009" s="437"/>
      <c r="U4009" s="437"/>
      <c r="V4009" s="437"/>
      <c r="W4009" s="437"/>
      <c r="X4009" s="437"/>
      <c r="Y4009" s="437"/>
      <c r="Z4009" s="437"/>
      <c r="AA4009" s="437"/>
      <c r="AB4009" s="437"/>
      <c r="AC4009" s="437"/>
      <c r="AD4009" s="437"/>
      <c r="AE4009" s="437"/>
      <c r="AF4009" s="437"/>
    </row>
    <row r="4010">
      <c r="A4010" s="471" t="s">
        <v>2104</v>
      </c>
      <c r="B4010" s="478">
        <v>2.0</v>
      </c>
      <c r="C4010" s="476" t="s">
        <v>2107</v>
      </c>
      <c r="D4010" s="474"/>
      <c r="E4010" s="475"/>
      <c r="F4010" s="478" t="s">
        <v>2108</v>
      </c>
      <c r="G4010" s="559" t="s">
        <v>1638</v>
      </c>
      <c r="H4010" s="451"/>
      <c r="S4010" s="452"/>
      <c r="T4010" s="437"/>
      <c r="U4010" s="437"/>
      <c r="V4010" s="437"/>
      <c r="W4010" s="437"/>
      <c r="X4010" s="437"/>
      <c r="Y4010" s="437"/>
      <c r="Z4010" s="437"/>
      <c r="AA4010" s="437"/>
      <c r="AB4010" s="437"/>
      <c r="AC4010" s="437"/>
      <c r="AD4010" s="437"/>
      <c r="AE4010" s="437"/>
      <c r="AF4010" s="437"/>
    </row>
    <row r="4011">
      <c r="A4011" s="471"/>
      <c r="B4011" s="472" t="s">
        <v>8946</v>
      </c>
      <c r="C4011" s="517" t="s">
        <v>6512</v>
      </c>
      <c r="D4011" s="517" t="s">
        <v>8974</v>
      </c>
      <c r="E4011" s="517" t="s">
        <v>8951</v>
      </c>
      <c r="F4011" s="517" t="s">
        <v>8952</v>
      </c>
      <c r="G4011" s="473" t="s">
        <v>8953</v>
      </c>
      <c r="H4011" s="451"/>
      <c r="S4011" s="452"/>
      <c r="T4011" s="437"/>
      <c r="U4011" s="437"/>
      <c r="V4011" s="437"/>
      <c r="W4011" s="437"/>
      <c r="X4011" s="437"/>
      <c r="Y4011" s="437"/>
      <c r="Z4011" s="437"/>
      <c r="AA4011" s="437"/>
      <c r="AB4011" s="437"/>
      <c r="AC4011" s="437"/>
      <c r="AD4011" s="437"/>
      <c r="AE4011" s="437"/>
      <c r="AF4011" s="437"/>
    </row>
    <row r="4012">
      <c r="A4012" s="471" t="s">
        <v>8975</v>
      </c>
      <c r="B4012" s="472">
        <v>1.0</v>
      </c>
      <c r="C4012" s="478" t="s">
        <v>8976</v>
      </c>
      <c r="D4012" s="472"/>
      <c r="E4012" s="478" t="s">
        <v>8977</v>
      </c>
      <c r="F4012" s="472"/>
      <c r="G4012" s="473" t="s">
        <v>8978</v>
      </c>
      <c r="H4012" s="451"/>
      <c r="S4012" s="452"/>
      <c r="T4012" s="437"/>
      <c r="U4012" s="437"/>
      <c r="V4012" s="437"/>
      <c r="W4012" s="437"/>
      <c r="X4012" s="437"/>
      <c r="Y4012" s="437"/>
      <c r="Z4012" s="437"/>
      <c r="AA4012" s="437"/>
      <c r="AB4012" s="437"/>
      <c r="AC4012" s="437"/>
      <c r="AD4012" s="437"/>
      <c r="AE4012" s="437"/>
      <c r="AF4012" s="437"/>
    </row>
    <row r="4013">
      <c r="A4013" s="471"/>
      <c r="B4013" s="472" t="s">
        <v>8946</v>
      </c>
      <c r="C4013" s="476" t="s">
        <v>8958</v>
      </c>
      <c r="D4013" s="474"/>
      <c r="E4013" s="474"/>
      <c r="F4013" s="475"/>
      <c r="G4013" s="473" t="s">
        <v>8959</v>
      </c>
      <c r="H4013" s="451"/>
      <c r="S4013" s="452"/>
      <c r="T4013" s="437"/>
      <c r="U4013" s="437"/>
      <c r="V4013" s="437"/>
      <c r="W4013" s="437"/>
      <c r="X4013" s="437"/>
      <c r="Y4013" s="437"/>
      <c r="Z4013" s="437"/>
      <c r="AA4013" s="437"/>
      <c r="AB4013" s="437"/>
      <c r="AC4013" s="437"/>
      <c r="AD4013" s="437"/>
      <c r="AE4013" s="437"/>
      <c r="AF4013" s="437"/>
    </row>
    <row r="4014">
      <c r="A4014" s="486" t="s">
        <v>1636</v>
      </c>
      <c r="B4014" s="478">
        <v>1.0</v>
      </c>
      <c r="C4014" s="487" t="s">
        <v>1637</v>
      </c>
      <c r="D4014" s="474"/>
      <c r="E4014" s="474"/>
      <c r="F4014" s="475"/>
      <c r="G4014" s="476" t="s">
        <v>1638</v>
      </c>
      <c r="H4014" s="451"/>
      <c r="S4014" s="452"/>
      <c r="T4014" s="437"/>
      <c r="U4014" s="437"/>
      <c r="V4014" s="437"/>
      <c r="W4014" s="437"/>
      <c r="X4014" s="437"/>
      <c r="Y4014" s="437"/>
      <c r="Z4014" s="437"/>
      <c r="AA4014" s="437"/>
      <c r="AB4014" s="437"/>
      <c r="AC4014" s="437"/>
      <c r="AD4014" s="437"/>
      <c r="AE4014" s="437"/>
      <c r="AF4014" s="437"/>
    </row>
    <row r="4015">
      <c r="A4015" s="486" t="s">
        <v>1636</v>
      </c>
      <c r="B4015" s="478">
        <v>2.0</v>
      </c>
      <c r="C4015" s="487" t="s">
        <v>1640</v>
      </c>
      <c r="D4015" s="474"/>
      <c r="E4015" s="474"/>
      <c r="F4015" s="475"/>
      <c r="G4015" s="476" t="s">
        <v>1638</v>
      </c>
      <c r="H4015" s="451"/>
      <c r="S4015" s="452"/>
      <c r="T4015" s="437"/>
      <c r="U4015" s="437"/>
      <c r="V4015" s="437"/>
      <c r="W4015" s="437"/>
      <c r="X4015" s="437"/>
      <c r="Y4015" s="437"/>
      <c r="Z4015" s="437"/>
      <c r="AA4015" s="437"/>
      <c r="AB4015" s="437"/>
      <c r="AC4015" s="437"/>
      <c r="AD4015" s="437"/>
      <c r="AE4015" s="437"/>
      <c r="AF4015" s="437"/>
    </row>
    <row r="4016">
      <c r="A4016" s="486" t="s">
        <v>1636</v>
      </c>
      <c r="B4016" s="478">
        <v>3.0</v>
      </c>
      <c r="C4016" s="487" t="s">
        <v>1642</v>
      </c>
      <c r="D4016" s="474"/>
      <c r="E4016" s="474"/>
      <c r="F4016" s="475"/>
      <c r="G4016" s="476" t="s">
        <v>1638</v>
      </c>
      <c r="H4016" s="451"/>
      <c r="S4016" s="452"/>
      <c r="T4016" s="437"/>
      <c r="U4016" s="437"/>
      <c r="V4016" s="437"/>
      <c r="W4016" s="437"/>
      <c r="X4016" s="437"/>
      <c r="Y4016" s="437"/>
      <c r="Z4016" s="437"/>
      <c r="AA4016" s="437"/>
      <c r="AB4016" s="437"/>
      <c r="AC4016" s="437"/>
      <c r="AD4016" s="437"/>
      <c r="AE4016" s="437"/>
      <c r="AF4016" s="437"/>
    </row>
    <row r="4017">
      <c r="A4017" s="486" t="s">
        <v>1636</v>
      </c>
      <c r="B4017" s="478">
        <v>4.0</v>
      </c>
      <c r="C4017" s="487" t="s">
        <v>1644</v>
      </c>
      <c r="D4017" s="474"/>
      <c r="E4017" s="474"/>
      <c r="F4017" s="475"/>
      <c r="G4017" s="476" t="s">
        <v>1638</v>
      </c>
      <c r="H4017" s="451"/>
      <c r="S4017" s="452"/>
      <c r="T4017" s="437"/>
      <c r="U4017" s="437"/>
      <c r="V4017" s="437"/>
      <c r="W4017" s="437"/>
      <c r="X4017" s="437"/>
      <c r="Y4017" s="437"/>
      <c r="Z4017" s="437"/>
      <c r="AA4017" s="437"/>
      <c r="AB4017" s="437"/>
      <c r="AC4017" s="437"/>
      <c r="AD4017" s="437"/>
      <c r="AE4017" s="437"/>
      <c r="AF4017" s="437"/>
    </row>
    <row r="4018">
      <c r="A4018" s="486" t="s">
        <v>1646</v>
      </c>
      <c r="B4018" s="478">
        <v>5.0</v>
      </c>
      <c r="C4018" s="487" t="s">
        <v>1647</v>
      </c>
      <c r="D4018" s="474"/>
      <c r="E4018" s="474"/>
      <c r="F4018" s="475"/>
      <c r="G4018" s="476" t="s">
        <v>1648</v>
      </c>
      <c r="H4018" s="451"/>
      <c r="S4018" s="452"/>
      <c r="T4018" s="437"/>
      <c r="U4018" s="437"/>
      <c r="V4018" s="437"/>
      <c r="W4018" s="437"/>
      <c r="X4018" s="437"/>
      <c r="Y4018" s="437"/>
      <c r="Z4018" s="437"/>
      <c r="AA4018" s="437"/>
      <c r="AB4018" s="437"/>
      <c r="AC4018" s="437"/>
      <c r="AD4018" s="437"/>
      <c r="AE4018" s="437"/>
      <c r="AF4018" s="437"/>
    </row>
    <row r="4019">
      <c r="A4019" s="486" t="s">
        <v>1646</v>
      </c>
      <c r="B4019" s="478">
        <v>6.0</v>
      </c>
      <c r="C4019" s="487" t="s">
        <v>1650</v>
      </c>
      <c r="D4019" s="474"/>
      <c r="E4019" s="474"/>
      <c r="F4019" s="475"/>
      <c r="G4019" s="476" t="s">
        <v>1648</v>
      </c>
      <c r="H4019" s="451"/>
      <c r="S4019" s="452"/>
      <c r="T4019" s="437"/>
      <c r="U4019" s="437"/>
      <c r="V4019" s="437"/>
      <c r="W4019" s="437"/>
      <c r="X4019" s="437"/>
      <c r="Y4019" s="437"/>
      <c r="Z4019" s="437"/>
      <c r="AA4019" s="437"/>
      <c r="AB4019" s="437"/>
      <c r="AC4019" s="437"/>
      <c r="AD4019" s="437"/>
      <c r="AE4019" s="437"/>
      <c r="AF4019" s="437"/>
    </row>
    <row r="4020">
      <c r="A4020" s="486" t="s">
        <v>1636</v>
      </c>
      <c r="B4020" s="478">
        <v>7.0</v>
      </c>
      <c r="C4020" s="487" t="s">
        <v>1652</v>
      </c>
      <c r="D4020" s="474"/>
      <c r="E4020" s="474"/>
      <c r="F4020" s="475"/>
      <c r="G4020" s="476" t="s">
        <v>1638</v>
      </c>
      <c r="H4020" s="451"/>
      <c r="S4020" s="452"/>
      <c r="T4020" s="437"/>
      <c r="U4020" s="437"/>
      <c r="V4020" s="437"/>
      <c r="W4020" s="437"/>
      <c r="X4020" s="437"/>
      <c r="Y4020" s="437"/>
      <c r="Z4020" s="437"/>
      <c r="AA4020" s="437"/>
      <c r="AB4020" s="437"/>
      <c r="AC4020" s="437"/>
      <c r="AD4020" s="437"/>
      <c r="AE4020" s="437"/>
      <c r="AF4020" s="437"/>
    </row>
    <row r="4021">
      <c r="A4021" s="486" t="s">
        <v>1636</v>
      </c>
      <c r="B4021" s="478">
        <v>8.0</v>
      </c>
      <c r="C4021" s="487" t="s">
        <v>1654</v>
      </c>
      <c r="D4021" s="474"/>
      <c r="E4021" s="474"/>
      <c r="F4021" s="475"/>
      <c r="G4021" s="476" t="s">
        <v>1638</v>
      </c>
      <c r="H4021" s="451"/>
      <c r="S4021" s="452"/>
      <c r="T4021" s="437"/>
      <c r="U4021" s="437"/>
      <c r="V4021" s="437"/>
      <c r="W4021" s="437"/>
      <c r="X4021" s="437"/>
      <c r="Y4021" s="437"/>
      <c r="Z4021" s="437"/>
      <c r="AA4021" s="437"/>
      <c r="AB4021" s="437"/>
      <c r="AC4021" s="437"/>
      <c r="AD4021" s="437"/>
      <c r="AE4021" s="437"/>
      <c r="AF4021" s="437"/>
    </row>
    <row r="4022">
      <c r="A4022" s="489" t="s">
        <v>1646</v>
      </c>
      <c r="B4022" s="563">
        <v>9.0</v>
      </c>
      <c r="C4022" s="564" t="s">
        <v>1656</v>
      </c>
      <c r="D4022" s="474"/>
      <c r="E4022" s="474"/>
      <c r="F4022" s="474"/>
      <c r="G4022" s="563" t="s">
        <v>1648</v>
      </c>
      <c r="H4022" s="451"/>
      <c r="S4022" s="452"/>
      <c r="T4022" s="437"/>
      <c r="U4022" s="437"/>
      <c r="V4022" s="437"/>
      <c r="W4022" s="437"/>
      <c r="X4022" s="437"/>
      <c r="Y4022" s="437"/>
      <c r="Z4022" s="437"/>
      <c r="AA4022" s="437"/>
      <c r="AB4022" s="437"/>
      <c r="AC4022" s="437"/>
      <c r="AD4022" s="437"/>
      <c r="AE4022" s="437"/>
      <c r="AF4022" s="437"/>
    </row>
    <row r="4023">
      <c r="A4023" s="488" t="s">
        <v>8960</v>
      </c>
      <c r="B4023" s="474"/>
      <c r="C4023" s="474"/>
      <c r="D4023" s="474"/>
      <c r="E4023" s="474"/>
      <c r="F4023" s="474"/>
      <c r="G4023" s="474"/>
      <c r="H4023" s="451"/>
      <c r="S4023" s="452"/>
      <c r="T4023" s="437"/>
      <c r="U4023" s="437"/>
      <c r="V4023" s="437"/>
      <c r="W4023" s="437"/>
      <c r="X4023" s="437"/>
      <c r="Y4023" s="437"/>
      <c r="Z4023" s="437"/>
      <c r="AA4023" s="437"/>
      <c r="AB4023" s="437"/>
      <c r="AC4023" s="437"/>
      <c r="AD4023" s="437"/>
      <c r="AE4023" s="437"/>
      <c r="AF4023" s="437"/>
    </row>
    <row r="4024">
      <c r="A4024" s="471" t="s">
        <v>8944</v>
      </c>
      <c r="B4024" s="472" t="s">
        <v>8946</v>
      </c>
      <c r="C4024" s="473" t="s">
        <v>39</v>
      </c>
      <c r="D4024" s="475"/>
      <c r="E4024" s="472" t="s">
        <v>8951</v>
      </c>
      <c r="F4024" s="478" t="s">
        <v>8961</v>
      </c>
      <c r="G4024" s="473" t="s">
        <v>8953</v>
      </c>
      <c r="H4024" s="451"/>
      <c r="S4024" s="452"/>
      <c r="T4024" s="437"/>
      <c r="U4024" s="437"/>
      <c r="V4024" s="437"/>
      <c r="W4024" s="437"/>
      <c r="X4024" s="437"/>
      <c r="Y4024" s="437"/>
      <c r="Z4024" s="437"/>
      <c r="AA4024" s="437"/>
      <c r="AB4024" s="437"/>
      <c r="AC4024" s="437"/>
      <c r="AD4024" s="437"/>
      <c r="AE4024" s="437"/>
      <c r="AF4024" s="437"/>
    </row>
    <row r="4025">
      <c r="A4025" s="471" t="s">
        <v>6465</v>
      </c>
      <c r="B4025" s="472">
        <v>1.0</v>
      </c>
      <c r="C4025" s="476" t="s">
        <v>8955</v>
      </c>
      <c r="D4025" s="475"/>
      <c r="E4025" s="478" t="s">
        <v>8956</v>
      </c>
      <c r="F4025" s="472"/>
      <c r="G4025" s="473" t="s">
        <v>8957</v>
      </c>
      <c r="H4025" s="451"/>
      <c r="S4025" s="452"/>
      <c r="T4025" s="437"/>
      <c r="U4025" s="437"/>
      <c r="V4025" s="437"/>
      <c r="W4025" s="437"/>
      <c r="X4025" s="437"/>
      <c r="Y4025" s="437"/>
      <c r="Z4025" s="437"/>
      <c r="AA4025" s="437"/>
      <c r="AB4025" s="437"/>
      <c r="AC4025" s="437"/>
      <c r="AD4025" s="437"/>
      <c r="AE4025" s="437"/>
      <c r="AF4025" s="437"/>
    </row>
    <row r="4026">
      <c r="A4026" s="489" t="s">
        <v>8962</v>
      </c>
      <c r="B4026" s="474"/>
      <c r="C4026" s="474"/>
      <c r="D4026" s="474"/>
      <c r="E4026" s="474"/>
      <c r="F4026" s="474"/>
      <c r="G4026" s="474"/>
      <c r="H4026" s="451"/>
      <c r="S4026" s="452"/>
      <c r="T4026" s="437"/>
      <c r="U4026" s="437"/>
      <c r="V4026" s="437"/>
      <c r="W4026" s="437"/>
      <c r="X4026" s="437"/>
      <c r="Y4026" s="437"/>
      <c r="Z4026" s="437"/>
      <c r="AA4026" s="437"/>
      <c r="AB4026" s="437"/>
      <c r="AC4026" s="437"/>
      <c r="AD4026" s="437"/>
      <c r="AE4026" s="437"/>
      <c r="AF4026" s="437"/>
    </row>
    <row r="4027">
      <c r="A4027" s="471" t="s">
        <v>8944</v>
      </c>
      <c r="B4027" s="472" t="s">
        <v>8946</v>
      </c>
      <c r="C4027" s="473" t="s">
        <v>39</v>
      </c>
      <c r="D4027" s="475"/>
      <c r="E4027" s="472" t="s">
        <v>8951</v>
      </c>
      <c r="F4027" s="472" t="s">
        <v>8952</v>
      </c>
      <c r="G4027" s="473" t="s">
        <v>8953</v>
      </c>
      <c r="H4027" s="451"/>
      <c r="S4027" s="452"/>
      <c r="T4027" s="437"/>
      <c r="U4027" s="437"/>
      <c r="V4027" s="437"/>
      <c r="W4027" s="437"/>
      <c r="X4027" s="437"/>
      <c r="Y4027" s="437"/>
      <c r="Z4027" s="437"/>
      <c r="AA4027" s="437"/>
      <c r="AB4027" s="437"/>
      <c r="AC4027" s="437"/>
      <c r="AD4027" s="437"/>
      <c r="AE4027" s="437"/>
      <c r="AF4027" s="437"/>
    </row>
    <row r="4028">
      <c r="A4028" s="490" t="s">
        <v>6465</v>
      </c>
      <c r="B4028" s="491">
        <v>1.0</v>
      </c>
      <c r="C4028" s="492" t="s">
        <v>8955</v>
      </c>
      <c r="D4028" s="493"/>
      <c r="E4028" s="494" t="s">
        <v>8956</v>
      </c>
      <c r="F4028" s="491"/>
      <c r="G4028" s="495" t="s">
        <v>8963</v>
      </c>
      <c r="H4028" s="451"/>
      <c r="S4028" s="452"/>
      <c r="T4028" s="437"/>
      <c r="U4028" s="437"/>
      <c r="V4028" s="437"/>
      <c r="W4028" s="437"/>
      <c r="X4028" s="437"/>
      <c r="Y4028" s="437"/>
      <c r="Z4028" s="437"/>
      <c r="AA4028" s="437"/>
      <c r="AB4028" s="437"/>
      <c r="AC4028" s="437"/>
      <c r="AD4028" s="437"/>
      <c r="AE4028" s="437"/>
      <c r="AF4028" s="437"/>
    </row>
    <row r="4029">
      <c r="A4029" s="496"/>
      <c r="B4029" s="497"/>
      <c r="C4029" s="497"/>
      <c r="E4029" s="497"/>
      <c r="F4029" s="497"/>
      <c r="G4029" s="497"/>
      <c r="H4029" s="451"/>
      <c r="S4029" s="452"/>
      <c r="T4029" s="437"/>
      <c r="U4029" s="437"/>
      <c r="V4029" s="437"/>
      <c r="W4029" s="437"/>
      <c r="X4029" s="437"/>
      <c r="Y4029" s="437"/>
      <c r="Z4029" s="437"/>
      <c r="AA4029" s="437"/>
      <c r="AB4029" s="437"/>
      <c r="AC4029" s="437"/>
      <c r="AD4029" s="437"/>
      <c r="AE4029" s="437"/>
      <c r="AF4029" s="437"/>
    </row>
    <row r="4030">
      <c r="A4030" s="498" t="s">
        <v>8964</v>
      </c>
      <c r="B4030" s="435"/>
      <c r="C4030" s="435"/>
      <c r="D4030" s="499" t="s">
        <v>8965</v>
      </c>
      <c r="E4030" s="500" t="s">
        <v>8966</v>
      </c>
      <c r="F4030" s="499" t="s">
        <v>8967</v>
      </c>
      <c r="G4030" s="435"/>
      <c r="H4030" s="435"/>
      <c r="I4030" s="435"/>
      <c r="J4030" s="501" t="s">
        <v>8965</v>
      </c>
      <c r="K4030" s="500" t="s">
        <v>8966</v>
      </c>
      <c r="L4030" s="501" t="s">
        <v>8968</v>
      </c>
      <c r="M4030" s="435"/>
      <c r="N4030" s="435"/>
      <c r="O4030" s="435"/>
      <c r="P4030" s="502" t="s">
        <v>8965</v>
      </c>
      <c r="Q4030" s="503" t="s">
        <v>8966</v>
      </c>
      <c r="R4030" s="504"/>
      <c r="S4030" s="436"/>
      <c r="T4030" s="437"/>
      <c r="U4030" s="437"/>
      <c r="V4030" s="437"/>
      <c r="W4030" s="437"/>
      <c r="X4030" s="437"/>
      <c r="Y4030" s="437"/>
      <c r="Z4030" s="437"/>
      <c r="AA4030" s="437"/>
      <c r="AB4030" s="437"/>
      <c r="AC4030" s="437"/>
      <c r="AD4030" s="437"/>
      <c r="AE4030" s="437"/>
      <c r="AF4030" s="437"/>
    </row>
    <row r="4031">
      <c r="A4031" s="505"/>
      <c r="S4031" s="452"/>
      <c r="T4031" s="437"/>
      <c r="U4031" s="437"/>
      <c r="V4031" s="437"/>
      <c r="W4031" s="437"/>
      <c r="X4031" s="437"/>
      <c r="Y4031" s="437"/>
      <c r="Z4031" s="437"/>
      <c r="AA4031" s="437"/>
      <c r="AB4031" s="437"/>
      <c r="AC4031" s="437"/>
      <c r="AD4031" s="437"/>
      <c r="AE4031" s="437"/>
      <c r="AF4031" s="437"/>
    </row>
    <row r="4032">
      <c r="A4032" s="506" t="s">
        <v>8969</v>
      </c>
      <c r="D4032" s="507" t="s">
        <v>8965</v>
      </c>
      <c r="E4032" s="508" t="s">
        <v>8966</v>
      </c>
      <c r="F4032" s="507" t="s">
        <v>8970</v>
      </c>
      <c r="J4032" s="507" t="s">
        <v>8965</v>
      </c>
      <c r="K4032" s="508" t="s">
        <v>8966</v>
      </c>
      <c r="L4032" s="507" t="s">
        <v>8971</v>
      </c>
      <c r="P4032" s="509" t="s">
        <v>8965</v>
      </c>
      <c r="Q4032" s="510" t="s">
        <v>8966</v>
      </c>
      <c r="R4032" s="511" t="s">
        <v>8972</v>
      </c>
      <c r="S4032" s="452"/>
      <c r="T4032" s="437"/>
      <c r="U4032" s="437"/>
      <c r="V4032" s="437"/>
      <c r="W4032" s="437"/>
      <c r="X4032" s="437"/>
      <c r="Y4032" s="437"/>
      <c r="Z4032" s="437"/>
      <c r="AA4032" s="437"/>
      <c r="AB4032" s="437"/>
      <c r="AC4032" s="437"/>
      <c r="AD4032" s="437"/>
      <c r="AE4032" s="437"/>
      <c r="AF4032" s="437"/>
    </row>
    <row r="4033">
      <c r="A4033" s="512"/>
      <c r="B4033" s="513"/>
      <c r="C4033" s="513"/>
      <c r="D4033" s="513"/>
      <c r="E4033" s="513"/>
      <c r="F4033" s="513"/>
      <c r="G4033" s="513"/>
      <c r="H4033" s="513"/>
      <c r="I4033" s="513"/>
      <c r="J4033" s="513"/>
      <c r="K4033" s="513"/>
      <c r="L4033" s="513"/>
      <c r="M4033" s="513"/>
      <c r="N4033" s="513"/>
      <c r="O4033" s="513"/>
      <c r="P4033" s="513"/>
      <c r="Q4033" s="513"/>
      <c r="R4033" s="513"/>
      <c r="S4033" s="514"/>
      <c r="T4033" s="437"/>
      <c r="U4033" s="437"/>
      <c r="V4033" s="437"/>
      <c r="W4033" s="437"/>
      <c r="X4033" s="437"/>
      <c r="Y4033" s="437"/>
      <c r="Z4033" s="437"/>
      <c r="AA4033" s="437"/>
      <c r="AB4033" s="437"/>
      <c r="AC4033" s="437"/>
      <c r="AD4033" s="437"/>
      <c r="AE4033" s="437"/>
      <c r="AF4033" s="437"/>
    </row>
    <row r="4034">
      <c r="A4034" s="434" t="s">
        <v>9119</v>
      </c>
      <c r="B4034" s="435"/>
      <c r="C4034" s="435"/>
      <c r="D4034" s="435"/>
      <c r="E4034" s="435"/>
      <c r="F4034" s="435"/>
      <c r="G4034" s="435"/>
      <c r="H4034" s="435"/>
      <c r="I4034" s="435"/>
      <c r="J4034" s="435"/>
      <c r="K4034" s="435"/>
      <c r="L4034" s="435"/>
      <c r="M4034" s="435"/>
      <c r="N4034" s="435"/>
      <c r="O4034" s="435"/>
      <c r="P4034" s="435"/>
      <c r="Q4034" s="435"/>
      <c r="R4034" s="435"/>
      <c r="S4034" s="436"/>
      <c r="T4034" s="437"/>
      <c r="U4034" s="437"/>
      <c r="V4034" s="437"/>
      <c r="W4034" s="437"/>
      <c r="X4034" s="437"/>
      <c r="Y4034" s="437"/>
      <c r="Z4034" s="437"/>
      <c r="AA4034" s="437"/>
      <c r="AB4034" s="437"/>
      <c r="AC4034" s="437"/>
      <c r="AD4034" s="437"/>
      <c r="AE4034" s="437"/>
      <c r="AF4034" s="437"/>
    </row>
    <row r="4035">
      <c r="A4035" s="438" t="s">
        <v>8935</v>
      </c>
      <c r="B4035" s="439"/>
      <c r="C4035" s="438" t="s">
        <v>8936</v>
      </c>
      <c r="D4035" s="440"/>
      <c r="E4035" s="439"/>
      <c r="F4035" s="441" t="s">
        <v>1437</v>
      </c>
      <c r="G4035" s="442" t="s">
        <v>8937</v>
      </c>
      <c r="H4035" s="443" t="s">
        <v>1442</v>
      </c>
      <c r="I4035" s="444"/>
      <c r="J4035" s="444"/>
      <c r="K4035" s="444"/>
      <c r="L4035" s="444"/>
      <c r="M4035" s="444"/>
      <c r="N4035" s="444"/>
      <c r="O4035" s="444"/>
      <c r="P4035" s="444"/>
      <c r="Q4035" s="444"/>
      <c r="R4035" s="444"/>
      <c r="S4035" s="445"/>
      <c r="T4035" s="437"/>
      <c r="U4035" s="437"/>
      <c r="V4035" s="437"/>
      <c r="W4035" s="437"/>
      <c r="X4035" s="437"/>
      <c r="Y4035" s="437"/>
      <c r="Z4035" s="437"/>
      <c r="AA4035" s="437"/>
      <c r="AB4035" s="437"/>
      <c r="AC4035" s="437"/>
      <c r="AD4035" s="437"/>
      <c r="AE4035" s="437"/>
      <c r="AF4035" s="437"/>
    </row>
    <row r="4036">
      <c r="A4036" s="446" t="s">
        <v>8938</v>
      </c>
      <c r="B4036" s="22"/>
      <c r="C4036" s="447"/>
      <c r="D4036" s="448"/>
      <c r="E4036" s="22"/>
      <c r="F4036" s="449" t="s">
        <v>8939</v>
      </c>
      <c r="G4036" s="450"/>
      <c r="H4036" s="451"/>
      <c r="S4036" s="452"/>
      <c r="T4036" s="437"/>
      <c r="U4036" s="437"/>
      <c r="V4036" s="437"/>
      <c r="W4036" s="437"/>
      <c r="X4036" s="437"/>
      <c r="Y4036" s="437"/>
      <c r="Z4036" s="437"/>
      <c r="AA4036" s="437"/>
      <c r="AB4036" s="437"/>
      <c r="AC4036" s="437"/>
      <c r="AD4036" s="437"/>
      <c r="AE4036" s="437"/>
      <c r="AF4036" s="437"/>
    </row>
    <row r="4037">
      <c r="A4037" s="453" t="s">
        <v>8940</v>
      </c>
      <c r="B4037" s="448"/>
      <c r="C4037" s="448"/>
      <c r="D4037" s="22"/>
      <c r="E4037" s="454" t="s">
        <v>8941</v>
      </c>
      <c r="F4037" s="455" t="s">
        <v>8942</v>
      </c>
      <c r="G4037" s="456"/>
      <c r="H4037" s="451"/>
      <c r="S4037" s="452"/>
      <c r="T4037" s="437"/>
      <c r="U4037" s="437"/>
      <c r="V4037" s="437"/>
      <c r="W4037" s="437"/>
      <c r="X4037" s="437"/>
      <c r="Y4037" s="437"/>
      <c r="Z4037" s="437"/>
      <c r="AA4037" s="437"/>
      <c r="AB4037" s="437"/>
      <c r="AC4037" s="437"/>
      <c r="AD4037" s="437"/>
      <c r="AE4037" s="437"/>
      <c r="AF4037" s="437"/>
    </row>
    <row r="4038">
      <c r="A4038" s="457" t="s">
        <v>8943</v>
      </c>
      <c r="B4038" s="458"/>
      <c r="C4038" s="458"/>
      <c r="D4038" s="459"/>
      <c r="E4038" s="460"/>
      <c r="F4038" s="461"/>
      <c r="G4038" s="462"/>
      <c r="H4038" s="463"/>
      <c r="I4038" s="464"/>
      <c r="J4038" s="464"/>
      <c r="K4038" s="464"/>
      <c r="L4038" s="464"/>
      <c r="M4038" s="464"/>
      <c r="N4038" s="464"/>
      <c r="O4038" s="464"/>
      <c r="P4038" s="464"/>
      <c r="Q4038" s="464"/>
      <c r="R4038" s="464"/>
      <c r="S4038" s="465"/>
      <c r="T4038" s="437"/>
      <c r="U4038" s="437"/>
      <c r="V4038" s="437"/>
      <c r="W4038" s="437"/>
      <c r="X4038" s="437"/>
      <c r="Y4038" s="437"/>
      <c r="Z4038" s="437"/>
      <c r="AA4038" s="437"/>
      <c r="AB4038" s="437"/>
      <c r="AC4038" s="437"/>
      <c r="AD4038" s="437"/>
      <c r="AE4038" s="437"/>
      <c r="AF4038" s="437"/>
    </row>
    <row r="4039">
      <c r="A4039" s="466" t="s">
        <v>8944</v>
      </c>
      <c r="B4039" s="467"/>
      <c r="C4039" s="468" t="s">
        <v>8945</v>
      </c>
      <c r="D4039" s="469"/>
      <c r="E4039" s="469"/>
      <c r="F4039" s="469"/>
      <c r="G4039" s="469"/>
      <c r="H4039" s="607" t="s">
        <v>9018</v>
      </c>
      <c r="J4039" s="561" t="s">
        <v>9019</v>
      </c>
      <c r="N4039" s="562" t="s">
        <v>9020</v>
      </c>
      <c r="O4039" s="444"/>
      <c r="P4039" s="561" t="s">
        <v>9019</v>
      </c>
      <c r="S4039" s="452"/>
      <c r="T4039" s="437"/>
      <c r="U4039" s="437"/>
      <c r="V4039" s="437"/>
      <c r="W4039" s="437"/>
      <c r="X4039" s="437"/>
      <c r="Y4039" s="437"/>
      <c r="Z4039" s="437"/>
      <c r="AA4039" s="437"/>
      <c r="AB4039" s="437"/>
      <c r="AC4039" s="437"/>
      <c r="AD4039" s="437"/>
      <c r="AE4039" s="437"/>
      <c r="AF4039" s="437"/>
    </row>
    <row r="4040">
      <c r="A4040" s="471"/>
      <c r="B4040" s="472" t="s">
        <v>8946</v>
      </c>
      <c r="C4040" s="473" t="s">
        <v>8947</v>
      </c>
      <c r="D4040" s="474"/>
      <c r="E4040" s="474"/>
      <c r="F4040" s="475"/>
      <c r="G4040" s="473" t="s">
        <v>8948</v>
      </c>
      <c r="H4040" s="451"/>
      <c r="S4040" s="452"/>
      <c r="T4040" s="437"/>
      <c r="U4040" s="437"/>
      <c r="V4040" s="437"/>
      <c r="W4040" s="437"/>
      <c r="X4040" s="437"/>
      <c r="Y4040" s="437"/>
      <c r="Z4040" s="437"/>
      <c r="AA4040" s="437"/>
      <c r="AB4040" s="437"/>
      <c r="AC4040" s="437"/>
      <c r="AD4040" s="437"/>
      <c r="AE4040" s="437"/>
      <c r="AF4040" s="437"/>
    </row>
    <row r="4041">
      <c r="A4041" s="471" t="s">
        <v>2101</v>
      </c>
      <c r="B4041" s="472">
        <v>1.0</v>
      </c>
      <c r="C4041" s="476" t="s">
        <v>2102</v>
      </c>
      <c r="D4041" s="474"/>
      <c r="E4041" s="474"/>
      <c r="F4041" s="475"/>
      <c r="G4041" s="477"/>
      <c r="H4041" s="558" t="s">
        <v>1441</v>
      </c>
      <c r="S4041" s="452"/>
      <c r="T4041" s="437"/>
      <c r="U4041" s="437"/>
      <c r="V4041" s="437"/>
      <c r="W4041" s="437"/>
      <c r="X4041" s="437"/>
      <c r="Y4041" s="437"/>
      <c r="Z4041" s="437"/>
      <c r="AA4041" s="437"/>
      <c r="AB4041" s="437"/>
      <c r="AC4041" s="437"/>
      <c r="AD4041" s="437"/>
      <c r="AE4041" s="437"/>
      <c r="AF4041" s="437"/>
    </row>
    <row r="4042">
      <c r="A4042" s="471" t="s">
        <v>2101</v>
      </c>
      <c r="B4042" s="478">
        <v>2.0</v>
      </c>
      <c r="C4042" s="476" t="s">
        <v>2103</v>
      </c>
      <c r="D4042" s="474"/>
      <c r="E4042" s="474"/>
      <c r="F4042" s="475"/>
      <c r="G4042" s="477"/>
      <c r="H4042" s="451"/>
      <c r="S4042" s="452"/>
      <c r="T4042" s="437"/>
      <c r="U4042" s="437"/>
      <c r="V4042" s="437"/>
      <c r="W4042" s="437"/>
      <c r="X4042" s="437"/>
      <c r="Y4042" s="437"/>
      <c r="Z4042" s="437"/>
      <c r="AA4042" s="437"/>
      <c r="AB4042" s="437"/>
      <c r="AC4042" s="437"/>
      <c r="AD4042" s="437"/>
      <c r="AE4042" s="437"/>
      <c r="AF4042" s="437"/>
    </row>
    <row r="4043">
      <c r="A4043" s="471"/>
      <c r="B4043" s="472" t="s">
        <v>8946</v>
      </c>
      <c r="C4043" s="473" t="s">
        <v>8947</v>
      </c>
      <c r="D4043" s="474"/>
      <c r="E4043" s="475"/>
      <c r="F4043" s="472" t="s">
        <v>8948</v>
      </c>
      <c r="G4043" s="477" t="s">
        <v>8949</v>
      </c>
      <c r="H4043" s="451"/>
      <c r="S4043" s="452"/>
      <c r="T4043" s="437"/>
      <c r="U4043" s="437"/>
      <c r="V4043" s="437"/>
      <c r="W4043" s="437"/>
      <c r="X4043" s="437"/>
      <c r="Y4043" s="437"/>
      <c r="Z4043" s="437"/>
      <c r="AA4043" s="437"/>
      <c r="AB4043" s="437"/>
      <c r="AC4043" s="437"/>
      <c r="AD4043" s="437"/>
      <c r="AE4043" s="437"/>
      <c r="AF4043" s="437"/>
    </row>
    <row r="4044">
      <c r="A4044" s="471" t="s">
        <v>2104</v>
      </c>
      <c r="B4044" s="472">
        <v>1.0</v>
      </c>
      <c r="C4044" s="476" t="s">
        <v>2105</v>
      </c>
      <c r="D4044" s="474"/>
      <c r="E4044" s="475"/>
      <c r="F4044" s="478" t="s">
        <v>2106</v>
      </c>
      <c r="G4044" s="559" t="s">
        <v>1638</v>
      </c>
      <c r="H4044" s="451"/>
      <c r="S4044" s="452"/>
      <c r="T4044" s="437"/>
      <c r="U4044" s="437"/>
      <c r="V4044" s="437"/>
      <c r="W4044" s="437"/>
      <c r="X4044" s="437"/>
      <c r="Y4044" s="437"/>
      <c r="Z4044" s="437"/>
      <c r="AA4044" s="437"/>
      <c r="AB4044" s="437"/>
      <c r="AC4044" s="437"/>
      <c r="AD4044" s="437"/>
      <c r="AE4044" s="437"/>
      <c r="AF4044" s="437"/>
    </row>
    <row r="4045">
      <c r="A4045" s="471" t="s">
        <v>2104</v>
      </c>
      <c r="B4045" s="478">
        <v>2.0</v>
      </c>
      <c r="C4045" s="476" t="s">
        <v>2107</v>
      </c>
      <c r="D4045" s="474"/>
      <c r="E4045" s="475"/>
      <c r="F4045" s="478" t="s">
        <v>2108</v>
      </c>
      <c r="G4045" s="559" t="s">
        <v>1638</v>
      </c>
      <c r="H4045" s="451"/>
      <c r="S4045" s="452"/>
      <c r="T4045" s="437"/>
      <c r="U4045" s="437"/>
      <c r="V4045" s="437"/>
      <c r="W4045" s="437"/>
      <c r="X4045" s="437"/>
      <c r="Y4045" s="437"/>
      <c r="Z4045" s="437"/>
      <c r="AA4045" s="437"/>
      <c r="AB4045" s="437"/>
      <c r="AC4045" s="437"/>
      <c r="AD4045" s="437"/>
      <c r="AE4045" s="437"/>
      <c r="AF4045" s="437"/>
    </row>
    <row r="4046">
      <c r="A4046" s="471"/>
      <c r="B4046" s="472" t="s">
        <v>8946</v>
      </c>
      <c r="C4046" s="517" t="s">
        <v>6512</v>
      </c>
      <c r="D4046" s="517" t="s">
        <v>8974</v>
      </c>
      <c r="E4046" s="517" t="s">
        <v>8951</v>
      </c>
      <c r="F4046" s="517" t="s">
        <v>8952</v>
      </c>
      <c r="G4046" s="473" t="s">
        <v>8953</v>
      </c>
      <c r="H4046" s="451"/>
      <c r="S4046" s="452"/>
      <c r="T4046" s="437"/>
      <c r="U4046" s="437"/>
      <c r="V4046" s="437"/>
      <c r="W4046" s="437"/>
      <c r="X4046" s="437"/>
      <c r="Y4046" s="437"/>
      <c r="Z4046" s="437"/>
      <c r="AA4046" s="437"/>
      <c r="AB4046" s="437"/>
      <c r="AC4046" s="437"/>
      <c r="AD4046" s="437"/>
      <c r="AE4046" s="437"/>
      <c r="AF4046" s="437"/>
    </row>
    <row r="4047">
      <c r="A4047" s="471" t="s">
        <v>8975</v>
      </c>
      <c r="B4047" s="472">
        <v>1.0</v>
      </c>
      <c r="C4047" s="478" t="s">
        <v>8976</v>
      </c>
      <c r="D4047" s="472"/>
      <c r="E4047" s="478" t="s">
        <v>8977</v>
      </c>
      <c r="F4047" s="472"/>
      <c r="G4047" s="473" t="s">
        <v>8978</v>
      </c>
      <c r="H4047" s="451"/>
      <c r="S4047" s="452"/>
      <c r="T4047" s="437"/>
      <c r="U4047" s="437"/>
      <c r="V4047" s="437"/>
      <c r="W4047" s="437"/>
      <c r="X4047" s="437"/>
      <c r="Y4047" s="437"/>
      <c r="Z4047" s="437"/>
      <c r="AA4047" s="437"/>
      <c r="AB4047" s="437"/>
      <c r="AC4047" s="437"/>
      <c r="AD4047" s="437"/>
      <c r="AE4047" s="437"/>
      <c r="AF4047" s="437"/>
    </row>
    <row r="4048">
      <c r="A4048" s="471"/>
      <c r="B4048" s="472" t="s">
        <v>8946</v>
      </c>
      <c r="C4048" s="476" t="s">
        <v>8958</v>
      </c>
      <c r="D4048" s="474"/>
      <c r="E4048" s="474"/>
      <c r="F4048" s="475"/>
      <c r="G4048" s="473" t="s">
        <v>8959</v>
      </c>
      <c r="H4048" s="451"/>
      <c r="S4048" s="452"/>
      <c r="T4048" s="437"/>
      <c r="U4048" s="437"/>
      <c r="V4048" s="437"/>
      <c r="W4048" s="437"/>
      <c r="X4048" s="437"/>
      <c r="Y4048" s="437"/>
      <c r="Z4048" s="437"/>
      <c r="AA4048" s="437"/>
      <c r="AB4048" s="437"/>
      <c r="AC4048" s="437"/>
      <c r="AD4048" s="437"/>
      <c r="AE4048" s="437"/>
      <c r="AF4048" s="437"/>
    </row>
    <row r="4049">
      <c r="A4049" s="486" t="s">
        <v>1636</v>
      </c>
      <c r="B4049" s="478">
        <v>1.0</v>
      </c>
      <c r="C4049" s="487" t="s">
        <v>1637</v>
      </c>
      <c r="D4049" s="474"/>
      <c r="E4049" s="474"/>
      <c r="F4049" s="475"/>
      <c r="G4049" s="476" t="s">
        <v>1638</v>
      </c>
      <c r="H4049" s="451"/>
      <c r="S4049" s="452"/>
      <c r="T4049" s="437"/>
      <c r="U4049" s="437"/>
      <c r="V4049" s="437"/>
      <c r="W4049" s="437"/>
      <c r="X4049" s="437"/>
      <c r="Y4049" s="437"/>
      <c r="Z4049" s="437"/>
      <c r="AA4049" s="437"/>
      <c r="AB4049" s="437"/>
      <c r="AC4049" s="437"/>
      <c r="AD4049" s="437"/>
      <c r="AE4049" s="437"/>
      <c r="AF4049" s="437"/>
    </row>
    <row r="4050">
      <c r="A4050" s="486" t="s">
        <v>1636</v>
      </c>
      <c r="B4050" s="478">
        <v>2.0</v>
      </c>
      <c r="C4050" s="487" t="s">
        <v>1640</v>
      </c>
      <c r="D4050" s="474"/>
      <c r="E4050" s="474"/>
      <c r="F4050" s="475"/>
      <c r="G4050" s="476" t="s">
        <v>1638</v>
      </c>
      <c r="H4050" s="451"/>
      <c r="S4050" s="452"/>
      <c r="T4050" s="437"/>
      <c r="U4050" s="437"/>
      <c r="V4050" s="437"/>
      <c r="W4050" s="437"/>
      <c r="X4050" s="437"/>
      <c r="Y4050" s="437"/>
      <c r="Z4050" s="437"/>
      <c r="AA4050" s="437"/>
      <c r="AB4050" s="437"/>
      <c r="AC4050" s="437"/>
      <c r="AD4050" s="437"/>
      <c r="AE4050" s="437"/>
      <c r="AF4050" s="437"/>
    </row>
    <row r="4051">
      <c r="A4051" s="486" t="s">
        <v>1636</v>
      </c>
      <c r="B4051" s="478">
        <v>3.0</v>
      </c>
      <c r="C4051" s="487" t="s">
        <v>1657</v>
      </c>
      <c r="D4051" s="474"/>
      <c r="E4051" s="474"/>
      <c r="F4051" s="475"/>
      <c r="G4051" s="476" t="s">
        <v>1638</v>
      </c>
      <c r="H4051" s="451"/>
      <c r="S4051" s="452"/>
      <c r="T4051" s="437"/>
      <c r="U4051" s="437"/>
      <c r="V4051" s="437"/>
      <c r="W4051" s="437"/>
      <c r="X4051" s="437"/>
      <c r="Y4051" s="437"/>
      <c r="Z4051" s="437"/>
      <c r="AA4051" s="437"/>
      <c r="AB4051" s="437"/>
      <c r="AC4051" s="437"/>
      <c r="AD4051" s="437"/>
      <c r="AE4051" s="437"/>
      <c r="AF4051" s="437"/>
    </row>
    <row r="4052">
      <c r="A4052" s="486" t="s">
        <v>1636</v>
      </c>
      <c r="B4052" s="478">
        <v>4.0</v>
      </c>
      <c r="C4052" s="487" t="s">
        <v>1644</v>
      </c>
      <c r="D4052" s="474"/>
      <c r="E4052" s="474"/>
      <c r="F4052" s="475"/>
      <c r="G4052" s="476" t="s">
        <v>1638</v>
      </c>
      <c r="H4052" s="451"/>
      <c r="S4052" s="452"/>
      <c r="T4052" s="437"/>
      <c r="U4052" s="437"/>
      <c r="V4052" s="437"/>
      <c r="W4052" s="437"/>
      <c r="X4052" s="437"/>
      <c r="Y4052" s="437"/>
      <c r="Z4052" s="437"/>
      <c r="AA4052" s="437"/>
      <c r="AB4052" s="437"/>
      <c r="AC4052" s="437"/>
      <c r="AD4052" s="437"/>
      <c r="AE4052" s="437"/>
      <c r="AF4052" s="437"/>
    </row>
    <row r="4053">
      <c r="A4053" s="486" t="s">
        <v>1646</v>
      </c>
      <c r="B4053" s="478">
        <v>5.0</v>
      </c>
      <c r="C4053" s="487" t="s">
        <v>1658</v>
      </c>
      <c r="D4053" s="474"/>
      <c r="E4053" s="474"/>
      <c r="F4053" s="475"/>
      <c r="G4053" s="476" t="s">
        <v>1648</v>
      </c>
      <c r="H4053" s="451"/>
      <c r="S4053" s="452"/>
      <c r="T4053" s="437"/>
      <c r="U4053" s="437"/>
      <c r="V4053" s="437"/>
      <c r="W4053" s="437"/>
      <c r="X4053" s="437"/>
      <c r="Y4053" s="437"/>
      <c r="Z4053" s="437"/>
      <c r="AA4053" s="437"/>
      <c r="AB4053" s="437"/>
      <c r="AC4053" s="437"/>
      <c r="AD4053" s="437"/>
      <c r="AE4053" s="437"/>
      <c r="AF4053" s="437"/>
    </row>
    <row r="4054">
      <c r="A4054" s="486" t="s">
        <v>1646</v>
      </c>
      <c r="B4054" s="478">
        <v>6.0</v>
      </c>
      <c r="C4054" s="487" t="s">
        <v>1650</v>
      </c>
      <c r="D4054" s="474"/>
      <c r="E4054" s="474"/>
      <c r="F4054" s="475"/>
      <c r="G4054" s="476" t="s">
        <v>1648</v>
      </c>
      <c r="H4054" s="451"/>
      <c r="S4054" s="452"/>
      <c r="T4054" s="437"/>
      <c r="U4054" s="437"/>
      <c r="V4054" s="437"/>
      <c r="W4054" s="437"/>
      <c r="X4054" s="437"/>
      <c r="Y4054" s="437"/>
      <c r="Z4054" s="437"/>
      <c r="AA4054" s="437"/>
      <c r="AB4054" s="437"/>
      <c r="AC4054" s="437"/>
      <c r="AD4054" s="437"/>
      <c r="AE4054" s="437"/>
      <c r="AF4054" s="437"/>
    </row>
    <row r="4055">
      <c r="A4055" s="486" t="s">
        <v>1636</v>
      </c>
      <c r="B4055" s="478">
        <v>7.0</v>
      </c>
      <c r="C4055" s="487" t="s">
        <v>1652</v>
      </c>
      <c r="D4055" s="474"/>
      <c r="E4055" s="474"/>
      <c r="F4055" s="475"/>
      <c r="G4055" s="476" t="s">
        <v>1638</v>
      </c>
      <c r="H4055" s="451"/>
      <c r="S4055" s="452"/>
      <c r="T4055" s="437"/>
      <c r="U4055" s="437"/>
      <c r="V4055" s="437"/>
      <c r="W4055" s="437"/>
      <c r="X4055" s="437"/>
      <c r="Y4055" s="437"/>
      <c r="Z4055" s="437"/>
      <c r="AA4055" s="437"/>
      <c r="AB4055" s="437"/>
      <c r="AC4055" s="437"/>
      <c r="AD4055" s="437"/>
      <c r="AE4055" s="437"/>
      <c r="AF4055" s="437"/>
    </row>
    <row r="4056">
      <c r="A4056" s="486" t="s">
        <v>1636</v>
      </c>
      <c r="B4056" s="478">
        <v>8.0</v>
      </c>
      <c r="C4056" s="487" t="s">
        <v>1654</v>
      </c>
      <c r="D4056" s="474"/>
      <c r="E4056" s="474"/>
      <c r="F4056" s="475"/>
      <c r="G4056" s="476" t="s">
        <v>1638</v>
      </c>
      <c r="H4056" s="451"/>
      <c r="S4056" s="452"/>
      <c r="T4056" s="437"/>
      <c r="U4056" s="437"/>
      <c r="V4056" s="437"/>
      <c r="W4056" s="437"/>
      <c r="X4056" s="437"/>
      <c r="Y4056" s="437"/>
      <c r="Z4056" s="437"/>
      <c r="AA4056" s="437"/>
      <c r="AB4056" s="437"/>
      <c r="AC4056" s="437"/>
      <c r="AD4056" s="437"/>
      <c r="AE4056" s="437"/>
      <c r="AF4056" s="437"/>
    </row>
    <row r="4057">
      <c r="A4057" s="489" t="s">
        <v>1646</v>
      </c>
      <c r="B4057" s="563">
        <v>9.0</v>
      </c>
      <c r="C4057" s="564" t="s">
        <v>1656</v>
      </c>
      <c r="D4057" s="474"/>
      <c r="E4057" s="474"/>
      <c r="F4057" s="474"/>
      <c r="G4057" s="563" t="s">
        <v>1648</v>
      </c>
      <c r="H4057" s="451"/>
      <c r="S4057" s="452"/>
      <c r="T4057" s="437"/>
      <c r="U4057" s="437"/>
      <c r="V4057" s="437"/>
      <c r="W4057" s="437"/>
      <c r="X4057" s="437"/>
      <c r="Y4057" s="437"/>
      <c r="Z4057" s="437"/>
      <c r="AA4057" s="437"/>
      <c r="AB4057" s="437"/>
      <c r="AC4057" s="437"/>
      <c r="AD4057" s="437"/>
      <c r="AE4057" s="437"/>
      <c r="AF4057" s="437"/>
    </row>
    <row r="4058">
      <c r="A4058" s="488" t="s">
        <v>8960</v>
      </c>
      <c r="B4058" s="474"/>
      <c r="C4058" s="474"/>
      <c r="D4058" s="474"/>
      <c r="E4058" s="474"/>
      <c r="F4058" s="474"/>
      <c r="G4058" s="474"/>
      <c r="H4058" s="451"/>
      <c r="S4058" s="452"/>
      <c r="T4058" s="437"/>
      <c r="U4058" s="437"/>
      <c r="V4058" s="437"/>
      <c r="W4058" s="437"/>
      <c r="X4058" s="437"/>
      <c r="Y4058" s="437"/>
      <c r="Z4058" s="437"/>
      <c r="AA4058" s="437"/>
      <c r="AB4058" s="437"/>
      <c r="AC4058" s="437"/>
      <c r="AD4058" s="437"/>
      <c r="AE4058" s="437"/>
      <c r="AF4058" s="437"/>
    </row>
    <row r="4059">
      <c r="A4059" s="471" t="s">
        <v>8944</v>
      </c>
      <c r="B4059" s="472" t="s">
        <v>8946</v>
      </c>
      <c r="C4059" s="473" t="s">
        <v>39</v>
      </c>
      <c r="D4059" s="475"/>
      <c r="E4059" s="472" t="s">
        <v>8951</v>
      </c>
      <c r="F4059" s="478" t="s">
        <v>8961</v>
      </c>
      <c r="G4059" s="473" t="s">
        <v>8953</v>
      </c>
      <c r="H4059" s="451"/>
      <c r="S4059" s="452"/>
      <c r="T4059" s="437"/>
      <c r="U4059" s="437"/>
      <c r="V4059" s="437"/>
      <c r="W4059" s="437"/>
      <c r="X4059" s="437"/>
      <c r="Y4059" s="437"/>
      <c r="Z4059" s="437"/>
      <c r="AA4059" s="437"/>
      <c r="AB4059" s="437"/>
      <c r="AC4059" s="437"/>
      <c r="AD4059" s="437"/>
      <c r="AE4059" s="437"/>
      <c r="AF4059" s="437"/>
    </row>
    <row r="4060">
      <c r="A4060" s="471" t="s">
        <v>6465</v>
      </c>
      <c r="B4060" s="472">
        <v>1.0</v>
      </c>
      <c r="C4060" s="476" t="s">
        <v>8955</v>
      </c>
      <c r="D4060" s="475"/>
      <c r="E4060" s="478" t="s">
        <v>8956</v>
      </c>
      <c r="F4060" s="472"/>
      <c r="G4060" s="473" t="s">
        <v>8957</v>
      </c>
      <c r="H4060" s="451"/>
      <c r="S4060" s="452"/>
      <c r="T4060" s="437"/>
      <c r="U4060" s="437"/>
      <c r="V4060" s="437"/>
      <c r="W4060" s="437"/>
      <c r="X4060" s="437"/>
      <c r="Y4060" s="437"/>
      <c r="Z4060" s="437"/>
      <c r="AA4060" s="437"/>
      <c r="AB4060" s="437"/>
      <c r="AC4060" s="437"/>
      <c r="AD4060" s="437"/>
      <c r="AE4060" s="437"/>
      <c r="AF4060" s="437"/>
    </row>
    <row r="4061">
      <c r="A4061" s="489" t="s">
        <v>8962</v>
      </c>
      <c r="B4061" s="474"/>
      <c r="C4061" s="474"/>
      <c r="D4061" s="474"/>
      <c r="E4061" s="474"/>
      <c r="F4061" s="474"/>
      <c r="G4061" s="474"/>
      <c r="H4061" s="451"/>
      <c r="S4061" s="452"/>
      <c r="T4061" s="437"/>
      <c r="U4061" s="437"/>
      <c r="V4061" s="437"/>
      <c r="W4061" s="437"/>
      <c r="X4061" s="437"/>
      <c r="Y4061" s="437"/>
      <c r="Z4061" s="437"/>
      <c r="AA4061" s="437"/>
      <c r="AB4061" s="437"/>
      <c r="AC4061" s="437"/>
      <c r="AD4061" s="437"/>
      <c r="AE4061" s="437"/>
      <c r="AF4061" s="437"/>
    </row>
    <row r="4062">
      <c r="A4062" s="471" t="s">
        <v>8944</v>
      </c>
      <c r="B4062" s="472" t="s">
        <v>8946</v>
      </c>
      <c r="C4062" s="473" t="s">
        <v>39</v>
      </c>
      <c r="D4062" s="475"/>
      <c r="E4062" s="472" t="s">
        <v>8951</v>
      </c>
      <c r="F4062" s="472" t="s">
        <v>8952</v>
      </c>
      <c r="G4062" s="473" t="s">
        <v>8953</v>
      </c>
      <c r="H4062" s="451"/>
      <c r="S4062" s="452"/>
      <c r="T4062" s="437"/>
      <c r="U4062" s="437"/>
      <c r="V4062" s="437"/>
      <c r="W4062" s="437"/>
      <c r="X4062" s="437"/>
      <c r="Y4062" s="437"/>
      <c r="Z4062" s="437"/>
      <c r="AA4062" s="437"/>
      <c r="AB4062" s="437"/>
      <c r="AC4062" s="437"/>
      <c r="AD4062" s="437"/>
      <c r="AE4062" s="437"/>
      <c r="AF4062" s="437"/>
    </row>
    <row r="4063">
      <c r="A4063" s="490" t="s">
        <v>6465</v>
      </c>
      <c r="B4063" s="491">
        <v>1.0</v>
      </c>
      <c r="C4063" s="492" t="s">
        <v>8955</v>
      </c>
      <c r="D4063" s="493"/>
      <c r="E4063" s="494" t="s">
        <v>8956</v>
      </c>
      <c r="F4063" s="491"/>
      <c r="G4063" s="495" t="s">
        <v>8963</v>
      </c>
      <c r="H4063" s="451"/>
      <c r="S4063" s="452"/>
      <c r="T4063" s="437"/>
      <c r="U4063" s="437"/>
      <c r="V4063" s="437"/>
      <c r="W4063" s="437"/>
      <c r="X4063" s="437"/>
      <c r="Y4063" s="437"/>
      <c r="Z4063" s="437"/>
      <c r="AA4063" s="437"/>
      <c r="AB4063" s="437"/>
      <c r="AC4063" s="437"/>
      <c r="AD4063" s="437"/>
      <c r="AE4063" s="437"/>
      <c r="AF4063" s="437"/>
    </row>
    <row r="4064">
      <c r="A4064" s="496"/>
      <c r="B4064" s="497"/>
      <c r="C4064" s="497"/>
      <c r="E4064" s="497"/>
      <c r="F4064" s="497"/>
      <c r="G4064" s="497"/>
      <c r="H4064" s="451"/>
      <c r="S4064" s="452"/>
      <c r="T4064" s="437"/>
      <c r="U4064" s="437"/>
      <c r="V4064" s="437"/>
      <c r="W4064" s="437"/>
      <c r="X4064" s="437"/>
      <c r="Y4064" s="437"/>
      <c r="Z4064" s="437"/>
      <c r="AA4064" s="437"/>
      <c r="AB4064" s="437"/>
      <c r="AC4064" s="437"/>
      <c r="AD4064" s="437"/>
      <c r="AE4064" s="437"/>
      <c r="AF4064" s="437"/>
    </row>
    <row r="4065">
      <c r="A4065" s="498" t="s">
        <v>8964</v>
      </c>
      <c r="B4065" s="435"/>
      <c r="C4065" s="435"/>
      <c r="D4065" s="499" t="s">
        <v>8965</v>
      </c>
      <c r="E4065" s="500" t="s">
        <v>8966</v>
      </c>
      <c r="F4065" s="499" t="s">
        <v>8967</v>
      </c>
      <c r="G4065" s="435"/>
      <c r="H4065" s="435"/>
      <c r="I4065" s="435"/>
      <c r="J4065" s="501" t="s">
        <v>8965</v>
      </c>
      <c r="K4065" s="500" t="s">
        <v>8966</v>
      </c>
      <c r="L4065" s="501" t="s">
        <v>8968</v>
      </c>
      <c r="M4065" s="435"/>
      <c r="N4065" s="435"/>
      <c r="O4065" s="435"/>
      <c r="P4065" s="502" t="s">
        <v>8965</v>
      </c>
      <c r="Q4065" s="503" t="s">
        <v>8966</v>
      </c>
      <c r="R4065" s="504"/>
      <c r="S4065" s="436"/>
      <c r="T4065" s="437"/>
      <c r="U4065" s="437"/>
      <c r="V4065" s="437"/>
      <c r="W4065" s="437"/>
      <c r="X4065" s="437"/>
      <c r="Y4065" s="437"/>
      <c r="Z4065" s="437"/>
      <c r="AA4065" s="437"/>
      <c r="AB4065" s="437"/>
      <c r="AC4065" s="437"/>
      <c r="AD4065" s="437"/>
      <c r="AE4065" s="437"/>
      <c r="AF4065" s="437"/>
    </row>
    <row r="4066">
      <c r="A4066" s="505"/>
      <c r="S4066" s="452"/>
      <c r="T4066" s="437"/>
      <c r="U4066" s="437"/>
      <c r="V4066" s="437"/>
      <c r="W4066" s="437"/>
      <c r="X4066" s="437"/>
      <c r="Y4066" s="437"/>
      <c r="Z4066" s="437"/>
      <c r="AA4066" s="437"/>
      <c r="AB4066" s="437"/>
      <c r="AC4066" s="437"/>
      <c r="AD4066" s="437"/>
      <c r="AE4066" s="437"/>
      <c r="AF4066" s="437"/>
    </row>
    <row r="4067">
      <c r="A4067" s="506" t="s">
        <v>8969</v>
      </c>
      <c r="D4067" s="507" t="s">
        <v>8965</v>
      </c>
      <c r="E4067" s="508" t="s">
        <v>8966</v>
      </c>
      <c r="F4067" s="507" t="s">
        <v>8970</v>
      </c>
      <c r="J4067" s="507" t="s">
        <v>8965</v>
      </c>
      <c r="K4067" s="508" t="s">
        <v>8966</v>
      </c>
      <c r="L4067" s="507" t="s">
        <v>8971</v>
      </c>
      <c r="P4067" s="509" t="s">
        <v>8965</v>
      </c>
      <c r="Q4067" s="510" t="s">
        <v>8966</v>
      </c>
      <c r="R4067" s="511" t="s">
        <v>8972</v>
      </c>
      <c r="S4067" s="452"/>
      <c r="T4067" s="437"/>
      <c r="U4067" s="437"/>
      <c r="V4067" s="437"/>
      <c r="W4067" s="437"/>
      <c r="X4067" s="437"/>
      <c r="Y4067" s="437"/>
      <c r="Z4067" s="437"/>
      <c r="AA4067" s="437"/>
      <c r="AB4067" s="437"/>
      <c r="AC4067" s="437"/>
      <c r="AD4067" s="437"/>
      <c r="AE4067" s="437"/>
      <c r="AF4067" s="437"/>
    </row>
    <row r="4068">
      <c r="A4068" s="512"/>
      <c r="B4068" s="513"/>
      <c r="C4068" s="513"/>
      <c r="D4068" s="513"/>
      <c r="E4068" s="513"/>
      <c r="F4068" s="513"/>
      <c r="G4068" s="513"/>
      <c r="H4068" s="513"/>
      <c r="I4068" s="513"/>
      <c r="J4068" s="513"/>
      <c r="K4068" s="513"/>
      <c r="L4068" s="513"/>
      <c r="M4068" s="513"/>
      <c r="N4068" s="513"/>
      <c r="O4068" s="513"/>
      <c r="P4068" s="513"/>
      <c r="Q4068" s="513"/>
      <c r="R4068" s="513"/>
      <c r="S4068" s="514"/>
      <c r="T4068" s="437"/>
      <c r="U4068" s="437"/>
      <c r="V4068" s="437"/>
      <c r="W4068" s="437"/>
      <c r="X4068" s="437"/>
      <c r="Y4068" s="437"/>
      <c r="Z4068" s="437"/>
      <c r="AA4068" s="437"/>
      <c r="AB4068" s="437"/>
      <c r="AC4068" s="437"/>
      <c r="AD4068" s="437"/>
      <c r="AE4068" s="437"/>
      <c r="AF4068" s="437"/>
    </row>
    <row r="4069">
      <c r="A4069" s="434" t="s">
        <v>9120</v>
      </c>
      <c r="B4069" s="435"/>
      <c r="C4069" s="435"/>
      <c r="D4069" s="435"/>
      <c r="E4069" s="435"/>
      <c r="F4069" s="435"/>
      <c r="G4069" s="435"/>
      <c r="H4069" s="435"/>
      <c r="I4069" s="435"/>
      <c r="J4069" s="435"/>
      <c r="K4069" s="435"/>
      <c r="L4069" s="435"/>
      <c r="M4069" s="435"/>
      <c r="N4069" s="435"/>
      <c r="O4069" s="435"/>
      <c r="P4069" s="435"/>
      <c r="Q4069" s="435"/>
      <c r="R4069" s="435"/>
      <c r="S4069" s="436"/>
      <c r="T4069" s="437"/>
      <c r="U4069" s="437"/>
      <c r="V4069" s="437"/>
      <c r="W4069" s="437"/>
      <c r="X4069" s="437"/>
      <c r="Y4069" s="437"/>
      <c r="Z4069" s="437"/>
      <c r="AA4069" s="437"/>
      <c r="AB4069" s="437"/>
      <c r="AC4069" s="437"/>
      <c r="AD4069" s="437"/>
      <c r="AE4069" s="437"/>
      <c r="AF4069" s="437"/>
    </row>
    <row r="4070">
      <c r="A4070" s="438" t="s">
        <v>8935</v>
      </c>
      <c r="B4070" s="439"/>
      <c r="C4070" s="438" t="s">
        <v>8936</v>
      </c>
      <c r="D4070" s="440"/>
      <c r="E4070" s="439"/>
      <c r="F4070" s="441" t="s">
        <v>1437</v>
      </c>
      <c r="G4070" s="442" t="s">
        <v>8937</v>
      </c>
      <c r="H4070" s="443" t="s">
        <v>1442</v>
      </c>
      <c r="I4070" s="444"/>
      <c r="J4070" s="444"/>
      <c r="K4070" s="444"/>
      <c r="L4070" s="444"/>
      <c r="M4070" s="444"/>
      <c r="N4070" s="444"/>
      <c r="O4070" s="444"/>
      <c r="P4070" s="444"/>
      <c r="Q4070" s="444"/>
      <c r="R4070" s="444"/>
      <c r="S4070" s="445"/>
      <c r="T4070" s="437"/>
      <c r="U4070" s="437"/>
      <c r="V4070" s="437"/>
      <c r="W4070" s="437"/>
      <c r="X4070" s="437"/>
      <c r="Y4070" s="437"/>
      <c r="Z4070" s="437"/>
      <c r="AA4070" s="437"/>
      <c r="AB4070" s="437"/>
      <c r="AC4070" s="437"/>
      <c r="AD4070" s="437"/>
      <c r="AE4070" s="437"/>
      <c r="AF4070" s="437"/>
    </row>
    <row r="4071">
      <c r="A4071" s="446" t="s">
        <v>8938</v>
      </c>
      <c r="B4071" s="22"/>
      <c r="C4071" s="447"/>
      <c r="D4071" s="448"/>
      <c r="E4071" s="22"/>
      <c r="F4071" s="449" t="s">
        <v>8939</v>
      </c>
      <c r="G4071" s="450"/>
      <c r="H4071" s="451"/>
      <c r="S4071" s="452"/>
      <c r="T4071" s="437"/>
      <c r="U4071" s="437"/>
      <c r="V4071" s="437"/>
      <c r="W4071" s="437"/>
      <c r="X4071" s="437"/>
      <c r="Y4071" s="437"/>
      <c r="Z4071" s="437"/>
      <c r="AA4071" s="437"/>
      <c r="AB4071" s="437"/>
      <c r="AC4071" s="437"/>
      <c r="AD4071" s="437"/>
      <c r="AE4071" s="437"/>
      <c r="AF4071" s="437"/>
    </row>
    <row r="4072">
      <c r="A4072" s="453" t="s">
        <v>8940</v>
      </c>
      <c r="B4072" s="448"/>
      <c r="C4072" s="448"/>
      <c r="D4072" s="22"/>
      <c r="E4072" s="454" t="s">
        <v>8941</v>
      </c>
      <c r="F4072" s="455" t="s">
        <v>8942</v>
      </c>
      <c r="G4072" s="456"/>
      <c r="H4072" s="451"/>
      <c r="S4072" s="452"/>
      <c r="T4072" s="437"/>
      <c r="U4072" s="437"/>
      <c r="V4072" s="437"/>
      <c r="W4072" s="437"/>
      <c r="X4072" s="437"/>
      <c r="Y4072" s="437"/>
      <c r="Z4072" s="437"/>
      <c r="AA4072" s="437"/>
      <c r="AB4072" s="437"/>
      <c r="AC4072" s="437"/>
      <c r="AD4072" s="437"/>
      <c r="AE4072" s="437"/>
      <c r="AF4072" s="437"/>
    </row>
    <row r="4073">
      <c r="A4073" s="457" t="s">
        <v>8943</v>
      </c>
      <c r="B4073" s="458"/>
      <c r="C4073" s="458"/>
      <c r="D4073" s="459"/>
      <c r="E4073" s="460"/>
      <c r="F4073" s="461"/>
      <c r="G4073" s="462"/>
      <c r="H4073" s="463"/>
      <c r="I4073" s="464"/>
      <c r="J4073" s="464"/>
      <c r="K4073" s="464"/>
      <c r="L4073" s="464"/>
      <c r="M4073" s="464"/>
      <c r="N4073" s="464"/>
      <c r="O4073" s="464"/>
      <c r="P4073" s="464"/>
      <c r="Q4073" s="464"/>
      <c r="R4073" s="464"/>
      <c r="S4073" s="465"/>
      <c r="T4073" s="437"/>
      <c r="U4073" s="437"/>
      <c r="V4073" s="437"/>
      <c r="W4073" s="437"/>
      <c r="X4073" s="437"/>
      <c r="Y4073" s="437"/>
      <c r="Z4073" s="437"/>
      <c r="AA4073" s="437"/>
      <c r="AB4073" s="437"/>
      <c r="AC4073" s="437"/>
      <c r="AD4073" s="437"/>
      <c r="AE4073" s="437"/>
      <c r="AF4073" s="437"/>
    </row>
    <row r="4074">
      <c r="A4074" s="466" t="s">
        <v>8944</v>
      </c>
      <c r="B4074" s="467"/>
      <c r="C4074" s="468" t="s">
        <v>8945</v>
      </c>
      <c r="D4074" s="469"/>
      <c r="E4074" s="469"/>
      <c r="F4074" s="469"/>
      <c r="G4074" s="469"/>
      <c r="H4074" s="605" t="s">
        <v>1626</v>
      </c>
      <c r="S4074" s="452"/>
      <c r="T4074" s="437"/>
      <c r="U4074" s="437"/>
      <c r="V4074" s="437"/>
      <c r="W4074" s="437"/>
      <c r="X4074" s="437"/>
      <c r="Y4074" s="437"/>
      <c r="Z4074" s="437"/>
      <c r="AA4074" s="437"/>
      <c r="AB4074" s="437"/>
      <c r="AC4074" s="437"/>
      <c r="AD4074" s="437"/>
      <c r="AE4074" s="437"/>
      <c r="AF4074" s="437"/>
    </row>
    <row r="4075">
      <c r="A4075" s="471"/>
      <c r="B4075" s="472" t="s">
        <v>8946</v>
      </c>
      <c r="C4075" s="473" t="s">
        <v>8947</v>
      </c>
      <c r="D4075" s="474"/>
      <c r="E4075" s="474"/>
      <c r="F4075" s="475"/>
      <c r="G4075" s="473" t="s">
        <v>8948</v>
      </c>
      <c r="H4075" s="451"/>
      <c r="S4075" s="452"/>
      <c r="T4075" s="437"/>
      <c r="U4075" s="437"/>
      <c r="V4075" s="437"/>
      <c r="W4075" s="437"/>
      <c r="X4075" s="437"/>
      <c r="Y4075" s="437"/>
      <c r="Z4075" s="437"/>
      <c r="AA4075" s="437"/>
      <c r="AB4075" s="437"/>
      <c r="AC4075" s="437"/>
      <c r="AD4075" s="437"/>
      <c r="AE4075" s="437"/>
      <c r="AF4075" s="437"/>
    </row>
    <row r="4076">
      <c r="A4076" s="486" t="s">
        <v>2101</v>
      </c>
      <c r="B4076" s="478">
        <v>1.0</v>
      </c>
      <c r="C4076" s="476" t="s">
        <v>2156</v>
      </c>
      <c r="D4076" s="474"/>
      <c r="E4076" s="474"/>
      <c r="F4076" s="475"/>
      <c r="G4076" s="477"/>
      <c r="H4076" s="451"/>
      <c r="S4076" s="452"/>
      <c r="T4076" s="437"/>
      <c r="U4076" s="437"/>
      <c r="V4076" s="437"/>
      <c r="W4076" s="437"/>
      <c r="X4076" s="437"/>
      <c r="Y4076" s="437"/>
      <c r="Z4076" s="437"/>
      <c r="AA4076" s="437"/>
      <c r="AB4076" s="437"/>
      <c r="AC4076" s="437"/>
      <c r="AD4076" s="437"/>
      <c r="AE4076" s="437"/>
      <c r="AF4076" s="437"/>
    </row>
    <row r="4077">
      <c r="A4077" s="486" t="s">
        <v>2101</v>
      </c>
      <c r="B4077" s="478">
        <v>2.0</v>
      </c>
      <c r="C4077" s="476" t="s">
        <v>2109</v>
      </c>
      <c r="D4077" s="474"/>
      <c r="E4077" s="474"/>
      <c r="F4077" s="475"/>
      <c r="G4077" s="477"/>
      <c r="H4077" s="451"/>
      <c r="S4077" s="452"/>
      <c r="T4077" s="437"/>
      <c r="U4077" s="437"/>
      <c r="V4077" s="437"/>
      <c r="W4077" s="437"/>
      <c r="X4077" s="437"/>
      <c r="Y4077" s="437"/>
      <c r="Z4077" s="437"/>
      <c r="AA4077" s="437"/>
      <c r="AB4077" s="437"/>
      <c r="AC4077" s="437"/>
      <c r="AD4077" s="437"/>
      <c r="AE4077" s="437"/>
      <c r="AF4077" s="437"/>
    </row>
    <row r="4078">
      <c r="A4078" s="471"/>
      <c r="B4078" s="472" t="s">
        <v>8946</v>
      </c>
      <c r="C4078" s="473" t="s">
        <v>8947</v>
      </c>
      <c r="D4078" s="474"/>
      <c r="E4078" s="475"/>
      <c r="F4078" s="472" t="s">
        <v>8948</v>
      </c>
      <c r="G4078" s="477" t="s">
        <v>8949</v>
      </c>
      <c r="H4078" s="451"/>
      <c r="S4078" s="452"/>
      <c r="T4078" s="437"/>
      <c r="U4078" s="437"/>
      <c r="V4078" s="437"/>
      <c r="W4078" s="437"/>
      <c r="X4078" s="437"/>
      <c r="Y4078" s="437"/>
      <c r="Z4078" s="437"/>
      <c r="AA4078" s="437"/>
      <c r="AB4078" s="437"/>
      <c r="AC4078" s="437"/>
      <c r="AD4078" s="437"/>
      <c r="AE4078" s="437"/>
      <c r="AF4078" s="437"/>
    </row>
    <row r="4079">
      <c r="A4079" s="471" t="s">
        <v>2104</v>
      </c>
      <c r="B4079" s="472">
        <v>1.0</v>
      </c>
      <c r="C4079" s="476" t="s">
        <v>2182</v>
      </c>
      <c r="D4079" s="474"/>
      <c r="E4079" s="475"/>
      <c r="F4079" s="478" t="s">
        <v>2183</v>
      </c>
      <c r="G4079" s="473"/>
      <c r="H4079" s="451"/>
      <c r="S4079" s="452"/>
      <c r="T4079" s="437"/>
      <c r="U4079" s="437"/>
      <c r="V4079" s="437"/>
      <c r="W4079" s="437"/>
      <c r="X4079" s="437"/>
      <c r="Y4079" s="437"/>
      <c r="Z4079" s="437"/>
      <c r="AA4079" s="437"/>
      <c r="AB4079" s="437"/>
      <c r="AC4079" s="437"/>
      <c r="AD4079" s="437"/>
      <c r="AE4079" s="437"/>
      <c r="AF4079" s="437"/>
    </row>
    <row r="4080">
      <c r="A4080" s="471" t="s">
        <v>2104</v>
      </c>
      <c r="B4080" s="478">
        <v>2.0</v>
      </c>
      <c r="C4080" s="476" t="s">
        <v>2184</v>
      </c>
      <c r="D4080" s="474"/>
      <c r="E4080" s="475"/>
      <c r="F4080" s="478" t="s">
        <v>2179</v>
      </c>
      <c r="G4080" s="473"/>
      <c r="H4080" s="451"/>
      <c r="S4080" s="452"/>
      <c r="T4080" s="437"/>
      <c r="U4080" s="437"/>
      <c r="V4080" s="437"/>
      <c r="W4080" s="437"/>
      <c r="X4080" s="437"/>
      <c r="Y4080" s="437"/>
      <c r="Z4080" s="437"/>
      <c r="AA4080" s="437"/>
      <c r="AB4080" s="437"/>
      <c r="AC4080" s="437"/>
      <c r="AD4080" s="437"/>
      <c r="AE4080" s="437"/>
      <c r="AF4080" s="437"/>
    </row>
    <row r="4081">
      <c r="A4081" s="471"/>
      <c r="B4081" s="472" t="s">
        <v>8946</v>
      </c>
      <c r="C4081" s="517" t="s">
        <v>6512</v>
      </c>
      <c r="D4081" s="517" t="s">
        <v>8974</v>
      </c>
      <c r="E4081" s="517" t="s">
        <v>8951</v>
      </c>
      <c r="F4081" s="517" t="s">
        <v>8952</v>
      </c>
      <c r="G4081" s="473" t="s">
        <v>8953</v>
      </c>
      <c r="H4081" s="451"/>
      <c r="S4081" s="452"/>
      <c r="T4081" s="437"/>
      <c r="U4081" s="437"/>
      <c r="V4081" s="437"/>
      <c r="W4081" s="437"/>
      <c r="X4081" s="437"/>
      <c r="Y4081" s="437"/>
      <c r="Z4081" s="437"/>
      <c r="AA4081" s="437"/>
      <c r="AB4081" s="437"/>
      <c r="AC4081" s="437"/>
      <c r="AD4081" s="437"/>
      <c r="AE4081" s="437"/>
      <c r="AF4081" s="437"/>
    </row>
    <row r="4082">
      <c r="A4082" s="471" t="s">
        <v>8975</v>
      </c>
      <c r="B4082" s="472">
        <v>1.0</v>
      </c>
      <c r="C4082" s="478" t="s">
        <v>8976</v>
      </c>
      <c r="D4082" s="472"/>
      <c r="E4082" s="478" t="s">
        <v>8977</v>
      </c>
      <c r="F4082" s="472"/>
      <c r="G4082" s="473" t="s">
        <v>8978</v>
      </c>
      <c r="H4082" s="451"/>
      <c r="S4082" s="452"/>
      <c r="T4082" s="437"/>
      <c r="U4082" s="437"/>
      <c r="V4082" s="437"/>
      <c r="W4082" s="437"/>
      <c r="X4082" s="437"/>
      <c r="Y4082" s="437"/>
      <c r="Z4082" s="437"/>
      <c r="AA4082" s="437"/>
      <c r="AB4082" s="437"/>
      <c r="AC4082" s="437"/>
      <c r="AD4082" s="437"/>
      <c r="AE4082" s="437"/>
      <c r="AF4082" s="437"/>
    </row>
    <row r="4083">
      <c r="A4083" s="479"/>
      <c r="B4083" s="480" t="s">
        <v>8946</v>
      </c>
      <c r="C4083" s="485" t="s">
        <v>39</v>
      </c>
      <c r="D4083" s="475"/>
      <c r="E4083" s="480" t="s">
        <v>8951</v>
      </c>
      <c r="F4083" s="480" t="s">
        <v>8952</v>
      </c>
      <c r="G4083" s="485" t="s">
        <v>8953</v>
      </c>
      <c r="H4083" s="451"/>
      <c r="S4083" s="452"/>
      <c r="T4083" s="437"/>
      <c r="U4083" s="437"/>
      <c r="V4083" s="437"/>
      <c r="W4083" s="437"/>
      <c r="X4083" s="437"/>
      <c r="Y4083" s="437"/>
      <c r="Z4083" s="437"/>
      <c r="AA4083" s="437"/>
      <c r="AB4083" s="437"/>
      <c r="AC4083" s="437"/>
      <c r="AD4083" s="437"/>
      <c r="AE4083" s="437"/>
      <c r="AF4083" s="437"/>
    </row>
    <row r="4084">
      <c r="A4084" s="471" t="s">
        <v>6465</v>
      </c>
      <c r="B4084" s="480">
        <v>1.0</v>
      </c>
      <c r="C4084" s="484" t="s">
        <v>8955</v>
      </c>
      <c r="D4084" s="475"/>
      <c r="E4084" s="483" t="s">
        <v>8956</v>
      </c>
      <c r="F4084" s="480"/>
      <c r="G4084" s="484" t="s">
        <v>8957</v>
      </c>
      <c r="H4084" s="451"/>
      <c r="S4084" s="452"/>
      <c r="T4084" s="437"/>
      <c r="U4084" s="437"/>
      <c r="V4084" s="437"/>
      <c r="W4084" s="437"/>
      <c r="X4084" s="437"/>
      <c r="Y4084" s="437"/>
      <c r="Z4084" s="437"/>
      <c r="AA4084" s="437"/>
      <c r="AB4084" s="437"/>
      <c r="AC4084" s="437"/>
      <c r="AD4084" s="437"/>
      <c r="AE4084" s="437"/>
      <c r="AF4084" s="437"/>
    </row>
    <row r="4085">
      <c r="A4085" s="471"/>
      <c r="B4085" s="472" t="s">
        <v>8946</v>
      </c>
      <c r="C4085" s="476" t="s">
        <v>8958</v>
      </c>
      <c r="D4085" s="474"/>
      <c r="E4085" s="474"/>
      <c r="F4085" s="475"/>
      <c r="G4085" s="473" t="s">
        <v>8959</v>
      </c>
      <c r="H4085" s="451"/>
      <c r="S4085" s="452"/>
      <c r="T4085" s="437"/>
      <c r="U4085" s="437"/>
      <c r="V4085" s="437"/>
      <c r="W4085" s="437"/>
      <c r="X4085" s="437"/>
      <c r="Y4085" s="437"/>
      <c r="Z4085" s="437"/>
      <c r="AA4085" s="437"/>
      <c r="AB4085" s="437"/>
      <c r="AC4085" s="437"/>
      <c r="AD4085" s="437"/>
      <c r="AE4085" s="437"/>
      <c r="AF4085" s="437"/>
    </row>
    <row r="4086">
      <c r="A4086" s="486" t="s">
        <v>1636</v>
      </c>
      <c r="B4086" s="478">
        <v>1.0</v>
      </c>
      <c r="C4086" s="487" t="s">
        <v>2067</v>
      </c>
      <c r="D4086" s="474"/>
      <c r="E4086" s="474"/>
      <c r="F4086" s="475"/>
      <c r="G4086" s="476" t="s">
        <v>1638</v>
      </c>
      <c r="H4086" s="451"/>
      <c r="S4086" s="452"/>
      <c r="T4086" s="437"/>
      <c r="U4086" s="437"/>
      <c r="V4086" s="437"/>
      <c r="W4086" s="437"/>
      <c r="X4086" s="437"/>
      <c r="Y4086" s="437"/>
      <c r="Z4086" s="437"/>
      <c r="AA4086" s="437"/>
      <c r="AB4086" s="437"/>
      <c r="AC4086" s="437"/>
      <c r="AD4086" s="437"/>
      <c r="AE4086" s="437"/>
      <c r="AF4086" s="437"/>
    </row>
    <row r="4087">
      <c r="A4087" s="486" t="s">
        <v>1636</v>
      </c>
      <c r="B4087" s="478">
        <v>2.0</v>
      </c>
      <c r="C4087" s="487" t="s">
        <v>2068</v>
      </c>
      <c r="D4087" s="474"/>
      <c r="E4087" s="474"/>
      <c r="F4087" s="475"/>
      <c r="G4087" s="476" t="s">
        <v>1661</v>
      </c>
      <c r="H4087" s="451"/>
      <c r="S4087" s="452"/>
      <c r="T4087" s="437"/>
      <c r="U4087" s="437"/>
      <c r="V4087" s="437"/>
      <c r="W4087" s="437"/>
      <c r="X4087" s="437"/>
      <c r="Y4087" s="437"/>
      <c r="Z4087" s="437"/>
      <c r="AA4087" s="437"/>
      <c r="AB4087" s="437"/>
      <c r="AC4087" s="437"/>
      <c r="AD4087" s="437"/>
      <c r="AE4087" s="437"/>
      <c r="AF4087" s="437"/>
    </row>
    <row r="4088">
      <c r="A4088" s="486" t="s">
        <v>1646</v>
      </c>
      <c r="B4088" s="478">
        <v>3.0</v>
      </c>
      <c r="C4088" s="487" t="s">
        <v>2069</v>
      </c>
      <c r="D4088" s="474"/>
      <c r="E4088" s="474"/>
      <c r="F4088" s="475"/>
      <c r="G4088" s="476" t="s">
        <v>1729</v>
      </c>
      <c r="H4088" s="451"/>
      <c r="S4088" s="452"/>
      <c r="T4088" s="437"/>
      <c r="U4088" s="437"/>
      <c r="V4088" s="437"/>
      <c r="W4088" s="437"/>
      <c r="X4088" s="437"/>
      <c r="Y4088" s="437"/>
      <c r="Z4088" s="437"/>
      <c r="AA4088" s="437"/>
      <c r="AB4088" s="437"/>
      <c r="AC4088" s="437"/>
      <c r="AD4088" s="437"/>
      <c r="AE4088" s="437"/>
      <c r="AF4088" s="437"/>
    </row>
    <row r="4089">
      <c r="A4089" s="486" t="s">
        <v>1646</v>
      </c>
      <c r="B4089" s="478">
        <v>4.0</v>
      </c>
      <c r="C4089" s="487" t="s">
        <v>2070</v>
      </c>
      <c r="D4089" s="474"/>
      <c r="E4089" s="474"/>
      <c r="F4089" s="475"/>
      <c r="G4089" s="476" t="s">
        <v>2071</v>
      </c>
      <c r="H4089" s="451"/>
      <c r="S4089" s="452"/>
      <c r="T4089" s="437"/>
      <c r="U4089" s="437"/>
      <c r="V4089" s="437"/>
      <c r="W4089" s="437"/>
      <c r="X4089" s="437"/>
      <c r="Y4089" s="437"/>
      <c r="Z4089" s="437"/>
      <c r="AA4089" s="437"/>
      <c r="AB4089" s="437"/>
      <c r="AC4089" s="437"/>
      <c r="AD4089" s="437"/>
      <c r="AE4089" s="437"/>
      <c r="AF4089" s="437"/>
    </row>
    <row r="4090">
      <c r="A4090" s="486" t="s">
        <v>1636</v>
      </c>
      <c r="B4090" s="478">
        <v>5.0</v>
      </c>
      <c r="C4090" s="487" t="s">
        <v>2072</v>
      </c>
      <c r="D4090" s="474"/>
      <c r="E4090" s="474"/>
      <c r="F4090" s="475"/>
      <c r="G4090" s="476" t="s">
        <v>1638</v>
      </c>
      <c r="H4090" s="451"/>
      <c r="S4090" s="452"/>
      <c r="T4090" s="437"/>
      <c r="U4090" s="437"/>
      <c r="V4090" s="437"/>
      <c r="W4090" s="437"/>
      <c r="X4090" s="437"/>
      <c r="Y4090" s="437"/>
      <c r="Z4090" s="437"/>
      <c r="AA4090" s="437"/>
      <c r="AB4090" s="437"/>
      <c r="AC4090" s="437"/>
      <c r="AD4090" s="437"/>
      <c r="AE4090" s="437"/>
      <c r="AF4090" s="437"/>
    </row>
    <row r="4091">
      <c r="A4091" s="486" t="s">
        <v>1636</v>
      </c>
      <c r="B4091" s="478">
        <v>6.0</v>
      </c>
      <c r="C4091" s="487" t="s">
        <v>2073</v>
      </c>
      <c r="D4091" s="474"/>
      <c r="E4091" s="474"/>
      <c r="F4091" s="475"/>
      <c r="G4091" s="476" t="s">
        <v>1638</v>
      </c>
      <c r="H4091" s="451"/>
      <c r="S4091" s="452"/>
      <c r="T4091" s="437"/>
      <c r="U4091" s="437"/>
      <c r="V4091" s="437"/>
      <c r="W4091" s="437"/>
      <c r="X4091" s="437"/>
      <c r="Y4091" s="437"/>
      <c r="Z4091" s="437"/>
      <c r="AA4091" s="437"/>
      <c r="AB4091" s="437"/>
      <c r="AC4091" s="437"/>
      <c r="AD4091" s="437"/>
      <c r="AE4091" s="437"/>
      <c r="AF4091" s="437"/>
    </row>
    <row r="4092">
      <c r="A4092" s="486" t="s">
        <v>1646</v>
      </c>
      <c r="B4092" s="478">
        <v>7.0</v>
      </c>
      <c r="C4092" s="487" t="s">
        <v>2074</v>
      </c>
      <c r="D4092" s="474"/>
      <c r="E4092" s="474"/>
      <c r="F4092" s="475"/>
      <c r="G4092" s="476" t="s">
        <v>1729</v>
      </c>
      <c r="H4092" s="451"/>
      <c r="S4092" s="452"/>
      <c r="T4092" s="437"/>
      <c r="U4092" s="437"/>
      <c r="V4092" s="437"/>
      <c r="W4092" s="437"/>
      <c r="X4092" s="437"/>
      <c r="Y4092" s="437"/>
      <c r="Z4092" s="437"/>
      <c r="AA4092" s="437"/>
      <c r="AB4092" s="437"/>
      <c r="AC4092" s="437"/>
      <c r="AD4092" s="437"/>
      <c r="AE4092" s="437"/>
      <c r="AF4092" s="437"/>
    </row>
    <row r="4093">
      <c r="A4093" s="488" t="s">
        <v>8960</v>
      </c>
      <c r="B4093" s="474"/>
      <c r="C4093" s="474"/>
      <c r="D4093" s="474"/>
      <c r="E4093" s="474"/>
      <c r="F4093" s="474"/>
      <c r="G4093" s="474"/>
      <c r="H4093" s="451"/>
      <c r="S4093" s="452"/>
      <c r="T4093" s="437"/>
      <c r="U4093" s="437"/>
      <c r="V4093" s="437"/>
      <c r="W4093" s="437"/>
      <c r="X4093" s="437"/>
      <c r="Y4093" s="437"/>
      <c r="Z4093" s="437"/>
      <c r="AA4093" s="437"/>
      <c r="AB4093" s="437"/>
      <c r="AC4093" s="437"/>
      <c r="AD4093" s="437"/>
      <c r="AE4093" s="437"/>
      <c r="AF4093" s="437"/>
    </row>
    <row r="4094">
      <c r="A4094" s="471" t="s">
        <v>8944</v>
      </c>
      <c r="B4094" s="472" t="s">
        <v>8946</v>
      </c>
      <c r="C4094" s="473" t="s">
        <v>39</v>
      </c>
      <c r="D4094" s="475"/>
      <c r="E4094" s="472" t="s">
        <v>8951</v>
      </c>
      <c r="F4094" s="478" t="s">
        <v>8961</v>
      </c>
      <c r="G4094" s="473" t="s">
        <v>8953</v>
      </c>
      <c r="H4094" s="451"/>
      <c r="S4094" s="452"/>
      <c r="T4094" s="437"/>
      <c r="U4094" s="437"/>
      <c r="V4094" s="437"/>
      <c r="W4094" s="437"/>
      <c r="X4094" s="437"/>
      <c r="Y4094" s="437"/>
      <c r="Z4094" s="437"/>
      <c r="AA4094" s="437"/>
      <c r="AB4094" s="437"/>
      <c r="AC4094" s="437"/>
      <c r="AD4094" s="437"/>
      <c r="AE4094" s="437"/>
      <c r="AF4094" s="437"/>
    </row>
    <row r="4095">
      <c r="A4095" s="471" t="s">
        <v>6465</v>
      </c>
      <c r="B4095" s="472">
        <v>1.0</v>
      </c>
      <c r="C4095" s="476" t="s">
        <v>8955</v>
      </c>
      <c r="D4095" s="475"/>
      <c r="E4095" s="478" t="s">
        <v>8956</v>
      </c>
      <c r="F4095" s="472"/>
      <c r="G4095" s="473" t="s">
        <v>8957</v>
      </c>
      <c r="H4095" s="451"/>
      <c r="S4095" s="452"/>
      <c r="T4095" s="437"/>
      <c r="U4095" s="437"/>
      <c r="V4095" s="437"/>
      <c r="W4095" s="437"/>
      <c r="X4095" s="437"/>
      <c r="Y4095" s="437"/>
      <c r="Z4095" s="437"/>
      <c r="AA4095" s="437"/>
      <c r="AB4095" s="437"/>
      <c r="AC4095" s="437"/>
      <c r="AD4095" s="437"/>
      <c r="AE4095" s="437"/>
      <c r="AF4095" s="437"/>
    </row>
    <row r="4096">
      <c r="A4096" s="489" t="s">
        <v>8962</v>
      </c>
      <c r="B4096" s="474"/>
      <c r="C4096" s="474"/>
      <c r="D4096" s="474"/>
      <c r="E4096" s="474"/>
      <c r="F4096" s="474"/>
      <c r="G4096" s="474"/>
      <c r="H4096" s="451"/>
      <c r="S4096" s="452"/>
      <c r="T4096" s="437"/>
      <c r="U4096" s="437"/>
      <c r="V4096" s="437"/>
      <c r="W4096" s="437"/>
      <c r="X4096" s="437"/>
      <c r="Y4096" s="437"/>
      <c r="Z4096" s="437"/>
      <c r="AA4096" s="437"/>
      <c r="AB4096" s="437"/>
      <c r="AC4096" s="437"/>
      <c r="AD4096" s="437"/>
      <c r="AE4096" s="437"/>
      <c r="AF4096" s="437"/>
    </row>
    <row r="4097">
      <c r="A4097" s="471" t="s">
        <v>8944</v>
      </c>
      <c r="B4097" s="472" t="s">
        <v>8946</v>
      </c>
      <c r="C4097" s="473" t="s">
        <v>39</v>
      </c>
      <c r="D4097" s="475"/>
      <c r="E4097" s="472" t="s">
        <v>8951</v>
      </c>
      <c r="F4097" s="472" t="s">
        <v>8952</v>
      </c>
      <c r="G4097" s="473" t="s">
        <v>8953</v>
      </c>
      <c r="H4097" s="451"/>
      <c r="S4097" s="452"/>
      <c r="T4097" s="437"/>
      <c r="U4097" s="437"/>
      <c r="V4097" s="437"/>
      <c r="W4097" s="437"/>
      <c r="X4097" s="437"/>
      <c r="Y4097" s="437"/>
      <c r="Z4097" s="437"/>
      <c r="AA4097" s="437"/>
      <c r="AB4097" s="437"/>
      <c r="AC4097" s="437"/>
      <c r="AD4097" s="437"/>
      <c r="AE4097" s="437"/>
      <c r="AF4097" s="437"/>
    </row>
    <row r="4098">
      <c r="A4098" s="490" t="s">
        <v>6465</v>
      </c>
      <c r="B4098" s="491">
        <v>1.0</v>
      </c>
      <c r="C4098" s="492" t="s">
        <v>8955</v>
      </c>
      <c r="D4098" s="493"/>
      <c r="E4098" s="494" t="s">
        <v>8956</v>
      </c>
      <c r="F4098" s="491"/>
      <c r="G4098" s="495" t="s">
        <v>8963</v>
      </c>
      <c r="H4098" s="451"/>
      <c r="S4098" s="452"/>
      <c r="T4098" s="437"/>
      <c r="U4098" s="437"/>
      <c r="V4098" s="437"/>
      <c r="W4098" s="437"/>
      <c r="X4098" s="437"/>
      <c r="Y4098" s="437"/>
      <c r="Z4098" s="437"/>
      <c r="AA4098" s="437"/>
      <c r="AB4098" s="437"/>
      <c r="AC4098" s="437"/>
      <c r="AD4098" s="437"/>
      <c r="AE4098" s="437"/>
      <c r="AF4098" s="437"/>
    </row>
    <row r="4099">
      <c r="A4099" s="496"/>
      <c r="B4099" s="497"/>
      <c r="C4099" s="497"/>
      <c r="E4099" s="497"/>
      <c r="F4099" s="497"/>
      <c r="G4099" s="497"/>
      <c r="H4099" s="556"/>
      <c r="I4099" s="513"/>
      <c r="J4099" s="513"/>
      <c r="K4099" s="513"/>
      <c r="L4099" s="513"/>
      <c r="M4099" s="513"/>
      <c r="N4099" s="513"/>
      <c r="O4099" s="513"/>
      <c r="P4099" s="513"/>
      <c r="Q4099" s="513"/>
      <c r="R4099" s="513"/>
      <c r="S4099" s="514"/>
      <c r="T4099" s="437"/>
      <c r="U4099" s="437"/>
      <c r="V4099" s="437"/>
      <c r="W4099" s="437"/>
      <c r="X4099" s="437"/>
      <c r="Y4099" s="437"/>
      <c r="Z4099" s="437"/>
      <c r="AA4099" s="437"/>
      <c r="AB4099" s="437"/>
      <c r="AC4099" s="437"/>
      <c r="AD4099" s="437"/>
      <c r="AE4099" s="437"/>
      <c r="AF4099" s="437"/>
    </row>
    <row r="4100">
      <c r="A4100" s="498" t="s">
        <v>8964</v>
      </c>
      <c r="B4100" s="435"/>
      <c r="C4100" s="435"/>
      <c r="D4100" s="499" t="s">
        <v>8965</v>
      </c>
      <c r="E4100" s="500" t="s">
        <v>8966</v>
      </c>
      <c r="F4100" s="499" t="s">
        <v>8967</v>
      </c>
      <c r="G4100" s="435"/>
      <c r="H4100" s="435"/>
      <c r="I4100" s="435"/>
      <c r="J4100" s="501" t="s">
        <v>8965</v>
      </c>
      <c r="K4100" s="500" t="s">
        <v>8966</v>
      </c>
      <c r="L4100" s="501" t="s">
        <v>8968</v>
      </c>
      <c r="M4100" s="435"/>
      <c r="N4100" s="435"/>
      <c r="O4100" s="435"/>
      <c r="P4100" s="502" t="s">
        <v>8965</v>
      </c>
      <c r="Q4100" s="503" t="s">
        <v>8966</v>
      </c>
      <c r="R4100" s="504"/>
      <c r="S4100" s="436"/>
      <c r="T4100" s="437"/>
      <c r="U4100" s="437"/>
      <c r="V4100" s="437"/>
      <c r="W4100" s="437"/>
      <c r="X4100" s="437"/>
      <c r="Y4100" s="437"/>
      <c r="Z4100" s="437"/>
      <c r="AA4100" s="437"/>
      <c r="AB4100" s="437"/>
      <c r="AC4100" s="437"/>
      <c r="AD4100" s="437"/>
      <c r="AE4100" s="437"/>
      <c r="AF4100" s="437"/>
    </row>
    <row r="4101">
      <c r="A4101" s="505"/>
      <c r="S4101" s="452"/>
      <c r="T4101" s="437"/>
      <c r="U4101" s="437"/>
      <c r="V4101" s="437"/>
      <c r="W4101" s="437"/>
      <c r="X4101" s="437"/>
      <c r="Y4101" s="437"/>
      <c r="Z4101" s="437"/>
      <c r="AA4101" s="437"/>
      <c r="AB4101" s="437"/>
      <c r="AC4101" s="437"/>
      <c r="AD4101" s="437"/>
      <c r="AE4101" s="437"/>
      <c r="AF4101" s="437"/>
    </row>
    <row r="4102">
      <c r="A4102" s="506" t="s">
        <v>8969</v>
      </c>
      <c r="D4102" s="507" t="s">
        <v>8965</v>
      </c>
      <c r="E4102" s="508" t="s">
        <v>8966</v>
      </c>
      <c r="F4102" s="507" t="s">
        <v>8970</v>
      </c>
      <c r="J4102" s="507" t="s">
        <v>8965</v>
      </c>
      <c r="K4102" s="508" t="s">
        <v>8966</v>
      </c>
      <c r="L4102" s="507" t="s">
        <v>8971</v>
      </c>
      <c r="P4102" s="509" t="s">
        <v>8965</v>
      </c>
      <c r="Q4102" s="510" t="s">
        <v>8966</v>
      </c>
      <c r="R4102" s="511" t="s">
        <v>8972</v>
      </c>
      <c r="S4102" s="452"/>
      <c r="T4102" s="437"/>
      <c r="U4102" s="437"/>
      <c r="V4102" s="437"/>
      <c r="W4102" s="437"/>
      <c r="X4102" s="437"/>
      <c r="Y4102" s="437"/>
      <c r="Z4102" s="437"/>
      <c r="AA4102" s="437"/>
      <c r="AB4102" s="437"/>
      <c r="AC4102" s="437"/>
      <c r="AD4102" s="437"/>
      <c r="AE4102" s="437"/>
      <c r="AF4102" s="437"/>
    </row>
    <row r="4103">
      <c r="A4103" s="512"/>
      <c r="B4103" s="513"/>
      <c r="C4103" s="513"/>
      <c r="D4103" s="513"/>
      <c r="E4103" s="513"/>
      <c r="F4103" s="513"/>
      <c r="G4103" s="513"/>
      <c r="H4103" s="513"/>
      <c r="I4103" s="513"/>
      <c r="J4103" s="513"/>
      <c r="K4103" s="513"/>
      <c r="L4103" s="513"/>
      <c r="M4103" s="513"/>
      <c r="N4103" s="513"/>
      <c r="O4103" s="513"/>
      <c r="P4103" s="513"/>
      <c r="Q4103" s="513"/>
      <c r="R4103" s="513"/>
      <c r="S4103" s="514"/>
      <c r="T4103" s="437"/>
      <c r="U4103" s="437"/>
      <c r="V4103" s="437"/>
      <c r="W4103" s="437"/>
      <c r="X4103" s="437"/>
      <c r="Y4103" s="437"/>
      <c r="Z4103" s="437"/>
      <c r="AA4103" s="437"/>
      <c r="AB4103" s="437"/>
      <c r="AC4103" s="437"/>
      <c r="AD4103" s="437"/>
      <c r="AE4103" s="437"/>
      <c r="AF4103" s="437"/>
    </row>
    <row r="4104">
      <c r="A4104" s="434" t="s">
        <v>9121</v>
      </c>
      <c r="B4104" s="435"/>
      <c r="C4104" s="435"/>
      <c r="D4104" s="435"/>
      <c r="E4104" s="435"/>
      <c r="F4104" s="435"/>
      <c r="G4104" s="435"/>
      <c r="H4104" s="435"/>
      <c r="I4104" s="435"/>
      <c r="J4104" s="435"/>
      <c r="K4104" s="435"/>
      <c r="L4104" s="435"/>
      <c r="M4104" s="435"/>
      <c r="N4104" s="435"/>
      <c r="O4104" s="435"/>
      <c r="P4104" s="435"/>
      <c r="Q4104" s="435"/>
      <c r="R4104" s="435"/>
      <c r="S4104" s="436"/>
      <c r="T4104" s="437"/>
      <c r="U4104" s="437"/>
      <c r="V4104" s="437"/>
      <c r="W4104" s="437"/>
      <c r="X4104" s="437"/>
      <c r="Y4104" s="437"/>
      <c r="Z4104" s="437"/>
      <c r="AA4104" s="437"/>
      <c r="AB4104" s="437"/>
      <c r="AC4104" s="437"/>
      <c r="AD4104" s="437"/>
      <c r="AE4104" s="437"/>
      <c r="AF4104" s="437"/>
    </row>
    <row r="4105">
      <c r="A4105" s="438" t="s">
        <v>8935</v>
      </c>
      <c r="B4105" s="439"/>
      <c r="C4105" s="438" t="s">
        <v>8936</v>
      </c>
      <c r="D4105" s="440"/>
      <c r="E4105" s="439"/>
      <c r="F4105" s="441" t="s">
        <v>1437</v>
      </c>
      <c r="G4105" s="442" t="s">
        <v>8937</v>
      </c>
      <c r="H4105" s="443" t="s">
        <v>1442</v>
      </c>
      <c r="I4105" s="444"/>
      <c r="J4105" s="444"/>
      <c r="K4105" s="444"/>
      <c r="L4105" s="444"/>
      <c r="M4105" s="444"/>
      <c r="N4105" s="444"/>
      <c r="O4105" s="444"/>
      <c r="P4105" s="444"/>
      <c r="Q4105" s="444"/>
      <c r="R4105" s="444"/>
      <c r="S4105" s="445"/>
      <c r="T4105" s="437"/>
      <c r="U4105" s="437"/>
      <c r="V4105" s="437"/>
      <c r="W4105" s="437"/>
      <c r="X4105" s="437"/>
      <c r="Y4105" s="437"/>
      <c r="Z4105" s="437"/>
      <c r="AA4105" s="437"/>
      <c r="AB4105" s="437"/>
      <c r="AC4105" s="437"/>
      <c r="AD4105" s="437"/>
      <c r="AE4105" s="437"/>
      <c r="AF4105" s="437"/>
    </row>
    <row r="4106">
      <c r="A4106" s="446" t="s">
        <v>8938</v>
      </c>
      <c r="B4106" s="22"/>
      <c r="C4106" s="447"/>
      <c r="D4106" s="448"/>
      <c r="E4106" s="22"/>
      <c r="F4106" s="449" t="s">
        <v>8939</v>
      </c>
      <c r="G4106" s="450"/>
      <c r="H4106" s="451"/>
      <c r="S4106" s="452"/>
      <c r="T4106" s="437"/>
      <c r="U4106" s="437"/>
      <c r="V4106" s="437"/>
      <c r="W4106" s="437"/>
      <c r="X4106" s="437"/>
      <c r="Y4106" s="437"/>
      <c r="Z4106" s="437"/>
      <c r="AA4106" s="437"/>
      <c r="AB4106" s="437"/>
      <c r="AC4106" s="437"/>
      <c r="AD4106" s="437"/>
      <c r="AE4106" s="437"/>
      <c r="AF4106" s="437"/>
    </row>
    <row r="4107">
      <c r="A4107" s="453" t="s">
        <v>8940</v>
      </c>
      <c r="B4107" s="448"/>
      <c r="C4107" s="448"/>
      <c r="D4107" s="22"/>
      <c r="E4107" s="454" t="s">
        <v>8941</v>
      </c>
      <c r="F4107" s="455" t="s">
        <v>8942</v>
      </c>
      <c r="G4107" s="456"/>
      <c r="H4107" s="451"/>
      <c r="S4107" s="452"/>
      <c r="T4107" s="437"/>
      <c r="U4107" s="437"/>
      <c r="V4107" s="437"/>
      <c r="W4107" s="437"/>
      <c r="X4107" s="437"/>
      <c r="Y4107" s="437"/>
      <c r="Z4107" s="437"/>
      <c r="AA4107" s="437"/>
      <c r="AB4107" s="437"/>
      <c r="AC4107" s="437"/>
      <c r="AD4107" s="437"/>
      <c r="AE4107" s="437"/>
      <c r="AF4107" s="437"/>
    </row>
    <row r="4108">
      <c r="A4108" s="457" t="s">
        <v>8943</v>
      </c>
      <c r="B4108" s="458"/>
      <c r="C4108" s="458"/>
      <c r="D4108" s="459"/>
      <c r="E4108" s="460"/>
      <c r="F4108" s="461"/>
      <c r="G4108" s="462"/>
      <c r="H4108" s="463"/>
      <c r="I4108" s="464"/>
      <c r="J4108" s="464"/>
      <c r="K4108" s="464"/>
      <c r="L4108" s="464"/>
      <c r="M4108" s="464"/>
      <c r="N4108" s="464"/>
      <c r="O4108" s="464"/>
      <c r="P4108" s="464"/>
      <c r="Q4108" s="464"/>
      <c r="R4108" s="464"/>
      <c r="S4108" s="465"/>
      <c r="T4108" s="437"/>
      <c r="U4108" s="437"/>
      <c r="V4108" s="437"/>
      <c r="W4108" s="437"/>
      <c r="X4108" s="437"/>
      <c r="Y4108" s="437"/>
      <c r="Z4108" s="437"/>
      <c r="AA4108" s="437"/>
      <c r="AB4108" s="437"/>
      <c r="AC4108" s="437"/>
      <c r="AD4108" s="437"/>
      <c r="AE4108" s="437"/>
      <c r="AF4108" s="437"/>
    </row>
    <row r="4109">
      <c r="A4109" s="466" t="s">
        <v>8944</v>
      </c>
      <c r="B4109" s="467"/>
      <c r="C4109" s="468" t="s">
        <v>8945</v>
      </c>
      <c r="D4109" s="469"/>
      <c r="E4109" s="469"/>
      <c r="F4109" s="469"/>
      <c r="G4109" s="469"/>
      <c r="H4109" s="470" t="s">
        <v>1552</v>
      </c>
      <c r="S4109" s="452"/>
      <c r="T4109" s="437"/>
      <c r="U4109" s="437"/>
      <c r="V4109" s="437"/>
      <c r="W4109" s="437"/>
      <c r="X4109" s="437"/>
      <c r="Y4109" s="437"/>
      <c r="Z4109" s="437"/>
      <c r="AA4109" s="437"/>
      <c r="AB4109" s="437"/>
      <c r="AC4109" s="437"/>
      <c r="AD4109" s="437"/>
      <c r="AE4109" s="437"/>
      <c r="AF4109" s="437"/>
    </row>
    <row r="4110">
      <c r="A4110" s="471"/>
      <c r="B4110" s="472" t="s">
        <v>8946</v>
      </c>
      <c r="C4110" s="473" t="s">
        <v>8947</v>
      </c>
      <c r="D4110" s="474"/>
      <c r="E4110" s="474"/>
      <c r="F4110" s="475"/>
      <c r="G4110" s="473" t="s">
        <v>8948</v>
      </c>
      <c r="H4110" s="451"/>
      <c r="S4110" s="452"/>
      <c r="T4110" s="437"/>
      <c r="U4110" s="437"/>
      <c r="V4110" s="437"/>
      <c r="W4110" s="437"/>
      <c r="X4110" s="437"/>
      <c r="Y4110" s="437"/>
      <c r="Z4110" s="437"/>
      <c r="AA4110" s="437"/>
      <c r="AB4110" s="437"/>
      <c r="AC4110" s="437"/>
      <c r="AD4110" s="437"/>
      <c r="AE4110" s="437"/>
      <c r="AF4110" s="437"/>
    </row>
    <row r="4111">
      <c r="A4111" s="471" t="s">
        <v>2101</v>
      </c>
      <c r="B4111" s="472">
        <v>1.0</v>
      </c>
      <c r="C4111" s="476" t="s">
        <v>2136</v>
      </c>
      <c r="D4111" s="474"/>
      <c r="E4111" s="474"/>
      <c r="F4111" s="475"/>
      <c r="G4111" s="476" t="s">
        <v>2137</v>
      </c>
      <c r="H4111" s="451"/>
      <c r="S4111" s="452"/>
      <c r="T4111" s="437"/>
      <c r="U4111" s="437"/>
      <c r="V4111" s="437"/>
      <c r="W4111" s="437"/>
      <c r="X4111" s="437"/>
      <c r="Y4111" s="437"/>
      <c r="Z4111" s="437"/>
      <c r="AA4111" s="437"/>
      <c r="AB4111" s="437"/>
      <c r="AC4111" s="437"/>
      <c r="AD4111" s="437"/>
      <c r="AE4111" s="437"/>
      <c r="AF4111" s="437"/>
    </row>
    <row r="4112">
      <c r="A4112" s="471" t="s">
        <v>2101</v>
      </c>
      <c r="B4112" s="478">
        <v>2.0</v>
      </c>
      <c r="C4112" s="476" t="s">
        <v>2138</v>
      </c>
      <c r="D4112" s="474"/>
      <c r="E4112" s="474"/>
      <c r="F4112" s="475"/>
      <c r="G4112" s="476" t="s">
        <v>2139</v>
      </c>
      <c r="H4112" s="451"/>
      <c r="S4112" s="452"/>
      <c r="T4112" s="437"/>
      <c r="U4112" s="437"/>
      <c r="V4112" s="437"/>
      <c r="W4112" s="437"/>
      <c r="X4112" s="437"/>
      <c r="Y4112" s="437"/>
      <c r="Z4112" s="437"/>
      <c r="AA4112" s="437"/>
      <c r="AB4112" s="437"/>
      <c r="AC4112" s="437"/>
      <c r="AD4112" s="437"/>
      <c r="AE4112" s="437"/>
      <c r="AF4112" s="437"/>
    </row>
    <row r="4113">
      <c r="A4113" s="471"/>
      <c r="B4113" s="472" t="s">
        <v>8946</v>
      </c>
      <c r="C4113" s="473" t="s">
        <v>8947</v>
      </c>
      <c r="D4113" s="474"/>
      <c r="E4113" s="475"/>
      <c r="F4113" s="472" t="s">
        <v>8948</v>
      </c>
      <c r="G4113" s="477" t="s">
        <v>8949</v>
      </c>
      <c r="H4113" s="451"/>
      <c r="S4113" s="452"/>
      <c r="T4113" s="437"/>
      <c r="U4113" s="437"/>
      <c r="V4113" s="437"/>
      <c r="W4113" s="437"/>
      <c r="X4113" s="437"/>
      <c r="Y4113" s="437"/>
      <c r="Z4113" s="437"/>
      <c r="AA4113" s="437"/>
      <c r="AB4113" s="437"/>
      <c r="AC4113" s="437"/>
      <c r="AD4113" s="437"/>
      <c r="AE4113" s="437"/>
      <c r="AF4113" s="437"/>
    </row>
    <row r="4114">
      <c r="A4114" s="471" t="s">
        <v>2104</v>
      </c>
      <c r="B4114" s="472">
        <v>1.0</v>
      </c>
      <c r="C4114" s="476" t="s">
        <v>2152</v>
      </c>
      <c r="D4114" s="474"/>
      <c r="E4114" s="475"/>
      <c r="F4114" s="478" t="s">
        <v>2153</v>
      </c>
      <c r="G4114" s="473"/>
      <c r="H4114" s="451"/>
      <c r="S4114" s="452"/>
      <c r="T4114" s="437"/>
      <c r="U4114" s="437"/>
      <c r="V4114" s="437"/>
      <c r="W4114" s="437"/>
      <c r="X4114" s="437"/>
      <c r="Y4114" s="437"/>
      <c r="Z4114" s="437"/>
      <c r="AA4114" s="437"/>
      <c r="AB4114" s="437"/>
      <c r="AC4114" s="437"/>
      <c r="AD4114" s="437"/>
      <c r="AE4114" s="437"/>
      <c r="AF4114" s="437"/>
    </row>
    <row r="4115">
      <c r="A4115" s="471" t="s">
        <v>2104</v>
      </c>
      <c r="B4115" s="478">
        <v>2.0</v>
      </c>
      <c r="C4115" s="476" t="s">
        <v>2154</v>
      </c>
      <c r="D4115" s="474"/>
      <c r="E4115" s="475"/>
      <c r="F4115" s="478" t="s">
        <v>2155</v>
      </c>
      <c r="G4115" s="473"/>
      <c r="H4115" s="451"/>
      <c r="S4115" s="452"/>
      <c r="T4115" s="437"/>
      <c r="U4115" s="437"/>
      <c r="V4115" s="437"/>
      <c r="W4115" s="437"/>
      <c r="X4115" s="437"/>
      <c r="Y4115" s="437"/>
      <c r="Z4115" s="437"/>
      <c r="AA4115" s="437"/>
      <c r="AB4115" s="437"/>
      <c r="AC4115" s="437"/>
      <c r="AD4115" s="437"/>
      <c r="AE4115" s="437"/>
      <c r="AF4115" s="437"/>
    </row>
    <row r="4116">
      <c r="A4116" s="479"/>
      <c r="B4116" s="472" t="s">
        <v>8946</v>
      </c>
      <c r="C4116" s="480" t="s">
        <v>8947</v>
      </c>
      <c r="D4116" s="480" t="s">
        <v>8950</v>
      </c>
      <c r="E4116" s="480" t="s">
        <v>8951</v>
      </c>
      <c r="F4116" s="481" t="s">
        <v>8952</v>
      </c>
      <c r="G4116" s="482" t="s">
        <v>8953</v>
      </c>
      <c r="H4116" s="451"/>
      <c r="S4116" s="452"/>
      <c r="T4116" s="437"/>
      <c r="U4116" s="437"/>
      <c r="V4116" s="437"/>
      <c r="W4116" s="437"/>
      <c r="X4116" s="437"/>
      <c r="Y4116" s="437"/>
      <c r="Z4116" s="437"/>
      <c r="AA4116" s="437"/>
      <c r="AB4116" s="437"/>
      <c r="AC4116" s="437"/>
      <c r="AD4116" s="437"/>
      <c r="AE4116" s="437"/>
      <c r="AF4116" s="437"/>
    </row>
    <row r="4117">
      <c r="A4117" s="471" t="s">
        <v>8975</v>
      </c>
      <c r="B4117" s="472">
        <v>1.0</v>
      </c>
      <c r="C4117" s="478" t="s">
        <v>8976</v>
      </c>
      <c r="D4117" s="472"/>
      <c r="E4117" s="478" t="s">
        <v>8977</v>
      </c>
      <c r="F4117" s="472"/>
      <c r="G4117" s="473" t="s">
        <v>8978</v>
      </c>
      <c r="H4117" s="451"/>
      <c r="S4117" s="452"/>
      <c r="T4117" s="437"/>
      <c r="U4117" s="437"/>
      <c r="V4117" s="437"/>
      <c r="W4117" s="437"/>
      <c r="X4117" s="437"/>
      <c r="Y4117" s="437"/>
      <c r="Z4117" s="437"/>
      <c r="AA4117" s="437"/>
      <c r="AB4117" s="437"/>
      <c r="AC4117" s="437"/>
      <c r="AD4117" s="437"/>
      <c r="AE4117" s="437"/>
      <c r="AF4117" s="437"/>
    </row>
    <row r="4118">
      <c r="A4118" s="479"/>
      <c r="B4118" s="480" t="s">
        <v>8946</v>
      </c>
      <c r="C4118" s="485" t="s">
        <v>39</v>
      </c>
      <c r="D4118" s="475"/>
      <c r="E4118" s="480" t="s">
        <v>8951</v>
      </c>
      <c r="F4118" s="480" t="s">
        <v>8952</v>
      </c>
      <c r="G4118" s="485" t="s">
        <v>8953</v>
      </c>
      <c r="H4118" s="451"/>
      <c r="S4118" s="452"/>
      <c r="T4118" s="437"/>
      <c r="U4118" s="437"/>
      <c r="V4118" s="437"/>
      <c r="W4118" s="437"/>
      <c r="X4118" s="437"/>
      <c r="Y4118" s="437"/>
      <c r="Z4118" s="437"/>
      <c r="AA4118" s="437"/>
      <c r="AB4118" s="437"/>
      <c r="AC4118" s="437"/>
      <c r="AD4118" s="437"/>
      <c r="AE4118" s="437"/>
      <c r="AF4118" s="437"/>
    </row>
    <row r="4119">
      <c r="A4119" s="471" t="s">
        <v>6465</v>
      </c>
      <c r="B4119" s="480">
        <v>1.0</v>
      </c>
      <c r="C4119" s="484" t="s">
        <v>8955</v>
      </c>
      <c r="D4119" s="475"/>
      <c r="E4119" s="483" t="s">
        <v>8956</v>
      </c>
      <c r="F4119" s="480"/>
      <c r="G4119" s="484" t="s">
        <v>8957</v>
      </c>
      <c r="H4119" s="451"/>
      <c r="S4119" s="452"/>
      <c r="T4119" s="437"/>
      <c r="U4119" s="437"/>
      <c r="V4119" s="437"/>
      <c r="W4119" s="437"/>
      <c r="X4119" s="437"/>
      <c r="Y4119" s="437"/>
      <c r="Z4119" s="437"/>
      <c r="AA4119" s="437"/>
      <c r="AB4119" s="437"/>
      <c r="AC4119" s="437"/>
      <c r="AD4119" s="437"/>
      <c r="AE4119" s="437"/>
      <c r="AF4119" s="437"/>
    </row>
    <row r="4120">
      <c r="A4120" s="471"/>
      <c r="B4120" s="472" t="s">
        <v>8946</v>
      </c>
      <c r="C4120" s="476" t="s">
        <v>8958</v>
      </c>
      <c r="D4120" s="474"/>
      <c r="E4120" s="474"/>
      <c r="F4120" s="475"/>
      <c r="G4120" s="473" t="s">
        <v>8959</v>
      </c>
      <c r="H4120" s="451"/>
      <c r="S4120" s="452"/>
      <c r="T4120" s="437"/>
      <c r="U4120" s="437"/>
      <c r="V4120" s="437"/>
      <c r="W4120" s="437"/>
      <c r="X4120" s="437"/>
      <c r="Y4120" s="437"/>
      <c r="Z4120" s="437"/>
      <c r="AA4120" s="437"/>
      <c r="AB4120" s="437"/>
      <c r="AC4120" s="437"/>
      <c r="AD4120" s="437"/>
      <c r="AE4120" s="437"/>
      <c r="AF4120" s="437"/>
    </row>
    <row r="4121">
      <c r="A4121" s="486" t="s">
        <v>1636</v>
      </c>
      <c r="B4121" s="478">
        <v>1.0</v>
      </c>
      <c r="C4121" s="487" t="s">
        <v>1873</v>
      </c>
      <c r="D4121" s="474"/>
      <c r="E4121" s="474"/>
      <c r="F4121" s="475"/>
      <c r="G4121" s="476" t="s">
        <v>1638</v>
      </c>
      <c r="H4121" s="451"/>
      <c r="S4121" s="452"/>
      <c r="T4121" s="437"/>
      <c r="U4121" s="437"/>
      <c r="V4121" s="437"/>
      <c r="W4121" s="437"/>
      <c r="X4121" s="437"/>
      <c r="Y4121" s="437"/>
      <c r="Z4121" s="437"/>
      <c r="AA4121" s="437"/>
      <c r="AB4121" s="437"/>
      <c r="AC4121" s="437"/>
      <c r="AD4121" s="437"/>
      <c r="AE4121" s="437"/>
      <c r="AF4121" s="437"/>
    </row>
    <row r="4122">
      <c r="A4122" s="486" t="s">
        <v>1636</v>
      </c>
      <c r="B4122" s="478">
        <v>2.0</v>
      </c>
      <c r="C4122" s="487" t="s">
        <v>1874</v>
      </c>
      <c r="D4122" s="474"/>
      <c r="E4122" s="474"/>
      <c r="F4122" s="475"/>
      <c r="G4122" s="476" t="s">
        <v>1638</v>
      </c>
      <c r="H4122" s="451"/>
      <c r="S4122" s="452"/>
      <c r="T4122" s="437"/>
      <c r="U4122" s="437"/>
      <c r="V4122" s="437"/>
      <c r="W4122" s="437"/>
      <c r="X4122" s="437"/>
      <c r="Y4122" s="437"/>
      <c r="Z4122" s="437"/>
      <c r="AA4122" s="437"/>
      <c r="AB4122" s="437"/>
      <c r="AC4122" s="437"/>
      <c r="AD4122" s="437"/>
      <c r="AE4122" s="437"/>
      <c r="AF4122" s="437"/>
    </row>
    <row r="4123">
      <c r="A4123" s="486" t="s">
        <v>1636</v>
      </c>
      <c r="B4123" s="478">
        <v>3.0</v>
      </c>
      <c r="C4123" s="487" t="s">
        <v>1837</v>
      </c>
      <c r="D4123" s="474"/>
      <c r="E4123" s="474"/>
      <c r="F4123" s="475"/>
      <c r="G4123" s="476" t="s">
        <v>1638</v>
      </c>
      <c r="H4123" s="451"/>
      <c r="S4123" s="452"/>
      <c r="T4123" s="437"/>
      <c r="U4123" s="437"/>
      <c r="V4123" s="437"/>
      <c r="W4123" s="437"/>
      <c r="X4123" s="437"/>
      <c r="Y4123" s="437"/>
      <c r="Z4123" s="437"/>
      <c r="AA4123" s="437"/>
      <c r="AB4123" s="437"/>
      <c r="AC4123" s="437"/>
      <c r="AD4123" s="437"/>
      <c r="AE4123" s="437"/>
      <c r="AF4123" s="437"/>
    </row>
    <row r="4124">
      <c r="A4124" s="486" t="s">
        <v>1646</v>
      </c>
      <c r="B4124" s="478">
        <v>4.0</v>
      </c>
      <c r="C4124" s="487" t="s">
        <v>1838</v>
      </c>
      <c r="D4124" s="474"/>
      <c r="E4124" s="474"/>
      <c r="F4124" s="475"/>
      <c r="G4124" s="476" t="s">
        <v>1638</v>
      </c>
      <c r="H4124" s="451"/>
      <c r="S4124" s="452"/>
      <c r="T4124" s="437"/>
      <c r="U4124" s="437"/>
      <c r="V4124" s="437"/>
      <c r="W4124" s="437"/>
      <c r="X4124" s="437"/>
      <c r="Y4124" s="437"/>
      <c r="Z4124" s="437"/>
      <c r="AA4124" s="437"/>
      <c r="AB4124" s="437"/>
      <c r="AC4124" s="437"/>
      <c r="AD4124" s="437"/>
      <c r="AE4124" s="437"/>
      <c r="AF4124" s="437"/>
    </row>
    <row r="4125">
      <c r="A4125" s="486" t="s">
        <v>1646</v>
      </c>
      <c r="B4125" s="478">
        <v>5.0</v>
      </c>
      <c r="C4125" s="487" t="s">
        <v>1681</v>
      </c>
      <c r="D4125" s="474"/>
      <c r="E4125" s="474"/>
      <c r="F4125" s="475"/>
      <c r="G4125" s="476" t="s">
        <v>1638</v>
      </c>
      <c r="H4125" s="451"/>
      <c r="S4125" s="452"/>
      <c r="T4125" s="437"/>
      <c r="U4125" s="437"/>
      <c r="V4125" s="437"/>
      <c r="W4125" s="437"/>
      <c r="X4125" s="437"/>
      <c r="Y4125" s="437"/>
      <c r="Z4125" s="437"/>
      <c r="AA4125" s="437"/>
      <c r="AB4125" s="437"/>
      <c r="AC4125" s="437"/>
      <c r="AD4125" s="437"/>
      <c r="AE4125" s="437"/>
      <c r="AF4125" s="437"/>
    </row>
    <row r="4126">
      <c r="A4126" s="486" t="s">
        <v>1646</v>
      </c>
      <c r="B4126" s="478">
        <v>6.0</v>
      </c>
      <c r="C4126" s="487" t="s">
        <v>1682</v>
      </c>
      <c r="D4126" s="474"/>
      <c r="E4126" s="474"/>
      <c r="F4126" s="475"/>
      <c r="G4126" s="476" t="s">
        <v>1683</v>
      </c>
      <c r="H4126" s="451"/>
      <c r="S4126" s="452"/>
      <c r="T4126" s="437"/>
      <c r="U4126" s="437"/>
      <c r="V4126" s="437"/>
      <c r="W4126" s="437"/>
      <c r="X4126" s="437"/>
      <c r="Y4126" s="437"/>
      <c r="Z4126" s="437"/>
      <c r="AA4126" s="437"/>
      <c r="AB4126" s="437"/>
      <c r="AC4126" s="437"/>
      <c r="AD4126" s="437"/>
      <c r="AE4126" s="437"/>
      <c r="AF4126" s="437"/>
    </row>
    <row r="4127">
      <c r="A4127" s="486" t="s">
        <v>1636</v>
      </c>
      <c r="B4127" s="478">
        <v>7.0</v>
      </c>
      <c r="C4127" s="487" t="s">
        <v>1875</v>
      </c>
      <c r="D4127" s="474"/>
      <c r="E4127" s="474"/>
      <c r="F4127" s="475"/>
      <c r="G4127" s="476" t="s">
        <v>1638</v>
      </c>
      <c r="H4127" s="451"/>
      <c r="S4127" s="452"/>
      <c r="T4127" s="437"/>
      <c r="U4127" s="437"/>
      <c r="V4127" s="437"/>
      <c r="W4127" s="437"/>
      <c r="X4127" s="437"/>
      <c r="Y4127" s="437"/>
      <c r="Z4127" s="437"/>
      <c r="AA4127" s="437"/>
      <c r="AB4127" s="437"/>
      <c r="AC4127" s="437"/>
      <c r="AD4127" s="437"/>
      <c r="AE4127" s="437"/>
      <c r="AF4127" s="437"/>
    </row>
    <row r="4128">
      <c r="A4128" s="486" t="s">
        <v>1646</v>
      </c>
      <c r="B4128" s="478">
        <v>8.0</v>
      </c>
      <c r="C4128" s="487" t="s">
        <v>1840</v>
      </c>
      <c r="D4128" s="474"/>
      <c r="E4128" s="474"/>
      <c r="F4128" s="475"/>
      <c r="G4128" s="476" t="s">
        <v>1683</v>
      </c>
      <c r="H4128" s="451"/>
      <c r="S4128" s="452"/>
      <c r="T4128" s="437"/>
      <c r="U4128" s="437"/>
      <c r="V4128" s="437"/>
      <c r="W4128" s="437"/>
      <c r="X4128" s="437"/>
      <c r="Y4128" s="437"/>
      <c r="Z4128" s="437"/>
      <c r="AA4128" s="437"/>
      <c r="AB4128" s="437"/>
      <c r="AC4128" s="437"/>
      <c r="AD4128" s="437"/>
      <c r="AE4128" s="437"/>
      <c r="AF4128" s="437"/>
    </row>
    <row r="4129">
      <c r="A4129" s="488" t="s">
        <v>8960</v>
      </c>
      <c r="B4129" s="474"/>
      <c r="C4129" s="474"/>
      <c r="D4129" s="474"/>
      <c r="E4129" s="474"/>
      <c r="F4129" s="474"/>
      <c r="G4129" s="474"/>
      <c r="H4129" s="451"/>
      <c r="S4129" s="452"/>
      <c r="T4129" s="437"/>
      <c r="U4129" s="437"/>
      <c r="V4129" s="437"/>
      <c r="W4129" s="437"/>
      <c r="X4129" s="437"/>
      <c r="Y4129" s="437"/>
      <c r="Z4129" s="437"/>
      <c r="AA4129" s="437"/>
      <c r="AB4129" s="437"/>
      <c r="AC4129" s="437"/>
      <c r="AD4129" s="437"/>
      <c r="AE4129" s="437"/>
      <c r="AF4129" s="437"/>
    </row>
    <row r="4130">
      <c r="A4130" s="471" t="s">
        <v>8944</v>
      </c>
      <c r="B4130" s="472" t="s">
        <v>8946</v>
      </c>
      <c r="C4130" s="473" t="s">
        <v>39</v>
      </c>
      <c r="D4130" s="475"/>
      <c r="E4130" s="472" t="s">
        <v>8951</v>
      </c>
      <c r="F4130" s="478" t="s">
        <v>8961</v>
      </c>
      <c r="G4130" s="473" t="s">
        <v>8953</v>
      </c>
      <c r="H4130" s="451"/>
      <c r="S4130" s="452"/>
      <c r="T4130" s="437"/>
      <c r="U4130" s="437"/>
      <c r="V4130" s="437"/>
      <c r="W4130" s="437"/>
      <c r="X4130" s="437"/>
      <c r="Y4130" s="437"/>
      <c r="Z4130" s="437"/>
      <c r="AA4130" s="437"/>
      <c r="AB4130" s="437"/>
      <c r="AC4130" s="437"/>
      <c r="AD4130" s="437"/>
      <c r="AE4130" s="437"/>
      <c r="AF4130" s="437"/>
    </row>
    <row r="4131">
      <c r="A4131" s="471" t="s">
        <v>6465</v>
      </c>
      <c r="B4131" s="472">
        <v>1.0</v>
      </c>
      <c r="C4131" s="476" t="s">
        <v>8955</v>
      </c>
      <c r="D4131" s="475"/>
      <c r="E4131" s="478" t="s">
        <v>8956</v>
      </c>
      <c r="F4131" s="472"/>
      <c r="G4131" s="473" t="s">
        <v>8957</v>
      </c>
      <c r="H4131" s="451"/>
      <c r="S4131" s="452"/>
      <c r="T4131" s="437"/>
      <c r="U4131" s="437"/>
      <c r="V4131" s="437"/>
      <c r="W4131" s="437"/>
      <c r="X4131" s="437"/>
      <c r="Y4131" s="437"/>
      <c r="Z4131" s="437"/>
      <c r="AA4131" s="437"/>
      <c r="AB4131" s="437"/>
      <c r="AC4131" s="437"/>
      <c r="AD4131" s="437"/>
      <c r="AE4131" s="437"/>
      <c r="AF4131" s="437"/>
    </row>
    <row r="4132">
      <c r="A4132" s="489" t="s">
        <v>8962</v>
      </c>
      <c r="B4132" s="474"/>
      <c r="C4132" s="474"/>
      <c r="D4132" s="474"/>
      <c r="E4132" s="474"/>
      <c r="F4132" s="474"/>
      <c r="G4132" s="474"/>
      <c r="H4132" s="451"/>
      <c r="S4132" s="452"/>
      <c r="T4132" s="437"/>
      <c r="U4132" s="437"/>
      <c r="V4132" s="437"/>
      <c r="W4132" s="437"/>
      <c r="X4132" s="437"/>
      <c r="Y4132" s="437"/>
      <c r="Z4132" s="437"/>
      <c r="AA4132" s="437"/>
      <c r="AB4132" s="437"/>
      <c r="AC4132" s="437"/>
      <c r="AD4132" s="437"/>
      <c r="AE4132" s="437"/>
      <c r="AF4132" s="437"/>
    </row>
    <row r="4133">
      <c r="A4133" s="471" t="s">
        <v>8944</v>
      </c>
      <c r="B4133" s="472" t="s">
        <v>8946</v>
      </c>
      <c r="C4133" s="473" t="s">
        <v>39</v>
      </c>
      <c r="D4133" s="475"/>
      <c r="E4133" s="472" t="s">
        <v>8951</v>
      </c>
      <c r="F4133" s="472" t="s">
        <v>8952</v>
      </c>
      <c r="G4133" s="473" t="s">
        <v>8953</v>
      </c>
      <c r="H4133" s="451"/>
      <c r="S4133" s="452"/>
      <c r="T4133" s="437"/>
      <c r="U4133" s="437"/>
      <c r="V4133" s="437"/>
      <c r="W4133" s="437"/>
      <c r="X4133" s="437"/>
      <c r="Y4133" s="437"/>
      <c r="Z4133" s="437"/>
      <c r="AA4133" s="437"/>
      <c r="AB4133" s="437"/>
      <c r="AC4133" s="437"/>
      <c r="AD4133" s="437"/>
      <c r="AE4133" s="437"/>
      <c r="AF4133" s="437"/>
    </row>
    <row r="4134">
      <c r="A4134" s="490" t="s">
        <v>6465</v>
      </c>
      <c r="B4134" s="491">
        <v>1.0</v>
      </c>
      <c r="C4134" s="492" t="s">
        <v>8955</v>
      </c>
      <c r="D4134" s="493"/>
      <c r="E4134" s="494" t="s">
        <v>8956</v>
      </c>
      <c r="F4134" s="491"/>
      <c r="G4134" s="495" t="s">
        <v>8963</v>
      </c>
      <c r="H4134" s="451"/>
      <c r="S4134" s="452"/>
      <c r="T4134" s="437"/>
      <c r="U4134" s="437"/>
      <c r="V4134" s="437"/>
      <c r="W4134" s="437"/>
      <c r="X4134" s="437"/>
      <c r="Y4134" s="437"/>
      <c r="Z4134" s="437"/>
      <c r="AA4134" s="437"/>
      <c r="AB4134" s="437"/>
      <c r="AC4134" s="437"/>
      <c r="AD4134" s="437"/>
      <c r="AE4134" s="437"/>
      <c r="AF4134" s="437"/>
    </row>
    <row r="4135">
      <c r="A4135" s="496"/>
      <c r="B4135" s="497"/>
      <c r="C4135" s="497"/>
      <c r="E4135" s="497"/>
      <c r="F4135" s="497"/>
      <c r="G4135" s="497"/>
      <c r="H4135" s="470"/>
      <c r="I4135" s="519"/>
      <c r="J4135" s="519"/>
      <c r="K4135" s="519"/>
      <c r="L4135" s="519"/>
      <c r="M4135" s="519"/>
      <c r="N4135" s="519"/>
      <c r="O4135" s="519"/>
      <c r="P4135" s="519"/>
      <c r="Q4135" s="519"/>
      <c r="R4135" s="519"/>
      <c r="S4135" s="520"/>
      <c r="T4135" s="437"/>
      <c r="U4135" s="437"/>
      <c r="V4135" s="437"/>
      <c r="W4135" s="437"/>
      <c r="X4135" s="437"/>
      <c r="Y4135" s="437"/>
      <c r="Z4135" s="437"/>
      <c r="AA4135" s="437"/>
      <c r="AB4135" s="437"/>
      <c r="AC4135" s="437"/>
      <c r="AD4135" s="437"/>
      <c r="AE4135" s="437"/>
      <c r="AF4135" s="437"/>
    </row>
    <row r="4136">
      <c r="A4136" s="498" t="s">
        <v>8964</v>
      </c>
      <c r="B4136" s="435"/>
      <c r="C4136" s="435"/>
      <c r="D4136" s="499" t="s">
        <v>8965</v>
      </c>
      <c r="E4136" s="500" t="s">
        <v>8966</v>
      </c>
      <c r="F4136" s="499" t="s">
        <v>8967</v>
      </c>
      <c r="G4136" s="435"/>
      <c r="H4136" s="435"/>
      <c r="I4136" s="435"/>
      <c r="J4136" s="501" t="s">
        <v>8965</v>
      </c>
      <c r="K4136" s="500" t="s">
        <v>8966</v>
      </c>
      <c r="L4136" s="501" t="s">
        <v>8968</v>
      </c>
      <c r="M4136" s="435"/>
      <c r="N4136" s="435"/>
      <c r="O4136" s="435"/>
      <c r="P4136" s="502" t="s">
        <v>8965</v>
      </c>
      <c r="Q4136" s="503" t="s">
        <v>8966</v>
      </c>
      <c r="R4136" s="504"/>
      <c r="S4136" s="436"/>
      <c r="T4136" s="437"/>
      <c r="U4136" s="437"/>
      <c r="V4136" s="437"/>
      <c r="W4136" s="437"/>
      <c r="X4136" s="437"/>
      <c r="Y4136" s="437"/>
      <c r="Z4136" s="437"/>
      <c r="AA4136" s="437"/>
      <c r="AB4136" s="437"/>
      <c r="AC4136" s="437"/>
      <c r="AD4136" s="437"/>
      <c r="AE4136" s="437"/>
      <c r="AF4136" s="437"/>
    </row>
    <row r="4137">
      <c r="A4137" s="505"/>
      <c r="S4137" s="452"/>
      <c r="T4137" s="437"/>
      <c r="U4137" s="437"/>
      <c r="V4137" s="437"/>
      <c r="W4137" s="437"/>
      <c r="X4137" s="437"/>
      <c r="Y4137" s="437"/>
      <c r="Z4137" s="437"/>
      <c r="AA4137" s="437"/>
      <c r="AB4137" s="437"/>
      <c r="AC4137" s="437"/>
      <c r="AD4137" s="437"/>
      <c r="AE4137" s="437"/>
      <c r="AF4137" s="437"/>
    </row>
    <row r="4138">
      <c r="A4138" s="506" t="s">
        <v>8969</v>
      </c>
      <c r="D4138" s="507" t="s">
        <v>8965</v>
      </c>
      <c r="E4138" s="508" t="s">
        <v>8966</v>
      </c>
      <c r="F4138" s="507" t="s">
        <v>8970</v>
      </c>
      <c r="J4138" s="507" t="s">
        <v>8965</v>
      </c>
      <c r="K4138" s="508" t="s">
        <v>8966</v>
      </c>
      <c r="L4138" s="507" t="s">
        <v>8971</v>
      </c>
      <c r="P4138" s="509" t="s">
        <v>8965</v>
      </c>
      <c r="Q4138" s="510" t="s">
        <v>8966</v>
      </c>
      <c r="R4138" s="511" t="s">
        <v>8972</v>
      </c>
      <c r="S4138" s="452"/>
      <c r="T4138" s="437"/>
      <c r="U4138" s="437"/>
      <c r="V4138" s="437"/>
      <c r="W4138" s="437"/>
      <c r="X4138" s="437"/>
      <c r="Y4138" s="437"/>
      <c r="Z4138" s="437"/>
      <c r="AA4138" s="437"/>
      <c r="AB4138" s="437"/>
      <c r="AC4138" s="437"/>
      <c r="AD4138" s="437"/>
      <c r="AE4138" s="437"/>
      <c r="AF4138" s="437"/>
    </row>
    <row r="4139">
      <c r="A4139" s="512"/>
      <c r="B4139" s="513"/>
      <c r="C4139" s="513"/>
      <c r="D4139" s="513"/>
      <c r="E4139" s="513"/>
      <c r="F4139" s="513"/>
      <c r="G4139" s="513"/>
      <c r="H4139" s="513"/>
      <c r="I4139" s="513"/>
      <c r="J4139" s="513"/>
      <c r="K4139" s="513"/>
      <c r="L4139" s="513"/>
      <c r="M4139" s="513"/>
      <c r="N4139" s="513"/>
      <c r="O4139" s="513"/>
      <c r="P4139" s="513"/>
      <c r="Q4139" s="513"/>
      <c r="R4139" s="513"/>
      <c r="S4139" s="514"/>
      <c r="T4139" s="437"/>
      <c r="U4139" s="437"/>
      <c r="V4139" s="437"/>
      <c r="W4139" s="437"/>
      <c r="X4139" s="437"/>
      <c r="Y4139" s="437"/>
      <c r="Z4139" s="437"/>
      <c r="AA4139" s="437"/>
      <c r="AB4139" s="437"/>
      <c r="AC4139" s="437"/>
      <c r="AD4139" s="437"/>
      <c r="AE4139" s="437"/>
      <c r="AF4139" s="437"/>
    </row>
    <row r="4140">
      <c r="A4140" s="434" t="s">
        <v>9122</v>
      </c>
      <c r="B4140" s="435"/>
      <c r="C4140" s="435"/>
      <c r="D4140" s="435"/>
      <c r="E4140" s="435"/>
      <c r="F4140" s="435"/>
      <c r="G4140" s="435"/>
      <c r="H4140" s="435"/>
      <c r="I4140" s="435"/>
      <c r="J4140" s="435"/>
      <c r="K4140" s="435"/>
      <c r="L4140" s="435"/>
      <c r="M4140" s="435"/>
      <c r="N4140" s="435"/>
      <c r="O4140" s="435"/>
      <c r="P4140" s="435"/>
      <c r="Q4140" s="435"/>
      <c r="R4140" s="435"/>
      <c r="S4140" s="436"/>
      <c r="T4140" s="437"/>
      <c r="U4140" s="437"/>
      <c r="V4140" s="437"/>
      <c r="W4140" s="437"/>
      <c r="X4140" s="437"/>
      <c r="Y4140" s="437"/>
      <c r="Z4140" s="437"/>
      <c r="AA4140" s="437"/>
      <c r="AB4140" s="437"/>
      <c r="AC4140" s="437"/>
      <c r="AD4140" s="437"/>
      <c r="AE4140" s="437"/>
      <c r="AF4140" s="437"/>
    </row>
    <row r="4141">
      <c r="A4141" s="438" t="s">
        <v>8935</v>
      </c>
      <c r="B4141" s="439"/>
      <c r="C4141" s="438" t="s">
        <v>8936</v>
      </c>
      <c r="D4141" s="440"/>
      <c r="E4141" s="439"/>
      <c r="F4141" s="441" t="s">
        <v>1437</v>
      </c>
      <c r="G4141" s="442" t="s">
        <v>8937</v>
      </c>
      <c r="H4141" s="443" t="s">
        <v>1442</v>
      </c>
      <c r="I4141" s="444"/>
      <c r="J4141" s="444"/>
      <c r="K4141" s="444"/>
      <c r="L4141" s="444"/>
      <c r="M4141" s="444"/>
      <c r="N4141" s="444"/>
      <c r="O4141" s="444"/>
      <c r="P4141" s="444"/>
      <c r="Q4141" s="444"/>
      <c r="R4141" s="444"/>
      <c r="S4141" s="445"/>
      <c r="T4141" s="437"/>
      <c r="U4141" s="437"/>
      <c r="V4141" s="437"/>
      <c r="W4141" s="437"/>
      <c r="X4141" s="437"/>
      <c r="Y4141" s="437"/>
      <c r="Z4141" s="437"/>
      <c r="AA4141" s="437"/>
      <c r="AB4141" s="437"/>
      <c r="AC4141" s="437"/>
      <c r="AD4141" s="437"/>
      <c r="AE4141" s="437"/>
      <c r="AF4141" s="437"/>
    </row>
    <row r="4142">
      <c r="A4142" s="446" t="s">
        <v>8938</v>
      </c>
      <c r="B4142" s="22"/>
      <c r="C4142" s="447"/>
      <c r="D4142" s="448"/>
      <c r="E4142" s="22"/>
      <c r="F4142" s="449" t="s">
        <v>8939</v>
      </c>
      <c r="G4142" s="450"/>
      <c r="H4142" s="451"/>
      <c r="S4142" s="452"/>
      <c r="T4142" s="437"/>
      <c r="U4142" s="437"/>
      <c r="V4142" s="437"/>
      <c r="W4142" s="437"/>
      <c r="X4142" s="437"/>
      <c r="Y4142" s="437"/>
      <c r="Z4142" s="437"/>
      <c r="AA4142" s="437"/>
      <c r="AB4142" s="437"/>
      <c r="AC4142" s="437"/>
      <c r="AD4142" s="437"/>
      <c r="AE4142" s="437"/>
      <c r="AF4142" s="437"/>
    </row>
    <row r="4143">
      <c r="A4143" s="453" t="s">
        <v>8940</v>
      </c>
      <c r="B4143" s="448"/>
      <c r="C4143" s="448"/>
      <c r="D4143" s="22"/>
      <c r="E4143" s="454" t="s">
        <v>8941</v>
      </c>
      <c r="F4143" s="455" t="s">
        <v>8942</v>
      </c>
      <c r="G4143" s="456"/>
      <c r="H4143" s="451"/>
      <c r="S4143" s="452"/>
      <c r="T4143" s="437"/>
      <c r="U4143" s="437"/>
      <c r="V4143" s="437"/>
      <c r="W4143" s="437"/>
      <c r="X4143" s="437"/>
      <c r="Y4143" s="437"/>
      <c r="Z4143" s="437"/>
      <c r="AA4143" s="437"/>
      <c r="AB4143" s="437"/>
      <c r="AC4143" s="437"/>
      <c r="AD4143" s="437"/>
      <c r="AE4143" s="437"/>
      <c r="AF4143" s="437"/>
    </row>
    <row r="4144">
      <c r="A4144" s="457" t="s">
        <v>8943</v>
      </c>
      <c r="B4144" s="458"/>
      <c r="C4144" s="458"/>
      <c r="D4144" s="459"/>
      <c r="E4144" s="460"/>
      <c r="F4144" s="461"/>
      <c r="G4144" s="462"/>
      <c r="H4144" s="463"/>
      <c r="I4144" s="464"/>
      <c r="J4144" s="464"/>
      <c r="K4144" s="464"/>
      <c r="L4144" s="464"/>
      <c r="M4144" s="464"/>
      <c r="N4144" s="464"/>
      <c r="O4144" s="464"/>
      <c r="P4144" s="464"/>
      <c r="Q4144" s="464"/>
      <c r="R4144" s="464"/>
      <c r="S4144" s="465"/>
      <c r="T4144" s="437"/>
      <c r="U4144" s="437"/>
      <c r="V4144" s="437"/>
      <c r="W4144" s="437"/>
      <c r="X4144" s="437"/>
      <c r="Y4144" s="437"/>
      <c r="Z4144" s="437"/>
      <c r="AA4144" s="437"/>
      <c r="AB4144" s="437"/>
      <c r="AC4144" s="437"/>
      <c r="AD4144" s="437"/>
      <c r="AE4144" s="437"/>
      <c r="AF4144" s="437"/>
    </row>
    <row r="4145">
      <c r="A4145" s="466" t="s">
        <v>8944</v>
      </c>
      <c r="B4145" s="467"/>
      <c r="C4145" s="468" t="s">
        <v>8945</v>
      </c>
      <c r="D4145" s="469"/>
      <c r="E4145" s="469"/>
      <c r="F4145" s="469"/>
      <c r="G4145" s="469"/>
      <c r="H4145" s="558" t="s">
        <v>1445</v>
      </c>
      <c r="S4145" s="452"/>
      <c r="T4145" s="437"/>
      <c r="U4145" s="437"/>
      <c r="V4145" s="437"/>
      <c r="W4145" s="437"/>
      <c r="X4145" s="437"/>
      <c r="Y4145" s="437"/>
      <c r="Z4145" s="437"/>
      <c r="AA4145" s="437"/>
      <c r="AB4145" s="437"/>
      <c r="AC4145" s="437"/>
      <c r="AD4145" s="437"/>
      <c r="AE4145" s="437"/>
      <c r="AF4145" s="437"/>
    </row>
    <row r="4146">
      <c r="A4146" s="471"/>
      <c r="B4146" s="472" t="s">
        <v>8946</v>
      </c>
      <c r="C4146" s="473" t="s">
        <v>8947</v>
      </c>
      <c r="D4146" s="474"/>
      <c r="E4146" s="474"/>
      <c r="F4146" s="475"/>
      <c r="G4146" s="473" t="s">
        <v>8948</v>
      </c>
      <c r="H4146" s="451"/>
      <c r="S4146" s="452"/>
      <c r="T4146" s="437"/>
      <c r="U4146" s="437"/>
      <c r="V4146" s="437"/>
      <c r="W4146" s="437"/>
      <c r="X4146" s="437"/>
      <c r="Y4146" s="437"/>
      <c r="Z4146" s="437"/>
      <c r="AA4146" s="437"/>
      <c r="AB4146" s="437"/>
      <c r="AC4146" s="437"/>
      <c r="AD4146" s="437"/>
      <c r="AE4146" s="437"/>
      <c r="AF4146" s="437"/>
    </row>
    <row r="4147">
      <c r="A4147" s="471" t="s">
        <v>2101</v>
      </c>
      <c r="B4147" s="472">
        <v>1.0</v>
      </c>
      <c r="C4147" s="476" t="s">
        <v>2102</v>
      </c>
      <c r="D4147" s="474"/>
      <c r="E4147" s="474"/>
      <c r="F4147" s="475"/>
      <c r="G4147" s="477"/>
      <c r="H4147" s="451"/>
      <c r="S4147" s="452"/>
      <c r="T4147" s="437"/>
      <c r="U4147" s="437"/>
      <c r="V4147" s="437"/>
      <c r="W4147" s="437"/>
      <c r="X4147" s="437"/>
      <c r="Y4147" s="437"/>
      <c r="Z4147" s="437"/>
      <c r="AA4147" s="437"/>
      <c r="AB4147" s="437"/>
      <c r="AC4147" s="437"/>
      <c r="AD4147" s="437"/>
      <c r="AE4147" s="437"/>
      <c r="AF4147" s="437"/>
    </row>
    <row r="4148">
      <c r="A4148" s="471" t="s">
        <v>2101</v>
      </c>
      <c r="B4148" s="478">
        <v>2.0</v>
      </c>
      <c r="C4148" s="476" t="s">
        <v>2109</v>
      </c>
      <c r="D4148" s="474"/>
      <c r="E4148" s="474"/>
      <c r="F4148" s="475"/>
      <c r="G4148" s="477"/>
      <c r="H4148" s="451"/>
      <c r="S4148" s="452"/>
      <c r="T4148" s="437"/>
      <c r="U4148" s="437"/>
      <c r="V4148" s="437"/>
      <c r="W4148" s="437"/>
      <c r="X4148" s="437"/>
      <c r="Y4148" s="437"/>
      <c r="Z4148" s="437"/>
      <c r="AA4148" s="437"/>
      <c r="AB4148" s="437"/>
      <c r="AC4148" s="437"/>
      <c r="AD4148" s="437"/>
      <c r="AE4148" s="437"/>
      <c r="AF4148" s="437"/>
    </row>
    <row r="4149">
      <c r="A4149" s="471"/>
      <c r="B4149" s="472" t="s">
        <v>8946</v>
      </c>
      <c r="C4149" s="473" t="s">
        <v>8947</v>
      </c>
      <c r="D4149" s="474"/>
      <c r="E4149" s="475"/>
      <c r="F4149" s="472" t="s">
        <v>8948</v>
      </c>
      <c r="G4149" s="477" t="s">
        <v>8949</v>
      </c>
      <c r="H4149" s="451"/>
      <c r="S4149" s="452"/>
      <c r="T4149" s="437"/>
      <c r="U4149" s="437"/>
      <c r="V4149" s="437"/>
      <c r="W4149" s="437"/>
      <c r="X4149" s="437"/>
      <c r="Y4149" s="437"/>
      <c r="Z4149" s="437"/>
      <c r="AA4149" s="437"/>
      <c r="AB4149" s="437"/>
      <c r="AC4149" s="437"/>
      <c r="AD4149" s="437"/>
      <c r="AE4149" s="437"/>
      <c r="AF4149" s="437"/>
    </row>
    <row r="4150">
      <c r="A4150" s="471" t="s">
        <v>2104</v>
      </c>
      <c r="B4150" s="478">
        <v>1.0</v>
      </c>
      <c r="C4150" s="476" t="s">
        <v>2110</v>
      </c>
      <c r="D4150" s="474"/>
      <c r="E4150" s="475"/>
      <c r="F4150" s="478" t="s">
        <v>2111</v>
      </c>
      <c r="G4150" s="559" t="s">
        <v>1638</v>
      </c>
      <c r="H4150" s="451"/>
      <c r="S4150" s="452"/>
      <c r="T4150" s="437"/>
      <c r="U4150" s="437"/>
      <c r="V4150" s="437"/>
      <c r="W4150" s="437"/>
      <c r="X4150" s="437"/>
      <c r="Y4150" s="437"/>
      <c r="Z4150" s="437"/>
      <c r="AA4150" s="437"/>
      <c r="AB4150" s="437"/>
      <c r="AC4150" s="437"/>
      <c r="AD4150" s="437"/>
      <c r="AE4150" s="437"/>
      <c r="AF4150" s="437"/>
    </row>
    <row r="4151">
      <c r="A4151" s="479"/>
      <c r="B4151" s="472" t="s">
        <v>8946</v>
      </c>
      <c r="C4151" s="480" t="s">
        <v>8947</v>
      </c>
      <c r="D4151" s="480" t="s">
        <v>8950</v>
      </c>
      <c r="E4151" s="480" t="s">
        <v>8951</v>
      </c>
      <c r="F4151" s="481" t="s">
        <v>8952</v>
      </c>
      <c r="G4151" s="482" t="s">
        <v>8953</v>
      </c>
      <c r="H4151" s="451"/>
      <c r="S4151" s="452"/>
      <c r="T4151" s="437"/>
      <c r="U4151" s="437"/>
      <c r="V4151" s="437"/>
      <c r="W4151" s="437"/>
      <c r="X4151" s="437"/>
      <c r="Y4151" s="437"/>
      <c r="Z4151" s="437"/>
      <c r="AA4151" s="437"/>
      <c r="AB4151" s="437"/>
      <c r="AC4151" s="437"/>
      <c r="AD4151" s="437"/>
      <c r="AE4151" s="437"/>
      <c r="AF4151" s="437"/>
    </row>
    <row r="4152">
      <c r="A4152" s="471" t="s">
        <v>8975</v>
      </c>
      <c r="B4152" s="472">
        <v>1.0</v>
      </c>
      <c r="C4152" s="478" t="s">
        <v>8976</v>
      </c>
      <c r="D4152" s="472"/>
      <c r="E4152" s="478" t="s">
        <v>8977</v>
      </c>
      <c r="F4152" s="472"/>
      <c r="G4152" s="473" t="s">
        <v>8978</v>
      </c>
      <c r="H4152" s="451"/>
      <c r="S4152" s="452"/>
      <c r="T4152" s="437"/>
      <c r="U4152" s="437"/>
      <c r="V4152" s="437"/>
      <c r="W4152" s="437"/>
      <c r="X4152" s="437"/>
      <c r="Y4152" s="437"/>
      <c r="Z4152" s="437"/>
      <c r="AA4152" s="437"/>
      <c r="AB4152" s="437"/>
      <c r="AC4152" s="437"/>
      <c r="AD4152" s="437"/>
      <c r="AE4152" s="437"/>
      <c r="AF4152" s="437"/>
    </row>
    <row r="4153">
      <c r="A4153" s="471"/>
      <c r="B4153" s="472" t="s">
        <v>8946</v>
      </c>
      <c r="C4153" s="476" t="s">
        <v>8958</v>
      </c>
      <c r="D4153" s="474"/>
      <c r="E4153" s="474"/>
      <c r="F4153" s="475"/>
      <c r="G4153" s="473" t="s">
        <v>8959</v>
      </c>
      <c r="H4153" s="451"/>
      <c r="S4153" s="452"/>
      <c r="T4153" s="437"/>
      <c r="U4153" s="437"/>
      <c r="V4153" s="437"/>
      <c r="W4153" s="437"/>
      <c r="X4153" s="437"/>
      <c r="Y4153" s="437"/>
      <c r="Z4153" s="437"/>
      <c r="AA4153" s="437"/>
      <c r="AB4153" s="437"/>
      <c r="AC4153" s="437"/>
      <c r="AD4153" s="437"/>
      <c r="AE4153" s="437"/>
      <c r="AF4153" s="437"/>
    </row>
    <row r="4154">
      <c r="A4154" s="486" t="s">
        <v>1636</v>
      </c>
      <c r="B4154" s="478">
        <v>1.0</v>
      </c>
      <c r="C4154" s="487" t="s">
        <v>1659</v>
      </c>
      <c r="D4154" s="474"/>
      <c r="E4154" s="474"/>
      <c r="F4154" s="475"/>
      <c r="G4154" s="476" t="s">
        <v>1638</v>
      </c>
      <c r="H4154" s="451"/>
      <c r="S4154" s="452"/>
      <c r="T4154" s="437"/>
      <c r="U4154" s="437"/>
      <c r="V4154" s="437"/>
      <c r="W4154" s="437"/>
      <c r="X4154" s="437"/>
      <c r="Y4154" s="437"/>
      <c r="Z4154" s="437"/>
      <c r="AA4154" s="437"/>
      <c r="AB4154" s="437"/>
      <c r="AC4154" s="437"/>
      <c r="AD4154" s="437"/>
      <c r="AE4154" s="437"/>
      <c r="AF4154" s="437"/>
    </row>
    <row r="4155">
      <c r="A4155" s="486" t="s">
        <v>1636</v>
      </c>
      <c r="B4155" s="478">
        <v>2.0</v>
      </c>
      <c r="C4155" s="487" t="s">
        <v>1660</v>
      </c>
      <c r="D4155" s="474"/>
      <c r="E4155" s="474"/>
      <c r="F4155" s="475"/>
      <c r="G4155" s="476" t="s">
        <v>1661</v>
      </c>
      <c r="H4155" s="451"/>
      <c r="S4155" s="452"/>
      <c r="T4155" s="437"/>
      <c r="U4155" s="437"/>
      <c r="V4155" s="437"/>
      <c r="W4155" s="437"/>
      <c r="X4155" s="437"/>
      <c r="Y4155" s="437"/>
      <c r="Z4155" s="437"/>
      <c r="AA4155" s="437"/>
      <c r="AB4155" s="437"/>
      <c r="AC4155" s="437"/>
      <c r="AD4155" s="437"/>
      <c r="AE4155" s="437"/>
      <c r="AF4155" s="437"/>
    </row>
    <row r="4156">
      <c r="A4156" s="486" t="s">
        <v>1636</v>
      </c>
      <c r="B4156" s="478">
        <v>3.0</v>
      </c>
      <c r="C4156" s="487" t="s">
        <v>1662</v>
      </c>
      <c r="D4156" s="474"/>
      <c r="E4156" s="474"/>
      <c r="F4156" s="475"/>
      <c r="G4156" s="476" t="s">
        <v>1638</v>
      </c>
      <c r="H4156" s="451"/>
      <c r="S4156" s="452"/>
      <c r="T4156" s="437"/>
      <c r="U4156" s="437"/>
      <c r="V4156" s="437"/>
      <c r="W4156" s="437"/>
      <c r="X4156" s="437"/>
      <c r="Y4156" s="437"/>
      <c r="Z4156" s="437"/>
      <c r="AA4156" s="437"/>
      <c r="AB4156" s="437"/>
      <c r="AC4156" s="437"/>
      <c r="AD4156" s="437"/>
      <c r="AE4156" s="437"/>
      <c r="AF4156" s="437"/>
    </row>
    <row r="4157">
      <c r="A4157" s="486" t="s">
        <v>1646</v>
      </c>
      <c r="B4157" s="478">
        <v>4.0</v>
      </c>
      <c r="C4157" s="487" t="s">
        <v>1663</v>
      </c>
      <c r="D4157" s="474"/>
      <c r="E4157" s="474"/>
      <c r="F4157" s="475"/>
      <c r="G4157" s="476" t="s">
        <v>1664</v>
      </c>
      <c r="H4157" s="451"/>
      <c r="S4157" s="452"/>
      <c r="T4157" s="437"/>
      <c r="U4157" s="437"/>
      <c r="V4157" s="437"/>
      <c r="W4157" s="437"/>
      <c r="X4157" s="437"/>
      <c r="Y4157" s="437"/>
      <c r="Z4157" s="437"/>
      <c r="AA4157" s="437"/>
      <c r="AB4157" s="437"/>
      <c r="AC4157" s="437"/>
      <c r="AD4157" s="437"/>
      <c r="AE4157" s="437"/>
      <c r="AF4157" s="437"/>
    </row>
    <row r="4158">
      <c r="A4158" s="486" t="s">
        <v>1646</v>
      </c>
      <c r="B4158" s="478">
        <v>5.0</v>
      </c>
      <c r="C4158" s="487" t="s">
        <v>1665</v>
      </c>
      <c r="D4158" s="474"/>
      <c r="E4158" s="474"/>
      <c r="F4158" s="475"/>
      <c r="G4158" s="476" t="s">
        <v>1666</v>
      </c>
      <c r="H4158" s="451"/>
      <c r="S4158" s="452"/>
      <c r="T4158" s="437"/>
      <c r="U4158" s="437"/>
      <c r="V4158" s="437"/>
      <c r="W4158" s="437"/>
      <c r="X4158" s="437"/>
      <c r="Y4158" s="437"/>
      <c r="Z4158" s="437"/>
      <c r="AA4158" s="437"/>
      <c r="AB4158" s="437"/>
      <c r="AC4158" s="437"/>
      <c r="AD4158" s="437"/>
      <c r="AE4158" s="437"/>
      <c r="AF4158" s="437"/>
    </row>
    <row r="4159">
      <c r="A4159" s="486" t="s">
        <v>1636</v>
      </c>
      <c r="B4159" s="478">
        <v>6.0</v>
      </c>
      <c r="C4159" s="487" t="s">
        <v>1667</v>
      </c>
      <c r="D4159" s="474"/>
      <c r="E4159" s="474"/>
      <c r="F4159" s="475"/>
      <c r="G4159" s="476" t="s">
        <v>1638</v>
      </c>
      <c r="H4159" s="451"/>
      <c r="S4159" s="452"/>
      <c r="T4159" s="437"/>
      <c r="U4159" s="437"/>
      <c r="V4159" s="437"/>
      <c r="W4159" s="437"/>
      <c r="X4159" s="437"/>
      <c r="Y4159" s="437"/>
      <c r="Z4159" s="437"/>
      <c r="AA4159" s="437"/>
      <c r="AB4159" s="437"/>
      <c r="AC4159" s="437"/>
      <c r="AD4159" s="437"/>
      <c r="AE4159" s="437"/>
      <c r="AF4159" s="437"/>
    </row>
    <row r="4160">
      <c r="A4160" s="486" t="s">
        <v>1636</v>
      </c>
      <c r="B4160" s="478">
        <v>7.0</v>
      </c>
      <c r="C4160" s="487" t="s">
        <v>1668</v>
      </c>
      <c r="D4160" s="474"/>
      <c r="E4160" s="474"/>
      <c r="F4160" s="475"/>
      <c r="G4160" s="476" t="s">
        <v>1638</v>
      </c>
      <c r="H4160" s="451"/>
      <c r="S4160" s="452"/>
      <c r="T4160" s="437"/>
      <c r="U4160" s="437"/>
      <c r="V4160" s="437"/>
      <c r="W4160" s="437"/>
      <c r="X4160" s="437"/>
      <c r="Y4160" s="437"/>
      <c r="Z4160" s="437"/>
      <c r="AA4160" s="437"/>
      <c r="AB4160" s="437"/>
      <c r="AC4160" s="437"/>
      <c r="AD4160" s="437"/>
      <c r="AE4160" s="437"/>
      <c r="AF4160" s="437"/>
    </row>
    <row r="4161">
      <c r="A4161" s="486" t="s">
        <v>1646</v>
      </c>
      <c r="B4161" s="478">
        <v>8.0</v>
      </c>
      <c r="C4161" s="487" t="s">
        <v>1669</v>
      </c>
      <c r="D4161" s="474"/>
      <c r="E4161" s="474"/>
      <c r="F4161" s="475"/>
      <c r="G4161" s="476" t="s">
        <v>1664</v>
      </c>
      <c r="H4161" s="451"/>
      <c r="S4161" s="452"/>
      <c r="T4161" s="437"/>
      <c r="U4161" s="437"/>
      <c r="V4161" s="437"/>
      <c r="W4161" s="437"/>
      <c r="X4161" s="437"/>
      <c r="Y4161" s="437"/>
      <c r="Z4161" s="437"/>
      <c r="AA4161" s="437"/>
      <c r="AB4161" s="437"/>
      <c r="AC4161" s="437"/>
      <c r="AD4161" s="437"/>
      <c r="AE4161" s="437"/>
      <c r="AF4161" s="437"/>
    </row>
    <row r="4162">
      <c r="A4162" s="488" t="s">
        <v>8960</v>
      </c>
      <c r="B4162" s="474"/>
      <c r="C4162" s="474"/>
      <c r="D4162" s="474"/>
      <c r="E4162" s="474"/>
      <c r="F4162" s="474"/>
      <c r="G4162" s="474"/>
      <c r="H4162" s="451"/>
      <c r="S4162" s="452"/>
      <c r="T4162" s="437"/>
      <c r="U4162" s="437"/>
      <c r="V4162" s="437"/>
      <c r="W4162" s="437"/>
      <c r="X4162" s="437"/>
      <c r="Y4162" s="437"/>
      <c r="Z4162" s="437"/>
      <c r="AA4162" s="437"/>
      <c r="AB4162" s="437"/>
      <c r="AC4162" s="437"/>
      <c r="AD4162" s="437"/>
      <c r="AE4162" s="437"/>
      <c r="AF4162" s="437"/>
    </row>
    <row r="4163">
      <c r="A4163" s="471" t="s">
        <v>8944</v>
      </c>
      <c r="B4163" s="472" t="s">
        <v>8946</v>
      </c>
      <c r="C4163" s="473" t="s">
        <v>39</v>
      </c>
      <c r="D4163" s="475"/>
      <c r="E4163" s="472" t="s">
        <v>8951</v>
      </c>
      <c r="F4163" s="478" t="s">
        <v>8961</v>
      </c>
      <c r="G4163" s="473" t="s">
        <v>8953</v>
      </c>
      <c r="H4163" s="451"/>
      <c r="S4163" s="452"/>
      <c r="T4163" s="437"/>
      <c r="U4163" s="437"/>
      <c r="V4163" s="437"/>
      <c r="W4163" s="437"/>
      <c r="X4163" s="437"/>
      <c r="Y4163" s="437"/>
      <c r="Z4163" s="437"/>
      <c r="AA4163" s="437"/>
      <c r="AB4163" s="437"/>
      <c r="AC4163" s="437"/>
      <c r="AD4163" s="437"/>
      <c r="AE4163" s="437"/>
      <c r="AF4163" s="437"/>
    </row>
    <row r="4164">
      <c r="A4164" s="471" t="s">
        <v>6465</v>
      </c>
      <c r="B4164" s="472">
        <v>1.0</v>
      </c>
      <c r="C4164" s="476" t="s">
        <v>8955</v>
      </c>
      <c r="D4164" s="475"/>
      <c r="E4164" s="478" t="s">
        <v>8956</v>
      </c>
      <c r="F4164" s="472"/>
      <c r="G4164" s="473" t="s">
        <v>8957</v>
      </c>
      <c r="H4164" s="451"/>
      <c r="S4164" s="452"/>
      <c r="T4164" s="437"/>
      <c r="U4164" s="437"/>
      <c r="V4164" s="437"/>
      <c r="W4164" s="437"/>
      <c r="X4164" s="437"/>
      <c r="Y4164" s="437"/>
      <c r="Z4164" s="437"/>
      <c r="AA4164" s="437"/>
      <c r="AB4164" s="437"/>
      <c r="AC4164" s="437"/>
      <c r="AD4164" s="437"/>
      <c r="AE4164" s="437"/>
      <c r="AF4164" s="437"/>
    </row>
    <row r="4165">
      <c r="A4165" s="489" t="s">
        <v>8962</v>
      </c>
      <c r="B4165" s="474"/>
      <c r="C4165" s="474"/>
      <c r="D4165" s="474"/>
      <c r="E4165" s="474"/>
      <c r="F4165" s="474"/>
      <c r="G4165" s="474"/>
      <c r="H4165" s="451"/>
      <c r="S4165" s="452"/>
      <c r="T4165" s="437"/>
      <c r="U4165" s="437"/>
      <c r="V4165" s="437"/>
      <c r="W4165" s="437"/>
      <c r="X4165" s="437"/>
      <c r="Y4165" s="437"/>
      <c r="Z4165" s="437"/>
      <c r="AA4165" s="437"/>
      <c r="AB4165" s="437"/>
      <c r="AC4165" s="437"/>
      <c r="AD4165" s="437"/>
      <c r="AE4165" s="437"/>
      <c r="AF4165" s="437"/>
    </row>
    <row r="4166">
      <c r="A4166" s="471" t="s">
        <v>8944</v>
      </c>
      <c r="B4166" s="472" t="s">
        <v>8946</v>
      </c>
      <c r="C4166" s="473" t="s">
        <v>39</v>
      </c>
      <c r="D4166" s="475"/>
      <c r="E4166" s="472" t="s">
        <v>8951</v>
      </c>
      <c r="F4166" s="472" t="s">
        <v>8952</v>
      </c>
      <c r="G4166" s="473" t="s">
        <v>8953</v>
      </c>
      <c r="H4166" s="451"/>
      <c r="S4166" s="452"/>
      <c r="T4166" s="437"/>
      <c r="U4166" s="437"/>
      <c r="V4166" s="437"/>
      <c r="W4166" s="437"/>
      <c r="X4166" s="437"/>
      <c r="Y4166" s="437"/>
      <c r="Z4166" s="437"/>
      <c r="AA4166" s="437"/>
      <c r="AB4166" s="437"/>
      <c r="AC4166" s="437"/>
      <c r="AD4166" s="437"/>
      <c r="AE4166" s="437"/>
      <c r="AF4166" s="437"/>
    </row>
    <row r="4167">
      <c r="A4167" s="490" t="s">
        <v>6465</v>
      </c>
      <c r="B4167" s="491">
        <v>1.0</v>
      </c>
      <c r="C4167" s="492" t="s">
        <v>8955</v>
      </c>
      <c r="D4167" s="493"/>
      <c r="E4167" s="494" t="s">
        <v>8956</v>
      </c>
      <c r="F4167" s="491"/>
      <c r="G4167" s="495" t="s">
        <v>8963</v>
      </c>
      <c r="H4167" s="451"/>
      <c r="S4167" s="452"/>
      <c r="T4167" s="437"/>
      <c r="U4167" s="437"/>
      <c r="V4167" s="437"/>
      <c r="W4167" s="437"/>
      <c r="X4167" s="437"/>
      <c r="Y4167" s="437"/>
      <c r="Z4167" s="437"/>
      <c r="AA4167" s="437"/>
      <c r="AB4167" s="437"/>
      <c r="AC4167" s="437"/>
      <c r="AD4167" s="437"/>
      <c r="AE4167" s="437"/>
      <c r="AF4167" s="437"/>
    </row>
    <row r="4168">
      <c r="A4168" s="496"/>
      <c r="B4168" s="497"/>
      <c r="C4168" s="497"/>
      <c r="E4168" s="497"/>
      <c r="F4168" s="497"/>
      <c r="G4168" s="497"/>
      <c r="H4168" s="451"/>
      <c r="S4168" s="452"/>
      <c r="T4168" s="437"/>
      <c r="U4168" s="437"/>
      <c r="V4168" s="437"/>
      <c r="W4168" s="437"/>
      <c r="X4168" s="437"/>
      <c r="Y4168" s="437"/>
      <c r="Z4168" s="437"/>
      <c r="AA4168" s="437"/>
      <c r="AB4168" s="437"/>
      <c r="AC4168" s="437"/>
      <c r="AD4168" s="437"/>
      <c r="AE4168" s="437"/>
      <c r="AF4168" s="437"/>
    </row>
    <row r="4169">
      <c r="A4169" s="498" t="s">
        <v>8964</v>
      </c>
      <c r="B4169" s="435"/>
      <c r="C4169" s="435"/>
      <c r="D4169" s="499" t="s">
        <v>8965</v>
      </c>
      <c r="E4169" s="500" t="s">
        <v>8966</v>
      </c>
      <c r="F4169" s="499" t="s">
        <v>8967</v>
      </c>
      <c r="G4169" s="435"/>
      <c r="H4169" s="435"/>
      <c r="I4169" s="435"/>
      <c r="J4169" s="501" t="s">
        <v>8965</v>
      </c>
      <c r="K4169" s="500" t="s">
        <v>8966</v>
      </c>
      <c r="L4169" s="501" t="s">
        <v>8968</v>
      </c>
      <c r="M4169" s="435"/>
      <c r="N4169" s="435"/>
      <c r="O4169" s="435"/>
      <c r="P4169" s="502" t="s">
        <v>8965</v>
      </c>
      <c r="Q4169" s="503" t="s">
        <v>8966</v>
      </c>
      <c r="R4169" s="504"/>
      <c r="S4169" s="436"/>
      <c r="T4169" s="437"/>
      <c r="U4169" s="437"/>
      <c r="V4169" s="437"/>
      <c r="W4169" s="437"/>
      <c r="X4169" s="437"/>
      <c r="Y4169" s="437"/>
      <c r="Z4169" s="437"/>
      <c r="AA4169" s="437"/>
      <c r="AB4169" s="437"/>
      <c r="AC4169" s="437"/>
      <c r="AD4169" s="437"/>
      <c r="AE4169" s="437"/>
      <c r="AF4169" s="437"/>
    </row>
    <row r="4170">
      <c r="A4170" s="505"/>
      <c r="S4170" s="452"/>
      <c r="T4170" s="437"/>
      <c r="U4170" s="437"/>
      <c r="V4170" s="437"/>
      <c r="W4170" s="437"/>
      <c r="X4170" s="437"/>
      <c r="Y4170" s="437"/>
      <c r="Z4170" s="437"/>
      <c r="AA4170" s="437"/>
      <c r="AB4170" s="437"/>
      <c r="AC4170" s="437"/>
      <c r="AD4170" s="437"/>
      <c r="AE4170" s="437"/>
      <c r="AF4170" s="437"/>
    </row>
    <row r="4171">
      <c r="A4171" s="506" t="s">
        <v>8969</v>
      </c>
      <c r="D4171" s="507" t="s">
        <v>8965</v>
      </c>
      <c r="E4171" s="508" t="s">
        <v>8966</v>
      </c>
      <c r="F4171" s="507" t="s">
        <v>8970</v>
      </c>
      <c r="J4171" s="507" t="s">
        <v>8965</v>
      </c>
      <c r="K4171" s="508" t="s">
        <v>8966</v>
      </c>
      <c r="L4171" s="507" t="s">
        <v>8971</v>
      </c>
      <c r="P4171" s="509" t="s">
        <v>8965</v>
      </c>
      <c r="Q4171" s="510" t="s">
        <v>8966</v>
      </c>
      <c r="R4171" s="511" t="s">
        <v>8972</v>
      </c>
      <c r="S4171" s="452"/>
      <c r="T4171" s="437"/>
      <c r="U4171" s="437"/>
      <c r="V4171" s="437"/>
      <c r="W4171" s="437"/>
      <c r="X4171" s="437"/>
      <c r="Y4171" s="437"/>
      <c r="Z4171" s="437"/>
      <c r="AA4171" s="437"/>
      <c r="AB4171" s="437"/>
      <c r="AC4171" s="437"/>
      <c r="AD4171" s="437"/>
      <c r="AE4171" s="437"/>
      <c r="AF4171" s="437"/>
    </row>
    <row r="4172">
      <c r="A4172" s="512"/>
      <c r="B4172" s="513"/>
      <c r="C4172" s="513"/>
      <c r="D4172" s="513"/>
      <c r="E4172" s="513"/>
      <c r="F4172" s="513"/>
      <c r="G4172" s="513"/>
      <c r="H4172" s="513"/>
      <c r="I4172" s="513"/>
      <c r="J4172" s="513"/>
      <c r="K4172" s="513"/>
      <c r="L4172" s="513"/>
      <c r="M4172" s="513"/>
      <c r="N4172" s="513"/>
      <c r="O4172" s="513"/>
      <c r="P4172" s="513"/>
      <c r="Q4172" s="513"/>
      <c r="R4172" s="513"/>
      <c r="S4172" s="514"/>
      <c r="T4172" s="437"/>
      <c r="U4172" s="437"/>
      <c r="V4172" s="437"/>
      <c r="W4172" s="437"/>
      <c r="X4172" s="437"/>
      <c r="Y4172" s="437"/>
      <c r="Z4172" s="437"/>
      <c r="AA4172" s="437"/>
      <c r="AB4172" s="437"/>
      <c r="AC4172" s="437"/>
      <c r="AD4172" s="437"/>
      <c r="AE4172" s="437"/>
      <c r="AF4172" s="437"/>
    </row>
    <row r="4173">
      <c r="A4173" s="608"/>
      <c r="B4173" s="609"/>
      <c r="C4173" s="609"/>
      <c r="D4173" s="609"/>
      <c r="E4173" s="610"/>
      <c r="F4173" s="609"/>
      <c r="G4173" s="609"/>
      <c r="H4173" s="609"/>
      <c r="I4173" s="609"/>
      <c r="J4173" s="609"/>
      <c r="K4173" s="610"/>
      <c r="L4173" s="609"/>
      <c r="M4173" s="609"/>
      <c r="N4173" s="609"/>
      <c r="O4173" s="609"/>
      <c r="P4173" s="611"/>
      <c r="Q4173" s="612"/>
      <c r="R4173" s="613"/>
      <c r="S4173" s="614"/>
      <c r="T4173" s="437"/>
      <c r="U4173" s="437"/>
      <c r="V4173" s="437"/>
      <c r="W4173" s="437"/>
      <c r="X4173" s="437"/>
      <c r="Y4173" s="437"/>
      <c r="Z4173" s="437"/>
      <c r="AA4173" s="437"/>
      <c r="AB4173" s="437"/>
      <c r="AC4173" s="437"/>
      <c r="AD4173" s="437"/>
      <c r="AE4173" s="437"/>
      <c r="AF4173" s="437"/>
    </row>
  </sheetData>
  <mergeCells count="6452">
    <mergeCell ref="C2549:E2549"/>
    <mergeCell ref="C2552:D2552"/>
    <mergeCell ref="C2553:D2553"/>
    <mergeCell ref="C2554:F2554"/>
    <mergeCell ref="C2555:F2555"/>
    <mergeCell ref="C2556:F2556"/>
    <mergeCell ref="C2557:F2557"/>
    <mergeCell ref="C2558:F2558"/>
    <mergeCell ref="C2559:F2559"/>
    <mergeCell ref="C2560:F2560"/>
    <mergeCell ref="C2561:F2561"/>
    <mergeCell ref="A2562:G2562"/>
    <mergeCell ref="C2563:D2563"/>
    <mergeCell ref="A2565:G2565"/>
    <mergeCell ref="F2569:I2570"/>
    <mergeCell ref="J2569:J2570"/>
    <mergeCell ref="K2569:K2570"/>
    <mergeCell ref="C2564:D2564"/>
    <mergeCell ref="C2566:D2566"/>
    <mergeCell ref="C2567:D2567"/>
    <mergeCell ref="C2568:D2568"/>
    <mergeCell ref="A2569:C2570"/>
    <mergeCell ref="D2569:D2570"/>
    <mergeCell ref="E2569:E2570"/>
    <mergeCell ref="A2571:C2572"/>
    <mergeCell ref="D2571:D2572"/>
    <mergeCell ref="E2571:E2572"/>
    <mergeCell ref="F2571:I2572"/>
    <mergeCell ref="J2571:J2572"/>
    <mergeCell ref="K2571:K2572"/>
    <mergeCell ref="A2607:S2607"/>
    <mergeCell ref="A2608:B2608"/>
    <mergeCell ref="C2608:E2608"/>
    <mergeCell ref="H2608:S2611"/>
    <mergeCell ref="A2609:B2609"/>
    <mergeCell ref="C2609:E2609"/>
    <mergeCell ref="A2610:D2610"/>
    <mergeCell ref="A2611:D2611"/>
    <mergeCell ref="C2620:D2620"/>
    <mergeCell ref="C2621:D2621"/>
    <mergeCell ref="C2616:E2616"/>
    <mergeCell ref="C2617:E2617"/>
    <mergeCell ref="C2622:F2622"/>
    <mergeCell ref="C2623:F2623"/>
    <mergeCell ref="C2624:F2624"/>
    <mergeCell ref="C2625:F2625"/>
    <mergeCell ref="C2626:F2626"/>
    <mergeCell ref="C2627:F2627"/>
    <mergeCell ref="C2628:F2628"/>
    <mergeCell ref="C2629:F2629"/>
    <mergeCell ref="A2630:G2630"/>
    <mergeCell ref="F2610:G2610"/>
    <mergeCell ref="F2611:G2611"/>
    <mergeCell ref="C2612:G2612"/>
    <mergeCell ref="H2612:S2636"/>
    <mergeCell ref="C2613:F2613"/>
    <mergeCell ref="C2614:F2614"/>
    <mergeCell ref="C2615:F2615"/>
    <mergeCell ref="C2636:D2636"/>
    <mergeCell ref="K2637:K2638"/>
    <mergeCell ref="L2637:O2638"/>
    <mergeCell ref="P2637:P2638"/>
    <mergeCell ref="Q2637:Q2638"/>
    <mergeCell ref="R2637:S2638"/>
    <mergeCell ref="D2367:D2368"/>
    <mergeCell ref="A2371:B2371"/>
    <mergeCell ref="E2367:E2368"/>
    <mergeCell ref="F2367:I2368"/>
    <mergeCell ref="J2367:J2368"/>
    <mergeCell ref="K2367:K2368"/>
    <mergeCell ref="L2367:O2368"/>
    <mergeCell ref="A2369:S2369"/>
    <mergeCell ref="H2370:S2373"/>
    <mergeCell ref="F2373:G2373"/>
    <mergeCell ref="C2357:F2357"/>
    <mergeCell ref="A2358:G2358"/>
    <mergeCell ref="C2359:D2359"/>
    <mergeCell ref="C2360:D2360"/>
    <mergeCell ref="A2361:G2361"/>
    <mergeCell ref="C2362:D2362"/>
    <mergeCell ref="C2363:D2363"/>
    <mergeCell ref="L2365:O2366"/>
    <mergeCell ref="P2365:P2366"/>
    <mergeCell ref="Q2365:Q2366"/>
    <mergeCell ref="R2365:S2366"/>
    <mergeCell ref="C2364:D2364"/>
    <mergeCell ref="A2365:C2366"/>
    <mergeCell ref="D2365:D2366"/>
    <mergeCell ref="E2365:E2366"/>
    <mergeCell ref="F2365:I2366"/>
    <mergeCell ref="J2365:J2366"/>
    <mergeCell ref="K2365:K2366"/>
    <mergeCell ref="P2367:P2368"/>
    <mergeCell ref="Q2367:Q2368"/>
    <mergeCell ref="R2367:S2368"/>
    <mergeCell ref="O2376:O2381"/>
    <mergeCell ref="P2376:R2381"/>
    <mergeCell ref="N2382:R2382"/>
    <mergeCell ref="A2367:C2368"/>
    <mergeCell ref="A2370:B2370"/>
    <mergeCell ref="C2370:E2370"/>
    <mergeCell ref="C2371:E2371"/>
    <mergeCell ref="A2372:D2372"/>
    <mergeCell ref="F2372:G2372"/>
    <mergeCell ref="A2373:D2373"/>
    <mergeCell ref="C2374:G2374"/>
    <mergeCell ref="J2374:R2374"/>
    <mergeCell ref="C2375:F2375"/>
    <mergeCell ref="J2375:O2375"/>
    <mergeCell ref="C2376:F2376"/>
    <mergeCell ref="C2393:D2393"/>
    <mergeCell ref="C2394:D2394"/>
    <mergeCell ref="A2395:G2395"/>
    <mergeCell ref="C2396:D2396"/>
    <mergeCell ref="C2397:D2397"/>
    <mergeCell ref="A2399:C2400"/>
    <mergeCell ref="D2399:D2400"/>
    <mergeCell ref="E2399:E2400"/>
    <mergeCell ref="F2399:I2400"/>
    <mergeCell ref="J2399:J2400"/>
    <mergeCell ref="P2401:P2402"/>
    <mergeCell ref="Q2401:Q2402"/>
    <mergeCell ref="R2401:S2402"/>
    <mergeCell ref="D2401:D2402"/>
    <mergeCell ref="E2401:E2402"/>
    <mergeCell ref="F2401:I2402"/>
    <mergeCell ref="J2401:J2402"/>
    <mergeCell ref="K2401:K2402"/>
    <mergeCell ref="L2401:O2402"/>
    <mergeCell ref="A2403:S2403"/>
    <mergeCell ref="C2384:F2384"/>
    <mergeCell ref="C2385:F2385"/>
    <mergeCell ref="C2386:F2386"/>
    <mergeCell ref="C2387:F2387"/>
    <mergeCell ref="C2388:F2388"/>
    <mergeCell ref="C2389:F2389"/>
    <mergeCell ref="C2390:F2390"/>
    <mergeCell ref="C2391:F2391"/>
    <mergeCell ref="A2392:G2392"/>
    <mergeCell ref="J2380:K2380"/>
    <mergeCell ref="L2380:N2380"/>
    <mergeCell ref="J2381:K2381"/>
    <mergeCell ref="C2382:D2382"/>
    <mergeCell ref="H2382:M2398"/>
    <mergeCell ref="C2383:D2383"/>
    <mergeCell ref="N2383:S2398"/>
    <mergeCell ref="C2398:D2398"/>
    <mergeCell ref="A2401:C2402"/>
    <mergeCell ref="A2404:B2404"/>
    <mergeCell ref="C2404:E2404"/>
    <mergeCell ref="A2405:B2405"/>
    <mergeCell ref="C2405:E2405"/>
    <mergeCell ref="A2406:D2406"/>
    <mergeCell ref="A2407:D2407"/>
    <mergeCell ref="F2406:G2406"/>
    <mergeCell ref="F2407:G2407"/>
    <mergeCell ref="C2408:G2408"/>
    <mergeCell ref="C2409:F2409"/>
    <mergeCell ref="C2410:F2410"/>
    <mergeCell ref="C2411:F2411"/>
    <mergeCell ref="C2412:E2412"/>
    <mergeCell ref="J2548:K2548"/>
    <mergeCell ref="J2549:K2549"/>
    <mergeCell ref="J2551:K2551"/>
    <mergeCell ref="L2551:N2551"/>
    <mergeCell ref="J2544:R2544"/>
    <mergeCell ref="J2545:O2545"/>
    <mergeCell ref="O2546:O2551"/>
    <mergeCell ref="P2546:R2551"/>
    <mergeCell ref="J2547:K2547"/>
    <mergeCell ref="L2547:M2547"/>
    <mergeCell ref="L2548:M2548"/>
    <mergeCell ref="N2552:R2552"/>
    <mergeCell ref="Q2569:Q2570"/>
    <mergeCell ref="R2569:S2570"/>
    <mergeCell ref="L2571:O2572"/>
    <mergeCell ref="P2571:P2572"/>
    <mergeCell ref="Q2571:Q2572"/>
    <mergeCell ref="R2571:S2572"/>
    <mergeCell ref="L2549:M2549"/>
    <mergeCell ref="J2550:K2550"/>
    <mergeCell ref="L2550:M2550"/>
    <mergeCell ref="H2552:M2568"/>
    <mergeCell ref="N2553:S2568"/>
    <mergeCell ref="L2569:O2570"/>
    <mergeCell ref="P2569:P2570"/>
    <mergeCell ref="C2643:E2643"/>
    <mergeCell ref="A2644:D2644"/>
    <mergeCell ref="F2644:G2644"/>
    <mergeCell ref="A2645:D2645"/>
    <mergeCell ref="F2645:G2645"/>
    <mergeCell ref="C2646:G2646"/>
    <mergeCell ref="C2647:F2647"/>
    <mergeCell ref="C2648:F2648"/>
    <mergeCell ref="C2649:F2649"/>
    <mergeCell ref="C2125:F2125"/>
    <mergeCell ref="C2127:D2127"/>
    <mergeCell ref="C2131:D2131"/>
    <mergeCell ref="C2132:D2132"/>
    <mergeCell ref="F2111:G2111"/>
    <mergeCell ref="C2112:G2112"/>
    <mergeCell ref="H2112:S2132"/>
    <mergeCell ref="C2113:E2113"/>
    <mergeCell ref="C2114:E2114"/>
    <mergeCell ref="C2115:F2115"/>
    <mergeCell ref="C2116:F2116"/>
    <mergeCell ref="C2147:F2147"/>
    <mergeCell ref="C2148:F2148"/>
    <mergeCell ref="F2140:G2140"/>
    <mergeCell ref="F2141:G2141"/>
    <mergeCell ref="C2142:G2142"/>
    <mergeCell ref="C2143:E2143"/>
    <mergeCell ref="C2144:E2144"/>
    <mergeCell ref="C2145:F2145"/>
    <mergeCell ref="C2146:F2146"/>
    <mergeCell ref="A2156:G2156"/>
    <mergeCell ref="C2157:D2157"/>
    <mergeCell ref="C2149:D2149"/>
    <mergeCell ref="C2150:D2150"/>
    <mergeCell ref="C2151:F2151"/>
    <mergeCell ref="C2152:F2152"/>
    <mergeCell ref="C2153:F2153"/>
    <mergeCell ref="C2154:F2154"/>
    <mergeCell ref="C2155:F2155"/>
    <mergeCell ref="L2103:O2104"/>
    <mergeCell ref="L2105:O2106"/>
    <mergeCell ref="P2105:P2106"/>
    <mergeCell ref="Q2105:Q2106"/>
    <mergeCell ref="R2105:S2106"/>
    <mergeCell ref="A2107:S2107"/>
    <mergeCell ref="A2108:B2108"/>
    <mergeCell ref="C2108:E2108"/>
    <mergeCell ref="H2108:S2111"/>
    <mergeCell ref="A2109:B2109"/>
    <mergeCell ref="C2109:E2109"/>
    <mergeCell ref="A2110:D2110"/>
    <mergeCell ref="F2110:G2110"/>
    <mergeCell ref="A2111:D2111"/>
    <mergeCell ref="C2117:F2117"/>
    <mergeCell ref="C2118:F2118"/>
    <mergeCell ref="C2119:D2119"/>
    <mergeCell ref="C2120:D2120"/>
    <mergeCell ref="C2158:D2158"/>
    <mergeCell ref="C2160:D2160"/>
    <mergeCell ref="C2161:D2161"/>
    <mergeCell ref="C2162:D2162"/>
    <mergeCell ref="C2121:F2121"/>
    <mergeCell ref="C2122:F2122"/>
    <mergeCell ref="K2133:K2134"/>
    <mergeCell ref="L2133:O2134"/>
    <mergeCell ref="P2133:P2134"/>
    <mergeCell ref="Q2133:Q2134"/>
    <mergeCell ref="R2133:S2134"/>
    <mergeCell ref="H2138:S2141"/>
    <mergeCell ref="H2142:S2162"/>
    <mergeCell ref="A2135:C2136"/>
    <mergeCell ref="A2138:B2138"/>
    <mergeCell ref="C2138:E2138"/>
    <mergeCell ref="A2139:B2139"/>
    <mergeCell ref="C2139:E2139"/>
    <mergeCell ref="A2140:D2140"/>
    <mergeCell ref="A2141:D2141"/>
    <mergeCell ref="C2169:E2169"/>
    <mergeCell ref="A2170:D2170"/>
    <mergeCell ref="F2170:G2170"/>
    <mergeCell ref="A2171:D2171"/>
    <mergeCell ref="F2171:G2171"/>
    <mergeCell ref="C2172:G2172"/>
    <mergeCell ref="C2173:E2173"/>
    <mergeCell ref="C2174:E2174"/>
    <mergeCell ref="C2175:F2175"/>
    <mergeCell ref="C2183:F2183"/>
    <mergeCell ref="C2184:F2184"/>
    <mergeCell ref="C2185:F2185"/>
    <mergeCell ref="A2186:G2186"/>
    <mergeCell ref="C2187:D2187"/>
    <mergeCell ref="C2188:D2188"/>
    <mergeCell ref="A2189:G2189"/>
    <mergeCell ref="A2193:C2194"/>
    <mergeCell ref="A2195:C2196"/>
    <mergeCell ref="D2195:D2196"/>
    <mergeCell ref="E2195:E2196"/>
    <mergeCell ref="F2195:I2196"/>
    <mergeCell ref="J2195:J2196"/>
    <mergeCell ref="K2195:K2196"/>
    <mergeCell ref="C2190:D2190"/>
    <mergeCell ref="C2191:D2191"/>
    <mergeCell ref="D2193:D2194"/>
    <mergeCell ref="E2193:E2194"/>
    <mergeCell ref="F2193:I2194"/>
    <mergeCell ref="J2193:J2194"/>
    <mergeCell ref="K2193:K2194"/>
    <mergeCell ref="C2287:F2287"/>
    <mergeCell ref="C2288:F2288"/>
    <mergeCell ref="C2280:D2280"/>
    <mergeCell ref="C2281:D2281"/>
    <mergeCell ref="C2282:F2282"/>
    <mergeCell ref="C2283:F2283"/>
    <mergeCell ref="C2284:F2284"/>
    <mergeCell ref="C2285:F2285"/>
    <mergeCell ref="C2286:F2286"/>
    <mergeCell ref="L2163:O2164"/>
    <mergeCell ref="P2163:P2164"/>
    <mergeCell ref="Q2163:Q2164"/>
    <mergeCell ref="R2163:S2164"/>
    <mergeCell ref="A2159:G2159"/>
    <mergeCell ref="A2163:C2164"/>
    <mergeCell ref="D2163:D2164"/>
    <mergeCell ref="E2163:E2164"/>
    <mergeCell ref="F2163:I2164"/>
    <mergeCell ref="J2163:J2164"/>
    <mergeCell ref="K2163:K2164"/>
    <mergeCell ref="A2165:C2166"/>
    <mergeCell ref="A2168:B2168"/>
    <mergeCell ref="C2168:E2168"/>
    <mergeCell ref="D2165:D2166"/>
    <mergeCell ref="A2169:B2169"/>
    <mergeCell ref="E2165:E2166"/>
    <mergeCell ref="F2165:I2166"/>
    <mergeCell ref="J2165:J2166"/>
    <mergeCell ref="K2165:K2166"/>
    <mergeCell ref="L2165:O2166"/>
    <mergeCell ref="A2167:S2167"/>
    <mergeCell ref="H2168:S2171"/>
    <mergeCell ref="C2176:F2176"/>
    <mergeCell ref="C2177:F2177"/>
    <mergeCell ref="C2178:F2178"/>
    <mergeCell ref="C2179:D2179"/>
    <mergeCell ref="C2180:D2180"/>
    <mergeCell ref="C2181:F2181"/>
    <mergeCell ref="C2182:F2182"/>
    <mergeCell ref="C2192:D2192"/>
    <mergeCell ref="P2165:P2166"/>
    <mergeCell ref="Q2165:Q2166"/>
    <mergeCell ref="R2165:S2166"/>
    <mergeCell ref="H2172:S2192"/>
    <mergeCell ref="P2193:P2194"/>
    <mergeCell ref="Q2193:Q2194"/>
    <mergeCell ref="R2193:S2194"/>
    <mergeCell ref="C2289:F2289"/>
    <mergeCell ref="A2290:G2290"/>
    <mergeCell ref="C2291:D2291"/>
    <mergeCell ref="C2292:D2292"/>
    <mergeCell ref="A2293:G2293"/>
    <mergeCell ref="C2294:D2294"/>
    <mergeCell ref="C2295:D2295"/>
    <mergeCell ref="A2299:C2300"/>
    <mergeCell ref="D2299:D2300"/>
    <mergeCell ref="E2299:E2300"/>
    <mergeCell ref="F2299:I2300"/>
    <mergeCell ref="J2299:J2300"/>
    <mergeCell ref="K2299:K2300"/>
    <mergeCell ref="C2296:D2296"/>
    <mergeCell ref="A2297:C2298"/>
    <mergeCell ref="D2297:D2298"/>
    <mergeCell ref="E2297:E2298"/>
    <mergeCell ref="F2297:I2298"/>
    <mergeCell ref="J2297:J2298"/>
    <mergeCell ref="K2297:K2298"/>
    <mergeCell ref="L2193:O2194"/>
    <mergeCell ref="L2195:O2196"/>
    <mergeCell ref="P2195:P2196"/>
    <mergeCell ref="Q2195:Q2196"/>
    <mergeCell ref="R2195:S2196"/>
    <mergeCell ref="A2267:S2267"/>
    <mergeCell ref="A2268:B2268"/>
    <mergeCell ref="C2268:E2268"/>
    <mergeCell ref="H2268:S2271"/>
    <mergeCell ref="A2269:B2269"/>
    <mergeCell ref="C2269:E2269"/>
    <mergeCell ref="A2270:D2270"/>
    <mergeCell ref="F2270:G2270"/>
    <mergeCell ref="A2271:D2271"/>
    <mergeCell ref="P2274:P2279"/>
    <mergeCell ref="O2275:O2278"/>
    <mergeCell ref="L2276:L2277"/>
    <mergeCell ref="N2276:N2277"/>
    <mergeCell ref="J2272:R2272"/>
    <mergeCell ref="K2273:P2273"/>
    <mergeCell ref="Q2273:Q2280"/>
    <mergeCell ref="K2274:O2274"/>
    <mergeCell ref="J2275:J2278"/>
    <mergeCell ref="K2275:K2278"/>
    <mergeCell ref="L2275:M2275"/>
    <mergeCell ref="F2271:G2271"/>
    <mergeCell ref="C2272:G2272"/>
    <mergeCell ref="C2273:F2273"/>
    <mergeCell ref="C2274:F2274"/>
    <mergeCell ref="C2275:F2275"/>
    <mergeCell ref="C2276:E2276"/>
    <mergeCell ref="C2277:E2277"/>
    <mergeCell ref="L2278:M2278"/>
    <mergeCell ref="K2279:N2279"/>
    <mergeCell ref="H2280:M2296"/>
    <mergeCell ref="N2281:S2296"/>
    <mergeCell ref="P2297:P2298"/>
    <mergeCell ref="Q2297:Q2298"/>
    <mergeCell ref="R2297:S2298"/>
    <mergeCell ref="C2321:F2321"/>
    <mergeCell ref="C2322:F2322"/>
    <mergeCell ref="C2314:D2314"/>
    <mergeCell ref="C2315:D2315"/>
    <mergeCell ref="C2316:F2316"/>
    <mergeCell ref="C2317:F2317"/>
    <mergeCell ref="C2318:F2318"/>
    <mergeCell ref="C2319:F2319"/>
    <mergeCell ref="C2320:F2320"/>
    <mergeCell ref="C2323:F2323"/>
    <mergeCell ref="A2324:G2324"/>
    <mergeCell ref="C2325:D2325"/>
    <mergeCell ref="C2326:D2326"/>
    <mergeCell ref="A2327:G2327"/>
    <mergeCell ref="C2328:D2328"/>
    <mergeCell ref="C2329:D2329"/>
    <mergeCell ref="A2333:C2334"/>
    <mergeCell ref="D2333:D2334"/>
    <mergeCell ref="E2333:E2334"/>
    <mergeCell ref="F2333:I2334"/>
    <mergeCell ref="J2333:J2334"/>
    <mergeCell ref="K2333:K2334"/>
    <mergeCell ref="C2330:D2330"/>
    <mergeCell ref="A2331:C2332"/>
    <mergeCell ref="D2331:D2332"/>
    <mergeCell ref="E2331:E2332"/>
    <mergeCell ref="F2331:I2332"/>
    <mergeCell ref="J2331:J2332"/>
    <mergeCell ref="K2331:K2332"/>
    <mergeCell ref="C2355:F2355"/>
    <mergeCell ref="C2356:F2356"/>
    <mergeCell ref="C2348:D2348"/>
    <mergeCell ref="C2349:D2349"/>
    <mergeCell ref="C2350:F2350"/>
    <mergeCell ref="C2351:F2351"/>
    <mergeCell ref="C2352:F2352"/>
    <mergeCell ref="C2353:F2353"/>
    <mergeCell ref="C2354:F2354"/>
    <mergeCell ref="J2379:K2379"/>
    <mergeCell ref="L2379:N2379"/>
    <mergeCell ref="C2377:F2377"/>
    <mergeCell ref="J2377:K2377"/>
    <mergeCell ref="L2377:N2377"/>
    <mergeCell ref="C2378:E2378"/>
    <mergeCell ref="J2378:K2378"/>
    <mergeCell ref="L2378:N2378"/>
    <mergeCell ref="C2379:E2379"/>
    <mergeCell ref="P2399:P2400"/>
    <mergeCell ref="O2410:O2415"/>
    <mergeCell ref="P2410:R2415"/>
    <mergeCell ref="N2416:R2416"/>
    <mergeCell ref="K2399:K2400"/>
    <mergeCell ref="L2399:O2400"/>
    <mergeCell ref="Q2399:Q2400"/>
    <mergeCell ref="R2399:S2400"/>
    <mergeCell ref="H2404:S2407"/>
    <mergeCell ref="J2408:R2408"/>
    <mergeCell ref="J2409:O2409"/>
    <mergeCell ref="J2411:K2411"/>
    <mergeCell ref="L2411:N2411"/>
    <mergeCell ref="J2412:K2412"/>
    <mergeCell ref="L2412:N2412"/>
    <mergeCell ref="J2413:K2413"/>
    <mergeCell ref="L2413:N2413"/>
    <mergeCell ref="L2414:N2414"/>
    <mergeCell ref="L2433:O2434"/>
    <mergeCell ref="L2435:O2436"/>
    <mergeCell ref="P2435:P2436"/>
    <mergeCell ref="Q2435:Q2436"/>
    <mergeCell ref="R2435:S2436"/>
    <mergeCell ref="J2414:K2414"/>
    <mergeCell ref="J2415:K2415"/>
    <mergeCell ref="H2416:M2432"/>
    <mergeCell ref="N2417:S2432"/>
    <mergeCell ref="P2433:P2434"/>
    <mergeCell ref="Q2433:Q2434"/>
    <mergeCell ref="R2433:S2434"/>
    <mergeCell ref="C2413:E2413"/>
    <mergeCell ref="C2416:D2416"/>
    <mergeCell ref="C2417:D2417"/>
    <mergeCell ref="C2418:F2418"/>
    <mergeCell ref="C2419:F2419"/>
    <mergeCell ref="C2420:F2420"/>
    <mergeCell ref="C2421:F2421"/>
    <mergeCell ref="C2422:F2422"/>
    <mergeCell ref="C2423:F2423"/>
    <mergeCell ref="C2424:F2424"/>
    <mergeCell ref="C2425:F2425"/>
    <mergeCell ref="A2426:G2426"/>
    <mergeCell ref="C2427:D2427"/>
    <mergeCell ref="A2429:G2429"/>
    <mergeCell ref="F2433:I2434"/>
    <mergeCell ref="J2433:J2434"/>
    <mergeCell ref="K2433:K2434"/>
    <mergeCell ref="C2428:D2428"/>
    <mergeCell ref="C2430:D2430"/>
    <mergeCell ref="C2431:D2431"/>
    <mergeCell ref="C2432:D2432"/>
    <mergeCell ref="A2433:C2434"/>
    <mergeCell ref="D2433:D2434"/>
    <mergeCell ref="E2433:E2434"/>
    <mergeCell ref="A2435:C2436"/>
    <mergeCell ref="D2435:D2436"/>
    <mergeCell ref="E2435:E2436"/>
    <mergeCell ref="F2435:I2436"/>
    <mergeCell ref="J2435:J2436"/>
    <mergeCell ref="K2435:K2436"/>
    <mergeCell ref="A2437:S2437"/>
    <mergeCell ref="A2438:B2438"/>
    <mergeCell ref="C2438:E2438"/>
    <mergeCell ref="H2438:S2441"/>
    <mergeCell ref="A2439:B2439"/>
    <mergeCell ref="C2439:E2439"/>
    <mergeCell ref="A2440:D2440"/>
    <mergeCell ref="A2441:D2441"/>
    <mergeCell ref="F2440:G2440"/>
    <mergeCell ref="F2441:G2441"/>
    <mergeCell ref="C2442:G2442"/>
    <mergeCell ref="C2443:F2443"/>
    <mergeCell ref="C2444:F2444"/>
    <mergeCell ref="C2445:F2445"/>
    <mergeCell ref="C2446:E2446"/>
    <mergeCell ref="L2446:M2446"/>
    <mergeCell ref="N2446:O2446"/>
    <mergeCell ref="J2446:K2446"/>
    <mergeCell ref="J2448:K2448"/>
    <mergeCell ref="L2448:M2448"/>
    <mergeCell ref="N2448:O2448"/>
    <mergeCell ref="J2449:K2449"/>
    <mergeCell ref="L2449:N2449"/>
    <mergeCell ref="J2442:R2442"/>
    <mergeCell ref="J2443:O2443"/>
    <mergeCell ref="P2444:R2449"/>
    <mergeCell ref="J2445:K2445"/>
    <mergeCell ref="L2445:M2445"/>
    <mergeCell ref="N2445:O2445"/>
    <mergeCell ref="N2447:O2447"/>
    <mergeCell ref="N2450:R2450"/>
    <mergeCell ref="L2467:O2468"/>
    <mergeCell ref="L2469:O2470"/>
    <mergeCell ref="P2469:P2470"/>
    <mergeCell ref="Q2469:Q2470"/>
    <mergeCell ref="R2469:S2470"/>
    <mergeCell ref="J2447:K2447"/>
    <mergeCell ref="L2447:M2447"/>
    <mergeCell ref="H2450:M2466"/>
    <mergeCell ref="N2451:S2466"/>
    <mergeCell ref="P2467:P2468"/>
    <mergeCell ref="Q2467:Q2468"/>
    <mergeCell ref="R2467:S2468"/>
    <mergeCell ref="C2447:E2447"/>
    <mergeCell ref="C2450:D2450"/>
    <mergeCell ref="C2451:D2451"/>
    <mergeCell ref="C2452:F2452"/>
    <mergeCell ref="C2453:F2453"/>
    <mergeCell ref="C2454:F2454"/>
    <mergeCell ref="C2455:F2455"/>
    <mergeCell ref="C2456:F2456"/>
    <mergeCell ref="C2457:F2457"/>
    <mergeCell ref="C2458:F2458"/>
    <mergeCell ref="C2459:F2459"/>
    <mergeCell ref="A2460:G2460"/>
    <mergeCell ref="C2461:D2461"/>
    <mergeCell ref="A2463:G2463"/>
    <mergeCell ref="F2467:I2468"/>
    <mergeCell ref="J2467:J2468"/>
    <mergeCell ref="K2467:K2468"/>
    <mergeCell ref="C2462:D2462"/>
    <mergeCell ref="C2464:D2464"/>
    <mergeCell ref="C2465:D2465"/>
    <mergeCell ref="C2466:D2466"/>
    <mergeCell ref="A2467:C2468"/>
    <mergeCell ref="D2467:D2468"/>
    <mergeCell ref="E2467:E2468"/>
    <mergeCell ref="A2469:C2470"/>
    <mergeCell ref="D2469:D2470"/>
    <mergeCell ref="E2469:E2470"/>
    <mergeCell ref="F2469:I2470"/>
    <mergeCell ref="J2469:J2470"/>
    <mergeCell ref="K2469:K2470"/>
    <mergeCell ref="A2471:S2471"/>
    <mergeCell ref="A2472:B2472"/>
    <mergeCell ref="C2472:E2472"/>
    <mergeCell ref="H2472:S2475"/>
    <mergeCell ref="A2473:B2473"/>
    <mergeCell ref="C2473:E2473"/>
    <mergeCell ref="A2474:D2474"/>
    <mergeCell ref="A2475:D2475"/>
    <mergeCell ref="F2474:G2474"/>
    <mergeCell ref="F2475:G2475"/>
    <mergeCell ref="C2476:G2476"/>
    <mergeCell ref="C2477:F2477"/>
    <mergeCell ref="C2478:F2478"/>
    <mergeCell ref="C2479:F2479"/>
    <mergeCell ref="C2480:E2480"/>
    <mergeCell ref="J2480:K2480"/>
    <mergeCell ref="J2481:K2481"/>
    <mergeCell ref="J2483:K2483"/>
    <mergeCell ref="L2483:N2483"/>
    <mergeCell ref="J2476:R2476"/>
    <mergeCell ref="J2477:O2477"/>
    <mergeCell ref="O2478:O2483"/>
    <mergeCell ref="P2478:R2483"/>
    <mergeCell ref="J2479:K2479"/>
    <mergeCell ref="L2479:M2479"/>
    <mergeCell ref="L2480:M2480"/>
    <mergeCell ref="N2484:R2484"/>
    <mergeCell ref="Q2501:Q2502"/>
    <mergeCell ref="R2501:S2502"/>
    <mergeCell ref="L2503:O2504"/>
    <mergeCell ref="P2503:P2504"/>
    <mergeCell ref="Q2503:Q2504"/>
    <mergeCell ref="R2503:S2504"/>
    <mergeCell ref="L2481:M2481"/>
    <mergeCell ref="J2482:K2482"/>
    <mergeCell ref="L2482:M2482"/>
    <mergeCell ref="H2484:M2500"/>
    <mergeCell ref="N2485:S2500"/>
    <mergeCell ref="L2501:O2502"/>
    <mergeCell ref="P2501:P2502"/>
    <mergeCell ref="C2481:E2481"/>
    <mergeCell ref="C2484:D2484"/>
    <mergeCell ref="C2485:D2485"/>
    <mergeCell ref="C2486:F2486"/>
    <mergeCell ref="C2487:F2487"/>
    <mergeCell ref="C2488:F2488"/>
    <mergeCell ref="C2489:F2489"/>
    <mergeCell ref="C2490:F2490"/>
    <mergeCell ref="C2491:F2491"/>
    <mergeCell ref="C2492:F2492"/>
    <mergeCell ref="C2493:F2493"/>
    <mergeCell ref="A2494:G2494"/>
    <mergeCell ref="C2495:D2495"/>
    <mergeCell ref="A2497:G2497"/>
    <mergeCell ref="F2501:I2502"/>
    <mergeCell ref="J2501:J2502"/>
    <mergeCell ref="K2501:K2502"/>
    <mergeCell ref="C2496:D2496"/>
    <mergeCell ref="C2498:D2498"/>
    <mergeCell ref="C2499:D2499"/>
    <mergeCell ref="C2500:D2500"/>
    <mergeCell ref="A2501:C2502"/>
    <mergeCell ref="D2501:D2502"/>
    <mergeCell ref="E2501:E2502"/>
    <mergeCell ref="A2503:C2504"/>
    <mergeCell ref="D2503:D2504"/>
    <mergeCell ref="E2503:E2504"/>
    <mergeCell ref="F2503:I2504"/>
    <mergeCell ref="J2503:J2504"/>
    <mergeCell ref="K2503:K2504"/>
    <mergeCell ref="A2505:S2505"/>
    <mergeCell ref="A2506:B2506"/>
    <mergeCell ref="C2506:E2506"/>
    <mergeCell ref="H2506:S2509"/>
    <mergeCell ref="A2507:B2507"/>
    <mergeCell ref="C2507:E2507"/>
    <mergeCell ref="A2508:D2508"/>
    <mergeCell ref="A2509:D2509"/>
    <mergeCell ref="F2508:G2508"/>
    <mergeCell ref="F2509:G2509"/>
    <mergeCell ref="C2510:G2510"/>
    <mergeCell ref="C2511:F2511"/>
    <mergeCell ref="C2512:F2512"/>
    <mergeCell ref="C2513:F2513"/>
    <mergeCell ref="C2514:E2514"/>
    <mergeCell ref="J2514:K2514"/>
    <mergeCell ref="J2515:K2515"/>
    <mergeCell ref="J2517:K2517"/>
    <mergeCell ref="L2517:N2517"/>
    <mergeCell ref="J2510:R2510"/>
    <mergeCell ref="J2511:O2511"/>
    <mergeCell ref="O2512:O2517"/>
    <mergeCell ref="P2512:R2517"/>
    <mergeCell ref="J2513:K2513"/>
    <mergeCell ref="L2513:M2513"/>
    <mergeCell ref="L2514:M2514"/>
    <mergeCell ref="N2518:R2518"/>
    <mergeCell ref="Q2535:Q2536"/>
    <mergeCell ref="R2535:S2536"/>
    <mergeCell ref="L2537:O2538"/>
    <mergeCell ref="P2537:P2538"/>
    <mergeCell ref="Q2537:Q2538"/>
    <mergeCell ref="R2537:S2538"/>
    <mergeCell ref="L2515:M2515"/>
    <mergeCell ref="J2516:K2516"/>
    <mergeCell ref="L2516:M2516"/>
    <mergeCell ref="H2518:M2534"/>
    <mergeCell ref="N2519:S2534"/>
    <mergeCell ref="L2535:O2536"/>
    <mergeCell ref="P2535:P2536"/>
    <mergeCell ref="C2515:E2515"/>
    <mergeCell ref="C2518:D2518"/>
    <mergeCell ref="C2519:D2519"/>
    <mergeCell ref="C2520:F2520"/>
    <mergeCell ref="C2521:F2521"/>
    <mergeCell ref="C2522:F2522"/>
    <mergeCell ref="C2523:F2523"/>
    <mergeCell ref="C2524:F2524"/>
    <mergeCell ref="C2525:F2525"/>
    <mergeCell ref="C2526:F2526"/>
    <mergeCell ref="C2527:F2527"/>
    <mergeCell ref="A2528:G2528"/>
    <mergeCell ref="C2529:D2529"/>
    <mergeCell ref="A2531:G2531"/>
    <mergeCell ref="F2535:I2536"/>
    <mergeCell ref="J2535:J2536"/>
    <mergeCell ref="K2535:K2536"/>
    <mergeCell ref="C2530:D2530"/>
    <mergeCell ref="C2532:D2532"/>
    <mergeCell ref="C2533:D2533"/>
    <mergeCell ref="C2534:D2534"/>
    <mergeCell ref="A2535:C2536"/>
    <mergeCell ref="D2535:D2536"/>
    <mergeCell ref="E2535:E2536"/>
    <mergeCell ref="A2537:C2538"/>
    <mergeCell ref="D2537:D2538"/>
    <mergeCell ref="E2537:E2538"/>
    <mergeCell ref="F2537:I2538"/>
    <mergeCell ref="J2537:J2538"/>
    <mergeCell ref="K2537:K2538"/>
    <mergeCell ref="A2539:S2539"/>
    <mergeCell ref="A2540:B2540"/>
    <mergeCell ref="C2540:E2540"/>
    <mergeCell ref="H2540:S2543"/>
    <mergeCell ref="A2541:B2541"/>
    <mergeCell ref="C2541:E2541"/>
    <mergeCell ref="A2542:D2542"/>
    <mergeCell ref="A2543:D2543"/>
    <mergeCell ref="F2542:G2542"/>
    <mergeCell ref="F2543:G2543"/>
    <mergeCell ref="C2544:G2544"/>
    <mergeCell ref="C2545:F2545"/>
    <mergeCell ref="C2546:F2546"/>
    <mergeCell ref="C2547:F2547"/>
    <mergeCell ref="C2548:E2548"/>
    <mergeCell ref="C2659:F2659"/>
    <mergeCell ref="C2660:F2660"/>
    <mergeCell ref="C2661:F2661"/>
    <mergeCell ref="C2662:F2662"/>
    <mergeCell ref="C2663:F2663"/>
    <mergeCell ref="A2664:G2664"/>
    <mergeCell ref="C2665:D2665"/>
    <mergeCell ref="A2671:C2672"/>
    <mergeCell ref="A2673:C2674"/>
    <mergeCell ref="D2673:D2674"/>
    <mergeCell ref="E2673:E2674"/>
    <mergeCell ref="F2673:I2674"/>
    <mergeCell ref="J2673:J2674"/>
    <mergeCell ref="K2673:K2674"/>
    <mergeCell ref="C2666:D2666"/>
    <mergeCell ref="A2667:G2667"/>
    <mergeCell ref="D2671:D2672"/>
    <mergeCell ref="E2671:E2672"/>
    <mergeCell ref="F2671:I2672"/>
    <mergeCell ref="J2671:J2672"/>
    <mergeCell ref="K2671:K2672"/>
    <mergeCell ref="P2639:P2640"/>
    <mergeCell ref="Q2639:Q2640"/>
    <mergeCell ref="R2639:S2640"/>
    <mergeCell ref="H2646:S2670"/>
    <mergeCell ref="P2671:P2672"/>
    <mergeCell ref="Q2671:Q2672"/>
    <mergeCell ref="R2671:S2672"/>
    <mergeCell ref="L2671:O2672"/>
    <mergeCell ref="L2673:O2674"/>
    <mergeCell ref="P2673:P2674"/>
    <mergeCell ref="Q2673:Q2674"/>
    <mergeCell ref="R2673:S2674"/>
    <mergeCell ref="H2680:S2704"/>
    <mergeCell ref="H2714:S2738"/>
    <mergeCell ref="L2739:O2740"/>
    <mergeCell ref="P2739:P2740"/>
    <mergeCell ref="Q2739:Q2740"/>
    <mergeCell ref="R2739:S2740"/>
    <mergeCell ref="P2741:P2742"/>
    <mergeCell ref="Q2741:Q2742"/>
    <mergeCell ref="R2741:S2742"/>
    <mergeCell ref="P2774:P2775"/>
    <mergeCell ref="Q2774:Q2775"/>
    <mergeCell ref="L2741:O2742"/>
    <mergeCell ref="H2748:S2771"/>
    <mergeCell ref="L2772:O2773"/>
    <mergeCell ref="P2772:P2773"/>
    <mergeCell ref="Q2772:Q2773"/>
    <mergeCell ref="R2772:S2773"/>
    <mergeCell ref="R2774:S2775"/>
    <mergeCell ref="P2807:P2808"/>
    <mergeCell ref="Q2807:Q2808"/>
    <mergeCell ref="L2774:O2775"/>
    <mergeCell ref="H2781:S2804"/>
    <mergeCell ref="L2805:O2806"/>
    <mergeCell ref="P2805:P2806"/>
    <mergeCell ref="Q2805:Q2806"/>
    <mergeCell ref="R2805:S2806"/>
    <mergeCell ref="L2807:O2808"/>
    <mergeCell ref="R2807:S2808"/>
    <mergeCell ref="C2631:D2631"/>
    <mergeCell ref="C2632:D2632"/>
    <mergeCell ref="A2633:G2633"/>
    <mergeCell ref="C2634:D2634"/>
    <mergeCell ref="C2635:D2635"/>
    <mergeCell ref="A2637:C2638"/>
    <mergeCell ref="D2637:D2638"/>
    <mergeCell ref="E2637:E2638"/>
    <mergeCell ref="F2637:I2638"/>
    <mergeCell ref="J2637:J2638"/>
    <mergeCell ref="A2639:C2640"/>
    <mergeCell ref="A2642:B2642"/>
    <mergeCell ref="C2642:E2642"/>
    <mergeCell ref="D2639:D2640"/>
    <mergeCell ref="A2643:B2643"/>
    <mergeCell ref="E2639:E2640"/>
    <mergeCell ref="F2639:I2640"/>
    <mergeCell ref="J2639:J2640"/>
    <mergeCell ref="K2639:K2640"/>
    <mergeCell ref="L2639:O2640"/>
    <mergeCell ref="A2641:S2641"/>
    <mergeCell ref="H2642:S2645"/>
    <mergeCell ref="C2650:E2650"/>
    <mergeCell ref="C2651:E2651"/>
    <mergeCell ref="C2654:D2654"/>
    <mergeCell ref="C2655:D2655"/>
    <mergeCell ref="C2656:F2656"/>
    <mergeCell ref="C2657:F2657"/>
    <mergeCell ref="C2658:F2658"/>
    <mergeCell ref="A2677:B2677"/>
    <mergeCell ref="C2677:E2677"/>
    <mergeCell ref="A2678:D2678"/>
    <mergeCell ref="F2678:G2678"/>
    <mergeCell ref="C2668:D2668"/>
    <mergeCell ref="C2669:D2669"/>
    <mergeCell ref="C2670:D2670"/>
    <mergeCell ref="A2675:S2675"/>
    <mergeCell ref="A2676:B2676"/>
    <mergeCell ref="C2676:E2676"/>
    <mergeCell ref="H2676:S2679"/>
    <mergeCell ref="A2679:D2679"/>
    <mergeCell ref="F2679:G2679"/>
    <mergeCell ref="C2680:G2680"/>
    <mergeCell ref="C2681:F2681"/>
    <mergeCell ref="C2682:F2682"/>
    <mergeCell ref="C2683:F2683"/>
    <mergeCell ref="C2684:E2684"/>
    <mergeCell ref="C2685:E2685"/>
    <mergeCell ref="C2688:D2688"/>
    <mergeCell ref="C2689:D2689"/>
    <mergeCell ref="C2690:F2690"/>
    <mergeCell ref="C2691:F2691"/>
    <mergeCell ref="C2692:F2692"/>
    <mergeCell ref="C2693:F2693"/>
    <mergeCell ref="C2694:F2694"/>
    <mergeCell ref="C2695:F2695"/>
    <mergeCell ref="C2696:F2696"/>
    <mergeCell ref="C2697:F2697"/>
    <mergeCell ref="A2698:G2698"/>
    <mergeCell ref="C2699:D2699"/>
    <mergeCell ref="A2701:G2701"/>
    <mergeCell ref="F2705:I2706"/>
    <mergeCell ref="J2705:J2706"/>
    <mergeCell ref="K2705:K2706"/>
    <mergeCell ref="L2705:O2706"/>
    <mergeCell ref="P2705:P2706"/>
    <mergeCell ref="Q2705:Q2706"/>
    <mergeCell ref="R2705:S2706"/>
    <mergeCell ref="C2700:D2700"/>
    <mergeCell ref="C2702:D2702"/>
    <mergeCell ref="C2703:D2703"/>
    <mergeCell ref="C2704:D2704"/>
    <mergeCell ref="A2705:C2706"/>
    <mergeCell ref="D2705:D2706"/>
    <mergeCell ref="E2705:E2706"/>
    <mergeCell ref="P2707:P2708"/>
    <mergeCell ref="Q2707:Q2708"/>
    <mergeCell ref="R2707:S2708"/>
    <mergeCell ref="A2707:C2708"/>
    <mergeCell ref="A2710:B2710"/>
    <mergeCell ref="C2710:E2710"/>
    <mergeCell ref="D2707:D2708"/>
    <mergeCell ref="A2711:B2711"/>
    <mergeCell ref="C2711:E2711"/>
    <mergeCell ref="A2712:D2712"/>
    <mergeCell ref="E2707:E2708"/>
    <mergeCell ref="F2707:I2708"/>
    <mergeCell ref="J2707:J2708"/>
    <mergeCell ref="K2707:K2708"/>
    <mergeCell ref="L2707:O2708"/>
    <mergeCell ref="A2709:S2709"/>
    <mergeCell ref="H2710:S2713"/>
    <mergeCell ref="F2712:G2712"/>
    <mergeCell ref="A2713:D2713"/>
    <mergeCell ref="F2713:G2713"/>
    <mergeCell ref="C2714:G2714"/>
    <mergeCell ref="C2715:F2715"/>
    <mergeCell ref="C2716:F2716"/>
    <mergeCell ref="C2717:F2717"/>
    <mergeCell ref="C2718:E2718"/>
    <mergeCell ref="C2719:E2719"/>
    <mergeCell ref="C2722:D2722"/>
    <mergeCell ref="C2723:D2723"/>
    <mergeCell ref="C2724:F2724"/>
    <mergeCell ref="C2725:F2725"/>
    <mergeCell ref="C2726:F2726"/>
    <mergeCell ref="C2727:F2727"/>
    <mergeCell ref="C2728:F2728"/>
    <mergeCell ref="C2729:F2729"/>
    <mergeCell ref="C2730:F2730"/>
    <mergeCell ref="C2731:F2731"/>
    <mergeCell ref="A2732:G2732"/>
    <mergeCell ref="C2733:D2733"/>
    <mergeCell ref="E2739:E2740"/>
    <mergeCell ref="F2739:I2740"/>
    <mergeCell ref="J2739:J2740"/>
    <mergeCell ref="K2739:K2740"/>
    <mergeCell ref="C2734:D2734"/>
    <mergeCell ref="A2735:G2735"/>
    <mergeCell ref="C2736:D2736"/>
    <mergeCell ref="C2737:D2737"/>
    <mergeCell ref="C2738:D2738"/>
    <mergeCell ref="A2739:C2740"/>
    <mergeCell ref="D2739:D2740"/>
    <mergeCell ref="A2741:C2742"/>
    <mergeCell ref="D2741:D2742"/>
    <mergeCell ref="E2741:E2742"/>
    <mergeCell ref="F2741:I2742"/>
    <mergeCell ref="J2741:J2742"/>
    <mergeCell ref="K2741:K2742"/>
    <mergeCell ref="A2743:S2743"/>
    <mergeCell ref="A2744:B2744"/>
    <mergeCell ref="C2744:E2744"/>
    <mergeCell ref="H2744:S2747"/>
    <mergeCell ref="A2745:B2745"/>
    <mergeCell ref="C2745:E2745"/>
    <mergeCell ref="A2746:D2746"/>
    <mergeCell ref="A2747:D2747"/>
    <mergeCell ref="F2746:G2746"/>
    <mergeCell ref="F2747:G2747"/>
    <mergeCell ref="C2748:G2748"/>
    <mergeCell ref="C2749:F2749"/>
    <mergeCell ref="C2750:F2750"/>
    <mergeCell ref="C2751:F2751"/>
    <mergeCell ref="C2752:E2752"/>
    <mergeCell ref="C2753:E2753"/>
    <mergeCell ref="C2756:F2756"/>
    <mergeCell ref="C2757:F2757"/>
    <mergeCell ref="C2758:F2758"/>
    <mergeCell ref="C2759:F2759"/>
    <mergeCell ref="C2760:F2760"/>
    <mergeCell ref="C2761:F2761"/>
    <mergeCell ref="C2762:F2762"/>
    <mergeCell ref="C2763:F2763"/>
    <mergeCell ref="C2764:F2764"/>
    <mergeCell ref="A2765:G2765"/>
    <mergeCell ref="C2766:D2766"/>
    <mergeCell ref="C2767:D2767"/>
    <mergeCell ref="A2768:G2768"/>
    <mergeCell ref="J2772:J2773"/>
    <mergeCell ref="K2772:K2773"/>
    <mergeCell ref="C2769:D2769"/>
    <mergeCell ref="C2770:D2770"/>
    <mergeCell ref="C2771:D2771"/>
    <mergeCell ref="A2772:C2773"/>
    <mergeCell ref="D2772:D2773"/>
    <mergeCell ref="E2772:E2773"/>
    <mergeCell ref="F2772:I2773"/>
    <mergeCell ref="A2774:C2775"/>
    <mergeCell ref="D2774:D2775"/>
    <mergeCell ref="E2774:E2775"/>
    <mergeCell ref="F2774:I2775"/>
    <mergeCell ref="J2774:J2775"/>
    <mergeCell ref="K2774:K2775"/>
    <mergeCell ref="A2776:S2776"/>
    <mergeCell ref="A2777:B2777"/>
    <mergeCell ref="C2777:E2777"/>
    <mergeCell ref="H2777:S2780"/>
    <mergeCell ref="A2778:B2778"/>
    <mergeCell ref="C2778:E2778"/>
    <mergeCell ref="A2779:D2779"/>
    <mergeCell ref="A2780:D2780"/>
    <mergeCell ref="F2779:G2779"/>
    <mergeCell ref="F2780:G2780"/>
    <mergeCell ref="C2781:G2781"/>
    <mergeCell ref="C2782:F2782"/>
    <mergeCell ref="C2783:F2783"/>
    <mergeCell ref="C2784:F2784"/>
    <mergeCell ref="C2785:E2785"/>
    <mergeCell ref="C2786:E2786"/>
    <mergeCell ref="C2789:F2789"/>
    <mergeCell ref="C2790:F2790"/>
    <mergeCell ref="C2791:F2791"/>
    <mergeCell ref="C2792:F2792"/>
    <mergeCell ref="C2793:F2793"/>
    <mergeCell ref="C2794:F2794"/>
    <mergeCell ref="D3960:D3961"/>
    <mergeCell ref="A3964:B3964"/>
    <mergeCell ref="C3964:E3964"/>
    <mergeCell ref="A3965:D3965"/>
    <mergeCell ref="E3960:E3961"/>
    <mergeCell ref="F3960:I3961"/>
    <mergeCell ref="J3960:J3961"/>
    <mergeCell ref="K3960:K3961"/>
    <mergeCell ref="L3960:O3961"/>
    <mergeCell ref="A3962:S3962"/>
    <mergeCell ref="H3963:S3966"/>
    <mergeCell ref="F3965:G3965"/>
    <mergeCell ref="A3966:D3966"/>
    <mergeCell ref="F3966:G3966"/>
    <mergeCell ref="H3967:I3968"/>
    <mergeCell ref="J3967:M3968"/>
    <mergeCell ref="N3967:O3968"/>
    <mergeCell ref="P3967:S3968"/>
    <mergeCell ref="C3975:F3975"/>
    <mergeCell ref="C3976:F3976"/>
    <mergeCell ref="C3977:F3977"/>
    <mergeCell ref="C3978:F3978"/>
    <mergeCell ref="C3979:F3979"/>
    <mergeCell ref="C3980:F3980"/>
    <mergeCell ref="C3981:F3981"/>
    <mergeCell ref="C3982:F3982"/>
    <mergeCell ref="C3983:F3983"/>
    <mergeCell ref="C3984:F3984"/>
    <mergeCell ref="C3985:F3985"/>
    <mergeCell ref="C3986:F3986"/>
    <mergeCell ref="A3988:G3988"/>
    <mergeCell ref="A3991:G3991"/>
    <mergeCell ref="C3987:F3987"/>
    <mergeCell ref="C3989:D3989"/>
    <mergeCell ref="C3990:D3990"/>
    <mergeCell ref="C3992:D3992"/>
    <mergeCell ref="C3967:G3967"/>
    <mergeCell ref="C3968:F3968"/>
    <mergeCell ref="C3969:F3969"/>
    <mergeCell ref="H3969:S3994"/>
    <mergeCell ref="C3970:F3970"/>
    <mergeCell ref="C3971:E3971"/>
    <mergeCell ref="C3972:E3972"/>
    <mergeCell ref="K3995:K3996"/>
    <mergeCell ref="L3995:O3996"/>
    <mergeCell ref="P3995:P3996"/>
    <mergeCell ref="Q3995:Q3996"/>
    <mergeCell ref="R3995:S3996"/>
    <mergeCell ref="C3852:E3852"/>
    <mergeCell ref="A3853:D3853"/>
    <mergeCell ref="F3853:G3853"/>
    <mergeCell ref="A3854:D3854"/>
    <mergeCell ref="F3854:G3854"/>
    <mergeCell ref="C3855:G3855"/>
    <mergeCell ref="C3856:F3856"/>
    <mergeCell ref="C3857:F3857"/>
    <mergeCell ref="C3858:F3858"/>
    <mergeCell ref="C3859:E3859"/>
    <mergeCell ref="C3860:E3860"/>
    <mergeCell ref="C3861:E3861"/>
    <mergeCell ref="C3867:D3867"/>
    <mergeCell ref="C3868:D3868"/>
    <mergeCell ref="C3869:F3869"/>
    <mergeCell ref="C3870:F3870"/>
    <mergeCell ref="C3871:F3871"/>
    <mergeCell ref="C3872:F3872"/>
    <mergeCell ref="C3873:F3873"/>
    <mergeCell ref="C3874:F3874"/>
    <mergeCell ref="C3875:F3875"/>
    <mergeCell ref="C3876:F3876"/>
    <mergeCell ref="C3877:F3877"/>
    <mergeCell ref="P3846:P3847"/>
    <mergeCell ref="Q3846:Q3847"/>
    <mergeCell ref="R3846:S3847"/>
    <mergeCell ref="A3846:C3847"/>
    <mergeCell ref="D3846:D3847"/>
    <mergeCell ref="E3846:E3847"/>
    <mergeCell ref="F3846:I3847"/>
    <mergeCell ref="J3846:J3847"/>
    <mergeCell ref="K3846:K3847"/>
    <mergeCell ref="L3846:O3847"/>
    <mergeCell ref="P3848:P3849"/>
    <mergeCell ref="Q3848:Q3849"/>
    <mergeCell ref="R3848:S3849"/>
    <mergeCell ref="H3855:S3885"/>
    <mergeCell ref="A3848:C3849"/>
    <mergeCell ref="A3851:B3851"/>
    <mergeCell ref="C3851:E3851"/>
    <mergeCell ref="D3848:D3849"/>
    <mergeCell ref="A3852:B3852"/>
    <mergeCell ref="E3848:E3849"/>
    <mergeCell ref="F3848:I3849"/>
    <mergeCell ref="J3848:J3849"/>
    <mergeCell ref="K3848:K3849"/>
    <mergeCell ref="L3848:O3849"/>
    <mergeCell ref="A3850:S3850"/>
    <mergeCell ref="H3851:S3854"/>
    <mergeCell ref="C3878:F3878"/>
    <mergeCell ref="A3879:G3879"/>
    <mergeCell ref="C3880:D3880"/>
    <mergeCell ref="C3881:D3881"/>
    <mergeCell ref="A3882:G3882"/>
    <mergeCell ref="C3883:D3883"/>
    <mergeCell ref="C3884:D3884"/>
    <mergeCell ref="C3892:E3892"/>
    <mergeCell ref="A3893:D3893"/>
    <mergeCell ref="F3893:G3893"/>
    <mergeCell ref="A3894:D3894"/>
    <mergeCell ref="F3894:G3894"/>
    <mergeCell ref="C3895:G3895"/>
    <mergeCell ref="C3896:D3896"/>
    <mergeCell ref="C3897:D3897"/>
    <mergeCell ref="C3898:D3898"/>
    <mergeCell ref="C3899:F3899"/>
    <mergeCell ref="C3900:F3900"/>
    <mergeCell ref="C3901:F3901"/>
    <mergeCell ref="C3902:F3902"/>
    <mergeCell ref="A3903:G3903"/>
    <mergeCell ref="C3904:D3904"/>
    <mergeCell ref="A3906:G3906"/>
    <mergeCell ref="A3912:C3913"/>
    <mergeCell ref="D3912:D3913"/>
    <mergeCell ref="E3912:E3913"/>
    <mergeCell ref="F3912:I3913"/>
    <mergeCell ref="J3912:J3913"/>
    <mergeCell ref="K3912:K3913"/>
    <mergeCell ref="C3905:D3905"/>
    <mergeCell ref="C3907:D3907"/>
    <mergeCell ref="C3908:D3908"/>
    <mergeCell ref="C3909:D3909"/>
    <mergeCell ref="A3910:C3911"/>
    <mergeCell ref="D3910:D3911"/>
    <mergeCell ref="E3910:E3911"/>
    <mergeCell ref="L3886:O3887"/>
    <mergeCell ref="P3886:P3887"/>
    <mergeCell ref="Q3886:Q3887"/>
    <mergeCell ref="R3886:S3887"/>
    <mergeCell ref="C3885:D3885"/>
    <mergeCell ref="A3886:C3887"/>
    <mergeCell ref="D3886:D3887"/>
    <mergeCell ref="E3886:E3887"/>
    <mergeCell ref="F3886:I3887"/>
    <mergeCell ref="J3886:J3887"/>
    <mergeCell ref="K3886:K3887"/>
    <mergeCell ref="P3888:P3889"/>
    <mergeCell ref="Q3888:Q3889"/>
    <mergeCell ref="R3888:S3889"/>
    <mergeCell ref="H3895:S3909"/>
    <mergeCell ref="A3888:C3889"/>
    <mergeCell ref="A3891:B3891"/>
    <mergeCell ref="C3891:E3891"/>
    <mergeCell ref="D3888:D3889"/>
    <mergeCell ref="A3892:B3892"/>
    <mergeCell ref="E3888:E3889"/>
    <mergeCell ref="F3888:I3889"/>
    <mergeCell ref="J3888:J3889"/>
    <mergeCell ref="K3888:K3889"/>
    <mergeCell ref="L3888:O3889"/>
    <mergeCell ref="A3890:S3890"/>
    <mergeCell ref="H3891:S3894"/>
    <mergeCell ref="F3910:I3911"/>
    <mergeCell ref="J3910:J3911"/>
    <mergeCell ref="K3910:K3911"/>
    <mergeCell ref="L3910:O3911"/>
    <mergeCell ref="P3910:P3911"/>
    <mergeCell ref="Q3910:Q3911"/>
    <mergeCell ref="R3910:S3911"/>
    <mergeCell ref="C4013:F4013"/>
    <mergeCell ref="C4014:F4014"/>
    <mergeCell ref="C4004:G4004"/>
    <mergeCell ref="C4005:F4005"/>
    <mergeCell ref="C4006:F4006"/>
    <mergeCell ref="C4007:F4007"/>
    <mergeCell ref="C4008:E4008"/>
    <mergeCell ref="C4009:E4009"/>
    <mergeCell ref="C4010:E4010"/>
    <mergeCell ref="P4065:P4066"/>
    <mergeCell ref="Q4065:Q4066"/>
    <mergeCell ref="R4065:S4066"/>
    <mergeCell ref="A4065:C4066"/>
    <mergeCell ref="D4065:D4066"/>
    <mergeCell ref="E4065:E4066"/>
    <mergeCell ref="F4065:I4066"/>
    <mergeCell ref="J4065:J4066"/>
    <mergeCell ref="K4065:K4066"/>
    <mergeCell ref="L4065:O4066"/>
    <mergeCell ref="P4067:P4068"/>
    <mergeCell ref="Q4067:Q4068"/>
    <mergeCell ref="R4067:S4068"/>
    <mergeCell ref="H4074:S4099"/>
    <mergeCell ref="A4067:C4068"/>
    <mergeCell ref="A4070:B4070"/>
    <mergeCell ref="C4070:E4070"/>
    <mergeCell ref="D4067:D4068"/>
    <mergeCell ref="A4071:B4071"/>
    <mergeCell ref="E4067:E4068"/>
    <mergeCell ref="F4067:I4068"/>
    <mergeCell ref="J4067:J4068"/>
    <mergeCell ref="K4067:K4068"/>
    <mergeCell ref="L4067:O4068"/>
    <mergeCell ref="A4069:S4069"/>
    <mergeCell ref="H4070:S4073"/>
    <mergeCell ref="C4078:E4078"/>
    <mergeCell ref="C4079:E4079"/>
    <mergeCell ref="C4080:E4080"/>
    <mergeCell ref="C4083:D4083"/>
    <mergeCell ref="C4084:D4084"/>
    <mergeCell ref="C4085:F4085"/>
    <mergeCell ref="C4086:F4086"/>
    <mergeCell ref="F4100:I4101"/>
    <mergeCell ref="J4100:J4101"/>
    <mergeCell ref="K4100:K4101"/>
    <mergeCell ref="L4100:O4101"/>
    <mergeCell ref="P4100:P4101"/>
    <mergeCell ref="Q4100:Q4101"/>
    <mergeCell ref="R4100:S4101"/>
    <mergeCell ref="A4096:G4096"/>
    <mergeCell ref="C4097:D4097"/>
    <mergeCell ref="C4098:D4098"/>
    <mergeCell ref="C4099:D4099"/>
    <mergeCell ref="A4100:C4101"/>
    <mergeCell ref="D4100:D4101"/>
    <mergeCell ref="E4100:E4101"/>
    <mergeCell ref="P4102:P4103"/>
    <mergeCell ref="Q4102:Q4103"/>
    <mergeCell ref="R4102:S4103"/>
    <mergeCell ref="H4109:S4134"/>
    <mergeCell ref="A4102:C4103"/>
    <mergeCell ref="A4105:B4105"/>
    <mergeCell ref="C4105:E4105"/>
    <mergeCell ref="D4102:D4103"/>
    <mergeCell ref="A4106:B4106"/>
    <mergeCell ref="E4102:E4103"/>
    <mergeCell ref="F4102:I4103"/>
    <mergeCell ref="J4102:J4103"/>
    <mergeCell ref="K4102:K4103"/>
    <mergeCell ref="L4102:O4103"/>
    <mergeCell ref="A4104:S4104"/>
    <mergeCell ref="H4105:S4108"/>
    <mergeCell ref="A4129:G4129"/>
    <mergeCell ref="C4130:D4130"/>
    <mergeCell ref="C4131:D4131"/>
    <mergeCell ref="A4132:G4132"/>
    <mergeCell ref="C4133:D4133"/>
    <mergeCell ref="C4134:D4134"/>
    <mergeCell ref="C4135:D4135"/>
    <mergeCell ref="C4142:E4142"/>
    <mergeCell ref="A4143:D4143"/>
    <mergeCell ref="F4143:G4143"/>
    <mergeCell ref="A4144:D4144"/>
    <mergeCell ref="F4144:G4144"/>
    <mergeCell ref="C4145:G4145"/>
    <mergeCell ref="C4146:F4146"/>
    <mergeCell ref="C4147:F4147"/>
    <mergeCell ref="C4148:F4148"/>
    <mergeCell ref="C4158:F4158"/>
    <mergeCell ref="C4159:F4159"/>
    <mergeCell ref="C4160:F4160"/>
    <mergeCell ref="C4161:F4161"/>
    <mergeCell ref="A4162:G4162"/>
    <mergeCell ref="C4163:D4163"/>
    <mergeCell ref="A4165:G4165"/>
    <mergeCell ref="A4169:C4170"/>
    <mergeCell ref="A4171:C4172"/>
    <mergeCell ref="D4171:D4172"/>
    <mergeCell ref="E4171:E4172"/>
    <mergeCell ref="F4171:I4172"/>
    <mergeCell ref="J4171:J4172"/>
    <mergeCell ref="K4171:K4172"/>
    <mergeCell ref="C4164:D4164"/>
    <mergeCell ref="C4166:D4166"/>
    <mergeCell ref="D4169:D4170"/>
    <mergeCell ref="E4169:E4170"/>
    <mergeCell ref="F4169:I4170"/>
    <mergeCell ref="J4169:J4170"/>
    <mergeCell ref="K4169:K4170"/>
    <mergeCell ref="L4169:O4170"/>
    <mergeCell ref="L4171:O4172"/>
    <mergeCell ref="P4171:P4172"/>
    <mergeCell ref="Q4171:Q4172"/>
    <mergeCell ref="R4171:S4172"/>
    <mergeCell ref="P4138:P4139"/>
    <mergeCell ref="Q4138:Q4139"/>
    <mergeCell ref="R4138:S4139"/>
    <mergeCell ref="H4145:S4168"/>
    <mergeCell ref="P4169:P4170"/>
    <mergeCell ref="Q4169:Q4170"/>
    <mergeCell ref="R4169:S4170"/>
    <mergeCell ref="P4136:P4137"/>
    <mergeCell ref="Q4136:Q4137"/>
    <mergeCell ref="R4136:S4137"/>
    <mergeCell ref="A4136:C4137"/>
    <mergeCell ref="D4136:D4137"/>
    <mergeCell ref="E4136:E4137"/>
    <mergeCell ref="F4136:I4137"/>
    <mergeCell ref="J4136:J4137"/>
    <mergeCell ref="K4136:K4137"/>
    <mergeCell ref="L4136:O4137"/>
    <mergeCell ref="A4138:C4139"/>
    <mergeCell ref="A4141:B4141"/>
    <mergeCell ref="C4141:E4141"/>
    <mergeCell ref="D4138:D4139"/>
    <mergeCell ref="A4142:B4142"/>
    <mergeCell ref="E4138:E4139"/>
    <mergeCell ref="F4138:I4139"/>
    <mergeCell ref="J4138:J4139"/>
    <mergeCell ref="K4138:K4139"/>
    <mergeCell ref="L4138:O4139"/>
    <mergeCell ref="A4140:S4140"/>
    <mergeCell ref="H4141:S4144"/>
    <mergeCell ref="C4167:D4167"/>
    <mergeCell ref="C4168:D4168"/>
    <mergeCell ref="C4149:E4149"/>
    <mergeCell ref="C4150:E4150"/>
    <mergeCell ref="C4153:F4153"/>
    <mergeCell ref="C4154:F4154"/>
    <mergeCell ref="C4155:F4155"/>
    <mergeCell ref="C4156:F4156"/>
    <mergeCell ref="C4157:F4157"/>
    <mergeCell ref="C4020:F4020"/>
    <mergeCell ref="C4021:F4021"/>
    <mergeCell ref="C4022:F4022"/>
    <mergeCell ref="A4023:G4023"/>
    <mergeCell ref="C4024:D4024"/>
    <mergeCell ref="C4025:D4025"/>
    <mergeCell ref="A4026:G4026"/>
    <mergeCell ref="A4030:C4031"/>
    <mergeCell ref="A4032:C4033"/>
    <mergeCell ref="D4032:D4033"/>
    <mergeCell ref="E4032:E4033"/>
    <mergeCell ref="F4032:I4033"/>
    <mergeCell ref="J4032:J4033"/>
    <mergeCell ref="K4032:K4033"/>
    <mergeCell ref="C4027:D4027"/>
    <mergeCell ref="C4028:D4028"/>
    <mergeCell ref="D4030:D4031"/>
    <mergeCell ref="E4030:E4031"/>
    <mergeCell ref="F4030:I4031"/>
    <mergeCell ref="J4030:J4031"/>
    <mergeCell ref="K4030:K4031"/>
    <mergeCell ref="C3993:D3993"/>
    <mergeCell ref="C3994:D3994"/>
    <mergeCell ref="A3995:C3996"/>
    <mergeCell ref="D3995:D3996"/>
    <mergeCell ref="E3995:E3996"/>
    <mergeCell ref="F3995:I3996"/>
    <mergeCell ref="J3995:J3996"/>
    <mergeCell ref="A3997:C3998"/>
    <mergeCell ref="A4000:B4000"/>
    <mergeCell ref="C4000:E4000"/>
    <mergeCell ref="D3997:D3998"/>
    <mergeCell ref="A4001:B4001"/>
    <mergeCell ref="E3997:E3998"/>
    <mergeCell ref="F3997:I3998"/>
    <mergeCell ref="J3997:J3998"/>
    <mergeCell ref="K3997:K3998"/>
    <mergeCell ref="L3997:O3998"/>
    <mergeCell ref="A3999:S3999"/>
    <mergeCell ref="H4000:S4003"/>
    <mergeCell ref="F4002:G4002"/>
    <mergeCell ref="A4003:D4003"/>
    <mergeCell ref="F4003:G4003"/>
    <mergeCell ref="H4004:I4005"/>
    <mergeCell ref="J4004:M4005"/>
    <mergeCell ref="N4004:O4005"/>
    <mergeCell ref="P4004:S4005"/>
    <mergeCell ref="C4001:E4001"/>
    <mergeCell ref="A4002:D4002"/>
    <mergeCell ref="C4015:F4015"/>
    <mergeCell ref="C4016:F4016"/>
    <mergeCell ref="C4017:F4017"/>
    <mergeCell ref="C4018:F4018"/>
    <mergeCell ref="C4019:F4019"/>
    <mergeCell ref="C4029:D4029"/>
    <mergeCell ref="P3997:P3998"/>
    <mergeCell ref="Q3997:Q3998"/>
    <mergeCell ref="R3997:S3998"/>
    <mergeCell ref="H4006:S4029"/>
    <mergeCell ref="P4030:P4031"/>
    <mergeCell ref="Q4030:Q4031"/>
    <mergeCell ref="R4030:S4031"/>
    <mergeCell ref="L4030:O4031"/>
    <mergeCell ref="L4032:O4033"/>
    <mergeCell ref="P4032:P4033"/>
    <mergeCell ref="Q4032:Q4033"/>
    <mergeCell ref="R4032:S4033"/>
    <mergeCell ref="A4034:S4034"/>
    <mergeCell ref="A4035:B4035"/>
    <mergeCell ref="C4035:E4035"/>
    <mergeCell ref="H4035:S4038"/>
    <mergeCell ref="A4036:B4036"/>
    <mergeCell ref="C4036:E4036"/>
    <mergeCell ref="A4037:D4037"/>
    <mergeCell ref="F4037:G4037"/>
    <mergeCell ref="A4038:D4038"/>
    <mergeCell ref="P4039:S4040"/>
    <mergeCell ref="H4041:S4064"/>
    <mergeCell ref="F4038:G4038"/>
    <mergeCell ref="C4039:G4039"/>
    <mergeCell ref="H4039:I4040"/>
    <mergeCell ref="J4039:M4040"/>
    <mergeCell ref="N4039:O4040"/>
    <mergeCell ref="C4040:F4040"/>
    <mergeCell ref="C4041:F4041"/>
    <mergeCell ref="C4042:F4042"/>
    <mergeCell ref="C4043:E4043"/>
    <mergeCell ref="C4044:E4044"/>
    <mergeCell ref="C4045:E4045"/>
    <mergeCell ref="C4048:F4048"/>
    <mergeCell ref="C4049:F4049"/>
    <mergeCell ref="C4050:F4050"/>
    <mergeCell ref="C4051:F4051"/>
    <mergeCell ref="C4052:F4052"/>
    <mergeCell ref="C4053:F4053"/>
    <mergeCell ref="C4054:F4054"/>
    <mergeCell ref="C4055:F4055"/>
    <mergeCell ref="C4056:F4056"/>
    <mergeCell ref="C4057:F4057"/>
    <mergeCell ref="A4058:G4058"/>
    <mergeCell ref="C4059:D4059"/>
    <mergeCell ref="C4060:D4060"/>
    <mergeCell ref="A4061:G4061"/>
    <mergeCell ref="C4062:D4062"/>
    <mergeCell ref="C4063:D4063"/>
    <mergeCell ref="C4064:D4064"/>
    <mergeCell ref="C4071:E4071"/>
    <mergeCell ref="A4072:D4072"/>
    <mergeCell ref="F4072:G4072"/>
    <mergeCell ref="A4073:D4073"/>
    <mergeCell ref="F4073:G4073"/>
    <mergeCell ref="C4074:G4074"/>
    <mergeCell ref="C4075:F4075"/>
    <mergeCell ref="C4076:F4076"/>
    <mergeCell ref="C4077:F4077"/>
    <mergeCell ref="C4094:D4094"/>
    <mergeCell ref="C4095:D4095"/>
    <mergeCell ref="C4087:F4087"/>
    <mergeCell ref="C4088:F4088"/>
    <mergeCell ref="C4089:F4089"/>
    <mergeCell ref="C4090:F4090"/>
    <mergeCell ref="C4091:F4091"/>
    <mergeCell ref="C4092:F4092"/>
    <mergeCell ref="A4093:G4093"/>
    <mergeCell ref="C4106:E4106"/>
    <mergeCell ref="A4107:D4107"/>
    <mergeCell ref="F4107:G4107"/>
    <mergeCell ref="A4108:D4108"/>
    <mergeCell ref="F4108:G4108"/>
    <mergeCell ref="C4109:G4109"/>
    <mergeCell ref="C4110:F4110"/>
    <mergeCell ref="C4111:F4111"/>
    <mergeCell ref="C4112:F4112"/>
    <mergeCell ref="C4113:E4113"/>
    <mergeCell ref="C4114:E4114"/>
    <mergeCell ref="C4115:E4115"/>
    <mergeCell ref="C4118:D4118"/>
    <mergeCell ref="C4119:D4119"/>
    <mergeCell ref="C4120:F4120"/>
    <mergeCell ref="C4121:F4121"/>
    <mergeCell ref="C4122:F4122"/>
    <mergeCell ref="C4123:F4123"/>
    <mergeCell ref="C4124:F4124"/>
    <mergeCell ref="C4125:F4125"/>
    <mergeCell ref="C4126:F4126"/>
    <mergeCell ref="C4127:F4127"/>
    <mergeCell ref="C4128:F4128"/>
    <mergeCell ref="F3451:G3451"/>
    <mergeCell ref="A3452:D3452"/>
    <mergeCell ref="F3452:G3452"/>
    <mergeCell ref="C3453:G3453"/>
    <mergeCell ref="C3454:D3454"/>
    <mergeCell ref="C3455:D3455"/>
    <mergeCell ref="C3456:D3456"/>
    <mergeCell ref="A3468:C3469"/>
    <mergeCell ref="D3468:D3469"/>
    <mergeCell ref="E3468:E3469"/>
    <mergeCell ref="A3470:C3471"/>
    <mergeCell ref="D3470:D3471"/>
    <mergeCell ref="E3470:E3471"/>
    <mergeCell ref="A3473:B3473"/>
    <mergeCell ref="C3473:E3473"/>
    <mergeCell ref="C3457:F3457"/>
    <mergeCell ref="C3458:F3458"/>
    <mergeCell ref="C3459:F3459"/>
    <mergeCell ref="C3460:F3460"/>
    <mergeCell ref="A3461:G3461"/>
    <mergeCell ref="C3462:D3462"/>
    <mergeCell ref="A3464:G3464"/>
    <mergeCell ref="C3442:D3442"/>
    <mergeCell ref="C3443:D3443"/>
    <mergeCell ref="A3444:C3445"/>
    <mergeCell ref="D3444:D3445"/>
    <mergeCell ref="E3444:E3445"/>
    <mergeCell ref="F3444:I3445"/>
    <mergeCell ref="J3444:J3445"/>
    <mergeCell ref="P3446:P3447"/>
    <mergeCell ref="Q3446:Q3447"/>
    <mergeCell ref="R3446:S3447"/>
    <mergeCell ref="H3453:S3467"/>
    <mergeCell ref="L3468:O3469"/>
    <mergeCell ref="P3468:P3469"/>
    <mergeCell ref="Q3468:Q3469"/>
    <mergeCell ref="R3468:S3469"/>
    <mergeCell ref="A3446:C3447"/>
    <mergeCell ref="A3449:B3449"/>
    <mergeCell ref="C3449:E3449"/>
    <mergeCell ref="D3446:D3447"/>
    <mergeCell ref="A3450:B3450"/>
    <mergeCell ref="C3450:E3450"/>
    <mergeCell ref="A3451:D3451"/>
    <mergeCell ref="E3446:E3447"/>
    <mergeCell ref="F3446:I3447"/>
    <mergeCell ref="J3446:J3447"/>
    <mergeCell ref="K3446:K3447"/>
    <mergeCell ref="L3446:O3447"/>
    <mergeCell ref="A3448:S3448"/>
    <mergeCell ref="H3449:S3452"/>
    <mergeCell ref="C3463:D3463"/>
    <mergeCell ref="C3465:D3465"/>
    <mergeCell ref="C3466:D3466"/>
    <mergeCell ref="C3467:D3467"/>
    <mergeCell ref="F3468:I3469"/>
    <mergeCell ref="J3468:J3469"/>
    <mergeCell ref="K3468:K3469"/>
    <mergeCell ref="F3470:I3471"/>
    <mergeCell ref="J3470:J3471"/>
    <mergeCell ref="K3470:K3471"/>
    <mergeCell ref="L3470:O3471"/>
    <mergeCell ref="P3470:P3471"/>
    <mergeCell ref="Q3470:Q3471"/>
    <mergeCell ref="R3470:S3471"/>
    <mergeCell ref="A3472:S3472"/>
    <mergeCell ref="H3473:S3476"/>
    <mergeCell ref="A3474:B3474"/>
    <mergeCell ref="C3474:E3474"/>
    <mergeCell ref="A3475:D3475"/>
    <mergeCell ref="F3475:G3475"/>
    <mergeCell ref="A3476:D3476"/>
    <mergeCell ref="C3482:F3482"/>
    <mergeCell ref="C3483:F3483"/>
    <mergeCell ref="A3485:G3485"/>
    <mergeCell ref="A3488:G3488"/>
    <mergeCell ref="C3484:F3484"/>
    <mergeCell ref="C3486:D3486"/>
    <mergeCell ref="C3487:D3487"/>
    <mergeCell ref="C3489:D3489"/>
    <mergeCell ref="F3476:G3476"/>
    <mergeCell ref="C3477:G3477"/>
    <mergeCell ref="H3477:S3491"/>
    <mergeCell ref="C3478:D3478"/>
    <mergeCell ref="C3479:D3479"/>
    <mergeCell ref="C3480:D3480"/>
    <mergeCell ref="C3481:F3481"/>
    <mergeCell ref="K3492:K3493"/>
    <mergeCell ref="L3492:O3493"/>
    <mergeCell ref="P3492:P3493"/>
    <mergeCell ref="Q3492:Q3493"/>
    <mergeCell ref="R3492:S3493"/>
    <mergeCell ref="F3499:G3499"/>
    <mergeCell ref="A3500:D3500"/>
    <mergeCell ref="F3500:G3500"/>
    <mergeCell ref="C3501:G3501"/>
    <mergeCell ref="C3502:D3502"/>
    <mergeCell ref="C3503:D3503"/>
    <mergeCell ref="C3504:D3504"/>
    <mergeCell ref="A3516:C3517"/>
    <mergeCell ref="D3516:D3517"/>
    <mergeCell ref="E3516:E3517"/>
    <mergeCell ref="A3518:C3519"/>
    <mergeCell ref="D3518:D3519"/>
    <mergeCell ref="E3518:E3519"/>
    <mergeCell ref="A3521:B3521"/>
    <mergeCell ref="C3521:E3521"/>
    <mergeCell ref="C3505:F3505"/>
    <mergeCell ref="C3506:F3506"/>
    <mergeCell ref="C3507:F3507"/>
    <mergeCell ref="C3508:F3508"/>
    <mergeCell ref="A3509:G3509"/>
    <mergeCell ref="C3510:D3510"/>
    <mergeCell ref="A3512:G3512"/>
    <mergeCell ref="C3490:D3490"/>
    <mergeCell ref="C3491:D3491"/>
    <mergeCell ref="A3492:C3493"/>
    <mergeCell ref="D3492:D3493"/>
    <mergeCell ref="E3492:E3493"/>
    <mergeCell ref="F3492:I3493"/>
    <mergeCell ref="J3492:J3493"/>
    <mergeCell ref="P3494:P3495"/>
    <mergeCell ref="Q3494:Q3495"/>
    <mergeCell ref="R3494:S3495"/>
    <mergeCell ref="H3501:S3515"/>
    <mergeCell ref="L3516:O3517"/>
    <mergeCell ref="P3516:P3517"/>
    <mergeCell ref="Q3516:Q3517"/>
    <mergeCell ref="R3516:S3517"/>
    <mergeCell ref="A3494:C3495"/>
    <mergeCell ref="A3497:B3497"/>
    <mergeCell ref="C3497:E3497"/>
    <mergeCell ref="D3494:D3495"/>
    <mergeCell ref="A3498:B3498"/>
    <mergeCell ref="C3498:E3498"/>
    <mergeCell ref="A3499:D3499"/>
    <mergeCell ref="E3494:E3495"/>
    <mergeCell ref="F3494:I3495"/>
    <mergeCell ref="J3494:J3495"/>
    <mergeCell ref="K3494:K3495"/>
    <mergeCell ref="L3494:O3495"/>
    <mergeCell ref="A3496:S3496"/>
    <mergeCell ref="H3497:S3500"/>
    <mergeCell ref="C3511:D3511"/>
    <mergeCell ref="C3513:D3513"/>
    <mergeCell ref="C3514:D3514"/>
    <mergeCell ref="C3515:D3515"/>
    <mergeCell ref="F3516:I3517"/>
    <mergeCell ref="J3516:J3517"/>
    <mergeCell ref="K3516:K3517"/>
    <mergeCell ref="C3565:F3565"/>
    <mergeCell ref="C3566:F3566"/>
    <mergeCell ref="C3553:E3553"/>
    <mergeCell ref="C3554:E3554"/>
    <mergeCell ref="C3555:E3555"/>
    <mergeCell ref="C3561:D3561"/>
    <mergeCell ref="C3562:D3562"/>
    <mergeCell ref="C3563:F3563"/>
    <mergeCell ref="C3564:F3564"/>
    <mergeCell ref="C3574:D3574"/>
    <mergeCell ref="C3575:D3575"/>
    <mergeCell ref="C3567:F3567"/>
    <mergeCell ref="C3568:F3568"/>
    <mergeCell ref="C3569:F3569"/>
    <mergeCell ref="C3570:F3570"/>
    <mergeCell ref="C3571:F3571"/>
    <mergeCell ref="C3572:F3572"/>
    <mergeCell ref="A3573:G3573"/>
    <mergeCell ref="F3518:I3519"/>
    <mergeCell ref="J3518:J3519"/>
    <mergeCell ref="K3518:K3519"/>
    <mergeCell ref="L3518:O3519"/>
    <mergeCell ref="P3518:P3519"/>
    <mergeCell ref="Q3518:Q3519"/>
    <mergeCell ref="R3518:S3519"/>
    <mergeCell ref="A3520:S3520"/>
    <mergeCell ref="H3521:S3524"/>
    <mergeCell ref="A3522:B3522"/>
    <mergeCell ref="C3522:E3522"/>
    <mergeCell ref="A3523:D3523"/>
    <mergeCell ref="F3523:G3523"/>
    <mergeCell ref="A3524:D3524"/>
    <mergeCell ref="C3530:F3530"/>
    <mergeCell ref="C3531:F3531"/>
    <mergeCell ref="A3533:G3533"/>
    <mergeCell ref="A3536:G3536"/>
    <mergeCell ref="C3532:F3532"/>
    <mergeCell ref="C3534:D3534"/>
    <mergeCell ref="C3535:D3535"/>
    <mergeCell ref="C3537:D3537"/>
    <mergeCell ref="F3524:G3524"/>
    <mergeCell ref="C3525:G3525"/>
    <mergeCell ref="H3525:S3539"/>
    <mergeCell ref="C3526:D3526"/>
    <mergeCell ref="C3527:D3527"/>
    <mergeCell ref="C3528:D3528"/>
    <mergeCell ref="C3529:F3529"/>
    <mergeCell ref="K3540:K3541"/>
    <mergeCell ref="L3540:O3541"/>
    <mergeCell ref="P3540:P3541"/>
    <mergeCell ref="Q3540:Q3541"/>
    <mergeCell ref="R3540:S3541"/>
    <mergeCell ref="C3538:D3538"/>
    <mergeCell ref="C3539:D3539"/>
    <mergeCell ref="A3540:C3541"/>
    <mergeCell ref="D3540:D3541"/>
    <mergeCell ref="E3540:E3541"/>
    <mergeCell ref="F3540:I3541"/>
    <mergeCell ref="J3540:J3541"/>
    <mergeCell ref="P3542:P3543"/>
    <mergeCell ref="Q3542:Q3543"/>
    <mergeCell ref="R3542:S3543"/>
    <mergeCell ref="H3549:S3563"/>
    <mergeCell ref="H3564:S3579"/>
    <mergeCell ref="A3542:C3543"/>
    <mergeCell ref="A3545:B3545"/>
    <mergeCell ref="C3545:E3545"/>
    <mergeCell ref="D3542:D3543"/>
    <mergeCell ref="A3546:B3546"/>
    <mergeCell ref="C3546:E3546"/>
    <mergeCell ref="A3547:D3547"/>
    <mergeCell ref="E3542:E3543"/>
    <mergeCell ref="F3542:I3543"/>
    <mergeCell ref="J3542:J3543"/>
    <mergeCell ref="K3542:K3543"/>
    <mergeCell ref="L3542:O3543"/>
    <mergeCell ref="A3544:S3544"/>
    <mergeCell ref="H3545:S3548"/>
    <mergeCell ref="F3547:G3547"/>
    <mergeCell ref="A3548:D3548"/>
    <mergeCell ref="F3548:G3548"/>
    <mergeCell ref="C3549:G3549"/>
    <mergeCell ref="C3550:F3550"/>
    <mergeCell ref="C3551:F3551"/>
    <mergeCell ref="C3552:F3552"/>
    <mergeCell ref="C3586:E3586"/>
    <mergeCell ref="A3587:D3587"/>
    <mergeCell ref="F3587:G3587"/>
    <mergeCell ref="A3588:D3588"/>
    <mergeCell ref="F3588:G3588"/>
    <mergeCell ref="C3589:G3589"/>
    <mergeCell ref="C3590:D3590"/>
    <mergeCell ref="C3591:D3591"/>
    <mergeCell ref="C3592:D3592"/>
    <mergeCell ref="C3593:F3593"/>
    <mergeCell ref="C3594:F3594"/>
    <mergeCell ref="C3595:F3595"/>
    <mergeCell ref="C3596:F3596"/>
    <mergeCell ref="A3597:G3597"/>
    <mergeCell ref="C3598:D3598"/>
    <mergeCell ref="A3600:G3600"/>
    <mergeCell ref="A3606:C3607"/>
    <mergeCell ref="D3606:D3607"/>
    <mergeCell ref="E3606:E3607"/>
    <mergeCell ref="F3606:I3607"/>
    <mergeCell ref="J3606:J3607"/>
    <mergeCell ref="K3606:K3607"/>
    <mergeCell ref="C3599:D3599"/>
    <mergeCell ref="C3601:D3601"/>
    <mergeCell ref="C3602:D3602"/>
    <mergeCell ref="C3603:D3603"/>
    <mergeCell ref="A3604:C3605"/>
    <mergeCell ref="D3604:D3605"/>
    <mergeCell ref="E3604:E3605"/>
    <mergeCell ref="F3580:I3581"/>
    <mergeCell ref="J3580:J3581"/>
    <mergeCell ref="K3580:K3581"/>
    <mergeCell ref="L3580:O3581"/>
    <mergeCell ref="P3580:P3581"/>
    <mergeCell ref="Q3580:Q3581"/>
    <mergeCell ref="R3580:S3581"/>
    <mergeCell ref="A3576:G3576"/>
    <mergeCell ref="C3577:D3577"/>
    <mergeCell ref="C3578:D3578"/>
    <mergeCell ref="C3579:D3579"/>
    <mergeCell ref="A3580:C3581"/>
    <mergeCell ref="D3580:D3581"/>
    <mergeCell ref="E3580:E3581"/>
    <mergeCell ref="P3582:P3583"/>
    <mergeCell ref="Q3582:Q3583"/>
    <mergeCell ref="R3582:S3583"/>
    <mergeCell ref="H3589:S3603"/>
    <mergeCell ref="A3582:C3583"/>
    <mergeCell ref="A3585:B3585"/>
    <mergeCell ref="C3585:E3585"/>
    <mergeCell ref="D3582:D3583"/>
    <mergeCell ref="A3586:B3586"/>
    <mergeCell ref="E3582:E3583"/>
    <mergeCell ref="F3582:I3583"/>
    <mergeCell ref="J3582:J3583"/>
    <mergeCell ref="K3582:K3583"/>
    <mergeCell ref="L3582:O3583"/>
    <mergeCell ref="A3584:S3584"/>
    <mergeCell ref="H3585:S3588"/>
    <mergeCell ref="F3604:I3605"/>
    <mergeCell ref="J3604:J3605"/>
    <mergeCell ref="K3604:K3605"/>
    <mergeCell ref="L3604:O3605"/>
    <mergeCell ref="P3604:P3605"/>
    <mergeCell ref="Q3604:Q3605"/>
    <mergeCell ref="R3604:S3605"/>
    <mergeCell ref="A3609:B3609"/>
    <mergeCell ref="A3610:B3610"/>
    <mergeCell ref="C3610:E3610"/>
    <mergeCell ref="A3611:D3611"/>
    <mergeCell ref="C3609:E3609"/>
    <mergeCell ref="C3614:D3614"/>
    <mergeCell ref="C3615:D3615"/>
    <mergeCell ref="C3616:D3616"/>
    <mergeCell ref="C3617:F3617"/>
    <mergeCell ref="C3618:F3618"/>
    <mergeCell ref="C3619:F3619"/>
    <mergeCell ref="C3620:F3620"/>
    <mergeCell ref="A3621:G3621"/>
    <mergeCell ref="C3622:D3622"/>
    <mergeCell ref="F3611:G3611"/>
    <mergeCell ref="A3612:D3612"/>
    <mergeCell ref="F3612:G3612"/>
    <mergeCell ref="C3613:G3613"/>
    <mergeCell ref="C3623:D3623"/>
    <mergeCell ref="A3624:G3624"/>
    <mergeCell ref="L3606:O3607"/>
    <mergeCell ref="P3606:P3607"/>
    <mergeCell ref="Q3606:Q3607"/>
    <mergeCell ref="R3606:S3607"/>
    <mergeCell ref="A3608:S3608"/>
    <mergeCell ref="H3609:S3612"/>
    <mergeCell ref="H3613:S3627"/>
    <mergeCell ref="C3627:D3627"/>
    <mergeCell ref="K3628:K3629"/>
    <mergeCell ref="L3628:O3629"/>
    <mergeCell ref="P3628:P3629"/>
    <mergeCell ref="Q3628:Q3629"/>
    <mergeCell ref="R3628:S3629"/>
    <mergeCell ref="C3625:D3625"/>
    <mergeCell ref="C3626:D3626"/>
    <mergeCell ref="A3628:C3629"/>
    <mergeCell ref="D3628:D3629"/>
    <mergeCell ref="E3628:E3629"/>
    <mergeCell ref="F3628:I3629"/>
    <mergeCell ref="J3628:J3629"/>
    <mergeCell ref="P3630:P3631"/>
    <mergeCell ref="Q3630:Q3631"/>
    <mergeCell ref="R3630:S3631"/>
    <mergeCell ref="A3630:C3631"/>
    <mergeCell ref="A3633:B3633"/>
    <mergeCell ref="C3633:E3633"/>
    <mergeCell ref="D3630:D3631"/>
    <mergeCell ref="A3634:B3634"/>
    <mergeCell ref="C3634:E3634"/>
    <mergeCell ref="A3635:D3635"/>
    <mergeCell ref="F3635:G3635"/>
    <mergeCell ref="A3636:D3636"/>
    <mergeCell ref="F3636:G3636"/>
    <mergeCell ref="C3637:G3637"/>
    <mergeCell ref="C3639:D3639"/>
    <mergeCell ref="C3640:D3640"/>
    <mergeCell ref="C3641:F3641"/>
    <mergeCell ref="C3642:F3642"/>
    <mergeCell ref="C3643:F3643"/>
    <mergeCell ref="C3644:F3644"/>
    <mergeCell ref="A3645:G3645"/>
    <mergeCell ref="C3646:D3646"/>
    <mergeCell ref="E3630:E3631"/>
    <mergeCell ref="C3638:D3638"/>
    <mergeCell ref="C3647:D3647"/>
    <mergeCell ref="A3648:G3648"/>
    <mergeCell ref="F3630:I3631"/>
    <mergeCell ref="J3630:J3631"/>
    <mergeCell ref="K3630:K3631"/>
    <mergeCell ref="L3630:O3631"/>
    <mergeCell ref="A3632:S3632"/>
    <mergeCell ref="H3633:S3636"/>
    <mergeCell ref="H3637:S3651"/>
    <mergeCell ref="C3651:D3651"/>
    <mergeCell ref="K3652:K3653"/>
    <mergeCell ref="L3652:O3653"/>
    <mergeCell ref="P3652:P3653"/>
    <mergeCell ref="Q3652:Q3653"/>
    <mergeCell ref="R3652:S3653"/>
    <mergeCell ref="C3649:D3649"/>
    <mergeCell ref="C3650:D3650"/>
    <mergeCell ref="A3652:C3653"/>
    <mergeCell ref="D3652:D3653"/>
    <mergeCell ref="E3652:E3653"/>
    <mergeCell ref="F3652:I3653"/>
    <mergeCell ref="J3652:J3653"/>
    <mergeCell ref="P3654:P3655"/>
    <mergeCell ref="Q3654:Q3655"/>
    <mergeCell ref="R3654:S3655"/>
    <mergeCell ref="A3654:C3655"/>
    <mergeCell ref="A3657:B3657"/>
    <mergeCell ref="C3657:E3657"/>
    <mergeCell ref="D3654:D3655"/>
    <mergeCell ref="A3658:B3658"/>
    <mergeCell ref="C3658:E3658"/>
    <mergeCell ref="A3659:D3659"/>
    <mergeCell ref="F3659:G3659"/>
    <mergeCell ref="A3660:D3660"/>
    <mergeCell ref="F3660:G3660"/>
    <mergeCell ref="C3661:G3661"/>
    <mergeCell ref="C3663:F3663"/>
    <mergeCell ref="C3666:D3666"/>
    <mergeCell ref="C3667:D3667"/>
    <mergeCell ref="C3668:F3668"/>
    <mergeCell ref="C3669:F3669"/>
    <mergeCell ref="C3670:F3670"/>
    <mergeCell ref="C3671:F3671"/>
    <mergeCell ref="C3672:F3672"/>
    <mergeCell ref="P3682:P3683"/>
    <mergeCell ref="Q3682:Q3683"/>
    <mergeCell ref="R3682:S3683"/>
    <mergeCell ref="D3682:D3683"/>
    <mergeCell ref="E3682:E3683"/>
    <mergeCell ref="F3682:I3683"/>
    <mergeCell ref="J3682:J3683"/>
    <mergeCell ref="K3682:K3683"/>
    <mergeCell ref="L3682:O3683"/>
    <mergeCell ref="A3684:S3684"/>
    <mergeCell ref="C3696:F3696"/>
    <mergeCell ref="C3697:F3697"/>
    <mergeCell ref="F3687:G3687"/>
    <mergeCell ref="F3688:G3688"/>
    <mergeCell ref="C3689:G3689"/>
    <mergeCell ref="C3690:F3690"/>
    <mergeCell ref="C3691:F3691"/>
    <mergeCell ref="C3694:D3694"/>
    <mergeCell ref="C3695:D3695"/>
    <mergeCell ref="C3698:F3698"/>
    <mergeCell ref="C3699:F3699"/>
    <mergeCell ref="C3700:F3700"/>
    <mergeCell ref="A3701:G3701"/>
    <mergeCell ref="C3702:D3702"/>
    <mergeCell ref="C3703:D3703"/>
    <mergeCell ref="A3704:G3704"/>
    <mergeCell ref="A3708:C3709"/>
    <mergeCell ref="A3710:C3711"/>
    <mergeCell ref="D3710:D3711"/>
    <mergeCell ref="E3710:E3711"/>
    <mergeCell ref="F3710:I3711"/>
    <mergeCell ref="J3710:J3711"/>
    <mergeCell ref="K3710:K3711"/>
    <mergeCell ref="C3705:D3705"/>
    <mergeCell ref="C3706:D3706"/>
    <mergeCell ref="D3708:D3709"/>
    <mergeCell ref="E3708:E3709"/>
    <mergeCell ref="F3708:I3709"/>
    <mergeCell ref="J3708:J3709"/>
    <mergeCell ref="K3708:K3709"/>
    <mergeCell ref="E3654:E3655"/>
    <mergeCell ref="C3662:F3662"/>
    <mergeCell ref="A3673:G3673"/>
    <mergeCell ref="C3674:D3674"/>
    <mergeCell ref="C3675:D3675"/>
    <mergeCell ref="A3676:G3676"/>
    <mergeCell ref="F3654:I3655"/>
    <mergeCell ref="J3654:J3655"/>
    <mergeCell ref="K3654:K3655"/>
    <mergeCell ref="L3654:O3655"/>
    <mergeCell ref="A3656:S3656"/>
    <mergeCell ref="H3657:S3660"/>
    <mergeCell ref="H3661:S3679"/>
    <mergeCell ref="C3679:D3679"/>
    <mergeCell ref="C3677:D3677"/>
    <mergeCell ref="C3678:D3678"/>
    <mergeCell ref="A3680:C3681"/>
    <mergeCell ref="D3680:D3681"/>
    <mergeCell ref="E3680:E3681"/>
    <mergeCell ref="F3680:I3681"/>
    <mergeCell ref="J3680:J3681"/>
    <mergeCell ref="A3682:C3683"/>
    <mergeCell ref="A3685:B3685"/>
    <mergeCell ref="C3685:E3685"/>
    <mergeCell ref="A3686:B3686"/>
    <mergeCell ref="C3686:E3686"/>
    <mergeCell ref="A3687:D3687"/>
    <mergeCell ref="A3688:D3688"/>
    <mergeCell ref="C3707:D3707"/>
    <mergeCell ref="K3680:K3681"/>
    <mergeCell ref="L3680:O3681"/>
    <mergeCell ref="P3680:P3681"/>
    <mergeCell ref="Q3680:Q3681"/>
    <mergeCell ref="R3680:S3681"/>
    <mergeCell ref="H3685:S3688"/>
    <mergeCell ref="H3689:S3707"/>
    <mergeCell ref="D3740:D3741"/>
    <mergeCell ref="A3744:B3744"/>
    <mergeCell ref="C3744:E3744"/>
    <mergeCell ref="A3745:D3745"/>
    <mergeCell ref="F3745:G3745"/>
    <mergeCell ref="A3746:D3746"/>
    <mergeCell ref="F3746:G3746"/>
    <mergeCell ref="C3747:G3747"/>
    <mergeCell ref="C3749:F3749"/>
    <mergeCell ref="C3752:D3752"/>
    <mergeCell ref="C3753:D3753"/>
    <mergeCell ref="C3754:F3754"/>
    <mergeCell ref="C3755:F3755"/>
    <mergeCell ref="C3756:F3756"/>
    <mergeCell ref="C3757:F3757"/>
    <mergeCell ref="C3758:F3758"/>
    <mergeCell ref="E3740:E3741"/>
    <mergeCell ref="C3748:F3748"/>
    <mergeCell ref="A3759:G3759"/>
    <mergeCell ref="C3760:D3760"/>
    <mergeCell ref="C3761:D3761"/>
    <mergeCell ref="A3762:G3762"/>
    <mergeCell ref="F3740:I3741"/>
    <mergeCell ref="J3740:J3741"/>
    <mergeCell ref="K3740:K3741"/>
    <mergeCell ref="L3740:O3741"/>
    <mergeCell ref="A3742:S3742"/>
    <mergeCell ref="H3743:S3746"/>
    <mergeCell ref="H3747:S3765"/>
    <mergeCell ref="C3765:D3765"/>
    <mergeCell ref="C3763:D3763"/>
    <mergeCell ref="C3764:D3764"/>
    <mergeCell ref="A3766:C3767"/>
    <mergeCell ref="D3766:D3767"/>
    <mergeCell ref="E3766:E3767"/>
    <mergeCell ref="F3766:I3767"/>
    <mergeCell ref="J3766:J3767"/>
    <mergeCell ref="A3768:C3769"/>
    <mergeCell ref="A3771:B3771"/>
    <mergeCell ref="C3771:E3771"/>
    <mergeCell ref="A3772:B3772"/>
    <mergeCell ref="C3772:E3772"/>
    <mergeCell ref="A3773:D3773"/>
    <mergeCell ref="A3774:D3774"/>
    <mergeCell ref="C3805:D3805"/>
    <mergeCell ref="K3766:K3767"/>
    <mergeCell ref="L3766:O3767"/>
    <mergeCell ref="P3766:P3767"/>
    <mergeCell ref="Q3766:Q3767"/>
    <mergeCell ref="R3766:S3767"/>
    <mergeCell ref="H3771:S3774"/>
    <mergeCell ref="H3775:S3805"/>
    <mergeCell ref="L3708:O3709"/>
    <mergeCell ref="P3708:P3709"/>
    <mergeCell ref="Q3708:Q3709"/>
    <mergeCell ref="R3708:S3709"/>
    <mergeCell ref="P3710:P3711"/>
    <mergeCell ref="Q3710:Q3711"/>
    <mergeCell ref="R3710:S3711"/>
    <mergeCell ref="A3715:D3715"/>
    <mergeCell ref="F3715:G3715"/>
    <mergeCell ref="A3716:D3716"/>
    <mergeCell ref="F3716:G3716"/>
    <mergeCell ref="C3717:G3717"/>
    <mergeCell ref="C3714:E3714"/>
    <mergeCell ref="C3718:E3718"/>
    <mergeCell ref="L3710:O3711"/>
    <mergeCell ref="A3712:S3712"/>
    <mergeCell ref="A3713:B3713"/>
    <mergeCell ref="C3713:E3713"/>
    <mergeCell ref="H3713:S3716"/>
    <mergeCell ref="A3714:B3714"/>
    <mergeCell ref="H3717:S3720"/>
    <mergeCell ref="C3725:D3725"/>
    <mergeCell ref="C3726:F3726"/>
    <mergeCell ref="C3727:F3727"/>
    <mergeCell ref="C3728:F3728"/>
    <mergeCell ref="C3729:F3729"/>
    <mergeCell ref="C3730:F3730"/>
    <mergeCell ref="A3731:G3731"/>
    <mergeCell ref="C3732:D3732"/>
    <mergeCell ref="C3733:D3733"/>
    <mergeCell ref="A3734:G3734"/>
    <mergeCell ref="C3719:E3719"/>
    <mergeCell ref="C3720:F3720"/>
    <mergeCell ref="C3721:F3721"/>
    <mergeCell ref="H3721:S3737"/>
    <mergeCell ref="C3722:F3722"/>
    <mergeCell ref="C3723:F3723"/>
    <mergeCell ref="C3724:D3724"/>
    <mergeCell ref="C3737:D3737"/>
    <mergeCell ref="K3738:K3739"/>
    <mergeCell ref="L3738:O3739"/>
    <mergeCell ref="P3738:P3739"/>
    <mergeCell ref="Q3738:Q3739"/>
    <mergeCell ref="R3738:S3739"/>
    <mergeCell ref="C3735:D3735"/>
    <mergeCell ref="C3736:D3736"/>
    <mergeCell ref="A3738:C3739"/>
    <mergeCell ref="D3738:D3739"/>
    <mergeCell ref="E3738:E3739"/>
    <mergeCell ref="F3738:I3739"/>
    <mergeCell ref="J3738:J3739"/>
    <mergeCell ref="P3740:P3741"/>
    <mergeCell ref="Q3740:Q3741"/>
    <mergeCell ref="R3740:S3741"/>
    <mergeCell ref="A3740:C3741"/>
    <mergeCell ref="A3743:B3743"/>
    <mergeCell ref="C3743:E3743"/>
    <mergeCell ref="P3768:P3769"/>
    <mergeCell ref="Q3768:Q3769"/>
    <mergeCell ref="R3768:S3769"/>
    <mergeCell ref="D3768:D3769"/>
    <mergeCell ref="E3768:E3769"/>
    <mergeCell ref="F3768:I3769"/>
    <mergeCell ref="J3768:J3769"/>
    <mergeCell ref="K3768:K3769"/>
    <mergeCell ref="L3768:O3769"/>
    <mergeCell ref="A3770:S3770"/>
    <mergeCell ref="C3780:E3780"/>
    <mergeCell ref="C3781:E3781"/>
    <mergeCell ref="F3773:G3773"/>
    <mergeCell ref="F3774:G3774"/>
    <mergeCell ref="C3775:G3775"/>
    <mergeCell ref="C3776:F3776"/>
    <mergeCell ref="C3777:F3777"/>
    <mergeCell ref="C3778:F3778"/>
    <mergeCell ref="C3779:E3779"/>
    <mergeCell ref="C3794:F3794"/>
    <mergeCell ref="C3795:F3795"/>
    <mergeCell ref="C3787:D3787"/>
    <mergeCell ref="C3788:D3788"/>
    <mergeCell ref="C3789:F3789"/>
    <mergeCell ref="C3790:F3790"/>
    <mergeCell ref="C3791:F3791"/>
    <mergeCell ref="C3792:F3792"/>
    <mergeCell ref="C3793:F3793"/>
    <mergeCell ref="C3796:F3796"/>
    <mergeCell ref="C3797:F3797"/>
    <mergeCell ref="C3798:F3798"/>
    <mergeCell ref="A3799:G3799"/>
    <mergeCell ref="C3800:D3800"/>
    <mergeCell ref="C3801:D3801"/>
    <mergeCell ref="A3802:G3802"/>
    <mergeCell ref="A3806:C3807"/>
    <mergeCell ref="A3808:C3809"/>
    <mergeCell ref="D3808:D3809"/>
    <mergeCell ref="E3808:E3809"/>
    <mergeCell ref="F3808:I3809"/>
    <mergeCell ref="J3808:J3809"/>
    <mergeCell ref="K3808:K3809"/>
    <mergeCell ref="C3803:D3803"/>
    <mergeCell ref="C3804:D3804"/>
    <mergeCell ref="D3806:D3807"/>
    <mergeCell ref="E3806:E3807"/>
    <mergeCell ref="F3806:I3807"/>
    <mergeCell ref="J3806:J3807"/>
    <mergeCell ref="K3806:K3807"/>
    <mergeCell ref="L3806:O3807"/>
    <mergeCell ref="P3806:P3807"/>
    <mergeCell ref="Q3806:Q3807"/>
    <mergeCell ref="R3806:S3807"/>
    <mergeCell ref="P3808:P3809"/>
    <mergeCell ref="Q3808:Q3809"/>
    <mergeCell ref="R3808:S3809"/>
    <mergeCell ref="H3815:S3845"/>
    <mergeCell ref="A3813:D3813"/>
    <mergeCell ref="F3813:G3813"/>
    <mergeCell ref="L3808:O3809"/>
    <mergeCell ref="A3810:S3810"/>
    <mergeCell ref="A3811:B3811"/>
    <mergeCell ref="C3811:E3811"/>
    <mergeCell ref="H3811:S3814"/>
    <mergeCell ref="A3812:B3812"/>
    <mergeCell ref="C3812:E3812"/>
    <mergeCell ref="A3814:D3814"/>
    <mergeCell ref="F3814:G3814"/>
    <mergeCell ref="C3815:G3815"/>
    <mergeCell ref="C3816:F3816"/>
    <mergeCell ref="C3817:F3817"/>
    <mergeCell ref="C3818:F3818"/>
    <mergeCell ref="C3819:E3819"/>
    <mergeCell ref="C3820:E3820"/>
    <mergeCell ref="C3821:E3821"/>
    <mergeCell ref="C3827:D3827"/>
    <mergeCell ref="C3828:D3828"/>
    <mergeCell ref="C3829:F3829"/>
    <mergeCell ref="C3830:F3830"/>
    <mergeCell ref="C3831:F3831"/>
    <mergeCell ref="C3832:F3832"/>
    <mergeCell ref="C3833:F3833"/>
    <mergeCell ref="C3834:F3834"/>
    <mergeCell ref="C3835:F3835"/>
    <mergeCell ref="C3836:F3836"/>
    <mergeCell ref="C3837:F3837"/>
    <mergeCell ref="C3838:F3838"/>
    <mergeCell ref="A3839:G3839"/>
    <mergeCell ref="C3840:D3840"/>
    <mergeCell ref="C3841:D3841"/>
    <mergeCell ref="A3842:G3842"/>
    <mergeCell ref="C3843:D3843"/>
    <mergeCell ref="C3844:D3844"/>
    <mergeCell ref="C3845:D3845"/>
    <mergeCell ref="A3915:B3915"/>
    <mergeCell ref="A3916:B3916"/>
    <mergeCell ref="C3916:E3916"/>
    <mergeCell ref="A3917:D3917"/>
    <mergeCell ref="C3915:E3915"/>
    <mergeCell ref="C3920:D3920"/>
    <mergeCell ref="C3921:D3921"/>
    <mergeCell ref="C3922:D3922"/>
    <mergeCell ref="C3923:F3923"/>
    <mergeCell ref="C3924:F3924"/>
    <mergeCell ref="C3925:F3925"/>
    <mergeCell ref="C3926:F3926"/>
    <mergeCell ref="A3927:G3927"/>
    <mergeCell ref="C3928:D3928"/>
    <mergeCell ref="F3917:G3917"/>
    <mergeCell ref="A3918:D3918"/>
    <mergeCell ref="F3918:G3918"/>
    <mergeCell ref="C3919:G3919"/>
    <mergeCell ref="C3929:D3929"/>
    <mergeCell ref="A3930:G3930"/>
    <mergeCell ref="L3912:O3913"/>
    <mergeCell ref="P3912:P3913"/>
    <mergeCell ref="Q3912:Q3913"/>
    <mergeCell ref="R3912:S3913"/>
    <mergeCell ref="A3914:S3914"/>
    <mergeCell ref="H3915:S3918"/>
    <mergeCell ref="H3919:S3933"/>
    <mergeCell ref="C3933:D3933"/>
    <mergeCell ref="K3934:K3935"/>
    <mergeCell ref="L3934:O3935"/>
    <mergeCell ref="P3934:P3935"/>
    <mergeCell ref="Q3934:Q3935"/>
    <mergeCell ref="R3934:S3935"/>
    <mergeCell ref="C3931:D3931"/>
    <mergeCell ref="C3932:D3932"/>
    <mergeCell ref="A3934:C3935"/>
    <mergeCell ref="D3934:D3935"/>
    <mergeCell ref="E3934:E3935"/>
    <mergeCell ref="F3934:I3935"/>
    <mergeCell ref="J3934:J3935"/>
    <mergeCell ref="P3936:P3937"/>
    <mergeCell ref="Q3936:Q3937"/>
    <mergeCell ref="R3936:S3937"/>
    <mergeCell ref="A3936:C3937"/>
    <mergeCell ref="A3939:B3939"/>
    <mergeCell ref="C3939:E3939"/>
    <mergeCell ref="D3936:D3937"/>
    <mergeCell ref="A3940:B3940"/>
    <mergeCell ref="C3940:E3940"/>
    <mergeCell ref="A3941:D3941"/>
    <mergeCell ref="F3941:G3941"/>
    <mergeCell ref="A3942:D3942"/>
    <mergeCell ref="F3942:G3942"/>
    <mergeCell ref="C3943:G3943"/>
    <mergeCell ref="C3945:D3945"/>
    <mergeCell ref="C3946:D3946"/>
    <mergeCell ref="C3947:F3947"/>
    <mergeCell ref="C3948:F3948"/>
    <mergeCell ref="C3949:F3949"/>
    <mergeCell ref="C3950:F3950"/>
    <mergeCell ref="A3951:G3951"/>
    <mergeCell ref="C3952:D3952"/>
    <mergeCell ref="E3936:E3937"/>
    <mergeCell ref="C3944:D3944"/>
    <mergeCell ref="C3953:D3953"/>
    <mergeCell ref="A3954:G3954"/>
    <mergeCell ref="F3936:I3937"/>
    <mergeCell ref="J3936:J3937"/>
    <mergeCell ref="K3936:K3937"/>
    <mergeCell ref="L3936:O3937"/>
    <mergeCell ref="A3938:S3938"/>
    <mergeCell ref="H3939:S3942"/>
    <mergeCell ref="H3943:S3957"/>
    <mergeCell ref="C3957:D3957"/>
    <mergeCell ref="K3958:K3959"/>
    <mergeCell ref="L3958:O3959"/>
    <mergeCell ref="P3958:P3959"/>
    <mergeCell ref="Q3958:Q3959"/>
    <mergeCell ref="R3958:S3959"/>
    <mergeCell ref="C3955:D3955"/>
    <mergeCell ref="C3956:D3956"/>
    <mergeCell ref="A3958:C3959"/>
    <mergeCell ref="D3958:D3959"/>
    <mergeCell ref="E3958:E3959"/>
    <mergeCell ref="F3958:I3959"/>
    <mergeCell ref="J3958:J3959"/>
    <mergeCell ref="P3960:P3961"/>
    <mergeCell ref="Q3960:Q3961"/>
    <mergeCell ref="R3960:S3961"/>
    <mergeCell ref="A3960:C3961"/>
    <mergeCell ref="A3963:B3963"/>
    <mergeCell ref="C3963:E3963"/>
    <mergeCell ref="H2:S5"/>
    <mergeCell ref="H6:S31"/>
    <mergeCell ref="A1:S1"/>
    <mergeCell ref="A2:B2"/>
    <mergeCell ref="C2:E2"/>
    <mergeCell ref="A3:B3"/>
    <mergeCell ref="C3:E3"/>
    <mergeCell ref="F4:G4"/>
    <mergeCell ref="F5:G5"/>
    <mergeCell ref="A4:D4"/>
    <mergeCell ref="A5:D5"/>
    <mergeCell ref="C6:G6"/>
    <mergeCell ref="C7:F7"/>
    <mergeCell ref="C8:F8"/>
    <mergeCell ref="C9:E9"/>
    <mergeCell ref="C10:E10"/>
    <mergeCell ref="C14:D14"/>
    <mergeCell ref="C15:D15"/>
    <mergeCell ref="C16:F16"/>
    <mergeCell ref="C17:F17"/>
    <mergeCell ref="C18:F18"/>
    <mergeCell ref="C19:F19"/>
    <mergeCell ref="C20:F20"/>
    <mergeCell ref="C21:F21"/>
    <mergeCell ref="C22:F22"/>
    <mergeCell ref="C23:F23"/>
    <mergeCell ref="C24:F24"/>
    <mergeCell ref="A25:G25"/>
    <mergeCell ref="C26:D26"/>
    <mergeCell ref="A28:G28"/>
    <mergeCell ref="F32:I33"/>
    <mergeCell ref="J32:J33"/>
    <mergeCell ref="K32:K33"/>
    <mergeCell ref="L32:O33"/>
    <mergeCell ref="P32:P33"/>
    <mergeCell ref="Q32:Q33"/>
    <mergeCell ref="R32:S33"/>
    <mergeCell ref="C27:D27"/>
    <mergeCell ref="C29:D29"/>
    <mergeCell ref="C30:D30"/>
    <mergeCell ref="C31:D31"/>
    <mergeCell ref="A32:C33"/>
    <mergeCell ref="D32:D33"/>
    <mergeCell ref="E32:E33"/>
    <mergeCell ref="P34:P35"/>
    <mergeCell ref="Q34:Q35"/>
    <mergeCell ref="R34:S35"/>
    <mergeCell ref="H41:S56"/>
    <mergeCell ref="A34:C35"/>
    <mergeCell ref="A37:B37"/>
    <mergeCell ref="C37:E37"/>
    <mergeCell ref="D34:D35"/>
    <mergeCell ref="A38:B38"/>
    <mergeCell ref="C38:E38"/>
    <mergeCell ref="A39:D39"/>
    <mergeCell ref="E34:E35"/>
    <mergeCell ref="F34:I35"/>
    <mergeCell ref="J34:J35"/>
    <mergeCell ref="K34:K35"/>
    <mergeCell ref="L34:O35"/>
    <mergeCell ref="A36:S36"/>
    <mergeCell ref="H37:S40"/>
    <mergeCell ref="F39:G39"/>
    <mergeCell ref="A40:D40"/>
    <mergeCell ref="F40:G40"/>
    <mergeCell ref="C41:G41"/>
    <mergeCell ref="C44:D44"/>
    <mergeCell ref="C45:D45"/>
    <mergeCell ref="C46:F46"/>
    <mergeCell ref="C47:F47"/>
    <mergeCell ref="C48:F48"/>
    <mergeCell ref="C49:F49"/>
    <mergeCell ref="A50:G50"/>
    <mergeCell ref="C51:D51"/>
    <mergeCell ref="C52:D52"/>
    <mergeCell ref="A53:G53"/>
    <mergeCell ref="C63:E63"/>
    <mergeCell ref="A64:D64"/>
    <mergeCell ref="F64:G64"/>
    <mergeCell ref="A65:D65"/>
    <mergeCell ref="F65:G65"/>
    <mergeCell ref="C66:G66"/>
    <mergeCell ref="C67:D67"/>
    <mergeCell ref="C68:D68"/>
    <mergeCell ref="C69:D69"/>
    <mergeCell ref="C70:F70"/>
    <mergeCell ref="C71:F71"/>
    <mergeCell ref="C72:F72"/>
    <mergeCell ref="C73:F73"/>
    <mergeCell ref="A74:G74"/>
    <mergeCell ref="C75:D75"/>
    <mergeCell ref="A77:G77"/>
    <mergeCell ref="A83:C84"/>
    <mergeCell ref="D83:D84"/>
    <mergeCell ref="E83:E84"/>
    <mergeCell ref="F83:I84"/>
    <mergeCell ref="J83:J84"/>
    <mergeCell ref="K83:K84"/>
    <mergeCell ref="C76:D76"/>
    <mergeCell ref="C78:D78"/>
    <mergeCell ref="C79:D79"/>
    <mergeCell ref="C80:D80"/>
    <mergeCell ref="A81:C82"/>
    <mergeCell ref="D81:D82"/>
    <mergeCell ref="E81:E82"/>
    <mergeCell ref="J57:J58"/>
    <mergeCell ref="K57:K58"/>
    <mergeCell ref="L57:O58"/>
    <mergeCell ref="P57:P58"/>
    <mergeCell ref="Q57:Q58"/>
    <mergeCell ref="R57:S58"/>
    <mergeCell ref="C54:D54"/>
    <mergeCell ref="C55:D55"/>
    <mergeCell ref="C56:D56"/>
    <mergeCell ref="A57:C58"/>
    <mergeCell ref="D57:D58"/>
    <mergeCell ref="E57:E58"/>
    <mergeCell ref="F57:I58"/>
    <mergeCell ref="P59:P60"/>
    <mergeCell ref="Q59:Q60"/>
    <mergeCell ref="R59:S60"/>
    <mergeCell ref="H66:S80"/>
    <mergeCell ref="A59:C60"/>
    <mergeCell ref="A62:B62"/>
    <mergeCell ref="C62:E62"/>
    <mergeCell ref="D59:D60"/>
    <mergeCell ref="A63:B63"/>
    <mergeCell ref="E59:E60"/>
    <mergeCell ref="F59:I60"/>
    <mergeCell ref="J59:J60"/>
    <mergeCell ref="K59:K60"/>
    <mergeCell ref="L59:O60"/>
    <mergeCell ref="A61:S61"/>
    <mergeCell ref="H62:S65"/>
    <mergeCell ref="F81:I82"/>
    <mergeCell ref="J81:J82"/>
    <mergeCell ref="K81:K82"/>
    <mergeCell ref="L81:O82"/>
    <mergeCell ref="P81:P82"/>
    <mergeCell ref="Q81:Q82"/>
    <mergeCell ref="R81:S82"/>
    <mergeCell ref="A86:B86"/>
    <mergeCell ref="A87:B87"/>
    <mergeCell ref="C87:E87"/>
    <mergeCell ref="A88:D88"/>
    <mergeCell ref="F88:G88"/>
    <mergeCell ref="A89:D89"/>
    <mergeCell ref="F89:G89"/>
    <mergeCell ref="C90:G90"/>
    <mergeCell ref="H90:S94"/>
    <mergeCell ref="H95:S107"/>
    <mergeCell ref="L83:O84"/>
    <mergeCell ref="P83:P84"/>
    <mergeCell ref="Q83:Q84"/>
    <mergeCell ref="R83:S84"/>
    <mergeCell ref="A85:S85"/>
    <mergeCell ref="H86:S89"/>
    <mergeCell ref="C92:F92"/>
    <mergeCell ref="C86:E86"/>
    <mergeCell ref="C91:F91"/>
    <mergeCell ref="C95:D95"/>
    <mergeCell ref="C96:D96"/>
    <mergeCell ref="C97:F97"/>
    <mergeCell ref="C98:F98"/>
    <mergeCell ref="C99:F99"/>
    <mergeCell ref="C100:F100"/>
    <mergeCell ref="C101:F101"/>
    <mergeCell ref="A102:G102"/>
    <mergeCell ref="C103:D103"/>
    <mergeCell ref="C104:D104"/>
    <mergeCell ref="A105:G105"/>
    <mergeCell ref="C106:D106"/>
    <mergeCell ref="D111:D112"/>
    <mergeCell ref="A115:B115"/>
    <mergeCell ref="E111:E112"/>
    <mergeCell ref="F111:I112"/>
    <mergeCell ref="J111:J112"/>
    <mergeCell ref="K111:K112"/>
    <mergeCell ref="L111:O112"/>
    <mergeCell ref="A113:S113"/>
    <mergeCell ref="H114:S117"/>
    <mergeCell ref="F139:I140"/>
    <mergeCell ref="J139:J140"/>
    <mergeCell ref="K139:K140"/>
    <mergeCell ref="L139:O140"/>
    <mergeCell ref="A141:S141"/>
    <mergeCell ref="H142:S145"/>
    <mergeCell ref="H146:S168"/>
    <mergeCell ref="C168:D168"/>
    <mergeCell ref="C166:D166"/>
    <mergeCell ref="C167:D167"/>
    <mergeCell ref="A169:C170"/>
    <mergeCell ref="D169:D170"/>
    <mergeCell ref="E169:E170"/>
    <mergeCell ref="F169:I170"/>
    <mergeCell ref="J169:J170"/>
    <mergeCell ref="E139:E140"/>
    <mergeCell ref="C147:F147"/>
    <mergeCell ref="C158:F158"/>
    <mergeCell ref="C159:F159"/>
    <mergeCell ref="C160:F160"/>
    <mergeCell ref="C161:F161"/>
    <mergeCell ref="A162:G162"/>
    <mergeCell ref="C163:D163"/>
    <mergeCell ref="C164:D164"/>
    <mergeCell ref="A165:G165"/>
    <mergeCell ref="K169:K170"/>
    <mergeCell ref="L169:O170"/>
    <mergeCell ref="P169:P170"/>
    <mergeCell ref="Q169:Q170"/>
    <mergeCell ref="R169:S170"/>
    <mergeCell ref="H174:S177"/>
    <mergeCell ref="H178:S200"/>
    <mergeCell ref="A171:C172"/>
    <mergeCell ref="A174:B174"/>
    <mergeCell ref="C174:E174"/>
    <mergeCell ref="A175:B175"/>
    <mergeCell ref="C175:E175"/>
    <mergeCell ref="A176:D176"/>
    <mergeCell ref="A177:D177"/>
    <mergeCell ref="K109:K110"/>
    <mergeCell ref="L109:O110"/>
    <mergeCell ref="P109:P110"/>
    <mergeCell ref="Q109:Q110"/>
    <mergeCell ref="R109:S110"/>
    <mergeCell ref="C107:D107"/>
    <mergeCell ref="C108:D108"/>
    <mergeCell ref="A109:C110"/>
    <mergeCell ref="D109:D110"/>
    <mergeCell ref="E109:E110"/>
    <mergeCell ref="F109:I110"/>
    <mergeCell ref="J109:J110"/>
    <mergeCell ref="P111:P112"/>
    <mergeCell ref="Q111:Q112"/>
    <mergeCell ref="R111:S112"/>
    <mergeCell ref="A111:C112"/>
    <mergeCell ref="A114:B114"/>
    <mergeCell ref="C114:E114"/>
    <mergeCell ref="C115:E115"/>
    <mergeCell ref="A116:D116"/>
    <mergeCell ref="F116:G116"/>
    <mergeCell ref="A117:D117"/>
    <mergeCell ref="F117:G117"/>
    <mergeCell ref="C118:G118"/>
    <mergeCell ref="C126:F126"/>
    <mergeCell ref="C127:F127"/>
    <mergeCell ref="C128:F128"/>
    <mergeCell ref="C129:F129"/>
    <mergeCell ref="A130:G130"/>
    <mergeCell ref="C131:D131"/>
    <mergeCell ref="C132:D132"/>
    <mergeCell ref="A133:G133"/>
    <mergeCell ref="H118:S122"/>
    <mergeCell ref="C119:F119"/>
    <mergeCell ref="C120:F120"/>
    <mergeCell ref="C123:D123"/>
    <mergeCell ref="H123:S135"/>
    <mergeCell ref="C124:D124"/>
    <mergeCell ref="C125:F125"/>
    <mergeCell ref="J137:J138"/>
    <mergeCell ref="K137:K138"/>
    <mergeCell ref="L137:O138"/>
    <mergeCell ref="P137:P138"/>
    <mergeCell ref="Q137:Q138"/>
    <mergeCell ref="R137:S138"/>
    <mergeCell ref="C134:D134"/>
    <mergeCell ref="C135:D135"/>
    <mergeCell ref="C136:D136"/>
    <mergeCell ref="A137:C138"/>
    <mergeCell ref="D137:D138"/>
    <mergeCell ref="E137:E138"/>
    <mergeCell ref="F137:I138"/>
    <mergeCell ref="P139:P140"/>
    <mergeCell ref="Q139:Q140"/>
    <mergeCell ref="R139:S140"/>
    <mergeCell ref="A139:C140"/>
    <mergeCell ref="A142:B142"/>
    <mergeCell ref="C142:E142"/>
    <mergeCell ref="D139:D140"/>
    <mergeCell ref="A143:B143"/>
    <mergeCell ref="C143:E143"/>
    <mergeCell ref="A144:D144"/>
    <mergeCell ref="F144:G144"/>
    <mergeCell ref="A145:D145"/>
    <mergeCell ref="F145:G145"/>
    <mergeCell ref="C146:G146"/>
    <mergeCell ref="C148:F148"/>
    <mergeCell ref="C149:F149"/>
    <mergeCell ref="C152:D152"/>
    <mergeCell ref="C153:D153"/>
    <mergeCell ref="C154:F154"/>
    <mergeCell ref="C155:F155"/>
    <mergeCell ref="C156:F156"/>
    <mergeCell ref="C157:F157"/>
    <mergeCell ref="P171:P172"/>
    <mergeCell ref="Q171:Q172"/>
    <mergeCell ref="R171:S172"/>
    <mergeCell ref="D171:D172"/>
    <mergeCell ref="E171:E172"/>
    <mergeCell ref="F171:I172"/>
    <mergeCell ref="J171:J172"/>
    <mergeCell ref="K171:K172"/>
    <mergeCell ref="L171:O172"/>
    <mergeCell ref="A173:S173"/>
    <mergeCell ref="C185:D185"/>
    <mergeCell ref="C186:F186"/>
    <mergeCell ref="F176:G176"/>
    <mergeCell ref="F177:G177"/>
    <mergeCell ref="C178:G178"/>
    <mergeCell ref="C179:F179"/>
    <mergeCell ref="C180:F180"/>
    <mergeCell ref="C181:F181"/>
    <mergeCell ref="C184:D184"/>
    <mergeCell ref="A194:G194"/>
    <mergeCell ref="C195:D195"/>
    <mergeCell ref="C187:F187"/>
    <mergeCell ref="C188:F188"/>
    <mergeCell ref="C189:F189"/>
    <mergeCell ref="C190:F190"/>
    <mergeCell ref="C191:F191"/>
    <mergeCell ref="C192:F192"/>
    <mergeCell ref="C193:F193"/>
    <mergeCell ref="C207:E207"/>
    <mergeCell ref="A208:D208"/>
    <mergeCell ref="F208:G208"/>
    <mergeCell ref="A209:D209"/>
    <mergeCell ref="F209:G209"/>
    <mergeCell ref="C210:G210"/>
    <mergeCell ref="C211:F211"/>
    <mergeCell ref="C212:F212"/>
    <mergeCell ref="C213:F213"/>
    <mergeCell ref="C257:F257"/>
    <mergeCell ref="C259:D259"/>
    <mergeCell ref="C263:D263"/>
    <mergeCell ref="C264:D264"/>
    <mergeCell ref="F241:G241"/>
    <mergeCell ref="C242:G242"/>
    <mergeCell ref="H242:S264"/>
    <mergeCell ref="C243:F243"/>
    <mergeCell ref="C244:F244"/>
    <mergeCell ref="C245:F245"/>
    <mergeCell ref="C248:D248"/>
    <mergeCell ref="L233:O234"/>
    <mergeCell ref="L235:O236"/>
    <mergeCell ref="P235:P236"/>
    <mergeCell ref="Q235:Q236"/>
    <mergeCell ref="R235:S236"/>
    <mergeCell ref="A237:S237"/>
    <mergeCell ref="A238:B238"/>
    <mergeCell ref="C238:E238"/>
    <mergeCell ref="H238:S241"/>
    <mergeCell ref="A239:B239"/>
    <mergeCell ref="C239:E239"/>
    <mergeCell ref="A240:D240"/>
    <mergeCell ref="F240:G240"/>
    <mergeCell ref="A241:D241"/>
    <mergeCell ref="C249:D249"/>
    <mergeCell ref="C250:F250"/>
    <mergeCell ref="C251:F251"/>
    <mergeCell ref="C252:F252"/>
    <mergeCell ref="C253:F253"/>
    <mergeCell ref="C254:F254"/>
    <mergeCell ref="K265:K266"/>
    <mergeCell ref="L265:O266"/>
    <mergeCell ref="P265:P266"/>
    <mergeCell ref="Q265:Q266"/>
    <mergeCell ref="R265:S266"/>
    <mergeCell ref="H270:S273"/>
    <mergeCell ref="H274:S296"/>
    <mergeCell ref="A267:C268"/>
    <mergeCell ref="A270:B270"/>
    <mergeCell ref="C270:E270"/>
    <mergeCell ref="A271:B271"/>
    <mergeCell ref="C271:E271"/>
    <mergeCell ref="A272:D272"/>
    <mergeCell ref="A273:D273"/>
    <mergeCell ref="C223:F223"/>
    <mergeCell ref="C224:F224"/>
    <mergeCell ref="C225:F225"/>
    <mergeCell ref="A226:G226"/>
    <mergeCell ref="C227:D227"/>
    <mergeCell ref="C228:D228"/>
    <mergeCell ref="A229:G229"/>
    <mergeCell ref="A233:C234"/>
    <mergeCell ref="A235:C236"/>
    <mergeCell ref="D235:D236"/>
    <mergeCell ref="E235:E236"/>
    <mergeCell ref="F235:I236"/>
    <mergeCell ref="J235:J236"/>
    <mergeCell ref="K235:K236"/>
    <mergeCell ref="C230:D230"/>
    <mergeCell ref="C231:D231"/>
    <mergeCell ref="D233:D234"/>
    <mergeCell ref="E233:E234"/>
    <mergeCell ref="F233:I234"/>
    <mergeCell ref="J233:J234"/>
    <mergeCell ref="K233:K234"/>
    <mergeCell ref="E201:E202"/>
    <mergeCell ref="F201:I202"/>
    <mergeCell ref="J201:J202"/>
    <mergeCell ref="K201:K202"/>
    <mergeCell ref="L201:O202"/>
    <mergeCell ref="P201:P202"/>
    <mergeCell ref="Q201:Q202"/>
    <mergeCell ref="R201:S202"/>
    <mergeCell ref="C196:D196"/>
    <mergeCell ref="A197:G197"/>
    <mergeCell ref="C198:D198"/>
    <mergeCell ref="C199:D199"/>
    <mergeCell ref="C200:D200"/>
    <mergeCell ref="A201:C202"/>
    <mergeCell ref="D201:D202"/>
    <mergeCell ref="A203:C204"/>
    <mergeCell ref="A206:B206"/>
    <mergeCell ref="C206:E206"/>
    <mergeCell ref="D203:D204"/>
    <mergeCell ref="A207:B207"/>
    <mergeCell ref="E203:E204"/>
    <mergeCell ref="F203:I204"/>
    <mergeCell ref="J203:J204"/>
    <mergeCell ref="K203:K204"/>
    <mergeCell ref="L203:O204"/>
    <mergeCell ref="A205:S205"/>
    <mergeCell ref="H206:S209"/>
    <mergeCell ref="C216:D216"/>
    <mergeCell ref="C217:D217"/>
    <mergeCell ref="C218:F218"/>
    <mergeCell ref="C219:F219"/>
    <mergeCell ref="C220:F220"/>
    <mergeCell ref="C221:F221"/>
    <mergeCell ref="C222:F222"/>
    <mergeCell ref="C232:D232"/>
    <mergeCell ref="P203:P204"/>
    <mergeCell ref="Q203:Q204"/>
    <mergeCell ref="R203:S204"/>
    <mergeCell ref="H210:S232"/>
    <mergeCell ref="P233:P234"/>
    <mergeCell ref="Q233:Q234"/>
    <mergeCell ref="R233:S234"/>
    <mergeCell ref="C255:F255"/>
    <mergeCell ref="C256:F256"/>
    <mergeCell ref="A258:G258"/>
    <mergeCell ref="A261:G261"/>
    <mergeCell ref="C260:D260"/>
    <mergeCell ref="C262:D262"/>
    <mergeCell ref="A265:C266"/>
    <mergeCell ref="D265:D266"/>
    <mergeCell ref="E265:E266"/>
    <mergeCell ref="F265:I266"/>
    <mergeCell ref="J265:J266"/>
    <mergeCell ref="P267:P268"/>
    <mergeCell ref="Q267:Q268"/>
    <mergeCell ref="R267:S268"/>
    <mergeCell ref="D267:D268"/>
    <mergeCell ref="E267:E268"/>
    <mergeCell ref="F267:I268"/>
    <mergeCell ref="J267:J268"/>
    <mergeCell ref="K267:K268"/>
    <mergeCell ref="L267:O268"/>
    <mergeCell ref="A269:S269"/>
    <mergeCell ref="C281:D281"/>
    <mergeCell ref="C282:F282"/>
    <mergeCell ref="F272:G272"/>
    <mergeCell ref="F273:G273"/>
    <mergeCell ref="C274:G274"/>
    <mergeCell ref="C275:F275"/>
    <mergeCell ref="C276:F276"/>
    <mergeCell ref="C277:F277"/>
    <mergeCell ref="C280:D280"/>
    <mergeCell ref="A290:G290"/>
    <mergeCell ref="C291:D291"/>
    <mergeCell ref="C283:F283"/>
    <mergeCell ref="C284:F284"/>
    <mergeCell ref="C285:F285"/>
    <mergeCell ref="C286:F286"/>
    <mergeCell ref="C287:F287"/>
    <mergeCell ref="C288:F288"/>
    <mergeCell ref="C289:F289"/>
    <mergeCell ref="C303:E303"/>
    <mergeCell ref="A304:D304"/>
    <mergeCell ref="F304:G304"/>
    <mergeCell ref="A305:D305"/>
    <mergeCell ref="F305:G305"/>
    <mergeCell ref="C306:G306"/>
    <mergeCell ref="C307:F307"/>
    <mergeCell ref="C308:F308"/>
    <mergeCell ref="C309:F309"/>
    <mergeCell ref="C353:F353"/>
    <mergeCell ref="C355:D355"/>
    <mergeCell ref="C359:D359"/>
    <mergeCell ref="C360:D360"/>
    <mergeCell ref="F337:G337"/>
    <mergeCell ref="C338:G338"/>
    <mergeCell ref="H338:S360"/>
    <mergeCell ref="C339:F339"/>
    <mergeCell ref="C340:F340"/>
    <mergeCell ref="C341:F341"/>
    <mergeCell ref="C344:D344"/>
    <mergeCell ref="L329:O330"/>
    <mergeCell ref="L331:O332"/>
    <mergeCell ref="P331:P332"/>
    <mergeCell ref="Q331:Q332"/>
    <mergeCell ref="R331:S332"/>
    <mergeCell ref="A333:S333"/>
    <mergeCell ref="A334:B334"/>
    <mergeCell ref="C334:E334"/>
    <mergeCell ref="H334:S337"/>
    <mergeCell ref="A335:B335"/>
    <mergeCell ref="C335:E335"/>
    <mergeCell ref="A336:D336"/>
    <mergeCell ref="F336:G336"/>
    <mergeCell ref="A337:D337"/>
    <mergeCell ref="C345:D345"/>
    <mergeCell ref="C346:F346"/>
    <mergeCell ref="C347:F347"/>
    <mergeCell ref="C348:F348"/>
    <mergeCell ref="C349:F349"/>
    <mergeCell ref="C350:F350"/>
    <mergeCell ref="K361:K362"/>
    <mergeCell ref="L361:O362"/>
    <mergeCell ref="P361:P362"/>
    <mergeCell ref="Q361:Q362"/>
    <mergeCell ref="R361:S362"/>
    <mergeCell ref="H366:S369"/>
    <mergeCell ref="H370:S392"/>
    <mergeCell ref="A363:C364"/>
    <mergeCell ref="A366:B366"/>
    <mergeCell ref="C366:E366"/>
    <mergeCell ref="A367:B367"/>
    <mergeCell ref="C367:E367"/>
    <mergeCell ref="A368:D368"/>
    <mergeCell ref="A369:D369"/>
    <mergeCell ref="C319:F319"/>
    <mergeCell ref="C320:F320"/>
    <mergeCell ref="C321:F321"/>
    <mergeCell ref="A322:G322"/>
    <mergeCell ref="C323:D323"/>
    <mergeCell ref="C324:D324"/>
    <mergeCell ref="A325:G325"/>
    <mergeCell ref="A329:C330"/>
    <mergeCell ref="A331:C332"/>
    <mergeCell ref="D331:D332"/>
    <mergeCell ref="E331:E332"/>
    <mergeCell ref="F331:I332"/>
    <mergeCell ref="J331:J332"/>
    <mergeCell ref="K331:K332"/>
    <mergeCell ref="C326:D326"/>
    <mergeCell ref="C327:D327"/>
    <mergeCell ref="D329:D330"/>
    <mergeCell ref="E329:E330"/>
    <mergeCell ref="F329:I330"/>
    <mergeCell ref="J329:J330"/>
    <mergeCell ref="K329:K330"/>
    <mergeCell ref="E297:E298"/>
    <mergeCell ref="F297:I298"/>
    <mergeCell ref="J297:J298"/>
    <mergeCell ref="K297:K298"/>
    <mergeCell ref="L297:O298"/>
    <mergeCell ref="P297:P298"/>
    <mergeCell ref="Q297:Q298"/>
    <mergeCell ref="R297:S298"/>
    <mergeCell ref="C292:D292"/>
    <mergeCell ref="A293:G293"/>
    <mergeCell ref="C294:D294"/>
    <mergeCell ref="C295:D295"/>
    <mergeCell ref="C296:D296"/>
    <mergeCell ref="A297:C298"/>
    <mergeCell ref="D297:D298"/>
    <mergeCell ref="A299:C300"/>
    <mergeCell ref="A302:B302"/>
    <mergeCell ref="C302:E302"/>
    <mergeCell ref="D299:D300"/>
    <mergeCell ref="A303:B303"/>
    <mergeCell ref="E299:E300"/>
    <mergeCell ref="F299:I300"/>
    <mergeCell ref="J299:J300"/>
    <mergeCell ref="K299:K300"/>
    <mergeCell ref="L299:O300"/>
    <mergeCell ref="A301:S301"/>
    <mergeCell ref="H302:S305"/>
    <mergeCell ref="C312:D312"/>
    <mergeCell ref="C313:D313"/>
    <mergeCell ref="C314:F314"/>
    <mergeCell ref="C315:F315"/>
    <mergeCell ref="C316:F316"/>
    <mergeCell ref="C317:F317"/>
    <mergeCell ref="C318:F318"/>
    <mergeCell ref="C328:D328"/>
    <mergeCell ref="P299:P300"/>
    <mergeCell ref="Q299:Q300"/>
    <mergeCell ref="R299:S300"/>
    <mergeCell ref="H306:S328"/>
    <mergeCell ref="P329:P330"/>
    <mergeCell ref="Q329:Q330"/>
    <mergeCell ref="R329:S330"/>
    <mergeCell ref="C351:F351"/>
    <mergeCell ref="C352:F352"/>
    <mergeCell ref="A354:G354"/>
    <mergeCell ref="A357:G357"/>
    <mergeCell ref="C356:D356"/>
    <mergeCell ref="C358:D358"/>
    <mergeCell ref="A361:C362"/>
    <mergeCell ref="D361:D362"/>
    <mergeCell ref="E361:E362"/>
    <mergeCell ref="F361:I362"/>
    <mergeCell ref="J361:J362"/>
    <mergeCell ref="P363:P364"/>
    <mergeCell ref="Q363:Q364"/>
    <mergeCell ref="R363:S364"/>
    <mergeCell ref="D363:D364"/>
    <mergeCell ref="E363:E364"/>
    <mergeCell ref="F363:I364"/>
    <mergeCell ref="J363:J364"/>
    <mergeCell ref="K363:K364"/>
    <mergeCell ref="L363:O364"/>
    <mergeCell ref="A365:S365"/>
    <mergeCell ref="C377:D377"/>
    <mergeCell ref="C378:F378"/>
    <mergeCell ref="F368:G368"/>
    <mergeCell ref="F369:G369"/>
    <mergeCell ref="C370:G370"/>
    <mergeCell ref="C371:F371"/>
    <mergeCell ref="C372:F372"/>
    <mergeCell ref="C373:F373"/>
    <mergeCell ref="C376:D376"/>
    <mergeCell ref="A386:G386"/>
    <mergeCell ref="C387:D387"/>
    <mergeCell ref="C379:F379"/>
    <mergeCell ref="C380:F380"/>
    <mergeCell ref="C381:F381"/>
    <mergeCell ref="C382:F382"/>
    <mergeCell ref="C383:F383"/>
    <mergeCell ref="C384:F384"/>
    <mergeCell ref="C385:F385"/>
    <mergeCell ref="C399:E399"/>
    <mergeCell ref="A400:D400"/>
    <mergeCell ref="F400:G400"/>
    <mergeCell ref="A401:D401"/>
    <mergeCell ref="F401:G401"/>
    <mergeCell ref="C402:G402"/>
    <mergeCell ref="C403:F403"/>
    <mergeCell ref="C404:F404"/>
    <mergeCell ref="C405:F405"/>
    <mergeCell ref="C740:E740"/>
    <mergeCell ref="C741:E741"/>
    <mergeCell ref="C742:E742"/>
    <mergeCell ref="C748:D748"/>
    <mergeCell ref="C749:D749"/>
    <mergeCell ref="C750:F750"/>
    <mergeCell ref="C751:F751"/>
    <mergeCell ref="C752:F752"/>
    <mergeCell ref="C753:F753"/>
    <mergeCell ref="C754:F754"/>
    <mergeCell ref="C755:F755"/>
    <mergeCell ref="C756:F756"/>
    <mergeCell ref="C757:F757"/>
    <mergeCell ref="C758:F758"/>
    <mergeCell ref="P727:P728"/>
    <mergeCell ref="Q727:Q728"/>
    <mergeCell ref="R727:S728"/>
    <mergeCell ref="A727:C728"/>
    <mergeCell ref="D727:D728"/>
    <mergeCell ref="E727:E728"/>
    <mergeCell ref="F727:I728"/>
    <mergeCell ref="J727:J728"/>
    <mergeCell ref="K727:K728"/>
    <mergeCell ref="L727:O728"/>
    <mergeCell ref="P729:P730"/>
    <mergeCell ref="Q729:Q730"/>
    <mergeCell ref="R729:S730"/>
    <mergeCell ref="H736:S747"/>
    <mergeCell ref="H748:S766"/>
    <mergeCell ref="A729:C730"/>
    <mergeCell ref="A732:B732"/>
    <mergeCell ref="C732:E732"/>
    <mergeCell ref="D729:D730"/>
    <mergeCell ref="A733:B733"/>
    <mergeCell ref="E729:E730"/>
    <mergeCell ref="F729:I730"/>
    <mergeCell ref="J729:J730"/>
    <mergeCell ref="K729:K730"/>
    <mergeCell ref="L729:O730"/>
    <mergeCell ref="A731:S731"/>
    <mergeCell ref="H732:S735"/>
    <mergeCell ref="C759:F759"/>
    <mergeCell ref="A760:G760"/>
    <mergeCell ref="C761:D761"/>
    <mergeCell ref="C762:D762"/>
    <mergeCell ref="A763:G763"/>
    <mergeCell ref="C764:D764"/>
    <mergeCell ref="C765:D765"/>
    <mergeCell ref="C773:E773"/>
    <mergeCell ref="A774:D774"/>
    <mergeCell ref="F774:G774"/>
    <mergeCell ref="A775:D775"/>
    <mergeCell ref="F775:G775"/>
    <mergeCell ref="C776:G776"/>
    <mergeCell ref="C777:F777"/>
    <mergeCell ref="C778:F778"/>
    <mergeCell ref="C779:F779"/>
    <mergeCell ref="C780:E780"/>
    <mergeCell ref="C781:E781"/>
    <mergeCell ref="C782:E782"/>
    <mergeCell ref="C788:D788"/>
    <mergeCell ref="C789:D789"/>
    <mergeCell ref="C790:F790"/>
    <mergeCell ref="C791:F791"/>
    <mergeCell ref="C792:F792"/>
    <mergeCell ref="C793:F793"/>
    <mergeCell ref="C794:F794"/>
    <mergeCell ref="C795:F795"/>
    <mergeCell ref="C796:F796"/>
    <mergeCell ref="C797:F797"/>
    <mergeCell ref="C798:F798"/>
    <mergeCell ref="L767:O768"/>
    <mergeCell ref="P767:P768"/>
    <mergeCell ref="Q767:Q768"/>
    <mergeCell ref="R767:S768"/>
    <mergeCell ref="C766:D766"/>
    <mergeCell ref="A767:C768"/>
    <mergeCell ref="D767:D768"/>
    <mergeCell ref="E767:E768"/>
    <mergeCell ref="F767:I768"/>
    <mergeCell ref="J767:J768"/>
    <mergeCell ref="K767:K768"/>
    <mergeCell ref="P769:P770"/>
    <mergeCell ref="Q769:Q770"/>
    <mergeCell ref="R769:S770"/>
    <mergeCell ref="H776:S787"/>
    <mergeCell ref="H788:S806"/>
    <mergeCell ref="A769:C770"/>
    <mergeCell ref="A772:B772"/>
    <mergeCell ref="C772:E772"/>
    <mergeCell ref="D769:D770"/>
    <mergeCell ref="A773:B773"/>
    <mergeCell ref="E769:E770"/>
    <mergeCell ref="F769:I770"/>
    <mergeCell ref="J769:J770"/>
    <mergeCell ref="K769:K770"/>
    <mergeCell ref="L769:O770"/>
    <mergeCell ref="A771:S771"/>
    <mergeCell ref="H772:S775"/>
    <mergeCell ref="C799:F799"/>
    <mergeCell ref="A800:G800"/>
    <mergeCell ref="C801:D801"/>
    <mergeCell ref="C802:D802"/>
    <mergeCell ref="A803:G803"/>
    <mergeCell ref="C804:D804"/>
    <mergeCell ref="C805:D805"/>
    <mergeCell ref="C813:E813"/>
    <mergeCell ref="A814:D814"/>
    <mergeCell ref="F814:G814"/>
    <mergeCell ref="A815:D815"/>
    <mergeCell ref="F815:G815"/>
    <mergeCell ref="C816:G816"/>
    <mergeCell ref="C817:F817"/>
    <mergeCell ref="C818:F818"/>
    <mergeCell ref="C819:F819"/>
    <mergeCell ref="C829:F829"/>
    <mergeCell ref="C830:F830"/>
    <mergeCell ref="C820:E820"/>
    <mergeCell ref="C821:E821"/>
    <mergeCell ref="C824:D824"/>
    <mergeCell ref="C825:D825"/>
    <mergeCell ref="C826:F826"/>
    <mergeCell ref="C827:F827"/>
    <mergeCell ref="C828:F828"/>
    <mergeCell ref="D809:D810"/>
    <mergeCell ref="A813:B813"/>
    <mergeCell ref="E809:E810"/>
    <mergeCell ref="F809:I810"/>
    <mergeCell ref="J809:J810"/>
    <mergeCell ref="K809:K810"/>
    <mergeCell ref="L809:O810"/>
    <mergeCell ref="A811:S811"/>
    <mergeCell ref="H812:S815"/>
    <mergeCell ref="L807:O808"/>
    <mergeCell ref="P807:P808"/>
    <mergeCell ref="Q807:Q808"/>
    <mergeCell ref="R807:S808"/>
    <mergeCell ref="C806:D806"/>
    <mergeCell ref="A807:C808"/>
    <mergeCell ref="D807:D808"/>
    <mergeCell ref="E807:E808"/>
    <mergeCell ref="F807:I808"/>
    <mergeCell ref="J807:J808"/>
    <mergeCell ref="K807:K808"/>
    <mergeCell ref="P809:P810"/>
    <mergeCell ref="Q809:Q810"/>
    <mergeCell ref="R809:S810"/>
    <mergeCell ref="Q817:Q824"/>
    <mergeCell ref="P818:P823"/>
    <mergeCell ref="A809:C810"/>
    <mergeCell ref="A812:B812"/>
    <mergeCell ref="C812:E812"/>
    <mergeCell ref="L820:L821"/>
    <mergeCell ref="N820:N821"/>
    <mergeCell ref="J816:R816"/>
    <mergeCell ref="K817:P817"/>
    <mergeCell ref="K818:O818"/>
    <mergeCell ref="J819:J822"/>
    <mergeCell ref="K819:K822"/>
    <mergeCell ref="L819:M819"/>
    <mergeCell ref="O819:O822"/>
    <mergeCell ref="A834:G834"/>
    <mergeCell ref="C835:D835"/>
    <mergeCell ref="A837:G837"/>
    <mergeCell ref="C836:D836"/>
    <mergeCell ref="C838:D838"/>
    <mergeCell ref="L822:M822"/>
    <mergeCell ref="K823:N823"/>
    <mergeCell ref="H824:M840"/>
    <mergeCell ref="N825:S840"/>
    <mergeCell ref="C831:F831"/>
    <mergeCell ref="C832:F832"/>
    <mergeCell ref="C833:F833"/>
    <mergeCell ref="K841:K842"/>
    <mergeCell ref="L841:O842"/>
    <mergeCell ref="P841:P842"/>
    <mergeCell ref="Q841:Q842"/>
    <mergeCell ref="R841:S842"/>
    <mergeCell ref="C839:D839"/>
    <mergeCell ref="C840:D840"/>
    <mergeCell ref="A841:C842"/>
    <mergeCell ref="D841:D842"/>
    <mergeCell ref="E841:E842"/>
    <mergeCell ref="F841:I842"/>
    <mergeCell ref="J841:J842"/>
    <mergeCell ref="P843:P844"/>
    <mergeCell ref="Q843:Q844"/>
    <mergeCell ref="R843:S844"/>
    <mergeCell ref="A843:C844"/>
    <mergeCell ref="A846:B846"/>
    <mergeCell ref="C846:E846"/>
    <mergeCell ref="C847:E847"/>
    <mergeCell ref="A848:D848"/>
    <mergeCell ref="C863:F863"/>
    <mergeCell ref="C864:F864"/>
    <mergeCell ref="C854:E854"/>
    <mergeCell ref="C855:E855"/>
    <mergeCell ref="C858:D858"/>
    <mergeCell ref="C859:D859"/>
    <mergeCell ref="C860:F860"/>
    <mergeCell ref="C861:F861"/>
    <mergeCell ref="C862:F862"/>
    <mergeCell ref="C865:F865"/>
    <mergeCell ref="C866:F866"/>
    <mergeCell ref="C867:F867"/>
    <mergeCell ref="A868:G868"/>
    <mergeCell ref="C869:D869"/>
    <mergeCell ref="C870:D870"/>
    <mergeCell ref="A871:G871"/>
    <mergeCell ref="A875:C876"/>
    <mergeCell ref="A877:C878"/>
    <mergeCell ref="D877:D878"/>
    <mergeCell ref="E877:E878"/>
    <mergeCell ref="F877:I878"/>
    <mergeCell ref="J877:J878"/>
    <mergeCell ref="K877:K878"/>
    <mergeCell ref="C872:D872"/>
    <mergeCell ref="C873:D873"/>
    <mergeCell ref="D875:D876"/>
    <mergeCell ref="E875:E876"/>
    <mergeCell ref="F875:I876"/>
    <mergeCell ref="J875:J876"/>
    <mergeCell ref="K875:K876"/>
    <mergeCell ref="L856:M856"/>
    <mergeCell ref="K857:N857"/>
    <mergeCell ref="H858:M874"/>
    <mergeCell ref="N859:S874"/>
    <mergeCell ref="C874:D874"/>
    <mergeCell ref="L875:O876"/>
    <mergeCell ref="P875:P876"/>
    <mergeCell ref="T1033:AF1033"/>
    <mergeCell ref="Q875:Q876"/>
    <mergeCell ref="R875:S876"/>
    <mergeCell ref="L877:O878"/>
    <mergeCell ref="P877:P878"/>
    <mergeCell ref="Q877:Q878"/>
    <mergeCell ref="R877:S878"/>
    <mergeCell ref="A879:S879"/>
    <mergeCell ref="D843:D844"/>
    <mergeCell ref="A847:B847"/>
    <mergeCell ref="E843:E844"/>
    <mergeCell ref="F843:I844"/>
    <mergeCell ref="J843:J844"/>
    <mergeCell ref="K843:K844"/>
    <mergeCell ref="L843:O844"/>
    <mergeCell ref="A845:S845"/>
    <mergeCell ref="H846:S849"/>
    <mergeCell ref="P852:P857"/>
    <mergeCell ref="O853:O856"/>
    <mergeCell ref="L854:L855"/>
    <mergeCell ref="N854:N855"/>
    <mergeCell ref="J850:R850"/>
    <mergeCell ref="K851:P851"/>
    <mergeCell ref="Q851:Q858"/>
    <mergeCell ref="K852:O852"/>
    <mergeCell ref="J853:J856"/>
    <mergeCell ref="K853:K856"/>
    <mergeCell ref="L853:M853"/>
    <mergeCell ref="F848:G848"/>
    <mergeCell ref="A849:D849"/>
    <mergeCell ref="F849:G849"/>
    <mergeCell ref="C850:G850"/>
    <mergeCell ref="C851:F851"/>
    <mergeCell ref="C852:F852"/>
    <mergeCell ref="C853:F853"/>
    <mergeCell ref="A880:B880"/>
    <mergeCell ref="C880:E880"/>
    <mergeCell ref="H880:S883"/>
    <mergeCell ref="A881:B881"/>
    <mergeCell ref="C881:E881"/>
    <mergeCell ref="A882:D882"/>
    <mergeCell ref="A883:D883"/>
    <mergeCell ref="C449:F449"/>
    <mergeCell ref="C451:D451"/>
    <mergeCell ref="C455:D455"/>
    <mergeCell ref="C456:D456"/>
    <mergeCell ref="F433:G433"/>
    <mergeCell ref="C434:G434"/>
    <mergeCell ref="H434:S456"/>
    <mergeCell ref="C435:F435"/>
    <mergeCell ref="C436:F436"/>
    <mergeCell ref="C437:F437"/>
    <mergeCell ref="C440:D440"/>
    <mergeCell ref="L425:O426"/>
    <mergeCell ref="L427:O428"/>
    <mergeCell ref="P427:P428"/>
    <mergeCell ref="Q427:Q428"/>
    <mergeCell ref="R427:S428"/>
    <mergeCell ref="A429:S429"/>
    <mergeCell ref="A430:B430"/>
    <mergeCell ref="C430:E430"/>
    <mergeCell ref="H430:S433"/>
    <mergeCell ref="A431:B431"/>
    <mergeCell ref="C431:E431"/>
    <mergeCell ref="A432:D432"/>
    <mergeCell ref="F432:G432"/>
    <mergeCell ref="A433:D433"/>
    <mergeCell ref="C441:D441"/>
    <mergeCell ref="C442:F442"/>
    <mergeCell ref="C443:F443"/>
    <mergeCell ref="C444:F444"/>
    <mergeCell ref="C445:F445"/>
    <mergeCell ref="C446:F446"/>
    <mergeCell ref="K457:K458"/>
    <mergeCell ref="L457:O458"/>
    <mergeCell ref="P457:P458"/>
    <mergeCell ref="Q457:Q458"/>
    <mergeCell ref="R457:S458"/>
    <mergeCell ref="H462:S465"/>
    <mergeCell ref="H466:S469"/>
    <mergeCell ref="H470:S486"/>
    <mergeCell ref="A459:C460"/>
    <mergeCell ref="A462:B462"/>
    <mergeCell ref="C462:E462"/>
    <mergeCell ref="A463:B463"/>
    <mergeCell ref="C463:E463"/>
    <mergeCell ref="A464:D464"/>
    <mergeCell ref="A465:D465"/>
    <mergeCell ref="C415:F415"/>
    <mergeCell ref="C416:F416"/>
    <mergeCell ref="C417:F417"/>
    <mergeCell ref="A418:G418"/>
    <mergeCell ref="C419:D419"/>
    <mergeCell ref="C420:D420"/>
    <mergeCell ref="A421:G421"/>
    <mergeCell ref="A425:C426"/>
    <mergeCell ref="A427:C428"/>
    <mergeCell ref="D427:D428"/>
    <mergeCell ref="E427:E428"/>
    <mergeCell ref="F427:I428"/>
    <mergeCell ref="J427:J428"/>
    <mergeCell ref="K427:K428"/>
    <mergeCell ref="C422:D422"/>
    <mergeCell ref="C423:D423"/>
    <mergeCell ref="D425:D426"/>
    <mergeCell ref="E425:E426"/>
    <mergeCell ref="F425:I426"/>
    <mergeCell ref="J425:J426"/>
    <mergeCell ref="K425:K426"/>
    <mergeCell ref="E393:E394"/>
    <mergeCell ref="F393:I394"/>
    <mergeCell ref="J393:J394"/>
    <mergeCell ref="K393:K394"/>
    <mergeCell ref="L393:O394"/>
    <mergeCell ref="P393:P394"/>
    <mergeCell ref="Q393:Q394"/>
    <mergeCell ref="R393:S394"/>
    <mergeCell ref="C388:D388"/>
    <mergeCell ref="A389:G389"/>
    <mergeCell ref="C390:D390"/>
    <mergeCell ref="C391:D391"/>
    <mergeCell ref="C392:D392"/>
    <mergeCell ref="A393:C394"/>
    <mergeCell ref="D393:D394"/>
    <mergeCell ref="A395:C396"/>
    <mergeCell ref="A398:B398"/>
    <mergeCell ref="C398:E398"/>
    <mergeCell ref="D395:D396"/>
    <mergeCell ref="A399:B399"/>
    <mergeCell ref="E395:E396"/>
    <mergeCell ref="F395:I396"/>
    <mergeCell ref="J395:J396"/>
    <mergeCell ref="K395:K396"/>
    <mergeCell ref="L395:O396"/>
    <mergeCell ref="A397:S397"/>
    <mergeCell ref="H398:S401"/>
    <mergeCell ref="C408:D408"/>
    <mergeCell ref="C409:D409"/>
    <mergeCell ref="C410:F410"/>
    <mergeCell ref="C411:F411"/>
    <mergeCell ref="C412:F412"/>
    <mergeCell ref="C413:F413"/>
    <mergeCell ref="C414:F414"/>
    <mergeCell ref="C424:D424"/>
    <mergeCell ref="P395:P396"/>
    <mergeCell ref="Q395:Q396"/>
    <mergeCell ref="R395:S396"/>
    <mergeCell ref="H402:S424"/>
    <mergeCell ref="P425:P426"/>
    <mergeCell ref="Q425:Q426"/>
    <mergeCell ref="R425:S426"/>
    <mergeCell ref="C447:F447"/>
    <mergeCell ref="C448:F448"/>
    <mergeCell ref="A450:G450"/>
    <mergeCell ref="A453:G453"/>
    <mergeCell ref="C452:D452"/>
    <mergeCell ref="C454:D454"/>
    <mergeCell ref="A457:C458"/>
    <mergeCell ref="D457:D458"/>
    <mergeCell ref="E457:E458"/>
    <mergeCell ref="F457:I458"/>
    <mergeCell ref="J457:J458"/>
    <mergeCell ref="P459:P460"/>
    <mergeCell ref="Q459:Q460"/>
    <mergeCell ref="R459:S460"/>
    <mergeCell ref="D459:D460"/>
    <mergeCell ref="E459:E460"/>
    <mergeCell ref="F459:I460"/>
    <mergeCell ref="J459:J460"/>
    <mergeCell ref="K459:K460"/>
    <mergeCell ref="L459:O460"/>
    <mergeCell ref="A461:S461"/>
    <mergeCell ref="C471:F471"/>
    <mergeCell ref="C472:F472"/>
    <mergeCell ref="F464:G464"/>
    <mergeCell ref="F465:G465"/>
    <mergeCell ref="C466:G466"/>
    <mergeCell ref="C467:E467"/>
    <mergeCell ref="C468:E468"/>
    <mergeCell ref="C469:F469"/>
    <mergeCell ref="C470:F470"/>
    <mergeCell ref="A480:G480"/>
    <mergeCell ref="C481:D481"/>
    <mergeCell ref="C473:D473"/>
    <mergeCell ref="C474:D474"/>
    <mergeCell ref="C475:F475"/>
    <mergeCell ref="C476:F476"/>
    <mergeCell ref="C477:F477"/>
    <mergeCell ref="C478:F478"/>
    <mergeCell ref="C479:F479"/>
    <mergeCell ref="C493:E493"/>
    <mergeCell ref="A494:D494"/>
    <mergeCell ref="F494:G494"/>
    <mergeCell ref="A495:D495"/>
    <mergeCell ref="F495:G495"/>
    <mergeCell ref="C496:G496"/>
    <mergeCell ref="C497:F497"/>
    <mergeCell ref="C498:F498"/>
    <mergeCell ref="C499:F499"/>
    <mergeCell ref="C571:E571"/>
    <mergeCell ref="C572:E572"/>
    <mergeCell ref="C573:E573"/>
    <mergeCell ref="C579:D579"/>
    <mergeCell ref="C580:D580"/>
    <mergeCell ref="C581:F581"/>
    <mergeCell ref="C582:F582"/>
    <mergeCell ref="C583:F583"/>
    <mergeCell ref="C584:F584"/>
    <mergeCell ref="C585:F585"/>
    <mergeCell ref="C586:F586"/>
    <mergeCell ref="C587:F587"/>
    <mergeCell ref="C588:F588"/>
    <mergeCell ref="C589:F589"/>
    <mergeCell ref="F558:I559"/>
    <mergeCell ref="J558:J559"/>
    <mergeCell ref="K558:K559"/>
    <mergeCell ref="L558:O559"/>
    <mergeCell ref="P558:P559"/>
    <mergeCell ref="Q558:Q559"/>
    <mergeCell ref="R558:S559"/>
    <mergeCell ref="A554:G554"/>
    <mergeCell ref="C555:D555"/>
    <mergeCell ref="C556:D556"/>
    <mergeCell ref="C557:D557"/>
    <mergeCell ref="A558:C559"/>
    <mergeCell ref="D558:D559"/>
    <mergeCell ref="E558:E559"/>
    <mergeCell ref="P560:P561"/>
    <mergeCell ref="Q560:Q561"/>
    <mergeCell ref="R560:S561"/>
    <mergeCell ref="H567:S580"/>
    <mergeCell ref="H581:S596"/>
    <mergeCell ref="A560:C561"/>
    <mergeCell ref="A563:B563"/>
    <mergeCell ref="C563:E563"/>
    <mergeCell ref="D560:D561"/>
    <mergeCell ref="A564:B564"/>
    <mergeCell ref="E560:E561"/>
    <mergeCell ref="F560:I561"/>
    <mergeCell ref="J560:J561"/>
    <mergeCell ref="K560:K561"/>
    <mergeCell ref="L560:O561"/>
    <mergeCell ref="A562:S562"/>
    <mergeCell ref="H563:S566"/>
    <mergeCell ref="C590:F590"/>
    <mergeCell ref="A591:G591"/>
    <mergeCell ref="C592:D592"/>
    <mergeCell ref="C593:D593"/>
    <mergeCell ref="A594:G594"/>
    <mergeCell ref="C595:D595"/>
    <mergeCell ref="C596:D596"/>
    <mergeCell ref="C516:D516"/>
    <mergeCell ref="C517:D517"/>
    <mergeCell ref="C509:F509"/>
    <mergeCell ref="C510:F510"/>
    <mergeCell ref="C511:F511"/>
    <mergeCell ref="C512:F512"/>
    <mergeCell ref="C513:F513"/>
    <mergeCell ref="C514:F514"/>
    <mergeCell ref="A515:G515"/>
    <mergeCell ref="E487:E488"/>
    <mergeCell ref="F487:I488"/>
    <mergeCell ref="J487:J488"/>
    <mergeCell ref="K487:K488"/>
    <mergeCell ref="L487:O488"/>
    <mergeCell ref="P487:P488"/>
    <mergeCell ref="Q487:Q488"/>
    <mergeCell ref="R487:S488"/>
    <mergeCell ref="C482:D482"/>
    <mergeCell ref="A483:G483"/>
    <mergeCell ref="C484:D484"/>
    <mergeCell ref="C485:D485"/>
    <mergeCell ref="C486:D486"/>
    <mergeCell ref="A487:C488"/>
    <mergeCell ref="D487:D488"/>
    <mergeCell ref="P489:P490"/>
    <mergeCell ref="Q489:Q490"/>
    <mergeCell ref="R489:S490"/>
    <mergeCell ref="H496:S511"/>
    <mergeCell ref="H512:S520"/>
    <mergeCell ref="A489:C490"/>
    <mergeCell ref="A492:B492"/>
    <mergeCell ref="C492:E492"/>
    <mergeCell ref="D489:D490"/>
    <mergeCell ref="A493:B493"/>
    <mergeCell ref="E489:E490"/>
    <mergeCell ref="F489:I490"/>
    <mergeCell ref="J489:J490"/>
    <mergeCell ref="K489:K490"/>
    <mergeCell ref="L489:O490"/>
    <mergeCell ref="A491:S491"/>
    <mergeCell ref="H492:S495"/>
    <mergeCell ref="C500:E500"/>
    <mergeCell ref="C501:E501"/>
    <mergeCell ref="C504:D504"/>
    <mergeCell ref="C505:D505"/>
    <mergeCell ref="C506:F506"/>
    <mergeCell ref="C507:F507"/>
    <mergeCell ref="C508:F508"/>
    <mergeCell ref="C528:E528"/>
    <mergeCell ref="A529:D529"/>
    <mergeCell ref="F529:G529"/>
    <mergeCell ref="A530:D530"/>
    <mergeCell ref="F530:G530"/>
    <mergeCell ref="C531:G531"/>
    <mergeCell ref="C532:F532"/>
    <mergeCell ref="C533:F533"/>
    <mergeCell ref="C534:F534"/>
    <mergeCell ref="C552:D552"/>
    <mergeCell ref="C553:D553"/>
    <mergeCell ref="C545:F545"/>
    <mergeCell ref="C546:F546"/>
    <mergeCell ref="C547:F547"/>
    <mergeCell ref="C548:F548"/>
    <mergeCell ref="C549:F549"/>
    <mergeCell ref="C550:F550"/>
    <mergeCell ref="A551:G551"/>
    <mergeCell ref="F522:I523"/>
    <mergeCell ref="J522:J523"/>
    <mergeCell ref="K522:K523"/>
    <mergeCell ref="L522:O523"/>
    <mergeCell ref="P522:P523"/>
    <mergeCell ref="Q522:Q523"/>
    <mergeCell ref="R522:S523"/>
    <mergeCell ref="A518:G518"/>
    <mergeCell ref="C519:D519"/>
    <mergeCell ref="C520:D520"/>
    <mergeCell ref="C521:D521"/>
    <mergeCell ref="A522:C523"/>
    <mergeCell ref="D522:D523"/>
    <mergeCell ref="E522:E523"/>
    <mergeCell ref="P524:P525"/>
    <mergeCell ref="Q524:Q525"/>
    <mergeCell ref="R524:S525"/>
    <mergeCell ref="H531:S546"/>
    <mergeCell ref="H547:S556"/>
    <mergeCell ref="A524:C525"/>
    <mergeCell ref="A527:B527"/>
    <mergeCell ref="C527:E527"/>
    <mergeCell ref="D524:D525"/>
    <mergeCell ref="A528:B528"/>
    <mergeCell ref="E524:E525"/>
    <mergeCell ref="F524:I525"/>
    <mergeCell ref="J524:J525"/>
    <mergeCell ref="K524:K525"/>
    <mergeCell ref="L524:O525"/>
    <mergeCell ref="A526:S526"/>
    <mergeCell ref="H527:S530"/>
    <mergeCell ref="C535:E535"/>
    <mergeCell ref="C536:E536"/>
    <mergeCell ref="C540:D540"/>
    <mergeCell ref="C541:D541"/>
    <mergeCell ref="C542:F542"/>
    <mergeCell ref="C543:F543"/>
    <mergeCell ref="C544:F544"/>
    <mergeCell ref="C564:E564"/>
    <mergeCell ref="A565:D565"/>
    <mergeCell ref="F565:G565"/>
    <mergeCell ref="A566:D566"/>
    <mergeCell ref="F566:G566"/>
    <mergeCell ref="C567:G567"/>
    <mergeCell ref="C568:F568"/>
    <mergeCell ref="C569:F569"/>
    <mergeCell ref="C570:F570"/>
    <mergeCell ref="C604:E604"/>
    <mergeCell ref="A605:D605"/>
    <mergeCell ref="F605:G605"/>
    <mergeCell ref="A606:D606"/>
    <mergeCell ref="F606:G606"/>
    <mergeCell ref="C607:G607"/>
    <mergeCell ref="C608:F608"/>
    <mergeCell ref="C609:F609"/>
    <mergeCell ref="C610:F610"/>
    <mergeCell ref="L638:O639"/>
    <mergeCell ref="P638:P639"/>
    <mergeCell ref="Q638:Q639"/>
    <mergeCell ref="R638:S639"/>
    <mergeCell ref="C637:D637"/>
    <mergeCell ref="A638:C639"/>
    <mergeCell ref="D638:D639"/>
    <mergeCell ref="E638:E639"/>
    <mergeCell ref="F638:I639"/>
    <mergeCell ref="J638:J639"/>
    <mergeCell ref="K638:K639"/>
    <mergeCell ref="P640:P641"/>
    <mergeCell ref="Q640:Q641"/>
    <mergeCell ref="R640:S641"/>
    <mergeCell ref="A640:C641"/>
    <mergeCell ref="D640:D641"/>
    <mergeCell ref="E640:E641"/>
    <mergeCell ref="F640:I641"/>
    <mergeCell ref="J640:J641"/>
    <mergeCell ref="K640:K641"/>
    <mergeCell ref="L640:O641"/>
    <mergeCell ref="A651:S651"/>
    <mergeCell ref="A652:B652"/>
    <mergeCell ref="C652:E652"/>
    <mergeCell ref="A653:B653"/>
    <mergeCell ref="C653:E653"/>
    <mergeCell ref="F654:G654"/>
    <mergeCell ref="F655:G655"/>
    <mergeCell ref="A654:D654"/>
    <mergeCell ref="A655:D655"/>
    <mergeCell ref="C656:G656"/>
    <mergeCell ref="C657:F657"/>
    <mergeCell ref="C658:F658"/>
    <mergeCell ref="C659:F659"/>
    <mergeCell ref="C660:E660"/>
    <mergeCell ref="A693:B693"/>
    <mergeCell ref="C693:E693"/>
    <mergeCell ref="A694:D694"/>
    <mergeCell ref="F694:G694"/>
    <mergeCell ref="A695:D695"/>
    <mergeCell ref="F695:G695"/>
    <mergeCell ref="C696:G696"/>
    <mergeCell ref="C692:E692"/>
    <mergeCell ref="C697:F697"/>
    <mergeCell ref="C698:F698"/>
    <mergeCell ref="C699:F699"/>
    <mergeCell ref="H696:S706"/>
    <mergeCell ref="H707:S726"/>
    <mergeCell ref="C684:D684"/>
    <mergeCell ref="C685:D685"/>
    <mergeCell ref="C686:D686"/>
    <mergeCell ref="A691:S691"/>
    <mergeCell ref="A692:B692"/>
    <mergeCell ref="H692:S695"/>
    <mergeCell ref="C702:E702"/>
    <mergeCell ref="A720:G720"/>
    <mergeCell ref="C721:D721"/>
    <mergeCell ref="C722:D722"/>
    <mergeCell ref="A723:G723"/>
    <mergeCell ref="C724:D724"/>
    <mergeCell ref="C725:D725"/>
    <mergeCell ref="C726:D726"/>
    <mergeCell ref="C611:E611"/>
    <mergeCell ref="C612:E612"/>
    <mergeCell ref="C613:E613"/>
    <mergeCell ref="C619:D619"/>
    <mergeCell ref="C620:D620"/>
    <mergeCell ref="C621:F621"/>
    <mergeCell ref="C622:F622"/>
    <mergeCell ref="C623:F623"/>
    <mergeCell ref="C624:F624"/>
    <mergeCell ref="C625:F625"/>
    <mergeCell ref="C626:F626"/>
    <mergeCell ref="C627:F627"/>
    <mergeCell ref="C628:F628"/>
    <mergeCell ref="C629:F629"/>
    <mergeCell ref="L598:O599"/>
    <mergeCell ref="P598:P599"/>
    <mergeCell ref="Q598:Q599"/>
    <mergeCell ref="R598:S599"/>
    <mergeCell ref="C597:D597"/>
    <mergeCell ref="A598:C599"/>
    <mergeCell ref="D598:D599"/>
    <mergeCell ref="E598:E599"/>
    <mergeCell ref="F598:I599"/>
    <mergeCell ref="J598:J599"/>
    <mergeCell ref="K598:K599"/>
    <mergeCell ref="P600:P601"/>
    <mergeCell ref="Q600:Q601"/>
    <mergeCell ref="R600:S601"/>
    <mergeCell ref="H607:S620"/>
    <mergeCell ref="H621:S636"/>
    <mergeCell ref="A600:C601"/>
    <mergeCell ref="A603:B603"/>
    <mergeCell ref="C603:E603"/>
    <mergeCell ref="D600:D601"/>
    <mergeCell ref="A604:B604"/>
    <mergeCell ref="E600:E601"/>
    <mergeCell ref="F600:I601"/>
    <mergeCell ref="J600:J601"/>
    <mergeCell ref="K600:K601"/>
    <mergeCell ref="L600:O601"/>
    <mergeCell ref="A602:S602"/>
    <mergeCell ref="H603:S606"/>
    <mergeCell ref="C630:F630"/>
    <mergeCell ref="A631:G631"/>
    <mergeCell ref="C632:D632"/>
    <mergeCell ref="C633:D633"/>
    <mergeCell ref="A634:G634"/>
    <mergeCell ref="C635:D635"/>
    <mergeCell ref="C636:D636"/>
    <mergeCell ref="C673:F673"/>
    <mergeCell ref="C674:F674"/>
    <mergeCell ref="C661:E661"/>
    <mergeCell ref="C662:E662"/>
    <mergeCell ref="C668:D668"/>
    <mergeCell ref="C669:D669"/>
    <mergeCell ref="C670:F670"/>
    <mergeCell ref="C671:F671"/>
    <mergeCell ref="C672:F672"/>
    <mergeCell ref="C675:F675"/>
    <mergeCell ref="C676:F676"/>
    <mergeCell ref="C677:F677"/>
    <mergeCell ref="C678:F678"/>
    <mergeCell ref="C679:F679"/>
    <mergeCell ref="A680:G680"/>
    <mergeCell ref="C681:D681"/>
    <mergeCell ref="A687:C688"/>
    <mergeCell ref="A689:C690"/>
    <mergeCell ref="D689:D690"/>
    <mergeCell ref="E689:E690"/>
    <mergeCell ref="F689:I690"/>
    <mergeCell ref="J689:J690"/>
    <mergeCell ref="K689:K690"/>
    <mergeCell ref="C682:D682"/>
    <mergeCell ref="A683:G683"/>
    <mergeCell ref="D687:D688"/>
    <mergeCell ref="E687:E688"/>
    <mergeCell ref="F687:I688"/>
    <mergeCell ref="J687:J688"/>
    <mergeCell ref="K687:K688"/>
    <mergeCell ref="L689:O690"/>
    <mergeCell ref="P689:P690"/>
    <mergeCell ref="Q689:Q690"/>
    <mergeCell ref="R689:S690"/>
    <mergeCell ref="H652:S655"/>
    <mergeCell ref="H656:S666"/>
    <mergeCell ref="H667:S686"/>
    <mergeCell ref="L687:O688"/>
    <mergeCell ref="P687:P688"/>
    <mergeCell ref="Q687:Q688"/>
    <mergeCell ref="R687:S688"/>
    <mergeCell ref="C700:E700"/>
    <mergeCell ref="C701:E701"/>
    <mergeCell ref="C708:D708"/>
    <mergeCell ref="C709:D709"/>
    <mergeCell ref="C710:F710"/>
    <mergeCell ref="C711:F711"/>
    <mergeCell ref="C712:F712"/>
    <mergeCell ref="C713:F713"/>
    <mergeCell ref="C714:F714"/>
    <mergeCell ref="C715:F715"/>
    <mergeCell ref="C716:F716"/>
    <mergeCell ref="C717:F717"/>
    <mergeCell ref="C718:F718"/>
    <mergeCell ref="C719:F719"/>
    <mergeCell ref="C733:E733"/>
    <mergeCell ref="A734:D734"/>
    <mergeCell ref="F734:G734"/>
    <mergeCell ref="A735:D735"/>
    <mergeCell ref="F735:G735"/>
    <mergeCell ref="C736:G736"/>
    <mergeCell ref="C737:F737"/>
    <mergeCell ref="C738:F738"/>
    <mergeCell ref="C739:F739"/>
    <mergeCell ref="P1099:P1100"/>
    <mergeCell ref="Q1099:Q1100"/>
    <mergeCell ref="R1099:S1100"/>
    <mergeCell ref="A1099:C1100"/>
    <mergeCell ref="A1102:B1102"/>
    <mergeCell ref="C1102:E1102"/>
    <mergeCell ref="D1099:D1100"/>
    <mergeCell ref="A1103:B1103"/>
    <mergeCell ref="C1103:E1103"/>
    <mergeCell ref="A1104:D1104"/>
    <mergeCell ref="E1099:E1100"/>
    <mergeCell ref="F1099:I1100"/>
    <mergeCell ref="J1099:J1100"/>
    <mergeCell ref="K1099:K1100"/>
    <mergeCell ref="L1099:O1100"/>
    <mergeCell ref="A1101:S1101"/>
    <mergeCell ref="H1102:S1105"/>
    <mergeCell ref="F1104:G1104"/>
    <mergeCell ref="A1105:D1105"/>
    <mergeCell ref="F1105:G1105"/>
    <mergeCell ref="C1106:G1106"/>
    <mergeCell ref="C1107:F1107"/>
    <mergeCell ref="C1108:F1108"/>
    <mergeCell ref="C1109:E1109"/>
    <mergeCell ref="C1110:E1110"/>
    <mergeCell ref="C1111:D1111"/>
    <mergeCell ref="C1112:D1112"/>
    <mergeCell ref="C1113:F1113"/>
    <mergeCell ref="C1114:F1114"/>
    <mergeCell ref="C1115:F1115"/>
    <mergeCell ref="C1116:F1116"/>
    <mergeCell ref="C1117:F1117"/>
    <mergeCell ref="A1118:G1118"/>
    <mergeCell ref="C1119:D1119"/>
    <mergeCell ref="C1120:D1120"/>
    <mergeCell ref="A1121:G1121"/>
    <mergeCell ref="C1122:D1122"/>
    <mergeCell ref="C1123:D1123"/>
    <mergeCell ref="C1124:D1124"/>
    <mergeCell ref="A1125:C1126"/>
    <mergeCell ref="D1125:D1126"/>
    <mergeCell ref="E1125:E1126"/>
    <mergeCell ref="F1125:I1126"/>
    <mergeCell ref="J1125:J1126"/>
    <mergeCell ref="K1125:K1126"/>
    <mergeCell ref="A1127:C1128"/>
    <mergeCell ref="D1127:D1128"/>
    <mergeCell ref="E1127:E1128"/>
    <mergeCell ref="F1127:I1128"/>
    <mergeCell ref="J1127:J1128"/>
    <mergeCell ref="K1127:K1128"/>
    <mergeCell ref="A1129:S1129"/>
    <mergeCell ref="A1130:B1130"/>
    <mergeCell ref="C1130:E1130"/>
    <mergeCell ref="H1130:S1133"/>
    <mergeCell ref="A1131:B1131"/>
    <mergeCell ref="C1131:E1131"/>
    <mergeCell ref="A1132:D1132"/>
    <mergeCell ref="A1133:D1133"/>
    <mergeCell ref="F1132:G1132"/>
    <mergeCell ref="F1133:G1133"/>
    <mergeCell ref="C1134:G1134"/>
    <mergeCell ref="C1135:F1135"/>
    <mergeCell ref="C1136:F1136"/>
    <mergeCell ref="C1137:E1137"/>
    <mergeCell ref="C1138:E1138"/>
    <mergeCell ref="C1139:D1139"/>
    <mergeCell ref="C1140:D1140"/>
    <mergeCell ref="C1141:F1141"/>
    <mergeCell ref="C1142:F1142"/>
    <mergeCell ref="C1143:F1143"/>
    <mergeCell ref="C1144:F1144"/>
    <mergeCell ref="C1145:F1145"/>
    <mergeCell ref="A1146:G1146"/>
    <mergeCell ref="C1147:D1147"/>
    <mergeCell ref="C1148:D1148"/>
    <mergeCell ref="A1149:G1149"/>
    <mergeCell ref="C1150:D1150"/>
    <mergeCell ref="C1151:D1151"/>
    <mergeCell ref="C1152:D1152"/>
    <mergeCell ref="C888:E888"/>
    <mergeCell ref="C889:E889"/>
    <mergeCell ref="C892:F892"/>
    <mergeCell ref="C893:F893"/>
    <mergeCell ref="C894:F894"/>
    <mergeCell ref="C895:F895"/>
    <mergeCell ref="C896:F896"/>
    <mergeCell ref="C897:F897"/>
    <mergeCell ref="C898:F898"/>
    <mergeCell ref="C899:F899"/>
    <mergeCell ref="A901:G901"/>
    <mergeCell ref="A904:G904"/>
    <mergeCell ref="C903:D903"/>
    <mergeCell ref="C905:D905"/>
    <mergeCell ref="A910:C911"/>
    <mergeCell ref="A913:B913"/>
    <mergeCell ref="C913:E913"/>
    <mergeCell ref="C906:D906"/>
    <mergeCell ref="C907:D907"/>
    <mergeCell ref="A908:C909"/>
    <mergeCell ref="D908:D909"/>
    <mergeCell ref="E908:E909"/>
    <mergeCell ref="D910:D911"/>
    <mergeCell ref="E910:E911"/>
    <mergeCell ref="Q943:Q944"/>
    <mergeCell ref="R943:S944"/>
    <mergeCell ref="H917:S940"/>
    <mergeCell ref="L941:O942"/>
    <mergeCell ref="P941:P942"/>
    <mergeCell ref="Q941:Q942"/>
    <mergeCell ref="R941:S942"/>
    <mergeCell ref="L943:O944"/>
    <mergeCell ref="P943:P944"/>
    <mergeCell ref="H952:S974"/>
    <mergeCell ref="J975:J976"/>
    <mergeCell ref="K975:K976"/>
    <mergeCell ref="L975:O976"/>
    <mergeCell ref="P975:P976"/>
    <mergeCell ref="Q975:Q976"/>
    <mergeCell ref="R975:S976"/>
    <mergeCell ref="J977:J978"/>
    <mergeCell ref="K977:K978"/>
    <mergeCell ref="L977:O978"/>
    <mergeCell ref="P977:P978"/>
    <mergeCell ref="Q977:Q978"/>
    <mergeCell ref="R977:S978"/>
    <mergeCell ref="H986:S1008"/>
    <mergeCell ref="K1011:K1012"/>
    <mergeCell ref="L1011:O1012"/>
    <mergeCell ref="P1011:P1012"/>
    <mergeCell ref="Q1011:Q1012"/>
    <mergeCell ref="J1009:J1010"/>
    <mergeCell ref="K1009:K1010"/>
    <mergeCell ref="L1009:O1010"/>
    <mergeCell ref="P1009:P1010"/>
    <mergeCell ref="Q1009:Q1010"/>
    <mergeCell ref="R1009:S1010"/>
    <mergeCell ref="J1011:J1012"/>
    <mergeCell ref="R1011:S1012"/>
    <mergeCell ref="C900:F900"/>
    <mergeCell ref="C902:D902"/>
    <mergeCell ref="F882:G882"/>
    <mergeCell ref="F883:G883"/>
    <mergeCell ref="C884:G884"/>
    <mergeCell ref="H884:S907"/>
    <mergeCell ref="C885:F885"/>
    <mergeCell ref="C886:F886"/>
    <mergeCell ref="C887:F887"/>
    <mergeCell ref="F908:I909"/>
    <mergeCell ref="J908:J909"/>
    <mergeCell ref="K908:K909"/>
    <mergeCell ref="L908:O909"/>
    <mergeCell ref="P908:P909"/>
    <mergeCell ref="Q908:Q909"/>
    <mergeCell ref="R908:S909"/>
    <mergeCell ref="A912:S912"/>
    <mergeCell ref="H913:S916"/>
    <mergeCell ref="A914:B914"/>
    <mergeCell ref="C914:E914"/>
    <mergeCell ref="A915:D915"/>
    <mergeCell ref="F915:G915"/>
    <mergeCell ref="A916:D916"/>
    <mergeCell ref="F916:G916"/>
    <mergeCell ref="C917:G917"/>
    <mergeCell ref="C918:F918"/>
    <mergeCell ref="C919:F919"/>
    <mergeCell ref="C920:F920"/>
    <mergeCell ref="C921:E921"/>
    <mergeCell ref="C922:E922"/>
    <mergeCell ref="C925:F925"/>
    <mergeCell ref="C926:F926"/>
    <mergeCell ref="C927:F927"/>
    <mergeCell ref="C928:F928"/>
    <mergeCell ref="C929:F929"/>
    <mergeCell ref="C930:F930"/>
    <mergeCell ref="C931:F931"/>
    <mergeCell ref="F910:I911"/>
    <mergeCell ref="J910:J911"/>
    <mergeCell ref="K910:K911"/>
    <mergeCell ref="L910:O911"/>
    <mergeCell ref="P910:P911"/>
    <mergeCell ref="Q910:Q911"/>
    <mergeCell ref="R910:S911"/>
    <mergeCell ref="C932:F932"/>
    <mergeCell ref="C933:F933"/>
    <mergeCell ref="A934:G934"/>
    <mergeCell ref="C935:D935"/>
    <mergeCell ref="C936:D936"/>
    <mergeCell ref="A937:G937"/>
    <mergeCell ref="C938:D938"/>
    <mergeCell ref="C939:D939"/>
    <mergeCell ref="C940:D940"/>
    <mergeCell ref="D941:D942"/>
    <mergeCell ref="E941:E942"/>
    <mergeCell ref="F941:I942"/>
    <mergeCell ref="J941:J942"/>
    <mergeCell ref="K941:K942"/>
    <mergeCell ref="A943:C944"/>
    <mergeCell ref="A946:B946"/>
    <mergeCell ref="C946:E946"/>
    <mergeCell ref="A941:C942"/>
    <mergeCell ref="A947:B947"/>
    <mergeCell ref="C947:E947"/>
    <mergeCell ref="A948:D948"/>
    <mergeCell ref="D943:D944"/>
    <mergeCell ref="E943:E944"/>
    <mergeCell ref="F943:I944"/>
    <mergeCell ref="J943:J944"/>
    <mergeCell ref="K943:K944"/>
    <mergeCell ref="A945:S945"/>
    <mergeCell ref="H946:S949"/>
    <mergeCell ref="F948:G948"/>
    <mergeCell ref="A949:D949"/>
    <mergeCell ref="F949:G949"/>
    <mergeCell ref="H950:I951"/>
    <mergeCell ref="J950:M951"/>
    <mergeCell ref="N950:O951"/>
    <mergeCell ref="P950:S951"/>
    <mergeCell ref="C950:G950"/>
    <mergeCell ref="C951:F951"/>
    <mergeCell ref="C952:F952"/>
    <mergeCell ref="C953:F953"/>
    <mergeCell ref="C954:E954"/>
    <mergeCell ref="C955:E955"/>
    <mergeCell ref="C958:F958"/>
    <mergeCell ref="C959:F959"/>
    <mergeCell ref="C960:F960"/>
    <mergeCell ref="C961:F961"/>
    <mergeCell ref="C962:F962"/>
    <mergeCell ref="C963:F963"/>
    <mergeCell ref="C964:F964"/>
    <mergeCell ref="C965:F965"/>
    <mergeCell ref="C966:F966"/>
    <mergeCell ref="C967:F967"/>
    <mergeCell ref="A968:G968"/>
    <mergeCell ref="C969:D969"/>
    <mergeCell ref="C970:D970"/>
    <mergeCell ref="A971:G971"/>
    <mergeCell ref="C972:D972"/>
    <mergeCell ref="A977:C978"/>
    <mergeCell ref="A980:B980"/>
    <mergeCell ref="C980:E980"/>
    <mergeCell ref="C973:D973"/>
    <mergeCell ref="C974:D974"/>
    <mergeCell ref="A975:C976"/>
    <mergeCell ref="D975:D976"/>
    <mergeCell ref="E975:E976"/>
    <mergeCell ref="F975:I976"/>
    <mergeCell ref="F977:I978"/>
    <mergeCell ref="D977:D978"/>
    <mergeCell ref="E977:E978"/>
    <mergeCell ref="A979:S979"/>
    <mergeCell ref="H980:S983"/>
    <mergeCell ref="A981:B981"/>
    <mergeCell ref="C981:E981"/>
    <mergeCell ref="F982:G982"/>
    <mergeCell ref="F983:G983"/>
    <mergeCell ref="A982:D982"/>
    <mergeCell ref="A983:D983"/>
    <mergeCell ref="C984:G984"/>
    <mergeCell ref="H984:I985"/>
    <mergeCell ref="J984:M985"/>
    <mergeCell ref="N984:O985"/>
    <mergeCell ref="P984:S985"/>
    <mergeCell ref="C1021:E1021"/>
    <mergeCell ref="C1022:E1022"/>
    <mergeCell ref="F1016:G1016"/>
    <mergeCell ref="F1017:G1017"/>
    <mergeCell ref="C1018:G1018"/>
    <mergeCell ref="H1018:I1019"/>
    <mergeCell ref="J1018:K1019"/>
    <mergeCell ref="C1019:F1019"/>
    <mergeCell ref="C1020:F1020"/>
    <mergeCell ref="P1043:P1044"/>
    <mergeCell ref="Q1043:Q1044"/>
    <mergeCell ref="R1043:S1044"/>
    <mergeCell ref="D1043:D1044"/>
    <mergeCell ref="E1043:E1044"/>
    <mergeCell ref="F1043:I1044"/>
    <mergeCell ref="J1043:J1044"/>
    <mergeCell ref="K1043:K1044"/>
    <mergeCell ref="L1043:O1044"/>
    <mergeCell ref="A1045:S1045"/>
    <mergeCell ref="P1153:P1154"/>
    <mergeCell ref="Q1153:Q1154"/>
    <mergeCell ref="R1153:S1154"/>
    <mergeCell ref="A1153:C1154"/>
    <mergeCell ref="D1153:D1154"/>
    <mergeCell ref="E1153:E1154"/>
    <mergeCell ref="F1153:I1154"/>
    <mergeCell ref="J1153:J1154"/>
    <mergeCell ref="K1153:K1154"/>
    <mergeCell ref="L1153:O1154"/>
    <mergeCell ref="P1155:P1156"/>
    <mergeCell ref="Q1155:Q1156"/>
    <mergeCell ref="R1155:S1156"/>
    <mergeCell ref="A1155:C1156"/>
    <mergeCell ref="A1158:B1158"/>
    <mergeCell ref="C1158:E1158"/>
    <mergeCell ref="D1155:D1156"/>
    <mergeCell ref="A1159:B1159"/>
    <mergeCell ref="E1155:E1156"/>
    <mergeCell ref="F1155:I1156"/>
    <mergeCell ref="J1155:J1156"/>
    <mergeCell ref="K1155:K1156"/>
    <mergeCell ref="L1155:O1156"/>
    <mergeCell ref="A1157:S1157"/>
    <mergeCell ref="H1158:S1161"/>
    <mergeCell ref="C1166:E1166"/>
    <mergeCell ref="C1167:E1167"/>
    <mergeCell ref="C1168:E1168"/>
    <mergeCell ref="C1159:E1159"/>
    <mergeCell ref="A1160:D1160"/>
    <mergeCell ref="F1160:G1160"/>
    <mergeCell ref="A1161:D1161"/>
    <mergeCell ref="F1161:G1161"/>
    <mergeCell ref="C1162:G1162"/>
    <mergeCell ref="C1163:F1163"/>
    <mergeCell ref="C1164:F1164"/>
    <mergeCell ref="C1165:F1165"/>
    <mergeCell ref="C1174:D1174"/>
    <mergeCell ref="C1175:D1175"/>
    <mergeCell ref="C1176:F1176"/>
    <mergeCell ref="C1177:F1177"/>
    <mergeCell ref="C1178:F1178"/>
    <mergeCell ref="C1179:F1179"/>
    <mergeCell ref="C1180:F1180"/>
    <mergeCell ref="C1181:F1181"/>
    <mergeCell ref="C1182:F1182"/>
    <mergeCell ref="C1183:F1183"/>
    <mergeCell ref="C1184:F1184"/>
    <mergeCell ref="C1185:F1185"/>
    <mergeCell ref="A1186:G1186"/>
    <mergeCell ref="C1187:D1187"/>
    <mergeCell ref="E1193:E1194"/>
    <mergeCell ref="F1193:I1194"/>
    <mergeCell ref="J1193:J1194"/>
    <mergeCell ref="K1193:K1194"/>
    <mergeCell ref="C1188:D1188"/>
    <mergeCell ref="A1189:G1189"/>
    <mergeCell ref="C1190:D1190"/>
    <mergeCell ref="C1191:D1191"/>
    <mergeCell ref="C1192:D1192"/>
    <mergeCell ref="A1193:C1194"/>
    <mergeCell ref="D1193:D1194"/>
    <mergeCell ref="A1195:C1196"/>
    <mergeCell ref="D1195:D1196"/>
    <mergeCell ref="E1195:E1196"/>
    <mergeCell ref="F1195:I1196"/>
    <mergeCell ref="J1195:J1196"/>
    <mergeCell ref="K1195:K1196"/>
    <mergeCell ref="A1197:S1197"/>
    <mergeCell ref="C1246:E1246"/>
    <mergeCell ref="C1247:E1247"/>
    <mergeCell ref="C1248:E1248"/>
    <mergeCell ref="C1254:D1254"/>
    <mergeCell ref="C1255:D1255"/>
    <mergeCell ref="C1256:F1256"/>
    <mergeCell ref="C1257:F1257"/>
    <mergeCell ref="C1258:F1258"/>
    <mergeCell ref="C1259:F1259"/>
    <mergeCell ref="C1260:F1260"/>
    <mergeCell ref="C1261:F1261"/>
    <mergeCell ref="C1262:F1262"/>
    <mergeCell ref="C1263:F1263"/>
    <mergeCell ref="C1264:F1264"/>
    <mergeCell ref="P1235:P1236"/>
    <mergeCell ref="Q1235:Q1236"/>
    <mergeCell ref="R1235:S1236"/>
    <mergeCell ref="A1235:C1236"/>
    <mergeCell ref="A1238:B1238"/>
    <mergeCell ref="C1238:E1238"/>
    <mergeCell ref="D1235:D1236"/>
    <mergeCell ref="A1239:B1239"/>
    <mergeCell ref="C1239:E1239"/>
    <mergeCell ref="A1240:D1240"/>
    <mergeCell ref="E1235:E1236"/>
    <mergeCell ref="F1235:I1236"/>
    <mergeCell ref="J1235:J1236"/>
    <mergeCell ref="K1235:K1236"/>
    <mergeCell ref="L1235:O1236"/>
    <mergeCell ref="A1237:S1237"/>
    <mergeCell ref="H1238:S1241"/>
    <mergeCell ref="F1240:G1240"/>
    <mergeCell ref="A1241:D1241"/>
    <mergeCell ref="F1241:G1241"/>
    <mergeCell ref="C1242:G1242"/>
    <mergeCell ref="C1243:F1243"/>
    <mergeCell ref="C1244:F1244"/>
    <mergeCell ref="C1245:F1245"/>
    <mergeCell ref="C1265:F1265"/>
    <mergeCell ref="A1266:G1266"/>
    <mergeCell ref="C985:F985"/>
    <mergeCell ref="C986:F986"/>
    <mergeCell ref="C987:F987"/>
    <mergeCell ref="C988:E988"/>
    <mergeCell ref="C989:E989"/>
    <mergeCell ref="C992:F992"/>
    <mergeCell ref="C993:F993"/>
    <mergeCell ref="C994:F994"/>
    <mergeCell ref="C995:F995"/>
    <mergeCell ref="C996:F996"/>
    <mergeCell ref="C997:F997"/>
    <mergeCell ref="C998:F998"/>
    <mergeCell ref="C999:F999"/>
    <mergeCell ref="C1000:F1000"/>
    <mergeCell ref="C1001:F1001"/>
    <mergeCell ref="A1002:G1002"/>
    <mergeCell ref="C1003:D1003"/>
    <mergeCell ref="C1004:D1004"/>
    <mergeCell ref="A1005:G1005"/>
    <mergeCell ref="C1006:D1006"/>
    <mergeCell ref="C1007:D1007"/>
    <mergeCell ref="E1011:E1012"/>
    <mergeCell ref="F1011:I1012"/>
    <mergeCell ref="A1013:S1013"/>
    <mergeCell ref="C1008:D1008"/>
    <mergeCell ref="A1009:C1010"/>
    <mergeCell ref="D1009:D1010"/>
    <mergeCell ref="E1009:E1010"/>
    <mergeCell ref="F1009:I1010"/>
    <mergeCell ref="A1011:C1012"/>
    <mergeCell ref="D1011:D1012"/>
    <mergeCell ref="A1014:B1014"/>
    <mergeCell ref="C1014:E1014"/>
    <mergeCell ref="H1014:S1017"/>
    <mergeCell ref="A1015:B1015"/>
    <mergeCell ref="C1015:E1015"/>
    <mergeCell ref="A1016:D1016"/>
    <mergeCell ref="A1017:D1017"/>
    <mergeCell ref="C1028:F1028"/>
    <mergeCell ref="C1029:F1029"/>
    <mergeCell ref="C1030:F1030"/>
    <mergeCell ref="C1055:D1055"/>
    <mergeCell ref="C1056:D1056"/>
    <mergeCell ref="F1048:G1048"/>
    <mergeCell ref="F1049:G1049"/>
    <mergeCell ref="C1050:G1050"/>
    <mergeCell ref="C1051:F1051"/>
    <mergeCell ref="C1052:F1052"/>
    <mergeCell ref="C1053:E1053"/>
    <mergeCell ref="C1054:E1054"/>
    <mergeCell ref="C1057:F1057"/>
    <mergeCell ref="C1058:F1058"/>
    <mergeCell ref="C1059:F1059"/>
    <mergeCell ref="C1060:F1060"/>
    <mergeCell ref="C1061:F1061"/>
    <mergeCell ref="A1062:G1062"/>
    <mergeCell ref="C1063:D1063"/>
    <mergeCell ref="A1069:C1070"/>
    <mergeCell ref="A1071:C1072"/>
    <mergeCell ref="D1071:D1072"/>
    <mergeCell ref="E1071:E1072"/>
    <mergeCell ref="F1071:I1072"/>
    <mergeCell ref="J1071:J1072"/>
    <mergeCell ref="K1071:K1072"/>
    <mergeCell ref="C1064:D1064"/>
    <mergeCell ref="A1065:G1065"/>
    <mergeCell ref="D1069:D1070"/>
    <mergeCell ref="E1069:E1070"/>
    <mergeCell ref="F1069:I1070"/>
    <mergeCell ref="J1069:J1070"/>
    <mergeCell ref="K1069:K1070"/>
    <mergeCell ref="K1041:K1042"/>
    <mergeCell ref="L1041:O1042"/>
    <mergeCell ref="P1041:P1042"/>
    <mergeCell ref="Q1041:Q1042"/>
    <mergeCell ref="R1041:S1042"/>
    <mergeCell ref="H1046:S1049"/>
    <mergeCell ref="H1050:S1068"/>
    <mergeCell ref="L1069:O1070"/>
    <mergeCell ref="P1069:P1070"/>
    <mergeCell ref="Q1069:Q1070"/>
    <mergeCell ref="R1069:S1070"/>
    <mergeCell ref="P1071:P1072"/>
    <mergeCell ref="Q1071:Q1072"/>
    <mergeCell ref="R1071:S1072"/>
    <mergeCell ref="L1071:O1072"/>
    <mergeCell ref="H1078:S1096"/>
    <mergeCell ref="H1106:S1124"/>
    <mergeCell ref="L1125:O1126"/>
    <mergeCell ref="P1125:P1126"/>
    <mergeCell ref="Q1125:Q1126"/>
    <mergeCell ref="R1125:S1126"/>
    <mergeCell ref="P1193:P1194"/>
    <mergeCell ref="Q1193:Q1194"/>
    <mergeCell ref="L1195:O1196"/>
    <mergeCell ref="P1195:P1196"/>
    <mergeCell ref="Q1195:Q1196"/>
    <mergeCell ref="R1195:S1196"/>
    <mergeCell ref="H1202:S1232"/>
    <mergeCell ref="H1242:S1271"/>
    <mergeCell ref="L1127:O1128"/>
    <mergeCell ref="P1127:P1128"/>
    <mergeCell ref="Q1127:Q1128"/>
    <mergeCell ref="R1127:S1128"/>
    <mergeCell ref="H1134:S1152"/>
    <mergeCell ref="H1162:S1191"/>
    <mergeCell ref="L1193:O1194"/>
    <mergeCell ref="R1193:S1194"/>
    <mergeCell ref="C1027:F1027"/>
    <mergeCell ref="C1031:F1031"/>
    <mergeCell ref="C1032:F1032"/>
    <mergeCell ref="C1033:F1033"/>
    <mergeCell ref="A1034:G1034"/>
    <mergeCell ref="C1035:D1035"/>
    <mergeCell ref="C1036:D1036"/>
    <mergeCell ref="A1037:G1037"/>
    <mergeCell ref="L1018:S1019"/>
    <mergeCell ref="H1020:S1029"/>
    <mergeCell ref="C1023:D1023"/>
    <mergeCell ref="C1024:D1024"/>
    <mergeCell ref="C1025:F1025"/>
    <mergeCell ref="C1026:F1026"/>
    <mergeCell ref="H1030:S1040"/>
    <mergeCell ref="C1040:D1040"/>
    <mergeCell ref="C1038:D1038"/>
    <mergeCell ref="C1039:D1039"/>
    <mergeCell ref="A1041:C1042"/>
    <mergeCell ref="D1041:D1042"/>
    <mergeCell ref="E1041:E1042"/>
    <mergeCell ref="F1041:I1042"/>
    <mergeCell ref="J1041:J1042"/>
    <mergeCell ref="A1043:C1044"/>
    <mergeCell ref="A1046:B1046"/>
    <mergeCell ref="C1046:E1046"/>
    <mergeCell ref="A1047:B1047"/>
    <mergeCell ref="C1047:E1047"/>
    <mergeCell ref="A1048:D1048"/>
    <mergeCell ref="A1049:D1049"/>
    <mergeCell ref="A1075:B1075"/>
    <mergeCell ref="C1075:E1075"/>
    <mergeCell ref="A1076:D1076"/>
    <mergeCell ref="F1076:G1076"/>
    <mergeCell ref="C1066:D1066"/>
    <mergeCell ref="C1067:D1067"/>
    <mergeCell ref="C1068:D1068"/>
    <mergeCell ref="A1073:S1073"/>
    <mergeCell ref="A1074:B1074"/>
    <mergeCell ref="C1074:E1074"/>
    <mergeCell ref="H1074:S1077"/>
    <mergeCell ref="A1077:D1077"/>
    <mergeCell ref="F1077:G1077"/>
    <mergeCell ref="C1078:G1078"/>
    <mergeCell ref="C1079:F1079"/>
    <mergeCell ref="C1080:F1080"/>
    <mergeCell ref="C1081:E1081"/>
    <mergeCell ref="C1082:E1082"/>
    <mergeCell ref="C1083:D1083"/>
    <mergeCell ref="C1084:D1084"/>
    <mergeCell ref="C1085:F1085"/>
    <mergeCell ref="C1086:F1086"/>
    <mergeCell ref="C1087:F1087"/>
    <mergeCell ref="C1088:F1088"/>
    <mergeCell ref="C1089:F1089"/>
    <mergeCell ref="P1097:P1098"/>
    <mergeCell ref="Q1097:Q1098"/>
    <mergeCell ref="R1097:S1098"/>
    <mergeCell ref="A1097:C1098"/>
    <mergeCell ref="D1097:D1098"/>
    <mergeCell ref="E1097:E1098"/>
    <mergeCell ref="F1097:I1098"/>
    <mergeCell ref="J1097:J1098"/>
    <mergeCell ref="K1097:K1098"/>
    <mergeCell ref="L1097:O1098"/>
    <mergeCell ref="A1090:G1090"/>
    <mergeCell ref="C1091:D1091"/>
    <mergeCell ref="C1092:D1092"/>
    <mergeCell ref="A1093:G1093"/>
    <mergeCell ref="C1094:D1094"/>
    <mergeCell ref="C1095:D1095"/>
    <mergeCell ref="C1096:D1096"/>
    <mergeCell ref="A1198:B1198"/>
    <mergeCell ref="C1198:E1198"/>
    <mergeCell ref="H1198:S1201"/>
    <mergeCell ref="A1199:B1199"/>
    <mergeCell ref="C1199:E1199"/>
    <mergeCell ref="A1200:D1200"/>
    <mergeCell ref="A1201:D1201"/>
    <mergeCell ref="F1200:G1200"/>
    <mergeCell ref="F1201:G1201"/>
    <mergeCell ref="C1202:G1202"/>
    <mergeCell ref="C1203:F1203"/>
    <mergeCell ref="C1204:F1204"/>
    <mergeCell ref="C1205:F1205"/>
    <mergeCell ref="C1206:E1206"/>
    <mergeCell ref="C1207:E1207"/>
    <mergeCell ref="C1208:E1208"/>
    <mergeCell ref="C1214:D1214"/>
    <mergeCell ref="C1215:D1215"/>
    <mergeCell ref="C1216:F1216"/>
    <mergeCell ref="C1217:F1217"/>
    <mergeCell ref="C1218:F1218"/>
    <mergeCell ref="P1233:P1234"/>
    <mergeCell ref="Q1233:Q1234"/>
    <mergeCell ref="R1233:S1234"/>
    <mergeCell ref="A1233:C1234"/>
    <mergeCell ref="D1233:D1234"/>
    <mergeCell ref="E1233:E1234"/>
    <mergeCell ref="F1233:I1234"/>
    <mergeCell ref="J1233:J1234"/>
    <mergeCell ref="K1233:K1234"/>
    <mergeCell ref="L1233:O1234"/>
    <mergeCell ref="A1226:G1226"/>
    <mergeCell ref="C1227:D1227"/>
    <mergeCell ref="C1228:D1228"/>
    <mergeCell ref="A1229:G1229"/>
    <mergeCell ref="C1230:D1230"/>
    <mergeCell ref="C1231:D1231"/>
    <mergeCell ref="C1232:D1232"/>
    <mergeCell ref="C1219:F1219"/>
    <mergeCell ref="C1220:F1220"/>
    <mergeCell ref="C1221:F1221"/>
    <mergeCell ref="C1222:F1222"/>
    <mergeCell ref="C1223:F1223"/>
    <mergeCell ref="C1224:F1224"/>
    <mergeCell ref="C1225:F1225"/>
    <mergeCell ref="D1275:D1276"/>
    <mergeCell ref="A1279:B1279"/>
    <mergeCell ref="E1275:E1276"/>
    <mergeCell ref="F1275:I1276"/>
    <mergeCell ref="J1275:J1276"/>
    <mergeCell ref="K1275:K1276"/>
    <mergeCell ref="L1275:O1276"/>
    <mergeCell ref="A1277:S1277"/>
    <mergeCell ref="H1278:S1281"/>
    <mergeCell ref="F1281:G1281"/>
    <mergeCell ref="C1299:F1299"/>
    <mergeCell ref="C1300:F1300"/>
    <mergeCell ref="C1287:E1287"/>
    <mergeCell ref="C1288:E1288"/>
    <mergeCell ref="C1294:D1294"/>
    <mergeCell ref="C1295:D1295"/>
    <mergeCell ref="C1296:F1296"/>
    <mergeCell ref="C1297:F1297"/>
    <mergeCell ref="C1298:F1298"/>
    <mergeCell ref="C1301:F1301"/>
    <mergeCell ref="C1302:F1302"/>
    <mergeCell ref="C1303:F1303"/>
    <mergeCell ref="C1304:F1304"/>
    <mergeCell ref="C1305:F1305"/>
    <mergeCell ref="A1306:G1306"/>
    <mergeCell ref="C1307:D1307"/>
    <mergeCell ref="A1313:C1314"/>
    <mergeCell ref="A1315:C1316"/>
    <mergeCell ref="D1315:D1316"/>
    <mergeCell ref="E1315:E1316"/>
    <mergeCell ref="F1315:I1316"/>
    <mergeCell ref="J1315:J1316"/>
    <mergeCell ref="K1315:K1316"/>
    <mergeCell ref="C1308:D1308"/>
    <mergeCell ref="A1309:G1309"/>
    <mergeCell ref="D1313:D1314"/>
    <mergeCell ref="E1313:E1314"/>
    <mergeCell ref="F1313:I1314"/>
    <mergeCell ref="J1313:J1314"/>
    <mergeCell ref="K1313:K1314"/>
    <mergeCell ref="Q1273:Q1274"/>
    <mergeCell ref="R1273:S1274"/>
    <mergeCell ref="D1273:D1274"/>
    <mergeCell ref="E1273:E1274"/>
    <mergeCell ref="F1273:I1274"/>
    <mergeCell ref="J1273:J1274"/>
    <mergeCell ref="K1273:K1274"/>
    <mergeCell ref="L1273:O1274"/>
    <mergeCell ref="P1273:P1274"/>
    <mergeCell ref="C1267:D1267"/>
    <mergeCell ref="C1268:D1268"/>
    <mergeCell ref="A1269:G1269"/>
    <mergeCell ref="C1270:D1270"/>
    <mergeCell ref="C1271:D1271"/>
    <mergeCell ref="C1272:D1272"/>
    <mergeCell ref="A1273:C1274"/>
    <mergeCell ref="A1275:C1276"/>
    <mergeCell ref="A1278:B1278"/>
    <mergeCell ref="C1278:E1278"/>
    <mergeCell ref="C1279:E1279"/>
    <mergeCell ref="A1280:D1280"/>
    <mergeCell ref="C1310:D1310"/>
    <mergeCell ref="C1311:D1311"/>
    <mergeCell ref="C1312:D1312"/>
    <mergeCell ref="F1280:G1280"/>
    <mergeCell ref="A1281:D1281"/>
    <mergeCell ref="C1282:G1282"/>
    <mergeCell ref="C1283:F1283"/>
    <mergeCell ref="C1284:F1284"/>
    <mergeCell ref="C1285:F1285"/>
    <mergeCell ref="C1286:E1286"/>
    <mergeCell ref="P1275:P1276"/>
    <mergeCell ref="Q1275:Q1276"/>
    <mergeCell ref="R1275:S1276"/>
    <mergeCell ref="H1282:S1311"/>
    <mergeCell ref="P1313:P1314"/>
    <mergeCell ref="Q1313:Q1314"/>
    <mergeCell ref="R1313:S1314"/>
    <mergeCell ref="P1355:P1356"/>
    <mergeCell ref="Q1355:Q1356"/>
    <mergeCell ref="R1355:S1356"/>
    <mergeCell ref="D1355:D1356"/>
    <mergeCell ref="E1355:E1356"/>
    <mergeCell ref="F1355:I1356"/>
    <mergeCell ref="J1355:J1356"/>
    <mergeCell ref="K1355:K1356"/>
    <mergeCell ref="L1355:O1356"/>
    <mergeCell ref="A1357:S1357"/>
    <mergeCell ref="C1367:E1367"/>
    <mergeCell ref="C1368:E1368"/>
    <mergeCell ref="F1360:G1360"/>
    <mergeCell ref="F1361:G1361"/>
    <mergeCell ref="C1362:G1362"/>
    <mergeCell ref="C1363:F1363"/>
    <mergeCell ref="C1364:F1364"/>
    <mergeCell ref="C1365:F1365"/>
    <mergeCell ref="C1366:E1366"/>
    <mergeCell ref="C1381:F1381"/>
    <mergeCell ref="C1382:F1382"/>
    <mergeCell ref="C1374:D1374"/>
    <mergeCell ref="C1375:D1375"/>
    <mergeCell ref="C1376:F1376"/>
    <mergeCell ref="C1377:F1377"/>
    <mergeCell ref="C1378:F1378"/>
    <mergeCell ref="C1379:F1379"/>
    <mergeCell ref="C1380:F1380"/>
    <mergeCell ref="L1313:O1314"/>
    <mergeCell ref="L1315:O1316"/>
    <mergeCell ref="P1315:P1316"/>
    <mergeCell ref="Q1315:Q1316"/>
    <mergeCell ref="R1315:S1316"/>
    <mergeCell ref="A1317:S1317"/>
    <mergeCell ref="A1318:B1318"/>
    <mergeCell ref="C1318:E1318"/>
    <mergeCell ref="H1318:S1321"/>
    <mergeCell ref="A1319:B1319"/>
    <mergeCell ref="C1319:E1319"/>
    <mergeCell ref="A1320:D1320"/>
    <mergeCell ref="F1320:G1320"/>
    <mergeCell ref="A1321:D1321"/>
    <mergeCell ref="C1327:E1327"/>
    <mergeCell ref="C1328:E1328"/>
    <mergeCell ref="C1334:D1334"/>
    <mergeCell ref="C1335:D1335"/>
    <mergeCell ref="C1336:F1336"/>
    <mergeCell ref="C1337:F1337"/>
    <mergeCell ref="C1338:F1338"/>
    <mergeCell ref="C1339:F1339"/>
    <mergeCell ref="C1340:F1340"/>
    <mergeCell ref="C1341:F1341"/>
    <mergeCell ref="C1383:F1383"/>
    <mergeCell ref="C1384:F1384"/>
    <mergeCell ref="C1385:F1385"/>
    <mergeCell ref="A1386:G1386"/>
    <mergeCell ref="C1387:D1387"/>
    <mergeCell ref="C1388:D1388"/>
    <mergeCell ref="A1389:G1389"/>
    <mergeCell ref="A1393:C1394"/>
    <mergeCell ref="A1395:C1396"/>
    <mergeCell ref="D1395:D1396"/>
    <mergeCell ref="E1395:E1396"/>
    <mergeCell ref="F1395:I1396"/>
    <mergeCell ref="J1395:J1396"/>
    <mergeCell ref="K1395:K1396"/>
    <mergeCell ref="C1390:D1390"/>
    <mergeCell ref="C1391:D1391"/>
    <mergeCell ref="D1393:D1394"/>
    <mergeCell ref="E1393:E1394"/>
    <mergeCell ref="F1393:I1394"/>
    <mergeCell ref="J1393:J1394"/>
    <mergeCell ref="K1393:K1394"/>
    <mergeCell ref="C1342:F1342"/>
    <mergeCell ref="C1343:F1343"/>
    <mergeCell ref="C1344:F1344"/>
    <mergeCell ref="C1345:F1345"/>
    <mergeCell ref="A1346:G1346"/>
    <mergeCell ref="C1347:D1347"/>
    <mergeCell ref="C1348:D1348"/>
    <mergeCell ref="A1349:G1349"/>
    <mergeCell ref="F1321:G1321"/>
    <mergeCell ref="C1322:G1322"/>
    <mergeCell ref="H1322:S1352"/>
    <mergeCell ref="C1323:F1323"/>
    <mergeCell ref="C1324:F1324"/>
    <mergeCell ref="C1325:F1325"/>
    <mergeCell ref="C1326:E1326"/>
    <mergeCell ref="C1352:D1352"/>
    <mergeCell ref="C1350:D1350"/>
    <mergeCell ref="C1351:D1351"/>
    <mergeCell ref="A1353:C1354"/>
    <mergeCell ref="D1353:D1354"/>
    <mergeCell ref="E1353:E1354"/>
    <mergeCell ref="F1353:I1354"/>
    <mergeCell ref="J1353:J1354"/>
    <mergeCell ref="A1355:C1356"/>
    <mergeCell ref="A1358:B1358"/>
    <mergeCell ref="C1358:E1358"/>
    <mergeCell ref="A1359:B1359"/>
    <mergeCell ref="C1359:E1359"/>
    <mergeCell ref="A1360:D1360"/>
    <mergeCell ref="A1361:D1361"/>
    <mergeCell ref="C1392:D1392"/>
    <mergeCell ref="K1353:K1354"/>
    <mergeCell ref="L1353:O1354"/>
    <mergeCell ref="P1353:P1354"/>
    <mergeCell ref="Q1353:Q1354"/>
    <mergeCell ref="R1353:S1354"/>
    <mergeCell ref="H1358:S1361"/>
    <mergeCell ref="H1362:S1392"/>
    <mergeCell ref="L1393:O1394"/>
    <mergeCell ref="P1393:P1394"/>
    <mergeCell ref="Q1393:Q1394"/>
    <mergeCell ref="R1393:S1394"/>
    <mergeCell ref="P1395:P1396"/>
    <mergeCell ref="Q1395:Q1396"/>
    <mergeCell ref="R1395:S1396"/>
    <mergeCell ref="H1402:S1432"/>
    <mergeCell ref="A1400:D1400"/>
    <mergeCell ref="F1400:G1400"/>
    <mergeCell ref="L1395:O1396"/>
    <mergeCell ref="A1397:S1397"/>
    <mergeCell ref="A1398:B1398"/>
    <mergeCell ref="C1398:E1398"/>
    <mergeCell ref="H1398:S1401"/>
    <mergeCell ref="A1399:B1399"/>
    <mergeCell ref="C1399:E1399"/>
    <mergeCell ref="A1401:D1401"/>
    <mergeCell ref="F1401:G1401"/>
    <mergeCell ref="C1402:G1402"/>
    <mergeCell ref="C1403:F1403"/>
    <mergeCell ref="C1404:F1404"/>
    <mergeCell ref="C1405:F1405"/>
    <mergeCell ref="C1406:E1406"/>
    <mergeCell ref="C1407:E1407"/>
    <mergeCell ref="C1408:E1408"/>
    <mergeCell ref="C1414:D1414"/>
    <mergeCell ref="C1415:D1415"/>
    <mergeCell ref="C1416:F1416"/>
    <mergeCell ref="C1417:F1417"/>
    <mergeCell ref="C1418:F1418"/>
    <mergeCell ref="C1419:F1419"/>
    <mergeCell ref="C1420:F1420"/>
    <mergeCell ref="C1421:F1421"/>
    <mergeCell ref="C1422:F1422"/>
    <mergeCell ref="C1423:F1423"/>
    <mergeCell ref="C1424:F1424"/>
    <mergeCell ref="C1425:F1425"/>
    <mergeCell ref="A1426:G1426"/>
    <mergeCell ref="C1427:D1427"/>
    <mergeCell ref="C1428:D1428"/>
    <mergeCell ref="A1429:G1429"/>
    <mergeCell ref="C1430:D1430"/>
    <mergeCell ref="C1431:D1431"/>
    <mergeCell ref="C1432:D1432"/>
    <mergeCell ref="C1439:E1439"/>
    <mergeCell ref="A1440:D1440"/>
    <mergeCell ref="F1440:G1440"/>
    <mergeCell ref="A1441:D1441"/>
    <mergeCell ref="F1441:G1441"/>
    <mergeCell ref="C1442:G1442"/>
    <mergeCell ref="C1443:F1443"/>
    <mergeCell ref="C1444:F1444"/>
    <mergeCell ref="C1445:F1445"/>
    <mergeCell ref="C1446:E1446"/>
    <mergeCell ref="C1447:E1447"/>
    <mergeCell ref="C1448:E1448"/>
    <mergeCell ref="C1454:D1454"/>
    <mergeCell ref="C1455:D1455"/>
    <mergeCell ref="C1456:F1456"/>
    <mergeCell ref="C1457:F1457"/>
    <mergeCell ref="C1458:F1458"/>
    <mergeCell ref="C1459:F1459"/>
    <mergeCell ref="C1460:F1460"/>
    <mergeCell ref="C1461:F1461"/>
    <mergeCell ref="C1462:F1462"/>
    <mergeCell ref="C1463:F1463"/>
    <mergeCell ref="C1464:F1464"/>
    <mergeCell ref="P1433:P1434"/>
    <mergeCell ref="Q1433:Q1434"/>
    <mergeCell ref="R1433:S1434"/>
    <mergeCell ref="A1433:C1434"/>
    <mergeCell ref="D1433:D1434"/>
    <mergeCell ref="E1433:E1434"/>
    <mergeCell ref="F1433:I1434"/>
    <mergeCell ref="J1433:J1434"/>
    <mergeCell ref="K1433:K1434"/>
    <mergeCell ref="L1433:O1434"/>
    <mergeCell ref="P1435:P1436"/>
    <mergeCell ref="Q1435:Q1436"/>
    <mergeCell ref="R1435:S1436"/>
    <mergeCell ref="H1442:S1472"/>
    <mergeCell ref="A1435:C1436"/>
    <mergeCell ref="A1438:B1438"/>
    <mergeCell ref="C1438:E1438"/>
    <mergeCell ref="D1435:D1436"/>
    <mergeCell ref="A1439:B1439"/>
    <mergeCell ref="E1435:E1436"/>
    <mergeCell ref="F1435:I1436"/>
    <mergeCell ref="J1435:J1436"/>
    <mergeCell ref="K1435:K1436"/>
    <mergeCell ref="L1435:O1436"/>
    <mergeCell ref="A1437:S1437"/>
    <mergeCell ref="H1438:S1441"/>
    <mergeCell ref="C1465:F1465"/>
    <mergeCell ref="A1466:G1466"/>
    <mergeCell ref="C1467:D1467"/>
    <mergeCell ref="C1468:D1468"/>
    <mergeCell ref="A1469:G1469"/>
    <mergeCell ref="C1470:D1470"/>
    <mergeCell ref="C1471:D1471"/>
    <mergeCell ref="C1479:E1479"/>
    <mergeCell ref="A1480:D1480"/>
    <mergeCell ref="F1480:G1480"/>
    <mergeCell ref="A1481:D1481"/>
    <mergeCell ref="F1481:G1481"/>
    <mergeCell ref="C1482:G1482"/>
    <mergeCell ref="C1483:F1483"/>
    <mergeCell ref="C1484:F1484"/>
    <mergeCell ref="C1485:F1485"/>
    <mergeCell ref="C1486:E1486"/>
    <mergeCell ref="C1487:E1487"/>
    <mergeCell ref="C1488:E1488"/>
    <mergeCell ref="C1494:D1494"/>
    <mergeCell ref="C1495:D1495"/>
    <mergeCell ref="C1496:F1496"/>
    <mergeCell ref="C1497:F1497"/>
    <mergeCell ref="C1498:F1498"/>
    <mergeCell ref="C1499:F1499"/>
    <mergeCell ref="C1500:F1500"/>
    <mergeCell ref="C1501:F1501"/>
    <mergeCell ref="C1502:F1502"/>
    <mergeCell ref="C1503:F1503"/>
    <mergeCell ref="C1504:F1504"/>
    <mergeCell ref="L1473:O1474"/>
    <mergeCell ref="P1473:P1474"/>
    <mergeCell ref="Q1473:Q1474"/>
    <mergeCell ref="R1473:S1474"/>
    <mergeCell ref="C1472:D1472"/>
    <mergeCell ref="A1473:C1474"/>
    <mergeCell ref="D1473:D1474"/>
    <mergeCell ref="E1473:E1474"/>
    <mergeCell ref="F1473:I1474"/>
    <mergeCell ref="J1473:J1474"/>
    <mergeCell ref="K1473:K1474"/>
    <mergeCell ref="P1475:P1476"/>
    <mergeCell ref="Q1475:Q1476"/>
    <mergeCell ref="R1475:S1476"/>
    <mergeCell ref="H1482:S1512"/>
    <mergeCell ref="A1475:C1476"/>
    <mergeCell ref="A1478:B1478"/>
    <mergeCell ref="C1478:E1478"/>
    <mergeCell ref="D1475:D1476"/>
    <mergeCell ref="A1479:B1479"/>
    <mergeCell ref="E1475:E1476"/>
    <mergeCell ref="F1475:I1476"/>
    <mergeCell ref="J1475:J1476"/>
    <mergeCell ref="K1475:K1476"/>
    <mergeCell ref="L1475:O1476"/>
    <mergeCell ref="A1477:S1477"/>
    <mergeCell ref="H1478:S1481"/>
    <mergeCell ref="C1505:F1505"/>
    <mergeCell ref="A1506:G1506"/>
    <mergeCell ref="C1507:D1507"/>
    <mergeCell ref="C1508:D1508"/>
    <mergeCell ref="A1509:G1509"/>
    <mergeCell ref="C1510:D1510"/>
    <mergeCell ref="C1511:D1511"/>
    <mergeCell ref="C1519:E1519"/>
    <mergeCell ref="A1520:D1520"/>
    <mergeCell ref="F1520:G1520"/>
    <mergeCell ref="A1521:D1521"/>
    <mergeCell ref="F1521:G1521"/>
    <mergeCell ref="C1522:G1522"/>
    <mergeCell ref="C1523:F1523"/>
    <mergeCell ref="C1524:F1524"/>
    <mergeCell ref="C1525:F1525"/>
    <mergeCell ref="C1526:E1526"/>
    <mergeCell ref="C1527:E1527"/>
    <mergeCell ref="C1528:E1528"/>
    <mergeCell ref="C1534:D1534"/>
    <mergeCell ref="C1535:D1535"/>
    <mergeCell ref="C1536:F1536"/>
    <mergeCell ref="C1537:F1537"/>
    <mergeCell ref="C1538:F1538"/>
    <mergeCell ref="C1539:F1539"/>
    <mergeCell ref="C1540:F1540"/>
    <mergeCell ref="C1541:F1541"/>
    <mergeCell ref="C1542:F1542"/>
    <mergeCell ref="C1543:F1543"/>
    <mergeCell ref="C1544:F1544"/>
    <mergeCell ref="L1513:O1514"/>
    <mergeCell ref="P1513:P1514"/>
    <mergeCell ref="Q1513:Q1514"/>
    <mergeCell ref="R1513:S1514"/>
    <mergeCell ref="C1512:D1512"/>
    <mergeCell ref="A1513:C1514"/>
    <mergeCell ref="D1513:D1514"/>
    <mergeCell ref="E1513:E1514"/>
    <mergeCell ref="F1513:I1514"/>
    <mergeCell ref="J1513:J1514"/>
    <mergeCell ref="K1513:K1514"/>
    <mergeCell ref="P1515:P1516"/>
    <mergeCell ref="Q1515:Q1516"/>
    <mergeCell ref="R1515:S1516"/>
    <mergeCell ref="H1522:S1552"/>
    <mergeCell ref="A1515:C1516"/>
    <mergeCell ref="A1518:B1518"/>
    <mergeCell ref="C1518:E1518"/>
    <mergeCell ref="D1515:D1516"/>
    <mergeCell ref="A1519:B1519"/>
    <mergeCell ref="E1515:E1516"/>
    <mergeCell ref="F1515:I1516"/>
    <mergeCell ref="J1515:J1516"/>
    <mergeCell ref="K1515:K1516"/>
    <mergeCell ref="L1515:O1516"/>
    <mergeCell ref="A1517:S1517"/>
    <mergeCell ref="H1518:S1521"/>
    <mergeCell ref="C1545:F1545"/>
    <mergeCell ref="A1546:G1546"/>
    <mergeCell ref="C1547:D1547"/>
    <mergeCell ref="C1548:D1548"/>
    <mergeCell ref="A1549:G1549"/>
    <mergeCell ref="C1550:D1550"/>
    <mergeCell ref="C1551:D1551"/>
    <mergeCell ref="C1559:E1559"/>
    <mergeCell ref="A1560:D1560"/>
    <mergeCell ref="F1560:G1560"/>
    <mergeCell ref="A1561:D1561"/>
    <mergeCell ref="F1561:G1561"/>
    <mergeCell ref="C1562:G1562"/>
    <mergeCell ref="C1563:F1563"/>
    <mergeCell ref="C1564:F1564"/>
    <mergeCell ref="C1565:F1565"/>
    <mergeCell ref="C1932:D1932"/>
    <mergeCell ref="C1933:D1933"/>
    <mergeCell ref="C1925:F1925"/>
    <mergeCell ref="C1926:F1926"/>
    <mergeCell ref="C1927:F1927"/>
    <mergeCell ref="C1928:F1928"/>
    <mergeCell ref="C1929:F1929"/>
    <mergeCell ref="C1930:F1930"/>
    <mergeCell ref="A1931:G1931"/>
    <mergeCell ref="F1903:I1904"/>
    <mergeCell ref="J1903:J1904"/>
    <mergeCell ref="K1903:K1904"/>
    <mergeCell ref="L1903:O1904"/>
    <mergeCell ref="P1903:P1904"/>
    <mergeCell ref="Q1903:Q1904"/>
    <mergeCell ref="R1903:S1904"/>
    <mergeCell ref="A1899:G1899"/>
    <mergeCell ref="C1900:D1900"/>
    <mergeCell ref="C1901:D1901"/>
    <mergeCell ref="C1902:D1902"/>
    <mergeCell ref="A1903:C1904"/>
    <mergeCell ref="D1903:D1904"/>
    <mergeCell ref="E1903:E1904"/>
    <mergeCell ref="P1905:P1906"/>
    <mergeCell ref="Q1905:Q1906"/>
    <mergeCell ref="R1905:S1906"/>
    <mergeCell ref="H1912:S1927"/>
    <mergeCell ref="H1928:S1936"/>
    <mergeCell ref="A1905:C1906"/>
    <mergeCell ref="A1908:B1908"/>
    <mergeCell ref="C1908:E1908"/>
    <mergeCell ref="D1905:D1906"/>
    <mergeCell ref="A1909:B1909"/>
    <mergeCell ref="E1905:E1906"/>
    <mergeCell ref="F1905:I1906"/>
    <mergeCell ref="J1905:J1906"/>
    <mergeCell ref="K1905:K1906"/>
    <mergeCell ref="L1905:O1906"/>
    <mergeCell ref="A1907:S1907"/>
    <mergeCell ref="H1908:S1911"/>
    <mergeCell ref="C1916:E1916"/>
    <mergeCell ref="C1917:E1917"/>
    <mergeCell ref="C1920:D1920"/>
    <mergeCell ref="C1921:D1921"/>
    <mergeCell ref="C1922:F1922"/>
    <mergeCell ref="C1923:F1923"/>
    <mergeCell ref="C1924:F1924"/>
    <mergeCell ref="C1944:E1944"/>
    <mergeCell ref="A1945:D1945"/>
    <mergeCell ref="F1945:G1945"/>
    <mergeCell ref="A1946:D1946"/>
    <mergeCell ref="F1946:G1946"/>
    <mergeCell ref="C1947:G1947"/>
    <mergeCell ref="C1948:F1948"/>
    <mergeCell ref="C1949:F1949"/>
    <mergeCell ref="C1950:F1950"/>
    <mergeCell ref="C1967:D1967"/>
    <mergeCell ref="C1968:D1968"/>
    <mergeCell ref="C1960:F1960"/>
    <mergeCell ref="C1961:F1961"/>
    <mergeCell ref="C1962:F1962"/>
    <mergeCell ref="C1963:F1963"/>
    <mergeCell ref="C1964:F1964"/>
    <mergeCell ref="C1965:F1965"/>
    <mergeCell ref="A1966:G1966"/>
    <mergeCell ref="F1938:I1939"/>
    <mergeCell ref="J1938:J1939"/>
    <mergeCell ref="K1938:K1939"/>
    <mergeCell ref="L1938:O1939"/>
    <mergeCell ref="P1938:P1939"/>
    <mergeCell ref="Q1938:Q1939"/>
    <mergeCell ref="R1938:S1939"/>
    <mergeCell ref="A1934:G1934"/>
    <mergeCell ref="C1935:D1935"/>
    <mergeCell ref="C1936:D1936"/>
    <mergeCell ref="C1937:D1937"/>
    <mergeCell ref="A1938:C1939"/>
    <mergeCell ref="D1938:D1939"/>
    <mergeCell ref="E1938:E1939"/>
    <mergeCell ref="P1940:P1941"/>
    <mergeCell ref="Q1940:Q1941"/>
    <mergeCell ref="R1940:S1941"/>
    <mergeCell ref="H1947:S1972"/>
    <mergeCell ref="A1940:C1941"/>
    <mergeCell ref="A1943:B1943"/>
    <mergeCell ref="C1943:E1943"/>
    <mergeCell ref="D1940:D1941"/>
    <mergeCell ref="A1944:B1944"/>
    <mergeCell ref="E1940:E1941"/>
    <mergeCell ref="F1940:I1941"/>
    <mergeCell ref="J1940:J1941"/>
    <mergeCell ref="K1940:K1941"/>
    <mergeCell ref="L1940:O1941"/>
    <mergeCell ref="A1942:S1942"/>
    <mergeCell ref="H1943:S1946"/>
    <mergeCell ref="C1951:E1951"/>
    <mergeCell ref="C1952:E1952"/>
    <mergeCell ref="C1955:D1955"/>
    <mergeCell ref="C1956:D1956"/>
    <mergeCell ref="C1957:F1957"/>
    <mergeCell ref="C1958:F1958"/>
    <mergeCell ref="C1959:F1959"/>
    <mergeCell ref="F1973:I1974"/>
    <mergeCell ref="J1973:J1974"/>
    <mergeCell ref="K1973:K1974"/>
    <mergeCell ref="L1973:O1974"/>
    <mergeCell ref="P1973:P1974"/>
    <mergeCell ref="Q1973:Q1974"/>
    <mergeCell ref="R1973:S1974"/>
    <mergeCell ref="A1969:G1969"/>
    <mergeCell ref="C1970:D1970"/>
    <mergeCell ref="C1971:D1971"/>
    <mergeCell ref="C1972:D1972"/>
    <mergeCell ref="A1973:C1974"/>
    <mergeCell ref="D1973:D1974"/>
    <mergeCell ref="E1973:E1974"/>
    <mergeCell ref="P1975:P1976"/>
    <mergeCell ref="Q1975:Q1976"/>
    <mergeCell ref="R1975:S1976"/>
    <mergeCell ref="A1975:C1976"/>
    <mergeCell ref="A1978:B1978"/>
    <mergeCell ref="C1978:E1978"/>
    <mergeCell ref="D1975:D1976"/>
    <mergeCell ref="A1979:B1979"/>
    <mergeCell ref="C1979:E1979"/>
    <mergeCell ref="A1980:D1980"/>
    <mergeCell ref="F1980:G1980"/>
    <mergeCell ref="A1981:D1981"/>
    <mergeCell ref="F1981:G1981"/>
    <mergeCell ref="C1982:G1982"/>
    <mergeCell ref="A2050:D2050"/>
    <mergeCell ref="A2051:D2051"/>
    <mergeCell ref="C2052:G2052"/>
    <mergeCell ref="A2047:S2047"/>
    <mergeCell ref="A2048:B2048"/>
    <mergeCell ref="C2048:E2048"/>
    <mergeCell ref="A2049:B2049"/>
    <mergeCell ref="C2049:E2049"/>
    <mergeCell ref="F2050:G2050"/>
    <mergeCell ref="F2051:G2051"/>
    <mergeCell ref="E1975:E1976"/>
    <mergeCell ref="C1983:F1983"/>
    <mergeCell ref="C1984:F1984"/>
    <mergeCell ref="C1985:F1985"/>
    <mergeCell ref="C1986:E1986"/>
    <mergeCell ref="C1987:E1987"/>
    <mergeCell ref="F1975:I1976"/>
    <mergeCell ref="J1975:J1976"/>
    <mergeCell ref="K1975:K1976"/>
    <mergeCell ref="L1975:O1976"/>
    <mergeCell ref="A1977:S1977"/>
    <mergeCell ref="H1978:S1981"/>
    <mergeCell ref="H1982:S1991"/>
    <mergeCell ref="C1996:F1996"/>
    <mergeCell ref="C1997:F1997"/>
    <mergeCell ref="C2000:F2000"/>
    <mergeCell ref="C2002:D2002"/>
    <mergeCell ref="C2003:D2003"/>
    <mergeCell ref="C2005:D2005"/>
    <mergeCell ref="C1998:F1998"/>
    <mergeCell ref="C1999:F1999"/>
    <mergeCell ref="A2001:G2001"/>
    <mergeCell ref="A2004:G2004"/>
    <mergeCell ref="C1990:D1990"/>
    <mergeCell ref="C1991:D1991"/>
    <mergeCell ref="C1992:F1992"/>
    <mergeCell ref="H1992:S2007"/>
    <mergeCell ref="C1993:F1993"/>
    <mergeCell ref="C1994:F1994"/>
    <mergeCell ref="C1995:F1995"/>
    <mergeCell ref="K2008:K2009"/>
    <mergeCell ref="L2008:O2009"/>
    <mergeCell ref="P2008:P2009"/>
    <mergeCell ref="Q2008:Q2009"/>
    <mergeCell ref="R2008:S2009"/>
    <mergeCell ref="C2006:D2006"/>
    <mergeCell ref="C2007:D2007"/>
    <mergeCell ref="A2008:C2009"/>
    <mergeCell ref="D2008:D2009"/>
    <mergeCell ref="E2008:E2009"/>
    <mergeCell ref="F2008:I2009"/>
    <mergeCell ref="J2008:J2009"/>
    <mergeCell ref="P2010:P2011"/>
    <mergeCell ref="Q2010:Q2011"/>
    <mergeCell ref="R2010:S2011"/>
    <mergeCell ref="A2010:C2011"/>
    <mergeCell ref="D2010:D2011"/>
    <mergeCell ref="E2010:E2011"/>
    <mergeCell ref="F2010:I2011"/>
    <mergeCell ref="J2010:J2011"/>
    <mergeCell ref="K2010:K2011"/>
    <mergeCell ref="L2010:O2011"/>
    <mergeCell ref="C2058:F2058"/>
    <mergeCell ref="C2059:D2059"/>
    <mergeCell ref="C2060:D2060"/>
    <mergeCell ref="C2061:F2061"/>
    <mergeCell ref="C2062:F2062"/>
    <mergeCell ref="C2063:F2063"/>
    <mergeCell ref="C2064:F2064"/>
    <mergeCell ref="C2065:F2065"/>
    <mergeCell ref="A2066:G2066"/>
    <mergeCell ref="C2067:D2067"/>
    <mergeCell ref="C2068:D2068"/>
    <mergeCell ref="A2069:G2069"/>
    <mergeCell ref="H2048:S2051"/>
    <mergeCell ref="H2052:S2072"/>
    <mergeCell ref="C2053:E2053"/>
    <mergeCell ref="C2054:E2054"/>
    <mergeCell ref="C2055:F2055"/>
    <mergeCell ref="C2056:F2056"/>
    <mergeCell ref="C2057:F2057"/>
    <mergeCell ref="C2072:D2072"/>
    <mergeCell ref="K2073:K2074"/>
    <mergeCell ref="L2073:O2074"/>
    <mergeCell ref="P2073:P2074"/>
    <mergeCell ref="Q2073:Q2074"/>
    <mergeCell ref="R2073:S2074"/>
    <mergeCell ref="C2070:D2070"/>
    <mergeCell ref="C2071:D2071"/>
    <mergeCell ref="A2073:C2074"/>
    <mergeCell ref="D2073:D2074"/>
    <mergeCell ref="E2073:E2074"/>
    <mergeCell ref="F2073:I2074"/>
    <mergeCell ref="J2073:J2074"/>
    <mergeCell ref="C2093:F2093"/>
    <mergeCell ref="C2094:F2094"/>
    <mergeCell ref="C2095:F2095"/>
    <mergeCell ref="A2096:G2096"/>
    <mergeCell ref="C2097:D2097"/>
    <mergeCell ref="C2098:D2098"/>
    <mergeCell ref="A2099:G2099"/>
    <mergeCell ref="A2103:C2104"/>
    <mergeCell ref="A2105:C2106"/>
    <mergeCell ref="D2105:D2106"/>
    <mergeCell ref="E2105:E2106"/>
    <mergeCell ref="F2105:I2106"/>
    <mergeCell ref="J2105:J2106"/>
    <mergeCell ref="K2105:K2106"/>
    <mergeCell ref="C2100:D2100"/>
    <mergeCell ref="C2101:D2101"/>
    <mergeCell ref="D2103:D2104"/>
    <mergeCell ref="E2103:E2104"/>
    <mergeCell ref="F2103:I2104"/>
    <mergeCell ref="J2103:J2104"/>
    <mergeCell ref="K2103:K2104"/>
    <mergeCell ref="A2075:C2076"/>
    <mergeCell ref="A2078:B2078"/>
    <mergeCell ref="C2078:E2078"/>
    <mergeCell ref="D2075:D2076"/>
    <mergeCell ref="A2079:B2079"/>
    <mergeCell ref="C2079:E2079"/>
    <mergeCell ref="A2080:D2080"/>
    <mergeCell ref="E2075:E2076"/>
    <mergeCell ref="F2075:I2076"/>
    <mergeCell ref="J2075:J2076"/>
    <mergeCell ref="K2075:K2076"/>
    <mergeCell ref="L2075:O2076"/>
    <mergeCell ref="A2077:S2077"/>
    <mergeCell ref="H2078:S2081"/>
    <mergeCell ref="F2080:G2080"/>
    <mergeCell ref="A2081:D2081"/>
    <mergeCell ref="F2081:G2081"/>
    <mergeCell ref="C2082:G2082"/>
    <mergeCell ref="C2083:E2083"/>
    <mergeCell ref="C2084:E2084"/>
    <mergeCell ref="C2085:F2085"/>
    <mergeCell ref="C2086:F2086"/>
    <mergeCell ref="C2087:F2087"/>
    <mergeCell ref="C2088:F2088"/>
    <mergeCell ref="C2089:D2089"/>
    <mergeCell ref="C2090:D2090"/>
    <mergeCell ref="C2091:F2091"/>
    <mergeCell ref="C2092:F2092"/>
    <mergeCell ref="C2102:D2102"/>
    <mergeCell ref="P2075:P2076"/>
    <mergeCell ref="Q2075:Q2076"/>
    <mergeCell ref="R2075:S2076"/>
    <mergeCell ref="H2082:S2102"/>
    <mergeCell ref="P2103:P2104"/>
    <mergeCell ref="Q2103:Q2104"/>
    <mergeCell ref="R2103:S2104"/>
    <mergeCell ref="C2123:F2123"/>
    <mergeCell ref="C2124:F2124"/>
    <mergeCell ref="A2126:G2126"/>
    <mergeCell ref="A2129:G2129"/>
    <mergeCell ref="C2128:D2128"/>
    <mergeCell ref="C2130:D2130"/>
    <mergeCell ref="A2133:C2134"/>
    <mergeCell ref="D2133:D2134"/>
    <mergeCell ref="E2133:E2134"/>
    <mergeCell ref="F2133:I2134"/>
    <mergeCell ref="J2133:J2134"/>
    <mergeCell ref="P2135:P2136"/>
    <mergeCell ref="Q2135:Q2136"/>
    <mergeCell ref="R2135:S2136"/>
    <mergeCell ref="D2135:D2136"/>
    <mergeCell ref="E2135:E2136"/>
    <mergeCell ref="F2135:I2136"/>
    <mergeCell ref="J2135:J2136"/>
    <mergeCell ref="K2135:K2136"/>
    <mergeCell ref="L2135:O2136"/>
    <mergeCell ref="A2137:S2137"/>
    <mergeCell ref="C1646:E1646"/>
    <mergeCell ref="C1647:E1647"/>
    <mergeCell ref="C1648:E1648"/>
    <mergeCell ref="C1654:D1654"/>
    <mergeCell ref="C1655:D1655"/>
    <mergeCell ref="C1656:F1656"/>
    <mergeCell ref="C1657:F1657"/>
    <mergeCell ref="C1658:F1658"/>
    <mergeCell ref="C1659:F1659"/>
    <mergeCell ref="C1660:F1660"/>
    <mergeCell ref="C1661:F1661"/>
    <mergeCell ref="C1662:F1662"/>
    <mergeCell ref="C1663:F1663"/>
    <mergeCell ref="C1664:F1664"/>
    <mergeCell ref="L1633:O1634"/>
    <mergeCell ref="P1633:P1634"/>
    <mergeCell ref="Q1633:Q1634"/>
    <mergeCell ref="R1633:S1634"/>
    <mergeCell ref="C1632:D1632"/>
    <mergeCell ref="A1633:C1634"/>
    <mergeCell ref="D1633:D1634"/>
    <mergeCell ref="E1633:E1634"/>
    <mergeCell ref="F1633:I1634"/>
    <mergeCell ref="J1633:J1634"/>
    <mergeCell ref="K1633:K1634"/>
    <mergeCell ref="P1635:P1636"/>
    <mergeCell ref="Q1635:Q1636"/>
    <mergeCell ref="R1635:S1636"/>
    <mergeCell ref="H1642:S1672"/>
    <mergeCell ref="A1635:C1636"/>
    <mergeCell ref="A1638:B1638"/>
    <mergeCell ref="C1638:E1638"/>
    <mergeCell ref="D1635:D1636"/>
    <mergeCell ref="A1639:B1639"/>
    <mergeCell ref="E1635:E1636"/>
    <mergeCell ref="F1635:I1636"/>
    <mergeCell ref="J1635:J1636"/>
    <mergeCell ref="K1635:K1636"/>
    <mergeCell ref="L1635:O1636"/>
    <mergeCell ref="A1637:S1637"/>
    <mergeCell ref="H1638:S1641"/>
    <mergeCell ref="C1665:F1665"/>
    <mergeCell ref="A1666:G1666"/>
    <mergeCell ref="C1667:D1667"/>
    <mergeCell ref="C1668:D1668"/>
    <mergeCell ref="A1669:G1669"/>
    <mergeCell ref="C1670:D1670"/>
    <mergeCell ref="C1671:D1671"/>
    <mergeCell ref="C1566:E1566"/>
    <mergeCell ref="C1567:E1567"/>
    <mergeCell ref="C1568:E1568"/>
    <mergeCell ref="C1574:D1574"/>
    <mergeCell ref="C1575:D1575"/>
    <mergeCell ref="C1576:F1576"/>
    <mergeCell ref="C1577:F1577"/>
    <mergeCell ref="C1578:F1578"/>
    <mergeCell ref="C1579:F1579"/>
    <mergeCell ref="C1580:F1580"/>
    <mergeCell ref="C1581:F1581"/>
    <mergeCell ref="C1582:F1582"/>
    <mergeCell ref="C1583:F1583"/>
    <mergeCell ref="C1584:F1584"/>
    <mergeCell ref="L1553:O1554"/>
    <mergeCell ref="P1553:P1554"/>
    <mergeCell ref="Q1553:Q1554"/>
    <mergeCell ref="R1553:S1554"/>
    <mergeCell ref="C1552:D1552"/>
    <mergeCell ref="A1553:C1554"/>
    <mergeCell ref="D1553:D1554"/>
    <mergeCell ref="E1553:E1554"/>
    <mergeCell ref="F1553:I1554"/>
    <mergeCell ref="J1553:J1554"/>
    <mergeCell ref="K1553:K1554"/>
    <mergeCell ref="P1555:P1556"/>
    <mergeCell ref="Q1555:Q1556"/>
    <mergeCell ref="R1555:S1556"/>
    <mergeCell ref="H1562:S1592"/>
    <mergeCell ref="A1555:C1556"/>
    <mergeCell ref="A1558:B1558"/>
    <mergeCell ref="C1558:E1558"/>
    <mergeCell ref="D1555:D1556"/>
    <mergeCell ref="A1559:B1559"/>
    <mergeCell ref="E1555:E1556"/>
    <mergeCell ref="F1555:I1556"/>
    <mergeCell ref="J1555:J1556"/>
    <mergeCell ref="K1555:K1556"/>
    <mergeCell ref="L1555:O1556"/>
    <mergeCell ref="A1557:S1557"/>
    <mergeCell ref="H1558:S1561"/>
    <mergeCell ref="C1585:F1585"/>
    <mergeCell ref="A1586:G1586"/>
    <mergeCell ref="C1587:D1587"/>
    <mergeCell ref="C1588:D1588"/>
    <mergeCell ref="A1589:G1589"/>
    <mergeCell ref="C1590:D1590"/>
    <mergeCell ref="C1591:D1591"/>
    <mergeCell ref="C1599:E1599"/>
    <mergeCell ref="A1600:D1600"/>
    <mergeCell ref="F1600:G1600"/>
    <mergeCell ref="A1601:D1601"/>
    <mergeCell ref="F1601:G1601"/>
    <mergeCell ref="C1602:G1602"/>
    <mergeCell ref="C1603:F1603"/>
    <mergeCell ref="C1604:F1604"/>
    <mergeCell ref="C1605:F1605"/>
    <mergeCell ref="C1606:E1606"/>
    <mergeCell ref="C1607:E1607"/>
    <mergeCell ref="C1608:E1608"/>
    <mergeCell ref="C1614:D1614"/>
    <mergeCell ref="C1615:D1615"/>
    <mergeCell ref="C1616:F1616"/>
    <mergeCell ref="C1617:F1617"/>
    <mergeCell ref="C1618:F1618"/>
    <mergeCell ref="C1619:F1619"/>
    <mergeCell ref="C1620:F1620"/>
    <mergeCell ref="C1621:F1621"/>
    <mergeCell ref="C1622:F1622"/>
    <mergeCell ref="C1623:F1623"/>
    <mergeCell ref="C1624:F1624"/>
    <mergeCell ref="L1593:O1594"/>
    <mergeCell ref="P1593:P1594"/>
    <mergeCell ref="Q1593:Q1594"/>
    <mergeCell ref="R1593:S1594"/>
    <mergeCell ref="C1592:D1592"/>
    <mergeCell ref="A1593:C1594"/>
    <mergeCell ref="D1593:D1594"/>
    <mergeCell ref="E1593:E1594"/>
    <mergeCell ref="F1593:I1594"/>
    <mergeCell ref="J1593:J1594"/>
    <mergeCell ref="K1593:K1594"/>
    <mergeCell ref="P1595:P1596"/>
    <mergeCell ref="Q1595:Q1596"/>
    <mergeCell ref="R1595:S1596"/>
    <mergeCell ref="H1602:S1632"/>
    <mergeCell ref="A1595:C1596"/>
    <mergeCell ref="A1598:B1598"/>
    <mergeCell ref="C1598:E1598"/>
    <mergeCell ref="D1595:D1596"/>
    <mergeCell ref="A1599:B1599"/>
    <mergeCell ref="E1595:E1596"/>
    <mergeCell ref="F1595:I1596"/>
    <mergeCell ref="J1595:J1596"/>
    <mergeCell ref="K1595:K1596"/>
    <mergeCell ref="L1595:O1596"/>
    <mergeCell ref="A1597:S1597"/>
    <mergeCell ref="H1598:S1601"/>
    <mergeCell ref="C1625:F1625"/>
    <mergeCell ref="A1626:G1626"/>
    <mergeCell ref="C1627:D1627"/>
    <mergeCell ref="C1628:D1628"/>
    <mergeCell ref="A1629:G1629"/>
    <mergeCell ref="C1630:D1630"/>
    <mergeCell ref="C1631:D1631"/>
    <mergeCell ref="C1639:E1639"/>
    <mergeCell ref="A1640:D1640"/>
    <mergeCell ref="F1640:G1640"/>
    <mergeCell ref="A1641:D1641"/>
    <mergeCell ref="F1641:G1641"/>
    <mergeCell ref="C1642:G1642"/>
    <mergeCell ref="C1643:F1643"/>
    <mergeCell ref="C1644:F1644"/>
    <mergeCell ref="C1645:F1645"/>
    <mergeCell ref="C1679:E1679"/>
    <mergeCell ref="A1680:D1680"/>
    <mergeCell ref="F1680:G1680"/>
    <mergeCell ref="A1681:D1681"/>
    <mergeCell ref="F1681:G1681"/>
    <mergeCell ref="C1682:G1682"/>
    <mergeCell ref="C1683:F1683"/>
    <mergeCell ref="C1684:F1684"/>
    <mergeCell ref="C1685:F1685"/>
    <mergeCell ref="C1766:E1766"/>
    <mergeCell ref="C1767:E1767"/>
    <mergeCell ref="C1768:E1768"/>
    <mergeCell ref="C1774:D1774"/>
    <mergeCell ref="C1775:D1775"/>
    <mergeCell ref="C1776:F1776"/>
    <mergeCell ref="C1777:F1777"/>
    <mergeCell ref="C1778:F1778"/>
    <mergeCell ref="C1779:F1779"/>
    <mergeCell ref="C1780:F1780"/>
    <mergeCell ref="C1781:F1781"/>
    <mergeCell ref="C1782:F1782"/>
    <mergeCell ref="C1783:F1783"/>
    <mergeCell ref="C1784:F1784"/>
    <mergeCell ref="L1753:O1754"/>
    <mergeCell ref="P1753:P1754"/>
    <mergeCell ref="Q1753:Q1754"/>
    <mergeCell ref="R1753:S1754"/>
    <mergeCell ref="C1752:D1752"/>
    <mergeCell ref="A1753:C1754"/>
    <mergeCell ref="D1753:D1754"/>
    <mergeCell ref="E1753:E1754"/>
    <mergeCell ref="F1753:I1754"/>
    <mergeCell ref="J1753:J1754"/>
    <mergeCell ref="K1753:K1754"/>
    <mergeCell ref="P1755:P1756"/>
    <mergeCell ref="Q1755:Q1756"/>
    <mergeCell ref="R1755:S1756"/>
    <mergeCell ref="H1762:S1792"/>
    <mergeCell ref="A1755:C1756"/>
    <mergeCell ref="A1758:B1758"/>
    <mergeCell ref="C1758:E1758"/>
    <mergeCell ref="D1755:D1756"/>
    <mergeCell ref="A1759:B1759"/>
    <mergeCell ref="E1755:E1756"/>
    <mergeCell ref="F1755:I1756"/>
    <mergeCell ref="J1755:J1756"/>
    <mergeCell ref="K1755:K1756"/>
    <mergeCell ref="L1755:O1756"/>
    <mergeCell ref="A1757:S1757"/>
    <mergeCell ref="H1758:S1761"/>
    <mergeCell ref="C1785:F1785"/>
    <mergeCell ref="A1786:G1786"/>
    <mergeCell ref="C1787:D1787"/>
    <mergeCell ref="C1788:D1788"/>
    <mergeCell ref="A1789:G1789"/>
    <mergeCell ref="C1790:D1790"/>
    <mergeCell ref="C1791:D1791"/>
    <mergeCell ref="C1686:E1686"/>
    <mergeCell ref="C1687:E1687"/>
    <mergeCell ref="C1688:E1688"/>
    <mergeCell ref="C1694:D1694"/>
    <mergeCell ref="C1695:D1695"/>
    <mergeCell ref="C1696:F1696"/>
    <mergeCell ref="C1697:F1697"/>
    <mergeCell ref="C1698:F1698"/>
    <mergeCell ref="C1699:F1699"/>
    <mergeCell ref="C1700:F1700"/>
    <mergeCell ref="C1701:F1701"/>
    <mergeCell ref="C1702:F1702"/>
    <mergeCell ref="C1703:F1703"/>
    <mergeCell ref="C1704:F1704"/>
    <mergeCell ref="L1673:O1674"/>
    <mergeCell ref="P1673:P1674"/>
    <mergeCell ref="Q1673:Q1674"/>
    <mergeCell ref="R1673:S1674"/>
    <mergeCell ref="C1672:D1672"/>
    <mergeCell ref="A1673:C1674"/>
    <mergeCell ref="D1673:D1674"/>
    <mergeCell ref="E1673:E1674"/>
    <mergeCell ref="F1673:I1674"/>
    <mergeCell ref="J1673:J1674"/>
    <mergeCell ref="K1673:K1674"/>
    <mergeCell ref="P1675:P1676"/>
    <mergeCell ref="Q1675:Q1676"/>
    <mergeCell ref="R1675:S1676"/>
    <mergeCell ref="H1682:S1712"/>
    <mergeCell ref="A1675:C1676"/>
    <mergeCell ref="A1678:B1678"/>
    <mergeCell ref="C1678:E1678"/>
    <mergeCell ref="D1675:D1676"/>
    <mergeCell ref="A1679:B1679"/>
    <mergeCell ref="E1675:E1676"/>
    <mergeCell ref="F1675:I1676"/>
    <mergeCell ref="J1675:J1676"/>
    <mergeCell ref="K1675:K1676"/>
    <mergeCell ref="L1675:O1676"/>
    <mergeCell ref="A1677:S1677"/>
    <mergeCell ref="H1678:S1681"/>
    <mergeCell ref="C1705:F1705"/>
    <mergeCell ref="A1706:G1706"/>
    <mergeCell ref="C1707:D1707"/>
    <mergeCell ref="C1708:D1708"/>
    <mergeCell ref="A1709:G1709"/>
    <mergeCell ref="C1710:D1710"/>
    <mergeCell ref="C1711:D1711"/>
    <mergeCell ref="C1719:E1719"/>
    <mergeCell ref="A1720:D1720"/>
    <mergeCell ref="F1720:G1720"/>
    <mergeCell ref="A1721:D1721"/>
    <mergeCell ref="F1721:G1721"/>
    <mergeCell ref="C1722:G1722"/>
    <mergeCell ref="C1723:F1723"/>
    <mergeCell ref="C1724:F1724"/>
    <mergeCell ref="C1725:F1725"/>
    <mergeCell ref="C1726:E1726"/>
    <mergeCell ref="C1727:E1727"/>
    <mergeCell ref="C1728:E1728"/>
    <mergeCell ref="C1734:D1734"/>
    <mergeCell ref="C1735:D1735"/>
    <mergeCell ref="C1736:F1736"/>
    <mergeCell ref="C1737:F1737"/>
    <mergeCell ref="C1738:F1738"/>
    <mergeCell ref="C1739:F1739"/>
    <mergeCell ref="C1740:F1740"/>
    <mergeCell ref="C1741:F1741"/>
    <mergeCell ref="C1742:F1742"/>
    <mergeCell ref="C1743:F1743"/>
    <mergeCell ref="C1744:F1744"/>
    <mergeCell ref="L1713:O1714"/>
    <mergeCell ref="P1713:P1714"/>
    <mergeCell ref="Q1713:Q1714"/>
    <mergeCell ref="R1713:S1714"/>
    <mergeCell ref="C1712:D1712"/>
    <mergeCell ref="A1713:C1714"/>
    <mergeCell ref="D1713:D1714"/>
    <mergeCell ref="E1713:E1714"/>
    <mergeCell ref="F1713:I1714"/>
    <mergeCell ref="J1713:J1714"/>
    <mergeCell ref="K1713:K1714"/>
    <mergeCell ref="P1715:P1716"/>
    <mergeCell ref="Q1715:Q1716"/>
    <mergeCell ref="R1715:S1716"/>
    <mergeCell ref="H1722:S1752"/>
    <mergeCell ref="A1715:C1716"/>
    <mergeCell ref="A1718:B1718"/>
    <mergeCell ref="C1718:E1718"/>
    <mergeCell ref="D1715:D1716"/>
    <mergeCell ref="A1719:B1719"/>
    <mergeCell ref="E1715:E1716"/>
    <mergeCell ref="F1715:I1716"/>
    <mergeCell ref="J1715:J1716"/>
    <mergeCell ref="K1715:K1716"/>
    <mergeCell ref="L1715:O1716"/>
    <mergeCell ref="A1717:S1717"/>
    <mergeCell ref="H1718:S1721"/>
    <mergeCell ref="C1745:F1745"/>
    <mergeCell ref="A1746:G1746"/>
    <mergeCell ref="C1747:D1747"/>
    <mergeCell ref="C1748:D1748"/>
    <mergeCell ref="A1749:G1749"/>
    <mergeCell ref="C1750:D1750"/>
    <mergeCell ref="C1751:D1751"/>
    <mergeCell ref="C1759:E1759"/>
    <mergeCell ref="A1760:D1760"/>
    <mergeCell ref="F1760:G1760"/>
    <mergeCell ref="A1761:D1761"/>
    <mergeCell ref="F1761:G1761"/>
    <mergeCell ref="C1762:G1762"/>
    <mergeCell ref="C1763:F1763"/>
    <mergeCell ref="C1764:F1764"/>
    <mergeCell ref="C1765:F1765"/>
    <mergeCell ref="C1799:E1799"/>
    <mergeCell ref="A1800:D1800"/>
    <mergeCell ref="F1800:G1800"/>
    <mergeCell ref="A1801:D1801"/>
    <mergeCell ref="F1801:G1801"/>
    <mergeCell ref="C1802:G1802"/>
    <mergeCell ref="C1803:F1803"/>
    <mergeCell ref="C1804:F1804"/>
    <mergeCell ref="C1805:F1805"/>
    <mergeCell ref="C1897:D1897"/>
    <mergeCell ref="C1898:D1898"/>
    <mergeCell ref="C1890:F1890"/>
    <mergeCell ref="C1891:F1891"/>
    <mergeCell ref="C1892:F1892"/>
    <mergeCell ref="C1893:F1893"/>
    <mergeCell ref="C1894:F1894"/>
    <mergeCell ref="C1895:F1895"/>
    <mergeCell ref="A1896:G1896"/>
    <mergeCell ref="F1868:I1869"/>
    <mergeCell ref="J1868:J1869"/>
    <mergeCell ref="K1868:K1869"/>
    <mergeCell ref="L1868:O1869"/>
    <mergeCell ref="P1868:P1869"/>
    <mergeCell ref="Q1868:Q1869"/>
    <mergeCell ref="R1868:S1869"/>
    <mergeCell ref="A1864:G1864"/>
    <mergeCell ref="C1865:D1865"/>
    <mergeCell ref="C1866:D1866"/>
    <mergeCell ref="C1867:D1867"/>
    <mergeCell ref="A1868:C1869"/>
    <mergeCell ref="D1868:D1869"/>
    <mergeCell ref="E1868:E1869"/>
    <mergeCell ref="P1870:P1871"/>
    <mergeCell ref="Q1870:Q1871"/>
    <mergeCell ref="R1870:S1871"/>
    <mergeCell ref="H1877:S1892"/>
    <mergeCell ref="H1893:S1902"/>
    <mergeCell ref="A1870:C1871"/>
    <mergeCell ref="A1873:B1873"/>
    <mergeCell ref="C1873:E1873"/>
    <mergeCell ref="D1870:D1871"/>
    <mergeCell ref="A1874:B1874"/>
    <mergeCell ref="E1870:E1871"/>
    <mergeCell ref="F1870:I1871"/>
    <mergeCell ref="J1870:J1871"/>
    <mergeCell ref="K1870:K1871"/>
    <mergeCell ref="L1870:O1871"/>
    <mergeCell ref="A1872:S1872"/>
    <mergeCell ref="H1873:S1876"/>
    <mergeCell ref="C1881:E1881"/>
    <mergeCell ref="C1882:E1882"/>
    <mergeCell ref="C1885:D1885"/>
    <mergeCell ref="C1886:D1886"/>
    <mergeCell ref="C1887:F1887"/>
    <mergeCell ref="C1888:F1888"/>
    <mergeCell ref="C1889:F1889"/>
    <mergeCell ref="C1806:E1806"/>
    <mergeCell ref="C1807:E1807"/>
    <mergeCell ref="C1808:E1808"/>
    <mergeCell ref="C1814:D1814"/>
    <mergeCell ref="C1815:D1815"/>
    <mergeCell ref="C1816:F1816"/>
    <mergeCell ref="C1817:F1817"/>
    <mergeCell ref="C1818:F1818"/>
    <mergeCell ref="C1819:F1819"/>
    <mergeCell ref="C1820:F1820"/>
    <mergeCell ref="C1821:F1821"/>
    <mergeCell ref="C1822:F1822"/>
    <mergeCell ref="C1823:F1823"/>
    <mergeCell ref="C1824:F1824"/>
    <mergeCell ref="L1793:O1794"/>
    <mergeCell ref="P1793:P1794"/>
    <mergeCell ref="Q1793:Q1794"/>
    <mergeCell ref="R1793:S1794"/>
    <mergeCell ref="C1792:D1792"/>
    <mergeCell ref="A1793:C1794"/>
    <mergeCell ref="D1793:D1794"/>
    <mergeCell ref="E1793:E1794"/>
    <mergeCell ref="F1793:I1794"/>
    <mergeCell ref="J1793:J1794"/>
    <mergeCell ref="K1793:K1794"/>
    <mergeCell ref="P1795:P1796"/>
    <mergeCell ref="Q1795:Q1796"/>
    <mergeCell ref="R1795:S1796"/>
    <mergeCell ref="H1802:S1832"/>
    <mergeCell ref="A1795:C1796"/>
    <mergeCell ref="A1798:B1798"/>
    <mergeCell ref="C1798:E1798"/>
    <mergeCell ref="D1795:D1796"/>
    <mergeCell ref="A1799:B1799"/>
    <mergeCell ref="E1795:E1796"/>
    <mergeCell ref="F1795:I1796"/>
    <mergeCell ref="J1795:J1796"/>
    <mergeCell ref="K1795:K1796"/>
    <mergeCell ref="L1795:O1796"/>
    <mergeCell ref="A1797:S1797"/>
    <mergeCell ref="H1798:S1801"/>
    <mergeCell ref="C1825:F1825"/>
    <mergeCell ref="A1826:G1826"/>
    <mergeCell ref="C1827:D1827"/>
    <mergeCell ref="C1828:D1828"/>
    <mergeCell ref="A1829:G1829"/>
    <mergeCell ref="C1830:D1830"/>
    <mergeCell ref="C1831:D1831"/>
    <mergeCell ref="C1839:E1839"/>
    <mergeCell ref="A1840:D1840"/>
    <mergeCell ref="F1840:G1840"/>
    <mergeCell ref="A1841:D1841"/>
    <mergeCell ref="F1841:G1841"/>
    <mergeCell ref="C1842:G1842"/>
    <mergeCell ref="C1843:F1843"/>
    <mergeCell ref="C1844:F1844"/>
    <mergeCell ref="C1845:F1845"/>
    <mergeCell ref="C1862:D1862"/>
    <mergeCell ref="C1863:D1863"/>
    <mergeCell ref="C1855:F1855"/>
    <mergeCell ref="C1856:F1856"/>
    <mergeCell ref="C1857:F1857"/>
    <mergeCell ref="C1858:F1858"/>
    <mergeCell ref="C1859:F1859"/>
    <mergeCell ref="C1860:F1860"/>
    <mergeCell ref="A1861:G1861"/>
    <mergeCell ref="L1833:O1834"/>
    <mergeCell ref="P1833:P1834"/>
    <mergeCell ref="Q1833:Q1834"/>
    <mergeCell ref="R1833:S1834"/>
    <mergeCell ref="C1832:D1832"/>
    <mergeCell ref="A1833:C1834"/>
    <mergeCell ref="D1833:D1834"/>
    <mergeCell ref="E1833:E1834"/>
    <mergeCell ref="F1833:I1834"/>
    <mergeCell ref="J1833:J1834"/>
    <mergeCell ref="K1833:K1834"/>
    <mergeCell ref="P1835:P1836"/>
    <mergeCell ref="Q1835:Q1836"/>
    <mergeCell ref="R1835:S1836"/>
    <mergeCell ref="H1842:S1857"/>
    <mergeCell ref="H1858:S1866"/>
    <mergeCell ref="A1835:C1836"/>
    <mergeCell ref="A1838:B1838"/>
    <mergeCell ref="C1838:E1838"/>
    <mergeCell ref="D1835:D1836"/>
    <mergeCell ref="A1839:B1839"/>
    <mergeCell ref="E1835:E1836"/>
    <mergeCell ref="F1835:I1836"/>
    <mergeCell ref="J1835:J1836"/>
    <mergeCell ref="K1835:K1836"/>
    <mergeCell ref="L1835:O1836"/>
    <mergeCell ref="A1837:S1837"/>
    <mergeCell ref="H1838:S1841"/>
    <mergeCell ref="C1846:E1846"/>
    <mergeCell ref="C1847:E1847"/>
    <mergeCell ref="C1850:D1850"/>
    <mergeCell ref="C1851:D1851"/>
    <mergeCell ref="C1852:F1852"/>
    <mergeCell ref="C1853:F1853"/>
    <mergeCell ref="C1854:F1854"/>
    <mergeCell ref="C1874:E1874"/>
    <mergeCell ref="A1875:D1875"/>
    <mergeCell ref="F1875:G1875"/>
    <mergeCell ref="A1876:D1876"/>
    <mergeCell ref="F1876:G1876"/>
    <mergeCell ref="C1877:G1877"/>
    <mergeCell ref="C1878:F1878"/>
    <mergeCell ref="C1879:F1879"/>
    <mergeCell ref="C1880:F1880"/>
    <mergeCell ref="C1909:E1909"/>
    <mergeCell ref="A1910:D1910"/>
    <mergeCell ref="F1910:G1910"/>
    <mergeCell ref="A1911:D1911"/>
    <mergeCell ref="F1911:G1911"/>
    <mergeCell ref="C1912:G1912"/>
    <mergeCell ref="C1913:F1913"/>
    <mergeCell ref="C1914:F1914"/>
    <mergeCell ref="C1915:F1915"/>
    <mergeCell ref="L2297:O2298"/>
    <mergeCell ref="L2299:O2300"/>
    <mergeCell ref="P2299:P2300"/>
    <mergeCell ref="Q2299:Q2300"/>
    <mergeCell ref="R2299:S2300"/>
    <mergeCell ref="A2301:S2301"/>
    <mergeCell ref="A2302:B2302"/>
    <mergeCell ref="C2302:E2302"/>
    <mergeCell ref="H2302:S2305"/>
    <mergeCell ref="A2303:B2303"/>
    <mergeCell ref="C2303:E2303"/>
    <mergeCell ref="A2304:D2304"/>
    <mergeCell ref="F2304:G2304"/>
    <mergeCell ref="A2305:D2305"/>
    <mergeCell ref="J2311:K2311"/>
    <mergeCell ref="L2311:O2311"/>
    <mergeCell ref="J2313:K2313"/>
    <mergeCell ref="N2314:R2314"/>
    <mergeCell ref="J2306:R2306"/>
    <mergeCell ref="J2307:O2307"/>
    <mergeCell ref="P2308:R2313"/>
    <mergeCell ref="J2309:K2309"/>
    <mergeCell ref="L2309:O2309"/>
    <mergeCell ref="J2310:K2310"/>
    <mergeCell ref="L2310:O2310"/>
    <mergeCell ref="F2305:G2305"/>
    <mergeCell ref="C2306:G2306"/>
    <mergeCell ref="C2307:F2307"/>
    <mergeCell ref="C2308:F2308"/>
    <mergeCell ref="C2309:F2309"/>
    <mergeCell ref="C2310:E2310"/>
    <mergeCell ref="C2311:E2311"/>
    <mergeCell ref="J2312:K2312"/>
    <mergeCell ref="L2312:O2312"/>
    <mergeCell ref="H2314:M2330"/>
    <mergeCell ref="N2315:S2330"/>
    <mergeCell ref="P2331:P2332"/>
    <mergeCell ref="Q2331:Q2332"/>
    <mergeCell ref="R2331:S2332"/>
    <mergeCell ref="L2331:O2332"/>
    <mergeCell ref="L2333:O2334"/>
    <mergeCell ref="P2333:P2334"/>
    <mergeCell ref="Q2333:Q2334"/>
    <mergeCell ref="R2333:S2334"/>
    <mergeCell ref="A2335:S2335"/>
    <mergeCell ref="A2336:B2336"/>
    <mergeCell ref="C2336:E2336"/>
    <mergeCell ref="H2336:S2339"/>
    <mergeCell ref="A2337:B2337"/>
    <mergeCell ref="C2337:E2337"/>
    <mergeCell ref="A2338:D2338"/>
    <mergeCell ref="F2338:G2338"/>
    <mergeCell ref="A2339:D2339"/>
    <mergeCell ref="J2344:K2344"/>
    <mergeCell ref="J2345:K2345"/>
    <mergeCell ref="H2348:M2364"/>
    <mergeCell ref="N2349:S2364"/>
    <mergeCell ref="J2343:K2343"/>
    <mergeCell ref="J2346:K2346"/>
    <mergeCell ref="L2346:N2346"/>
    <mergeCell ref="J2347:K2347"/>
    <mergeCell ref="J2340:R2340"/>
    <mergeCell ref="J2341:O2341"/>
    <mergeCell ref="O2342:O2347"/>
    <mergeCell ref="P2342:R2347"/>
    <mergeCell ref="L2343:N2343"/>
    <mergeCell ref="L2344:N2344"/>
    <mergeCell ref="L2345:N2345"/>
    <mergeCell ref="N2348:R2348"/>
    <mergeCell ref="F2339:G2339"/>
    <mergeCell ref="C2340:G2340"/>
    <mergeCell ref="C2341:F2341"/>
    <mergeCell ref="C2342:F2342"/>
    <mergeCell ref="C2343:F2343"/>
    <mergeCell ref="C2344:E2344"/>
    <mergeCell ref="C2345:E2345"/>
    <mergeCell ref="P2907:P2908"/>
    <mergeCell ref="Q2907:Q2908"/>
    <mergeCell ref="R2907:S2908"/>
    <mergeCell ref="A2907:C2908"/>
    <mergeCell ref="D2907:D2908"/>
    <mergeCell ref="E2907:E2908"/>
    <mergeCell ref="F2907:I2908"/>
    <mergeCell ref="J2907:J2908"/>
    <mergeCell ref="K2907:K2908"/>
    <mergeCell ref="L2907:O2908"/>
    <mergeCell ref="A2900:G2900"/>
    <mergeCell ref="C2901:D2901"/>
    <mergeCell ref="C2902:D2902"/>
    <mergeCell ref="A2903:G2903"/>
    <mergeCell ref="C2904:D2904"/>
    <mergeCell ref="C2905:D2905"/>
    <mergeCell ref="C2906:D2906"/>
    <mergeCell ref="A2909:C2910"/>
    <mergeCell ref="A2912:B2912"/>
    <mergeCell ref="C2912:E2912"/>
    <mergeCell ref="F2914:G2914"/>
    <mergeCell ref="A2915:D2915"/>
    <mergeCell ref="C2916:G2916"/>
    <mergeCell ref="H2916:I2917"/>
    <mergeCell ref="J2916:M2917"/>
    <mergeCell ref="N2916:O2917"/>
    <mergeCell ref="P2916:S2917"/>
    <mergeCell ref="C2913:E2913"/>
    <mergeCell ref="A2914:D2914"/>
    <mergeCell ref="C2928:F2928"/>
    <mergeCell ref="C2929:F2929"/>
    <mergeCell ref="C2930:F2930"/>
    <mergeCell ref="C2931:F2931"/>
    <mergeCell ref="C2932:F2932"/>
    <mergeCell ref="P2909:P2910"/>
    <mergeCell ref="Q2909:Q2910"/>
    <mergeCell ref="R2909:S2910"/>
    <mergeCell ref="H2918:S2940"/>
    <mergeCell ref="P2941:P2942"/>
    <mergeCell ref="Q2941:Q2942"/>
    <mergeCell ref="R2941:S2942"/>
    <mergeCell ref="L2941:O2942"/>
    <mergeCell ref="L2943:O2944"/>
    <mergeCell ref="P2943:P2944"/>
    <mergeCell ref="Q2943:Q2944"/>
    <mergeCell ref="R2943:S2944"/>
    <mergeCell ref="A2945:S2945"/>
    <mergeCell ref="A2946:B2946"/>
    <mergeCell ref="C2946:E2946"/>
    <mergeCell ref="H2946:S2949"/>
    <mergeCell ref="A2947:B2947"/>
    <mergeCell ref="C2947:E2947"/>
    <mergeCell ref="A2948:D2948"/>
    <mergeCell ref="F2948:G2948"/>
    <mergeCell ref="A2949:D2949"/>
    <mergeCell ref="P2950:S2951"/>
    <mergeCell ref="H2952:S2974"/>
    <mergeCell ref="F2949:G2949"/>
    <mergeCell ref="C2950:G2950"/>
    <mergeCell ref="H2950:I2951"/>
    <mergeCell ref="J2950:M2951"/>
    <mergeCell ref="N2950:O2951"/>
    <mergeCell ref="C2951:F2951"/>
    <mergeCell ref="C2952:F2952"/>
    <mergeCell ref="C2953:F2953"/>
    <mergeCell ref="C2954:E2954"/>
    <mergeCell ref="C2955:E2955"/>
    <mergeCell ref="C2958:F2958"/>
    <mergeCell ref="C2959:F2959"/>
    <mergeCell ref="C2960:F2960"/>
    <mergeCell ref="C2961:F2961"/>
    <mergeCell ref="C2962:F2962"/>
    <mergeCell ref="C2963:F2963"/>
    <mergeCell ref="C2964:F2964"/>
    <mergeCell ref="C2965:F2965"/>
    <mergeCell ref="C2966:F2966"/>
    <mergeCell ref="C2967:F2967"/>
    <mergeCell ref="A2968:G2968"/>
    <mergeCell ref="C2969:D2969"/>
    <mergeCell ref="C2970:D2970"/>
    <mergeCell ref="A2971:G2971"/>
    <mergeCell ref="C2972:D2972"/>
    <mergeCell ref="C2973:D2973"/>
    <mergeCell ref="C2974:D2974"/>
    <mergeCell ref="A2975:C2976"/>
    <mergeCell ref="C3000:F3000"/>
    <mergeCell ref="C3001:F3001"/>
    <mergeCell ref="C2993:F2993"/>
    <mergeCell ref="C2994:F2994"/>
    <mergeCell ref="C2995:F2995"/>
    <mergeCell ref="C2996:F2996"/>
    <mergeCell ref="C2997:F2997"/>
    <mergeCell ref="C2998:F2998"/>
    <mergeCell ref="C2999:F2999"/>
    <mergeCell ref="P2977:P2978"/>
    <mergeCell ref="Q2977:Q2978"/>
    <mergeCell ref="R2977:S2978"/>
    <mergeCell ref="H2986:S3008"/>
    <mergeCell ref="A2977:C2978"/>
    <mergeCell ref="A2980:B2980"/>
    <mergeCell ref="C2980:E2980"/>
    <mergeCell ref="D2977:D2978"/>
    <mergeCell ref="A2981:B2981"/>
    <mergeCell ref="C2981:E2981"/>
    <mergeCell ref="A2982:D2982"/>
    <mergeCell ref="E2977:E2978"/>
    <mergeCell ref="F2977:I2978"/>
    <mergeCell ref="J2977:J2978"/>
    <mergeCell ref="K2977:K2978"/>
    <mergeCell ref="L2977:O2978"/>
    <mergeCell ref="A2979:S2979"/>
    <mergeCell ref="H2980:S2983"/>
    <mergeCell ref="F2982:G2982"/>
    <mergeCell ref="A2983:D2983"/>
    <mergeCell ref="F2983:G2983"/>
    <mergeCell ref="H2984:I2985"/>
    <mergeCell ref="J2984:M2985"/>
    <mergeCell ref="N2984:O2985"/>
    <mergeCell ref="P2984:S2985"/>
    <mergeCell ref="C2984:G2984"/>
    <mergeCell ref="C2985:F2985"/>
    <mergeCell ref="C2986:F2986"/>
    <mergeCell ref="C2987:F2987"/>
    <mergeCell ref="C2988:E2988"/>
    <mergeCell ref="C2989:E2989"/>
    <mergeCell ref="C2992:F2992"/>
    <mergeCell ref="C2883:F2883"/>
    <mergeCell ref="C2884:F2884"/>
    <mergeCell ref="C2882:G2882"/>
    <mergeCell ref="C2885:F2885"/>
    <mergeCell ref="C2886:E2886"/>
    <mergeCell ref="C2887:E2887"/>
    <mergeCell ref="C2890:F2890"/>
    <mergeCell ref="C2891:F2891"/>
    <mergeCell ref="C2892:F2892"/>
    <mergeCell ref="C2795:F2795"/>
    <mergeCell ref="C2796:F2796"/>
    <mergeCell ref="C2797:F2797"/>
    <mergeCell ref="A2798:G2798"/>
    <mergeCell ref="C2799:D2799"/>
    <mergeCell ref="C2800:D2800"/>
    <mergeCell ref="A2801:G2801"/>
    <mergeCell ref="J2805:J2806"/>
    <mergeCell ref="K2805:K2806"/>
    <mergeCell ref="C2802:D2802"/>
    <mergeCell ref="C2803:D2803"/>
    <mergeCell ref="C2804:D2804"/>
    <mergeCell ref="A2805:C2806"/>
    <mergeCell ref="D2805:D2806"/>
    <mergeCell ref="E2805:E2806"/>
    <mergeCell ref="F2805:I2806"/>
    <mergeCell ref="A2807:C2808"/>
    <mergeCell ref="D2807:D2808"/>
    <mergeCell ref="E2807:E2808"/>
    <mergeCell ref="F2807:I2808"/>
    <mergeCell ref="J2807:J2808"/>
    <mergeCell ref="K2807:K2808"/>
    <mergeCell ref="A2877:S2877"/>
    <mergeCell ref="A2878:B2878"/>
    <mergeCell ref="C2878:E2878"/>
    <mergeCell ref="H2878:S2881"/>
    <mergeCell ref="A2879:B2879"/>
    <mergeCell ref="C2879:E2879"/>
    <mergeCell ref="A2880:D2880"/>
    <mergeCell ref="A2881:D2881"/>
    <mergeCell ref="F2880:G2880"/>
    <mergeCell ref="F2881:G2881"/>
    <mergeCell ref="H2882:I2883"/>
    <mergeCell ref="J2882:M2883"/>
    <mergeCell ref="N2882:O2883"/>
    <mergeCell ref="P2882:S2883"/>
    <mergeCell ref="H2884:S2906"/>
    <mergeCell ref="C2893:F2893"/>
    <mergeCell ref="C2894:F2894"/>
    <mergeCell ref="C2895:F2895"/>
    <mergeCell ref="C2896:F2896"/>
    <mergeCell ref="C2897:F2897"/>
    <mergeCell ref="C2898:F2898"/>
    <mergeCell ref="C2899:F2899"/>
    <mergeCell ref="D2909:D2910"/>
    <mergeCell ref="A2913:B2913"/>
    <mergeCell ref="E2909:E2910"/>
    <mergeCell ref="F2909:I2910"/>
    <mergeCell ref="J2909:J2910"/>
    <mergeCell ref="K2909:K2910"/>
    <mergeCell ref="L2909:O2910"/>
    <mergeCell ref="A2911:S2911"/>
    <mergeCell ref="H2912:S2915"/>
    <mergeCell ref="F2915:G2915"/>
    <mergeCell ref="C2926:F2926"/>
    <mergeCell ref="C2927:F2927"/>
    <mergeCell ref="C2917:F2917"/>
    <mergeCell ref="C2918:F2918"/>
    <mergeCell ref="C2919:F2919"/>
    <mergeCell ref="C2920:E2920"/>
    <mergeCell ref="C2921:E2921"/>
    <mergeCell ref="C2924:F2924"/>
    <mergeCell ref="C2925:F2925"/>
    <mergeCell ref="C2933:F2933"/>
    <mergeCell ref="A2934:G2934"/>
    <mergeCell ref="C2935:D2935"/>
    <mergeCell ref="C2936:D2936"/>
    <mergeCell ref="A2937:G2937"/>
    <mergeCell ref="C2938:D2938"/>
    <mergeCell ref="C2939:D2939"/>
    <mergeCell ref="A2943:C2944"/>
    <mergeCell ref="D2943:D2944"/>
    <mergeCell ref="E2943:E2944"/>
    <mergeCell ref="F2943:I2944"/>
    <mergeCell ref="J2943:J2944"/>
    <mergeCell ref="K2943:K2944"/>
    <mergeCell ref="C2940:D2940"/>
    <mergeCell ref="A2941:C2942"/>
    <mergeCell ref="D2941:D2942"/>
    <mergeCell ref="E2941:E2942"/>
    <mergeCell ref="F2941:I2942"/>
    <mergeCell ref="J2941:J2942"/>
    <mergeCell ref="K2941:K2942"/>
    <mergeCell ref="Q2975:Q2976"/>
    <mergeCell ref="R2975:S2976"/>
    <mergeCell ref="D2975:D2976"/>
    <mergeCell ref="E2975:E2976"/>
    <mergeCell ref="F2975:I2976"/>
    <mergeCell ref="J2975:J2976"/>
    <mergeCell ref="K2975:K2976"/>
    <mergeCell ref="L2975:O2976"/>
    <mergeCell ref="P2975:P2976"/>
    <mergeCell ref="P3009:P3010"/>
    <mergeCell ref="Q3009:Q3010"/>
    <mergeCell ref="R3009:S3010"/>
    <mergeCell ref="A3009:C3010"/>
    <mergeCell ref="D3009:D3010"/>
    <mergeCell ref="E3009:E3010"/>
    <mergeCell ref="F3009:I3010"/>
    <mergeCell ref="J3009:J3010"/>
    <mergeCell ref="K3009:K3010"/>
    <mergeCell ref="L3009:O3010"/>
    <mergeCell ref="A3002:G3002"/>
    <mergeCell ref="C3003:D3003"/>
    <mergeCell ref="C3004:D3004"/>
    <mergeCell ref="A3005:G3005"/>
    <mergeCell ref="C3006:D3006"/>
    <mergeCell ref="C3007:D3007"/>
    <mergeCell ref="C3008:D3008"/>
    <mergeCell ref="P3011:P3012"/>
    <mergeCell ref="Q3011:Q3012"/>
    <mergeCell ref="R3011:S3012"/>
    <mergeCell ref="A3011:C3012"/>
    <mergeCell ref="D3011:D3012"/>
    <mergeCell ref="E3011:E3012"/>
    <mergeCell ref="F3011:I3012"/>
    <mergeCell ref="J3011:J3012"/>
    <mergeCell ref="K3011:K3012"/>
    <mergeCell ref="L3011:O3012"/>
    <mergeCell ref="A3047:S3047"/>
    <mergeCell ref="A3048:B3048"/>
    <mergeCell ref="C3048:E3048"/>
    <mergeCell ref="H3048:S3051"/>
    <mergeCell ref="A3049:B3049"/>
    <mergeCell ref="C3049:E3049"/>
    <mergeCell ref="F3050:G3050"/>
    <mergeCell ref="F3051:G3051"/>
    <mergeCell ref="A3050:D3050"/>
    <mergeCell ref="A3051:D3051"/>
    <mergeCell ref="C3052:G3052"/>
    <mergeCell ref="H3052:I3053"/>
    <mergeCell ref="J3052:M3053"/>
    <mergeCell ref="N3052:O3053"/>
    <mergeCell ref="P3052:S3053"/>
    <mergeCell ref="C3061:F3061"/>
    <mergeCell ref="C3062:F3062"/>
    <mergeCell ref="C3063:F3063"/>
    <mergeCell ref="C3064:F3064"/>
    <mergeCell ref="C3065:F3065"/>
    <mergeCell ref="C3066:F3066"/>
    <mergeCell ref="C3067:F3067"/>
    <mergeCell ref="C3068:F3068"/>
    <mergeCell ref="A3070:G3070"/>
    <mergeCell ref="A3073:G3073"/>
    <mergeCell ref="C3069:F3069"/>
    <mergeCell ref="C3071:D3071"/>
    <mergeCell ref="C3072:D3072"/>
    <mergeCell ref="C3074:D3074"/>
    <mergeCell ref="C3053:F3053"/>
    <mergeCell ref="C3054:F3054"/>
    <mergeCell ref="H3054:S3076"/>
    <mergeCell ref="C3055:F3055"/>
    <mergeCell ref="C3056:E3056"/>
    <mergeCell ref="C3057:E3057"/>
    <mergeCell ref="C3060:F3060"/>
    <mergeCell ref="C3133:F3133"/>
    <mergeCell ref="C3134:F3134"/>
    <mergeCell ref="C3124:E3124"/>
    <mergeCell ref="C3127:F3127"/>
    <mergeCell ref="C3128:F3128"/>
    <mergeCell ref="C3129:F3129"/>
    <mergeCell ref="C3130:F3130"/>
    <mergeCell ref="C3131:F3131"/>
    <mergeCell ref="C3132:F3132"/>
    <mergeCell ref="C3135:F3135"/>
    <mergeCell ref="A3136:G3136"/>
    <mergeCell ref="C3137:D3137"/>
    <mergeCell ref="C3138:D3138"/>
    <mergeCell ref="A3139:G3139"/>
    <mergeCell ref="C3140:D3140"/>
    <mergeCell ref="C3141:D3141"/>
    <mergeCell ref="A3145:C3146"/>
    <mergeCell ref="D3145:D3146"/>
    <mergeCell ref="E3145:E3146"/>
    <mergeCell ref="F3145:I3146"/>
    <mergeCell ref="J3145:J3146"/>
    <mergeCell ref="K3145:K3146"/>
    <mergeCell ref="C3142:D3142"/>
    <mergeCell ref="A3143:C3144"/>
    <mergeCell ref="D3143:D3144"/>
    <mergeCell ref="E3143:E3144"/>
    <mergeCell ref="F3143:I3144"/>
    <mergeCell ref="J3143:J3144"/>
    <mergeCell ref="K3143:K3144"/>
    <mergeCell ref="K3077:K3078"/>
    <mergeCell ref="L3077:O3078"/>
    <mergeCell ref="P3077:P3078"/>
    <mergeCell ref="Q3077:Q3078"/>
    <mergeCell ref="R3077:S3078"/>
    <mergeCell ref="C3075:D3075"/>
    <mergeCell ref="C3076:D3076"/>
    <mergeCell ref="A3077:C3078"/>
    <mergeCell ref="D3077:D3078"/>
    <mergeCell ref="E3077:E3078"/>
    <mergeCell ref="F3077:I3078"/>
    <mergeCell ref="J3077:J3078"/>
    <mergeCell ref="P3079:P3080"/>
    <mergeCell ref="Q3079:Q3080"/>
    <mergeCell ref="R3079:S3080"/>
    <mergeCell ref="A3079:C3080"/>
    <mergeCell ref="D3079:D3080"/>
    <mergeCell ref="E3079:E3080"/>
    <mergeCell ref="F3079:I3080"/>
    <mergeCell ref="J3079:J3080"/>
    <mergeCell ref="K3079:K3080"/>
    <mergeCell ref="L3079:O3080"/>
    <mergeCell ref="A3114:S3114"/>
    <mergeCell ref="A3115:B3115"/>
    <mergeCell ref="C3115:E3115"/>
    <mergeCell ref="A3116:B3116"/>
    <mergeCell ref="C3116:E3116"/>
    <mergeCell ref="F3117:G3117"/>
    <mergeCell ref="F3118:G3118"/>
    <mergeCell ref="A3117:D3117"/>
    <mergeCell ref="A3118:D3118"/>
    <mergeCell ref="C3119:G3119"/>
    <mergeCell ref="C3120:F3120"/>
    <mergeCell ref="C3121:F3121"/>
    <mergeCell ref="C3122:F3122"/>
    <mergeCell ref="C3123:E3123"/>
    <mergeCell ref="H3115:S3118"/>
    <mergeCell ref="H3119:S3142"/>
    <mergeCell ref="L3143:O3144"/>
    <mergeCell ref="P3143:P3144"/>
    <mergeCell ref="Q3143:Q3144"/>
    <mergeCell ref="R3143:S3144"/>
    <mergeCell ref="L3145:O3146"/>
    <mergeCell ref="R3145:S3146"/>
    <mergeCell ref="A3149:B3149"/>
    <mergeCell ref="A3150:D3150"/>
    <mergeCell ref="C3149:E3149"/>
    <mergeCell ref="C3153:F3153"/>
    <mergeCell ref="C3154:F3154"/>
    <mergeCell ref="C3155:F3155"/>
    <mergeCell ref="C3156:E3156"/>
    <mergeCell ref="C3157:E3157"/>
    <mergeCell ref="C3160:F3160"/>
    <mergeCell ref="C3161:F3161"/>
    <mergeCell ref="C3162:F3162"/>
    <mergeCell ref="C3163:F3163"/>
    <mergeCell ref="C3164:F3164"/>
    <mergeCell ref="C3165:F3165"/>
    <mergeCell ref="P3178:P3179"/>
    <mergeCell ref="Q3178:Q3179"/>
    <mergeCell ref="R3178:S3179"/>
    <mergeCell ref="D3178:D3179"/>
    <mergeCell ref="E3178:E3179"/>
    <mergeCell ref="F3178:I3179"/>
    <mergeCell ref="J3178:J3179"/>
    <mergeCell ref="K3178:K3179"/>
    <mergeCell ref="L3178:O3179"/>
    <mergeCell ref="A3180:S3180"/>
    <mergeCell ref="C3192:D3192"/>
    <mergeCell ref="C3193:F3193"/>
    <mergeCell ref="F3183:G3183"/>
    <mergeCell ref="F3184:G3184"/>
    <mergeCell ref="C3185:G3185"/>
    <mergeCell ref="C3186:F3186"/>
    <mergeCell ref="C3187:F3187"/>
    <mergeCell ref="C3188:F3188"/>
    <mergeCell ref="C3191:D3191"/>
    <mergeCell ref="P3145:P3146"/>
    <mergeCell ref="Q3145:Q3146"/>
    <mergeCell ref="A3147:S3147"/>
    <mergeCell ref="A3148:B3148"/>
    <mergeCell ref="C3148:E3148"/>
    <mergeCell ref="H3148:S3151"/>
    <mergeCell ref="H3152:S3175"/>
    <mergeCell ref="C3174:D3174"/>
    <mergeCell ref="C3175:D3175"/>
    <mergeCell ref="A3176:C3177"/>
    <mergeCell ref="D3176:D3177"/>
    <mergeCell ref="E3176:E3177"/>
    <mergeCell ref="F3176:I3177"/>
    <mergeCell ref="J3176:J3177"/>
    <mergeCell ref="A3201:G3201"/>
    <mergeCell ref="C3202:D3202"/>
    <mergeCell ref="C3194:F3194"/>
    <mergeCell ref="C3195:F3195"/>
    <mergeCell ref="C3196:F3196"/>
    <mergeCell ref="C3197:F3197"/>
    <mergeCell ref="C3198:F3198"/>
    <mergeCell ref="C3199:F3199"/>
    <mergeCell ref="C3200:F3200"/>
    <mergeCell ref="F3150:G3150"/>
    <mergeCell ref="A3151:D3151"/>
    <mergeCell ref="F3151:G3151"/>
    <mergeCell ref="C3152:G3152"/>
    <mergeCell ref="C3166:F3166"/>
    <mergeCell ref="C3167:F3167"/>
    <mergeCell ref="C3168:F3168"/>
    <mergeCell ref="A3169:G3169"/>
    <mergeCell ref="C3170:D3170"/>
    <mergeCell ref="C3171:D3171"/>
    <mergeCell ref="C3203:D3203"/>
    <mergeCell ref="C3205:D3205"/>
    <mergeCell ref="C3206:D3206"/>
    <mergeCell ref="C3207:D3207"/>
    <mergeCell ref="A3172:G3172"/>
    <mergeCell ref="C3173:D3173"/>
    <mergeCell ref="K3176:K3177"/>
    <mergeCell ref="L3176:O3177"/>
    <mergeCell ref="P3176:P3177"/>
    <mergeCell ref="Q3176:Q3177"/>
    <mergeCell ref="R3176:S3177"/>
    <mergeCell ref="H3181:S3184"/>
    <mergeCell ref="H3185:S3207"/>
    <mergeCell ref="A3178:C3179"/>
    <mergeCell ref="A3181:B3181"/>
    <mergeCell ref="C3181:E3181"/>
    <mergeCell ref="A3182:B3182"/>
    <mergeCell ref="C3182:E3182"/>
    <mergeCell ref="A3183:D3183"/>
    <mergeCell ref="A3184:D3184"/>
    <mergeCell ref="C3214:E3214"/>
    <mergeCell ref="A3215:D3215"/>
    <mergeCell ref="F3215:G3215"/>
    <mergeCell ref="A3216:D3216"/>
    <mergeCell ref="F3216:G3216"/>
    <mergeCell ref="C3217:G3217"/>
    <mergeCell ref="C3218:F3218"/>
    <mergeCell ref="C3219:F3219"/>
    <mergeCell ref="C3220:F3220"/>
    <mergeCell ref="C3230:F3230"/>
    <mergeCell ref="C3231:F3231"/>
    <mergeCell ref="C3232:F3232"/>
    <mergeCell ref="A3233:G3233"/>
    <mergeCell ref="C3234:D3234"/>
    <mergeCell ref="C3235:D3235"/>
    <mergeCell ref="A3236:G3236"/>
    <mergeCell ref="A3240:C3241"/>
    <mergeCell ref="A3242:C3243"/>
    <mergeCell ref="D3242:D3243"/>
    <mergeCell ref="E3242:E3243"/>
    <mergeCell ref="F3242:I3243"/>
    <mergeCell ref="J3242:J3243"/>
    <mergeCell ref="K3242:K3243"/>
    <mergeCell ref="C3237:D3237"/>
    <mergeCell ref="C3238:D3238"/>
    <mergeCell ref="D3240:D3241"/>
    <mergeCell ref="E3240:E3241"/>
    <mergeCell ref="F3240:I3241"/>
    <mergeCell ref="J3240:J3241"/>
    <mergeCell ref="K3240:K3241"/>
    <mergeCell ref="L3208:O3209"/>
    <mergeCell ref="P3208:P3209"/>
    <mergeCell ref="Q3208:Q3209"/>
    <mergeCell ref="R3208:S3209"/>
    <mergeCell ref="A3204:G3204"/>
    <mergeCell ref="A3208:C3209"/>
    <mergeCell ref="D3208:D3209"/>
    <mergeCell ref="E3208:E3209"/>
    <mergeCell ref="F3208:I3209"/>
    <mergeCell ref="J3208:J3209"/>
    <mergeCell ref="K3208:K3209"/>
    <mergeCell ref="A3210:C3211"/>
    <mergeCell ref="A3213:B3213"/>
    <mergeCell ref="C3213:E3213"/>
    <mergeCell ref="D3210:D3211"/>
    <mergeCell ref="A3214:B3214"/>
    <mergeCell ref="E3210:E3211"/>
    <mergeCell ref="F3210:I3211"/>
    <mergeCell ref="J3210:J3211"/>
    <mergeCell ref="K3210:K3211"/>
    <mergeCell ref="L3210:O3211"/>
    <mergeCell ref="A3212:S3212"/>
    <mergeCell ref="H3213:S3216"/>
    <mergeCell ref="C3223:D3223"/>
    <mergeCell ref="C3224:D3224"/>
    <mergeCell ref="C3225:F3225"/>
    <mergeCell ref="C3226:F3226"/>
    <mergeCell ref="C3227:F3227"/>
    <mergeCell ref="C3228:F3228"/>
    <mergeCell ref="C3229:F3229"/>
    <mergeCell ref="C3239:D3239"/>
    <mergeCell ref="P3210:P3211"/>
    <mergeCell ref="Q3210:Q3211"/>
    <mergeCell ref="R3210:S3211"/>
    <mergeCell ref="H3217:S3239"/>
    <mergeCell ref="P3240:P3241"/>
    <mergeCell ref="Q3240:Q3241"/>
    <mergeCell ref="R3240:S3241"/>
    <mergeCell ref="L3240:O3241"/>
    <mergeCell ref="L3242:O3243"/>
    <mergeCell ref="P3242:P3243"/>
    <mergeCell ref="Q3242:Q3243"/>
    <mergeCell ref="R3242:S3243"/>
    <mergeCell ref="A3244:S3244"/>
    <mergeCell ref="A3245:B3245"/>
    <mergeCell ref="C3245:E3245"/>
    <mergeCell ref="H3245:S3248"/>
    <mergeCell ref="A3246:B3246"/>
    <mergeCell ref="C3246:E3246"/>
    <mergeCell ref="A3247:D3247"/>
    <mergeCell ref="F3247:G3247"/>
    <mergeCell ref="A3248:D3248"/>
    <mergeCell ref="C3256:F3256"/>
    <mergeCell ref="C3257:F3257"/>
    <mergeCell ref="C3258:F3258"/>
    <mergeCell ref="C3259:F3259"/>
    <mergeCell ref="A3261:G3261"/>
    <mergeCell ref="A3264:G3264"/>
    <mergeCell ref="C3260:F3260"/>
    <mergeCell ref="C3262:D3262"/>
    <mergeCell ref="C3263:D3263"/>
    <mergeCell ref="C3265:D3265"/>
    <mergeCell ref="F3248:G3248"/>
    <mergeCell ref="C3249:G3249"/>
    <mergeCell ref="H3249:S3267"/>
    <mergeCell ref="C3250:F3250"/>
    <mergeCell ref="C3251:F3251"/>
    <mergeCell ref="C3254:D3254"/>
    <mergeCell ref="C3255:D3255"/>
    <mergeCell ref="C3274:E3274"/>
    <mergeCell ref="A3275:D3275"/>
    <mergeCell ref="F3275:G3275"/>
    <mergeCell ref="A3276:D3276"/>
    <mergeCell ref="F3276:G3276"/>
    <mergeCell ref="C3277:G3277"/>
    <mergeCell ref="C3278:F3278"/>
    <mergeCell ref="C3279:F3279"/>
    <mergeCell ref="C3282:D3282"/>
    <mergeCell ref="K3268:K3269"/>
    <mergeCell ref="L3268:O3269"/>
    <mergeCell ref="P3268:P3269"/>
    <mergeCell ref="Q3268:Q3269"/>
    <mergeCell ref="R3268:S3269"/>
    <mergeCell ref="C3266:D3266"/>
    <mergeCell ref="C3267:D3267"/>
    <mergeCell ref="A3268:C3269"/>
    <mergeCell ref="D3268:D3269"/>
    <mergeCell ref="E3268:E3269"/>
    <mergeCell ref="F3268:I3269"/>
    <mergeCell ref="J3268:J3269"/>
    <mergeCell ref="P3270:P3271"/>
    <mergeCell ref="Q3270:Q3271"/>
    <mergeCell ref="R3270:S3271"/>
    <mergeCell ref="H3277:S3295"/>
    <mergeCell ref="A3270:C3271"/>
    <mergeCell ref="A3273:B3273"/>
    <mergeCell ref="C3273:E3273"/>
    <mergeCell ref="D3270:D3271"/>
    <mergeCell ref="A3274:B3274"/>
    <mergeCell ref="E3270:E3271"/>
    <mergeCell ref="F3270:I3271"/>
    <mergeCell ref="J3270:J3271"/>
    <mergeCell ref="K3270:K3271"/>
    <mergeCell ref="L3270:O3271"/>
    <mergeCell ref="A3272:S3272"/>
    <mergeCell ref="H3273:S3276"/>
    <mergeCell ref="C3283:D3283"/>
    <mergeCell ref="C3284:F3284"/>
    <mergeCell ref="C3285:F3285"/>
    <mergeCell ref="C3286:F3286"/>
    <mergeCell ref="C3287:F3287"/>
    <mergeCell ref="C3288:F3288"/>
    <mergeCell ref="A3289:G3289"/>
    <mergeCell ref="D3298:D3299"/>
    <mergeCell ref="A3302:B3302"/>
    <mergeCell ref="E3298:E3299"/>
    <mergeCell ref="F3298:I3299"/>
    <mergeCell ref="J3298:J3299"/>
    <mergeCell ref="K3298:K3299"/>
    <mergeCell ref="L3298:O3299"/>
    <mergeCell ref="A3300:S3300"/>
    <mergeCell ref="H3301:S3304"/>
    <mergeCell ref="F3304:G3304"/>
    <mergeCell ref="C3312:F3312"/>
    <mergeCell ref="C3313:F3313"/>
    <mergeCell ref="C3314:F3314"/>
    <mergeCell ref="C3315:F3315"/>
    <mergeCell ref="C3316:F3316"/>
    <mergeCell ref="A3317:G3317"/>
    <mergeCell ref="C3318:D3318"/>
    <mergeCell ref="A3324:C3325"/>
    <mergeCell ref="A3326:C3327"/>
    <mergeCell ref="D3326:D3327"/>
    <mergeCell ref="E3326:E3327"/>
    <mergeCell ref="F3326:I3327"/>
    <mergeCell ref="J3326:J3327"/>
    <mergeCell ref="K3326:K3327"/>
    <mergeCell ref="C3319:D3319"/>
    <mergeCell ref="A3320:G3320"/>
    <mergeCell ref="D3324:D3325"/>
    <mergeCell ref="E3324:E3325"/>
    <mergeCell ref="F3324:I3325"/>
    <mergeCell ref="J3324:J3325"/>
    <mergeCell ref="K3324:K3325"/>
    <mergeCell ref="L3324:O3325"/>
    <mergeCell ref="L3326:O3327"/>
    <mergeCell ref="P3326:P3327"/>
    <mergeCell ref="Q3326:Q3327"/>
    <mergeCell ref="R3326:S3327"/>
    <mergeCell ref="H3333:S3347"/>
    <mergeCell ref="P3298:P3299"/>
    <mergeCell ref="Q3298:Q3299"/>
    <mergeCell ref="R3298:S3299"/>
    <mergeCell ref="H3305:S3323"/>
    <mergeCell ref="P3324:P3325"/>
    <mergeCell ref="Q3324:Q3325"/>
    <mergeCell ref="R3324:S3325"/>
    <mergeCell ref="P3350:P3351"/>
    <mergeCell ref="Q3350:Q3351"/>
    <mergeCell ref="R3350:S3351"/>
    <mergeCell ref="D3350:D3351"/>
    <mergeCell ref="E3350:E3351"/>
    <mergeCell ref="F3350:I3351"/>
    <mergeCell ref="J3350:J3351"/>
    <mergeCell ref="K3350:K3351"/>
    <mergeCell ref="L3350:O3351"/>
    <mergeCell ref="A3352:S3352"/>
    <mergeCell ref="C3362:F3362"/>
    <mergeCell ref="C3363:F3363"/>
    <mergeCell ref="F3355:G3355"/>
    <mergeCell ref="F3356:G3356"/>
    <mergeCell ref="C3357:G3357"/>
    <mergeCell ref="C3358:D3358"/>
    <mergeCell ref="C3359:D3359"/>
    <mergeCell ref="C3360:D3360"/>
    <mergeCell ref="C3361:F3361"/>
    <mergeCell ref="Q3296:Q3297"/>
    <mergeCell ref="R3296:S3297"/>
    <mergeCell ref="D3296:D3297"/>
    <mergeCell ref="E3296:E3297"/>
    <mergeCell ref="F3296:I3297"/>
    <mergeCell ref="J3296:J3297"/>
    <mergeCell ref="K3296:K3297"/>
    <mergeCell ref="L3296:O3297"/>
    <mergeCell ref="P3296:P3297"/>
    <mergeCell ref="C3290:D3290"/>
    <mergeCell ref="C3291:D3291"/>
    <mergeCell ref="A3292:G3292"/>
    <mergeCell ref="C3293:D3293"/>
    <mergeCell ref="C3294:D3294"/>
    <mergeCell ref="C3295:D3295"/>
    <mergeCell ref="A3296:C3297"/>
    <mergeCell ref="A3298:C3299"/>
    <mergeCell ref="A3301:B3301"/>
    <mergeCell ref="C3301:E3301"/>
    <mergeCell ref="C3302:E3302"/>
    <mergeCell ref="A3303:D3303"/>
    <mergeCell ref="F3303:G3303"/>
    <mergeCell ref="A3304:D3304"/>
    <mergeCell ref="C3305:G3305"/>
    <mergeCell ref="C3306:F3306"/>
    <mergeCell ref="C3307:F3307"/>
    <mergeCell ref="C3310:D3310"/>
    <mergeCell ref="C3311:D3311"/>
    <mergeCell ref="A3330:B3330"/>
    <mergeCell ref="C3330:E3330"/>
    <mergeCell ref="Q3374:Q3375"/>
    <mergeCell ref="R3374:S3375"/>
    <mergeCell ref="H3357:S3371"/>
    <mergeCell ref="L3372:O3373"/>
    <mergeCell ref="P3372:P3373"/>
    <mergeCell ref="Q3372:Q3373"/>
    <mergeCell ref="R3372:S3373"/>
    <mergeCell ref="L3374:O3375"/>
    <mergeCell ref="P3374:P3375"/>
    <mergeCell ref="H3381:S3395"/>
    <mergeCell ref="A3331:D3331"/>
    <mergeCell ref="F3331:G3331"/>
    <mergeCell ref="C3321:D3321"/>
    <mergeCell ref="C3322:D3322"/>
    <mergeCell ref="C3323:D3323"/>
    <mergeCell ref="A3328:S3328"/>
    <mergeCell ref="A3329:B3329"/>
    <mergeCell ref="C3329:E3329"/>
    <mergeCell ref="H3329:S3332"/>
    <mergeCell ref="A3332:D3332"/>
    <mergeCell ref="F3332:G3332"/>
    <mergeCell ref="C3333:G3333"/>
    <mergeCell ref="C3334:D3334"/>
    <mergeCell ref="C3335:D3335"/>
    <mergeCell ref="C3336:D3336"/>
    <mergeCell ref="C3337:F3337"/>
    <mergeCell ref="C3338:F3338"/>
    <mergeCell ref="C3339:F3339"/>
    <mergeCell ref="C3340:F3340"/>
    <mergeCell ref="A3341:G3341"/>
    <mergeCell ref="C3342:D3342"/>
    <mergeCell ref="C3343:D3343"/>
    <mergeCell ref="A3344:G3344"/>
    <mergeCell ref="C3345:D3345"/>
    <mergeCell ref="C3346:D3346"/>
    <mergeCell ref="C3347:D3347"/>
    <mergeCell ref="A3348:C3349"/>
    <mergeCell ref="D3348:D3349"/>
    <mergeCell ref="E3348:E3349"/>
    <mergeCell ref="F3348:I3349"/>
    <mergeCell ref="A3350:C3351"/>
    <mergeCell ref="A3353:B3353"/>
    <mergeCell ref="C3353:E3353"/>
    <mergeCell ref="A3354:B3354"/>
    <mergeCell ref="C3354:E3354"/>
    <mergeCell ref="A3355:D3355"/>
    <mergeCell ref="A3356:D3356"/>
    <mergeCell ref="J3348:J3349"/>
    <mergeCell ref="K3348:K3349"/>
    <mergeCell ref="L3348:O3349"/>
    <mergeCell ref="P3348:P3349"/>
    <mergeCell ref="Q3348:Q3349"/>
    <mergeCell ref="R3348:S3349"/>
    <mergeCell ref="H3353:S3356"/>
    <mergeCell ref="C3364:F3364"/>
    <mergeCell ref="A3365:G3365"/>
    <mergeCell ref="C3366:D3366"/>
    <mergeCell ref="C3367:D3367"/>
    <mergeCell ref="A3368:G3368"/>
    <mergeCell ref="C3369:D3369"/>
    <mergeCell ref="C3370:D3370"/>
    <mergeCell ref="C3371:D3371"/>
    <mergeCell ref="A3372:C3373"/>
    <mergeCell ref="D3372:D3373"/>
    <mergeCell ref="E3372:E3373"/>
    <mergeCell ref="F3372:I3373"/>
    <mergeCell ref="J3372:J3373"/>
    <mergeCell ref="K3372:K3373"/>
    <mergeCell ref="A3374:C3375"/>
    <mergeCell ref="D3374:D3375"/>
    <mergeCell ref="E3374:E3375"/>
    <mergeCell ref="F3374:I3375"/>
    <mergeCell ref="J3374:J3375"/>
    <mergeCell ref="K3374:K3375"/>
    <mergeCell ref="A3376:S3376"/>
    <mergeCell ref="A3377:B3377"/>
    <mergeCell ref="C3377:E3377"/>
    <mergeCell ref="H3377:S3380"/>
    <mergeCell ref="A3378:B3378"/>
    <mergeCell ref="C3378:E3378"/>
    <mergeCell ref="A3379:D3379"/>
    <mergeCell ref="A3380:D3380"/>
    <mergeCell ref="F3379:G3379"/>
    <mergeCell ref="F3380:G3380"/>
    <mergeCell ref="C3381:G3381"/>
    <mergeCell ref="C3382:D3382"/>
    <mergeCell ref="C3383:D3383"/>
    <mergeCell ref="C3384:D3384"/>
    <mergeCell ref="C3385:F3385"/>
    <mergeCell ref="C3386:F3386"/>
    <mergeCell ref="C3387:F3387"/>
    <mergeCell ref="C3388:F3388"/>
    <mergeCell ref="A3389:G3389"/>
    <mergeCell ref="C3390:D3390"/>
    <mergeCell ref="C3391:D3391"/>
    <mergeCell ref="A3392:G3392"/>
    <mergeCell ref="J3396:J3397"/>
    <mergeCell ref="K3396:K3397"/>
    <mergeCell ref="L3396:O3397"/>
    <mergeCell ref="P3396:P3397"/>
    <mergeCell ref="Q3396:Q3397"/>
    <mergeCell ref="R3396:S3397"/>
    <mergeCell ref="F3403:G3403"/>
    <mergeCell ref="A3404:D3404"/>
    <mergeCell ref="F3404:G3404"/>
    <mergeCell ref="C3405:G3405"/>
    <mergeCell ref="C3406:D3406"/>
    <mergeCell ref="C3407:D3407"/>
    <mergeCell ref="C3408:D3408"/>
    <mergeCell ref="A3420:C3421"/>
    <mergeCell ref="D3420:D3421"/>
    <mergeCell ref="E3420:E3421"/>
    <mergeCell ref="A3422:C3423"/>
    <mergeCell ref="D3422:D3423"/>
    <mergeCell ref="E3422:E3423"/>
    <mergeCell ref="A3425:B3425"/>
    <mergeCell ref="C3425:E3425"/>
    <mergeCell ref="C3409:F3409"/>
    <mergeCell ref="C3410:F3410"/>
    <mergeCell ref="C3411:F3411"/>
    <mergeCell ref="C3412:F3412"/>
    <mergeCell ref="A3413:G3413"/>
    <mergeCell ref="C3414:D3414"/>
    <mergeCell ref="A3416:G3416"/>
    <mergeCell ref="C3393:D3393"/>
    <mergeCell ref="C3394:D3394"/>
    <mergeCell ref="C3395:D3395"/>
    <mergeCell ref="A3396:C3397"/>
    <mergeCell ref="D3396:D3397"/>
    <mergeCell ref="E3396:E3397"/>
    <mergeCell ref="F3396:I3397"/>
    <mergeCell ref="P3398:P3399"/>
    <mergeCell ref="Q3398:Q3399"/>
    <mergeCell ref="R3398:S3399"/>
    <mergeCell ref="H3405:S3419"/>
    <mergeCell ref="L3420:O3421"/>
    <mergeCell ref="P3420:P3421"/>
    <mergeCell ref="Q3420:Q3421"/>
    <mergeCell ref="R3420:S3421"/>
    <mergeCell ref="A3398:C3399"/>
    <mergeCell ref="A3401:B3401"/>
    <mergeCell ref="C3401:E3401"/>
    <mergeCell ref="D3398:D3399"/>
    <mergeCell ref="A3402:B3402"/>
    <mergeCell ref="C3402:E3402"/>
    <mergeCell ref="A3403:D3403"/>
    <mergeCell ref="E3398:E3399"/>
    <mergeCell ref="F3398:I3399"/>
    <mergeCell ref="J3398:J3399"/>
    <mergeCell ref="K3398:K3399"/>
    <mergeCell ref="L3398:O3399"/>
    <mergeCell ref="A3400:S3400"/>
    <mergeCell ref="H3401:S3404"/>
    <mergeCell ref="C3415:D3415"/>
    <mergeCell ref="C3417:D3417"/>
    <mergeCell ref="C3418:D3418"/>
    <mergeCell ref="C3419:D3419"/>
    <mergeCell ref="F3420:I3421"/>
    <mergeCell ref="J3420:J3421"/>
    <mergeCell ref="K3420:K3421"/>
    <mergeCell ref="F3422:I3423"/>
    <mergeCell ref="J3422:J3423"/>
    <mergeCell ref="K3422:K3423"/>
    <mergeCell ref="L3422:O3423"/>
    <mergeCell ref="P3422:P3423"/>
    <mergeCell ref="Q3422:Q3423"/>
    <mergeCell ref="R3422:S3423"/>
    <mergeCell ref="A3424:S3424"/>
    <mergeCell ref="H3425:S3428"/>
    <mergeCell ref="A3426:B3426"/>
    <mergeCell ref="C3426:E3426"/>
    <mergeCell ref="A3427:D3427"/>
    <mergeCell ref="F3427:G3427"/>
    <mergeCell ref="A3428:D3428"/>
    <mergeCell ref="C3434:F3434"/>
    <mergeCell ref="C3435:F3435"/>
    <mergeCell ref="A3437:G3437"/>
    <mergeCell ref="A3440:G3440"/>
    <mergeCell ref="C3436:F3436"/>
    <mergeCell ref="C3438:D3438"/>
    <mergeCell ref="C3439:D3439"/>
    <mergeCell ref="C3441:D3441"/>
    <mergeCell ref="F3428:G3428"/>
    <mergeCell ref="C3429:G3429"/>
    <mergeCell ref="H3429:S3443"/>
    <mergeCell ref="C3430:D3430"/>
    <mergeCell ref="C3431:D3431"/>
    <mergeCell ref="C3432:D3432"/>
    <mergeCell ref="C3433:F3433"/>
    <mergeCell ref="K3444:K3445"/>
    <mergeCell ref="L3444:O3445"/>
    <mergeCell ref="P3444:P3445"/>
    <mergeCell ref="Q3444:Q3445"/>
    <mergeCell ref="R3444:S3445"/>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0.56"/>
    <col customWidth="1" min="2" max="2" width="36.44"/>
    <col customWidth="1" min="3" max="3" width="20.22"/>
  </cols>
  <sheetData>
    <row r="1">
      <c r="A1" s="615" t="s">
        <v>9123</v>
      </c>
      <c r="B1" s="615" t="s">
        <v>9124</v>
      </c>
      <c r="C1" s="615" t="s">
        <v>9125</v>
      </c>
      <c r="D1" s="615" t="s">
        <v>9126</v>
      </c>
      <c r="E1" s="615" t="s">
        <v>9127</v>
      </c>
      <c r="F1" s="615" t="s">
        <v>9128</v>
      </c>
      <c r="G1" s="615" t="s">
        <v>9129</v>
      </c>
      <c r="H1" s="615" t="s">
        <v>9130</v>
      </c>
      <c r="I1" s="615" t="s">
        <v>2205</v>
      </c>
      <c r="J1" s="615" t="s">
        <v>9131</v>
      </c>
      <c r="K1" s="615" t="s">
        <v>2191</v>
      </c>
      <c r="L1" s="615" t="s">
        <v>9132</v>
      </c>
      <c r="M1" s="615" t="s">
        <v>9133</v>
      </c>
    </row>
    <row r="2">
      <c r="A2" s="5" t="s">
        <v>9134</v>
      </c>
      <c r="B2" s="5" t="s">
        <v>8934</v>
      </c>
      <c r="C2" s="5" t="s">
        <v>12</v>
      </c>
      <c r="E2" s="616">
        <v>1.0</v>
      </c>
      <c r="F2" s="616">
        <v>1.0</v>
      </c>
      <c r="G2" s="616">
        <v>35.0</v>
      </c>
      <c r="H2" s="616">
        <v>19.0</v>
      </c>
      <c r="I2" s="5" t="s">
        <v>8934</v>
      </c>
      <c r="J2" s="5" t="s">
        <v>9135</v>
      </c>
      <c r="K2" s="5" t="s">
        <v>9136</v>
      </c>
      <c r="L2" s="5" t="s">
        <v>9137</v>
      </c>
      <c r="M2" s="5" t="s">
        <v>9138</v>
      </c>
      <c r="N2" s="5" t="s">
        <v>9139</v>
      </c>
    </row>
    <row r="3">
      <c r="A3" s="5" t="s">
        <v>9140</v>
      </c>
      <c r="B3" s="5" t="s">
        <v>8973</v>
      </c>
      <c r="C3" s="5" t="s">
        <v>16</v>
      </c>
      <c r="E3" s="616">
        <v>36.0</v>
      </c>
      <c r="F3" s="616">
        <v>1.0</v>
      </c>
      <c r="G3" s="616">
        <v>25.0</v>
      </c>
      <c r="H3" s="616">
        <v>19.0</v>
      </c>
      <c r="I3" s="5" t="s">
        <v>8973</v>
      </c>
      <c r="J3" s="5" t="s">
        <v>9141</v>
      </c>
      <c r="K3" s="5" t="s">
        <v>9142</v>
      </c>
      <c r="L3" s="5" t="s">
        <v>9143</v>
      </c>
      <c r="M3" s="5" t="s">
        <v>9138</v>
      </c>
      <c r="N3" s="5" t="s">
        <v>9139</v>
      </c>
    </row>
    <row r="4">
      <c r="A4" s="5" t="s">
        <v>9144</v>
      </c>
      <c r="B4" s="5" t="s">
        <v>8979</v>
      </c>
      <c r="C4" s="5" t="s">
        <v>16</v>
      </c>
      <c r="E4" s="616">
        <v>61.0</v>
      </c>
      <c r="F4" s="616">
        <v>1.0</v>
      </c>
      <c r="G4" s="616">
        <v>24.0</v>
      </c>
      <c r="H4" s="616">
        <v>19.0</v>
      </c>
      <c r="I4" s="5" t="s">
        <v>9145</v>
      </c>
      <c r="J4" s="5" t="s">
        <v>9146</v>
      </c>
      <c r="K4" s="5" t="s">
        <v>9147</v>
      </c>
      <c r="L4" s="5" t="s">
        <v>9148</v>
      </c>
      <c r="M4" s="5" t="s">
        <v>9138</v>
      </c>
      <c r="N4" s="5" t="s">
        <v>9139</v>
      </c>
    </row>
    <row r="5">
      <c r="A5" s="5" t="s">
        <v>9149</v>
      </c>
      <c r="B5" s="5" t="s">
        <v>8980</v>
      </c>
      <c r="C5" s="5" t="s">
        <v>15</v>
      </c>
      <c r="E5" s="616">
        <v>85.0</v>
      </c>
      <c r="F5" s="616">
        <v>1.0</v>
      </c>
      <c r="G5" s="616">
        <v>28.0</v>
      </c>
      <c r="H5" s="616">
        <v>19.0</v>
      </c>
      <c r="I5" s="5" t="s">
        <v>8980</v>
      </c>
      <c r="J5" s="5" t="s">
        <v>9150</v>
      </c>
      <c r="K5" s="5" t="s">
        <v>9151</v>
      </c>
      <c r="L5" s="5" t="s">
        <v>9152</v>
      </c>
      <c r="M5" s="5" t="s">
        <v>9138</v>
      </c>
      <c r="N5" s="5" t="s">
        <v>9139</v>
      </c>
    </row>
    <row r="6">
      <c r="A6" s="5" t="s">
        <v>9153</v>
      </c>
      <c r="B6" s="5" t="s">
        <v>8981</v>
      </c>
      <c r="C6" s="5" t="s">
        <v>15</v>
      </c>
      <c r="E6" s="616">
        <v>113.0</v>
      </c>
      <c r="F6" s="616">
        <v>1.0</v>
      </c>
      <c r="G6" s="616">
        <v>28.0</v>
      </c>
      <c r="H6" s="616">
        <v>19.0</v>
      </c>
      <c r="I6" s="5" t="s">
        <v>8981</v>
      </c>
      <c r="J6" s="5" t="s">
        <v>9150</v>
      </c>
      <c r="K6" s="5" t="s">
        <v>9154</v>
      </c>
      <c r="L6" s="5" t="s">
        <v>9152</v>
      </c>
      <c r="M6" s="5" t="s">
        <v>9138</v>
      </c>
      <c r="N6" s="5" t="s">
        <v>9139</v>
      </c>
    </row>
    <row r="7">
      <c r="A7" s="5" t="s">
        <v>9155</v>
      </c>
      <c r="B7" s="5" t="s">
        <v>8982</v>
      </c>
      <c r="C7" s="5" t="s">
        <v>13</v>
      </c>
      <c r="E7" s="616">
        <v>141.0</v>
      </c>
      <c r="F7" s="616">
        <v>1.0</v>
      </c>
      <c r="G7" s="616">
        <v>32.0</v>
      </c>
      <c r="H7" s="616">
        <v>19.0</v>
      </c>
      <c r="I7" s="5" t="s">
        <v>8982</v>
      </c>
      <c r="J7" s="5" t="s">
        <v>9156</v>
      </c>
      <c r="K7" s="5" t="s">
        <v>9157</v>
      </c>
      <c r="L7" s="5" t="s">
        <v>9158</v>
      </c>
      <c r="M7" s="5" t="s">
        <v>9138</v>
      </c>
      <c r="N7" s="5" t="s">
        <v>9139</v>
      </c>
    </row>
    <row r="8">
      <c r="A8" s="5" t="s">
        <v>9159</v>
      </c>
      <c r="B8" s="5" t="s">
        <v>8984</v>
      </c>
      <c r="C8" s="5" t="s">
        <v>13</v>
      </c>
      <c r="E8" s="616">
        <v>173.0</v>
      </c>
      <c r="F8" s="616">
        <v>1.0</v>
      </c>
      <c r="G8" s="616">
        <v>32.0</v>
      </c>
      <c r="H8" s="616">
        <v>19.0</v>
      </c>
      <c r="I8" s="5" t="s">
        <v>8984</v>
      </c>
      <c r="J8" s="5" t="s">
        <v>9156</v>
      </c>
      <c r="K8" s="5" t="s">
        <v>9160</v>
      </c>
      <c r="L8" s="5" t="s">
        <v>9158</v>
      </c>
      <c r="M8" s="5" t="s">
        <v>9138</v>
      </c>
      <c r="N8" s="5" t="s">
        <v>9139</v>
      </c>
    </row>
    <row r="9">
      <c r="A9" s="5" t="s">
        <v>9161</v>
      </c>
      <c r="B9" s="5" t="s">
        <v>8985</v>
      </c>
      <c r="C9" s="5" t="s">
        <v>13</v>
      </c>
      <c r="E9" s="616">
        <v>205.0</v>
      </c>
      <c r="F9" s="616">
        <v>1.0</v>
      </c>
      <c r="G9" s="616">
        <v>32.0</v>
      </c>
      <c r="H9" s="616">
        <v>19.0</v>
      </c>
      <c r="I9" s="5" t="s">
        <v>8985</v>
      </c>
      <c r="J9" s="5" t="s">
        <v>9156</v>
      </c>
      <c r="K9" s="5" t="s">
        <v>9162</v>
      </c>
      <c r="L9" s="5" t="s">
        <v>9158</v>
      </c>
      <c r="M9" s="5" t="s">
        <v>9138</v>
      </c>
      <c r="N9" s="5" t="s">
        <v>9139</v>
      </c>
    </row>
    <row r="10">
      <c r="A10" s="5" t="s">
        <v>9163</v>
      </c>
      <c r="B10" s="5" t="s">
        <v>8986</v>
      </c>
      <c r="C10" s="5" t="s">
        <v>13</v>
      </c>
      <c r="E10" s="616">
        <v>237.0</v>
      </c>
      <c r="F10" s="616">
        <v>1.0</v>
      </c>
      <c r="G10" s="616">
        <v>32.0</v>
      </c>
      <c r="H10" s="616">
        <v>19.0</v>
      </c>
      <c r="I10" s="5" t="s">
        <v>8986</v>
      </c>
      <c r="J10" s="5" t="s">
        <v>9156</v>
      </c>
      <c r="K10" s="5" t="s">
        <v>9164</v>
      </c>
      <c r="L10" s="5" t="s">
        <v>9158</v>
      </c>
      <c r="M10" s="5" t="s">
        <v>9138</v>
      </c>
      <c r="N10" s="5" t="s">
        <v>9139</v>
      </c>
    </row>
    <row r="11">
      <c r="A11" s="5" t="s">
        <v>9165</v>
      </c>
      <c r="B11" s="5" t="s">
        <v>8987</v>
      </c>
      <c r="C11" s="5" t="s">
        <v>13</v>
      </c>
      <c r="E11" s="616">
        <v>269.0</v>
      </c>
      <c r="F11" s="616">
        <v>1.0</v>
      </c>
      <c r="G11" s="616">
        <v>32.0</v>
      </c>
      <c r="H11" s="616">
        <v>19.0</v>
      </c>
      <c r="I11" s="5" t="s">
        <v>8987</v>
      </c>
      <c r="J11" s="5" t="s">
        <v>9156</v>
      </c>
      <c r="K11" s="5" t="s">
        <v>9166</v>
      </c>
      <c r="L11" s="5" t="s">
        <v>9158</v>
      </c>
      <c r="M11" s="5" t="s">
        <v>9138</v>
      </c>
      <c r="N11" s="5" t="s">
        <v>9139</v>
      </c>
    </row>
    <row r="12">
      <c r="A12" s="5" t="s">
        <v>9167</v>
      </c>
      <c r="B12" s="5" t="s">
        <v>8988</v>
      </c>
      <c r="C12" s="5" t="s">
        <v>13</v>
      </c>
      <c r="E12" s="616">
        <v>301.0</v>
      </c>
      <c r="F12" s="616">
        <v>1.0</v>
      </c>
      <c r="G12" s="616">
        <v>32.0</v>
      </c>
      <c r="H12" s="616">
        <v>19.0</v>
      </c>
      <c r="I12" s="5" t="s">
        <v>8988</v>
      </c>
      <c r="J12" s="5" t="s">
        <v>9156</v>
      </c>
      <c r="K12" s="5" t="s">
        <v>9168</v>
      </c>
      <c r="L12" s="5" t="s">
        <v>9158</v>
      </c>
      <c r="M12" s="5" t="s">
        <v>9138</v>
      </c>
      <c r="N12" s="5" t="s">
        <v>9139</v>
      </c>
    </row>
    <row r="13">
      <c r="A13" s="5" t="s">
        <v>9169</v>
      </c>
      <c r="B13" s="5" t="s">
        <v>8989</v>
      </c>
      <c r="C13" s="5" t="s">
        <v>13</v>
      </c>
      <c r="E13" s="616">
        <v>333.0</v>
      </c>
      <c r="F13" s="616">
        <v>1.0</v>
      </c>
      <c r="G13" s="616">
        <v>32.0</v>
      </c>
      <c r="H13" s="616">
        <v>19.0</v>
      </c>
      <c r="I13" s="5" t="s">
        <v>8989</v>
      </c>
      <c r="J13" s="5" t="s">
        <v>9156</v>
      </c>
      <c r="K13" s="5" t="s">
        <v>9170</v>
      </c>
      <c r="L13" s="5" t="s">
        <v>9158</v>
      </c>
      <c r="M13" s="5" t="s">
        <v>9138</v>
      </c>
      <c r="N13" s="5" t="s">
        <v>9139</v>
      </c>
    </row>
    <row r="14">
      <c r="A14" s="5" t="s">
        <v>9171</v>
      </c>
      <c r="B14" s="5" t="s">
        <v>8991</v>
      </c>
      <c r="C14" s="5" t="s">
        <v>13</v>
      </c>
      <c r="E14" s="616">
        <v>365.0</v>
      </c>
      <c r="F14" s="616">
        <v>1.0</v>
      </c>
      <c r="G14" s="616">
        <v>32.0</v>
      </c>
      <c r="H14" s="616">
        <v>19.0</v>
      </c>
      <c r="I14" s="5" t="s">
        <v>8991</v>
      </c>
      <c r="J14" s="5" t="s">
        <v>9156</v>
      </c>
      <c r="K14" s="5" t="s">
        <v>9172</v>
      </c>
      <c r="L14" s="5" t="s">
        <v>9158</v>
      </c>
      <c r="M14" s="5" t="s">
        <v>9138</v>
      </c>
      <c r="N14" s="5" t="s">
        <v>9139</v>
      </c>
    </row>
    <row r="15">
      <c r="A15" s="5" t="s">
        <v>9173</v>
      </c>
      <c r="B15" s="5" t="s">
        <v>8992</v>
      </c>
      <c r="C15" s="5" t="s">
        <v>13</v>
      </c>
      <c r="E15" s="616">
        <v>397.0</v>
      </c>
      <c r="F15" s="616">
        <v>1.0</v>
      </c>
      <c r="G15" s="616">
        <v>32.0</v>
      </c>
      <c r="H15" s="616">
        <v>19.0</v>
      </c>
      <c r="I15" s="5" t="s">
        <v>8992</v>
      </c>
      <c r="J15" s="5" t="s">
        <v>9156</v>
      </c>
      <c r="K15" s="5" t="s">
        <v>9174</v>
      </c>
      <c r="L15" s="5" t="s">
        <v>9158</v>
      </c>
      <c r="M15" s="5" t="s">
        <v>9138</v>
      </c>
      <c r="N15" s="5" t="s">
        <v>9139</v>
      </c>
    </row>
    <row r="16">
      <c r="A16" s="5" t="s">
        <v>9175</v>
      </c>
      <c r="B16" s="5" t="s">
        <v>8993</v>
      </c>
      <c r="C16" s="5" t="s">
        <v>13</v>
      </c>
      <c r="E16" s="616">
        <v>429.0</v>
      </c>
      <c r="F16" s="616">
        <v>1.0</v>
      </c>
      <c r="G16" s="616">
        <v>32.0</v>
      </c>
      <c r="H16" s="616">
        <v>19.0</v>
      </c>
      <c r="I16" s="5" t="s">
        <v>8993</v>
      </c>
      <c r="J16" s="5" t="s">
        <v>9156</v>
      </c>
      <c r="K16" s="5" t="s">
        <v>9176</v>
      </c>
      <c r="L16" s="5" t="s">
        <v>9158</v>
      </c>
      <c r="M16" s="5" t="s">
        <v>9138</v>
      </c>
      <c r="N16" s="5" t="s">
        <v>9139</v>
      </c>
    </row>
    <row r="17">
      <c r="A17" s="5" t="s">
        <v>9177</v>
      </c>
      <c r="B17" s="5" t="s">
        <v>8994</v>
      </c>
      <c r="C17" s="5" t="s">
        <v>9</v>
      </c>
      <c r="D17" s="580"/>
      <c r="E17" s="616">
        <v>461.0</v>
      </c>
      <c r="F17" s="616">
        <v>1.0</v>
      </c>
      <c r="G17" s="616">
        <v>30.0</v>
      </c>
      <c r="H17" s="616">
        <v>19.0</v>
      </c>
      <c r="I17" s="5" t="s">
        <v>8994</v>
      </c>
      <c r="J17" s="5" t="s">
        <v>9178</v>
      </c>
      <c r="K17" s="5" t="s">
        <v>9179</v>
      </c>
      <c r="L17" s="5" t="s">
        <v>9180</v>
      </c>
      <c r="M17" s="5" t="s">
        <v>9138</v>
      </c>
      <c r="N17" s="5" t="s">
        <v>9139</v>
      </c>
    </row>
    <row r="18">
      <c r="A18" s="5" t="s">
        <v>9181</v>
      </c>
      <c r="B18" s="5" t="s">
        <v>8996</v>
      </c>
      <c r="C18" s="5" t="s">
        <v>7</v>
      </c>
      <c r="D18" s="580"/>
      <c r="E18" s="616">
        <v>491.0</v>
      </c>
      <c r="F18" s="616">
        <v>1.0</v>
      </c>
      <c r="G18" s="616">
        <v>35.0</v>
      </c>
      <c r="H18" s="616">
        <v>19.0</v>
      </c>
      <c r="I18" s="5" t="s">
        <v>8996</v>
      </c>
      <c r="J18" s="5" t="s">
        <v>9135</v>
      </c>
      <c r="K18" s="5" t="s">
        <v>9182</v>
      </c>
      <c r="L18" s="5" t="s">
        <v>9137</v>
      </c>
      <c r="M18" s="5" t="s">
        <v>9138</v>
      </c>
      <c r="N18" s="5" t="s">
        <v>9139</v>
      </c>
    </row>
    <row r="19">
      <c r="A19" s="5" t="s">
        <v>9183</v>
      </c>
      <c r="B19" s="5" t="s">
        <v>8998</v>
      </c>
      <c r="C19" s="5" t="s">
        <v>7</v>
      </c>
      <c r="D19" s="580"/>
      <c r="E19" s="616">
        <v>526.0</v>
      </c>
      <c r="F19" s="616">
        <v>1.0</v>
      </c>
      <c r="G19" s="616">
        <v>36.0</v>
      </c>
      <c r="H19" s="616">
        <v>19.0</v>
      </c>
      <c r="I19" s="5" t="s">
        <v>8998</v>
      </c>
      <c r="J19" s="5" t="s">
        <v>9184</v>
      </c>
      <c r="K19" s="5" t="s">
        <v>9185</v>
      </c>
      <c r="L19" s="5" t="s">
        <v>9186</v>
      </c>
      <c r="M19" s="5" t="s">
        <v>9138</v>
      </c>
      <c r="N19" s="5" t="s">
        <v>9139</v>
      </c>
    </row>
    <row r="20">
      <c r="A20" s="5" t="s">
        <v>9187</v>
      </c>
      <c r="B20" s="5" t="s">
        <v>8999</v>
      </c>
      <c r="C20" s="5" t="s">
        <v>11</v>
      </c>
      <c r="D20" s="580"/>
      <c r="E20" s="616">
        <v>562.0</v>
      </c>
      <c r="F20" s="616">
        <v>1.0</v>
      </c>
      <c r="G20" s="616">
        <v>40.0</v>
      </c>
      <c r="H20" s="616">
        <v>19.0</v>
      </c>
      <c r="I20" s="5" t="s">
        <v>8999</v>
      </c>
      <c r="J20" s="5" t="s">
        <v>9188</v>
      </c>
      <c r="K20" s="5" t="s">
        <v>9189</v>
      </c>
      <c r="L20" s="5" t="s">
        <v>9190</v>
      </c>
      <c r="M20" s="5" t="s">
        <v>9138</v>
      </c>
      <c r="N20" s="5" t="s">
        <v>9139</v>
      </c>
    </row>
    <row r="21">
      <c r="A21" s="5" t="s">
        <v>9191</v>
      </c>
      <c r="B21" s="5" t="s">
        <v>9001</v>
      </c>
      <c r="C21" s="5" t="s">
        <v>11</v>
      </c>
      <c r="D21" s="580"/>
      <c r="E21" s="616">
        <v>602.0</v>
      </c>
      <c r="F21" s="616">
        <v>1.0</v>
      </c>
      <c r="G21" s="616">
        <v>49.0</v>
      </c>
      <c r="H21" s="616">
        <v>19.0</v>
      </c>
      <c r="I21" s="5" t="s">
        <v>9001</v>
      </c>
      <c r="J21" s="5" t="s">
        <v>9192</v>
      </c>
      <c r="K21" s="5" t="s">
        <v>9193</v>
      </c>
      <c r="L21" s="5" t="s">
        <v>9194</v>
      </c>
      <c r="M21" s="5" t="s">
        <v>9138</v>
      </c>
      <c r="N21" s="5" t="s">
        <v>9139</v>
      </c>
    </row>
    <row r="22">
      <c r="A22" s="5" t="s">
        <v>9195</v>
      </c>
      <c r="B22" s="5" t="s">
        <v>9003</v>
      </c>
      <c r="C22" s="5" t="s">
        <v>11</v>
      </c>
      <c r="D22" s="580"/>
      <c r="E22" s="616">
        <v>651.0</v>
      </c>
      <c r="F22" s="616">
        <v>1.0</v>
      </c>
      <c r="G22" s="616">
        <v>40.0</v>
      </c>
      <c r="H22" s="616">
        <v>19.0</v>
      </c>
      <c r="I22" s="5" t="s">
        <v>9196</v>
      </c>
      <c r="J22" s="5" t="s">
        <v>9188</v>
      </c>
      <c r="K22" s="5" t="s">
        <v>9197</v>
      </c>
      <c r="L22" s="5" t="s">
        <v>9190</v>
      </c>
      <c r="M22" s="5" t="s">
        <v>9138</v>
      </c>
      <c r="N22" s="5" t="s">
        <v>9139</v>
      </c>
    </row>
    <row r="23">
      <c r="A23" s="5" t="s">
        <v>9198</v>
      </c>
      <c r="B23" s="5" t="s">
        <v>9005</v>
      </c>
      <c r="C23" s="5" t="s">
        <v>11</v>
      </c>
      <c r="D23" s="580"/>
      <c r="E23" s="616">
        <v>691.0</v>
      </c>
      <c r="F23" s="616">
        <v>1.0</v>
      </c>
      <c r="G23" s="616">
        <v>40.0</v>
      </c>
      <c r="H23" s="616">
        <v>19.0</v>
      </c>
      <c r="I23" s="5" t="s">
        <v>9199</v>
      </c>
      <c r="J23" s="5" t="s">
        <v>9188</v>
      </c>
      <c r="K23" s="5" t="s">
        <v>9200</v>
      </c>
      <c r="L23" s="5" t="s">
        <v>9190</v>
      </c>
      <c r="M23" s="5" t="s">
        <v>9138</v>
      </c>
      <c r="N23" s="5" t="s">
        <v>9139</v>
      </c>
    </row>
    <row r="24">
      <c r="A24" s="5" t="s">
        <v>9201</v>
      </c>
      <c r="B24" s="5" t="s">
        <v>9006</v>
      </c>
      <c r="C24" s="5" t="s">
        <v>1558</v>
      </c>
      <c r="D24" s="580"/>
      <c r="E24" s="616">
        <v>731.0</v>
      </c>
      <c r="F24" s="616">
        <v>1.0</v>
      </c>
      <c r="G24" s="616">
        <v>40.0</v>
      </c>
      <c r="H24" s="616">
        <v>19.0</v>
      </c>
      <c r="I24" s="5" t="s">
        <v>9006</v>
      </c>
      <c r="J24" s="5" t="s">
        <v>9188</v>
      </c>
      <c r="K24" s="5" t="s">
        <v>9202</v>
      </c>
      <c r="L24" s="5" t="s">
        <v>9190</v>
      </c>
      <c r="M24" s="5" t="s">
        <v>9138</v>
      </c>
      <c r="N24" s="5" t="s">
        <v>9203</v>
      </c>
    </row>
    <row r="25">
      <c r="A25" s="5" t="s">
        <v>9204</v>
      </c>
      <c r="B25" s="5" t="s">
        <v>9009</v>
      </c>
      <c r="C25" s="5" t="s">
        <v>1558</v>
      </c>
      <c r="D25" s="580"/>
      <c r="E25" s="616">
        <v>771.0</v>
      </c>
      <c r="F25" s="616">
        <v>1.0</v>
      </c>
      <c r="G25" s="616">
        <v>40.0</v>
      </c>
      <c r="H25" s="616">
        <v>19.0</v>
      </c>
      <c r="I25" s="5" t="s">
        <v>9009</v>
      </c>
      <c r="J25" s="5" t="s">
        <v>9188</v>
      </c>
      <c r="K25" s="5" t="s">
        <v>9205</v>
      </c>
      <c r="L25" s="5" t="s">
        <v>9190</v>
      </c>
      <c r="M25" s="5" t="s">
        <v>9138</v>
      </c>
      <c r="N25" s="5" t="s">
        <v>9139</v>
      </c>
    </row>
    <row r="26">
      <c r="A26" s="5" t="s">
        <v>9206</v>
      </c>
      <c r="B26" s="5" t="s">
        <v>9012</v>
      </c>
      <c r="C26" s="5" t="s">
        <v>6</v>
      </c>
      <c r="D26" s="580"/>
      <c r="E26" s="616">
        <v>811.0</v>
      </c>
      <c r="F26" s="616">
        <v>1.0</v>
      </c>
      <c r="G26" s="616">
        <v>34.0</v>
      </c>
      <c r="H26" s="616">
        <v>19.0</v>
      </c>
      <c r="I26" s="5" t="s">
        <v>9207</v>
      </c>
      <c r="J26" s="5" t="s">
        <v>9208</v>
      </c>
      <c r="K26" s="5" t="s">
        <v>9209</v>
      </c>
      <c r="L26" s="5" t="s">
        <v>9210</v>
      </c>
      <c r="M26" s="5" t="s">
        <v>9138</v>
      </c>
      <c r="N26" s="5" t="s">
        <v>9139</v>
      </c>
    </row>
    <row r="27">
      <c r="A27" s="5" t="s">
        <v>9211</v>
      </c>
      <c r="B27" s="5" t="s">
        <v>9014</v>
      </c>
      <c r="C27" s="5" t="s">
        <v>6</v>
      </c>
      <c r="E27" s="616">
        <v>845.0</v>
      </c>
      <c r="F27" s="616">
        <v>1.0</v>
      </c>
      <c r="G27" s="616">
        <v>34.0</v>
      </c>
      <c r="H27" s="616">
        <v>19.0</v>
      </c>
      <c r="I27" s="5" t="s">
        <v>9212</v>
      </c>
      <c r="J27" s="5" t="s">
        <v>9208</v>
      </c>
      <c r="K27" s="5" t="s">
        <v>9213</v>
      </c>
      <c r="L27" s="5" t="s">
        <v>9214</v>
      </c>
      <c r="M27" s="5" t="s">
        <v>9138</v>
      </c>
      <c r="N27" s="5" t="s">
        <v>9139</v>
      </c>
    </row>
    <row r="28">
      <c r="A28" s="5" t="s">
        <v>9215</v>
      </c>
      <c r="B28" s="5" t="s">
        <v>9015</v>
      </c>
      <c r="C28" s="5" t="s">
        <v>0</v>
      </c>
      <c r="E28" s="616">
        <v>879.0</v>
      </c>
      <c r="F28" s="616">
        <v>1.0</v>
      </c>
      <c r="G28" s="616">
        <v>33.0</v>
      </c>
      <c r="H28" s="616">
        <v>19.0</v>
      </c>
      <c r="I28" s="5" t="s">
        <v>9015</v>
      </c>
      <c r="J28" s="5" t="s">
        <v>9216</v>
      </c>
      <c r="K28" s="5" t="s">
        <v>9217</v>
      </c>
      <c r="L28" s="5" t="s">
        <v>9218</v>
      </c>
      <c r="M28" s="5" t="s">
        <v>9138</v>
      </c>
      <c r="N28" s="5" t="s">
        <v>9139</v>
      </c>
    </row>
    <row r="29">
      <c r="A29" s="5" t="s">
        <v>9219</v>
      </c>
      <c r="B29" s="5" t="s">
        <v>9016</v>
      </c>
      <c r="C29" s="5" t="s">
        <v>0</v>
      </c>
      <c r="E29" s="616">
        <v>912.0</v>
      </c>
      <c r="F29" s="616">
        <v>1.0</v>
      </c>
      <c r="G29" s="616">
        <v>33.0</v>
      </c>
      <c r="H29" s="616">
        <v>19.0</v>
      </c>
      <c r="I29" s="5" t="s">
        <v>9016</v>
      </c>
      <c r="J29" s="5" t="s">
        <v>9216</v>
      </c>
      <c r="K29" s="5" t="s">
        <v>9220</v>
      </c>
      <c r="L29" s="5" t="s">
        <v>9218</v>
      </c>
      <c r="M29" s="5" t="s">
        <v>9138</v>
      </c>
      <c r="N29" s="5" t="s">
        <v>9139</v>
      </c>
    </row>
    <row r="30">
      <c r="A30" s="5" t="s">
        <v>9221</v>
      </c>
      <c r="B30" s="5" t="s">
        <v>9017</v>
      </c>
      <c r="C30" s="5" t="s">
        <v>2</v>
      </c>
      <c r="E30" s="616">
        <v>945.0</v>
      </c>
      <c r="F30" s="616">
        <v>1.0</v>
      </c>
      <c r="G30" s="616">
        <v>34.0</v>
      </c>
      <c r="H30" s="616">
        <v>19.0</v>
      </c>
      <c r="I30" s="5" t="s">
        <v>9222</v>
      </c>
      <c r="J30" s="5" t="s">
        <v>9208</v>
      </c>
      <c r="K30" s="5" t="s">
        <v>9223</v>
      </c>
      <c r="L30" s="5" t="s">
        <v>9210</v>
      </c>
      <c r="M30" s="5" t="s">
        <v>9138</v>
      </c>
      <c r="N30" s="5" t="s">
        <v>9139</v>
      </c>
    </row>
    <row r="31">
      <c r="A31" s="5" t="s">
        <v>9224</v>
      </c>
      <c r="B31" s="5" t="s">
        <v>9021</v>
      </c>
      <c r="C31" s="5" t="s">
        <v>2</v>
      </c>
      <c r="E31" s="616">
        <v>979.0</v>
      </c>
      <c r="F31" s="616">
        <v>1.0</v>
      </c>
      <c r="G31" s="616">
        <v>34.0</v>
      </c>
      <c r="H31" s="616">
        <v>19.0</v>
      </c>
      <c r="I31" s="5" t="s">
        <v>9225</v>
      </c>
      <c r="J31" s="5" t="s">
        <v>9208</v>
      </c>
      <c r="K31" s="5" t="s">
        <v>9226</v>
      </c>
      <c r="L31" s="5" t="s">
        <v>9210</v>
      </c>
      <c r="M31" s="5" t="s">
        <v>9138</v>
      </c>
      <c r="N31" s="5" t="s">
        <v>9139</v>
      </c>
    </row>
    <row r="32">
      <c r="A32" s="5" t="s">
        <v>9227</v>
      </c>
      <c r="B32" s="5" t="s">
        <v>9022</v>
      </c>
      <c r="C32" s="5" t="s">
        <v>22</v>
      </c>
      <c r="E32" s="616">
        <v>1013.0</v>
      </c>
      <c r="F32" s="616">
        <v>1.0</v>
      </c>
      <c r="G32" s="616">
        <v>32.0</v>
      </c>
      <c r="H32" s="616">
        <v>19.0</v>
      </c>
      <c r="I32" s="5" t="s">
        <v>9228</v>
      </c>
      <c r="J32" s="5" t="s">
        <v>9156</v>
      </c>
      <c r="K32" s="5" t="s">
        <v>9229</v>
      </c>
      <c r="L32" s="5" t="s">
        <v>9158</v>
      </c>
      <c r="M32" s="5" t="s">
        <v>9138</v>
      </c>
      <c r="N32" s="5" t="s">
        <v>9139</v>
      </c>
    </row>
    <row r="33">
      <c r="A33" s="5" t="s">
        <v>9230</v>
      </c>
      <c r="B33" s="5" t="s">
        <v>9028</v>
      </c>
      <c r="C33" s="5" t="s">
        <v>20</v>
      </c>
      <c r="E33" s="616">
        <v>1045.0</v>
      </c>
      <c r="F33" s="616">
        <v>1.0</v>
      </c>
      <c r="G33" s="616">
        <v>28.0</v>
      </c>
      <c r="H33" s="616">
        <v>19.0</v>
      </c>
      <c r="I33" s="5" t="s">
        <v>9231</v>
      </c>
      <c r="J33" s="5" t="s">
        <v>9150</v>
      </c>
      <c r="K33" s="5" t="s">
        <v>9232</v>
      </c>
      <c r="L33" s="5" t="s">
        <v>9152</v>
      </c>
      <c r="M33" s="5" t="s">
        <v>9138</v>
      </c>
      <c r="N33" s="5" t="s">
        <v>9139</v>
      </c>
    </row>
    <row r="34">
      <c r="A34" s="5" t="s">
        <v>9233</v>
      </c>
      <c r="B34" s="5" t="s">
        <v>9029</v>
      </c>
      <c r="C34" s="5" t="s">
        <v>20</v>
      </c>
      <c r="E34" s="616">
        <v>1073.0</v>
      </c>
      <c r="F34" s="616">
        <v>1.0</v>
      </c>
      <c r="G34" s="616">
        <v>28.0</v>
      </c>
      <c r="H34" s="616">
        <v>19.0</v>
      </c>
      <c r="I34" s="5" t="s">
        <v>9029</v>
      </c>
      <c r="J34" s="5" t="s">
        <v>9150</v>
      </c>
      <c r="K34" s="5" t="s">
        <v>9234</v>
      </c>
      <c r="L34" s="5" t="s">
        <v>9152</v>
      </c>
      <c r="M34" s="5" t="s">
        <v>9138</v>
      </c>
      <c r="N34" s="5" t="s">
        <v>9139</v>
      </c>
    </row>
    <row r="35">
      <c r="A35" s="5" t="s">
        <v>9235</v>
      </c>
      <c r="B35" s="5" t="s">
        <v>9030</v>
      </c>
      <c r="C35" s="5" t="s">
        <v>20</v>
      </c>
      <c r="E35" s="616">
        <v>1101.0</v>
      </c>
      <c r="F35" s="616">
        <v>1.0</v>
      </c>
      <c r="G35" s="616">
        <v>28.0</v>
      </c>
      <c r="H35" s="616">
        <v>19.0</v>
      </c>
      <c r="I35" s="5" t="s">
        <v>9236</v>
      </c>
      <c r="J35" s="5" t="s">
        <v>9150</v>
      </c>
      <c r="K35" s="5" t="s">
        <v>9237</v>
      </c>
      <c r="L35" s="5" t="s">
        <v>9152</v>
      </c>
      <c r="M35" s="5" t="s">
        <v>9138</v>
      </c>
      <c r="N35" s="5" t="s">
        <v>9139</v>
      </c>
    </row>
    <row r="36">
      <c r="A36" s="5" t="s">
        <v>9238</v>
      </c>
      <c r="B36" s="5" t="s">
        <v>9031</v>
      </c>
      <c r="C36" s="5" t="s">
        <v>20</v>
      </c>
      <c r="E36" s="616">
        <v>1129.0</v>
      </c>
      <c r="F36" s="616">
        <v>1.0</v>
      </c>
      <c r="G36" s="616">
        <v>28.0</v>
      </c>
      <c r="H36" s="616">
        <v>19.0</v>
      </c>
      <c r="I36" s="5" t="s">
        <v>9031</v>
      </c>
      <c r="J36" s="5" t="s">
        <v>9150</v>
      </c>
      <c r="K36" s="5" t="s">
        <v>9239</v>
      </c>
      <c r="L36" s="5" t="s">
        <v>9152</v>
      </c>
      <c r="M36" s="5" t="s">
        <v>9138</v>
      </c>
      <c r="N36" s="5" t="s">
        <v>9139</v>
      </c>
    </row>
    <row r="37">
      <c r="A37" s="5" t="s">
        <v>9240</v>
      </c>
      <c r="B37" s="5" t="s">
        <v>9032</v>
      </c>
      <c r="C37" s="5" t="s">
        <v>11</v>
      </c>
      <c r="E37" s="616">
        <v>1157.0</v>
      </c>
      <c r="F37" s="616">
        <v>1.0</v>
      </c>
      <c r="G37" s="616">
        <v>40.0</v>
      </c>
      <c r="H37" s="616">
        <v>19.0</v>
      </c>
      <c r="I37" s="5" t="s">
        <v>9032</v>
      </c>
      <c r="J37" s="5" t="s">
        <v>9188</v>
      </c>
      <c r="K37" s="5" t="s">
        <v>9241</v>
      </c>
      <c r="L37" s="5" t="s">
        <v>9190</v>
      </c>
      <c r="M37" s="5" t="s">
        <v>9138</v>
      </c>
      <c r="N37" s="5" t="s">
        <v>9139</v>
      </c>
    </row>
    <row r="38">
      <c r="A38" s="5" t="s">
        <v>9242</v>
      </c>
      <c r="B38" s="5" t="s">
        <v>9033</v>
      </c>
      <c r="C38" s="5" t="s">
        <v>11</v>
      </c>
      <c r="E38" s="616">
        <v>1197.0</v>
      </c>
      <c r="F38" s="616">
        <v>1.0</v>
      </c>
      <c r="G38" s="616">
        <v>40.0</v>
      </c>
      <c r="H38" s="616">
        <v>19.0</v>
      </c>
      <c r="I38" s="5" t="s">
        <v>9033</v>
      </c>
      <c r="J38" s="5" t="s">
        <v>9188</v>
      </c>
      <c r="K38" s="5" t="s">
        <v>9243</v>
      </c>
      <c r="L38" s="5" t="s">
        <v>9190</v>
      </c>
      <c r="M38" s="5" t="s">
        <v>9138</v>
      </c>
      <c r="N38" s="5" t="s">
        <v>9139</v>
      </c>
    </row>
    <row r="39">
      <c r="A39" s="5" t="s">
        <v>9244</v>
      </c>
      <c r="B39" s="5" t="s">
        <v>9034</v>
      </c>
      <c r="C39" s="5" t="s">
        <v>11</v>
      </c>
      <c r="E39" s="616">
        <v>1237.0</v>
      </c>
      <c r="F39" s="616">
        <v>1.0</v>
      </c>
      <c r="G39" s="616">
        <v>40.0</v>
      </c>
      <c r="H39" s="616">
        <v>19.0</v>
      </c>
      <c r="I39" s="5" t="s">
        <v>9034</v>
      </c>
      <c r="J39" s="5" t="s">
        <v>9188</v>
      </c>
      <c r="K39" s="5" t="s">
        <v>9245</v>
      </c>
      <c r="L39" s="5" t="s">
        <v>9190</v>
      </c>
      <c r="M39" s="5" t="s">
        <v>9138</v>
      </c>
      <c r="N39" s="5" t="s">
        <v>9139</v>
      </c>
    </row>
    <row r="40">
      <c r="A40" s="5" t="s">
        <v>9246</v>
      </c>
      <c r="B40" s="5" t="s">
        <v>9035</v>
      </c>
      <c r="C40" s="5" t="s">
        <v>11</v>
      </c>
      <c r="E40" s="616">
        <v>1277.0</v>
      </c>
      <c r="F40" s="616">
        <v>1.0</v>
      </c>
      <c r="G40" s="616">
        <v>40.0</v>
      </c>
      <c r="H40" s="616">
        <v>19.0</v>
      </c>
      <c r="I40" s="5" t="s">
        <v>9247</v>
      </c>
      <c r="J40" s="5" t="s">
        <v>9188</v>
      </c>
      <c r="K40" s="5" t="s">
        <v>9248</v>
      </c>
      <c r="L40" s="5" t="s">
        <v>9190</v>
      </c>
      <c r="M40" s="5" t="s">
        <v>9138</v>
      </c>
      <c r="N40" s="5" t="s">
        <v>9139</v>
      </c>
    </row>
    <row r="41">
      <c r="A41" s="5" t="s">
        <v>9249</v>
      </c>
      <c r="B41" s="5" t="s">
        <v>9036</v>
      </c>
      <c r="C41" s="5" t="s">
        <v>11</v>
      </c>
      <c r="E41" s="616">
        <v>1317.0</v>
      </c>
      <c r="F41" s="616">
        <v>1.0</v>
      </c>
      <c r="G41" s="616">
        <v>40.0</v>
      </c>
      <c r="H41" s="616">
        <v>19.0</v>
      </c>
      <c r="I41" s="5" t="s">
        <v>9036</v>
      </c>
      <c r="J41" s="5" t="s">
        <v>9188</v>
      </c>
      <c r="K41" s="5" t="s">
        <v>9250</v>
      </c>
      <c r="L41" s="5" t="s">
        <v>9190</v>
      </c>
      <c r="M41" s="5" t="s">
        <v>9138</v>
      </c>
      <c r="N41" s="5" t="s">
        <v>9139</v>
      </c>
    </row>
    <row r="42">
      <c r="A42" s="5" t="s">
        <v>9251</v>
      </c>
      <c r="B42" s="5" t="s">
        <v>9037</v>
      </c>
      <c r="C42" s="5" t="s">
        <v>11</v>
      </c>
      <c r="E42" s="616">
        <v>1357.0</v>
      </c>
      <c r="F42" s="616">
        <v>1.0</v>
      </c>
      <c r="G42" s="616">
        <v>40.0</v>
      </c>
      <c r="H42" s="616">
        <v>19.0</v>
      </c>
      <c r="I42" s="5" t="s">
        <v>9037</v>
      </c>
      <c r="J42" s="5" t="s">
        <v>9188</v>
      </c>
      <c r="K42" s="5" t="s">
        <v>9252</v>
      </c>
      <c r="L42" s="5" t="s">
        <v>9190</v>
      </c>
      <c r="M42" s="5" t="s">
        <v>9138</v>
      </c>
      <c r="N42" s="5" t="s">
        <v>9139</v>
      </c>
    </row>
    <row r="43">
      <c r="A43" s="5" t="s">
        <v>9253</v>
      </c>
      <c r="B43" s="5" t="s">
        <v>9038</v>
      </c>
      <c r="C43" s="5" t="s">
        <v>11</v>
      </c>
      <c r="E43" s="616">
        <v>1397.0</v>
      </c>
      <c r="F43" s="616">
        <v>1.0</v>
      </c>
      <c r="G43" s="616">
        <v>40.0</v>
      </c>
      <c r="H43" s="616">
        <v>19.0</v>
      </c>
      <c r="I43" s="5" t="s">
        <v>9038</v>
      </c>
      <c r="J43" s="5" t="s">
        <v>9188</v>
      </c>
      <c r="K43" s="5" t="s">
        <v>9254</v>
      </c>
      <c r="L43" s="5" t="s">
        <v>9190</v>
      </c>
      <c r="M43" s="5" t="s">
        <v>9138</v>
      </c>
      <c r="N43" s="5" t="s">
        <v>9139</v>
      </c>
    </row>
    <row r="44">
      <c r="A44" s="5" t="s">
        <v>9255</v>
      </c>
      <c r="B44" s="5" t="s">
        <v>9039</v>
      </c>
      <c r="C44" s="5" t="s">
        <v>11</v>
      </c>
      <c r="E44" s="616">
        <v>1437.0</v>
      </c>
      <c r="F44" s="616">
        <v>1.0</v>
      </c>
      <c r="G44" s="616">
        <v>40.0</v>
      </c>
      <c r="H44" s="616">
        <v>19.0</v>
      </c>
      <c r="I44" s="5" t="s">
        <v>9039</v>
      </c>
      <c r="J44" s="5" t="s">
        <v>9188</v>
      </c>
      <c r="K44" s="5" t="s">
        <v>9256</v>
      </c>
      <c r="L44" s="5" t="s">
        <v>9190</v>
      </c>
      <c r="M44" s="5" t="s">
        <v>9138</v>
      </c>
      <c r="N44" s="5" t="s">
        <v>9139</v>
      </c>
    </row>
    <row r="45">
      <c r="A45" s="5" t="s">
        <v>9257</v>
      </c>
      <c r="B45" s="5" t="s">
        <v>9040</v>
      </c>
      <c r="C45" s="5" t="s">
        <v>11</v>
      </c>
      <c r="E45" s="616">
        <v>1477.0</v>
      </c>
      <c r="F45" s="616">
        <v>1.0</v>
      </c>
      <c r="G45" s="616">
        <v>40.0</v>
      </c>
      <c r="H45" s="616">
        <v>19.0</v>
      </c>
      <c r="I45" s="5" t="s">
        <v>9040</v>
      </c>
      <c r="J45" s="5" t="s">
        <v>9188</v>
      </c>
      <c r="K45" s="5" t="s">
        <v>9258</v>
      </c>
      <c r="L45" s="5" t="s">
        <v>9190</v>
      </c>
      <c r="M45" s="5" t="s">
        <v>9138</v>
      </c>
      <c r="N45" s="5" t="s">
        <v>9139</v>
      </c>
    </row>
    <row r="46">
      <c r="A46" s="5" t="s">
        <v>9259</v>
      </c>
      <c r="B46" s="5" t="s">
        <v>9041</v>
      </c>
      <c r="C46" s="5" t="s">
        <v>11</v>
      </c>
      <c r="E46" s="616">
        <v>1517.0</v>
      </c>
      <c r="F46" s="616">
        <v>1.0</v>
      </c>
      <c r="G46" s="616">
        <v>40.0</v>
      </c>
      <c r="H46" s="616">
        <v>19.0</v>
      </c>
      <c r="I46" s="5" t="s">
        <v>9041</v>
      </c>
      <c r="J46" s="5" t="s">
        <v>9188</v>
      </c>
      <c r="K46" s="5" t="s">
        <v>9260</v>
      </c>
      <c r="L46" s="5" t="s">
        <v>9190</v>
      </c>
      <c r="M46" s="5" t="s">
        <v>9138</v>
      </c>
      <c r="N46" s="5" t="s">
        <v>9139</v>
      </c>
    </row>
    <row r="47">
      <c r="A47" s="5" t="s">
        <v>9261</v>
      </c>
      <c r="B47" s="5" t="s">
        <v>9042</v>
      </c>
      <c r="C47" s="5" t="s">
        <v>11</v>
      </c>
      <c r="E47" s="616">
        <v>1557.0</v>
      </c>
      <c r="F47" s="616">
        <v>1.0</v>
      </c>
      <c r="G47" s="616">
        <v>40.0</v>
      </c>
      <c r="H47" s="616">
        <v>19.0</v>
      </c>
      <c r="I47" s="5" t="s">
        <v>9042</v>
      </c>
      <c r="J47" s="5" t="s">
        <v>9188</v>
      </c>
      <c r="K47" s="5" t="s">
        <v>9262</v>
      </c>
      <c r="L47" s="5" t="s">
        <v>9190</v>
      </c>
      <c r="M47" s="5" t="s">
        <v>9138</v>
      </c>
      <c r="N47" s="5" t="s">
        <v>9139</v>
      </c>
    </row>
    <row r="48">
      <c r="A48" s="5" t="s">
        <v>9263</v>
      </c>
      <c r="B48" s="5" t="s">
        <v>9043</v>
      </c>
      <c r="C48" s="5" t="s">
        <v>11</v>
      </c>
      <c r="E48" s="616">
        <v>1597.0</v>
      </c>
      <c r="F48" s="616">
        <v>1.0</v>
      </c>
      <c r="G48" s="616">
        <v>40.0</v>
      </c>
      <c r="H48" s="616">
        <v>19.0</v>
      </c>
      <c r="I48" s="5" t="s">
        <v>9043</v>
      </c>
      <c r="J48" s="5" t="s">
        <v>9188</v>
      </c>
      <c r="K48" s="5" t="s">
        <v>9264</v>
      </c>
      <c r="L48" s="5" t="s">
        <v>9190</v>
      </c>
      <c r="M48" s="5" t="s">
        <v>9138</v>
      </c>
      <c r="N48" s="5" t="s">
        <v>9139</v>
      </c>
    </row>
    <row r="49">
      <c r="A49" s="5" t="s">
        <v>9265</v>
      </c>
      <c r="B49" s="5" t="s">
        <v>9044</v>
      </c>
      <c r="C49" s="5" t="s">
        <v>11</v>
      </c>
      <c r="E49" s="616">
        <v>1637.0</v>
      </c>
      <c r="F49" s="616">
        <v>1.0</v>
      </c>
      <c r="G49" s="616">
        <v>40.0</v>
      </c>
      <c r="H49" s="616">
        <v>19.0</v>
      </c>
      <c r="I49" s="5" t="s">
        <v>9044</v>
      </c>
      <c r="J49" s="5" t="s">
        <v>9188</v>
      </c>
      <c r="K49" s="5" t="s">
        <v>9266</v>
      </c>
      <c r="L49" s="5" t="s">
        <v>9190</v>
      </c>
      <c r="M49" s="5" t="s">
        <v>9138</v>
      </c>
      <c r="N49" s="5" t="s">
        <v>9139</v>
      </c>
    </row>
    <row r="50">
      <c r="A50" s="5" t="s">
        <v>9267</v>
      </c>
      <c r="B50" s="5" t="s">
        <v>9045</v>
      </c>
      <c r="C50" s="5" t="s">
        <v>11</v>
      </c>
      <c r="E50" s="616">
        <v>1677.0</v>
      </c>
      <c r="F50" s="616">
        <v>1.0</v>
      </c>
      <c r="G50" s="616">
        <v>40.0</v>
      </c>
      <c r="H50" s="616">
        <v>19.0</v>
      </c>
      <c r="I50" s="5" t="s">
        <v>9045</v>
      </c>
      <c r="J50" s="5" t="s">
        <v>9188</v>
      </c>
      <c r="K50" s="5" t="s">
        <v>9268</v>
      </c>
      <c r="L50" s="5" t="s">
        <v>9190</v>
      </c>
      <c r="M50" s="5" t="s">
        <v>9138</v>
      </c>
      <c r="N50" s="5" t="s">
        <v>9139</v>
      </c>
    </row>
    <row r="51">
      <c r="A51" s="5" t="s">
        <v>9269</v>
      </c>
      <c r="B51" s="5" t="s">
        <v>9046</v>
      </c>
      <c r="C51" s="5" t="s">
        <v>11</v>
      </c>
      <c r="E51" s="616">
        <v>1717.0</v>
      </c>
      <c r="F51" s="616">
        <v>1.0</v>
      </c>
      <c r="G51" s="616">
        <v>40.0</v>
      </c>
      <c r="H51" s="616">
        <v>19.0</v>
      </c>
      <c r="I51" s="5" t="s">
        <v>9046</v>
      </c>
      <c r="J51" s="5" t="s">
        <v>9188</v>
      </c>
      <c r="K51" s="5" t="s">
        <v>9270</v>
      </c>
      <c r="L51" s="5" t="s">
        <v>9190</v>
      </c>
      <c r="M51" s="5" t="s">
        <v>9138</v>
      </c>
      <c r="N51" s="5" t="s">
        <v>9139</v>
      </c>
    </row>
    <row r="52">
      <c r="A52" s="5" t="s">
        <v>9271</v>
      </c>
      <c r="B52" s="5" t="s">
        <v>9047</v>
      </c>
      <c r="C52" s="5" t="s">
        <v>11</v>
      </c>
      <c r="E52" s="616">
        <v>1757.0</v>
      </c>
      <c r="F52" s="616">
        <v>1.0</v>
      </c>
      <c r="G52" s="616">
        <v>40.0</v>
      </c>
      <c r="H52" s="616">
        <v>19.0</v>
      </c>
      <c r="I52" s="5" t="s">
        <v>9047</v>
      </c>
      <c r="J52" s="5" t="s">
        <v>9188</v>
      </c>
      <c r="K52" s="5" t="s">
        <v>9272</v>
      </c>
      <c r="L52" s="5" t="s">
        <v>9190</v>
      </c>
      <c r="M52" s="5" t="s">
        <v>9138</v>
      </c>
      <c r="N52" s="5" t="s">
        <v>9139</v>
      </c>
    </row>
    <row r="53">
      <c r="A53" s="5" t="s">
        <v>9273</v>
      </c>
      <c r="B53" s="5" t="s">
        <v>9048</v>
      </c>
      <c r="C53" s="5" t="s">
        <v>11</v>
      </c>
      <c r="E53" s="616">
        <v>1797.0</v>
      </c>
      <c r="F53" s="616">
        <v>1.0</v>
      </c>
      <c r="G53" s="616">
        <v>40.0</v>
      </c>
      <c r="H53" s="616">
        <v>19.0</v>
      </c>
      <c r="I53" s="5" t="s">
        <v>9048</v>
      </c>
      <c r="J53" s="5" t="s">
        <v>9188</v>
      </c>
      <c r="K53" s="5" t="s">
        <v>9274</v>
      </c>
      <c r="L53" s="5" t="s">
        <v>9190</v>
      </c>
      <c r="M53" s="5" t="s">
        <v>9138</v>
      </c>
      <c r="N53" s="5" t="s">
        <v>9139</v>
      </c>
    </row>
    <row r="54">
      <c r="A54" s="5" t="s">
        <v>9275</v>
      </c>
      <c r="B54" s="5" t="s">
        <v>9049</v>
      </c>
      <c r="C54" s="5" t="s">
        <v>7</v>
      </c>
      <c r="E54" s="616">
        <v>1837.0</v>
      </c>
      <c r="F54" s="616">
        <v>1.0</v>
      </c>
      <c r="G54" s="616">
        <v>35.0</v>
      </c>
      <c r="H54" s="616">
        <v>19.0</v>
      </c>
      <c r="I54" s="5" t="s">
        <v>9049</v>
      </c>
      <c r="J54" s="5" t="s">
        <v>9135</v>
      </c>
      <c r="K54" s="5" t="s">
        <v>9276</v>
      </c>
      <c r="L54" s="5" t="s">
        <v>9137</v>
      </c>
      <c r="M54" s="5" t="s">
        <v>9138</v>
      </c>
      <c r="N54" s="5" t="s">
        <v>9139</v>
      </c>
    </row>
    <row r="55">
      <c r="A55" s="5" t="s">
        <v>9277</v>
      </c>
      <c r="B55" s="5" t="s">
        <v>9050</v>
      </c>
      <c r="C55" s="5" t="s">
        <v>7</v>
      </c>
      <c r="E55" s="616">
        <v>1872.0</v>
      </c>
      <c r="F55" s="616">
        <v>1.0</v>
      </c>
      <c r="G55" s="616">
        <v>35.0</v>
      </c>
      <c r="H55" s="616">
        <v>19.0</v>
      </c>
      <c r="I55" s="5" t="s">
        <v>9050</v>
      </c>
      <c r="J55" s="5" t="s">
        <v>9135</v>
      </c>
      <c r="K55" s="5" t="s">
        <v>9278</v>
      </c>
      <c r="L55" s="5" t="s">
        <v>9137</v>
      </c>
      <c r="M55" s="5" t="s">
        <v>9138</v>
      </c>
      <c r="N55" s="5" t="s">
        <v>9139</v>
      </c>
    </row>
    <row r="56">
      <c r="A56" s="5" t="s">
        <v>9279</v>
      </c>
      <c r="B56" s="5" t="s">
        <v>9051</v>
      </c>
      <c r="C56" s="5" t="s">
        <v>7</v>
      </c>
      <c r="E56" s="616">
        <v>1907.0</v>
      </c>
      <c r="F56" s="616">
        <v>1.0</v>
      </c>
      <c r="G56" s="616">
        <v>35.0</v>
      </c>
      <c r="H56" s="616">
        <v>19.0</v>
      </c>
      <c r="I56" s="5" t="s">
        <v>9051</v>
      </c>
      <c r="J56" s="5" t="s">
        <v>9135</v>
      </c>
      <c r="K56" s="5" t="s">
        <v>9280</v>
      </c>
      <c r="L56" s="5" t="s">
        <v>9137</v>
      </c>
      <c r="M56" s="5" t="s">
        <v>9138</v>
      </c>
      <c r="N56" s="5" t="s">
        <v>9139</v>
      </c>
    </row>
    <row r="57">
      <c r="A57" s="5" t="s">
        <v>9281</v>
      </c>
      <c r="B57" s="5" t="s">
        <v>9052</v>
      </c>
      <c r="C57" s="5" t="s">
        <v>8</v>
      </c>
      <c r="E57" s="616">
        <v>1942.0</v>
      </c>
      <c r="F57" s="616">
        <v>1.0</v>
      </c>
      <c r="G57" s="616">
        <v>35.0</v>
      </c>
      <c r="H57" s="616">
        <v>19.0</v>
      </c>
      <c r="I57" s="5" t="s">
        <v>9052</v>
      </c>
      <c r="J57" s="5" t="s">
        <v>9135</v>
      </c>
      <c r="K57" s="5" t="s">
        <v>9282</v>
      </c>
      <c r="L57" s="5" t="s">
        <v>9137</v>
      </c>
      <c r="M57" s="5" t="s">
        <v>9138</v>
      </c>
      <c r="N57" s="5" t="s">
        <v>9139</v>
      </c>
    </row>
    <row r="58">
      <c r="A58" s="5" t="s">
        <v>9283</v>
      </c>
      <c r="B58" s="5" t="s">
        <v>9053</v>
      </c>
      <c r="C58" s="5" t="s">
        <v>8</v>
      </c>
      <c r="E58" s="616">
        <v>1977.0</v>
      </c>
      <c r="F58" s="616">
        <v>1.0</v>
      </c>
      <c r="G58" s="616">
        <v>35.0</v>
      </c>
      <c r="H58" s="616">
        <v>19.0</v>
      </c>
      <c r="I58" s="5" t="s">
        <v>9053</v>
      </c>
      <c r="J58" s="5" t="s">
        <v>9135</v>
      </c>
      <c r="K58" s="5" t="s">
        <v>9284</v>
      </c>
      <c r="L58" s="5" t="s">
        <v>9137</v>
      </c>
      <c r="M58" s="5" t="s">
        <v>9138</v>
      </c>
      <c r="N58" s="5" t="s">
        <v>9139</v>
      </c>
    </row>
    <row r="59">
      <c r="A59" s="5" t="s">
        <v>9285</v>
      </c>
      <c r="B59" s="5" t="s">
        <v>9121</v>
      </c>
      <c r="C59" s="5" t="s">
        <v>8</v>
      </c>
      <c r="E59" s="616">
        <v>4104.0</v>
      </c>
      <c r="F59" s="616">
        <v>1.0</v>
      </c>
      <c r="G59" s="616">
        <v>36.0</v>
      </c>
      <c r="H59" s="616">
        <v>19.0</v>
      </c>
      <c r="I59" s="5" t="s">
        <v>9286</v>
      </c>
      <c r="J59" s="5" t="s">
        <v>9184</v>
      </c>
      <c r="K59" s="5" t="s">
        <v>9287</v>
      </c>
      <c r="L59" s="5" t="s">
        <v>9186</v>
      </c>
      <c r="M59" s="5" t="s">
        <v>9138</v>
      </c>
      <c r="N59" s="5" t="s">
        <v>9139</v>
      </c>
    </row>
    <row r="60">
      <c r="A60" s="5" t="s">
        <v>9288</v>
      </c>
      <c r="B60" s="5" t="s">
        <v>9054</v>
      </c>
      <c r="C60" s="5" t="s">
        <v>9</v>
      </c>
      <c r="E60" s="616">
        <v>2047.0</v>
      </c>
      <c r="F60" s="616">
        <v>1.0</v>
      </c>
      <c r="G60" s="616">
        <v>30.0</v>
      </c>
      <c r="H60" s="616">
        <v>19.0</v>
      </c>
      <c r="I60" s="5" t="s">
        <v>9054</v>
      </c>
      <c r="J60" s="5" t="s">
        <v>9178</v>
      </c>
      <c r="K60" s="5" t="s">
        <v>9289</v>
      </c>
      <c r="L60" s="5" t="s">
        <v>9180</v>
      </c>
      <c r="M60" s="5" t="s">
        <v>9138</v>
      </c>
      <c r="N60" s="5" t="s">
        <v>9139</v>
      </c>
    </row>
    <row r="61">
      <c r="A61" s="5" t="s">
        <v>9290</v>
      </c>
      <c r="B61" s="5" t="s">
        <v>9055</v>
      </c>
      <c r="C61" s="5" t="s">
        <v>9</v>
      </c>
      <c r="E61" s="616">
        <v>2077.0</v>
      </c>
      <c r="F61" s="616">
        <v>1.0</v>
      </c>
      <c r="G61" s="616">
        <v>30.0</v>
      </c>
      <c r="H61" s="616">
        <v>19.0</v>
      </c>
      <c r="I61" s="5" t="s">
        <v>9055</v>
      </c>
      <c r="J61" s="5" t="s">
        <v>9178</v>
      </c>
      <c r="K61" s="5" t="s">
        <v>9291</v>
      </c>
      <c r="L61" s="5" t="s">
        <v>9180</v>
      </c>
      <c r="M61" s="5" t="s">
        <v>9138</v>
      </c>
      <c r="N61" s="5" t="s">
        <v>9139</v>
      </c>
    </row>
    <row r="62">
      <c r="A62" s="5" t="s">
        <v>9292</v>
      </c>
      <c r="B62" s="5" t="s">
        <v>9056</v>
      </c>
      <c r="C62" s="5" t="s">
        <v>9</v>
      </c>
      <c r="E62" s="616">
        <v>2107.0</v>
      </c>
      <c r="F62" s="616">
        <v>1.0</v>
      </c>
      <c r="G62" s="616">
        <v>30.0</v>
      </c>
      <c r="H62" s="616">
        <v>19.0</v>
      </c>
      <c r="I62" s="5" t="s">
        <v>9056</v>
      </c>
      <c r="J62" s="5" t="s">
        <v>9178</v>
      </c>
      <c r="K62" s="5" t="s">
        <v>9293</v>
      </c>
      <c r="L62" s="5" t="s">
        <v>9180</v>
      </c>
      <c r="M62" s="5" t="s">
        <v>9138</v>
      </c>
      <c r="N62" s="5" t="s">
        <v>9139</v>
      </c>
    </row>
    <row r="63">
      <c r="A63" s="5" t="s">
        <v>9294</v>
      </c>
      <c r="B63" s="5" t="s">
        <v>9057</v>
      </c>
      <c r="C63" s="5" t="s">
        <v>9</v>
      </c>
      <c r="E63" s="616">
        <v>2137.0</v>
      </c>
      <c r="F63" s="616">
        <v>1.0</v>
      </c>
      <c r="G63" s="616">
        <v>30.0</v>
      </c>
      <c r="H63" s="616">
        <v>19.0</v>
      </c>
      <c r="I63" s="5" t="s">
        <v>9057</v>
      </c>
      <c r="J63" s="5" t="s">
        <v>9178</v>
      </c>
      <c r="K63" s="5" t="s">
        <v>9295</v>
      </c>
      <c r="L63" s="5" t="s">
        <v>9180</v>
      </c>
      <c r="M63" s="5" t="s">
        <v>9138</v>
      </c>
      <c r="N63" s="5" t="s">
        <v>9139</v>
      </c>
    </row>
    <row r="64">
      <c r="A64" s="5" t="s">
        <v>9296</v>
      </c>
      <c r="B64" s="5" t="s">
        <v>9058</v>
      </c>
      <c r="C64" s="5" t="s">
        <v>10</v>
      </c>
      <c r="E64" s="616">
        <v>2167.0</v>
      </c>
      <c r="F64" s="616">
        <v>1.0</v>
      </c>
      <c r="G64" s="616">
        <v>30.0</v>
      </c>
      <c r="H64" s="616">
        <v>19.0</v>
      </c>
      <c r="I64" s="5" t="s">
        <v>9058</v>
      </c>
      <c r="J64" s="5" t="s">
        <v>9178</v>
      </c>
      <c r="K64" s="5" t="s">
        <v>9297</v>
      </c>
      <c r="L64" s="5" t="s">
        <v>9180</v>
      </c>
      <c r="M64" s="5" t="s">
        <v>9138</v>
      </c>
      <c r="N64" s="5" t="s">
        <v>9139</v>
      </c>
    </row>
    <row r="65">
      <c r="A65" s="5" t="s">
        <v>9298</v>
      </c>
      <c r="B65" s="5" t="s">
        <v>9059</v>
      </c>
      <c r="C65" s="5" t="s">
        <v>6</v>
      </c>
      <c r="E65" s="616">
        <v>2267.0</v>
      </c>
      <c r="F65" s="616">
        <v>1.0</v>
      </c>
      <c r="G65" s="616">
        <v>34.0</v>
      </c>
      <c r="H65" s="616">
        <v>19.0</v>
      </c>
      <c r="I65" s="5" t="s">
        <v>9299</v>
      </c>
      <c r="J65" s="5" t="s">
        <v>9208</v>
      </c>
      <c r="K65" s="5" t="s">
        <v>9300</v>
      </c>
      <c r="L65" s="5" t="s">
        <v>9210</v>
      </c>
      <c r="M65" s="5" t="s">
        <v>9138</v>
      </c>
      <c r="N65" s="5" t="s">
        <v>9139</v>
      </c>
    </row>
    <row r="66">
      <c r="A66" s="5" t="s">
        <v>9301</v>
      </c>
      <c r="B66" s="5" t="s">
        <v>9060</v>
      </c>
      <c r="C66" s="5" t="s">
        <v>6</v>
      </c>
      <c r="E66" s="616">
        <v>2301.0</v>
      </c>
      <c r="F66" s="616">
        <v>1.0</v>
      </c>
      <c r="G66" s="616">
        <v>34.0</v>
      </c>
      <c r="H66" s="616">
        <v>19.0</v>
      </c>
      <c r="I66" s="5" t="s">
        <v>9302</v>
      </c>
      <c r="J66" s="5" t="s">
        <v>9208</v>
      </c>
      <c r="K66" s="5" t="s">
        <v>9303</v>
      </c>
      <c r="L66" s="5" t="s">
        <v>9210</v>
      </c>
      <c r="M66" s="5" t="s">
        <v>9138</v>
      </c>
      <c r="N66" s="5" t="s">
        <v>9139</v>
      </c>
    </row>
    <row r="67">
      <c r="A67" s="5" t="s">
        <v>9304</v>
      </c>
      <c r="B67" s="5" t="s">
        <v>9063</v>
      </c>
      <c r="C67" s="5" t="s">
        <v>6</v>
      </c>
      <c r="E67" s="616">
        <v>2335.0</v>
      </c>
      <c r="F67" s="616">
        <v>1.0</v>
      </c>
      <c r="G67" s="616">
        <v>34.0</v>
      </c>
      <c r="H67" s="616">
        <v>19.0</v>
      </c>
      <c r="I67" s="5" t="s">
        <v>9305</v>
      </c>
      <c r="J67" s="5" t="s">
        <v>9208</v>
      </c>
      <c r="K67" s="5" t="s">
        <v>9306</v>
      </c>
      <c r="L67" s="5" t="s">
        <v>9210</v>
      </c>
      <c r="M67" s="5" t="s">
        <v>9138</v>
      </c>
      <c r="N67" s="5" t="s">
        <v>9139</v>
      </c>
    </row>
    <row r="68">
      <c r="A68" s="5" t="s">
        <v>9307</v>
      </c>
      <c r="B68" s="5" t="s">
        <v>9065</v>
      </c>
      <c r="C68" s="5" t="s">
        <v>6</v>
      </c>
      <c r="E68" s="616">
        <v>2369.0</v>
      </c>
      <c r="F68" s="616">
        <v>1.0</v>
      </c>
      <c r="G68" s="616">
        <v>34.0</v>
      </c>
      <c r="H68" s="616">
        <v>19.0</v>
      </c>
      <c r="I68" s="5" t="s">
        <v>9308</v>
      </c>
      <c r="J68" s="5" t="s">
        <v>9208</v>
      </c>
      <c r="K68" s="5" t="s">
        <v>9309</v>
      </c>
      <c r="L68" s="5" t="s">
        <v>9210</v>
      </c>
      <c r="M68" s="5" t="s">
        <v>9138</v>
      </c>
      <c r="N68" s="5" t="s">
        <v>9139</v>
      </c>
    </row>
    <row r="69">
      <c r="A69" s="5" t="s">
        <v>9310</v>
      </c>
      <c r="B69" s="5" t="s">
        <v>9067</v>
      </c>
      <c r="C69" s="5" t="s">
        <v>6</v>
      </c>
      <c r="E69" s="616">
        <v>2403.0</v>
      </c>
      <c r="F69" s="616">
        <v>1.0</v>
      </c>
      <c r="G69" s="616">
        <v>34.0</v>
      </c>
      <c r="H69" s="616">
        <v>19.0</v>
      </c>
      <c r="I69" s="5" t="s">
        <v>9311</v>
      </c>
      <c r="J69" s="5" t="s">
        <v>9208</v>
      </c>
      <c r="K69" s="5" t="s">
        <v>9312</v>
      </c>
      <c r="L69" s="5" t="s">
        <v>9210</v>
      </c>
      <c r="M69" s="5" t="s">
        <v>9138</v>
      </c>
      <c r="N69" s="5" t="s">
        <v>9139</v>
      </c>
    </row>
    <row r="70">
      <c r="A70" s="5" t="s">
        <v>9313</v>
      </c>
      <c r="B70" s="5" t="s">
        <v>9069</v>
      </c>
      <c r="C70" s="5" t="s">
        <v>6</v>
      </c>
      <c r="E70" s="616">
        <v>2437.0</v>
      </c>
      <c r="F70" s="616">
        <v>1.0</v>
      </c>
      <c r="G70" s="616">
        <v>34.0</v>
      </c>
      <c r="H70" s="616">
        <v>19.0</v>
      </c>
      <c r="I70" s="5" t="s">
        <v>9314</v>
      </c>
      <c r="J70" s="5" t="s">
        <v>9208</v>
      </c>
      <c r="K70" s="5" t="s">
        <v>9315</v>
      </c>
      <c r="L70" s="5" t="s">
        <v>9210</v>
      </c>
      <c r="M70" s="5" t="s">
        <v>9138</v>
      </c>
      <c r="N70" s="5" t="s">
        <v>9139</v>
      </c>
    </row>
    <row r="71">
      <c r="A71" s="5" t="s">
        <v>9316</v>
      </c>
      <c r="B71" s="5" t="s">
        <v>9071</v>
      </c>
      <c r="C71" s="5" t="s">
        <v>6</v>
      </c>
      <c r="E71" s="616">
        <v>2471.0</v>
      </c>
      <c r="F71" s="616">
        <v>1.0</v>
      </c>
      <c r="G71" s="616">
        <v>34.0</v>
      </c>
      <c r="H71" s="616">
        <v>19.0</v>
      </c>
      <c r="I71" s="5" t="s">
        <v>9317</v>
      </c>
      <c r="J71" s="5" t="s">
        <v>9208</v>
      </c>
      <c r="K71" s="5" t="s">
        <v>9318</v>
      </c>
      <c r="L71" s="5" t="s">
        <v>9210</v>
      </c>
      <c r="M71" s="5" t="s">
        <v>9138</v>
      </c>
      <c r="N71" s="5" t="s">
        <v>9139</v>
      </c>
    </row>
    <row r="72">
      <c r="A72" s="5" t="s">
        <v>9319</v>
      </c>
      <c r="B72" s="5" t="s">
        <v>9072</v>
      </c>
      <c r="C72" s="5" t="s">
        <v>6</v>
      </c>
      <c r="E72" s="616">
        <v>2505.0</v>
      </c>
      <c r="F72" s="616">
        <v>1.0</v>
      </c>
      <c r="G72" s="616">
        <v>34.0</v>
      </c>
      <c r="H72" s="616">
        <v>19.0</v>
      </c>
      <c r="I72" s="5" t="s">
        <v>9320</v>
      </c>
      <c r="J72" s="5" t="s">
        <v>9208</v>
      </c>
      <c r="K72" s="5" t="s">
        <v>9321</v>
      </c>
      <c r="L72" s="5" t="s">
        <v>9210</v>
      </c>
      <c r="M72" s="5" t="s">
        <v>9138</v>
      </c>
      <c r="N72" s="5" t="s">
        <v>9139</v>
      </c>
    </row>
    <row r="73">
      <c r="A73" s="5" t="s">
        <v>9322</v>
      </c>
      <c r="B73" s="5" t="s">
        <v>9073</v>
      </c>
      <c r="C73" s="5" t="s">
        <v>6</v>
      </c>
      <c r="E73" s="616">
        <v>2539.0</v>
      </c>
      <c r="F73" s="616">
        <v>1.0</v>
      </c>
      <c r="G73" s="616">
        <v>34.0</v>
      </c>
      <c r="H73" s="616">
        <v>19.0</v>
      </c>
      <c r="I73" s="5" t="s">
        <v>9323</v>
      </c>
      <c r="J73" s="5" t="s">
        <v>9208</v>
      </c>
      <c r="K73" s="5" t="s">
        <v>9324</v>
      </c>
      <c r="L73" s="5" t="s">
        <v>9210</v>
      </c>
      <c r="M73" s="5" t="s">
        <v>9138</v>
      </c>
      <c r="N73" s="5" t="s">
        <v>9139</v>
      </c>
    </row>
    <row r="74">
      <c r="A74" s="5" t="s">
        <v>9325</v>
      </c>
      <c r="B74" s="5" t="s">
        <v>9120</v>
      </c>
      <c r="C74" s="5" t="s">
        <v>6</v>
      </c>
      <c r="E74" s="616">
        <v>4069.0</v>
      </c>
      <c r="F74" s="616">
        <v>1.0</v>
      </c>
      <c r="G74" s="616">
        <v>35.0</v>
      </c>
      <c r="H74" s="616">
        <v>19.0</v>
      </c>
      <c r="I74" s="5" t="s">
        <v>9326</v>
      </c>
      <c r="J74" s="5" t="s">
        <v>9135</v>
      </c>
      <c r="K74" s="5" t="s">
        <v>9327</v>
      </c>
      <c r="L74" s="5" t="s">
        <v>9137</v>
      </c>
      <c r="M74" s="5" t="s">
        <v>9138</v>
      </c>
      <c r="N74" s="5" t="s">
        <v>9139</v>
      </c>
    </row>
    <row r="75">
      <c r="A75" s="5" t="s">
        <v>9328</v>
      </c>
      <c r="B75" s="5" t="s">
        <v>9074</v>
      </c>
      <c r="C75" s="5" t="s">
        <v>6</v>
      </c>
      <c r="E75" s="616">
        <v>2607.0</v>
      </c>
      <c r="F75" s="616">
        <v>1.0</v>
      </c>
      <c r="G75" s="616">
        <v>34.0</v>
      </c>
      <c r="H75" s="616">
        <v>19.0</v>
      </c>
      <c r="I75" s="5" t="s">
        <v>9329</v>
      </c>
      <c r="J75" s="5" t="s">
        <v>9208</v>
      </c>
      <c r="K75" s="5" t="s">
        <v>9330</v>
      </c>
      <c r="L75" s="5" t="s">
        <v>9210</v>
      </c>
      <c r="M75" s="5" t="s">
        <v>9138</v>
      </c>
      <c r="N75" s="5" t="s">
        <v>9139</v>
      </c>
    </row>
    <row r="76">
      <c r="A76" s="5" t="s">
        <v>9331</v>
      </c>
      <c r="B76" s="5" t="s">
        <v>9075</v>
      </c>
      <c r="C76" s="5" t="s">
        <v>6</v>
      </c>
      <c r="E76" s="616">
        <v>2641.0</v>
      </c>
      <c r="F76" s="616">
        <v>1.0</v>
      </c>
      <c r="G76" s="616">
        <v>34.0</v>
      </c>
      <c r="H76" s="616">
        <v>19.0</v>
      </c>
      <c r="I76" s="5" t="s">
        <v>9332</v>
      </c>
      <c r="J76" s="5" t="s">
        <v>9208</v>
      </c>
      <c r="K76" s="5" t="s">
        <v>9333</v>
      </c>
      <c r="L76" s="5" t="s">
        <v>9210</v>
      </c>
      <c r="M76" s="5" t="s">
        <v>9138</v>
      </c>
      <c r="N76" s="5" t="s">
        <v>9139</v>
      </c>
    </row>
    <row r="77">
      <c r="A77" s="5" t="s">
        <v>9334</v>
      </c>
      <c r="B77" s="5" t="s">
        <v>9076</v>
      </c>
      <c r="C77" s="5" t="s">
        <v>6</v>
      </c>
      <c r="E77" s="616">
        <v>2675.0</v>
      </c>
      <c r="F77" s="616">
        <v>1.0</v>
      </c>
      <c r="G77" s="616">
        <v>34.0</v>
      </c>
      <c r="H77" s="616">
        <v>19.0</v>
      </c>
      <c r="I77" s="5" t="s">
        <v>9335</v>
      </c>
      <c r="J77" s="5" t="s">
        <v>9208</v>
      </c>
      <c r="K77" s="5" t="s">
        <v>9336</v>
      </c>
      <c r="L77" s="5" t="s">
        <v>9210</v>
      </c>
      <c r="M77" s="5" t="s">
        <v>9138</v>
      </c>
      <c r="N77" s="5" t="s">
        <v>9139</v>
      </c>
    </row>
    <row r="78">
      <c r="A78" s="5" t="s">
        <v>9337</v>
      </c>
      <c r="B78" s="5" t="s">
        <v>9077</v>
      </c>
      <c r="C78" s="5" t="s">
        <v>6</v>
      </c>
      <c r="E78" s="616">
        <v>2709.0</v>
      </c>
      <c r="F78" s="616">
        <v>1.0</v>
      </c>
      <c r="G78" s="616">
        <v>34.0</v>
      </c>
      <c r="H78" s="616">
        <v>19.0</v>
      </c>
      <c r="I78" s="5" t="s">
        <v>9338</v>
      </c>
      <c r="J78" s="5" t="s">
        <v>9208</v>
      </c>
      <c r="K78" s="5" t="s">
        <v>9339</v>
      </c>
      <c r="L78" s="5" t="s">
        <v>9210</v>
      </c>
      <c r="M78" s="5" t="s">
        <v>9138</v>
      </c>
      <c r="N78" s="5" t="s">
        <v>9139</v>
      </c>
    </row>
    <row r="79">
      <c r="A79" s="5" t="s">
        <v>9340</v>
      </c>
      <c r="B79" s="5" t="s">
        <v>9078</v>
      </c>
      <c r="C79" s="5" t="s">
        <v>0</v>
      </c>
      <c r="E79" s="616">
        <v>2743.0</v>
      </c>
      <c r="F79" s="616">
        <v>1.0</v>
      </c>
      <c r="G79" s="616">
        <v>33.0</v>
      </c>
      <c r="H79" s="616">
        <v>19.0</v>
      </c>
      <c r="I79" s="5" t="s">
        <v>9078</v>
      </c>
      <c r="J79" s="5" t="s">
        <v>9216</v>
      </c>
      <c r="K79" s="5" t="s">
        <v>9341</v>
      </c>
      <c r="L79" s="5" t="s">
        <v>9218</v>
      </c>
      <c r="M79" s="5" t="s">
        <v>9138</v>
      </c>
      <c r="N79" s="5" t="s">
        <v>9139</v>
      </c>
    </row>
    <row r="80">
      <c r="A80" s="5" t="s">
        <v>9342</v>
      </c>
      <c r="B80" s="5" t="s">
        <v>9079</v>
      </c>
      <c r="C80" s="5" t="s">
        <v>1</v>
      </c>
      <c r="E80" s="616">
        <v>2776.0</v>
      </c>
      <c r="F80" s="616">
        <v>1.0</v>
      </c>
      <c r="G80" s="616">
        <v>33.0</v>
      </c>
      <c r="H80" s="616">
        <v>19.0</v>
      </c>
      <c r="I80" s="5" t="s">
        <v>9079</v>
      </c>
      <c r="J80" s="5" t="s">
        <v>9216</v>
      </c>
      <c r="K80" s="5" t="s">
        <v>9343</v>
      </c>
      <c r="L80" s="5" t="s">
        <v>9218</v>
      </c>
      <c r="M80" s="5" t="s">
        <v>9138</v>
      </c>
      <c r="N80" s="5" t="s">
        <v>9139</v>
      </c>
    </row>
    <row r="81">
      <c r="A81" s="5" t="s">
        <v>9344</v>
      </c>
      <c r="B81" s="5" t="s">
        <v>9118</v>
      </c>
      <c r="C81" s="5" t="s">
        <v>2</v>
      </c>
      <c r="E81" s="616">
        <v>3999.0</v>
      </c>
      <c r="F81" s="616">
        <v>1.0</v>
      </c>
      <c r="G81" s="616">
        <v>35.0</v>
      </c>
      <c r="H81" s="616">
        <v>19.0</v>
      </c>
      <c r="I81" s="5" t="s">
        <v>9345</v>
      </c>
      <c r="J81" s="5" t="s">
        <v>9135</v>
      </c>
      <c r="K81" s="5" t="s">
        <v>9346</v>
      </c>
      <c r="L81" s="5" t="s">
        <v>9137</v>
      </c>
      <c r="M81" s="5" t="s">
        <v>9138</v>
      </c>
      <c r="N81" s="5" t="s">
        <v>9139</v>
      </c>
    </row>
    <row r="82">
      <c r="A82" s="5" t="s">
        <v>9347</v>
      </c>
      <c r="B82" s="5" t="s">
        <v>9119</v>
      </c>
      <c r="C82" s="5" t="s">
        <v>2</v>
      </c>
      <c r="E82" s="616">
        <v>4034.0</v>
      </c>
      <c r="F82" s="616">
        <v>1.0</v>
      </c>
      <c r="G82" s="616">
        <v>35.0</v>
      </c>
      <c r="H82" s="616">
        <v>19.0</v>
      </c>
      <c r="I82" s="5" t="s">
        <v>9348</v>
      </c>
      <c r="J82" s="5" t="s">
        <v>9135</v>
      </c>
      <c r="K82" s="5" t="s">
        <v>9349</v>
      </c>
      <c r="L82" s="5" t="s">
        <v>9137</v>
      </c>
      <c r="M82" s="5" t="s">
        <v>9138</v>
      </c>
      <c r="N82" s="5" t="s">
        <v>9139</v>
      </c>
    </row>
    <row r="83">
      <c r="A83" s="5" t="s">
        <v>9350</v>
      </c>
      <c r="B83" s="5" t="s">
        <v>9080</v>
      </c>
      <c r="C83" s="5" t="s">
        <v>3</v>
      </c>
      <c r="E83" s="616">
        <v>2877.0</v>
      </c>
      <c r="F83" s="616">
        <v>1.0</v>
      </c>
      <c r="G83" s="616">
        <v>34.0</v>
      </c>
      <c r="H83" s="616">
        <v>19.0</v>
      </c>
      <c r="I83" s="5" t="s">
        <v>9080</v>
      </c>
      <c r="J83" s="5" t="s">
        <v>9208</v>
      </c>
      <c r="K83" s="5" t="s">
        <v>9351</v>
      </c>
      <c r="L83" s="5" t="s">
        <v>9210</v>
      </c>
      <c r="M83" s="5" t="s">
        <v>9138</v>
      </c>
      <c r="N83" s="5" t="s">
        <v>9139</v>
      </c>
    </row>
    <row r="84">
      <c r="A84" s="5" t="s">
        <v>9352</v>
      </c>
      <c r="B84" s="5" t="s">
        <v>9081</v>
      </c>
      <c r="C84" s="5" t="s">
        <v>3</v>
      </c>
      <c r="E84" s="616">
        <v>2911.0</v>
      </c>
      <c r="F84" s="616">
        <v>1.0</v>
      </c>
      <c r="G84" s="616">
        <v>34.0</v>
      </c>
      <c r="H84" s="616">
        <v>19.0</v>
      </c>
      <c r="I84" s="5" t="s">
        <v>9081</v>
      </c>
      <c r="J84" s="5" t="s">
        <v>9208</v>
      </c>
      <c r="K84" s="5" t="s">
        <v>9353</v>
      </c>
      <c r="L84" s="5" t="s">
        <v>9210</v>
      </c>
      <c r="M84" s="5" t="s">
        <v>9138</v>
      </c>
      <c r="N84" s="5" t="s">
        <v>9139</v>
      </c>
    </row>
    <row r="85">
      <c r="A85" s="5" t="s">
        <v>9354</v>
      </c>
      <c r="B85" s="5" t="s">
        <v>9082</v>
      </c>
      <c r="C85" s="5" t="s">
        <v>3</v>
      </c>
      <c r="E85" s="616">
        <v>2945.0</v>
      </c>
      <c r="F85" s="616">
        <v>1.0</v>
      </c>
      <c r="G85" s="616">
        <v>34.0</v>
      </c>
      <c r="H85" s="616">
        <v>19.0</v>
      </c>
      <c r="I85" s="5" t="s">
        <v>9082</v>
      </c>
      <c r="J85" s="5" t="s">
        <v>9208</v>
      </c>
      <c r="K85" s="5" t="s">
        <v>9355</v>
      </c>
      <c r="L85" s="5" t="s">
        <v>9210</v>
      </c>
      <c r="M85" s="5" t="s">
        <v>9138</v>
      </c>
      <c r="N85" s="5" t="s">
        <v>9139</v>
      </c>
    </row>
    <row r="86">
      <c r="A86" s="5" t="s">
        <v>9356</v>
      </c>
      <c r="B86" s="5" t="s">
        <v>9083</v>
      </c>
      <c r="C86" s="5" t="s">
        <v>3</v>
      </c>
      <c r="E86" s="616">
        <v>2979.0</v>
      </c>
      <c r="F86" s="616">
        <v>1.0</v>
      </c>
      <c r="G86" s="616">
        <v>34.0</v>
      </c>
      <c r="H86" s="616">
        <v>19.0</v>
      </c>
      <c r="I86" s="5" t="s">
        <v>9083</v>
      </c>
      <c r="J86" s="5" t="s">
        <v>9208</v>
      </c>
      <c r="K86" s="5" t="s">
        <v>9357</v>
      </c>
      <c r="L86" s="5" t="s">
        <v>9210</v>
      </c>
      <c r="M86" s="5" t="s">
        <v>9138</v>
      </c>
      <c r="N86" s="5" t="s">
        <v>9139</v>
      </c>
    </row>
    <row r="87">
      <c r="A87" s="5" t="s">
        <v>9358</v>
      </c>
      <c r="B87" s="5" t="s">
        <v>9117</v>
      </c>
      <c r="C87" s="5" t="s">
        <v>4</v>
      </c>
      <c r="E87" s="616">
        <v>3962.0</v>
      </c>
      <c r="F87" s="616">
        <v>1.0</v>
      </c>
      <c r="G87" s="616">
        <v>37.0</v>
      </c>
      <c r="H87" s="616">
        <v>19.0</v>
      </c>
      <c r="I87" s="5" t="s">
        <v>9359</v>
      </c>
      <c r="J87" s="5" t="s">
        <v>9360</v>
      </c>
      <c r="K87" s="5" t="s">
        <v>9361</v>
      </c>
      <c r="L87" s="5" t="s">
        <v>9362</v>
      </c>
      <c r="M87" s="5" t="s">
        <v>9138</v>
      </c>
      <c r="N87" s="5" t="s">
        <v>9139</v>
      </c>
    </row>
    <row r="88">
      <c r="A88" s="5" t="s">
        <v>9363</v>
      </c>
      <c r="B88" s="5" t="s">
        <v>9084</v>
      </c>
      <c r="C88" s="5" t="s">
        <v>4</v>
      </c>
      <c r="E88" s="616">
        <v>3047.0</v>
      </c>
      <c r="F88" s="616">
        <v>1.0</v>
      </c>
      <c r="G88" s="616">
        <v>34.0</v>
      </c>
      <c r="H88" s="616">
        <v>19.0</v>
      </c>
      <c r="I88" s="5" t="s">
        <v>9364</v>
      </c>
      <c r="J88" s="5" t="s">
        <v>9208</v>
      </c>
      <c r="K88" s="5" t="s">
        <v>9365</v>
      </c>
      <c r="L88" s="5" t="s">
        <v>9210</v>
      </c>
      <c r="M88" s="5" t="s">
        <v>9138</v>
      </c>
      <c r="N88" s="5" t="s">
        <v>9139</v>
      </c>
    </row>
    <row r="89">
      <c r="A89" s="5" t="s">
        <v>9366</v>
      </c>
      <c r="B89" s="5" t="s">
        <v>9122</v>
      </c>
      <c r="C89" s="5" t="s">
        <v>0</v>
      </c>
      <c r="E89" s="616">
        <v>4140.0</v>
      </c>
      <c r="F89" s="616">
        <v>1.0</v>
      </c>
      <c r="G89" s="616">
        <v>33.0</v>
      </c>
      <c r="H89" s="616">
        <v>19.0</v>
      </c>
      <c r="I89" s="5" t="s">
        <v>9367</v>
      </c>
      <c r="J89" s="5" t="s">
        <v>9216</v>
      </c>
      <c r="K89" s="5" t="s">
        <v>9368</v>
      </c>
      <c r="L89" s="5" t="s">
        <v>9218</v>
      </c>
      <c r="M89" s="5" t="s">
        <v>9138</v>
      </c>
      <c r="N89" s="5" t="s">
        <v>9139</v>
      </c>
    </row>
    <row r="90">
      <c r="A90" s="5" t="s">
        <v>9369</v>
      </c>
      <c r="B90" s="5" t="s">
        <v>9085</v>
      </c>
      <c r="C90" s="5" t="s">
        <v>1</v>
      </c>
      <c r="E90" s="616">
        <v>3114.0</v>
      </c>
      <c r="F90" s="616">
        <v>1.0</v>
      </c>
      <c r="G90" s="616">
        <v>33.0</v>
      </c>
      <c r="H90" s="616">
        <v>19.0</v>
      </c>
      <c r="I90" s="5" t="s">
        <v>9085</v>
      </c>
      <c r="J90" s="5" t="s">
        <v>9216</v>
      </c>
      <c r="K90" s="5" t="s">
        <v>9370</v>
      </c>
      <c r="L90" s="5" t="s">
        <v>9218</v>
      </c>
      <c r="M90" s="5" t="s">
        <v>9138</v>
      </c>
      <c r="N90" s="5" t="s">
        <v>9139</v>
      </c>
    </row>
    <row r="91">
      <c r="A91" s="5" t="s">
        <v>9371</v>
      </c>
      <c r="B91" s="5" t="s">
        <v>9086</v>
      </c>
      <c r="C91" s="5" t="s">
        <v>1</v>
      </c>
      <c r="E91" s="616">
        <v>3147.0</v>
      </c>
      <c r="F91" s="616">
        <v>1.0</v>
      </c>
      <c r="G91" s="616">
        <v>33.0</v>
      </c>
      <c r="H91" s="616">
        <v>19.0</v>
      </c>
      <c r="I91" s="5" t="s">
        <v>9086</v>
      </c>
      <c r="J91" s="5" t="s">
        <v>9216</v>
      </c>
      <c r="K91" s="5" t="s">
        <v>9372</v>
      </c>
      <c r="L91" s="5" t="s">
        <v>9218</v>
      </c>
      <c r="M91" s="5" t="s">
        <v>9138</v>
      </c>
      <c r="N91" s="5" t="s">
        <v>9139</v>
      </c>
    </row>
    <row r="92">
      <c r="A92" s="5" t="s">
        <v>9373</v>
      </c>
      <c r="B92" s="5" t="s">
        <v>9087</v>
      </c>
      <c r="C92" s="5" t="s">
        <v>14</v>
      </c>
      <c r="E92" s="616">
        <v>3180.0</v>
      </c>
      <c r="F92" s="616">
        <v>1.0</v>
      </c>
      <c r="G92" s="616">
        <v>32.0</v>
      </c>
      <c r="H92" s="616">
        <v>19.0</v>
      </c>
      <c r="I92" s="5" t="s">
        <v>9374</v>
      </c>
      <c r="J92" s="5" t="s">
        <v>9156</v>
      </c>
      <c r="K92" s="5" t="s">
        <v>9375</v>
      </c>
      <c r="L92" s="5" t="s">
        <v>9158</v>
      </c>
      <c r="M92" s="5" t="s">
        <v>9138</v>
      </c>
      <c r="N92" s="5" t="s">
        <v>9139</v>
      </c>
    </row>
    <row r="93">
      <c r="A93" s="5" t="s">
        <v>9376</v>
      </c>
      <c r="B93" s="5" t="s">
        <v>9088</v>
      </c>
      <c r="C93" s="5" t="s">
        <v>14</v>
      </c>
      <c r="E93" s="616">
        <v>3212.0</v>
      </c>
      <c r="F93" s="616">
        <v>1.0</v>
      </c>
      <c r="G93" s="616">
        <v>32.0</v>
      </c>
      <c r="H93" s="616">
        <v>19.0</v>
      </c>
      <c r="I93" s="5" t="s">
        <v>9377</v>
      </c>
      <c r="J93" s="5" t="s">
        <v>9156</v>
      </c>
      <c r="K93" s="5" t="s">
        <v>9378</v>
      </c>
      <c r="L93" s="5" t="s">
        <v>9158</v>
      </c>
      <c r="M93" s="5" t="s">
        <v>9138</v>
      </c>
      <c r="N93" s="5" t="s">
        <v>9139</v>
      </c>
    </row>
    <row r="94">
      <c r="A94" s="5" t="s">
        <v>9379</v>
      </c>
      <c r="B94" s="5" t="s">
        <v>9089</v>
      </c>
      <c r="C94" s="5" t="s">
        <v>15</v>
      </c>
      <c r="E94" s="616">
        <v>3244.0</v>
      </c>
      <c r="F94" s="616">
        <v>1.0</v>
      </c>
      <c r="G94" s="616">
        <v>28.0</v>
      </c>
      <c r="H94" s="616">
        <v>19.0</v>
      </c>
      <c r="I94" s="5" t="s">
        <v>9089</v>
      </c>
      <c r="J94" s="5" t="s">
        <v>9150</v>
      </c>
      <c r="K94" s="5" t="s">
        <v>9380</v>
      </c>
      <c r="L94" s="5" t="s">
        <v>9152</v>
      </c>
      <c r="M94" s="5" t="s">
        <v>9138</v>
      </c>
      <c r="N94" s="5" t="s">
        <v>9139</v>
      </c>
    </row>
    <row r="95">
      <c r="A95" s="5" t="s">
        <v>9381</v>
      </c>
      <c r="B95" s="5" t="s">
        <v>9090</v>
      </c>
      <c r="C95" s="5" t="s">
        <v>15</v>
      </c>
      <c r="E95" s="616">
        <v>3272.0</v>
      </c>
      <c r="F95" s="616">
        <v>1.0</v>
      </c>
      <c r="G95" s="616">
        <v>28.0</v>
      </c>
      <c r="H95" s="616">
        <v>19.0</v>
      </c>
      <c r="I95" s="5" t="s">
        <v>9090</v>
      </c>
      <c r="J95" s="5" t="s">
        <v>9150</v>
      </c>
      <c r="K95" s="5" t="s">
        <v>9382</v>
      </c>
      <c r="L95" s="5" t="s">
        <v>9152</v>
      </c>
      <c r="M95" s="5" t="s">
        <v>9138</v>
      </c>
      <c r="N95" s="5" t="s">
        <v>9139</v>
      </c>
    </row>
    <row r="96">
      <c r="A96" s="5" t="s">
        <v>9383</v>
      </c>
      <c r="B96" s="5" t="s">
        <v>9091</v>
      </c>
      <c r="C96" s="5" t="s">
        <v>15</v>
      </c>
      <c r="E96" s="616">
        <v>3300.0</v>
      </c>
      <c r="F96" s="616">
        <v>1.0</v>
      </c>
      <c r="G96" s="616">
        <v>28.0</v>
      </c>
      <c r="H96" s="616">
        <v>19.0</v>
      </c>
      <c r="I96" s="5" t="s">
        <v>9091</v>
      </c>
      <c r="J96" s="5" t="s">
        <v>9150</v>
      </c>
      <c r="K96" s="5" t="s">
        <v>9384</v>
      </c>
      <c r="L96" s="5" t="s">
        <v>9152</v>
      </c>
      <c r="M96" s="5" t="s">
        <v>9138</v>
      </c>
      <c r="N96" s="5" t="s">
        <v>9139</v>
      </c>
    </row>
    <row r="97">
      <c r="A97" s="5" t="s">
        <v>9385</v>
      </c>
      <c r="B97" s="5" t="s">
        <v>9092</v>
      </c>
      <c r="C97" s="5" t="s">
        <v>16</v>
      </c>
      <c r="E97" s="616">
        <v>3328.0</v>
      </c>
      <c r="F97" s="616">
        <v>1.0</v>
      </c>
      <c r="G97" s="616">
        <v>24.0</v>
      </c>
      <c r="H97" s="616">
        <v>19.0</v>
      </c>
      <c r="I97" s="5" t="s">
        <v>9092</v>
      </c>
      <c r="J97" s="5" t="s">
        <v>9146</v>
      </c>
      <c r="K97" s="5" t="s">
        <v>9386</v>
      </c>
      <c r="L97" s="5" t="s">
        <v>9148</v>
      </c>
      <c r="M97" s="5" t="s">
        <v>9138</v>
      </c>
      <c r="N97" s="5" t="s">
        <v>9139</v>
      </c>
    </row>
    <row r="98">
      <c r="A98" s="5" t="s">
        <v>9387</v>
      </c>
      <c r="B98" s="5" t="s">
        <v>9093</v>
      </c>
      <c r="C98" s="5" t="s">
        <v>16</v>
      </c>
      <c r="E98" s="616">
        <v>3352.0</v>
      </c>
      <c r="F98" s="616">
        <v>1.0</v>
      </c>
      <c r="G98" s="616">
        <v>24.0</v>
      </c>
      <c r="H98" s="616">
        <v>19.0</v>
      </c>
      <c r="I98" s="5" t="s">
        <v>9093</v>
      </c>
      <c r="J98" s="5" t="s">
        <v>9146</v>
      </c>
      <c r="K98" s="5" t="s">
        <v>9388</v>
      </c>
      <c r="L98" s="5" t="s">
        <v>9148</v>
      </c>
      <c r="M98" s="5" t="s">
        <v>9138</v>
      </c>
      <c r="N98" s="5" t="s">
        <v>9139</v>
      </c>
    </row>
    <row r="99">
      <c r="A99" s="5" t="s">
        <v>9389</v>
      </c>
      <c r="B99" s="5" t="s">
        <v>9094</v>
      </c>
      <c r="C99" s="5" t="s">
        <v>16</v>
      </c>
      <c r="E99" s="616">
        <v>3376.0</v>
      </c>
      <c r="F99" s="616">
        <v>1.0</v>
      </c>
      <c r="G99" s="616">
        <v>24.0</v>
      </c>
      <c r="H99" s="616">
        <v>19.0</v>
      </c>
      <c r="I99" s="5" t="s">
        <v>9094</v>
      </c>
      <c r="J99" s="5" t="s">
        <v>9146</v>
      </c>
      <c r="K99" s="5" t="s">
        <v>9390</v>
      </c>
      <c r="L99" s="5" t="s">
        <v>9148</v>
      </c>
      <c r="M99" s="5" t="s">
        <v>9138</v>
      </c>
      <c r="N99" s="5" t="s">
        <v>9139</v>
      </c>
    </row>
    <row r="100">
      <c r="A100" s="5" t="s">
        <v>9391</v>
      </c>
      <c r="B100" s="5" t="s">
        <v>9095</v>
      </c>
      <c r="C100" s="5" t="s">
        <v>16</v>
      </c>
      <c r="E100" s="616">
        <v>3400.0</v>
      </c>
      <c r="F100" s="616">
        <v>1.0</v>
      </c>
      <c r="G100" s="616">
        <v>24.0</v>
      </c>
      <c r="H100" s="616">
        <v>19.0</v>
      </c>
      <c r="I100" s="5" t="s">
        <v>9095</v>
      </c>
      <c r="J100" s="5" t="s">
        <v>9146</v>
      </c>
      <c r="K100" s="5" t="s">
        <v>9392</v>
      </c>
      <c r="L100" s="5" t="s">
        <v>9148</v>
      </c>
      <c r="M100" s="5" t="s">
        <v>9138</v>
      </c>
      <c r="N100" s="5" t="s">
        <v>9139</v>
      </c>
    </row>
    <row r="101">
      <c r="A101" s="5" t="s">
        <v>9393</v>
      </c>
      <c r="B101" s="5" t="s">
        <v>9096</v>
      </c>
      <c r="C101" s="5" t="s">
        <v>16</v>
      </c>
      <c r="E101" s="616">
        <v>3424.0</v>
      </c>
      <c r="F101" s="616">
        <v>1.0</v>
      </c>
      <c r="G101" s="616">
        <v>24.0</v>
      </c>
      <c r="H101" s="616">
        <v>19.0</v>
      </c>
      <c r="I101" s="5" t="s">
        <v>9096</v>
      </c>
      <c r="J101" s="5" t="s">
        <v>9146</v>
      </c>
      <c r="K101" s="5" t="s">
        <v>9394</v>
      </c>
      <c r="L101" s="5" t="s">
        <v>9148</v>
      </c>
      <c r="M101" s="5" t="s">
        <v>9138</v>
      </c>
      <c r="N101" s="5" t="s">
        <v>9139</v>
      </c>
    </row>
    <row r="102">
      <c r="A102" s="5" t="s">
        <v>9395</v>
      </c>
      <c r="B102" s="5" t="s">
        <v>9097</v>
      </c>
      <c r="C102" s="5" t="s">
        <v>16</v>
      </c>
      <c r="E102" s="616">
        <v>3448.0</v>
      </c>
      <c r="F102" s="616">
        <v>1.0</v>
      </c>
      <c r="G102" s="616">
        <v>24.0</v>
      </c>
      <c r="H102" s="616">
        <v>19.0</v>
      </c>
      <c r="I102" s="5" t="s">
        <v>9097</v>
      </c>
      <c r="J102" s="5" t="s">
        <v>9146</v>
      </c>
      <c r="K102" s="5" t="s">
        <v>9396</v>
      </c>
      <c r="L102" s="5" t="s">
        <v>9148</v>
      </c>
      <c r="M102" s="5" t="s">
        <v>9138</v>
      </c>
      <c r="N102" s="5" t="s">
        <v>9139</v>
      </c>
    </row>
    <row r="103">
      <c r="A103" s="5" t="s">
        <v>9397</v>
      </c>
      <c r="B103" s="5" t="s">
        <v>9098</v>
      </c>
      <c r="C103" s="5" t="s">
        <v>16</v>
      </c>
      <c r="E103" s="616">
        <v>3472.0</v>
      </c>
      <c r="F103" s="616">
        <v>1.0</v>
      </c>
      <c r="G103" s="616">
        <v>24.0</v>
      </c>
      <c r="H103" s="616">
        <v>19.0</v>
      </c>
      <c r="I103" s="5" t="s">
        <v>9098</v>
      </c>
      <c r="J103" s="5" t="s">
        <v>9146</v>
      </c>
      <c r="K103" s="5" t="s">
        <v>9398</v>
      </c>
      <c r="L103" s="5" t="s">
        <v>9148</v>
      </c>
      <c r="M103" s="5" t="s">
        <v>9138</v>
      </c>
      <c r="N103" s="5" t="s">
        <v>9139</v>
      </c>
    </row>
    <row r="104">
      <c r="A104" s="5" t="s">
        <v>9399</v>
      </c>
      <c r="B104" s="5" t="s">
        <v>9099</v>
      </c>
      <c r="C104" s="5" t="s">
        <v>16</v>
      </c>
      <c r="E104" s="616">
        <v>3496.0</v>
      </c>
      <c r="F104" s="616">
        <v>1.0</v>
      </c>
      <c r="G104" s="616">
        <v>24.0</v>
      </c>
      <c r="H104" s="616">
        <v>19.0</v>
      </c>
      <c r="I104" s="5" t="s">
        <v>9099</v>
      </c>
      <c r="J104" s="5" t="s">
        <v>9146</v>
      </c>
      <c r="K104" s="5" t="s">
        <v>9400</v>
      </c>
      <c r="L104" s="5" t="s">
        <v>9148</v>
      </c>
      <c r="M104" s="5" t="s">
        <v>9138</v>
      </c>
      <c r="N104" s="5" t="s">
        <v>9139</v>
      </c>
    </row>
    <row r="105">
      <c r="A105" s="5" t="s">
        <v>9401</v>
      </c>
      <c r="B105" s="5" t="s">
        <v>9100</v>
      </c>
      <c r="C105" s="5" t="s">
        <v>16</v>
      </c>
      <c r="E105" s="616">
        <v>3520.0</v>
      </c>
      <c r="F105" s="616">
        <v>1.0</v>
      </c>
      <c r="G105" s="616">
        <v>24.0</v>
      </c>
      <c r="H105" s="616">
        <v>19.0</v>
      </c>
      <c r="I105" s="5" t="s">
        <v>9100</v>
      </c>
      <c r="J105" s="5" t="s">
        <v>9146</v>
      </c>
      <c r="K105" s="5" t="s">
        <v>9402</v>
      </c>
      <c r="L105" s="5" t="s">
        <v>9148</v>
      </c>
      <c r="M105" s="5" t="s">
        <v>9138</v>
      </c>
      <c r="N105" s="5" t="s">
        <v>9139</v>
      </c>
    </row>
    <row r="106">
      <c r="A106" s="5" t="s">
        <v>9403</v>
      </c>
      <c r="B106" s="5" t="s">
        <v>9101</v>
      </c>
      <c r="C106" s="5" t="s">
        <v>21</v>
      </c>
      <c r="E106" s="616">
        <v>3544.0</v>
      </c>
      <c r="F106" s="616">
        <v>1.0</v>
      </c>
      <c r="G106" s="616">
        <v>40.0</v>
      </c>
      <c r="H106" s="616">
        <v>19.0</v>
      </c>
      <c r="I106" s="5" t="s">
        <v>9101</v>
      </c>
      <c r="J106" s="5" t="s">
        <v>9188</v>
      </c>
      <c r="K106" s="5" t="s">
        <v>9404</v>
      </c>
      <c r="L106" s="5" t="s">
        <v>9190</v>
      </c>
      <c r="M106" s="5" t="s">
        <v>9138</v>
      </c>
      <c r="N106" s="5" t="s">
        <v>9139</v>
      </c>
    </row>
    <row r="107">
      <c r="A107" s="5" t="s">
        <v>9405</v>
      </c>
      <c r="B107" s="5" t="s">
        <v>9102</v>
      </c>
      <c r="C107" s="5" t="s">
        <v>23</v>
      </c>
      <c r="E107" s="616">
        <v>3584.0</v>
      </c>
      <c r="F107" s="616">
        <v>1.0</v>
      </c>
      <c r="G107" s="616">
        <v>24.0</v>
      </c>
      <c r="H107" s="616">
        <v>19.0</v>
      </c>
      <c r="I107" s="5" t="s">
        <v>9102</v>
      </c>
      <c r="J107" s="5" t="s">
        <v>9146</v>
      </c>
      <c r="K107" s="5" t="s">
        <v>9406</v>
      </c>
      <c r="L107" s="5" t="s">
        <v>9148</v>
      </c>
      <c r="M107" s="5" t="s">
        <v>9138</v>
      </c>
      <c r="N107" s="5" t="s">
        <v>9139</v>
      </c>
    </row>
    <row r="108">
      <c r="A108" s="5" t="s">
        <v>9407</v>
      </c>
      <c r="B108" s="5" t="s">
        <v>9103</v>
      </c>
      <c r="C108" s="5" t="s">
        <v>23</v>
      </c>
      <c r="E108" s="616">
        <v>3608.0</v>
      </c>
      <c r="F108" s="616">
        <v>1.0</v>
      </c>
      <c r="G108" s="616">
        <v>24.0</v>
      </c>
      <c r="H108" s="616">
        <v>19.0</v>
      </c>
      <c r="I108" s="5" t="s">
        <v>9103</v>
      </c>
      <c r="J108" s="5" t="s">
        <v>9146</v>
      </c>
      <c r="K108" s="5" t="s">
        <v>9408</v>
      </c>
      <c r="L108" s="5" t="s">
        <v>9148</v>
      </c>
      <c r="M108" s="5" t="s">
        <v>9138</v>
      </c>
      <c r="N108" s="5" t="s">
        <v>9139</v>
      </c>
    </row>
    <row r="109">
      <c r="A109" s="5" t="s">
        <v>9409</v>
      </c>
      <c r="B109" s="5" t="s">
        <v>9104</v>
      </c>
      <c r="C109" s="5" t="s">
        <v>23</v>
      </c>
      <c r="E109" s="616">
        <v>3632.0</v>
      </c>
      <c r="F109" s="616">
        <v>1.0</v>
      </c>
      <c r="G109" s="616">
        <v>24.0</v>
      </c>
      <c r="H109" s="616">
        <v>19.0</v>
      </c>
      <c r="I109" s="5" t="s">
        <v>9104</v>
      </c>
      <c r="J109" s="5" t="s">
        <v>9146</v>
      </c>
      <c r="K109" s="5" t="s">
        <v>9410</v>
      </c>
      <c r="L109" s="5" t="s">
        <v>9148</v>
      </c>
      <c r="M109" s="5" t="s">
        <v>9138</v>
      </c>
      <c r="N109" s="5" t="s">
        <v>9139</v>
      </c>
    </row>
    <row r="110">
      <c r="A110" s="5" t="s">
        <v>9411</v>
      </c>
      <c r="B110" s="5" t="s">
        <v>9105</v>
      </c>
      <c r="C110" s="5" t="s">
        <v>16</v>
      </c>
      <c r="D110" s="5" t="s">
        <v>9412</v>
      </c>
      <c r="E110" s="616">
        <v>3656.0</v>
      </c>
      <c r="F110" s="616">
        <v>1.0</v>
      </c>
      <c r="G110" s="616">
        <v>28.0</v>
      </c>
      <c r="H110" s="616">
        <v>19.0</v>
      </c>
      <c r="I110" s="5" t="s">
        <v>9413</v>
      </c>
      <c r="J110" s="5" t="s">
        <v>9150</v>
      </c>
      <c r="K110" s="5" t="s">
        <v>9414</v>
      </c>
      <c r="L110" s="5" t="s">
        <v>9152</v>
      </c>
      <c r="M110" s="5" t="s">
        <v>9138</v>
      </c>
      <c r="N110" s="5" t="s">
        <v>9139</v>
      </c>
    </row>
    <row r="111">
      <c r="A111" s="5" t="s">
        <v>9415</v>
      </c>
      <c r="B111" s="5" t="s">
        <v>9106</v>
      </c>
      <c r="C111" s="5" t="s">
        <v>33</v>
      </c>
      <c r="D111" s="5" t="s">
        <v>9416</v>
      </c>
      <c r="E111" s="616">
        <v>3684.0</v>
      </c>
      <c r="F111" s="616">
        <v>1.0</v>
      </c>
      <c r="G111" s="616">
        <v>28.0</v>
      </c>
      <c r="H111" s="616">
        <v>19.0</v>
      </c>
      <c r="I111" s="5" t="s">
        <v>9417</v>
      </c>
      <c r="J111" s="5" t="s">
        <v>9150</v>
      </c>
      <c r="K111" s="5" t="s">
        <v>9418</v>
      </c>
      <c r="L111" s="5" t="s">
        <v>9152</v>
      </c>
      <c r="M111" s="5" t="s">
        <v>9138</v>
      </c>
      <c r="N111" s="5" t="s">
        <v>9139</v>
      </c>
    </row>
    <row r="112">
      <c r="A112" s="5" t="s">
        <v>9419</v>
      </c>
      <c r="B112" s="5" t="s">
        <v>9107</v>
      </c>
      <c r="C112" s="5" t="s">
        <v>1530</v>
      </c>
      <c r="D112" s="5" t="s">
        <v>9420</v>
      </c>
      <c r="E112" s="616">
        <v>3712.0</v>
      </c>
      <c r="F112" s="616">
        <v>1.0</v>
      </c>
      <c r="G112" s="616">
        <v>30.0</v>
      </c>
      <c r="H112" s="616">
        <v>19.0</v>
      </c>
      <c r="I112" s="5" t="s">
        <v>9421</v>
      </c>
      <c r="J112" s="5" t="s">
        <v>9178</v>
      </c>
      <c r="K112" s="5" t="s">
        <v>9422</v>
      </c>
      <c r="L112" s="5" t="s">
        <v>9180</v>
      </c>
      <c r="M112" s="5" t="s">
        <v>9138</v>
      </c>
      <c r="N112" s="5" t="s">
        <v>9139</v>
      </c>
    </row>
    <row r="113">
      <c r="A113" s="5" t="s">
        <v>9423</v>
      </c>
      <c r="B113" s="5" t="s">
        <v>9108</v>
      </c>
      <c r="C113" s="5" t="s">
        <v>1472</v>
      </c>
      <c r="D113" s="5" t="s">
        <v>9424</v>
      </c>
      <c r="E113" s="616">
        <v>3742.0</v>
      </c>
      <c r="F113" s="616">
        <v>1.0</v>
      </c>
      <c r="G113" s="616">
        <v>28.0</v>
      </c>
      <c r="H113" s="616">
        <v>19.0</v>
      </c>
      <c r="I113" s="5" t="s">
        <v>9425</v>
      </c>
      <c r="J113" s="5" t="s">
        <v>9150</v>
      </c>
      <c r="K113" s="5" t="s">
        <v>9426</v>
      </c>
      <c r="L113" s="5" t="s">
        <v>9152</v>
      </c>
      <c r="M113" s="5" t="s">
        <v>9138</v>
      </c>
      <c r="N113" s="5" t="s">
        <v>9139</v>
      </c>
    </row>
    <row r="114">
      <c r="A114" s="5" t="s">
        <v>9427</v>
      </c>
      <c r="B114" s="5" t="s">
        <v>9109</v>
      </c>
      <c r="C114" s="5" t="s">
        <v>11</v>
      </c>
      <c r="D114" s="5" t="s">
        <v>9428</v>
      </c>
      <c r="E114" s="616">
        <v>3770.0</v>
      </c>
      <c r="F114" s="616">
        <v>1.0</v>
      </c>
      <c r="G114" s="616">
        <v>40.0</v>
      </c>
      <c r="H114" s="616">
        <v>19.0</v>
      </c>
      <c r="I114" s="5" t="s">
        <v>9429</v>
      </c>
      <c r="J114" s="5" t="s">
        <v>9188</v>
      </c>
      <c r="K114" s="5" t="s">
        <v>9430</v>
      </c>
      <c r="L114" s="5" t="s">
        <v>9190</v>
      </c>
      <c r="M114" s="5" t="s">
        <v>9138</v>
      </c>
      <c r="N114" s="5" t="s">
        <v>9139</v>
      </c>
    </row>
    <row r="115">
      <c r="A115" s="5" t="s">
        <v>9431</v>
      </c>
      <c r="B115" s="5" t="s">
        <v>9110</v>
      </c>
      <c r="C115" s="5" t="s">
        <v>11</v>
      </c>
      <c r="D115" s="5" t="s">
        <v>9432</v>
      </c>
      <c r="E115" s="616">
        <v>3810.0</v>
      </c>
      <c r="F115" s="616">
        <v>1.0</v>
      </c>
      <c r="G115" s="616">
        <v>40.0</v>
      </c>
      <c r="H115" s="616">
        <v>19.0</v>
      </c>
      <c r="I115" s="5" t="s">
        <v>9429</v>
      </c>
      <c r="J115" s="5" t="s">
        <v>9188</v>
      </c>
      <c r="K115" s="5" t="s">
        <v>9433</v>
      </c>
      <c r="L115" s="5" t="s">
        <v>9190</v>
      </c>
      <c r="M115" s="5" t="s">
        <v>9138</v>
      </c>
      <c r="N115" s="5" t="s">
        <v>9139</v>
      </c>
    </row>
    <row r="116">
      <c r="A116" s="5" t="s">
        <v>9434</v>
      </c>
      <c r="B116" s="5" t="s">
        <v>9111</v>
      </c>
      <c r="C116" s="5" t="s">
        <v>11</v>
      </c>
      <c r="D116" s="5" t="s">
        <v>9435</v>
      </c>
      <c r="E116" s="616">
        <v>3850.0</v>
      </c>
      <c r="F116" s="616">
        <v>1.0</v>
      </c>
      <c r="G116" s="616">
        <v>40.0</v>
      </c>
      <c r="H116" s="616">
        <v>19.0</v>
      </c>
      <c r="I116" s="5" t="s">
        <v>9436</v>
      </c>
      <c r="J116" s="5" t="s">
        <v>9188</v>
      </c>
      <c r="K116" s="5" t="s">
        <v>9437</v>
      </c>
      <c r="L116" s="5" t="s">
        <v>9190</v>
      </c>
      <c r="M116" s="5" t="s">
        <v>9138</v>
      </c>
      <c r="N116" s="5" t="s">
        <v>9139</v>
      </c>
    </row>
    <row r="117">
      <c r="A117" s="5" t="s">
        <v>9438</v>
      </c>
      <c r="B117" s="5" t="s">
        <v>9112</v>
      </c>
      <c r="C117" s="5" t="s">
        <v>19</v>
      </c>
      <c r="D117" s="5" t="s">
        <v>9439</v>
      </c>
      <c r="E117" s="616">
        <v>3890.0</v>
      </c>
      <c r="F117" s="616">
        <v>1.0</v>
      </c>
      <c r="G117" s="616">
        <v>24.0</v>
      </c>
      <c r="H117" s="616">
        <v>19.0</v>
      </c>
      <c r="I117" s="5" t="s">
        <v>9440</v>
      </c>
      <c r="J117" s="5" t="s">
        <v>9146</v>
      </c>
      <c r="K117" s="5" t="s">
        <v>9441</v>
      </c>
      <c r="L117" s="5" t="s">
        <v>9148</v>
      </c>
      <c r="M117" s="5" t="s">
        <v>9138</v>
      </c>
      <c r="N117" s="5" t="s">
        <v>9139</v>
      </c>
    </row>
    <row r="118">
      <c r="A118" s="5" t="s">
        <v>9442</v>
      </c>
      <c r="B118" s="5" t="s">
        <v>9115</v>
      </c>
      <c r="C118" s="5" t="s">
        <v>16</v>
      </c>
      <c r="D118" s="5" t="s">
        <v>9443</v>
      </c>
      <c r="E118" s="616">
        <v>3914.0</v>
      </c>
      <c r="F118" s="616">
        <v>1.0</v>
      </c>
      <c r="G118" s="616">
        <v>24.0</v>
      </c>
      <c r="H118" s="616">
        <v>19.0</v>
      </c>
      <c r="I118" s="5" t="s">
        <v>9145</v>
      </c>
      <c r="J118" s="5" t="s">
        <v>9146</v>
      </c>
      <c r="K118" s="5" t="s">
        <v>9444</v>
      </c>
      <c r="L118" s="5" t="s">
        <v>9148</v>
      </c>
      <c r="M118" s="5" t="s">
        <v>9138</v>
      </c>
      <c r="N118" s="5" t="s">
        <v>9139</v>
      </c>
    </row>
    <row r="119">
      <c r="A119" s="5" t="s">
        <v>9445</v>
      </c>
      <c r="B119" s="5" t="s">
        <v>9116</v>
      </c>
      <c r="C119" s="5" t="s">
        <v>9446</v>
      </c>
      <c r="D119" s="5" t="s">
        <v>9447</v>
      </c>
      <c r="E119" s="616">
        <v>3938.0</v>
      </c>
      <c r="F119" s="616">
        <v>1.0</v>
      </c>
      <c r="G119" s="616">
        <v>24.0</v>
      </c>
      <c r="H119" s="616">
        <v>19.0</v>
      </c>
      <c r="I119" s="5" t="s">
        <v>9145</v>
      </c>
      <c r="J119" s="5" t="s">
        <v>9146</v>
      </c>
      <c r="K119" s="5" t="s">
        <v>9448</v>
      </c>
      <c r="L119" s="5" t="s">
        <v>9148</v>
      </c>
      <c r="M119" s="5" t="s">
        <v>9138</v>
      </c>
      <c r="N119" s="5" t="s">
        <v>9139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0"/>
    <col customWidth="1" min="2" max="2" width="15.67"/>
    <col customWidth="1" min="3" max="3" width="14.89"/>
    <col customWidth="1" min="4" max="4" width="15.78"/>
    <col customWidth="1" min="5" max="5" width="10.22"/>
    <col customWidth="1" min="6" max="6" width="11.0"/>
    <col customWidth="1" min="7" max="7" width="18.0"/>
    <col customWidth="1" min="8" max="8" width="15.0"/>
    <col customWidth="1" min="9" max="9" width="14.67"/>
    <col customWidth="1" min="10" max="11" width="11.89"/>
    <col customWidth="1" min="12" max="12" width="13.89"/>
    <col customWidth="1" min="13" max="13" width="12.33"/>
    <col customWidth="1" min="14" max="15" width="5.11"/>
    <col customWidth="1" min="16" max="16" width="15.56"/>
    <col customWidth="1" min="17" max="17" width="15.11"/>
    <col customWidth="1" min="18" max="18" width="13.44"/>
    <col customWidth="1" min="19" max="19" width="13.56"/>
    <col customWidth="1" min="20" max="20" width="10.33"/>
    <col customWidth="1" min="21" max="21" width="9.78"/>
    <col customWidth="1" min="23" max="23" width="8.89"/>
    <col customWidth="1" min="24" max="24" width="15.11"/>
    <col customWidth="1" min="25" max="25" width="15.0"/>
    <col customWidth="1" min="26" max="26" width="35.33"/>
    <col customWidth="1" min="27" max="27" width="14.89"/>
    <col customWidth="1" min="28" max="28" width="38.56"/>
    <col customWidth="1" min="29" max="29" width="16.89"/>
    <col customWidth="1" min="30" max="40" width="15.56"/>
  </cols>
  <sheetData>
    <row r="1">
      <c r="A1" s="617" t="s">
        <v>7020</v>
      </c>
      <c r="B1" s="618" t="s">
        <v>41</v>
      </c>
      <c r="C1" s="618" t="s">
        <v>7021</v>
      </c>
      <c r="D1" s="618" t="s">
        <v>7022</v>
      </c>
      <c r="E1" s="618" t="s">
        <v>7023</v>
      </c>
      <c r="F1" s="618" t="s">
        <v>7024</v>
      </c>
      <c r="G1" s="619" t="s">
        <v>7025</v>
      </c>
      <c r="H1" s="619" t="s">
        <v>7026</v>
      </c>
      <c r="I1" s="619" t="s">
        <v>7027</v>
      </c>
      <c r="J1" s="619" t="s">
        <v>7028</v>
      </c>
      <c r="K1" s="619" t="s">
        <v>7029</v>
      </c>
      <c r="L1" s="619" t="s">
        <v>7030</v>
      </c>
      <c r="M1" s="619" t="s">
        <v>7031</v>
      </c>
      <c r="N1" s="619" t="s">
        <v>7032</v>
      </c>
      <c r="O1" s="619" t="s">
        <v>7033</v>
      </c>
      <c r="P1" s="619" t="s">
        <v>7034</v>
      </c>
      <c r="Q1" s="619" t="s">
        <v>7035</v>
      </c>
      <c r="R1" s="619" t="s">
        <v>9449</v>
      </c>
      <c r="S1" s="619" t="s">
        <v>9450</v>
      </c>
      <c r="T1" s="619" t="s">
        <v>7037</v>
      </c>
      <c r="U1" s="619" t="s">
        <v>7038</v>
      </c>
      <c r="V1" s="619" t="s">
        <v>7039</v>
      </c>
      <c r="W1" s="619" t="s">
        <v>7040</v>
      </c>
      <c r="X1" s="619" t="s">
        <v>7041</v>
      </c>
      <c r="Y1" s="619" t="s">
        <v>7042</v>
      </c>
      <c r="Z1" s="619" t="s">
        <v>7043</v>
      </c>
      <c r="AA1" s="619" t="s">
        <v>7044</v>
      </c>
      <c r="AB1" s="620" t="s">
        <v>7045</v>
      </c>
      <c r="AC1" s="621" t="s">
        <v>7046</v>
      </c>
      <c r="AD1" s="254"/>
      <c r="AE1" s="254"/>
      <c r="AF1" s="254"/>
      <c r="AG1" s="254"/>
      <c r="AH1" s="254"/>
      <c r="AI1" s="254"/>
      <c r="AJ1" s="254"/>
      <c r="AK1" s="254"/>
      <c r="AL1" s="254"/>
      <c r="AM1" s="254"/>
      <c r="AN1" s="254"/>
    </row>
    <row r="2">
      <c r="A2" s="622" t="s">
        <v>7047</v>
      </c>
      <c r="B2" s="623" t="s">
        <v>3524</v>
      </c>
      <c r="C2" s="624" t="s">
        <v>9451</v>
      </c>
      <c r="D2" s="625" t="s">
        <v>9452</v>
      </c>
      <c r="E2" s="625">
        <v>5.0</v>
      </c>
      <c r="F2" s="625" t="s">
        <v>3308</v>
      </c>
      <c r="G2" s="626" t="s">
        <v>3627</v>
      </c>
      <c r="H2" s="627"/>
      <c r="I2" s="622" t="s">
        <v>3628</v>
      </c>
      <c r="J2" s="625"/>
      <c r="K2" s="625"/>
      <c r="L2" s="625"/>
      <c r="M2" s="624" t="s">
        <v>7333</v>
      </c>
      <c r="N2" s="628"/>
      <c r="O2" s="629"/>
      <c r="P2" s="630" t="s">
        <v>9453</v>
      </c>
      <c r="Q2" s="627"/>
      <c r="R2" s="631">
        <v>78.4</v>
      </c>
      <c r="S2" s="632"/>
      <c r="T2" s="633">
        <v>18.0</v>
      </c>
      <c r="U2" s="633">
        <v>18.0</v>
      </c>
      <c r="V2" s="634">
        <f t="array" ref="V2">_xlfn.XLOOKUP(T2, СПР.МОНТ[AWG], СПР.МОНТ[ГОСТ], "")</f>
        <v>0.75</v>
      </c>
      <c r="W2" s="634">
        <f t="array" ref="W2">_xlfn.XLOOKUP(U2, СПР.МОНТ[AWG], СПР.МОНТ[ГОСТ], "")</f>
        <v>0.75</v>
      </c>
      <c r="X2" s="632">
        <v>1.7</v>
      </c>
      <c r="Y2" s="632">
        <v>3.0</v>
      </c>
      <c r="Z2" s="632" t="s">
        <v>7223</v>
      </c>
      <c r="AA2" s="632">
        <v>10.0</v>
      </c>
      <c r="AB2" s="635" t="s">
        <v>7336</v>
      </c>
      <c r="AC2" s="636" t="s">
        <v>7337</v>
      </c>
    </row>
    <row r="3">
      <c r="A3" s="622" t="s">
        <v>7047</v>
      </c>
      <c r="B3" s="623" t="s">
        <v>3524</v>
      </c>
      <c r="C3" s="624" t="s">
        <v>9451</v>
      </c>
      <c r="D3" s="625" t="s">
        <v>9452</v>
      </c>
      <c r="E3" s="625">
        <v>5.0</v>
      </c>
      <c r="F3" s="625" t="s">
        <v>3308</v>
      </c>
      <c r="G3" s="626" t="s">
        <v>3627</v>
      </c>
      <c r="H3" s="627"/>
      <c r="I3" s="622" t="s">
        <v>3628</v>
      </c>
      <c r="J3" s="627"/>
      <c r="K3" s="627"/>
      <c r="L3" s="627"/>
      <c r="M3" s="624" t="s">
        <v>7333</v>
      </c>
      <c r="N3" s="628"/>
      <c r="O3" s="629"/>
      <c r="P3" s="630" t="s">
        <v>9454</v>
      </c>
      <c r="Q3" s="627"/>
      <c r="R3" s="631">
        <v>63.7</v>
      </c>
      <c r="S3" s="632"/>
      <c r="T3" s="633">
        <v>20.0</v>
      </c>
      <c r="U3" s="633">
        <v>20.0</v>
      </c>
      <c r="V3" s="634">
        <f t="array" ref="V3">_xlfn.XLOOKUP(T3, СПР.МОНТ[AWG], СПР.МОНТ[ГОСТ], "")</f>
        <v>0.5</v>
      </c>
      <c r="W3" s="634">
        <f t="array" ref="W3">_xlfn.XLOOKUP(U3, СПР.МОНТ[AWG], СПР.МОНТ[ГОСТ], "")</f>
        <v>0.5</v>
      </c>
      <c r="X3" s="632">
        <v>1.7</v>
      </c>
      <c r="Y3" s="632">
        <v>3.0</v>
      </c>
      <c r="Z3" s="632" t="s">
        <v>7223</v>
      </c>
      <c r="AA3" s="632">
        <v>10.0</v>
      </c>
      <c r="AB3" s="635" t="s">
        <v>7336</v>
      </c>
      <c r="AC3" s="636" t="s">
        <v>7337</v>
      </c>
    </row>
    <row r="4">
      <c r="A4" s="622" t="s">
        <v>7047</v>
      </c>
      <c r="B4" s="623" t="s">
        <v>3524</v>
      </c>
      <c r="C4" s="624" t="s">
        <v>9451</v>
      </c>
      <c r="D4" s="625" t="s">
        <v>9452</v>
      </c>
      <c r="E4" s="625">
        <v>5.0</v>
      </c>
      <c r="F4" s="625" t="s">
        <v>3308</v>
      </c>
      <c r="G4" s="626" t="s">
        <v>3627</v>
      </c>
      <c r="H4" s="627"/>
      <c r="I4" s="622" t="s">
        <v>3628</v>
      </c>
      <c r="J4" s="627"/>
      <c r="K4" s="627"/>
      <c r="L4" s="627"/>
      <c r="M4" s="624" t="s">
        <v>7333</v>
      </c>
      <c r="N4" s="628"/>
      <c r="O4" s="629"/>
      <c r="P4" s="630" t="s">
        <v>9455</v>
      </c>
      <c r="Q4" s="627"/>
      <c r="R4" s="631">
        <v>44.1</v>
      </c>
      <c r="S4" s="632"/>
      <c r="T4" s="633">
        <v>22.0</v>
      </c>
      <c r="U4" s="633">
        <v>22.0</v>
      </c>
      <c r="V4" s="634">
        <f t="array" ref="V4">_xlfn.XLOOKUP(T4, СПР.МОНТ[AWG], СПР.МОНТ[ГОСТ], "")</f>
        <v>0.35</v>
      </c>
      <c r="W4" s="634">
        <f t="array" ref="W4">_xlfn.XLOOKUP(U4, СПР.МОНТ[AWG], СПР.МОНТ[ГОСТ], "")</f>
        <v>0.35</v>
      </c>
      <c r="X4" s="632">
        <v>1.7</v>
      </c>
      <c r="Y4" s="632">
        <v>3.0</v>
      </c>
      <c r="Z4" s="632" t="s">
        <v>7223</v>
      </c>
      <c r="AA4" s="632">
        <v>10.0</v>
      </c>
      <c r="AB4" s="635" t="s">
        <v>7336</v>
      </c>
      <c r="AC4" s="636" t="s">
        <v>7337</v>
      </c>
    </row>
    <row r="5">
      <c r="A5" s="622" t="s">
        <v>7047</v>
      </c>
      <c r="B5" s="623" t="s">
        <v>3524</v>
      </c>
      <c r="C5" s="624" t="s">
        <v>3550</v>
      </c>
      <c r="D5" s="625" t="s">
        <v>3549</v>
      </c>
      <c r="E5" s="625">
        <v>4.5</v>
      </c>
      <c r="F5" s="625" t="s">
        <v>3331</v>
      </c>
      <c r="G5" s="626" t="s">
        <v>3551</v>
      </c>
      <c r="H5" s="627"/>
      <c r="I5" s="625"/>
      <c r="J5" s="625"/>
      <c r="K5" s="625"/>
      <c r="L5" s="625"/>
      <c r="M5" s="624" t="s">
        <v>7370</v>
      </c>
      <c r="N5" s="628"/>
      <c r="O5" s="629"/>
      <c r="P5" s="630" t="s">
        <v>9456</v>
      </c>
      <c r="Q5" s="627"/>
      <c r="R5" s="631">
        <v>63.7</v>
      </c>
      <c r="S5" s="632"/>
      <c r="T5" s="633">
        <v>20.0</v>
      </c>
      <c r="U5" s="633">
        <v>20.0</v>
      </c>
      <c r="V5" s="634">
        <f t="array" ref="V5">_xlfn.XLOOKUP(T5, СПР.МОНТ[AWG], СПР.МОНТ[ГОСТ], "")</f>
        <v>0.5</v>
      </c>
      <c r="W5" s="634">
        <f t="array" ref="W5">_xlfn.XLOOKUP(U5, СПР.МОНТ[AWG], СПР.МОНТ[ГОСТ], "")</f>
        <v>0.5</v>
      </c>
      <c r="X5" s="632">
        <v>1.3</v>
      </c>
      <c r="Y5" s="632">
        <v>1.9</v>
      </c>
      <c r="Z5" s="632" t="s">
        <v>7294</v>
      </c>
      <c r="AA5" s="632">
        <v>10.0</v>
      </c>
      <c r="AB5" s="635" t="s">
        <v>7371</v>
      </c>
      <c r="AC5" s="636" t="s">
        <v>7372</v>
      </c>
    </row>
    <row r="6">
      <c r="A6" s="622" t="s">
        <v>7047</v>
      </c>
      <c r="B6" s="623" t="s">
        <v>3524</v>
      </c>
      <c r="C6" s="624" t="s">
        <v>3550</v>
      </c>
      <c r="D6" s="625" t="s">
        <v>3549</v>
      </c>
      <c r="E6" s="625">
        <v>4.5</v>
      </c>
      <c r="F6" s="625" t="s">
        <v>3331</v>
      </c>
      <c r="G6" s="626" t="s">
        <v>3551</v>
      </c>
      <c r="H6" s="627"/>
      <c r="I6" s="625"/>
      <c r="J6" s="627"/>
      <c r="K6" s="627"/>
      <c r="L6" s="627"/>
      <c r="M6" s="624" t="s">
        <v>7370</v>
      </c>
      <c r="N6" s="628"/>
      <c r="O6" s="629"/>
      <c r="P6" s="630" t="s">
        <v>9457</v>
      </c>
      <c r="Q6" s="627"/>
      <c r="R6" s="631">
        <v>44.1</v>
      </c>
      <c r="S6" s="632"/>
      <c r="T6" s="633">
        <v>22.0</v>
      </c>
      <c r="U6" s="633">
        <v>22.0</v>
      </c>
      <c r="V6" s="634">
        <f t="array" ref="V6">_xlfn.XLOOKUP(T6, СПР.МОНТ[AWG], СПР.МОНТ[ГОСТ], "")</f>
        <v>0.35</v>
      </c>
      <c r="W6" s="634">
        <f t="array" ref="W6">_xlfn.XLOOKUP(U6, СПР.МОНТ[AWG], СПР.МОНТ[ГОСТ], "")</f>
        <v>0.35</v>
      </c>
      <c r="X6" s="632">
        <v>1.3</v>
      </c>
      <c r="Y6" s="632">
        <v>1.9</v>
      </c>
      <c r="Z6" s="632" t="s">
        <v>7294</v>
      </c>
      <c r="AA6" s="632">
        <v>10.0</v>
      </c>
      <c r="AB6" s="635" t="s">
        <v>7371</v>
      </c>
      <c r="AC6" s="636" t="s">
        <v>7372</v>
      </c>
    </row>
    <row r="7">
      <c r="A7" s="622" t="s">
        <v>7047</v>
      </c>
      <c r="B7" s="623" t="s">
        <v>3524</v>
      </c>
      <c r="C7" s="624" t="s">
        <v>3550</v>
      </c>
      <c r="D7" s="625" t="s">
        <v>3549</v>
      </c>
      <c r="E7" s="625">
        <v>4.5</v>
      </c>
      <c r="F7" s="625" t="s">
        <v>3331</v>
      </c>
      <c r="G7" s="626" t="s">
        <v>3551</v>
      </c>
      <c r="H7" s="627"/>
      <c r="I7" s="625"/>
      <c r="J7" s="627"/>
      <c r="K7" s="627"/>
      <c r="L7" s="627"/>
      <c r="M7" s="624" t="s">
        <v>7370</v>
      </c>
      <c r="N7" s="628"/>
      <c r="O7" s="629"/>
      <c r="P7" s="630" t="s">
        <v>9458</v>
      </c>
      <c r="Q7" s="627"/>
      <c r="R7" s="631">
        <v>29.4</v>
      </c>
      <c r="S7" s="632"/>
      <c r="T7" s="633">
        <v>24.0</v>
      </c>
      <c r="U7" s="633">
        <v>24.0</v>
      </c>
      <c r="V7" s="634">
        <f t="array" ref="V7">_xlfn.XLOOKUP(T7, СПР.МОНТ[AWG], СПР.МОНТ[ГОСТ], "")</f>
        <v>0.2</v>
      </c>
      <c r="W7" s="634">
        <f t="array" ref="W7">_xlfn.XLOOKUP(U7, СПР.МОНТ[AWG], СПР.МОНТ[ГОСТ], "")</f>
        <v>0.2</v>
      </c>
      <c r="X7" s="632">
        <v>1.3</v>
      </c>
      <c r="Y7" s="632">
        <v>1.9</v>
      </c>
      <c r="Z7" s="632" t="s">
        <v>7294</v>
      </c>
      <c r="AA7" s="632">
        <v>10.0</v>
      </c>
      <c r="AB7" s="635" t="s">
        <v>7371</v>
      </c>
      <c r="AC7" s="636" t="s">
        <v>7372</v>
      </c>
    </row>
    <row r="8">
      <c r="A8" s="622" t="s">
        <v>7047</v>
      </c>
      <c r="B8" s="623" t="s">
        <v>3524</v>
      </c>
      <c r="C8" s="624" t="s">
        <v>3550</v>
      </c>
      <c r="D8" s="625" t="s">
        <v>3549</v>
      </c>
      <c r="E8" s="625">
        <v>4.5</v>
      </c>
      <c r="F8" s="625" t="s">
        <v>3331</v>
      </c>
      <c r="G8" s="626" t="s">
        <v>3551</v>
      </c>
      <c r="H8" s="627"/>
      <c r="I8" s="625"/>
      <c r="J8" s="627"/>
      <c r="K8" s="627"/>
      <c r="L8" s="627"/>
      <c r="M8" s="624" t="s">
        <v>7370</v>
      </c>
      <c r="N8" s="628"/>
      <c r="O8" s="629"/>
      <c r="P8" s="630" t="s">
        <v>9459</v>
      </c>
      <c r="Q8" s="627"/>
      <c r="R8" s="631">
        <v>19.6</v>
      </c>
      <c r="S8" s="632"/>
      <c r="T8" s="633">
        <v>26.0</v>
      </c>
      <c r="U8" s="633">
        <v>26.0</v>
      </c>
      <c r="V8" s="634">
        <f t="array" ref="V8">_xlfn.XLOOKUP(T8, СПР.МОНТ[AWG], СПР.МОНТ[ГОСТ], "")</f>
        <v>0.12</v>
      </c>
      <c r="W8" s="634">
        <f t="array" ref="W8">_xlfn.XLOOKUP(U8, СПР.МОНТ[AWG], СПР.МОНТ[ГОСТ], "")</f>
        <v>0.12</v>
      </c>
      <c r="X8" s="632">
        <v>1.3</v>
      </c>
      <c r="Y8" s="632">
        <v>1.9</v>
      </c>
      <c r="Z8" s="632" t="s">
        <v>7294</v>
      </c>
      <c r="AA8" s="632">
        <v>10.0</v>
      </c>
      <c r="AB8" s="635" t="s">
        <v>7371</v>
      </c>
      <c r="AC8" s="636" t="s">
        <v>7372</v>
      </c>
    </row>
    <row r="9">
      <c r="A9" s="622" t="s">
        <v>7047</v>
      </c>
      <c r="B9" s="623" t="s">
        <v>3524</v>
      </c>
      <c r="C9" s="624" t="s">
        <v>3550</v>
      </c>
      <c r="D9" s="625" t="s">
        <v>3549</v>
      </c>
      <c r="E9" s="625">
        <v>4.5</v>
      </c>
      <c r="F9" s="625" t="s">
        <v>3331</v>
      </c>
      <c r="G9" s="626" t="s">
        <v>3558</v>
      </c>
      <c r="H9" s="627"/>
      <c r="I9" s="625"/>
      <c r="J9" s="625"/>
      <c r="K9" s="625"/>
      <c r="L9" s="625"/>
      <c r="M9" s="624" t="s">
        <v>7370</v>
      </c>
      <c r="N9" s="628"/>
      <c r="O9" s="629"/>
      <c r="P9" s="630" t="s">
        <v>9454</v>
      </c>
      <c r="Q9" s="627"/>
      <c r="R9" s="631">
        <v>98.0</v>
      </c>
      <c r="S9" s="632"/>
      <c r="T9" s="633">
        <v>16.0</v>
      </c>
      <c r="U9" s="633">
        <v>16.0</v>
      </c>
      <c r="V9" s="634">
        <f t="array" ref="V9">_xlfn.XLOOKUP(T9, СПР.МОНТ[AWG], СПР.МОНТ[ГОСТ], "")</f>
        <v>1.5</v>
      </c>
      <c r="W9" s="634">
        <f t="array" ref="W9">_xlfn.XLOOKUP(U9, СПР.МОНТ[AWG], СПР.МОНТ[ГОСТ], "")</f>
        <v>1.5</v>
      </c>
      <c r="X9" s="632">
        <v>1.5</v>
      </c>
      <c r="Y9" s="632">
        <v>3.2</v>
      </c>
      <c r="Z9" s="632" t="s">
        <v>7294</v>
      </c>
      <c r="AA9" s="632">
        <v>10.0</v>
      </c>
      <c r="AB9" s="635" t="s">
        <v>7373</v>
      </c>
      <c r="AC9" s="636" t="s">
        <v>7374</v>
      </c>
    </row>
    <row r="10">
      <c r="A10" s="622" t="s">
        <v>7047</v>
      </c>
      <c r="B10" s="623" t="s">
        <v>3524</v>
      </c>
      <c r="C10" s="624" t="s">
        <v>3550</v>
      </c>
      <c r="D10" s="625" t="s">
        <v>3549</v>
      </c>
      <c r="E10" s="625">
        <v>4.5</v>
      </c>
      <c r="F10" s="625" t="s">
        <v>3331</v>
      </c>
      <c r="G10" s="626" t="s">
        <v>3558</v>
      </c>
      <c r="H10" s="627"/>
      <c r="I10" s="625"/>
      <c r="J10" s="627"/>
      <c r="K10" s="627"/>
      <c r="L10" s="627"/>
      <c r="M10" s="624" t="s">
        <v>7370</v>
      </c>
      <c r="N10" s="628"/>
      <c r="O10" s="629"/>
      <c r="P10" s="630" t="s">
        <v>9460</v>
      </c>
      <c r="Q10" s="627"/>
      <c r="R10" s="631">
        <v>78.4</v>
      </c>
      <c r="S10" s="632"/>
      <c r="T10" s="633">
        <v>18.0</v>
      </c>
      <c r="U10" s="633">
        <v>18.0</v>
      </c>
      <c r="V10" s="634">
        <f t="array" ref="V10">_xlfn.XLOOKUP(T10, СПР.МОНТ[AWG], СПР.МОНТ[ГОСТ], "")</f>
        <v>0.75</v>
      </c>
      <c r="W10" s="634">
        <f t="array" ref="W10">_xlfn.XLOOKUP(U10, СПР.МОНТ[AWG], СПР.МОНТ[ГОСТ], "")</f>
        <v>0.75</v>
      </c>
      <c r="X10" s="632">
        <v>1.5</v>
      </c>
      <c r="Y10" s="632">
        <v>3.2</v>
      </c>
      <c r="Z10" s="632" t="s">
        <v>7294</v>
      </c>
      <c r="AA10" s="632">
        <v>10.0</v>
      </c>
      <c r="AB10" s="635" t="s">
        <v>7373</v>
      </c>
      <c r="AC10" s="636" t="s">
        <v>7374</v>
      </c>
    </row>
    <row r="11">
      <c r="A11" s="622" t="s">
        <v>7047</v>
      </c>
      <c r="B11" s="623" t="s">
        <v>3524</v>
      </c>
      <c r="C11" s="624" t="s">
        <v>3550</v>
      </c>
      <c r="D11" s="625" t="s">
        <v>3549</v>
      </c>
      <c r="E11" s="625">
        <v>4.5</v>
      </c>
      <c r="F11" s="625" t="s">
        <v>3331</v>
      </c>
      <c r="G11" s="626" t="s">
        <v>3558</v>
      </c>
      <c r="H11" s="627"/>
      <c r="I11" s="625"/>
      <c r="J11" s="627"/>
      <c r="K11" s="627"/>
      <c r="L11" s="627"/>
      <c r="M11" s="624" t="s">
        <v>7370</v>
      </c>
      <c r="N11" s="628"/>
      <c r="O11" s="629"/>
      <c r="P11" s="630" t="s">
        <v>9461</v>
      </c>
      <c r="Q11" s="627"/>
      <c r="R11" s="631">
        <v>63.7</v>
      </c>
      <c r="S11" s="632"/>
      <c r="T11" s="633">
        <v>20.0</v>
      </c>
      <c r="U11" s="633">
        <v>20.0</v>
      </c>
      <c r="V11" s="634">
        <f t="array" ref="V11">_xlfn.XLOOKUP(T11, СПР.МОНТ[AWG], СПР.МОНТ[ГОСТ], "")</f>
        <v>0.5</v>
      </c>
      <c r="W11" s="634">
        <f t="array" ref="W11">_xlfn.XLOOKUP(U11, СПР.МОНТ[AWG], СПР.МОНТ[ГОСТ], "")</f>
        <v>0.5</v>
      </c>
      <c r="X11" s="632">
        <v>1.5</v>
      </c>
      <c r="Y11" s="632">
        <v>3.2</v>
      </c>
      <c r="Z11" s="632" t="s">
        <v>7294</v>
      </c>
      <c r="AA11" s="632">
        <v>10.0</v>
      </c>
      <c r="AB11" s="635" t="s">
        <v>7373</v>
      </c>
      <c r="AC11" s="636" t="s">
        <v>7374</v>
      </c>
    </row>
    <row r="12">
      <c r="A12" s="622" t="s">
        <v>7047</v>
      </c>
      <c r="B12" s="623" t="s">
        <v>3524</v>
      </c>
      <c r="C12" s="624" t="s">
        <v>3550</v>
      </c>
      <c r="D12" s="625" t="s">
        <v>3564</v>
      </c>
      <c r="E12" s="625">
        <v>4.5</v>
      </c>
      <c r="F12" s="625" t="s">
        <v>3308</v>
      </c>
      <c r="G12" s="626" t="s">
        <v>3565</v>
      </c>
      <c r="H12" s="627"/>
      <c r="I12" s="625"/>
      <c r="J12" s="625"/>
      <c r="K12" s="625"/>
      <c r="L12" s="625"/>
      <c r="M12" s="624" t="s">
        <v>7370</v>
      </c>
      <c r="N12" s="628"/>
      <c r="O12" s="629"/>
      <c r="P12" s="630" t="s">
        <v>9456</v>
      </c>
      <c r="Q12" s="627"/>
      <c r="R12" s="631">
        <v>63.7</v>
      </c>
      <c r="S12" s="632"/>
      <c r="T12" s="633">
        <v>20.0</v>
      </c>
      <c r="U12" s="633">
        <v>20.0</v>
      </c>
      <c r="V12" s="634">
        <f t="array" ref="V12">_xlfn.XLOOKUP(T12, СПР.МОНТ[AWG], СПР.МОНТ[ГОСТ], "")</f>
        <v>0.5</v>
      </c>
      <c r="W12" s="634">
        <f t="array" ref="W12">_xlfn.XLOOKUP(U12, СПР.МОНТ[AWG], СПР.МОНТ[ГОСТ], "")</f>
        <v>0.5</v>
      </c>
      <c r="X12" s="632">
        <v>1.3</v>
      </c>
      <c r="Y12" s="632">
        <v>1.9</v>
      </c>
      <c r="Z12" s="632" t="s">
        <v>7223</v>
      </c>
      <c r="AA12" s="632">
        <v>10.0</v>
      </c>
      <c r="AB12" s="635" t="s">
        <v>7375</v>
      </c>
      <c r="AC12" s="636" t="s">
        <v>7372</v>
      </c>
    </row>
    <row r="13">
      <c r="A13" s="622" t="s">
        <v>7047</v>
      </c>
      <c r="B13" s="623" t="s">
        <v>3524</v>
      </c>
      <c r="C13" s="624" t="s">
        <v>3550</v>
      </c>
      <c r="D13" s="625" t="s">
        <v>3564</v>
      </c>
      <c r="E13" s="625">
        <v>4.5</v>
      </c>
      <c r="F13" s="625" t="s">
        <v>3308</v>
      </c>
      <c r="G13" s="626" t="s">
        <v>3565</v>
      </c>
      <c r="H13" s="627"/>
      <c r="I13" s="625"/>
      <c r="J13" s="627"/>
      <c r="K13" s="627"/>
      <c r="L13" s="627"/>
      <c r="M13" s="624" t="s">
        <v>7370</v>
      </c>
      <c r="N13" s="628"/>
      <c r="O13" s="629"/>
      <c r="P13" s="630" t="s">
        <v>9457</v>
      </c>
      <c r="Q13" s="627"/>
      <c r="R13" s="631">
        <v>44.1</v>
      </c>
      <c r="S13" s="632"/>
      <c r="T13" s="633">
        <v>22.0</v>
      </c>
      <c r="U13" s="633">
        <v>22.0</v>
      </c>
      <c r="V13" s="634">
        <f t="array" ref="V13">_xlfn.XLOOKUP(T13, СПР.МОНТ[AWG], СПР.МОНТ[ГОСТ], "")</f>
        <v>0.35</v>
      </c>
      <c r="W13" s="634">
        <f t="array" ref="W13">_xlfn.XLOOKUP(U13, СПР.МОНТ[AWG], СПР.МОНТ[ГОСТ], "")</f>
        <v>0.35</v>
      </c>
      <c r="X13" s="632">
        <v>1.3</v>
      </c>
      <c r="Y13" s="632">
        <v>1.9</v>
      </c>
      <c r="Z13" s="632" t="s">
        <v>7223</v>
      </c>
      <c r="AA13" s="632">
        <v>10.0</v>
      </c>
      <c r="AB13" s="635" t="s">
        <v>7375</v>
      </c>
      <c r="AC13" s="636" t="s">
        <v>7372</v>
      </c>
    </row>
    <row r="14">
      <c r="A14" s="622" t="s">
        <v>7047</v>
      </c>
      <c r="B14" s="623" t="s">
        <v>3524</v>
      </c>
      <c r="C14" s="624" t="s">
        <v>3550</v>
      </c>
      <c r="D14" s="625" t="s">
        <v>3564</v>
      </c>
      <c r="E14" s="625">
        <v>4.5</v>
      </c>
      <c r="F14" s="625" t="s">
        <v>3308</v>
      </c>
      <c r="G14" s="626" t="s">
        <v>3565</v>
      </c>
      <c r="H14" s="627"/>
      <c r="I14" s="625"/>
      <c r="J14" s="627"/>
      <c r="K14" s="627"/>
      <c r="L14" s="627"/>
      <c r="M14" s="624" t="s">
        <v>7370</v>
      </c>
      <c r="N14" s="628"/>
      <c r="O14" s="629"/>
      <c r="P14" s="630" t="s">
        <v>9458</v>
      </c>
      <c r="Q14" s="627"/>
      <c r="R14" s="631">
        <v>29.4</v>
      </c>
      <c r="S14" s="632"/>
      <c r="T14" s="633">
        <v>24.0</v>
      </c>
      <c r="U14" s="633">
        <v>24.0</v>
      </c>
      <c r="V14" s="634">
        <f t="array" ref="V14">_xlfn.XLOOKUP(T14, СПР.МОНТ[AWG], СПР.МОНТ[ГОСТ], "")</f>
        <v>0.2</v>
      </c>
      <c r="W14" s="634">
        <f t="array" ref="W14">_xlfn.XLOOKUP(U14, СПР.МОНТ[AWG], СПР.МОНТ[ГОСТ], "")</f>
        <v>0.2</v>
      </c>
      <c r="X14" s="632">
        <v>1.3</v>
      </c>
      <c r="Y14" s="632">
        <v>1.9</v>
      </c>
      <c r="Z14" s="632" t="s">
        <v>7223</v>
      </c>
      <c r="AA14" s="632">
        <v>10.0</v>
      </c>
      <c r="AB14" s="635" t="s">
        <v>7375</v>
      </c>
      <c r="AC14" s="636" t="s">
        <v>7372</v>
      </c>
    </row>
    <row r="15">
      <c r="A15" s="622" t="s">
        <v>7047</v>
      </c>
      <c r="B15" s="623" t="s">
        <v>3524</v>
      </c>
      <c r="C15" s="624" t="s">
        <v>3550</v>
      </c>
      <c r="D15" s="625" t="s">
        <v>3564</v>
      </c>
      <c r="E15" s="625">
        <v>4.5</v>
      </c>
      <c r="F15" s="625" t="s">
        <v>3308</v>
      </c>
      <c r="G15" s="626" t="s">
        <v>3565</v>
      </c>
      <c r="H15" s="627"/>
      <c r="I15" s="625"/>
      <c r="J15" s="627"/>
      <c r="K15" s="627"/>
      <c r="L15" s="627"/>
      <c r="M15" s="624" t="s">
        <v>7370</v>
      </c>
      <c r="N15" s="628"/>
      <c r="O15" s="629"/>
      <c r="P15" s="630" t="s">
        <v>9459</v>
      </c>
      <c r="Q15" s="627"/>
      <c r="R15" s="631">
        <v>19.6</v>
      </c>
      <c r="S15" s="632"/>
      <c r="T15" s="633">
        <v>26.0</v>
      </c>
      <c r="U15" s="633">
        <v>26.0</v>
      </c>
      <c r="V15" s="634">
        <f t="array" ref="V15">_xlfn.XLOOKUP(T15, СПР.МОНТ[AWG], СПР.МОНТ[ГОСТ], "")</f>
        <v>0.12</v>
      </c>
      <c r="W15" s="634">
        <f t="array" ref="W15">_xlfn.XLOOKUP(U15, СПР.МОНТ[AWG], СПР.МОНТ[ГОСТ], "")</f>
        <v>0.12</v>
      </c>
      <c r="X15" s="632">
        <v>1.3</v>
      </c>
      <c r="Y15" s="632">
        <v>1.9</v>
      </c>
      <c r="Z15" s="632" t="s">
        <v>7223</v>
      </c>
      <c r="AA15" s="632">
        <v>10.0</v>
      </c>
      <c r="AB15" s="635" t="s">
        <v>7375</v>
      </c>
      <c r="AC15" s="636" t="s">
        <v>7372</v>
      </c>
    </row>
    <row r="16">
      <c r="A16" s="622" t="s">
        <v>7047</v>
      </c>
      <c r="B16" s="623" t="s">
        <v>3524</v>
      </c>
      <c r="C16" s="624" t="s">
        <v>3550</v>
      </c>
      <c r="D16" s="625" t="s">
        <v>3564</v>
      </c>
      <c r="E16" s="625">
        <v>4.5</v>
      </c>
      <c r="F16" s="625" t="s">
        <v>3308</v>
      </c>
      <c r="G16" s="626" t="s">
        <v>3567</v>
      </c>
      <c r="H16" s="627"/>
      <c r="I16" s="625"/>
      <c r="J16" s="625"/>
      <c r="K16" s="625"/>
      <c r="L16" s="625"/>
      <c r="M16" s="624" t="s">
        <v>7370</v>
      </c>
      <c r="N16" s="628"/>
      <c r="O16" s="629"/>
      <c r="P16" s="630" t="s">
        <v>9454</v>
      </c>
      <c r="Q16" s="627"/>
      <c r="R16" s="631">
        <v>98.0</v>
      </c>
      <c r="S16" s="632"/>
      <c r="T16" s="633">
        <v>16.0</v>
      </c>
      <c r="U16" s="633">
        <v>16.0</v>
      </c>
      <c r="V16" s="634">
        <f t="array" ref="V16">_xlfn.XLOOKUP(T16, СПР.МОНТ[AWG], СПР.МОНТ[ГОСТ], "")</f>
        <v>1.5</v>
      </c>
      <c r="W16" s="634">
        <f t="array" ref="W16">_xlfn.XLOOKUP(U16, СПР.МОНТ[AWG], СПР.МОНТ[ГОСТ], "")</f>
        <v>1.5</v>
      </c>
      <c r="X16" s="632">
        <v>1.5</v>
      </c>
      <c r="Y16" s="632">
        <v>3.2</v>
      </c>
      <c r="Z16" s="632" t="s">
        <v>7223</v>
      </c>
      <c r="AA16" s="632">
        <v>10.0</v>
      </c>
      <c r="AB16" s="635" t="s">
        <v>7376</v>
      </c>
      <c r="AC16" s="636" t="s">
        <v>7374</v>
      </c>
    </row>
    <row r="17">
      <c r="A17" s="622" t="s">
        <v>7047</v>
      </c>
      <c r="B17" s="623" t="s">
        <v>3524</v>
      </c>
      <c r="C17" s="624" t="s">
        <v>3550</v>
      </c>
      <c r="D17" s="625" t="s">
        <v>3564</v>
      </c>
      <c r="E17" s="625">
        <v>4.5</v>
      </c>
      <c r="F17" s="625" t="s">
        <v>3308</v>
      </c>
      <c r="G17" s="626" t="s">
        <v>3567</v>
      </c>
      <c r="H17" s="627"/>
      <c r="I17" s="625"/>
      <c r="J17" s="627"/>
      <c r="K17" s="627"/>
      <c r="L17" s="627"/>
      <c r="M17" s="624" t="s">
        <v>7370</v>
      </c>
      <c r="N17" s="628"/>
      <c r="O17" s="629"/>
      <c r="P17" s="630" t="s">
        <v>9460</v>
      </c>
      <c r="Q17" s="627"/>
      <c r="R17" s="631">
        <v>78.4</v>
      </c>
      <c r="S17" s="632"/>
      <c r="T17" s="633">
        <v>18.0</v>
      </c>
      <c r="U17" s="633">
        <v>18.0</v>
      </c>
      <c r="V17" s="634">
        <f t="array" ref="V17">_xlfn.XLOOKUP(T17, СПР.МОНТ[AWG], СПР.МОНТ[ГОСТ], "")</f>
        <v>0.75</v>
      </c>
      <c r="W17" s="634">
        <f t="array" ref="W17">_xlfn.XLOOKUP(U17, СПР.МОНТ[AWG], СПР.МОНТ[ГОСТ], "")</f>
        <v>0.75</v>
      </c>
      <c r="X17" s="632">
        <v>1.5</v>
      </c>
      <c r="Y17" s="632">
        <v>3.2</v>
      </c>
      <c r="Z17" s="632" t="s">
        <v>7223</v>
      </c>
      <c r="AA17" s="632">
        <v>10.0</v>
      </c>
      <c r="AB17" s="635" t="s">
        <v>7376</v>
      </c>
      <c r="AC17" s="636" t="s">
        <v>7374</v>
      </c>
    </row>
    <row r="18">
      <c r="A18" s="622" t="s">
        <v>7047</v>
      </c>
      <c r="B18" s="623" t="s">
        <v>3524</v>
      </c>
      <c r="C18" s="624" t="s">
        <v>3550</v>
      </c>
      <c r="D18" s="625" t="s">
        <v>3564</v>
      </c>
      <c r="E18" s="625">
        <v>4.5</v>
      </c>
      <c r="F18" s="625" t="s">
        <v>3308</v>
      </c>
      <c r="G18" s="626" t="s">
        <v>3567</v>
      </c>
      <c r="H18" s="627"/>
      <c r="I18" s="625"/>
      <c r="J18" s="627"/>
      <c r="K18" s="627"/>
      <c r="L18" s="627"/>
      <c r="M18" s="624" t="s">
        <v>7370</v>
      </c>
      <c r="N18" s="628"/>
      <c r="O18" s="629"/>
      <c r="P18" s="630" t="s">
        <v>9461</v>
      </c>
      <c r="Q18" s="627"/>
      <c r="R18" s="631">
        <v>63.7</v>
      </c>
      <c r="S18" s="632"/>
      <c r="T18" s="633">
        <v>20.0</v>
      </c>
      <c r="U18" s="633">
        <v>20.0</v>
      </c>
      <c r="V18" s="634">
        <f t="array" ref="V18">_xlfn.XLOOKUP(T18, СПР.МОНТ[AWG], СПР.МОНТ[ГОСТ], "")</f>
        <v>0.5</v>
      </c>
      <c r="W18" s="634">
        <f t="array" ref="W18">_xlfn.XLOOKUP(U18, СПР.МОНТ[AWG], СПР.МОНТ[ГОСТ], "")</f>
        <v>0.5</v>
      </c>
      <c r="X18" s="632">
        <v>1.5</v>
      </c>
      <c r="Y18" s="632">
        <v>3.2</v>
      </c>
      <c r="Z18" s="632" t="s">
        <v>7223</v>
      </c>
      <c r="AA18" s="632">
        <v>10.0</v>
      </c>
      <c r="AB18" s="635" t="s">
        <v>7376</v>
      </c>
      <c r="AC18" s="636" t="s">
        <v>7374</v>
      </c>
    </row>
    <row r="19">
      <c r="A19" s="622" t="s">
        <v>7047</v>
      </c>
      <c r="B19" s="623" t="s">
        <v>3885</v>
      </c>
      <c r="C19" s="637" t="s">
        <v>3913</v>
      </c>
      <c r="D19" s="625">
        <v>5557.0</v>
      </c>
      <c r="E19" s="625">
        <v>4.2</v>
      </c>
      <c r="F19" s="625" t="s">
        <v>3308</v>
      </c>
      <c r="G19" s="626" t="s">
        <v>7488</v>
      </c>
      <c r="H19" s="627">
        <v>3.9000039E7</v>
      </c>
      <c r="I19" s="638" t="s">
        <v>3919</v>
      </c>
      <c r="J19" s="625"/>
      <c r="K19" s="622" t="b">
        <v>1</v>
      </c>
      <c r="L19" s="622" t="b">
        <v>1</v>
      </c>
      <c r="M19" s="632" t="s">
        <v>3922</v>
      </c>
      <c r="N19" s="628"/>
      <c r="O19" s="629"/>
      <c r="P19" s="630" t="s">
        <v>9455</v>
      </c>
      <c r="Q19" s="622">
        <v>2.38</v>
      </c>
      <c r="R19" s="631">
        <v>88.0</v>
      </c>
      <c r="S19" s="632"/>
      <c r="T19" s="639">
        <v>18.0</v>
      </c>
      <c r="U19" s="639">
        <v>18.0</v>
      </c>
      <c r="V19" s="634">
        <f t="array" ref="V19">_xlfn.XLOOKUP(T19, СПР.МОНТ[AWG], СПР.МОНТ[ГОСТ], "")</f>
        <v>0.75</v>
      </c>
      <c r="W19" s="634">
        <f t="array" ref="W19">_xlfn.XLOOKUP(U19, СПР.МОНТ[AWG], СПР.МОНТ[ГОСТ], "")</f>
        <v>0.75</v>
      </c>
      <c r="X19" s="632">
        <v>1.3</v>
      </c>
      <c r="Y19" s="632">
        <v>3.1</v>
      </c>
      <c r="Z19" s="632" t="s">
        <v>7294</v>
      </c>
      <c r="AA19" s="632">
        <v>9.0</v>
      </c>
      <c r="AB19" s="635" t="s">
        <v>7490</v>
      </c>
      <c r="AC19" s="640" t="s">
        <v>7491</v>
      </c>
    </row>
    <row r="20">
      <c r="A20" s="622" t="s">
        <v>7047</v>
      </c>
      <c r="B20" s="623" t="s">
        <v>3885</v>
      </c>
      <c r="C20" s="637" t="s">
        <v>3913</v>
      </c>
      <c r="D20" s="625">
        <v>5557.0</v>
      </c>
      <c r="E20" s="625">
        <v>4.2</v>
      </c>
      <c r="F20" s="625" t="s">
        <v>3308</v>
      </c>
      <c r="G20" s="626" t="s">
        <v>7488</v>
      </c>
      <c r="H20" s="627">
        <v>3.9000039E7</v>
      </c>
      <c r="I20" s="638" t="s">
        <v>3919</v>
      </c>
      <c r="J20" s="627"/>
      <c r="K20" s="622" t="b">
        <v>1</v>
      </c>
      <c r="L20" s="622" t="b">
        <v>1</v>
      </c>
      <c r="M20" s="632" t="s">
        <v>3922</v>
      </c>
      <c r="N20" s="628"/>
      <c r="O20" s="629"/>
      <c r="P20" s="630" t="s">
        <v>9462</v>
      </c>
      <c r="Q20" s="622">
        <v>2.24</v>
      </c>
      <c r="R20" s="631">
        <v>58.7</v>
      </c>
      <c r="S20" s="632"/>
      <c r="T20" s="639">
        <v>20.0</v>
      </c>
      <c r="U20" s="639">
        <v>20.0</v>
      </c>
      <c r="V20" s="634">
        <f t="array" ref="V20">_xlfn.XLOOKUP(T20, СПР.МОНТ[AWG], СПР.МОНТ[ГОСТ], "")</f>
        <v>0.5</v>
      </c>
      <c r="W20" s="634">
        <f t="array" ref="W20">_xlfn.XLOOKUP(U20, СПР.МОНТ[AWG], СПР.МОНТ[ГОСТ], "")</f>
        <v>0.5</v>
      </c>
      <c r="X20" s="632">
        <v>1.3</v>
      </c>
      <c r="Y20" s="632">
        <v>3.1</v>
      </c>
      <c r="Z20" s="632" t="s">
        <v>7294</v>
      </c>
      <c r="AA20" s="632">
        <v>9.0</v>
      </c>
      <c r="AB20" s="635" t="s">
        <v>7490</v>
      </c>
      <c r="AC20" s="640" t="s">
        <v>7491</v>
      </c>
    </row>
    <row r="21">
      <c r="A21" s="622" t="s">
        <v>7047</v>
      </c>
      <c r="B21" s="623" t="s">
        <v>3885</v>
      </c>
      <c r="C21" s="637" t="s">
        <v>3913</v>
      </c>
      <c r="D21" s="625">
        <v>5557.0</v>
      </c>
      <c r="E21" s="625">
        <v>4.2</v>
      </c>
      <c r="F21" s="625" t="s">
        <v>3308</v>
      </c>
      <c r="G21" s="626" t="s">
        <v>7488</v>
      </c>
      <c r="H21" s="627">
        <v>3.9000039E7</v>
      </c>
      <c r="I21" s="638" t="s">
        <v>3919</v>
      </c>
      <c r="J21" s="627"/>
      <c r="K21" s="622" t="b">
        <v>1</v>
      </c>
      <c r="L21" s="622" t="b">
        <v>1</v>
      </c>
      <c r="M21" s="632" t="s">
        <v>3922</v>
      </c>
      <c r="N21" s="628"/>
      <c r="O21" s="629"/>
      <c r="P21" s="630" t="s">
        <v>9456</v>
      </c>
      <c r="Q21" s="622">
        <v>2.24</v>
      </c>
      <c r="R21" s="631">
        <v>39.1</v>
      </c>
      <c r="S21" s="632"/>
      <c r="T21" s="639">
        <v>22.0</v>
      </c>
      <c r="U21" s="639">
        <v>22.0</v>
      </c>
      <c r="V21" s="634">
        <f t="array" ref="V21">_xlfn.XLOOKUP(T21, СПР.МОНТ[AWG], СПР.МОНТ[ГОСТ], "")</f>
        <v>0.35</v>
      </c>
      <c r="W21" s="634">
        <f t="array" ref="W21">_xlfn.XLOOKUP(U21, СПР.МОНТ[AWG], СПР.МОНТ[ГОСТ], "")</f>
        <v>0.35</v>
      </c>
      <c r="X21" s="632">
        <v>1.3</v>
      </c>
      <c r="Y21" s="632">
        <v>3.1</v>
      </c>
      <c r="Z21" s="632" t="s">
        <v>7294</v>
      </c>
      <c r="AA21" s="632">
        <v>9.0</v>
      </c>
      <c r="AB21" s="635" t="s">
        <v>7490</v>
      </c>
      <c r="AC21" s="640" t="s">
        <v>7491</v>
      </c>
    </row>
    <row r="22">
      <c r="A22" s="622" t="s">
        <v>7047</v>
      </c>
      <c r="B22" s="623" t="s">
        <v>3885</v>
      </c>
      <c r="C22" s="637" t="s">
        <v>3913</v>
      </c>
      <c r="D22" s="625">
        <v>5557.0</v>
      </c>
      <c r="E22" s="625">
        <v>4.2</v>
      </c>
      <c r="F22" s="625" t="s">
        <v>3308</v>
      </c>
      <c r="G22" s="626" t="s">
        <v>7488</v>
      </c>
      <c r="H22" s="627">
        <v>3.9000039E7</v>
      </c>
      <c r="I22" s="638" t="s">
        <v>3919</v>
      </c>
      <c r="J22" s="627"/>
      <c r="K22" s="622" t="b">
        <v>1</v>
      </c>
      <c r="L22" s="622" t="b">
        <v>1</v>
      </c>
      <c r="M22" s="632" t="s">
        <v>3922</v>
      </c>
      <c r="N22" s="628"/>
      <c r="O22" s="629"/>
      <c r="P22" s="630" t="s">
        <v>9463</v>
      </c>
      <c r="Q22" s="622">
        <v>2.21</v>
      </c>
      <c r="R22" s="631">
        <v>29.3</v>
      </c>
      <c r="S22" s="632"/>
      <c r="T22" s="639">
        <v>24.0</v>
      </c>
      <c r="U22" s="639">
        <v>24.0</v>
      </c>
      <c r="V22" s="634">
        <f t="array" ref="V22">_xlfn.XLOOKUP(T22, СПР.МОНТ[AWG], СПР.МОНТ[ГОСТ], "")</f>
        <v>0.2</v>
      </c>
      <c r="W22" s="634">
        <f t="array" ref="W22">_xlfn.XLOOKUP(U22, СПР.МОНТ[AWG], СПР.МОНТ[ГОСТ], "")</f>
        <v>0.2</v>
      </c>
      <c r="X22" s="632">
        <v>1.3</v>
      </c>
      <c r="Y22" s="632">
        <v>3.1</v>
      </c>
      <c r="Z22" s="632" t="s">
        <v>7294</v>
      </c>
      <c r="AA22" s="632">
        <v>9.0</v>
      </c>
      <c r="AB22" s="635" t="s">
        <v>7490</v>
      </c>
      <c r="AC22" s="640" t="s">
        <v>7491</v>
      </c>
    </row>
    <row r="23">
      <c r="A23" s="622" t="s">
        <v>7047</v>
      </c>
      <c r="B23" s="623" t="s">
        <v>3885</v>
      </c>
      <c r="C23" s="637" t="s">
        <v>3913</v>
      </c>
      <c r="D23" s="625">
        <v>5557.0</v>
      </c>
      <c r="E23" s="625">
        <v>4.2</v>
      </c>
      <c r="F23" s="625" t="s">
        <v>3308</v>
      </c>
      <c r="G23" s="626" t="s">
        <v>7492</v>
      </c>
      <c r="H23" s="627">
        <v>3.9000047E7</v>
      </c>
      <c r="I23" s="638" t="s">
        <v>3919</v>
      </c>
      <c r="J23" s="625"/>
      <c r="K23" s="622" t="b">
        <v>1</v>
      </c>
      <c r="L23" s="622" t="b">
        <v>1</v>
      </c>
      <c r="M23" s="632" t="s">
        <v>3922</v>
      </c>
      <c r="N23" s="628"/>
      <c r="O23" s="629"/>
      <c r="P23" s="630" t="s">
        <v>9464</v>
      </c>
      <c r="Q23" s="622">
        <v>1.62</v>
      </c>
      <c r="R23" s="631">
        <v>39.0</v>
      </c>
      <c r="S23" s="632"/>
      <c r="T23" s="639">
        <v>22.0</v>
      </c>
      <c r="U23" s="639">
        <v>22.0</v>
      </c>
      <c r="V23" s="634">
        <f t="array" ref="V23">_xlfn.XLOOKUP(T23, СПР.МОНТ[AWG], СПР.МОНТ[ГОСТ], "")</f>
        <v>0.35</v>
      </c>
      <c r="W23" s="634">
        <f t="array" ref="W23">_xlfn.XLOOKUP(U23, СПР.МОНТ[AWG], СПР.МОНТ[ГОСТ], "")</f>
        <v>0.35</v>
      </c>
      <c r="X23" s="632">
        <v>0.9</v>
      </c>
      <c r="Y23" s="632">
        <v>1.8</v>
      </c>
      <c r="Z23" s="632" t="s">
        <v>7294</v>
      </c>
      <c r="AA23" s="632">
        <v>9.0</v>
      </c>
      <c r="AB23" s="635" t="s">
        <v>7494</v>
      </c>
      <c r="AC23" s="636" t="s">
        <v>7495</v>
      </c>
    </row>
    <row r="24">
      <c r="A24" s="622" t="s">
        <v>7047</v>
      </c>
      <c r="B24" s="623" t="s">
        <v>3885</v>
      </c>
      <c r="C24" s="637" t="s">
        <v>3913</v>
      </c>
      <c r="D24" s="625">
        <v>5557.0</v>
      </c>
      <c r="E24" s="625">
        <v>4.2</v>
      </c>
      <c r="F24" s="625" t="s">
        <v>3308</v>
      </c>
      <c r="G24" s="626" t="s">
        <v>7492</v>
      </c>
      <c r="H24" s="627">
        <v>3.9000047E7</v>
      </c>
      <c r="I24" s="638" t="s">
        <v>3919</v>
      </c>
      <c r="J24" s="627"/>
      <c r="K24" s="622" t="b">
        <v>1</v>
      </c>
      <c r="L24" s="622" t="b">
        <v>1</v>
      </c>
      <c r="M24" s="632" t="s">
        <v>3922</v>
      </c>
      <c r="N24" s="628"/>
      <c r="O24" s="629"/>
      <c r="P24" s="630" t="s">
        <v>9465</v>
      </c>
      <c r="Q24" s="622">
        <v>1.62</v>
      </c>
      <c r="R24" s="631">
        <v>29.0</v>
      </c>
      <c r="S24" s="632"/>
      <c r="T24" s="639">
        <v>24.0</v>
      </c>
      <c r="U24" s="639">
        <v>24.0</v>
      </c>
      <c r="V24" s="634">
        <f t="array" ref="V24">_xlfn.XLOOKUP(T24, СПР.МОНТ[AWG], СПР.МОНТ[ГОСТ], "")</f>
        <v>0.2</v>
      </c>
      <c r="W24" s="634">
        <f t="array" ref="W24">_xlfn.XLOOKUP(U24, СПР.МОНТ[AWG], СПР.МОНТ[ГОСТ], "")</f>
        <v>0.2</v>
      </c>
      <c r="X24" s="632">
        <v>0.9</v>
      </c>
      <c r="Y24" s="632">
        <v>1.8</v>
      </c>
      <c r="Z24" s="632" t="s">
        <v>7294</v>
      </c>
      <c r="AA24" s="632">
        <v>9.0</v>
      </c>
      <c r="AB24" s="635" t="s">
        <v>7494</v>
      </c>
      <c r="AC24" s="636" t="s">
        <v>7495</v>
      </c>
    </row>
    <row r="25">
      <c r="A25" s="622" t="s">
        <v>7047</v>
      </c>
      <c r="B25" s="623" t="s">
        <v>3885</v>
      </c>
      <c r="C25" s="637" t="s">
        <v>3913</v>
      </c>
      <c r="D25" s="625">
        <v>5557.0</v>
      </c>
      <c r="E25" s="625">
        <v>4.2</v>
      </c>
      <c r="F25" s="625" t="s">
        <v>3308</v>
      </c>
      <c r="G25" s="626" t="s">
        <v>7492</v>
      </c>
      <c r="H25" s="627">
        <v>3.9000047E7</v>
      </c>
      <c r="I25" s="638" t="s">
        <v>3919</v>
      </c>
      <c r="J25" s="627"/>
      <c r="K25" s="622" t="b">
        <v>1</v>
      </c>
      <c r="L25" s="622" t="b">
        <v>1</v>
      </c>
      <c r="M25" s="632" t="s">
        <v>3922</v>
      </c>
      <c r="N25" s="628"/>
      <c r="O25" s="629"/>
      <c r="P25" s="630" t="s">
        <v>9466</v>
      </c>
      <c r="Q25" s="622">
        <v>1.46</v>
      </c>
      <c r="R25" s="631">
        <v>19.0</v>
      </c>
      <c r="S25" s="632"/>
      <c r="T25" s="639">
        <v>26.0</v>
      </c>
      <c r="U25" s="639">
        <v>26.0</v>
      </c>
      <c r="V25" s="634">
        <f t="array" ref="V25">_xlfn.XLOOKUP(T25, СПР.МОНТ[AWG], СПР.МОНТ[ГОСТ], "")</f>
        <v>0.12</v>
      </c>
      <c r="W25" s="634">
        <f t="array" ref="W25">_xlfn.XLOOKUP(U25, СПР.МОНТ[AWG], СПР.МОНТ[ГОСТ], "")</f>
        <v>0.12</v>
      </c>
      <c r="X25" s="632">
        <v>0.9</v>
      </c>
      <c r="Y25" s="632">
        <v>1.8</v>
      </c>
      <c r="Z25" s="632" t="s">
        <v>7294</v>
      </c>
      <c r="AA25" s="632">
        <v>9.0</v>
      </c>
      <c r="AB25" s="635" t="s">
        <v>7494</v>
      </c>
      <c r="AC25" s="636" t="s">
        <v>7495</v>
      </c>
    </row>
    <row r="26">
      <c r="A26" s="622" t="s">
        <v>7047</v>
      </c>
      <c r="B26" s="623" t="s">
        <v>3885</v>
      </c>
      <c r="C26" s="637" t="s">
        <v>3913</v>
      </c>
      <c r="D26" s="625">
        <v>5557.0</v>
      </c>
      <c r="E26" s="625">
        <v>4.2</v>
      </c>
      <c r="F26" s="625" t="s">
        <v>3308</v>
      </c>
      <c r="G26" s="626" t="s">
        <v>7492</v>
      </c>
      <c r="H26" s="627">
        <v>3.9000047E7</v>
      </c>
      <c r="I26" s="638" t="s">
        <v>3919</v>
      </c>
      <c r="J26" s="627"/>
      <c r="K26" s="622" t="b">
        <v>1</v>
      </c>
      <c r="L26" s="622" t="b">
        <v>1</v>
      </c>
      <c r="M26" s="632" t="s">
        <v>3922</v>
      </c>
      <c r="N26" s="628"/>
      <c r="O26" s="629"/>
      <c r="P26" s="630" t="s">
        <v>9467</v>
      </c>
      <c r="Q26" s="622">
        <v>1.46</v>
      </c>
      <c r="R26" s="631">
        <v>9.8</v>
      </c>
      <c r="S26" s="632"/>
      <c r="T26" s="639">
        <v>28.0</v>
      </c>
      <c r="U26" s="639">
        <v>28.0</v>
      </c>
      <c r="V26" s="634">
        <f t="array" ref="V26">_xlfn.XLOOKUP(T26, СПР.МОНТ[AWG], СПР.МОНТ[ГОСТ], "")</f>
        <v>0.08</v>
      </c>
      <c r="W26" s="634">
        <f t="array" ref="W26">_xlfn.XLOOKUP(U26, СПР.МОНТ[AWG], СПР.МОНТ[ГОСТ], "")</f>
        <v>0.08</v>
      </c>
      <c r="X26" s="632">
        <v>0.9</v>
      </c>
      <c r="Y26" s="632">
        <v>1.8</v>
      </c>
      <c r="Z26" s="632" t="s">
        <v>7294</v>
      </c>
      <c r="AA26" s="632">
        <v>9.0</v>
      </c>
      <c r="AB26" s="635" t="s">
        <v>7494</v>
      </c>
      <c r="AC26" s="636" t="s">
        <v>7495</v>
      </c>
    </row>
    <row r="27">
      <c r="A27" s="622" t="s">
        <v>7047</v>
      </c>
      <c r="B27" s="623" t="s">
        <v>3885</v>
      </c>
      <c r="C27" s="637" t="s">
        <v>3913</v>
      </c>
      <c r="D27" s="625">
        <v>5557.0</v>
      </c>
      <c r="E27" s="625">
        <v>4.2</v>
      </c>
      <c r="F27" s="625" t="s">
        <v>3308</v>
      </c>
      <c r="G27" s="626" t="s">
        <v>7496</v>
      </c>
      <c r="H27" s="627">
        <v>3.900006E7</v>
      </c>
      <c r="I27" s="638" t="s">
        <v>3919</v>
      </c>
      <c r="J27" s="625"/>
      <c r="K27" s="622" t="b">
        <v>1</v>
      </c>
      <c r="L27" s="622" t="b">
        <v>1</v>
      </c>
      <c r="M27" s="632" t="s">
        <v>3922</v>
      </c>
      <c r="N27" s="628"/>
      <c r="O27" s="629"/>
      <c r="P27" s="630" t="s">
        <v>9455</v>
      </c>
      <c r="Q27" s="622">
        <v>2.38</v>
      </c>
      <c r="R27" s="631">
        <v>88.0</v>
      </c>
      <c r="S27" s="632"/>
      <c r="T27" s="639">
        <v>18.0</v>
      </c>
      <c r="U27" s="639">
        <v>18.0</v>
      </c>
      <c r="V27" s="634">
        <f t="array" ref="V27">_xlfn.XLOOKUP(T27, СПР.МОНТ[AWG], СПР.МОНТ[ГОСТ], "")</f>
        <v>0.75</v>
      </c>
      <c r="W27" s="634">
        <f t="array" ref="W27">_xlfn.XLOOKUP(U27, СПР.МОНТ[AWG], СПР.МОНТ[ГОСТ], "")</f>
        <v>0.75</v>
      </c>
      <c r="X27" s="632">
        <v>1.8</v>
      </c>
      <c r="Y27" s="632">
        <v>3.1</v>
      </c>
      <c r="Z27" s="632" t="s">
        <v>7223</v>
      </c>
      <c r="AA27" s="632">
        <v>9.0</v>
      </c>
      <c r="AB27" s="635" t="s">
        <v>7497</v>
      </c>
      <c r="AC27" s="636" t="s">
        <v>7491</v>
      </c>
      <c r="AD27" s="2"/>
      <c r="AE27" s="2"/>
      <c r="AF27" s="2"/>
      <c r="AG27" s="2"/>
      <c r="AH27" s="2"/>
      <c r="AI27" s="2"/>
      <c r="AJ27" s="2"/>
      <c r="AK27" s="2"/>
      <c r="AL27" s="2"/>
      <c r="AM27" s="2"/>
      <c r="AN27" s="2"/>
    </row>
    <row r="28">
      <c r="A28" s="622" t="s">
        <v>7047</v>
      </c>
      <c r="B28" s="623" t="s">
        <v>3885</v>
      </c>
      <c r="C28" s="637" t="s">
        <v>3913</v>
      </c>
      <c r="D28" s="625">
        <v>5557.0</v>
      </c>
      <c r="E28" s="625">
        <v>4.2</v>
      </c>
      <c r="F28" s="625" t="s">
        <v>3308</v>
      </c>
      <c r="G28" s="626" t="s">
        <v>7496</v>
      </c>
      <c r="H28" s="627">
        <v>3.900006E7</v>
      </c>
      <c r="I28" s="638" t="s">
        <v>3919</v>
      </c>
      <c r="J28" s="627"/>
      <c r="K28" s="622" t="b">
        <v>1</v>
      </c>
      <c r="L28" s="622" t="b">
        <v>1</v>
      </c>
      <c r="M28" s="632" t="s">
        <v>3922</v>
      </c>
      <c r="N28" s="628"/>
      <c r="O28" s="629"/>
      <c r="P28" s="630" t="s">
        <v>9462</v>
      </c>
      <c r="Q28" s="622">
        <v>2.24</v>
      </c>
      <c r="R28" s="631">
        <v>58.7</v>
      </c>
      <c r="S28" s="632"/>
      <c r="T28" s="639">
        <v>20.0</v>
      </c>
      <c r="U28" s="639">
        <v>20.0</v>
      </c>
      <c r="V28" s="634">
        <f t="array" ref="V28">_xlfn.XLOOKUP(T28, СПР.МОНТ[AWG], СПР.МОНТ[ГОСТ], "")</f>
        <v>0.5</v>
      </c>
      <c r="W28" s="634">
        <f t="array" ref="W28">_xlfn.XLOOKUP(U28, СПР.МОНТ[AWG], СПР.МОНТ[ГОСТ], "")</f>
        <v>0.5</v>
      </c>
      <c r="X28" s="632">
        <v>1.8</v>
      </c>
      <c r="Y28" s="632">
        <v>3.1</v>
      </c>
      <c r="Z28" s="632" t="s">
        <v>7223</v>
      </c>
      <c r="AA28" s="632">
        <v>9.0</v>
      </c>
      <c r="AB28" s="635" t="s">
        <v>7497</v>
      </c>
      <c r="AC28" s="636" t="s">
        <v>7491</v>
      </c>
      <c r="AD28" s="2"/>
      <c r="AE28" s="2"/>
      <c r="AF28" s="2"/>
      <c r="AG28" s="2"/>
      <c r="AH28" s="2"/>
      <c r="AI28" s="2"/>
      <c r="AJ28" s="2"/>
      <c r="AK28" s="2"/>
      <c r="AL28" s="2"/>
      <c r="AM28" s="2"/>
      <c r="AN28" s="2"/>
    </row>
    <row r="29">
      <c r="A29" s="622" t="s">
        <v>7047</v>
      </c>
      <c r="B29" s="623" t="s">
        <v>3885</v>
      </c>
      <c r="C29" s="637" t="s">
        <v>3913</v>
      </c>
      <c r="D29" s="625">
        <v>5557.0</v>
      </c>
      <c r="E29" s="625">
        <v>4.2</v>
      </c>
      <c r="F29" s="625" t="s">
        <v>3308</v>
      </c>
      <c r="G29" s="626" t="s">
        <v>7496</v>
      </c>
      <c r="H29" s="627">
        <v>3.900006E7</v>
      </c>
      <c r="I29" s="638" t="s">
        <v>3919</v>
      </c>
      <c r="J29" s="627"/>
      <c r="K29" s="622" t="b">
        <v>1</v>
      </c>
      <c r="L29" s="622" t="b">
        <v>1</v>
      </c>
      <c r="M29" s="632" t="s">
        <v>3922</v>
      </c>
      <c r="N29" s="628"/>
      <c r="O29" s="629"/>
      <c r="P29" s="630" t="s">
        <v>9456</v>
      </c>
      <c r="Q29" s="622">
        <v>2.24</v>
      </c>
      <c r="R29" s="631">
        <v>39.1</v>
      </c>
      <c r="S29" s="632"/>
      <c r="T29" s="639">
        <v>22.0</v>
      </c>
      <c r="U29" s="639">
        <v>22.0</v>
      </c>
      <c r="V29" s="634">
        <f t="array" ref="V29">_xlfn.XLOOKUP(T29, СПР.МОНТ[AWG], СПР.МОНТ[ГОСТ], "")</f>
        <v>0.35</v>
      </c>
      <c r="W29" s="634">
        <f t="array" ref="W29">_xlfn.XLOOKUP(U29, СПР.МОНТ[AWG], СПР.МОНТ[ГОСТ], "")</f>
        <v>0.35</v>
      </c>
      <c r="X29" s="632">
        <v>1.8</v>
      </c>
      <c r="Y29" s="632">
        <v>3.1</v>
      </c>
      <c r="Z29" s="632" t="s">
        <v>7223</v>
      </c>
      <c r="AA29" s="632">
        <v>9.0</v>
      </c>
      <c r="AB29" s="635" t="s">
        <v>7497</v>
      </c>
      <c r="AC29" s="636" t="s">
        <v>7491</v>
      </c>
      <c r="AD29" s="2"/>
      <c r="AE29" s="2"/>
      <c r="AF29" s="2"/>
      <c r="AG29" s="2"/>
      <c r="AH29" s="2"/>
      <c r="AI29" s="2"/>
      <c r="AJ29" s="2"/>
      <c r="AK29" s="2"/>
      <c r="AL29" s="2"/>
      <c r="AM29" s="2"/>
      <c r="AN29" s="2"/>
    </row>
    <row r="30">
      <c r="A30" s="622" t="s">
        <v>7047</v>
      </c>
      <c r="B30" s="623" t="s">
        <v>3885</v>
      </c>
      <c r="C30" s="637" t="s">
        <v>3913</v>
      </c>
      <c r="D30" s="625">
        <v>5557.0</v>
      </c>
      <c r="E30" s="625">
        <v>4.2</v>
      </c>
      <c r="F30" s="625" t="s">
        <v>3308</v>
      </c>
      <c r="G30" s="626" t="s">
        <v>7496</v>
      </c>
      <c r="H30" s="627">
        <v>3.900006E7</v>
      </c>
      <c r="I30" s="638" t="s">
        <v>3919</v>
      </c>
      <c r="J30" s="627"/>
      <c r="K30" s="622" t="b">
        <v>1</v>
      </c>
      <c r="L30" s="622" t="b">
        <v>1</v>
      </c>
      <c r="M30" s="632" t="s">
        <v>3922</v>
      </c>
      <c r="N30" s="628"/>
      <c r="O30" s="629"/>
      <c r="P30" s="630" t="s">
        <v>9463</v>
      </c>
      <c r="Q30" s="622">
        <v>2.21</v>
      </c>
      <c r="R30" s="631">
        <v>29.3</v>
      </c>
      <c r="S30" s="632"/>
      <c r="T30" s="639">
        <v>24.0</v>
      </c>
      <c r="U30" s="639">
        <v>24.0</v>
      </c>
      <c r="V30" s="634">
        <f t="array" ref="V30">_xlfn.XLOOKUP(T30, СПР.МОНТ[AWG], СПР.МОНТ[ГОСТ], "")</f>
        <v>0.2</v>
      </c>
      <c r="W30" s="634">
        <f t="array" ref="W30">_xlfn.XLOOKUP(U30, СПР.МОНТ[AWG], СПР.МОНТ[ГОСТ], "")</f>
        <v>0.2</v>
      </c>
      <c r="X30" s="632">
        <v>1.8</v>
      </c>
      <c r="Y30" s="632">
        <v>3.1</v>
      </c>
      <c r="Z30" s="632" t="s">
        <v>7223</v>
      </c>
      <c r="AA30" s="632">
        <v>9.0</v>
      </c>
      <c r="AB30" s="635" t="s">
        <v>7497</v>
      </c>
      <c r="AC30" s="636" t="s">
        <v>7491</v>
      </c>
      <c r="AD30" s="2"/>
      <c r="AE30" s="2"/>
      <c r="AF30" s="2"/>
      <c r="AG30" s="2"/>
      <c r="AH30" s="2"/>
      <c r="AI30" s="2"/>
      <c r="AJ30" s="2"/>
      <c r="AK30" s="2"/>
      <c r="AL30" s="2"/>
      <c r="AM30" s="2"/>
      <c r="AN30" s="2"/>
    </row>
    <row r="31">
      <c r="A31" s="622" t="s">
        <v>7047</v>
      </c>
      <c r="B31" s="623" t="s">
        <v>3885</v>
      </c>
      <c r="C31" s="637" t="s">
        <v>3913</v>
      </c>
      <c r="D31" s="625">
        <v>5557.0</v>
      </c>
      <c r="E31" s="625">
        <v>4.2</v>
      </c>
      <c r="F31" s="625" t="s">
        <v>3308</v>
      </c>
      <c r="G31" s="626" t="s">
        <v>7498</v>
      </c>
      <c r="H31" s="627">
        <v>3.9000066E7</v>
      </c>
      <c r="I31" s="622" t="s">
        <v>3919</v>
      </c>
      <c r="J31" s="625"/>
      <c r="K31" s="622" t="b">
        <v>1</v>
      </c>
      <c r="L31" s="622" t="b">
        <v>1</v>
      </c>
      <c r="M31" s="632" t="s">
        <v>3922</v>
      </c>
      <c r="N31" s="628"/>
      <c r="O31" s="629"/>
      <c r="P31" s="630" t="s">
        <v>9464</v>
      </c>
      <c r="Q31" s="622">
        <v>1.62</v>
      </c>
      <c r="R31" s="631">
        <v>39.0</v>
      </c>
      <c r="S31" s="632"/>
      <c r="T31" s="639">
        <v>22.0</v>
      </c>
      <c r="U31" s="639">
        <v>22.0</v>
      </c>
      <c r="V31" s="634">
        <f t="array" ref="V31">_xlfn.XLOOKUP(T31, СПР.МОНТ[AWG], СПР.МОНТ[ГОСТ], "")</f>
        <v>0.35</v>
      </c>
      <c r="W31" s="634">
        <f t="array" ref="W31">_xlfn.XLOOKUP(U31, СПР.МОНТ[AWG], СПР.МОНТ[ГОСТ], "")</f>
        <v>0.35</v>
      </c>
      <c r="X31" s="632">
        <v>1.3</v>
      </c>
      <c r="Y31" s="632">
        <v>3.1</v>
      </c>
      <c r="Z31" s="632" t="s">
        <v>7223</v>
      </c>
      <c r="AA31" s="632">
        <v>9.0</v>
      </c>
      <c r="AB31" s="635" t="s">
        <v>7499</v>
      </c>
      <c r="AC31" s="640" t="s">
        <v>7495</v>
      </c>
      <c r="AD31" s="2"/>
      <c r="AE31" s="2"/>
      <c r="AF31" s="2"/>
      <c r="AG31" s="2"/>
      <c r="AH31" s="2"/>
      <c r="AI31" s="2"/>
      <c r="AJ31" s="2"/>
      <c r="AK31" s="2"/>
      <c r="AL31" s="2"/>
      <c r="AM31" s="2"/>
      <c r="AN31" s="2"/>
    </row>
    <row r="32">
      <c r="A32" s="622" t="s">
        <v>7047</v>
      </c>
      <c r="B32" s="623" t="s">
        <v>3885</v>
      </c>
      <c r="C32" s="637" t="s">
        <v>3913</v>
      </c>
      <c r="D32" s="625">
        <v>5557.0</v>
      </c>
      <c r="E32" s="625">
        <v>4.2</v>
      </c>
      <c r="F32" s="625" t="s">
        <v>3308</v>
      </c>
      <c r="G32" s="626" t="s">
        <v>7498</v>
      </c>
      <c r="H32" s="627">
        <v>3.9000066E7</v>
      </c>
      <c r="I32" s="622" t="s">
        <v>3919</v>
      </c>
      <c r="J32" s="627"/>
      <c r="K32" s="622" t="b">
        <v>1</v>
      </c>
      <c r="L32" s="622" t="b">
        <v>1</v>
      </c>
      <c r="M32" s="632" t="s">
        <v>3922</v>
      </c>
      <c r="N32" s="628"/>
      <c r="O32" s="629"/>
      <c r="P32" s="630" t="s">
        <v>9465</v>
      </c>
      <c r="Q32" s="622">
        <v>1.62</v>
      </c>
      <c r="R32" s="631">
        <v>29.0</v>
      </c>
      <c r="S32" s="632"/>
      <c r="T32" s="639">
        <v>24.0</v>
      </c>
      <c r="U32" s="639">
        <v>24.0</v>
      </c>
      <c r="V32" s="634">
        <f t="array" ref="V32">_xlfn.XLOOKUP(T32, СПР.МОНТ[AWG], СПР.МОНТ[ГОСТ], "")</f>
        <v>0.2</v>
      </c>
      <c r="W32" s="634">
        <f t="array" ref="W32">_xlfn.XLOOKUP(U32, СПР.МОНТ[AWG], СПР.МОНТ[ГОСТ], "")</f>
        <v>0.2</v>
      </c>
      <c r="X32" s="632">
        <v>1.3</v>
      </c>
      <c r="Y32" s="632">
        <v>3.1</v>
      </c>
      <c r="Z32" s="632" t="s">
        <v>7223</v>
      </c>
      <c r="AA32" s="632">
        <v>9.0</v>
      </c>
      <c r="AB32" s="635" t="s">
        <v>7499</v>
      </c>
      <c r="AC32" s="640" t="s">
        <v>7495</v>
      </c>
      <c r="AD32" s="2"/>
      <c r="AE32" s="2"/>
      <c r="AF32" s="2"/>
      <c r="AG32" s="2"/>
      <c r="AH32" s="2"/>
      <c r="AI32" s="2"/>
      <c r="AJ32" s="2"/>
      <c r="AK32" s="2"/>
      <c r="AL32" s="2"/>
      <c r="AM32" s="2"/>
      <c r="AN32" s="2"/>
    </row>
    <row r="33">
      <c r="A33" s="622" t="s">
        <v>7047</v>
      </c>
      <c r="B33" s="623" t="s">
        <v>3885</v>
      </c>
      <c r="C33" s="637" t="s">
        <v>3913</v>
      </c>
      <c r="D33" s="625">
        <v>5557.0</v>
      </c>
      <c r="E33" s="625">
        <v>4.2</v>
      </c>
      <c r="F33" s="625" t="s">
        <v>3308</v>
      </c>
      <c r="G33" s="626" t="s">
        <v>7498</v>
      </c>
      <c r="H33" s="627">
        <v>3.9000066E7</v>
      </c>
      <c r="I33" s="622" t="s">
        <v>3919</v>
      </c>
      <c r="J33" s="627"/>
      <c r="K33" s="622" t="b">
        <v>1</v>
      </c>
      <c r="L33" s="622" t="b">
        <v>1</v>
      </c>
      <c r="M33" s="632" t="s">
        <v>3922</v>
      </c>
      <c r="N33" s="628"/>
      <c r="O33" s="629"/>
      <c r="P33" s="630" t="s">
        <v>9466</v>
      </c>
      <c r="Q33" s="622">
        <v>1.46</v>
      </c>
      <c r="R33" s="631">
        <v>19.0</v>
      </c>
      <c r="S33" s="632"/>
      <c r="T33" s="639">
        <v>26.0</v>
      </c>
      <c r="U33" s="639">
        <v>26.0</v>
      </c>
      <c r="V33" s="634">
        <f t="array" ref="V33">_xlfn.XLOOKUP(T33, СПР.МОНТ[AWG], СПР.МОНТ[ГОСТ], "")</f>
        <v>0.12</v>
      </c>
      <c r="W33" s="634">
        <f t="array" ref="W33">_xlfn.XLOOKUP(U33, СПР.МОНТ[AWG], СПР.МОНТ[ГОСТ], "")</f>
        <v>0.12</v>
      </c>
      <c r="X33" s="632">
        <v>1.3</v>
      </c>
      <c r="Y33" s="632">
        <v>3.1</v>
      </c>
      <c r="Z33" s="632" t="s">
        <v>7223</v>
      </c>
      <c r="AA33" s="632">
        <v>9.0</v>
      </c>
      <c r="AB33" s="635" t="s">
        <v>7499</v>
      </c>
      <c r="AC33" s="640" t="s">
        <v>7495</v>
      </c>
      <c r="AD33" s="2"/>
      <c r="AE33" s="2"/>
      <c r="AF33" s="2"/>
      <c r="AG33" s="2"/>
      <c r="AH33" s="2"/>
      <c r="AI33" s="2"/>
      <c r="AJ33" s="2"/>
      <c r="AK33" s="2"/>
      <c r="AL33" s="2"/>
      <c r="AM33" s="2"/>
      <c r="AN33" s="2"/>
    </row>
    <row r="34">
      <c r="A34" s="622" t="s">
        <v>7047</v>
      </c>
      <c r="B34" s="623" t="s">
        <v>3885</v>
      </c>
      <c r="C34" s="637" t="s">
        <v>3913</v>
      </c>
      <c r="D34" s="625">
        <v>5557.0</v>
      </c>
      <c r="E34" s="625">
        <v>4.2</v>
      </c>
      <c r="F34" s="625" t="s">
        <v>3308</v>
      </c>
      <c r="G34" s="626" t="s">
        <v>7498</v>
      </c>
      <c r="H34" s="627">
        <v>3.9000066E7</v>
      </c>
      <c r="I34" s="622" t="s">
        <v>3919</v>
      </c>
      <c r="J34" s="627"/>
      <c r="K34" s="622" t="b">
        <v>1</v>
      </c>
      <c r="L34" s="622" t="b">
        <v>1</v>
      </c>
      <c r="M34" s="632" t="s">
        <v>3922</v>
      </c>
      <c r="N34" s="628"/>
      <c r="O34" s="629"/>
      <c r="P34" s="630" t="s">
        <v>9467</v>
      </c>
      <c r="Q34" s="622">
        <v>1.46</v>
      </c>
      <c r="R34" s="631">
        <v>9.8</v>
      </c>
      <c r="S34" s="632"/>
      <c r="T34" s="639">
        <v>28.0</v>
      </c>
      <c r="U34" s="639">
        <v>28.0</v>
      </c>
      <c r="V34" s="634">
        <f t="array" ref="V34">_xlfn.XLOOKUP(T34, СПР.МОНТ[AWG], СПР.МОНТ[ГОСТ], "")</f>
        <v>0.08</v>
      </c>
      <c r="W34" s="634">
        <f t="array" ref="W34">_xlfn.XLOOKUP(U34, СПР.МОНТ[AWG], СПР.МОНТ[ГОСТ], "")</f>
        <v>0.08</v>
      </c>
      <c r="X34" s="632">
        <v>1.3</v>
      </c>
      <c r="Y34" s="632">
        <v>3.1</v>
      </c>
      <c r="Z34" s="632" t="s">
        <v>7223</v>
      </c>
      <c r="AA34" s="632">
        <v>9.0</v>
      </c>
      <c r="AB34" s="635" t="s">
        <v>7499</v>
      </c>
      <c r="AC34" s="640" t="s">
        <v>7495</v>
      </c>
      <c r="AD34" s="2"/>
      <c r="AE34" s="2"/>
      <c r="AF34" s="2"/>
      <c r="AG34" s="2"/>
      <c r="AH34" s="2"/>
      <c r="AI34" s="2"/>
      <c r="AJ34" s="2"/>
      <c r="AK34" s="2"/>
      <c r="AL34" s="2"/>
      <c r="AM34" s="2"/>
      <c r="AN34" s="2"/>
    </row>
    <row r="35">
      <c r="A35" s="622" t="s">
        <v>7047</v>
      </c>
      <c r="B35" s="623" t="s">
        <v>3885</v>
      </c>
      <c r="C35" s="637" t="s">
        <v>3913</v>
      </c>
      <c r="D35" s="625">
        <v>5557.0</v>
      </c>
      <c r="E35" s="625">
        <v>4.2</v>
      </c>
      <c r="F35" s="625" t="s">
        <v>3308</v>
      </c>
      <c r="G35" s="626" t="s">
        <v>7500</v>
      </c>
      <c r="H35" s="627">
        <v>3.9000074E7</v>
      </c>
      <c r="I35" s="638" t="s">
        <v>3919</v>
      </c>
      <c r="J35" s="625"/>
      <c r="K35" s="622" t="b">
        <v>1</v>
      </c>
      <c r="L35" s="622" t="b">
        <v>1</v>
      </c>
      <c r="M35" s="632" t="s">
        <v>3922</v>
      </c>
      <c r="N35" s="628"/>
      <c r="O35" s="629"/>
      <c r="P35" s="630" t="s">
        <v>9455</v>
      </c>
      <c r="Q35" s="622">
        <v>2.38</v>
      </c>
      <c r="R35" s="631">
        <v>88.0</v>
      </c>
      <c r="S35" s="632"/>
      <c r="T35" s="639">
        <v>18.0</v>
      </c>
      <c r="U35" s="639">
        <v>18.0</v>
      </c>
      <c r="V35" s="634">
        <f t="array" ref="V35">_xlfn.XLOOKUP(T35, СПР.МОНТ[AWG], СПР.МОНТ[ГОСТ], "")</f>
        <v>0.75</v>
      </c>
      <c r="W35" s="634">
        <f t="array" ref="W35">_xlfn.XLOOKUP(U35, СПР.МОНТ[AWG], СПР.МОНТ[ГОСТ], "")</f>
        <v>0.75</v>
      </c>
      <c r="X35" s="632">
        <v>1.8</v>
      </c>
      <c r="Y35" s="632">
        <v>3.1</v>
      </c>
      <c r="Z35" s="632" t="s">
        <v>7294</v>
      </c>
      <c r="AA35" s="632">
        <v>9.0</v>
      </c>
      <c r="AB35" s="635" t="s">
        <v>7501</v>
      </c>
      <c r="AC35" s="636" t="s">
        <v>7491</v>
      </c>
      <c r="AD35" s="2"/>
      <c r="AE35" s="2"/>
      <c r="AF35" s="2"/>
      <c r="AG35" s="2"/>
      <c r="AH35" s="2"/>
      <c r="AI35" s="2"/>
      <c r="AJ35" s="2"/>
      <c r="AK35" s="2"/>
      <c r="AL35" s="2"/>
      <c r="AM35" s="2"/>
      <c r="AN35" s="2"/>
    </row>
    <row r="36">
      <c r="A36" s="622" t="s">
        <v>7047</v>
      </c>
      <c r="B36" s="623" t="s">
        <v>3885</v>
      </c>
      <c r="C36" s="637" t="s">
        <v>3913</v>
      </c>
      <c r="D36" s="625">
        <v>5557.0</v>
      </c>
      <c r="E36" s="625">
        <v>4.2</v>
      </c>
      <c r="F36" s="625" t="s">
        <v>3308</v>
      </c>
      <c r="G36" s="626" t="s">
        <v>7500</v>
      </c>
      <c r="H36" s="627">
        <v>3.9000074E7</v>
      </c>
      <c r="I36" s="638" t="s">
        <v>3919</v>
      </c>
      <c r="J36" s="627"/>
      <c r="K36" s="622" t="b">
        <v>1</v>
      </c>
      <c r="L36" s="622" t="b">
        <v>1</v>
      </c>
      <c r="M36" s="632" t="s">
        <v>3922</v>
      </c>
      <c r="N36" s="628"/>
      <c r="O36" s="629"/>
      <c r="P36" s="630" t="s">
        <v>9462</v>
      </c>
      <c r="Q36" s="622">
        <v>2.24</v>
      </c>
      <c r="R36" s="631">
        <v>58.7</v>
      </c>
      <c r="S36" s="632"/>
      <c r="T36" s="639">
        <v>20.0</v>
      </c>
      <c r="U36" s="639">
        <v>20.0</v>
      </c>
      <c r="V36" s="634">
        <f t="array" ref="V36">_xlfn.XLOOKUP(T36, СПР.МОНТ[AWG], СПР.МОНТ[ГОСТ], "")</f>
        <v>0.5</v>
      </c>
      <c r="W36" s="634">
        <f t="array" ref="W36">_xlfn.XLOOKUP(U36, СПР.МОНТ[AWG], СПР.МОНТ[ГОСТ], "")</f>
        <v>0.5</v>
      </c>
      <c r="X36" s="632">
        <v>1.8</v>
      </c>
      <c r="Y36" s="632">
        <v>3.1</v>
      </c>
      <c r="Z36" s="632" t="s">
        <v>7294</v>
      </c>
      <c r="AA36" s="632">
        <v>9.0</v>
      </c>
      <c r="AB36" s="635" t="s">
        <v>7501</v>
      </c>
      <c r="AC36" s="636" t="s">
        <v>7491</v>
      </c>
      <c r="AD36" s="2"/>
      <c r="AE36" s="2"/>
      <c r="AF36" s="2"/>
      <c r="AG36" s="2"/>
      <c r="AH36" s="2"/>
      <c r="AI36" s="2"/>
      <c r="AJ36" s="2"/>
      <c r="AK36" s="2"/>
      <c r="AL36" s="2"/>
      <c r="AM36" s="2"/>
      <c r="AN36" s="2"/>
    </row>
    <row r="37">
      <c r="A37" s="622" t="s">
        <v>7047</v>
      </c>
      <c r="B37" s="623" t="s">
        <v>3885</v>
      </c>
      <c r="C37" s="637" t="s">
        <v>3913</v>
      </c>
      <c r="D37" s="625">
        <v>5557.0</v>
      </c>
      <c r="E37" s="625">
        <v>4.2</v>
      </c>
      <c r="F37" s="625" t="s">
        <v>3308</v>
      </c>
      <c r="G37" s="626" t="s">
        <v>7500</v>
      </c>
      <c r="H37" s="627">
        <v>3.9000074E7</v>
      </c>
      <c r="I37" s="638" t="s">
        <v>3919</v>
      </c>
      <c r="J37" s="627"/>
      <c r="K37" s="622" t="b">
        <v>1</v>
      </c>
      <c r="L37" s="622" t="b">
        <v>1</v>
      </c>
      <c r="M37" s="632" t="s">
        <v>3922</v>
      </c>
      <c r="N37" s="628"/>
      <c r="O37" s="629"/>
      <c r="P37" s="630" t="s">
        <v>9456</v>
      </c>
      <c r="Q37" s="622">
        <v>2.24</v>
      </c>
      <c r="R37" s="631">
        <v>39.1</v>
      </c>
      <c r="S37" s="632"/>
      <c r="T37" s="639">
        <v>22.0</v>
      </c>
      <c r="U37" s="639">
        <v>22.0</v>
      </c>
      <c r="V37" s="634">
        <f t="array" ref="V37">_xlfn.XLOOKUP(T37, СПР.МОНТ[AWG], СПР.МОНТ[ГОСТ], "")</f>
        <v>0.35</v>
      </c>
      <c r="W37" s="634">
        <f t="array" ref="W37">_xlfn.XLOOKUP(U37, СПР.МОНТ[AWG], СПР.МОНТ[ГОСТ], "")</f>
        <v>0.35</v>
      </c>
      <c r="X37" s="632">
        <v>1.8</v>
      </c>
      <c r="Y37" s="632">
        <v>3.1</v>
      </c>
      <c r="Z37" s="632" t="s">
        <v>7294</v>
      </c>
      <c r="AA37" s="632">
        <v>9.0</v>
      </c>
      <c r="AB37" s="635" t="s">
        <v>7501</v>
      </c>
      <c r="AC37" s="636" t="s">
        <v>7491</v>
      </c>
      <c r="AD37" s="2"/>
      <c r="AE37" s="2"/>
      <c r="AF37" s="2"/>
      <c r="AG37" s="2"/>
      <c r="AH37" s="2"/>
      <c r="AI37" s="2"/>
      <c r="AJ37" s="2"/>
      <c r="AK37" s="2"/>
      <c r="AL37" s="2"/>
      <c r="AM37" s="2"/>
      <c r="AN37" s="2"/>
    </row>
    <row r="38">
      <c r="A38" s="622" t="s">
        <v>7047</v>
      </c>
      <c r="B38" s="623" t="s">
        <v>3885</v>
      </c>
      <c r="C38" s="637" t="s">
        <v>3913</v>
      </c>
      <c r="D38" s="625">
        <v>5557.0</v>
      </c>
      <c r="E38" s="625">
        <v>4.2</v>
      </c>
      <c r="F38" s="625" t="s">
        <v>3308</v>
      </c>
      <c r="G38" s="626" t="s">
        <v>7500</v>
      </c>
      <c r="H38" s="627">
        <v>3.9000074E7</v>
      </c>
      <c r="I38" s="638" t="s">
        <v>3919</v>
      </c>
      <c r="J38" s="627"/>
      <c r="K38" s="622" t="b">
        <v>1</v>
      </c>
      <c r="L38" s="622" t="b">
        <v>1</v>
      </c>
      <c r="M38" s="632" t="s">
        <v>3922</v>
      </c>
      <c r="N38" s="628"/>
      <c r="O38" s="629"/>
      <c r="P38" s="630" t="s">
        <v>9463</v>
      </c>
      <c r="Q38" s="622">
        <v>2.21</v>
      </c>
      <c r="R38" s="631">
        <v>29.3</v>
      </c>
      <c r="S38" s="632"/>
      <c r="T38" s="639">
        <v>24.0</v>
      </c>
      <c r="U38" s="639">
        <v>24.0</v>
      </c>
      <c r="V38" s="634">
        <f t="array" ref="V38">_xlfn.XLOOKUP(T38, СПР.МОНТ[AWG], СПР.МОНТ[ГОСТ], "")</f>
        <v>0.2</v>
      </c>
      <c r="W38" s="634">
        <f t="array" ref="W38">_xlfn.XLOOKUP(U38, СПР.МОНТ[AWG], СПР.МОНТ[ГОСТ], "")</f>
        <v>0.2</v>
      </c>
      <c r="X38" s="632">
        <v>1.8</v>
      </c>
      <c r="Y38" s="632">
        <v>3.1</v>
      </c>
      <c r="Z38" s="632" t="s">
        <v>7294</v>
      </c>
      <c r="AA38" s="632">
        <v>9.0</v>
      </c>
      <c r="AB38" s="635" t="s">
        <v>7501</v>
      </c>
      <c r="AC38" s="636" t="s">
        <v>7491</v>
      </c>
      <c r="AD38" s="2"/>
      <c r="AE38" s="2"/>
      <c r="AF38" s="2"/>
      <c r="AG38" s="2"/>
      <c r="AH38" s="2"/>
      <c r="AI38" s="2"/>
      <c r="AJ38" s="2"/>
      <c r="AK38" s="2"/>
      <c r="AL38" s="2"/>
      <c r="AM38" s="2"/>
      <c r="AN38" s="2"/>
    </row>
    <row r="39">
      <c r="A39" s="622" t="s">
        <v>7047</v>
      </c>
      <c r="B39" s="623" t="s">
        <v>3885</v>
      </c>
      <c r="C39" s="637" t="s">
        <v>3913</v>
      </c>
      <c r="D39" s="625">
        <v>5557.0</v>
      </c>
      <c r="E39" s="625">
        <v>4.2</v>
      </c>
      <c r="F39" s="625" t="s">
        <v>3308</v>
      </c>
      <c r="G39" s="626" t="s">
        <v>7502</v>
      </c>
      <c r="H39" s="627">
        <v>3.9000078E7</v>
      </c>
      <c r="I39" s="638" t="s">
        <v>3919</v>
      </c>
      <c r="J39" s="625"/>
      <c r="K39" s="622" t="b">
        <v>1</v>
      </c>
      <c r="L39" s="622" t="b">
        <v>1</v>
      </c>
      <c r="M39" s="632" t="s">
        <v>3922</v>
      </c>
      <c r="N39" s="628"/>
      <c r="O39" s="629"/>
      <c r="P39" s="630" t="s">
        <v>4009</v>
      </c>
      <c r="Q39" s="622" t="s">
        <v>7503</v>
      </c>
      <c r="R39" s="631">
        <v>68.5</v>
      </c>
      <c r="S39" s="632"/>
      <c r="T39" s="639">
        <v>16.0</v>
      </c>
      <c r="U39" s="639">
        <v>16.0</v>
      </c>
      <c r="V39" s="634">
        <f t="array" ref="V39">_xlfn.XLOOKUP(T39, СПР.МОНТ[AWG], СПР.МОНТ[ГОСТ], "")</f>
        <v>1.5</v>
      </c>
      <c r="W39" s="634">
        <f t="array" ref="W39">_xlfn.XLOOKUP(U39, СПР.МОНТ[AWG], СПР.МОНТ[ГОСТ], "")</f>
        <v>1.5</v>
      </c>
      <c r="X39" s="632">
        <v>1.8</v>
      </c>
      <c r="Y39" s="632">
        <v>3.1</v>
      </c>
      <c r="Z39" s="632" t="s">
        <v>7504</v>
      </c>
      <c r="AA39" s="632">
        <v>9.0</v>
      </c>
      <c r="AB39" s="635" t="s">
        <v>7505</v>
      </c>
      <c r="AC39" s="636" t="s">
        <v>7506</v>
      </c>
      <c r="AD39" s="2"/>
      <c r="AE39" s="2"/>
      <c r="AF39" s="2"/>
      <c r="AG39" s="2"/>
      <c r="AH39" s="2"/>
      <c r="AI39" s="2"/>
      <c r="AJ39" s="2"/>
      <c r="AK39" s="2"/>
      <c r="AL39" s="2"/>
      <c r="AM39" s="2"/>
      <c r="AN39" s="2"/>
    </row>
    <row r="40">
      <c r="A40" s="622" t="s">
        <v>7047</v>
      </c>
      <c r="B40" s="623" t="s">
        <v>3885</v>
      </c>
      <c r="C40" s="637" t="s">
        <v>3913</v>
      </c>
      <c r="D40" s="625">
        <v>5557.0</v>
      </c>
      <c r="E40" s="625">
        <v>4.2</v>
      </c>
      <c r="F40" s="625" t="s">
        <v>3308</v>
      </c>
      <c r="G40" s="626" t="s">
        <v>7507</v>
      </c>
      <c r="H40" s="627">
        <v>3.900008E7</v>
      </c>
      <c r="I40" s="622" t="s">
        <v>3919</v>
      </c>
      <c r="J40" s="625"/>
      <c r="K40" s="622" t="b">
        <v>1</v>
      </c>
      <c r="L40" s="622" t="b">
        <v>1</v>
      </c>
      <c r="M40" s="632" t="s">
        <v>3922</v>
      </c>
      <c r="N40" s="628"/>
      <c r="O40" s="629"/>
      <c r="P40" s="630" t="s">
        <v>4009</v>
      </c>
      <c r="Q40" s="622" t="s">
        <v>7503</v>
      </c>
      <c r="R40" s="631">
        <v>68.5</v>
      </c>
      <c r="S40" s="632"/>
      <c r="T40" s="639">
        <v>16.0</v>
      </c>
      <c r="U40" s="639">
        <v>16.0</v>
      </c>
      <c r="V40" s="634">
        <f t="array" ref="V40">_xlfn.XLOOKUP(T40, СПР.МОНТ[AWG], СПР.МОНТ[ГОСТ], "")</f>
        <v>1.5</v>
      </c>
      <c r="W40" s="634">
        <f t="array" ref="W40">_xlfn.XLOOKUP(U40, СПР.МОНТ[AWG], СПР.МОНТ[ГОСТ], "")</f>
        <v>1.5</v>
      </c>
      <c r="X40" s="632">
        <v>1.8</v>
      </c>
      <c r="Y40" s="632">
        <v>3.1</v>
      </c>
      <c r="Z40" s="632" t="s">
        <v>7508</v>
      </c>
      <c r="AA40" s="632">
        <v>9.0</v>
      </c>
      <c r="AB40" s="635" t="s">
        <v>7509</v>
      </c>
      <c r="AC40" s="640" t="s">
        <v>7506</v>
      </c>
      <c r="AD40" s="2"/>
      <c r="AE40" s="2"/>
      <c r="AF40" s="2"/>
      <c r="AG40" s="2"/>
      <c r="AH40" s="2"/>
      <c r="AI40" s="2"/>
      <c r="AJ40" s="2"/>
      <c r="AK40" s="2"/>
      <c r="AL40" s="2"/>
      <c r="AM40" s="2"/>
      <c r="AN40" s="2"/>
    </row>
    <row r="41">
      <c r="A41" s="622" t="s">
        <v>7047</v>
      </c>
      <c r="B41" s="623" t="s">
        <v>3885</v>
      </c>
      <c r="C41" s="637" t="s">
        <v>3913</v>
      </c>
      <c r="D41" s="625">
        <v>5557.0</v>
      </c>
      <c r="E41" s="625">
        <v>4.2</v>
      </c>
      <c r="F41" s="625" t="s">
        <v>3308</v>
      </c>
      <c r="G41" s="626" t="s">
        <v>7510</v>
      </c>
      <c r="H41" s="627">
        <v>3.900009E7</v>
      </c>
      <c r="I41" s="622" t="s">
        <v>3919</v>
      </c>
      <c r="J41" s="625"/>
      <c r="K41" s="622" t="b">
        <v>1</v>
      </c>
      <c r="L41" s="622" t="b">
        <v>1</v>
      </c>
      <c r="M41" s="632" t="s">
        <v>3922</v>
      </c>
      <c r="N41" s="628"/>
      <c r="O41" s="629"/>
      <c r="P41" s="630" t="s">
        <v>4009</v>
      </c>
      <c r="Q41" s="622" t="s">
        <v>7503</v>
      </c>
      <c r="R41" s="631">
        <v>68.5</v>
      </c>
      <c r="S41" s="632"/>
      <c r="T41" s="639">
        <v>16.0</v>
      </c>
      <c r="U41" s="639">
        <v>16.0</v>
      </c>
      <c r="V41" s="634">
        <f t="array" ref="V41">_xlfn.XLOOKUP(T41, СПР.МОНТ[AWG], СПР.МОНТ[ГОСТ], "")</f>
        <v>1.5</v>
      </c>
      <c r="W41" s="634">
        <f t="array" ref="W41">_xlfn.XLOOKUP(U41, СПР.МОНТ[AWG], СПР.МОНТ[ГОСТ], "")</f>
        <v>1.5</v>
      </c>
      <c r="X41" s="632">
        <v>1.8</v>
      </c>
      <c r="Y41" s="632">
        <v>3.1</v>
      </c>
      <c r="Z41" s="632" t="s">
        <v>7511</v>
      </c>
      <c r="AA41" s="632">
        <v>9.0</v>
      </c>
      <c r="AB41" s="635" t="s">
        <v>7512</v>
      </c>
      <c r="AC41" s="636" t="s">
        <v>7506</v>
      </c>
      <c r="AD41" s="2"/>
      <c r="AE41" s="2"/>
      <c r="AF41" s="2"/>
      <c r="AG41" s="2"/>
      <c r="AH41" s="2"/>
      <c r="AI41" s="2"/>
      <c r="AJ41" s="2"/>
      <c r="AK41" s="2"/>
      <c r="AL41" s="2"/>
      <c r="AM41" s="2"/>
      <c r="AN41" s="2"/>
    </row>
    <row r="42">
      <c r="A42" s="622" t="s">
        <v>7047</v>
      </c>
      <c r="B42" s="623" t="s">
        <v>3885</v>
      </c>
      <c r="C42" s="637" t="s">
        <v>3913</v>
      </c>
      <c r="D42" s="625">
        <v>5557.0</v>
      </c>
      <c r="E42" s="625">
        <v>4.2</v>
      </c>
      <c r="F42" s="625" t="s">
        <v>3308</v>
      </c>
      <c r="G42" s="626" t="s">
        <v>7513</v>
      </c>
      <c r="H42" s="627">
        <v>3.900014E7</v>
      </c>
      <c r="I42" s="638" t="s">
        <v>3919</v>
      </c>
      <c r="J42" s="625"/>
      <c r="K42" s="622" t="b">
        <v>1</v>
      </c>
      <c r="L42" s="622" t="b">
        <v>1</v>
      </c>
      <c r="M42" s="632" t="s">
        <v>3922</v>
      </c>
      <c r="N42" s="628"/>
      <c r="O42" s="629"/>
      <c r="P42" s="630" t="s">
        <v>9464</v>
      </c>
      <c r="Q42" s="622">
        <v>1.62</v>
      </c>
      <c r="R42" s="631">
        <v>39.0</v>
      </c>
      <c r="S42" s="632"/>
      <c r="T42" s="639">
        <v>22.0</v>
      </c>
      <c r="U42" s="639">
        <v>22.0</v>
      </c>
      <c r="V42" s="634">
        <f t="array" ref="V42">_xlfn.XLOOKUP(T42, СПР.МОНТ[AWG], СПР.МОНТ[ГОСТ], "")</f>
        <v>0.35</v>
      </c>
      <c r="W42" s="634">
        <f t="array" ref="W42">_xlfn.XLOOKUP(U42, СПР.МОНТ[AWG], СПР.МОНТ[ГОСТ], "")</f>
        <v>0.35</v>
      </c>
      <c r="X42" s="632">
        <v>1.3</v>
      </c>
      <c r="Y42" s="632">
        <v>3.1</v>
      </c>
      <c r="Z42" s="632" t="s">
        <v>7294</v>
      </c>
      <c r="AA42" s="632">
        <v>9.0</v>
      </c>
      <c r="AB42" s="635" t="s">
        <v>7514</v>
      </c>
      <c r="AC42" s="636" t="s">
        <v>7495</v>
      </c>
    </row>
    <row r="43">
      <c r="A43" s="622" t="s">
        <v>7047</v>
      </c>
      <c r="B43" s="623" t="s">
        <v>3885</v>
      </c>
      <c r="C43" s="637" t="s">
        <v>3913</v>
      </c>
      <c r="D43" s="625">
        <v>5557.0</v>
      </c>
      <c r="E43" s="625">
        <v>4.2</v>
      </c>
      <c r="F43" s="625" t="s">
        <v>3308</v>
      </c>
      <c r="G43" s="626" t="s">
        <v>7513</v>
      </c>
      <c r="H43" s="627">
        <v>3.900014E7</v>
      </c>
      <c r="I43" s="638" t="s">
        <v>3919</v>
      </c>
      <c r="J43" s="627"/>
      <c r="K43" s="622" t="b">
        <v>1</v>
      </c>
      <c r="L43" s="622" t="b">
        <v>1</v>
      </c>
      <c r="M43" s="632" t="s">
        <v>3922</v>
      </c>
      <c r="N43" s="628"/>
      <c r="O43" s="629"/>
      <c r="P43" s="630" t="s">
        <v>9465</v>
      </c>
      <c r="Q43" s="622">
        <v>1.62</v>
      </c>
      <c r="R43" s="631">
        <v>29.0</v>
      </c>
      <c r="S43" s="632"/>
      <c r="T43" s="639">
        <v>24.0</v>
      </c>
      <c r="U43" s="639">
        <v>24.0</v>
      </c>
      <c r="V43" s="634">
        <f t="array" ref="V43">_xlfn.XLOOKUP(T43, СПР.МОНТ[AWG], СПР.МОНТ[ГОСТ], "")</f>
        <v>0.2</v>
      </c>
      <c r="W43" s="634">
        <f t="array" ref="W43">_xlfn.XLOOKUP(U43, СПР.МОНТ[AWG], СПР.МОНТ[ГОСТ], "")</f>
        <v>0.2</v>
      </c>
      <c r="X43" s="632">
        <v>1.3</v>
      </c>
      <c r="Y43" s="632">
        <v>3.1</v>
      </c>
      <c r="Z43" s="632" t="s">
        <v>7294</v>
      </c>
      <c r="AA43" s="632">
        <v>9.0</v>
      </c>
      <c r="AB43" s="635" t="s">
        <v>7514</v>
      </c>
      <c r="AC43" s="636" t="s">
        <v>7495</v>
      </c>
    </row>
    <row r="44">
      <c r="A44" s="622" t="s">
        <v>7047</v>
      </c>
      <c r="B44" s="623" t="s">
        <v>3885</v>
      </c>
      <c r="C44" s="637" t="s">
        <v>3913</v>
      </c>
      <c r="D44" s="625">
        <v>5557.0</v>
      </c>
      <c r="E44" s="625">
        <v>4.2</v>
      </c>
      <c r="F44" s="625" t="s">
        <v>3308</v>
      </c>
      <c r="G44" s="626" t="s">
        <v>7513</v>
      </c>
      <c r="H44" s="627">
        <v>3.900014E7</v>
      </c>
      <c r="I44" s="638" t="s">
        <v>3919</v>
      </c>
      <c r="J44" s="627"/>
      <c r="K44" s="622" t="b">
        <v>1</v>
      </c>
      <c r="L44" s="622" t="b">
        <v>1</v>
      </c>
      <c r="M44" s="632" t="s">
        <v>3922</v>
      </c>
      <c r="N44" s="628"/>
      <c r="O44" s="629"/>
      <c r="P44" s="630" t="s">
        <v>9466</v>
      </c>
      <c r="Q44" s="622">
        <v>1.46</v>
      </c>
      <c r="R44" s="631">
        <v>19.0</v>
      </c>
      <c r="S44" s="632"/>
      <c r="T44" s="639">
        <v>26.0</v>
      </c>
      <c r="U44" s="639">
        <v>26.0</v>
      </c>
      <c r="V44" s="634">
        <f t="array" ref="V44">_xlfn.XLOOKUP(T44, СПР.МОНТ[AWG], СПР.МОНТ[ГОСТ], "")</f>
        <v>0.12</v>
      </c>
      <c r="W44" s="634">
        <f t="array" ref="W44">_xlfn.XLOOKUP(U44, СПР.МОНТ[AWG], СПР.МОНТ[ГОСТ], "")</f>
        <v>0.12</v>
      </c>
      <c r="X44" s="632">
        <v>1.3</v>
      </c>
      <c r="Y44" s="632">
        <v>3.1</v>
      </c>
      <c r="Z44" s="632" t="s">
        <v>7294</v>
      </c>
      <c r="AA44" s="632">
        <v>9.0</v>
      </c>
      <c r="AB44" s="635" t="s">
        <v>7514</v>
      </c>
      <c r="AC44" s="636" t="s">
        <v>7495</v>
      </c>
    </row>
    <row r="45">
      <c r="A45" s="622" t="s">
        <v>7047</v>
      </c>
      <c r="B45" s="623" t="s">
        <v>3885</v>
      </c>
      <c r="C45" s="637" t="s">
        <v>3913</v>
      </c>
      <c r="D45" s="625">
        <v>5557.0</v>
      </c>
      <c r="E45" s="625">
        <v>4.2</v>
      </c>
      <c r="F45" s="625" t="s">
        <v>3308</v>
      </c>
      <c r="G45" s="626" t="s">
        <v>7513</v>
      </c>
      <c r="H45" s="627">
        <v>3.900014E7</v>
      </c>
      <c r="I45" s="638" t="s">
        <v>3919</v>
      </c>
      <c r="J45" s="627"/>
      <c r="K45" s="622" t="b">
        <v>1</v>
      </c>
      <c r="L45" s="622" t="b">
        <v>1</v>
      </c>
      <c r="M45" s="632" t="s">
        <v>3922</v>
      </c>
      <c r="N45" s="628"/>
      <c r="O45" s="629"/>
      <c r="P45" s="630" t="s">
        <v>9467</v>
      </c>
      <c r="Q45" s="622">
        <v>1.46</v>
      </c>
      <c r="R45" s="631">
        <v>9.8</v>
      </c>
      <c r="S45" s="632"/>
      <c r="T45" s="639">
        <v>28.0</v>
      </c>
      <c r="U45" s="639">
        <v>28.0</v>
      </c>
      <c r="V45" s="634">
        <f t="array" ref="V45">_xlfn.XLOOKUP(T45, СПР.МОНТ[AWG], СПР.МОНТ[ГОСТ], "")</f>
        <v>0.08</v>
      </c>
      <c r="W45" s="634">
        <f t="array" ref="W45">_xlfn.XLOOKUP(U45, СПР.МОНТ[AWG], СПР.МОНТ[ГОСТ], "")</f>
        <v>0.08</v>
      </c>
      <c r="X45" s="632">
        <v>1.3</v>
      </c>
      <c r="Y45" s="632">
        <v>3.1</v>
      </c>
      <c r="Z45" s="632" t="s">
        <v>7294</v>
      </c>
      <c r="AA45" s="632">
        <v>9.0</v>
      </c>
      <c r="AB45" s="635" t="s">
        <v>7514</v>
      </c>
      <c r="AC45" s="636" t="s">
        <v>7495</v>
      </c>
    </row>
    <row r="46">
      <c r="A46" s="622" t="s">
        <v>7047</v>
      </c>
      <c r="B46" s="623" t="s">
        <v>3885</v>
      </c>
      <c r="C46" s="637" t="s">
        <v>3913</v>
      </c>
      <c r="D46" s="625">
        <v>5557.0</v>
      </c>
      <c r="E46" s="625">
        <v>4.2</v>
      </c>
      <c r="F46" s="625" t="s">
        <v>3308</v>
      </c>
      <c r="G46" s="626" t="s">
        <v>7515</v>
      </c>
      <c r="H46" s="627">
        <v>3.9000182E7</v>
      </c>
      <c r="I46" s="638" t="s">
        <v>3919</v>
      </c>
      <c r="J46" s="625"/>
      <c r="K46" s="622" t="b">
        <v>1</v>
      </c>
      <c r="L46" s="622" t="b">
        <v>1</v>
      </c>
      <c r="M46" s="632" t="s">
        <v>3922</v>
      </c>
      <c r="N46" s="628"/>
      <c r="O46" s="629"/>
      <c r="P46" s="630" t="s">
        <v>9455</v>
      </c>
      <c r="Q46" s="622">
        <v>2.38</v>
      </c>
      <c r="R46" s="631">
        <v>88.0</v>
      </c>
      <c r="S46" s="632"/>
      <c r="T46" s="639">
        <v>18.0</v>
      </c>
      <c r="U46" s="639">
        <v>18.0</v>
      </c>
      <c r="V46" s="634">
        <f t="array" ref="V46">_xlfn.XLOOKUP(T46, СПР.МОНТ[AWG], СПР.МОНТ[ГОСТ], "")</f>
        <v>0.75</v>
      </c>
      <c r="W46" s="634">
        <f t="array" ref="W46">_xlfn.XLOOKUP(U46, СПР.МОНТ[AWG], СПР.МОНТ[ГОСТ], "")</f>
        <v>0.75</v>
      </c>
      <c r="X46" s="632">
        <v>1.3</v>
      </c>
      <c r="Y46" s="632">
        <v>3.1</v>
      </c>
      <c r="Z46" s="632" t="s">
        <v>7504</v>
      </c>
      <c r="AA46" s="632">
        <v>9.0</v>
      </c>
      <c r="AB46" s="635" t="s">
        <v>7516</v>
      </c>
      <c r="AC46" s="636" t="s">
        <v>7491</v>
      </c>
    </row>
    <row r="47">
      <c r="A47" s="622" t="s">
        <v>7047</v>
      </c>
      <c r="B47" s="623" t="s">
        <v>3885</v>
      </c>
      <c r="C47" s="637" t="s">
        <v>3913</v>
      </c>
      <c r="D47" s="625">
        <v>5557.0</v>
      </c>
      <c r="E47" s="625">
        <v>4.2</v>
      </c>
      <c r="F47" s="625" t="s">
        <v>3308</v>
      </c>
      <c r="G47" s="626" t="s">
        <v>7515</v>
      </c>
      <c r="H47" s="627">
        <v>3.9000182E7</v>
      </c>
      <c r="I47" s="638" t="s">
        <v>3919</v>
      </c>
      <c r="J47" s="627"/>
      <c r="K47" s="622" t="b">
        <v>1</v>
      </c>
      <c r="L47" s="622" t="b">
        <v>1</v>
      </c>
      <c r="M47" s="632" t="s">
        <v>3922</v>
      </c>
      <c r="N47" s="628"/>
      <c r="O47" s="629"/>
      <c r="P47" s="630" t="s">
        <v>9462</v>
      </c>
      <c r="Q47" s="622">
        <v>2.24</v>
      </c>
      <c r="R47" s="631">
        <v>58.7</v>
      </c>
      <c r="S47" s="632"/>
      <c r="T47" s="639">
        <v>20.0</v>
      </c>
      <c r="U47" s="639">
        <v>20.0</v>
      </c>
      <c r="V47" s="634">
        <f t="array" ref="V47">_xlfn.XLOOKUP(T47, СПР.МОНТ[AWG], СПР.МОНТ[ГОСТ], "")</f>
        <v>0.5</v>
      </c>
      <c r="W47" s="634">
        <f t="array" ref="W47">_xlfn.XLOOKUP(U47, СПР.МОНТ[AWG], СПР.МОНТ[ГОСТ], "")</f>
        <v>0.5</v>
      </c>
      <c r="X47" s="632">
        <v>1.3</v>
      </c>
      <c r="Y47" s="632">
        <v>3.1</v>
      </c>
      <c r="Z47" s="632" t="s">
        <v>7504</v>
      </c>
      <c r="AA47" s="632">
        <v>9.0</v>
      </c>
      <c r="AB47" s="635" t="s">
        <v>7516</v>
      </c>
      <c r="AC47" s="636" t="s">
        <v>7491</v>
      </c>
    </row>
    <row r="48">
      <c r="A48" s="622" t="s">
        <v>7047</v>
      </c>
      <c r="B48" s="623" t="s">
        <v>3885</v>
      </c>
      <c r="C48" s="637" t="s">
        <v>3913</v>
      </c>
      <c r="D48" s="625">
        <v>5557.0</v>
      </c>
      <c r="E48" s="625">
        <v>4.2</v>
      </c>
      <c r="F48" s="625" t="s">
        <v>3308</v>
      </c>
      <c r="G48" s="626" t="s">
        <v>7515</v>
      </c>
      <c r="H48" s="627">
        <v>3.9000182E7</v>
      </c>
      <c r="I48" s="638" t="s">
        <v>3919</v>
      </c>
      <c r="J48" s="627"/>
      <c r="K48" s="622" t="b">
        <v>1</v>
      </c>
      <c r="L48" s="622" t="b">
        <v>1</v>
      </c>
      <c r="M48" s="632" t="s">
        <v>3922</v>
      </c>
      <c r="N48" s="628"/>
      <c r="O48" s="629"/>
      <c r="P48" s="630" t="s">
        <v>9456</v>
      </c>
      <c r="Q48" s="622">
        <v>2.24</v>
      </c>
      <c r="R48" s="631">
        <v>39.1</v>
      </c>
      <c r="S48" s="632"/>
      <c r="T48" s="639">
        <v>22.0</v>
      </c>
      <c r="U48" s="639">
        <v>22.0</v>
      </c>
      <c r="V48" s="634">
        <f t="array" ref="V48">_xlfn.XLOOKUP(T48, СПР.МОНТ[AWG], СПР.МОНТ[ГОСТ], "")</f>
        <v>0.35</v>
      </c>
      <c r="W48" s="634">
        <f t="array" ref="W48">_xlfn.XLOOKUP(U48, СПР.МОНТ[AWG], СПР.МОНТ[ГОСТ], "")</f>
        <v>0.35</v>
      </c>
      <c r="X48" s="632">
        <v>1.3</v>
      </c>
      <c r="Y48" s="632">
        <v>3.1</v>
      </c>
      <c r="Z48" s="632" t="s">
        <v>7504</v>
      </c>
      <c r="AA48" s="632">
        <v>9.0</v>
      </c>
      <c r="AB48" s="635" t="s">
        <v>7516</v>
      </c>
      <c r="AC48" s="636" t="s">
        <v>7491</v>
      </c>
    </row>
    <row r="49">
      <c r="A49" s="622" t="s">
        <v>7047</v>
      </c>
      <c r="B49" s="623" t="s">
        <v>3885</v>
      </c>
      <c r="C49" s="637" t="s">
        <v>3913</v>
      </c>
      <c r="D49" s="625">
        <v>5557.0</v>
      </c>
      <c r="E49" s="625">
        <v>4.2</v>
      </c>
      <c r="F49" s="625" t="s">
        <v>3308</v>
      </c>
      <c r="G49" s="626" t="s">
        <v>7515</v>
      </c>
      <c r="H49" s="627">
        <v>3.9000182E7</v>
      </c>
      <c r="I49" s="638" t="s">
        <v>3919</v>
      </c>
      <c r="J49" s="627"/>
      <c r="K49" s="622" t="b">
        <v>1</v>
      </c>
      <c r="L49" s="622" t="b">
        <v>1</v>
      </c>
      <c r="M49" s="632" t="s">
        <v>3922</v>
      </c>
      <c r="N49" s="628"/>
      <c r="O49" s="629"/>
      <c r="P49" s="630" t="s">
        <v>9463</v>
      </c>
      <c r="Q49" s="622">
        <v>2.21</v>
      </c>
      <c r="R49" s="631">
        <v>29.3</v>
      </c>
      <c r="S49" s="632"/>
      <c r="T49" s="639">
        <v>24.0</v>
      </c>
      <c r="U49" s="639">
        <v>24.0</v>
      </c>
      <c r="V49" s="634">
        <f t="array" ref="V49">_xlfn.XLOOKUP(T49, СПР.МОНТ[AWG], СПР.МОНТ[ГОСТ], "")</f>
        <v>0.2</v>
      </c>
      <c r="W49" s="634">
        <f t="array" ref="W49">_xlfn.XLOOKUP(U49, СПР.МОНТ[AWG], СПР.МОНТ[ГОСТ], "")</f>
        <v>0.2</v>
      </c>
      <c r="X49" s="632">
        <v>1.3</v>
      </c>
      <c r="Y49" s="632">
        <v>3.1</v>
      </c>
      <c r="Z49" s="632" t="s">
        <v>7504</v>
      </c>
      <c r="AA49" s="632">
        <v>9.0</v>
      </c>
      <c r="AB49" s="635" t="s">
        <v>7516</v>
      </c>
      <c r="AC49" s="636" t="s">
        <v>7491</v>
      </c>
    </row>
    <row r="50">
      <c r="A50" s="622" t="s">
        <v>7047</v>
      </c>
      <c r="B50" s="623" t="s">
        <v>3885</v>
      </c>
      <c r="C50" s="637" t="s">
        <v>3913</v>
      </c>
      <c r="D50" s="625">
        <v>5557.0</v>
      </c>
      <c r="E50" s="625">
        <v>4.2</v>
      </c>
      <c r="F50" s="625" t="s">
        <v>3308</v>
      </c>
      <c r="G50" s="626" t="s">
        <v>7517</v>
      </c>
      <c r="H50" s="627">
        <v>3.9000184E7</v>
      </c>
      <c r="I50" s="638" t="s">
        <v>3919</v>
      </c>
      <c r="J50" s="625"/>
      <c r="K50" s="622" t="b">
        <v>1</v>
      </c>
      <c r="L50" s="622" t="b">
        <v>1</v>
      </c>
      <c r="M50" s="632" t="s">
        <v>3922</v>
      </c>
      <c r="N50" s="628"/>
      <c r="O50" s="629"/>
      <c r="P50" s="630" t="s">
        <v>9464</v>
      </c>
      <c r="Q50" s="622">
        <v>1.62</v>
      </c>
      <c r="R50" s="631">
        <v>39.0</v>
      </c>
      <c r="S50" s="632"/>
      <c r="T50" s="639">
        <v>22.0</v>
      </c>
      <c r="U50" s="639">
        <v>22.0</v>
      </c>
      <c r="V50" s="634">
        <f t="array" ref="V50">_xlfn.XLOOKUP(T50, СПР.МОНТ[AWG], СПР.МОНТ[ГОСТ], "")</f>
        <v>0.35</v>
      </c>
      <c r="W50" s="634">
        <f t="array" ref="W50">_xlfn.XLOOKUP(U50, СПР.МОНТ[AWG], СПР.МОНТ[ГОСТ], "")</f>
        <v>0.35</v>
      </c>
      <c r="X50" s="632">
        <v>1.3</v>
      </c>
      <c r="Y50" s="632">
        <v>3.1</v>
      </c>
      <c r="Z50" s="632" t="s">
        <v>7508</v>
      </c>
      <c r="AA50" s="632">
        <v>9.0</v>
      </c>
      <c r="AB50" s="635" t="s">
        <v>7518</v>
      </c>
      <c r="AC50" s="636" t="s">
        <v>7495</v>
      </c>
    </row>
    <row r="51">
      <c r="A51" s="622" t="s">
        <v>7047</v>
      </c>
      <c r="B51" s="623" t="s">
        <v>3885</v>
      </c>
      <c r="C51" s="637" t="s">
        <v>3913</v>
      </c>
      <c r="D51" s="625">
        <v>5557.0</v>
      </c>
      <c r="E51" s="625">
        <v>4.2</v>
      </c>
      <c r="F51" s="625" t="s">
        <v>3308</v>
      </c>
      <c r="G51" s="626" t="s">
        <v>7517</v>
      </c>
      <c r="H51" s="627">
        <v>3.9000184E7</v>
      </c>
      <c r="I51" s="638" t="s">
        <v>3919</v>
      </c>
      <c r="J51" s="627"/>
      <c r="K51" s="622" t="b">
        <v>1</v>
      </c>
      <c r="L51" s="622" t="b">
        <v>1</v>
      </c>
      <c r="M51" s="632" t="s">
        <v>3922</v>
      </c>
      <c r="N51" s="628"/>
      <c r="O51" s="629"/>
      <c r="P51" s="630" t="s">
        <v>9465</v>
      </c>
      <c r="Q51" s="622">
        <v>1.62</v>
      </c>
      <c r="R51" s="631">
        <v>29.0</v>
      </c>
      <c r="S51" s="632"/>
      <c r="T51" s="639">
        <v>24.0</v>
      </c>
      <c r="U51" s="639">
        <v>24.0</v>
      </c>
      <c r="V51" s="634">
        <f t="array" ref="V51">_xlfn.XLOOKUP(T51, СПР.МОНТ[AWG], СПР.МОНТ[ГОСТ], "")</f>
        <v>0.2</v>
      </c>
      <c r="W51" s="634">
        <f t="array" ref="W51">_xlfn.XLOOKUP(U51, СПР.МОНТ[AWG], СПР.МОНТ[ГОСТ], "")</f>
        <v>0.2</v>
      </c>
      <c r="X51" s="632">
        <v>1.3</v>
      </c>
      <c r="Y51" s="632">
        <v>3.1</v>
      </c>
      <c r="Z51" s="632" t="s">
        <v>7508</v>
      </c>
      <c r="AA51" s="632">
        <v>9.0</v>
      </c>
      <c r="AB51" s="635" t="s">
        <v>7518</v>
      </c>
      <c r="AC51" s="636" t="s">
        <v>7495</v>
      </c>
    </row>
    <row r="52">
      <c r="A52" s="622" t="s">
        <v>7047</v>
      </c>
      <c r="B52" s="623" t="s">
        <v>3885</v>
      </c>
      <c r="C52" s="637" t="s">
        <v>3913</v>
      </c>
      <c r="D52" s="625">
        <v>5557.0</v>
      </c>
      <c r="E52" s="625">
        <v>4.2</v>
      </c>
      <c r="F52" s="625" t="s">
        <v>3308</v>
      </c>
      <c r="G52" s="626" t="s">
        <v>7517</v>
      </c>
      <c r="H52" s="627">
        <v>3.9000184E7</v>
      </c>
      <c r="I52" s="638" t="s">
        <v>3919</v>
      </c>
      <c r="J52" s="627"/>
      <c r="K52" s="622" t="b">
        <v>1</v>
      </c>
      <c r="L52" s="622" t="b">
        <v>1</v>
      </c>
      <c r="M52" s="632" t="s">
        <v>3922</v>
      </c>
      <c r="N52" s="628"/>
      <c r="O52" s="629"/>
      <c r="P52" s="630" t="s">
        <v>9466</v>
      </c>
      <c r="Q52" s="622">
        <v>1.46</v>
      </c>
      <c r="R52" s="631">
        <v>19.0</v>
      </c>
      <c r="S52" s="632"/>
      <c r="T52" s="639">
        <v>26.0</v>
      </c>
      <c r="U52" s="639">
        <v>26.0</v>
      </c>
      <c r="V52" s="634">
        <f t="array" ref="V52">_xlfn.XLOOKUP(T52, СПР.МОНТ[AWG], СПР.МОНТ[ГОСТ], "")</f>
        <v>0.12</v>
      </c>
      <c r="W52" s="634">
        <f t="array" ref="W52">_xlfn.XLOOKUP(U52, СПР.МОНТ[AWG], СПР.МОНТ[ГОСТ], "")</f>
        <v>0.12</v>
      </c>
      <c r="X52" s="632">
        <v>1.3</v>
      </c>
      <c r="Y52" s="632">
        <v>3.1</v>
      </c>
      <c r="Z52" s="632" t="s">
        <v>7508</v>
      </c>
      <c r="AA52" s="632">
        <v>9.0</v>
      </c>
      <c r="AB52" s="635" t="s">
        <v>7518</v>
      </c>
      <c r="AC52" s="636" t="s">
        <v>7495</v>
      </c>
    </row>
    <row r="53">
      <c r="A53" s="622" t="s">
        <v>7047</v>
      </c>
      <c r="B53" s="623" t="s">
        <v>3885</v>
      </c>
      <c r="C53" s="637" t="s">
        <v>3913</v>
      </c>
      <c r="D53" s="625">
        <v>5557.0</v>
      </c>
      <c r="E53" s="625">
        <v>4.2</v>
      </c>
      <c r="F53" s="625" t="s">
        <v>3308</v>
      </c>
      <c r="G53" s="626" t="s">
        <v>7517</v>
      </c>
      <c r="H53" s="627">
        <v>3.9000184E7</v>
      </c>
      <c r="I53" s="638" t="s">
        <v>3919</v>
      </c>
      <c r="J53" s="627"/>
      <c r="K53" s="622" t="b">
        <v>1</v>
      </c>
      <c r="L53" s="622" t="b">
        <v>1</v>
      </c>
      <c r="M53" s="632" t="s">
        <v>3922</v>
      </c>
      <c r="N53" s="628"/>
      <c r="O53" s="629"/>
      <c r="P53" s="630" t="s">
        <v>9467</v>
      </c>
      <c r="Q53" s="622">
        <v>1.46</v>
      </c>
      <c r="R53" s="631">
        <v>9.8</v>
      </c>
      <c r="S53" s="632"/>
      <c r="T53" s="639">
        <v>28.0</v>
      </c>
      <c r="U53" s="639">
        <v>28.0</v>
      </c>
      <c r="V53" s="634">
        <f t="array" ref="V53">_xlfn.XLOOKUP(T53, СПР.МОНТ[AWG], СПР.МОНТ[ГОСТ], "")</f>
        <v>0.08</v>
      </c>
      <c r="W53" s="634">
        <f t="array" ref="W53">_xlfn.XLOOKUP(U53, СПР.МОНТ[AWG], СПР.МОНТ[ГОСТ], "")</f>
        <v>0.08</v>
      </c>
      <c r="X53" s="632">
        <v>1.3</v>
      </c>
      <c r="Y53" s="632">
        <v>3.1</v>
      </c>
      <c r="Z53" s="632" t="s">
        <v>7508</v>
      </c>
      <c r="AA53" s="632">
        <v>9.0</v>
      </c>
      <c r="AB53" s="635" t="s">
        <v>7518</v>
      </c>
      <c r="AC53" s="636" t="s">
        <v>7495</v>
      </c>
    </row>
    <row r="54">
      <c r="A54" s="622" t="s">
        <v>7047</v>
      </c>
      <c r="B54" s="623" t="s">
        <v>3885</v>
      </c>
      <c r="C54" s="637" t="s">
        <v>3913</v>
      </c>
      <c r="D54" s="625">
        <v>5557.0</v>
      </c>
      <c r="E54" s="625">
        <v>4.2</v>
      </c>
      <c r="F54" s="625" t="s">
        <v>3308</v>
      </c>
      <c r="G54" s="626" t="s">
        <v>7519</v>
      </c>
      <c r="H54" s="627">
        <v>3.9000186E7</v>
      </c>
      <c r="I54" s="638" t="s">
        <v>3919</v>
      </c>
      <c r="J54" s="625"/>
      <c r="K54" s="622" t="b">
        <v>1</v>
      </c>
      <c r="L54" s="622" t="b">
        <v>1</v>
      </c>
      <c r="M54" s="632" t="s">
        <v>3922</v>
      </c>
      <c r="N54" s="628"/>
      <c r="O54" s="629"/>
      <c r="P54" s="630" t="s">
        <v>4009</v>
      </c>
      <c r="Q54" s="622" t="s">
        <v>7503</v>
      </c>
      <c r="R54" s="631">
        <v>68.5</v>
      </c>
      <c r="S54" s="632"/>
      <c r="T54" s="639">
        <v>16.0</v>
      </c>
      <c r="U54" s="639">
        <v>16.0</v>
      </c>
      <c r="V54" s="634">
        <f t="array" ref="V54">_xlfn.XLOOKUP(T54, СПР.МОНТ[AWG], СПР.МОНТ[ГОСТ], "")</f>
        <v>1.5</v>
      </c>
      <c r="W54" s="634">
        <f t="array" ref="W54">_xlfn.XLOOKUP(U54, СПР.МОНТ[AWG], СПР.МОНТ[ГОСТ], "")</f>
        <v>1.5</v>
      </c>
      <c r="X54" s="632">
        <v>1.3</v>
      </c>
      <c r="Y54" s="632">
        <v>3.1</v>
      </c>
      <c r="Z54" s="632" t="s">
        <v>7511</v>
      </c>
      <c r="AA54" s="632">
        <v>9.0</v>
      </c>
      <c r="AB54" s="635" t="s">
        <v>7520</v>
      </c>
      <c r="AC54" s="636" t="s">
        <v>7506</v>
      </c>
    </row>
    <row r="55">
      <c r="A55" s="622" t="s">
        <v>7047</v>
      </c>
      <c r="B55" s="623" t="s">
        <v>3885</v>
      </c>
      <c r="C55" s="637" t="s">
        <v>3913</v>
      </c>
      <c r="D55" s="625">
        <v>5557.0</v>
      </c>
      <c r="E55" s="625">
        <v>4.2</v>
      </c>
      <c r="F55" s="625" t="s">
        <v>3308</v>
      </c>
      <c r="G55" s="626" t="s">
        <v>7521</v>
      </c>
      <c r="H55" s="627">
        <v>3.9000208E7</v>
      </c>
      <c r="I55" s="638" t="s">
        <v>3919</v>
      </c>
      <c r="J55" s="625"/>
      <c r="K55" s="622" t="b">
        <v>1</v>
      </c>
      <c r="L55" s="622" t="b">
        <v>1</v>
      </c>
      <c r="M55" s="632" t="s">
        <v>3922</v>
      </c>
      <c r="N55" s="628"/>
      <c r="O55" s="629"/>
      <c r="P55" s="630" t="s">
        <v>9455</v>
      </c>
      <c r="Q55" s="622">
        <v>2.38</v>
      </c>
      <c r="R55" s="631">
        <v>88.0</v>
      </c>
      <c r="S55" s="632"/>
      <c r="T55" s="639">
        <v>18.0</v>
      </c>
      <c r="U55" s="639">
        <v>18.0</v>
      </c>
      <c r="V55" s="634">
        <f t="array" ref="V55">_xlfn.XLOOKUP(T55, СПР.МОНТ[AWG], СПР.МОНТ[ГОСТ], "")</f>
        <v>0.75</v>
      </c>
      <c r="W55" s="634">
        <f t="array" ref="W55">_xlfn.XLOOKUP(U55, СПР.МОНТ[AWG], СПР.МОНТ[ГОСТ], "")</f>
        <v>0.75</v>
      </c>
      <c r="X55" s="632">
        <v>1.3</v>
      </c>
      <c r="Y55" s="632">
        <v>3.1</v>
      </c>
      <c r="Z55" s="632" t="s">
        <v>7522</v>
      </c>
      <c r="AA55" s="632">
        <v>9.0</v>
      </c>
      <c r="AB55" s="635" t="s">
        <v>7523</v>
      </c>
      <c r="AC55" s="636" t="s">
        <v>7491</v>
      </c>
    </row>
    <row r="56">
      <c r="A56" s="622" t="s">
        <v>7047</v>
      </c>
      <c r="B56" s="623" t="s">
        <v>3885</v>
      </c>
      <c r="C56" s="637" t="s">
        <v>3913</v>
      </c>
      <c r="D56" s="625">
        <v>5557.0</v>
      </c>
      <c r="E56" s="625">
        <v>4.2</v>
      </c>
      <c r="F56" s="625" t="s">
        <v>3308</v>
      </c>
      <c r="G56" s="626" t="s">
        <v>7521</v>
      </c>
      <c r="H56" s="627">
        <v>3.9000208E7</v>
      </c>
      <c r="I56" s="638" t="s">
        <v>3919</v>
      </c>
      <c r="J56" s="627"/>
      <c r="K56" s="622" t="b">
        <v>1</v>
      </c>
      <c r="L56" s="622" t="b">
        <v>1</v>
      </c>
      <c r="M56" s="632" t="s">
        <v>3922</v>
      </c>
      <c r="N56" s="628"/>
      <c r="O56" s="629"/>
      <c r="P56" s="630" t="s">
        <v>9462</v>
      </c>
      <c r="Q56" s="622">
        <v>2.24</v>
      </c>
      <c r="R56" s="631">
        <v>58.7</v>
      </c>
      <c r="S56" s="632"/>
      <c r="T56" s="639">
        <v>20.0</v>
      </c>
      <c r="U56" s="639">
        <v>20.0</v>
      </c>
      <c r="V56" s="634">
        <f t="array" ref="V56">_xlfn.XLOOKUP(T56, СПР.МОНТ[AWG], СПР.МОНТ[ГОСТ], "")</f>
        <v>0.5</v>
      </c>
      <c r="W56" s="634">
        <f t="array" ref="W56">_xlfn.XLOOKUP(U56, СПР.МОНТ[AWG], СПР.МОНТ[ГОСТ], "")</f>
        <v>0.5</v>
      </c>
      <c r="X56" s="632">
        <v>1.3</v>
      </c>
      <c r="Y56" s="632">
        <v>3.1</v>
      </c>
      <c r="Z56" s="632" t="s">
        <v>7522</v>
      </c>
      <c r="AA56" s="632">
        <v>9.0</v>
      </c>
      <c r="AB56" s="635" t="s">
        <v>7523</v>
      </c>
      <c r="AC56" s="636" t="s">
        <v>7491</v>
      </c>
    </row>
    <row r="57">
      <c r="A57" s="622" t="s">
        <v>7047</v>
      </c>
      <c r="B57" s="623" t="s">
        <v>3885</v>
      </c>
      <c r="C57" s="637" t="s">
        <v>3913</v>
      </c>
      <c r="D57" s="625">
        <v>5557.0</v>
      </c>
      <c r="E57" s="625">
        <v>4.2</v>
      </c>
      <c r="F57" s="625" t="s">
        <v>3308</v>
      </c>
      <c r="G57" s="626" t="s">
        <v>7521</v>
      </c>
      <c r="H57" s="627">
        <v>3.9000208E7</v>
      </c>
      <c r="I57" s="638" t="s">
        <v>3919</v>
      </c>
      <c r="J57" s="627"/>
      <c r="K57" s="622" t="b">
        <v>1</v>
      </c>
      <c r="L57" s="622" t="b">
        <v>1</v>
      </c>
      <c r="M57" s="632" t="s">
        <v>3922</v>
      </c>
      <c r="N57" s="628"/>
      <c r="O57" s="629"/>
      <c r="P57" s="630" t="s">
        <v>9456</v>
      </c>
      <c r="Q57" s="622">
        <v>2.24</v>
      </c>
      <c r="R57" s="631">
        <v>39.1</v>
      </c>
      <c r="S57" s="632"/>
      <c r="T57" s="639">
        <v>22.0</v>
      </c>
      <c r="U57" s="639">
        <v>22.0</v>
      </c>
      <c r="V57" s="634">
        <f t="array" ref="V57">_xlfn.XLOOKUP(T57, СПР.МОНТ[AWG], СПР.МОНТ[ГОСТ], "")</f>
        <v>0.35</v>
      </c>
      <c r="W57" s="634">
        <f t="array" ref="W57">_xlfn.XLOOKUP(U57, СПР.МОНТ[AWG], СПР.МОНТ[ГОСТ], "")</f>
        <v>0.35</v>
      </c>
      <c r="X57" s="632">
        <v>1.3</v>
      </c>
      <c r="Y57" s="632">
        <v>3.1</v>
      </c>
      <c r="Z57" s="632" t="s">
        <v>7522</v>
      </c>
      <c r="AA57" s="632">
        <v>9.0</v>
      </c>
      <c r="AB57" s="635" t="s">
        <v>7523</v>
      </c>
      <c r="AC57" s="636" t="s">
        <v>7491</v>
      </c>
    </row>
    <row r="58">
      <c r="A58" s="622" t="s">
        <v>7047</v>
      </c>
      <c r="B58" s="623" t="s">
        <v>3885</v>
      </c>
      <c r="C58" s="637" t="s">
        <v>3913</v>
      </c>
      <c r="D58" s="625">
        <v>5557.0</v>
      </c>
      <c r="E58" s="625">
        <v>4.2</v>
      </c>
      <c r="F58" s="625" t="s">
        <v>3308</v>
      </c>
      <c r="G58" s="626" t="s">
        <v>7521</v>
      </c>
      <c r="H58" s="627">
        <v>3.9000208E7</v>
      </c>
      <c r="I58" s="638" t="s">
        <v>3919</v>
      </c>
      <c r="J58" s="627"/>
      <c r="K58" s="622" t="b">
        <v>1</v>
      </c>
      <c r="L58" s="622" t="b">
        <v>1</v>
      </c>
      <c r="M58" s="632" t="s">
        <v>3922</v>
      </c>
      <c r="N58" s="628"/>
      <c r="O58" s="629"/>
      <c r="P58" s="630" t="s">
        <v>9463</v>
      </c>
      <c r="Q58" s="622">
        <v>2.21</v>
      </c>
      <c r="R58" s="631">
        <v>29.3</v>
      </c>
      <c r="S58" s="632"/>
      <c r="T58" s="639">
        <v>24.0</v>
      </c>
      <c r="U58" s="639">
        <v>24.0</v>
      </c>
      <c r="V58" s="634">
        <f t="array" ref="V58">_xlfn.XLOOKUP(T58, СПР.МОНТ[AWG], СПР.МОНТ[ГОСТ], "")</f>
        <v>0.2</v>
      </c>
      <c r="W58" s="634">
        <f t="array" ref="W58">_xlfn.XLOOKUP(U58, СПР.МОНТ[AWG], СПР.МОНТ[ГОСТ], "")</f>
        <v>0.2</v>
      </c>
      <c r="X58" s="632">
        <v>1.3</v>
      </c>
      <c r="Y58" s="632">
        <v>3.1</v>
      </c>
      <c r="Z58" s="632" t="s">
        <v>7522</v>
      </c>
      <c r="AA58" s="632">
        <v>9.0</v>
      </c>
      <c r="AB58" s="635" t="s">
        <v>7523</v>
      </c>
      <c r="AC58" s="636" t="s">
        <v>7491</v>
      </c>
    </row>
    <row r="59">
      <c r="A59" s="622" t="s">
        <v>7047</v>
      </c>
      <c r="B59" s="623" t="s">
        <v>3885</v>
      </c>
      <c r="C59" s="637" t="s">
        <v>3913</v>
      </c>
      <c r="D59" s="625">
        <v>5557.0</v>
      </c>
      <c r="E59" s="625">
        <v>4.2</v>
      </c>
      <c r="F59" s="625" t="s">
        <v>3308</v>
      </c>
      <c r="G59" s="626" t="s">
        <v>7524</v>
      </c>
      <c r="H59" s="627">
        <v>3.900021E7</v>
      </c>
      <c r="I59" s="638" t="s">
        <v>3919</v>
      </c>
      <c r="J59" s="625"/>
      <c r="K59" s="622" t="b">
        <v>1</v>
      </c>
      <c r="L59" s="622" t="b">
        <v>1</v>
      </c>
      <c r="M59" s="632" t="s">
        <v>3922</v>
      </c>
      <c r="N59" s="628"/>
      <c r="O59" s="629"/>
      <c r="P59" s="630" t="s">
        <v>9464</v>
      </c>
      <c r="Q59" s="622">
        <v>1.62</v>
      </c>
      <c r="R59" s="631">
        <v>39.0</v>
      </c>
      <c r="S59" s="632"/>
      <c r="T59" s="639">
        <v>22.0</v>
      </c>
      <c r="U59" s="639">
        <v>22.0</v>
      </c>
      <c r="V59" s="634">
        <f t="array" ref="V59">_xlfn.XLOOKUP(T59, СПР.МОНТ[AWG], СПР.МОНТ[ГОСТ], "")</f>
        <v>0.35</v>
      </c>
      <c r="W59" s="634">
        <f t="array" ref="W59">_xlfn.XLOOKUP(U59, СПР.МОНТ[AWG], СПР.МОНТ[ГОСТ], "")</f>
        <v>0.35</v>
      </c>
      <c r="X59" s="632">
        <v>1.3</v>
      </c>
      <c r="Y59" s="632">
        <v>3.1</v>
      </c>
      <c r="Z59" s="632" t="s">
        <v>7525</v>
      </c>
      <c r="AA59" s="632">
        <v>13.0</v>
      </c>
      <c r="AB59" s="635" t="s">
        <v>7526</v>
      </c>
      <c r="AC59" s="636" t="s">
        <v>7495</v>
      </c>
    </row>
    <row r="60">
      <c r="A60" s="622" t="s">
        <v>7047</v>
      </c>
      <c r="B60" s="623" t="s">
        <v>3885</v>
      </c>
      <c r="C60" s="637" t="s">
        <v>3913</v>
      </c>
      <c r="D60" s="625">
        <v>5557.0</v>
      </c>
      <c r="E60" s="625">
        <v>4.2</v>
      </c>
      <c r="F60" s="625" t="s">
        <v>3308</v>
      </c>
      <c r="G60" s="626" t="s">
        <v>7524</v>
      </c>
      <c r="H60" s="627">
        <v>3.900021E7</v>
      </c>
      <c r="I60" s="638" t="s">
        <v>3919</v>
      </c>
      <c r="J60" s="627"/>
      <c r="K60" s="622" t="b">
        <v>1</v>
      </c>
      <c r="L60" s="622" t="b">
        <v>1</v>
      </c>
      <c r="M60" s="632" t="s">
        <v>3922</v>
      </c>
      <c r="N60" s="628"/>
      <c r="O60" s="629"/>
      <c r="P60" s="630" t="s">
        <v>9465</v>
      </c>
      <c r="Q60" s="622">
        <v>1.62</v>
      </c>
      <c r="R60" s="631">
        <v>29.0</v>
      </c>
      <c r="S60" s="632"/>
      <c r="T60" s="639">
        <v>24.0</v>
      </c>
      <c r="U60" s="639">
        <v>24.0</v>
      </c>
      <c r="V60" s="634">
        <f t="array" ref="V60">_xlfn.XLOOKUP(T60, СПР.МОНТ[AWG], СПР.МОНТ[ГОСТ], "")</f>
        <v>0.2</v>
      </c>
      <c r="W60" s="634">
        <f t="array" ref="W60">_xlfn.XLOOKUP(U60, СПР.МОНТ[AWG], СПР.МОНТ[ГОСТ], "")</f>
        <v>0.2</v>
      </c>
      <c r="X60" s="632">
        <v>1.3</v>
      </c>
      <c r="Y60" s="632">
        <v>3.1</v>
      </c>
      <c r="Z60" s="632" t="s">
        <v>7525</v>
      </c>
      <c r="AA60" s="632">
        <v>13.0</v>
      </c>
      <c r="AB60" s="635" t="s">
        <v>7526</v>
      </c>
      <c r="AC60" s="636" t="s">
        <v>7495</v>
      </c>
    </row>
    <row r="61">
      <c r="A61" s="622" t="s">
        <v>7047</v>
      </c>
      <c r="B61" s="623" t="s">
        <v>3885</v>
      </c>
      <c r="C61" s="637" t="s">
        <v>3913</v>
      </c>
      <c r="D61" s="625">
        <v>5557.0</v>
      </c>
      <c r="E61" s="625">
        <v>4.2</v>
      </c>
      <c r="F61" s="625" t="s">
        <v>3308</v>
      </c>
      <c r="G61" s="626" t="s">
        <v>7524</v>
      </c>
      <c r="H61" s="627">
        <v>3.900021E7</v>
      </c>
      <c r="I61" s="638" t="s">
        <v>3919</v>
      </c>
      <c r="J61" s="627"/>
      <c r="K61" s="622" t="b">
        <v>1</v>
      </c>
      <c r="L61" s="622" t="b">
        <v>1</v>
      </c>
      <c r="M61" s="632" t="s">
        <v>3922</v>
      </c>
      <c r="N61" s="628"/>
      <c r="O61" s="629"/>
      <c r="P61" s="630" t="s">
        <v>9466</v>
      </c>
      <c r="Q61" s="622">
        <v>1.46</v>
      </c>
      <c r="R61" s="631">
        <v>19.0</v>
      </c>
      <c r="S61" s="632"/>
      <c r="T61" s="639">
        <v>26.0</v>
      </c>
      <c r="U61" s="639">
        <v>26.0</v>
      </c>
      <c r="V61" s="634">
        <f t="array" ref="V61">_xlfn.XLOOKUP(T61, СПР.МОНТ[AWG], СПР.МОНТ[ГОСТ], "")</f>
        <v>0.12</v>
      </c>
      <c r="W61" s="634">
        <f t="array" ref="W61">_xlfn.XLOOKUP(U61, СПР.МОНТ[AWG], СПР.МОНТ[ГОСТ], "")</f>
        <v>0.12</v>
      </c>
      <c r="X61" s="632">
        <v>1.3</v>
      </c>
      <c r="Y61" s="632">
        <v>3.1</v>
      </c>
      <c r="Z61" s="632" t="s">
        <v>7525</v>
      </c>
      <c r="AA61" s="632">
        <v>13.0</v>
      </c>
      <c r="AB61" s="635" t="s">
        <v>7526</v>
      </c>
      <c r="AC61" s="636" t="s">
        <v>7495</v>
      </c>
    </row>
    <row r="62">
      <c r="A62" s="622" t="s">
        <v>7047</v>
      </c>
      <c r="B62" s="623" t="s">
        <v>3885</v>
      </c>
      <c r="C62" s="637" t="s">
        <v>3913</v>
      </c>
      <c r="D62" s="625">
        <v>5557.0</v>
      </c>
      <c r="E62" s="625">
        <v>4.2</v>
      </c>
      <c r="F62" s="625" t="s">
        <v>3308</v>
      </c>
      <c r="G62" s="626" t="s">
        <v>7524</v>
      </c>
      <c r="H62" s="627">
        <v>3.900021E7</v>
      </c>
      <c r="I62" s="638" t="s">
        <v>3919</v>
      </c>
      <c r="J62" s="627"/>
      <c r="K62" s="622" t="b">
        <v>1</v>
      </c>
      <c r="L62" s="622" t="b">
        <v>1</v>
      </c>
      <c r="M62" s="632" t="s">
        <v>3922</v>
      </c>
      <c r="N62" s="628"/>
      <c r="O62" s="629"/>
      <c r="P62" s="630" t="s">
        <v>9467</v>
      </c>
      <c r="Q62" s="622">
        <v>1.46</v>
      </c>
      <c r="R62" s="631">
        <v>9.8</v>
      </c>
      <c r="S62" s="632"/>
      <c r="T62" s="639">
        <v>28.0</v>
      </c>
      <c r="U62" s="639">
        <v>28.0</v>
      </c>
      <c r="V62" s="634">
        <f t="array" ref="V62">_xlfn.XLOOKUP(T62, СПР.МОНТ[AWG], СПР.МОНТ[ГОСТ], "")</f>
        <v>0.08</v>
      </c>
      <c r="W62" s="634">
        <f t="array" ref="W62">_xlfn.XLOOKUP(U62, СПР.МОНТ[AWG], СПР.МОНТ[ГОСТ], "")</f>
        <v>0.08</v>
      </c>
      <c r="X62" s="632">
        <v>1.3</v>
      </c>
      <c r="Y62" s="632">
        <v>3.1</v>
      </c>
      <c r="Z62" s="632" t="s">
        <v>7525</v>
      </c>
      <c r="AA62" s="632">
        <v>13.0</v>
      </c>
      <c r="AB62" s="635" t="s">
        <v>7526</v>
      </c>
      <c r="AC62" s="636" t="s">
        <v>7495</v>
      </c>
    </row>
    <row r="63">
      <c r="A63" s="622" t="s">
        <v>7047</v>
      </c>
      <c r="B63" s="623" t="s">
        <v>3885</v>
      </c>
      <c r="C63" s="637" t="s">
        <v>3913</v>
      </c>
      <c r="D63" s="625">
        <v>5557.0</v>
      </c>
      <c r="E63" s="625">
        <v>4.2</v>
      </c>
      <c r="F63" s="625" t="s">
        <v>3308</v>
      </c>
      <c r="G63" s="626" t="s">
        <v>7527</v>
      </c>
      <c r="H63" s="627">
        <v>3.9000429E7</v>
      </c>
      <c r="I63" s="638" t="s">
        <v>3919</v>
      </c>
      <c r="J63" s="625"/>
      <c r="K63" s="622" t="b">
        <v>1</v>
      </c>
      <c r="L63" s="622" t="b">
        <v>1</v>
      </c>
      <c r="M63" s="632" t="s">
        <v>3922</v>
      </c>
      <c r="N63" s="628"/>
      <c r="O63" s="629"/>
      <c r="P63" s="630" t="s">
        <v>9455</v>
      </c>
      <c r="Q63" s="622">
        <v>2.38</v>
      </c>
      <c r="R63" s="631">
        <v>88.0</v>
      </c>
      <c r="S63" s="632"/>
      <c r="T63" s="639">
        <v>18.0</v>
      </c>
      <c r="U63" s="639">
        <v>18.0</v>
      </c>
      <c r="V63" s="634">
        <f t="array" ref="V63">_xlfn.XLOOKUP(T63, СПР.МОНТ[AWG], СПР.МОНТ[ГОСТ], "")</f>
        <v>0.75</v>
      </c>
      <c r="W63" s="634">
        <f t="array" ref="W63">_xlfn.XLOOKUP(U63, СПР.МОНТ[AWG], СПР.МОНТ[ГОСТ], "")</f>
        <v>0.75</v>
      </c>
      <c r="X63" s="632">
        <v>1.8</v>
      </c>
      <c r="Y63" s="632">
        <v>3.1</v>
      </c>
      <c r="Z63" s="632" t="s">
        <v>7522</v>
      </c>
      <c r="AA63" s="632">
        <v>9.0</v>
      </c>
      <c r="AB63" s="635" t="s">
        <v>7528</v>
      </c>
      <c r="AC63" s="636" t="s">
        <v>7491</v>
      </c>
    </row>
    <row r="64">
      <c r="A64" s="622" t="s">
        <v>7047</v>
      </c>
      <c r="B64" s="623" t="s">
        <v>3885</v>
      </c>
      <c r="C64" s="637" t="s">
        <v>3913</v>
      </c>
      <c r="D64" s="625">
        <v>5557.0</v>
      </c>
      <c r="E64" s="625">
        <v>4.2</v>
      </c>
      <c r="F64" s="625" t="s">
        <v>3308</v>
      </c>
      <c r="G64" s="626" t="s">
        <v>7527</v>
      </c>
      <c r="H64" s="627">
        <v>3.9000429E7</v>
      </c>
      <c r="I64" s="638" t="s">
        <v>3919</v>
      </c>
      <c r="J64" s="627"/>
      <c r="K64" s="622" t="b">
        <v>1</v>
      </c>
      <c r="L64" s="622" t="b">
        <v>1</v>
      </c>
      <c r="M64" s="632" t="s">
        <v>3922</v>
      </c>
      <c r="N64" s="628"/>
      <c r="O64" s="629"/>
      <c r="P64" s="630" t="s">
        <v>9462</v>
      </c>
      <c r="Q64" s="622">
        <v>2.24</v>
      </c>
      <c r="R64" s="631">
        <v>58.7</v>
      </c>
      <c r="S64" s="632"/>
      <c r="T64" s="639">
        <v>20.0</v>
      </c>
      <c r="U64" s="639">
        <v>20.0</v>
      </c>
      <c r="V64" s="634">
        <f t="array" ref="V64">_xlfn.XLOOKUP(T64, СПР.МОНТ[AWG], СПР.МОНТ[ГОСТ], "")</f>
        <v>0.5</v>
      </c>
      <c r="W64" s="634">
        <f t="array" ref="W64">_xlfn.XLOOKUP(U64, СПР.МОНТ[AWG], СПР.МОНТ[ГОСТ], "")</f>
        <v>0.5</v>
      </c>
      <c r="X64" s="632">
        <v>1.8</v>
      </c>
      <c r="Y64" s="632">
        <v>3.1</v>
      </c>
      <c r="Z64" s="632" t="s">
        <v>7522</v>
      </c>
      <c r="AA64" s="632">
        <v>9.0</v>
      </c>
      <c r="AB64" s="635" t="s">
        <v>7528</v>
      </c>
      <c r="AC64" s="636" t="s">
        <v>7491</v>
      </c>
    </row>
    <row r="65">
      <c r="A65" s="622" t="s">
        <v>7047</v>
      </c>
      <c r="B65" s="623" t="s">
        <v>3885</v>
      </c>
      <c r="C65" s="637" t="s">
        <v>3913</v>
      </c>
      <c r="D65" s="625">
        <v>5557.0</v>
      </c>
      <c r="E65" s="625">
        <v>4.2</v>
      </c>
      <c r="F65" s="625" t="s">
        <v>3308</v>
      </c>
      <c r="G65" s="626" t="s">
        <v>7527</v>
      </c>
      <c r="H65" s="627">
        <v>3.9000429E7</v>
      </c>
      <c r="I65" s="638" t="s">
        <v>3919</v>
      </c>
      <c r="J65" s="627"/>
      <c r="K65" s="622" t="b">
        <v>1</v>
      </c>
      <c r="L65" s="622" t="b">
        <v>1</v>
      </c>
      <c r="M65" s="632" t="s">
        <v>3922</v>
      </c>
      <c r="N65" s="628"/>
      <c r="O65" s="629"/>
      <c r="P65" s="630" t="s">
        <v>9456</v>
      </c>
      <c r="Q65" s="622">
        <v>2.24</v>
      </c>
      <c r="R65" s="631">
        <v>39.1</v>
      </c>
      <c r="S65" s="632"/>
      <c r="T65" s="639">
        <v>22.0</v>
      </c>
      <c r="U65" s="639">
        <v>22.0</v>
      </c>
      <c r="V65" s="634">
        <f t="array" ref="V65">_xlfn.XLOOKUP(T65, СПР.МОНТ[AWG], СПР.МОНТ[ГОСТ], "")</f>
        <v>0.35</v>
      </c>
      <c r="W65" s="634">
        <f t="array" ref="W65">_xlfn.XLOOKUP(U65, СПР.МОНТ[AWG], СПР.МОНТ[ГОСТ], "")</f>
        <v>0.35</v>
      </c>
      <c r="X65" s="632">
        <v>1.8</v>
      </c>
      <c r="Y65" s="632">
        <v>3.1</v>
      </c>
      <c r="Z65" s="632" t="s">
        <v>7522</v>
      </c>
      <c r="AA65" s="632">
        <v>9.0</v>
      </c>
      <c r="AB65" s="635" t="s">
        <v>7528</v>
      </c>
      <c r="AC65" s="636" t="s">
        <v>7491</v>
      </c>
    </row>
    <row r="66">
      <c r="A66" s="622" t="s">
        <v>7047</v>
      </c>
      <c r="B66" s="623" t="s">
        <v>3885</v>
      </c>
      <c r="C66" s="637" t="s">
        <v>3913</v>
      </c>
      <c r="D66" s="625">
        <v>5557.0</v>
      </c>
      <c r="E66" s="625">
        <v>4.2</v>
      </c>
      <c r="F66" s="625" t="s">
        <v>3308</v>
      </c>
      <c r="G66" s="626" t="s">
        <v>7527</v>
      </c>
      <c r="H66" s="627">
        <v>3.9000429E7</v>
      </c>
      <c r="I66" s="638" t="s">
        <v>3919</v>
      </c>
      <c r="J66" s="627"/>
      <c r="K66" s="622" t="b">
        <v>1</v>
      </c>
      <c r="L66" s="622" t="b">
        <v>1</v>
      </c>
      <c r="M66" s="632" t="s">
        <v>3922</v>
      </c>
      <c r="N66" s="628"/>
      <c r="O66" s="629"/>
      <c r="P66" s="630" t="s">
        <v>9463</v>
      </c>
      <c r="Q66" s="622">
        <v>2.21</v>
      </c>
      <c r="R66" s="631">
        <v>29.3</v>
      </c>
      <c r="S66" s="632"/>
      <c r="T66" s="639">
        <v>24.0</v>
      </c>
      <c r="U66" s="639">
        <v>24.0</v>
      </c>
      <c r="V66" s="634">
        <f t="array" ref="V66">_xlfn.XLOOKUP(T66, СПР.МОНТ[AWG], СПР.МОНТ[ГОСТ], "")</f>
        <v>0.2</v>
      </c>
      <c r="W66" s="634">
        <f t="array" ref="W66">_xlfn.XLOOKUP(U66, СПР.МОНТ[AWG], СПР.МОНТ[ГОСТ], "")</f>
        <v>0.2</v>
      </c>
      <c r="X66" s="632">
        <v>1.8</v>
      </c>
      <c r="Y66" s="632">
        <v>3.1</v>
      </c>
      <c r="Z66" s="632" t="s">
        <v>7522</v>
      </c>
      <c r="AA66" s="632">
        <v>9.0</v>
      </c>
      <c r="AB66" s="635" t="s">
        <v>7528</v>
      </c>
      <c r="AC66" s="636" t="s">
        <v>7491</v>
      </c>
    </row>
    <row r="67">
      <c r="A67" s="622" t="s">
        <v>7047</v>
      </c>
      <c r="B67" s="623" t="s">
        <v>3885</v>
      </c>
      <c r="C67" s="637" t="s">
        <v>3913</v>
      </c>
      <c r="D67" s="625">
        <v>5557.0</v>
      </c>
      <c r="E67" s="625">
        <v>4.2</v>
      </c>
      <c r="F67" s="625" t="s">
        <v>3308</v>
      </c>
      <c r="G67" s="626" t="s">
        <v>7529</v>
      </c>
      <c r="H67" s="627">
        <v>3.9000435E7</v>
      </c>
      <c r="I67" s="638" t="s">
        <v>3919</v>
      </c>
      <c r="J67" s="625"/>
      <c r="K67" s="622" t="b">
        <v>1</v>
      </c>
      <c r="L67" s="622" t="b">
        <v>1</v>
      </c>
      <c r="M67" s="632" t="s">
        <v>3922</v>
      </c>
      <c r="N67" s="628"/>
      <c r="O67" s="629"/>
      <c r="P67" s="630" t="s">
        <v>9464</v>
      </c>
      <c r="Q67" s="622">
        <v>1.62</v>
      </c>
      <c r="R67" s="631">
        <v>39.0</v>
      </c>
      <c r="S67" s="632"/>
      <c r="T67" s="639">
        <v>22.0</v>
      </c>
      <c r="U67" s="639">
        <v>22.0</v>
      </c>
      <c r="V67" s="634">
        <f t="array" ref="V67">_xlfn.XLOOKUP(T67, СПР.МОНТ[AWG], СПР.МОНТ[ГОСТ], "")</f>
        <v>0.35</v>
      </c>
      <c r="W67" s="634">
        <f t="array" ref="W67">_xlfn.XLOOKUP(U67, СПР.МОНТ[AWG], СПР.МОНТ[ГОСТ], "")</f>
        <v>0.35</v>
      </c>
      <c r="X67" s="632">
        <v>1.3</v>
      </c>
      <c r="Y67" s="632">
        <v>3.1</v>
      </c>
      <c r="Z67" s="632" t="s">
        <v>7530</v>
      </c>
      <c r="AA67" s="632">
        <v>13.0</v>
      </c>
      <c r="AB67" s="635" t="s">
        <v>7531</v>
      </c>
      <c r="AC67" s="636" t="s">
        <v>7495</v>
      </c>
    </row>
    <row r="68">
      <c r="A68" s="622" t="s">
        <v>7047</v>
      </c>
      <c r="B68" s="623" t="s">
        <v>3885</v>
      </c>
      <c r="C68" s="637" t="s">
        <v>3913</v>
      </c>
      <c r="D68" s="625">
        <v>5557.0</v>
      </c>
      <c r="E68" s="625">
        <v>4.2</v>
      </c>
      <c r="F68" s="625" t="s">
        <v>3308</v>
      </c>
      <c r="G68" s="626" t="s">
        <v>7529</v>
      </c>
      <c r="H68" s="627">
        <v>3.9000435E7</v>
      </c>
      <c r="I68" s="638" t="s">
        <v>3919</v>
      </c>
      <c r="J68" s="627"/>
      <c r="K68" s="622" t="b">
        <v>1</v>
      </c>
      <c r="L68" s="622" t="b">
        <v>1</v>
      </c>
      <c r="M68" s="632" t="s">
        <v>3922</v>
      </c>
      <c r="N68" s="628"/>
      <c r="O68" s="629"/>
      <c r="P68" s="630" t="s">
        <v>9465</v>
      </c>
      <c r="Q68" s="622">
        <v>1.62</v>
      </c>
      <c r="R68" s="631">
        <v>29.0</v>
      </c>
      <c r="S68" s="632"/>
      <c r="T68" s="639">
        <v>24.0</v>
      </c>
      <c r="U68" s="639">
        <v>24.0</v>
      </c>
      <c r="V68" s="634">
        <f t="array" ref="V68">_xlfn.XLOOKUP(T68, СПР.МОНТ[AWG], СПР.МОНТ[ГОСТ], "")</f>
        <v>0.2</v>
      </c>
      <c r="W68" s="634">
        <f t="array" ref="W68">_xlfn.XLOOKUP(U68, СПР.МОНТ[AWG], СПР.МОНТ[ГОСТ], "")</f>
        <v>0.2</v>
      </c>
      <c r="X68" s="632">
        <v>1.3</v>
      </c>
      <c r="Y68" s="632">
        <v>3.1</v>
      </c>
      <c r="Z68" s="632" t="s">
        <v>7530</v>
      </c>
      <c r="AA68" s="632">
        <v>13.0</v>
      </c>
      <c r="AB68" s="635" t="s">
        <v>7531</v>
      </c>
      <c r="AC68" s="636" t="s">
        <v>7495</v>
      </c>
    </row>
    <row r="69">
      <c r="A69" s="622" t="s">
        <v>7047</v>
      </c>
      <c r="B69" s="623" t="s">
        <v>3885</v>
      </c>
      <c r="C69" s="637" t="s">
        <v>3913</v>
      </c>
      <c r="D69" s="625">
        <v>5557.0</v>
      </c>
      <c r="E69" s="625">
        <v>4.2</v>
      </c>
      <c r="F69" s="625" t="s">
        <v>3308</v>
      </c>
      <c r="G69" s="626" t="s">
        <v>7529</v>
      </c>
      <c r="H69" s="627">
        <v>3.9000435E7</v>
      </c>
      <c r="I69" s="638" t="s">
        <v>3919</v>
      </c>
      <c r="J69" s="627"/>
      <c r="K69" s="622" t="b">
        <v>1</v>
      </c>
      <c r="L69" s="622" t="b">
        <v>1</v>
      </c>
      <c r="M69" s="632" t="s">
        <v>3922</v>
      </c>
      <c r="N69" s="628"/>
      <c r="O69" s="629"/>
      <c r="P69" s="630" t="s">
        <v>9466</v>
      </c>
      <c r="Q69" s="622">
        <v>1.46</v>
      </c>
      <c r="R69" s="631">
        <v>19.0</v>
      </c>
      <c r="S69" s="632"/>
      <c r="T69" s="639">
        <v>26.0</v>
      </c>
      <c r="U69" s="639">
        <v>26.0</v>
      </c>
      <c r="V69" s="634">
        <f t="array" ref="V69">_xlfn.XLOOKUP(T69, СПР.МОНТ[AWG], СПР.МОНТ[ГОСТ], "")</f>
        <v>0.12</v>
      </c>
      <c r="W69" s="634">
        <f t="array" ref="W69">_xlfn.XLOOKUP(U69, СПР.МОНТ[AWG], СПР.МОНТ[ГОСТ], "")</f>
        <v>0.12</v>
      </c>
      <c r="X69" s="632">
        <v>1.3</v>
      </c>
      <c r="Y69" s="632">
        <v>3.1</v>
      </c>
      <c r="Z69" s="632" t="s">
        <v>7530</v>
      </c>
      <c r="AA69" s="632">
        <v>13.0</v>
      </c>
      <c r="AB69" s="635" t="s">
        <v>7531</v>
      </c>
      <c r="AC69" s="636" t="s">
        <v>7495</v>
      </c>
    </row>
    <row r="70">
      <c r="A70" s="622" t="s">
        <v>7047</v>
      </c>
      <c r="B70" s="623" t="s">
        <v>3885</v>
      </c>
      <c r="C70" s="637" t="s">
        <v>3913</v>
      </c>
      <c r="D70" s="625">
        <v>5557.0</v>
      </c>
      <c r="E70" s="625">
        <v>4.2</v>
      </c>
      <c r="F70" s="625" t="s">
        <v>3308</v>
      </c>
      <c r="G70" s="626" t="s">
        <v>7529</v>
      </c>
      <c r="H70" s="627">
        <v>3.9000435E7</v>
      </c>
      <c r="I70" s="638" t="s">
        <v>3919</v>
      </c>
      <c r="J70" s="627"/>
      <c r="K70" s="622" t="b">
        <v>1</v>
      </c>
      <c r="L70" s="622" t="b">
        <v>1</v>
      </c>
      <c r="M70" s="632" t="s">
        <v>3922</v>
      </c>
      <c r="N70" s="628"/>
      <c r="O70" s="629"/>
      <c r="P70" s="630" t="s">
        <v>9467</v>
      </c>
      <c r="Q70" s="622">
        <v>1.46</v>
      </c>
      <c r="R70" s="631">
        <v>9.8</v>
      </c>
      <c r="S70" s="632"/>
      <c r="T70" s="639">
        <v>28.0</v>
      </c>
      <c r="U70" s="639">
        <v>28.0</v>
      </c>
      <c r="V70" s="634">
        <f t="array" ref="V70">_xlfn.XLOOKUP(T70, СПР.МОНТ[AWG], СПР.МОНТ[ГОСТ], "")</f>
        <v>0.08</v>
      </c>
      <c r="W70" s="634">
        <f t="array" ref="W70">_xlfn.XLOOKUP(U70, СПР.МОНТ[AWG], СПР.МОНТ[ГОСТ], "")</f>
        <v>0.08</v>
      </c>
      <c r="X70" s="632">
        <v>1.3</v>
      </c>
      <c r="Y70" s="632">
        <v>3.1</v>
      </c>
      <c r="Z70" s="632" t="s">
        <v>7530</v>
      </c>
      <c r="AA70" s="632">
        <v>13.0</v>
      </c>
      <c r="AB70" s="635" t="s">
        <v>7531</v>
      </c>
      <c r="AC70" s="636" t="s">
        <v>7495</v>
      </c>
    </row>
    <row r="71">
      <c r="A71" s="622" t="s">
        <v>7047</v>
      </c>
      <c r="B71" s="623" t="s">
        <v>3885</v>
      </c>
      <c r="C71" s="637" t="s">
        <v>3913</v>
      </c>
      <c r="D71" s="625">
        <v>5559.0</v>
      </c>
      <c r="E71" s="625">
        <v>4.2</v>
      </c>
      <c r="F71" s="625" t="s">
        <v>3331</v>
      </c>
      <c r="G71" s="626" t="s">
        <v>7532</v>
      </c>
      <c r="H71" s="627">
        <v>3.9000041E7</v>
      </c>
      <c r="I71" s="638" t="s">
        <v>3919</v>
      </c>
      <c r="J71" s="625"/>
      <c r="K71" s="622" t="b">
        <v>1</v>
      </c>
      <c r="L71" s="622" t="b">
        <v>1</v>
      </c>
      <c r="M71" s="632" t="s">
        <v>3922</v>
      </c>
      <c r="N71" s="628"/>
      <c r="O71" s="629"/>
      <c r="P71" s="630" t="s">
        <v>9455</v>
      </c>
      <c r="Q71" s="622">
        <v>2.38</v>
      </c>
      <c r="R71" s="631">
        <v>88.0</v>
      </c>
      <c r="S71" s="632"/>
      <c r="T71" s="639">
        <v>18.0</v>
      </c>
      <c r="U71" s="639">
        <v>18.0</v>
      </c>
      <c r="V71" s="634">
        <f t="array" ref="V71">_xlfn.XLOOKUP(T71, СПР.МОНТ[AWG], СПР.МОНТ[ГОСТ], "")</f>
        <v>0.75</v>
      </c>
      <c r="W71" s="634">
        <f t="array" ref="W71">_xlfn.XLOOKUP(U71, СПР.МОНТ[AWG], СПР.МОНТ[ГОСТ], "")</f>
        <v>0.75</v>
      </c>
      <c r="X71" s="632">
        <v>1.3</v>
      </c>
      <c r="Y71" s="632">
        <v>3.1</v>
      </c>
      <c r="Z71" s="632" t="s">
        <v>7294</v>
      </c>
      <c r="AA71" s="632">
        <v>9.0</v>
      </c>
      <c r="AB71" s="635" t="s">
        <v>7533</v>
      </c>
      <c r="AC71" s="636" t="s">
        <v>7491</v>
      </c>
    </row>
    <row r="72">
      <c r="A72" s="622" t="s">
        <v>7047</v>
      </c>
      <c r="B72" s="623" t="s">
        <v>3885</v>
      </c>
      <c r="C72" s="637" t="s">
        <v>3913</v>
      </c>
      <c r="D72" s="625">
        <v>5559.0</v>
      </c>
      <c r="E72" s="625">
        <v>4.2</v>
      </c>
      <c r="F72" s="625" t="s">
        <v>3331</v>
      </c>
      <c r="G72" s="626" t="s">
        <v>7532</v>
      </c>
      <c r="H72" s="627">
        <v>3.9000041E7</v>
      </c>
      <c r="I72" s="638" t="s">
        <v>3919</v>
      </c>
      <c r="J72" s="627"/>
      <c r="K72" s="622" t="b">
        <v>1</v>
      </c>
      <c r="L72" s="622" t="b">
        <v>1</v>
      </c>
      <c r="M72" s="632" t="s">
        <v>3922</v>
      </c>
      <c r="N72" s="628"/>
      <c r="O72" s="629"/>
      <c r="P72" s="630" t="s">
        <v>9462</v>
      </c>
      <c r="Q72" s="622">
        <v>2.24</v>
      </c>
      <c r="R72" s="631">
        <v>58.7</v>
      </c>
      <c r="S72" s="632"/>
      <c r="T72" s="639">
        <v>20.0</v>
      </c>
      <c r="U72" s="639">
        <v>20.0</v>
      </c>
      <c r="V72" s="634">
        <f t="array" ref="V72">_xlfn.XLOOKUP(T72, СПР.МОНТ[AWG], СПР.МОНТ[ГОСТ], "")</f>
        <v>0.5</v>
      </c>
      <c r="W72" s="634">
        <f t="array" ref="W72">_xlfn.XLOOKUP(U72, СПР.МОНТ[AWG], СПР.МОНТ[ГОСТ], "")</f>
        <v>0.5</v>
      </c>
      <c r="X72" s="632">
        <v>1.3</v>
      </c>
      <c r="Y72" s="632">
        <v>3.1</v>
      </c>
      <c r="Z72" s="632" t="s">
        <v>7294</v>
      </c>
      <c r="AA72" s="632">
        <v>9.0</v>
      </c>
      <c r="AB72" s="635" t="s">
        <v>7533</v>
      </c>
      <c r="AC72" s="636" t="s">
        <v>7491</v>
      </c>
    </row>
    <row r="73">
      <c r="A73" s="622" t="s">
        <v>7047</v>
      </c>
      <c r="B73" s="623" t="s">
        <v>3885</v>
      </c>
      <c r="C73" s="637" t="s">
        <v>3913</v>
      </c>
      <c r="D73" s="625">
        <v>5559.0</v>
      </c>
      <c r="E73" s="625">
        <v>4.2</v>
      </c>
      <c r="F73" s="625" t="s">
        <v>3331</v>
      </c>
      <c r="G73" s="626" t="s">
        <v>7532</v>
      </c>
      <c r="H73" s="627">
        <v>3.9000041E7</v>
      </c>
      <c r="I73" s="638" t="s">
        <v>3919</v>
      </c>
      <c r="J73" s="627"/>
      <c r="K73" s="622" t="b">
        <v>1</v>
      </c>
      <c r="L73" s="622" t="b">
        <v>1</v>
      </c>
      <c r="M73" s="632" t="s">
        <v>3922</v>
      </c>
      <c r="N73" s="628"/>
      <c r="O73" s="629"/>
      <c r="P73" s="630" t="s">
        <v>9456</v>
      </c>
      <c r="Q73" s="622">
        <v>2.24</v>
      </c>
      <c r="R73" s="631">
        <v>39.1</v>
      </c>
      <c r="S73" s="632"/>
      <c r="T73" s="639">
        <v>22.0</v>
      </c>
      <c r="U73" s="639">
        <v>22.0</v>
      </c>
      <c r="V73" s="634">
        <f t="array" ref="V73">_xlfn.XLOOKUP(T73, СПР.МОНТ[AWG], СПР.МОНТ[ГОСТ], "")</f>
        <v>0.35</v>
      </c>
      <c r="W73" s="634">
        <f t="array" ref="W73">_xlfn.XLOOKUP(U73, СПР.МОНТ[AWG], СПР.МОНТ[ГОСТ], "")</f>
        <v>0.35</v>
      </c>
      <c r="X73" s="632">
        <v>1.3</v>
      </c>
      <c r="Y73" s="632">
        <v>3.1</v>
      </c>
      <c r="Z73" s="632" t="s">
        <v>7294</v>
      </c>
      <c r="AA73" s="632">
        <v>9.0</v>
      </c>
      <c r="AB73" s="635" t="s">
        <v>7533</v>
      </c>
      <c r="AC73" s="636" t="s">
        <v>7491</v>
      </c>
    </row>
    <row r="74">
      <c r="A74" s="622" t="s">
        <v>7047</v>
      </c>
      <c r="B74" s="623" t="s">
        <v>3885</v>
      </c>
      <c r="C74" s="637" t="s">
        <v>3913</v>
      </c>
      <c r="D74" s="625">
        <v>5559.0</v>
      </c>
      <c r="E74" s="625">
        <v>4.2</v>
      </c>
      <c r="F74" s="625" t="s">
        <v>3331</v>
      </c>
      <c r="G74" s="626" t="s">
        <v>7532</v>
      </c>
      <c r="H74" s="627">
        <v>3.9000041E7</v>
      </c>
      <c r="I74" s="638" t="s">
        <v>3919</v>
      </c>
      <c r="J74" s="627"/>
      <c r="K74" s="622" t="b">
        <v>1</v>
      </c>
      <c r="L74" s="622" t="b">
        <v>1</v>
      </c>
      <c r="M74" s="632" t="s">
        <v>3922</v>
      </c>
      <c r="N74" s="628"/>
      <c r="O74" s="629"/>
      <c r="P74" s="630" t="s">
        <v>9463</v>
      </c>
      <c r="Q74" s="622">
        <v>2.21</v>
      </c>
      <c r="R74" s="631">
        <v>29.3</v>
      </c>
      <c r="S74" s="632"/>
      <c r="T74" s="639">
        <v>24.0</v>
      </c>
      <c r="U74" s="639">
        <v>24.0</v>
      </c>
      <c r="V74" s="634">
        <f t="array" ref="V74">_xlfn.XLOOKUP(T74, СПР.МОНТ[AWG], СПР.МОНТ[ГОСТ], "")</f>
        <v>0.2</v>
      </c>
      <c r="W74" s="634">
        <f t="array" ref="W74">_xlfn.XLOOKUP(U74, СПР.МОНТ[AWG], СПР.МОНТ[ГОСТ], "")</f>
        <v>0.2</v>
      </c>
      <c r="X74" s="632">
        <v>1.3</v>
      </c>
      <c r="Y74" s="632">
        <v>3.1</v>
      </c>
      <c r="Z74" s="632" t="s">
        <v>7294</v>
      </c>
      <c r="AA74" s="632">
        <v>9.0</v>
      </c>
      <c r="AB74" s="635" t="s">
        <v>7533</v>
      </c>
      <c r="AC74" s="636" t="s">
        <v>7491</v>
      </c>
    </row>
    <row r="75">
      <c r="A75" s="622" t="s">
        <v>7047</v>
      </c>
      <c r="B75" s="623" t="s">
        <v>3885</v>
      </c>
      <c r="C75" s="637" t="s">
        <v>3913</v>
      </c>
      <c r="D75" s="625">
        <v>5559.0</v>
      </c>
      <c r="E75" s="625">
        <v>4.2</v>
      </c>
      <c r="F75" s="625" t="s">
        <v>3331</v>
      </c>
      <c r="G75" s="626" t="s">
        <v>7534</v>
      </c>
      <c r="H75" s="627">
        <v>3.9000049E7</v>
      </c>
      <c r="I75" s="638" t="s">
        <v>3919</v>
      </c>
      <c r="J75" s="625"/>
      <c r="K75" s="622" t="b">
        <v>1</v>
      </c>
      <c r="L75" s="622" t="b">
        <v>1</v>
      </c>
      <c r="M75" s="632" t="s">
        <v>3922</v>
      </c>
      <c r="N75" s="628"/>
      <c r="O75" s="629"/>
      <c r="P75" s="630" t="s">
        <v>9464</v>
      </c>
      <c r="Q75" s="622">
        <v>1.62</v>
      </c>
      <c r="R75" s="631">
        <v>39.0</v>
      </c>
      <c r="S75" s="632"/>
      <c r="T75" s="639">
        <v>22.0</v>
      </c>
      <c r="U75" s="639">
        <v>22.0</v>
      </c>
      <c r="V75" s="634">
        <f t="array" ref="V75">_xlfn.XLOOKUP(T75, СПР.МОНТ[AWG], СПР.МОНТ[ГОСТ], "")</f>
        <v>0.35</v>
      </c>
      <c r="W75" s="634">
        <f t="array" ref="W75">_xlfn.XLOOKUP(U75, СПР.МОНТ[AWG], СПР.МОНТ[ГОСТ], "")</f>
        <v>0.35</v>
      </c>
      <c r="X75" s="632">
        <v>0.9</v>
      </c>
      <c r="Y75" s="632">
        <v>1.8</v>
      </c>
      <c r="Z75" s="632" t="s">
        <v>7294</v>
      </c>
      <c r="AA75" s="632">
        <v>9.0</v>
      </c>
      <c r="AB75" s="635" t="s">
        <v>7535</v>
      </c>
      <c r="AC75" s="636" t="s">
        <v>7495</v>
      </c>
    </row>
    <row r="76">
      <c r="A76" s="622" t="s">
        <v>7047</v>
      </c>
      <c r="B76" s="623" t="s">
        <v>3885</v>
      </c>
      <c r="C76" s="637" t="s">
        <v>3913</v>
      </c>
      <c r="D76" s="625">
        <v>5559.0</v>
      </c>
      <c r="E76" s="625">
        <v>4.2</v>
      </c>
      <c r="F76" s="625" t="s">
        <v>3331</v>
      </c>
      <c r="G76" s="626" t="s">
        <v>7534</v>
      </c>
      <c r="H76" s="627">
        <v>3.9000049E7</v>
      </c>
      <c r="I76" s="638" t="s">
        <v>3919</v>
      </c>
      <c r="J76" s="627"/>
      <c r="K76" s="622" t="b">
        <v>1</v>
      </c>
      <c r="L76" s="622" t="b">
        <v>1</v>
      </c>
      <c r="M76" s="632" t="s">
        <v>3922</v>
      </c>
      <c r="N76" s="628"/>
      <c r="O76" s="629"/>
      <c r="P76" s="630" t="s">
        <v>9465</v>
      </c>
      <c r="Q76" s="622">
        <v>1.62</v>
      </c>
      <c r="R76" s="631">
        <v>29.0</v>
      </c>
      <c r="S76" s="632"/>
      <c r="T76" s="639">
        <v>24.0</v>
      </c>
      <c r="U76" s="639">
        <v>24.0</v>
      </c>
      <c r="V76" s="634">
        <f t="array" ref="V76">_xlfn.XLOOKUP(T76, СПР.МОНТ[AWG], СПР.МОНТ[ГОСТ], "")</f>
        <v>0.2</v>
      </c>
      <c r="W76" s="634">
        <f t="array" ref="W76">_xlfn.XLOOKUP(U76, СПР.МОНТ[AWG], СПР.МОНТ[ГОСТ], "")</f>
        <v>0.2</v>
      </c>
      <c r="X76" s="632">
        <v>0.9</v>
      </c>
      <c r="Y76" s="632">
        <v>1.8</v>
      </c>
      <c r="Z76" s="632" t="s">
        <v>7294</v>
      </c>
      <c r="AA76" s="632">
        <v>9.0</v>
      </c>
      <c r="AB76" s="635" t="s">
        <v>7535</v>
      </c>
      <c r="AC76" s="636" t="s">
        <v>7495</v>
      </c>
    </row>
    <row r="77">
      <c r="A77" s="622" t="s">
        <v>7047</v>
      </c>
      <c r="B77" s="623" t="s">
        <v>3885</v>
      </c>
      <c r="C77" s="637" t="s">
        <v>3913</v>
      </c>
      <c r="D77" s="625">
        <v>5559.0</v>
      </c>
      <c r="E77" s="625">
        <v>4.2</v>
      </c>
      <c r="F77" s="625" t="s">
        <v>3331</v>
      </c>
      <c r="G77" s="626" t="s">
        <v>7534</v>
      </c>
      <c r="H77" s="627">
        <v>3.9000049E7</v>
      </c>
      <c r="I77" s="638" t="s">
        <v>3919</v>
      </c>
      <c r="J77" s="627"/>
      <c r="K77" s="622" t="b">
        <v>1</v>
      </c>
      <c r="L77" s="622" t="b">
        <v>1</v>
      </c>
      <c r="M77" s="632" t="s">
        <v>3922</v>
      </c>
      <c r="N77" s="628"/>
      <c r="O77" s="629"/>
      <c r="P77" s="630" t="s">
        <v>9466</v>
      </c>
      <c r="Q77" s="622">
        <v>1.46</v>
      </c>
      <c r="R77" s="631">
        <v>19.0</v>
      </c>
      <c r="S77" s="632"/>
      <c r="T77" s="639">
        <v>26.0</v>
      </c>
      <c r="U77" s="639">
        <v>26.0</v>
      </c>
      <c r="V77" s="634">
        <f t="array" ref="V77">_xlfn.XLOOKUP(T77, СПР.МОНТ[AWG], СПР.МОНТ[ГОСТ], "")</f>
        <v>0.12</v>
      </c>
      <c r="W77" s="634">
        <f t="array" ref="W77">_xlfn.XLOOKUP(U77, СПР.МОНТ[AWG], СПР.МОНТ[ГОСТ], "")</f>
        <v>0.12</v>
      </c>
      <c r="X77" s="632">
        <v>0.9</v>
      </c>
      <c r="Y77" s="632">
        <v>1.8</v>
      </c>
      <c r="Z77" s="632" t="s">
        <v>7294</v>
      </c>
      <c r="AA77" s="632">
        <v>9.0</v>
      </c>
      <c r="AB77" s="635" t="s">
        <v>7535</v>
      </c>
      <c r="AC77" s="636" t="s">
        <v>7495</v>
      </c>
    </row>
    <row r="78">
      <c r="A78" s="622" t="s">
        <v>7047</v>
      </c>
      <c r="B78" s="623" t="s">
        <v>3885</v>
      </c>
      <c r="C78" s="637" t="s">
        <v>3913</v>
      </c>
      <c r="D78" s="625">
        <v>5559.0</v>
      </c>
      <c r="E78" s="625">
        <v>4.2</v>
      </c>
      <c r="F78" s="625" t="s">
        <v>3331</v>
      </c>
      <c r="G78" s="626" t="s">
        <v>7534</v>
      </c>
      <c r="H78" s="627">
        <v>3.9000049E7</v>
      </c>
      <c r="I78" s="638" t="s">
        <v>3919</v>
      </c>
      <c r="J78" s="627"/>
      <c r="K78" s="622" t="b">
        <v>1</v>
      </c>
      <c r="L78" s="622" t="b">
        <v>1</v>
      </c>
      <c r="M78" s="632" t="s">
        <v>3922</v>
      </c>
      <c r="N78" s="628"/>
      <c r="O78" s="629"/>
      <c r="P78" s="630" t="s">
        <v>9467</v>
      </c>
      <c r="Q78" s="622">
        <v>1.46</v>
      </c>
      <c r="R78" s="631">
        <v>9.8</v>
      </c>
      <c r="S78" s="632"/>
      <c r="T78" s="639">
        <v>28.0</v>
      </c>
      <c r="U78" s="639">
        <v>28.0</v>
      </c>
      <c r="V78" s="634">
        <f t="array" ref="V78">_xlfn.XLOOKUP(T78, СПР.МОНТ[AWG], СПР.МОНТ[ГОСТ], "")</f>
        <v>0.08</v>
      </c>
      <c r="W78" s="634">
        <f t="array" ref="W78">_xlfn.XLOOKUP(U78, СПР.МОНТ[AWG], СПР.МОНТ[ГОСТ], "")</f>
        <v>0.08</v>
      </c>
      <c r="X78" s="632">
        <v>0.9</v>
      </c>
      <c r="Y78" s="632">
        <v>1.8</v>
      </c>
      <c r="Z78" s="632" t="s">
        <v>7294</v>
      </c>
      <c r="AA78" s="632">
        <v>9.0</v>
      </c>
      <c r="AB78" s="635" t="s">
        <v>7535</v>
      </c>
      <c r="AC78" s="636" t="s">
        <v>7495</v>
      </c>
    </row>
    <row r="79">
      <c r="A79" s="622" t="s">
        <v>7047</v>
      </c>
      <c r="B79" s="623" t="s">
        <v>3885</v>
      </c>
      <c r="C79" s="637" t="s">
        <v>3913</v>
      </c>
      <c r="D79" s="625">
        <v>5559.0</v>
      </c>
      <c r="E79" s="625">
        <v>4.2</v>
      </c>
      <c r="F79" s="625" t="s">
        <v>3331</v>
      </c>
      <c r="G79" s="626" t="s">
        <v>7536</v>
      </c>
      <c r="H79" s="627">
        <v>3.9000062E7</v>
      </c>
      <c r="I79" s="638" t="s">
        <v>3919</v>
      </c>
      <c r="J79" s="625"/>
      <c r="K79" s="622" t="b">
        <v>1</v>
      </c>
      <c r="L79" s="622" t="b">
        <v>1</v>
      </c>
      <c r="M79" s="632" t="s">
        <v>3922</v>
      </c>
      <c r="N79" s="628"/>
      <c r="O79" s="629"/>
      <c r="P79" s="630" t="s">
        <v>9455</v>
      </c>
      <c r="Q79" s="622">
        <v>2.38</v>
      </c>
      <c r="R79" s="631">
        <v>88.0</v>
      </c>
      <c r="S79" s="632"/>
      <c r="T79" s="639">
        <v>18.0</v>
      </c>
      <c r="U79" s="639">
        <v>18.0</v>
      </c>
      <c r="V79" s="634">
        <f t="array" ref="V79">_xlfn.XLOOKUP(T79, СПР.МОНТ[AWG], СПР.МОНТ[ГОСТ], "")</f>
        <v>0.75</v>
      </c>
      <c r="W79" s="634">
        <f t="array" ref="W79">_xlfn.XLOOKUP(U79, СПР.МОНТ[AWG], СПР.МОНТ[ГОСТ], "")</f>
        <v>0.75</v>
      </c>
      <c r="X79" s="632">
        <v>0.9</v>
      </c>
      <c r="Y79" s="632">
        <v>1.8</v>
      </c>
      <c r="Z79" s="632" t="s">
        <v>7223</v>
      </c>
      <c r="AA79" s="632">
        <v>9.0</v>
      </c>
      <c r="AB79" s="635" t="s">
        <v>7537</v>
      </c>
      <c r="AC79" s="636" t="s">
        <v>7491</v>
      </c>
    </row>
    <row r="80">
      <c r="A80" s="622" t="s">
        <v>7047</v>
      </c>
      <c r="B80" s="623" t="s">
        <v>3885</v>
      </c>
      <c r="C80" s="637" t="s">
        <v>3913</v>
      </c>
      <c r="D80" s="625">
        <v>5559.0</v>
      </c>
      <c r="E80" s="625">
        <v>4.2</v>
      </c>
      <c r="F80" s="625" t="s">
        <v>3331</v>
      </c>
      <c r="G80" s="626" t="s">
        <v>7536</v>
      </c>
      <c r="H80" s="627">
        <v>3.9000062E7</v>
      </c>
      <c r="I80" s="638" t="s">
        <v>3919</v>
      </c>
      <c r="J80" s="627"/>
      <c r="K80" s="622" t="b">
        <v>1</v>
      </c>
      <c r="L80" s="622" t="b">
        <v>1</v>
      </c>
      <c r="M80" s="632" t="s">
        <v>3922</v>
      </c>
      <c r="N80" s="628"/>
      <c r="O80" s="629"/>
      <c r="P80" s="630" t="s">
        <v>9462</v>
      </c>
      <c r="Q80" s="622">
        <v>2.24</v>
      </c>
      <c r="R80" s="631">
        <v>58.7</v>
      </c>
      <c r="S80" s="632"/>
      <c r="T80" s="639">
        <v>20.0</v>
      </c>
      <c r="U80" s="639">
        <v>20.0</v>
      </c>
      <c r="V80" s="634">
        <f t="array" ref="V80">_xlfn.XLOOKUP(T80, СПР.МОНТ[AWG], СПР.МОНТ[ГОСТ], "")</f>
        <v>0.5</v>
      </c>
      <c r="W80" s="634">
        <f t="array" ref="W80">_xlfn.XLOOKUP(U80, СПР.МОНТ[AWG], СПР.МОНТ[ГОСТ], "")</f>
        <v>0.5</v>
      </c>
      <c r="X80" s="632">
        <v>0.9</v>
      </c>
      <c r="Y80" s="632">
        <v>1.8</v>
      </c>
      <c r="Z80" s="632" t="s">
        <v>7223</v>
      </c>
      <c r="AA80" s="632">
        <v>9.0</v>
      </c>
      <c r="AB80" s="635" t="s">
        <v>7537</v>
      </c>
      <c r="AC80" s="636" t="s">
        <v>7491</v>
      </c>
    </row>
    <row r="81">
      <c r="A81" s="622" t="s">
        <v>7047</v>
      </c>
      <c r="B81" s="623" t="s">
        <v>3885</v>
      </c>
      <c r="C81" s="637" t="s">
        <v>3913</v>
      </c>
      <c r="D81" s="625">
        <v>5559.0</v>
      </c>
      <c r="E81" s="625">
        <v>4.2</v>
      </c>
      <c r="F81" s="625" t="s">
        <v>3331</v>
      </c>
      <c r="G81" s="626" t="s">
        <v>7536</v>
      </c>
      <c r="H81" s="627">
        <v>3.9000062E7</v>
      </c>
      <c r="I81" s="638" t="s">
        <v>3919</v>
      </c>
      <c r="J81" s="627"/>
      <c r="K81" s="622" t="b">
        <v>1</v>
      </c>
      <c r="L81" s="622" t="b">
        <v>1</v>
      </c>
      <c r="M81" s="632" t="s">
        <v>3922</v>
      </c>
      <c r="N81" s="628"/>
      <c r="O81" s="629"/>
      <c r="P81" s="630" t="s">
        <v>9456</v>
      </c>
      <c r="Q81" s="622">
        <v>2.24</v>
      </c>
      <c r="R81" s="631">
        <v>39.1</v>
      </c>
      <c r="S81" s="632"/>
      <c r="T81" s="639">
        <v>22.0</v>
      </c>
      <c r="U81" s="639">
        <v>22.0</v>
      </c>
      <c r="V81" s="634">
        <f t="array" ref="V81">_xlfn.XLOOKUP(T81, СПР.МОНТ[AWG], СПР.МОНТ[ГОСТ], "")</f>
        <v>0.35</v>
      </c>
      <c r="W81" s="634">
        <f t="array" ref="W81">_xlfn.XLOOKUP(U81, СПР.МОНТ[AWG], СПР.МОНТ[ГОСТ], "")</f>
        <v>0.35</v>
      </c>
      <c r="X81" s="632">
        <v>0.9</v>
      </c>
      <c r="Y81" s="632">
        <v>1.8</v>
      </c>
      <c r="Z81" s="632" t="s">
        <v>7223</v>
      </c>
      <c r="AA81" s="632">
        <v>9.0</v>
      </c>
      <c r="AB81" s="635" t="s">
        <v>7537</v>
      </c>
      <c r="AC81" s="636" t="s">
        <v>7491</v>
      </c>
    </row>
    <row r="82">
      <c r="A82" s="622" t="s">
        <v>7047</v>
      </c>
      <c r="B82" s="623" t="s">
        <v>3885</v>
      </c>
      <c r="C82" s="637" t="s">
        <v>3913</v>
      </c>
      <c r="D82" s="625">
        <v>5559.0</v>
      </c>
      <c r="E82" s="625">
        <v>4.2</v>
      </c>
      <c r="F82" s="625" t="s">
        <v>3331</v>
      </c>
      <c r="G82" s="626" t="s">
        <v>7536</v>
      </c>
      <c r="H82" s="627">
        <v>3.9000062E7</v>
      </c>
      <c r="I82" s="638" t="s">
        <v>3919</v>
      </c>
      <c r="J82" s="627"/>
      <c r="K82" s="622" t="b">
        <v>1</v>
      </c>
      <c r="L82" s="622" t="b">
        <v>1</v>
      </c>
      <c r="M82" s="632" t="s">
        <v>3922</v>
      </c>
      <c r="N82" s="628"/>
      <c r="O82" s="629"/>
      <c r="P82" s="630" t="s">
        <v>9463</v>
      </c>
      <c r="Q82" s="622">
        <v>2.21</v>
      </c>
      <c r="R82" s="631">
        <v>29.3</v>
      </c>
      <c r="S82" s="632"/>
      <c r="T82" s="639">
        <v>24.0</v>
      </c>
      <c r="U82" s="639">
        <v>24.0</v>
      </c>
      <c r="V82" s="634">
        <f t="array" ref="V82">_xlfn.XLOOKUP(T82, СПР.МОНТ[AWG], СПР.МОНТ[ГОСТ], "")</f>
        <v>0.2</v>
      </c>
      <c r="W82" s="634">
        <f t="array" ref="W82">_xlfn.XLOOKUP(U82, СПР.МОНТ[AWG], СПР.МОНТ[ГОСТ], "")</f>
        <v>0.2</v>
      </c>
      <c r="X82" s="632">
        <v>0.9</v>
      </c>
      <c r="Y82" s="632">
        <v>1.8</v>
      </c>
      <c r="Z82" s="632" t="s">
        <v>7223</v>
      </c>
      <c r="AA82" s="632">
        <v>9.0</v>
      </c>
      <c r="AB82" s="635" t="s">
        <v>7537</v>
      </c>
      <c r="AC82" s="636" t="s">
        <v>7491</v>
      </c>
    </row>
    <row r="83">
      <c r="A83" s="622" t="s">
        <v>7047</v>
      </c>
      <c r="B83" s="623" t="s">
        <v>3885</v>
      </c>
      <c r="C83" s="637" t="s">
        <v>3913</v>
      </c>
      <c r="D83" s="625">
        <v>5559.0</v>
      </c>
      <c r="E83" s="625">
        <v>4.2</v>
      </c>
      <c r="F83" s="625" t="s">
        <v>3331</v>
      </c>
      <c r="G83" s="626" t="s">
        <v>7538</v>
      </c>
      <c r="H83" s="627">
        <v>3.9000068E7</v>
      </c>
      <c r="I83" s="638" t="s">
        <v>3919</v>
      </c>
      <c r="J83" s="625"/>
      <c r="K83" s="622" t="b">
        <v>1</v>
      </c>
      <c r="L83" s="622" t="b">
        <v>1</v>
      </c>
      <c r="M83" s="632" t="s">
        <v>3922</v>
      </c>
      <c r="N83" s="628"/>
      <c r="O83" s="629"/>
      <c r="P83" s="630" t="s">
        <v>9464</v>
      </c>
      <c r="Q83" s="622">
        <v>1.62</v>
      </c>
      <c r="R83" s="631">
        <v>39.0</v>
      </c>
      <c r="S83" s="632"/>
      <c r="T83" s="639">
        <v>22.0</v>
      </c>
      <c r="U83" s="639">
        <v>22.0</v>
      </c>
      <c r="V83" s="634">
        <f t="array" ref="V83">_xlfn.XLOOKUP(T83, СПР.МОНТ[AWG], СПР.МОНТ[ГОСТ], "")</f>
        <v>0.35</v>
      </c>
      <c r="W83" s="634">
        <f t="array" ref="W83">_xlfn.XLOOKUP(U83, СПР.МОНТ[AWG], СПР.МОНТ[ГОСТ], "")</f>
        <v>0.35</v>
      </c>
      <c r="X83" s="632">
        <v>1.3</v>
      </c>
      <c r="Y83" s="632">
        <v>3.1</v>
      </c>
      <c r="Z83" s="632" t="s">
        <v>7223</v>
      </c>
      <c r="AA83" s="632">
        <v>9.0</v>
      </c>
      <c r="AB83" s="635" t="s">
        <v>7539</v>
      </c>
      <c r="AC83" s="636" t="s">
        <v>7495</v>
      </c>
    </row>
    <row r="84">
      <c r="A84" s="622" t="s">
        <v>7047</v>
      </c>
      <c r="B84" s="623" t="s">
        <v>3885</v>
      </c>
      <c r="C84" s="637" t="s">
        <v>3913</v>
      </c>
      <c r="D84" s="625">
        <v>5559.0</v>
      </c>
      <c r="E84" s="625">
        <v>4.2</v>
      </c>
      <c r="F84" s="625" t="s">
        <v>3331</v>
      </c>
      <c r="G84" s="626" t="s">
        <v>7538</v>
      </c>
      <c r="H84" s="627">
        <v>3.9000068E7</v>
      </c>
      <c r="I84" s="638" t="s">
        <v>3919</v>
      </c>
      <c r="J84" s="627"/>
      <c r="K84" s="622" t="b">
        <v>1</v>
      </c>
      <c r="L84" s="622" t="b">
        <v>1</v>
      </c>
      <c r="M84" s="632" t="s">
        <v>3922</v>
      </c>
      <c r="N84" s="628"/>
      <c r="O84" s="629"/>
      <c r="P84" s="630" t="s">
        <v>9465</v>
      </c>
      <c r="Q84" s="622">
        <v>1.62</v>
      </c>
      <c r="R84" s="631">
        <v>29.0</v>
      </c>
      <c r="S84" s="632"/>
      <c r="T84" s="639">
        <v>24.0</v>
      </c>
      <c r="U84" s="639">
        <v>24.0</v>
      </c>
      <c r="V84" s="634">
        <f t="array" ref="V84">_xlfn.XLOOKUP(T84, СПР.МОНТ[AWG], СПР.МОНТ[ГОСТ], "")</f>
        <v>0.2</v>
      </c>
      <c r="W84" s="634">
        <f t="array" ref="W84">_xlfn.XLOOKUP(U84, СПР.МОНТ[AWG], СПР.МОНТ[ГОСТ], "")</f>
        <v>0.2</v>
      </c>
      <c r="X84" s="632">
        <v>1.3</v>
      </c>
      <c r="Y84" s="632">
        <v>3.1</v>
      </c>
      <c r="Z84" s="632" t="s">
        <v>7223</v>
      </c>
      <c r="AA84" s="632">
        <v>9.0</v>
      </c>
      <c r="AB84" s="635" t="s">
        <v>7539</v>
      </c>
      <c r="AC84" s="636" t="s">
        <v>7495</v>
      </c>
    </row>
    <row r="85">
      <c r="A85" s="622" t="s">
        <v>7047</v>
      </c>
      <c r="B85" s="623" t="s">
        <v>3885</v>
      </c>
      <c r="C85" s="637" t="s">
        <v>3913</v>
      </c>
      <c r="D85" s="625">
        <v>5559.0</v>
      </c>
      <c r="E85" s="625">
        <v>4.2</v>
      </c>
      <c r="F85" s="625" t="s">
        <v>3331</v>
      </c>
      <c r="G85" s="626" t="s">
        <v>7538</v>
      </c>
      <c r="H85" s="627">
        <v>3.9000068E7</v>
      </c>
      <c r="I85" s="638" t="s">
        <v>3919</v>
      </c>
      <c r="J85" s="627"/>
      <c r="K85" s="622" t="b">
        <v>1</v>
      </c>
      <c r="L85" s="622" t="b">
        <v>1</v>
      </c>
      <c r="M85" s="632" t="s">
        <v>3922</v>
      </c>
      <c r="N85" s="628"/>
      <c r="O85" s="629"/>
      <c r="P85" s="630" t="s">
        <v>9466</v>
      </c>
      <c r="Q85" s="622">
        <v>1.46</v>
      </c>
      <c r="R85" s="631">
        <v>19.0</v>
      </c>
      <c r="S85" s="632"/>
      <c r="T85" s="639">
        <v>26.0</v>
      </c>
      <c r="U85" s="639">
        <v>26.0</v>
      </c>
      <c r="V85" s="634">
        <f t="array" ref="V85">_xlfn.XLOOKUP(T85, СПР.МОНТ[AWG], СПР.МОНТ[ГОСТ], "")</f>
        <v>0.12</v>
      </c>
      <c r="W85" s="634">
        <f t="array" ref="W85">_xlfn.XLOOKUP(U85, СПР.МОНТ[AWG], СПР.МОНТ[ГОСТ], "")</f>
        <v>0.12</v>
      </c>
      <c r="X85" s="632">
        <v>1.3</v>
      </c>
      <c r="Y85" s="632">
        <v>3.1</v>
      </c>
      <c r="Z85" s="632" t="s">
        <v>7223</v>
      </c>
      <c r="AA85" s="632">
        <v>9.0</v>
      </c>
      <c r="AB85" s="635" t="s">
        <v>7539</v>
      </c>
      <c r="AC85" s="636" t="s">
        <v>7495</v>
      </c>
    </row>
    <row r="86">
      <c r="A86" s="622" t="s">
        <v>7047</v>
      </c>
      <c r="B86" s="623" t="s">
        <v>3885</v>
      </c>
      <c r="C86" s="637" t="s">
        <v>3913</v>
      </c>
      <c r="D86" s="625">
        <v>5559.0</v>
      </c>
      <c r="E86" s="625">
        <v>4.2</v>
      </c>
      <c r="F86" s="625" t="s">
        <v>3331</v>
      </c>
      <c r="G86" s="626" t="s">
        <v>7538</v>
      </c>
      <c r="H86" s="627">
        <v>3.9000068E7</v>
      </c>
      <c r="I86" s="638" t="s">
        <v>3919</v>
      </c>
      <c r="J86" s="627"/>
      <c r="K86" s="622" t="b">
        <v>1</v>
      </c>
      <c r="L86" s="622" t="b">
        <v>1</v>
      </c>
      <c r="M86" s="632" t="s">
        <v>3922</v>
      </c>
      <c r="N86" s="628"/>
      <c r="O86" s="629"/>
      <c r="P86" s="630" t="s">
        <v>9467</v>
      </c>
      <c r="Q86" s="622">
        <v>1.46</v>
      </c>
      <c r="R86" s="631">
        <v>9.8</v>
      </c>
      <c r="S86" s="632"/>
      <c r="T86" s="639">
        <v>28.0</v>
      </c>
      <c r="U86" s="639">
        <v>28.0</v>
      </c>
      <c r="V86" s="634">
        <f t="array" ref="V86">_xlfn.XLOOKUP(T86, СПР.МОНТ[AWG], СПР.МОНТ[ГОСТ], "")</f>
        <v>0.08</v>
      </c>
      <c r="W86" s="634">
        <f t="array" ref="W86">_xlfn.XLOOKUP(U86, СПР.МОНТ[AWG], СПР.МОНТ[ГОСТ], "")</f>
        <v>0.08</v>
      </c>
      <c r="X86" s="632">
        <v>1.3</v>
      </c>
      <c r="Y86" s="632">
        <v>3.1</v>
      </c>
      <c r="Z86" s="632" t="s">
        <v>7223</v>
      </c>
      <c r="AA86" s="632">
        <v>9.0</v>
      </c>
      <c r="AB86" s="635" t="s">
        <v>7539</v>
      </c>
      <c r="AC86" s="636" t="s">
        <v>7495</v>
      </c>
    </row>
    <row r="87">
      <c r="A87" s="622" t="s">
        <v>7047</v>
      </c>
      <c r="B87" s="623" t="s">
        <v>3885</v>
      </c>
      <c r="C87" s="637" t="s">
        <v>3913</v>
      </c>
      <c r="D87" s="625">
        <v>5559.0</v>
      </c>
      <c r="E87" s="625">
        <v>4.2</v>
      </c>
      <c r="F87" s="625" t="s">
        <v>3331</v>
      </c>
      <c r="G87" s="626" t="s">
        <v>7540</v>
      </c>
      <c r="H87" s="627">
        <v>3.9000076E7</v>
      </c>
      <c r="I87" s="638" t="s">
        <v>3919</v>
      </c>
      <c r="J87" s="625"/>
      <c r="K87" s="622" t="b">
        <v>1</v>
      </c>
      <c r="L87" s="622" t="b">
        <v>1</v>
      </c>
      <c r="M87" s="632" t="s">
        <v>3922</v>
      </c>
      <c r="N87" s="628"/>
      <c r="O87" s="629"/>
      <c r="P87" s="630" t="s">
        <v>9455</v>
      </c>
      <c r="Q87" s="622">
        <v>2.38</v>
      </c>
      <c r="R87" s="631">
        <v>88.0</v>
      </c>
      <c r="S87" s="632"/>
      <c r="T87" s="639">
        <v>18.0</v>
      </c>
      <c r="U87" s="639">
        <v>18.0</v>
      </c>
      <c r="V87" s="634">
        <f t="array" ref="V87">_xlfn.XLOOKUP(T87, СПР.МОНТ[AWG], СПР.МОНТ[ГОСТ], "")</f>
        <v>0.75</v>
      </c>
      <c r="W87" s="634">
        <f t="array" ref="W87">_xlfn.XLOOKUP(U87, СПР.МОНТ[AWG], СПР.МОНТ[ГОСТ], "")</f>
        <v>0.75</v>
      </c>
      <c r="X87" s="632">
        <v>1.8</v>
      </c>
      <c r="Y87" s="632">
        <v>3.1</v>
      </c>
      <c r="Z87" s="632" t="s">
        <v>7294</v>
      </c>
      <c r="AA87" s="632">
        <v>9.0</v>
      </c>
      <c r="AB87" s="635" t="s">
        <v>7541</v>
      </c>
      <c r="AC87" s="636" t="s">
        <v>7491</v>
      </c>
    </row>
    <row r="88">
      <c r="A88" s="622" t="s">
        <v>7047</v>
      </c>
      <c r="B88" s="623" t="s">
        <v>3885</v>
      </c>
      <c r="C88" s="637" t="s">
        <v>3913</v>
      </c>
      <c r="D88" s="625">
        <v>5559.0</v>
      </c>
      <c r="E88" s="625">
        <v>4.2</v>
      </c>
      <c r="F88" s="625" t="s">
        <v>3331</v>
      </c>
      <c r="G88" s="626" t="s">
        <v>7540</v>
      </c>
      <c r="H88" s="627">
        <v>3.9000076E7</v>
      </c>
      <c r="I88" s="638" t="s">
        <v>3919</v>
      </c>
      <c r="J88" s="627"/>
      <c r="K88" s="622" t="b">
        <v>1</v>
      </c>
      <c r="L88" s="622" t="b">
        <v>1</v>
      </c>
      <c r="M88" s="632" t="s">
        <v>3922</v>
      </c>
      <c r="N88" s="628"/>
      <c r="O88" s="629"/>
      <c r="P88" s="630" t="s">
        <v>9462</v>
      </c>
      <c r="Q88" s="622">
        <v>2.24</v>
      </c>
      <c r="R88" s="631">
        <v>58.7</v>
      </c>
      <c r="S88" s="632"/>
      <c r="T88" s="639">
        <v>20.0</v>
      </c>
      <c r="U88" s="639">
        <v>20.0</v>
      </c>
      <c r="V88" s="634">
        <f t="array" ref="V88">_xlfn.XLOOKUP(T88, СПР.МОНТ[AWG], СПР.МОНТ[ГОСТ], "")</f>
        <v>0.5</v>
      </c>
      <c r="W88" s="634">
        <f t="array" ref="W88">_xlfn.XLOOKUP(U88, СПР.МОНТ[AWG], СПР.МОНТ[ГОСТ], "")</f>
        <v>0.5</v>
      </c>
      <c r="X88" s="632">
        <v>1.8</v>
      </c>
      <c r="Y88" s="632">
        <v>3.1</v>
      </c>
      <c r="Z88" s="632" t="s">
        <v>7294</v>
      </c>
      <c r="AA88" s="632">
        <v>9.0</v>
      </c>
      <c r="AB88" s="635" t="s">
        <v>7541</v>
      </c>
      <c r="AC88" s="636" t="s">
        <v>7491</v>
      </c>
    </row>
    <row r="89">
      <c r="A89" s="622" t="s">
        <v>7047</v>
      </c>
      <c r="B89" s="623" t="s">
        <v>3885</v>
      </c>
      <c r="C89" s="637" t="s">
        <v>3913</v>
      </c>
      <c r="D89" s="625">
        <v>5559.0</v>
      </c>
      <c r="E89" s="625">
        <v>4.2</v>
      </c>
      <c r="F89" s="625" t="s">
        <v>3331</v>
      </c>
      <c r="G89" s="626" t="s">
        <v>7540</v>
      </c>
      <c r="H89" s="627">
        <v>3.9000076E7</v>
      </c>
      <c r="I89" s="638" t="s">
        <v>3919</v>
      </c>
      <c r="J89" s="627"/>
      <c r="K89" s="622" t="b">
        <v>1</v>
      </c>
      <c r="L89" s="622" t="b">
        <v>1</v>
      </c>
      <c r="M89" s="632" t="s">
        <v>3922</v>
      </c>
      <c r="N89" s="628"/>
      <c r="O89" s="629"/>
      <c r="P89" s="630" t="s">
        <v>9456</v>
      </c>
      <c r="Q89" s="622">
        <v>2.24</v>
      </c>
      <c r="R89" s="631">
        <v>39.1</v>
      </c>
      <c r="S89" s="632"/>
      <c r="T89" s="639">
        <v>22.0</v>
      </c>
      <c r="U89" s="639">
        <v>22.0</v>
      </c>
      <c r="V89" s="634">
        <f t="array" ref="V89">_xlfn.XLOOKUP(T89, СПР.МОНТ[AWG], СПР.МОНТ[ГОСТ], "")</f>
        <v>0.35</v>
      </c>
      <c r="W89" s="634">
        <f t="array" ref="W89">_xlfn.XLOOKUP(U89, СПР.МОНТ[AWG], СПР.МОНТ[ГОСТ], "")</f>
        <v>0.35</v>
      </c>
      <c r="X89" s="632">
        <v>1.8</v>
      </c>
      <c r="Y89" s="632">
        <v>3.1</v>
      </c>
      <c r="Z89" s="632" t="s">
        <v>7294</v>
      </c>
      <c r="AA89" s="632">
        <v>9.0</v>
      </c>
      <c r="AB89" s="635" t="s">
        <v>7541</v>
      </c>
      <c r="AC89" s="636" t="s">
        <v>7491</v>
      </c>
    </row>
    <row r="90">
      <c r="A90" s="622" t="s">
        <v>7047</v>
      </c>
      <c r="B90" s="623" t="s">
        <v>3885</v>
      </c>
      <c r="C90" s="637" t="s">
        <v>3913</v>
      </c>
      <c r="D90" s="625">
        <v>5559.0</v>
      </c>
      <c r="E90" s="625">
        <v>4.2</v>
      </c>
      <c r="F90" s="625" t="s">
        <v>3331</v>
      </c>
      <c r="G90" s="626" t="s">
        <v>7540</v>
      </c>
      <c r="H90" s="627">
        <v>3.9000076E7</v>
      </c>
      <c r="I90" s="638" t="s">
        <v>3919</v>
      </c>
      <c r="J90" s="627"/>
      <c r="K90" s="622" t="b">
        <v>1</v>
      </c>
      <c r="L90" s="622" t="b">
        <v>1</v>
      </c>
      <c r="M90" s="632" t="s">
        <v>3922</v>
      </c>
      <c r="N90" s="628"/>
      <c r="O90" s="629"/>
      <c r="P90" s="630" t="s">
        <v>9463</v>
      </c>
      <c r="Q90" s="622">
        <v>2.21</v>
      </c>
      <c r="R90" s="631">
        <v>29.3</v>
      </c>
      <c r="S90" s="632"/>
      <c r="T90" s="639">
        <v>24.0</v>
      </c>
      <c r="U90" s="639">
        <v>24.0</v>
      </c>
      <c r="V90" s="634">
        <f t="array" ref="V90">_xlfn.XLOOKUP(T90, СПР.МОНТ[AWG], СПР.МОНТ[ГОСТ], "")</f>
        <v>0.2</v>
      </c>
      <c r="W90" s="634">
        <f t="array" ref="W90">_xlfn.XLOOKUP(U90, СПР.МОНТ[AWG], СПР.МОНТ[ГОСТ], "")</f>
        <v>0.2</v>
      </c>
      <c r="X90" s="632">
        <v>1.8</v>
      </c>
      <c r="Y90" s="632">
        <v>3.1</v>
      </c>
      <c r="Z90" s="632" t="s">
        <v>7294</v>
      </c>
      <c r="AA90" s="632">
        <v>9.0</v>
      </c>
      <c r="AB90" s="635" t="s">
        <v>7541</v>
      </c>
      <c r="AC90" s="636" t="s">
        <v>7491</v>
      </c>
    </row>
    <row r="91">
      <c r="A91" s="622" t="s">
        <v>7047</v>
      </c>
      <c r="B91" s="623" t="s">
        <v>3885</v>
      </c>
      <c r="C91" s="637" t="s">
        <v>3913</v>
      </c>
      <c r="D91" s="625">
        <v>5559.0</v>
      </c>
      <c r="E91" s="625">
        <v>4.2</v>
      </c>
      <c r="F91" s="625" t="s">
        <v>3331</v>
      </c>
      <c r="G91" s="626" t="s">
        <v>7542</v>
      </c>
      <c r="H91" s="627">
        <v>3.9000082E7</v>
      </c>
      <c r="I91" s="622" t="s">
        <v>3919</v>
      </c>
      <c r="J91" s="625"/>
      <c r="K91" s="622" t="b">
        <v>1</v>
      </c>
      <c r="L91" s="622" t="b">
        <v>1</v>
      </c>
      <c r="M91" s="632" t="s">
        <v>3922</v>
      </c>
      <c r="N91" s="628"/>
      <c r="O91" s="629"/>
      <c r="P91" s="630" t="s">
        <v>4009</v>
      </c>
      <c r="Q91" s="622" t="s">
        <v>7503</v>
      </c>
      <c r="R91" s="631">
        <v>68.5</v>
      </c>
      <c r="S91" s="632"/>
      <c r="T91" s="639">
        <v>16.0</v>
      </c>
      <c r="U91" s="639">
        <v>16.0</v>
      </c>
      <c r="V91" s="634">
        <f t="array" ref="V91">_xlfn.XLOOKUP(T91, СПР.МОНТ[AWG], СПР.МОНТ[ГОСТ], "")</f>
        <v>1.5</v>
      </c>
      <c r="W91" s="634">
        <f t="array" ref="W91">_xlfn.XLOOKUP(U91, СПР.МОНТ[AWG], СПР.МОНТ[ГОСТ], "")</f>
        <v>1.5</v>
      </c>
      <c r="X91" s="632">
        <v>1.8</v>
      </c>
      <c r="Y91" s="632">
        <v>3.1</v>
      </c>
      <c r="Z91" s="632" t="s">
        <v>7508</v>
      </c>
      <c r="AA91" s="632">
        <v>9.0</v>
      </c>
      <c r="AB91" s="635" t="s">
        <v>7543</v>
      </c>
      <c r="AC91" s="636" t="s">
        <v>7506</v>
      </c>
    </row>
    <row r="92">
      <c r="A92" s="622" t="s">
        <v>7047</v>
      </c>
      <c r="B92" s="623" t="s">
        <v>3885</v>
      </c>
      <c r="C92" s="637" t="s">
        <v>3913</v>
      </c>
      <c r="D92" s="625">
        <v>5559.0</v>
      </c>
      <c r="E92" s="625">
        <v>4.2</v>
      </c>
      <c r="F92" s="625" t="s">
        <v>3331</v>
      </c>
      <c r="G92" s="626" t="s">
        <v>7544</v>
      </c>
      <c r="H92" s="627">
        <v>3.9000084E7</v>
      </c>
      <c r="I92" s="622" t="s">
        <v>3919</v>
      </c>
      <c r="J92" s="625"/>
      <c r="K92" s="622" t="b">
        <v>1</v>
      </c>
      <c r="L92" s="622" t="b">
        <v>1</v>
      </c>
      <c r="M92" s="632" t="s">
        <v>3922</v>
      </c>
      <c r="N92" s="628"/>
      <c r="O92" s="629"/>
      <c r="P92" s="630" t="s">
        <v>4009</v>
      </c>
      <c r="Q92" s="622" t="s">
        <v>7503</v>
      </c>
      <c r="R92" s="631">
        <v>68.5</v>
      </c>
      <c r="S92" s="632"/>
      <c r="T92" s="639">
        <v>16.0</v>
      </c>
      <c r="U92" s="639">
        <v>16.0</v>
      </c>
      <c r="V92" s="634">
        <f t="array" ref="V92">_xlfn.XLOOKUP(T92, СПР.МОНТ[AWG], СПР.МОНТ[ГОСТ], "")</f>
        <v>1.5</v>
      </c>
      <c r="W92" s="634">
        <f t="array" ref="W92">_xlfn.XLOOKUP(U92, СПР.МОНТ[AWG], СПР.МОНТ[ГОСТ], "")</f>
        <v>1.5</v>
      </c>
      <c r="X92" s="632">
        <v>1.8</v>
      </c>
      <c r="Y92" s="632">
        <v>3.1</v>
      </c>
      <c r="Z92" s="632" t="s">
        <v>7504</v>
      </c>
      <c r="AA92" s="632">
        <v>9.0</v>
      </c>
      <c r="AB92" s="635" t="s">
        <v>7545</v>
      </c>
      <c r="AC92" s="636" t="s">
        <v>7506</v>
      </c>
    </row>
    <row r="93">
      <c r="A93" s="622" t="s">
        <v>7047</v>
      </c>
      <c r="B93" s="623" t="s">
        <v>3885</v>
      </c>
      <c r="C93" s="637" t="s">
        <v>3913</v>
      </c>
      <c r="D93" s="625">
        <v>5559.0</v>
      </c>
      <c r="E93" s="625">
        <v>4.2</v>
      </c>
      <c r="F93" s="625" t="s">
        <v>3331</v>
      </c>
      <c r="G93" s="626" t="s">
        <v>7546</v>
      </c>
      <c r="H93" s="627">
        <v>3.9000092E7</v>
      </c>
      <c r="I93" s="622" t="s">
        <v>3919</v>
      </c>
      <c r="J93" s="625"/>
      <c r="K93" s="622" t="b">
        <v>1</v>
      </c>
      <c r="L93" s="622" t="b">
        <v>1</v>
      </c>
      <c r="M93" s="632" t="s">
        <v>3922</v>
      </c>
      <c r="N93" s="628"/>
      <c r="O93" s="629"/>
      <c r="P93" s="630" t="s">
        <v>9464</v>
      </c>
      <c r="Q93" s="622">
        <v>1.62</v>
      </c>
      <c r="R93" s="631">
        <v>39.0</v>
      </c>
      <c r="S93" s="632"/>
      <c r="T93" s="639">
        <v>22.0</v>
      </c>
      <c r="U93" s="639">
        <v>22.0</v>
      </c>
      <c r="V93" s="634">
        <f t="array" ref="V93">_xlfn.XLOOKUP(T93, СПР.МОНТ[AWG], СПР.МОНТ[ГОСТ], "")</f>
        <v>0.35</v>
      </c>
      <c r="W93" s="634">
        <f t="array" ref="W93">_xlfn.XLOOKUP(U93, СПР.МОНТ[AWG], СПР.МОНТ[ГОСТ], "")</f>
        <v>0.35</v>
      </c>
      <c r="X93" s="632">
        <v>1.8</v>
      </c>
      <c r="Y93" s="632">
        <v>3.1</v>
      </c>
      <c r="Z93" s="632" t="s">
        <v>7511</v>
      </c>
      <c r="AA93" s="632">
        <v>9.0</v>
      </c>
      <c r="AB93" s="635" t="s">
        <v>7547</v>
      </c>
      <c r="AC93" s="636" t="s">
        <v>7495</v>
      </c>
    </row>
    <row r="94">
      <c r="A94" s="622" t="s">
        <v>7047</v>
      </c>
      <c r="B94" s="623" t="s">
        <v>3885</v>
      </c>
      <c r="C94" s="637" t="s">
        <v>3913</v>
      </c>
      <c r="D94" s="625">
        <v>5559.0</v>
      </c>
      <c r="E94" s="625">
        <v>4.2</v>
      </c>
      <c r="F94" s="625" t="s">
        <v>3331</v>
      </c>
      <c r="G94" s="626" t="s">
        <v>7546</v>
      </c>
      <c r="H94" s="627">
        <v>3.9000092E7</v>
      </c>
      <c r="I94" s="622" t="s">
        <v>3919</v>
      </c>
      <c r="J94" s="627"/>
      <c r="K94" s="622" t="b">
        <v>1</v>
      </c>
      <c r="L94" s="622" t="b">
        <v>1</v>
      </c>
      <c r="M94" s="632" t="s">
        <v>3922</v>
      </c>
      <c r="N94" s="628"/>
      <c r="O94" s="629"/>
      <c r="P94" s="630" t="s">
        <v>9465</v>
      </c>
      <c r="Q94" s="622">
        <v>1.62</v>
      </c>
      <c r="R94" s="631">
        <v>29.0</v>
      </c>
      <c r="S94" s="632"/>
      <c r="T94" s="639">
        <v>24.0</v>
      </c>
      <c r="U94" s="639">
        <v>24.0</v>
      </c>
      <c r="V94" s="634">
        <f t="array" ref="V94">_xlfn.XLOOKUP(T94, СПР.МОНТ[AWG], СПР.МОНТ[ГОСТ], "")</f>
        <v>0.2</v>
      </c>
      <c r="W94" s="634">
        <f t="array" ref="W94">_xlfn.XLOOKUP(U94, СПР.МОНТ[AWG], СПР.МОНТ[ГОСТ], "")</f>
        <v>0.2</v>
      </c>
      <c r="X94" s="632">
        <v>1.8</v>
      </c>
      <c r="Y94" s="632">
        <v>3.1</v>
      </c>
      <c r="Z94" s="632" t="s">
        <v>7511</v>
      </c>
      <c r="AA94" s="632">
        <v>9.0</v>
      </c>
      <c r="AB94" s="635" t="s">
        <v>7547</v>
      </c>
      <c r="AC94" s="636" t="s">
        <v>7495</v>
      </c>
    </row>
    <row r="95">
      <c r="A95" s="622" t="s">
        <v>7047</v>
      </c>
      <c r="B95" s="623" t="s">
        <v>3885</v>
      </c>
      <c r="C95" s="637" t="s">
        <v>3913</v>
      </c>
      <c r="D95" s="625">
        <v>5559.0</v>
      </c>
      <c r="E95" s="625">
        <v>4.2</v>
      </c>
      <c r="F95" s="625" t="s">
        <v>3331</v>
      </c>
      <c r="G95" s="626" t="s">
        <v>7546</v>
      </c>
      <c r="H95" s="627">
        <v>3.9000092E7</v>
      </c>
      <c r="I95" s="622" t="s">
        <v>3919</v>
      </c>
      <c r="J95" s="627"/>
      <c r="K95" s="622" t="b">
        <v>1</v>
      </c>
      <c r="L95" s="622" t="b">
        <v>1</v>
      </c>
      <c r="M95" s="632" t="s">
        <v>3922</v>
      </c>
      <c r="N95" s="628"/>
      <c r="O95" s="629"/>
      <c r="P95" s="630" t="s">
        <v>9466</v>
      </c>
      <c r="Q95" s="622">
        <v>1.46</v>
      </c>
      <c r="R95" s="631">
        <v>19.0</v>
      </c>
      <c r="S95" s="632"/>
      <c r="T95" s="639">
        <v>26.0</v>
      </c>
      <c r="U95" s="639">
        <v>26.0</v>
      </c>
      <c r="V95" s="634">
        <f t="array" ref="V95">_xlfn.XLOOKUP(T95, СПР.МОНТ[AWG], СПР.МОНТ[ГОСТ], "")</f>
        <v>0.12</v>
      </c>
      <c r="W95" s="634">
        <f t="array" ref="W95">_xlfn.XLOOKUP(U95, СПР.МОНТ[AWG], СПР.МОНТ[ГОСТ], "")</f>
        <v>0.12</v>
      </c>
      <c r="X95" s="632">
        <v>1.8</v>
      </c>
      <c r="Y95" s="632">
        <v>3.1</v>
      </c>
      <c r="Z95" s="632" t="s">
        <v>7511</v>
      </c>
      <c r="AA95" s="632">
        <v>9.0</v>
      </c>
      <c r="AB95" s="635" t="s">
        <v>7547</v>
      </c>
      <c r="AC95" s="636" t="s">
        <v>7495</v>
      </c>
    </row>
    <row r="96">
      <c r="A96" s="622" t="s">
        <v>7047</v>
      </c>
      <c r="B96" s="623" t="s">
        <v>3885</v>
      </c>
      <c r="C96" s="637" t="s">
        <v>3913</v>
      </c>
      <c r="D96" s="625">
        <v>5559.0</v>
      </c>
      <c r="E96" s="625">
        <v>4.2</v>
      </c>
      <c r="F96" s="625" t="s">
        <v>3331</v>
      </c>
      <c r="G96" s="626" t="s">
        <v>7546</v>
      </c>
      <c r="H96" s="627">
        <v>3.9000092E7</v>
      </c>
      <c r="I96" s="622" t="s">
        <v>3919</v>
      </c>
      <c r="J96" s="627"/>
      <c r="K96" s="622" t="b">
        <v>1</v>
      </c>
      <c r="L96" s="622" t="b">
        <v>1</v>
      </c>
      <c r="M96" s="632" t="s">
        <v>3922</v>
      </c>
      <c r="N96" s="628"/>
      <c r="O96" s="629"/>
      <c r="P96" s="630" t="s">
        <v>9467</v>
      </c>
      <c r="Q96" s="622">
        <v>1.46</v>
      </c>
      <c r="R96" s="631">
        <v>9.8</v>
      </c>
      <c r="S96" s="632"/>
      <c r="T96" s="639">
        <v>28.0</v>
      </c>
      <c r="U96" s="639">
        <v>28.0</v>
      </c>
      <c r="V96" s="634">
        <f t="array" ref="V96">_xlfn.XLOOKUP(T96, СПР.МОНТ[AWG], СПР.МОНТ[ГОСТ], "")</f>
        <v>0.08</v>
      </c>
      <c r="W96" s="634">
        <f t="array" ref="W96">_xlfn.XLOOKUP(U96, СПР.МОНТ[AWG], СПР.МОНТ[ГОСТ], "")</f>
        <v>0.08</v>
      </c>
      <c r="X96" s="632">
        <v>1.8</v>
      </c>
      <c r="Y96" s="632">
        <v>3.1</v>
      </c>
      <c r="Z96" s="632" t="s">
        <v>7511</v>
      </c>
      <c r="AA96" s="632">
        <v>9.0</v>
      </c>
      <c r="AB96" s="635" t="s">
        <v>7547</v>
      </c>
      <c r="AC96" s="636" t="s">
        <v>7495</v>
      </c>
    </row>
    <row r="97">
      <c r="A97" s="622" t="s">
        <v>7047</v>
      </c>
      <c r="B97" s="623" t="s">
        <v>3885</v>
      </c>
      <c r="C97" s="637" t="s">
        <v>3913</v>
      </c>
      <c r="D97" s="625">
        <v>5559.0</v>
      </c>
      <c r="E97" s="625">
        <v>4.2</v>
      </c>
      <c r="F97" s="625" t="s">
        <v>3331</v>
      </c>
      <c r="G97" s="626" t="s">
        <v>7548</v>
      </c>
      <c r="H97" s="627">
        <v>3.9000142E7</v>
      </c>
      <c r="I97" s="638" t="s">
        <v>3919</v>
      </c>
      <c r="J97" s="625"/>
      <c r="K97" s="622" t="b">
        <v>1</v>
      </c>
      <c r="L97" s="622" t="b">
        <v>1</v>
      </c>
      <c r="M97" s="632" t="s">
        <v>3922</v>
      </c>
      <c r="N97" s="628"/>
      <c r="O97" s="629"/>
      <c r="P97" s="630" t="s">
        <v>4009</v>
      </c>
      <c r="Q97" s="622" t="s">
        <v>7503</v>
      </c>
      <c r="R97" s="631">
        <v>68.5</v>
      </c>
      <c r="S97" s="632"/>
      <c r="T97" s="639">
        <v>16.0</v>
      </c>
      <c r="U97" s="639">
        <v>16.0</v>
      </c>
      <c r="V97" s="634">
        <f t="array" ref="V97">_xlfn.XLOOKUP(T97, СПР.МОНТ[AWG], СПР.МОНТ[ГОСТ], "")</f>
        <v>1.5</v>
      </c>
      <c r="W97" s="634">
        <f t="array" ref="W97">_xlfn.XLOOKUP(U97, СПР.МОНТ[AWG], СПР.МОНТ[ГОСТ], "")</f>
        <v>1.5</v>
      </c>
      <c r="X97" s="632">
        <v>1.3</v>
      </c>
      <c r="Y97" s="632">
        <v>3.1</v>
      </c>
      <c r="Z97" s="632" t="s">
        <v>7294</v>
      </c>
      <c r="AA97" s="632">
        <v>9.0</v>
      </c>
      <c r="AB97" s="635" t="s">
        <v>7549</v>
      </c>
      <c r="AC97" s="636" t="s">
        <v>7506</v>
      </c>
    </row>
    <row r="98">
      <c r="A98" s="622" t="s">
        <v>7047</v>
      </c>
      <c r="B98" s="623" t="s">
        <v>3885</v>
      </c>
      <c r="C98" s="637" t="s">
        <v>3913</v>
      </c>
      <c r="D98" s="625">
        <v>5559.0</v>
      </c>
      <c r="E98" s="625">
        <v>4.2</v>
      </c>
      <c r="F98" s="625" t="s">
        <v>3331</v>
      </c>
      <c r="G98" s="626" t="s">
        <v>7550</v>
      </c>
      <c r="H98" s="627">
        <v>3.9000214E7</v>
      </c>
      <c r="I98" s="638" t="s">
        <v>3919</v>
      </c>
      <c r="J98" s="625"/>
      <c r="K98" s="622" t="b">
        <v>1</v>
      </c>
      <c r="L98" s="622" t="b">
        <v>1</v>
      </c>
      <c r="M98" s="632" t="s">
        <v>3922</v>
      </c>
      <c r="N98" s="628"/>
      <c r="O98" s="629"/>
      <c r="P98" s="630" t="s">
        <v>9455</v>
      </c>
      <c r="Q98" s="622">
        <v>2.38</v>
      </c>
      <c r="R98" s="631">
        <v>88.0</v>
      </c>
      <c r="S98" s="632"/>
      <c r="T98" s="639">
        <v>18.0</v>
      </c>
      <c r="U98" s="639">
        <v>18.0</v>
      </c>
      <c r="V98" s="634">
        <f t="array" ref="V98">_xlfn.XLOOKUP(T98, СПР.МОНТ[AWG], СПР.МОНТ[ГОСТ], "")</f>
        <v>0.75</v>
      </c>
      <c r="W98" s="634">
        <f t="array" ref="W98">_xlfn.XLOOKUP(U98, СПР.МОНТ[AWG], СПР.МОНТ[ГОСТ], "")</f>
        <v>0.75</v>
      </c>
      <c r="X98" s="632">
        <v>1.3</v>
      </c>
      <c r="Y98" s="632">
        <v>3.1</v>
      </c>
      <c r="Z98" s="632" t="s">
        <v>7504</v>
      </c>
      <c r="AA98" s="632">
        <v>9.0</v>
      </c>
      <c r="AB98" s="635" t="s">
        <v>7551</v>
      </c>
      <c r="AC98" s="636" t="s">
        <v>7491</v>
      </c>
    </row>
    <row r="99">
      <c r="A99" s="622" t="s">
        <v>7047</v>
      </c>
      <c r="B99" s="623" t="s">
        <v>3885</v>
      </c>
      <c r="C99" s="637" t="s">
        <v>3913</v>
      </c>
      <c r="D99" s="625">
        <v>5559.0</v>
      </c>
      <c r="E99" s="625">
        <v>4.2</v>
      </c>
      <c r="F99" s="625" t="s">
        <v>3331</v>
      </c>
      <c r="G99" s="626" t="s">
        <v>7550</v>
      </c>
      <c r="H99" s="627">
        <v>3.9000214E7</v>
      </c>
      <c r="I99" s="638" t="s">
        <v>3919</v>
      </c>
      <c r="J99" s="627"/>
      <c r="K99" s="622" t="b">
        <v>1</v>
      </c>
      <c r="L99" s="622" t="b">
        <v>1</v>
      </c>
      <c r="M99" s="632" t="s">
        <v>3922</v>
      </c>
      <c r="N99" s="628"/>
      <c r="O99" s="629"/>
      <c r="P99" s="630" t="s">
        <v>9462</v>
      </c>
      <c r="Q99" s="622">
        <v>2.24</v>
      </c>
      <c r="R99" s="631">
        <v>58.7</v>
      </c>
      <c r="S99" s="632"/>
      <c r="T99" s="639">
        <v>20.0</v>
      </c>
      <c r="U99" s="639">
        <v>20.0</v>
      </c>
      <c r="V99" s="634">
        <f t="array" ref="V99">_xlfn.XLOOKUP(T99, СПР.МОНТ[AWG], СПР.МОНТ[ГОСТ], "")</f>
        <v>0.5</v>
      </c>
      <c r="W99" s="634">
        <f t="array" ref="W99">_xlfn.XLOOKUP(U99, СПР.МОНТ[AWG], СПР.МОНТ[ГОСТ], "")</f>
        <v>0.5</v>
      </c>
      <c r="X99" s="632">
        <v>1.3</v>
      </c>
      <c r="Y99" s="632">
        <v>3.1</v>
      </c>
      <c r="Z99" s="632" t="s">
        <v>7504</v>
      </c>
      <c r="AA99" s="632">
        <v>9.0</v>
      </c>
      <c r="AB99" s="635" t="s">
        <v>7551</v>
      </c>
      <c r="AC99" s="636" t="s">
        <v>7491</v>
      </c>
    </row>
    <row r="100">
      <c r="A100" s="622" t="s">
        <v>7047</v>
      </c>
      <c r="B100" s="623" t="s">
        <v>3885</v>
      </c>
      <c r="C100" s="637" t="s">
        <v>3913</v>
      </c>
      <c r="D100" s="625">
        <v>5559.0</v>
      </c>
      <c r="E100" s="625">
        <v>4.2</v>
      </c>
      <c r="F100" s="625" t="s">
        <v>3331</v>
      </c>
      <c r="G100" s="626" t="s">
        <v>7550</v>
      </c>
      <c r="H100" s="627">
        <v>3.9000214E7</v>
      </c>
      <c r="I100" s="638" t="s">
        <v>3919</v>
      </c>
      <c r="J100" s="627"/>
      <c r="K100" s="622" t="b">
        <v>1</v>
      </c>
      <c r="L100" s="622" t="b">
        <v>1</v>
      </c>
      <c r="M100" s="632" t="s">
        <v>3922</v>
      </c>
      <c r="N100" s="628"/>
      <c r="O100" s="629"/>
      <c r="P100" s="630" t="s">
        <v>9456</v>
      </c>
      <c r="Q100" s="622">
        <v>2.24</v>
      </c>
      <c r="R100" s="631">
        <v>39.1</v>
      </c>
      <c r="S100" s="632"/>
      <c r="T100" s="639">
        <v>22.0</v>
      </c>
      <c r="U100" s="639">
        <v>22.0</v>
      </c>
      <c r="V100" s="634">
        <f t="array" ref="V100">_xlfn.XLOOKUP(T100, СПР.МОНТ[AWG], СПР.МОНТ[ГОСТ], "")</f>
        <v>0.35</v>
      </c>
      <c r="W100" s="634">
        <f t="array" ref="W100">_xlfn.XLOOKUP(U100, СПР.МОНТ[AWG], СПР.МОНТ[ГОСТ], "")</f>
        <v>0.35</v>
      </c>
      <c r="X100" s="632">
        <v>1.3</v>
      </c>
      <c r="Y100" s="632">
        <v>3.1</v>
      </c>
      <c r="Z100" s="632" t="s">
        <v>7504</v>
      </c>
      <c r="AA100" s="632">
        <v>9.0</v>
      </c>
      <c r="AB100" s="635" t="s">
        <v>7551</v>
      </c>
      <c r="AC100" s="636" t="s">
        <v>7491</v>
      </c>
    </row>
    <row r="101">
      <c r="A101" s="622" t="s">
        <v>7047</v>
      </c>
      <c r="B101" s="623" t="s">
        <v>3885</v>
      </c>
      <c r="C101" s="637" t="s">
        <v>3913</v>
      </c>
      <c r="D101" s="625">
        <v>5559.0</v>
      </c>
      <c r="E101" s="625">
        <v>4.2</v>
      </c>
      <c r="F101" s="625" t="s">
        <v>3331</v>
      </c>
      <c r="G101" s="626" t="s">
        <v>7550</v>
      </c>
      <c r="H101" s="627">
        <v>3.9000214E7</v>
      </c>
      <c r="I101" s="638" t="s">
        <v>3919</v>
      </c>
      <c r="J101" s="627"/>
      <c r="K101" s="622" t="b">
        <v>1</v>
      </c>
      <c r="L101" s="622" t="b">
        <v>1</v>
      </c>
      <c r="M101" s="632" t="s">
        <v>3922</v>
      </c>
      <c r="N101" s="628"/>
      <c r="O101" s="629"/>
      <c r="P101" s="630" t="s">
        <v>9463</v>
      </c>
      <c r="Q101" s="622">
        <v>2.21</v>
      </c>
      <c r="R101" s="631">
        <v>29.3</v>
      </c>
      <c r="S101" s="632"/>
      <c r="T101" s="639">
        <v>24.0</v>
      </c>
      <c r="U101" s="639">
        <v>24.0</v>
      </c>
      <c r="V101" s="634">
        <f t="array" ref="V101">_xlfn.XLOOKUP(T101, СПР.МОНТ[AWG], СПР.МОНТ[ГОСТ], "")</f>
        <v>0.2</v>
      </c>
      <c r="W101" s="634">
        <f t="array" ref="W101">_xlfn.XLOOKUP(U101, СПР.МОНТ[AWG], СПР.МОНТ[ГОСТ], "")</f>
        <v>0.2</v>
      </c>
      <c r="X101" s="632">
        <v>1.3</v>
      </c>
      <c r="Y101" s="632">
        <v>3.1</v>
      </c>
      <c r="Z101" s="632" t="s">
        <v>7504</v>
      </c>
      <c r="AA101" s="632">
        <v>9.0</v>
      </c>
      <c r="AB101" s="635" t="s">
        <v>7551</v>
      </c>
      <c r="AC101" s="636" t="s">
        <v>7491</v>
      </c>
    </row>
    <row r="102">
      <c r="A102" s="622" t="s">
        <v>7047</v>
      </c>
      <c r="B102" s="623" t="s">
        <v>3885</v>
      </c>
      <c r="C102" s="637" t="s">
        <v>3913</v>
      </c>
      <c r="D102" s="625">
        <v>5559.0</v>
      </c>
      <c r="E102" s="625">
        <v>4.2</v>
      </c>
      <c r="F102" s="625" t="s">
        <v>3331</v>
      </c>
      <c r="G102" s="626" t="s">
        <v>7552</v>
      </c>
      <c r="H102" s="627">
        <v>3.9000216E7</v>
      </c>
      <c r="I102" s="638" t="s">
        <v>3919</v>
      </c>
      <c r="J102" s="625"/>
      <c r="K102" s="622" t="b">
        <v>1</v>
      </c>
      <c r="L102" s="622" t="b">
        <v>1</v>
      </c>
      <c r="M102" s="632" t="s">
        <v>3922</v>
      </c>
      <c r="N102" s="628"/>
      <c r="O102" s="629"/>
      <c r="P102" s="630" t="s">
        <v>9464</v>
      </c>
      <c r="Q102" s="622">
        <v>1.62</v>
      </c>
      <c r="R102" s="631">
        <v>39.0</v>
      </c>
      <c r="S102" s="632"/>
      <c r="T102" s="639">
        <v>22.0</v>
      </c>
      <c r="U102" s="639">
        <v>22.0</v>
      </c>
      <c r="V102" s="634">
        <f t="array" ref="V102">_xlfn.XLOOKUP(T102, СПР.МОНТ[AWG], СПР.МОНТ[ГОСТ], "")</f>
        <v>0.35</v>
      </c>
      <c r="W102" s="634">
        <f t="array" ref="W102">_xlfn.XLOOKUP(U102, СПР.МОНТ[AWG], СПР.МОНТ[ГОСТ], "")</f>
        <v>0.35</v>
      </c>
      <c r="X102" s="632">
        <v>1.3</v>
      </c>
      <c r="Y102" s="632">
        <v>3.1</v>
      </c>
      <c r="Z102" s="632" t="s">
        <v>7508</v>
      </c>
      <c r="AA102" s="632">
        <v>9.0</v>
      </c>
      <c r="AB102" s="635" t="s">
        <v>7553</v>
      </c>
      <c r="AC102" s="636" t="s">
        <v>7495</v>
      </c>
    </row>
    <row r="103">
      <c r="A103" s="622" t="s">
        <v>7047</v>
      </c>
      <c r="B103" s="623" t="s">
        <v>3885</v>
      </c>
      <c r="C103" s="637" t="s">
        <v>3913</v>
      </c>
      <c r="D103" s="625">
        <v>5559.0</v>
      </c>
      <c r="E103" s="625">
        <v>4.2</v>
      </c>
      <c r="F103" s="625" t="s">
        <v>3331</v>
      </c>
      <c r="G103" s="626" t="s">
        <v>7552</v>
      </c>
      <c r="H103" s="627">
        <v>3.9000216E7</v>
      </c>
      <c r="I103" s="638" t="s">
        <v>3919</v>
      </c>
      <c r="J103" s="627"/>
      <c r="K103" s="622" t="b">
        <v>1</v>
      </c>
      <c r="L103" s="622" t="b">
        <v>1</v>
      </c>
      <c r="M103" s="632" t="s">
        <v>3922</v>
      </c>
      <c r="N103" s="628"/>
      <c r="O103" s="629"/>
      <c r="P103" s="630" t="s">
        <v>9465</v>
      </c>
      <c r="Q103" s="622">
        <v>1.62</v>
      </c>
      <c r="R103" s="631">
        <v>29.0</v>
      </c>
      <c r="S103" s="632"/>
      <c r="T103" s="639">
        <v>24.0</v>
      </c>
      <c r="U103" s="639">
        <v>24.0</v>
      </c>
      <c r="V103" s="634">
        <f t="array" ref="V103">_xlfn.XLOOKUP(T103, СПР.МОНТ[AWG], СПР.МОНТ[ГОСТ], "")</f>
        <v>0.2</v>
      </c>
      <c r="W103" s="634">
        <f t="array" ref="W103">_xlfn.XLOOKUP(U103, СПР.МОНТ[AWG], СПР.МОНТ[ГОСТ], "")</f>
        <v>0.2</v>
      </c>
      <c r="X103" s="632">
        <v>1.3</v>
      </c>
      <c r="Y103" s="632">
        <v>3.1</v>
      </c>
      <c r="Z103" s="632" t="s">
        <v>7508</v>
      </c>
      <c r="AA103" s="632">
        <v>9.0</v>
      </c>
      <c r="AB103" s="635" t="s">
        <v>7553</v>
      </c>
      <c r="AC103" s="636" t="s">
        <v>7495</v>
      </c>
    </row>
    <row r="104">
      <c r="A104" s="622" t="s">
        <v>7047</v>
      </c>
      <c r="B104" s="623" t="s">
        <v>3885</v>
      </c>
      <c r="C104" s="637" t="s">
        <v>3913</v>
      </c>
      <c r="D104" s="625">
        <v>5559.0</v>
      </c>
      <c r="E104" s="625">
        <v>4.2</v>
      </c>
      <c r="F104" s="625" t="s">
        <v>3331</v>
      </c>
      <c r="G104" s="626" t="s">
        <v>7552</v>
      </c>
      <c r="H104" s="627">
        <v>3.9000216E7</v>
      </c>
      <c r="I104" s="638" t="s">
        <v>3919</v>
      </c>
      <c r="J104" s="627"/>
      <c r="K104" s="622" t="b">
        <v>1</v>
      </c>
      <c r="L104" s="622" t="b">
        <v>1</v>
      </c>
      <c r="M104" s="632" t="s">
        <v>3922</v>
      </c>
      <c r="N104" s="628"/>
      <c r="O104" s="629"/>
      <c r="P104" s="630" t="s">
        <v>9466</v>
      </c>
      <c r="Q104" s="622">
        <v>1.46</v>
      </c>
      <c r="R104" s="631">
        <v>19.0</v>
      </c>
      <c r="S104" s="632"/>
      <c r="T104" s="639">
        <v>26.0</v>
      </c>
      <c r="U104" s="639">
        <v>26.0</v>
      </c>
      <c r="V104" s="634">
        <f t="array" ref="V104">_xlfn.XLOOKUP(T104, СПР.МОНТ[AWG], СПР.МОНТ[ГОСТ], "")</f>
        <v>0.12</v>
      </c>
      <c r="W104" s="634">
        <f t="array" ref="W104">_xlfn.XLOOKUP(U104, СПР.МОНТ[AWG], СПР.МОНТ[ГОСТ], "")</f>
        <v>0.12</v>
      </c>
      <c r="X104" s="632">
        <v>1.3</v>
      </c>
      <c r="Y104" s="632">
        <v>3.1</v>
      </c>
      <c r="Z104" s="632" t="s">
        <v>7508</v>
      </c>
      <c r="AA104" s="632">
        <v>9.0</v>
      </c>
      <c r="AB104" s="635" t="s">
        <v>7553</v>
      </c>
      <c r="AC104" s="636" t="s">
        <v>7495</v>
      </c>
    </row>
    <row r="105">
      <c r="A105" s="622" t="s">
        <v>7047</v>
      </c>
      <c r="B105" s="623" t="s">
        <v>3885</v>
      </c>
      <c r="C105" s="637" t="s">
        <v>3913</v>
      </c>
      <c r="D105" s="625">
        <v>5559.0</v>
      </c>
      <c r="E105" s="625">
        <v>4.2</v>
      </c>
      <c r="F105" s="625" t="s">
        <v>3331</v>
      </c>
      <c r="G105" s="626" t="s">
        <v>7552</v>
      </c>
      <c r="H105" s="627">
        <v>3.9000216E7</v>
      </c>
      <c r="I105" s="638" t="s">
        <v>3919</v>
      </c>
      <c r="J105" s="627"/>
      <c r="K105" s="622" t="b">
        <v>1</v>
      </c>
      <c r="L105" s="622" t="b">
        <v>1</v>
      </c>
      <c r="M105" s="632" t="s">
        <v>3922</v>
      </c>
      <c r="N105" s="628"/>
      <c r="O105" s="629"/>
      <c r="P105" s="630" t="s">
        <v>9467</v>
      </c>
      <c r="Q105" s="622">
        <v>1.46</v>
      </c>
      <c r="R105" s="631">
        <v>9.8</v>
      </c>
      <c r="S105" s="632"/>
      <c r="T105" s="639">
        <v>28.0</v>
      </c>
      <c r="U105" s="639">
        <v>28.0</v>
      </c>
      <c r="V105" s="634">
        <f t="array" ref="V105">_xlfn.XLOOKUP(T105, СПР.МОНТ[AWG], СПР.МОНТ[ГОСТ], "")</f>
        <v>0.08</v>
      </c>
      <c r="W105" s="634">
        <f t="array" ref="W105">_xlfn.XLOOKUP(U105, СПР.МОНТ[AWG], СПР.МОНТ[ГОСТ], "")</f>
        <v>0.08</v>
      </c>
      <c r="X105" s="632">
        <v>1.3</v>
      </c>
      <c r="Y105" s="632">
        <v>3.1</v>
      </c>
      <c r="Z105" s="632" t="s">
        <v>7508</v>
      </c>
      <c r="AA105" s="632">
        <v>9.0</v>
      </c>
      <c r="AB105" s="635" t="s">
        <v>7553</v>
      </c>
      <c r="AC105" s="636" t="s">
        <v>7495</v>
      </c>
    </row>
    <row r="106">
      <c r="A106" s="622" t="s">
        <v>7047</v>
      </c>
      <c r="B106" s="623" t="s">
        <v>3885</v>
      </c>
      <c r="C106" s="637" t="s">
        <v>3913</v>
      </c>
      <c r="D106" s="625">
        <v>5559.0</v>
      </c>
      <c r="E106" s="625">
        <v>4.2</v>
      </c>
      <c r="F106" s="625" t="s">
        <v>3331</v>
      </c>
      <c r="G106" s="626" t="s">
        <v>7554</v>
      </c>
      <c r="H106" s="627">
        <v>3.9000218E7</v>
      </c>
      <c r="I106" s="638" t="s">
        <v>3919</v>
      </c>
      <c r="J106" s="625"/>
      <c r="K106" s="622" t="b">
        <v>1</v>
      </c>
      <c r="L106" s="622" t="b">
        <v>1</v>
      </c>
      <c r="M106" s="632" t="s">
        <v>3922</v>
      </c>
      <c r="N106" s="628"/>
      <c r="O106" s="629"/>
      <c r="P106" s="630" t="s">
        <v>4009</v>
      </c>
      <c r="Q106" s="622" t="s">
        <v>7503</v>
      </c>
      <c r="R106" s="631">
        <v>68.5</v>
      </c>
      <c r="S106" s="632"/>
      <c r="T106" s="639">
        <v>16.0</v>
      </c>
      <c r="U106" s="639">
        <v>16.0</v>
      </c>
      <c r="V106" s="634">
        <f t="array" ref="V106">_xlfn.XLOOKUP(T106, СПР.МОНТ[AWG], СПР.МОНТ[ГОСТ], "")</f>
        <v>1.5</v>
      </c>
      <c r="W106" s="634">
        <f t="array" ref="W106">_xlfn.XLOOKUP(U106, СПР.МОНТ[AWG], СПР.МОНТ[ГОСТ], "")</f>
        <v>1.5</v>
      </c>
      <c r="X106" s="632">
        <v>1.3</v>
      </c>
      <c r="Y106" s="632">
        <v>3.1</v>
      </c>
      <c r="Z106" s="632" t="s">
        <v>7511</v>
      </c>
      <c r="AA106" s="632">
        <v>9.0</v>
      </c>
      <c r="AB106" s="635" t="s">
        <v>7555</v>
      </c>
      <c r="AC106" s="636" t="s">
        <v>7506</v>
      </c>
      <c r="AD106" s="2"/>
      <c r="AE106" s="2"/>
      <c r="AF106" s="2"/>
      <c r="AG106" s="2"/>
      <c r="AH106" s="2"/>
      <c r="AI106" s="2"/>
      <c r="AJ106" s="2"/>
      <c r="AK106" s="2"/>
      <c r="AL106" s="2"/>
      <c r="AM106" s="2"/>
      <c r="AN106" s="2"/>
    </row>
    <row r="107">
      <c r="A107" s="622" t="s">
        <v>7047</v>
      </c>
      <c r="B107" s="623" t="s">
        <v>3885</v>
      </c>
      <c r="C107" s="637" t="s">
        <v>3913</v>
      </c>
      <c r="D107" s="625">
        <v>5559.0</v>
      </c>
      <c r="E107" s="625">
        <v>4.2</v>
      </c>
      <c r="F107" s="625" t="s">
        <v>3331</v>
      </c>
      <c r="G107" s="626" t="s">
        <v>7527</v>
      </c>
      <c r="H107" s="627">
        <v>3.9000429E7</v>
      </c>
      <c r="I107" s="638" t="s">
        <v>3919</v>
      </c>
      <c r="J107" s="625"/>
      <c r="K107" s="622" t="b">
        <v>1</v>
      </c>
      <c r="L107" s="622" t="b">
        <v>1</v>
      </c>
      <c r="M107" s="632" t="s">
        <v>3922</v>
      </c>
      <c r="N107" s="628"/>
      <c r="O107" s="629"/>
      <c r="P107" s="630" t="s">
        <v>9455</v>
      </c>
      <c r="Q107" s="622">
        <v>2.38</v>
      </c>
      <c r="R107" s="631">
        <v>88.0</v>
      </c>
      <c r="S107" s="632"/>
      <c r="T107" s="639">
        <v>18.0</v>
      </c>
      <c r="U107" s="639">
        <v>18.0</v>
      </c>
      <c r="V107" s="634">
        <f t="array" ref="V107">_xlfn.XLOOKUP(T107, СПР.МОНТ[AWG], СПР.МОНТ[ГОСТ], "")</f>
        <v>0.75</v>
      </c>
      <c r="W107" s="634">
        <f t="array" ref="W107">_xlfn.XLOOKUP(U107, СПР.МОНТ[AWG], СПР.МОНТ[ГОСТ], "")</f>
        <v>0.75</v>
      </c>
      <c r="X107" s="632">
        <v>1.8</v>
      </c>
      <c r="Y107" s="632">
        <v>3.1</v>
      </c>
      <c r="Z107" s="632" t="s">
        <v>7522</v>
      </c>
      <c r="AA107" s="632">
        <v>9.0</v>
      </c>
      <c r="AB107" s="635" t="s">
        <v>7528</v>
      </c>
      <c r="AC107" s="636" t="s">
        <v>7491</v>
      </c>
      <c r="AD107" s="2"/>
      <c r="AE107" s="2"/>
      <c r="AF107" s="2"/>
      <c r="AG107" s="2"/>
      <c r="AH107" s="2"/>
      <c r="AI107" s="2"/>
      <c r="AJ107" s="2"/>
      <c r="AK107" s="2"/>
      <c r="AL107" s="2"/>
      <c r="AM107" s="2"/>
      <c r="AN107" s="2"/>
    </row>
    <row r="108">
      <c r="A108" s="622" t="s">
        <v>7047</v>
      </c>
      <c r="B108" s="623" t="s">
        <v>3885</v>
      </c>
      <c r="C108" s="637" t="s">
        <v>3913</v>
      </c>
      <c r="D108" s="625">
        <v>5559.0</v>
      </c>
      <c r="E108" s="625">
        <v>4.2</v>
      </c>
      <c r="F108" s="625" t="s">
        <v>3331</v>
      </c>
      <c r="G108" s="626" t="s">
        <v>7527</v>
      </c>
      <c r="H108" s="627">
        <v>3.9000429E7</v>
      </c>
      <c r="I108" s="638" t="s">
        <v>3919</v>
      </c>
      <c r="J108" s="627"/>
      <c r="K108" s="622" t="b">
        <v>1</v>
      </c>
      <c r="L108" s="622" t="b">
        <v>1</v>
      </c>
      <c r="M108" s="632" t="s">
        <v>3922</v>
      </c>
      <c r="N108" s="628"/>
      <c r="O108" s="629"/>
      <c r="P108" s="630" t="s">
        <v>9462</v>
      </c>
      <c r="Q108" s="622">
        <v>2.24</v>
      </c>
      <c r="R108" s="631">
        <v>58.7</v>
      </c>
      <c r="S108" s="632"/>
      <c r="T108" s="639">
        <v>20.0</v>
      </c>
      <c r="U108" s="639">
        <v>20.0</v>
      </c>
      <c r="V108" s="634">
        <f t="array" ref="V108">_xlfn.XLOOKUP(T108, СПР.МОНТ[AWG], СПР.МОНТ[ГОСТ], "")</f>
        <v>0.5</v>
      </c>
      <c r="W108" s="634">
        <f t="array" ref="W108">_xlfn.XLOOKUP(U108, СПР.МОНТ[AWG], СПР.МОНТ[ГОСТ], "")</f>
        <v>0.5</v>
      </c>
      <c r="X108" s="632">
        <v>1.8</v>
      </c>
      <c r="Y108" s="632">
        <v>3.1</v>
      </c>
      <c r="Z108" s="632" t="s">
        <v>7522</v>
      </c>
      <c r="AA108" s="632">
        <v>9.0</v>
      </c>
      <c r="AB108" s="635" t="s">
        <v>7528</v>
      </c>
      <c r="AC108" s="636" t="s">
        <v>7491</v>
      </c>
      <c r="AD108" s="2"/>
      <c r="AE108" s="2"/>
      <c r="AF108" s="2"/>
      <c r="AG108" s="2"/>
      <c r="AH108" s="2"/>
      <c r="AI108" s="2"/>
      <c r="AJ108" s="2"/>
      <c r="AK108" s="2"/>
      <c r="AL108" s="2"/>
      <c r="AM108" s="2"/>
      <c r="AN108" s="2"/>
    </row>
    <row r="109">
      <c r="A109" s="622" t="s">
        <v>7047</v>
      </c>
      <c r="B109" s="623" t="s">
        <v>3885</v>
      </c>
      <c r="C109" s="637" t="s">
        <v>3913</v>
      </c>
      <c r="D109" s="625">
        <v>5559.0</v>
      </c>
      <c r="E109" s="625">
        <v>4.2</v>
      </c>
      <c r="F109" s="625" t="s">
        <v>3331</v>
      </c>
      <c r="G109" s="626" t="s">
        <v>7527</v>
      </c>
      <c r="H109" s="627">
        <v>3.9000429E7</v>
      </c>
      <c r="I109" s="638" t="s">
        <v>3919</v>
      </c>
      <c r="J109" s="627"/>
      <c r="K109" s="622" t="b">
        <v>1</v>
      </c>
      <c r="L109" s="622" t="b">
        <v>1</v>
      </c>
      <c r="M109" s="632" t="s">
        <v>3922</v>
      </c>
      <c r="N109" s="628"/>
      <c r="O109" s="629"/>
      <c r="P109" s="630" t="s">
        <v>9456</v>
      </c>
      <c r="Q109" s="622">
        <v>2.24</v>
      </c>
      <c r="R109" s="631">
        <v>39.1</v>
      </c>
      <c r="S109" s="632"/>
      <c r="T109" s="639">
        <v>22.0</v>
      </c>
      <c r="U109" s="639">
        <v>22.0</v>
      </c>
      <c r="V109" s="634">
        <f t="array" ref="V109">_xlfn.XLOOKUP(T109, СПР.МОНТ[AWG], СПР.МОНТ[ГОСТ], "")</f>
        <v>0.35</v>
      </c>
      <c r="W109" s="634">
        <f t="array" ref="W109">_xlfn.XLOOKUP(U109, СПР.МОНТ[AWG], СПР.МОНТ[ГОСТ], "")</f>
        <v>0.35</v>
      </c>
      <c r="X109" s="632">
        <v>1.8</v>
      </c>
      <c r="Y109" s="632">
        <v>3.1</v>
      </c>
      <c r="Z109" s="632" t="s">
        <v>7522</v>
      </c>
      <c r="AA109" s="632">
        <v>9.0</v>
      </c>
      <c r="AB109" s="635" t="s">
        <v>7528</v>
      </c>
      <c r="AC109" s="636" t="s">
        <v>7491</v>
      </c>
      <c r="AD109" s="2"/>
      <c r="AE109" s="2"/>
      <c r="AF109" s="2"/>
      <c r="AG109" s="2"/>
      <c r="AH109" s="2"/>
      <c r="AI109" s="2"/>
      <c r="AJ109" s="2"/>
      <c r="AK109" s="2"/>
      <c r="AL109" s="2"/>
      <c r="AM109" s="2"/>
      <c r="AN109" s="2"/>
    </row>
    <row r="110">
      <c r="A110" s="622" t="s">
        <v>7047</v>
      </c>
      <c r="B110" s="623" t="s">
        <v>3885</v>
      </c>
      <c r="C110" s="637" t="s">
        <v>3913</v>
      </c>
      <c r="D110" s="625">
        <v>5559.0</v>
      </c>
      <c r="E110" s="625">
        <v>4.2</v>
      </c>
      <c r="F110" s="625" t="s">
        <v>3331</v>
      </c>
      <c r="G110" s="626" t="s">
        <v>7527</v>
      </c>
      <c r="H110" s="627">
        <v>3.9000429E7</v>
      </c>
      <c r="I110" s="638" t="s">
        <v>3919</v>
      </c>
      <c r="J110" s="627"/>
      <c r="K110" s="622" t="b">
        <v>1</v>
      </c>
      <c r="L110" s="622" t="b">
        <v>1</v>
      </c>
      <c r="M110" s="632" t="s">
        <v>3922</v>
      </c>
      <c r="N110" s="628"/>
      <c r="O110" s="629"/>
      <c r="P110" s="630" t="s">
        <v>9463</v>
      </c>
      <c r="Q110" s="622">
        <v>2.21</v>
      </c>
      <c r="R110" s="631">
        <v>29.3</v>
      </c>
      <c r="S110" s="632"/>
      <c r="T110" s="639">
        <v>24.0</v>
      </c>
      <c r="U110" s="639">
        <v>24.0</v>
      </c>
      <c r="V110" s="634">
        <f t="array" ref="V110">_xlfn.XLOOKUP(T110, СПР.МОНТ[AWG], СПР.МОНТ[ГОСТ], "")</f>
        <v>0.2</v>
      </c>
      <c r="W110" s="634">
        <f t="array" ref="W110">_xlfn.XLOOKUP(U110, СПР.МОНТ[AWG], СПР.МОНТ[ГОСТ], "")</f>
        <v>0.2</v>
      </c>
      <c r="X110" s="632">
        <v>1.8</v>
      </c>
      <c r="Y110" s="632">
        <v>3.1</v>
      </c>
      <c r="Z110" s="632" t="s">
        <v>7522</v>
      </c>
      <c r="AA110" s="632">
        <v>9.0</v>
      </c>
      <c r="AB110" s="635" t="s">
        <v>7528</v>
      </c>
      <c r="AC110" s="636" t="s">
        <v>7491</v>
      </c>
      <c r="AD110" s="2"/>
      <c r="AE110" s="2"/>
      <c r="AF110" s="2"/>
      <c r="AG110" s="2"/>
      <c r="AH110" s="2"/>
      <c r="AI110" s="2"/>
      <c r="AJ110" s="2"/>
      <c r="AK110" s="2"/>
      <c r="AL110" s="2"/>
      <c r="AM110" s="2"/>
      <c r="AN110" s="2"/>
    </row>
    <row r="111">
      <c r="A111" s="622" t="s">
        <v>7047</v>
      </c>
      <c r="B111" s="623" t="s">
        <v>3524</v>
      </c>
      <c r="C111" s="624" t="s">
        <v>9468</v>
      </c>
      <c r="D111" s="625" t="s">
        <v>9469</v>
      </c>
      <c r="E111" s="625">
        <v>3.96</v>
      </c>
      <c r="F111" s="625" t="s">
        <v>3308</v>
      </c>
      <c r="G111" s="626" t="s">
        <v>3795</v>
      </c>
      <c r="H111" s="627"/>
      <c r="I111" s="622" t="s">
        <v>3796</v>
      </c>
      <c r="J111" s="625"/>
      <c r="K111" s="622" t="b">
        <v>1</v>
      </c>
      <c r="L111" s="625"/>
      <c r="M111" s="624" t="s">
        <v>7333</v>
      </c>
      <c r="N111" s="628"/>
      <c r="O111" s="629"/>
      <c r="P111" s="630" t="s">
        <v>9470</v>
      </c>
      <c r="Q111" s="627"/>
      <c r="R111" s="631">
        <v>98.0</v>
      </c>
      <c r="S111" s="632"/>
      <c r="T111" s="633">
        <v>16.0</v>
      </c>
      <c r="U111" s="633">
        <v>16.0</v>
      </c>
      <c r="V111" s="634">
        <f t="array" ref="V111">_xlfn.XLOOKUP(T111, СПР.МОНТ[AWG], СПР.МОНТ[ГОСТ], "")</f>
        <v>1.5</v>
      </c>
      <c r="W111" s="634">
        <f t="array" ref="W111">_xlfn.XLOOKUP(U111, СПР.МОНТ[AWG], СПР.МОНТ[ГОСТ], "")</f>
        <v>1.5</v>
      </c>
      <c r="X111" s="632">
        <v>1.7</v>
      </c>
      <c r="Y111" s="632">
        <v>3.0</v>
      </c>
      <c r="Z111" s="632" t="s">
        <v>7223</v>
      </c>
      <c r="AA111" s="632">
        <v>10.0</v>
      </c>
      <c r="AB111" s="635" t="s">
        <v>7334</v>
      </c>
      <c r="AC111" s="636" t="s">
        <v>7335</v>
      </c>
    </row>
    <row r="112">
      <c r="A112" s="622" t="s">
        <v>7047</v>
      </c>
      <c r="B112" s="623" t="s">
        <v>3524</v>
      </c>
      <c r="C112" s="624" t="s">
        <v>9468</v>
      </c>
      <c r="D112" s="625" t="s">
        <v>9469</v>
      </c>
      <c r="E112" s="625">
        <v>3.96</v>
      </c>
      <c r="F112" s="625" t="s">
        <v>3308</v>
      </c>
      <c r="G112" s="626" t="s">
        <v>3795</v>
      </c>
      <c r="H112" s="627"/>
      <c r="I112" s="622" t="s">
        <v>3796</v>
      </c>
      <c r="J112" s="627"/>
      <c r="K112" s="622" t="b">
        <v>1</v>
      </c>
      <c r="L112" s="627"/>
      <c r="M112" s="624" t="s">
        <v>7333</v>
      </c>
      <c r="N112" s="628"/>
      <c r="O112" s="629"/>
      <c r="P112" s="630" t="s">
        <v>9454</v>
      </c>
      <c r="Q112" s="627"/>
      <c r="R112" s="631">
        <v>78.4</v>
      </c>
      <c r="S112" s="632"/>
      <c r="T112" s="633">
        <v>18.0</v>
      </c>
      <c r="U112" s="633">
        <v>18.0</v>
      </c>
      <c r="V112" s="634">
        <f t="array" ref="V112">_xlfn.XLOOKUP(T112, СПР.МОНТ[AWG], СПР.МОНТ[ГОСТ], "")</f>
        <v>0.75</v>
      </c>
      <c r="W112" s="634">
        <f t="array" ref="W112">_xlfn.XLOOKUP(U112, СПР.МОНТ[AWG], СПР.МОНТ[ГОСТ], "")</f>
        <v>0.75</v>
      </c>
      <c r="X112" s="632">
        <v>1.7</v>
      </c>
      <c r="Y112" s="632">
        <v>3.0</v>
      </c>
      <c r="Z112" s="632" t="s">
        <v>7223</v>
      </c>
      <c r="AA112" s="632">
        <v>10.0</v>
      </c>
      <c r="AB112" s="635" t="s">
        <v>7334</v>
      </c>
      <c r="AC112" s="636" t="s">
        <v>7335</v>
      </c>
    </row>
    <row r="113">
      <c r="A113" s="622" t="s">
        <v>7047</v>
      </c>
      <c r="B113" s="623" t="s">
        <v>3524</v>
      </c>
      <c r="C113" s="624" t="s">
        <v>9468</v>
      </c>
      <c r="D113" s="625" t="s">
        <v>9469</v>
      </c>
      <c r="E113" s="625">
        <v>3.96</v>
      </c>
      <c r="F113" s="625" t="s">
        <v>3308</v>
      </c>
      <c r="G113" s="626" t="s">
        <v>3795</v>
      </c>
      <c r="H113" s="627"/>
      <c r="I113" s="622" t="s">
        <v>3796</v>
      </c>
      <c r="J113" s="627"/>
      <c r="K113" s="622" t="b">
        <v>1</v>
      </c>
      <c r="L113" s="627"/>
      <c r="M113" s="624" t="s">
        <v>7333</v>
      </c>
      <c r="N113" s="628"/>
      <c r="O113" s="629"/>
      <c r="P113" s="630" t="s">
        <v>9455</v>
      </c>
      <c r="Q113" s="627"/>
      <c r="R113" s="631">
        <v>63.7</v>
      </c>
      <c r="S113" s="632"/>
      <c r="T113" s="633">
        <v>20.0</v>
      </c>
      <c r="U113" s="633">
        <v>20.0</v>
      </c>
      <c r="V113" s="634">
        <f t="array" ref="V113">_xlfn.XLOOKUP(T113, СПР.МОНТ[AWG], СПР.МОНТ[ГОСТ], "")</f>
        <v>0.5</v>
      </c>
      <c r="W113" s="634">
        <f t="array" ref="W113">_xlfn.XLOOKUP(U113, СПР.МОНТ[AWG], СПР.МОНТ[ГОСТ], "")</f>
        <v>0.5</v>
      </c>
      <c r="X113" s="632">
        <v>1.7</v>
      </c>
      <c r="Y113" s="632">
        <v>3.0</v>
      </c>
      <c r="Z113" s="632" t="s">
        <v>7223</v>
      </c>
      <c r="AA113" s="632">
        <v>10.0</v>
      </c>
      <c r="AB113" s="635" t="s">
        <v>7334</v>
      </c>
      <c r="AC113" s="636" t="s">
        <v>7335</v>
      </c>
    </row>
    <row r="114">
      <c r="A114" s="622" t="s">
        <v>7047</v>
      </c>
      <c r="B114" s="641" t="s">
        <v>3885</v>
      </c>
      <c r="C114" s="642" t="s">
        <v>3975</v>
      </c>
      <c r="D114" s="622">
        <v>43020.0</v>
      </c>
      <c r="E114" s="622">
        <v>3.0</v>
      </c>
      <c r="F114" s="622" t="s">
        <v>3331</v>
      </c>
      <c r="G114" s="643" t="s">
        <v>7601</v>
      </c>
      <c r="H114" s="622">
        <v>4.30310007E8</v>
      </c>
      <c r="I114" s="622" t="s">
        <v>3976</v>
      </c>
      <c r="J114" s="627"/>
      <c r="K114" s="638" t="b">
        <v>1</v>
      </c>
      <c r="L114" s="638" t="b">
        <v>1</v>
      </c>
      <c r="M114" s="622" t="s">
        <v>3979</v>
      </c>
      <c r="N114" s="624"/>
      <c r="O114" s="624"/>
      <c r="P114" s="630" t="s">
        <v>9471</v>
      </c>
      <c r="Q114" s="622">
        <v>1.7</v>
      </c>
      <c r="R114" s="622">
        <v>57.8</v>
      </c>
      <c r="S114" s="622"/>
      <c r="T114" s="644">
        <v>20.0</v>
      </c>
      <c r="U114" s="644">
        <v>20.0</v>
      </c>
      <c r="V114" s="634">
        <f t="array" ref="V114">_xlfn.XLOOKUP(T114, СПР.МОНТ[AWG], СПР.МОНТ[ГОСТ], "")</f>
        <v>0.5</v>
      </c>
      <c r="W114" s="634">
        <f t="array" ref="W114">_xlfn.XLOOKUP(U114, СПР.МОНТ[AWG], СПР.МОНТ[ГОСТ], "")</f>
        <v>0.5</v>
      </c>
      <c r="X114" s="632">
        <v>1.3</v>
      </c>
      <c r="Y114" s="632">
        <v>1.85</v>
      </c>
      <c r="Z114" s="632" t="s">
        <v>7223</v>
      </c>
      <c r="AA114" s="632">
        <v>8.5</v>
      </c>
      <c r="AB114" s="635" t="s">
        <v>7603</v>
      </c>
      <c r="AC114" s="636" t="s">
        <v>7558</v>
      </c>
    </row>
    <row r="115">
      <c r="A115" s="622" t="s">
        <v>7047</v>
      </c>
      <c r="B115" s="641" t="s">
        <v>3885</v>
      </c>
      <c r="C115" s="642" t="s">
        <v>3975</v>
      </c>
      <c r="D115" s="622">
        <v>43020.0</v>
      </c>
      <c r="E115" s="622">
        <v>3.0</v>
      </c>
      <c r="F115" s="622" t="s">
        <v>3331</v>
      </c>
      <c r="G115" s="643" t="s">
        <v>7601</v>
      </c>
      <c r="H115" s="622">
        <v>4.30310007E8</v>
      </c>
      <c r="I115" s="622" t="s">
        <v>3976</v>
      </c>
      <c r="J115" s="627"/>
      <c r="K115" s="638" t="b">
        <v>1</v>
      </c>
      <c r="L115" s="638" t="b">
        <v>1</v>
      </c>
      <c r="M115" s="622" t="s">
        <v>3979</v>
      </c>
      <c r="N115" s="624"/>
      <c r="O115" s="624"/>
      <c r="P115" s="630" t="s">
        <v>9462</v>
      </c>
      <c r="Q115" s="622">
        <v>1.58</v>
      </c>
      <c r="R115" s="622">
        <v>35.6</v>
      </c>
      <c r="S115" s="622"/>
      <c r="T115" s="644">
        <v>22.0</v>
      </c>
      <c r="U115" s="644">
        <v>22.0</v>
      </c>
      <c r="V115" s="634">
        <f t="array" ref="V115">_xlfn.XLOOKUP(T115, СПР.МОНТ[AWG], СПР.МОНТ[ГОСТ], "")</f>
        <v>0.35</v>
      </c>
      <c r="W115" s="634">
        <f t="array" ref="W115">_xlfn.XLOOKUP(U115, СПР.МОНТ[AWG], СПР.МОНТ[ГОСТ], "")</f>
        <v>0.35</v>
      </c>
      <c r="X115" s="632">
        <v>1.3</v>
      </c>
      <c r="Y115" s="632">
        <v>1.85</v>
      </c>
      <c r="Z115" s="632" t="s">
        <v>7223</v>
      </c>
      <c r="AA115" s="632">
        <v>8.5</v>
      </c>
      <c r="AB115" s="635" t="s">
        <v>7603</v>
      </c>
      <c r="AC115" s="636" t="s">
        <v>7558</v>
      </c>
    </row>
    <row r="116">
      <c r="A116" s="622" t="s">
        <v>7047</v>
      </c>
      <c r="B116" s="641" t="s">
        <v>3885</v>
      </c>
      <c r="C116" s="642" t="s">
        <v>3975</v>
      </c>
      <c r="D116" s="622">
        <v>43020.0</v>
      </c>
      <c r="E116" s="622">
        <v>3.0</v>
      </c>
      <c r="F116" s="622" t="s">
        <v>3331</v>
      </c>
      <c r="G116" s="643" t="s">
        <v>7601</v>
      </c>
      <c r="H116" s="622">
        <v>4.30310007E8</v>
      </c>
      <c r="I116" s="622" t="s">
        <v>3976</v>
      </c>
      <c r="J116" s="627"/>
      <c r="K116" s="638" t="b">
        <v>1</v>
      </c>
      <c r="L116" s="638" t="b">
        <v>1</v>
      </c>
      <c r="M116" s="622" t="s">
        <v>3979</v>
      </c>
      <c r="N116" s="624"/>
      <c r="O116" s="624"/>
      <c r="P116" s="630" t="s">
        <v>9462</v>
      </c>
      <c r="Q116" s="622">
        <v>1.58</v>
      </c>
      <c r="R116" s="622">
        <v>22.2</v>
      </c>
      <c r="S116" s="622"/>
      <c r="T116" s="644">
        <v>24.0</v>
      </c>
      <c r="U116" s="644">
        <v>24.0</v>
      </c>
      <c r="V116" s="634">
        <f t="array" ref="V116">_xlfn.XLOOKUP(T116, СПР.МОНТ[AWG], СПР.МОНТ[ГОСТ], "")</f>
        <v>0.2</v>
      </c>
      <c r="W116" s="634">
        <f t="array" ref="W116">_xlfn.XLOOKUP(U116, СПР.МОНТ[AWG], СПР.МОНТ[ГОСТ], "")</f>
        <v>0.2</v>
      </c>
      <c r="X116" s="632">
        <v>1.3</v>
      </c>
      <c r="Y116" s="632">
        <v>1.85</v>
      </c>
      <c r="Z116" s="632" t="s">
        <v>7223</v>
      </c>
      <c r="AA116" s="632">
        <v>8.5</v>
      </c>
      <c r="AB116" s="635" t="s">
        <v>7603</v>
      </c>
      <c r="AC116" s="636" t="s">
        <v>7558</v>
      </c>
    </row>
    <row r="117">
      <c r="A117" s="622" t="s">
        <v>7047</v>
      </c>
      <c r="B117" s="641" t="s">
        <v>3885</v>
      </c>
      <c r="C117" s="642" t="s">
        <v>3975</v>
      </c>
      <c r="D117" s="622">
        <v>43020.0</v>
      </c>
      <c r="E117" s="622">
        <v>3.0</v>
      </c>
      <c r="F117" s="622" t="s">
        <v>3331</v>
      </c>
      <c r="G117" s="643" t="s">
        <v>7604</v>
      </c>
      <c r="H117" s="622">
        <v>4.30310008E8</v>
      </c>
      <c r="I117" s="622" t="s">
        <v>3976</v>
      </c>
      <c r="J117" s="627"/>
      <c r="K117" s="638" t="b">
        <v>1</v>
      </c>
      <c r="L117" s="638" t="b">
        <v>1</v>
      </c>
      <c r="M117" s="622" t="s">
        <v>3979</v>
      </c>
      <c r="N117" s="624"/>
      <c r="O117" s="624"/>
      <c r="P117" s="630" t="s">
        <v>9471</v>
      </c>
      <c r="Q117" s="622">
        <v>1.7</v>
      </c>
      <c r="R117" s="622">
        <v>57.8</v>
      </c>
      <c r="S117" s="622"/>
      <c r="T117" s="644">
        <v>20.0</v>
      </c>
      <c r="U117" s="644">
        <v>20.0</v>
      </c>
      <c r="V117" s="634">
        <f t="array" ref="V117">_xlfn.XLOOKUP(T117, СПР.МОНТ[AWG], СПР.МОНТ[ГОСТ], "")</f>
        <v>0.5</v>
      </c>
      <c r="W117" s="634">
        <f t="array" ref="W117">_xlfn.XLOOKUP(U117, СПР.МОНТ[AWG], СПР.МОНТ[ГОСТ], "")</f>
        <v>0.5</v>
      </c>
      <c r="X117" s="632">
        <v>1.3</v>
      </c>
      <c r="Y117" s="632">
        <v>1.85</v>
      </c>
      <c r="Z117" s="632" t="s">
        <v>7522</v>
      </c>
      <c r="AA117" s="632">
        <v>8.5</v>
      </c>
      <c r="AB117" s="635" t="s">
        <v>7605</v>
      </c>
      <c r="AC117" s="636" t="s">
        <v>7558</v>
      </c>
    </row>
    <row r="118">
      <c r="A118" s="622" t="s">
        <v>7047</v>
      </c>
      <c r="B118" s="641" t="s">
        <v>3885</v>
      </c>
      <c r="C118" s="642" t="s">
        <v>3975</v>
      </c>
      <c r="D118" s="622">
        <v>43020.0</v>
      </c>
      <c r="E118" s="622">
        <v>3.0</v>
      </c>
      <c r="F118" s="622" t="s">
        <v>3331</v>
      </c>
      <c r="G118" s="643" t="s">
        <v>7604</v>
      </c>
      <c r="H118" s="622">
        <v>4.30310008E8</v>
      </c>
      <c r="I118" s="622" t="s">
        <v>3976</v>
      </c>
      <c r="J118" s="627"/>
      <c r="K118" s="638" t="b">
        <v>1</v>
      </c>
      <c r="L118" s="638" t="b">
        <v>1</v>
      </c>
      <c r="M118" s="622" t="s">
        <v>3979</v>
      </c>
      <c r="N118" s="624"/>
      <c r="O118" s="624"/>
      <c r="P118" s="630" t="s">
        <v>9462</v>
      </c>
      <c r="Q118" s="622">
        <v>1.58</v>
      </c>
      <c r="R118" s="622">
        <v>35.6</v>
      </c>
      <c r="S118" s="622"/>
      <c r="T118" s="644">
        <v>22.0</v>
      </c>
      <c r="U118" s="644">
        <v>22.0</v>
      </c>
      <c r="V118" s="634">
        <f t="array" ref="V118">_xlfn.XLOOKUP(T118, СПР.МОНТ[AWG], СПР.МОНТ[ГОСТ], "")</f>
        <v>0.35</v>
      </c>
      <c r="W118" s="634">
        <f t="array" ref="W118">_xlfn.XLOOKUP(U118, СПР.МОНТ[AWG], СПР.МОНТ[ГОСТ], "")</f>
        <v>0.35</v>
      </c>
      <c r="X118" s="632">
        <v>1.3</v>
      </c>
      <c r="Y118" s="632">
        <v>1.85</v>
      </c>
      <c r="Z118" s="632" t="s">
        <v>7522</v>
      </c>
      <c r="AA118" s="632">
        <v>8.5</v>
      </c>
      <c r="AB118" s="635" t="s">
        <v>7605</v>
      </c>
      <c r="AC118" s="636" t="s">
        <v>7558</v>
      </c>
    </row>
    <row r="119">
      <c r="A119" s="622" t="s">
        <v>7047</v>
      </c>
      <c r="B119" s="641" t="s">
        <v>3885</v>
      </c>
      <c r="C119" s="642" t="s">
        <v>3975</v>
      </c>
      <c r="D119" s="622">
        <v>43020.0</v>
      </c>
      <c r="E119" s="622">
        <v>3.0</v>
      </c>
      <c r="F119" s="622" t="s">
        <v>3331</v>
      </c>
      <c r="G119" s="643" t="s">
        <v>7604</v>
      </c>
      <c r="H119" s="622">
        <v>4.30310008E8</v>
      </c>
      <c r="I119" s="622" t="s">
        <v>3976</v>
      </c>
      <c r="J119" s="627"/>
      <c r="K119" s="638" t="b">
        <v>1</v>
      </c>
      <c r="L119" s="638" t="b">
        <v>1</v>
      </c>
      <c r="M119" s="622" t="s">
        <v>3979</v>
      </c>
      <c r="N119" s="624"/>
      <c r="O119" s="624"/>
      <c r="P119" s="630" t="s">
        <v>9462</v>
      </c>
      <c r="Q119" s="622">
        <v>1.58</v>
      </c>
      <c r="R119" s="622">
        <v>22.2</v>
      </c>
      <c r="S119" s="622"/>
      <c r="T119" s="644">
        <v>24.0</v>
      </c>
      <c r="U119" s="644">
        <v>24.0</v>
      </c>
      <c r="V119" s="634">
        <f t="array" ref="V119">_xlfn.XLOOKUP(T119, СПР.МОНТ[AWG], СПР.МОНТ[ГОСТ], "")</f>
        <v>0.2</v>
      </c>
      <c r="W119" s="634">
        <f t="array" ref="W119">_xlfn.XLOOKUP(U119, СПР.МОНТ[AWG], СПР.МОНТ[ГОСТ], "")</f>
        <v>0.2</v>
      </c>
      <c r="X119" s="632">
        <v>1.3</v>
      </c>
      <c r="Y119" s="632">
        <v>1.85</v>
      </c>
      <c r="Z119" s="632" t="s">
        <v>7522</v>
      </c>
      <c r="AA119" s="632">
        <v>8.5</v>
      </c>
      <c r="AB119" s="635" t="s">
        <v>7605</v>
      </c>
      <c r="AC119" s="636" t="s">
        <v>7558</v>
      </c>
    </row>
    <row r="120">
      <c r="A120" s="622" t="s">
        <v>7047</v>
      </c>
      <c r="B120" s="641" t="s">
        <v>3885</v>
      </c>
      <c r="C120" s="642" t="s">
        <v>3975</v>
      </c>
      <c r="D120" s="622">
        <v>43020.0</v>
      </c>
      <c r="E120" s="622">
        <v>3.0</v>
      </c>
      <c r="F120" s="622" t="s">
        <v>3331</v>
      </c>
      <c r="G120" s="643" t="s">
        <v>7606</v>
      </c>
      <c r="H120" s="622">
        <v>4.30310009E8</v>
      </c>
      <c r="I120" s="622" t="s">
        <v>3976</v>
      </c>
      <c r="J120" s="627"/>
      <c r="K120" s="638" t="b">
        <v>1</v>
      </c>
      <c r="L120" s="638" t="b">
        <v>1</v>
      </c>
      <c r="M120" s="622" t="s">
        <v>3979</v>
      </c>
      <c r="N120" s="624"/>
      <c r="O120" s="624"/>
      <c r="P120" s="630" t="s">
        <v>9471</v>
      </c>
      <c r="Q120" s="622">
        <v>1.7</v>
      </c>
      <c r="R120" s="622">
        <v>57.8</v>
      </c>
      <c r="S120" s="622"/>
      <c r="T120" s="644">
        <v>20.0</v>
      </c>
      <c r="U120" s="644">
        <v>20.0</v>
      </c>
      <c r="V120" s="634">
        <f t="array" ref="V120">_xlfn.XLOOKUP(T120, СПР.МОНТ[AWG], СПР.МОНТ[ГОСТ], "")</f>
        <v>0.5</v>
      </c>
      <c r="W120" s="634">
        <f t="array" ref="W120">_xlfn.XLOOKUP(U120, СПР.МОНТ[AWG], СПР.МОНТ[ГОСТ], "")</f>
        <v>0.5</v>
      </c>
      <c r="X120" s="632">
        <v>1.3</v>
      </c>
      <c r="Y120" s="632">
        <v>1.85</v>
      </c>
      <c r="Z120" s="632" t="s">
        <v>7511</v>
      </c>
      <c r="AA120" s="632">
        <v>8.5</v>
      </c>
      <c r="AB120" s="635" t="s">
        <v>7607</v>
      </c>
      <c r="AC120" s="636" t="s">
        <v>7558</v>
      </c>
    </row>
    <row r="121">
      <c r="A121" s="622" t="s">
        <v>7047</v>
      </c>
      <c r="B121" s="641" t="s">
        <v>3885</v>
      </c>
      <c r="C121" s="642" t="s">
        <v>3975</v>
      </c>
      <c r="D121" s="622">
        <v>43020.0</v>
      </c>
      <c r="E121" s="622">
        <v>3.0</v>
      </c>
      <c r="F121" s="622" t="s">
        <v>3331</v>
      </c>
      <c r="G121" s="643" t="s">
        <v>7606</v>
      </c>
      <c r="H121" s="622">
        <v>4.30310009E8</v>
      </c>
      <c r="I121" s="622" t="s">
        <v>3976</v>
      </c>
      <c r="J121" s="627"/>
      <c r="K121" s="638" t="b">
        <v>1</v>
      </c>
      <c r="L121" s="638" t="b">
        <v>1</v>
      </c>
      <c r="M121" s="622" t="s">
        <v>3979</v>
      </c>
      <c r="N121" s="624"/>
      <c r="O121" s="624"/>
      <c r="P121" s="630" t="s">
        <v>9462</v>
      </c>
      <c r="Q121" s="622">
        <v>1.58</v>
      </c>
      <c r="R121" s="622">
        <v>35.6</v>
      </c>
      <c r="S121" s="622"/>
      <c r="T121" s="644">
        <v>22.0</v>
      </c>
      <c r="U121" s="644">
        <v>22.0</v>
      </c>
      <c r="V121" s="634">
        <f t="array" ref="V121">_xlfn.XLOOKUP(T121, СПР.МОНТ[AWG], СПР.МОНТ[ГОСТ], "")</f>
        <v>0.35</v>
      </c>
      <c r="W121" s="634">
        <f t="array" ref="W121">_xlfn.XLOOKUP(U121, СПР.МОНТ[AWG], СПР.МОНТ[ГОСТ], "")</f>
        <v>0.35</v>
      </c>
      <c r="X121" s="632">
        <v>1.3</v>
      </c>
      <c r="Y121" s="632">
        <v>1.85</v>
      </c>
      <c r="Z121" s="632" t="s">
        <v>7511</v>
      </c>
      <c r="AA121" s="632">
        <v>8.5</v>
      </c>
      <c r="AB121" s="635" t="s">
        <v>7607</v>
      </c>
      <c r="AC121" s="636" t="s">
        <v>7558</v>
      </c>
    </row>
    <row r="122">
      <c r="A122" s="622" t="s">
        <v>7047</v>
      </c>
      <c r="B122" s="641" t="s">
        <v>3885</v>
      </c>
      <c r="C122" s="642" t="s">
        <v>3975</v>
      </c>
      <c r="D122" s="622">
        <v>43020.0</v>
      </c>
      <c r="E122" s="622">
        <v>3.0</v>
      </c>
      <c r="F122" s="622" t="s">
        <v>3331</v>
      </c>
      <c r="G122" s="643" t="s">
        <v>7606</v>
      </c>
      <c r="H122" s="622">
        <v>4.30310009E8</v>
      </c>
      <c r="I122" s="622" t="s">
        <v>3976</v>
      </c>
      <c r="J122" s="627"/>
      <c r="K122" s="638" t="b">
        <v>1</v>
      </c>
      <c r="L122" s="638" t="b">
        <v>1</v>
      </c>
      <c r="M122" s="622" t="s">
        <v>3979</v>
      </c>
      <c r="N122" s="624"/>
      <c r="O122" s="624"/>
      <c r="P122" s="630" t="s">
        <v>9462</v>
      </c>
      <c r="Q122" s="622">
        <v>1.58</v>
      </c>
      <c r="R122" s="622">
        <v>22.2</v>
      </c>
      <c r="S122" s="622"/>
      <c r="T122" s="644">
        <v>24.0</v>
      </c>
      <c r="U122" s="644">
        <v>24.0</v>
      </c>
      <c r="V122" s="634">
        <f t="array" ref="V122">_xlfn.XLOOKUP(T122, СПР.МОНТ[AWG], СПР.МОНТ[ГОСТ], "")</f>
        <v>0.2</v>
      </c>
      <c r="W122" s="634">
        <f t="array" ref="W122">_xlfn.XLOOKUP(U122, СПР.МОНТ[AWG], СПР.МОНТ[ГОСТ], "")</f>
        <v>0.2</v>
      </c>
      <c r="X122" s="632">
        <v>1.3</v>
      </c>
      <c r="Y122" s="632">
        <v>1.85</v>
      </c>
      <c r="Z122" s="632" t="s">
        <v>7511</v>
      </c>
      <c r="AA122" s="632">
        <v>8.5</v>
      </c>
      <c r="AB122" s="635" t="s">
        <v>7607</v>
      </c>
      <c r="AC122" s="636" t="s">
        <v>7558</v>
      </c>
    </row>
    <row r="123">
      <c r="A123" s="622" t="s">
        <v>7047</v>
      </c>
      <c r="B123" s="645" t="s">
        <v>3885</v>
      </c>
      <c r="C123" s="646" t="s">
        <v>3975</v>
      </c>
      <c r="D123" s="647">
        <v>43020.0</v>
      </c>
      <c r="E123" s="647">
        <v>3.0</v>
      </c>
      <c r="F123" s="647" t="s">
        <v>3331</v>
      </c>
      <c r="G123" s="648" t="s">
        <v>7556</v>
      </c>
      <c r="H123" s="647">
        <v>4.3031001E8</v>
      </c>
      <c r="I123" s="622" t="s">
        <v>3983</v>
      </c>
      <c r="J123" s="649"/>
      <c r="K123" s="638" t="b">
        <v>1</v>
      </c>
      <c r="L123" s="638" t="b">
        <v>1</v>
      </c>
      <c r="M123" s="638" t="s">
        <v>3979</v>
      </c>
      <c r="N123" s="650"/>
      <c r="O123" s="650"/>
      <c r="P123" s="651" t="s">
        <v>9458</v>
      </c>
      <c r="Q123" s="638">
        <v>1.38</v>
      </c>
      <c r="R123" s="647">
        <v>13.3</v>
      </c>
      <c r="S123" s="647"/>
      <c r="T123" s="644">
        <v>26.0</v>
      </c>
      <c r="U123" s="644">
        <v>26.0</v>
      </c>
      <c r="V123" s="634">
        <f t="array" ref="V123">_xlfn.XLOOKUP(T123, СПР.МОНТ[AWG], СПР.МОНТ[ГОСТ], "")</f>
        <v>0.12</v>
      </c>
      <c r="W123" s="634">
        <f t="array" ref="W123">_xlfn.XLOOKUP(U123, СПР.МОНТ[AWG], СПР.МОНТ[ГОСТ], "")</f>
        <v>0.12</v>
      </c>
      <c r="X123" s="652">
        <v>1.3</v>
      </c>
      <c r="Y123" s="652">
        <v>1.85</v>
      </c>
      <c r="Z123" s="652" t="s">
        <v>7223</v>
      </c>
      <c r="AA123" s="652">
        <v>8.5</v>
      </c>
      <c r="AB123" s="653" t="s">
        <v>7557</v>
      </c>
      <c r="AC123" s="654" t="s">
        <v>7558</v>
      </c>
    </row>
    <row r="124">
      <c r="A124" s="622" t="s">
        <v>7047</v>
      </c>
      <c r="B124" s="645" t="s">
        <v>3885</v>
      </c>
      <c r="C124" s="646" t="s">
        <v>3975</v>
      </c>
      <c r="D124" s="647">
        <v>43020.0</v>
      </c>
      <c r="E124" s="647">
        <v>3.0</v>
      </c>
      <c r="F124" s="647" t="s">
        <v>3331</v>
      </c>
      <c r="G124" s="648" t="s">
        <v>7556</v>
      </c>
      <c r="H124" s="647">
        <v>4.3031001E8</v>
      </c>
      <c r="I124" s="622" t="s">
        <v>3983</v>
      </c>
      <c r="J124" s="649"/>
      <c r="K124" s="638" t="b">
        <v>1</v>
      </c>
      <c r="L124" s="638" t="b">
        <v>1</v>
      </c>
      <c r="M124" s="638" t="s">
        <v>3979</v>
      </c>
      <c r="N124" s="650"/>
      <c r="O124" s="650"/>
      <c r="P124" s="651" t="s">
        <v>9458</v>
      </c>
      <c r="Q124" s="638">
        <v>1.38</v>
      </c>
      <c r="R124" s="647">
        <v>8.9</v>
      </c>
      <c r="S124" s="647"/>
      <c r="T124" s="644">
        <v>28.0</v>
      </c>
      <c r="U124" s="644">
        <v>28.0</v>
      </c>
      <c r="V124" s="634">
        <f t="array" ref="V124">_xlfn.XLOOKUP(T124, СПР.МОНТ[AWG], СПР.МОНТ[ГОСТ], "")</f>
        <v>0.08</v>
      </c>
      <c r="W124" s="634">
        <f t="array" ref="W124">_xlfn.XLOOKUP(U124, СПР.МОНТ[AWG], СПР.МОНТ[ГОСТ], "")</f>
        <v>0.08</v>
      </c>
      <c r="X124" s="652">
        <v>1.3</v>
      </c>
      <c r="Y124" s="652">
        <v>1.85</v>
      </c>
      <c r="Z124" s="652" t="s">
        <v>7223</v>
      </c>
      <c r="AA124" s="652">
        <v>8.5</v>
      </c>
      <c r="AB124" s="653" t="s">
        <v>7557</v>
      </c>
      <c r="AC124" s="654" t="s">
        <v>7558</v>
      </c>
    </row>
    <row r="125">
      <c r="A125" s="622" t="s">
        <v>7047</v>
      </c>
      <c r="B125" s="645" t="s">
        <v>3885</v>
      </c>
      <c r="C125" s="646" t="s">
        <v>3975</v>
      </c>
      <c r="D125" s="647">
        <v>43020.0</v>
      </c>
      <c r="E125" s="647">
        <v>3.0</v>
      </c>
      <c r="F125" s="647" t="s">
        <v>3331</v>
      </c>
      <c r="G125" s="648" t="s">
        <v>7556</v>
      </c>
      <c r="H125" s="647">
        <v>4.3031001E8</v>
      </c>
      <c r="I125" s="622" t="s">
        <v>3983</v>
      </c>
      <c r="J125" s="649"/>
      <c r="K125" s="638" t="b">
        <v>1</v>
      </c>
      <c r="L125" s="638" t="b">
        <v>1</v>
      </c>
      <c r="M125" s="638" t="s">
        <v>3979</v>
      </c>
      <c r="N125" s="650"/>
      <c r="O125" s="650"/>
      <c r="P125" s="651" t="s">
        <v>9458</v>
      </c>
      <c r="Q125" s="638">
        <v>1.38</v>
      </c>
      <c r="R125" s="647">
        <v>6.7</v>
      </c>
      <c r="S125" s="647"/>
      <c r="T125" s="644">
        <v>30.0</v>
      </c>
      <c r="U125" s="644">
        <v>30.0</v>
      </c>
      <c r="V125" s="634">
        <f t="array" ref="V125">_xlfn.XLOOKUP(T125, СПР.МОНТ[AWG], СПР.МОНТ[ГОСТ], "")</f>
        <v>0.05</v>
      </c>
      <c r="W125" s="634">
        <f t="array" ref="W125">_xlfn.XLOOKUP(U125, СПР.МОНТ[AWG], СПР.МОНТ[ГОСТ], "")</f>
        <v>0.05</v>
      </c>
      <c r="X125" s="652">
        <v>1.3</v>
      </c>
      <c r="Y125" s="652">
        <v>1.85</v>
      </c>
      <c r="Z125" s="652" t="s">
        <v>7223</v>
      </c>
      <c r="AA125" s="652">
        <v>8.5</v>
      </c>
      <c r="AB125" s="653" t="s">
        <v>7557</v>
      </c>
      <c r="AC125" s="654" t="s">
        <v>7558</v>
      </c>
    </row>
    <row r="126">
      <c r="A126" s="622" t="s">
        <v>7047</v>
      </c>
      <c r="B126" s="645" t="s">
        <v>3885</v>
      </c>
      <c r="C126" s="646" t="s">
        <v>3975</v>
      </c>
      <c r="D126" s="647">
        <v>43020.0</v>
      </c>
      <c r="E126" s="647">
        <v>3.0</v>
      </c>
      <c r="F126" s="647" t="s">
        <v>3331</v>
      </c>
      <c r="G126" s="648" t="s">
        <v>7559</v>
      </c>
      <c r="H126" s="647">
        <v>4.30310011E8</v>
      </c>
      <c r="I126" s="622" t="s">
        <v>3983</v>
      </c>
      <c r="J126" s="649"/>
      <c r="K126" s="638" t="b">
        <v>1</v>
      </c>
      <c r="L126" s="638" t="b">
        <v>1</v>
      </c>
      <c r="M126" s="638" t="s">
        <v>3979</v>
      </c>
      <c r="N126" s="650"/>
      <c r="O126" s="650"/>
      <c r="P126" s="651" t="s">
        <v>9458</v>
      </c>
      <c r="Q126" s="638">
        <v>1.38</v>
      </c>
      <c r="R126" s="647">
        <v>13.3</v>
      </c>
      <c r="S126" s="647"/>
      <c r="T126" s="644">
        <v>26.0</v>
      </c>
      <c r="U126" s="644">
        <v>26.0</v>
      </c>
      <c r="V126" s="634">
        <f t="array" ref="V126">_xlfn.XLOOKUP(T126, СПР.МОНТ[AWG], СПР.МОНТ[ГОСТ], "")</f>
        <v>0.12</v>
      </c>
      <c r="W126" s="634">
        <f t="array" ref="W126">_xlfn.XLOOKUP(U126, СПР.МОНТ[AWG], СПР.МОНТ[ГОСТ], "")</f>
        <v>0.12</v>
      </c>
      <c r="X126" s="652">
        <v>1.3</v>
      </c>
      <c r="Y126" s="652">
        <v>1.85</v>
      </c>
      <c r="Z126" s="652" t="s">
        <v>7522</v>
      </c>
      <c r="AA126" s="652">
        <v>8.5</v>
      </c>
      <c r="AB126" s="653" t="s">
        <v>7560</v>
      </c>
      <c r="AC126" s="654" t="s">
        <v>7558</v>
      </c>
    </row>
    <row r="127">
      <c r="A127" s="622" t="s">
        <v>7047</v>
      </c>
      <c r="B127" s="645" t="s">
        <v>3885</v>
      </c>
      <c r="C127" s="646" t="s">
        <v>3975</v>
      </c>
      <c r="D127" s="647">
        <v>43020.0</v>
      </c>
      <c r="E127" s="647">
        <v>3.0</v>
      </c>
      <c r="F127" s="647" t="s">
        <v>3331</v>
      </c>
      <c r="G127" s="648" t="s">
        <v>7559</v>
      </c>
      <c r="H127" s="647">
        <v>4.30310011E8</v>
      </c>
      <c r="I127" s="622" t="s">
        <v>3983</v>
      </c>
      <c r="J127" s="649"/>
      <c r="K127" s="638" t="b">
        <v>1</v>
      </c>
      <c r="L127" s="638" t="b">
        <v>1</v>
      </c>
      <c r="M127" s="638" t="s">
        <v>3979</v>
      </c>
      <c r="N127" s="650"/>
      <c r="O127" s="650"/>
      <c r="P127" s="651" t="s">
        <v>9458</v>
      </c>
      <c r="Q127" s="638">
        <v>1.38</v>
      </c>
      <c r="R127" s="647">
        <v>8.9</v>
      </c>
      <c r="S127" s="647"/>
      <c r="T127" s="644">
        <v>28.0</v>
      </c>
      <c r="U127" s="644">
        <v>28.0</v>
      </c>
      <c r="V127" s="634">
        <f t="array" ref="V127">_xlfn.XLOOKUP(T127, СПР.МОНТ[AWG], СПР.МОНТ[ГОСТ], "")</f>
        <v>0.08</v>
      </c>
      <c r="W127" s="634">
        <f t="array" ref="W127">_xlfn.XLOOKUP(U127, СПР.МОНТ[AWG], СПР.МОНТ[ГОСТ], "")</f>
        <v>0.08</v>
      </c>
      <c r="X127" s="652">
        <v>1.3</v>
      </c>
      <c r="Y127" s="652">
        <v>1.85</v>
      </c>
      <c r="Z127" s="652" t="s">
        <v>7522</v>
      </c>
      <c r="AA127" s="652">
        <v>8.5</v>
      </c>
      <c r="AB127" s="653" t="s">
        <v>7560</v>
      </c>
      <c r="AC127" s="654" t="s">
        <v>7558</v>
      </c>
    </row>
    <row r="128">
      <c r="A128" s="622" t="s">
        <v>7047</v>
      </c>
      <c r="B128" s="645" t="s">
        <v>3885</v>
      </c>
      <c r="C128" s="646" t="s">
        <v>3975</v>
      </c>
      <c r="D128" s="647">
        <v>43020.0</v>
      </c>
      <c r="E128" s="647">
        <v>3.0</v>
      </c>
      <c r="F128" s="647" t="s">
        <v>3331</v>
      </c>
      <c r="G128" s="648" t="s">
        <v>7559</v>
      </c>
      <c r="H128" s="647">
        <v>4.30310011E8</v>
      </c>
      <c r="I128" s="622" t="s">
        <v>3983</v>
      </c>
      <c r="J128" s="649"/>
      <c r="K128" s="638" t="b">
        <v>1</v>
      </c>
      <c r="L128" s="638" t="b">
        <v>1</v>
      </c>
      <c r="M128" s="638" t="s">
        <v>3979</v>
      </c>
      <c r="N128" s="650"/>
      <c r="O128" s="650"/>
      <c r="P128" s="651" t="s">
        <v>9458</v>
      </c>
      <c r="Q128" s="638">
        <v>1.38</v>
      </c>
      <c r="R128" s="647">
        <v>6.7</v>
      </c>
      <c r="S128" s="647"/>
      <c r="T128" s="644">
        <v>30.0</v>
      </c>
      <c r="U128" s="644">
        <v>30.0</v>
      </c>
      <c r="V128" s="634">
        <f t="array" ref="V128">_xlfn.XLOOKUP(T128, СПР.МОНТ[AWG], СПР.МОНТ[ГОСТ], "")</f>
        <v>0.05</v>
      </c>
      <c r="W128" s="634">
        <f t="array" ref="W128">_xlfn.XLOOKUP(U128, СПР.МОНТ[AWG], СПР.МОНТ[ГОСТ], "")</f>
        <v>0.05</v>
      </c>
      <c r="X128" s="652">
        <v>1.3</v>
      </c>
      <c r="Y128" s="652">
        <v>1.85</v>
      </c>
      <c r="Z128" s="652" t="s">
        <v>7522</v>
      </c>
      <c r="AA128" s="652">
        <v>8.5</v>
      </c>
      <c r="AB128" s="653" t="s">
        <v>7560</v>
      </c>
      <c r="AC128" s="654" t="s">
        <v>7558</v>
      </c>
    </row>
    <row r="129">
      <c r="A129" s="622" t="s">
        <v>7047</v>
      </c>
      <c r="B129" s="645" t="s">
        <v>3885</v>
      </c>
      <c r="C129" s="646" t="s">
        <v>3975</v>
      </c>
      <c r="D129" s="647">
        <v>43020.0</v>
      </c>
      <c r="E129" s="647">
        <v>3.0</v>
      </c>
      <c r="F129" s="647" t="s">
        <v>3331</v>
      </c>
      <c r="G129" s="648" t="s">
        <v>7561</v>
      </c>
      <c r="H129" s="647">
        <v>4.30310012E8</v>
      </c>
      <c r="I129" s="622" t="s">
        <v>3983</v>
      </c>
      <c r="J129" s="649"/>
      <c r="K129" s="638" t="b">
        <v>1</v>
      </c>
      <c r="L129" s="638" t="b">
        <v>1</v>
      </c>
      <c r="M129" s="638" t="s">
        <v>3979</v>
      </c>
      <c r="N129" s="650"/>
      <c r="O129" s="650"/>
      <c r="P129" s="651" t="s">
        <v>9458</v>
      </c>
      <c r="Q129" s="638">
        <v>1.38</v>
      </c>
      <c r="R129" s="647">
        <v>13.3</v>
      </c>
      <c r="S129" s="647"/>
      <c r="T129" s="644">
        <v>26.0</v>
      </c>
      <c r="U129" s="644">
        <v>26.0</v>
      </c>
      <c r="V129" s="634">
        <f t="array" ref="V129">_xlfn.XLOOKUP(T129, СПР.МОНТ[AWG], СПР.МОНТ[ГОСТ], "")</f>
        <v>0.12</v>
      </c>
      <c r="W129" s="634">
        <f t="array" ref="W129">_xlfn.XLOOKUP(U129, СПР.МОНТ[AWG], СПР.МОНТ[ГОСТ], "")</f>
        <v>0.12</v>
      </c>
      <c r="X129" s="652">
        <v>1.3</v>
      </c>
      <c r="Y129" s="652">
        <v>1.85</v>
      </c>
      <c r="Z129" s="652" t="s">
        <v>7511</v>
      </c>
      <c r="AA129" s="652">
        <v>8.5</v>
      </c>
      <c r="AB129" s="653" t="s">
        <v>7562</v>
      </c>
      <c r="AC129" s="654" t="s">
        <v>7558</v>
      </c>
    </row>
    <row r="130">
      <c r="A130" s="622" t="s">
        <v>7047</v>
      </c>
      <c r="B130" s="645" t="s">
        <v>3885</v>
      </c>
      <c r="C130" s="646" t="s">
        <v>3975</v>
      </c>
      <c r="D130" s="647">
        <v>43020.0</v>
      </c>
      <c r="E130" s="647">
        <v>3.0</v>
      </c>
      <c r="F130" s="647" t="s">
        <v>3331</v>
      </c>
      <c r="G130" s="648" t="s">
        <v>7561</v>
      </c>
      <c r="H130" s="647">
        <v>4.30310012E8</v>
      </c>
      <c r="I130" s="622" t="s">
        <v>3983</v>
      </c>
      <c r="J130" s="649"/>
      <c r="K130" s="638" t="b">
        <v>1</v>
      </c>
      <c r="L130" s="638" t="b">
        <v>1</v>
      </c>
      <c r="M130" s="638" t="s">
        <v>3979</v>
      </c>
      <c r="N130" s="650"/>
      <c r="O130" s="650"/>
      <c r="P130" s="651" t="s">
        <v>9458</v>
      </c>
      <c r="Q130" s="638">
        <v>1.38</v>
      </c>
      <c r="R130" s="647">
        <v>8.9</v>
      </c>
      <c r="S130" s="647"/>
      <c r="T130" s="644">
        <v>28.0</v>
      </c>
      <c r="U130" s="644">
        <v>28.0</v>
      </c>
      <c r="V130" s="634">
        <f t="array" ref="V130">_xlfn.XLOOKUP(T130, СПР.МОНТ[AWG], СПР.МОНТ[ГОСТ], "")</f>
        <v>0.08</v>
      </c>
      <c r="W130" s="634">
        <f t="array" ref="W130">_xlfn.XLOOKUP(U130, СПР.МОНТ[AWG], СПР.МОНТ[ГОСТ], "")</f>
        <v>0.08</v>
      </c>
      <c r="X130" s="652">
        <v>1.3</v>
      </c>
      <c r="Y130" s="652">
        <v>1.85</v>
      </c>
      <c r="Z130" s="652" t="s">
        <v>7511</v>
      </c>
      <c r="AA130" s="652">
        <v>8.5</v>
      </c>
      <c r="AB130" s="653" t="s">
        <v>7562</v>
      </c>
      <c r="AC130" s="654" t="s">
        <v>7558</v>
      </c>
    </row>
    <row r="131">
      <c r="A131" s="622" t="s">
        <v>7047</v>
      </c>
      <c r="B131" s="645" t="s">
        <v>3885</v>
      </c>
      <c r="C131" s="646" t="s">
        <v>3975</v>
      </c>
      <c r="D131" s="647">
        <v>43020.0</v>
      </c>
      <c r="E131" s="647">
        <v>3.0</v>
      </c>
      <c r="F131" s="647" t="s">
        <v>3331</v>
      </c>
      <c r="G131" s="648" t="s">
        <v>7561</v>
      </c>
      <c r="H131" s="647">
        <v>4.30310012E8</v>
      </c>
      <c r="I131" s="622" t="s">
        <v>3983</v>
      </c>
      <c r="J131" s="649"/>
      <c r="K131" s="638" t="b">
        <v>1</v>
      </c>
      <c r="L131" s="638" t="b">
        <v>1</v>
      </c>
      <c r="M131" s="638" t="s">
        <v>3979</v>
      </c>
      <c r="N131" s="650"/>
      <c r="O131" s="650"/>
      <c r="P131" s="651" t="s">
        <v>9458</v>
      </c>
      <c r="Q131" s="638">
        <v>1.38</v>
      </c>
      <c r="R131" s="647">
        <v>6.7</v>
      </c>
      <c r="S131" s="647"/>
      <c r="T131" s="644">
        <v>30.0</v>
      </c>
      <c r="U131" s="644">
        <v>30.0</v>
      </c>
      <c r="V131" s="634">
        <f t="array" ref="V131">_xlfn.XLOOKUP(T131, СПР.МОНТ[AWG], СПР.МОНТ[ГОСТ], "")</f>
        <v>0.05</v>
      </c>
      <c r="W131" s="634">
        <f t="array" ref="W131">_xlfn.XLOOKUP(U131, СПР.МОНТ[AWG], СПР.МОНТ[ГОСТ], "")</f>
        <v>0.05</v>
      </c>
      <c r="X131" s="652">
        <v>1.3</v>
      </c>
      <c r="Y131" s="652">
        <v>1.85</v>
      </c>
      <c r="Z131" s="652" t="s">
        <v>7511</v>
      </c>
      <c r="AA131" s="652">
        <v>8.5</v>
      </c>
      <c r="AB131" s="653" t="s">
        <v>7562</v>
      </c>
      <c r="AC131" s="654" t="s">
        <v>7558</v>
      </c>
    </row>
    <row r="132">
      <c r="A132" s="622" t="s">
        <v>7047</v>
      </c>
      <c r="B132" s="655" t="s">
        <v>3885</v>
      </c>
      <c r="C132" s="646" t="s">
        <v>3975</v>
      </c>
      <c r="D132" s="656">
        <v>43020.0</v>
      </c>
      <c r="E132" s="656">
        <v>3.0</v>
      </c>
      <c r="F132" s="656" t="s">
        <v>3331</v>
      </c>
      <c r="G132" s="657" t="s">
        <v>7608</v>
      </c>
      <c r="H132" s="658"/>
      <c r="I132" s="622" t="s">
        <v>3976</v>
      </c>
      <c r="J132" s="627"/>
      <c r="K132" s="638" t="b">
        <v>1</v>
      </c>
      <c r="L132" s="638" t="b">
        <v>1</v>
      </c>
      <c r="M132" s="622" t="s">
        <v>3979</v>
      </c>
      <c r="N132" s="659"/>
      <c r="O132" s="659"/>
      <c r="P132" s="660" t="s">
        <v>9455</v>
      </c>
      <c r="Q132" s="622">
        <v>1.9</v>
      </c>
      <c r="R132" s="656">
        <v>89.0</v>
      </c>
      <c r="S132" s="656"/>
      <c r="T132" s="644">
        <v>18.0</v>
      </c>
      <c r="U132" s="644">
        <v>18.0</v>
      </c>
      <c r="V132" s="634">
        <f t="array" ref="V132">_xlfn.XLOOKUP(T132, СПР.МОНТ[AWG], СПР.МОНТ[ГОСТ], "")</f>
        <v>0.75</v>
      </c>
      <c r="W132" s="634">
        <f t="array" ref="W132">_xlfn.XLOOKUP(U132, СПР.МОНТ[AWG], СПР.МОНТ[ГОСТ], "")</f>
        <v>0.75</v>
      </c>
      <c r="X132" s="634">
        <v>1.12</v>
      </c>
      <c r="Y132" s="634">
        <v>1.27</v>
      </c>
      <c r="Z132" s="634" t="s">
        <v>7223</v>
      </c>
      <c r="AA132" s="634">
        <v>8.5</v>
      </c>
      <c r="AB132" s="661" t="s">
        <v>7609</v>
      </c>
      <c r="AC132" s="654" t="s">
        <v>7610</v>
      </c>
    </row>
    <row r="133">
      <c r="A133" s="622" t="s">
        <v>7047</v>
      </c>
      <c r="B133" s="655" t="s">
        <v>3885</v>
      </c>
      <c r="C133" s="646" t="s">
        <v>3975</v>
      </c>
      <c r="D133" s="656">
        <v>43020.0</v>
      </c>
      <c r="E133" s="656">
        <v>3.0</v>
      </c>
      <c r="F133" s="656" t="s">
        <v>3331</v>
      </c>
      <c r="G133" s="657" t="s">
        <v>7611</v>
      </c>
      <c r="H133" s="658"/>
      <c r="I133" s="622" t="s">
        <v>3976</v>
      </c>
      <c r="J133" s="627"/>
      <c r="K133" s="638" t="b">
        <v>1</v>
      </c>
      <c r="L133" s="638" t="b">
        <v>1</v>
      </c>
      <c r="M133" s="622" t="s">
        <v>3979</v>
      </c>
      <c r="N133" s="659"/>
      <c r="O133" s="659"/>
      <c r="P133" s="660" t="s">
        <v>9455</v>
      </c>
      <c r="Q133" s="622">
        <v>1.9</v>
      </c>
      <c r="R133" s="656">
        <v>89.0</v>
      </c>
      <c r="S133" s="656"/>
      <c r="T133" s="644">
        <v>18.0</v>
      </c>
      <c r="U133" s="644">
        <v>18.0</v>
      </c>
      <c r="V133" s="634">
        <f t="array" ref="V133">_xlfn.XLOOKUP(T133, СПР.МОНТ[AWG], СПР.МОНТ[ГОСТ], "")</f>
        <v>0.75</v>
      </c>
      <c r="W133" s="634">
        <f t="array" ref="W133">_xlfn.XLOOKUP(U133, СПР.МОНТ[AWG], СПР.МОНТ[ГОСТ], "")</f>
        <v>0.75</v>
      </c>
      <c r="X133" s="634">
        <v>1.12</v>
      </c>
      <c r="Y133" s="634">
        <v>1.27</v>
      </c>
      <c r="Z133" s="634" t="s">
        <v>7522</v>
      </c>
      <c r="AA133" s="634">
        <v>8.5</v>
      </c>
      <c r="AB133" s="661" t="s">
        <v>7612</v>
      </c>
      <c r="AC133" s="654" t="s">
        <v>7610</v>
      </c>
    </row>
    <row r="134">
      <c r="A134" s="622" t="s">
        <v>7047</v>
      </c>
      <c r="B134" s="641" t="s">
        <v>3885</v>
      </c>
      <c r="C134" s="642" t="s">
        <v>3975</v>
      </c>
      <c r="D134" s="622">
        <v>43025.0</v>
      </c>
      <c r="E134" s="622">
        <v>3.0</v>
      </c>
      <c r="F134" s="622" t="s">
        <v>3308</v>
      </c>
      <c r="G134" s="643" t="s">
        <v>7619</v>
      </c>
      <c r="H134" s="622">
        <v>4.30300007E8</v>
      </c>
      <c r="I134" s="622" t="s">
        <v>3995</v>
      </c>
      <c r="J134" s="627"/>
      <c r="K134" s="662" t="b">
        <v>1</v>
      </c>
      <c r="L134" s="662" t="b">
        <v>1</v>
      </c>
      <c r="M134" s="622" t="s">
        <v>3979</v>
      </c>
      <c r="N134" s="624"/>
      <c r="O134" s="624"/>
      <c r="P134" s="630" t="s">
        <v>9471</v>
      </c>
      <c r="Q134" s="622">
        <v>1.7</v>
      </c>
      <c r="R134" s="622">
        <v>57.8</v>
      </c>
      <c r="S134" s="622"/>
      <c r="T134" s="633">
        <v>20.0</v>
      </c>
      <c r="U134" s="633">
        <v>20.0</v>
      </c>
      <c r="V134" s="634">
        <f t="array" ref="V134">_xlfn.XLOOKUP(T134, СПР.МОНТ[AWG], СПР.МОНТ[ГОСТ], "")</f>
        <v>0.5</v>
      </c>
      <c r="W134" s="634">
        <f t="array" ref="W134">_xlfn.XLOOKUP(U134, СПР.МОНТ[AWG], СПР.МОНТ[ГОСТ], "")</f>
        <v>0.5</v>
      </c>
      <c r="X134" s="622">
        <v>1.3</v>
      </c>
      <c r="Y134" s="622">
        <v>1.85</v>
      </c>
      <c r="Z134" s="622" t="s">
        <v>7223</v>
      </c>
      <c r="AA134" s="622">
        <v>7.0</v>
      </c>
      <c r="AB134" s="663" t="s">
        <v>7620</v>
      </c>
      <c r="AC134" s="636" t="s">
        <v>7558</v>
      </c>
    </row>
    <row r="135">
      <c r="A135" s="622" t="s">
        <v>7047</v>
      </c>
      <c r="B135" s="641" t="s">
        <v>3885</v>
      </c>
      <c r="C135" s="642" t="s">
        <v>3975</v>
      </c>
      <c r="D135" s="622">
        <v>43025.0</v>
      </c>
      <c r="E135" s="622">
        <v>3.0</v>
      </c>
      <c r="F135" s="622" t="s">
        <v>3308</v>
      </c>
      <c r="G135" s="643" t="s">
        <v>7619</v>
      </c>
      <c r="H135" s="622">
        <v>4.30300007E8</v>
      </c>
      <c r="I135" s="622" t="s">
        <v>3995</v>
      </c>
      <c r="J135" s="627"/>
      <c r="K135" s="662" t="b">
        <v>1</v>
      </c>
      <c r="L135" s="662" t="b">
        <v>1</v>
      </c>
      <c r="M135" s="622" t="s">
        <v>3979</v>
      </c>
      <c r="N135" s="624"/>
      <c r="O135" s="624"/>
      <c r="P135" s="630" t="s">
        <v>9462</v>
      </c>
      <c r="Q135" s="622">
        <v>1.58</v>
      </c>
      <c r="R135" s="622">
        <v>35.6</v>
      </c>
      <c r="S135" s="622"/>
      <c r="T135" s="633">
        <v>22.0</v>
      </c>
      <c r="U135" s="633">
        <v>22.0</v>
      </c>
      <c r="V135" s="634">
        <f t="array" ref="V135">_xlfn.XLOOKUP(T135, СПР.МОНТ[AWG], СПР.МОНТ[ГОСТ], "")</f>
        <v>0.35</v>
      </c>
      <c r="W135" s="634">
        <f t="array" ref="W135">_xlfn.XLOOKUP(U135, СПР.МОНТ[AWG], СПР.МОНТ[ГОСТ], "")</f>
        <v>0.35</v>
      </c>
      <c r="X135" s="622">
        <v>1.3</v>
      </c>
      <c r="Y135" s="622">
        <v>1.85</v>
      </c>
      <c r="Z135" s="622" t="s">
        <v>7223</v>
      </c>
      <c r="AA135" s="622">
        <v>7.0</v>
      </c>
      <c r="AB135" s="663" t="s">
        <v>7620</v>
      </c>
      <c r="AC135" s="636" t="s">
        <v>7558</v>
      </c>
    </row>
    <row r="136">
      <c r="A136" s="622" t="s">
        <v>7047</v>
      </c>
      <c r="B136" s="641" t="s">
        <v>3885</v>
      </c>
      <c r="C136" s="642" t="s">
        <v>3975</v>
      </c>
      <c r="D136" s="622">
        <v>43025.0</v>
      </c>
      <c r="E136" s="622">
        <v>3.0</v>
      </c>
      <c r="F136" s="622" t="s">
        <v>3308</v>
      </c>
      <c r="G136" s="643" t="s">
        <v>7619</v>
      </c>
      <c r="H136" s="622">
        <v>4.30300007E8</v>
      </c>
      <c r="I136" s="622" t="s">
        <v>3995</v>
      </c>
      <c r="J136" s="627"/>
      <c r="K136" s="662" t="b">
        <v>1</v>
      </c>
      <c r="L136" s="662" t="b">
        <v>1</v>
      </c>
      <c r="M136" s="622" t="s">
        <v>3979</v>
      </c>
      <c r="N136" s="624"/>
      <c r="O136" s="624"/>
      <c r="P136" s="630" t="s">
        <v>9462</v>
      </c>
      <c r="Q136" s="622">
        <v>1.58</v>
      </c>
      <c r="R136" s="622">
        <v>22.2</v>
      </c>
      <c r="S136" s="622"/>
      <c r="T136" s="633">
        <v>24.0</v>
      </c>
      <c r="U136" s="633">
        <v>24.0</v>
      </c>
      <c r="V136" s="634">
        <f t="array" ref="V136">_xlfn.XLOOKUP(T136, СПР.МОНТ[AWG], СПР.МОНТ[ГОСТ], "")</f>
        <v>0.2</v>
      </c>
      <c r="W136" s="634">
        <f t="array" ref="W136">_xlfn.XLOOKUP(U136, СПР.МОНТ[AWG], СПР.МОНТ[ГОСТ], "")</f>
        <v>0.2</v>
      </c>
      <c r="X136" s="622">
        <v>1.3</v>
      </c>
      <c r="Y136" s="622">
        <v>1.85</v>
      </c>
      <c r="Z136" s="622" t="s">
        <v>7223</v>
      </c>
      <c r="AA136" s="622">
        <v>7.0</v>
      </c>
      <c r="AB136" s="663" t="s">
        <v>7620</v>
      </c>
      <c r="AC136" s="636" t="s">
        <v>7558</v>
      </c>
    </row>
    <row r="137">
      <c r="A137" s="622" t="s">
        <v>7047</v>
      </c>
      <c r="B137" s="641" t="s">
        <v>3885</v>
      </c>
      <c r="C137" s="642" t="s">
        <v>3975</v>
      </c>
      <c r="D137" s="622">
        <v>43025.0</v>
      </c>
      <c r="E137" s="622">
        <v>3.0</v>
      </c>
      <c r="F137" s="622" t="s">
        <v>3308</v>
      </c>
      <c r="G137" s="643" t="s">
        <v>7613</v>
      </c>
      <c r="H137" s="622">
        <v>4.30300008E8</v>
      </c>
      <c r="I137" s="622" t="s">
        <v>3976</v>
      </c>
      <c r="J137" s="627"/>
      <c r="K137" s="662" t="b">
        <v>1</v>
      </c>
      <c r="L137" s="662" t="b">
        <v>1</v>
      </c>
      <c r="M137" s="622" t="s">
        <v>3979</v>
      </c>
      <c r="N137" s="624"/>
      <c r="O137" s="624"/>
      <c r="P137" s="630" t="s">
        <v>9471</v>
      </c>
      <c r="Q137" s="622">
        <v>1.7</v>
      </c>
      <c r="R137" s="622">
        <v>57.8</v>
      </c>
      <c r="S137" s="622"/>
      <c r="T137" s="633">
        <v>20.0</v>
      </c>
      <c r="U137" s="633">
        <v>20.0</v>
      </c>
      <c r="V137" s="634">
        <f t="array" ref="V137">_xlfn.XLOOKUP(T137, СПР.МОНТ[AWG], СПР.МОНТ[ГОСТ], "")</f>
        <v>0.5</v>
      </c>
      <c r="W137" s="634">
        <f t="array" ref="W137">_xlfn.XLOOKUP(U137, СПР.МОНТ[AWG], СПР.МОНТ[ГОСТ], "")</f>
        <v>0.5</v>
      </c>
      <c r="X137" s="622">
        <v>1.3</v>
      </c>
      <c r="Y137" s="622">
        <v>1.85</v>
      </c>
      <c r="Z137" s="622" t="s">
        <v>7522</v>
      </c>
      <c r="AA137" s="622">
        <v>7.0</v>
      </c>
      <c r="AB137" s="663" t="s">
        <v>7614</v>
      </c>
      <c r="AC137" s="636" t="s">
        <v>7558</v>
      </c>
    </row>
    <row r="138">
      <c r="A138" s="622" t="s">
        <v>7047</v>
      </c>
      <c r="B138" s="641" t="s">
        <v>3885</v>
      </c>
      <c r="C138" s="642" t="s">
        <v>3975</v>
      </c>
      <c r="D138" s="622">
        <v>43025.0</v>
      </c>
      <c r="E138" s="622">
        <v>3.0</v>
      </c>
      <c r="F138" s="622" t="s">
        <v>3308</v>
      </c>
      <c r="G138" s="643" t="s">
        <v>7613</v>
      </c>
      <c r="H138" s="622">
        <v>4.30300008E8</v>
      </c>
      <c r="I138" s="622" t="s">
        <v>3976</v>
      </c>
      <c r="J138" s="627"/>
      <c r="K138" s="662" t="b">
        <v>1</v>
      </c>
      <c r="L138" s="662" t="b">
        <v>1</v>
      </c>
      <c r="M138" s="622" t="s">
        <v>3979</v>
      </c>
      <c r="N138" s="624"/>
      <c r="O138" s="624"/>
      <c r="P138" s="630" t="s">
        <v>9462</v>
      </c>
      <c r="Q138" s="622">
        <v>1.58</v>
      </c>
      <c r="R138" s="622">
        <v>35.6</v>
      </c>
      <c r="S138" s="622"/>
      <c r="T138" s="633">
        <v>22.0</v>
      </c>
      <c r="U138" s="633">
        <v>22.0</v>
      </c>
      <c r="V138" s="634">
        <f t="array" ref="V138">_xlfn.XLOOKUP(T138, СПР.МОНТ[AWG], СПР.МОНТ[ГОСТ], "")</f>
        <v>0.35</v>
      </c>
      <c r="W138" s="634">
        <f t="array" ref="W138">_xlfn.XLOOKUP(U138, СПР.МОНТ[AWG], СПР.МОНТ[ГОСТ], "")</f>
        <v>0.35</v>
      </c>
      <c r="X138" s="622">
        <v>1.3</v>
      </c>
      <c r="Y138" s="622">
        <v>1.85</v>
      </c>
      <c r="Z138" s="622" t="s">
        <v>7522</v>
      </c>
      <c r="AA138" s="622">
        <v>7.0</v>
      </c>
      <c r="AB138" s="663" t="s">
        <v>7614</v>
      </c>
      <c r="AC138" s="636" t="s">
        <v>7558</v>
      </c>
    </row>
    <row r="139">
      <c r="A139" s="622" t="s">
        <v>7047</v>
      </c>
      <c r="B139" s="641" t="s">
        <v>3885</v>
      </c>
      <c r="C139" s="642" t="s">
        <v>3975</v>
      </c>
      <c r="D139" s="622">
        <v>43025.0</v>
      </c>
      <c r="E139" s="622">
        <v>3.0</v>
      </c>
      <c r="F139" s="622" t="s">
        <v>3308</v>
      </c>
      <c r="G139" s="643" t="s">
        <v>7613</v>
      </c>
      <c r="H139" s="622">
        <v>4.30300008E8</v>
      </c>
      <c r="I139" s="622" t="s">
        <v>3976</v>
      </c>
      <c r="J139" s="627"/>
      <c r="K139" s="662" t="b">
        <v>1</v>
      </c>
      <c r="L139" s="662" t="b">
        <v>1</v>
      </c>
      <c r="M139" s="622" t="s">
        <v>3979</v>
      </c>
      <c r="N139" s="624"/>
      <c r="O139" s="624"/>
      <c r="P139" s="630" t="s">
        <v>9462</v>
      </c>
      <c r="Q139" s="622">
        <v>1.58</v>
      </c>
      <c r="R139" s="622">
        <v>22.2</v>
      </c>
      <c r="S139" s="622"/>
      <c r="T139" s="633">
        <v>24.0</v>
      </c>
      <c r="U139" s="633">
        <v>24.0</v>
      </c>
      <c r="V139" s="634">
        <f t="array" ref="V139">_xlfn.XLOOKUP(T139, СПР.МОНТ[AWG], СПР.МОНТ[ГОСТ], "")</f>
        <v>0.2</v>
      </c>
      <c r="W139" s="634">
        <f t="array" ref="W139">_xlfn.XLOOKUP(U139, СПР.МОНТ[AWG], СПР.МОНТ[ГОСТ], "")</f>
        <v>0.2</v>
      </c>
      <c r="X139" s="622">
        <v>1.3</v>
      </c>
      <c r="Y139" s="622">
        <v>1.85</v>
      </c>
      <c r="Z139" s="622" t="s">
        <v>7522</v>
      </c>
      <c r="AA139" s="622">
        <v>7.0</v>
      </c>
      <c r="AB139" s="663" t="s">
        <v>7614</v>
      </c>
      <c r="AC139" s="636" t="s">
        <v>7558</v>
      </c>
    </row>
    <row r="140">
      <c r="A140" s="622" t="s">
        <v>7047</v>
      </c>
      <c r="B140" s="641" t="s">
        <v>3885</v>
      </c>
      <c r="C140" s="642" t="s">
        <v>3975</v>
      </c>
      <c r="D140" s="622">
        <v>43025.0</v>
      </c>
      <c r="E140" s="622">
        <v>3.0</v>
      </c>
      <c r="F140" s="622" t="s">
        <v>3308</v>
      </c>
      <c r="G140" s="643" t="s">
        <v>7615</v>
      </c>
      <c r="H140" s="622">
        <v>4.30300009E8</v>
      </c>
      <c r="I140" s="622" t="s">
        <v>3976</v>
      </c>
      <c r="J140" s="627"/>
      <c r="K140" s="662" t="b">
        <v>1</v>
      </c>
      <c r="L140" s="662" t="b">
        <v>1</v>
      </c>
      <c r="M140" s="622" t="s">
        <v>3979</v>
      </c>
      <c r="N140" s="624"/>
      <c r="O140" s="624"/>
      <c r="P140" s="630" t="s">
        <v>9471</v>
      </c>
      <c r="Q140" s="622">
        <v>1.7</v>
      </c>
      <c r="R140" s="622">
        <v>57.8</v>
      </c>
      <c r="S140" s="622"/>
      <c r="T140" s="633">
        <v>20.0</v>
      </c>
      <c r="U140" s="633">
        <v>20.0</v>
      </c>
      <c r="V140" s="634">
        <f t="array" ref="V140">_xlfn.XLOOKUP(T140, СПР.МОНТ[AWG], СПР.МОНТ[ГОСТ], "")</f>
        <v>0.5</v>
      </c>
      <c r="W140" s="634">
        <f t="array" ref="W140">_xlfn.XLOOKUP(U140, СПР.МОНТ[AWG], СПР.МОНТ[ГОСТ], "")</f>
        <v>0.5</v>
      </c>
      <c r="X140" s="622">
        <v>1.3</v>
      </c>
      <c r="Y140" s="622">
        <v>1.85</v>
      </c>
      <c r="Z140" s="622" t="s">
        <v>7511</v>
      </c>
      <c r="AA140" s="622">
        <v>7.0</v>
      </c>
      <c r="AB140" s="663" t="s">
        <v>7616</v>
      </c>
      <c r="AC140" s="664" t="s">
        <v>7558</v>
      </c>
      <c r="AD140" s="2"/>
      <c r="AE140" s="2"/>
      <c r="AF140" s="2"/>
      <c r="AG140" s="2"/>
      <c r="AH140" s="2"/>
      <c r="AI140" s="2"/>
      <c r="AJ140" s="2"/>
      <c r="AK140" s="2"/>
      <c r="AL140" s="2"/>
      <c r="AM140" s="2"/>
      <c r="AN140" s="2"/>
    </row>
    <row r="141">
      <c r="A141" s="622" t="s">
        <v>7047</v>
      </c>
      <c r="B141" s="641" t="s">
        <v>3885</v>
      </c>
      <c r="C141" s="642" t="s">
        <v>3975</v>
      </c>
      <c r="D141" s="622">
        <v>43025.0</v>
      </c>
      <c r="E141" s="622">
        <v>3.0</v>
      </c>
      <c r="F141" s="622" t="s">
        <v>3308</v>
      </c>
      <c r="G141" s="643" t="s">
        <v>7615</v>
      </c>
      <c r="H141" s="622">
        <v>4.30300009E8</v>
      </c>
      <c r="I141" s="622" t="s">
        <v>3976</v>
      </c>
      <c r="J141" s="627"/>
      <c r="K141" s="662" t="b">
        <v>1</v>
      </c>
      <c r="L141" s="662" t="b">
        <v>1</v>
      </c>
      <c r="M141" s="622" t="s">
        <v>3979</v>
      </c>
      <c r="N141" s="624"/>
      <c r="O141" s="624"/>
      <c r="P141" s="630" t="s">
        <v>9462</v>
      </c>
      <c r="Q141" s="622">
        <v>1.58</v>
      </c>
      <c r="R141" s="622">
        <v>35.6</v>
      </c>
      <c r="S141" s="622"/>
      <c r="T141" s="633">
        <v>22.0</v>
      </c>
      <c r="U141" s="633">
        <v>22.0</v>
      </c>
      <c r="V141" s="634">
        <f t="array" ref="V141">_xlfn.XLOOKUP(T141, СПР.МОНТ[AWG], СПР.МОНТ[ГОСТ], "")</f>
        <v>0.35</v>
      </c>
      <c r="W141" s="634">
        <f t="array" ref="W141">_xlfn.XLOOKUP(U141, СПР.МОНТ[AWG], СПР.МОНТ[ГОСТ], "")</f>
        <v>0.35</v>
      </c>
      <c r="X141" s="622">
        <v>1.3</v>
      </c>
      <c r="Y141" s="622">
        <v>1.85</v>
      </c>
      <c r="Z141" s="622" t="s">
        <v>7511</v>
      </c>
      <c r="AA141" s="622">
        <v>7.0</v>
      </c>
      <c r="AB141" s="663" t="s">
        <v>7616</v>
      </c>
      <c r="AC141" s="664" t="s">
        <v>7558</v>
      </c>
      <c r="AD141" s="2"/>
      <c r="AE141" s="2"/>
      <c r="AF141" s="2"/>
      <c r="AG141" s="2"/>
      <c r="AH141" s="2"/>
      <c r="AI141" s="2"/>
      <c r="AJ141" s="2"/>
      <c r="AK141" s="2"/>
      <c r="AL141" s="2"/>
      <c r="AM141" s="2"/>
      <c r="AN141" s="2"/>
    </row>
    <row r="142">
      <c r="A142" s="622" t="s">
        <v>7047</v>
      </c>
      <c r="B142" s="641" t="s">
        <v>3885</v>
      </c>
      <c r="C142" s="642" t="s">
        <v>3975</v>
      </c>
      <c r="D142" s="622">
        <v>43025.0</v>
      </c>
      <c r="E142" s="622">
        <v>3.0</v>
      </c>
      <c r="F142" s="622" t="s">
        <v>3308</v>
      </c>
      <c r="G142" s="643" t="s">
        <v>7615</v>
      </c>
      <c r="H142" s="622">
        <v>4.30300009E8</v>
      </c>
      <c r="I142" s="622" t="s">
        <v>3976</v>
      </c>
      <c r="J142" s="627"/>
      <c r="K142" s="662" t="b">
        <v>1</v>
      </c>
      <c r="L142" s="662" t="b">
        <v>1</v>
      </c>
      <c r="M142" s="622" t="s">
        <v>3979</v>
      </c>
      <c r="N142" s="624"/>
      <c r="O142" s="624"/>
      <c r="P142" s="630" t="s">
        <v>9462</v>
      </c>
      <c r="Q142" s="622">
        <v>1.58</v>
      </c>
      <c r="R142" s="622">
        <v>22.2</v>
      </c>
      <c r="S142" s="622"/>
      <c r="T142" s="633">
        <v>24.0</v>
      </c>
      <c r="U142" s="633">
        <v>24.0</v>
      </c>
      <c r="V142" s="634">
        <f t="array" ref="V142">_xlfn.XLOOKUP(T142, СПР.МОНТ[AWG], СПР.МОНТ[ГОСТ], "")</f>
        <v>0.2</v>
      </c>
      <c r="W142" s="634">
        <f t="array" ref="W142">_xlfn.XLOOKUP(U142, СПР.МОНТ[AWG], СПР.МОНТ[ГОСТ], "")</f>
        <v>0.2</v>
      </c>
      <c r="X142" s="622">
        <v>1.3</v>
      </c>
      <c r="Y142" s="622">
        <v>1.85</v>
      </c>
      <c r="Z142" s="622" t="s">
        <v>7511</v>
      </c>
      <c r="AA142" s="622">
        <v>7.0</v>
      </c>
      <c r="AB142" s="663" t="s">
        <v>7616</v>
      </c>
      <c r="AC142" s="664" t="s">
        <v>7558</v>
      </c>
      <c r="AD142" s="2"/>
      <c r="AE142" s="2"/>
      <c r="AF142" s="2"/>
      <c r="AG142" s="2"/>
      <c r="AH142" s="2"/>
      <c r="AI142" s="2"/>
      <c r="AJ142" s="2"/>
      <c r="AK142" s="2"/>
      <c r="AL142" s="2"/>
      <c r="AM142" s="2"/>
      <c r="AN142" s="2"/>
    </row>
    <row r="143">
      <c r="A143" s="622" t="s">
        <v>7047</v>
      </c>
      <c r="B143" s="641" t="s">
        <v>3885</v>
      </c>
      <c r="C143" s="642" t="s">
        <v>3975</v>
      </c>
      <c r="D143" s="622">
        <v>43025.0</v>
      </c>
      <c r="E143" s="622">
        <v>3.0</v>
      </c>
      <c r="F143" s="622" t="s">
        <v>3308</v>
      </c>
      <c r="G143" s="643" t="s">
        <v>7563</v>
      </c>
      <c r="H143" s="622">
        <v>4.3030001E8</v>
      </c>
      <c r="I143" s="622" t="s">
        <v>3983</v>
      </c>
      <c r="J143" s="627"/>
      <c r="K143" s="665" t="b">
        <v>1</v>
      </c>
      <c r="L143" s="662" t="b">
        <v>1</v>
      </c>
      <c r="M143" s="622" t="s">
        <v>3979</v>
      </c>
      <c r="N143" s="624"/>
      <c r="O143" s="624"/>
      <c r="P143" s="630" t="s">
        <v>9458</v>
      </c>
      <c r="Q143" s="622">
        <v>1.38</v>
      </c>
      <c r="R143" s="622">
        <v>13.3</v>
      </c>
      <c r="S143" s="622"/>
      <c r="T143" s="633">
        <v>26.0</v>
      </c>
      <c r="U143" s="633">
        <v>26.0</v>
      </c>
      <c r="V143" s="634">
        <f t="array" ref="V143">_xlfn.XLOOKUP(T143, СПР.МОНТ[AWG], СПР.МОНТ[ГОСТ], "")</f>
        <v>0.12</v>
      </c>
      <c r="W143" s="634">
        <f t="array" ref="W143">_xlfn.XLOOKUP(U143, СПР.МОНТ[AWG], СПР.МОНТ[ГОСТ], "")</f>
        <v>0.12</v>
      </c>
      <c r="X143" s="622">
        <v>1.12</v>
      </c>
      <c r="Y143" s="622">
        <v>1.27</v>
      </c>
      <c r="Z143" s="622" t="s">
        <v>7223</v>
      </c>
      <c r="AA143" s="622">
        <v>4.5</v>
      </c>
      <c r="AB143" s="663" t="s">
        <v>7564</v>
      </c>
      <c r="AC143" s="664" t="s">
        <v>7558</v>
      </c>
      <c r="AD143" s="2"/>
      <c r="AE143" s="2"/>
      <c r="AF143" s="2"/>
      <c r="AG143" s="2"/>
      <c r="AH143" s="2"/>
      <c r="AI143" s="2"/>
      <c r="AJ143" s="2"/>
      <c r="AK143" s="2"/>
      <c r="AL143" s="2"/>
      <c r="AM143" s="2"/>
      <c r="AN143" s="2"/>
    </row>
    <row r="144">
      <c r="A144" s="622" t="s">
        <v>7047</v>
      </c>
      <c r="B144" s="641" t="s">
        <v>3885</v>
      </c>
      <c r="C144" s="642" t="s">
        <v>3975</v>
      </c>
      <c r="D144" s="622">
        <v>43025.0</v>
      </c>
      <c r="E144" s="622">
        <v>3.0</v>
      </c>
      <c r="F144" s="622" t="s">
        <v>3308</v>
      </c>
      <c r="G144" s="643" t="s">
        <v>7563</v>
      </c>
      <c r="H144" s="622">
        <v>4.3030001E8</v>
      </c>
      <c r="I144" s="622" t="s">
        <v>3983</v>
      </c>
      <c r="J144" s="627"/>
      <c r="K144" s="665" t="b">
        <v>1</v>
      </c>
      <c r="L144" s="662" t="b">
        <v>1</v>
      </c>
      <c r="M144" s="622" t="s">
        <v>3979</v>
      </c>
      <c r="N144" s="624"/>
      <c r="O144" s="624"/>
      <c r="P144" s="630" t="s">
        <v>9458</v>
      </c>
      <c r="Q144" s="622">
        <v>1.38</v>
      </c>
      <c r="R144" s="622">
        <v>8.9</v>
      </c>
      <c r="S144" s="622"/>
      <c r="T144" s="633">
        <v>28.0</v>
      </c>
      <c r="U144" s="633">
        <v>28.0</v>
      </c>
      <c r="V144" s="634">
        <f t="array" ref="V144">_xlfn.XLOOKUP(T144, СПР.МОНТ[AWG], СПР.МОНТ[ГОСТ], "")</f>
        <v>0.08</v>
      </c>
      <c r="W144" s="634">
        <f t="array" ref="W144">_xlfn.XLOOKUP(U144, СПР.МОНТ[AWG], СПР.МОНТ[ГОСТ], "")</f>
        <v>0.08</v>
      </c>
      <c r="X144" s="622">
        <v>1.12</v>
      </c>
      <c r="Y144" s="622">
        <v>1.27</v>
      </c>
      <c r="Z144" s="622" t="s">
        <v>7223</v>
      </c>
      <c r="AA144" s="622">
        <v>4.5</v>
      </c>
      <c r="AB144" s="663" t="s">
        <v>7564</v>
      </c>
      <c r="AC144" s="664" t="s">
        <v>7558</v>
      </c>
      <c r="AD144" s="2"/>
      <c r="AE144" s="2"/>
      <c r="AF144" s="2"/>
      <c r="AG144" s="2"/>
      <c r="AH144" s="2"/>
      <c r="AI144" s="2"/>
      <c r="AJ144" s="2"/>
      <c r="AK144" s="2"/>
      <c r="AL144" s="2"/>
      <c r="AM144" s="2"/>
      <c r="AN144" s="2"/>
    </row>
    <row r="145">
      <c r="A145" s="622" t="s">
        <v>7047</v>
      </c>
      <c r="B145" s="641" t="s">
        <v>3885</v>
      </c>
      <c r="C145" s="642" t="s">
        <v>3975</v>
      </c>
      <c r="D145" s="622">
        <v>43025.0</v>
      </c>
      <c r="E145" s="622">
        <v>3.0</v>
      </c>
      <c r="F145" s="622" t="s">
        <v>3308</v>
      </c>
      <c r="G145" s="643" t="s">
        <v>7563</v>
      </c>
      <c r="H145" s="622">
        <v>4.3030001E8</v>
      </c>
      <c r="I145" s="622" t="s">
        <v>3983</v>
      </c>
      <c r="J145" s="627"/>
      <c r="K145" s="665" t="b">
        <v>1</v>
      </c>
      <c r="L145" s="662" t="b">
        <v>1</v>
      </c>
      <c r="M145" s="622" t="s">
        <v>3979</v>
      </c>
      <c r="N145" s="624"/>
      <c r="O145" s="624"/>
      <c r="P145" s="630" t="s">
        <v>9458</v>
      </c>
      <c r="Q145" s="622">
        <v>1.38</v>
      </c>
      <c r="R145" s="622">
        <v>6.7</v>
      </c>
      <c r="S145" s="622"/>
      <c r="T145" s="633">
        <v>30.0</v>
      </c>
      <c r="U145" s="633">
        <v>30.0</v>
      </c>
      <c r="V145" s="634">
        <f t="array" ref="V145">_xlfn.XLOOKUP(T145, СПР.МОНТ[AWG], СПР.МОНТ[ГОСТ], "")</f>
        <v>0.05</v>
      </c>
      <c r="W145" s="634">
        <f t="array" ref="W145">_xlfn.XLOOKUP(U145, СПР.МОНТ[AWG], СПР.МОНТ[ГОСТ], "")</f>
        <v>0.05</v>
      </c>
      <c r="X145" s="622">
        <v>1.12</v>
      </c>
      <c r="Y145" s="622">
        <v>1.27</v>
      </c>
      <c r="Z145" s="622" t="s">
        <v>7223</v>
      </c>
      <c r="AA145" s="622">
        <v>4.5</v>
      </c>
      <c r="AB145" s="663" t="s">
        <v>7564</v>
      </c>
      <c r="AC145" s="664" t="s">
        <v>7558</v>
      </c>
      <c r="AD145" s="2"/>
      <c r="AE145" s="2"/>
      <c r="AF145" s="2"/>
      <c r="AG145" s="2"/>
      <c r="AH145" s="2"/>
      <c r="AI145" s="2"/>
      <c r="AJ145" s="2"/>
      <c r="AK145" s="2"/>
      <c r="AL145" s="2"/>
      <c r="AM145" s="2"/>
      <c r="AN145" s="2"/>
    </row>
    <row r="146">
      <c r="A146" s="622" t="s">
        <v>7047</v>
      </c>
      <c r="B146" s="655" t="s">
        <v>3885</v>
      </c>
      <c r="C146" s="646" t="s">
        <v>3975</v>
      </c>
      <c r="D146" s="656">
        <v>43025.0</v>
      </c>
      <c r="E146" s="656">
        <v>3.0</v>
      </c>
      <c r="F146" s="656" t="s">
        <v>3308</v>
      </c>
      <c r="G146" s="657" t="s">
        <v>7565</v>
      </c>
      <c r="H146" s="656">
        <v>4.30300011E8</v>
      </c>
      <c r="I146" s="622" t="s">
        <v>3983</v>
      </c>
      <c r="J146" s="627"/>
      <c r="K146" s="662" t="b">
        <v>1</v>
      </c>
      <c r="L146" s="662" t="b">
        <v>1</v>
      </c>
      <c r="M146" s="622" t="s">
        <v>3979</v>
      </c>
      <c r="N146" s="659"/>
      <c r="O146" s="659"/>
      <c r="P146" s="660" t="s">
        <v>9458</v>
      </c>
      <c r="Q146" s="622">
        <v>1.38</v>
      </c>
      <c r="R146" s="656">
        <v>13.3</v>
      </c>
      <c r="S146" s="656"/>
      <c r="T146" s="633">
        <v>26.0</v>
      </c>
      <c r="U146" s="633">
        <v>26.0</v>
      </c>
      <c r="V146" s="634">
        <f t="array" ref="V146">_xlfn.XLOOKUP(T146, СПР.МОНТ[AWG], СПР.МОНТ[ГОСТ], "")</f>
        <v>0.12</v>
      </c>
      <c r="W146" s="634">
        <f t="array" ref="W146">_xlfn.XLOOKUP(U146, СПР.МОНТ[AWG], СПР.МОНТ[ГОСТ], "")</f>
        <v>0.12</v>
      </c>
      <c r="X146" s="656">
        <v>1.12</v>
      </c>
      <c r="Y146" s="656">
        <v>1.27</v>
      </c>
      <c r="Z146" s="656" t="s">
        <v>7522</v>
      </c>
      <c r="AA146" s="656">
        <v>4.5</v>
      </c>
      <c r="AB146" s="666" t="s">
        <v>7566</v>
      </c>
      <c r="AC146" s="667" t="s">
        <v>7558</v>
      </c>
      <c r="AD146" s="2"/>
      <c r="AE146" s="2"/>
      <c r="AF146" s="2"/>
      <c r="AG146" s="2"/>
      <c r="AH146" s="2"/>
      <c r="AI146" s="2"/>
      <c r="AJ146" s="2"/>
      <c r="AK146" s="2"/>
      <c r="AL146" s="2"/>
      <c r="AM146" s="2"/>
      <c r="AN146" s="2"/>
    </row>
    <row r="147">
      <c r="A147" s="622" t="s">
        <v>7047</v>
      </c>
      <c r="B147" s="655" t="s">
        <v>3885</v>
      </c>
      <c r="C147" s="646" t="s">
        <v>3975</v>
      </c>
      <c r="D147" s="656">
        <v>43025.0</v>
      </c>
      <c r="E147" s="656">
        <v>3.0</v>
      </c>
      <c r="F147" s="656" t="s">
        <v>3308</v>
      </c>
      <c r="G147" s="657" t="s">
        <v>7565</v>
      </c>
      <c r="H147" s="656">
        <v>4.30300011E8</v>
      </c>
      <c r="I147" s="622" t="s">
        <v>3983</v>
      </c>
      <c r="J147" s="627"/>
      <c r="K147" s="662" t="b">
        <v>1</v>
      </c>
      <c r="L147" s="662" t="b">
        <v>1</v>
      </c>
      <c r="M147" s="622" t="s">
        <v>3979</v>
      </c>
      <c r="N147" s="659"/>
      <c r="O147" s="659"/>
      <c r="P147" s="660" t="s">
        <v>9458</v>
      </c>
      <c r="Q147" s="622">
        <v>1.38</v>
      </c>
      <c r="R147" s="656">
        <v>8.9</v>
      </c>
      <c r="S147" s="656"/>
      <c r="T147" s="633">
        <v>28.0</v>
      </c>
      <c r="U147" s="633">
        <v>28.0</v>
      </c>
      <c r="V147" s="634">
        <f t="array" ref="V147">_xlfn.XLOOKUP(T147, СПР.МОНТ[AWG], СПР.МОНТ[ГОСТ], "")</f>
        <v>0.08</v>
      </c>
      <c r="W147" s="634">
        <f t="array" ref="W147">_xlfn.XLOOKUP(U147, СПР.МОНТ[AWG], СПР.МОНТ[ГОСТ], "")</f>
        <v>0.08</v>
      </c>
      <c r="X147" s="656">
        <v>1.12</v>
      </c>
      <c r="Y147" s="656">
        <v>1.27</v>
      </c>
      <c r="Z147" s="656" t="s">
        <v>7522</v>
      </c>
      <c r="AA147" s="656">
        <v>4.5</v>
      </c>
      <c r="AB147" s="666" t="s">
        <v>7566</v>
      </c>
      <c r="AC147" s="667" t="s">
        <v>7558</v>
      </c>
      <c r="AD147" s="2"/>
      <c r="AE147" s="2"/>
      <c r="AF147" s="2"/>
      <c r="AG147" s="2"/>
      <c r="AH147" s="2"/>
      <c r="AI147" s="2"/>
      <c r="AJ147" s="2"/>
      <c r="AK147" s="2"/>
      <c r="AL147" s="2"/>
      <c r="AM147" s="2"/>
      <c r="AN147" s="2"/>
    </row>
    <row r="148">
      <c r="A148" s="622" t="s">
        <v>7047</v>
      </c>
      <c r="B148" s="655" t="s">
        <v>3885</v>
      </c>
      <c r="C148" s="646" t="s">
        <v>3975</v>
      </c>
      <c r="D148" s="656">
        <v>43025.0</v>
      </c>
      <c r="E148" s="656">
        <v>3.0</v>
      </c>
      <c r="F148" s="656" t="s">
        <v>3308</v>
      </c>
      <c r="G148" s="657" t="s">
        <v>7565</v>
      </c>
      <c r="H148" s="656">
        <v>4.30300011E8</v>
      </c>
      <c r="I148" s="622" t="s">
        <v>3983</v>
      </c>
      <c r="J148" s="627"/>
      <c r="K148" s="662" t="b">
        <v>1</v>
      </c>
      <c r="L148" s="662" t="b">
        <v>1</v>
      </c>
      <c r="M148" s="622" t="s">
        <v>3979</v>
      </c>
      <c r="N148" s="659"/>
      <c r="O148" s="659"/>
      <c r="P148" s="660" t="s">
        <v>9458</v>
      </c>
      <c r="Q148" s="622">
        <v>1.38</v>
      </c>
      <c r="R148" s="656">
        <v>6.7</v>
      </c>
      <c r="S148" s="656"/>
      <c r="T148" s="633">
        <v>30.0</v>
      </c>
      <c r="U148" s="633">
        <v>30.0</v>
      </c>
      <c r="V148" s="634">
        <f t="array" ref="V148">_xlfn.XLOOKUP(T148, СПР.МОНТ[AWG], СПР.МОНТ[ГОСТ], "")</f>
        <v>0.05</v>
      </c>
      <c r="W148" s="634">
        <f t="array" ref="W148">_xlfn.XLOOKUP(U148, СПР.МОНТ[AWG], СПР.МОНТ[ГОСТ], "")</f>
        <v>0.05</v>
      </c>
      <c r="X148" s="656">
        <v>1.12</v>
      </c>
      <c r="Y148" s="656">
        <v>1.27</v>
      </c>
      <c r="Z148" s="656" t="s">
        <v>7522</v>
      </c>
      <c r="AA148" s="656">
        <v>4.5</v>
      </c>
      <c r="AB148" s="666" t="s">
        <v>7566</v>
      </c>
      <c r="AC148" s="667" t="s">
        <v>7558</v>
      </c>
      <c r="AD148" s="2"/>
      <c r="AE148" s="2"/>
      <c r="AF148" s="2"/>
      <c r="AG148" s="2"/>
      <c r="AH148" s="2"/>
      <c r="AI148" s="2"/>
      <c r="AJ148" s="2"/>
      <c r="AK148" s="2"/>
      <c r="AL148" s="2"/>
      <c r="AM148" s="2"/>
      <c r="AN148" s="2"/>
    </row>
    <row r="149">
      <c r="A149" s="622" t="s">
        <v>7047</v>
      </c>
      <c r="B149" s="655" t="s">
        <v>3885</v>
      </c>
      <c r="C149" s="646" t="s">
        <v>3975</v>
      </c>
      <c r="D149" s="656">
        <v>43025.0</v>
      </c>
      <c r="E149" s="656">
        <v>3.0</v>
      </c>
      <c r="F149" s="656" t="s">
        <v>3308</v>
      </c>
      <c r="G149" s="657" t="s">
        <v>7567</v>
      </c>
      <c r="H149" s="656">
        <v>4.30300012E8</v>
      </c>
      <c r="I149" s="622" t="s">
        <v>3983</v>
      </c>
      <c r="J149" s="627"/>
      <c r="K149" s="662" t="b">
        <v>1</v>
      </c>
      <c r="L149" s="662" t="b">
        <v>1</v>
      </c>
      <c r="M149" s="622" t="s">
        <v>3979</v>
      </c>
      <c r="N149" s="659"/>
      <c r="O149" s="659"/>
      <c r="P149" s="660" t="s">
        <v>9458</v>
      </c>
      <c r="Q149" s="622">
        <v>1.38</v>
      </c>
      <c r="R149" s="656">
        <v>13.3</v>
      </c>
      <c r="S149" s="656"/>
      <c r="T149" s="633">
        <v>26.0</v>
      </c>
      <c r="U149" s="633">
        <v>26.0</v>
      </c>
      <c r="V149" s="634">
        <f t="array" ref="V149">_xlfn.XLOOKUP(T149, СПР.МОНТ[AWG], СПР.МОНТ[ГОСТ], "")</f>
        <v>0.12</v>
      </c>
      <c r="W149" s="634">
        <f t="array" ref="W149">_xlfn.XLOOKUP(U149, СПР.МОНТ[AWG], СПР.МОНТ[ГОСТ], "")</f>
        <v>0.12</v>
      </c>
      <c r="X149" s="656">
        <v>1.12</v>
      </c>
      <c r="Y149" s="656">
        <v>1.27</v>
      </c>
      <c r="Z149" s="656" t="s">
        <v>7511</v>
      </c>
      <c r="AA149" s="656">
        <v>4.5</v>
      </c>
      <c r="AB149" s="666" t="s">
        <v>7568</v>
      </c>
      <c r="AC149" s="667" t="s">
        <v>7558</v>
      </c>
      <c r="AD149" s="2"/>
      <c r="AE149" s="2"/>
      <c r="AF149" s="2"/>
      <c r="AG149" s="2"/>
      <c r="AH149" s="2"/>
      <c r="AI149" s="2"/>
      <c r="AJ149" s="2"/>
      <c r="AK149" s="2"/>
      <c r="AL149" s="2"/>
      <c r="AM149" s="2"/>
      <c r="AN149" s="2"/>
    </row>
    <row r="150">
      <c r="A150" s="622" t="s">
        <v>7047</v>
      </c>
      <c r="B150" s="655" t="s">
        <v>3885</v>
      </c>
      <c r="C150" s="646" t="s">
        <v>3975</v>
      </c>
      <c r="D150" s="656">
        <v>43025.0</v>
      </c>
      <c r="E150" s="656">
        <v>3.0</v>
      </c>
      <c r="F150" s="656" t="s">
        <v>3308</v>
      </c>
      <c r="G150" s="657" t="s">
        <v>7567</v>
      </c>
      <c r="H150" s="656">
        <v>4.30300012E8</v>
      </c>
      <c r="I150" s="622" t="s">
        <v>3983</v>
      </c>
      <c r="J150" s="627"/>
      <c r="K150" s="662" t="b">
        <v>1</v>
      </c>
      <c r="L150" s="662" t="b">
        <v>1</v>
      </c>
      <c r="M150" s="622" t="s">
        <v>3979</v>
      </c>
      <c r="N150" s="659"/>
      <c r="O150" s="659"/>
      <c r="P150" s="660" t="s">
        <v>9458</v>
      </c>
      <c r="Q150" s="622">
        <v>1.38</v>
      </c>
      <c r="R150" s="656">
        <v>8.9</v>
      </c>
      <c r="S150" s="656"/>
      <c r="T150" s="633">
        <v>28.0</v>
      </c>
      <c r="U150" s="633">
        <v>28.0</v>
      </c>
      <c r="V150" s="634">
        <f t="array" ref="V150">_xlfn.XLOOKUP(T150, СПР.МОНТ[AWG], СПР.МОНТ[ГОСТ], "")</f>
        <v>0.08</v>
      </c>
      <c r="W150" s="634">
        <f t="array" ref="W150">_xlfn.XLOOKUP(U150, СПР.МОНТ[AWG], СПР.МОНТ[ГОСТ], "")</f>
        <v>0.08</v>
      </c>
      <c r="X150" s="656">
        <v>1.12</v>
      </c>
      <c r="Y150" s="656">
        <v>1.27</v>
      </c>
      <c r="Z150" s="656" t="s">
        <v>7511</v>
      </c>
      <c r="AA150" s="656">
        <v>4.5</v>
      </c>
      <c r="AB150" s="666" t="s">
        <v>7568</v>
      </c>
      <c r="AC150" s="667" t="s">
        <v>7558</v>
      </c>
      <c r="AD150" s="2"/>
      <c r="AE150" s="2"/>
      <c r="AF150" s="2"/>
      <c r="AG150" s="2"/>
      <c r="AH150" s="2"/>
      <c r="AI150" s="2"/>
      <c r="AJ150" s="2"/>
      <c r="AK150" s="2"/>
      <c r="AL150" s="2"/>
      <c r="AM150" s="2"/>
      <c r="AN150" s="2"/>
    </row>
    <row r="151">
      <c r="A151" s="622" t="s">
        <v>7047</v>
      </c>
      <c r="B151" s="655" t="s">
        <v>3885</v>
      </c>
      <c r="C151" s="646" t="s">
        <v>3975</v>
      </c>
      <c r="D151" s="656">
        <v>43025.0</v>
      </c>
      <c r="E151" s="656">
        <v>3.0</v>
      </c>
      <c r="F151" s="656" t="s">
        <v>3308</v>
      </c>
      <c r="G151" s="657" t="s">
        <v>7567</v>
      </c>
      <c r="H151" s="656">
        <v>4.30300012E8</v>
      </c>
      <c r="I151" s="622" t="s">
        <v>3983</v>
      </c>
      <c r="J151" s="627"/>
      <c r="K151" s="662" t="b">
        <v>1</v>
      </c>
      <c r="L151" s="662" t="b">
        <v>1</v>
      </c>
      <c r="M151" s="622" t="s">
        <v>3979</v>
      </c>
      <c r="N151" s="659"/>
      <c r="O151" s="659"/>
      <c r="P151" s="660" t="s">
        <v>9458</v>
      </c>
      <c r="Q151" s="622">
        <v>1.38</v>
      </c>
      <c r="R151" s="656">
        <v>6.7</v>
      </c>
      <c r="S151" s="656"/>
      <c r="T151" s="633">
        <v>30.0</v>
      </c>
      <c r="U151" s="633">
        <v>30.0</v>
      </c>
      <c r="V151" s="634">
        <f t="array" ref="V151">_xlfn.XLOOKUP(T151, СПР.МОНТ[AWG], СПР.МОНТ[ГОСТ], "")</f>
        <v>0.05</v>
      </c>
      <c r="W151" s="634">
        <f t="array" ref="W151">_xlfn.XLOOKUP(U151, СПР.МОНТ[AWG], СПР.МОНТ[ГОСТ], "")</f>
        <v>0.05</v>
      </c>
      <c r="X151" s="656">
        <v>1.12</v>
      </c>
      <c r="Y151" s="656">
        <v>1.27</v>
      </c>
      <c r="Z151" s="656" t="s">
        <v>7511</v>
      </c>
      <c r="AA151" s="656">
        <v>4.5</v>
      </c>
      <c r="AB151" s="666" t="s">
        <v>7568</v>
      </c>
      <c r="AC151" s="667" t="s">
        <v>7558</v>
      </c>
      <c r="AD151" s="2"/>
      <c r="AE151" s="2"/>
      <c r="AF151" s="2"/>
      <c r="AG151" s="2"/>
      <c r="AH151" s="2"/>
      <c r="AI151" s="2"/>
      <c r="AJ151" s="2"/>
      <c r="AK151" s="2"/>
      <c r="AL151" s="2"/>
      <c r="AM151" s="2"/>
      <c r="AN151" s="2"/>
    </row>
    <row r="152">
      <c r="A152" s="622" t="s">
        <v>7047</v>
      </c>
      <c r="B152" s="641" t="s">
        <v>3885</v>
      </c>
      <c r="C152" s="642" t="s">
        <v>3975</v>
      </c>
      <c r="D152" s="622">
        <v>43025.0</v>
      </c>
      <c r="E152" s="622">
        <v>3.0</v>
      </c>
      <c r="F152" s="622" t="s">
        <v>3308</v>
      </c>
      <c r="G152" s="643" t="s">
        <v>7617</v>
      </c>
      <c r="H152" s="668"/>
      <c r="I152" s="622" t="s">
        <v>3976</v>
      </c>
      <c r="J152" s="627"/>
      <c r="K152" s="669" t="b">
        <v>1</v>
      </c>
      <c r="L152" s="669" t="b">
        <v>1</v>
      </c>
      <c r="M152" s="622" t="s">
        <v>3979</v>
      </c>
      <c r="N152" s="624"/>
      <c r="O152" s="624"/>
      <c r="P152" s="630" t="s">
        <v>9455</v>
      </c>
      <c r="Q152" s="622">
        <v>1.9</v>
      </c>
      <c r="R152" s="622">
        <v>89.0</v>
      </c>
      <c r="S152" s="622"/>
      <c r="T152" s="633">
        <v>18.0</v>
      </c>
      <c r="U152" s="633">
        <v>18.0</v>
      </c>
      <c r="V152" s="634">
        <f t="array" ref="V152">_xlfn.XLOOKUP(T152, СПР.МОНТ[AWG], СПР.МОНТ[ГОСТ], "")</f>
        <v>0.75</v>
      </c>
      <c r="W152" s="634">
        <f t="array" ref="W152">_xlfn.XLOOKUP(U152, СПР.МОНТ[AWG], СПР.МОНТ[ГОСТ], "")</f>
        <v>0.75</v>
      </c>
      <c r="X152" s="622">
        <v>1.85</v>
      </c>
      <c r="Y152" s="622">
        <v>2.36</v>
      </c>
      <c r="Z152" s="622" t="s">
        <v>7223</v>
      </c>
      <c r="AA152" s="622">
        <v>8.5</v>
      </c>
      <c r="AB152" s="663" t="s">
        <v>7618</v>
      </c>
      <c r="AC152" s="664" t="s">
        <v>7610</v>
      </c>
      <c r="AD152" s="2"/>
      <c r="AE152" s="2"/>
      <c r="AF152" s="2"/>
      <c r="AG152" s="2"/>
      <c r="AH152" s="2"/>
      <c r="AI152" s="2"/>
      <c r="AJ152" s="2"/>
      <c r="AK152" s="2"/>
      <c r="AL152" s="2"/>
      <c r="AM152" s="2"/>
      <c r="AN152" s="2"/>
    </row>
    <row r="153">
      <c r="A153" s="622" t="s">
        <v>7047</v>
      </c>
      <c r="B153" s="641" t="s">
        <v>3885</v>
      </c>
      <c r="C153" s="642" t="s">
        <v>3975</v>
      </c>
      <c r="D153" s="622">
        <v>43025.0</v>
      </c>
      <c r="E153" s="622">
        <v>3.0</v>
      </c>
      <c r="F153" s="622" t="s">
        <v>3308</v>
      </c>
      <c r="G153" s="643" t="s">
        <v>7621</v>
      </c>
      <c r="H153" s="622">
        <v>4.3030004E8</v>
      </c>
      <c r="I153" s="670" t="s">
        <v>3983</v>
      </c>
      <c r="J153" s="627"/>
      <c r="K153" s="662" t="b">
        <v>1</v>
      </c>
      <c r="L153" s="662" t="b">
        <v>1</v>
      </c>
      <c r="M153" s="622" t="s">
        <v>3979</v>
      </c>
      <c r="N153" s="624"/>
      <c r="O153" s="624"/>
      <c r="P153" s="630" t="s">
        <v>9455</v>
      </c>
      <c r="Q153" s="622">
        <v>1.9</v>
      </c>
      <c r="R153" s="622">
        <v>89.0</v>
      </c>
      <c r="S153" s="622"/>
      <c r="T153" s="633">
        <v>18.0</v>
      </c>
      <c r="U153" s="633">
        <v>18.0</v>
      </c>
      <c r="V153" s="634">
        <f t="array" ref="V153">_xlfn.XLOOKUP(T153, СПР.МОНТ[AWG], СПР.МОНТ[ГОСТ], "")</f>
        <v>0.75</v>
      </c>
      <c r="W153" s="634">
        <f t="array" ref="W153">_xlfn.XLOOKUP(U153, СПР.МОНТ[AWG], СПР.МОНТ[ГОСТ], "")</f>
        <v>0.75</v>
      </c>
      <c r="X153" s="622">
        <v>1.85</v>
      </c>
      <c r="Y153" s="622">
        <v>2.36</v>
      </c>
      <c r="Z153" s="622" t="s">
        <v>7522</v>
      </c>
      <c r="AA153" s="622">
        <v>8.5</v>
      </c>
      <c r="AB153" s="663" t="s">
        <v>7622</v>
      </c>
      <c r="AC153" s="664" t="s">
        <v>7610</v>
      </c>
      <c r="AD153" s="2"/>
      <c r="AE153" s="2"/>
      <c r="AF153" s="2"/>
      <c r="AG153" s="2"/>
      <c r="AH153" s="2"/>
      <c r="AI153" s="2"/>
      <c r="AJ153" s="2"/>
      <c r="AK153" s="2"/>
      <c r="AL153" s="2"/>
      <c r="AM153" s="2"/>
      <c r="AN153" s="2"/>
    </row>
    <row r="154">
      <c r="A154" s="622" t="s">
        <v>7047</v>
      </c>
      <c r="B154" s="641" t="s">
        <v>3885</v>
      </c>
      <c r="C154" s="642" t="s">
        <v>3975</v>
      </c>
      <c r="D154" s="622">
        <v>43640.0</v>
      </c>
      <c r="E154" s="622">
        <v>3.0</v>
      </c>
      <c r="F154" s="622" t="s">
        <v>3331</v>
      </c>
      <c r="G154" s="643" t="s">
        <v>7601</v>
      </c>
      <c r="H154" s="622">
        <v>4.30310007E8</v>
      </c>
      <c r="I154" s="622" t="s">
        <v>3976</v>
      </c>
      <c r="J154" s="627"/>
      <c r="K154" s="662" t="b">
        <v>1</v>
      </c>
      <c r="L154" s="662" t="b">
        <v>1</v>
      </c>
      <c r="M154" s="622" t="s">
        <v>3979</v>
      </c>
      <c r="N154" s="624"/>
      <c r="O154" s="624"/>
      <c r="P154" s="630" t="s">
        <v>9471</v>
      </c>
      <c r="Q154" s="622">
        <v>1.7</v>
      </c>
      <c r="R154" s="622">
        <v>57.8</v>
      </c>
      <c r="S154" s="622"/>
      <c r="T154" s="644">
        <v>20.0</v>
      </c>
      <c r="U154" s="644">
        <v>20.0</v>
      </c>
      <c r="V154" s="634">
        <f t="array" ref="V154">_xlfn.XLOOKUP(T154, СПР.МОНТ[AWG], СПР.МОНТ[ГОСТ], "")</f>
        <v>0.5</v>
      </c>
      <c r="W154" s="634">
        <f t="array" ref="W154">_xlfn.XLOOKUP(U154, СПР.МОНТ[AWG], СПР.МОНТ[ГОСТ], "")</f>
        <v>0.5</v>
      </c>
      <c r="X154" s="632">
        <v>1.12</v>
      </c>
      <c r="Y154" s="632">
        <v>1.27</v>
      </c>
      <c r="Z154" s="632" t="s">
        <v>7223</v>
      </c>
      <c r="AA154" s="632">
        <v>8.5</v>
      </c>
      <c r="AB154" s="635" t="s">
        <v>7603</v>
      </c>
      <c r="AC154" s="664" t="s">
        <v>7558</v>
      </c>
      <c r="AD154" s="2"/>
      <c r="AE154" s="2"/>
      <c r="AF154" s="2"/>
      <c r="AG154" s="2"/>
      <c r="AH154" s="2"/>
      <c r="AI154" s="2"/>
      <c r="AJ154" s="2"/>
      <c r="AK154" s="2"/>
      <c r="AL154" s="2"/>
      <c r="AM154" s="2"/>
      <c r="AN154" s="2"/>
    </row>
    <row r="155">
      <c r="A155" s="622" t="s">
        <v>7047</v>
      </c>
      <c r="B155" s="641" t="s">
        <v>3885</v>
      </c>
      <c r="C155" s="642" t="s">
        <v>3975</v>
      </c>
      <c r="D155" s="622">
        <v>43640.0</v>
      </c>
      <c r="E155" s="622">
        <v>3.0</v>
      </c>
      <c r="F155" s="622" t="s">
        <v>3331</v>
      </c>
      <c r="G155" s="643" t="s">
        <v>7601</v>
      </c>
      <c r="H155" s="622">
        <v>4.30310007E8</v>
      </c>
      <c r="I155" s="622" t="s">
        <v>3976</v>
      </c>
      <c r="J155" s="627"/>
      <c r="K155" s="662" t="b">
        <v>1</v>
      </c>
      <c r="L155" s="662" t="b">
        <v>1</v>
      </c>
      <c r="M155" s="622" t="s">
        <v>3979</v>
      </c>
      <c r="N155" s="624"/>
      <c r="O155" s="624"/>
      <c r="P155" s="630" t="s">
        <v>9462</v>
      </c>
      <c r="Q155" s="622">
        <v>1.58</v>
      </c>
      <c r="R155" s="622">
        <v>35.6</v>
      </c>
      <c r="S155" s="622"/>
      <c r="T155" s="644">
        <v>22.0</v>
      </c>
      <c r="U155" s="644">
        <v>22.0</v>
      </c>
      <c r="V155" s="634">
        <f t="array" ref="V155">_xlfn.XLOOKUP(T155, СПР.МОНТ[AWG], СПР.МОНТ[ГОСТ], "")</f>
        <v>0.35</v>
      </c>
      <c r="W155" s="634">
        <f t="array" ref="W155">_xlfn.XLOOKUP(U155, СПР.МОНТ[AWG], СПР.МОНТ[ГОСТ], "")</f>
        <v>0.35</v>
      </c>
      <c r="X155" s="632">
        <v>1.12</v>
      </c>
      <c r="Y155" s="632">
        <v>1.27</v>
      </c>
      <c r="Z155" s="632" t="s">
        <v>7223</v>
      </c>
      <c r="AA155" s="632">
        <v>8.5</v>
      </c>
      <c r="AB155" s="635" t="s">
        <v>7603</v>
      </c>
      <c r="AC155" s="664" t="s">
        <v>7558</v>
      </c>
      <c r="AD155" s="2"/>
      <c r="AE155" s="2"/>
      <c r="AF155" s="2"/>
      <c r="AG155" s="2"/>
      <c r="AH155" s="2"/>
      <c r="AI155" s="2"/>
      <c r="AJ155" s="2"/>
      <c r="AK155" s="2"/>
      <c r="AL155" s="2"/>
      <c r="AM155" s="2"/>
      <c r="AN155" s="2"/>
    </row>
    <row r="156">
      <c r="A156" s="622" t="s">
        <v>7047</v>
      </c>
      <c r="B156" s="641" t="s">
        <v>3885</v>
      </c>
      <c r="C156" s="642" t="s">
        <v>3975</v>
      </c>
      <c r="D156" s="622">
        <v>43640.0</v>
      </c>
      <c r="E156" s="622">
        <v>3.0</v>
      </c>
      <c r="F156" s="622" t="s">
        <v>3331</v>
      </c>
      <c r="G156" s="643" t="s">
        <v>7601</v>
      </c>
      <c r="H156" s="622">
        <v>4.30310007E8</v>
      </c>
      <c r="I156" s="622" t="s">
        <v>3976</v>
      </c>
      <c r="J156" s="627"/>
      <c r="K156" s="662" t="b">
        <v>1</v>
      </c>
      <c r="L156" s="662" t="b">
        <v>1</v>
      </c>
      <c r="M156" s="622" t="s">
        <v>3979</v>
      </c>
      <c r="N156" s="624"/>
      <c r="O156" s="624"/>
      <c r="P156" s="630" t="s">
        <v>9462</v>
      </c>
      <c r="Q156" s="622">
        <v>1.58</v>
      </c>
      <c r="R156" s="622">
        <v>22.2</v>
      </c>
      <c r="S156" s="622"/>
      <c r="T156" s="644">
        <v>24.0</v>
      </c>
      <c r="U156" s="644">
        <v>24.0</v>
      </c>
      <c r="V156" s="634">
        <f t="array" ref="V156">_xlfn.XLOOKUP(T156, СПР.МОНТ[AWG], СПР.МОНТ[ГОСТ], "")</f>
        <v>0.2</v>
      </c>
      <c r="W156" s="634">
        <f t="array" ref="W156">_xlfn.XLOOKUP(U156, СПР.МОНТ[AWG], СПР.МОНТ[ГОСТ], "")</f>
        <v>0.2</v>
      </c>
      <c r="X156" s="632">
        <v>1.12</v>
      </c>
      <c r="Y156" s="632">
        <v>1.27</v>
      </c>
      <c r="Z156" s="632" t="s">
        <v>7223</v>
      </c>
      <c r="AA156" s="632">
        <v>8.5</v>
      </c>
      <c r="AB156" s="635" t="s">
        <v>7603</v>
      </c>
      <c r="AC156" s="664" t="s">
        <v>7558</v>
      </c>
      <c r="AD156" s="2"/>
      <c r="AE156" s="2"/>
      <c r="AF156" s="2"/>
      <c r="AG156" s="2"/>
      <c r="AH156" s="2"/>
      <c r="AI156" s="2"/>
      <c r="AJ156" s="2"/>
      <c r="AK156" s="2"/>
      <c r="AL156" s="2"/>
      <c r="AM156" s="2"/>
      <c r="AN156" s="2"/>
    </row>
    <row r="157">
      <c r="A157" s="622" t="s">
        <v>7047</v>
      </c>
      <c r="B157" s="641" t="s">
        <v>3885</v>
      </c>
      <c r="C157" s="642" t="s">
        <v>3975</v>
      </c>
      <c r="D157" s="622">
        <v>43640.0</v>
      </c>
      <c r="E157" s="622">
        <v>3.0</v>
      </c>
      <c r="F157" s="622" t="s">
        <v>3331</v>
      </c>
      <c r="G157" s="643" t="s">
        <v>7604</v>
      </c>
      <c r="H157" s="622">
        <v>4.30310008E8</v>
      </c>
      <c r="I157" s="622" t="s">
        <v>3976</v>
      </c>
      <c r="J157" s="627"/>
      <c r="K157" s="669" t="b">
        <v>1</v>
      </c>
      <c r="L157" s="669" t="b">
        <v>1</v>
      </c>
      <c r="M157" s="622" t="s">
        <v>3979</v>
      </c>
      <c r="N157" s="624"/>
      <c r="O157" s="624"/>
      <c r="P157" s="630" t="s">
        <v>9471</v>
      </c>
      <c r="Q157" s="622">
        <v>1.7</v>
      </c>
      <c r="R157" s="622">
        <v>57.8</v>
      </c>
      <c r="S157" s="622"/>
      <c r="T157" s="671">
        <v>20.0</v>
      </c>
      <c r="U157" s="671">
        <v>20.0</v>
      </c>
      <c r="V157" s="634">
        <f t="array" ref="V157">_xlfn.XLOOKUP(T157, СПР.МОНТ[AWG], СПР.МОНТ[ГОСТ], "")</f>
        <v>0.5</v>
      </c>
      <c r="W157" s="634">
        <f t="array" ref="W157">_xlfn.XLOOKUP(U157, СПР.МОНТ[AWG], СПР.МОНТ[ГОСТ], "")</f>
        <v>0.5</v>
      </c>
      <c r="X157" s="631">
        <v>1.3</v>
      </c>
      <c r="Y157" s="631">
        <v>1.85</v>
      </c>
      <c r="Z157" s="631" t="s">
        <v>7522</v>
      </c>
      <c r="AA157" s="631">
        <v>8.5</v>
      </c>
      <c r="AB157" s="635" t="s">
        <v>7605</v>
      </c>
      <c r="AC157" s="664" t="s">
        <v>7558</v>
      </c>
      <c r="AD157" s="2"/>
      <c r="AE157" s="2"/>
      <c r="AF157" s="2"/>
      <c r="AG157" s="2"/>
      <c r="AH157" s="2"/>
      <c r="AI157" s="2"/>
      <c r="AJ157" s="2"/>
      <c r="AK157" s="2"/>
      <c r="AL157" s="2"/>
      <c r="AM157" s="2"/>
      <c r="AN157" s="2"/>
    </row>
    <row r="158">
      <c r="A158" s="622" t="s">
        <v>7047</v>
      </c>
      <c r="B158" s="641" t="s">
        <v>3885</v>
      </c>
      <c r="C158" s="642" t="s">
        <v>3975</v>
      </c>
      <c r="D158" s="622">
        <v>43640.0</v>
      </c>
      <c r="E158" s="622">
        <v>3.0</v>
      </c>
      <c r="F158" s="622" t="s">
        <v>3331</v>
      </c>
      <c r="G158" s="643" t="s">
        <v>7604</v>
      </c>
      <c r="H158" s="622">
        <v>4.30310008E8</v>
      </c>
      <c r="I158" s="622" t="s">
        <v>3976</v>
      </c>
      <c r="J158" s="627"/>
      <c r="K158" s="669" t="b">
        <v>1</v>
      </c>
      <c r="L158" s="669" t="b">
        <v>1</v>
      </c>
      <c r="M158" s="622" t="s">
        <v>3979</v>
      </c>
      <c r="N158" s="624"/>
      <c r="O158" s="624"/>
      <c r="P158" s="630" t="s">
        <v>9462</v>
      </c>
      <c r="Q158" s="622">
        <v>1.58</v>
      </c>
      <c r="R158" s="622">
        <v>35.6</v>
      </c>
      <c r="S158" s="622"/>
      <c r="T158" s="671">
        <v>22.0</v>
      </c>
      <c r="U158" s="671">
        <v>22.0</v>
      </c>
      <c r="V158" s="634">
        <f t="array" ref="V158">_xlfn.XLOOKUP(T158, СПР.МОНТ[AWG], СПР.МОНТ[ГОСТ], "")</f>
        <v>0.35</v>
      </c>
      <c r="W158" s="634">
        <f t="array" ref="W158">_xlfn.XLOOKUP(U158, СПР.МОНТ[AWG], СПР.МОНТ[ГОСТ], "")</f>
        <v>0.35</v>
      </c>
      <c r="X158" s="631">
        <v>1.3</v>
      </c>
      <c r="Y158" s="631">
        <v>1.85</v>
      </c>
      <c r="Z158" s="631" t="s">
        <v>7522</v>
      </c>
      <c r="AA158" s="631">
        <v>8.5</v>
      </c>
      <c r="AB158" s="635" t="s">
        <v>7605</v>
      </c>
      <c r="AC158" s="664" t="s">
        <v>7558</v>
      </c>
      <c r="AD158" s="2"/>
      <c r="AE158" s="2"/>
      <c r="AF158" s="2"/>
      <c r="AG158" s="2"/>
      <c r="AH158" s="2"/>
      <c r="AI158" s="2"/>
      <c r="AJ158" s="2"/>
      <c r="AK158" s="2"/>
      <c r="AL158" s="2"/>
      <c r="AM158" s="2"/>
      <c r="AN158" s="2"/>
    </row>
    <row r="159">
      <c r="A159" s="622" t="s">
        <v>7047</v>
      </c>
      <c r="B159" s="641" t="s">
        <v>3885</v>
      </c>
      <c r="C159" s="642" t="s">
        <v>3975</v>
      </c>
      <c r="D159" s="622">
        <v>43640.0</v>
      </c>
      <c r="E159" s="622">
        <v>3.0</v>
      </c>
      <c r="F159" s="622" t="s">
        <v>3331</v>
      </c>
      <c r="G159" s="643" t="s">
        <v>7604</v>
      </c>
      <c r="H159" s="622">
        <v>4.30310008E8</v>
      </c>
      <c r="I159" s="622" t="s">
        <v>3976</v>
      </c>
      <c r="J159" s="627"/>
      <c r="K159" s="669" t="b">
        <v>1</v>
      </c>
      <c r="L159" s="669" t="b">
        <v>1</v>
      </c>
      <c r="M159" s="622" t="s">
        <v>3979</v>
      </c>
      <c r="N159" s="624"/>
      <c r="O159" s="624"/>
      <c r="P159" s="630" t="s">
        <v>9462</v>
      </c>
      <c r="Q159" s="622">
        <v>1.58</v>
      </c>
      <c r="R159" s="622">
        <v>22.2</v>
      </c>
      <c r="S159" s="622"/>
      <c r="T159" s="671">
        <v>24.0</v>
      </c>
      <c r="U159" s="671">
        <v>24.0</v>
      </c>
      <c r="V159" s="634">
        <f t="array" ref="V159">_xlfn.XLOOKUP(T159, СПР.МОНТ[AWG], СПР.МОНТ[ГОСТ], "")</f>
        <v>0.2</v>
      </c>
      <c r="W159" s="634">
        <f t="array" ref="W159">_xlfn.XLOOKUP(U159, СПР.МОНТ[AWG], СПР.МОНТ[ГОСТ], "")</f>
        <v>0.2</v>
      </c>
      <c r="X159" s="631">
        <v>1.3</v>
      </c>
      <c r="Y159" s="631">
        <v>1.85</v>
      </c>
      <c r="Z159" s="631" t="s">
        <v>7522</v>
      </c>
      <c r="AA159" s="631">
        <v>8.5</v>
      </c>
      <c r="AB159" s="635" t="s">
        <v>7605</v>
      </c>
      <c r="AC159" s="664" t="s">
        <v>7558</v>
      </c>
      <c r="AD159" s="2"/>
      <c r="AE159" s="2"/>
      <c r="AF159" s="2"/>
      <c r="AG159" s="2"/>
      <c r="AH159" s="2"/>
      <c r="AI159" s="2"/>
      <c r="AJ159" s="2"/>
      <c r="AK159" s="2"/>
      <c r="AL159" s="2"/>
      <c r="AM159" s="2"/>
      <c r="AN159" s="2"/>
    </row>
    <row r="160">
      <c r="A160" s="622" t="s">
        <v>7047</v>
      </c>
      <c r="B160" s="641" t="s">
        <v>3885</v>
      </c>
      <c r="C160" s="642" t="s">
        <v>3975</v>
      </c>
      <c r="D160" s="622">
        <v>43640.0</v>
      </c>
      <c r="E160" s="622">
        <v>3.0</v>
      </c>
      <c r="F160" s="622" t="s">
        <v>3331</v>
      </c>
      <c r="G160" s="643" t="s">
        <v>7606</v>
      </c>
      <c r="H160" s="622">
        <v>4.30310009E8</v>
      </c>
      <c r="I160" s="622" t="s">
        <v>3976</v>
      </c>
      <c r="J160" s="627"/>
      <c r="K160" s="669" t="b">
        <v>1</v>
      </c>
      <c r="L160" s="669" t="b">
        <v>1</v>
      </c>
      <c r="M160" s="622" t="s">
        <v>3979</v>
      </c>
      <c r="N160" s="624"/>
      <c r="O160" s="624"/>
      <c r="P160" s="630" t="s">
        <v>9471</v>
      </c>
      <c r="Q160" s="622">
        <v>1.7</v>
      </c>
      <c r="R160" s="622">
        <v>57.8</v>
      </c>
      <c r="S160" s="622"/>
      <c r="T160" s="671">
        <v>20.0</v>
      </c>
      <c r="U160" s="671">
        <v>20.0</v>
      </c>
      <c r="V160" s="634">
        <f t="array" ref="V160">_xlfn.XLOOKUP(T160, СПР.МОНТ[AWG], СПР.МОНТ[ГОСТ], "")</f>
        <v>0.5</v>
      </c>
      <c r="W160" s="634">
        <f t="array" ref="W160">_xlfn.XLOOKUP(U160, СПР.МОНТ[AWG], СПР.МОНТ[ГОСТ], "")</f>
        <v>0.5</v>
      </c>
      <c r="X160" s="631">
        <v>1.3</v>
      </c>
      <c r="Y160" s="631">
        <v>1.85</v>
      </c>
      <c r="Z160" s="631" t="s">
        <v>7511</v>
      </c>
      <c r="AA160" s="631">
        <v>8.5</v>
      </c>
      <c r="AB160" s="635" t="s">
        <v>7607</v>
      </c>
      <c r="AC160" s="664" t="s">
        <v>7558</v>
      </c>
    </row>
    <row r="161">
      <c r="A161" s="622" t="s">
        <v>7047</v>
      </c>
      <c r="B161" s="641" t="s">
        <v>3885</v>
      </c>
      <c r="C161" s="642" t="s">
        <v>3975</v>
      </c>
      <c r="D161" s="622">
        <v>43640.0</v>
      </c>
      <c r="E161" s="622">
        <v>3.0</v>
      </c>
      <c r="F161" s="622" t="s">
        <v>3331</v>
      </c>
      <c r="G161" s="643" t="s">
        <v>7606</v>
      </c>
      <c r="H161" s="622">
        <v>4.30310009E8</v>
      </c>
      <c r="I161" s="622" t="s">
        <v>3976</v>
      </c>
      <c r="J161" s="627"/>
      <c r="K161" s="669" t="b">
        <v>1</v>
      </c>
      <c r="L161" s="669" t="b">
        <v>1</v>
      </c>
      <c r="M161" s="622" t="s">
        <v>3979</v>
      </c>
      <c r="N161" s="624"/>
      <c r="O161" s="624"/>
      <c r="P161" s="630" t="s">
        <v>9462</v>
      </c>
      <c r="Q161" s="622">
        <v>1.58</v>
      </c>
      <c r="R161" s="622">
        <v>35.6</v>
      </c>
      <c r="S161" s="622"/>
      <c r="T161" s="671">
        <v>22.0</v>
      </c>
      <c r="U161" s="671">
        <v>22.0</v>
      </c>
      <c r="V161" s="634">
        <f t="array" ref="V161">_xlfn.XLOOKUP(T161, СПР.МОНТ[AWG], СПР.МОНТ[ГОСТ], "")</f>
        <v>0.35</v>
      </c>
      <c r="W161" s="634">
        <f t="array" ref="W161">_xlfn.XLOOKUP(U161, СПР.МОНТ[AWG], СПР.МОНТ[ГОСТ], "")</f>
        <v>0.35</v>
      </c>
      <c r="X161" s="631">
        <v>1.3</v>
      </c>
      <c r="Y161" s="631">
        <v>1.85</v>
      </c>
      <c r="Z161" s="631" t="s">
        <v>7511</v>
      </c>
      <c r="AA161" s="631">
        <v>8.5</v>
      </c>
      <c r="AB161" s="635" t="s">
        <v>7607</v>
      </c>
      <c r="AC161" s="664" t="s">
        <v>7558</v>
      </c>
    </row>
    <row r="162">
      <c r="A162" s="622" t="s">
        <v>7047</v>
      </c>
      <c r="B162" s="641" t="s">
        <v>3885</v>
      </c>
      <c r="C162" s="642" t="s">
        <v>3975</v>
      </c>
      <c r="D162" s="622">
        <v>43640.0</v>
      </c>
      <c r="E162" s="622">
        <v>3.0</v>
      </c>
      <c r="F162" s="622" t="s">
        <v>3331</v>
      </c>
      <c r="G162" s="643" t="s">
        <v>7606</v>
      </c>
      <c r="H162" s="622">
        <v>4.30310009E8</v>
      </c>
      <c r="I162" s="622" t="s">
        <v>3976</v>
      </c>
      <c r="J162" s="627"/>
      <c r="K162" s="669" t="b">
        <v>1</v>
      </c>
      <c r="L162" s="669" t="b">
        <v>1</v>
      </c>
      <c r="M162" s="622" t="s">
        <v>3979</v>
      </c>
      <c r="N162" s="624"/>
      <c r="O162" s="624"/>
      <c r="P162" s="630" t="s">
        <v>9462</v>
      </c>
      <c r="Q162" s="622">
        <v>1.58</v>
      </c>
      <c r="R162" s="622">
        <v>22.2</v>
      </c>
      <c r="S162" s="622"/>
      <c r="T162" s="671">
        <v>24.0</v>
      </c>
      <c r="U162" s="671">
        <v>24.0</v>
      </c>
      <c r="V162" s="634">
        <f t="array" ref="V162">_xlfn.XLOOKUP(T162, СПР.МОНТ[AWG], СПР.МОНТ[ГОСТ], "")</f>
        <v>0.2</v>
      </c>
      <c r="W162" s="634">
        <f t="array" ref="W162">_xlfn.XLOOKUP(U162, СПР.МОНТ[AWG], СПР.МОНТ[ГОСТ], "")</f>
        <v>0.2</v>
      </c>
      <c r="X162" s="631">
        <v>1.3</v>
      </c>
      <c r="Y162" s="631">
        <v>1.85</v>
      </c>
      <c r="Z162" s="631" t="s">
        <v>7511</v>
      </c>
      <c r="AA162" s="631">
        <v>8.5</v>
      </c>
      <c r="AB162" s="635" t="s">
        <v>7607</v>
      </c>
      <c r="AC162" s="664" t="s">
        <v>7558</v>
      </c>
    </row>
    <row r="163">
      <c r="A163" s="622" t="s">
        <v>7047</v>
      </c>
      <c r="B163" s="641" t="s">
        <v>3885</v>
      </c>
      <c r="C163" s="642" t="s">
        <v>3975</v>
      </c>
      <c r="D163" s="622">
        <v>43640.0</v>
      </c>
      <c r="E163" s="622">
        <v>3.0</v>
      </c>
      <c r="F163" s="622" t="s">
        <v>3331</v>
      </c>
      <c r="G163" s="643" t="s">
        <v>7556</v>
      </c>
      <c r="H163" s="622">
        <v>4.3031001E8</v>
      </c>
      <c r="I163" s="656" t="s">
        <v>3983</v>
      </c>
      <c r="J163" s="627"/>
      <c r="K163" s="669" t="b">
        <v>1</v>
      </c>
      <c r="L163" s="669" t="b">
        <v>1</v>
      </c>
      <c r="M163" s="622" t="s">
        <v>3979</v>
      </c>
      <c r="N163" s="624"/>
      <c r="O163" s="624"/>
      <c r="P163" s="630" t="s">
        <v>9458</v>
      </c>
      <c r="Q163" s="622">
        <v>1.38</v>
      </c>
      <c r="R163" s="622">
        <v>13.3</v>
      </c>
      <c r="S163" s="622"/>
      <c r="T163" s="671">
        <v>26.0</v>
      </c>
      <c r="U163" s="671">
        <v>26.0</v>
      </c>
      <c r="V163" s="634">
        <f t="array" ref="V163">_xlfn.XLOOKUP(T163, СПР.МОНТ[AWG], СПР.МОНТ[ГОСТ], "")</f>
        <v>0.12</v>
      </c>
      <c r="W163" s="634">
        <f t="array" ref="W163">_xlfn.XLOOKUP(U163, СПР.МОНТ[AWG], СПР.МОНТ[ГОСТ], "")</f>
        <v>0.12</v>
      </c>
      <c r="X163" s="631">
        <v>1.3</v>
      </c>
      <c r="Y163" s="631">
        <v>1.85</v>
      </c>
      <c r="Z163" s="631" t="s">
        <v>7223</v>
      </c>
      <c r="AA163" s="631">
        <v>8.5</v>
      </c>
      <c r="AB163" s="635" t="s">
        <v>7557</v>
      </c>
      <c r="AC163" s="664" t="s">
        <v>7558</v>
      </c>
    </row>
    <row r="164">
      <c r="A164" s="622" t="s">
        <v>7047</v>
      </c>
      <c r="B164" s="641" t="s">
        <v>3885</v>
      </c>
      <c r="C164" s="642" t="s">
        <v>3975</v>
      </c>
      <c r="D164" s="622">
        <v>43640.0</v>
      </c>
      <c r="E164" s="622">
        <v>3.0</v>
      </c>
      <c r="F164" s="622" t="s">
        <v>3331</v>
      </c>
      <c r="G164" s="643" t="s">
        <v>7556</v>
      </c>
      <c r="H164" s="622">
        <v>4.3031001E8</v>
      </c>
      <c r="I164" s="656" t="s">
        <v>3983</v>
      </c>
      <c r="J164" s="627"/>
      <c r="K164" s="669" t="b">
        <v>1</v>
      </c>
      <c r="L164" s="669" t="b">
        <v>1</v>
      </c>
      <c r="M164" s="622" t="s">
        <v>3979</v>
      </c>
      <c r="N164" s="624"/>
      <c r="O164" s="624"/>
      <c r="P164" s="630" t="s">
        <v>9458</v>
      </c>
      <c r="Q164" s="622">
        <v>1.38</v>
      </c>
      <c r="R164" s="622">
        <v>8.9</v>
      </c>
      <c r="S164" s="622"/>
      <c r="T164" s="671">
        <v>28.0</v>
      </c>
      <c r="U164" s="671">
        <v>28.0</v>
      </c>
      <c r="V164" s="634">
        <f t="array" ref="V164">_xlfn.XLOOKUP(T164, СПР.МОНТ[AWG], СПР.МОНТ[ГОСТ], "")</f>
        <v>0.08</v>
      </c>
      <c r="W164" s="634">
        <f t="array" ref="W164">_xlfn.XLOOKUP(U164, СПР.МОНТ[AWG], СПР.МОНТ[ГОСТ], "")</f>
        <v>0.08</v>
      </c>
      <c r="X164" s="631">
        <v>1.3</v>
      </c>
      <c r="Y164" s="631">
        <v>1.85</v>
      </c>
      <c r="Z164" s="631" t="s">
        <v>7223</v>
      </c>
      <c r="AA164" s="631">
        <v>8.5</v>
      </c>
      <c r="AB164" s="635" t="s">
        <v>7557</v>
      </c>
      <c r="AC164" s="664" t="s">
        <v>7558</v>
      </c>
    </row>
    <row r="165">
      <c r="A165" s="622" t="s">
        <v>7047</v>
      </c>
      <c r="B165" s="641" t="s">
        <v>3885</v>
      </c>
      <c r="C165" s="642" t="s">
        <v>3975</v>
      </c>
      <c r="D165" s="622">
        <v>43640.0</v>
      </c>
      <c r="E165" s="622">
        <v>3.0</v>
      </c>
      <c r="F165" s="622" t="s">
        <v>3331</v>
      </c>
      <c r="G165" s="643" t="s">
        <v>7556</v>
      </c>
      <c r="H165" s="622">
        <v>4.3031001E8</v>
      </c>
      <c r="I165" s="656" t="s">
        <v>3983</v>
      </c>
      <c r="J165" s="627"/>
      <c r="K165" s="669" t="b">
        <v>1</v>
      </c>
      <c r="L165" s="669" t="b">
        <v>1</v>
      </c>
      <c r="M165" s="622" t="s">
        <v>3979</v>
      </c>
      <c r="N165" s="624"/>
      <c r="O165" s="624"/>
      <c r="P165" s="630" t="s">
        <v>9458</v>
      </c>
      <c r="Q165" s="622">
        <v>1.38</v>
      </c>
      <c r="R165" s="622">
        <v>6.7</v>
      </c>
      <c r="S165" s="622"/>
      <c r="T165" s="671">
        <v>30.0</v>
      </c>
      <c r="U165" s="671">
        <v>30.0</v>
      </c>
      <c r="V165" s="634">
        <f t="array" ref="V165">_xlfn.XLOOKUP(T165, СПР.МОНТ[AWG], СПР.МОНТ[ГОСТ], "")</f>
        <v>0.05</v>
      </c>
      <c r="W165" s="634">
        <f t="array" ref="W165">_xlfn.XLOOKUP(U165, СПР.МОНТ[AWG], СПР.МОНТ[ГОСТ], "")</f>
        <v>0.05</v>
      </c>
      <c r="X165" s="631">
        <v>1.3</v>
      </c>
      <c r="Y165" s="631">
        <v>1.85</v>
      </c>
      <c r="Z165" s="631" t="s">
        <v>7223</v>
      </c>
      <c r="AA165" s="631">
        <v>8.5</v>
      </c>
      <c r="AB165" s="635" t="s">
        <v>7557</v>
      </c>
      <c r="AC165" s="664" t="s">
        <v>7558</v>
      </c>
    </row>
    <row r="166">
      <c r="A166" s="622" t="s">
        <v>7047</v>
      </c>
      <c r="B166" s="641" t="s">
        <v>3885</v>
      </c>
      <c r="C166" s="642" t="s">
        <v>3975</v>
      </c>
      <c r="D166" s="622">
        <v>43640.0</v>
      </c>
      <c r="E166" s="622">
        <v>3.0</v>
      </c>
      <c r="F166" s="622" t="s">
        <v>3331</v>
      </c>
      <c r="G166" s="643" t="s">
        <v>7559</v>
      </c>
      <c r="H166" s="622">
        <v>4.30310011E8</v>
      </c>
      <c r="I166" s="656" t="s">
        <v>3983</v>
      </c>
      <c r="J166" s="627"/>
      <c r="K166" s="669" t="b">
        <v>1</v>
      </c>
      <c r="L166" s="669" t="b">
        <v>1</v>
      </c>
      <c r="M166" s="622" t="s">
        <v>3979</v>
      </c>
      <c r="N166" s="624"/>
      <c r="O166" s="624"/>
      <c r="P166" s="630" t="s">
        <v>9458</v>
      </c>
      <c r="Q166" s="622">
        <v>1.38</v>
      </c>
      <c r="R166" s="622">
        <v>13.3</v>
      </c>
      <c r="S166" s="622"/>
      <c r="T166" s="671">
        <v>26.0</v>
      </c>
      <c r="U166" s="671">
        <v>26.0</v>
      </c>
      <c r="V166" s="634">
        <f t="array" ref="V166">_xlfn.XLOOKUP(T166, СПР.МОНТ[AWG], СПР.МОНТ[ГОСТ], "")</f>
        <v>0.12</v>
      </c>
      <c r="W166" s="634">
        <f t="array" ref="W166">_xlfn.XLOOKUP(U166, СПР.МОНТ[AWG], СПР.МОНТ[ГОСТ], "")</f>
        <v>0.12</v>
      </c>
      <c r="X166" s="631">
        <v>1.3</v>
      </c>
      <c r="Y166" s="631">
        <v>1.85</v>
      </c>
      <c r="Z166" s="631" t="s">
        <v>7522</v>
      </c>
      <c r="AA166" s="631">
        <v>8.5</v>
      </c>
      <c r="AB166" s="635" t="s">
        <v>7560</v>
      </c>
      <c r="AC166" s="664" t="s">
        <v>7558</v>
      </c>
    </row>
    <row r="167">
      <c r="A167" s="622" t="s">
        <v>7047</v>
      </c>
      <c r="B167" s="641" t="s">
        <v>3885</v>
      </c>
      <c r="C167" s="642" t="s">
        <v>3975</v>
      </c>
      <c r="D167" s="622">
        <v>43640.0</v>
      </c>
      <c r="E167" s="622">
        <v>3.0</v>
      </c>
      <c r="F167" s="622" t="s">
        <v>3331</v>
      </c>
      <c r="G167" s="643" t="s">
        <v>7559</v>
      </c>
      <c r="H167" s="622">
        <v>4.30310011E8</v>
      </c>
      <c r="I167" s="656" t="s">
        <v>3983</v>
      </c>
      <c r="J167" s="627"/>
      <c r="K167" s="669" t="b">
        <v>1</v>
      </c>
      <c r="L167" s="669" t="b">
        <v>1</v>
      </c>
      <c r="M167" s="622" t="s">
        <v>3979</v>
      </c>
      <c r="N167" s="624"/>
      <c r="O167" s="624"/>
      <c r="P167" s="630" t="s">
        <v>9458</v>
      </c>
      <c r="Q167" s="622">
        <v>1.38</v>
      </c>
      <c r="R167" s="622">
        <v>8.9</v>
      </c>
      <c r="S167" s="622"/>
      <c r="T167" s="671">
        <v>28.0</v>
      </c>
      <c r="U167" s="671">
        <v>28.0</v>
      </c>
      <c r="V167" s="634">
        <f t="array" ref="V167">_xlfn.XLOOKUP(T167, СПР.МОНТ[AWG], СПР.МОНТ[ГОСТ], "")</f>
        <v>0.08</v>
      </c>
      <c r="W167" s="634">
        <f t="array" ref="W167">_xlfn.XLOOKUP(U167, СПР.МОНТ[AWG], СПР.МОНТ[ГОСТ], "")</f>
        <v>0.08</v>
      </c>
      <c r="X167" s="631">
        <v>1.3</v>
      </c>
      <c r="Y167" s="631">
        <v>1.85</v>
      </c>
      <c r="Z167" s="631" t="s">
        <v>7522</v>
      </c>
      <c r="AA167" s="631">
        <v>8.5</v>
      </c>
      <c r="AB167" s="635" t="s">
        <v>7560</v>
      </c>
      <c r="AC167" s="664" t="s">
        <v>7558</v>
      </c>
    </row>
    <row r="168">
      <c r="A168" s="622" t="s">
        <v>7047</v>
      </c>
      <c r="B168" s="641" t="s">
        <v>3885</v>
      </c>
      <c r="C168" s="642" t="s">
        <v>3975</v>
      </c>
      <c r="D168" s="622">
        <v>43640.0</v>
      </c>
      <c r="E168" s="622">
        <v>3.0</v>
      </c>
      <c r="F168" s="622" t="s">
        <v>3331</v>
      </c>
      <c r="G168" s="643" t="s">
        <v>7559</v>
      </c>
      <c r="H168" s="622">
        <v>4.30310011E8</v>
      </c>
      <c r="I168" s="656" t="s">
        <v>3983</v>
      </c>
      <c r="J168" s="627"/>
      <c r="K168" s="669" t="b">
        <v>1</v>
      </c>
      <c r="L168" s="669" t="b">
        <v>1</v>
      </c>
      <c r="M168" s="622" t="s">
        <v>3979</v>
      </c>
      <c r="N168" s="624"/>
      <c r="O168" s="624"/>
      <c r="P168" s="630" t="s">
        <v>9458</v>
      </c>
      <c r="Q168" s="622">
        <v>1.38</v>
      </c>
      <c r="R168" s="622">
        <v>6.7</v>
      </c>
      <c r="S168" s="622"/>
      <c r="T168" s="671">
        <v>30.0</v>
      </c>
      <c r="U168" s="671">
        <v>30.0</v>
      </c>
      <c r="V168" s="634">
        <f t="array" ref="V168">_xlfn.XLOOKUP(T168, СПР.МОНТ[AWG], СПР.МОНТ[ГОСТ], "")</f>
        <v>0.05</v>
      </c>
      <c r="W168" s="634">
        <f t="array" ref="W168">_xlfn.XLOOKUP(U168, СПР.МОНТ[AWG], СПР.МОНТ[ГОСТ], "")</f>
        <v>0.05</v>
      </c>
      <c r="X168" s="631">
        <v>1.3</v>
      </c>
      <c r="Y168" s="631">
        <v>1.85</v>
      </c>
      <c r="Z168" s="631" t="s">
        <v>7522</v>
      </c>
      <c r="AA168" s="631">
        <v>8.5</v>
      </c>
      <c r="AB168" s="635" t="s">
        <v>7560</v>
      </c>
      <c r="AC168" s="664" t="s">
        <v>7558</v>
      </c>
    </row>
    <row r="169">
      <c r="A169" s="622" t="s">
        <v>7047</v>
      </c>
      <c r="B169" s="641" t="s">
        <v>3885</v>
      </c>
      <c r="C169" s="642" t="s">
        <v>3975</v>
      </c>
      <c r="D169" s="622">
        <v>43640.0</v>
      </c>
      <c r="E169" s="622">
        <v>3.0</v>
      </c>
      <c r="F169" s="622" t="s">
        <v>3331</v>
      </c>
      <c r="G169" s="643" t="s">
        <v>7561</v>
      </c>
      <c r="H169" s="622">
        <v>4.30310012E8</v>
      </c>
      <c r="I169" s="656" t="s">
        <v>3983</v>
      </c>
      <c r="J169" s="627"/>
      <c r="K169" s="669" t="b">
        <v>1</v>
      </c>
      <c r="L169" s="669" t="b">
        <v>1</v>
      </c>
      <c r="M169" s="622" t="s">
        <v>3979</v>
      </c>
      <c r="N169" s="624"/>
      <c r="O169" s="624"/>
      <c r="P169" s="630" t="s">
        <v>9458</v>
      </c>
      <c r="Q169" s="622">
        <v>1.38</v>
      </c>
      <c r="R169" s="622">
        <v>13.3</v>
      </c>
      <c r="S169" s="622"/>
      <c r="T169" s="671">
        <v>26.0</v>
      </c>
      <c r="U169" s="671">
        <v>26.0</v>
      </c>
      <c r="V169" s="634">
        <f t="array" ref="V169">_xlfn.XLOOKUP(T169, СПР.МОНТ[AWG], СПР.МОНТ[ГОСТ], "")</f>
        <v>0.12</v>
      </c>
      <c r="W169" s="634">
        <f t="array" ref="W169">_xlfn.XLOOKUP(U169, СПР.МОНТ[AWG], СПР.МОНТ[ГОСТ], "")</f>
        <v>0.12</v>
      </c>
      <c r="X169" s="631">
        <v>1.3</v>
      </c>
      <c r="Y169" s="631">
        <v>1.85</v>
      </c>
      <c r="Z169" s="631" t="s">
        <v>7511</v>
      </c>
      <c r="AA169" s="631">
        <v>8.5</v>
      </c>
      <c r="AB169" s="635" t="s">
        <v>7562</v>
      </c>
      <c r="AC169" s="664" t="s">
        <v>7558</v>
      </c>
    </row>
    <row r="170">
      <c r="A170" s="622" t="s">
        <v>7047</v>
      </c>
      <c r="B170" s="641" t="s">
        <v>3885</v>
      </c>
      <c r="C170" s="642" t="s">
        <v>3975</v>
      </c>
      <c r="D170" s="622">
        <v>43640.0</v>
      </c>
      <c r="E170" s="622">
        <v>3.0</v>
      </c>
      <c r="F170" s="622" t="s">
        <v>3331</v>
      </c>
      <c r="G170" s="643" t="s">
        <v>7561</v>
      </c>
      <c r="H170" s="622">
        <v>4.30310012E8</v>
      </c>
      <c r="I170" s="656" t="s">
        <v>3983</v>
      </c>
      <c r="J170" s="627"/>
      <c r="K170" s="669" t="b">
        <v>1</v>
      </c>
      <c r="L170" s="669" t="b">
        <v>1</v>
      </c>
      <c r="M170" s="622" t="s">
        <v>3979</v>
      </c>
      <c r="N170" s="624"/>
      <c r="O170" s="624"/>
      <c r="P170" s="630" t="s">
        <v>9458</v>
      </c>
      <c r="Q170" s="622">
        <v>1.38</v>
      </c>
      <c r="R170" s="622">
        <v>8.9</v>
      </c>
      <c r="S170" s="622"/>
      <c r="T170" s="671">
        <v>28.0</v>
      </c>
      <c r="U170" s="671">
        <v>28.0</v>
      </c>
      <c r="V170" s="634">
        <f t="array" ref="V170">_xlfn.XLOOKUP(T170, СПР.МОНТ[AWG], СПР.МОНТ[ГОСТ], "")</f>
        <v>0.08</v>
      </c>
      <c r="W170" s="634">
        <f t="array" ref="W170">_xlfn.XLOOKUP(U170, СПР.МОНТ[AWG], СПР.МОНТ[ГОСТ], "")</f>
        <v>0.08</v>
      </c>
      <c r="X170" s="631">
        <v>1.3</v>
      </c>
      <c r="Y170" s="631">
        <v>1.85</v>
      </c>
      <c r="Z170" s="631" t="s">
        <v>7511</v>
      </c>
      <c r="AA170" s="631">
        <v>8.5</v>
      </c>
      <c r="AB170" s="635" t="s">
        <v>7562</v>
      </c>
      <c r="AC170" s="664" t="s">
        <v>7558</v>
      </c>
    </row>
    <row r="171">
      <c r="A171" s="622" t="s">
        <v>7047</v>
      </c>
      <c r="B171" s="641" t="s">
        <v>3885</v>
      </c>
      <c r="C171" s="642" t="s">
        <v>3975</v>
      </c>
      <c r="D171" s="622">
        <v>43640.0</v>
      </c>
      <c r="E171" s="622">
        <v>3.0</v>
      </c>
      <c r="F171" s="622" t="s">
        <v>3331</v>
      </c>
      <c r="G171" s="643" t="s">
        <v>7561</v>
      </c>
      <c r="H171" s="622">
        <v>4.30310012E8</v>
      </c>
      <c r="I171" s="656" t="s">
        <v>3983</v>
      </c>
      <c r="J171" s="627"/>
      <c r="K171" s="669" t="b">
        <v>1</v>
      </c>
      <c r="L171" s="669" t="b">
        <v>1</v>
      </c>
      <c r="M171" s="622" t="s">
        <v>3979</v>
      </c>
      <c r="N171" s="624"/>
      <c r="O171" s="624"/>
      <c r="P171" s="630" t="s">
        <v>9458</v>
      </c>
      <c r="Q171" s="622">
        <v>1.38</v>
      </c>
      <c r="R171" s="622">
        <v>6.7</v>
      </c>
      <c r="S171" s="622"/>
      <c r="T171" s="671">
        <v>30.0</v>
      </c>
      <c r="U171" s="671">
        <v>30.0</v>
      </c>
      <c r="V171" s="634">
        <f t="array" ref="V171">_xlfn.XLOOKUP(T171, СПР.МОНТ[AWG], СПР.МОНТ[ГОСТ], "")</f>
        <v>0.05</v>
      </c>
      <c r="W171" s="634">
        <f t="array" ref="W171">_xlfn.XLOOKUP(U171, СПР.МОНТ[AWG], СПР.МОНТ[ГОСТ], "")</f>
        <v>0.05</v>
      </c>
      <c r="X171" s="631">
        <v>1.3</v>
      </c>
      <c r="Y171" s="631">
        <v>1.85</v>
      </c>
      <c r="Z171" s="631" t="s">
        <v>7511</v>
      </c>
      <c r="AA171" s="631">
        <v>8.5</v>
      </c>
      <c r="AB171" s="635" t="s">
        <v>7562</v>
      </c>
      <c r="AC171" s="664" t="s">
        <v>7558</v>
      </c>
    </row>
    <row r="172">
      <c r="A172" s="622" t="s">
        <v>7047</v>
      </c>
      <c r="B172" s="641" t="s">
        <v>3885</v>
      </c>
      <c r="C172" s="642" t="s">
        <v>3975</v>
      </c>
      <c r="D172" s="622">
        <v>43640.0</v>
      </c>
      <c r="E172" s="622">
        <v>3.0</v>
      </c>
      <c r="F172" s="622" t="s">
        <v>3331</v>
      </c>
      <c r="G172" s="643" t="s">
        <v>7608</v>
      </c>
      <c r="H172" s="668"/>
      <c r="I172" s="638" t="s">
        <v>3976</v>
      </c>
      <c r="J172" s="627"/>
      <c r="K172" s="669" t="b">
        <v>1</v>
      </c>
      <c r="L172" s="669" t="b">
        <v>1</v>
      </c>
      <c r="M172" s="622" t="s">
        <v>3979</v>
      </c>
      <c r="N172" s="624"/>
      <c r="O172" s="624"/>
      <c r="P172" s="630" t="s">
        <v>9455</v>
      </c>
      <c r="Q172" s="622">
        <v>1.9</v>
      </c>
      <c r="R172" s="622">
        <v>89.0</v>
      </c>
      <c r="S172" s="622"/>
      <c r="T172" s="671">
        <v>18.0</v>
      </c>
      <c r="U172" s="671">
        <v>18.0</v>
      </c>
      <c r="V172" s="634">
        <f t="array" ref="V172">_xlfn.XLOOKUP(T172, СПР.МОНТ[AWG], СПР.МОНТ[ГОСТ], "")</f>
        <v>0.75</v>
      </c>
      <c r="W172" s="634">
        <f t="array" ref="W172">_xlfn.XLOOKUP(U172, СПР.МОНТ[AWG], СПР.МОНТ[ГОСТ], "")</f>
        <v>0.75</v>
      </c>
      <c r="X172" s="631">
        <v>1.12</v>
      </c>
      <c r="Y172" s="631">
        <v>1.27</v>
      </c>
      <c r="Z172" s="631" t="s">
        <v>7223</v>
      </c>
      <c r="AA172" s="631">
        <v>8.5</v>
      </c>
      <c r="AB172" s="635" t="s">
        <v>7609</v>
      </c>
      <c r="AC172" s="664" t="s">
        <v>7610</v>
      </c>
    </row>
    <row r="173">
      <c r="A173" s="622" t="s">
        <v>7047</v>
      </c>
      <c r="B173" s="641" t="s">
        <v>3885</v>
      </c>
      <c r="C173" s="642" t="s">
        <v>3975</v>
      </c>
      <c r="D173" s="622">
        <v>43640.0</v>
      </c>
      <c r="E173" s="622">
        <v>3.0</v>
      </c>
      <c r="F173" s="622" t="s">
        <v>3331</v>
      </c>
      <c r="G173" s="643" t="s">
        <v>7611</v>
      </c>
      <c r="H173" s="668"/>
      <c r="I173" s="638" t="s">
        <v>3976</v>
      </c>
      <c r="J173" s="627"/>
      <c r="K173" s="669" t="b">
        <v>1</v>
      </c>
      <c r="L173" s="669" t="b">
        <v>1</v>
      </c>
      <c r="M173" s="622" t="s">
        <v>3979</v>
      </c>
      <c r="N173" s="624"/>
      <c r="O173" s="624"/>
      <c r="P173" s="630" t="s">
        <v>9455</v>
      </c>
      <c r="Q173" s="622">
        <v>1.9</v>
      </c>
      <c r="R173" s="622">
        <v>89.0</v>
      </c>
      <c r="S173" s="622"/>
      <c r="T173" s="671">
        <v>18.0</v>
      </c>
      <c r="U173" s="671">
        <v>18.0</v>
      </c>
      <c r="V173" s="634">
        <f t="array" ref="V173">_xlfn.XLOOKUP(T173, СПР.МОНТ[AWG], СПР.МОНТ[ГОСТ], "")</f>
        <v>0.75</v>
      </c>
      <c r="W173" s="634">
        <f t="array" ref="W173">_xlfn.XLOOKUP(U173, СПР.МОНТ[AWG], СПР.МОНТ[ГОСТ], "")</f>
        <v>0.75</v>
      </c>
      <c r="X173" s="631">
        <v>1.12</v>
      </c>
      <c r="Y173" s="631">
        <v>1.27</v>
      </c>
      <c r="Z173" s="631" t="s">
        <v>7522</v>
      </c>
      <c r="AA173" s="631">
        <v>8.5</v>
      </c>
      <c r="AB173" s="635" t="s">
        <v>7612</v>
      </c>
      <c r="AC173" s="664" t="s">
        <v>7610</v>
      </c>
    </row>
    <row r="174">
      <c r="A174" s="622" t="s">
        <v>7047</v>
      </c>
      <c r="B174" s="641" t="s">
        <v>3885</v>
      </c>
      <c r="C174" s="642" t="s">
        <v>3975</v>
      </c>
      <c r="D174" s="625">
        <v>43645.0</v>
      </c>
      <c r="E174" s="622">
        <v>3.0</v>
      </c>
      <c r="F174" s="622" t="s">
        <v>3308</v>
      </c>
      <c r="G174" s="643" t="s">
        <v>7619</v>
      </c>
      <c r="H174" s="622">
        <v>4.30300007E8</v>
      </c>
      <c r="I174" s="622" t="s">
        <v>3995</v>
      </c>
      <c r="J174" s="627"/>
      <c r="K174" s="662" t="b">
        <v>1</v>
      </c>
      <c r="L174" s="662" t="b">
        <v>1</v>
      </c>
      <c r="M174" s="622" t="s">
        <v>3979</v>
      </c>
      <c r="N174" s="624"/>
      <c r="O174" s="624"/>
      <c r="P174" s="630" t="s">
        <v>9471</v>
      </c>
      <c r="Q174" s="622">
        <v>1.7</v>
      </c>
      <c r="R174" s="622">
        <v>57.8</v>
      </c>
      <c r="S174" s="622"/>
      <c r="T174" s="633">
        <v>20.0</v>
      </c>
      <c r="U174" s="633">
        <v>20.0</v>
      </c>
      <c r="V174" s="634">
        <f t="array" ref="V174">_xlfn.XLOOKUP(T174, СПР.МОНТ[AWG], СПР.МОНТ[ГОСТ], "")</f>
        <v>0.5</v>
      </c>
      <c r="W174" s="634">
        <f t="array" ref="W174">_xlfn.XLOOKUP(U174, СПР.МОНТ[AWG], СПР.МОНТ[ГОСТ], "")</f>
        <v>0.5</v>
      </c>
      <c r="X174" s="622">
        <v>1.3</v>
      </c>
      <c r="Y174" s="622">
        <v>1.85</v>
      </c>
      <c r="Z174" s="622" t="s">
        <v>7223</v>
      </c>
      <c r="AA174" s="622">
        <v>7.0</v>
      </c>
      <c r="AB174" s="663" t="s">
        <v>7620</v>
      </c>
      <c r="AC174" s="672" t="s">
        <v>7558</v>
      </c>
    </row>
    <row r="175">
      <c r="A175" s="622" t="s">
        <v>7047</v>
      </c>
      <c r="B175" s="641" t="s">
        <v>3885</v>
      </c>
      <c r="C175" s="642" t="s">
        <v>3975</v>
      </c>
      <c r="D175" s="625">
        <v>43645.0</v>
      </c>
      <c r="E175" s="622">
        <v>3.0</v>
      </c>
      <c r="F175" s="622" t="s">
        <v>3308</v>
      </c>
      <c r="G175" s="643" t="s">
        <v>7619</v>
      </c>
      <c r="H175" s="622">
        <v>4.30300007E8</v>
      </c>
      <c r="I175" s="622" t="s">
        <v>3995</v>
      </c>
      <c r="J175" s="627"/>
      <c r="K175" s="662" t="b">
        <v>1</v>
      </c>
      <c r="L175" s="662" t="b">
        <v>1</v>
      </c>
      <c r="M175" s="622" t="s">
        <v>3979</v>
      </c>
      <c r="N175" s="624"/>
      <c r="O175" s="624"/>
      <c r="P175" s="630" t="s">
        <v>9462</v>
      </c>
      <c r="Q175" s="622">
        <v>1.58</v>
      </c>
      <c r="R175" s="622">
        <v>35.6</v>
      </c>
      <c r="S175" s="622"/>
      <c r="T175" s="633">
        <v>22.0</v>
      </c>
      <c r="U175" s="633">
        <v>22.0</v>
      </c>
      <c r="V175" s="634">
        <f t="array" ref="V175">_xlfn.XLOOKUP(T175, СПР.МОНТ[AWG], СПР.МОНТ[ГОСТ], "")</f>
        <v>0.35</v>
      </c>
      <c r="W175" s="634">
        <f t="array" ref="W175">_xlfn.XLOOKUP(U175, СПР.МОНТ[AWG], СПР.МОНТ[ГОСТ], "")</f>
        <v>0.35</v>
      </c>
      <c r="X175" s="622">
        <v>1.3</v>
      </c>
      <c r="Y175" s="622">
        <v>1.85</v>
      </c>
      <c r="Z175" s="622" t="s">
        <v>7223</v>
      </c>
      <c r="AA175" s="622">
        <v>7.0</v>
      </c>
      <c r="AB175" s="663" t="s">
        <v>7620</v>
      </c>
      <c r="AC175" s="672" t="s">
        <v>7558</v>
      </c>
    </row>
    <row r="176">
      <c r="A176" s="622" t="s">
        <v>7047</v>
      </c>
      <c r="B176" s="641" t="s">
        <v>3885</v>
      </c>
      <c r="C176" s="642" t="s">
        <v>3975</v>
      </c>
      <c r="D176" s="625">
        <v>43645.0</v>
      </c>
      <c r="E176" s="622">
        <v>3.0</v>
      </c>
      <c r="F176" s="622" t="s">
        <v>3308</v>
      </c>
      <c r="G176" s="643" t="s">
        <v>7619</v>
      </c>
      <c r="H176" s="622">
        <v>4.30300007E8</v>
      </c>
      <c r="I176" s="622" t="s">
        <v>3995</v>
      </c>
      <c r="J176" s="627"/>
      <c r="K176" s="662" t="b">
        <v>1</v>
      </c>
      <c r="L176" s="662" t="b">
        <v>1</v>
      </c>
      <c r="M176" s="622" t="s">
        <v>3979</v>
      </c>
      <c r="N176" s="624"/>
      <c r="O176" s="624"/>
      <c r="P176" s="630" t="s">
        <v>9462</v>
      </c>
      <c r="Q176" s="622">
        <v>1.58</v>
      </c>
      <c r="R176" s="622">
        <v>22.2</v>
      </c>
      <c r="S176" s="622"/>
      <c r="T176" s="633">
        <v>24.0</v>
      </c>
      <c r="U176" s="633">
        <v>24.0</v>
      </c>
      <c r="V176" s="634">
        <f t="array" ref="V176">_xlfn.XLOOKUP(T176, СПР.МОНТ[AWG], СПР.МОНТ[ГОСТ], "")</f>
        <v>0.2</v>
      </c>
      <c r="W176" s="634">
        <f t="array" ref="W176">_xlfn.XLOOKUP(U176, СПР.МОНТ[AWG], СПР.МОНТ[ГОСТ], "")</f>
        <v>0.2</v>
      </c>
      <c r="X176" s="622">
        <v>1.3</v>
      </c>
      <c r="Y176" s="622">
        <v>1.85</v>
      </c>
      <c r="Z176" s="622" t="s">
        <v>7223</v>
      </c>
      <c r="AA176" s="622">
        <v>7.0</v>
      </c>
      <c r="AB176" s="663" t="s">
        <v>7620</v>
      </c>
      <c r="AC176" s="672" t="s">
        <v>7558</v>
      </c>
    </row>
    <row r="177">
      <c r="A177" s="622" t="s">
        <v>7047</v>
      </c>
      <c r="B177" s="641" t="s">
        <v>3885</v>
      </c>
      <c r="C177" s="642" t="s">
        <v>3975</v>
      </c>
      <c r="D177" s="625">
        <v>43645.0</v>
      </c>
      <c r="E177" s="622">
        <v>3.0</v>
      </c>
      <c r="F177" s="622" t="s">
        <v>3308</v>
      </c>
      <c r="G177" s="643" t="s">
        <v>7613</v>
      </c>
      <c r="H177" s="622">
        <v>4.30300008E8</v>
      </c>
      <c r="I177" s="622" t="s">
        <v>3976</v>
      </c>
      <c r="J177" s="627"/>
      <c r="K177" s="662" t="b">
        <v>1</v>
      </c>
      <c r="L177" s="662" t="b">
        <v>1</v>
      </c>
      <c r="M177" s="622" t="s">
        <v>3979</v>
      </c>
      <c r="N177" s="624"/>
      <c r="O177" s="624"/>
      <c r="P177" s="630" t="s">
        <v>9471</v>
      </c>
      <c r="Q177" s="622">
        <v>1.7</v>
      </c>
      <c r="R177" s="622">
        <v>57.8</v>
      </c>
      <c r="S177" s="622"/>
      <c r="T177" s="633">
        <v>20.0</v>
      </c>
      <c r="U177" s="633">
        <v>20.0</v>
      </c>
      <c r="V177" s="634">
        <f t="array" ref="V177">_xlfn.XLOOKUP(T177, СПР.МОНТ[AWG], СПР.МОНТ[ГОСТ], "")</f>
        <v>0.5</v>
      </c>
      <c r="W177" s="634">
        <f t="array" ref="W177">_xlfn.XLOOKUP(U177, СПР.МОНТ[AWG], СПР.МОНТ[ГОСТ], "")</f>
        <v>0.5</v>
      </c>
      <c r="X177" s="622">
        <v>1.3</v>
      </c>
      <c r="Y177" s="622">
        <v>1.85</v>
      </c>
      <c r="Z177" s="622" t="s">
        <v>7522</v>
      </c>
      <c r="AA177" s="622">
        <v>7.0</v>
      </c>
      <c r="AB177" s="663" t="s">
        <v>7614</v>
      </c>
      <c r="AC177" s="672" t="s">
        <v>7558</v>
      </c>
    </row>
    <row r="178">
      <c r="A178" s="622" t="s">
        <v>7047</v>
      </c>
      <c r="B178" s="641" t="s">
        <v>3885</v>
      </c>
      <c r="C178" s="642" t="s">
        <v>3975</v>
      </c>
      <c r="D178" s="625">
        <v>43645.0</v>
      </c>
      <c r="E178" s="622">
        <v>3.0</v>
      </c>
      <c r="F178" s="622" t="s">
        <v>3308</v>
      </c>
      <c r="G178" s="643" t="s">
        <v>7613</v>
      </c>
      <c r="H178" s="622">
        <v>4.30300008E8</v>
      </c>
      <c r="I178" s="622" t="s">
        <v>3976</v>
      </c>
      <c r="J178" s="627"/>
      <c r="K178" s="662" t="b">
        <v>1</v>
      </c>
      <c r="L178" s="662" t="b">
        <v>1</v>
      </c>
      <c r="M178" s="622" t="s">
        <v>3979</v>
      </c>
      <c r="N178" s="624"/>
      <c r="O178" s="624"/>
      <c r="P178" s="630" t="s">
        <v>9462</v>
      </c>
      <c r="Q178" s="622">
        <v>1.58</v>
      </c>
      <c r="R178" s="622">
        <v>35.6</v>
      </c>
      <c r="S178" s="622"/>
      <c r="T178" s="633">
        <v>22.0</v>
      </c>
      <c r="U178" s="633">
        <v>22.0</v>
      </c>
      <c r="V178" s="634">
        <f t="array" ref="V178">_xlfn.XLOOKUP(T178, СПР.МОНТ[AWG], СПР.МОНТ[ГОСТ], "")</f>
        <v>0.35</v>
      </c>
      <c r="W178" s="634">
        <f t="array" ref="W178">_xlfn.XLOOKUP(U178, СПР.МОНТ[AWG], СПР.МОНТ[ГОСТ], "")</f>
        <v>0.35</v>
      </c>
      <c r="X178" s="622">
        <v>1.3</v>
      </c>
      <c r="Y178" s="622">
        <v>1.85</v>
      </c>
      <c r="Z178" s="622" t="s">
        <v>7522</v>
      </c>
      <c r="AA178" s="622">
        <v>7.0</v>
      </c>
      <c r="AB178" s="663" t="s">
        <v>7614</v>
      </c>
      <c r="AC178" s="672" t="s">
        <v>7558</v>
      </c>
    </row>
    <row r="179">
      <c r="A179" s="622" t="s">
        <v>7047</v>
      </c>
      <c r="B179" s="641" t="s">
        <v>3885</v>
      </c>
      <c r="C179" s="642" t="s">
        <v>3975</v>
      </c>
      <c r="D179" s="625">
        <v>43645.0</v>
      </c>
      <c r="E179" s="622">
        <v>3.0</v>
      </c>
      <c r="F179" s="622" t="s">
        <v>3308</v>
      </c>
      <c r="G179" s="643" t="s">
        <v>7613</v>
      </c>
      <c r="H179" s="622">
        <v>4.30300008E8</v>
      </c>
      <c r="I179" s="622" t="s">
        <v>3976</v>
      </c>
      <c r="J179" s="627"/>
      <c r="K179" s="662" t="b">
        <v>1</v>
      </c>
      <c r="L179" s="662" t="b">
        <v>1</v>
      </c>
      <c r="M179" s="622" t="s">
        <v>3979</v>
      </c>
      <c r="N179" s="624"/>
      <c r="O179" s="624"/>
      <c r="P179" s="630" t="s">
        <v>9462</v>
      </c>
      <c r="Q179" s="622">
        <v>1.58</v>
      </c>
      <c r="R179" s="622">
        <v>22.2</v>
      </c>
      <c r="S179" s="622"/>
      <c r="T179" s="633">
        <v>24.0</v>
      </c>
      <c r="U179" s="633">
        <v>24.0</v>
      </c>
      <c r="V179" s="634">
        <f t="array" ref="V179">_xlfn.XLOOKUP(T179, СПР.МОНТ[AWG], СПР.МОНТ[ГОСТ], "")</f>
        <v>0.2</v>
      </c>
      <c r="W179" s="634">
        <f t="array" ref="W179">_xlfn.XLOOKUP(U179, СПР.МОНТ[AWG], СПР.МОНТ[ГОСТ], "")</f>
        <v>0.2</v>
      </c>
      <c r="X179" s="622">
        <v>1.3</v>
      </c>
      <c r="Y179" s="622">
        <v>1.85</v>
      </c>
      <c r="Z179" s="622" t="s">
        <v>7522</v>
      </c>
      <c r="AA179" s="622">
        <v>7.0</v>
      </c>
      <c r="AB179" s="663" t="s">
        <v>7614</v>
      </c>
      <c r="AC179" s="672" t="s">
        <v>7558</v>
      </c>
    </row>
    <row r="180">
      <c r="A180" s="622" t="s">
        <v>7047</v>
      </c>
      <c r="B180" s="641" t="s">
        <v>3885</v>
      </c>
      <c r="C180" s="642" t="s">
        <v>3975</v>
      </c>
      <c r="D180" s="625">
        <v>43645.0</v>
      </c>
      <c r="E180" s="622">
        <v>3.0</v>
      </c>
      <c r="F180" s="622" t="s">
        <v>3308</v>
      </c>
      <c r="G180" s="643" t="s">
        <v>7615</v>
      </c>
      <c r="H180" s="622">
        <v>4.30300009E8</v>
      </c>
      <c r="I180" s="622" t="s">
        <v>3976</v>
      </c>
      <c r="J180" s="627"/>
      <c r="K180" s="662" t="b">
        <v>1</v>
      </c>
      <c r="L180" s="662" t="b">
        <v>1</v>
      </c>
      <c r="M180" s="622" t="s">
        <v>3979</v>
      </c>
      <c r="N180" s="624"/>
      <c r="O180" s="624"/>
      <c r="P180" s="630" t="s">
        <v>9471</v>
      </c>
      <c r="Q180" s="622">
        <v>1.7</v>
      </c>
      <c r="R180" s="622">
        <v>57.8</v>
      </c>
      <c r="S180" s="622"/>
      <c r="T180" s="633">
        <v>20.0</v>
      </c>
      <c r="U180" s="633">
        <v>20.0</v>
      </c>
      <c r="V180" s="634">
        <f t="array" ref="V180">_xlfn.XLOOKUP(T180, СПР.МОНТ[AWG], СПР.МОНТ[ГОСТ], "")</f>
        <v>0.5</v>
      </c>
      <c r="W180" s="634">
        <f t="array" ref="W180">_xlfn.XLOOKUP(U180, СПР.МОНТ[AWG], СПР.МОНТ[ГОСТ], "")</f>
        <v>0.5</v>
      </c>
      <c r="X180" s="622">
        <v>1.3</v>
      </c>
      <c r="Y180" s="622">
        <v>1.85</v>
      </c>
      <c r="Z180" s="622" t="s">
        <v>7511</v>
      </c>
      <c r="AA180" s="622">
        <v>7.0</v>
      </c>
      <c r="AB180" s="663" t="s">
        <v>7616</v>
      </c>
      <c r="AC180" s="673" t="s">
        <v>7558</v>
      </c>
    </row>
    <row r="181">
      <c r="A181" s="622" t="s">
        <v>7047</v>
      </c>
      <c r="B181" s="641" t="s">
        <v>3885</v>
      </c>
      <c r="C181" s="642" t="s">
        <v>3975</v>
      </c>
      <c r="D181" s="625">
        <v>43645.0</v>
      </c>
      <c r="E181" s="622">
        <v>3.0</v>
      </c>
      <c r="F181" s="622" t="s">
        <v>3308</v>
      </c>
      <c r="G181" s="643" t="s">
        <v>7615</v>
      </c>
      <c r="H181" s="622">
        <v>4.30300009E8</v>
      </c>
      <c r="I181" s="622" t="s">
        <v>3976</v>
      </c>
      <c r="J181" s="627"/>
      <c r="K181" s="662" t="b">
        <v>1</v>
      </c>
      <c r="L181" s="662" t="b">
        <v>1</v>
      </c>
      <c r="M181" s="622" t="s">
        <v>3979</v>
      </c>
      <c r="N181" s="624"/>
      <c r="O181" s="624"/>
      <c r="P181" s="630" t="s">
        <v>9462</v>
      </c>
      <c r="Q181" s="622">
        <v>1.58</v>
      </c>
      <c r="R181" s="622">
        <v>35.6</v>
      </c>
      <c r="S181" s="622"/>
      <c r="T181" s="633">
        <v>22.0</v>
      </c>
      <c r="U181" s="633">
        <v>22.0</v>
      </c>
      <c r="V181" s="634">
        <f t="array" ref="V181">_xlfn.XLOOKUP(T181, СПР.МОНТ[AWG], СПР.МОНТ[ГОСТ], "")</f>
        <v>0.35</v>
      </c>
      <c r="W181" s="634">
        <f t="array" ref="W181">_xlfn.XLOOKUP(U181, СПР.МОНТ[AWG], СПР.МОНТ[ГОСТ], "")</f>
        <v>0.35</v>
      </c>
      <c r="X181" s="622">
        <v>1.3</v>
      </c>
      <c r="Y181" s="622">
        <v>1.85</v>
      </c>
      <c r="Z181" s="622" t="s">
        <v>7511</v>
      </c>
      <c r="AA181" s="622">
        <v>7.0</v>
      </c>
      <c r="AB181" s="663" t="s">
        <v>7616</v>
      </c>
      <c r="AC181" s="673" t="s">
        <v>7558</v>
      </c>
    </row>
    <row r="182">
      <c r="A182" s="622" t="s">
        <v>7047</v>
      </c>
      <c r="B182" s="641" t="s">
        <v>3885</v>
      </c>
      <c r="C182" s="642" t="s">
        <v>3975</v>
      </c>
      <c r="D182" s="625">
        <v>43645.0</v>
      </c>
      <c r="E182" s="622">
        <v>3.0</v>
      </c>
      <c r="F182" s="622" t="s">
        <v>3308</v>
      </c>
      <c r="G182" s="643" t="s">
        <v>7615</v>
      </c>
      <c r="H182" s="622">
        <v>4.30300009E8</v>
      </c>
      <c r="I182" s="622" t="s">
        <v>3976</v>
      </c>
      <c r="J182" s="627"/>
      <c r="K182" s="662" t="b">
        <v>1</v>
      </c>
      <c r="L182" s="662" t="b">
        <v>1</v>
      </c>
      <c r="M182" s="622" t="s">
        <v>3979</v>
      </c>
      <c r="N182" s="624"/>
      <c r="O182" s="624"/>
      <c r="P182" s="630" t="s">
        <v>9462</v>
      </c>
      <c r="Q182" s="622">
        <v>1.58</v>
      </c>
      <c r="R182" s="622">
        <v>22.2</v>
      </c>
      <c r="S182" s="622"/>
      <c r="T182" s="633">
        <v>24.0</v>
      </c>
      <c r="U182" s="633">
        <v>24.0</v>
      </c>
      <c r="V182" s="634">
        <f t="array" ref="V182">_xlfn.XLOOKUP(T182, СПР.МОНТ[AWG], СПР.МОНТ[ГОСТ], "")</f>
        <v>0.2</v>
      </c>
      <c r="W182" s="634">
        <f t="array" ref="W182">_xlfn.XLOOKUP(U182, СПР.МОНТ[AWG], СПР.МОНТ[ГОСТ], "")</f>
        <v>0.2</v>
      </c>
      <c r="X182" s="622">
        <v>1.3</v>
      </c>
      <c r="Y182" s="622">
        <v>1.85</v>
      </c>
      <c r="Z182" s="622" t="s">
        <v>7511</v>
      </c>
      <c r="AA182" s="622">
        <v>7.0</v>
      </c>
      <c r="AB182" s="663" t="s">
        <v>7616</v>
      </c>
      <c r="AC182" s="673" t="s">
        <v>7558</v>
      </c>
    </row>
    <row r="183">
      <c r="A183" s="622" t="s">
        <v>7047</v>
      </c>
      <c r="B183" s="641" t="s">
        <v>3885</v>
      </c>
      <c r="C183" s="642" t="s">
        <v>3975</v>
      </c>
      <c r="D183" s="625">
        <v>43645.0</v>
      </c>
      <c r="E183" s="622">
        <v>3.0</v>
      </c>
      <c r="F183" s="622" t="s">
        <v>3308</v>
      </c>
      <c r="G183" s="643" t="s">
        <v>7563</v>
      </c>
      <c r="H183" s="622">
        <v>4.3030001E8</v>
      </c>
      <c r="I183" s="647" t="s">
        <v>3983</v>
      </c>
      <c r="J183" s="627"/>
      <c r="K183" s="662" t="b">
        <v>1</v>
      </c>
      <c r="L183" s="662" t="b">
        <v>1</v>
      </c>
      <c r="M183" s="622" t="s">
        <v>3979</v>
      </c>
      <c r="N183" s="624"/>
      <c r="O183" s="624"/>
      <c r="P183" s="630" t="s">
        <v>9458</v>
      </c>
      <c r="Q183" s="622">
        <v>1.38</v>
      </c>
      <c r="R183" s="622">
        <v>13.3</v>
      </c>
      <c r="S183" s="622"/>
      <c r="T183" s="633">
        <v>26.0</v>
      </c>
      <c r="U183" s="633">
        <v>26.0</v>
      </c>
      <c r="V183" s="634">
        <f t="array" ref="V183">_xlfn.XLOOKUP(T183, СПР.МОНТ[AWG], СПР.МОНТ[ГОСТ], "")</f>
        <v>0.12</v>
      </c>
      <c r="W183" s="634">
        <f t="array" ref="W183">_xlfn.XLOOKUP(U183, СПР.МОНТ[AWG], СПР.МОНТ[ГОСТ], "")</f>
        <v>0.12</v>
      </c>
      <c r="X183" s="622">
        <v>1.12</v>
      </c>
      <c r="Y183" s="622">
        <v>1.27</v>
      </c>
      <c r="Z183" s="622" t="s">
        <v>7223</v>
      </c>
      <c r="AA183" s="622">
        <v>4.5</v>
      </c>
      <c r="AB183" s="663" t="s">
        <v>7564</v>
      </c>
      <c r="AC183" s="673" t="s">
        <v>7558</v>
      </c>
    </row>
    <row r="184">
      <c r="A184" s="622" t="s">
        <v>7047</v>
      </c>
      <c r="B184" s="641" t="s">
        <v>3885</v>
      </c>
      <c r="C184" s="642" t="s">
        <v>3975</v>
      </c>
      <c r="D184" s="625">
        <v>43645.0</v>
      </c>
      <c r="E184" s="622">
        <v>3.0</v>
      </c>
      <c r="F184" s="622" t="s">
        <v>3308</v>
      </c>
      <c r="G184" s="643" t="s">
        <v>7563</v>
      </c>
      <c r="H184" s="622">
        <v>4.3030001E8</v>
      </c>
      <c r="I184" s="647" t="s">
        <v>3983</v>
      </c>
      <c r="J184" s="627"/>
      <c r="K184" s="662" t="b">
        <v>1</v>
      </c>
      <c r="L184" s="662" t="b">
        <v>1</v>
      </c>
      <c r="M184" s="622" t="s">
        <v>3979</v>
      </c>
      <c r="N184" s="624"/>
      <c r="O184" s="624"/>
      <c r="P184" s="630" t="s">
        <v>9458</v>
      </c>
      <c r="Q184" s="622">
        <v>1.38</v>
      </c>
      <c r="R184" s="622">
        <v>8.9</v>
      </c>
      <c r="S184" s="622"/>
      <c r="T184" s="633">
        <v>28.0</v>
      </c>
      <c r="U184" s="633">
        <v>28.0</v>
      </c>
      <c r="V184" s="634">
        <f t="array" ref="V184">_xlfn.XLOOKUP(T184, СПР.МОНТ[AWG], СПР.МОНТ[ГОСТ], "")</f>
        <v>0.08</v>
      </c>
      <c r="W184" s="634">
        <f t="array" ref="W184">_xlfn.XLOOKUP(U184, СПР.МОНТ[AWG], СПР.МОНТ[ГОСТ], "")</f>
        <v>0.08</v>
      </c>
      <c r="X184" s="622">
        <v>1.12</v>
      </c>
      <c r="Y184" s="622">
        <v>1.27</v>
      </c>
      <c r="Z184" s="622" t="s">
        <v>7223</v>
      </c>
      <c r="AA184" s="622">
        <v>4.5</v>
      </c>
      <c r="AB184" s="663" t="s">
        <v>7564</v>
      </c>
      <c r="AC184" s="673" t="s">
        <v>7558</v>
      </c>
    </row>
    <row r="185">
      <c r="A185" s="622" t="s">
        <v>7047</v>
      </c>
      <c r="B185" s="641" t="s">
        <v>3885</v>
      </c>
      <c r="C185" s="642" t="s">
        <v>3975</v>
      </c>
      <c r="D185" s="625">
        <v>43645.0</v>
      </c>
      <c r="E185" s="622">
        <v>3.0</v>
      </c>
      <c r="F185" s="622" t="s">
        <v>3308</v>
      </c>
      <c r="G185" s="643" t="s">
        <v>7563</v>
      </c>
      <c r="H185" s="622">
        <v>4.3030001E8</v>
      </c>
      <c r="I185" s="647" t="s">
        <v>3983</v>
      </c>
      <c r="J185" s="627"/>
      <c r="K185" s="662" t="b">
        <v>1</v>
      </c>
      <c r="L185" s="662" t="b">
        <v>1</v>
      </c>
      <c r="M185" s="622" t="s">
        <v>3979</v>
      </c>
      <c r="N185" s="624"/>
      <c r="O185" s="624"/>
      <c r="P185" s="630" t="s">
        <v>9458</v>
      </c>
      <c r="Q185" s="622">
        <v>1.38</v>
      </c>
      <c r="R185" s="622">
        <v>6.7</v>
      </c>
      <c r="S185" s="622"/>
      <c r="T185" s="633">
        <v>30.0</v>
      </c>
      <c r="U185" s="633">
        <v>30.0</v>
      </c>
      <c r="V185" s="634">
        <f t="array" ref="V185">_xlfn.XLOOKUP(T185, СПР.МОНТ[AWG], СПР.МОНТ[ГОСТ], "")</f>
        <v>0.05</v>
      </c>
      <c r="W185" s="634">
        <f t="array" ref="W185">_xlfn.XLOOKUP(U185, СПР.МОНТ[AWG], СПР.МОНТ[ГОСТ], "")</f>
        <v>0.05</v>
      </c>
      <c r="X185" s="622">
        <v>1.12</v>
      </c>
      <c r="Y185" s="622">
        <v>1.27</v>
      </c>
      <c r="Z185" s="622" t="s">
        <v>7223</v>
      </c>
      <c r="AA185" s="622">
        <v>4.5</v>
      </c>
      <c r="AB185" s="663" t="s">
        <v>7564</v>
      </c>
      <c r="AC185" s="673" t="s">
        <v>7558</v>
      </c>
    </row>
    <row r="186">
      <c r="A186" s="622" t="s">
        <v>7047</v>
      </c>
      <c r="B186" s="655" t="s">
        <v>3885</v>
      </c>
      <c r="C186" s="674" t="s">
        <v>3975</v>
      </c>
      <c r="D186" s="625">
        <v>43645.0</v>
      </c>
      <c r="E186" s="675">
        <v>3.0</v>
      </c>
      <c r="F186" s="675" t="s">
        <v>3308</v>
      </c>
      <c r="G186" s="657" t="s">
        <v>7565</v>
      </c>
      <c r="H186" s="647">
        <v>4.30300011E8</v>
      </c>
      <c r="I186" s="656" t="s">
        <v>3983</v>
      </c>
      <c r="J186" s="627"/>
      <c r="K186" s="669" t="b">
        <v>1</v>
      </c>
      <c r="L186" s="669" t="b">
        <v>1</v>
      </c>
      <c r="M186" s="656" t="s">
        <v>3979</v>
      </c>
      <c r="N186" s="659"/>
      <c r="O186" s="659"/>
      <c r="P186" s="660" t="s">
        <v>9458</v>
      </c>
      <c r="Q186" s="656">
        <v>1.38</v>
      </c>
      <c r="R186" s="656">
        <v>13.3</v>
      </c>
      <c r="S186" s="656"/>
      <c r="T186" s="633">
        <v>26.0</v>
      </c>
      <c r="U186" s="633">
        <v>26.0</v>
      </c>
      <c r="V186" s="634">
        <f t="array" ref="V186">_xlfn.XLOOKUP(T186, СПР.МОНТ[AWG], СПР.МОНТ[ГОСТ], "")</f>
        <v>0.12</v>
      </c>
      <c r="W186" s="634">
        <f t="array" ref="W186">_xlfn.XLOOKUP(U186, СПР.МОНТ[AWG], СПР.МОНТ[ГОСТ], "")</f>
        <v>0.12</v>
      </c>
      <c r="X186" s="622">
        <v>1.12</v>
      </c>
      <c r="Y186" s="622">
        <v>1.27</v>
      </c>
      <c r="Z186" s="656" t="s">
        <v>7522</v>
      </c>
      <c r="AA186" s="656">
        <v>4.5</v>
      </c>
      <c r="AB186" s="676" t="s">
        <v>7566</v>
      </c>
      <c r="AC186" s="677" t="s">
        <v>7558</v>
      </c>
    </row>
    <row r="187">
      <c r="A187" s="622" t="s">
        <v>7047</v>
      </c>
      <c r="B187" s="655" t="s">
        <v>3885</v>
      </c>
      <c r="C187" s="674" t="s">
        <v>3975</v>
      </c>
      <c r="D187" s="625">
        <v>43645.0</v>
      </c>
      <c r="E187" s="675">
        <v>3.0</v>
      </c>
      <c r="F187" s="675" t="s">
        <v>3308</v>
      </c>
      <c r="G187" s="657" t="s">
        <v>7565</v>
      </c>
      <c r="H187" s="647">
        <v>4.30300011E8</v>
      </c>
      <c r="I187" s="656" t="s">
        <v>3983</v>
      </c>
      <c r="J187" s="627"/>
      <c r="K187" s="669" t="b">
        <v>1</v>
      </c>
      <c r="L187" s="669" t="b">
        <v>1</v>
      </c>
      <c r="M187" s="656" t="s">
        <v>3979</v>
      </c>
      <c r="N187" s="659"/>
      <c r="O187" s="659"/>
      <c r="P187" s="660" t="s">
        <v>9458</v>
      </c>
      <c r="Q187" s="656">
        <v>1.38</v>
      </c>
      <c r="R187" s="656">
        <v>8.9</v>
      </c>
      <c r="S187" s="656"/>
      <c r="T187" s="633">
        <v>28.0</v>
      </c>
      <c r="U187" s="633">
        <v>28.0</v>
      </c>
      <c r="V187" s="634">
        <f t="array" ref="V187">_xlfn.XLOOKUP(T187, СПР.МОНТ[AWG], СПР.МОНТ[ГОСТ], "")</f>
        <v>0.08</v>
      </c>
      <c r="W187" s="634">
        <f t="array" ref="W187">_xlfn.XLOOKUP(U187, СПР.МОНТ[AWG], СПР.МОНТ[ГОСТ], "")</f>
        <v>0.08</v>
      </c>
      <c r="X187" s="622">
        <v>1.12</v>
      </c>
      <c r="Y187" s="622">
        <v>1.27</v>
      </c>
      <c r="Z187" s="656" t="s">
        <v>7522</v>
      </c>
      <c r="AA187" s="656">
        <v>4.5</v>
      </c>
      <c r="AB187" s="676" t="s">
        <v>7566</v>
      </c>
      <c r="AC187" s="677" t="s">
        <v>7558</v>
      </c>
    </row>
    <row r="188">
      <c r="A188" s="622" t="s">
        <v>7047</v>
      </c>
      <c r="B188" s="655" t="s">
        <v>3885</v>
      </c>
      <c r="C188" s="674" t="s">
        <v>3975</v>
      </c>
      <c r="D188" s="625">
        <v>43645.0</v>
      </c>
      <c r="E188" s="675">
        <v>3.0</v>
      </c>
      <c r="F188" s="675" t="s">
        <v>3308</v>
      </c>
      <c r="G188" s="657" t="s">
        <v>7565</v>
      </c>
      <c r="H188" s="647">
        <v>4.30300011E8</v>
      </c>
      <c r="I188" s="656" t="s">
        <v>3983</v>
      </c>
      <c r="J188" s="627"/>
      <c r="K188" s="669" t="b">
        <v>1</v>
      </c>
      <c r="L188" s="669" t="b">
        <v>1</v>
      </c>
      <c r="M188" s="656" t="s">
        <v>3979</v>
      </c>
      <c r="N188" s="659"/>
      <c r="O188" s="659"/>
      <c r="P188" s="660" t="s">
        <v>9458</v>
      </c>
      <c r="Q188" s="656">
        <v>1.38</v>
      </c>
      <c r="R188" s="656">
        <v>6.7</v>
      </c>
      <c r="S188" s="656"/>
      <c r="T188" s="633">
        <v>30.0</v>
      </c>
      <c r="U188" s="633">
        <v>30.0</v>
      </c>
      <c r="V188" s="634">
        <f t="array" ref="V188">_xlfn.XLOOKUP(T188, СПР.МОНТ[AWG], СПР.МОНТ[ГОСТ], "")</f>
        <v>0.05</v>
      </c>
      <c r="W188" s="634">
        <f t="array" ref="W188">_xlfn.XLOOKUP(U188, СПР.МОНТ[AWG], СПР.МОНТ[ГОСТ], "")</f>
        <v>0.05</v>
      </c>
      <c r="X188" s="622">
        <v>1.12</v>
      </c>
      <c r="Y188" s="622">
        <v>1.27</v>
      </c>
      <c r="Z188" s="656" t="s">
        <v>7522</v>
      </c>
      <c r="AA188" s="656">
        <v>4.5</v>
      </c>
      <c r="AB188" s="676" t="s">
        <v>7566</v>
      </c>
      <c r="AC188" s="677" t="s">
        <v>7558</v>
      </c>
    </row>
    <row r="189">
      <c r="A189" s="622" t="s">
        <v>7047</v>
      </c>
      <c r="B189" s="655" t="s">
        <v>3885</v>
      </c>
      <c r="C189" s="674" t="s">
        <v>3975</v>
      </c>
      <c r="D189" s="625">
        <v>43645.0</v>
      </c>
      <c r="E189" s="675">
        <v>3.0</v>
      </c>
      <c r="F189" s="675" t="s">
        <v>3308</v>
      </c>
      <c r="G189" s="657" t="s">
        <v>7567</v>
      </c>
      <c r="H189" s="647">
        <v>4.30300012E8</v>
      </c>
      <c r="I189" s="656" t="s">
        <v>3983</v>
      </c>
      <c r="J189" s="627"/>
      <c r="K189" s="669" t="b">
        <v>1</v>
      </c>
      <c r="L189" s="669" t="b">
        <v>1</v>
      </c>
      <c r="M189" s="656" t="s">
        <v>3979</v>
      </c>
      <c r="N189" s="659"/>
      <c r="O189" s="659"/>
      <c r="P189" s="660" t="s">
        <v>9458</v>
      </c>
      <c r="Q189" s="656">
        <v>1.38</v>
      </c>
      <c r="R189" s="656">
        <v>13.3</v>
      </c>
      <c r="S189" s="656"/>
      <c r="T189" s="633">
        <v>26.0</v>
      </c>
      <c r="U189" s="633">
        <v>26.0</v>
      </c>
      <c r="V189" s="634">
        <f t="array" ref="V189">_xlfn.XLOOKUP(T189, СПР.МОНТ[AWG], СПР.МОНТ[ГОСТ], "")</f>
        <v>0.12</v>
      </c>
      <c r="W189" s="634">
        <f t="array" ref="W189">_xlfn.XLOOKUP(U189, СПР.МОНТ[AWG], СПР.МОНТ[ГОСТ], "")</f>
        <v>0.12</v>
      </c>
      <c r="X189" s="622">
        <v>1.12</v>
      </c>
      <c r="Y189" s="622">
        <v>1.27</v>
      </c>
      <c r="Z189" s="656" t="s">
        <v>7511</v>
      </c>
      <c r="AA189" s="656">
        <v>4.5</v>
      </c>
      <c r="AB189" s="676" t="s">
        <v>7568</v>
      </c>
      <c r="AC189" s="677" t="s">
        <v>7558</v>
      </c>
    </row>
    <row r="190">
      <c r="A190" s="622" t="s">
        <v>7047</v>
      </c>
      <c r="B190" s="655" t="s">
        <v>3885</v>
      </c>
      <c r="C190" s="674" t="s">
        <v>3975</v>
      </c>
      <c r="D190" s="625">
        <v>43645.0</v>
      </c>
      <c r="E190" s="675">
        <v>3.0</v>
      </c>
      <c r="F190" s="675" t="s">
        <v>3308</v>
      </c>
      <c r="G190" s="657" t="s">
        <v>7567</v>
      </c>
      <c r="H190" s="647">
        <v>4.30300012E8</v>
      </c>
      <c r="I190" s="656" t="s">
        <v>3983</v>
      </c>
      <c r="J190" s="627"/>
      <c r="K190" s="669" t="b">
        <v>1</v>
      </c>
      <c r="L190" s="669" t="b">
        <v>1</v>
      </c>
      <c r="M190" s="656" t="s">
        <v>3979</v>
      </c>
      <c r="N190" s="659"/>
      <c r="O190" s="659"/>
      <c r="P190" s="660" t="s">
        <v>9458</v>
      </c>
      <c r="Q190" s="656">
        <v>1.38</v>
      </c>
      <c r="R190" s="656">
        <v>8.9</v>
      </c>
      <c r="S190" s="656"/>
      <c r="T190" s="633">
        <v>28.0</v>
      </c>
      <c r="U190" s="633">
        <v>28.0</v>
      </c>
      <c r="V190" s="634">
        <f t="array" ref="V190">_xlfn.XLOOKUP(T190, СПР.МОНТ[AWG], СПР.МОНТ[ГОСТ], "")</f>
        <v>0.08</v>
      </c>
      <c r="W190" s="634">
        <f t="array" ref="W190">_xlfn.XLOOKUP(U190, СПР.МОНТ[AWG], СПР.МОНТ[ГОСТ], "")</f>
        <v>0.08</v>
      </c>
      <c r="X190" s="622">
        <v>1.12</v>
      </c>
      <c r="Y190" s="622">
        <v>1.27</v>
      </c>
      <c r="Z190" s="656" t="s">
        <v>7511</v>
      </c>
      <c r="AA190" s="656">
        <v>4.5</v>
      </c>
      <c r="AB190" s="676" t="s">
        <v>7568</v>
      </c>
      <c r="AC190" s="677" t="s">
        <v>7558</v>
      </c>
    </row>
    <row r="191">
      <c r="A191" s="622" t="s">
        <v>7047</v>
      </c>
      <c r="B191" s="655" t="s">
        <v>3885</v>
      </c>
      <c r="C191" s="674" t="s">
        <v>3975</v>
      </c>
      <c r="D191" s="625">
        <v>43645.0</v>
      </c>
      <c r="E191" s="675">
        <v>3.0</v>
      </c>
      <c r="F191" s="675" t="s">
        <v>3308</v>
      </c>
      <c r="G191" s="657" t="s">
        <v>7567</v>
      </c>
      <c r="H191" s="647">
        <v>4.30300012E8</v>
      </c>
      <c r="I191" s="656" t="s">
        <v>3983</v>
      </c>
      <c r="J191" s="627"/>
      <c r="K191" s="669" t="b">
        <v>1</v>
      </c>
      <c r="L191" s="669" t="b">
        <v>1</v>
      </c>
      <c r="M191" s="656" t="s">
        <v>3979</v>
      </c>
      <c r="N191" s="659"/>
      <c r="O191" s="659"/>
      <c r="P191" s="660" t="s">
        <v>9458</v>
      </c>
      <c r="Q191" s="656">
        <v>1.38</v>
      </c>
      <c r="R191" s="656">
        <v>6.7</v>
      </c>
      <c r="S191" s="656"/>
      <c r="T191" s="633">
        <v>30.0</v>
      </c>
      <c r="U191" s="633">
        <v>30.0</v>
      </c>
      <c r="V191" s="634">
        <f t="array" ref="V191">_xlfn.XLOOKUP(T191, СПР.МОНТ[AWG], СПР.МОНТ[ГОСТ], "")</f>
        <v>0.05</v>
      </c>
      <c r="W191" s="634">
        <f t="array" ref="W191">_xlfn.XLOOKUP(U191, СПР.МОНТ[AWG], СПР.МОНТ[ГОСТ], "")</f>
        <v>0.05</v>
      </c>
      <c r="X191" s="622">
        <v>1.12</v>
      </c>
      <c r="Y191" s="622">
        <v>1.27</v>
      </c>
      <c r="Z191" s="656" t="s">
        <v>7511</v>
      </c>
      <c r="AA191" s="656">
        <v>4.5</v>
      </c>
      <c r="AB191" s="676" t="s">
        <v>7568</v>
      </c>
      <c r="AC191" s="677" t="s">
        <v>7558</v>
      </c>
    </row>
    <row r="192">
      <c r="A192" s="622" t="s">
        <v>7047</v>
      </c>
      <c r="B192" s="655" t="s">
        <v>3885</v>
      </c>
      <c r="C192" s="674" t="s">
        <v>3975</v>
      </c>
      <c r="D192" s="625">
        <v>43645.0</v>
      </c>
      <c r="E192" s="675">
        <v>3.0</v>
      </c>
      <c r="F192" s="675" t="s">
        <v>3308</v>
      </c>
      <c r="G192" s="657" t="s">
        <v>7617</v>
      </c>
      <c r="H192" s="678"/>
      <c r="I192" s="622" t="s">
        <v>3976</v>
      </c>
      <c r="J192" s="627"/>
      <c r="K192" s="669" t="b">
        <v>1</v>
      </c>
      <c r="L192" s="669" t="b">
        <v>1</v>
      </c>
      <c r="M192" s="656" t="s">
        <v>3979</v>
      </c>
      <c r="N192" s="659"/>
      <c r="O192" s="659"/>
      <c r="P192" s="660" t="s">
        <v>9455</v>
      </c>
      <c r="Q192" s="656">
        <v>1.9</v>
      </c>
      <c r="R192" s="656">
        <v>89.0</v>
      </c>
      <c r="S192" s="656"/>
      <c r="T192" s="633">
        <v>18.0</v>
      </c>
      <c r="U192" s="633">
        <v>18.0</v>
      </c>
      <c r="V192" s="634">
        <f t="array" ref="V192">_xlfn.XLOOKUP(T192, СПР.МОНТ[AWG], СПР.МОНТ[ГОСТ], "")</f>
        <v>0.75</v>
      </c>
      <c r="W192" s="634">
        <f t="array" ref="W192">_xlfn.XLOOKUP(U192, СПР.МОНТ[AWG], СПР.МОНТ[ГОСТ], "")</f>
        <v>0.75</v>
      </c>
      <c r="X192" s="622">
        <v>1.85</v>
      </c>
      <c r="Y192" s="622">
        <v>2.36</v>
      </c>
      <c r="Z192" s="656" t="s">
        <v>7223</v>
      </c>
      <c r="AA192" s="656">
        <v>8.5</v>
      </c>
      <c r="AB192" s="676" t="s">
        <v>7618</v>
      </c>
      <c r="AC192" s="677" t="s">
        <v>7610</v>
      </c>
    </row>
    <row r="193">
      <c r="A193" s="622" t="s">
        <v>7047</v>
      </c>
      <c r="B193" s="641" t="s">
        <v>3885</v>
      </c>
      <c r="C193" s="642" t="s">
        <v>3975</v>
      </c>
      <c r="D193" s="625">
        <v>43645.0</v>
      </c>
      <c r="E193" s="622">
        <v>3.0</v>
      </c>
      <c r="F193" s="622" t="s">
        <v>3308</v>
      </c>
      <c r="G193" s="643" t="s">
        <v>7621</v>
      </c>
      <c r="H193" s="622">
        <v>4.3030004E8</v>
      </c>
      <c r="I193" s="622" t="s">
        <v>3976</v>
      </c>
      <c r="J193" s="627"/>
      <c r="K193" s="662" t="b">
        <v>1</v>
      </c>
      <c r="L193" s="662" t="b">
        <v>1</v>
      </c>
      <c r="M193" s="622" t="s">
        <v>3979</v>
      </c>
      <c r="N193" s="624"/>
      <c r="O193" s="624"/>
      <c r="P193" s="630" t="s">
        <v>9455</v>
      </c>
      <c r="Q193" s="622">
        <v>1.9</v>
      </c>
      <c r="R193" s="622">
        <v>89.0</v>
      </c>
      <c r="S193" s="622"/>
      <c r="T193" s="633">
        <v>18.0</v>
      </c>
      <c r="U193" s="633">
        <v>18.0</v>
      </c>
      <c r="V193" s="634">
        <f t="array" ref="V193">_xlfn.XLOOKUP(T193, СПР.МОНТ[AWG], СПР.МОНТ[ГОСТ], "")</f>
        <v>0.75</v>
      </c>
      <c r="W193" s="634">
        <f t="array" ref="W193">_xlfn.XLOOKUP(U193, СПР.МОНТ[AWG], СПР.МОНТ[ГОСТ], "")</f>
        <v>0.75</v>
      </c>
      <c r="X193" s="622">
        <v>1.85</v>
      </c>
      <c r="Y193" s="622">
        <v>2.36</v>
      </c>
      <c r="Z193" s="622" t="s">
        <v>7522</v>
      </c>
      <c r="AA193" s="622">
        <v>8.5</v>
      </c>
      <c r="AB193" s="663" t="s">
        <v>7622</v>
      </c>
      <c r="AC193" s="673" t="s">
        <v>7610</v>
      </c>
    </row>
    <row r="194">
      <c r="A194" s="622" t="s">
        <v>7047</v>
      </c>
      <c r="B194" s="623" t="s">
        <v>3524</v>
      </c>
      <c r="C194" s="624" t="s">
        <v>3635</v>
      </c>
      <c r="D194" s="625" t="s">
        <v>3634</v>
      </c>
      <c r="E194" s="625">
        <v>3.0</v>
      </c>
      <c r="F194" s="625" t="s">
        <v>3308</v>
      </c>
      <c r="G194" s="626" t="s">
        <v>3644</v>
      </c>
      <c r="H194" s="627"/>
      <c r="I194" s="622" t="s">
        <v>9472</v>
      </c>
      <c r="J194" s="627"/>
      <c r="K194" s="622" t="b">
        <v>1</v>
      </c>
      <c r="L194" s="622" t="b">
        <v>1</v>
      </c>
      <c r="M194" s="624" t="s">
        <v>7278</v>
      </c>
      <c r="N194" s="628"/>
      <c r="O194" s="629"/>
      <c r="P194" s="630" t="s">
        <v>9473</v>
      </c>
      <c r="Q194" s="627"/>
      <c r="R194" s="631">
        <v>29.4</v>
      </c>
      <c r="S194" s="632"/>
      <c r="T194" s="633">
        <v>24.0</v>
      </c>
      <c r="U194" s="633">
        <v>24.0</v>
      </c>
      <c r="V194" s="634">
        <f t="array" ref="V194">_xlfn.XLOOKUP(T194, СПР.МОНТ[AWG], СПР.МОНТ[ГОСТ], "")</f>
        <v>0.2</v>
      </c>
      <c r="W194" s="634">
        <f t="array" ref="W194">_xlfn.XLOOKUP(U194, СПР.МОНТ[AWG], СПР.МОНТ[ГОСТ], "")</f>
        <v>0.2</v>
      </c>
      <c r="X194" s="632">
        <v>0.8</v>
      </c>
      <c r="Y194" s="632">
        <v>1.5</v>
      </c>
      <c r="Z194" s="632" t="s">
        <v>7223</v>
      </c>
      <c r="AA194" s="632">
        <v>2.0</v>
      </c>
      <c r="AB194" s="635" t="s">
        <v>7340</v>
      </c>
      <c r="AC194" s="636" t="s">
        <v>7341</v>
      </c>
    </row>
    <row r="195">
      <c r="A195" s="622" t="s">
        <v>7047</v>
      </c>
      <c r="B195" s="623" t="s">
        <v>3524</v>
      </c>
      <c r="C195" s="624" t="s">
        <v>3635</v>
      </c>
      <c r="D195" s="625" t="s">
        <v>3634</v>
      </c>
      <c r="E195" s="625">
        <v>3.0</v>
      </c>
      <c r="F195" s="625" t="s">
        <v>3308</v>
      </c>
      <c r="G195" s="626" t="s">
        <v>3644</v>
      </c>
      <c r="H195" s="627"/>
      <c r="I195" s="622" t="s">
        <v>9472</v>
      </c>
      <c r="J195" s="627"/>
      <c r="K195" s="622" t="b">
        <v>1</v>
      </c>
      <c r="L195" s="622" t="b">
        <v>1</v>
      </c>
      <c r="M195" s="624" t="s">
        <v>7278</v>
      </c>
      <c r="N195" s="628"/>
      <c r="O195" s="629"/>
      <c r="P195" s="630" t="s">
        <v>9474</v>
      </c>
      <c r="Q195" s="627"/>
      <c r="R195" s="631">
        <v>19.6</v>
      </c>
      <c r="S195" s="632"/>
      <c r="T195" s="633">
        <v>26.0</v>
      </c>
      <c r="U195" s="633">
        <v>26.0</v>
      </c>
      <c r="V195" s="634">
        <f t="array" ref="V195">_xlfn.XLOOKUP(T195, СПР.МОНТ[AWG], СПР.МОНТ[ГОСТ], "")</f>
        <v>0.12</v>
      </c>
      <c r="W195" s="634">
        <f t="array" ref="W195">_xlfn.XLOOKUP(U195, СПР.МОНТ[AWG], СПР.МОНТ[ГОСТ], "")</f>
        <v>0.12</v>
      </c>
      <c r="X195" s="632">
        <v>0.8</v>
      </c>
      <c r="Y195" s="632">
        <v>1.5</v>
      </c>
      <c r="Z195" s="632" t="s">
        <v>7223</v>
      </c>
      <c r="AA195" s="632">
        <v>2.0</v>
      </c>
      <c r="AB195" s="635" t="s">
        <v>7340</v>
      </c>
      <c r="AC195" s="636" t="s">
        <v>7341</v>
      </c>
    </row>
    <row r="196">
      <c r="A196" s="622" t="s">
        <v>7047</v>
      </c>
      <c r="B196" s="623" t="s">
        <v>3524</v>
      </c>
      <c r="C196" s="624" t="s">
        <v>3635</v>
      </c>
      <c r="D196" s="625" t="s">
        <v>3634</v>
      </c>
      <c r="E196" s="625">
        <v>3.0</v>
      </c>
      <c r="F196" s="625" t="s">
        <v>3308</v>
      </c>
      <c r="G196" s="626" t="s">
        <v>3644</v>
      </c>
      <c r="H196" s="627"/>
      <c r="I196" s="622" t="s">
        <v>9472</v>
      </c>
      <c r="J196" s="627"/>
      <c r="K196" s="622" t="b">
        <v>1</v>
      </c>
      <c r="L196" s="622" t="b">
        <v>1</v>
      </c>
      <c r="M196" s="624" t="s">
        <v>7278</v>
      </c>
      <c r="N196" s="628"/>
      <c r="O196" s="629"/>
      <c r="P196" s="630" t="s">
        <v>9475</v>
      </c>
      <c r="Q196" s="627"/>
      <c r="R196" s="631">
        <v>14.7</v>
      </c>
      <c r="S196" s="632"/>
      <c r="T196" s="633">
        <v>28.0</v>
      </c>
      <c r="U196" s="633">
        <v>28.0</v>
      </c>
      <c r="V196" s="634">
        <f t="array" ref="V196">_xlfn.XLOOKUP(T196, СПР.МОНТ[AWG], СПР.МОНТ[ГОСТ], "")</f>
        <v>0.08</v>
      </c>
      <c r="W196" s="634">
        <f t="array" ref="W196">_xlfn.XLOOKUP(U196, СПР.МОНТ[AWG], СПР.МОНТ[ГОСТ], "")</f>
        <v>0.08</v>
      </c>
      <c r="X196" s="632">
        <v>0.8</v>
      </c>
      <c r="Y196" s="632">
        <v>1.5</v>
      </c>
      <c r="Z196" s="632" t="s">
        <v>7223</v>
      </c>
      <c r="AA196" s="632">
        <v>2.0</v>
      </c>
      <c r="AB196" s="635" t="s">
        <v>7340</v>
      </c>
      <c r="AC196" s="636" t="s">
        <v>7341</v>
      </c>
    </row>
    <row r="197">
      <c r="A197" s="622" t="s">
        <v>7047</v>
      </c>
      <c r="B197" s="623" t="s">
        <v>3524</v>
      </c>
      <c r="C197" s="624" t="s">
        <v>3635</v>
      </c>
      <c r="D197" s="625" t="s">
        <v>3634</v>
      </c>
      <c r="E197" s="625">
        <v>3.0</v>
      </c>
      <c r="F197" s="625" t="s">
        <v>3308</v>
      </c>
      <c r="G197" s="626" t="s">
        <v>3644</v>
      </c>
      <c r="H197" s="627"/>
      <c r="I197" s="622" t="s">
        <v>9472</v>
      </c>
      <c r="J197" s="627"/>
      <c r="K197" s="622" t="b">
        <v>1</v>
      </c>
      <c r="L197" s="622" t="b">
        <v>1</v>
      </c>
      <c r="M197" s="624" t="s">
        <v>7278</v>
      </c>
      <c r="N197" s="628"/>
      <c r="O197" s="629"/>
      <c r="P197" s="630" t="s">
        <v>9476</v>
      </c>
      <c r="Q197" s="627"/>
      <c r="R197" s="631">
        <v>7.8</v>
      </c>
      <c r="S197" s="632"/>
      <c r="T197" s="633">
        <v>30.0</v>
      </c>
      <c r="U197" s="633">
        <v>30.0</v>
      </c>
      <c r="V197" s="634">
        <f t="array" ref="V197">_xlfn.XLOOKUP(T197, СПР.МОНТ[AWG], СПР.МОНТ[ГОСТ], "")</f>
        <v>0.05</v>
      </c>
      <c r="W197" s="634">
        <f t="array" ref="W197">_xlfn.XLOOKUP(U197, СПР.МОНТ[AWG], СПР.МОНТ[ГОСТ], "")</f>
        <v>0.05</v>
      </c>
      <c r="X197" s="632">
        <v>0.8</v>
      </c>
      <c r="Y197" s="632">
        <v>1.5</v>
      </c>
      <c r="Z197" s="632" t="s">
        <v>7223</v>
      </c>
      <c r="AA197" s="632">
        <v>2.0</v>
      </c>
      <c r="AB197" s="635" t="s">
        <v>7340</v>
      </c>
      <c r="AC197" s="636" t="s">
        <v>7341</v>
      </c>
    </row>
    <row r="198">
      <c r="A198" s="622" t="s">
        <v>7047</v>
      </c>
      <c r="B198" s="623" t="s">
        <v>3885</v>
      </c>
      <c r="C198" s="624" t="s">
        <v>3906</v>
      </c>
      <c r="D198" s="625">
        <v>50752.0</v>
      </c>
      <c r="E198" s="625">
        <v>2.54</v>
      </c>
      <c r="F198" s="625" t="s">
        <v>3308</v>
      </c>
      <c r="G198" s="626" t="s">
        <v>7861</v>
      </c>
      <c r="H198" s="627"/>
      <c r="I198" s="625"/>
      <c r="J198" s="625"/>
      <c r="K198" s="625"/>
      <c r="L198" s="625"/>
      <c r="M198" s="632" t="s">
        <v>4048</v>
      </c>
      <c r="N198" s="628"/>
      <c r="O198" s="629"/>
      <c r="P198" s="630" t="s">
        <v>9477</v>
      </c>
      <c r="Q198" s="622">
        <v>1.9</v>
      </c>
      <c r="R198" s="631">
        <v>39.2</v>
      </c>
      <c r="S198" s="632"/>
      <c r="T198" s="639">
        <v>22.0</v>
      </c>
      <c r="U198" s="639">
        <v>22.0</v>
      </c>
      <c r="V198" s="634">
        <f t="array" ref="V198">_xlfn.XLOOKUP(T198, СПР.МОНТ[AWG], СПР.МОНТ[ГОСТ], "")</f>
        <v>0.35</v>
      </c>
      <c r="W198" s="634">
        <f t="array" ref="W198">_xlfn.XLOOKUP(U198, СПР.МОНТ[AWG], СПР.МОНТ[ГОСТ], "")</f>
        <v>0.35</v>
      </c>
      <c r="X198" s="632">
        <v>1.2</v>
      </c>
      <c r="Y198" s="632">
        <v>1.5</v>
      </c>
      <c r="Z198" s="632" t="s">
        <v>7223</v>
      </c>
      <c r="AA198" s="632">
        <v>4.0</v>
      </c>
      <c r="AB198" s="635" t="s">
        <v>7862</v>
      </c>
      <c r="AC198" s="636" t="s">
        <v>7863</v>
      </c>
    </row>
    <row r="199">
      <c r="A199" s="622" t="s">
        <v>7047</v>
      </c>
      <c r="B199" s="623" t="s">
        <v>3885</v>
      </c>
      <c r="C199" s="624" t="s">
        <v>3906</v>
      </c>
      <c r="D199" s="625">
        <v>50752.0</v>
      </c>
      <c r="E199" s="625">
        <v>2.54</v>
      </c>
      <c r="F199" s="625" t="s">
        <v>3308</v>
      </c>
      <c r="G199" s="626" t="s">
        <v>7861</v>
      </c>
      <c r="H199" s="627"/>
      <c r="I199" s="625"/>
      <c r="J199" s="627"/>
      <c r="K199" s="627"/>
      <c r="L199" s="627"/>
      <c r="M199" s="632" t="s">
        <v>4048</v>
      </c>
      <c r="N199" s="628"/>
      <c r="O199" s="629"/>
      <c r="P199" s="630" t="s">
        <v>9478</v>
      </c>
      <c r="Q199" s="627"/>
      <c r="R199" s="631">
        <v>49.0</v>
      </c>
      <c r="S199" s="632"/>
      <c r="T199" s="639">
        <v>20.0</v>
      </c>
      <c r="U199" s="639">
        <v>20.0</v>
      </c>
      <c r="V199" s="634">
        <f t="array" ref="V199">_xlfn.XLOOKUP(T199, СПР.МОНТ[AWG], СПР.МОНТ[ГОСТ], "")</f>
        <v>0.5</v>
      </c>
      <c r="W199" s="634">
        <f t="array" ref="W199">_xlfn.XLOOKUP(U199, СПР.МОНТ[AWG], СПР.МОНТ[ГОСТ], "")</f>
        <v>0.5</v>
      </c>
      <c r="X199" s="632">
        <v>1.2</v>
      </c>
      <c r="Y199" s="632">
        <v>1.5</v>
      </c>
      <c r="Z199" s="632" t="s">
        <v>7223</v>
      </c>
      <c r="AA199" s="632">
        <v>4.0</v>
      </c>
      <c r="AB199" s="635" t="s">
        <v>7862</v>
      </c>
      <c r="AC199" s="636" t="s">
        <v>7863</v>
      </c>
    </row>
    <row r="200">
      <c r="A200" s="622" t="s">
        <v>7047</v>
      </c>
      <c r="B200" s="623" t="s">
        <v>3885</v>
      </c>
      <c r="C200" s="624" t="s">
        <v>3906</v>
      </c>
      <c r="D200" s="625">
        <v>50752.0</v>
      </c>
      <c r="E200" s="625">
        <v>2.54</v>
      </c>
      <c r="F200" s="625" t="s">
        <v>3308</v>
      </c>
      <c r="G200" s="626" t="s">
        <v>7864</v>
      </c>
      <c r="H200" s="627"/>
      <c r="I200" s="625"/>
      <c r="J200" s="625"/>
      <c r="K200" s="625"/>
      <c r="L200" s="625"/>
      <c r="M200" s="632" t="s">
        <v>4048</v>
      </c>
      <c r="N200" s="628"/>
      <c r="O200" s="629"/>
      <c r="P200" s="630" t="s">
        <v>9479</v>
      </c>
      <c r="Q200" s="622" t="s">
        <v>9480</v>
      </c>
      <c r="R200" s="631">
        <v>29.4</v>
      </c>
      <c r="S200" s="632"/>
      <c r="T200" s="639">
        <v>24.0</v>
      </c>
      <c r="U200" s="639">
        <v>24.0</v>
      </c>
      <c r="V200" s="634">
        <f t="array" ref="V200">_xlfn.XLOOKUP(T200, СПР.МОНТ[AWG], СПР.МОНТ[ГОСТ], "")</f>
        <v>0.2</v>
      </c>
      <c r="W200" s="634">
        <f t="array" ref="W200">_xlfn.XLOOKUP(U200, СПР.МОНТ[AWG], СПР.МОНТ[ГОСТ], "")</f>
        <v>0.2</v>
      </c>
      <c r="X200" s="632">
        <v>1.2</v>
      </c>
      <c r="Y200" s="632">
        <v>1.5</v>
      </c>
      <c r="Z200" s="632" t="s">
        <v>7225</v>
      </c>
      <c r="AA200" s="632">
        <v>4.0</v>
      </c>
      <c r="AB200" s="635" t="s">
        <v>7866</v>
      </c>
      <c r="AC200" s="636" t="s">
        <v>7867</v>
      </c>
    </row>
    <row r="201">
      <c r="A201" s="622" t="s">
        <v>7047</v>
      </c>
      <c r="B201" s="623" t="s">
        <v>3885</v>
      </c>
      <c r="C201" s="624" t="s">
        <v>3906</v>
      </c>
      <c r="D201" s="625">
        <v>50752.0</v>
      </c>
      <c r="E201" s="625">
        <v>2.54</v>
      </c>
      <c r="F201" s="625" t="s">
        <v>3308</v>
      </c>
      <c r="G201" s="626" t="s">
        <v>7864</v>
      </c>
      <c r="H201" s="627"/>
      <c r="I201" s="625"/>
      <c r="J201" s="627"/>
      <c r="K201" s="627"/>
      <c r="L201" s="627"/>
      <c r="M201" s="632" t="s">
        <v>4048</v>
      </c>
      <c r="N201" s="628"/>
      <c r="O201" s="629"/>
      <c r="P201" s="630" t="s">
        <v>9481</v>
      </c>
      <c r="Q201" s="622" t="s">
        <v>9482</v>
      </c>
      <c r="R201" s="631">
        <v>19.6</v>
      </c>
      <c r="S201" s="632"/>
      <c r="T201" s="639">
        <v>26.0</v>
      </c>
      <c r="U201" s="639">
        <v>26.0</v>
      </c>
      <c r="V201" s="634">
        <f t="array" ref="V201">_xlfn.XLOOKUP(T201, СПР.МОНТ[AWG], СПР.МОНТ[ГОСТ], "")</f>
        <v>0.12</v>
      </c>
      <c r="W201" s="634">
        <f t="array" ref="W201">_xlfn.XLOOKUP(U201, СПР.МОНТ[AWG], СПР.МОНТ[ГОСТ], "")</f>
        <v>0.12</v>
      </c>
      <c r="X201" s="632">
        <v>1.2</v>
      </c>
      <c r="Y201" s="632">
        <v>1.5</v>
      </c>
      <c r="Z201" s="632" t="s">
        <v>7225</v>
      </c>
      <c r="AA201" s="632">
        <v>4.0</v>
      </c>
      <c r="AB201" s="635" t="s">
        <v>7866</v>
      </c>
      <c r="AC201" s="636" t="s">
        <v>7867</v>
      </c>
    </row>
    <row r="202">
      <c r="A202" s="622" t="s">
        <v>7047</v>
      </c>
      <c r="B202" s="623" t="s">
        <v>3885</v>
      </c>
      <c r="C202" s="624" t="s">
        <v>4119</v>
      </c>
      <c r="D202" s="625">
        <v>90119.0</v>
      </c>
      <c r="E202" s="625">
        <v>2.54</v>
      </c>
      <c r="F202" s="625" t="s">
        <v>3308</v>
      </c>
      <c r="G202" s="626" t="s">
        <v>7633</v>
      </c>
      <c r="H202" s="627"/>
      <c r="I202" s="625"/>
      <c r="J202" s="625"/>
      <c r="K202" s="625"/>
      <c r="L202" s="625"/>
      <c r="M202" s="632" t="s">
        <v>4048</v>
      </c>
      <c r="N202" s="628"/>
      <c r="O202" s="629"/>
      <c r="P202" s="630" t="s">
        <v>9483</v>
      </c>
      <c r="Q202" s="622">
        <v>1.4</v>
      </c>
      <c r="R202" s="631">
        <v>39.2</v>
      </c>
      <c r="S202" s="632"/>
      <c r="T202" s="639">
        <v>22.0</v>
      </c>
      <c r="U202" s="639">
        <v>22.0</v>
      </c>
      <c r="V202" s="634">
        <f t="array" ref="V202">_xlfn.XLOOKUP(T202, СПР.МОНТ[AWG], СПР.МОНТ[ГОСТ], "")</f>
        <v>0.35</v>
      </c>
      <c r="W202" s="634">
        <f t="array" ref="W202">_xlfn.XLOOKUP(U202, СПР.МОНТ[AWG], СПР.МОНТ[ГОСТ], "")</f>
        <v>0.35</v>
      </c>
      <c r="X202" s="632">
        <v>1.0</v>
      </c>
      <c r="Y202" s="632">
        <v>1.5</v>
      </c>
      <c r="Z202" s="632" t="s">
        <v>7223</v>
      </c>
      <c r="AA202" s="632">
        <v>3.0</v>
      </c>
      <c r="AB202" s="635" t="s">
        <v>7634</v>
      </c>
      <c r="AC202" s="636" t="s">
        <v>7635</v>
      </c>
    </row>
    <row r="203">
      <c r="A203" s="622" t="s">
        <v>7047</v>
      </c>
      <c r="B203" s="623" t="s">
        <v>3885</v>
      </c>
      <c r="C203" s="624" t="s">
        <v>4119</v>
      </c>
      <c r="D203" s="625">
        <v>90119.0</v>
      </c>
      <c r="E203" s="625">
        <v>2.54</v>
      </c>
      <c r="F203" s="625" t="s">
        <v>3308</v>
      </c>
      <c r="G203" s="626" t="s">
        <v>7633</v>
      </c>
      <c r="H203" s="627"/>
      <c r="I203" s="625"/>
      <c r="J203" s="627"/>
      <c r="K203" s="627"/>
      <c r="L203" s="627"/>
      <c r="M203" s="632" t="s">
        <v>4048</v>
      </c>
      <c r="N203" s="628"/>
      <c r="O203" s="629"/>
      <c r="P203" s="630" t="s">
        <v>9484</v>
      </c>
      <c r="Q203" s="622">
        <v>1.4</v>
      </c>
      <c r="R203" s="631">
        <v>29.4</v>
      </c>
      <c r="S203" s="632"/>
      <c r="T203" s="639">
        <v>24.0</v>
      </c>
      <c r="U203" s="639">
        <v>24.0</v>
      </c>
      <c r="V203" s="634">
        <f t="array" ref="V203">_xlfn.XLOOKUP(T203, СПР.МОНТ[AWG], СПР.МОНТ[ГОСТ], "")</f>
        <v>0.2</v>
      </c>
      <c r="W203" s="634">
        <f t="array" ref="W203">_xlfn.XLOOKUP(U203, СПР.МОНТ[AWG], СПР.МОНТ[ГОСТ], "")</f>
        <v>0.2</v>
      </c>
      <c r="X203" s="632">
        <v>1.0</v>
      </c>
      <c r="Y203" s="632">
        <v>1.5</v>
      </c>
      <c r="Z203" s="632" t="s">
        <v>7223</v>
      </c>
      <c r="AA203" s="632">
        <v>3.0</v>
      </c>
      <c r="AB203" s="635" t="s">
        <v>7634</v>
      </c>
      <c r="AC203" s="636" t="s">
        <v>7635</v>
      </c>
    </row>
    <row r="204">
      <c r="A204" s="622" t="s">
        <v>7047</v>
      </c>
      <c r="B204" s="623" t="s">
        <v>3885</v>
      </c>
      <c r="C204" s="624" t="s">
        <v>4119</v>
      </c>
      <c r="D204" s="625">
        <v>90119.0</v>
      </c>
      <c r="E204" s="625">
        <v>2.54</v>
      </c>
      <c r="F204" s="625" t="s">
        <v>3308</v>
      </c>
      <c r="G204" s="626" t="s">
        <v>7636</v>
      </c>
      <c r="H204" s="627"/>
      <c r="I204" s="625"/>
      <c r="J204" s="625"/>
      <c r="K204" s="625"/>
      <c r="L204" s="625"/>
      <c r="M204" s="632" t="s">
        <v>4048</v>
      </c>
      <c r="N204" s="628"/>
      <c r="O204" s="629"/>
      <c r="P204" s="630" t="s">
        <v>9483</v>
      </c>
      <c r="Q204" s="622">
        <v>1.4</v>
      </c>
      <c r="R204" s="631">
        <v>39.2</v>
      </c>
      <c r="S204" s="632"/>
      <c r="T204" s="639">
        <v>22.0</v>
      </c>
      <c r="U204" s="639">
        <v>22.0</v>
      </c>
      <c r="V204" s="634">
        <f t="array" ref="V204">_xlfn.XLOOKUP(T204, СПР.МОНТ[AWG], СПР.МОНТ[ГОСТ], "")</f>
        <v>0.35</v>
      </c>
      <c r="W204" s="634">
        <f t="array" ref="W204">_xlfn.XLOOKUP(U204, СПР.МОНТ[AWG], СПР.МОНТ[ГОСТ], "")</f>
        <v>0.35</v>
      </c>
      <c r="X204" s="632">
        <v>1.0</v>
      </c>
      <c r="Y204" s="632">
        <v>1.5</v>
      </c>
      <c r="Z204" s="632" t="s">
        <v>7522</v>
      </c>
      <c r="AA204" s="632">
        <v>3.0</v>
      </c>
      <c r="AB204" s="635" t="s">
        <v>7637</v>
      </c>
      <c r="AC204" s="636" t="s">
        <v>7635</v>
      </c>
    </row>
    <row r="205">
      <c r="A205" s="622" t="s">
        <v>7047</v>
      </c>
      <c r="B205" s="623" t="s">
        <v>3885</v>
      </c>
      <c r="C205" s="624" t="s">
        <v>4119</v>
      </c>
      <c r="D205" s="625">
        <v>90119.0</v>
      </c>
      <c r="E205" s="625">
        <v>2.54</v>
      </c>
      <c r="F205" s="625" t="s">
        <v>3308</v>
      </c>
      <c r="G205" s="626" t="s">
        <v>7636</v>
      </c>
      <c r="H205" s="627"/>
      <c r="I205" s="625"/>
      <c r="J205" s="627"/>
      <c r="K205" s="627"/>
      <c r="L205" s="627"/>
      <c r="M205" s="632" t="s">
        <v>4048</v>
      </c>
      <c r="N205" s="628"/>
      <c r="O205" s="629"/>
      <c r="P205" s="630" t="s">
        <v>9484</v>
      </c>
      <c r="Q205" s="622">
        <v>1.4</v>
      </c>
      <c r="R205" s="631">
        <v>29.4</v>
      </c>
      <c r="S205" s="632"/>
      <c r="T205" s="639">
        <v>24.0</v>
      </c>
      <c r="U205" s="639">
        <v>24.0</v>
      </c>
      <c r="V205" s="634">
        <f t="array" ref="V205">_xlfn.XLOOKUP(T205, СПР.МОНТ[AWG], СПР.МОНТ[ГОСТ], "")</f>
        <v>0.2</v>
      </c>
      <c r="W205" s="634">
        <f t="array" ref="W205">_xlfn.XLOOKUP(U205, СПР.МОНТ[AWG], СПР.МОНТ[ГОСТ], "")</f>
        <v>0.2</v>
      </c>
      <c r="X205" s="632">
        <v>1.0</v>
      </c>
      <c r="Y205" s="632">
        <v>1.5</v>
      </c>
      <c r="Z205" s="632" t="s">
        <v>7522</v>
      </c>
      <c r="AA205" s="632">
        <v>3.0</v>
      </c>
      <c r="AB205" s="635" t="s">
        <v>7637</v>
      </c>
      <c r="AC205" s="636" t="s">
        <v>7635</v>
      </c>
    </row>
    <row r="206">
      <c r="A206" s="622" t="s">
        <v>7047</v>
      </c>
      <c r="B206" s="623" t="s">
        <v>3885</v>
      </c>
      <c r="C206" s="624" t="s">
        <v>4119</v>
      </c>
      <c r="D206" s="625">
        <v>90119.0</v>
      </c>
      <c r="E206" s="625">
        <v>2.54</v>
      </c>
      <c r="F206" s="625" t="s">
        <v>3308</v>
      </c>
      <c r="G206" s="626" t="s">
        <v>7638</v>
      </c>
      <c r="H206" s="627"/>
      <c r="I206" s="625"/>
      <c r="J206" s="625"/>
      <c r="K206" s="625"/>
      <c r="L206" s="625"/>
      <c r="M206" s="632" t="s">
        <v>4048</v>
      </c>
      <c r="N206" s="628"/>
      <c r="O206" s="629"/>
      <c r="P206" s="630" t="s">
        <v>9483</v>
      </c>
      <c r="Q206" s="622">
        <v>1.4</v>
      </c>
      <c r="R206" s="631">
        <v>39.2</v>
      </c>
      <c r="S206" s="632"/>
      <c r="T206" s="639">
        <v>22.0</v>
      </c>
      <c r="U206" s="639">
        <v>22.0</v>
      </c>
      <c r="V206" s="634">
        <f t="array" ref="V206">_xlfn.XLOOKUP(T206, СПР.МОНТ[AWG], СПР.МОНТ[ГОСТ], "")</f>
        <v>0.35</v>
      </c>
      <c r="W206" s="634">
        <f t="array" ref="W206">_xlfn.XLOOKUP(U206, СПР.МОНТ[AWG], СПР.МОНТ[ГОСТ], "")</f>
        <v>0.35</v>
      </c>
      <c r="X206" s="632">
        <v>1.0</v>
      </c>
      <c r="Y206" s="632">
        <v>1.5</v>
      </c>
      <c r="Z206" s="632" t="s">
        <v>7511</v>
      </c>
      <c r="AA206" s="632">
        <v>3.0</v>
      </c>
      <c r="AB206" s="635" t="s">
        <v>7639</v>
      </c>
      <c r="AC206" s="636" t="s">
        <v>7635</v>
      </c>
    </row>
    <row r="207">
      <c r="A207" s="622" t="s">
        <v>7047</v>
      </c>
      <c r="B207" s="623" t="s">
        <v>3885</v>
      </c>
      <c r="C207" s="624" t="s">
        <v>4119</v>
      </c>
      <c r="D207" s="625">
        <v>90119.0</v>
      </c>
      <c r="E207" s="625">
        <v>2.54</v>
      </c>
      <c r="F207" s="625" t="s">
        <v>3308</v>
      </c>
      <c r="G207" s="626" t="s">
        <v>7638</v>
      </c>
      <c r="H207" s="627"/>
      <c r="I207" s="625"/>
      <c r="J207" s="627"/>
      <c r="K207" s="627"/>
      <c r="L207" s="627"/>
      <c r="M207" s="632" t="s">
        <v>4048</v>
      </c>
      <c r="N207" s="628"/>
      <c r="O207" s="629"/>
      <c r="P207" s="630" t="s">
        <v>9484</v>
      </c>
      <c r="Q207" s="622">
        <v>1.4</v>
      </c>
      <c r="R207" s="631">
        <v>29.4</v>
      </c>
      <c r="S207" s="632"/>
      <c r="T207" s="639">
        <v>24.0</v>
      </c>
      <c r="U207" s="639">
        <v>24.0</v>
      </c>
      <c r="V207" s="634">
        <f t="array" ref="V207">_xlfn.XLOOKUP(T207, СПР.МОНТ[AWG], СПР.МОНТ[ГОСТ], "")</f>
        <v>0.2</v>
      </c>
      <c r="W207" s="634">
        <f t="array" ref="W207">_xlfn.XLOOKUP(U207, СПР.МОНТ[AWG], СПР.МОНТ[ГОСТ], "")</f>
        <v>0.2</v>
      </c>
      <c r="X207" s="632">
        <v>1.0</v>
      </c>
      <c r="Y207" s="632">
        <v>1.5</v>
      </c>
      <c r="Z207" s="632" t="s">
        <v>7511</v>
      </c>
      <c r="AA207" s="632">
        <v>3.0</v>
      </c>
      <c r="AB207" s="635" t="s">
        <v>7639</v>
      </c>
      <c r="AC207" s="636" t="s">
        <v>7635</v>
      </c>
    </row>
    <row r="208">
      <c r="A208" s="622" t="s">
        <v>7047</v>
      </c>
      <c r="B208" s="623" t="s">
        <v>3885</v>
      </c>
      <c r="C208" s="624" t="s">
        <v>4119</v>
      </c>
      <c r="D208" s="625">
        <v>90119.0</v>
      </c>
      <c r="E208" s="625">
        <v>2.54</v>
      </c>
      <c r="F208" s="625" t="s">
        <v>3308</v>
      </c>
      <c r="G208" s="626" t="s">
        <v>7640</v>
      </c>
      <c r="H208" s="627"/>
      <c r="I208" s="625"/>
      <c r="J208" s="625"/>
      <c r="K208" s="625"/>
      <c r="L208" s="625"/>
      <c r="M208" s="632" t="s">
        <v>4048</v>
      </c>
      <c r="N208" s="628"/>
      <c r="O208" s="629"/>
      <c r="P208" s="630" t="s">
        <v>9485</v>
      </c>
      <c r="Q208" s="622">
        <v>1.3</v>
      </c>
      <c r="R208" s="631">
        <v>19.6</v>
      </c>
      <c r="S208" s="632"/>
      <c r="T208" s="639">
        <v>26.0</v>
      </c>
      <c r="U208" s="639">
        <v>26.0</v>
      </c>
      <c r="V208" s="634">
        <f t="array" ref="V208">_xlfn.XLOOKUP(T208, СПР.МОНТ[AWG], СПР.МОНТ[ГОСТ], "")</f>
        <v>0.12</v>
      </c>
      <c r="W208" s="634">
        <f t="array" ref="W208">_xlfn.XLOOKUP(U208, СПР.МОНТ[AWG], СПР.МОНТ[ГОСТ], "")</f>
        <v>0.12</v>
      </c>
      <c r="X208" s="632">
        <v>0.8</v>
      </c>
      <c r="Y208" s="632">
        <v>1.2</v>
      </c>
      <c r="Z208" s="632" t="s">
        <v>7223</v>
      </c>
      <c r="AA208" s="632">
        <v>3.0</v>
      </c>
      <c r="AB208" s="635" t="s">
        <v>7642</v>
      </c>
      <c r="AC208" s="636" t="s">
        <v>7643</v>
      </c>
    </row>
    <row r="209">
      <c r="A209" s="622" t="s">
        <v>7047</v>
      </c>
      <c r="B209" s="623" t="s">
        <v>3885</v>
      </c>
      <c r="C209" s="624" t="s">
        <v>4119</v>
      </c>
      <c r="D209" s="625">
        <v>90119.0</v>
      </c>
      <c r="E209" s="625">
        <v>2.54</v>
      </c>
      <c r="F209" s="625" t="s">
        <v>3308</v>
      </c>
      <c r="G209" s="626" t="s">
        <v>7640</v>
      </c>
      <c r="H209" s="627"/>
      <c r="I209" s="625"/>
      <c r="J209" s="627"/>
      <c r="K209" s="627"/>
      <c r="L209" s="627"/>
      <c r="M209" s="632" t="s">
        <v>4048</v>
      </c>
      <c r="N209" s="628"/>
      <c r="O209" s="629"/>
      <c r="P209" s="630" t="s">
        <v>9486</v>
      </c>
      <c r="Q209" s="622">
        <v>1.55</v>
      </c>
      <c r="R209" s="631">
        <v>9.8</v>
      </c>
      <c r="S209" s="632"/>
      <c r="T209" s="639">
        <v>28.0</v>
      </c>
      <c r="U209" s="639">
        <v>28.0</v>
      </c>
      <c r="V209" s="634">
        <f t="array" ref="V209">_xlfn.XLOOKUP(T209, СПР.МОНТ[AWG], СПР.МОНТ[ГОСТ], "")</f>
        <v>0.08</v>
      </c>
      <c r="W209" s="634">
        <f t="array" ref="W209">_xlfn.XLOOKUP(U209, СПР.МОНТ[AWG], СПР.МОНТ[ГОСТ], "")</f>
        <v>0.08</v>
      </c>
      <c r="X209" s="632">
        <v>0.8</v>
      </c>
      <c r="Y209" s="632">
        <v>1.2</v>
      </c>
      <c r="Z209" s="632" t="s">
        <v>7223</v>
      </c>
      <c r="AA209" s="632">
        <v>3.0</v>
      </c>
      <c r="AB209" s="635" t="s">
        <v>7642</v>
      </c>
      <c r="AC209" s="636" t="s">
        <v>7643</v>
      </c>
    </row>
    <row r="210">
      <c r="A210" s="622" t="s">
        <v>7047</v>
      </c>
      <c r="B210" s="623" t="s">
        <v>3885</v>
      </c>
      <c r="C210" s="624" t="s">
        <v>4119</v>
      </c>
      <c r="D210" s="625">
        <v>90119.0</v>
      </c>
      <c r="E210" s="625">
        <v>2.54</v>
      </c>
      <c r="F210" s="625" t="s">
        <v>3308</v>
      </c>
      <c r="G210" s="626" t="s">
        <v>7644</v>
      </c>
      <c r="H210" s="627"/>
      <c r="I210" s="625"/>
      <c r="J210" s="625"/>
      <c r="K210" s="625"/>
      <c r="L210" s="625"/>
      <c r="M210" s="632" t="s">
        <v>4048</v>
      </c>
      <c r="N210" s="628"/>
      <c r="O210" s="629"/>
      <c r="P210" s="630" t="s">
        <v>9485</v>
      </c>
      <c r="Q210" s="622">
        <v>1.3</v>
      </c>
      <c r="R210" s="631">
        <v>19.6</v>
      </c>
      <c r="S210" s="632"/>
      <c r="T210" s="639">
        <v>26.0</v>
      </c>
      <c r="U210" s="639">
        <v>26.0</v>
      </c>
      <c r="V210" s="634">
        <f t="array" ref="V210">_xlfn.XLOOKUP(T210, СПР.МОНТ[AWG], СПР.МОНТ[ГОСТ], "")</f>
        <v>0.12</v>
      </c>
      <c r="W210" s="634">
        <f t="array" ref="W210">_xlfn.XLOOKUP(U210, СПР.МОНТ[AWG], СПР.МОНТ[ГОСТ], "")</f>
        <v>0.12</v>
      </c>
      <c r="X210" s="632">
        <v>0.8</v>
      </c>
      <c r="Y210" s="632">
        <v>1.2</v>
      </c>
      <c r="Z210" s="632" t="s">
        <v>7522</v>
      </c>
      <c r="AA210" s="632">
        <v>3.0</v>
      </c>
      <c r="AB210" s="635" t="s">
        <v>7645</v>
      </c>
      <c r="AC210" s="636" t="s">
        <v>7643</v>
      </c>
    </row>
    <row r="211">
      <c r="A211" s="622" t="s">
        <v>7047</v>
      </c>
      <c r="B211" s="623" t="s">
        <v>3885</v>
      </c>
      <c r="C211" s="624" t="s">
        <v>4119</v>
      </c>
      <c r="D211" s="625">
        <v>90119.0</v>
      </c>
      <c r="E211" s="625">
        <v>2.54</v>
      </c>
      <c r="F211" s="625" t="s">
        <v>3308</v>
      </c>
      <c r="G211" s="626" t="s">
        <v>7644</v>
      </c>
      <c r="H211" s="627"/>
      <c r="I211" s="625"/>
      <c r="J211" s="627"/>
      <c r="K211" s="627"/>
      <c r="L211" s="627"/>
      <c r="M211" s="632" t="s">
        <v>4048</v>
      </c>
      <c r="N211" s="628"/>
      <c r="O211" s="629"/>
      <c r="P211" s="630" t="s">
        <v>9486</v>
      </c>
      <c r="Q211" s="622">
        <v>1.55</v>
      </c>
      <c r="R211" s="631">
        <v>9.8</v>
      </c>
      <c r="S211" s="632"/>
      <c r="T211" s="639">
        <v>28.0</v>
      </c>
      <c r="U211" s="639">
        <v>28.0</v>
      </c>
      <c r="V211" s="634">
        <f t="array" ref="V211">_xlfn.XLOOKUP(T211, СПР.МОНТ[AWG], СПР.МОНТ[ГОСТ], "")</f>
        <v>0.08</v>
      </c>
      <c r="W211" s="634">
        <f t="array" ref="W211">_xlfn.XLOOKUP(U211, СПР.МОНТ[AWG], СПР.МОНТ[ГОСТ], "")</f>
        <v>0.08</v>
      </c>
      <c r="X211" s="632">
        <v>0.8</v>
      </c>
      <c r="Y211" s="632">
        <v>1.2</v>
      </c>
      <c r="Z211" s="632" t="s">
        <v>7522</v>
      </c>
      <c r="AA211" s="632">
        <v>3.0</v>
      </c>
      <c r="AB211" s="635" t="s">
        <v>7645</v>
      </c>
      <c r="AC211" s="636" t="s">
        <v>7643</v>
      </c>
    </row>
    <row r="212">
      <c r="A212" s="622" t="s">
        <v>7047</v>
      </c>
      <c r="B212" s="623" t="s">
        <v>3885</v>
      </c>
      <c r="C212" s="624" t="s">
        <v>4119</v>
      </c>
      <c r="D212" s="625">
        <v>90119.0</v>
      </c>
      <c r="E212" s="625">
        <v>2.54</v>
      </c>
      <c r="F212" s="625" t="s">
        <v>3308</v>
      </c>
      <c r="G212" s="626" t="s">
        <v>7646</v>
      </c>
      <c r="H212" s="627"/>
      <c r="I212" s="625"/>
      <c r="J212" s="625"/>
      <c r="K212" s="625"/>
      <c r="L212" s="625"/>
      <c r="M212" s="632" t="s">
        <v>4048</v>
      </c>
      <c r="N212" s="628"/>
      <c r="O212" s="629"/>
      <c r="P212" s="630" t="s">
        <v>9485</v>
      </c>
      <c r="Q212" s="622">
        <v>1.3</v>
      </c>
      <c r="R212" s="631">
        <v>19.6</v>
      </c>
      <c r="S212" s="632"/>
      <c r="T212" s="639">
        <v>26.0</v>
      </c>
      <c r="U212" s="639">
        <v>26.0</v>
      </c>
      <c r="V212" s="634">
        <f t="array" ref="V212">_xlfn.XLOOKUP(T212, СПР.МОНТ[AWG], СПР.МОНТ[ГОСТ], "")</f>
        <v>0.12</v>
      </c>
      <c r="W212" s="634">
        <f t="array" ref="W212">_xlfn.XLOOKUP(U212, СПР.МОНТ[AWG], СПР.МОНТ[ГОСТ], "")</f>
        <v>0.12</v>
      </c>
      <c r="X212" s="632">
        <v>0.8</v>
      </c>
      <c r="Y212" s="632">
        <v>1.2</v>
      </c>
      <c r="Z212" s="632" t="s">
        <v>7511</v>
      </c>
      <c r="AA212" s="632">
        <v>3.0</v>
      </c>
      <c r="AB212" s="635" t="s">
        <v>7647</v>
      </c>
      <c r="AC212" s="636" t="s">
        <v>7643</v>
      </c>
    </row>
    <row r="213">
      <c r="A213" s="622" t="s">
        <v>7047</v>
      </c>
      <c r="B213" s="623" t="s">
        <v>3885</v>
      </c>
      <c r="C213" s="624" t="s">
        <v>4119</v>
      </c>
      <c r="D213" s="625">
        <v>90119.0</v>
      </c>
      <c r="E213" s="625">
        <v>2.54</v>
      </c>
      <c r="F213" s="625" t="s">
        <v>3308</v>
      </c>
      <c r="G213" s="626" t="s">
        <v>7646</v>
      </c>
      <c r="H213" s="627"/>
      <c r="I213" s="625"/>
      <c r="J213" s="627"/>
      <c r="K213" s="627"/>
      <c r="L213" s="627"/>
      <c r="M213" s="632" t="s">
        <v>4048</v>
      </c>
      <c r="N213" s="628"/>
      <c r="O213" s="629"/>
      <c r="P213" s="630" t="s">
        <v>9486</v>
      </c>
      <c r="Q213" s="622">
        <v>1.55</v>
      </c>
      <c r="R213" s="631">
        <v>9.8</v>
      </c>
      <c r="S213" s="632"/>
      <c r="T213" s="639">
        <v>28.0</v>
      </c>
      <c r="U213" s="639">
        <v>28.0</v>
      </c>
      <c r="V213" s="634">
        <f t="array" ref="V213">_xlfn.XLOOKUP(T213, СПР.МОНТ[AWG], СПР.МОНТ[ГОСТ], "")</f>
        <v>0.08</v>
      </c>
      <c r="W213" s="634">
        <f t="array" ref="W213">_xlfn.XLOOKUP(U213, СПР.МОНТ[AWG], СПР.МОНТ[ГОСТ], "")</f>
        <v>0.08</v>
      </c>
      <c r="X213" s="632">
        <v>0.8</v>
      </c>
      <c r="Y213" s="632">
        <v>1.2</v>
      </c>
      <c r="Z213" s="632" t="s">
        <v>7511</v>
      </c>
      <c r="AA213" s="632">
        <v>3.0</v>
      </c>
      <c r="AB213" s="635" t="s">
        <v>7647</v>
      </c>
      <c r="AC213" s="636" t="s">
        <v>7643</v>
      </c>
    </row>
    <row r="214">
      <c r="A214" s="622" t="s">
        <v>7047</v>
      </c>
      <c r="B214" s="623" t="s">
        <v>3306</v>
      </c>
      <c r="C214" s="679" t="s">
        <v>9487</v>
      </c>
      <c r="D214" s="625" t="s">
        <v>9488</v>
      </c>
      <c r="E214" s="625">
        <v>2.54</v>
      </c>
      <c r="F214" s="625" t="s">
        <v>3308</v>
      </c>
      <c r="G214" s="626" t="s">
        <v>3345</v>
      </c>
      <c r="H214" s="627"/>
      <c r="I214" s="622" t="s">
        <v>3346</v>
      </c>
      <c r="J214" s="622" t="b">
        <v>0</v>
      </c>
      <c r="K214" s="622" t="b">
        <v>1</v>
      </c>
      <c r="L214" s="625"/>
      <c r="M214" s="631">
        <v>3.5</v>
      </c>
      <c r="N214" s="624"/>
      <c r="O214" s="624"/>
      <c r="P214" s="680"/>
      <c r="Q214" s="627"/>
      <c r="R214" s="632"/>
      <c r="S214" s="632"/>
      <c r="T214" s="681">
        <v>28.0</v>
      </c>
      <c r="U214" s="681">
        <v>24.0</v>
      </c>
      <c r="V214" s="634">
        <f t="array" ref="V214">_xlfn.XLOOKUP(T214, СПР.МОНТ[AWG], СПР.МОНТ[ГОСТ], "")</f>
        <v>0.08</v>
      </c>
      <c r="W214" s="634">
        <f t="array" ref="W214">_xlfn.XLOOKUP(U214, СПР.МОНТ[AWG], СПР.МОНТ[ГОСТ], "")</f>
        <v>0.2</v>
      </c>
      <c r="X214" s="632">
        <v>1.0</v>
      </c>
      <c r="Y214" s="632">
        <v>1.5</v>
      </c>
      <c r="Z214" s="632" t="s">
        <v>7223</v>
      </c>
      <c r="AA214" s="632">
        <v>3.0</v>
      </c>
      <c r="AB214" s="635" t="s">
        <v>7224</v>
      </c>
      <c r="AC214" s="636"/>
    </row>
    <row r="215">
      <c r="A215" s="622" t="s">
        <v>7047</v>
      </c>
      <c r="B215" s="623" t="s">
        <v>3306</v>
      </c>
      <c r="C215" s="679" t="s">
        <v>9487</v>
      </c>
      <c r="D215" s="625" t="s">
        <v>9488</v>
      </c>
      <c r="E215" s="625">
        <v>2.54</v>
      </c>
      <c r="F215" s="625" t="s">
        <v>3308</v>
      </c>
      <c r="G215" s="626" t="s">
        <v>3348</v>
      </c>
      <c r="H215" s="627"/>
      <c r="I215" s="625"/>
      <c r="J215" s="625"/>
      <c r="K215" s="625"/>
      <c r="L215" s="625"/>
      <c r="M215" s="632"/>
      <c r="N215" s="624"/>
      <c r="O215" s="624"/>
      <c r="P215" s="680"/>
      <c r="Q215" s="627"/>
      <c r="R215" s="632"/>
      <c r="S215" s="632"/>
      <c r="T215" s="681">
        <v>28.0</v>
      </c>
      <c r="U215" s="681">
        <v>24.0</v>
      </c>
      <c r="V215" s="634">
        <f t="array" ref="V215">_xlfn.XLOOKUP(T215, СПР.МОНТ[AWG], СПР.МОНТ[ГОСТ], "")</f>
        <v>0.08</v>
      </c>
      <c r="W215" s="634">
        <f t="array" ref="W215">_xlfn.XLOOKUP(U215, СПР.МОНТ[AWG], СПР.МОНТ[ГОСТ], "")</f>
        <v>0.2</v>
      </c>
      <c r="X215" s="632">
        <v>1.0</v>
      </c>
      <c r="Y215" s="632">
        <v>1.5</v>
      </c>
      <c r="Z215" s="632" t="s">
        <v>7225</v>
      </c>
      <c r="AA215" s="632">
        <v>3.0</v>
      </c>
      <c r="AB215" s="635" t="s">
        <v>7224</v>
      </c>
      <c r="AC215" s="636"/>
    </row>
    <row r="216">
      <c r="A216" s="622" t="s">
        <v>7047</v>
      </c>
      <c r="B216" s="623" t="s">
        <v>3306</v>
      </c>
      <c r="C216" s="674" t="s">
        <v>9489</v>
      </c>
      <c r="D216" s="625" t="s">
        <v>9490</v>
      </c>
      <c r="E216" s="625">
        <v>2.54</v>
      </c>
      <c r="F216" s="625" t="s">
        <v>3308</v>
      </c>
      <c r="G216" s="626" t="s">
        <v>3345</v>
      </c>
      <c r="H216" s="627"/>
      <c r="I216" s="622" t="s">
        <v>3346</v>
      </c>
      <c r="J216" s="622" t="b">
        <v>0</v>
      </c>
      <c r="K216" s="622" t="b">
        <v>1</v>
      </c>
      <c r="L216" s="625"/>
      <c r="M216" s="631">
        <v>3.5</v>
      </c>
      <c r="N216" s="624"/>
      <c r="O216" s="624"/>
      <c r="P216" s="680"/>
      <c r="Q216" s="627"/>
      <c r="R216" s="632"/>
      <c r="S216" s="632"/>
      <c r="T216" s="681">
        <v>28.0</v>
      </c>
      <c r="U216" s="681">
        <v>24.0</v>
      </c>
      <c r="V216" s="634">
        <f t="array" ref="V216">_xlfn.XLOOKUP(T216, СПР.МОНТ[AWG], СПР.МОНТ[ГОСТ], "")</f>
        <v>0.08</v>
      </c>
      <c r="W216" s="634">
        <f t="array" ref="W216">_xlfn.XLOOKUP(U216, СПР.МОНТ[AWG], СПР.МОНТ[ГОСТ], "")</f>
        <v>0.2</v>
      </c>
      <c r="X216" s="632">
        <v>1.0</v>
      </c>
      <c r="Y216" s="632">
        <v>1.5</v>
      </c>
      <c r="Z216" s="632" t="s">
        <v>7223</v>
      </c>
      <c r="AA216" s="632">
        <v>3.0</v>
      </c>
      <c r="AB216" s="635" t="s">
        <v>7224</v>
      </c>
      <c r="AC216" s="636"/>
    </row>
    <row r="217">
      <c r="A217" s="622" t="s">
        <v>7047</v>
      </c>
      <c r="B217" s="623" t="s">
        <v>3306</v>
      </c>
      <c r="C217" s="679" t="s">
        <v>9489</v>
      </c>
      <c r="D217" s="625" t="s">
        <v>9490</v>
      </c>
      <c r="E217" s="625">
        <v>2.54</v>
      </c>
      <c r="F217" s="625" t="s">
        <v>3308</v>
      </c>
      <c r="G217" s="626" t="s">
        <v>3348</v>
      </c>
      <c r="H217" s="627"/>
      <c r="I217" s="625"/>
      <c r="J217" s="625"/>
      <c r="K217" s="625"/>
      <c r="L217" s="625"/>
      <c r="M217" s="632"/>
      <c r="N217" s="624"/>
      <c r="O217" s="624"/>
      <c r="P217" s="680"/>
      <c r="Q217" s="627"/>
      <c r="R217" s="632"/>
      <c r="S217" s="632"/>
      <c r="T217" s="681">
        <v>28.0</v>
      </c>
      <c r="U217" s="681">
        <v>24.0</v>
      </c>
      <c r="V217" s="634">
        <f t="array" ref="V217">_xlfn.XLOOKUP(T217, СПР.МОНТ[AWG], СПР.МОНТ[ГОСТ], "")</f>
        <v>0.08</v>
      </c>
      <c r="W217" s="634">
        <f t="array" ref="W217">_xlfn.XLOOKUP(U217, СПР.МОНТ[AWG], СПР.МОНТ[ГОСТ], "")</f>
        <v>0.2</v>
      </c>
      <c r="X217" s="632">
        <v>1.0</v>
      </c>
      <c r="Y217" s="632">
        <v>1.5</v>
      </c>
      <c r="Z217" s="632" t="s">
        <v>7225</v>
      </c>
      <c r="AA217" s="632">
        <v>3.0</v>
      </c>
      <c r="AB217" s="635" t="s">
        <v>7224</v>
      </c>
      <c r="AC217" s="636"/>
    </row>
    <row r="218">
      <c r="A218" s="622" t="s">
        <v>7047</v>
      </c>
      <c r="B218" s="623" t="s">
        <v>4381</v>
      </c>
      <c r="C218" s="624" t="s">
        <v>4687</v>
      </c>
      <c r="D218" s="624" t="s">
        <v>4687</v>
      </c>
      <c r="E218" s="625">
        <v>2.54</v>
      </c>
      <c r="F218" s="625" t="s">
        <v>3308</v>
      </c>
      <c r="G218" s="626" t="s">
        <v>4694</v>
      </c>
      <c r="H218" s="627"/>
      <c r="I218" s="622" t="s">
        <v>4695</v>
      </c>
      <c r="J218" s="625"/>
      <c r="K218" s="625"/>
      <c r="L218" s="625"/>
      <c r="M218" s="632"/>
      <c r="N218" s="624"/>
      <c r="O218" s="624"/>
      <c r="P218" s="680"/>
      <c r="Q218" s="627"/>
      <c r="R218" s="632"/>
      <c r="S218" s="632"/>
      <c r="T218" s="682"/>
      <c r="U218" s="682"/>
      <c r="V218" s="634" t="str">
        <f t="array" ref="V218">_xlfn.XLOOKUP(T218, СПР.МОНТ[AWG], СПР.МОНТ[ГОСТ], "")</f>
        <v/>
      </c>
      <c r="W218" s="634" t="str">
        <f t="array" ref="W218">_xlfn.XLOOKUP(U218, СПР.МОНТ[AWG], СПР.МОНТ[ГОСТ], "")</f>
        <v/>
      </c>
      <c r="X218" s="632"/>
      <c r="Y218" s="632"/>
      <c r="Z218" s="632"/>
      <c r="AA218" s="632"/>
      <c r="AB218" s="635" t="s">
        <v>7978</v>
      </c>
      <c r="AC218" s="636"/>
    </row>
    <row r="219">
      <c r="A219" s="622" t="s">
        <v>7047</v>
      </c>
      <c r="B219" s="623" t="s">
        <v>4381</v>
      </c>
      <c r="C219" s="624" t="s">
        <v>4687</v>
      </c>
      <c r="D219" s="624" t="s">
        <v>4687</v>
      </c>
      <c r="E219" s="625">
        <v>2.54</v>
      </c>
      <c r="F219" s="625" t="s">
        <v>3308</v>
      </c>
      <c r="G219" s="626" t="s">
        <v>4688</v>
      </c>
      <c r="H219" s="627"/>
      <c r="I219" s="622" t="s">
        <v>4689</v>
      </c>
      <c r="J219" s="625"/>
      <c r="K219" s="625"/>
      <c r="L219" s="625"/>
      <c r="M219" s="632"/>
      <c r="N219" s="624"/>
      <c r="O219" s="624"/>
      <c r="P219" s="680"/>
      <c r="Q219" s="627"/>
      <c r="R219" s="632"/>
      <c r="S219" s="632"/>
      <c r="T219" s="682"/>
      <c r="U219" s="682"/>
      <c r="V219" s="634" t="str">
        <f t="array" ref="V219">_xlfn.XLOOKUP(T219, СПР.МОНТ[AWG], СПР.МОНТ[ГОСТ], "")</f>
        <v/>
      </c>
      <c r="W219" s="634" t="str">
        <f t="array" ref="W219">_xlfn.XLOOKUP(U219, СПР.МОНТ[AWG], СПР.МОНТ[ГОСТ], "")</f>
        <v/>
      </c>
      <c r="X219" s="632"/>
      <c r="Y219" s="632"/>
      <c r="Z219" s="632"/>
      <c r="AA219" s="632"/>
      <c r="AB219" s="635" t="s">
        <v>7987</v>
      </c>
      <c r="AC219" s="636"/>
    </row>
    <row r="220">
      <c r="A220" s="622" t="s">
        <v>7047</v>
      </c>
      <c r="B220" s="623" t="s">
        <v>3885</v>
      </c>
      <c r="C220" s="624" t="s">
        <v>4102</v>
      </c>
      <c r="D220" s="625">
        <v>87010.0</v>
      </c>
      <c r="E220" s="625">
        <v>2.5</v>
      </c>
      <c r="F220" s="625" t="s">
        <v>3308</v>
      </c>
      <c r="G220" s="626" t="s">
        <v>7869</v>
      </c>
      <c r="H220" s="627">
        <v>8701040.0</v>
      </c>
      <c r="I220" s="625"/>
      <c r="J220" s="625"/>
      <c r="K220" s="625"/>
      <c r="L220" s="625"/>
      <c r="M220" s="632" t="s">
        <v>4105</v>
      </c>
      <c r="N220" s="628"/>
      <c r="O220" s="629"/>
      <c r="P220" s="630" t="s">
        <v>9491</v>
      </c>
      <c r="Q220" s="622">
        <v>1.68</v>
      </c>
      <c r="R220" s="631">
        <v>44.48</v>
      </c>
      <c r="S220" s="632"/>
      <c r="T220" s="639">
        <v>22.0</v>
      </c>
      <c r="U220" s="639">
        <v>22.0</v>
      </c>
      <c r="V220" s="634">
        <f t="array" ref="V220">_xlfn.XLOOKUP(T220, СПР.МОНТ[AWG], СПР.МОНТ[ГОСТ], "")</f>
        <v>0.35</v>
      </c>
      <c r="W220" s="634">
        <f t="array" ref="W220">_xlfn.XLOOKUP(U220, СПР.МОНТ[AWG], СПР.МОНТ[ГОСТ], "")</f>
        <v>0.35</v>
      </c>
      <c r="X220" s="632">
        <v>1.2</v>
      </c>
      <c r="Y220" s="632">
        <v>1.8</v>
      </c>
      <c r="Z220" s="632" t="s">
        <v>7223</v>
      </c>
      <c r="AA220" s="632">
        <v>3.0</v>
      </c>
      <c r="AB220" s="635" t="s">
        <v>7871</v>
      </c>
      <c r="AC220" s="636" t="s">
        <v>7872</v>
      </c>
    </row>
    <row r="221">
      <c r="A221" s="622" t="s">
        <v>7047</v>
      </c>
      <c r="B221" s="623" t="s">
        <v>3885</v>
      </c>
      <c r="C221" s="624" t="s">
        <v>4102</v>
      </c>
      <c r="D221" s="625">
        <v>87010.0</v>
      </c>
      <c r="E221" s="625">
        <v>2.5</v>
      </c>
      <c r="F221" s="625" t="s">
        <v>3308</v>
      </c>
      <c r="G221" s="626" t="s">
        <v>7869</v>
      </c>
      <c r="H221" s="627">
        <v>8701040.0</v>
      </c>
      <c r="I221" s="625"/>
      <c r="J221" s="627"/>
      <c r="K221" s="627"/>
      <c r="L221" s="627"/>
      <c r="M221" s="632" t="s">
        <v>4105</v>
      </c>
      <c r="N221" s="628"/>
      <c r="O221" s="629"/>
      <c r="P221" s="630" t="s">
        <v>9492</v>
      </c>
      <c r="Q221" s="622">
        <v>1.57</v>
      </c>
      <c r="R221" s="631">
        <v>28.91</v>
      </c>
      <c r="S221" s="632"/>
      <c r="T221" s="639">
        <v>24.0</v>
      </c>
      <c r="U221" s="639">
        <v>24.0</v>
      </c>
      <c r="V221" s="634">
        <f t="array" ref="V221">_xlfn.XLOOKUP(T221, СПР.МОНТ[AWG], СПР.МОНТ[ГОСТ], "")</f>
        <v>0.2</v>
      </c>
      <c r="W221" s="634">
        <f t="array" ref="W221">_xlfn.XLOOKUP(U221, СПР.МОНТ[AWG], СПР.МОНТ[ГОСТ], "")</f>
        <v>0.2</v>
      </c>
      <c r="X221" s="632">
        <v>1.2</v>
      </c>
      <c r="Y221" s="632">
        <v>1.8</v>
      </c>
      <c r="Z221" s="632" t="s">
        <v>7223</v>
      </c>
      <c r="AA221" s="632">
        <v>3.0</v>
      </c>
      <c r="AB221" s="635" t="s">
        <v>7871</v>
      </c>
      <c r="AC221" s="636" t="s">
        <v>7872</v>
      </c>
    </row>
    <row r="222">
      <c r="A222" s="622" t="s">
        <v>7047</v>
      </c>
      <c r="B222" s="623" t="s">
        <v>3885</v>
      </c>
      <c r="C222" s="624" t="s">
        <v>4102</v>
      </c>
      <c r="D222" s="625">
        <v>87010.0</v>
      </c>
      <c r="E222" s="625">
        <v>2.5</v>
      </c>
      <c r="F222" s="625" t="s">
        <v>3308</v>
      </c>
      <c r="G222" s="626" t="s">
        <v>7869</v>
      </c>
      <c r="H222" s="627">
        <v>8701040.0</v>
      </c>
      <c r="I222" s="625"/>
      <c r="J222" s="627"/>
      <c r="K222" s="627"/>
      <c r="L222" s="627"/>
      <c r="M222" s="632" t="s">
        <v>4105</v>
      </c>
      <c r="N222" s="628"/>
      <c r="O222" s="629"/>
      <c r="P222" s="630" t="s">
        <v>9493</v>
      </c>
      <c r="Q222" s="622">
        <v>1.42</v>
      </c>
      <c r="R222" s="631">
        <v>17.79</v>
      </c>
      <c r="S222" s="632"/>
      <c r="T222" s="639">
        <v>26.0</v>
      </c>
      <c r="U222" s="639">
        <v>26.0</v>
      </c>
      <c r="V222" s="634">
        <f t="array" ref="V222">_xlfn.XLOOKUP(T222, СПР.МОНТ[AWG], СПР.МОНТ[ГОСТ], "")</f>
        <v>0.12</v>
      </c>
      <c r="W222" s="634">
        <f t="array" ref="W222">_xlfn.XLOOKUP(U222, СПР.МОНТ[AWG], СПР.МОНТ[ГОСТ], "")</f>
        <v>0.12</v>
      </c>
      <c r="X222" s="632">
        <v>1.2</v>
      </c>
      <c r="Y222" s="632">
        <v>1.8</v>
      </c>
      <c r="Z222" s="632" t="s">
        <v>7223</v>
      </c>
      <c r="AA222" s="632">
        <v>3.0</v>
      </c>
      <c r="AB222" s="635" t="s">
        <v>7871</v>
      </c>
      <c r="AC222" s="636" t="s">
        <v>7872</v>
      </c>
    </row>
    <row r="223">
      <c r="A223" s="622" t="s">
        <v>7047</v>
      </c>
      <c r="B223" s="623" t="s">
        <v>3885</v>
      </c>
      <c r="C223" s="624" t="s">
        <v>4102</v>
      </c>
      <c r="D223" s="625">
        <v>87010.0</v>
      </c>
      <c r="E223" s="625">
        <v>2.5</v>
      </c>
      <c r="F223" s="625" t="s">
        <v>3308</v>
      </c>
      <c r="G223" s="626" t="s">
        <v>7869</v>
      </c>
      <c r="H223" s="627">
        <v>8701040.0</v>
      </c>
      <c r="I223" s="625"/>
      <c r="J223" s="627"/>
      <c r="K223" s="627"/>
      <c r="L223" s="627"/>
      <c r="M223" s="632" t="s">
        <v>4105</v>
      </c>
      <c r="N223" s="628"/>
      <c r="O223" s="629"/>
      <c r="P223" s="630" t="s">
        <v>9494</v>
      </c>
      <c r="Q223" s="622">
        <v>1.42</v>
      </c>
      <c r="R223" s="631">
        <v>11.12</v>
      </c>
      <c r="S223" s="632"/>
      <c r="T223" s="639">
        <v>28.0</v>
      </c>
      <c r="U223" s="639">
        <v>28.0</v>
      </c>
      <c r="V223" s="634">
        <f t="array" ref="V223">_xlfn.XLOOKUP(T223, СПР.МОНТ[AWG], СПР.МОНТ[ГОСТ], "")</f>
        <v>0.08</v>
      </c>
      <c r="W223" s="634">
        <f t="array" ref="W223">_xlfn.XLOOKUP(U223, СПР.МОНТ[AWG], СПР.МОНТ[ГОСТ], "")</f>
        <v>0.08</v>
      </c>
      <c r="X223" s="632">
        <v>1.2</v>
      </c>
      <c r="Y223" s="632">
        <v>1.8</v>
      </c>
      <c r="Z223" s="632" t="s">
        <v>7223</v>
      </c>
      <c r="AA223" s="632">
        <v>3.0</v>
      </c>
      <c r="AB223" s="635" t="s">
        <v>7871</v>
      </c>
      <c r="AC223" s="636" t="s">
        <v>7872</v>
      </c>
    </row>
    <row r="224">
      <c r="A224" s="622" t="s">
        <v>7047</v>
      </c>
      <c r="B224" s="623" t="s">
        <v>3524</v>
      </c>
      <c r="C224" s="624" t="s">
        <v>3537</v>
      </c>
      <c r="D224" s="625" t="s">
        <v>3536</v>
      </c>
      <c r="E224" s="625">
        <v>2.5</v>
      </c>
      <c r="F224" s="625" t="s">
        <v>3308</v>
      </c>
      <c r="G224" s="626" t="s">
        <v>3538</v>
      </c>
      <c r="H224" s="627"/>
      <c r="I224" s="638" t="s">
        <v>3539</v>
      </c>
      <c r="J224" s="625"/>
      <c r="K224" s="622" t="b">
        <v>1</v>
      </c>
      <c r="L224" s="622" t="b">
        <v>1</v>
      </c>
      <c r="M224" s="624" t="s">
        <v>7357</v>
      </c>
      <c r="N224" s="628"/>
      <c r="O224" s="629"/>
      <c r="P224" s="630" t="s">
        <v>9458</v>
      </c>
      <c r="Q224" s="627"/>
      <c r="R224" s="631">
        <v>49.0</v>
      </c>
      <c r="S224" s="632"/>
      <c r="T224" s="633">
        <v>22.0</v>
      </c>
      <c r="U224" s="633">
        <v>22.0</v>
      </c>
      <c r="V224" s="634">
        <f t="array" ref="V224">_xlfn.XLOOKUP(T224, СПР.МОНТ[AWG], СПР.МОНТ[ГОСТ], "")</f>
        <v>0.35</v>
      </c>
      <c r="W224" s="634">
        <f t="array" ref="W224">_xlfn.XLOOKUP(U224, СПР.МОНТ[AWG], СПР.МОНТ[ГОСТ], "")</f>
        <v>0.35</v>
      </c>
      <c r="X224" s="632">
        <v>1.0</v>
      </c>
      <c r="Y224" s="632">
        <v>1.9</v>
      </c>
      <c r="Z224" s="632" t="s">
        <v>7223</v>
      </c>
      <c r="AA224" s="632">
        <v>3.0</v>
      </c>
      <c r="AB224" s="635" t="s">
        <v>7360</v>
      </c>
      <c r="AC224" s="636" t="s">
        <v>7361</v>
      </c>
    </row>
    <row r="225">
      <c r="A225" s="622" t="s">
        <v>7047</v>
      </c>
      <c r="B225" s="623" t="s">
        <v>3524</v>
      </c>
      <c r="C225" s="624" t="s">
        <v>3537</v>
      </c>
      <c r="D225" s="625" t="s">
        <v>3536</v>
      </c>
      <c r="E225" s="625">
        <v>2.5</v>
      </c>
      <c r="F225" s="625" t="s">
        <v>3308</v>
      </c>
      <c r="G225" s="626" t="s">
        <v>3538</v>
      </c>
      <c r="H225" s="627"/>
      <c r="I225" s="638" t="s">
        <v>3539</v>
      </c>
      <c r="J225" s="627"/>
      <c r="K225" s="622" t="b">
        <v>1</v>
      </c>
      <c r="L225" s="622" t="b">
        <v>1</v>
      </c>
      <c r="M225" s="624" t="s">
        <v>7357</v>
      </c>
      <c r="N225" s="628"/>
      <c r="O225" s="629"/>
      <c r="P225" s="630" t="s">
        <v>9459</v>
      </c>
      <c r="Q225" s="627"/>
      <c r="R225" s="631">
        <v>29.4</v>
      </c>
      <c r="S225" s="632"/>
      <c r="T225" s="633">
        <v>24.0</v>
      </c>
      <c r="U225" s="633">
        <v>24.0</v>
      </c>
      <c r="V225" s="634">
        <f t="array" ref="V225">_xlfn.XLOOKUP(T225, СПР.МОНТ[AWG], СПР.МОНТ[ГОСТ], "")</f>
        <v>0.2</v>
      </c>
      <c r="W225" s="634">
        <f t="array" ref="W225">_xlfn.XLOOKUP(U225, СПР.МОНТ[AWG], СПР.МОНТ[ГОСТ], "")</f>
        <v>0.2</v>
      </c>
      <c r="X225" s="632">
        <v>1.0</v>
      </c>
      <c r="Y225" s="632">
        <v>1.9</v>
      </c>
      <c r="Z225" s="632" t="s">
        <v>7223</v>
      </c>
      <c r="AA225" s="632">
        <v>3.0</v>
      </c>
      <c r="AB225" s="635" t="s">
        <v>7360</v>
      </c>
      <c r="AC225" s="636" t="s">
        <v>7361</v>
      </c>
    </row>
    <row r="226">
      <c r="A226" s="622" t="s">
        <v>7047</v>
      </c>
      <c r="B226" s="623" t="s">
        <v>3524</v>
      </c>
      <c r="C226" s="624" t="s">
        <v>3537</v>
      </c>
      <c r="D226" s="625" t="s">
        <v>3536</v>
      </c>
      <c r="E226" s="625">
        <v>2.5</v>
      </c>
      <c r="F226" s="625" t="s">
        <v>3308</v>
      </c>
      <c r="G226" s="626" t="s">
        <v>3538</v>
      </c>
      <c r="H226" s="627"/>
      <c r="I226" s="638" t="s">
        <v>3539</v>
      </c>
      <c r="J226" s="627"/>
      <c r="K226" s="622" t="b">
        <v>1</v>
      </c>
      <c r="L226" s="622" t="b">
        <v>1</v>
      </c>
      <c r="M226" s="624" t="s">
        <v>7357</v>
      </c>
      <c r="N226" s="628"/>
      <c r="O226" s="629"/>
      <c r="P226" s="630" t="s">
        <v>9495</v>
      </c>
      <c r="Q226" s="627"/>
      <c r="R226" s="631">
        <v>19.6</v>
      </c>
      <c r="S226" s="632"/>
      <c r="T226" s="633">
        <v>26.0</v>
      </c>
      <c r="U226" s="633">
        <v>26.0</v>
      </c>
      <c r="V226" s="634">
        <f t="array" ref="V226">_xlfn.XLOOKUP(T226, СПР.МОНТ[AWG], СПР.МОНТ[ГОСТ], "")</f>
        <v>0.12</v>
      </c>
      <c r="W226" s="634">
        <f t="array" ref="W226">_xlfn.XLOOKUP(U226, СПР.МОНТ[AWG], СПР.МОНТ[ГОСТ], "")</f>
        <v>0.12</v>
      </c>
      <c r="X226" s="632">
        <v>1.0</v>
      </c>
      <c r="Y226" s="632">
        <v>1.9</v>
      </c>
      <c r="Z226" s="632" t="s">
        <v>7223</v>
      </c>
      <c r="AA226" s="632">
        <v>3.0</v>
      </c>
      <c r="AB226" s="635" t="s">
        <v>7360</v>
      </c>
      <c r="AC226" s="636" t="s">
        <v>7361</v>
      </c>
    </row>
    <row r="227">
      <c r="A227" s="622" t="s">
        <v>7047</v>
      </c>
      <c r="B227" s="623" t="s">
        <v>3524</v>
      </c>
      <c r="C227" s="624" t="s">
        <v>3537</v>
      </c>
      <c r="D227" s="625" t="s">
        <v>3536</v>
      </c>
      <c r="E227" s="625">
        <v>2.5</v>
      </c>
      <c r="F227" s="625" t="s">
        <v>3308</v>
      </c>
      <c r="G227" s="626" t="s">
        <v>3538</v>
      </c>
      <c r="H227" s="627"/>
      <c r="I227" s="638" t="s">
        <v>3539</v>
      </c>
      <c r="J227" s="627"/>
      <c r="K227" s="622" t="b">
        <v>1</v>
      </c>
      <c r="L227" s="622" t="b">
        <v>1</v>
      </c>
      <c r="M227" s="624" t="s">
        <v>7357</v>
      </c>
      <c r="N227" s="628"/>
      <c r="O227" s="629"/>
      <c r="P227" s="630" t="s">
        <v>9496</v>
      </c>
      <c r="Q227" s="627"/>
      <c r="R227" s="631">
        <v>9.8</v>
      </c>
      <c r="S227" s="632"/>
      <c r="T227" s="633">
        <v>28.0</v>
      </c>
      <c r="U227" s="633">
        <v>28.0</v>
      </c>
      <c r="V227" s="634">
        <f t="array" ref="V227">_xlfn.XLOOKUP(T227, СПР.МОНТ[AWG], СПР.МОНТ[ГОСТ], "")</f>
        <v>0.08</v>
      </c>
      <c r="W227" s="634">
        <f t="array" ref="W227">_xlfn.XLOOKUP(U227, СПР.МОНТ[AWG], СПР.МОНТ[ГОСТ], "")</f>
        <v>0.08</v>
      </c>
      <c r="X227" s="632">
        <v>1.0</v>
      </c>
      <c r="Y227" s="632">
        <v>1.9</v>
      </c>
      <c r="Z227" s="632" t="s">
        <v>7223</v>
      </c>
      <c r="AA227" s="632">
        <v>3.0</v>
      </c>
      <c r="AB227" s="635" t="s">
        <v>7360</v>
      </c>
      <c r="AC227" s="636" t="s">
        <v>7361</v>
      </c>
    </row>
    <row r="228">
      <c r="A228" s="622" t="s">
        <v>7047</v>
      </c>
      <c r="B228" s="623" t="s">
        <v>3524</v>
      </c>
      <c r="C228" s="624" t="s">
        <v>3537</v>
      </c>
      <c r="D228" s="625" t="s">
        <v>3536</v>
      </c>
      <c r="E228" s="625">
        <v>2.5</v>
      </c>
      <c r="F228" s="625" t="s">
        <v>3308</v>
      </c>
      <c r="G228" s="626" t="s">
        <v>3538</v>
      </c>
      <c r="H228" s="627"/>
      <c r="I228" s="638" t="s">
        <v>3539</v>
      </c>
      <c r="J228" s="627"/>
      <c r="K228" s="622" t="b">
        <v>1</v>
      </c>
      <c r="L228" s="622" t="b">
        <v>1</v>
      </c>
      <c r="M228" s="624" t="s">
        <v>7357</v>
      </c>
      <c r="N228" s="628"/>
      <c r="O228" s="629"/>
      <c r="P228" s="630" t="s">
        <v>9474</v>
      </c>
      <c r="Q228" s="627"/>
      <c r="R228" s="631">
        <v>4.9</v>
      </c>
      <c r="S228" s="632"/>
      <c r="T228" s="633">
        <v>30.0</v>
      </c>
      <c r="U228" s="633">
        <v>30.0</v>
      </c>
      <c r="V228" s="634">
        <f t="array" ref="V228">_xlfn.XLOOKUP(T228, СПР.МОНТ[AWG], СПР.МОНТ[ГОСТ], "")</f>
        <v>0.05</v>
      </c>
      <c r="W228" s="634">
        <f t="array" ref="W228">_xlfn.XLOOKUP(U228, СПР.МОНТ[AWG], СПР.МОНТ[ГОСТ], "")</f>
        <v>0.05</v>
      </c>
      <c r="X228" s="632">
        <v>1.0</v>
      </c>
      <c r="Y228" s="632">
        <v>1.9</v>
      </c>
      <c r="Z228" s="632" t="s">
        <v>7223</v>
      </c>
      <c r="AA228" s="632">
        <v>3.0</v>
      </c>
      <c r="AB228" s="635" t="s">
        <v>7360</v>
      </c>
      <c r="AC228" s="636" t="s">
        <v>7361</v>
      </c>
    </row>
    <row r="229">
      <c r="A229" s="622" t="s">
        <v>7047</v>
      </c>
      <c r="B229" s="623" t="s">
        <v>3524</v>
      </c>
      <c r="C229" s="624" t="s">
        <v>3537</v>
      </c>
      <c r="D229" s="625" t="s">
        <v>3536</v>
      </c>
      <c r="E229" s="625">
        <v>2.5</v>
      </c>
      <c r="F229" s="625" t="s">
        <v>3308</v>
      </c>
      <c r="G229" s="626" t="s">
        <v>3543</v>
      </c>
      <c r="H229" s="627"/>
      <c r="I229" s="683" t="s">
        <v>3544</v>
      </c>
      <c r="J229" s="625"/>
      <c r="K229" s="622" t="b">
        <v>1</v>
      </c>
      <c r="L229" s="622" t="b">
        <v>1</v>
      </c>
      <c r="M229" s="624" t="s">
        <v>7357</v>
      </c>
      <c r="N229" s="628"/>
      <c r="O229" s="629"/>
      <c r="P229" s="630" t="s">
        <v>9496</v>
      </c>
      <c r="Q229" s="627"/>
      <c r="R229" s="632"/>
      <c r="S229" s="632"/>
      <c r="T229" s="633">
        <v>28.0</v>
      </c>
      <c r="U229" s="633">
        <v>28.0</v>
      </c>
      <c r="V229" s="634">
        <f t="array" ref="V229">_xlfn.XLOOKUP(T229, СПР.МОНТ[AWG], СПР.МОНТ[ГОСТ], "")</f>
        <v>0.08</v>
      </c>
      <c r="W229" s="634">
        <f t="array" ref="W229">_xlfn.XLOOKUP(U229, СПР.МОНТ[AWG], СПР.МОНТ[ГОСТ], "")</f>
        <v>0.08</v>
      </c>
      <c r="X229" s="632">
        <v>0.9</v>
      </c>
      <c r="Y229" s="632">
        <v>1.3</v>
      </c>
      <c r="Z229" s="632" t="s">
        <v>7223</v>
      </c>
      <c r="AA229" s="632">
        <v>3.0</v>
      </c>
      <c r="AB229" s="635" t="s">
        <v>7358</v>
      </c>
      <c r="AC229" s="636" t="s">
        <v>7359</v>
      </c>
    </row>
    <row r="230">
      <c r="A230" s="622" t="s">
        <v>7047</v>
      </c>
      <c r="B230" s="623" t="s">
        <v>3524</v>
      </c>
      <c r="C230" s="624" t="s">
        <v>3537</v>
      </c>
      <c r="D230" s="625" t="s">
        <v>3536</v>
      </c>
      <c r="E230" s="625">
        <v>2.5</v>
      </c>
      <c r="F230" s="625" t="s">
        <v>3308</v>
      </c>
      <c r="G230" s="626" t="s">
        <v>3543</v>
      </c>
      <c r="H230" s="627"/>
      <c r="I230" s="683" t="s">
        <v>3544</v>
      </c>
      <c r="J230" s="627"/>
      <c r="K230" s="622" t="b">
        <v>1</v>
      </c>
      <c r="L230" s="622" t="b">
        <v>1</v>
      </c>
      <c r="M230" s="624" t="s">
        <v>7357</v>
      </c>
      <c r="N230" s="628"/>
      <c r="O230" s="629"/>
      <c r="P230" s="630" t="s">
        <v>9474</v>
      </c>
      <c r="Q230" s="627"/>
      <c r="R230" s="632"/>
      <c r="S230" s="632"/>
      <c r="T230" s="633">
        <v>30.0</v>
      </c>
      <c r="U230" s="633">
        <v>30.0</v>
      </c>
      <c r="V230" s="634">
        <f t="array" ref="V230">_xlfn.XLOOKUP(T230, СПР.МОНТ[AWG], СПР.МОНТ[ГОСТ], "")</f>
        <v>0.05</v>
      </c>
      <c r="W230" s="634">
        <f t="array" ref="W230">_xlfn.XLOOKUP(U230, СПР.МОНТ[AWG], СПР.МОНТ[ГОСТ], "")</f>
        <v>0.05</v>
      </c>
      <c r="X230" s="632">
        <v>0.9</v>
      </c>
      <c r="Y230" s="632">
        <v>1.3</v>
      </c>
      <c r="Z230" s="632" t="s">
        <v>7223</v>
      </c>
      <c r="AA230" s="632">
        <v>3.0</v>
      </c>
      <c r="AB230" s="635" t="s">
        <v>7358</v>
      </c>
      <c r="AC230" s="636" t="s">
        <v>7359</v>
      </c>
    </row>
    <row r="231">
      <c r="A231" s="622" t="s">
        <v>7047</v>
      </c>
      <c r="B231" s="623" t="s">
        <v>3524</v>
      </c>
      <c r="C231" s="637" t="s">
        <v>3735</v>
      </c>
      <c r="D231" s="625" t="s">
        <v>3743</v>
      </c>
      <c r="E231" s="625">
        <v>2.5</v>
      </c>
      <c r="F231" s="625" t="s">
        <v>3308</v>
      </c>
      <c r="G231" s="626" t="s">
        <v>3752</v>
      </c>
      <c r="H231" s="627"/>
      <c r="I231" s="625"/>
      <c r="J231" s="625"/>
      <c r="K231" s="625"/>
      <c r="L231" s="625"/>
      <c r="M231" s="624" t="s">
        <v>7333</v>
      </c>
      <c r="N231" s="628"/>
      <c r="O231" s="629"/>
      <c r="P231" s="630" t="s">
        <v>9458</v>
      </c>
      <c r="Q231" s="627"/>
      <c r="R231" s="631">
        <v>34.3</v>
      </c>
      <c r="S231" s="632"/>
      <c r="T231" s="633">
        <v>22.0</v>
      </c>
      <c r="U231" s="633">
        <v>22.0</v>
      </c>
      <c r="V231" s="634">
        <f t="array" ref="V231">_xlfn.XLOOKUP(T231, СПР.МОНТ[AWG], СПР.МОНТ[ГОСТ], "")</f>
        <v>0.35</v>
      </c>
      <c r="W231" s="634">
        <f t="array" ref="W231">_xlfn.XLOOKUP(U231, СПР.МОНТ[AWG], СПР.МОНТ[ГОСТ], "")</f>
        <v>0.35</v>
      </c>
      <c r="X231" s="632">
        <v>1.2</v>
      </c>
      <c r="Y231" s="632">
        <v>1.8</v>
      </c>
      <c r="Z231" s="632" t="s">
        <v>7223</v>
      </c>
      <c r="AA231" s="632">
        <v>3.0</v>
      </c>
      <c r="AB231" s="635" t="s">
        <v>7422</v>
      </c>
      <c r="AC231" s="636" t="s">
        <v>7423</v>
      </c>
    </row>
    <row r="232">
      <c r="A232" s="622" t="s">
        <v>7047</v>
      </c>
      <c r="B232" s="623" t="s">
        <v>3524</v>
      </c>
      <c r="C232" s="637" t="s">
        <v>3735</v>
      </c>
      <c r="D232" s="625" t="s">
        <v>3743</v>
      </c>
      <c r="E232" s="625">
        <v>2.5</v>
      </c>
      <c r="F232" s="625" t="s">
        <v>3308</v>
      </c>
      <c r="G232" s="626" t="s">
        <v>3752</v>
      </c>
      <c r="H232" s="627"/>
      <c r="I232" s="625"/>
      <c r="J232" s="627"/>
      <c r="K232" s="627"/>
      <c r="L232" s="627"/>
      <c r="M232" s="624" t="s">
        <v>7333</v>
      </c>
      <c r="N232" s="628"/>
      <c r="O232" s="629"/>
      <c r="P232" s="630" t="s">
        <v>9459</v>
      </c>
      <c r="Q232" s="627"/>
      <c r="R232" s="631">
        <v>19.6</v>
      </c>
      <c r="S232" s="632"/>
      <c r="T232" s="633">
        <v>24.0</v>
      </c>
      <c r="U232" s="633">
        <v>24.0</v>
      </c>
      <c r="V232" s="634">
        <f t="array" ref="V232">_xlfn.XLOOKUP(T232, СПР.МОНТ[AWG], СПР.МОНТ[ГОСТ], "")</f>
        <v>0.2</v>
      </c>
      <c r="W232" s="634">
        <f t="array" ref="W232">_xlfn.XLOOKUP(U232, СПР.МОНТ[AWG], СПР.МОНТ[ГОСТ], "")</f>
        <v>0.2</v>
      </c>
      <c r="X232" s="632">
        <v>1.2</v>
      </c>
      <c r="Y232" s="632">
        <v>1.8</v>
      </c>
      <c r="Z232" s="632" t="s">
        <v>7223</v>
      </c>
      <c r="AA232" s="632">
        <v>3.0</v>
      </c>
      <c r="AB232" s="635" t="s">
        <v>7422</v>
      </c>
      <c r="AC232" s="636" t="s">
        <v>7423</v>
      </c>
    </row>
    <row r="233">
      <c r="A233" s="622" t="s">
        <v>7047</v>
      </c>
      <c r="B233" s="623" t="s">
        <v>3524</v>
      </c>
      <c r="C233" s="637" t="s">
        <v>3735</v>
      </c>
      <c r="D233" s="625" t="s">
        <v>3743</v>
      </c>
      <c r="E233" s="625">
        <v>2.5</v>
      </c>
      <c r="F233" s="625" t="s">
        <v>3308</v>
      </c>
      <c r="G233" s="626" t="s">
        <v>3752</v>
      </c>
      <c r="H233" s="627"/>
      <c r="I233" s="625"/>
      <c r="J233" s="627"/>
      <c r="K233" s="627"/>
      <c r="L233" s="627"/>
      <c r="M233" s="624" t="s">
        <v>7333</v>
      </c>
      <c r="N233" s="628"/>
      <c r="O233" s="629"/>
      <c r="P233" s="630" t="s">
        <v>9495</v>
      </c>
      <c r="Q233" s="627"/>
      <c r="R233" s="631">
        <v>14.7</v>
      </c>
      <c r="S233" s="632"/>
      <c r="T233" s="633">
        <v>26.0</v>
      </c>
      <c r="U233" s="633">
        <v>26.0</v>
      </c>
      <c r="V233" s="634">
        <f t="array" ref="V233">_xlfn.XLOOKUP(T233, СПР.МОНТ[AWG], СПР.МОНТ[ГОСТ], "")</f>
        <v>0.12</v>
      </c>
      <c r="W233" s="634">
        <f t="array" ref="W233">_xlfn.XLOOKUP(U233, СПР.МОНТ[AWG], СПР.МОНТ[ГОСТ], "")</f>
        <v>0.12</v>
      </c>
      <c r="X233" s="632">
        <v>1.2</v>
      </c>
      <c r="Y233" s="632">
        <v>1.8</v>
      </c>
      <c r="Z233" s="632" t="s">
        <v>7223</v>
      </c>
      <c r="AA233" s="632">
        <v>3.0</v>
      </c>
      <c r="AB233" s="635" t="s">
        <v>7422</v>
      </c>
      <c r="AC233" s="636" t="s">
        <v>7423</v>
      </c>
    </row>
    <row r="234">
      <c r="A234" s="622" t="s">
        <v>7047</v>
      </c>
      <c r="B234" s="623" t="s">
        <v>3524</v>
      </c>
      <c r="C234" s="637" t="s">
        <v>3735</v>
      </c>
      <c r="D234" s="625" t="s">
        <v>3743</v>
      </c>
      <c r="E234" s="625">
        <v>2.5</v>
      </c>
      <c r="F234" s="625" t="s">
        <v>3308</v>
      </c>
      <c r="G234" s="626" t="s">
        <v>3752</v>
      </c>
      <c r="H234" s="627"/>
      <c r="I234" s="625"/>
      <c r="J234" s="627"/>
      <c r="K234" s="627"/>
      <c r="L234" s="627"/>
      <c r="M234" s="624" t="s">
        <v>7333</v>
      </c>
      <c r="N234" s="628"/>
      <c r="O234" s="629"/>
      <c r="P234" s="630" t="s">
        <v>9497</v>
      </c>
      <c r="Q234" s="627"/>
      <c r="R234" s="631">
        <v>9.8</v>
      </c>
      <c r="S234" s="632"/>
      <c r="T234" s="633">
        <v>28.0</v>
      </c>
      <c r="U234" s="633">
        <v>28.0</v>
      </c>
      <c r="V234" s="634">
        <f t="array" ref="V234">_xlfn.XLOOKUP(T234, СПР.МОНТ[AWG], СПР.МОНТ[ГОСТ], "")</f>
        <v>0.08</v>
      </c>
      <c r="W234" s="634">
        <f t="array" ref="W234">_xlfn.XLOOKUP(U234, СПР.МОНТ[AWG], СПР.МОНТ[ГОСТ], "")</f>
        <v>0.08</v>
      </c>
      <c r="X234" s="632">
        <v>1.2</v>
      </c>
      <c r="Y234" s="632">
        <v>1.8</v>
      </c>
      <c r="Z234" s="632" t="s">
        <v>7223</v>
      </c>
      <c r="AA234" s="632">
        <v>3.0</v>
      </c>
      <c r="AB234" s="635" t="s">
        <v>7422</v>
      </c>
      <c r="AC234" s="636" t="s">
        <v>7423</v>
      </c>
    </row>
    <row r="235">
      <c r="A235" s="622" t="s">
        <v>7047</v>
      </c>
      <c r="B235" s="641" t="s">
        <v>3524</v>
      </c>
      <c r="C235" s="684" t="s">
        <v>3735</v>
      </c>
      <c r="D235" s="622" t="s">
        <v>3743</v>
      </c>
      <c r="E235" s="622">
        <v>2.5</v>
      </c>
      <c r="F235" s="622" t="s">
        <v>3308</v>
      </c>
      <c r="G235" s="626" t="s">
        <v>3744</v>
      </c>
      <c r="H235" s="627"/>
      <c r="I235" s="625"/>
      <c r="J235" s="625"/>
      <c r="K235" s="625"/>
      <c r="L235" s="625"/>
      <c r="M235" s="685" t="s">
        <v>7333</v>
      </c>
      <c r="N235" s="628"/>
      <c r="O235" s="629"/>
      <c r="P235" s="630" t="s">
        <v>9498</v>
      </c>
      <c r="Q235" s="627"/>
      <c r="R235" s="631">
        <v>9.8</v>
      </c>
      <c r="S235" s="631">
        <v>39.2</v>
      </c>
      <c r="T235" s="633">
        <v>28.0</v>
      </c>
      <c r="U235" s="633">
        <v>22.0</v>
      </c>
      <c r="V235" s="634">
        <f t="array" ref="V235">_xlfn.XLOOKUP(T235, СПР.МОНТ[AWG], СПР.МОНТ[ГОСТ], "")</f>
        <v>0.08</v>
      </c>
      <c r="W235" s="634">
        <f t="array" ref="W235">_xlfn.XLOOKUP(U235, СПР.МОНТ[AWG], СПР.МОНТ[ГОСТ], "")</f>
        <v>0.35</v>
      </c>
      <c r="X235" s="631">
        <v>1.2</v>
      </c>
      <c r="Y235" s="631">
        <v>1.8</v>
      </c>
      <c r="Z235" s="631" t="s">
        <v>7223</v>
      </c>
      <c r="AA235" s="631">
        <v>3.0</v>
      </c>
      <c r="AB235" s="635" t="s">
        <v>7420</v>
      </c>
      <c r="AC235" s="636"/>
      <c r="AD235" s="2"/>
      <c r="AE235" s="2"/>
      <c r="AF235" s="2"/>
      <c r="AG235" s="2"/>
      <c r="AH235" s="2"/>
      <c r="AI235" s="2"/>
      <c r="AJ235" s="2"/>
      <c r="AK235" s="2"/>
      <c r="AL235" s="2"/>
      <c r="AM235" s="2"/>
      <c r="AN235" s="2"/>
    </row>
    <row r="236">
      <c r="A236" s="622" t="s">
        <v>7047</v>
      </c>
      <c r="B236" s="623" t="s">
        <v>3524</v>
      </c>
      <c r="C236" s="637" t="s">
        <v>3735</v>
      </c>
      <c r="D236" s="625" t="s">
        <v>3743</v>
      </c>
      <c r="E236" s="625">
        <v>2.5</v>
      </c>
      <c r="F236" s="625" t="s">
        <v>3308</v>
      </c>
      <c r="G236" s="626" t="s">
        <v>9499</v>
      </c>
      <c r="H236" s="627"/>
      <c r="I236" s="625"/>
      <c r="J236" s="625"/>
      <c r="K236" s="625"/>
      <c r="L236" s="625"/>
      <c r="M236" s="624" t="s">
        <v>7333</v>
      </c>
      <c r="N236" s="628"/>
      <c r="O236" s="629"/>
      <c r="P236" s="680" t="s">
        <v>9500</v>
      </c>
      <c r="Q236" s="627"/>
      <c r="R236" s="632">
        <v>39.2</v>
      </c>
      <c r="S236" s="632">
        <v>78.4</v>
      </c>
      <c r="T236" s="682">
        <v>20.0</v>
      </c>
      <c r="U236" s="682">
        <v>16.0</v>
      </c>
      <c r="V236" s="634">
        <f t="array" ref="V236">_xlfn.XLOOKUP(T236, СПР.МОНТ[AWG], СПР.МОНТ[ГОСТ], "")</f>
        <v>0.5</v>
      </c>
      <c r="W236" s="634">
        <f t="array" ref="W236">_xlfn.XLOOKUP(U236, СПР.МОНТ[AWG], СПР.МОНТ[ГОСТ], "")</f>
        <v>1.5</v>
      </c>
      <c r="X236" s="632">
        <v>1.5</v>
      </c>
      <c r="Y236" s="632">
        <v>2.8</v>
      </c>
      <c r="Z236" s="632" t="s">
        <v>7223</v>
      </c>
      <c r="AA236" s="632">
        <v>3.0</v>
      </c>
      <c r="AB236" s="635" t="s">
        <v>9501</v>
      </c>
      <c r="AC236" s="636"/>
    </row>
    <row r="237">
      <c r="A237" s="622" t="s">
        <v>7047</v>
      </c>
      <c r="B237" s="623" t="s">
        <v>3524</v>
      </c>
      <c r="C237" s="637" t="s">
        <v>3735</v>
      </c>
      <c r="D237" s="625" t="s">
        <v>3757</v>
      </c>
      <c r="E237" s="625">
        <v>2.5</v>
      </c>
      <c r="F237" s="625" t="s">
        <v>3331</v>
      </c>
      <c r="G237" s="626" t="s">
        <v>3763</v>
      </c>
      <c r="H237" s="627"/>
      <c r="I237" s="638" t="s">
        <v>3764</v>
      </c>
      <c r="J237" s="622" t="b">
        <v>0</v>
      </c>
      <c r="K237" s="622" t="b">
        <v>1</v>
      </c>
      <c r="L237" s="622" t="b">
        <v>1</v>
      </c>
      <c r="M237" s="624" t="s">
        <v>7333</v>
      </c>
      <c r="N237" s="628"/>
      <c r="O237" s="629"/>
      <c r="P237" s="630" t="s">
        <v>9461</v>
      </c>
      <c r="Q237" s="627"/>
      <c r="R237" s="631">
        <v>34.3</v>
      </c>
      <c r="S237" s="632"/>
      <c r="T237" s="633">
        <v>22.0</v>
      </c>
      <c r="U237" s="633">
        <v>22.0</v>
      </c>
      <c r="V237" s="634">
        <f t="array" ref="V237">_xlfn.XLOOKUP(T237, СПР.МОНТ[AWG], СПР.МОНТ[ГОСТ], "")</f>
        <v>0.35</v>
      </c>
      <c r="W237" s="634">
        <f t="array" ref="W237">_xlfn.XLOOKUP(U237, СПР.МОНТ[AWG], СПР.МОНТ[ГОСТ], "")</f>
        <v>0.35</v>
      </c>
      <c r="X237" s="632">
        <v>1.2</v>
      </c>
      <c r="Y237" s="632">
        <v>1.8</v>
      </c>
      <c r="Z237" s="632" t="s">
        <v>7294</v>
      </c>
      <c r="AA237" s="632">
        <v>3.0</v>
      </c>
      <c r="AB237" s="635" t="s">
        <v>7338</v>
      </c>
      <c r="AC237" s="636" t="s">
        <v>7339</v>
      </c>
    </row>
    <row r="238">
      <c r="A238" s="622" t="s">
        <v>7047</v>
      </c>
      <c r="B238" s="623" t="s">
        <v>3524</v>
      </c>
      <c r="C238" s="637" t="s">
        <v>3735</v>
      </c>
      <c r="D238" s="625" t="s">
        <v>3757</v>
      </c>
      <c r="E238" s="625">
        <v>2.5</v>
      </c>
      <c r="F238" s="625" t="s">
        <v>3331</v>
      </c>
      <c r="G238" s="626" t="s">
        <v>3763</v>
      </c>
      <c r="H238" s="627"/>
      <c r="I238" s="638" t="s">
        <v>3764</v>
      </c>
      <c r="J238" s="622" t="b">
        <v>0</v>
      </c>
      <c r="K238" s="622" t="b">
        <v>1</v>
      </c>
      <c r="L238" s="622" t="b">
        <v>1</v>
      </c>
      <c r="M238" s="624" t="s">
        <v>7333</v>
      </c>
      <c r="N238" s="628"/>
      <c r="O238" s="629"/>
      <c r="P238" s="630" t="s">
        <v>9502</v>
      </c>
      <c r="Q238" s="627"/>
      <c r="R238" s="631">
        <v>19.6</v>
      </c>
      <c r="S238" s="632"/>
      <c r="T238" s="633">
        <v>24.0</v>
      </c>
      <c r="U238" s="633">
        <v>24.0</v>
      </c>
      <c r="V238" s="634">
        <f t="array" ref="V238">_xlfn.XLOOKUP(T238, СПР.МОНТ[AWG], СПР.МОНТ[ГОСТ], "")</f>
        <v>0.2</v>
      </c>
      <c r="W238" s="634">
        <f t="array" ref="W238">_xlfn.XLOOKUP(U238, СПР.МОНТ[AWG], СПР.МОНТ[ГОСТ], "")</f>
        <v>0.2</v>
      </c>
      <c r="X238" s="632">
        <v>1.2</v>
      </c>
      <c r="Y238" s="632">
        <v>1.8</v>
      </c>
      <c r="Z238" s="632" t="s">
        <v>7294</v>
      </c>
      <c r="AA238" s="632">
        <v>3.0</v>
      </c>
      <c r="AB238" s="635" t="s">
        <v>7338</v>
      </c>
      <c r="AC238" s="636" t="s">
        <v>7339</v>
      </c>
    </row>
    <row r="239">
      <c r="A239" s="622" t="s">
        <v>7047</v>
      </c>
      <c r="B239" s="623" t="s">
        <v>3524</v>
      </c>
      <c r="C239" s="637" t="s">
        <v>3735</v>
      </c>
      <c r="D239" s="625" t="s">
        <v>3757</v>
      </c>
      <c r="E239" s="625">
        <v>2.5</v>
      </c>
      <c r="F239" s="625" t="s">
        <v>3331</v>
      </c>
      <c r="G239" s="626" t="s">
        <v>3763</v>
      </c>
      <c r="H239" s="627"/>
      <c r="I239" s="638" t="s">
        <v>3764</v>
      </c>
      <c r="J239" s="622" t="b">
        <v>0</v>
      </c>
      <c r="K239" s="622" t="b">
        <v>1</v>
      </c>
      <c r="L239" s="622" t="b">
        <v>1</v>
      </c>
      <c r="M239" s="624" t="s">
        <v>7333</v>
      </c>
      <c r="N239" s="628"/>
      <c r="O239" s="629"/>
      <c r="P239" s="630" t="s">
        <v>9456</v>
      </c>
      <c r="Q239" s="627"/>
      <c r="R239" s="631">
        <v>14.7</v>
      </c>
      <c r="S239" s="632"/>
      <c r="T239" s="633">
        <v>26.0</v>
      </c>
      <c r="U239" s="633">
        <v>26.0</v>
      </c>
      <c r="V239" s="634">
        <f t="array" ref="V239">_xlfn.XLOOKUP(T239, СПР.МОНТ[AWG], СПР.МОНТ[ГОСТ], "")</f>
        <v>0.12</v>
      </c>
      <c r="W239" s="634">
        <f t="array" ref="W239">_xlfn.XLOOKUP(U239, СПР.МОНТ[AWG], СПР.МОНТ[ГОСТ], "")</f>
        <v>0.12</v>
      </c>
      <c r="X239" s="632">
        <v>1.2</v>
      </c>
      <c r="Y239" s="632">
        <v>1.8</v>
      </c>
      <c r="Z239" s="632" t="s">
        <v>7294</v>
      </c>
      <c r="AA239" s="632">
        <v>3.0</v>
      </c>
      <c r="AB239" s="635" t="s">
        <v>7338</v>
      </c>
      <c r="AC239" s="636" t="s">
        <v>7339</v>
      </c>
    </row>
    <row r="240">
      <c r="A240" s="622" t="s">
        <v>7047</v>
      </c>
      <c r="B240" s="623" t="s">
        <v>3524</v>
      </c>
      <c r="C240" s="637" t="s">
        <v>3735</v>
      </c>
      <c r="D240" s="625" t="s">
        <v>3757</v>
      </c>
      <c r="E240" s="625">
        <v>2.5</v>
      </c>
      <c r="F240" s="625" t="s">
        <v>3331</v>
      </c>
      <c r="G240" s="626" t="s">
        <v>3763</v>
      </c>
      <c r="H240" s="627"/>
      <c r="I240" s="638" t="s">
        <v>3764</v>
      </c>
      <c r="J240" s="622" t="b">
        <v>0</v>
      </c>
      <c r="K240" s="622" t="b">
        <v>1</v>
      </c>
      <c r="L240" s="622" t="b">
        <v>1</v>
      </c>
      <c r="M240" s="624" t="s">
        <v>7333</v>
      </c>
      <c r="N240" s="628"/>
      <c r="O240" s="629"/>
      <c r="P240" s="630" t="s">
        <v>9503</v>
      </c>
      <c r="Q240" s="627"/>
      <c r="R240" s="631">
        <v>9.8</v>
      </c>
      <c r="S240" s="632"/>
      <c r="T240" s="633">
        <v>28.0</v>
      </c>
      <c r="U240" s="633">
        <v>28.0</v>
      </c>
      <c r="V240" s="634">
        <f t="array" ref="V240">_xlfn.XLOOKUP(T240, СПР.МОНТ[AWG], СПР.МОНТ[ГОСТ], "")</f>
        <v>0.08</v>
      </c>
      <c r="W240" s="634">
        <f t="array" ref="W240">_xlfn.XLOOKUP(U240, СПР.МОНТ[AWG], СПР.МОНТ[ГОСТ], "")</f>
        <v>0.08</v>
      </c>
      <c r="X240" s="632">
        <v>1.2</v>
      </c>
      <c r="Y240" s="632">
        <v>1.8</v>
      </c>
      <c r="Z240" s="632" t="s">
        <v>7294</v>
      </c>
      <c r="AA240" s="632">
        <v>3.0</v>
      </c>
      <c r="AB240" s="635" t="s">
        <v>7338</v>
      </c>
      <c r="AC240" s="636" t="s">
        <v>7339</v>
      </c>
    </row>
    <row r="241">
      <c r="A241" s="622" t="s">
        <v>7047</v>
      </c>
      <c r="B241" s="641" t="s">
        <v>3524</v>
      </c>
      <c r="C241" s="684" t="s">
        <v>3735</v>
      </c>
      <c r="D241" s="622" t="s">
        <v>3757</v>
      </c>
      <c r="E241" s="622">
        <v>2.5</v>
      </c>
      <c r="F241" s="622" t="s">
        <v>3331</v>
      </c>
      <c r="G241" s="626" t="s">
        <v>3758</v>
      </c>
      <c r="H241" s="627"/>
      <c r="I241" s="625"/>
      <c r="J241" s="625"/>
      <c r="K241" s="625"/>
      <c r="L241" s="625"/>
      <c r="M241" s="685" t="s">
        <v>7333</v>
      </c>
      <c r="N241" s="628"/>
      <c r="O241" s="629"/>
      <c r="P241" s="630" t="s">
        <v>9498</v>
      </c>
      <c r="Q241" s="627"/>
      <c r="R241" s="631">
        <v>9.8</v>
      </c>
      <c r="S241" s="631">
        <v>39.2</v>
      </c>
      <c r="T241" s="633">
        <v>28.0</v>
      </c>
      <c r="U241" s="633">
        <v>22.0</v>
      </c>
      <c r="V241" s="634">
        <f t="array" ref="V241">_xlfn.XLOOKUP(T241, СПР.МОНТ[AWG], СПР.МОНТ[ГОСТ], "")</f>
        <v>0.08</v>
      </c>
      <c r="W241" s="634">
        <f t="array" ref="W241">_xlfn.XLOOKUP(U241, СПР.МОНТ[AWG], СПР.МОНТ[ГОСТ], "")</f>
        <v>0.35</v>
      </c>
      <c r="X241" s="631">
        <v>1.2</v>
      </c>
      <c r="Y241" s="631">
        <v>1.8</v>
      </c>
      <c r="Z241" s="631" t="s">
        <v>7294</v>
      </c>
      <c r="AA241" s="631">
        <v>3.0</v>
      </c>
      <c r="AB241" s="635" t="s">
        <v>7421</v>
      </c>
      <c r="AC241" s="636"/>
    </row>
    <row r="242">
      <c r="A242" s="622" t="s">
        <v>7047</v>
      </c>
      <c r="B242" s="623" t="s">
        <v>3524</v>
      </c>
      <c r="C242" s="637" t="s">
        <v>3735</v>
      </c>
      <c r="D242" s="625" t="s">
        <v>3757</v>
      </c>
      <c r="E242" s="625">
        <v>2.5</v>
      </c>
      <c r="F242" s="625" t="s">
        <v>3331</v>
      </c>
      <c r="G242" s="626" t="s">
        <v>9504</v>
      </c>
      <c r="H242" s="627"/>
      <c r="I242" s="625"/>
      <c r="J242" s="625"/>
      <c r="K242" s="625"/>
      <c r="L242" s="625"/>
      <c r="M242" s="624" t="s">
        <v>7333</v>
      </c>
      <c r="N242" s="628"/>
      <c r="O242" s="629"/>
      <c r="P242" s="680" t="s">
        <v>9500</v>
      </c>
      <c r="Q242" s="627"/>
      <c r="R242" s="632">
        <v>39.2</v>
      </c>
      <c r="S242" s="632">
        <v>78.4</v>
      </c>
      <c r="T242" s="682">
        <v>20.0</v>
      </c>
      <c r="U242" s="682">
        <v>16.0</v>
      </c>
      <c r="V242" s="634">
        <f t="array" ref="V242">_xlfn.XLOOKUP(T242, СПР.МОНТ[AWG], СПР.МОНТ[ГОСТ], "")</f>
        <v>0.5</v>
      </c>
      <c r="W242" s="634">
        <f t="array" ref="W242">_xlfn.XLOOKUP(U242, СПР.МОНТ[AWG], СПР.МОНТ[ГОСТ], "")</f>
        <v>1.5</v>
      </c>
      <c r="X242" s="632">
        <v>1.5</v>
      </c>
      <c r="Y242" s="632">
        <v>2.8</v>
      </c>
      <c r="Z242" s="632" t="s">
        <v>7294</v>
      </c>
      <c r="AA242" s="632">
        <v>3.0</v>
      </c>
      <c r="AB242" s="635" t="s">
        <v>9505</v>
      </c>
      <c r="AC242" s="636"/>
    </row>
    <row r="243">
      <c r="A243" s="622" t="s">
        <v>7047</v>
      </c>
      <c r="B243" s="623" t="s">
        <v>3524</v>
      </c>
      <c r="C243" s="624" t="s">
        <v>9506</v>
      </c>
      <c r="D243" s="625" t="s">
        <v>8356</v>
      </c>
      <c r="E243" s="625">
        <v>2.5</v>
      </c>
      <c r="F243" s="625" t="s">
        <v>3331</v>
      </c>
      <c r="G243" s="626" t="s">
        <v>3763</v>
      </c>
      <c r="H243" s="627"/>
      <c r="I243" s="638" t="s">
        <v>3764</v>
      </c>
      <c r="J243" s="622" t="b">
        <v>0</v>
      </c>
      <c r="K243" s="622" t="b">
        <v>1</v>
      </c>
      <c r="L243" s="622" t="b">
        <v>1</v>
      </c>
      <c r="M243" s="624" t="s">
        <v>7333</v>
      </c>
      <c r="N243" s="628"/>
      <c r="O243" s="629"/>
      <c r="P243" s="630" t="s">
        <v>9461</v>
      </c>
      <c r="Q243" s="627"/>
      <c r="R243" s="631">
        <v>34.3</v>
      </c>
      <c r="S243" s="632"/>
      <c r="T243" s="633">
        <v>22.0</v>
      </c>
      <c r="U243" s="633">
        <v>22.0</v>
      </c>
      <c r="V243" s="634">
        <f t="array" ref="V243">_xlfn.XLOOKUP(T243, СПР.МОНТ[AWG], СПР.МОНТ[ГОСТ], "")</f>
        <v>0.35</v>
      </c>
      <c r="W243" s="634">
        <f t="array" ref="W243">_xlfn.XLOOKUP(U243, СПР.МОНТ[AWG], СПР.МОНТ[ГОСТ], "")</f>
        <v>0.35</v>
      </c>
      <c r="X243" s="632">
        <v>1.2</v>
      </c>
      <c r="Y243" s="632">
        <v>1.8</v>
      </c>
      <c r="Z243" s="632" t="s">
        <v>7294</v>
      </c>
      <c r="AA243" s="632">
        <v>3.0</v>
      </c>
      <c r="AB243" s="635" t="s">
        <v>7338</v>
      </c>
      <c r="AC243" s="636" t="s">
        <v>7339</v>
      </c>
    </row>
    <row r="244">
      <c r="A244" s="622" t="s">
        <v>7047</v>
      </c>
      <c r="B244" s="623" t="s">
        <v>3524</v>
      </c>
      <c r="C244" s="624" t="s">
        <v>9506</v>
      </c>
      <c r="D244" s="625" t="s">
        <v>8356</v>
      </c>
      <c r="E244" s="625">
        <v>2.5</v>
      </c>
      <c r="F244" s="625" t="s">
        <v>3331</v>
      </c>
      <c r="G244" s="626" t="s">
        <v>3763</v>
      </c>
      <c r="H244" s="627"/>
      <c r="I244" s="638" t="s">
        <v>3764</v>
      </c>
      <c r="J244" s="622" t="b">
        <v>0</v>
      </c>
      <c r="K244" s="622" t="b">
        <v>1</v>
      </c>
      <c r="L244" s="622" t="b">
        <v>1</v>
      </c>
      <c r="M244" s="624" t="s">
        <v>7333</v>
      </c>
      <c r="N244" s="628"/>
      <c r="O244" s="629"/>
      <c r="P244" s="630" t="s">
        <v>9502</v>
      </c>
      <c r="Q244" s="627"/>
      <c r="R244" s="631">
        <v>19.6</v>
      </c>
      <c r="S244" s="632"/>
      <c r="T244" s="633">
        <v>24.0</v>
      </c>
      <c r="U244" s="633">
        <v>24.0</v>
      </c>
      <c r="V244" s="634">
        <f t="array" ref="V244">_xlfn.XLOOKUP(T244, СПР.МОНТ[AWG], СПР.МОНТ[ГОСТ], "")</f>
        <v>0.2</v>
      </c>
      <c r="W244" s="634">
        <f t="array" ref="W244">_xlfn.XLOOKUP(U244, СПР.МОНТ[AWG], СПР.МОНТ[ГОСТ], "")</f>
        <v>0.2</v>
      </c>
      <c r="X244" s="632">
        <v>1.2</v>
      </c>
      <c r="Y244" s="632">
        <v>1.8</v>
      </c>
      <c r="Z244" s="632" t="s">
        <v>7294</v>
      </c>
      <c r="AA244" s="632">
        <v>3.0</v>
      </c>
      <c r="AB244" s="635" t="s">
        <v>7338</v>
      </c>
      <c r="AC244" s="636" t="s">
        <v>7339</v>
      </c>
    </row>
    <row r="245">
      <c r="A245" s="622" t="s">
        <v>7047</v>
      </c>
      <c r="B245" s="623" t="s">
        <v>3524</v>
      </c>
      <c r="C245" s="624" t="s">
        <v>9506</v>
      </c>
      <c r="D245" s="625" t="s">
        <v>8356</v>
      </c>
      <c r="E245" s="625">
        <v>2.5</v>
      </c>
      <c r="F245" s="625" t="s">
        <v>3331</v>
      </c>
      <c r="G245" s="626" t="s">
        <v>3763</v>
      </c>
      <c r="H245" s="627"/>
      <c r="I245" s="638" t="s">
        <v>3764</v>
      </c>
      <c r="J245" s="622" t="b">
        <v>0</v>
      </c>
      <c r="K245" s="622" t="b">
        <v>1</v>
      </c>
      <c r="L245" s="622" t="b">
        <v>1</v>
      </c>
      <c r="M245" s="624" t="s">
        <v>7333</v>
      </c>
      <c r="N245" s="628"/>
      <c r="O245" s="629"/>
      <c r="P245" s="630" t="s">
        <v>9456</v>
      </c>
      <c r="Q245" s="627"/>
      <c r="R245" s="631">
        <v>14.7</v>
      </c>
      <c r="S245" s="632"/>
      <c r="T245" s="633">
        <v>26.0</v>
      </c>
      <c r="U245" s="633">
        <v>26.0</v>
      </c>
      <c r="V245" s="634">
        <f t="array" ref="V245">_xlfn.XLOOKUP(T245, СПР.МОНТ[AWG], СПР.МОНТ[ГОСТ], "")</f>
        <v>0.12</v>
      </c>
      <c r="W245" s="634">
        <f t="array" ref="W245">_xlfn.XLOOKUP(U245, СПР.МОНТ[AWG], СПР.МОНТ[ГОСТ], "")</f>
        <v>0.12</v>
      </c>
      <c r="X245" s="632">
        <v>1.2</v>
      </c>
      <c r="Y245" s="632">
        <v>1.8</v>
      </c>
      <c r="Z245" s="632" t="s">
        <v>7294</v>
      </c>
      <c r="AA245" s="632">
        <v>3.0</v>
      </c>
      <c r="AB245" s="635" t="s">
        <v>7338</v>
      </c>
      <c r="AC245" s="636" t="s">
        <v>7339</v>
      </c>
    </row>
    <row r="246">
      <c r="A246" s="622" t="s">
        <v>7047</v>
      </c>
      <c r="B246" s="623" t="s">
        <v>3524</v>
      </c>
      <c r="C246" s="624" t="s">
        <v>9506</v>
      </c>
      <c r="D246" s="625" t="s">
        <v>8356</v>
      </c>
      <c r="E246" s="625">
        <v>2.5</v>
      </c>
      <c r="F246" s="625" t="s">
        <v>3331</v>
      </c>
      <c r="G246" s="626" t="s">
        <v>3763</v>
      </c>
      <c r="H246" s="627"/>
      <c r="I246" s="638" t="s">
        <v>3764</v>
      </c>
      <c r="J246" s="622" t="b">
        <v>0</v>
      </c>
      <c r="K246" s="622" t="b">
        <v>1</v>
      </c>
      <c r="L246" s="622" t="b">
        <v>1</v>
      </c>
      <c r="M246" s="624" t="s">
        <v>7333</v>
      </c>
      <c r="N246" s="628"/>
      <c r="O246" s="629"/>
      <c r="P246" s="630" t="s">
        <v>9503</v>
      </c>
      <c r="Q246" s="627"/>
      <c r="R246" s="631">
        <v>9.8</v>
      </c>
      <c r="S246" s="632"/>
      <c r="T246" s="633">
        <v>28.0</v>
      </c>
      <c r="U246" s="633">
        <v>28.0</v>
      </c>
      <c r="V246" s="634">
        <f t="array" ref="V246">_xlfn.XLOOKUP(T246, СПР.МОНТ[AWG], СПР.МОНТ[ГОСТ], "")</f>
        <v>0.08</v>
      </c>
      <c r="W246" s="634">
        <f t="array" ref="W246">_xlfn.XLOOKUP(U246, СПР.МОНТ[AWG], СПР.МОНТ[ГОСТ], "")</f>
        <v>0.08</v>
      </c>
      <c r="X246" s="632">
        <v>1.2</v>
      </c>
      <c r="Y246" s="632">
        <v>1.8</v>
      </c>
      <c r="Z246" s="632" t="s">
        <v>7294</v>
      </c>
      <c r="AA246" s="632">
        <v>3.0</v>
      </c>
      <c r="AB246" s="635" t="s">
        <v>7338</v>
      </c>
      <c r="AC246" s="636" t="s">
        <v>7339</v>
      </c>
    </row>
    <row r="247">
      <c r="A247" s="622" t="s">
        <v>7047</v>
      </c>
      <c r="B247" s="623" t="s">
        <v>3524</v>
      </c>
      <c r="C247" s="624" t="s">
        <v>9506</v>
      </c>
      <c r="D247" s="625" t="s">
        <v>9507</v>
      </c>
      <c r="E247" s="625">
        <v>2.5</v>
      </c>
      <c r="F247" s="625" t="s">
        <v>3308</v>
      </c>
      <c r="G247" s="626" t="s">
        <v>3752</v>
      </c>
      <c r="H247" s="627"/>
      <c r="I247" s="625"/>
      <c r="J247" s="625"/>
      <c r="K247" s="625"/>
      <c r="L247" s="625"/>
      <c r="M247" s="624" t="s">
        <v>7333</v>
      </c>
      <c r="N247" s="628"/>
      <c r="O247" s="629"/>
      <c r="P247" s="630" t="s">
        <v>9458</v>
      </c>
      <c r="Q247" s="627"/>
      <c r="R247" s="631">
        <v>34.3</v>
      </c>
      <c r="S247" s="632"/>
      <c r="T247" s="633">
        <v>22.0</v>
      </c>
      <c r="U247" s="633">
        <v>22.0</v>
      </c>
      <c r="V247" s="634">
        <f t="array" ref="V247">_xlfn.XLOOKUP(T247, СПР.МОНТ[AWG], СПР.МОНТ[ГОСТ], "")</f>
        <v>0.35</v>
      </c>
      <c r="W247" s="634">
        <f t="array" ref="W247">_xlfn.XLOOKUP(U247, СПР.МОНТ[AWG], СПР.МОНТ[ГОСТ], "")</f>
        <v>0.35</v>
      </c>
      <c r="X247" s="632">
        <v>1.2</v>
      </c>
      <c r="Y247" s="632">
        <v>1.8</v>
      </c>
      <c r="Z247" s="632" t="s">
        <v>7223</v>
      </c>
      <c r="AA247" s="632">
        <v>3.0</v>
      </c>
      <c r="AB247" s="635" t="s">
        <v>7422</v>
      </c>
      <c r="AC247" s="636" t="s">
        <v>7423</v>
      </c>
    </row>
    <row r="248">
      <c r="A248" s="622" t="s">
        <v>7047</v>
      </c>
      <c r="B248" s="623" t="s">
        <v>3524</v>
      </c>
      <c r="C248" s="624" t="s">
        <v>9506</v>
      </c>
      <c r="D248" s="625" t="s">
        <v>9507</v>
      </c>
      <c r="E248" s="625">
        <v>2.5</v>
      </c>
      <c r="F248" s="625" t="s">
        <v>3308</v>
      </c>
      <c r="G248" s="626" t="s">
        <v>3752</v>
      </c>
      <c r="H248" s="627"/>
      <c r="I248" s="625"/>
      <c r="J248" s="627"/>
      <c r="K248" s="627"/>
      <c r="L248" s="627"/>
      <c r="M248" s="624" t="s">
        <v>7333</v>
      </c>
      <c r="N248" s="628"/>
      <c r="O248" s="629"/>
      <c r="P248" s="630" t="s">
        <v>9459</v>
      </c>
      <c r="Q248" s="627"/>
      <c r="R248" s="631">
        <v>19.6</v>
      </c>
      <c r="S248" s="632"/>
      <c r="T248" s="633">
        <v>24.0</v>
      </c>
      <c r="U248" s="633">
        <v>24.0</v>
      </c>
      <c r="V248" s="634">
        <f t="array" ref="V248">_xlfn.XLOOKUP(T248, СПР.МОНТ[AWG], СПР.МОНТ[ГОСТ], "")</f>
        <v>0.2</v>
      </c>
      <c r="W248" s="634">
        <f t="array" ref="W248">_xlfn.XLOOKUP(U248, СПР.МОНТ[AWG], СПР.МОНТ[ГОСТ], "")</f>
        <v>0.2</v>
      </c>
      <c r="X248" s="632">
        <v>1.2</v>
      </c>
      <c r="Y248" s="632">
        <v>1.8</v>
      </c>
      <c r="Z248" s="632" t="s">
        <v>7223</v>
      </c>
      <c r="AA248" s="632">
        <v>3.0</v>
      </c>
      <c r="AB248" s="635" t="s">
        <v>7422</v>
      </c>
      <c r="AC248" s="636" t="s">
        <v>7423</v>
      </c>
    </row>
    <row r="249">
      <c r="A249" s="622" t="s">
        <v>7047</v>
      </c>
      <c r="B249" s="623" t="s">
        <v>3524</v>
      </c>
      <c r="C249" s="624" t="s">
        <v>9506</v>
      </c>
      <c r="D249" s="625" t="s">
        <v>9507</v>
      </c>
      <c r="E249" s="625">
        <v>2.5</v>
      </c>
      <c r="F249" s="625" t="s">
        <v>3308</v>
      </c>
      <c r="G249" s="626" t="s">
        <v>3752</v>
      </c>
      <c r="H249" s="627"/>
      <c r="I249" s="625"/>
      <c r="J249" s="627"/>
      <c r="K249" s="627"/>
      <c r="L249" s="627"/>
      <c r="M249" s="624" t="s">
        <v>7333</v>
      </c>
      <c r="N249" s="628"/>
      <c r="O249" s="629"/>
      <c r="P249" s="630" t="s">
        <v>9495</v>
      </c>
      <c r="Q249" s="627"/>
      <c r="R249" s="631">
        <v>14.7</v>
      </c>
      <c r="S249" s="632"/>
      <c r="T249" s="633">
        <v>26.0</v>
      </c>
      <c r="U249" s="633">
        <v>26.0</v>
      </c>
      <c r="V249" s="634">
        <f t="array" ref="V249">_xlfn.XLOOKUP(T249, СПР.МОНТ[AWG], СПР.МОНТ[ГОСТ], "")</f>
        <v>0.12</v>
      </c>
      <c r="W249" s="634">
        <f t="array" ref="W249">_xlfn.XLOOKUP(U249, СПР.МОНТ[AWG], СПР.МОНТ[ГОСТ], "")</f>
        <v>0.12</v>
      </c>
      <c r="X249" s="632">
        <v>1.2</v>
      </c>
      <c r="Y249" s="632">
        <v>1.8</v>
      </c>
      <c r="Z249" s="632" t="s">
        <v>7223</v>
      </c>
      <c r="AA249" s="632">
        <v>3.0</v>
      </c>
      <c r="AB249" s="635" t="s">
        <v>7422</v>
      </c>
      <c r="AC249" s="636" t="s">
        <v>7423</v>
      </c>
    </row>
    <row r="250">
      <c r="A250" s="622" t="s">
        <v>7047</v>
      </c>
      <c r="B250" s="623" t="s">
        <v>3524</v>
      </c>
      <c r="C250" s="624" t="s">
        <v>9506</v>
      </c>
      <c r="D250" s="625" t="s">
        <v>9507</v>
      </c>
      <c r="E250" s="625">
        <v>2.5</v>
      </c>
      <c r="F250" s="625" t="s">
        <v>3308</v>
      </c>
      <c r="G250" s="626" t="s">
        <v>3752</v>
      </c>
      <c r="H250" s="627"/>
      <c r="I250" s="625"/>
      <c r="J250" s="627"/>
      <c r="K250" s="627"/>
      <c r="L250" s="627"/>
      <c r="M250" s="624" t="s">
        <v>7333</v>
      </c>
      <c r="N250" s="628"/>
      <c r="O250" s="629"/>
      <c r="P250" s="630" t="s">
        <v>9497</v>
      </c>
      <c r="Q250" s="627"/>
      <c r="R250" s="631">
        <v>9.8</v>
      </c>
      <c r="S250" s="632"/>
      <c r="T250" s="633">
        <v>28.0</v>
      </c>
      <c r="U250" s="633">
        <v>28.0</v>
      </c>
      <c r="V250" s="634">
        <f t="array" ref="V250">_xlfn.XLOOKUP(T250, СПР.МОНТ[AWG], СПР.МОНТ[ГОСТ], "")</f>
        <v>0.08</v>
      </c>
      <c r="W250" s="634">
        <f t="array" ref="W250">_xlfn.XLOOKUP(U250, СПР.МОНТ[AWG], СПР.МОНТ[ГОСТ], "")</f>
        <v>0.08</v>
      </c>
      <c r="X250" s="632">
        <v>1.2</v>
      </c>
      <c r="Y250" s="632">
        <v>1.8</v>
      </c>
      <c r="Z250" s="632" t="s">
        <v>7223</v>
      </c>
      <c r="AA250" s="632">
        <v>3.0</v>
      </c>
      <c r="AB250" s="635" t="s">
        <v>7422</v>
      </c>
      <c r="AC250" s="636" t="s">
        <v>7423</v>
      </c>
    </row>
    <row r="251">
      <c r="A251" s="622" t="s">
        <v>7047</v>
      </c>
      <c r="B251" s="623" t="s">
        <v>3524</v>
      </c>
      <c r="C251" s="637" t="s">
        <v>3810</v>
      </c>
      <c r="D251" s="625" t="s">
        <v>3809</v>
      </c>
      <c r="E251" s="622">
        <v>2.5</v>
      </c>
      <c r="F251" s="625" t="s">
        <v>3308</v>
      </c>
      <c r="G251" s="626" t="s">
        <v>3811</v>
      </c>
      <c r="H251" s="627"/>
      <c r="I251" s="622" t="s">
        <v>3819</v>
      </c>
      <c r="J251" s="622" t="b">
        <v>0</v>
      </c>
      <c r="K251" s="622" t="b">
        <v>1</v>
      </c>
      <c r="L251" s="622" t="b">
        <v>1</v>
      </c>
      <c r="M251" s="624" t="s">
        <v>7333</v>
      </c>
      <c r="N251" s="686" t="s">
        <v>1645</v>
      </c>
      <c r="O251" s="629"/>
      <c r="P251" s="630" t="s">
        <v>9458</v>
      </c>
      <c r="Q251" s="627"/>
      <c r="R251" s="631">
        <v>39.2</v>
      </c>
      <c r="S251" s="632"/>
      <c r="T251" s="633">
        <v>22.0</v>
      </c>
      <c r="U251" s="633">
        <v>22.0</v>
      </c>
      <c r="V251" s="634">
        <f t="array" ref="V251">_xlfn.XLOOKUP(T251, СПР.МОНТ[AWG], СПР.МОНТ[ГОСТ], "")</f>
        <v>0.35</v>
      </c>
      <c r="W251" s="634">
        <f t="array" ref="W251">_xlfn.XLOOKUP(U251, СПР.МОНТ[AWG], СПР.МОНТ[ГОСТ], "")</f>
        <v>0.35</v>
      </c>
      <c r="X251" s="632">
        <v>0.9</v>
      </c>
      <c r="Y251" s="632">
        <v>1.9</v>
      </c>
      <c r="Z251" s="632" t="s">
        <v>7223</v>
      </c>
      <c r="AA251" s="632">
        <v>3.0</v>
      </c>
      <c r="AB251" s="635" t="s">
        <v>7354</v>
      </c>
      <c r="AC251" s="636" t="s">
        <v>7355</v>
      </c>
    </row>
    <row r="252">
      <c r="A252" s="622" t="s">
        <v>7047</v>
      </c>
      <c r="B252" s="623" t="s">
        <v>3524</v>
      </c>
      <c r="C252" s="637" t="s">
        <v>3810</v>
      </c>
      <c r="D252" s="625" t="s">
        <v>3809</v>
      </c>
      <c r="E252" s="622">
        <v>2.5</v>
      </c>
      <c r="F252" s="625" t="s">
        <v>3308</v>
      </c>
      <c r="G252" s="626" t="s">
        <v>3811</v>
      </c>
      <c r="H252" s="627"/>
      <c r="I252" s="622" t="s">
        <v>3819</v>
      </c>
      <c r="J252" s="622" t="b">
        <v>0</v>
      </c>
      <c r="K252" s="622" t="b">
        <v>1</v>
      </c>
      <c r="L252" s="622" t="b">
        <v>1</v>
      </c>
      <c r="M252" s="624" t="s">
        <v>7333</v>
      </c>
      <c r="N252" s="686" t="s">
        <v>1645</v>
      </c>
      <c r="O252" s="629"/>
      <c r="P252" s="630" t="s">
        <v>9459</v>
      </c>
      <c r="Q252" s="627"/>
      <c r="R252" s="631">
        <v>29.4</v>
      </c>
      <c r="S252" s="632"/>
      <c r="T252" s="633">
        <v>24.0</v>
      </c>
      <c r="U252" s="633">
        <v>24.0</v>
      </c>
      <c r="V252" s="634">
        <f t="array" ref="V252">_xlfn.XLOOKUP(T252, СПР.МОНТ[AWG], СПР.МОНТ[ГОСТ], "")</f>
        <v>0.2</v>
      </c>
      <c r="W252" s="634">
        <f t="array" ref="W252">_xlfn.XLOOKUP(U252, СПР.МОНТ[AWG], СПР.МОНТ[ГОСТ], "")</f>
        <v>0.2</v>
      </c>
      <c r="X252" s="632">
        <v>0.9</v>
      </c>
      <c r="Y252" s="632">
        <v>1.9</v>
      </c>
      <c r="Z252" s="632" t="s">
        <v>7223</v>
      </c>
      <c r="AA252" s="632">
        <v>3.0</v>
      </c>
      <c r="AB252" s="635" t="s">
        <v>7354</v>
      </c>
      <c r="AC252" s="636" t="s">
        <v>7355</v>
      </c>
    </row>
    <row r="253">
      <c r="A253" s="622" t="s">
        <v>7047</v>
      </c>
      <c r="B253" s="623" t="s">
        <v>3524</v>
      </c>
      <c r="C253" s="637" t="s">
        <v>3810</v>
      </c>
      <c r="D253" s="625" t="s">
        <v>3809</v>
      </c>
      <c r="E253" s="622">
        <v>2.5</v>
      </c>
      <c r="F253" s="625" t="s">
        <v>3308</v>
      </c>
      <c r="G253" s="626" t="s">
        <v>3811</v>
      </c>
      <c r="H253" s="627"/>
      <c r="I253" s="622" t="s">
        <v>3819</v>
      </c>
      <c r="J253" s="622" t="b">
        <v>0</v>
      </c>
      <c r="K253" s="622" t="b">
        <v>1</v>
      </c>
      <c r="L253" s="622" t="b">
        <v>1</v>
      </c>
      <c r="M253" s="624" t="s">
        <v>7333</v>
      </c>
      <c r="N253" s="686" t="s">
        <v>1645</v>
      </c>
      <c r="O253" s="629"/>
      <c r="P253" s="630" t="s">
        <v>9495</v>
      </c>
      <c r="Q253" s="627"/>
      <c r="R253" s="631">
        <v>19.6</v>
      </c>
      <c r="S253" s="632"/>
      <c r="T253" s="633">
        <v>26.0</v>
      </c>
      <c r="U253" s="633">
        <v>26.0</v>
      </c>
      <c r="V253" s="634">
        <f t="array" ref="V253">_xlfn.XLOOKUP(T253, СПР.МОНТ[AWG], СПР.МОНТ[ГОСТ], "")</f>
        <v>0.12</v>
      </c>
      <c r="W253" s="634">
        <f t="array" ref="W253">_xlfn.XLOOKUP(U253, СПР.МОНТ[AWG], СПР.МОНТ[ГОСТ], "")</f>
        <v>0.12</v>
      </c>
      <c r="X253" s="632">
        <v>0.9</v>
      </c>
      <c r="Y253" s="632">
        <v>1.9</v>
      </c>
      <c r="Z253" s="632" t="s">
        <v>7223</v>
      </c>
      <c r="AA253" s="632">
        <v>3.0</v>
      </c>
      <c r="AB253" s="635" t="s">
        <v>7354</v>
      </c>
      <c r="AC253" s="636" t="s">
        <v>7355</v>
      </c>
    </row>
    <row r="254">
      <c r="A254" s="622" t="s">
        <v>7047</v>
      </c>
      <c r="B254" s="623" t="s">
        <v>3524</v>
      </c>
      <c r="C254" s="637" t="s">
        <v>3810</v>
      </c>
      <c r="D254" s="625" t="s">
        <v>3809</v>
      </c>
      <c r="E254" s="622">
        <v>2.5</v>
      </c>
      <c r="F254" s="625" t="s">
        <v>3308</v>
      </c>
      <c r="G254" s="626" t="s">
        <v>3811</v>
      </c>
      <c r="H254" s="627"/>
      <c r="I254" s="622" t="s">
        <v>3819</v>
      </c>
      <c r="J254" s="622" t="b">
        <v>0</v>
      </c>
      <c r="K254" s="622" t="b">
        <v>1</v>
      </c>
      <c r="L254" s="622" t="b">
        <v>1</v>
      </c>
      <c r="M254" s="624" t="s">
        <v>7333</v>
      </c>
      <c r="N254" s="686" t="s">
        <v>1645</v>
      </c>
      <c r="O254" s="629"/>
      <c r="P254" s="630" t="s">
        <v>9496</v>
      </c>
      <c r="Q254" s="627"/>
      <c r="R254" s="631">
        <v>9.8</v>
      </c>
      <c r="S254" s="632"/>
      <c r="T254" s="633">
        <v>28.0</v>
      </c>
      <c r="U254" s="633">
        <v>28.0</v>
      </c>
      <c r="V254" s="634">
        <f t="array" ref="V254">_xlfn.XLOOKUP(T254, СПР.МОНТ[AWG], СПР.МОНТ[ГОСТ], "")</f>
        <v>0.08</v>
      </c>
      <c r="W254" s="634">
        <f t="array" ref="W254">_xlfn.XLOOKUP(U254, СПР.МОНТ[AWG], СПР.МОНТ[ГОСТ], "")</f>
        <v>0.08</v>
      </c>
      <c r="X254" s="632">
        <v>0.9</v>
      </c>
      <c r="Y254" s="632">
        <v>1.9</v>
      </c>
      <c r="Z254" s="632" t="s">
        <v>7223</v>
      </c>
      <c r="AA254" s="632">
        <v>3.0</v>
      </c>
      <c r="AB254" s="635" t="s">
        <v>7354</v>
      </c>
      <c r="AC254" s="636" t="s">
        <v>7355</v>
      </c>
    </row>
    <row r="255">
      <c r="A255" s="622" t="s">
        <v>7047</v>
      </c>
      <c r="B255" s="641" t="s">
        <v>3524</v>
      </c>
      <c r="C255" s="684" t="s">
        <v>3810</v>
      </c>
      <c r="D255" s="622" t="s">
        <v>3809</v>
      </c>
      <c r="E255" s="622">
        <v>2.5</v>
      </c>
      <c r="F255" s="622" t="s">
        <v>3308</v>
      </c>
      <c r="G255" s="626" t="s">
        <v>3816</v>
      </c>
      <c r="H255" s="627"/>
      <c r="I255" s="622" t="s">
        <v>3812</v>
      </c>
      <c r="J255" s="625"/>
      <c r="K255" s="622" t="b">
        <v>1</v>
      </c>
      <c r="L255" s="622" t="b">
        <v>1</v>
      </c>
      <c r="M255" s="685" t="s">
        <v>7333</v>
      </c>
      <c r="N255" s="628"/>
      <c r="O255" s="629"/>
      <c r="P255" s="630" t="s">
        <v>9498</v>
      </c>
      <c r="Q255" s="627"/>
      <c r="R255" s="631">
        <v>9.8</v>
      </c>
      <c r="S255" s="631">
        <v>39.2</v>
      </c>
      <c r="T255" s="633">
        <v>28.0</v>
      </c>
      <c r="U255" s="633">
        <v>22.0</v>
      </c>
      <c r="V255" s="634">
        <f t="array" ref="V255">_xlfn.XLOOKUP(T255, СПР.МОНТ[AWG], СПР.МОНТ[ГОСТ], "")</f>
        <v>0.08</v>
      </c>
      <c r="W255" s="634">
        <f t="array" ref="W255">_xlfn.XLOOKUP(U255, СПР.МОНТ[AWG], СПР.МОНТ[ГОСТ], "")</f>
        <v>0.35</v>
      </c>
      <c r="X255" s="631">
        <v>0.9</v>
      </c>
      <c r="Y255" s="631">
        <v>1.9</v>
      </c>
      <c r="Z255" s="631" t="s">
        <v>7223</v>
      </c>
      <c r="AA255" s="631">
        <v>3.0</v>
      </c>
      <c r="AB255" s="635" t="s">
        <v>7356</v>
      </c>
      <c r="AC255" s="636"/>
    </row>
    <row r="256">
      <c r="A256" s="622" t="s">
        <v>7047</v>
      </c>
      <c r="B256" s="623" t="s">
        <v>3524</v>
      </c>
      <c r="C256" s="637" t="s">
        <v>3810</v>
      </c>
      <c r="D256" s="625" t="s">
        <v>3809</v>
      </c>
      <c r="E256" s="625">
        <v>2.5</v>
      </c>
      <c r="F256" s="625" t="s">
        <v>3308</v>
      </c>
      <c r="G256" s="626" t="s">
        <v>3818</v>
      </c>
      <c r="H256" s="627"/>
      <c r="I256" s="622" t="s">
        <v>3819</v>
      </c>
      <c r="J256" s="625"/>
      <c r="K256" s="622" t="b">
        <v>1</v>
      </c>
      <c r="L256" s="622" t="b">
        <v>1</v>
      </c>
      <c r="M256" s="624" t="s">
        <v>7333</v>
      </c>
      <c r="N256" s="628"/>
      <c r="O256" s="629"/>
      <c r="P256" s="630" t="s">
        <v>9473</v>
      </c>
      <c r="Q256" s="627"/>
      <c r="R256" s="631">
        <v>19.6</v>
      </c>
      <c r="S256" s="632"/>
      <c r="T256" s="633">
        <v>26.0</v>
      </c>
      <c r="U256" s="633">
        <v>26.0</v>
      </c>
      <c r="V256" s="634">
        <f t="array" ref="V256">_xlfn.XLOOKUP(T256, СПР.МОНТ[AWG], СПР.МОНТ[ГОСТ], "")</f>
        <v>0.12</v>
      </c>
      <c r="W256" s="634">
        <f t="array" ref="W256">_xlfn.XLOOKUP(U256, СПР.МОНТ[AWG], СПР.МОНТ[ГОСТ], "")</f>
        <v>0.12</v>
      </c>
      <c r="X256" s="632">
        <v>0.9</v>
      </c>
      <c r="Y256" s="632">
        <v>1.3</v>
      </c>
      <c r="Z256" s="632" t="s">
        <v>7223</v>
      </c>
      <c r="AA256" s="632">
        <v>3.0</v>
      </c>
      <c r="AB256" s="635" t="s">
        <v>7352</v>
      </c>
      <c r="AC256" s="636" t="s">
        <v>7353</v>
      </c>
    </row>
    <row r="257">
      <c r="A257" s="622" t="s">
        <v>7047</v>
      </c>
      <c r="B257" s="623" t="s">
        <v>3524</v>
      </c>
      <c r="C257" s="637" t="s">
        <v>3810</v>
      </c>
      <c r="D257" s="625" t="s">
        <v>3809</v>
      </c>
      <c r="E257" s="625">
        <v>2.5</v>
      </c>
      <c r="F257" s="625" t="s">
        <v>3308</v>
      </c>
      <c r="G257" s="626" t="s">
        <v>3818</v>
      </c>
      <c r="H257" s="627"/>
      <c r="I257" s="622" t="s">
        <v>3819</v>
      </c>
      <c r="J257" s="627"/>
      <c r="K257" s="622" t="b">
        <v>1</v>
      </c>
      <c r="L257" s="622" t="b">
        <v>1</v>
      </c>
      <c r="M257" s="624" t="s">
        <v>7333</v>
      </c>
      <c r="N257" s="628"/>
      <c r="O257" s="629"/>
      <c r="P257" s="630" t="s">
        <v>9496</v>
      </c>
      <c r="Q257" s="627"/>
      <c r="R257" s="631">
        <v>9.8</v>
      </c>
      <c r="S257" s="632"/>
      <c r="T257" s="633">
        <v>28.0</v>
      </c>
      <c r="U257" s="633">
        <v>28.0</v>
      </c>
      <c r="V257" s="634">
        <f t="array" ref="V257">_xlfn.XLOOKUP(T257, СПР.МОНТ[AWG], СПР.МОНТ[ГОСТ], "")</f>
        <v>0.08</v>
      </c>
      <c r="W257" s="634">
        <f t="array" ref="W257">_xlfn.XLOOKUP(U257, СПР.МОНТ[AWG], СПР.МОНТ[ГОСТ], "")</f>
        <v>0.08</v>
      </c>
      <c r="X257" s="632">
        <v>0.9</v>
      </c>
      <c r="Y257" s="632">
        <v>1.3</v>
      </c>
      <c r="Z257" s="632" t="s">
        <v>7223</v>
      </c>
      <c r="AA257" s="632">
        <v>3.0</v>
      </c>
      <c r="AB257" s="635" t="s">
        <v>7352</v>
      </c>
      <c r="AC257" s="636" t="s">
        <v>7353</v>
      </c>
    </row>
    <row r="258">
      <c r="A258" s="622" t="s">
        <v>7047</v>
      </c>
      <c r="B258" s="623" t="s">
        <v>3524</v>
      </c>
      <c r="C258" s="637" t="s">
        <v>3810</v>
      </c>
      <c r="D258" s="625" t="s">
        <v>3809</v>
      </c>
      <c r="E258" s="625">
        <v>2.5</v>
      </c>
      <c r="F258" s="625" t="s">
        <v>3308</v>
      </c>
      <c r="G258" s="626" t="s">
        <v>3818</v>
      </c>
      <c r="H258" s="627"/>
      <c r="I258" s="622" t="s">
        <v>3819</v>
      </c>
      <c r="J258" s="627"/>
      <c r="K258" s="622" t="b">
        <v>1</v>
      </c>
      <c r="L258" s="622" t="b">
        <v>1</v>
      </c>
      <c r="M258" s="624" t="s">
        <v>7333</v>
      </c>
      <c r="N258" s="628"/>
      <c r="O258" s="629"/>
      <c r="P258" s="630" t="s">
        <v>9474</v>
      </c>
      <c r="Q258" s="627"/>
      <c r="R258" s="631">
        <v>7.8</v>
      </c>
      <c r="S258" s="632"/>
      <c r="T258" s="633">
        <v>30.0</v>
      </c>
      <c r="U258" s="633">
        <v>30.0</v>
      </c>
      <c r="V258" s="634">
        <f t="array" ref="V258">_xlfn.XLOOKUP(T258, СПР.МОНТ[AWG], СПР.МОНТ[ГОСТ], "")</f>
        <v>0.05</v>
      </c>
      <c r="W258" s="634">
        <f t="array" ref="W258">_xlfn.XLOOKUP(U258, СПР.МОНТ[AWG], СПР.МОНТ[ГОСТ], "")</f>
        <v>0.05</v>
      </c>
      <c r="X258" s="632">
        <v>0.9</v>
      </c>
      <c r="Y258" s="632">
        <v>1.3</v>
      </c>
      <c r="Z258" s="632" t="s">
        <v>7223</v>
      </c>
      <c r="AA258" s="632">
        <v>3.0</v>
      </c>
      <c r="AB258" s="635" t="s">
        <v>7352</v>
      </c>
      <c r="AC258" s="636" t="s">
        <v>7353</v>
      </c>
    </row>
    <row r="259">
      <c r="A259" s="622" t="s">
        <v>7047</v>
      </c>
      <c r="B259" s="623" t="s">
        <v>3885</v>
      </c>
      <c r="C259" s="624" t="s">
        <v>4029</v>
      </c>
      <c r="D259" s="625">
        <v>50212.0</v>
      </c>
      <c r="E259" s="625">
        <v>2.0</v>
      </c>
      <c r="F259" s="625" t="s">
        <v>3308</v>
      </c>
      <c r="G259" s="626" t="s">
        <v>7765</v>
      </c>
      <c r="H259" s="627">
        <v>5.021281E8</v>
      </c>
      <c r="I259" s="625"/>
      <c r="J259" s="625"/>
      <c r="K259" s="625"/>
      <c r="L259" s="625"/>
      <c r="M259" s="632" t="s">
        <v>4032</v>
      </c>
      <c r="N259" s="628"/>
      <c r="O259" s="629"/>
      <c r="P259" s="630" t="s">
        <v>9508</v>
      </c>
      <c r="Q259" s="622">
        <v>1.43</v>
      </c>
      <c r="R259" s="631">
        <v>29.4</v>
      </c>
      <c r="S259" s="632"/>
      <c r="T259" s="639">
        <v>24.0</v>
      </c>
      <c r="U259" s="639">
        <v>24.0</v>
      </c>
      <c r="V259" s="634">
        <f t="array" ref="V259">_xlfn.XLOOKUP(T259, СПР.МОНТ[AWG], СПР.МОНТ[ГОСТ], "")</f>
        <v>0.2</v>
      </c>
      <c r="W259" s="634">
        <f t="array" ref="W259">_xlfn.XLOOKUP(U259, СПР.МОНТ[AWG], СПР.МОНТ[ГОСТ], "")</f>
        <v>0.2</v>
      </c>
      <c r="X259" s="632">
        <v>0.8</v>
      </c>
      <c r="Y259" s="632">
        <v>1.4</v>
      </c>
      <c r="Z259" s="632" t="s">
        <v>7223</v>
      </c>
      <c r="AA259" s="632">
        <v>2.0</v>
      </c>
      <c r="AB259" s="635" t="s">
        <v>7767</v>
      </c>
      <c r="AC259" s="636" t="s">
        <v>7768</v>
      </c>
    </row>
    <row r="260">
      <c r="A260" s="622" t="s">
        <v>7047</v>
      </c>
      <c r="B260" s="623" t="s">
        <v>3885</v>
      </c>
      <c r="C260" s="624" t="s">
        <v>4029</v>
      </c>
      <c r="D260" s="625">
        <v>50212.0</v>
      </c>
      <c r="E260" s="625">
        <v>2.0</v>
      </c>
      <c r="F260" s="625" t="s">
        <v>3308</v>
      </c>
      <c r="G260" s="626" t="s">
        <v>7765</v>
      </c>
      <c r="H260" s="627">
        <v>5.021281E8</v>
      </c>
      <c r="I260" s="625"/>
      <c r="J260" s="627"/>
      <c r="K260" s="627"/>
      <c r="L260" s="627"/>
      <c r="M260" s="632" t="s">
        <v>4032</v>
      </c>
      <c r="N260" s="628"/>
      <c r="O260" s="629"/>
      <c r="P260" s="630" t="s">
        <v>9508</v>
      </c>
      <c r="Q260" s="622">
        <v>1.43</v>
      </c>
      <c r="R260" s="631">
        <v>19.6</v>
      </c>
      <c r="S260" s="632"/>
      <c r="T260" s="639">
        <v>26.0</v>
      </c>
      <c r="U260" s="639">
        <v>26.0</v>
      </c>
      <c r="V260" s="634">
        <f t="array" ref="V260">_xlfn.XLOOKUP(T260, СПР.МОНТ[AWG], СПР.МОНТ[ГОСТ], "")</f>
        <v>0.12</v>
      </c>
      <c r="W260" s="634">
        <f t="array" ref="W260">_xlfn.XLOOKUP(U260, СПР.МОНТ[AWG], СПР.МОНТ[ГОСТ], "")</f>
        <v>0.12</v>
      </c>
      <c r="X260" s="632">
        <v>0.8</v>
      </c>
      <c r="Y260" s="632">
        <v>1.4</v>
      </c>
      <c r="Z260" s="632" t="s">
        <v>7223</v>
      </c>
      <c r="AA260" s="632">
        <v>2.0</v>
      </c>
      <c r="AB260" s="635" t="s">
        <v>7767</v>
      </c>
      <c r="AC260" s="636" t="s">
        <v>7768</v>
      </c>
    </row>
    <row r="261">
      <c r="A261" s="622" t="s">
        <v>7047</v>
      </c>
      <c r="B261" s="623" t="s">
        <v>3885</v>
      </c>
      <c r="C261" s="624" t="s">
        <v>4029</v>
      </c>
      <c r="D261" s="625">
        <v>50212.0</v>
      </c>
      <c r="E261" s="625">
        <v>2.0</v>
      </c>
      <c r="F261" s="625" t="s">
        <v>3308</v>
      </c>
      <c r="G261" s="626" t="s">
        <v>7765</v>
      </c>
      <c r="H261" s="627">
        <v>5.021281E8</v>
      </c>
      <c r="I261" s="625"/>
      <c r="J261" s="627"/>
      <c r="K261" s="627"/>
      <c r="L261" s="627"/>
      <c r="M261" s="632" t="s">
        <v>4032</v>
      </c>
      <c r="N261" s="628"/>
      <c r="O261" s="629"/>
      <c r="P261" s="630" t="s">
        <v>9508</v>
      </c>
      <c r="Q261" s="622">
        <v>1.31</v>
      </c>
      <c r="R261" s="631">
        <v>9.8</v>
      </c>
      <c r="S261" s="632"/>
      <c r="T261" s="639">
        <v>28.0</v>
      </c>
      <c r="U261" s="639">
        <v>28.0</v>
      </c>
      <c r="V261" s="634">
        <f t="array" ref="V261">_xlfn.XLOOKUP(T261, СПР.МОНТ[AWG], СПР.МОНТ[ГОСТ], "")</f>
        <v>0.08</v>
      </c>
      <c r="W261" s="634">
        <f t="array" ref="W261">_xlfn.XLOOKUP(U261, СПР.МОНТ[AWG], СПР.МОНТ[ГОСТ], "")</f>
        <v>0.08</v>
      </c>
      <c r="X261" s="632">
        <v>0.8</v>
      </c>
      <c r="Y261" s="632">
        <v>1.4</v>
      </c>
      <c r="Z261" s="632" t="s">
        <v>7223</v>
      </c>
      <c r="AA261" s="632">
        <v>2.0</v>
      </c>
      <c r="AB261" s="635" t="s">
        <v>7767</v>
      </c>
      <c r="AC261" s="636" t="s">
        <v>7768</v>
      </c>
    </row>
    <row r="262">
      <c r="A262" s="622" t="s">
        <v>7047</v>
      </c>
      <c r="B262" s="623" t="s">
        <v>3885</v>
      </c>
      <c r="C262" s="624" t="s">
        <v>4029</v>
      </c>
      <c r="D262" s="625">
        <v>50212.0</v>
      </c>
      <c r="E262" s="625">
        <v>2.0</v>
      </c>
      <c r="F262" s="625" t="s">
        <v>3308</v>
      </c>
      <c r="G262" s="626" t="s">
        <v>7765</v>
      </c>
      <c r="H262" s="627">
        <v>5.021281E8</v>
      </c>
      <c r="I262" s="625"/>
      <c r="J262" s="627"/>
      <c r="K262" s="627"/>
      <c r="L262" s="627"/>
      <c r="M262" s="632" t="s">
        <v>4032</v>
      </c>
      <c r="N262" s="628"/>
      <c r="O262" s="629"/>
      <c r="P262" s="630" t="s">
        <v>9508</v>
      </c>
      <c r="Q262" s="622">
        <v>1.31</v>
      </c>
      <c r="R262" s="631">
        <v>4.9</v>
      </c>
      <c r="S262" s="632"/>
      <c r="T262" s="639">
        <v>30.0</v>
      </c>
      <c r="U262" s="639">
        <v>30.0</v>
      </c>
      <c r="V262" s="634">
        <f t="array" ref="V262">_xlfn.XLOOKUP(T262, СПР.МОНТ[AWG], СПР.МОНТ[ГОСТ], "")</f>
        <v>0.05</v>
      </c>
      <c r="W262" s="634">
        <f t="array" ref="W262">_xlfn.XLOOKUP(U262, СПР.МОНТ[AWG], СПР.МОНТ[ГОСТ], "")</f>
        <v>0.05</v>
      </c>
      <c r="X262" s="632">
        <v>0.8</v>
      </c>
      <c r="Y262" s="632">
        <v>1.4</v>
      </c>
      <c r="Z262" s="632" t="s">
        <v>7223</v>
      </c>
      <c r="AA262" s="632">
        <v>2.0</v>
      </c>
      <c r="AB262" s="635" t="s">
        <v>7767</v>
      </c>
      <c r="AC262" s="636" t="s">
        <v>7768</v>
      </c>
    </row>
    <row r="263">
      <c r="A263" s="622" t="s">
        <v>7047</v>
      </c>
      <c r="B263" s="623" t="s">
        <v>3885</v>
      </c>
      <c r="C263" s="624" t="s">
        <v>4036</v>
      </c>
      <c r="D263" s="625">
        <v>50394.0</v>
      </c>
      <c r="E263" s="625">
        <v>2.0</v>
      </c>
      <c r="F263" s="625" t="s">
        <v>3308</v>
      </c>
      <c r="G263" s="626" t="s">
        <v>7803</v>
      </c>
      <c r="H263" s="627"/>
      <c r="I263" s="625"/>
      <c r="J263" s="625"/>
      <c r="K263" s="625"/>
      <c r="L263" s="625"/>
      <c r="M263" s="632" t="s">
        <v>4032</v>
      </c>
      <c r="N263" s="628"/>
      <c r="O263" s="629"/>
      <c r="P263" s="630" t="s">
        <v>9481</v>
      </c>
      <c r="Q263" s="622" t="s">
        <v>7804</v>
      </c>
      <c r="R263" s="631">
        <v>29.4</v>
      </c>
      <c r="S263" s="632"/>
      <c r="T263" s="639">
        <v>24.0</v>
      </c>
      <c r="U263" s="639">
        <v>24.0</v>
      </c>
      <c r="V263" s="634">
        <f t="array" ref="V263">_xlfn.XLOOKUP(T263, СПР.МОНТ[AWG], СПР.МОНТ[ГОСТ], "")</f>
        <v>0.2</v>
      </c>
      <c r="W263" s="634">
        <f t="array" ref="W263">_xlfn.XLOOKUP(U263, СПР.МОНТ[AWG], СПР.МОНТ[ГОСТ], "")</f>
        <v>0.2</v>
      </c>
      <c r="X263" s="632">
        <v>0.8</v>
      </c>
      <c r="Y263" s="632">
        <v>1.4</v>
      </c>
      <c r="Z263" s="632" t="s">
        <v>7741</v>
      </c>
      <c r="AA263" s="632">
        <v>2.0</v>
      </c>
      <c r="AB263" s="635" t="s">
        <v>7805</v>
      </c>
      <c r="AC263" s="636" t="s">
        <v>7806</v>
      </c>
    </row>
    <row r="264">
      <c r="A264" s="622" t="s">
        <v>7047</v>
      </c>
      <c r="B264" s="623" t="s">
        <v>3885</v>
      </c>
      <c r="C264" s="624" t="s">
        <v>4036</v>
      </c>
      <c r="D264" s="625">
        <v>50394.0</v>
      </c>
      <c r="E264" s="625">
        <v>2.0</v>
      </c>
      <c r="F264" s="625" t="s">
        <v>3308</v>
      </c>
      <c r="G264" s="626" t="s">
        <v>7803</v>
      </c>
      <c r="H264" s="627"/>
      <c r="I264" s="625"/>
      <c r="J264" s="627"/>
      <c r="K264" s="627"/>
      <c r="L264" s="627"/>
      <c r="M264" s="632" t="s">
        <v>4032</v>
      </c>
      <c r="N264" s="628"/>
      <c r="O264" s="629"/>
      <c r="P264" s="630" t="s">
        <v>9509</v>
      </c>
      <c r="Q264" s="622" t="s">
        <v>7804</v>
      </c>
      <c r="R264" s="631">
        <v>19.6</v>
      </c>
      <c r="S264" s="632"/>
      <c r="T264" s="639">
        <v>26.0</v>
      </c>
      <c r="U264" s="639">
        <v>26.0</v>
      </c>
      <c r="V264" s="634">
        <f t="array" ref="V264">_xlfn.XLOOKUP(T264, СПР.МОНТ[AWG], СПР.МОНТ[ГОСТ], "")</f>
        <v>0.12</v>
      </c>
      <c r="W264" s="634">
        <f t="array" ref="W264">_xlfn.XLOOKUP(U264, СПР.МОНТ[AWG], СПР.МОНТ[ГОСТ], "")</f>
        <v>0.12</v>
      </c>
      <c r="X264" s="632">
        <v>0.8</v>
      </c>
      <c r="Y264" s="632">
        <v>1.4</v>
      </c>
      <c r="Z264" s="632" t="s">
        <v>7741</v>
      </c>
      <c r="AA264" s="632">
        <v>2.0</v>
      </c>
      <c r="AB264" s="635" t="s">
        <v>7805</v>
      </c>
      <c r="AC264" s="636" t="s">
        <v>7806</v>
      </c>
    </row>
    <row r="265">
      <c r="A265" s="622" t="s">
        <v>7047</v>
      </c>
      <c r="B265" s="623" t="s">
        <v>3885</v>
      </c>
      <c r="C265" s="624" t="s">
        <v>4036</v>
      </c>
      <c r="D265" s="625">
        <v>50394.0</v>
      </c>
      <c r="E265" s="625">
        <v>2.0</v>
      </c>
      <c r="F265" s="625" t="s">
        <v>3308</v>
      </c>
      <c r="G265" s="626" t="s">
        <v>7803</v>
      </c>
      <c r="H265" s="627"/>
      <c r="I265" s="625"/>
      <c r="J265" s="627"/>
      <c r="K265" s="627"/>
      <c r="L265" s="627"/>
      <c r="M265" s="632" t="s">
        <v>4032</v>
      </c>
      <c r="N265" s="628"/>
      <c r="O265" s="629"/>
      <c r="P265" s="630" t="s">
        <v>9510</v>
      </c>
      <c r="Q265" s="622" t="s">
        <v>7804</v>
      </c>
      <c r="R265" s="631">
        <v>9.8</v>
      </c>
      <c r="S265" s="632"/>
      <c r="T265" s="639">
        <v>28.0</v>
      </c>
      <c r="U265" s="639">
        <v>28.0</v>
      </c>
      <c r="V265" s="634">
        <f t="array" ref="V265">_xlfn.XLOOKUP(T265, СПР.МОНТ[AWG], СПР.МОНТ[ГОСТ], "")</f>
        <v>0.08</v>
      </c>
      <c r="W265" s="634">
        <f t="array" ref="W265">_xlfn.XLOOKUP(U265, СПР.МОНТ[AWG], СПР.МОНТ[ГОСТ], "")</f>
        <v>0.08</v>
      </c>
      <c r="X265" s="632">
        <v>0.8</v>
      </c>
      <c r="Y265" s="632">
        <v>1.4</v>
      </c>
      <c r="Z265" s="632" t="s">
        <v>7741</v>
      </c>
      <c r="AA265" s="632">
        <v>2.0</v>
      </c>
      <c r="AB265" s="635" t="s">
        <v>7805</v>
      </c>
      <c r="AC265" s="636" t="s">
        <v>7806</v>
      </c>
    </row>
    <row r="266">
      <c r="A266" s="622" t="s">
        <v>7047</v>
      </c>
      <c r="B266" s="623" t="s">
        <v>3885</v>
      </c>
      <c r="C266" s="624" t="s">
        <v>4036</v>
      </c>
      <c r="D266" s="625">
        <v>50394.0</v>
      </c>
      <c r="E266" s="625">
        <v>2.0</v>
      </c>
      <c r="F266" s="625" t="s">
        <v>3308</v>
      </c>
      <c r="G266" s="626" t="s">
        <v>7803</v>
      </c>
      <c r="H266" s="627"/>
      <c r="I266" s="625"/>
      <c r="J266" s="627"/>
      <c r="K266" s="627"/>
      <c r="L266" s="627"/>
      <c r="M266" s="632" t="s">
        <v>4032</v>
      </c>
      <c r="N266" s="628"/>
      <c r="O266" s="629"/>
      <c r="P266" s="630" t="s">
        <v>9511</v>
      </c>
      <c r="Q266" s="622" t="s">
        <v>7804</v>
      </c>
      <c r="R266" s="631">
        <v>4.9</v>
      </c>
      <c r="S266" s="632"/>
      <c r="T266" s="639">
        <v>30.0</v>
      </c>
      <c r="U266" s="639">
        <v>30.0</v>
      </c>
      <c r="V266" s="634">
        <f t="array" ref="V266">_xlfn.XLOOKUP(T266, СПР.МОНТ[AWG], СПР.МОНТ[ГОСТ], "")</f>
        <v>0.05</v>
      </c>
      <c r="W266" s="634">
        <f t="array" ref="W266">_xlfn.XLOOKUP(U266, СПР.МОНТ[AWG], СПР.МОНТ[ГОСТ], "")</f>
        <v>0.05</v>
      </c>
      <c r="X266" s="632">
        <v>0.8</v>
      </c>
      <c r="Y266" s="632">
        <v>1.4</v>
      </c>
      <c r="Z266" s="632" t="s">
        <v>7741</v>
      </c>
      <c r="AA266" s="632">
        <v>2.0</v>
      </c>
      <c r="AB266" s="635" t="s">
        <v>7805</v>
      </c>
      <c r="AC266" s="636" t="s">
        <v>7806</v>
      </c>
    </row>
    <row r="267">
      <c r="A267" s="622" t="s">
        <v>7047</v>
      </c>
      <c r="B267" s="623" t="s">
        <v>3885</v>
      </c>
      <c r="C267" s="624" t="s">
        <v>4036</v>
      </c>
      <c r="D267" s="625">
        <v>50394.0</v>
      </c>
      <c r="E267" s="625">
        <v>2.0</v>
      </c>
      <c r="F267" s="625" t="s">
        <v>3308</v>
      </c>
      <c r="G267" s="626" t="s">
        <v>7807</v>
      </c>
      <c r="H267" s="627"/>
      <c r="I267" s="625"/>
      <c r="J267" s="625"/>
      <c r="K267" s="625"/>
      <c r="L267" s="625"/>
      <c r="M267" s="632" t="s">
        <v>4032</v>
      </c>
      <c r="N267" s="628"/>
      <c r="O267" s="629"/>
      <c r="P267" s="630" t="s">
        <v>9481</v>
      </c>
      <c r="Q267" s="622" t="s">
        <v>7804</v>
      </c>
      <c r="R267" s="631">
        <v>29.4</v>
      </c>
      <c r="S267" s="632"/>
      <c r="T267" s="639">
        <v>24.0</v>
      </c>
      <c r="U267" s="639">
        <v>24.0</v>
      </c>
      <c r="V267" s="634">
        <f t="array" ref="V267">_xlfn.XLOOKUP(T267, СПР.МОНТ[AWG], СПР.МОНТ[ГОСТ], "")</f>
        <v>0.2</v>
      </c>
      <c r="W267" s="634">
        <f t="array" ref="W267">_xlfn.XLOOKUP(U267, СПР.МОНТ[AWG], СПР.МОНТ[ГОСТ], "")</f>
        <v>0.2</v>
      </c>
      <c r="X267" s="632">
        <v>0.8</v>
      </c>
      <c r="Y267" s="632">
        <v>1.4</v>
      </c>
      <c r="Z267" s="632" t="s">
        <v>7808</v>
      </c>
      <c r="AA267" s="632">
        <v>2.0</v>
      </c>
      <c r="AB267" s="635" t="s">
        <v>7809</v>
      </c>
      <c r="AC267" s="636" t="s">
        <v>7806</v>
      </c>
    </row>
    <row r="268">
      <c r="A268" s="622" t="s">
        <v>7047</v>
      </c>
      <c r="B268" s="623" t="s">
        <v>3885</v>
      </c>
      <c r="C268" s="624" t="s">
        <v>4036</v>
      </c>
      <c r="D268" s="625">
        <v>50394.0</v>
      </c>
      <c r="E268" s="625">
        <v>2.0</v>
      </c>
      <c r="F268" s="625" t="s">
        <v>3308</v>
      </c>
      <c r="G268" s="626" t="s">
        <v>7807</v>
      </c>
      <c r="H268" s="627"/>
      <c r="I268" s="625"/>
      <c r="J268" s="627"/>
      <c r="K268" s="627"/>
      <c r="L268" s="627"/>
      <c r="M268" s="632" t="s">
        <v>4032</v>
      </c>
      <c r="N268" s="628"/>
      <c r="O268" s="629"/>
      <c r="P268" s="630" t="s">
        <v>9509</v>
      </c>
      <c r="Q268" s="622" t="s">
        <v>7804</v>
      </c>
      <c r="R268" s="631">
        <v>19.6</v>
      </c>
      <c r="S268" s="632"/>
      <c r="T268" s="639">
        <v>26.0</v>
      </c>
      <c r="U268" s="639">
        <v>26.0</v>
      </c>
      <c r="V268" s="634">
        <f t="array" ref="V268">_xlfn.XLOOKUP(T268, СПР.МОНТ[AWG], СПР.МОНТ[ГОСТ], "")</f>
        <v>0.12</v>
      </c>
      <c r="W268" s="634">
        <f t="array" ref="W268">_xlfn.XLOOKUP(U268, СПР.МОНТ[AWG], СПР.МОНТ[ГОСТ], "")</f>
        <v>0.12</v>
      </c>
      <c r="X268" s="632">
        <v>0.8</v>
      </c>
      <c r="Y268" s="632">
        <v>1.4</v>
      </c>
      <c r="Z268" s="632" t="s">
        <v>7808</v>
      </c>
      <c r="AA268" s="632">
        <v>2.0</v>
      </c>
      <c r="AB268" s="635" t="s">
        <v>7809</v>
      </c>
      <c r="AC268" s="636" t="s">
        <v>7806</v>
      </c>
    </row>
    <row r="269">
      <c r="A269" s="622" t="s">
        <v>7047</v>
      </c>
      <c r="B269" s="623" t="s">
        <v>3885</v>
      </c>
      <c r="C269" s="624" t="s">
        <v>4036</v>
      </c>
      <c r="D269" s="625">
        <v>50394.0</v>
      </c>
      <c r="E269" s="625">
        <v>2.0</v>
      </c>
      <c r="F269" s="625" t="s">
        <v>3308</v>
      </c>
      <c r="G269" s="626" t="s">
        <v>7807</v>
      </c>
      <c r="H269" s="627"/>
      <c r="I269" s="625"/>
      <c r="J269" s="627"/>
      <c r="K269" s="627"/>
      <c r="L269" s="627"/>
      <c r="M269" s="632" t="s">
        <v>4032</v>
      </c>
      <c r="N269" s="628"/>
      <c r="O269" s="629"/>
      <c r="P269" s="630" t="s">
        <v>9510</v>
      </c>
      <c r="Q269" s="622" t="s">
        <v>7804</v>
      </c>
      <c r="R269" s="631">
        <v>9.8</v>
      </c>
      <c r="S269" s="632"/>
      <c r="T269" s="639">
        <v>28.0</v>
      </c>
      <c r="U269" s="639">
        <v>28.0</v>
      </c>
      <c r="V269" s="634">
        <f t="array" ref="V269">_xlfn.XLOOKUP(T269, СПР.МОНТ[AWG], СПР.МОНТ[ГОСТ], "")</f>
        <v>0.08</v>
      </c>
      <c r="W269" s="634">
        <f t="array" ref="W269">_xlfn.XLOOKUP(U269, СПР.МОНТ[AWG], СПР.МОНТ[ГОСТ], "")</f>
        <v>0.08</v>
      </c>
      <c r="X269" s="632">
        <v>0.8</v>
      </c>
      <c r="Y269" s="632">
        <v>1.4</v>
      </c>
      <c r="Z269" s="632" t="s">
        <v>7808</v>
      </c>
      <c r="AA269" s="632">
        <v>2.0</v>
      </c>
      <c r="AB269" s="635" t="s">
        <v>7809</v>
      </c>
      <c r="AC269" s="636" t="s">
        <v>7806</v>
      </c>
    </row>
    <row r="270">
      <c r="A270" s="622" t="s">
        <v>7047</v>
      </c>
      <c r="B270" s="623" t="s">
        <v>3885</v>
      </c>
      <c r="C270" s="624" t="s">
        <v>4036</v>
      </c>
      <c r="D270" s="625">
        <v>50394.0</v>
      </c>
      <c r="E270" s="625">
        <v>2.0</v>
      </c>
      <c r="F270" s="625" t="s">
        <v>3308</v>
      </c>
      <c r="G270" s="626" t="s">
        <v>7807</v>
      </c>
      <c r="H270" s="627"/>
      <c r="I270" s="625"/>
      <c r="J270" s="627"/>
      <c r="K270" s="627"/>
      <c r="L270" s="627"/>
      <c r="M270" s="632" t="s">
        <v>4032</v>
      </c>
      <c r="N270" s="628"/>
      <c r="O270" s="629"/>
      <c r="P270" s="630" t="s">
        <v>9511</v>
      </c>
      <c r="Q270" s="622" t="s">
        <v>7804</v>
      </c>
      <c r="R270" s="631">
        <v>4.9</v>
      </c>
      <c r="S270" s="632"/>
      <c r="T270" s="639">
        <v>30.0</v>
      </c>
      <c r="U270" s="639">
        <v>30.0</v>
      </c>
      <c r="V270" s="634">
        <f t="array" ref="V270">_xlfn.XLOOKUP(T270, СПР.МОНТ[AWG], СПР.МОНТ[ГОСТ], "")</f>
        <v>0.05</v>
      </c>
      <c r="W270" s="634">
        <f t="array" ref="W270">_xlfn.XLOOKUP(U270, СПР.МОНТ[AWG], СПР.МОНТ[ГОСТ], "")</f>
        <v>0.05</v>
      </c>
      <c r="X270" s="632">
        <v>0.8</v>
      </c>
      <c r="Y270" s="632">
        <v>1.4</v>
      </c>
      <c r="Z270" s="632" t="s">
        <v>7808</v>
      </c>
      <c r="AA270" s="632">
        <v>2.0</v>
      </c>
      <c r="AB270" s="635" t="s">
        <v>7809</v>
      </c>
      <c r="AC270" s="636" t="s">
        <v>7806</v>
      </c>
    </row>
    <row r="271">
      <c r="A271" s="622" t="s">
        <v>7047</v>
      </c>
      <c r="B271" s="623" t="s">
        <v>3885</v>
      </c>
      <c r="C271" s="624" t="s">
        <v>4036</v>
      </c>
      <c r="D271" s="625">
        <v>50394.0</v>
      </c>
      <c r="E271" s="625">
        <v>2.0</v>
      </c>
      <c r="F271" s="625" t="s">
        <v>3308</v>
      </c>
      <c r="G271" s="626" t="s">
        <v>9512</v>
      </c>
      <c r="H271" s="627"/>
      <c r="I271" s="625"/>
      <c r="J271" s="625"/>
      <c r="K271" s="625"/>
      <c r="L271" s="625"/>
      <c r="M271" s="632" t="s">
        <v>4032</v>
      </c>
      <c r="N271" s="628"/>
      <c r="O271" s="629"/>
      <c r="P271" s="680" t="s">
        <v>9513</v>
      </c>
      <c r="Q271" s="627"/>
      <c r="R271" s="632">
        <v>9.8</v>
      </c>
      <c r="S271" s="632">
        <v>19.6</v>
      </c>
      <c r="T271" s="681">
        <v>30.0</v>
      </c>
      <c r="U271" s="681">
        <v>24.0</v>
      </c>
      <c r="V271" s="634">
        <f t="array" ref="V271">_xlfn.XLOOKUP(T271, СПР.МОНТ[AWG], СПР.МОНТ[ГОСТ], "")</f>
        <v>0.05</v>
      </c>
      <c r="W271" s="634">
        <f t="array" ref="W271">_xlfn.XLOOKUP(U271, СПР.МОНТ[AWG], СПР.МОНТ[ГОСТ], "")</f>
        <v>0.2</v>
      </c>
      <c r="X271" s="632">
        <v>0.8</v>
      </c>
      <c r="Y271" s="632">
        <v>1.4</v>
      </c>
      <c r="Z271" s="632" t="s">
        <v>7778</v>
      </c>
      <c r="AA271" s="632">
        <v>2.0</v>
      </c>
      <c r="AB271" s="635" t="s">
        <v>9514</v>
      </c>
      <c r="AC271" s="636"/>
    </row>
    <row r="272">
      <c r="A272" s="622" t="s">
        <v>7047</v>
      </c>
      <c r="B272" s="623" t="s">
        <v>3885</v>
      </c>
      <c r="C272" s="624" t="s">
        <v>4036</v>
      </c>
      <c r="D272" s="625">
        <v>50394.0</v>
      </c>
      <c r="E272" s="625">
        <v>2.0</v>
      </c>
      <c r="F272" s="625" t="s">
        <v>3308</v>
      </c>
      <c r="G272" s="626" t="s">
        <v>7810</v>
      </c>
      <c r="H272" s="627"/>
      <c r="I272" s="625"/>
      <c r="J272" s="625"/>
      <c r="K272" s="625"/>
      <c r="L272" s="625"/>
      <c r="M272" s="632" t="s">
        <v>4032</v>
      </c>
      <c r="N272" s="628"/>
      <c r="O272" s="629"/>
      <c r="P272" s="630" t="s">
        <v>9481</v>
      </c>
      <c r="Q272" s="622" t="s">
        <v>7804</v>
      </c>
      <c r="R272" s="631">
        <v>29.4</v>
      </c>
      <c r="S272" s="632"/>
      <c r="T272" s="639">
        <v>24.0</v>
      </c>
      <c r="U272" s="639">
        <v>24.0</v>
      </c>
      <c r="V272" s="634">
        <f t="array" ref="V272">_xlfn.XLOOKUP(T272, СПР.МОНТ[AWG], СПР.МОНТ[ГОСТ], "")</f>
        <v>0.2</v>
      </c>
      <c r="W272" s="634">
        <f t="array" ref="W272">_xlfn.XLOOKUP(U272, СПР.МОНТ[AWG], СПР.МОНТ[ГОСТ], "")</f>
        <v>0.2</v>
      </c>
      <c r="X272" s="632">
        <v>0.8</v>
      </c>
      <c r="Y272" s="632">
        <v>1.4</v>
      </c>
      <c r="Z272" s="632" t="s">
        <v>7808</v>
      </c>
      <c r="AA272" s="632">
        <v>2.0</v>
      </c>
      <c r="AB272" s="635" t="s">
        <v>7811</v>
      </c>
      <c r="AC272" s="636" t="s">
        <v>7806</v>
      </c>
    </row>
    <row r="273">
      <c r="A273" s="622" t="s">
        <v>7047</v>
      </c>
      <c r="B273" s="623" t="s">
        <v>3885</v>
      </c>
      <c r="C273" s="624" t="s">
        <v>4036</v>
      </c>
      <c r="D273" s="625">
        <v>50394.0</v>
      </c>
      <c r="E273" s="625">
        <v>2.0</v>
      </c>
      <c r="F273" s="625" t="s">
        <v>3308</v>
      </c>
      <c r="G273" s="626" t="s">
        <v>7810</v>
      </c>
      <c r="H273" s="627"/>
      <c r="I273" s="625"/>
      <c r="J273" s="627"/>
      <c r="K273" s="627"/>
      <c r="L273" s="627"/>
      <c r="M273" s="632" t="s">
        <v>4032</v>
      </c>
      <c r="N273" s="628"/>
      <c r="O273" s="629"/>
      <c r="P273" s="630" t="s">
        <v>9509</v>
      </c>
      <c r="Q273" s="622" t="s">
        <v>7804</v>
      </c>
      <c r="R273" s="631">
        <v>19.6</v>
      </c>
      <c r="S273" s="632"/>
      <c r="T273" s="639">
        <v>26.0</v>
      </c>
      <c r="U273" s="639">
        <v>26.0</v>
      </c>
      <c r="V273" s="634">
        <f t="array" ref="V273">_xlfn.XLOOKUP(T273, СПР.МОНТ[AWG], СПР.МОНТ[ГОСТ], "")</f>
        <v>0.12</v>
      </c>
      <c r="W273" s="634">
        <f t="array" ref="W273">_xlfn.XLOOKUP(U273, СПР.МОНТ[AWG], СПР.МОНТ[ГОСТ], "")</f>
        <v>0.12</v>
      </c>
      <c r="X273" s="632">
        <v>0.8</v>
      </c>
      <c r="Y273" s="632">
        <v>1.4</v>
      </c>
      <c r="Z273" s="632" t="s">
        <v>7808</v>
      </c>
      <c r="AA273" s="632">
        <v>2.0</v>
      </c>
      <c r="AB273" s="635" t="s">
        <v>7811</v>
      </c>
      <c r="AC273" s="636" t="s">
        <v>7806</v>
      </c>
    </row>
    <row r="274">
      <c r="A274" s="622" t="s">
        <v>7047</v>
      </c>
      <c r="B274" s="623" t="s">
        <v>3885</v>
      </c>
      <c r="C274" s="624" t="s">
        <v>4036</v>
      </c>
      <c r="D274" s="625">
        <v>50394.0</v>
      </c>
      <c r="E274" s="625">
        <v>2.0</v>
      </c>
      <c r="F274" s="625" t="s">
        <v>3308</v>
      </c>
      <c r="G274" s="626" t="s">
        <v>7810</v>
      </c>
      <c r="H274" s="627"/>
      <c r="I274" s="625"/>
      <c r="J274" s="627"/>
      <c r="K274" s="627"/>
      <c r="L274" s="627"/>
      <c r="M274" s="632" t="s">
        <v>4032</v>
      </c>
      <c r="N274" s="628"/>
      <c r="O274" s="629"/>
      <c r="P274" s="630" t="s">
        <v>9510</v>
      </c>
      <c r="Q274" s="622" t="s">
        <v>7804</v>
      </c>
      <c r="R274" s="631">
        <v>9.8</v>
      </c>
      <c r="S274" s="632"/>
      <c r="T274" s="639">
        <v>28.0</v>
      </c>
      <c r="U274" s="639">
        <v>28.0</v>
      </c>
      <c r="V274" s="634">
        <f t="array" ref="V274">_xlfn.XLOOKUP(T274, СПР.МОНТ[AWG], СПР.МОНТ[ГОСТ], "")</f>
        <v>0.08</v>
      </c>
      <c r="W274" s="634">
        <f t="array" ref="W274">_xlfn.XLOOKUP(U274, СПР.МОНТ[AWG], СПР.МОНТ[ГОСТ], "")</f>
        <v>0.08</v>
      </c>
      <c r="X274" s="632">
        <v>0.8</v>
      </c>
      <c r="Y274" s="632">
        <v>1.4</v>
      </c>
      <c r="Z274" s="632" t="s">
        <v>7808</v>
      </c>
      <c r="AA274" s="632">
        <v>2.0</v>
      </c>
      <c r="AB274" s="635" t="s">
        <v>7811</v>
      </c>
      <c r="AC274" s="636" t="s">
        <v>7806</v>
      </c>
    </row>
    <row r="275">
      <c r="A275" s="622" t="s">
        <v>7047</v>
      </c>
      <c r="B275" s="623" t="s">
        <v>3885</v>
      </c>
      <c r="C275" s="624" t="s">
        <v>4036</v>
      </c>
      <c r="D275" s="625">
        <v>50394.0</v>
      </c>
      <c r="E275" s="625">
        <v>2.0</v>
      </c>
      <c r="F275" s="625" t="s">
        <v>3308</v>
      </c>
      <c r="G275" s="626" t="s">
        <v>7810</v>
      </c>
      <c r="H275" s="627"/>
      <c r="I275" s="625"/>
      <c r="J275" s="627"/>
      <c r="K275" s="627"/>
      <c r="L275" s="627"/>
      <c r="M275" s="632" t="s">
        <v>4032</v>
      </c>
      <c r="N275" s="628"/>
      <c r="O275" s="629"/>
      <c r="P275" s="630" t="s">
        <v>9511</v>
      </c>
      <c r="Q275" s="622" t="s">
        <v>7804</v>
      </c>
      <c r="R275" s="631">
        <v>4.9</v>
      </c>
      <c r="S275" s="632"/>
      <c r="T275" s="639">
        <v>30.0</v>
      </c>
      <c r="U275" s="639">
        <v>30.0</v>
      </c>
      <c r="V275" s="634">
        <f t="array" ref="V275">_xlfn.XLOOKUP(T275, СПР.МОНТ[AWG], СПР.МОНТ[ГОСТ], "")</f>
        <v>0.05</v>
      </c>
      <c r="W275" s="634">
        <f t="array" ref="W275">_xlfn.XLOOKUP(U275, СПР.МОНТ[AWG], СПР.МОНТ[ГОСТ], "")</f>
        <v>0.05</v>
      </c>
      <c r="X275" s="632">
        <v>0.8</v>
      </c>
      <c r="Y275" s="632">
        <v>1.4</v>
      </c>
      <c r="Z275" s="632" t="s">
        <v>7808</v>
      </c>
      <c r="AA275" s="632">
        <v>2.0</v>
      </c>
      <c r="AB275" s="635" t="s">
        <v>7811</v>
      </c>
      <c r="AC275" s="636" t="s">
        <v>7806</v>
      </c>
    </row>
    <row r="276">
      <c r="A276" s="622" t="s">
        <v>7047</v>
      </c>
      <c r="B276" s="623" t="s">
        <v>3885</v>
      </c>
      <c r="C276" s="624" t="s">
        <v>4036</v>
      </c>
      <c r="D276" s="625">
        <v>50394.0</v>
      </c>
      <c r="E276" s="625">
        <v>2.0</v>
      </c>
      <c r="F276" s="625" t="s">
        <v>3308</v>
      </c>
      <c r="G276" s="626" t="s">
        <v>7812</v>
      </c>
      <c r="H276" s="627"/>
      <c r="I276" s="625"/>
      <c r="J276" s="625"/>
      <c r="K276" s="625"/>
      <c r="L276" s="625"/>
      <c r="M276" s="632" t="s">
        <v>4032</v>
      </c>
      <c r="N276" s="628"/>
      <c r="O276" s="629"/>
      <c r="P276" s="630" t="s">
        <v>9481</v>
      </c>
      <c r="Q276" s="622" t="s">
        <v>7804</v>
      </c>
      <c r="R276" s="631">
        <v>29.4</v>
      </c>
      <c r="S276" s="632"/>
      <c r="T276" s="639">
        <v>24.0</v>
      </c>
      <c r="U276" s="639">
        <v>24.0</v>
      </c>
      <c r="V276" s="634">
        <f t="array" ref="V276">_xlfn.XLOOKUP(T276, СПР.МОНТ[AWG], СПР.МОНТ[ГОСТ], "")</f>
        <v>0.2</v>
      </c>
      <c r="W276" s="634">
        <f t="array" ref="W276">_xlfn.XLOOKUP(U276, СПР.МОНТ[AWG], СПР.МОНТ[ГОСТ], "")</f>
        <v>0.2</v>
      </c>
      <c r="X276" s="632">
        <v>0.8</v>
      </c>
      <c r="Y276" s="632">
        <v>1.4</v>
      </c>
      <c r="Z276" s="632" t="s">
        <v>7402</v>
      </c>
      <c r="AA276" s="632">
        <v>2.0</v>
      </c>
      <c r="AB276" s="635" t="s">
        <v>7813</v>
      </c>
      <c r="AC276" s="636" t="s">
        <v>7806</v>
      </c>
    </row>
    <row r="277">
      <c r="A277" s="622" t="s">
        <v>7047</v>
      </c>
      <c r="B277" s="623" t="s">
        <v>3885</v>
      </c>
      <c r="C277" s="624" t="s">
        <v>4036</v>
      </c>
      <c r="D277" s="625">
        <v>50394.0</v>
      </c>
      <c r="E277" s="625">
        <v>2.0</v>
      </c>
      <c r="F277" s="625" t="s">
        <v>3308</v>
      </c>
      <c r="G277" s="626" t="s">
        <v>7812</v>
      </c>
      <c r="H277" s="627"/>
      <c r="I277" s="625"/>
      <c r="J277" s="627"/>
      <c r="K277" s="627"/>
      <c r="L277" s="627"/>
      <c r="M277" s="632" t="s">
        <v>4032</v>
      </c>
      <c r="N277" s="628"/>
      <c r="O277" s="629"/>
      <c r="P277" s="630" t="s">
        <v>9509</v>
      </c>
      <c r="Q277" s="622" t="s">
        <v>7804</v>
      </c>
      <c r="R277" s="631">
        <v>19.6</v>
      </c>
      <c r="S277" s="632"/>
      <c r="T277" s="639">
        <v>26.0</v>
      </c>
      <c r="U277" s="639">
        <v>26.0</v>
      </c>
      <c r="V277" s="634">
        <f t="array" ref="V277">_xlfn.XLOOKUP(T277, СПР.МОНТ[AWG], СПР.МОНТ[ГОСТ], "")</f>
        <v>0.12</v>
      </c>
      <c r="W277" s="634">
        <f t="array" ref="W277">_xlfn.XLOOKUP(U277, СПР.МОНТ[AWG], СПР.МОНТ[ГОСТ], "")</f>
        <v>0.12</v>
      </c>
      <c r="X277" s="632">
        <v>0.8</v>
      </c>
      <c r="Y277" s="632">
        <v>1.4</v>
      </c>
      <c r="Z277" s="632" t="s">
        <v>7402</v>
      </c>
      <c r="AA277" s="632">
        <v>2.0</v>
      </c>
      <c r="AB277" s="635" t="s">
        <v>7813</v>
      </c>
      <c r="AC277" s="636" t="s">
        <v>7806</v>
      </c>
    </row>
    <row r="278">
      <c r="A278" s="622" t="s">
        <v>7047</v>
      </c>
      <c r="B278" s="623" t="s">
        <v>3885</v>
      </c>
      <c r="C278" s="624" t="s">
        <v>4036</v>
      </c>
      <c r="D278" s="625">
        <v>50394.0</v>
      </c>
      <c r="E278" s="625">
        <v>2.0</v>
      </c>
      <c r="F278" s="625" t="s">
        <v>3308</v>
      </c>
      <c r="G278" s="626" t="s">
        <v>7812</v>
      </c>
      <c r="H278" s="627"/>
      <c r="I278" s="625"/>
      <c r="J278" s="627"/>
      <c r="K278" s="627"/>
      <c r="L278" s="627"/>
      <c r="M278" s="632" t="s">
        <v>4032</v>
      </c>
      <c r="N278" s="628"/>
      <c r="O278" s="629"/>
      <c r="P278" s="630" t="s">
        <v>9510</v>
      </c>
      <c r="Q278" s="622" t="s">
        <v>7804</v>
      </c>
      <c r="R278" s="631">
        <v>9.8</v>
      </c>
      <c r="S278" s="632"/>
      <c r="T278" s="639">
        <v>28.0</v>
      </c>
      <c r="U278" s="639">
        <v>28.0</v>
      </c>
      <c r="V278" s="634">
        <f t="array" ref="V278">_xlfn.XLOOKUP(T278, СПР.МОНТ[AWG], СПР.МОНТ[ГОСТ], "")</f>
        <v>0.08</v>
      </c>
      <c r="W278" s="634">
        <f t="array" ref="W278">_xlfn.XLOOKUP(U278, СПР.МОНТ[AWG], СПР.МОНТ[ГОСТ], "")</f>
        <v>0.08</v>
      </c>
      <c r="X278" s="632">
        <v>0.8</v>
      </c>
      <c r="Y278" s="632">
        <v>1.4</v>
      </c>
      <c r="Z278" s="632" t="s">
        <v>7402</v>
      </c>
      <c r="AA278" s="632">
        <v>2.0</v>
      </c>
      <c r="AB278" s="635" t="s">
        <v>7813</v>
      </c>
      <c r="AC278" s="636" t="s">
        <v>7806</v>
      </c>
    </row>
    <row r="279">
      <c r="A279" s="622" t="s">
        <v>7047</v>
      </c>
      <c r="B279" s="623" t="s">
        <v>3885</v>
      </c>
      <c r="C279" s="624" t="s">
        <v>4036</v>
      </c>
      <c r="D279" s="625">
        <v>50394.0</v>
      </c>
      <c r="E279" s="625">
        <v>2.0</v>
      </c>
      <c r="F279" s="625" t="s">
        <v>3308</v>
      </c>
      <c r="G279" s="626" t="s">
        <v>7812</v>
      </c>
      <c r="H279" s="627"/>
      <c r="I279" s="625"/>
      <c r="J279" s="627"/>
      <c r="K279" s="627"/>
      <c r="L279" s="627"/>
      <c r="M279" s="632" t="s">
        <v>4032</v>
      </c>
      <c r="N279" s="628"/>
      <c r="O279" s="629"/>
      <c r="P279" s="630" t="s">
        <v>9511</v>
      </c>
      <c r="Q279" s="622" t="s">
        <v>7804</v>
      </c>
      <c r="R279" s="631">
        <v>4.9</v>
      </c>
      <c r="S279" s="632"/>
      <c r="T279" s="639">
        <v>30.0</v>
      </c>
      <c r="U279" s="639">
        <v>30.0</v>
      </c>
      <c r="V279" s="634">
        <f t="array" ref="V279">_xlfn.XLOOKUP(T279, СПР.МОНТ[AWG], СПР.МОНТ[ГОСТ], "")</f>
        <v>0.05</v>
      </c>
      <c r="W279" s="634">
        <f t="array" ref="W279">_xlfn.XLOOKUP(U279, СПР.МОНТ[AWG], СПР.МОНТ[ГОСТ], "")</f>
        <v>0.05</v>
      </c>
      <c r="X279" s="632">
        <v>0.8</v>
      </c>
      <c r="Y279" s="632">
        <v>1.4</v>
      </c>
      <c r="Z279" s="632" t="s">
        <v>7402</v>
      </c>
      <c r="AA279" s="632">
        <v>2.0</v>
      </c>
      <c r="AB279" s="635" t="s">
        <v>7813</v>
      </c>
      <c r="AC279" s="636" t="s">
        <v>7806</v>
      </c>
    </row>
    <row r="280">
      <c r="A280" s="622" t="s">
        <v>7047</v>
      </c>
      <c r="B280" s="641" t="s">
        <v>3885</v>
      </c>
      <c r="C280" s="685" t="s">
        <v>4036</v>
      </c>
      <c r="D280" s="622">
        <v>50394.0</v>
      </c>
      <c r="E280" s="622">
        <v>2.0</v>
      </c>
      <c r="F280" s="622" t="s">
        <v>3308</v>
      </c>
      <c r="G280" s="626" t="s">
        <v>7814</v>
      </c>
      <c r="H280" s="627"/>
      <c r="I280" s="625"/>
      <c r="J280" s="625"/>
      <c r="K280" s="625"/>
      <c r="L280" s="625"/>
      <c r="M280" s="631" t="s">
        <v>4032</v>
      </c>
      <c r="N280" s="628"/>
      <c r="O280" s="629"/>
      <c r="P280" s="630" t="s">
        <v>9481</v>
      </c>
      <c r="Q280" s="627"/>
      <c r="R280" s="631">
        <v>29.3</v>
      </c>
      <c r="S280" s="632"/>
      <c r="T280" s="639">
        <v>24.0</v>
      </c>
      <c r="U280" s="639">
        <v>24.0</v>
      </c>
      <c r="V280" s="634">
        <f t="array" ref="V280">_xlfn.XLOOKUP(T280, СПР.МОНТ[AWG], СПР.МОНТ[ГОСТ], "")</f>
        <v>0.2</v>
      </c>
      <c r="W280" s="634">
        <f t="array" ref="W280">_xlfn.XLOOKUP(U280, СПР.МОНТ[AWG], СПР.МОНТ[ГОСТ], "")</f>
        <v>0.2</v>
      </c>
      <c r="X280" s="631">
        <v>0.8</v>
      </c>
      <c r="Y280" s="631">
        <v>1.4</v>
      </c>
      <c r="Z280" s="631" t="s">
        <v>7815</v>
      </c>
      <c r="AA280" s="631">
        <v>2.0</v>
      </c>
      <c r="AB280" s="635" t="s">
        <v>7816</v>
      </c>
      <c r="AC280" s="636" t="s">
        <v>7817</v>
      </c>
    </row>
    <row r="281">
      <c r="A281" s="622" t="s">
        <v>7047</v>
      </c>
      <c r="B281" s="641" t="s">
        <v>3885</v>
      </c>
      <c r="C281" s="685" t="s">
        <v>4036</v>
      </c>
      <c r="D281" s="622">
        <v>50394.0</v>
      </c>
      <c r="E281" s="622">
        <v>2.0</v>
      </c>
      <c r="F281" s="622" t="s">
        <v>3308</v>
      </c>
      <c r="G281" s="626" t="s">
        <v>7814</v>
      </c>
      <c r="H281" s="627"/>
      <c r="I281" s="625"/>
      <c r="J281" s="627"/>
      <c r="K281" s="627"/>
      <c r="L281" s="627"/>
      <c r="M281" s="631" t="s">
        <v>4032</v>
      </c>
      <c r="N281" s="628"/>
      <c r="O281" s="629"/>
      <c r="P281" s="630" t="s">
        <v>9509</v>
      </c>
      <c r="Q281" s="627"/>
      <c r="R281" s="631">
        <v>19.6</v>
      </c>
      <c r="S281" s="632"/>
      <c r="T281" s="639">
        <v>26.0</v>
      </c>
      <c r="U281" s="639">
        <v>26.0</v>
      </c>
      <c r="V281" s="634">
        <f t="array" ref="V281">_xlfn.XLOOKUP(T281, СПР.МОНТ[AWG], СПР.МОНТ[ГОСТ], "")</f>
        <v>0.12</v>
      </c>
      <c r="W281" s="634">
        <f t="array" ref="W281">_xlfn.XLOOKUP(U281, СПР.МОНТ[AWG], СПР.МОНТ[ГОСТ], "")</f>
        <v>0.12</v>
      </c>
      <c r="X281" s="631">
        <v>0.8</v>
      </c>
      <c r="Y281" s="631">
        <v>1.4</v>
      </c>
      <c r="Z281" s="631" t="s">
        <v>7815</v>
      </c>
      <c r="AA281" s="631">
        <v>2.0</v>
      </c>
      <c r="AB281" s="635" t="s">
        <v>7816</v>
      </c>
      <c r="AC281" s="636" t="s">
        <v>7817</v>
      </c>
    </row>
    <row r="282">
      <c r="A282" s="622" t="s">
        <v>7047</v>
      </c>
      <c r="B282" s="641" t="s">
        <v>3885</v>
      </c>
      <c r="C282" s="685" t="s">
        <v>4036</v>
      </c>
      <c r="D282" s="622">
        <v>50394.0</v>
      </c>
      <c r="E282" s="622">
        <v>2.0</v>
      </c>
      <c r="F282" s="622" t="s">
        <v>3308</v>
      </c>
      <c r="G282" s="626" t="s">
        <v>7814</v>
      </c>
      <c r="H282" s="627"/>
      <c r="I282" s="625"/>
      <c r="J282" s="627"/>
      <c r="K282" s="627"/>
      <c r="L282" s="627"/>
      <c r="M282" s="631" t="s">
        <v>4032</v>
      </c>
      <c r="N282" s="628"/>
      <c r="O282" s="629"/>
      <c r="P282" s="630" t="s">
        <v>9510</v>
      </c>
      <c r="Q282" s="627"/>
      <c r="R282" s="631">
        <v>9.8</v>
      </c>
      <c r="S282" s="632"/>
      <c r="T282" s="639">
        <v>28.0</v>
      </c>
      <c r="U282" s="639">
        <v>28.0</v>
      </c>
      <c r="V282" s="634">
        <f t="array" ref="V282">_xlfn.XLOOKUP(T282, СПР.МОНТ[AWG], СПР.МОНТ[ГОСТ], "")</f>
        <v>0.08</v>
      </c>
      <c r="W282" s="634">
        <f t="array" ref="W282">_xlfn.XLOOKUP(U282, СПР.МОНТ[AWG], СПР.МОНТ[ГОСТ], "")</f>
        <v>0.08</v>
      </c>
      <c r="X282" s="631">
        <v>0.8</v>
      </c>
      <c r="Y282" s="631">
        <v>1.4</v>
      </c>
      <c r="Z282" s="631" t="s">
        <v>7815</v>
      </c>
      <c r="AA282" s="631">
        <v>2.0</v>
      </c>
      <c r="AB282" s="635" t="s">
        <v>7816</v>
      </c>
      <c r="AC282" s="636" t="s">
        <v>7817</v>
      </c>
    </row>
    <row r="283">
      <c r="A283" s="622" t="s">
        <v>7047</v>
      </c>
      <c r="B283" s="641" t="s">
        <v>3885</v>
      </c>
      <c r="C283" s="685" t="s">
        <v>4036</v>
      </c>
      <c r="D283" s="622">
        <v>50394.0</v>
      </c>
      <c r="E283" s="622">
        <v>2.0</v>
      </c>
      <c r="F283" s="622" t="s">
        <v>3308</v>
      </c>
      <c r="G283" s="626" t="s">
        <v>7814</v>
      </c>
      <c r="H283" s="627"/>
      <c r="I283" s="625"/>
      <c r="J283" s="627"/>
      <c r="K283" s="627"/>
      <c r="L283" s="627"/>
      <c r="M283" s="631" t="s">
        <v>4032</v>
      </c>
      <c r="N283" s="628"/>
      <c r="O283" s="629"/>
      <c r="P283" s="630" t="s">
        <v>9511</v>
      </c>
      <c r="Q283" s="627"/>
      <c r="R283" s="631">
        <v>4.9</v>
      </c>
      <c r="S283" s="632"/>
      <c r="T283" s="639">
        <v>30.0</v>
      </c>
      <c r="U283" s="639">
        <v>30.0</v>
      </c>
      <c r="V283" s="634">
        <f t="array" ref="V283">_xlfn.XLOOKUP(T283, СПР.МОНТ[AWG], СПР.МОНТ[ГОСТ], "")</f>
        <v>0.05</v>
      </c>
      <c r="W283" s="634">
        <f t="array" ref="W283">_xlfn.XLOOKUP(U283, СПР.МОНТ[AWG], СПР.МОНТ[ГОСТ], "")</f>
        <v>0.05</v>
      </c>
      <c r="X283" s="631">
        <v>0.8</v>
      </c>
      <c r="Y283" s="631">
        <v>1.4</v>
      </c>
      <c r="Z283" s="631" t="s">
        <v>7815</v>
      </c>
      <c r="AA283" s="631">
        <v>2.0</v>
      </c>
      <c r="AB283" s="635" t="s">
        <v>7816</v>
      </c>
      <c r="AC283" s="636" t="s">
        <v>7817</v>
      </c>
    </row>
    <row r="284">
      <c r="A284" s="622" t="s">
        <v>7047</v>
      </c>
      <c r="B284" s="623" t="s">
        <v>3885</v>
      </c>
      <c r="C284" s="624" t="s">
        <v>4081</v>
      </c>
      <c r="D284" s="625">
        <v>56134.0</v>
      </c>
      <c r="E284" s="625">
        <v>2.0</v>
      </c>
      <c r="F284" s="625" t="s">
        <v>3308</v>
      </c>
      <c r="G284" s="626" t="s">
        <v>7796</v>
      </c>
      <c r="H284" s="627">
        <v>5.613491E8</v>
      </c>
      <c r="I284" s="625"/>
      <c r="J284" s="625"/>
      <c r="K284" s="625"/>
      <c r="L284" s="625"/>
      <c r="M284" s="632" t="s">
        <v>4084</v>
      </c>
      <c r="N284" s="628"/>
      <c r="O284" s="629"/>
      <c r="P284" s="630" t="s">
        <v>9515</v>
      </c>
      <c r="Q284" s="622">
        <v>1.9</v>
      </c>
      <c r="R284" s="631">
        <v>44.1</v>
      </c>
      <c r="S284" s="632"/>
      <c r="T284" s="639">
        <v>22.0</v>
      </c>
      <c r="U284" s="639">
        <v>22.0</v>
      </c>
      <c r="V284" s="634">
        <f t="array" ref="V284">_xlfn.XLOOKUP(T284, СПР.МОНТ[AWG], СПР.МОНТ[ГОСТ], "")</f>
        <v>0.35</v>
      </c>
      <c r="W284" s="634">
        <f t="array" ref="W284">_xlfn.XLOOKUP(U284, СПР.МОНТ[AWG], СПР.МОНТ[ГОСТ], "")</f>
        <v>0.35</v>
      </c>
      <c r="X284" s="632">
        <v>0.9</v>
      </c>
      <c r="Y284" s="632">
        <v>1.5</v>
      </c>
      <c r="Z284" s="632" t="s">
        <v>7402</v>
      </c>
      <c r="AA284" s="632">
        <v>3.0</v>
      </c>
      <c r="AB284" s="635" t="s">
        <v>7798</v>
      </c>
      <c r="AC284" s="636" t="s">
        <v>7799</v>
      </c>
    </row>
    <row r="285">
      <c r="A285" s="622" t="s">
        <v>7047</v>
      </c>
      <c r="B285" s="623" t="s">
        <v>3885</v>
      </c>
      <c r="C285" s="624" t="s">
        <v>4081</v>
      </c>
      <c r="D285" s="625">
        <v>56134.0</v>
      </c>
      <c r="E285" s="625">
        <v>2.0</v>
      </c>
      <c r="F285" s="625" t="s">
        <v>3308</v>
      </c>
      <c r="G285" s="626" t="s">
        <v>7796</v>
      </c>
      <c r="H285" s="627">
        <v>5.613491E8</v>
      </c>
      <c r="I285" s="625"/>
      <c r="J285" s="627"/>
      <c r="K285" s="627"/>
      <c r="L285" s="627"/>
      <c r="M285" s="632" t="s">
        <v>4084</v>
      </c>
      <c r="N285" s="628"/>
      <c r="O285" s="629"/>
      <c r="P285" s="630" t="s">
        <v>9516</v>
      </c>
      <c r="Q285" s="622">
        <v>1.7</v>
      </c>
      <c r="R285" s="631">
        <v>29.4</v>
      </c>
      <c r="S285" s="632"/>
      <c r="T285" s="639">
        <v>24.0</v>
      </c>
      <c r="U285" s="639">
        <v>24.0</v>
      </c>
      <c r="V285" s="634">
        <f t="array" ref="V285">_xlfn.XLOOKUP(T285, СПР.МОНТ[AWG], СПР.МОНТ[ГОСТ], "")</f>
        <v>0.2</v>
      </c>
      <c r="W285" s="634">
        <f t="array" ref="W285">_xlfn.XLOOKUP(U285, СПР.МОНТ[AWG], СПР.МОНТ[ГОСТ], "")</f>
        <v>0.2</v>
      </c>
      <c r="X285" s="632">
        <v>0.9</v>
      </c>
      <c r="Y285" s="632">
        <v>1.5</v>
      </c>
      <c r="Z285" s="632" t="s">
        <v>7402</v>
      </c>
      <c r="AA285" s="632">
        <v>3.0</v>
      </c>
      <c r="AB285" s="635" t="s">
        <v>7798</v>
      </c>
      <c r="AC285" s="636" t="s">
        <v>7799</v>
      </c>
    </row>
    <row r="286">
      <c r="A286" s="622" t="s">
        <v>7047</v>
      </c>
      <c r="B286" s="623" t="s">
        <v>3885</v>
      </c>
      <c r="C286" s="624" t="s">
        <v>4081</v>
      </c>
      <c r="D286" s="625">
        <v>56134.0</v>
      </c>
      <c r="E286" s="625">
        <v>2.0</v>
      </c>
      <c r="F286" s="625" t="s">
        <v>3308</v>
      </c>
      <c r="G286" s="626" t="s">
        <v>7800</v>
      </c>
      <c r="H286" s="627"/>
      <c r="I286" s="625"/>
      <c r="J286" s="625"/>
      <c r="K286" s="625"/>
      <c r="L286" s="625"/>
      <c r="M286" s="632" t="s">
        <v>4084</v>
      </c>
      <c r="N286" s="628"/>
      <c r="O286" s="629"/>
      <c r="P286" s="630" t="s">
        <v>9517</v>
      </c>
      <c r="Q286" s="622">
        <v>1.55</v>
      </c>
      <c r="R286" s="631">
        <v>19.6</v>
      </c>
      <c r="S286" s="632"/>
      <c r="T286" s="639">
        <v>26.0</v>
      </c>
      <c r="U286" s="639">
        <v>26.0</v>
      </c>
      <c r="V286" s="634">
        <f t="array" ref="V286">_xlfn.XLOOKUP(T286, СПР.МОНТ[AWG], СПР.МОНТ[ГОСТ], "")</f>
        <v>0.12</v>
      </c>
      <c r="W286" s="634">
        <f t="array" ref="W286">_xlfn.XLOOKUP(U286, СПР.МОНТ[AWG], СПР.МОНТ[ГОСТ], "")</f>
        <v>0.12</v>
      </c>
      <c r="X286" s="632">
        <v>0.8</v>
      </c>
      <c r="Y286" s="632">
        <v>1.2</v>
      </c>
      <c r="Z286" s="632" t="s">
        <v>7402</v>
      </c>
      <c r="AA286" s="632">
        <v>3.0</v>
      </c>
      <c r="AB286" s="635" t="s">
        <v>7801</v>
      </c>
      <c r="AC286" s="636" t="s">
        <v>7799</v>
      </c>
    </row>
    <row r="287">
      <c r="A287" s="622" t="s">
        <v>7047</v>
      </c>
      <c r="B287" s="623" t="s">
        <v>3885</v>
      </c>
      <c r="C287" s="624" t="s">
        <v>4081</v>
      </c>
      <c r="D287" s="625">
        <v>56134.0</v>
      </c>
      <c r="E287" s="625">
        <v>2.0</v>
      </c>
      <c r="F287" s="625" t="s">
        <v>3308</v>
      </c>
      <c r="G287" s="626" t="s">
        <v>7800</v>
      </c>
      <c r="H287" s="627"/>
      <c r="I287" s="625"/>
      <c r="J287" s="627"/>
      <c r="K287" s="627"/>
      <c r="L287" s="627"/>
      <c r="M287" s="632" t="s">
        <v>4084</v>
      </c>
      <c r="N287" s="628"/>
      <c r="O287" s="629"/>
      <c r="P287" s="630" t="s">
        <v>9518</v>
      </c>
      <c r="Q287" s="622">
        <v>1.55</v>
      </c>
      <c r="R287" s="631">
        <v>9.8</v>
      </c>
      <c r="S287" s="632"/>
      <c r="T287" s="639">
        <v>28.0</v>
      </c>
      <c r="U287" s="639">
        <v>28.0</v>
      </c>
      <c r="V287" s="634">
        <f t="array" ref="V287">_xlfn.XLOOKUP(T287, СПР.МОНТ[AWG], СПР.МОНТ[ГОСТ], "")</f>
        <v>0.08</v>
      </c>
      <c r="W287" s="634">
        <f t="array" ref="W287">_xlfn.XLOOKUP(U287, СПР.МОНТ[AWG], СПР.МОНТ[ГОСТ], "")</f>
        <v>0.08</v>
      </c>
      <c r="X287" s="632">
        <v>0.8</v>
      </c>
      <c r="Y287" s="632">
        <v>1.2</v>
      </c>
      <c r="Z287" s="632" t="s">
        <v>7402</v>
      </c>
      <c r="AA287" s="632">
        <v>3.0</v>
      </c>
      <c r="AB287" s="635" t="s">
        <v>7801</v>
      </c>
      <c r="AC287" s="636" t="s">
        <v>7799</v>
      </c>
    </row>
    <row r="288">
      <c r="A288" s="622" t="s">
        <v>7047</v>
      </c>
      <c r="B288" s="623" t="s">
        <v>3885</v>
      </c>
      <c r="C288" s="624" t="s">
        <v>4036</v>
      </c>
      <c r="D288" s="625">
        <v>87396.0</v>
      </c>
      <c r="E288" s="625">
        <v>2.0</v>
      </c>
      <c r="F288" s="625" t="s">
        <v>3308</v>
      </c>
      <c r="G288" s="626" t="s">
        <v>7819</v>
      </c>
      <c r="H288" s="627"/>
      <c r="I288" s="625"/>
      <c r="J288" s="625"/>
      <c r="K288" s="625"/>
      <c r="L288" s="625"/>
      <c r="M288" s="632" t="s">
        <v>4032</v>
      </c>
      <c r="N288" s="628"/>
      <c r="O288" s="629"/>
      <c r="P288" s="630" t="s">
        <v>9483</v>
      </c>
      <c r="Q288" s="622" t="s">
        <v>7820</v>
      </c>
      <c r="R288" s="631">
        <v>39.2</v>
      </c>
      <c r="S288" s="632"/>
      <c r="T288" s="639">
        <v>22.0</v>
      </c>
      <c r="U288" s="639">
        <v>22.0</v>
      </c>
      <c r="V288" s="634">
        <f t="array" ref="V288">_xlfn.XLOOKUP(T288, СПР.МОНТ[AWG], СПР.МОНТ[ГОСТ], "")</f>
        <v>0.35</v>
      </c>
      <c r="W288" s="634">
        <f t="array" ref="W288">_xlfn.XLOOKUP(U288, СПР.МОНТ[AWG], СПР.МОНТ[ГОСТ], "")</f>
        <v>0.35</v>
      </c>
      <c r="X288" s="632">
        <v>0.8</v>
      </c>
      <c r="Y288" s="632">
        <v>1.4</v>
      </c>
      <c r="Z288" s="632" t="s">
        <v>7225</v>
      </c>
      <c r="AA288" s="632">
        <v>2.0</v>
      </c>
      <c r="AB288" s="635" t="s">
        <v>7821</v>
      </c>
      <c r="AC288" s="636" t="s">
        <v>7822</v>
      </c>
    </row>
    <row r="289">
      <c r="A289" s="622" t="s">
        <v>7047</v>
      </c>
      <c r="B289" s="623" t="s">
        <v>3885</v>
      </c>
      <c r="C289" s="624" t="s">
        <v>4036</v>
      </c>
      <c r="D289" s="625">
        <v>87396.0</v>
      </c>
      <c r="E289" s="625">
        <v>2.0</v>
      </c>
      <c r="F289" s="625" t="s">
        <v>3308</v>
      </c>
      <c r="G289" s="626" t="s">
        <v>7819</v>
      </c>
      <c r="H289" s="627"/>
      <c r="I289" s="625"/>
      <c r="J289" s="627"/>
      <c r="K289" s="627"/>
      <c r="L289" s="627"/>
      <c r="M289" s="632" t="s">
        <v>4032</v>
      </c>
      <c r="N289" s="628"/>
      <c r="O289" s="629"/>
      <c r="P289" s="630" t="s">
        <v>9519</v>
      </c>
      <c r="Q289" s="622" t="s">
        <v>7820</v>
      </c>
      <c r="R289" s="631">
        <v>29.4</v>
      </c>
      <c r="S289" s="632"/>
      <c r="T289" s="639">
        <v>24.0</v>
      </c>
      <c r="U289" s="639">
        <v>24.0</v>
      </c>
      <c r="V289" s="634">
        <f t="array" ref="V289">_xlfn.XLOOKUP(T289, СПР.МОНТ[AWG], СПР.МОНТ[ГОСТ], "")</f>
        <v>0.2</v>
      </c>
      <c r="W289" s="634">
        <f t="array" ref="W289">_xlfn.XLOOKUP(U289, СПР.МОНТ[AWG], СПР.МОНТ[ГОСТ], "")</f>
        <v>0.2</v>
      </c>
      <c r="X289" s="632">
        <v>0.8</v>
      </c>
      <c r="Y289" s="632">
        <v>1.4</v>
      </c>
      <c r="Z289" s="632" t="s">
        <v>7225</v>
      </c>
      <c r="AA289" s="632">
        <v>2.0</v>
      </c>
      <c r="AB289" s="635" t="s">
        <v>7821</v>
      </c>
      <c r="AC289" s="636" t="s">
        <v>7822</v>
      </c>
    </row>
    <row r="290">
      <c r="A290" s="622" t="s">
        <v>7047</v>
      </c>
      <c r="B290" s="623" t="s">
        <v>3885</v>
      </c>
      <c r="C290" s="624" t="s">
        <v>4036</v>
      </c>
      <c r="D290" s="625">
        <v>87396.0</v>
      </c>
      <c r="E290" s="625">
        <v>2.0</v>
      </c>
      <c r="F290" s="625" t="s">
        <v>3308</v>
      </c>
      <c r="G290" s="626" t="s">
        <v>7819</v>
      </c>
      <c r="H290" s="627"/>
      <c r="I290" s="625"/>
      <c r="J290" s="627"/>
      <c r="K290" s="627"/>
      <c r="L290" s="627"/>
      <c r="M290" s="632" t="s">
        <v>4032</v>
      </c>
      <c r="N290" s="628"/>
      <c r="O290" s="629"/>
      <c r="P290" s="630" t="s">
        <v>9520</v>
      </c>
      <c r="Q290" s="622" t="s">
        <v>7820</v>
      </c>
      <c r="R290" s="631">
        <v>19.6</v>
      </c>
      <c r="S290" s="632"/>
      <c r="T290" s="639">
        <v>26.0</v>
      </c>
      <c r="U290" s="639">
        <v>26.0</v>
      </c>
      <c r="V290" s="634">
        <f t="array" ref="V290">_xlfn.XLOOKUP(T290, СПР.МОНТ[AWG], СПР.МОНТ[ГОСТ], "")</f>
        <v>0.12</v>
      </c>
      <c r="W290" s="634">
        <f t="array" ref="W290">_xlfn.XLOOKUP(U290, СПР.МОНТ[AWG], СПР.МОНТ[ГОСТ], "")</f>
        <v>0.12</v>
      </c>
      <c r="X290" s="632">
        <v>0.8</v>
      </c>
      <c r="Y290" s="632">
        <v>1.4</v>
      </c>
      <c r="Z290" s="632" t="s">
        <v>7225</v>
      </c>
      <c r="AA290" s="632">
        <v>2.0</v>
      </c>
      <c r="AB290" s="635" t="s">
        <v>7821</v>
      </c>
      <c r="AC290" s="636" t="s">
        <v>7822</v>
      </c>
    </row>
    <row r="291">
      <c r="A291" s="622" t="s">
        <v>7047</v>
      </c>
      <c r="B291" s="623" t="s">
        <v>3885</v>
      </c>
      <c r="C291" s="624" t="s">
        <v>4036</v>
      </c>
      <c r="D291" s="625">
        <v>87396.0</v>
      </c>
      <c r="E291" s="625">
        <v>2.0</v>
      </c>
      <c r="F291" s="625" t="s">
        <v>3308</v>
      </c>
      <c r="G291" s="626" t="s">
        <v>7819</v>
      </c>
      <c r="H291" s="627"/>
      <c r="I291" s="625"/>
      <c r="J291" s="627"/>
      <c r="K291" s="627"/>
      <c r="L291" s="627"/>
      <c r="M291" s="632" t="s">
        <v>4032</v>
      </c>
      <c r="N291" s="628"/>
      <c r="O291" s="629"/>
      <c r="P291" s="630" t="s">
        <v>9521</v>
      </c>
      <c r="Q291" s="622" t="s">
        <v>7820</v>
      </c>
      <c r="R291" s="631">
        <v>9.8</v>
      </c>
      <c r="S291" s="632"/>
      <c r="T291" s="639">
        <v>28.0</v>
      </c>
      <c r="U291" s="639">
        <v>28.0</v>
      </c>
      <c r="V291" s="634">
        <f t="array" ref="V291">_xlfn.XLOOKUP(T291, СПР.МОНТ[AWG], СПР.МОНТ[ГОСТ], "")</f>
        <v>0.08</v>
      </c>
      <c r="W291" s="634">
        <f t="array" ref="W291">_xlfn.XLOOKUP(U291, СПР.МОНТ[AWG], СПР.МОНТ[ГОСТ], "")</f>
        <v>0.08</v>
      </c>
      <c r="X291" s="632">
        <v>0.8</v>
      </c>
      <c r="Y291" s="632">
        <v>1.4</v>
      </c>
      <c r="Z291" s="632" t="s">
        <v>7225</v>
      </c>
      <c r="AA291" s="632">
        <v>2.0</v>
      </c>
      <c r="AB291" s="635" t="s">
        <v>7821</v>
      </c>
      <c r="AC291" s="636" t="s">
        <v>7822</v>
      </c>
    </row>
    <row r="292">
      <c r="A292" s="622" t="s">
        <v>7047</v>
      </c>
      <c r="B292" s="623" t="s">
        <v>3885</v>
      </c>
      <c r="C292" s="624" t="s">
        <v>4036</v>
      </c>
      <c r="D292" s="625">
        <v>151087.0</v>
      </c>
      <c r="E292" s="625">
        <v>2.0</v>
      </c>
      <c r="F292" s="625" t="s">
        <v>3308</v>
      </c>
      <c r="G292" s="626" t="s">
        <v>7823</v>
      </c>
      <c r="H292" s="627"/>
      <c r="I292" s="625"/>
      <c r="J292" s="625"/>
      <c r="K292" s="625"/>
      <c r="L292" s="625"/>
      <c r="M292" s="632" t="s">
        <v>4032</v>
      </c>
      <c r="N292" s="628"/>
      <c r="O292" s="629"/>
      <c r="P292" s="630" t="s">
        <v>9481</v>
      </c>
      <c r="Q292" s="622">
        <v>1.47</v>
      </c>
      <c r="R292" s="631">
        <v>29.4</v>
      </c>
      <c r="S292" s="632"/>
      <c r="T292" s="639">
        <v>24.0</v>
      </c>
      <c r="U292" s="639">
        <v>24.0</v>
      </c>
      <c r="V292" s="634">
        <f t="array" ref="V292">_xlfn.XLOOKUP(T292, СПР.МОНТ[AWG], СПР.МОНТ[ГОСТ], "")</f>
        <v>0.2</v>
      </c>
      <c r="W292" s="634">
        <f t="array" ref="W292">_xlfn.XLOOKUP(U292, СПР.МОНТ[AWG], СПР.МОНТ[ГОСТ], "")</f>
        <v>0.2</v>
      </c>
      <c r="X292" s="632">
        <v>0.8</v>
      </c>
      <c r="Y292" s="632">
        <v>1.4</v>
      </c>
      <c r="Z292" s="632" t="s">
        <v>7424</v>
      </c>
      <c r="AA292" s="632">
        <v>2.0</v>
      </c>
      <c r="AB292" s="635" t="s">
        <v>7825</v>
      </c>
      <c r="AC292" s="636" t="s">
        <v>7826</v>
      </c>
    </row>
    <row r="293">
      <c r="A293" s="622" t="s">
        <v>7047</v>
      </c>
      <c r="B293" s="623" t="s">
        <v>3885</v>
      </c>
      <c r="C293" s="624" t="s">
        <v>4036</v>
      </c>
      <c r="D293" s="625">
        <v>151087.0</v>
      </c>
      <c r="E293" s="625">
        <v>2.0</v>
      </c>
      <c r="F293" s="625" t="s">
        <v>3308</v>
      </c>
      <c r="G293" s="626" t="s">
        <v>7823</v>
      </c>
      <c r="H293" s="627"/>
      <c r="I293" s="625"/>
      <c r="J293" s="627"/>
      <c r="K293" s="627"/>
      <c r="L293" s="627"/>
      <c r="M293" s="632" t="s">
        <v>4032</v>
      </c>
      <c r="N293" s="628"/>
      <c r="O293" s="629"/>
      <c r="P293" s="630" t="s">
        <v>9509</v>
      </c>
      <c r="Q293" s="622">
        <v>1.47</v>
      </c>
      <c r="R293" s="631">
        <v>19.6</v>
      </c>
      <c r="S293" s="632"/>
      <c r="T293" s="639">
        <v>26.0</v>
      </c>
      <c r="U293" s="639">
        <v>26.0</v>
      </c>
      <c r="V293" s="634">
        <f t="array" ref="V293">_xlfn.XLOOKUP(T293, СПР.МОНТ[AWG], СПР.МОНТ[ГОСТ], "")</f>
        <v>0.12</v>
      </c>
      <c r="W293" s="634">
        <f t="array" ref="W293">_xlfn.XLOOKUP(U293, СПР.МОНТ[AWG], СПР.МОНТ[ГОСТ], "")</f>
        <v>0.12</v>
      </c>
      <c r="X293" s="632">
        <v>0.8</v>
      </c>
      <c r="Y293" s="632">
        <v>1.4</v>
      </c>
      <c r="Z293" s="632" t="s">
        <v>7424</v>
      </c>
      <c r="AA293" s="632">
        <v>2.0</v>
      </c>
      <c r="AB293" s="635" t="s">
        <v>7825</v>
      </c>
      <c r="AC293" s="636" t="s">
        <v>7826</v>
      </c>
    </row>
    <row r="294">
      <c r="A294" s="622" t="s">
        <v>7047</v>
      </c>
      <c r="B294" s="623" t="s">
        <v>3885</v>
      </c>
      <c r="C294" s="624" t="s">
        <v>4036</v>
      </c>
      <c r="D294" s="625">
        <v>151087.0</v>
      </c>
      <c r="E294" s="625">
        <v>2.0</v>
      </c>
      <c r="F294" s="625" t="s">
        <v>3308</v>
      </c>
      <c r="G294" s="626" t="s">
        <v>7823</v>
      </c>
      <c r="H294" s="627"/>
      <c r="I294" s="625"/>
      <c r="J294" s="627"/>
      <c r="K294" s="627"/>
      <c r="L294" s="627"/>
      <c r="M294" s="632" t="s">
        <v>4032</v>
      </c>
      <c r="N294" s="628"/>
      <c r="O294" s="629"/>
      <c r="P294" s="630" t="s">
        <v>9510</v>
      </c>
      <c r="Q294" s="622">
        <v>1.46</v>
      </c>
      <c r="R294" s="631">
        <v>9.8</v>
      </c>
      <c r="S294" s="632"/>
      <c r="T294" s="639">
        <v>28.0</v>
      </c>
      <c r="U294" s="639">
        <v>28.0</v>
      </c>
      <c r="V294" s="634">
        <f t="array" ref="V294">_xlfn.XLOOKUP(T294, СПР.МОНТ[AWG], СПР.МОНТ[ГОСТ], "")</f>
        <v>0.08</v>
      </c>
      <c r="W294" s="634">
        <f t="array" ref="W294">_xlfn.XLOOKUP(U294, СПР.МОНТ[AWG], СПР.МОНТ[ГОСТ], "")</f>
        <v>0.08</v>
      </c>
      <c r="X294" s="632">
        <v>0.8</v>
      </c>
      <c r="Y294" s="632">
        <v>1.4</v>
      </c>
      <c r="Z294" s="632" t="s">
        <v>7424</v>
      </c>
      <c r="AA294" s="632">
        <v>2.0</v>
      </c>
      <c r="AB294" s="635" t="s">
        <v>7825</v>
      </c>
      <c r="AC294" s="636" t="s">
        <v>7826</v>
      </c>
    </row>
    <row r="295">
      <c r="A295" s="622" t="s">
        <v>7047</v>
      </c>
      <c r="B295" s="623" t="s">
        <v>3885</v>
      </c>
      <c r="C295" s="624" t="s">
        <v>4036</v>
      </c>
      <c r="D295" s="625">
        <v>151087.0</v>
      </c>
      <c r="E295" s="625">
        <v>2.0</v>
      </c>
      <c r="F295" s="625" t="s">
        <v>3308</v>
      </c>
      <c r="G295" s="626" t="s">
        <v>7823</v>
      </c>
      <c r="H295" s="627"/>
      <c r="I295" s="625"/>
      <c r="J295" s="627"/>
      <c r="K295" s="627"/>
      <c r="L295" s="627"/>
      <c r="M295" s="632" t="s">
        <v>4032</v>
      </c>
      <c r="N295" s="628"/>
      <c r="O295" s="629"/>
      <c r="P295" s="630" t="s">
        <v>9511</v>
      </c>
      <c r="Q295" s="622">
        <v>1.43</v>
      </c>
      <c r="R295" s="631">
        <v>4.9</v>
      </c>
      <c r="S295" s="632"/>
      <c r="T295" s="639">
        <v>30.0</v>
      </c>
      <c r="U295" s="639">
        <v>30.0</v>
      </c>
      <c r="V295" s="634">
        <f t="array" ref="V295">_xlfn.XLOOKUP(T295, СПР.МОНТ[AWG], СПР.МОНТ[ГОСТ], "")</f>
        <v>0.05</v>
      </c>
      <c r="W295" s="634">
        <f t="array" ref="W295">_xlfn.XLOOKUP(U295, СПР.МОНТ[AWG], СПР.МОНТ[ГОСТ], "")</f>
        <v>0.05</v>
      </c>
      <c r="X295" s="632">
        <v>0.8</v>
      </c>
      <c r="Y295" s="632">
        <v>1.4</v>
      </c>
      <c r="Z295" s="632" t="s">
        <v>7424</v>
      </c>
      <c r="AA295" s="632">
        <v>2.0</v>
      </c>
      <c r="AB295" s="635" t="s">
        <v>7825</v>
      </c>
      <c r="AC295" s="636" t="s">
        <v>7826</v>
      </c>
    </row>
    <row r="296">
      <c r="A296" s="622" t="s">
        <v>7047</v>
      </c>
      <c r="B296" s="623" t="s">
        <v>3885</v>
      </c>
      <c r="C296" s="624" t="s">
        <v>4156</v>
      </c>
      <c r="D296" s="625">
        <v>205342.0</v>
      </c>
      <c r="E296" s="625">
        <v>2.0</v>
      </c>
      <c r="F296" s="625" t="s">
        <v>3308</v>
      </c>
      <c r="G296" s="626" t="s">
        <v>7923</v>
      </c>
      <c r="H296" s="627"/>
      <c r="I296" s="625"/>
      <c r="J296" s="625"/>
      <c r="K296" s="625"/>
      <c r="L296" s="625"/>
      <c r="M296" s="632" t="s">
        <v>4158</v>
      </c>
      <c r="N296" s="628"/>
      <c r="O296" s="629"/>
      <c r="P296" s="630" t="s">
        <v>9478</v>
      </c>
      <c r="Q296" s="622" t="s">
        <v>9522</v>
      </c>
      <c r="R296" s="631">
        <v>58.8</v>
      </c>
      <c r="S296" s="632"/>
      <c r="T296" s="633">
        <v>20.0</v>
      </c>
      <c r="U296" s="633">
        <v>20.0</v>
      </c>
      <c r="V296" s="634">
        <f t="array" ref="V296">_xlfn.XLOOKUP(T296, СПР.МОНТ[AWG], СПР.МОНТ[ГОСТ], "")</f>
        <v>0.5</v>
      </c>
      <c r="W296" s="634">
        <f t="array" ref="W296">_xlfn.XLOOKUP(U296, СПР.МОНТ[AWG], СПР.МОНТ[ГОСТ], "")</f>
        <v>0.5</v>
      </c>
      <c r="X296" s="632">
        <v>1.0</v>
      </c>
      <c r="Y296" s="632">
        <v>1.5</v>
      </c>
      <c r="Z296" s="632" t="s">
        <v>7424</v>
      </c>
      <c r="AA296" s="632">
        <v>3.5</v>
      </c>
      <c r="AB296" s="635" t="s">
        <v>7925</v>
      </c>
      <c r="AC296" s="636" t="s">
        <v>7926</v>
      </c>
    </row>
    <row r="297">
      <c r="A297" s="622" t="s">
        <v>7047</v>
      </c>
      <c r="B297" s="623" t="s">
        <v>3885</v>
      </c>
      <c r="C297" s="624" t="s">
        <v>4156</v>
      </c>
      <c r="D297" s="625">
        <v>205342.0</v>
      </c>
      <c r="E297" s="625">
        <v>2.0</v>
      </c>
      <c r="F297" s="625" t="s">
        <v>3308</v>
      </c>
      <c r="G297" s="626" t="s">
        <v>7923</v>
      </c>
      <c r="H297" s="627"/>
      <c r="I297" s="625"/>
      <c r="J297" s="627"/>
      <c r="K297" s="627"/>
      <c r="L297" s="627"/>
      <c r="M297" s="632" t="s">
        <v>4158</v>
      </c>
      <c r="N297" s="628"/>
      <c r="O297" s="629"/>
      <c r="P297" s="630" t="s">
        <v>9477</v>
      </c>
      <c r="Q297" s="622">
        <v>1.75</v>
      </c>
      <c r="R297" s="631">
        <v>39.2</v>
      </c>
      <c r="S297" s="632"/>
      <c r="T297" s="633">
        <v>22.0</v>
      </c>
      <c r="U297" s="633">
        <v>22.0</v>
      </c>
      <c r="V297" s="634">
        <f t="array" ref="V297">_xlfn.XLOOKUP(T297, СПР.МОНТ[AWG], СПР.МОНТ[ГОСТ], "")</f>
        <v>0.35</v>
      </c>
      <c r="W297" s="634">
        <f t="array" ref="W297">_xlfn.XLOOKUP(U297, СПР.МОНТ[AWG], СПР.МОНТ[ГОСТ], "")</f>
        <v>0.35</v>
      </c>
      <c r="X297" s="632">
        <v>1.0</v>
      </c>
      <c r="Y297" s="632">
        <v>1.5</v>
      </c>
      <c r="Z297" s="632" t="s">
        <v>7424</v>
      </c>
      <c r="AA297" s="632">
        <v>3.5</v>
      </c>
      <c r="AB297" s="635" t="s">
        <v>7925</v>
      </c>
      <c r="AC297" s="636" t="s">
        <v>7926</v>
      </c>
    </row>
    <row r="298">
      <c r="A298" s="622" t="s">
        <v>7047</v>
      </c>
      <c r="B298" s="623" t="s">
        <v>3885</v>
      </c>
      <c r="C298" s="624" t="s">
        <v>4156</v>
      </c>
      <c r="D298" s="625">
        <v>205342.0</v>
      </c>
      <c r="E298" s="625">
        <v>2.0</v>
      </c>
      <c r="F298" s="625" t="s">
        <v>3308</v>
      </c>
      <c r="G298" s="626" t="s">
        <v>7927</v>
      </c>
      <c r="H298" s="627"/>
      <c r="I298" s="622"/>
      <c r="J298" s="625"/>
      <c r="K298" s="625"/>
      <c r="L298" s="625"/>
      <c r="M298" s="632" t="s">
        <v>4158</v>
      </c>
      <c r="N298" s="628"/>
      <c r="O298" s="629"/>
      <c r="P298" s="630" t="s">
        <v>9484</v>
      </c>
      <c r="Q298" s="622">
        <v>1.48</v>
      </c>
      <c r="R298" s="631">
        <v>29.4</v>
      </c>
      <c r="S298" s="632"/>
      <c r="T298" s="633">
        <v>24.0</v>
      </c>
      <c r="U298" s="633">
        <v>24.0</v>
      </c>
      <c r="V298" s="634">
        <f t="array" ref="V298">_xlfn.XLOOKUP(T298, СПР.МОНТ[AWG], СПР.МОНТ[ГОСТ], "")</f>
        <v>0.2</v>
      </c>
      <c r="W298" s="634">
        <f t="array" ref="W298">_xlfn.XLOOKUP(U298, СПР.МОНТ[AWG], СПР.МОНТ[ГОСТ], "")</f>
        <v>0.2</v>
      </c>
      <c r="X298" s="632">
        <v>0.9</v>
      </c>
      <c r="Y298" s="632">
        <v>1.5</v>
      </c>
      <c r="Z298" s="632" t="s">
        <v>7424</v>
      </c>
      <c r="AA298" s="632">
        <v>3.0</v>
      </c>
      <c r="AB298" s="635" t="s">
        <v>7929</v>
      </c>
      <c r="AC298" s="636" t="s">
        <v>7930</v>
      </c>
    </row>
    <row r="299">
      <c r="A299" s="622" t="s">
        <v>7047</v>
      </c>
      <c r="B299" s="623" t="s">
        <v>3885</v>
      </c>
      <c r="C299" s="624" t="s">
        <v>4156</v>
      </c>
      <c r="D299" s="625">
        <v>205342.0</v>
      </c>
      <c r="E299" s="625">
        <v>2.0</v>
      </c>
      <c r="F299" s="625" t="s">
        <v>3308</v>
      </c>
      <c r="G299" s="626" t="s">
        <v>7927</v>
      </c>
      <c r="H299" s="627"/>
      <c r="I299" s="622"/>
      <c r="J299" s="627"/>
      <c r="K299" s="627"/>
      <c r="L299" s="627"/>
      <c r="M299" s="632" t="s">
        <v>4158</v>
      </c>
      <c r="N299" s="628"/>
      <c r="O299" s="629"/>
      <c r="P299" s="630" t="s">
        <v>9516</v>
      </c>
      <c r="Q299" s="622">
        <v>1.42</v>
      </c>
      <c r="R299" s="631">
        <v>19.6</v>
      </c>
      <c r="S299" s="632"/>
      <c r="T299" s="633">
        <v>26.0</v>
      </c>
      <c r="U299" s="633">
        <v>26.0</v>
      </c>
      <c r="V299" s="634">
        <f t="array" ref="V299">_xlfn.XLOOKUP(T299, СПР.МОНТ[AWG], СПР.МОНТ[ГОСТ], "")</f>
        <v>0.12</v>
      </c>
      <c r="W299" s="634">
        <f t="array" ref="W299">_xlfn.XLOOKUP(U299, СПР.МОНТ[AWG], СПР.МОНТ[ГОСТ], "")</f>
        <v>0.12</v>
      </c>
      <c r="X299" s="632">
        <v>0.9</v>
      </c>
      <c r="Y299" s="632">
        <v>1.5</v>
      </c>
      <c r="Z299" s="632" t="s">
        <v>7424</v>
      </c>
      <c r="AA299" s="632">
        <v>3.0</v>
      </c>
      <c r="AB299" s="635" t="s">
        <v>7929</v>
      </c>
      <c r="AC299" s="636" t="s">
        <v>7930</v>
      </c>
    </row>
    <row r="300">
      <c r="A300" s="622" t="s">
        <v>7047</v>
      </c>
      <c r="B300" s="623" t="s">
        <v>3885</v>
      </c>
      <c r="C300" s="624" t="s">
        <v>4171</v>
      </c>
      <c r="D300" s="625">
        <v>213720.0</v>
      </c>
      <c r="E300" s="625">
        <v>2.0</v>
      </c>
      <c r="F300" s="625" t="s">
        <v>3308</v>
      </c>
      <c r="G300" s="626" t="s">
        <v>7769</v>
      </c>
      <c r="H300" s="627"/>
      <c r="I300" s="625"/>
      <c r="J300" s="625"/>
      <c r="K300" s="625"/>
      <c r="L300" s="625"/>
      <c r="M300" s="632" t="s">
        <v>4084</v>
      </c>
      <c r="N300" s="628"/>
      <c r="O300" s="629"/>
      <c r="P300" s="630" t="s">
        <v>9523</v>
      </c>
      <c r="Q300" s="622" t="s">
        <v>9524</v>
      </c>
      <c r="R300" s="631">
        <v>39.2</v>
      </c>
      <c r="S300" s="632"/>
      <c r="T300" s="633">
        <v>22.0</v>
      </c>
      <c r="U300" s="633">
        <v>22.0</v>
      </c>
      <c r="V300" s="634">
        <f t="array" ref="V300">_xlfn.XLOOKUP(T300, СПР.МОНТ[AWG], СПР.МОНТ[ГОСТ], "")</f>
        <v>0.35</v>
      </c>
      <c r="W300" s="634">
        <f t="array" ref="W300">_xlfn.XLOOKUP(U300, СПР.МОНТ[AWG], СПР.МОНТ[ГОСТ], "")</f>
        <v>0.35</v>
      </c>
      <c r="X300" s="632">
        <v>0.9</v>
      </c>
      <c r="Y300" s="632">
        <v>1.5</v>
      </c>
      <c r="Z300" s="632" t="s">
        <v>7402</v>
      </c>
      <c r="AA300" s="632">
        <v>3.0</v>
      </c>
      <c r="AB300" s="635" t="s">
        <v>7771</v>
      </c>
      <c r="AC300" s="636" t="s">
        <v>7772</v>
      </c>
    </row>
    <row r="301">
      <c r="A301" s="622" t="s">
        <v>7047</v>
      </c>
      <c r="B301" s="623" t="s">
        <v>3885</v>
      </c>
      <c r="C301" s="624" t="s">
        <v>4171</v>
      </c>
      <c r="D301" s="625">
        <v>213720.0</v>
      </c>
      <c r="E301" s="625">
        <v>2.0</v>
      </c>
      <c r="F301" s="625" t="s">
        <v>3308</v>
      </c>
      <c r="G301" s="626" t="s">
        <v>7769</v>
      </c>
      <c r="H301" s="627"/>
      <c r="I301" s="625"/>
      <c r="J301" s="627"/>
      <c r="K301" s="627"/>
      <c r="L301" s="627"/>
      <c r="M301" s="632" t="s">
        <v>4084</v>
      </c>
      <c r="N301" s="628"/>
      <c r="O301" s="629"/>
      <c r="P301" s="630" t="s">
        <v>9525</v>
      </c>
      <c r="Q301" s="622" t="s">
        <v>9524</v>
      </c>
      <c r="R301" s="631">
        <v>29.4</v>
      </c>
      <c r="S301" s="632"/>
      <c r="T301" s="633">
        <v>24.0</v>
      </c>
      <c r="U301" s="633">
        <v>24.0</v>
      </c>
      <c r="V301" s="634">
        <f t="array" ref="V301">_xlfn.XLOOKUP(T301, СПР.МОНТ[AWG], СПР.МОНТ[ГОСТ], "")</f>
        <v>0.2</v>
      </c>
      <c r="W301" s="634">
        <f t="array" ref="W301">_xlfn.XLOOKUP(U301, СПР.МОНТ[AWG], СПР.МОНТ[ГОСТ], "")</f>
        <v>0.2</v>
      </c>
      <c r="X301" s="632">
        <v>0.9</v>
      </c>
      <c r="Y301" s="632">
        <v>1.5</v>
      </c>
      <c r="Z301" s="632" t="s">
        <v>7402</v>
      </c>
      <c r="AA301" s="632">
        <v>3.0</v>
      </c>
      <c r="AB301" s="635" t="s">
        <v>7771</v>
      </c>
      <c r="AC301" s="636" t="s">
        <v>7772</v>
      </c>
    </row>
    <row r="302">
      <c r="A302" s="622" t="s">
        <v>7047</v>
      </c>
      <c r="B302" s="623" t="s">
        <v>3885</v>
      </c>
      <c r="C302" s="624" t="s">
        <v>4171</v>
      </c>
      <c r="D302" s="625">
        <v>213720.0</v>
      </c>
      <c r="E302" s="625">
        <v>2.0</v>
      </c>
      <c r="F302" s="625" t="s">
        <v>3308</v>
      </c>
      <c r="G302" s="626" t="s">
        <v>7769</v>
      </c>
      <c r="H302" s="627"/>
      <c r="I302" s="625"/>
      <c r="J302" s="627"/>
      <c r="K302" s="627"/>
      <c r="L302" s="627"/>
      <c r="M302" s="632" t="s">
        <v>4084</v>
      </c>
      <c r="N302" s="628"/>
      <c r="O302" s="629"/>
      <c r="P302" s="630" t="s">
        <v>9479</v>
      </c>
      <c r="Q302" s="622" t="s">
        <v>9526</v>
      </c>
      <c r="R302" s="631">
        <v>19.6</v>
      </c>
      <c r="S302" s="632"/>
      <c r="T302" s="633">
        <v>26.0</v>
      </c>
      <c r="U302" s="633">
        <v>26.0</v>
      </c>
      <c r="V302" s="634">
        <f t="array" ref="V302">_xlfn.XLOOKUP(T302, СПР.МОНТ[AWG], СПР.МОНТ[ГОСТ], "")</f>
        <v>0.12</v>
      </c>
      <c r="W302" s="634">
        <f t="array" ref="W302">_xlfn.XLOOKUP(U302, СПР.МОНТ[AWG], СПР.МОНТ[ГОСТ], "")</f>
        <v>0.12</v>
      </c>
      <c r="X302" s="632">
        <v>0.9</v>
      </c>
      <c r="Y302" s="632">
        <v>1.5</v>
      </c>
      <c r="Z302" s="632" t="s">
        <v>7402</v>
      </c>
      <c r="AA302" s="632">
        <v>3.0</v>
      </c>
      <c r="AB302" s="635" t="s">
        <v>7771</v>
      </c>
      <c r="AC302" s="636" t="s">
        <v>7772</v>
      </c>
    </row>
    <row r="303">
      <c r="A303" s="622" t="s">
        <v>7047</v>
      </c>
      <c r="B303" s="623" t="s">
        <v>3885</v>
      </c>
      <c r="C303" s="624" t="s">
        <v>4192</v>
      </c>
      <c r="D303" s="625">
        <v>214720.0</v>
      </c>
      <c r="E303" s="625">
        <v>2.0</v>
      </c>
      <c r="F303" s="625" t="s">
        <v>3308</v>
      </c>
      <c r="G303" s="626" t="s">
        <v>7947</v>
      </c>
      <c r="H303" s="627">
        <v>2.147205001E9</v>
      </c>
      <c r="I303" s="625"/>
      <c r="J303" s="625"/>
      <c r="K303" s="625"/>
      <c r="L303" s="625"/>
      <c r="M303" s="632" t="s">
        <v>4084</v>
      </c>
      <c r="N303" s="628"/>
      <c r="O303" s="629"/>
      <c r="P303" s="630" t="s">
        <v>9527</v>
      </c>
      <c r="Q303" s="622" t="s">
        <v>9528</v>
      </c>
      <c r="R303" s="631">
        <v>9.8</v>
      </c>
      <c r="S303" s="632"/>
      <c r="T303" s="639">
        <v>28.0</v>
      </c>
      <c r="U303" s="639">
        <v>28.0</v>
      </c>
      <c r="V303" s="634">
        <f t="array" ref="V303">_xlfn.XLOOKUP(T303, СПР.МОНТ[AWG], СПР.МОНТ[ГОСТ], "")</f>
        <v>0.08</v>
      </c>
      <c r="W303" s="634">
        <f t="array" ref="W303">_xlfn.XLOOKUP(U303, СПР.МОНТ[AWG], СПР.МОНТ[ГОСТ], "")</f>
        <v>0.08</v>
      </c>
      <c r="X303" s="632">
        <v>0.9</v>
      </c>
      <c r="Y303" s="632">
        <v>1.5</v>
      </c>
      <c r="Z303" s="632" t="s">
        <v>7402</v>
      </c>
      <c r="AA303" s="632">
        <v>3.0</v>
      </c>
      <c r="AB303" s="635" t="s">
        <v>7949</v>
      </c>
      <c r="AC303" s="636" t="s">
        <v>7950</v>
      </c>
    </row>
    <row r="304">
      <c r="A304" s="622" t="s">
        <v>7047</v>
      </c>
      <c r="B304" s="623" t="s">
        <v>3885</v>
      </c>
      <c r="C304" s="624" t="s">
        <v>4192</v>
      </c>
      <c r="D304" s="625">
        <v>214720.0</v>
      </c>
      <c r="E304" s="625">
        <v>2.0</v>
      </c>
      <c r="F304" s="625" t="s">
        <v>3308</v>
      </c>
      <c r="G304" s="626" t="s">
        <v>7947</v>
      </c>
      <c r="H304" s="627">
        <v>2.147205001E9</v>
      </c>
      <c r="I304" s="625"/>
      <c r="J304" s="627"/>
      <c r="K304" s="627"/>
      <c r="L304" s="627"/>
      <c r="M304" s="632" t="s">
        <v>4084</v>
      </c>
      <c r="N304" s="628"/>
      <c r="O304" s="629"/>
      <c r="P304" s="630" t="s">
        <v>9529</v>
      </c>
      <c r="Q304" s="622" t="s">
        <v>9530</v>
      </c>
      <c r="R304" s="631">
        <v>4.9</v>
      </c>
      <c r="S304" s="632"/>
      <c r="T304" s="639">
        <v>30.0</v>
      </c>
      <c r="U304" s="639">
        <v>30.0</v>
      </c>
      <c r="V304" s="634">
        <f t="array" ref="V304">_xlfn.XLOOKUP(T304, СПР.МОНТ[AWG], СПР.МОНТ[ГОСТ], "")</f>
        <v>0.05</v>
      </c>
      <c r="W304" s="634">
        <f t="array" ref="W304">_xlfn.XLOOKUP(U304, СПР.МОНТ[AWG], СПР.МОНТ[ГОСТ], "")</f>
        <v>0.05</v>
      </c>
      <c r="X304" s="632">
        <v>0.9</v>
      </c>
      <c r="Y304" s="632">
        <v>1.5</v>
      </c>
      <c r="Z304" s="632" t="s">
        <v>7402</v>
      </c>
      <c r="AA304" s="632">
        <v>3.0</v>
      </c>
      <c r="AB304" s="635" t="s">
        <v>7949</v>
      </c>
      <c r="AC304" s="636" t="s">
        <v>7950</v>
      </c>
    </row>
    <row r="305">
      <c r="A305" s="622" t="s">
        <v>7047</v>
      </c>
      <c r="B305" s="623" t="s">
        <v>3885</v>
      </c>
      <c r="C305" s="624" t="s">
        <v>4192</v>
      </c>
      <c r="D305" s="625">
        <v>214720.0</v>
      </c>
      <c r="E305" s="625">
        <v>2.0</v>
      </c>
      <c r="F305" s="625" t="s">
        <v>3308</v>
      </c>
      <c r="G305" s="626" t="s">
        <v>9531</v>
      </c>
      <c r="H305" s="627">
        <v>2.147205003E9</v>
      </c>
      <c r="I305" s="625"/>
      <c r="J305" s="625"/>
      <c r="K305" s="625"/>
      <c r="L305" s="625"/>
      <c r="M305" s="632" t="s">
        <v>4084</v>
      </c>
      <c r="N305" s="628"/>
      <c r="O305" s="629"/>
      <c r="P305" s="680" t="s">
        <v>9497</v>
      </c>
      <c r="Q305" s="627"/>
      <c r="R305" s="632">
        <v>9.8</v>
      </c>
      <c r="S305" s="632">
        <v>19.6</v>
      </c>
      <c r="T305" s="681">
        <v>28.0</v>
      </c>
      <c r="U305" s="681">
        <v>26.0</v>
      </c>
      <c r="V305" s="634">
        <f t="array" ref="V305">_xlfn.XLOOKUP(T305, СПР.МОНТ[AWG], СПР.МОНТ[ГОСТ], "")</f>
        <v>0.08</v>
      </c>
      <c r="W305" s="634">
        <f t="array" ref="W305">_xlfn.XLOOKUP(U305, СПР.МОНТ[AWG], СПР.МОНТ[ГОСТ], "")</f>
        <v>0.12</v>
      </c>
      <c r="X305" s="632">
        <v>0.8</v>
      </c>
      <c r="Y305" s="632">
        <v>1.2</v>
      </c>
      <c r="Z305" s="632" t="s">
        <v>7402</v>
      </c>
      <c r="AA305" s="632">
        <v>3.0</v>
      </c>
      <c r="AB305" s="635" t="s">
        <v>9532</v>
      </c>
      <c r="AC305" s="636"/>
    </row>
    <row r="306">
      <c r="A306" s="622" t="s">
        <v>7047</v>
      </c>
      <c r="B306" s="623" t="s">
        <v>3885</v>
      </c>
      <c r="C306" s="624" t="s">
        <v>4217</v>
      </c>
      <c r="D306" s="625">
        <v>501647.0</v>
      </c>
      <c r="E306" s="625">
        <v>2.0</v>
      </c>
      <c r="F306" s="625" t="s">
        <v>3308</v>
      </c>
      <c r="G306" s="626" t="s">
        <v>7681</v>
      </c>
      <c r="H306" s="627">
        <v>5.0164711E9</v>
      </c>
      <c r="I306" s="625"/>
      <c r="J306" s="625"/>
      <c r="K306" s="625"/>
      <c r="L306" s="625"/>
      <c r="M306" s="632" t="s">
        <v>4084</v>
      </c>
      <c r="N306" s="628"/>
      <c r="O306" s="629"/>
      <c r="P306" s="630" t="s">
        <v>9533</v>
      </c>
      <c r="Q306" s="622">
        <v>1.65</v>
      </c>
      <c r="R306" s="631">
        <v>39.2</v>
      </c>
      <c r="S306" s="632"/>
      <c r="T306" s="639">
        <v>22.0</v>
      </c>
      <c r="U306" s="639">
        <v>22.0</v>
      </c>
      <c r="V306" s="634">
        <f t="array" ref="V306">_xlfn.XLOOKUP(T306, СПР.МОНТ[AWG], СПР.МОНТ[ГОСТ], "")</f>
        <v>0.35</v>
      </c>
      <c r="W306" s="634">
        <f t="array" ref="W306">_xlfn.XLOOKUP(U306, СПР.МОНТ[AWG], СПР.МОНТ[ГОСТ], "")</f>
        <v>0.35</v>
      </c>
      <c r="X306" s="632">
        <v>0.9</v>
      </c>
      <c r="Y306" s="632">
        <v>1.5</v>
      </c>
      <c r="Z306" s="632" t="s">
        <v>7402</v>
      </c>
      <c r="AA306" s="632">
        <v>2.0</v>
      </c>
      <c r="AB306" s="635" t="s">
        <v>7683</v>
      </c>
      <c r="AC306" s="636" t="s">
        <v>7684</v>
      </c>
    </row>
    <row r="307">
      <c r="A307" s="622" t="s">
        <v>7047</v>
      </c>
      <c r="B307" s="623" t="s">
        <v>3885</v>
      </c>
      <c r="C307" s="624" t="s">
        <v>4217</v>
      </c>
      <c r="D307" s="625">
        <v>501647.0</v>
      </c>
      <c r="E307" s="625">
        <v>2.0</v>
      </c>
      <c r="F307" s="625" t="s">
        <v>3308</v>
      </c>
      <c r="G307" s="626" t="s">
        <v>7681</v>
      </c>
      <c r="H307" s="627">
        <v>5.0164711E9</v>
      </c>
      <c r="I307" s="625"/>
      <c r="J307" s="627"/>
      <c r="K307" s="627"/>
      <c r="L307" s="627"/>
      <c r="M307" s="632" t="s">
        <v>4084</v>
      </c>
      <c r="N307" s="628"/>
      <c r="O307" s="629"/>
      <c r="P307" s="630" t="s">
        <v>9483</v>
      </c>
      <c r="Q307" s="622">
        <v>1.6</v>
      </c>
      <c r="R307" s="631">
        <v>29.4</v>
      </c>
      <c r="S307" s="632"/>
      <c r="T307" s="639">
        <v>24.0</v>
      </c>
      <c r="U307" s="639">
        <v>24.0</v>
      </c>
      <c r="V307" s="634">
        <f t="array" ref="V307">_xlfn.XLOOKUP(T307, СПР.МОНТ[AWG], СПР.МОНТ[ГОСТ], "")</f>
        <v>0.2</v>
      </c>
      <c r="W307" s="634">
        <f t="array" ref="W307">_xlfn.XLOOKUP(U307, СПР.МОНТ[AWG], СПР.МОНТ[ГОСТ], "")</f>
        <v>0.2</v>
      </c>
      <c r="X307" s="632">
        <v>0.9</v>
      </c>
      <c r="Y307" s="632">
        <v>1.5</v>
      </c>
      <c r="Z307" s="632" t="s">
        <v>7402</v>
      </c>
      <c r="AA307" s="632">
        <v>2.0</v>
      </c>
      <c r="AB307" s="635" t="s">
        <v>7683</v>
      </c>
      <c r="AC307" s="636" t="s">
        <v>7684</v>
      </c>
    </row>
    <row r="308">
      <c r="A308" s="622" t="s">
        <v>7047</v>
      </c>
      <c r="B308" s="623" t="s">
        <v>3885</v>
      </c>
      <c r="C308" s="624" t="s">
        <v>4217</v>
      </c>
      <c r="D308" s="625">
        <v>501647.0</v>
      </c>
      <c r="E308" s="625">
        <v>2.0</v>
      </c>
      <c r="F308" s="625" t="s">
        <v>3308</v>
      </c>
      <c r="G308" s="626" t="s">
        <v>7681</v>
      </c>
      <c r="H308" s="627">
        <v>5.0164711E9</v>
      </c>
      <c r="I308" s="625"/>
      <c r="J308" s="627"/>
      <c r="K308" s="627"/>
      <c r="L308" s="627"/>
      <c r="M308" s="632" t="s">
        <v>4084</v>
      </c>
      <c r="N308" s="628"/>
      <c r="O308" s="629"/>
      <c r="P308" s="630" t="s">
        <v>9534</v>
      </c>
      <c r="Q308" s="622">
        <v>1.55</v>
      </c>
      <c r="R308" s="631">
        <v>19.6</v>
      </c>
      <c r="S308" s="632"/>
      <c r="T308" s="639">
        <v>26.0</v>
      </c>
      <c r="U308" s="639">
        <v>26.0</v>
      </c>
      <c r="V308" s="634">
        <f t="array" ref="V308">_xlfn.XLOOKUP(T308, СПР.МОНТ[AWG], СПР.МОНТ[ГОСТ], "")</f>
        <v>0.12</v>
      </c>
      <c r="W308" s="634">
        <f t="array" ref="W308">_xlfn.XLOOKUP(U308, СПР.МОНТ[AWG], СПР.МОНТ[ГОСТ], "")</f>
        <v>0.12</v>
      </c>
      <c r="X308" s="632">
        <v>0.9</v>
      </c>
      <c r="Y308" s="632">
        <v>1.5</v>
      </c>
      <c r="Z308" s="632" t="s">
        <v>7402</v>
      </c>
      <c r="AA308" s="632">
        <v>2.0</v>
      </c>
      <c r="AB308" s="635" t="s">
        <v>7683</v>
      </c>
      <c r="AC308" s="636" t="s">
        <v>7684</v>
      </c>
    </row>
    <row r="309">
      <c r="A309" s="622" t="s">
        <v>7047</v>
      </c>
      <c r="B309" s="623" t="s">
        <v>3885</v>
      </c>
      <c r="C309" s="624" t="s">
        <v>4217</v>
      </c>
      <c r="D309" s="625">
        <v>501648.0</v>
      </c>
      <c r="E309" s="625">
        <v>2.0</v>
      </c>
      <c r="F309" s="625" t="s">
        <v>3308</v>
      </c>
      <c r="G309" s="626" t="s">
        <v>7685</v>
      </c>
      <c r="H309" s="627">
        <v>5.0164811E9</v>
      </c>
      <c r="I309" s="625"/>
      <c r="J309" s="625"/>
      <c r="K309" s="625"/>
      <c r="L309" s="625"/>
      <c r="M309" s="632" t="s">
        <v>4084</v>
      </c>
      <c r="N309" s="628"/>
      <c r="O309" s="629"/>
      <c r="P309" s="630" t="s">
        <v>9519</v>
      </c>
      <c r="Q309" s="622">
        <v>1.55</v>
      </c>
      <c r="R309" s="631">
        <v>19.6</v>
      </c>
      <c r="S309" s="632"/>
      <c r="T309" s="639">
        <v>26.0</v>
      </c>
      <c r="U309" s="639">
        <v>26.0</v>
      </c>
      <c r="V309" s="634">
        <f t="array" ref="V309">_xlfn.XLOOKUP(T309, СПР.МОНТ[AWG], СПР.МОНТ[ГОСТ], "")</f>
        <v>0.12</v>
      </c>
      <c r="W309" s="634">
        <f t="array" ref="W309">_xlfn.XLOOKUP(U309, СПР.МОНТ[AWG], СПР.МОНТ[ГОСТ], "")</f>
        <v>0.12</v>
      </c>
      <c r="X309" s="632">
        <v>0.8</v>
      </c>
      <c r="Y309" s="632">
        <v>1.2</v>
      </c>
      <c r="Z309" s="632" t="s">
        <v>7402</v>
      </c>
      <c r="AA309" s="632">
        <v>2.0</v>
      </c>
      <c r="AB309" s="635" t="s">
        <v>7687</v>
      </c>
      <c r="AC309" s="636" t="s">
        <v>7688</v>
      </c>
    </row>
    <row r="310">
      <c r="A310" s="622" t="s">
        <v>7047</v>
      </c>
      <c r="B310" s="623" t="s">
        <v>3885</v>
      </c>
      <c r="C310" s="624" t="s">
        <v>4217</v>
      </c>
      <c r="D310" s="625">
        <v>501648.0</v>
      </c>
      <c r="E310" s="625">
        <v>2.0</v>
      </c>
      <c r="F310" s="625" t="s">
        <v>3308</v>
      </c>
      <c r="G310" s="626" t="s">
        <v>7685</v>
      </c>
      <c r="H310" s="627">
        <v>5.0164811E9</v>
      </c>
      <c r="I310" s="625"/>
      <c r="J310" s="627"/>
      <c r="K310" s="627"/>
      <c r="L310" s="627"/>
      <c r="M310" s="632" t="s">
        <v>4084</v>
      </c>
      <c r="N310" s="628"/>
      <c r="O310" s="629"/>
      <c r="P310" s="630" t="s">
        <v>9535</v>
      </c>
      <c r="Q310" s="622">
        <v>1.5</v>
      </c>
      <c r="R310" s="631">
        <v>9.8</v>
      </c>
      <c r="S310" s="632"/>
      <c r="T310" s="639">
        <v>28.0</v>
      </c>
      <c r="U310" s="639">
        <v>28.0</v>
      </c>
      <c r="V310" s="634">
        <f t="array" ref="V310">_xlfn.XLOOKUP(T310, СПР.МОНТ[AWG], СПР.МОНТ[ГОСТ], "")</f>
        <v>0.08</v>
      </c>
      <c r="W310" s="634">
        <f t="array" ref="W310">_xlfn.XLOOKUP(U310, СПР.МОНТ[AWG], СПР.МОНТ[ГОСТ], "")</f>
        <v>0.08</v>
      </c>
      <c r="X310" s="632">
        <v>0.8</v>
      </c>
      <c r="Y310" s="632">
        <v>1.2</v>
      </c>
      <c r="Z310" s="632" t="s">
        <v>7402</v>
      </c>
      <c r="AA310" s="632">
        <v>2.0</v>
      </c>
      <c r="AB310" s="635" t="s">
        <v>7687</v>
      </c>
      <c r="AC310" s="636" t="s">
        <v>7688</v>
      </c>
    </row>
    <row r="311">
      <c r="A311" s="622" t="s">
        <v>7047</v>
      </c>
      <c r="B311" s="623" t="s">
        <v>3885</v>
      </c>
      <c r="C311" s="624" t="s">
        <v>4217</v>
      </c>
      <c r="D311" s="625">
        <v>501649.0</v>
      </c>
      <c r="E311" s="625">
        <v>2.0</v>
      </c>
      <c r="F311" s="625" t="s">
        <v>3331</v>
      </c>
      <c r="G311" s="626" t="s">
        <v>9536</v>
      </c>
      <c r="H311" s="627"/>
      <c r="I311" s="625"/>
      <c r="J311" s="625"/>
      <c r="K311" s="625"/>
      <c r="L311" s="625"/>
      <c r="M311" s="632" t="s">
        <v>4084</v>
      </c>
      <c r="N311" s="628"/>
      <c r="O311" s="629"/>
      <c r="P311" s="680" t="s">
        <v>9459</v>
      </c>
      <c r="Q311" s="627"/>
      <c r="R311" s="632">
        <v>14.7</v>
      </c>
      <c r="S311" s="632">
        <v>39.2</v>
      </c>
      <c r="T311" s="681">
        <v>26.0</v>
      </c>
      <c r="U311" s="681">
        <v>22.0</v>
      </c>
      <c r="V311" s="634">
        <f t="array" ref="V311">_xlfn.XLOOKUP(T311, СПР.МОНТ[AWG], СПР.МОНТ[ГОСТ], "")</f>
        <v>0.12</v>
      </c>
      <c r="W311" s="634">
        <f t="array" ref="W311">_xlfn.XLOOKUP(U311, СПР.МОНТ[AWG], СПР.МОНТ[ГОСТ], "")</f>
        <v>0.35</v>
      </c>
      <c r="X311" s="632">
        <v>0.9</v>
      </c>
      <c r="Y311" s="632">
        <v>1.5</v>
      </c>
      <c r="Z311" s="632" t="s">
        <v>7402</v>
      </c>
      <c r="AA311" s="632">
        <v>2.0</v>
      </c>
      <c r="AB311" s="635" t="s">
        <v>9537</v>
      </c>
      <c r="AC311" s="636"/>
    </row>
    <row r="312">
      <c r="A312" s="622" t="s">
        <v>7047</v>
      </c>
      <c r="B312" s="623" t="s">
        <v>3885</v>
      </c>
      <c r="C312" s="624" t="s">
        <v>4217</v>
      </c>
      <c r="D312" s="625">
        <v>501650.0</v>
      </c>
      <c r="E312" s="625">
        <v>2.0</v>
      </c>
      <c r="F312" s="625" t="s">
        <v>3331</v>
      </c>
      <c r="G312" s="626" t="s">
        <v>9538</v>
      </c>
      <c r="H312" s="627"/>
      <c r="I312" s="625"/>
      <c r="J312" s="625"/>
      <c r="K312" s="625"/>
      <c r="L312" s="625"/>
      <c r="M312" s="632" t="s">
        <v>4084</v>
      </c>
      <c r="N312" s="628"/>
      <c r="O312" s="629"/>
      <c r="P312" s="680" t="s">
        <v>9497</v>
      </c>
      <c r="Q312" s="627"/>
      <c r="R312" s="632">
        <v>9.8</v>
      </c>
      <c r="S312" s="632">
        <v>19.6</v>
      </c>
      <c r="T312" s="681">
        <v>28.0</v>
      </c>
      <c r="U312" s="681">
        <v>26.0</v>
      </c>
      <c r="V312" s="634">
        <f t="array" ref="V312">_xlfn.XLOOKUP(T312, СПР.МОНТ[AWG], СПР.МОНТ[ГОСТ], "")</f>
        <v>0.08</v>
      </c>
      <c r="W312" s="634">
        <f t="array" ref="W312">_xlfn.XLOOKUP(U312, СПР.МОНТ[AWG], СПР.МОНТ[ГОСТ], "")</f>
        <v>0.12</v>
      </c>
      <c r="X312" s="632">
        <v>0.8</v>
      </c>
      <c r="Y312" s="632">
        <v>1.2</v>
      </c>
      <c r="Z312" s="632" t="s">
        <v>7402</v>
      </c>
      <c r="AA312" s="632">
        <v>2.0</v>
      </c>
      <c r="AB312" s="635" t="s">
        <v>9539</v>
      </c>
      <c r="AC312" s="636"/>
    </row>
    <row r="313">
      <c r="A313" s="622" t="s">
        <v>7047</v>
      </c>
      <c r="B313" s="623" t="s">
        <v>3885</v>
      </c>
      <c r="C313" s="624" t="s">
        <v>4226</v>
      </c>
      <c r="D313" s="625">
        <v>502438.0</v>
      </c>
      <c r="E313" s="625">
        <v>2.0</v>
      </c>
      <c r="F313" s="625" t="s">
        <v>3308</v>
      </c>
      <c r="G313" s="626" t="s">
        <v>7658</v>
      </c>
      <c r="H313" s="627">
        <v>5.0243801E9</v>
      </c>
      <c r="I313" s="625"/>
      <c r="J313" s="625"/>
      <c r="K313" s="625"/>
      <c r="L313" s="625"/>
      <c r="M313" s="632" t="s">
        <v>4234</v>
      </c>
      <c r="N313" s="628"/>
      <c r="O313" s="629"/>
      <c r="P313" s="630" t="s">
        <v>9533</v>
      </c>
      <c r="Q313" s="622">
        <v>1.75</v>
      </c>
      <c r="R313" s="631">
        <v>35.6</v>
      </c>
      <c r="S313" s="632"/>
      <c r="T313" s="639">
        <v>22.0</v>
      </c>
      <c r="U313" s="639">
        <v>22.0</v>
      </c>
      <c r="V313" s="634">
        <f t="array" ref="V313">_xlfn.XLOOKUP(T313, СПР.МОНТ[AWG], СПР.МОНТ[ГОСТ], "")</f>
        <v>0.35</v>
      </c>
      <c r="W313" s="634">
        <f t="array" ref="W313">_xlfn.XLOOKUP(U313, СПР.МОНТ[AWG], СПР.МОНТ[ГОСТ], "")</f>
        <v>0.35</v>
      </c>
      <c r="X313" s="632">
        <v>0.9</v>
      </c>
      <c r="Y313" s="632">
        <v>1.5</v>
      </c>
      <c r="Z313" s="632" t="s">
        <v>7402</v>
      </c>
      <c r="AA313" s="632">
        <v>3.0</v>
      </c>
      <c r="AB313" s="635" t="s">
        <v>7660</v>
      </c>
      <c r="AC313" s="636" t="s">
        <v>7661</v>
      </c>
    </row>
    <row r="314">
      <c r="A314" s="622" t="s">
        <v>7047</v>
      </c>
      <c r="B314" s="623" t="s">
        <v>3885</v>
      </c>
      <c r="C314" s="624" t="s">
        <v>4226</v>
      </c>
      <c r="D314" s="625">
        <v>502438.0</v>
      </c>
      <c r="E314" s="625">
        <v>2.0</v>
      </c>
      <c r="F314" s="625" t="s">
        <v>3308</v>
      </c>
      <c r="G314" s="626" t="s">
        <v>7658</v>
      </c>
      <c r="H314" s="627">
        <v>5.0243801E9</v>
      </c>
      <c r="I314" s="625"/>
      <c r="J314" s="627"/>
      <c r="K314" s="627"/>
      <c r="L314" s="627"/>
      <c r="M314" s="632" t="s">
        <v>4234</v>
      </c>
      <c r="N314" s="628"/>
      <c r="O314" s="629"/>
      <c r="P314" s="630" t="s">
        <v>9483</v>
      </c>
      <c r="Q314" s="622">
        <v>1.65</v>
      </c>
      <c r="R314" s="631">
        <v>22.3</v>
      </c>
      <c r="S314" s="632"/>
      <c r="T314" s="639">
        <v>24.0</v>
      </c>
      <c r="U314" s="639">
        <v>24.0</v>
      </c>
      <c r="V314" s="634">
        <f t="array" ref="V314">_xlfn.XLOOKUP(T314, СПР.МОНТ[AWG], СПР.МОНТ[ГОСТ], "")</f>
        <v>0.2</v>
      </c>
      <c r="W314" s="634">
        <f t="array" ref="W314">_xlfn.XLOOKUP(U314, СПР.МОНТ[AWG], СПР.МОНТ[ГОСТ], "")</f>
        <v>0.2</v>
      </c>
      <c r="X314" s="632">
        <v>0.9</v>
      </c>
      <c r="Y314" s="632">
        <v>1.5</v>
      </c>
      <c r="Z314" s="632" t="s">
        <v>7402</v>
      </c>
      <c r="AA314" s="632">
        <v>3.0</v>
      </c>
      <c r="AB314" s="635" t="s">
        <v>7660</v>
      </c>
      <c r="AC314" s="636" t="s">
        <v>7661</v>
      </c>
    </row>
    <row r="315">
      <c r="A315" s="622" t="s">
        <v>7047</v>
      </c>
      <c r="B315" s="623" t="s">
        <v>3885</v>
      </c>
      <c r="C315" s="624" t="s">
        <v>4226</v>
      </c>
      <c r="D315" s="625">
        <v>502438.0</v>
      </c>
      <c r="E315" s="625">
        <v>2.0</v>
      </c>
      <c r="F315" s="625" t="s">
        <v>3308</v>
      </c>
      <c r="G315" s="626" t="s">
        <v>7658</v>
      </c>
      <c r="H315" s="627">
        <v>5.0243801E9</v>
      </c>
      <c r="I315" s="625"/>
      <c r="J315" s="627"/>
      <c r="K315" s="627"/>
      <c r="L315" s="627"/>
      <c r="M315" s="632" t="s">
        <v>4234</v>
      </c>
      <c r="N315" s="628"/>
      <c r="O315" s="629"/>
      <c r="P315" s="630" t="s">
        <v>9525</v>
      </c>
      <c r="Q315" s="622">
        <v>1.55</v>
      </c>
      <c r="R315" s="631">
        <v>13.4</v>
      </c>
      <c r="S315" s="632"/>
      <c r="T315" s="639">
        <v>26.0</v>
      </c>
      <c r="U315" s="639">
        <v>26.0</v>
      </c>
      <c r="V315" s="634">
        <f t="array" ref="V315">_xlfn.XLOOKUP(T315, СПР.МОНТ[AWG], СПР.МОНТ[ГОСТ], "")</f>
        <v>0.12</v>
      </c>
      <c r="W315" s="634">
        <f t="array" ref="W315">_xlfn.XLOOKUP(U315, СПР.МОНТ[AWG], СПР.МОНТ[ГОСТ], "")</f>
        <v>0.12</v>
      </c>
      <c r="X315" s="632">
        <v>0.9</v>
      </c>
      <c r="Y315" s="632">
        <v>1.5</v>
      </c>
      <c r="Z315" s="632" t="s">
        <v>7402</v>
      </c>
      <c r="AA315" s="632">
        <v>3.0</v>
      </c>
      <c r="AB315" s="635" t="s">
        <v>7660</v>
      </c>
      <c r="AC315" s="636" t="s">
        <v>7661</v>
      </c>
    </row>
    <row r="316">
      <c r="A316" s="622" t="s">
        <v>7047</v>
      </c>
      <c r="B316" s="623" t="s">
        <v>3885</v>
      </c>
      <c r="C316" s="624" t="s">
        <v>4171</v>
      </c>
      <c r="D316" s="625">
        <v>505572.0</v>
      </c>
      <c r="E316" s="625">
        <v>2.0</v>
      </c>
      <c r="F316" s="625" t="s">
        <v>3308</v>
      </c>
      <c r="G316" s="626" t="s">
        <v>7773</v>
      </c>
      <c r="H316" s="627"/>
      <c r="I316" s="625"/>
      <c r="J316" s="625"/>
      <c r="K316" s="625"/>
      <c r="L316" s="625"/>
      <c r="M316" s="632" t="s">
        <v>4084</v>
      </c>
      <c r="N316" s="628"/>
      <c r="O316" s="629"/>
      <c r="P316" s="630" t="s">
        <v>9523</v>
      </c>
      <c r="Q316" s="622">
        <v>1.8</v>
      </c>
      <c r="R316" s="631">
        <v>39.2</v>
      </c>
      <c r="S316" s="632"/>
      <c r="T316" s="633">
        <v>22.0</v>
      </c>
      <c r="U316" s="633">
        <v>22.0</v>
      </c>
      <c r="V316" s="634">
        <f t="array" ref="V316">_xlfn.XLOOKUP(T316, СПР.МОНТ[AWG], СПР.МОНТ[ГОСТ], "")</f>
        <v>0.35</v>
      </c>
      <c r="W316" s="634">
        <f t="array" ref="W316">_xlfn.XLOOKUP(U316, СПР.МОНТ[AWG], СПР.МОНТ[ГОСТ], "")</f>
        <v>0.35</v>
      </c>
      <c r="X316" s="632">
        <v>0.9</v>
      </c>
      <c r="Y316" s="632">
        <v>1.5</v>
      </c>
      <c r="Z316" s="632" t="s">
        <v>7402</v>
      </c>
      <c r="AA316" s="632">
        <v>3.0</v>
      </c>
      <c r="AB316" s="635" t="s">
        <v>7775</v>
      </c>
      <c r="AC316" s="636" t="s">
        <v>7776</v>
      </c>
    </row>
    <row r="317">
      <c r="A317" s="622" t="s">
        <v>7047</v>
      </c>
      <c r="B317" s="623" t="s">
        <v>3885</v>
      </c>
      <c r="C317" s="624" t="s">
        <v>4171</v>
      </c>
      <c r="D317" s="625">
        <v>505572.0</v>
      </c>
      <c r="E317" s="625">
        <v>2.0</v>
      </c>
      <c r="F317" s="625" t="s">
        <v>3308</v>
      </c>
      <c r="G317" s="626" t="s">
        <v>7773</v>
      </c>
      <c r="H317" s="627"/>
      <c r="I317" s="625"/>
      <c r="J317" s="627"/>
      <c r="K317" s="627"/>
      <c r="L317" s="627"/>
      <c r="M317" s="632" t="s">
        <v>4084</v>
      </c>
      <c r="N317" s="628"/>
      <c r="O317" s="629"/>
      <c r="P317" s="630" t="s">
        <v>9525</v>
      </c>
      <c r="Q317" s="622">
        <v>1.8</v>
      </c>
      <c r="R317" s="631">
        <v>29.4</v>
      </c>
      <c r="S317" s="632"/>
      <c r="T317" s="633">
        <v>24.0</v>
      </c>
      <c r="U317" s="633">
        <v>24.0</v>
      </c>
      <c r="V317" s="634">
        <f t="array" ref="V317">_xlfn.XLOOKUP(T317, СПР.МОНТ[AWG], СПР.МОНТ[ГОСТ], "")</f>
        <v>0.2</v>
      </c>
      <c r="W317" s="634">
        <f t="array" ref="W317">_xlfn.XLOOKUP(U317, СПР.МОНТ[AWG], СПР.МОНТ[ГОСТ], "")</f>
        <v>0.2</v>
      </c>
      <c r="X317" s="632">
        <v>0.9</v>
      </c>
      <c r="Y317" s="632">
        <v>1.5</v>
      </c>
      <c r="Z317" s="632" t="s">
        <v>7402</v>
      </c>
      <c r="AA317" s="632">
        <v>3.0</v>
      </c>
      <c r="AB317" s="635" t="s">
        <v>7775</v>
      </c>
      <c r="AC317" s="636" t="s">
        <v>7776</v>
      </c>
    </row>
    <row r="318">
      <c r="A318" s="622" t="s">
        <v>7047</v>
      </c>
      <c r="B318" s="623" t="s">
        <v>3885</v>
      </c>
      <c r="C318" s="624" t="s">
        <v>4171</v>
      </c>
      <c r="D318" s="625">
        <v>505572.0</v>
      </c>
      <c r="E318" s="625">
        <v>2.0</v>
      </c>
      <c r="F318" s="625" t="s">
        <v>3308</v>
      </c>
      <c r="G318" s="626" t="s">
        <v>7773</v>
      </c>
      <c r="H318" s="627"/>
      <c r="I318" s="625"/>
      <c r="J318" s="627"/>
      <c r="K318" s="627"/>
      <c r="L318" s="627"/>
      <c r="M318" s="632" t="s">
        <v>4084</v>
      </c>
      <c r="N318" s="628"/>
      <c r="O318" s="629"/>
      <c r="P318" s="630" t="s">
        <v>9479</v>
      </c>
      <c r="Q318" s="622">
        <v>1.75</v>
      </c>
      <c r="R318" s="631">
        <v>19.6</v>
      </c>
      <c r="S318" s="632"/>
      <c r="T318" s="633">
        <v>26.0</v>
      </c>
      <c r="U318" s="633">
        <v>26.0</v>
      </c>
      <c r="V318" s="634">
        <f t="array" ref="V318">_xlfn.XLOOKUP(T318, СПР.МОНТ[AWG], СПР.МОНТ[ГОСТ], "")</f>
        <v>0.12</v>
      </c>
      <c r="W318" s="634">
        <f t="array" ref="W318">_xlfn.XLOOKUP(U318, СПР.МОНТ[AWG], СПР.МОНТ[ГОСТ], "")</f>
        <v>0.12</v>
      </c>
      <c r="X318" s="632">
        <v>0.9</v>
      </c>
      <c r="Y318" s="632">
        <v>1.5</v>
      </c>
      <c r="Z318" s="632" t="s">
        <v>7402</v>
      </c>
      <c r="AA318" s="632">
        <v>3.0</v>
      </c>
      <c r="AB318" s="635" t="s">
        <v>7775</v>
      </c>
      <c r="AC318" s="636" t="s">
        <v>7776</v>
      </c>
    </row>
    <row r="319">
      <c r="A319" s="622" t="s">
        <v>7047</v>
      </c>
      <c r="B319" s="623" t="s">
        <v>3885</v>
      </c>
      <c r="C319" s="624" t="s">
        <v>4171</v>
      </c>
      <c r="D319" s="625">
        <v>505572.0</v>
      </c>
      <c r="E319" s="625">
        <v>2.0</v>
      </c>
      <c r="F319" s="625" t="s">
        <v>3308</v>
      </c>
      <c r="G319" s="626" t="s">
        <v>7777</v>
      </c>
      <c r="H319" s="627"/>
      <c r="I319" s="625"/>
      <c r="J319" s="625"/>
      <c r="K319" s="625"/>
      <c r="L319" s="625"/>
      <c r="M319" s="632" t="s">
        <v>4084</v>
      </c>
      <c r="N319" s="628"/>
      <c r="O319" s="629"/>
      <c r="P319" s="630" t="s">
        <v>9523</v>
      </c>
      <c r="Q319" s="622">
        <v>1.8</v>
      </c>
      <c r="R319" s="631">
        <v>39.2</v>
      </c>
      <c r="S319" s="632"/>
      <c r="T319" s="633">
        <v>22.0</v>
      </c>
      <c r="U319" s="633">
        <v>22.0</v>
      </c>
      <c r="V319" s="634">
        <f t="array" ref="V319">_xlfn.XLOOKUP(T319, СПР.МОНТ[AWG], СПР.МОНТ[ГОСТ], "")</f>
        <v>0.35</v>
      </c>
      <c r="W319" s="634">
        <f t="array" ref="W319">_xlfn.XLOOKUP(U319, СПР.МОНТ[AWG], СПР.МОНТ[ГОСТ], "")</f>
        <v>0.35</v>
      </c>
      <c r="X319" s="632">
        <v>0.9</v>
      </c>
      <c r="Y319" s="632">
        <v>1.5</v>
      </c>
      <c r="Z319" s="632" t="s">
        <v>7778</v>
      </c>
      <c r="AA319" s="632">
        <v>3.0</v>
      </c>
      <c r="AB319" s="635" t="s">
        <v>7779</v>
      </c>
      <c r="AC319" s="636" t="s">
        <v>7776</v>
      </c>
    </row>
    <row r="320">
      <c r="A320" s="622" t="s">
        <v>7047</v>
      </c>
      <c r="B320" s="623" t="s">
        <v>3885</v>
      </c>
      <c r="C320" s="624" t="s">
        <v>4171</v>
      </c>
      <c r="D320" s="625">
        <v>505572.0</v>
      </c>
      <c r="E320" s="625">
        <v>2.0</v>
      </c>
      <c r="F320" s="625" t="s">
        <v>3308</v>
      </c>
      <c r="G320" s="626" t="s">
        <v>7777</v>
      </c>
      <c r="H320" s="627"/>
      <c r="I320" s="625"/>
      <c r="J320" s="627"/>
      <c r="K320" s="627"/>
      <c r="L320" s="627"/>
      <c r="M320" s="632" t="s">
        <v>4084</v>
      </c>
      <c r="N320" s="628"/>
      <c r="O320" s="629"/>
      <c r="P320" s="630" t="s">
        <v>9525</v>
      </c>
      <c r="Q320" s="622">
        <v>1.8</v>
      </c>
      <c r="R320" s="631">
        <v>29.4</v>
      </c>
      <c r="S320" s="632"/>
      <c r="T320" s="633">
        <v>24.0</v>
      </c>
      <c r="U320" s="633">
        <v>24.0</v>
      </c>
      <c r="V320" s="634">
        <f t="array" ref="V320">_xlfn.XLOOKUP(T320, СПР.МОНТ[AWG], СПР.МОНТ[ГОСТ], "")</f>
        <v>0.2</v>
      </c>
      <c r="W320" s="634">
        <f t="array" ref="W320">_xlfn.XLOOKUP(U320, СПР.МОНТ[AWG], СПР.МОНТ[ГОСТ], "")</f>
        <v>0.2</v>
      </c>
      <c r="X320" s="632">
        <v>0.9</v>
      </c>
      <c r="Y320" s="632">
        <v>1.5</v>
      </c>
      <c r="Z320" s="632" t="s">
        <v>7778</v>
      </c>
      <c r="AA320" s="632">
        <v>3.0</v>
      </c>
      <c r="AB320" s="635" t="s">
        <v>7779</v>
      </c>
      <c r="AC320" s="636" t="s">
        <v>7776</v>
      </c>
    </row>
    <row r="321">
      <c r="A321" s="622" t="s">
        <v>7047</v>
      </c>
      <c r="B321" s="623" t="s">
        <v>3885</v>
      </c>
      <c r="C321" s="624" t="s">
        <v>4171</v>
      </c>
      <c r="D321" s="625">
        <v>505572.0</v>
      </c>
      <c r="E321" s="625">
        <v>2.0</v>
      </c>
      <c r="F321" s="625" t="s">
        <v>3308</v>
      </c>
      <c r="G321" s="626" t="s">
        <v>7777</v>
      </c>
      <c r="H321" s="627"/>
      <c r="I321" s="625"/>
      <c r="J321" s="627"/>
      <c r="K321" s="627"/>
      <c r="L321" s="627"/>
      <c r="M321" s="632" t="s">
        <v>4084</v>
      </c>
      <c r="N321" s="628"/>
      <c r="O321" s="629"/>
      <c r="P321" s="630" t="s">
        <v>9479</v>
      </c>
      <c r="Q321" s="622">
        <v>1.75</v>
      </c>
      <c r="R321" s="631">
        <v>19.6</v>
      </c>
      <c r="S321" s="632"/>
      <c r="T321" s="633">
        <v>26.0</v>
      </c>
      <c r="U321" s="633">
        <v>26.0</v>
      </c>
      <c r="V321" s="634">
        <f t="array" ref="V321">_xlfn.XLOOKUP(T321, СПР.МОНТ[AWG], СПР.МОНТ[ГОСТ], "")</f>
        <v>0.12</v>
      </c>
      <c r="W321" s="634">
        <f t="array" ref="W321">_xlfn.XLOOKUP(U321, СПР.МОНТ[AWG], СПР.МОНТ[ГОСТ], "")</f>
        <v>0.12</v>
      </c>
      <c r="X321" s="632">
        <v>0.9</v>
      </c>
      <c r="Y321" s="632">
        <v>1.5</v>
      </c>
      <c r="Z321" s="632" t="s">
        <v>7778</v>
      </c>
      <c r="AA321" s="632">
        <v>3.0</v>
      </c>
      <c r="AB321" s="635" t="s">
        <v>7779</v>
      </c>
      <c r="AC321" s="636" t="s">
        <v>7776</v>
      </c>
    </row>
    <row r="322">
      <c r="A322" s="622" t="s">
        <v>7047</v>
      </c>
      <c r="B322" s="623" t="s">
        <v>3370</v>
      </c>
      <c r="C322" s="624" t="s">
        <v>3371</v>
      </c>
      <c r="D322" s="625" t="s">
        <v>3371</v>
      </c>
      <c r="E322" s="625">
        <v>2.0</v>
      </c>
      <c r="F322" s="625" t="s">
        <v>3308</v>
      </c>
      <c r="G322" s="626" t="s">
        <v>3372</v>
      </c>
      <c r="H322" s="627"/>
      <c r="I322" s="638" t="s">
        <v>3373</v>
      </c>
      <c r="J322" s="625"/>
      <c r="K322" s="622" t="b">
        <v>1</v>
      </c>
      <c r="L322" s="622" t="b">
        <v>1</v>
      </c>
      <c r="M322" s="624" t="s">
        <v>7278</v>
      </c>
      <c r="N322" s="628"/>
      <c r="O322" s="629"/>
      <c r="P322" s="630" t="s">
        <v>9540</v>
      </c>
      <c r="Q322" s="622" t="s">
        <v>7279</v>
      </c>
      <c r="R322" s="631">
        <v>54.0</v>
      </c>
      <c r="S322" s="632"/>
      <c r="T322" s="633">
        <v>22.0</v>
      </c>
      <c r="U322" s="633">
        <v>22.0</v>
      </c>
      <c r="V322" s="634">
        <f t="array" ref="V322">_xlfn.XLOOKUP(T322, СПР.МОНТ[AWG], СПР.МОНТ[ГОСТ], "")</f>
        <v>0.35</v>
      </c>
      <c r="W322" s="634">
        <f t="array" ref="W322">_xlfn.XLOOKUP(U322, СПР.МОНТ[AWG], СПР.МОНТ[ГОСТ], "")</f>
        <v>0.35</v>
      </c>
      <c r="X322" s="632">
        <v>0.9</v>
      </c>
      <c r="Y322" s="632">
        <v>1.5</v>
      </c>
      <c r="Z322" s="632" t="s">
        <v>7223</v>
      </c>
      <c r="AA322" s="632">
        <v>2.0</v>
      </c>
      <c r="AB322" s="635" t="s">
        <v>7280</v>
      </c>
      <c r="AC322" s="636" t="s">
        <v>7281</v>
      </c>
    </row>
    <row r="323">
      <c r="A323" s="622" t="s">
        <v>7047</v>
      </c>
      <c r="B323" s="623" t="s">
        <v>3370</v>
      </c>
      <c r="C323" s="624" t="s">
        <v>3371</v>
      </c>
      <c r="D323" s="625" t="s">
        <v>3371</v>
      </c>
      <c r="E323" s="625">
        <v>2.0</v>
      </c>
      <c r="F323" s="625" t="s">
        <v>3308</v>
      </c>
      <c r="G323" s="626" t="s">
        <v>3376</v>
      </c>
      <c r="H323" s="627"/>
      <c r="I323" s="638" t="s">
        <v>3373</v>
      </c>
      <c r="J323" s="625"/>
      <c r="K323" s="622" t="b">
        <v>1</v>
      </c>
      <c r="L323" s="622" t="b">
        <v>1</v>
      </c>
      <c r="M323" s="624" t="s">
        <v>7278</v>
      </c>
      <c r="N323" s="628"/>
      <c r="O323" s="629"/>
      <c r="P323" s="630" t="s">
        <v>9541</v>
      </c>
      <c r="Q323" s="622" t="s">
        <v>7279</v>
      </c>
      <c r="R323" s="631">
        <v>52.0</v>
      </c>
      <c r="S323" s="632"/>
      <c r="T323" s="633">
        <v>22.0</v>
      </c>
      <c r="U323" s="633">
        <v>22.0</v>
      </c>
      <c r="V323" s="634">
        <f t="array" ref="V323">_xlfn.XLOOKUP(T323, СПР.МОНТ[AWG], СПР.МОНТ[ГОСТ], "")</f>
        <v>0.35</v>
      </c>
      <c r="W323" s="634">
        <f t="array" ref="W323">_xlfn.XLOOKUP(U323, СПР.МОНТ[AWG], СПР.МОНТ[ГОСТ], "")</f>
        <v>0.35</v>
      </c>
      <c r="X323" s="632">
        <v>0.9</v>
      </c>
      <c r="Y323" s="632">
        <v>1.5</v>
      </c>
      <c r="Z323" s="632" t="s">
        <v>7225</v>
      </c>
      <c r="AA323" s="632">
        <v>2.0</v>
      </c>
      <c r="AB323" s="635" t="s">
        <v>7282</v>
      </c>
      <c r="AC323" s="636" t="s">
        <v>7283</v>
      </c>
    </row>
    <row r="324">
      <c r="A324" s="622" t="s">
        <v>7047</v>
      </c>
      <c r="B324" s="623" t="s">
        <v>3370</v>
      </c>
      <c r="C324" s="624" t="s">
        <v>3371</v>
      </c>
      <c r="D324" s="625" t="s">
        <v>3371</v>
      </c>
      <c r="E324" s="625">
        <v>2.0</v>
      </c>
      <c r="F324" s="625" t="s">
        <v>3308</v>
      </c>
      <c r="G324" s="626" t="s">
        <v>3379</v>
      </c>
      <c r="H324" s="627"/>
      <c r="I324" s="625"/>
      <c r="J324" s="625"/>
      <c r="K324" s="625"/>
      <c r="L324" s="625"/>
      <c r="M324" s="624" t="s">
        <v>7278</v>
      </c>
      <c r="N324" s="628"/>
      <c r="O324" s="629"/>
      <c r="P324" s="630" t="s">
        <v>9542</v>
      </c>
      <c r="Q324" s="622" t="s">
        <v>9543</v>
      </c>
      <c r="R324" s="631">
        <v>35.0</v>
      </c>
      <c r="S324" s="632"/>
      <c r="T324" s="633">
        <v>24.0</v>
      </c>
      <c r="U324" s="633">
        <v>24.0</v>
      </c>
      <c r="V324" s="634">
        <f t="array" ref="V324">_xlfn.XLOOKUP(T324, СПР.МОНТ[AWG], СПР.МОНТ[ГОСТ], "")</f>
        <v>0.2</v>
      </c>
      <c r="W324" s="634">
        <f t="array" ref="W324">_xlfn.XLOOKUP(U324, СПР.МОНТ[AWG], СПР.МОНТ[ГОСТ], "")</f>
        <v>0.2</v>
      </c>
      <c r="X324" s="632">
        <v>0.7</v>
      </c>
      <c r="Y324" s="632">
        <v>1.45</v>
      </c>
      <c r="Z324" s="632" t="s">
        <v>7223</v>
      </c>
      <c r="AA324" s="632">
        <v>2.0</v>
      </c>
      <c r="AB324" s="635" t="s">
        <v>7285</v>
      </c>
      <c r="AC324" s="636" t="s">
        <v>7286</v>
      </c>
    </row>
    <row r="325">
      <c r="A325" s="622" t="s">
        <v>7047</v>
      </c>
      <c r="B325" s="623" t="s">
        <v>3370</v>
      </c>
      <c r="C325" s="624" t="s">
        <v>3371</v>
      </c>
      <c r="D325" s="625" t="s">
        <v>3371</v>
      </c>
      <c r="E325" s="625">
        <v>2.0</v>
      </c>
      <c r="F325" s="625" t="s">
        <v>3308</v>
      </c>
      <c r="G325" s="626" t="s">
        <v>3379</v>
      </c>
      <c r="H325" s="627"/>
      <c r="I325" s="625"/>
      <c r="J325" s="627"/>
      <c r="K325" s="627"/>
      <c r="L325" s="627"/>
      <c r="M325" s="624" t="s">
        <v>7278</v>
      </c>
      <c r="N325" s="628"/>
      <c r="O325" s="629"/>
      <c r="P325" s="630" t="s">
        <v>9544</v>
      </c>
      <c r="Q325" s="622" t="s">
        <v>9545</v>
      </c>
      <c r="R325" s="631">
        <v>24.0</v>
      </c>
      <c r="S325" s="632"/>
      <c r="T325" s="633">
        <v>26.0</v>
      </c>
      <c r="U325" s="633">
        <v>26.0</v>
      </c>
      <c r="V325" s="634">
        <f t="array" ref="V325">_xlfn.XLOOKUP(T325, СПР.МОНТ[AWG], СПР.МОНТ[ГОСТ], "")</f>
        <v>0.12</v>
      </c>
      <c r="W325" s="634">
        <f t="array" ref="W325">_xlfn.XLOOKUP(U325, СПР.МОНТ[AWG], СПР.МОНТ[ГОСТ], "")</f>
        <v>0.12</v>
      </c>
      <c r="X325" s="632">
        <v>0.7</v>
      </c>
      <c r="Y325" s="632">
        <v>1.45</v>
      </c>
      <c r="Z325" s="632" t="s">
        <v>7223</v>
      </c>
      <c r="AA325" s="632">
        <v>2.0</v>
      </c>
      <c r="AB325" s="635" t="s">
        <v>7285</v>
      </c>
      <c r="AC325" s="636" t="s">
        <v>7286</v>
      </c>
    </row>
    <row r="326">
      <c r="A326" s="622" t="s">
        <v>7047</v>
      </c>
      <c r="B326" s="623" t="s">
        <v>3370</v>
      </c>
      <c r="C326" s="624" t="s">
        <v>3371</v>
      </c>
      <c r="D326" s="625" t="s">
        <v>3371</v>
      </c>
      <c r="E326" s="625">
        <v>2.0</v>
      </c>
      <c r="F326" s="625" t="s">
        <v>3308</v>
      </c>
      <c r="G326" s="626" t="s">
        <v>3379</v>
      </c>
      <c r="H326" s="627"/>
      <c r="I326" s="625"/>
      <c r="J326" s="627"/>
      <c r="K326" s="627"/>
      <c r="L326" s="627"/>
      <c r="M326" s="624" t="s">
        <v>7278</v>
      </c>
      <c r="N326" s="628"/>
      <c r="O326" s="629"/>
      <c r="P326" s="630" t="s">
        <v>9546</v>
      </c>
      <c r="Q326" s="622" t="s">
        <v>9547</v>
      </c>
      <c r="R326" s="631">
        <v>16.0</v>
      </c>
      <c r="S326" s="632"/>
      <c r="T326" s="633">
        <v>28.0</v>
      </c>
      <c r="U326" s="633">
        <v>28.0</v>
      </c>
      <c r="V326" s="634">
        <f t="array" ref="V326">_xlfn.XLOOKUP(T326, СПР.МОНТ[AWG], СПР.МОНТ[ГОСТ], "")</f>
        <v>0.08</v>
      </c>
      <c r="W326" s="634">
        <f t="array" ref="W326">_xlfn.XLOOKUP(U326, СПР.МОНТ[AWG], СПР.МОНТ[ГОСТ], "")</f>
        <v>0.08</v>
      </c>
      <c r="X326" s="632">
        <v>0.7</v>
      </c>
      <c r="Y326" s="632">
        <v>1.45</v>
      </c>
      <c r="Z326" s="632" t="s">
        <v>7223</v>
      </c>
      <c r="AA326" s="632">
        <v>2.0</v>
      </c>
      <c r="AB326" s="635" t="s">
        <v>7285</v>
      </c>
      <c r="AC326" s="636" t="s">
        <v>7286</v>
      </c>
    </row>
    <row r="327">
      <c r="A327" s="622" t="s">
        <v>7047</v>
      </c>
      <c r="B327" s="623" t="s">
        <v>3370</v>
      </c>
      <c r="C327" s="624" t="s">
        <v>3371</v>
      </c>
      <c r="D327" s="625" t="s">
        <v>3371</v>
      </c>
      <c r="E327" s="625">
        <v>2.0</v>
      </c>
      <c r="F327" s="625" t="s">
        <v>3308</v>
      </c>
      <c r="G327" s="626" t="s">
        <v>3383</v>
      </c>
      <c r="H327" s="627"/>
      <c r="I327" s="625"/>
      <c r="J327" s="625"/>
      <c r="K327" s="625"/>
      <c r="L327" s="625"/>
      <c r="M327" s="624" t="s">
        <v>7278</v>
      </c>
      <c r="N327" s="628"/>
      <c r="O327" s="629"/>
      <c r="P327" s="630" t="s">
        <v>9542</v>
      </c>
      <c r="Q327" s="622" t="s">
        <v>9543</v>
      </c>
      <c r="R327" s="631">
        <v>35.0</v>
      </c>
      <c r="S327" s="632"/>
      <c r="T327" s="633">
        <v>24.0</v>
      </c>
      <c r="U327" s="633">
        <v>24.0</v>
      </c>
      <c r="V327" s="634">
        <f t="array" ref="V327">_xlfn.XLOOKUP(T327, СПР.МОНТ[AWG], СПР.МОНТ[ГОСТ], "")</f>
        <v>0.2</v>
      </c>
      <c r="W327" s="634">
        <f t="array" ref="W327">_xlfn.XLOOKUP(U327, СПР.МОНТ[AWG], СПР.МОНТ[ГОСТ], "")</f>
        <v>0.2</v>
      </c>
      <c r="X327" s="632">
        <v>0.7</v>
      </c>
      <c r="Y327" s="632">
        <v>1.45</v>
      </c>
      <c r="Z327" s="632" t="s">
        <v>7225</v>
      </c>
      <c r="AA327" s="632">
        <v>2.0</v>
      </c>
      <c r="AB327" s="635" t="s">
        <v>7287</v>
      </c>
      <c r="AC327" s="636" t="s">
        <v>7288</v>
      </c>
    </row>
    <row r="328">
      <c r="A328" s="622" t="s">
        <v>7047</v>
      </c>
      <c r="B328" s="623" t="s">
        <v>3370</v>
      </c>
      <c r="C328" s="624" t="s">
        <v>3371</v>
      </c>
      <c r="D328" s="625" t="s">
        <v>3371</v>
      </c>
      <c r="E328" s="625">
        <v>2.0</v>
      </c>
      <c r="F328" s="625" t="s">
        <v>3308</v>
      </c>
      <c r="G328" s="626" t="s">
        <v>3383</v>
      </c>
      <c r="H328" s="627"/>
      <c r="I328" s="625"/>
      <c r="J328" s="627"/>
      <c r="K328" s="627"/>
      <c r="L328" s="627"/>
      <c r="M328" s="624" t="s">
        <v>7278</v>
      </c>
      <c r="N328" s="628"/>
      <c r="O328" s="629"/>
      <c r="P328" s="630" t="s">
        <v>9544</v>
      </c>
      <c r="Q328" s="622" t="s">
        <v>9545</v>
      </c>
      <c r="R328" s="631">
        <v>24.0</v>
      </c>
      <c r="S328" s="632"/>
      <c r="T328" s="633">
        <v>26.0</v>
      </c>
      <c r="U328" s="633">
        <v>26.0</v>
      </c>
      <c r="V328" s="634">
        <f t="array" ref="V328">_xlfn.XLOOKUP(T328, СПР.МОНТ[AWG], СПР.МОНТ[ГОСТ], "")</f>
        <v>0.12</v>
      </c>
      <c r="W328" s="634">
        <f t="array" ref="W328">_xlfn.XLOOKUP(U328, СПР.МОНТ[AWG], СПР.МОНТ[ГОСТ], "")</f>
        <v>0.12</v>
      </c>
      <c r="X328" s="632">
        <v>0.7</v>
      </c>
      <c r="Y328" s="632">
        <v>1.45</v>
      </c>
      <c r="Z328" s="632" t="s">
        <v>7225</v>
      </c>
      <c r="AA328" s="632">
        <v>2.0</v>
      </c>
      <c r="AB328" s="635" t="s">
        <v>7287</v>
      </c>
      <c r="AC328" s="636" t="s">
        <v>7288</v>
      </c>
    </row>
    <row r="329">
      <c r="A329" s="622" t="s">
        <v>7047</v>
      </c>
      <c r="B329" s="623" t="s">
        <v>3370</v>
      </c>
      <c r="C329" s="624" t="s">
        <v>3371</v>
      </c>
      <c r="D329" s="625" t="s">
        <v>3371</v>
      </c>
      <c r="E329" s="625">
        <v>2.0</v>
      </c>
      <c r="F329" s="625" t="s">
        <v>3308</v>
      </c>
      <c r="G329" s="626" t="s">
        <v>3383</v>
      </c>
      <c r="H329" s="627"/>
      <c r="I329" s="625"/>
      <c r="J329" s="627"/>
      <c r="K329" s="627"/>
      <c r="L329" s="627"/>
      <c r="M329" s="624" t="s">
        <v>7278</v>
      </c>
      <c r="N329" s="628"/>
      <c r="O329" s="629"/>
      <c r="P329" s="630" t="s">
        <v>9546</v>
      </c>
      <c r="Q329" s="622" t="s">
        <v>9547</v>
      </c>
      <c r="R329" s="631">
        <v>16.0</v>
      </c>
      <c r="S329" s="632"/>
      <c r="T329" s="633">
        <v>28.0</v>
      </c>
      <c r="U329" s="633">
        <v>28.0</v>
      </c>
      <c r="V329" s="634">
        <f t="array" ref="V329">_xlfn.XLOOKUP(T329, СПР.МОНТ[AWG], СПР.МОНТ[ГОСТ], "")</f>
        <v>0.08</v>
      </c>
      <c r="W329" s="634">
        <f t="array" ref="W329">_xlfn.XLOOKUP(U329, СПР.МОНТ[AWG], СПР.МОНТ[ГОСТ], "")</f>
        <v>0.08</v>
      </c>
      <c r="X329" s="632">
        <v>0.7</v>
      </c>
      <c r="Y329" s="632">
        <v>1.45</v>
      </c>
      <c r="Z329" s="632" t="s">
        <v>7225</v>
      </c>
      <c r="AA329" s="632">
        <v>2.0</v>
      </c>
      <c r="AB329" s="635" t="s">
        <v>7287</v>
      </c>
      <c r="AC329" s="636" t="s">
        <v>7288</v>
      </c>
    </row>
    <row r="330">
      <c r="A330" s="622" t="s">
        <v>7047</v>
      </c>
      <c r="B330" s="623" t="s">
        <v>3370</v>
      </c>
      <c r="C330" s="624" t="s">
        <v>3371</v>
      </c>
      <c r="D330" s="625" t="s">
        <v>3371</v>
      </c>
      <c r="E330" s="625">
        <v>2.0</v>
      </c>
      <c r="F330" s="625" t="s">
        <v>3308</v>
      </c>
      <c r="G330" s="626" t="s">
        <v>3385</v>
      </c>
      <c r="H330" s="627"/>
      <c r="I330" s="625"/>
      <c r="J330" s="625"/>
      <c r="K330" s="625"/>
      <c r="L330" s="625"/>
      <c r="M330" s="624" t="s">
        <v>7278</v>
      </c>
      <c r="N330" s="628"/>
      <c r="O330" s="629"/>
      <c r="P330" s="630" t="s">
        <v>9548</v>
      </c>
      <c r="Q330" s="622" t="s">
        <v>7289</v>
      </c>
      <c r="R330" s="631">
        <v>7.8</v>
      </c>
      <c r="S330" s="632"/>
      <c r="T330" s="633">
        <v>30.0</v>
      </c>
      <c r="U330" s="633">
        <v>30.0</v>
      </c>
      <c r="V330" s="634">
        <f t="array" ref="V330">_xlfn.XLOOKUP(T330, СПР.МОНТ[AWG], СПР.МОНТ[ГОСТ], "")</f>
        <v>0.05</v>
      </c>
      <c r="W330" s="634">
        <f t="array" ref="W330">_xlfn.XLOOKUP(U330, СПР.МОНТ[AWG], СПР.МОНТ[ГОСТ], "")</f>
        <v>0.05</v>
      </c>
      <c r="X330" s="632">
        <v>0.5</v>
      </c>
      <c r="Y330" s="632">
        <v>0.9</v>
      </c>
      <c r="Z330" s="632" t="s">
        <v>7223</v>
      </c>
      <c r="AA330" s="632">
        <v>1.0</v>
      </c>
      <c r="AB330" s="635" t="s">
        <v>7290</v>
      </c>
      <c r="AC330" s="636" t="s">
        <v>7291</v>
      </c>
    </row>
    <row r="331">
      <c r="A331" s="622" t="s">
        <v>7047</v>
      </c>
      <c r="B331" s="623" t="s">
        <v>3370</v>
      </c>
      <c r="C331" s="624" t="s">
        <v>3371</v>
      </c>
      <c r="D331" s="625" t="s">
        <v>3371</v>
      </c>
      <c r="E331" s="625">
        <v>2.0</v>
      </c>
      <c r="F331" s="625" t="s">
        <v>3308</v>
      </c>
      <c r="G331" s="626" t="s">
        <v>3388</v>
      </c>
      <c r="H331" s="627"/>
      <c r="I331" s="625"/>
      <c r="J331" s="625"/>
      <c r="K331" s="625"/>
      <c r="L331" s="625"/>
      <c r="M331" s="624" t="s">
        <v>7278</v>
      </c>
      <c r="N331" s="628"/>
      <c r="O331" s="629"/>
      <c r="P331" s="630" t="s">
        <v>9549</v>
      </c>
      <c r="Q331" s="622" t="s">
        <v>7289</v>
      </c>
      <c r="R331" s="631">
        <v>8.0</v>
      </c>
      <c r="S331" s="632"/>
      <c r="T331" s="633">
        <v>30.0</v>
      </c>
      <c r="U331" s="633">
        <v>30.0</v>
      </c>
      <c r="V331" s="634">
        <f t="array" ref="V331">_xlfn.XLOOKUP(T331, СПР.МОНТ[AWG], СПР.МОНТ[ГОСТ], "")</f>
        <v>0.05</v>
      </c>
      <c r="W331" s="634">
        <f t="array" ref="W331">_xlfn.XLOOKUP(U331, СПР.МОНТ[AWG], СПР.МОНТ[ГОСТ], "")</f>
        <v>0.05</v>
      </c>
      <c r="X331" s="632">
        <v>0.5</v>
      </c>
      <c r="Y331" s="632">
        <v>0.9</v>
      </c>
      <c r="Z331" s="632" t="s">
        <v>7225</v>
      </c>
      <c r="AA331" s="632">
        <v>1.0</v>
      </c>
      <c r="AB331" s="635" t="s">
        <v>7292</v>
      </c>
      <c r="AC331" s="636" t="s">
        <v>7293</v>
      </c>
    </row>
    <row r="332">
      <c r="A332" s="622" t="s">
        <v>7047</v>
      </c>
      <c r="B332" s="641" t="s">
        <v>3370</v>
      </c>
      <c r="C332" s="685" t="s">
        <v>3371</v>
      </c>
      <c r="D332" s="622" t="s">
        <v>3393</v>
      </c>
      <c r="E332" s="622">
        <v>2.0</v>
      </c>
      <c r="F332" s="622" t="s">
        <v>3331</v>
      </c>
      <c r="G332" s="626" t="s">
        <v>3394</v>
      </c>
      <c r="H332" s="627"/>
      <c r="I332" s="625"/>
      <c r="J332" s="625"/>
      <c r="K332" s="625"/>
      <c r="L332" s="625"/>
      <c r="M332" s="685" t="s">
        <v>7278</v>
      </c>
      <c r="N332" s="628"/>
      <c r="O332" s="629"/>
      <c r="P332" s="630" t="s">
        <v>9550</v>
      </c>
      <c r="Q332" s="627"/>
      <c r="R332" s="631">
        <v>9.8</v>
      </c>
      <c r="S332" s="631">
        <v>19.6</v>
      </c>
      <c r="T332" s="633">
        <v>28.0</v>
      </c>
      <c r="U332" s="633">
        <v>24.0</v>
      </c>
      <c r="V332" s="634">
        <f t="array" ref="V332">_xlfn.XLOOKUP(T332, СПР.МОНТ[AWG], СПР.МОНТ[ГОСТ], "")</f>
        <v>0.08</v>
      </c>
      <c r="W332" s="634">
        <f t="array" ref="W332">_xlfn.XLOOKUP(U332, СПР.МОНТ[AWG], СПР.МОНТ[ГОСТ], "")</f>
        <v>0.2</v>
      </c>
      <c r="X332" s="631">
        <v>0.7</v>
      </c>
      <c r="Y332" s="631">
        <v>1.45</v>
      </c>
      <c r="Z332" s="631" t="s">
        <v>7294</v>
      </c>
      <c r="AA332" s="631">
        <v>2.0</v>
      </c>
      <c r="AB332" s="635" t="s">
        <v>7295</v>
      </c>
      <c r="AC332" s="636"/>
    </row>
    <row r="333">
      <c r="A333" s="622" t="s">
        <v>7047</v>
      </c>
      <c r="B333" s="641" t="s">
        <v>3370</v>
      </c>
      <c r="C333" s="685" t="s">
        <v>3371</v>
      </c>
      <c r="D333" s="622" t="s">
        <v>3393</v>
      </c>
      <c r="E333" s="622">
        <v>2.0</v>
      </c>
      <c r="F333" s="622" t="s">
        <v>3331</v>
      </c>
      <c r="G333" s="626" t="s">
        <v>3398</v>
      </c>
      <c r="H333" s="627"/>
      <c r="I333" s="625"/>
      <c r="J333" s="625"/>
      <c r="K333" s="625"/>
      <c r="L333" s="625"/>
      <c r="M333" s="685" t="s">
        <v>7278</v>
      </c>
      <c r="N333" s="628"/>
      <c r="O333" s="629"/>
      <c r="P333" s="630" t="s">
        <v>9550</v>
      </c>
      <c r="Q333" s="627"/>
      <c r="R333" s="631">
        <v>9.8</v>
      </c>
      <c r="S333" s="631">
        <v>19.6</v>
      </c>
      <c r="T333" s="633">
        <v>28.0</v>
      </c>
      <c r="U333" s="633">
        <v>24.0</v>
      </c>
      <c r="V333" s="634">
        <f t="array" ref="V333">_xlfn.XLOOKUP(T333, СПР.МОНТ[AWG], СПР.МОНТ[ГОСТ], "")</f>
        <v>0.08</v>
      </c>
      <c r="W333" s="634">
        <f t="array" ref="W333">_xlfn.XLOOKUP(U333, СПР.МОНТ[AWG], СПР.МОНТ[ГОСТ], "")</f>
        <v>0.2</v>
      </c>
      <c r="X333" s="631">
        <v>0.7</v>
      </c>
      <c r="Y333" s="631">
        <v>1.45</v>
      </c>
      <c r="Z333" s="631" t="s">
        <v>7296</v>
      </c>
      <c r="AA333" s="631">
        <v>2.0</v>
      </c>
      <c r="AB333" s="635" t="s">
        <v>7297</v>
      </c>
      <c r="AC333" s="636"/>
    </row>
    <row r="334">
      <c r="A334" s="622" t="s">
        <v>7047</v>
      </c>
      <c r="B334" s="623" t="s">
        <v>3306</v>
      </c>
      <c r="C334" s="687" t="s">
        <v>8414</v>
      </c>
      <c r="D334" s="625" t="s">
        <v>9551</v>
      </c>
      <c r="E334" s="625">
        <v>2.0</v>
      </c>
      <c r="F334" s="625" t="s">
        <v>3308</v>
      </c>
      <c r="G334" s="626" t="s">
        <v>3338</v>
      </c>
      <c r="H334" s="627"/>
      <c r="I334" s="622" t="s">
        <v>9552</v>
      </c>
      <c r="J334" s="622" t="b">
        <v>0</v>
      </c>
      <c r="K334" s="622" t="b">
        <v>1</v>
      </c>
      <c r="L334" s="622" t="b">
        <v>1</v>
      </c>
      <c r="M334" s="632"/>
      <c r="N334" s="624"/>
      <c r="O334" s="624"/>
      <c r="P334" s="680"/>
      <c r="Q334" s="627"/>
      <c r="R334" s="632"/>
      <c r="S334" s="632"/>
      <c r="T334" s="681">
        <v>30.0</v>
      </c>
      <c r="U334" s="681">
        <v>26.0</v>
      </c>
      <c r="V334" s="634">
        <f t="array" ref="V334">_xlfn.XLOOKUP(T334, СПР.МОНТ[AWG], СПР.МОНТ[ГОСТ], "")</f>
        <v>0.05</v>
      </c>
      <c r="W334" s="634">
        <f t="array" ref="W334">_xlfn.XLOOKUP(U334, СПР.МОНТ[AWG], СПР.МОНТ[ГОСТ], "")</f>
        <v>0.12</v>
      </c>
      <c r="X334" s="632">
        <v>0.9</v>
      </c>
      <c r="Y334" s="632">
        <v>1.35</v>
      </c>
      <c r="Z334" s="632" t="s">
        <v>7223</v>
      </c>
      <c r="AA334" s="632">
        <v>2.0</v>
      </c>
      <c r="AB334" s="635" t="s">
        <v>7224</v>
      </c>
      <c r="AC334" s="664"/>
      <c r="AD334" s="280"/>
      <c r="AE334" s="280"/>
      <c r="AF334" s="280"/>
      <c r="AG334" s="280"/>
      <c r="AH334" s="280"/>
      <c r="AI334" s="280"/>
      <c r="AJ334" s="280"/>
      <c r="AK334" s="280"/>
      <c r="AL334" s="280"/>
      <c r="AM334" s="280"/>
      <c r="AN334" s="280"/>
    </row>
    <row r="335">
      <c r="A335" s="622" t="s">
        <v>7047</v>
      </c>
      <c r="B335" s="623" t="s">
        <v>3306</v>
      </c>
      <c r="C335" s="687" t="s">
        <v>8412</v>
      </c>
      <c r="D335" s="625" t="s">
        <v>9553</v>
      </c>
      <c r="E335" s="625">
        <v>2.0</v>
      </c>
      <c r="F335" s="625" t="s">
        <v>3308</v>
      </c>
      <c r="G335" s="626" t="s">
        <v>3338</v>
      </c>
      <c r="H335" s="627"/>
      <c r="I335" s="622" t="s">
        <v>9552</v>
      </c>
      <c r="J335" s="622" t="b">
        <v>0</v>
      </c>
      <c r="K335" s="622" t="b">
        <v>1</v>
      </c>
      <c r="L335" s="622" t="b">
        <v>1</v>
      </c>
      <c r="M335" s="632"/>
      <c r="N335" s="624"/>
      <c r="O335" s="624"/>
      <c r="P335" s="680"/>
      <c r="Q335" s="627"/>
      <c r="R335" s="632"/>
      <c r="S335" s="632"/>
      <c r="T335" s="681">
        <v>30.0</v>
      </c>
      <c r="U335" s="681">
        <v>26.0</v>
      </c>
      <c r="V335" s="634">
        <f t="array" ref="V335">_xlfn.XLOOKUP(T335, СПР.МОНТ[AWG], СПР.МОНТ[ГОСТ], "")</f>
        <v>0.05</v>
      </c>
      <c r="W335" s="634">
        <f t="array" ref="W335">_xlfn.XLOOKUP(U335, СПР.МОНТ[AWG], СПР.МОНТ[ГОСТ], "")</f>
        <v>0.12</v>
      </c>
      <c r="X335" s="632">
        <v>0.9</v>
      </c>
      <c r="Y335" s="632">
        <v>1.35</v>
      </c>
      <c r="Z335" s="632" t="s">
        <v>7223</v>
      </c>
      <c r="AA335" s="632">
        <v>2.0</v>
      </c>
      <c r="AB335" s="635" t="s">
        <v>7224</v>
      </c>
      <c r="AC335" s="664"/>
      <c r="AD335" s="280"/>
      <c r="AE335" s="280"/>
      <c r="AF335" s="280"/>
      <c r="AG335" s="280"/>
      <c r="AH335" s="280"/>
      <c r="AI335" s="280"/>
      <c r="AJ335" s="280"/>
      <c r="AK335" s="280"/>
      <c r="AL335" s="280"/>
      <c r="AM335" s="280"/>
      <c r="AN335" s="280"/>
    </row>
    <row r="336">
      <c r="A336" s="622" t="s">
        <v>7047</v>
      </c>
      <c r="B336" s="623" t="s">
        <v>4381</v>
      </c>
      <c r="C336" s="624" t="s">
        <v>4307</v>
      </c>
      <c r="D336" s="624" t="s">
        <v>4307</v>
      </c>
      <c r="E336" s="625">
        <v>2.0</v>
      </c>
      <c r="F336" s="625" t="s">
        <v>3308</v>
      </c>
      <c r="G336" s="626" t="s">
        <v>7678</v>
      </c>
      <c r="H336" s="627"/>
      <c r="I336" s="625"/>
      <c r="J336" s="625"/>
      <c r="K336" s="625"/>
      <c r="L336" s="625"/>
      <c r="M336" s="632"/>
      <c r="N336" s="624"/>
      <c r="O336" s="624"/>
      <c r="P336" s="680"/>
      <c r="Q336" s="627"/>
      <c r="R336" s="632"/>
      <c r="S336" s="632"/>
      <c r="T336" s="682"/>
      <c r="U336" s="682"/>
      <c r="V336" s="634" t="str">
        <f t="array" ref="V336">_xlfn.XLOOKUP(T336, СПР.МОНТ[AWG], СПР.МОНТ[ГОСТ], "")</f>
        <v/>
      </c>
      <c r="W336" s="634" t="str">
        <f t="array" ref="W336">_xlfn.XLOOKUP(U336, СПР.МОНТ[AWG], СПР.МОНТ[ГОСТ], "")</f>
        <v/>
      </c>
      <c r="X336" s="632"/>
      <c r="Y336" s="632"/>
      <c r="Z336" s="632"/>
      <c r="AA336" s="632"/>
      <c r="AB336" s="635" t="s">
        <v>9554</v>
      </c>
      <c r="AC336" s="664"/>
      <c r="AD336" s="280"/>
      <c r="AE336" s="280"/>
      <c r="AF336" s="280"/>
      <c r="AG336" s="280"/>
      <c r="AH336" s="280"/>
      <c r="AI336" s="280"/>
      <c r="AJ336" s="280"/>
      <c r="AK336" s="280"/>
      <c r="AL336" s="280"/>
      <c r="AM336" s="280"/>
      <c r="AN336" s="280"/>
    </row>
    <row r="337">
      <c r="A337" s="622" t="s">
        <v>7047</v>
      </c>
      <c r="B337" s="623" t="s">
        <v>4381</v>
      </c>
      <c r="C337" s="624" t="s">
        <v>4307</v>
      </c>
      <c r="D337" s="624" t="s">
        <v>4307</v>
      </c>
      <c r="E337" s="625">
        <v>2.0</v>
      </c>
      <c r="F337" s="625" t="s">
        <v>3308</v>
      </c>
      <c r="G337" s="626" t="s">
        <v>7470</v>
      </c>
      <c r="H337" s="627"/>
      <c r="I337" s="622" t="s">
        <v>4310</v>
      </c>
      <c r="J337" s="625"/>
      <c r="K337" s="625"/>
      <c r="L337" s="625"/>
      <c r="M337" s="632"/>
      <c r="N337" s="624"/>
      <c r="O337" s="624"/>
      <c r="P337" s="680"/>
      <c r="Q337" s="627"/>
      <c r="R337" s="632"/>
      <c r="S337" s="632"/>
      <c r="T337" s="682"/>
      <c r="U337" s="682"/>
      <c r="V337" s="634" t="str">
        <f t="array" ref="V337">_xlfn.XLOOKUP(T337, СПР.МОНТ[AWG], СПР.МОНТ[ГОСТ], "")</f>
        <v/>
      </c>
      <c r="W337" s="634" t="str">
        <f t="array" ref="W337">_xlfn.XLOOKUP(U337, СПР.МОНТ[AWG], СПР.МОНТ[ГОСТ], "")</f>
        <v/>
      </c>
      <c r="X337" s="632"/>
      <c r="Y337" s="632"/>
      <c r="Z337" s="632"/>
      <c r="AA337" s="632"/>
      <c r="AB337" s="635" t="s">
        <v>9555</v>
      </c>
      <c r="AC337" s="664"/>
      <c r="AD337" s="280"/>
      <c r="AE337" s="280"/>
      <c r="AF337" s="280"/>
      <c r="AG337" s="280"/>
      <c r="AH337" s="280"/>
      <c r="AI337" s="280"/>
      <c r="AJ337" s="280"/>
      <c r="AK337" s="280"/>
      <c r="AL337" s="280"/>
      <c r="AM337" s="280"/>
      <c r="AN337" s="280"/>
    </row>
    <row r="338">
      <c r="A338" s="622" t="s">
        <v>7047</v>
      </c>
      <c r="B338" s="623" t="s">
        <v>3524</v>
      </c>
      <c r="C338" s="624" t="s">
        <v>3635</v>
      </c>
      <c r="D338" s="625" t="s">
        <v>3634</v>
      </c>
      <c r="E338" s="625">
        <v>2.0</v>
      </c>
      <c r="F338" s="625" t="s">
        <v>3308</v>
      </c>
      <c r="G338" s="626" t="s">
        <v>3636</v>
      </c>
      <c r="H338" s="627"/>
      <c r="I338" s="625"/>
      <c r="J338" s="625"/>
      <c r="K338" s="625"/>
      <c r="L338" s="625"/>
      <c r="M338" s="624" t="s">
        <v>7395</v>
      </c>
      <c r="N338" s="628"/>
      <c r="O338" s="629"/>
      <c r="P338" s="630" t="s">
        <v>9556</v>
      </c>
      <c r="Q338" s="627"/>
      <c r="R338" s="631">
        <v>39.2</v>
      </c>
      <c r="S338" s="632"/>
      <c r="T338" s="633">
        <v>22.0</v>
      </c>
      <c r="U338" s="633">
        <v>22.0</v>
      </c>
      <c r="V338" s="634">
        <f t="array" ref="V338">_xlfn.XLOOKUP(T338, СПР.МОНТ[AWG], СПР.МОНТ[ГОСТ], "")</f>
        <v>0.35</v>
      </c>
      <c r="W338" s="634">
        <f t="array" ref="W338">_xlfn.XLOOKUP(U338, СПР.МОНТ[AWG], СПР.МОНТ[ГОСТ], "")</f>
        <v>0.35</v>
      </c>
      <c r="X338" s="632">
        <v>1.0</v>
      </c>
      <c r="Y338" s="632">
        <v>1.5</v>
      </c>
      <c r="Z338" s="632" t="s">
        <v>7223</v>
      </c>
      <c r="AA338" s="632">
        <v>3.0</v>
      </c>
      <c r="AB338" s="635" t="s">
        <v>7400</v>
      </c>
      <c r="AC338" s="664" t="s">
        <v>7401</v>
      </c>
      <c r="AD338" s="280"/>
      <c r="AE338" s="280"/>
      <c r="AF338" s="280"/>
      <c r="AG338" s="280"/>
      <c r="AH338" s="280"/>
      <c r="AI338" s="280"/>
      <c r="AJ338" s="280"/>
      <c r="AK338" s="280"/>
      <c r="AL338" s="280"/>
      <c r="AM338" s="280"/>
      <c r="AN338" s="280"/>
    </row>
    <row r="339">
      <c r="A339" s="622" t="s">
        <v>7047</v>
      </c>
      <c r="B339" s="623" t="s">
        <v>3524</v>
      </c>
      <c r="C339" s="624" t="s">
        <v>3635</v>
      </c>
      <c r="D339" s="625" t="s">
        <v>3634</v>
      </c>
      <c r="E339" s="625">
        <v>2.0</v>
      </c>
      <c r="F339" s="625" t="s">
        <v>3308</v>
      </c>
      <c r="G339" s="626" t="s">
        <v>3636</v>
      </c>
      <c r="H339" s="627"/>
      <c r="I339" s="625"/>
      <c r="J339" s="627"/>
      <c r="K339" s="627"/>
      <c r="L339" s="627"/>
      <c r="M339" s="624" t="s">
        <v>7395</v>
      </c>
      <c r="N339" s="628"/>
      <c r="O339" s="629"/>
      <c r="P339" s="630" t="s">
        <v>9473</v>
      </c>
      <c r="Q339" s="627"/>
      <c r="R339" s="631">
        <v>29.4</v>
      </c>
      <c r="S339" s="632"/>
      <c r="T339" s="633">
        <v>24.0</v>
      </c>
      <c r="U339" s="633">
        <v>24.0</v>
      </c>
      <c r="V339" s="634">
        <f t="array" ref="V339">_xlfn.XLOOKUP(T339, СПР.МОНТ[AWG], СПР.МОНТ[ГОСТ], "")</f>
        <v>0.2</v>
      </c>
      <c r="W339" s="634">
        <f t="array" ref="W339">_xlfn.XLOOKUP(U339, СПР.МОНТ[AWG], СПР.МОНТ[ГОСТ], "")</f>
        <v>0.2</v>
      </c>
      <c r="X339" s="632">
        <v>1.0</v>
      </c>
      <c r="Y339" s="632">
        <v>1.5</v>
      </c>
      <c r="Z339" s="632" t="s">
        <v>7223</v>
      </c>
      <c r="AA339" s="632">
        <v>3.0</v>
      </c>
      <c r="AB339" s="635" t="s">
        <v>7400</v>
      </c>
      <c r="AC339" s="664" t="s">
        <v>7401</v>
      </c>
      <c r="AD339" s="280"/>
      <c r="AE339" s="280"/>
      <c r="AF339" s="280"/>
      <c r="AG339" s="280"/>
      <c r="AH339" s="280"/>
      <c r="AI339" s="280"/>
      <c r="AJ339" s="280"/>
      <c r="AK339" s="280"/>
      <c r="AL339" s="280"/>
      <c r="AM339" s="280"/>
      <c r="AN339" s="280"/>
    </row>
    <row r="340">
      <c r="A340" s="622" t="s">
        <v>7047</v>
      </c>
      <c r="B340" s="623" t="s">
        <v>3524</v>
      </c>
      <c r="C340" s="624" t="s">
        <v>3635</v>
      </c>
      <c r="D340" s="625" t="s">
        <v>3634</v>
      </c>
      <c r="E340" s="625">
        <v>2.0</v>
      </c>
      <c r="F340" s="625" t="s">
        <v>3308</v>
      </c>
      <c r="G340" s="626" t="s">
        <v>3636</v>
      </c>
      <c r="H340" s="627"/>
      <c r="I340" s="625"/>
      <c r="J340" s="627"/>
      <c r="K340" s="627"/>
      <c r="L340" s="627"/>
      <c r="M340" s="624" t="s">
        <v>7395</v>
      </c>
      <c r="N340" s="628"/>
      <c r="O340" s="629"/>
      <c r="P340" s="630" t="s">
        <v>9474</v>
      </c>
      <c r="Q340" s="627"/>
      <c r="R340" s="631">
        <v>19.6</v>
      </c>
      <c r="S340" s="632"/>
      <c r="T340" s="633">
        <v>26.0</v>
      </c>
      <c r="U340" s="633">
        <v>26.0</v>
      </c>
      <c r="V340" s="634">
        <f t="array" ref="V340">_xlfn.XLOOKUP(T340, СПР.МОНТ[AWG], СПР.МОНТ[ГОСТ], "")</f>
        <v>0.12</v>
      </c>
      <c r="W340" s="634">
        <f t="array" ref="W340">_xlfn.XLOOKUP(U340, СПР.МОНТ[AWG], СПР.МОНТ[ГОСТ], "")</f>
        <v>0.12</v>
      </c>
      <c r="X340" s="632">
        <v>1.0</v>
      </c>
      <c r="Y340" s="632">
        <v>1.5</v>
      </c>
      <c r="Z340" s="632" t="s">
        <v>7223</v>
      </c>
      <c r="AA340" s="632">
        <v>3.0</v>
      </c>
      <c r="AB340" s="635" t="s">
        <v>7400</v>
      </c>
      <c r="AC340" s="664" t="s">
        <v>7401</v>
      </c>
      <c r="AD340" s="280"/>
      <c r="AE340" s="280"/>
      <c r="AF340" s="280"/>
      <c r="AG340" s="280"/>
      <c r="AH340" s="280"/>
      <c r="AI340" s="280"/>
      <c r="AJ340" s="280"/>
      <c r="AK340" s="280"/>
      <c r="AL340" s="280"/>
      <c r="AM340" s="280"/>
      <c r="AN340" s="280"/>
    </row>
    <row r="341">
      <c r="A341" s="622" t="s">
        <v>7047</v>
      </c>
      <c r="B341" s="623" t="s">
        <v>3524</v>
      </c>
      <c r="C341" s="624" t="s">
        <v>3635</v>
      </c>
      <c r="D341" s="625" t="s">
        <v>3634</v>
      </c>
      <c r="E341" s="625">
        <v>2.0</v>
      </c>
      <c r="F341" s="625" t="s">
        <v>3308</v>
      </c>
      <c r="G341" s="626" t="s">
        <v>3654</v>
      </c>
      <c r="H341" s="627"/>
      <c r="I341" s="625"/>
      <c r="J341" s="627"/>
      <c r="K341" s="627"/>
      <c r="L341" s="627"/>
      <c r="M341" s="624" t="s">
        <v>7333</v>
      </c>
      <c r="N341" s="628"/>
      <c r="O341" s="629"/>
      <c r="P341" s="630" t="s">
        <v>9473</v>
      </c>
      <c r="Q341" s="627"/>
      <c r="R341" s="631">
        <v>39.2</v>
      </c>
      <c r="S341" s="632"/>
      <c r="T341" s="633">
        <v>22.0</v>
      </c>
      <c r="U341" s="633">
        <v>22.0</v>
      </c>
      <c r="V341" s="634">
        <f t="array" ref="V341">_xlfn.XLOOKUP(T341, СПР.МОНТ[AWG], СПР.МОНТ[ГОСТ], "")</f>
        <v>0.35</v>
      </c>
      <c r="W341" s="634">
        <f t="array" ref="W341">_xlfn.XLOOKUP(U341, СПР.МОНТ[AWG], СПР.МОНТ[ГОСТ], "")</f>
        <v>0.35</v>
      </c>
      <c r="X341" s="632">
        <v>1.0</v>
      </c>
      <c r="Y341" s="632">
        <v>1.5</v>
      </c>
      <c r="Z341" s="632" t="s">
        <v>7402</v>
      </c>
      <c r="AA341" s="632">
        <v>3.0</v>
      </c>
      <c r="AB341" s="635" t="s">
        <v>7403</v>
      </c>
      <c r="AC341" s="664" t="s">
        <v>7404</v>
      </c>
      <c r="AD341" s="280"/>
      <c r="AE341" s="280"/>
      <c r="AF341" s="280"/>
      <c r="AG341" s="280"/>
      <c r="AH341" s="280"/>
      <c r="AI341" s="280"/>
      <c r="AJ341" s="280"/>
      <c r="AK341" s="280"/>
      <c r="AL341" s="280"/>
      <c r="AM341" s="280"/>
      <c r="AN341" s="280"/>
    </row>
    <row r="342">
      <c r="A342" s="622" t="s">
        <v>7047</v>
      </c>
      <c r="B342" s="623" t="s">
        <v>3524</v>
      </c>
      <c r="C342" s="624" t="s">
        <v>3635</v>
      </c>
      <c r="D342" s="625" t="s">
        <v>3634</v>
      </c>
      <c r="E342" s="625">
        <v>2.0</v>
      </c>
      <c r="F342" s="625" t="s">
        <v>3308</v>
      </c>
      <c r="G342" s="626" t="s">
        <v>3654</v>
      </c>
      <c r="H342" s="627"/>
      <c r="I342" s="625"/>
      <c r="J342" s="627"/>
      <c r="K342" s="627"/>
      <c r="L342" s="627"/>
      <c r="M342" s="624" t="s">
        <v>7333</v>
      </c>
      <c r="N342" s="628"/>
      <c r="O342" s="629"/>
      <c r="P342" s="630" t="s">
        <v>9475</v>
      </c>
      <c r="Q342" s="627"/>
      <c r="R342" s="631">
        <v>29.4</v>
      </c>
      <c r="S342" s="632"/>
      <c r="T342" s="633">
        <v>24.0</v>
      </c>
      <c r="U342" s="633">
        <v>24.0</v>
      </c>
      <c r="V342" s="634">
        <f t="array" ref="V342">_xlfn.XLOOKUP(T342, СПР.МОНТ[AWG], СПР.МОНТ[ГОСТ], "")</f>
        <v>0.2</v>
      </c>
      <c r="W342" s="634">
        <f t="array" ref="W342">_xlfn.XLOOKUP(U342, СПР.МОНТ[AWG], СПР.МОНТ[ГОСТ], "")</f>
        <v>0.2</v>
      </c>
      <c r="X342" s="632">
        <v>1.0</v>
      </c>
      <c r="Y342" s="632">
        <v>1.5</v>
      </c>
      <c r="Z342" s="632" t="s">
        <v>7402</v>
      </c>
      <c r="AA342" s="632">
        <v>3.0</v>
      </c>
      <c r="AB342" s="635" t="s">
        <v>7403</v>
      </c>
      <c r="AC342" s="664" t="s">
        <v>7404</v>
      </c>
      <c r="AD342" s="280"/>
      <c r="AE342" s="280"/>
      <c r="AF342" s="280"/>
      <c r="AG342" s="280"/>
      <c r="AH342" s="280"/>
      <c r="AI342" s="280"/>
      <c r="AJ342" s="280"/>
      <c r="AK342" s="280"/>
      <c r="AL342" s="280"/>
      <c r="AM342" s="280"/>
      <c r="AN342" s="280"/>
    </row>
    <row r="343">
      <c r="A343" s="622" t="s">
        <v>7047</v>
      </c>
      <c r="B343" s="623" t="s">
        <v>3524</v>
      </c>
      <c r="C343" s="624" t="s">
        <v>3635</v>
      </c>
      <c r="D343" s="625" t="s">
        <v>3634</v>
      </c>
      <c r="E343" s="625">
        <v>2.0</v>
      </c>
      <c r="F343" s="625" t="s">
        <v>3308</v>
      </c>
      <c r="G343" s="626" t="s">
        <v>3654</v>
      </c>
      <c r="H343" s="627"/>
      <c r="I343" s="625"/>
      <c r="J343" s="627"/>
      <c r="K343" s="627"/>
      <c r="L343" s="627"/>
      <c r="M343" s="624" t="s">
        <v>7333</v>
      </c>
      <c r="N343" s="628"/>
      <c r="O343" s="629"/>
      <c r="P343" s="630" t="s">
        <v>9476</v>
      </c>
      <c r="Q343" s="627"/>
      <c r="R343" s="631">
        <v>19.6</v>
      </c>
      <c r="S343" s="632"/>
      <c r="T343" s="633">
        <v>26.0</v>
      </c>
      <c r="U343" s="633">
        <v>26.0</v>
      </c>
      <c r="V343" s="634">
        <f t="array" ref="V343">_xlfn.XLOOKUP(T343, СПР.МОНТ[AWG], СПР.МОНТ[ГОСТ], "")</f>
        <v>0.12</v>
      </c>
      <c r="W343" s="634">
        <f t="array" ref="W343">_xlfn.XLOOKUP(U343, СПР.МОНТ[AWG], СПР.МОНТ[ГОСТ], "")</f>
        <v>0.12</v>
      </c>
      <c r="X343" s="632">
        <v>1.0</v>
      </c>
      <c r="Y343" s="632">
        <v>1.5</v>
      </c>
      <c r="Z343" s="632" t="s">
        <v>7402</v>
      </c>
      <c r="AA343" s="632">
        <v>3.0</v>
      </c>
      <c r="AB343" s="635" t="s">
        <v>7403</v>
      </c>
      <c r="AC343" s="664" t="s">
        <v>7404</v>
      </c>
      <c r="AD343" s="280"/>
      <c r="AE343" s="280"/>
      <c r="AF343" s="280"/>
      <c r="AG343" s="280"/>
      <c r="AH343" s="280"/>
      <c r="AI343" s="280"/>
      <c r="AJ343" s="280"/>
      <c r="AK343" s="280"/>
      <c r="AL343" s="280"/>
      <c r="AM343" s="280"/>
      <c r="AN343" s="280"/>
    </row>
    <row r="344">
      <c r="A344" s="622" t="s">
        <v>7047</v>
      </c>
      <c r="B344" s="623" t="s">
        <v>3524</v>
      </c>
      <c r="C344" s="624" t="s">
        <v>3635</v>
      </c>
      <c r="D344" s="625" t="s">
        <v>3634</v>
      </c>
      <c r="E344" s="625">
        <v>2.0</v>
      </c>
      <c r="F344" s="625" t="s">
        <v>3308</v>
      </c>
      <c r="G344" s="626" t="s">
        <v>3657</v>
      </c>
      <c r="H344" s="627"/>
      <c r="I344" s="625"/>
      <c r="J344" s="627"/>
      <c r="K344" s="627"/>
      <c r="L344" s="627"/>
      <c r="M344" s="624" t="s">
        <v>7333</v>
      </c>
      <c r="N344" s="628"/>
      <c r="O344" s="629"/>
      <c r="P344" s="630" t="s">
        <v>9474</v>
      </c>
      <c r="Q344" s="627"/>
      <c r="R344" s="631">
        <v>24.9</v>
      </c>
      <c r="S344" s="632"/>
      <c r="T344" s="633">
        <v>24.0</v>
      </c>
      <c r="U344" s="633">
        <v>24.0</v>
      </c>
      <c r="V344" s="634">
        <f t="array" ref="V344">_xlfn.XLOOKUP(T344, СПР.МОНТ[AWG], СПР.МОНТ[ГОСТ], "")</f>
        <v>0.2</v>
      </c>
      <c r="W344" s="634">
        <f t="array" ref="W344">_xlfn.XLOOKUP(U344, СПР.МОНТ[AWG], СПР.МОНТ[ГОСТ], "")</f>
        <v>0.2</v>
      </c>
      <c r="X344" s="632">
        <v>0.8</v>
      </c>
      <c r="Y344" s="632">
        <v>1.5</v>
      </c>
      <c r="Z344" s="632" t="s">
        <v>7402</v>
      </c>
      <c r="AA344" s="632">
        <v>3.0</v>
      </c>
      <c r="AB344" s="635" t="s">
        <v>7405</v>
      </c>
      <c r="AC344" s="664" t="s">
        <v>7406</v>
      </c>
      <c r="AD344" s="280"/>
      <c r="AE344" s="280"/>
      <c r="AF344" s="280"/>
      <c r="AG344" s="280"/>
      <c r="AH344" s="280"/>
      <c r="AI344" s="280"/>
      <c r="AJ344" s="280"/>
      <c r="AK344" s="280"/>
      <c r="AL344" s="280"/>
      <c r="AM344" s="280"/>
      <c r="AN344" s="280"/>
    </row>
    <row r="345">
      <c r="A345" s="622" t="s">
        <v>7047</v>
      </c>
      <c r="B345" s="623" t="s">
        <v>3524</v>
      </c>
      <c r="C345" s="624" t="s">
        <v>3635</v>
      </c>
      <c r="D345" s="625" t="s">
        <v>3634</v>
      </c>
      <c r="E345" s="625">
        <v>2.0</v>
      </c>
      <c r="F345" s="625" t="s">
        <v>3308</v>
      </c>
      <c r="G345" s="626" t="s">
        <v>3657</v>
      </c>
      <c r="H345" s="627"/>
      <c r="I345" s="625"/>
      <c r="J345" s="627"/>
      <c r="K345" s="627"/>
      <c r="L345" s="627"/>
      <c r="M345" s="624" t="s">
        <v>7333</v>
      </c>
      <c r="N345" s="628"/>
      <c r="O345" s="629"/>
      <c r="P345" s="630" t="s">
        <v>9476</v>
      </c>
      <c r="Q345" s="627"/>
      <c r="R345" s="631">
        <v>19.6</v>
      </c>
      <c r="S345" s="632"/>
      <c r="T345" s="633">
        <v>26.0</v>
      </c>
      <c r="U345" s="633">
        <v>26.0</v>
      </c>
      <c r="V345" s="634">
        <f t="array" ref="V345">_xlfn.XLOOKUP(T345, СПР.МОНТ[AWG], СПР.МОНТ[ГОСТ], "")</f>
        <v>0.12</v>
      </c>
      <c r="W345" s="634">
        <f t="array" ref="W345">_xlfn.XLOOKUP(U345, СПР.МОНТ[AWG], СПР.МОНТ[ГОСТ], "")</f>
        <v>0.12</v>
      </c>
      <c r="X345" s="632">
        <v>0.8</v>
      </c>
      <c r="Y345" s="632">
        <v>1.5</v>
      </c>
      <c r="Z345" s="632" t="s">
        <v>7402</v>
      </c>
      <c r="AA345" s="632">
        <v>3.0</v>
      </c>
      <c r="AB345" s="635" t="s">
        <v>7405</v>
      </c>
      <c r="AC345" s="664" t="s">
        <v>7406</v>
      </c>
      <c r="AD345" s="280"/>
      <c r="AE345" s="280"/>
      <c r="AF345" s="280"/>
      <c r="AG345" s="280"/>
      <c r="AH345" s="280"/>
      <c r="AI345" s="280"/>
      <c r="AJ345" s="280"/>
      <c r="AK345" s="280"/>
      <c r="AL345" s="280"/>
      <c r="AM345" s="280"/>
      <c r="AN345" s="280"/>
    </row>
    <row r="346">
      <c r="A346" s="622" t="s">
        <v>7047</v>
      </c>
      <c r="B346" s="623" t="s">
        <v>3524</v>
      </c>
      <c r="C346" s="624" t="s">
        <v>3635</v>
      </c>
      <c r="D346" s="625" t="s">
        <v>3634</v>
      </c>
      <c r="E346" s="625">
        <v>2.0</v>
      </c>
      <c r="F346" s="625" t="s">
        <v>3308</v>
      </c>
      <c r="G346" s="626" t="s">
        <v>3657</v>
      </c>
      <c r="H346" s="627"/>
      <c r="I346" s="625"/>
      <c r="J346" s="627"/>
      <c r="K346" s="627"/>
      <c r="L346" s="627"/>
      <c r="M346" s="624" t="s">
        <v>7333</v>
      </c>
      <c r="N346" s="628"/>
      <c r="O346" s="629"/>
      <c r="P346" s="630" t="s">
        <v>9557</v>
      </c>
      <c r="Q346" s="627"/>
      <c r="R346" s="631">
        <v>9.8</v>
      </c>
      <c r="S346" s="632"/>
      <c r="T346" s="633">
        <v>28.0</v>
      </c>
      <c r="U346" s="633">
        <v>28.0</v>
      </c>
      <c r="V346" s="634">
        <f t="array" ref="V346">_xlfn.XLOOKUP(T346, СПР.МОНТ[AWG], СПР.МОНТ[ГОСТ], "")</f>
        <v>0.08</v>
      </c>
      <c r="W346" s="634">
        <f t="array" ref="W346">_xlfn.XLOOKUP(U346, СПР.МОНТ[AWG], СПР.МОНТ[ГОСТ], "")</f>
        <v>0.08</v>
      </c>
      <c r="X346" s="632">
        <v>0.8</v>
      </c>
      <c r="Y346" s="632">
        <v>1.5</v>
      </c>
      <c r="Z346" s="632" t="s">
        <v>7402</v>
      </c>
      <c r="AA346" s="632">
        <v>3.0</v>
      </c>
      <c r="AB346" s="635" t="s">
        <v>7405</v>
      </c>
      <c r="AC346" s="664" t="s">
        <v>7406</v>
      </c>
      <c r="AD346" s="280"/>
      <c r="AE346" s="280"/>
      <c r="AF346" s="280"/>
      <c r="AG346" s="280"/>
      <c r="AH346" s="280"/>
      <c r="AI346" s="280"/>
      <c r="AJ346" s="280"/>
      <c r="AK346" s="280"/>
      <c r="AL346" s="280"/>
      <c r="AM346" s="280"/>
      <c r="AN346" s="280"/>
    </row>
    <row r="347">
      <c r="A347" s="622" t="s">
        <v>7047</v>
      </c>
      <c r="B347" s="623" t="s">
        <v>3524</v>
      </c>
      <c r="C347" s="637" t="s">
        <v>7390</v>
      </c>
      <c r="D347" s="625" t="s">
        <v>7391</v>
      </c>
      <c r="E347" s="625">
        <v>2.0</v>
      </c>
      <c r="F347" s="625" t="s">
        <v>3308</v>
      </c>
      <c r="G347" s="626" t="s">
        <v>3665</v>
      </c>
      <c r="H347" s="627"/>
      <c r="I347" s="625"/>
      <c r="J347" s="627"/>
      <c r="K347" s="627"/>
      <c r="L347" s="627"/>
      <c r="M347" s="624" t="s">
        <v>7395</v>
      </c>
      <c r="N347" s="628"/>
      <c r="O347" s="629"/>
      <c r="P347" s="630" t="s">
        <v>9458</v>
      </c>
      <c r="Q347" s="627"/>
      <c r="R347" s="631">
        <v>40.0</v>
      </c>
      <c r="S347" s="632"/>
      <c r="T347" s="633">
        <v>22.0</v>
      </c>
      <c r="U347" s="633">
        <v>22.0</v>
      </c>
      <c r="V347" s="634">
        <f t="array" ref="V347">_xlfn.XLOOKUP(T347, СПР.МОНТ[AWG], СПР.МОНТ[ГОСТ], "")</f>
        <v>0.35</v>
      </c>
      <c r="W347" s="634">
        <f t="array" ref="W347">_xlfn.XLOOKUP(U347, СПР.МОНТ[AWG], СПР.МОНТ[ГОСТ], "")</f>
        <v>0.35</v>
      </c>
      <c r="X347" s="632">
        <v>1.0</v>
      </c>
      <c r="Y347" s="632">
        <v>1.5</v>
      </c>
      <c r="Z347" s="632" t="s">
        <v>7223</v>
      </c>
      <c r="AA347" s="632">
        <v>3.0</v>
      </c>
      <c r="AB347" s="635" t="s">
        <v>7396</v>
      </c>
      <c r="AC347" s="664" t="s">
        <v>7397</v>
      </c>
      <c r="AD347" s="280"/>
      <c r="AE347" s="280"/>
      <c r="AF347" s="280"/>
      <c r="AG347" s="280"/>
      <c r="AH347" s="280"/>
      <c r="AI347" s="280"/>
      <c r="AJ347" s="280"/>
      <c r="AK347" s="280"/>
      <c r="AL347" s="280"/>
      <c r="AM347" s="280"/>
      <c r="AN347" s="280"/>
    </row>
    <row r="348">
      <c r="A348" s="622" t="s">
        <v>7047</v>
      </c>
      <c r="B348" s="623" t="s">
        <v>3524</v>
      </c>
      <c r="C348" s="637" t="s">
        <v>7390</v>
      </c>
      <c r="D348" s="625" t="s">
        <v>7391</v>
      </c>
      <c r="E348" s="625">
        <v>2.0</v>
      </c>
      <c r="F348" s="625" t="s">
        <v>3308</v>
      </c>
      <c r="G348" s="626" t="s">
        <v>3665</v>
      </c>
      <c r="H348" s="627"/>
      <c r="I348" s="625"/>
      <c r="J348" s="627"/>
      <c r="K348" s="627"/>
      <c r="L348" s="627"/>
      <c r="M348" s="624" t="s">
        <v>7395</v>
      </c>
      <c r="N348" s="628"/>
      <c r="O348" s="629"/>
      <c r="P348" s="630" t="s">
        <v>9459</v>
      </c>
      <c r="Q348" s="627"/>
      <c r="R348" s="631">
        <v>30.0</v>
      </c>
      <c r="S348" s="632"/>
      <c r="T348" s="633">
        <v>24.0</v>
      </c>
      <c r="U348" s="633">
        <v>24.0</v>
      </c>
      <c r="V348" s="634">
        <f t="array" ref="V348">_xlfn.XLOOKUP(T348, СПР.МОНТ[AWG], СПР.МОНТ[ГОСТ], "")</f>
        <v>0.2</v>
      </c>
      <c r="W348" s="634">
        <f t="array" ref="W348">_xlfn.XLOOKUP(U348, СПР.МОНТ[AWG], СПР.МОНТ[ГОСТ], "")</f>
        <v>0.2</v>
      </c>
      <c r="X348" s="632">
        <v>1.0</v>
      </c>
      <c r="Y348" s="632">
        <v>1.5</v>
      </c>
      <c r="Z348" s="632" t="s">
        <v>7223</v>
      </c>
      <c r="AA348" s="632">
        <v>3.0</v>
      </c>
      <c r="AB348" s="635" t="s">
        <v>7396</v>
      </c>
      <c r="AC348" s="664" t="s">
        <v>7397</v>
      </c>
      <c r="AD348" s="280"/>
      <c r="AE348" s="280"/>
      <c r="AF348" s="280"/>
      <c r="AG348" s="280"/>
      <c r="AH348" s="280"/>
      <c r="AI348" s="280"/>
      <c r="AJ348" s="280"/>
      <c r="AK348" s="280"/>
      <c r="AL348" s="280"/>
      <c r="AM348" s="280"/>
      <c r="AN348" s="280"/>
    </row>
    <row r="349">
      <c r="A349" s="622" t="s">
        <v>7047</v>
      </c>
      <c r="B349" s="623" t="s">
        <v>3524</v>
      </c>
      <c r="C349" s="637" t="s">
        <v>7390</v>
      </c>
      <c r="D349" s="625" t="s">
        <v>7391</v>
      </c>
      <c r="E349" s="625">
        <v>2.0</v>
      </c>
      <c r="F349" s="625" t="s">
        <v>3308</v>
      </c>
      <c r="G349" s="626" t="s">
        <v>3665</v>
      </c>
      <c r="H349" s="627"/>
      <c r="I349" s="625"/>
      <c r="J349" s="627"/>
      <c r="K349" s="627"/>
      <c r="L349" s="627"/>
      <c r="M349" s="624" t="s">
        <v>7395</v>
      </c>
      <c r="N349" s="628"/>
      <c r="O349" s="629"/>
      <c r="P349" s="630" t="s">
        <v>9495</v>
      </c>
      <c r="Q349" s="627"/>
      <c r="R349" s="631">
        <v>20.0</v>
      </c>
      <c r="S349" s="632"/>
      <c r="T349" s="633">
        <v>26.0</v>
      </c>
      <c r="U349" s="633">
        <v>26.0</v>
      </c>
      <c r="V349" s="634">
        <f t="array" ref="V349">_xlfn.XLOOKUP(T349, СПР.МОНТ[AWG], СПР.МОНТ[ГОСТ], "")</f>
        <v>0.12</v>
      </c>
      <c r="W349" s="634">
        <f t="array" ref="W349">_xlfn.XLOOKUP(U349, СПР.МОНТ[AWG], СПР.МОНТ[ГОСТ], "")</f>
        <v>0.12</v>
      </c>
      <c r="X349" s="632">
        <v>1.0</v>
      </c>
      <c r="Y349" s="632">
        <v>1.5</v>
      </c>
      <c r="Z349" s="632" t="s">
        <v>7223</v>
      </c>
      <c r="AA349" s="632">
        <v>3.0</v>
      </c>
      <c r="AB349" s="635" t="s">
        <v>7396</v>
      </c>
      <c r="AC349" s="664" t="s">
        <v>7397</v>
      </c>
      <c r="AD349" s="280"/>
      <c r="AE349" s="280"/>
      <c r="AF349" s="280"/>
      <c r="AG349" s="280"/>
      <c r="AH349" s="280"/>
      <c r="AI349" s="280"/>
      <c r="AJ349" s="280"/>
      <c r="AK349" s="280"/>
      <c r="AL349" s="280"/>
      <c r="AM349" s="280"/>
      <c r="AN349" s="280"/>
    </row>
    <row r="350">
      <c r="A350" s="622" t="s">
        <v>7047</v>
      </c>
      <c r="B350" s="623" t="s">
        <v>3524</v>
      </c>
      <c r="C350" s="637" t="s">
        <v>7390</v>
      </c>
      <c r="D350" s="625" t="s">
        <v>7391</v>
      </c>
      <c r="E350" s="625">
        <v>2.0</v>
      </c>
      <c r="F350" s="625" t="s">
        <v>3308</v>
      </c>
      <c r="G350" s="626" t="s">
        <v>3669</v>
      </c>
      <c r="H350" s="627"/>
      <c r="I350" s="625"/>
      <c r="J350" s="627"/>
      <c r="K350" s="627"/>
      <c r="L350" s="627"/>
      <c r="M350" s="624" t="s">
        <v>7395</v>
      </c>
      <c r="N350" s="628"/>
      <c r="O350" s="629"/>
      <c r="P350" s="630" t="s">
        <v>9473</v>
      </c>
      <c r="Q350" s="627"/>
      <c r="R350" s="631">
        <v>30.0</v>
      </c>
      <c r="S350" s="632"/>
      <c r="T350" s="633">
        <v>24.0</v>
      </c>
      <c r="U350" s="633">
        <v>24.0</v>
      </c>
      <c r="V350" s="634">
        <f t="array" ref="V350">_xlfn.XLOOKUP(T350, СПР.МОНТ[AWG], СПР.МОНТ[ГОСТ], "")</f>
        <v>0.2</v>
      </c>
      <c r="W350" s="634">
        <f t="array" ref="W350">_xlfn.XLOOKUP(U350, СПР.МОНТ[AWG], СПР.МОНТ[ГОСТ], "")</f>
        <v>0.2</v>
      </c>
      <c r="X350" s="632">
        <v>0.9</v>
      </c>
      <c r="Y350" s="632">
        <v>1.5</v>
      </c>
      <c r="Z350" s="632" t="s">
        <v>7223</v>
      </c>
      <c r="AA350" s="632">
        <v>3.0</v>
      </c>
      <c r="AB350" s="635" t="s">
        <v>7398</v>
      </c>
      <c r="AC350" s="664" t="s">
        <v>7399</v>
      </c>
      <c r="AD350" s="280"/>
      <c r="AE350" s="280"/>
      <c r="AF350" s="280"/>
      <c r="AG350" s="280"/>
      <c r="AH350" s="280"/>
      <c r="AI350" s="280"/>
      <c r="AJ350" s="280"/>
      <c r="AK350" s="280"/>
      <c r="AL350" s="280"/>
      <c r="AM350" s="280"/>
      <c r="AN350" s="280"/>
    </row>
    <row r="351">
      <c r="A351" s="622" t="s">
        <v>7047</v>
      </c>
      <c r="B351" s="623" t="s">
        <v>3524</v>
      </c>
      <c r="C351" s="637" t="s">
        <v>7390</v>
      </c>
      <c r="D351" s="625" t="s">
        <v>7391</v>
      </c>
      <c r="E351" s="625">
        <v>2.0</v>
      </c>
      <c r="F351" s="625" t="s">
        <v>3308</v>
      </c>
      <c r="G351" s="626" t="s">
        <v>3669</v>
      </c>
      <c r="H351" s="627"/>
      <c r="I351" s="625"/>
      <c r="J351" s="627"/>
      <c r="K351" s="627"/>
      <c r="L351" s="627"/>
      <c r="M351" s="624" t="s">
        <v>7395</v>
      </c>
      <c r="N351" s="628"/>
      <c r="O351" s="629"/>
      <c r="P351" s="630" t="s">
        <v>9496</v>
      </c>
      <c r="Q351" s="627"/>
      <c r="R351" s="631">
        <v>20.0</v>
      </c>
      <c r="S351" s="632"/>
      <c r="T351" s="633">
        <v>26.0</v>
      </c>
      <c r="U351" s="633">
        <v>26.0</v>
      </c>
      <c r="V351" s="634">
        <f t="array" ref="V351">_xlfn.XLOOKUP(T351, СПР.МОНТ[AWG], СПР.МОНТ[ГОСТ], "")</f>
        <v>0.12</v>
      </c>
      <c r="W351" s="634">
        <f t="array" ref="W351">_xlfn.XLOOKUP(U351, СПР.МОНТ[AWG], СПР.МОНТ[ГОСТ], "")</f>
        <v>0.12</v>
      </c>
      <c r="X351" s="632">
        <v>0.9</v>
      </c>
      <c r="Y351" s="632">
        <v>1.5</v>
      </c>
      <c r="Z351" s="632" t="s">
        <v>7223</v>
      </c>
      <c r="AA351" s="632">
        <v>3.0</v>
      </c>
      <c r="AB351" s="635" t="s">
        <v>7398</v>
      </c>
      <c r="AC351" s="664" t="s">
        <v>7399</v>
      </c>
      <c r="AD351" s="280"/>
      <c r="AE351" s="280"/>
      <c r="AF351" s="280"/>
      <c r="AG351" s="280"/>
      <c r="AH351" s="280"/>
      <c r="AI351" s="280"/>
      <c r="AJ351" s="280"/>
      <c r="AK351" s="280"/>
      <c r="AL351" s="280"/>
      <c r="AM351" s="280"/>
      <c r="AN351" s="280"/>
    </row>
    <row r="352">
      <c r="A352" s="622" t="s">
        <v>7047</v>
      </c>
      <c r="B352" s="623" t="s">
        <v>3524</v>
      </c>
      <c r="C352" s="637" t="s">
        <v>7390</v>
      </c>
      <c r="D352" s="625" t="s">
        <v>7391</v>
      </c>
      <c r="E352" s="625">
        <v>2.0</v>
      </c>
      <c r="F352" s="625" t="s">
        <v>3308</v>
      </c>
      <c r="G352" s="626" t="s">
        <v>3669</v>
      </c>
      <c r="H352" s="627"/>
      <c r="I352" s="625"/>
      <c r="J352" s="627"/>
      <c r="K352" s="627"/>
      <c r="L352" s="627"/>
      <c r="M352" s="624" t="s">
        <v>7395</v>
      </c>
      <c r="N352" s="628"/>
      <c r="O352" s="629"/>
      <c r="P352" s="630" t="s">
        <v>9475</v>
      </c>
      <c r="Q352" s="627"/>
      <c r="R352" s="631">
        <v>15.0</v>
      </c>
      <c r="S352" s="632"/>
      <c r="T352" s="633">
        <v>28.0</v>
      </c>
      <c r="U352" s="633">
        <v>28.0</v>
      </c>
      <c r="V352" s="634">
        <f t="array" ref="V352">_xlfn.XLOOKUP(T352, СПР.МОНТ[AWG], СПР.МОНТ[ГОСТ], "")</f>
        <v>0.08</v>
      </c>
      <c r="W352" s="634">
        <f t="array" ref="W352">_xlfn.XLOOKUP(U352, СПР.МОНТ[AWG], СПР.МОНТ[ГОСТ], "")</f>
        <v>0.08</v>
      </c>
      <c r="X352" s="632">
        <v>0.9</v>
      </c>
      <c r="Y352" s="632">
        <v>1.5</v>
      </c>
      <c r="Z352" s="632" t="s">
        <v>7223</v>
      </c>
      <c r="AA352" s="632">
        <v>3.0</v>
      </c>
      <c r="AB352" s="635" t="s">
        <v>7398</v>
      </c>
      <c r="AC352" s="664" t="s">
        <v>7399</v>
      </c>
      <c r="AD352" s="280"/>
      <c r="AE352" s="280"/>
      <c r="AF352" s="280"/>
      <c r="AG352" s="280"/>
      <c r="AH352" s="280"/>
      <c r="AI352" s="280"/>
      <c r="AJ352" s="280"/>
      <c r="AK352" s="280"/>
      <c r="AL352" s="280"/>
      <c r="AM352" s="280"/>
      <c r="AN352" s="280"/>
    </row>
    <row r="353">
      <c r="A353" s="622" t="s">
        <v>7047</v>
      </c>
      <c r="B353" s="623" t="s">
        <v>3524</v>
      </c>
      <c r="C353" s="637" t="s">
        <v>8341</v>
      </c>
      <c r="D353" s="625" t="s">
        <v>9558</v>
      </c>
      <c r="E353" s="625">
        <v>2.0</v>
      </c>
      <c r="F353" s="625" t="s">
        <v>3308</v>
      </c>
      <c r="G353" s="626" t="s">
        <v>3665</v>
      </c>
      <c r="H353" s="627"/>
      <c r="I353" s="625"/>
      <c r="J353" s="625"/>
      <c r="K353" s="625"/>
      <c r="L353" s="625"/>
      <c r="M353" s="624" t="s">
        <v>7395</v>
      </c>
      <c r="N353" s="628"/>
      <c r="O353" s="629"/>
      <c r="P353" s="630" t="s">
        <v>9458</v>
      </c>
      <c r="Q353" s="627"/>
      <c r="R353" s="631">
        <v>40.0</v>
      </c>
      <c r="S353" s="632"/>
      <c r="T353" s="633">
        <v>22.0</v>
      </c>
      <c r="U353" s="633">
        <v>22.0</v>
      </c>
      <c r="V353" s="634">
        <f t="array" ref="V353">_xlfn.XLOOKUP(T353, СПР.МОНТ[AWG], СПР.МОНТ[ГОСТ], "")</f>
        <v>0.35</v>
      </c>
      <c r="W353" s="634">
        <f t="array" ref="W353">_xlfn.XLOOKUP(U353, СПР.МОНТ[AWG], СПР.МОНТ[ГОСТ], "")</f>
        <v>0.35</v>
      </c>
      <c r="X353" s="632">
        <v>1.0</v>
      </c>
      <c r="Y353" s="632">
        <v>1.5</v>
      </c>
      <c r="Z353" s="632" t="s">
        <v>7223</v>
      </c>
      <c r="AA353" s="632">
        <v>3.0</v>
      </c>
      <c r="AB353" s="635" t="s">
        <v>7396</v>
      </c>
      <c r="AC353" s="664" t="s">
        <v>7397</v>
      </c>
      <c r="AD353" s="280"/>
      <c r="AE353" s="280"/>
      <c r="AF353" s="280"/>
      <c r="AG353" s="280"/>
      <c r="AH353" s="280"/>
      <c r="AI353" s="280"/>
      <c r="AJ353" s="280"/>
      <c r="AK353" s="280"/>
      <c r="AL353" s="280"/>
      <c r="AM353" s="280"/>
      <c r="AN353" s="280"/>
    </row>
    <row r="354">
      <c r="A354" s="622" t="s">
        <v>7047</v>
      </c>
      <c r="B354" s="623" t="s">
        <v>3524</v>
      </c>
      <c r="C354" s="637" t="s">
        <v>8341</v>
      </c>
      <c r="D354" s="625" t="s">
        <v>9558</v>
      </c>
      <c r="E354" s="625">
        <v>2.0</v>
      </c>
      <c r="F354" s="625" t="s">
        <v>3308</v>
      </c>
      <c r="G354" s="626" t="s">
        <v>3665</v>
      </c>
      <c r="H354" s="627"/>
      <c r="I354" s="625"/>
      <c r="J354" s="627"/>
      <c r="K354" s="627"/>
      <c r="L354" s="627"/>
      <c r="M354" s="624" t="s">
        <v>7395</v>
      </c>
      <c r="N354" s="628"/>
      <c r="O354" s="629"/>
      <c r="P354" s="630" t="s">
        <v>9459</v>
      </c>
      <c r="Q354" s="627"/>
      <c r="R354" s="631">
        <v>30.0</v>
      </c>
      <c r="S354" s="632"/>
      <c r="T354" s="633">
        <v>24.0</v>
      </c>
      <c r="U354" s="633">
        <v>24.0</v>
      </c>
      <c r="V354" s="634">
        <f t="array" ref="V354">_xlfn.XLOOKUP(T354, СПР.МОНТ[AWG], СПР.МОНТ[ГОСТ], "")</f>
        <v>0.2</v>
      </c>
      <c r="W354" s="634">
        <f t="array" ref="W354">_xlfn.XLOOKUP(U354, СПР.МОНТ[AWG], СПР.МОНТ[ГОСТ], "")</f>
        <v>0.2</v>
      </c>
      <c r="X354" s="632">
        <v>1.0</v>
      </c>
      <c r="Y354" s="632">
        <v>1.5</v>
      </c>
      <c r="Z354" s="632" t="s">
        <v>7223</v>
      </c>
      <c r="AA354" s="632">
        <v>3.0</v>
      </c>
      <c r="AB354" s="635" t="s">
        <v>7396</v>
      </c>
      <c r="AC354" s="664" t="s">
        <v>7397</v>
      </c>
      <c r="AD354" s="280"/>
      <c r="AE354" s="280"/>
      <c r="AF354" s="280"/>
      <c r="AG354" s="280"/>
      <c r="AH354" s="280"/>
      <c r="AI354" s="280"/>
      <c r="AJ354" s="280"/>
      <c r="AK354" s="280"/>
      <c r="AL354" s="280"/>
      <c r="AM354" s="280"/>
      <c r="AN354" s="280"/>
    </row>
    <row r="355">
      <c r="A355" s="622" t="s">
        <v>7047</v>
      </c>
      <c r="B355" s="623" t="s">
        <v>3524</v>
      </c>
      <c r="C355" s="637" t="s">
        <v>8341</v>
      </c>
      <c r="D355" s="625" t="s">
        <v>9558</v>
      </c>
      <c r="E355" s="625">
        <v>2.0</v>
      </c>
      <c r="F355" s="625" t="s">
        <v>3308</v>
      </c>
      <c r="G355" s="626" t="s">
        <v>3665</v>
      </c>
      <c r="H355" s="627"/>
      <c r="I355" s="625"/>
      <c r="J355" s="627"/>
      <c r="K355" s="627"/>
      <c r="L355" s="627"/>
      <c r="M355" s="624" t="s">
        <v>7395</v>
      </c>
      <c r="N355" s="628"/>
      <c r="O355" s="629"/>
      <c r="P355" s="630" t="s">
        <v>9495</v>
      </c>
      <c r="Q355" s="627"/>
      <c r="R355" s="631">
        <v>20.0</v>
      </c>
      <c r="S355" s="632"/>
      <c r="T355" s="633">
        <v>26.0</v>
      </c>
      <c r="U355" s="633">
        <v>26.0</v>
      </c>
      <c r="V355" s="634">
        <f t="array" ref="V355">_xlfn.XLOOKUP(T355, СПР.МОНТ[AWG], СПР.МОНТ[ГОСТ], "")</f>
        <v>0.12</v>
      </c>
      <c r="W355" s="634">
        <f t="array" ref="W355">_xlfn.XLOOKUP(U355, СПР.МОНТ[AWG], СПР.МОНТ[ГОСТ], "")</f>
        <v>0.12</v>
      </c>
      <c r="X355" s="632">
        <v>1.0</v>
      </c>
      <c r="Y355" s="632">
        <v>1.5</v>
      </c>
      <c r="Z355" s="632" t="s">
        <v>7223</v>
      </c>
      <c r="AA355" s="632">
        <v>3.0</v>
      </c>
      <c r="AB355" s="635" t="s">
        <v>7396</v>
      </c>
      <c r="AC355" s="664" t="s">
        <v>7397</v>
      </c>
      <c r="AD355" s="280"/>
      <c r="AE355" s="280"/>
      <c r="AF355" s="280"/>
      <c r="AG355" s="280"/>
      <c r="AH355" s="280"/>
      <c r="AI355" s="280"/>
      <c r="AJ355" s="280"/>
      <c r="AK355" s="280"/>
      <c r="AL355" s="280"/>
      <c r="AM355" s="280"/>
      <c r="AN355" s="280"/>
    </row>
    <row r="356">
      <c r="A356" s="622" t="s">
        <v>7047</v>
      </c>
      <c r="B356" s="623" t="s">
        <v>3524</v>
      </c>
      <c r="C356" s="637" t="s">
        <v>8341</v>
      </c>
      <c r="D356" s="625" t="s">
        <v>9558</v>
      </c>
      <c r="E356" s="625">
        <v>2.0</v>
      </c>
      <c r="F356" s="625" t="s">
        <v>3308</v>
      </c>
      <c r="G356" s="626" t="s">
        <v>3669</v>
      </c>
      <c r="H356" s="627"/>
      <c r="I356" s="625"/>
      <c r="J356" s="625"/>
      <c r="K356" s="625"/>
      <c r="L356" s="625"/>
      <c r="M356" s="624" t="s">
        <v>7395</v>
      </c>
      <c r="N356" s="628"/>
      <c r="O356" s="629"/>
      <c r="P356" s="630" t="s">
        <v>9473</v>
      </c>
      <c r="Q356" s="627"/>
      <c r="R356" s="631">
        <v>30.0</v>
      </c>
      <c r="S356" s="632"/>
      <c r="T356" s="633">
        <v>24.0</v>
      </c>
      <c r="U356" s="633">
        <v>24.0</v>
      </c>
      <c r="V356" s="634">
        <f t="array" ref="V356">_xlfn.XLOOKUP(T356, СПР.МОНТ[AWG], СПР.МОНТ[ГОСТ], "")</f>
        <v>0.2</v>
      </c>
      <c r="W356" s="634">
        <f t="array" ref="W356">_xlfn.XLOOKUP(U356, СПР.МОНТ[AWG], СПР.МОНТ[ГОСТ], "")</f>
        <v>0.2</v>
      </c>
      <c r="X356" s="632">
        <v>0.9</v>
      </c>
      <c r="Y356" s="632">
        <v>1.5</v>
      </c>
      <c r="Z356" s="632" t="s">
        <v>7223</v>
      </c>
      <c r="AA356" s="632">
        <v>3.0</v>
      </c>
      <c r="AB356" s="635" t="s">
        <v>7398</v>
      </c>
      <c r="AC356" s="664" t="s">
        <v>7399</v>
      </c>
      <c r="AD356" s="280"/>
      <c r="AE356" s="280"/>
      <c r="AF356" s="280"/>
      <c r="AG356" s="280"/>
      <c r="AH356" s="280"/>
      <c r="AI356" s="280"/>
      <c r="AJ356" s="280"/>
      <c r="AK356" s="280"/>
      <c r="AL356" s="280"/>
      <c r="AM356" s="280"/>
      <c r="AN356" s="280"/>
    </row>
    <row r="357">
      <c r="A357" s="622" t="s">
        <v>7047</v>
      </c>
      <c r="B357" s="623" t="s">
        <v>3524</v>
      </c>
      <c r="C357" s="637" t="s">
        <v>8341</v>
      </c>
      <c r="D357" s="625" t="s">
        <v>9558</v>
      </c>
      <c r="E357" s="625">
        <v>2.0</v>
      </c>
      <c r="F357" s="625" t="s">
        <v>3308</v>
      </c>
      <c r="G357" s="626" t="s">
        <v>3669</v>
      </c>
      <c r="H357" s="627"/>
      <c r="I357" s="625"/>
      <c r="J357" s="627"/>
      <c r="K357" s="627"/>
      <c r="L357" s="627"/>
      <c r="M357" s="624" t="s">
        <v>7395</v>
      </c>
      <c r="N357" s="628"/>
      <c r="O357" s="629"/>
      <c r="P357" s="630" t="s">
        <v>9496</v>
      </c>
      <c r="Q357" s="627"/>
      <c r="R357" s="631">
        <v>20.0</v>
      </c>
      <c r="S357" s="632"/>
      <c r="T357" s="633">
        <v>26.0</v>
      </c>
      <c r="U357" s="633">
        <v>26.0</v>
      </c>
      <c r="V357" s="634">
        <f t="array" ref="V357">_xlfn.XLOOKUP(T357, СПР.МОНТ[AWG], СПР.МОНТ[ГОСТ], "")</f>
        <v>0.12</v>
      </c>
      <c r="W357" s="634">
        <f t="array" ref="W357">_xlfn.XLOOKUP(U357, СПР.МОНТ[AWG], СПР.МОНТ[ГОСТ], "")</f>
        <v>0.12</v>
      </c>
      <c r="X357" s="632">
        <v>0.9</v>
      </c>
      <c r="Y357" s="632">
        <v>1.5</v>
      </c>
      <c r="Z357" s="632" t="s">
        <v>7223</v>
      </c>
      <c r="AA357" s="632">
        <v>3.0</v>
      </c>
      <c r="AB357" s="635" t="s">
        <v>7398</v>
      </c>
      <c r="AC357" s="664" t="s">
        <v>7399</v>
      </c>
      <c r="AD357" s="280"/>
      <c r="AE357" s="280"/>
      <c r="AF357" s="280"/>
      <c r="AG357" s="280"/>
      <c r="AH357" s="280"/>
      <c r="AI357" s="280"/>
      <c r="AJ357" s="280"/>
      <c r="AK357" s="280"/>
      <c r="AL357" s="280"/>
      <c r="AM357" s="280"/>
      <c r="AN357" s="280"/>
    </row>
    <row r="358">
      <c r="A358" s="622" t="s">
        <v>7047</v>
      </c>
      <c r="B358" s="623" t="s">
        <v>3524</v>
      </c>
      <c r="C358" s="637" t="s">
        <v>8341</v>
      </c>
      <c r="D358" s="625" t="s">
        <v>9558</v>
      </c>
      <c r="E358" s="625">
        <v>2.0</v>
      </c>
      <c r="F358" s="625" t="s">
        <v>3308</v>
      </c>
      <c r="G358" s="626" t="s">
        <v>3669</v>
      </c>
      <c r="H358" s="627"/>
      <c r="I358" s="625"/>
      <c r="J358" s="627"/>
      <c r="K358" s="627"/>
      <c r="L358" s="627"/>
      <c r="M358" s="624" t="s">
        <v>7395</v>
      </c>
      <c r="N358" s="628"/>
      <c r="O358" s="629"/>
      <c r="P358" s="630" t="s">
        <v>9475</v>
      </c>
      <c r="Q358" s="627"/>
      <c r="R358" s="631">
        <v>15.0</v>
      </c>
      <c r="S358" s="632"/>
      <c r="T358" s="633">
        <v>28.0</v>
      </c>
      <c r="U358" s="633">
        <v>28.0</v>
      </c>
      <c r="V358" s="634">
        <f t="array" ref="V358">_xlfn.XLOOKUP(T358, СПР.МОНТ[AWG], СПР.МОНТ[ГОСТ], "")</f>
        <v>0.08</v>
      </c>
      <c r="W358" s="634">
        <f t="array" ref="W358">_xlfn.XLOOKUP(U358, СПР.МОНТ[AWG], СПР.МОНТ[ГОСТ], "")</f>
        <v>0.08</v>
      </c>
      <c r="X358" s="632">
        <v>0.9</v>
      </c>
      <c r="Y358" s="632">
        <v>1.5</v>
      </c>
      <c r="Z358" s="632" t="s">
        <v>7223</v>
      </c>
      <c r="AA358" s="632">
        <v>3.0</v>
      </c>
      <c r="AB358" s="635" t="s">
        <v>7398</v>
      </c>
      <c r="AC358" s="664" t="s">
        <v>7399</v>
      </c>
      <c r="AD358" s="280"/>
      <c r="AE358" s="280"/>
      <c r="AF358" s="280"/>
      <c r="AG358" s="280"/>
      <c r="AH358" s="280"/>
      <c r="AI358" s="280"/>
      <c r="AJ358" s="280"/>
      <c r="AK358" s="280"/>
      <c r="AL358" s="280"/>
      <c r="AM358" s="280"/>
      <c r="AN358" s="280"/>
    </row>
    <row r="359">
      <c r="A359" s="622" t="s">
        <v>7047</v>
      </c>
      <c r="B359" s="623" t="s">
        <v>3524</v>
      </c>
      <c r="C359" s="637" t="s">
        <v>3676</v>
      </c>
      <c r="D359" s="625" t="s">
        <v>3675</v>
      </c>
      <c r="E359" s="625">
        <v>2.0</v>
      </c>
      <c r="F359" s="625" t="s">
        <v>3308</v>
      </c>
      <c r="G359" s="626" t="s">
        <v>3677</v>
      </c>
      <c r="H359" s="627"/>
      <c r="I359" s="622" t="s">
        <v>3645</v>
      </c>
      <c r="J359" s="622" t="b">
        <v>0</v>
      </c>
      <c r="K359" s="622" t="b">
        <v>1</v>
      </c>
      <c r="L359" s="622" t="b">
        <v>1</v>
      </c>
      <c r="M359" s="624" t="s">
        <v>7278</v>
      </c>
      <c r="N359" s="628"/>
      <c r="O359" s="629"/>
      <c r="P359" s="630" t="s">
        <v>9474</v>
      </c>
      <c r="Q359" s="627"/>
      <c r="R359" s="631">
        <v>29.4</v>
      </c>
      <c r="S359" s="632"/>
      <c r="T359" s="633">
        <v>24.0</v>
      </c>
      <c r="U359" s="633">
        <v>24.0</v>
      </c>
      <c r="V359" s="634">
        <f t="array" ref="V359">_xlfn.XLOOKUP(T359, СПР.МОНТ[AWG], СПР.МОНТ[ГОСТ], "")</f>
        <v>0.2</v>
      </c>
      <c r="W359" s="634">
        <f t="array" ref="W359">_xlfn.XLOOKUP(U359, СПР.МОНТ[AWG], СПР.МОНТ[ГОСТ], "")</f>
        <v>0.2</v>
      </c>
      <c r="X359" s="632">
        <v>0.8</v>
      </c>
      <c r="Y359" s="632">
        <v>1.5</v>
      </c>
      <c r="Z359" s="632" t="s">
        <v>7223</v>
      </c>
      <c r="AA359" s="632">
        <v>2.0</v>
      </c>
      <c r="AB359" s="635" t="s">
        <v>7342</v>
      </c>
      <c r="AC359" s="664" t="s">
        <v>7343</v>
      </c>
      <c r="AD359" s="280"/>
      <c r="AE359" s="280"/>
      <c r="AF359" s="280"/>
      <c r="AG359" s="280"/>
      <c r="AH359" s="280"/>
      <c r="AI359" s="280"/>
      <c r="AJ359" s="280"/>
      <c r="AK359" s="280"/>
      <c r="AL359" s="280"/>
      <c r="AM359" s="280"/>
      <c r="AN359" s="280"/>
    </row>
    <row r="360">
      <c r="A360" s="622" t="s">
        <v>7047</v>
      </c>
      <c r="B360" s="623" t="s">
        <v>3524</v>
      </c>
      <c r="C360" s="637" t="s">
        <v>3676</v>
      </c>
      <c r="D360" s="625" t="s">
        <v>3675</v>
      </c>
      <c r="E360" s="625">
        <v>2.0</v>
      </c>
      <c r="F360" s="625" t="s">
        <v>3308</v>
      </c>
      <c r="G360" s="626" t="s">
        <v>3677</v>
      </c>
      <c r="H360" s="627"/>
      <c r="I360" s="622" t="s">
        <v>3645</v>
      </c>
      <c r="J360" s="622" t="b">
        <v>0</v>
      </c>
      <c r="K360" s="622" t="b">
        <v>1</v>
      </c>
      <c r="L360" s="622" t="b">
        <v>1</v>
      </c>
      <c r="M360" s="624" t="s">
        <v>7278</v>
      </c>
      <c r="N360" s="628"/>
      <c r="O360" s="629"/>
      <c r="P360" s="630" t="s">
        <v>9549</v>
      </c>
      <c r="Q360" s="627"/>
      <c r="R360" s="631">
        <v>19.6</v>
      </c>
      <c r="S360" s="632"/>
      <c r="T360" s="633">
        <v>26.0</v>
      </c>
      <c r="U360" s="633">
        <v>26.0</v>
      </c>
      <c r="V360" s="634">
        <f t="array" ref="V360">_xlfn.XLOOKUP(T360, СПР.МОНТ[AWG], СПР.МОНТ[ГОСТ], "")</f>
        <v>0.12</v>
      </c>
      <c r="W360" s="634">
        <f t="array" ref="W360">_xlfn.XLOOKUP(U360, СПР.МОНТ[AWG], СПР.МОНТ[ГОСТ], "")</f>
        <v>0.12</v>
      </c>
      <c r="X360" s="632">
        <v>0.8</v>
      </c>
      <c r="Y360" s="632">
        <v>1.5</v>
      </c>
      <c r="Z360" s="632" t="s">
        <v>7223</v>
      </c>
      <c r="AA360" s="632">
        <v>2.0</v>
      </c>
      <c r="AB360" s="635" t="s">
        <v>7342</v>
      </c>
      <c r="AC360" s="664" t="s">
        <v>7343</v>
      </c>
      <c r="AD360" s="280"/>
      <c r="AE360" s="280"/>
      <c r="AF360" s="280"/>
      <c r="AG360" s="280"/>
      <c r="AH360" s="280"/>
      <c r="AI360" s="280"/>
      <c r="AJ360" s="280"/>
      <c r="AK360" s="280"/>
      <c r="AL360" s="280"/>
      <c r="AM360" s="280"/>
      <c r="AN360" s="280"/>
    </row>
    <row r="361">
      <c r="A361" s="622" t="s">
        <v>7047</v>
      </c>
      <c r="B361" s="623" t="s">
        <v>3524</v>
      </c>
      <c r="C361" s="637" t="s">
        <v>3676</v>
      </c>
      <c r="D361" s="625" t="s">
        <v>3675</v>
      </c>
      <c r="E361" s="625">
        <v>2.0</v>
      </c>
      <c r="F361" s="625" t="s">
        <v>3308</v>
      </c>
      <c r="G361" s="626" t="s">
        <v>3677</v>
      </c>
      <c r="H361" s="627"/>
      <c r="I361" s="622" t="s">
        <v>3645</v>
      </c>
      <c r="J361" s="622" t="b">
        <v>0</v>
      </c>
      <c r="K361" s="622" t="b">
        <v>1</v>
      </c>
      <c r="L361" s="622" t="b">
        <v>1</v>
      </c>
      <c r="M361" s="624" t="s">
        <v>7278</v>
      </c>
      <c r="N361" s="628"/>
      <c r="O361" s="629"/>
      <c r="P361" s="630" t="s">
        <v>9559</v>
      </c>
      <c r="Q361" s="627"/>
      <c r="R361" s="631">
        <v>9.8</v>
      </c>
      <c r="S361" s="632"/>
      <c r="T361" s="633">
        <v>28.0</v>
      </c>
      <c r="U361" s="633">
        <v>28.0</v>
      </c>
      <c r="V361" s="634">
        <f t="array" ref="V361">_xlfn.XLOOKUP(T361, СПР.МОНТ[AWG], СПР.МОНТ[ГОСТ], "")</f>
        <v>0.08</v>
      </c>
      <c r="W361" s="634">
        <f t="array" ref="W361">_xlfn.XLOOKUP(U361, СПР.МОНТ[AWG], СПР.МОНТ[ГОСТ], "")</f>
        <v>0.08</v>
      </c>
      <c r="X361" s="632">
        <v>0.8</v>
      </c>
      <c r="Y361" s="632">
        <v>1.5</v>
      </c>
      <c r="Z361" s="632" t="s">
        <v>7223</v>
      </c>
      <c r="AA361" s="632">
        <v>2.0</v>
      </c>
      <c r="AB361" s="635" t="s">
        <v>7342</v>
      </c>
      <c r="AC361" s="664" t="s">
        <v>7343</v>
      </c>
      <c r="AD361" s="280"/>
      <c r="AE361" s="280"/>
      <c r="AF361" s="280"/>
      <c r="AG361" s="280"/>
      <c r="AH361" s="280"/>
      <c r="AI361" s="280"/>
      <c r="AJ361" s="280"/>
      <c r="AK361" s="280"/>
      <c r="AL361" s="280"/>
      <c r="AM361" s="280"/>
      <c r="AN361" s="280"/>
    </row>
    <row r="362">
      <c r="A362" s="622" t="s">
        <v>7047</v>
      </c>
      <c r="B362" s="623" t="s">
        <v>3524</v>
      </c>
      <c r="C362" s="637" t="s">
        <v>3676</v>
      </c>
      <c r="D362" s="625" t="s">
        <v>3675</v>
      </c>
      <c r="E362" s="625">
        <v>2.0</v>
      </c>
      <c r="F362" s="625" t="s">
        <v>3308</v>
      </c>
      <c r="G362" s="626" t="s">
        <v>3644</v>
      </c>
      <c r="H362" s="627"/>
      <c r="I362" s="622" t="s">
        <v>9472</v>
      </c>
      <c r="J362" s="625"/>
      <c r="K362" s="622" t="b">
        <v>1</v>
      </c>
      <c r="L362" s="622" t="b">
        <v>1</v>
      </c>
      <c r="M362" s="624" t="s">
        <v>7278</v>
      </c>
      <c r="N362" s="628"/>
      <c r="O362" s="629"/>
      <c r="P362" s="630" t="s">
        <v>9473</v>
      </c>
      <c r="Q362" s="627"/>
      <c r="R362" s="631">
        <v>29.4</v>
      </c>
      <c r="S362" s="632"/>
      <c r="T362" s="633">
        <v>24.0</v>
      </c>
      <c r="U362" s="633">
        <v>24.0</v>
      </c>
      <c r="V362" s="634">
        <f t="array" ref="V362">_xlfn.XLOOKUP(T362, СПР.МОНТ[AWG], СПР.МОНТ[ГОСТ], "")</f>
        <v>0.2</v>
      </c>
      <c r="W362" s="634">
        <f t="array" ref="W362">_xlfn.XLOOKUP(U362, СПР.МОНТ[AWG], СПР.МОНТ[ГОСТ], "")</f>
        <v>0.2</v>
      </c>
      <c r="X362" s="632">
        <v>0.8</v>
      </c>
      <c r="Y362" s="632">
        <v>1.5</v>
      </c>
      <c r="Z362" s="632" t="s">
        <v>7223</v>
      </c>
      <c r="AA362" s="632">
        <v>2.0</v>
      </c>
      <c r="AB362" s="635" t="s">
        <v>7340</v>
      </c>
      <c r="AC362" s="664" t="s">
        <v>7341</v>
      </c>
      <c r="AD362" s="280"/>
      <c r="AE362" s="280"/>
      <c r="AF362" s="280"/>
      <c r="AG362" s="280"/>
      <c r="AH362" s="280"/>
      <c r="AI362" s="280"/>
      <c r="AJ362" s="280"/>
      <c r="AK362" s="280"/>
      <c r="AL362" s="280"/>
      <c r="AM362" s="280"/>
      <c r="AN362" s="280"/>
    </row>
    <row r="363">
      <c r="A363" s="622" t="s">
        <v>7047</v>
      </c>
      <c r="B363" s="623" t="s">
        <v>3524</v>
      </c>
      <c r="C363" s="637" t="s">
        <v>3676</v>
      </c>
      <c r="D363" s="625" t="s">
        <v>3675</v>
      </c>
      <c r="E363" s="625">
        <v>2.0</v>
      </c>
      <c r="F363" s="625" t="s">
        <v>3308</v>
      </c>
      <c r="G363" s="626" t="s">
        <v>3644</v>
      </c>
      <c r="H363" s="627"/>
      <c r="I363" s="622" t="s">
        <v>9472</v>
      </c>
      <c r="J363" s="627"/>
      <c r="K363" s="622" t="b">
        <v>1</v>
      </c>
      <c r="L363" s="622" t="b">
        <v>1</v>
      </c>
      <c r="M363" s="624" t="s">
        <v>7278</v>
      </c>
      <c r="N363" s="628"/>
      <c r="O363" s="629"/>
      <c r="P363" s="630" t="s">
        <v>9474</v>
      </c>
      <c r="Q363" s="627"/>
      <c r="R363" s="631">
        <v>19.6</v>
      </c>
      <c r="S363" s="632"/>
      <c r="T363" s="633">
        <v>26.0</v>
      </c>
      <c r="U363" s="633">
        <v>26.0</v>
      </c>
      <c r="V363" s="634">
        <f t="array" ref="V363">_xlfn.XLOOKUP(T363, СПР.МОНТ[AWG], СПР.МОНТ[ГОСТ], "")</f>
        <v>0.12</v>
      </c>
      <c r="W363" s="634">
        <f t="array" ref="W363">_xlfn.XLOOKUP(U363, СПР.МОНТ[AWG], СПР.МОНТ[ГОСТ], "")</f>
        <v>0.12</v>
      </c>
      <c r="X363" s="632">
        <v>0.8</v>
      </c>
      <c r="Y363" s="632">
        <v>1.5</v>
      </c>
      <c r="Z363" s="632" t="s">
        <v>7223</v>
      </c>
      <c r="AA363" s="632">
        <v>2.0</v>
      </c>
      <c r="AB363" s="635" t="s">
        <v>7340</v>
      </c>
      <c r="AC363" s="664" t="s">
        <v>7341</v>
      </c>
      <c r="AD363" s="280"/>
      <c r="AE363" s="280"/>
      <c r="AF363" s="280"/>
      <c r="AG363" s="280"/>
      <c r="AH363" s="280"/>
      <c r="AI363" s="280"/>
      <c r="AJ363" s="280"/>
      <c r="AK363" s="280"/>
      <c r="AL363" s="280"/>
      <c r="AM363" s="280"/>
      <c r="AN363" s="280"/>
    </row>
    <row r="364">
      <c r="A364" s="622" t="s">
        <v>7047</v>
      </c>
      <c r="B364" s="623" t="s">
        <v>3524</v>
      </c>
      <c r="C364" s="637" t="s">
        <v>3676</v>
      </c>
      <c r="D364" s="625" t="s">
        <v>3675</v>
      </c>
      <c r="E364" s="625">
        <v>2.0</v>
      </c>
      <c r="F364" s="625" t="s">
        <v>3308</v>
      </c>
      <c r="G364" s="626" t="s">
        <v>3644</v>
      </c>
      <c r="H364" s="627"/>
      <c r="I364" s="622" t="s">
        <v>9472</v>
      </c>
      <c r="J364" s="627"/>
      <c r="K364" s="622" t="b">
        <v>1</v>
      </c>
      <c r="L364" s="622" t="b">
        <v>1</v>
      </c>
      <c r="M364" s="624" t="s">
        <v>7278</v>
      </c>
      <c r="N364" s="628"/>
      <c r="O364" s="629"/>
      <c r="P364" s="630" t="s">
        <v>9475</v>
      </c>
      <c r="Q364" s="627"/>
      <c r="R364" s="631">
        <v>14.7</v>
      </c>
      <c r="S364" s="632"/>
      <c r="T364" s="633">
        <v>28.0</v>
      </c>
      <c r="U364" s="633">
        <v>28.0</v>
      </c>
      <c r="V364" s="634">
        <f t="array" ref="V364">_xlfn.XLOOKUP(T364, СПР.МОНТ[AWG], СПР.МОНТ[ГОСТ], "")</f>
        <v>0.08</v>
      </c>
      <c r="W364" s="634">
        <f t="array" ref="W364">_xlfn.XLOOKUP(U364, СПР.МОНТ[AWG], СПР.МОНТ[ГОСТ], "")</f>
        <v>0.08</v>
      </c>
      <c r="X364" s="632">
        <v>0.8</v>
      </c>
      <c r="Y364" s="632">
        <v>1.5</v>
      </c>
      <c r="Z364" s="632" t="s">
        <v>7223</v>
      </c>
      <c r="AA364" s="632">
        <v>2.0</v>
      </c>
      <c r="AB364" s="635" t="s">
        <v>7340</v>
      </c>
      <c r="AC364" s="664" t="s">
        <v>7341</v>
      </c>
      <c r="AD364" s="280"/>
      <c r="AE364" s="280"/>
      <c r="AF364" s="280"/>
      <c r="AG364" s="280"/>
      <c r="AH364" s="280"/>
      <c r="AI364" s="280"/>
      <c r="AJ364" s="280"/>
      <c r="AK364" s="280"/>
      <c r="AL364" s="280"/>
      <c r="AM364" s="280"/>
      <c r="AN364" s="280"/>
    </row>
    <row r="365">
      <c r="A365" s="622" t="s">
        <v>7047</v>
      </c>
      <c r="B365" s="623" t="s">
        <v>3524</v>
      </c>
      <c r="C365" s="637" t="s">
        <v>3676</v>
      </c>
      <c r="D365" s="625" t="s">
        <v>3675</v>
      </c>
      <c r="E365" s="625">
        <v>2.0</v>
      </c>
      <c r="F365" s="625" t="s">
        <v>3308</v>
      </c>
      <c r="G365" s="626" t="s">
        <v>3644</v>
      </c>
      <c r="H365" s="627"/>
      <c r="I365" s="622" t="s">
        <v>9472</v>
      </c>
      <c r="J365" s="627"/>
      <c r="K365" s="622" t="b">
        <v>1</v>
      </c>
      <c r="L365" s="622" t="b">
        <v>1</v>
      </c>
      <c r="M365" s="624" t="s">
        <v>7278</v>
      </c>
      <c r="N365" s="628"/>
      <c r="O365" s="629"/>
      <c r="P365" s="630" t="s">
        <v>9476</v>
      </c>
      <c r="Q365" s="627"/>
      <c r="R365" s="631">
        <v>7.8</v>
      </c>
      <c r="S365" s="632"/>
      <c r="T365" s="633">
        <v>30.0</v>
      </c>
      <c r="U365" s="633">
        <v>30.0</v>
      </c>
      <c r="V365" s="634">
        <f t="array" ref="V365">_xlfn.XLOOKUP(T365, СПР.МОНТ[AWG], СПР.МОНТ[ГОСТ], "")</f>
        <v>0.05</v>
      </c>
      <c r="W365" s="634">
        <f t="array" ref="W365">_xlfn.XLOOKUP(U365, СПР.МОНТ[AWG], СПР.МОНТ[ГОСТ], "")</f>
        <v>0.05</v>
      </c>
      <c r="X365" s="632">
        <v>0.8</v>
      </c>
      <c r="Y365" s="632">
        <v>1.5</v>
      </c>
      <c r="Z365" s="632" t="s">
        <v>7223</v>
      </c>
      <c r="AA365" s="632">
        <v>2.0</v>
      </c>
      <c r="AB365" s="635" t="s">
        <v>7340</v>
      </c>
      <c r="AC365" s="664" t="s">
        <v>7341</v>
      </c>
      <c r="AD365" s="280"/>
      <c r="AE365" s="280"/>
      <c r="AF365" s="280"/>
      <c r="AG365" s="280"/>
      <c r="AH365" s="280"/>
      <c r="AI365" s="280"/>
      <c r="AJ365" s="280"/>
      <c r="AK365" s="280"/>
      <c r="AL365" s="280"/>
      <c r="AM365" s="280"/>
      <c r="AN365" s="280"/>
    </row>
    <row r="366">
      <c r="A366" s="622" t="s">
        <v>7047</v>
      </c>
      <c r="B366" s="623" t="s">
        <v>3524</v>
      </c>
      <c r="C366" s="637" t="s">
        <v>3676</v>
      </c>
      <c r="D366" s="625" t="s">
        <v>3675</v>
      </c>
      <c r="E366" s="625">
        <v>2.0</v>
      </c>
      <c r="F366" s="625" t="s">
        <v>3308</v>
      </c>
      <c r="G366" s="626" t="s">
        <v>3681</v>
      </c>
      <c r="H366" s="627"/>
      <c r="I366" s="622" t="s">
        <v>9560</v>
      </c>
      <c r="J366" s="625"/>
      <c r="K366" s="622" t="b">
        <v>1</v>
      </c>
      <c r="L366" s="622" t="b">
        <v>1</v>
      </c>
      <c r="M366" s="624" t="s">
        <v>7278</v>
      </c>
      <c r="N366" s="628"/>
      <c r="O366" s="629"/>
      <c r="P366" s="630" t="s">
        <v>9475</v>
      </c>
      <c r="Q366" s="627"/>
      <c r="R366" s="631">
        <v>10.0</v>
      </c>
      <c r="S366" s="632"/>
      <c r="T366" s="633">
        <v>28.0</v>
      </c>
      <c r="U366" s="633">
        <v>28.0</v>
      </c>
      <c r="V366" s="634">
        <f t="array" ref="V366">_xlfn.XLOOKUP(T366, СПР.МОНТ[AWG], СПР.МОНТ[ГОСТ], "")</f>
        <v>0.08</v>
      </c>
      <c r="W366" s="634">
        <f t="array" ref="W366">_xlfn.XLOOKUP(U366, СПР.МОНТ[AWG], СПР.МОНТ[ГОСТ], "")</f>
        <v>0.08</v>
      </c>
      <c r="X366" s="632">
        <v>0.5</v>
      </c>
      <c r="Y366" s="632">
        <v>0.9</v>
      </c>
      <c r="Z366" s="632" t="s">
        <v>7223</v>
      </c>
      <c r="AA366" s="632">
        <v>2.0</v>
      </c>
      <c r="AB366" s="635" t="s">
        <v>7326</v>
      </c>
      <c r="AC366" s="664" t="s">
        <v>7327</v>
      </c>
      <c r="AD366" s="280"/>
      <c r="AE366" s="280"/>
      <c r="AF366" s="280"/>
      <c r="AG366" s="280"/>
      <c r="AH366" s="280"/>
      <c r="AI366" s="280"/>
      <c r="AJ366" s="280"/>
      <c r="AK366" s="280"/>
      <c r="AL366" s="280"/>
      <c r="AM366" s="280"/>
      <c r="AN366" s="280"/>
    </row>
    <row r="367">
      <c r="A367" s="622" t="s">
        <v>7047</v>
      </c>
      <c r="B367" s="623" t="s">
        <v>3524</v>
      </c>
      <c r="C367" s="637" t="s">
        <v>3676</v>
      </c>
      <c r="D367" s="625" t="s">
        <v>3675</v>
      </c>
      <c r="E367" s="625">
        <v>2.0</v>
      </c>
      <c r="F367" s="625" t="s">
        <v>3308</v>
      </c>
      <c r="G367" s="626" t="s">
        <v>3681</v>
      </c>
      <c r="H367" s="627"/>
      <c r="I367" s="622" t="s">
        <v>9560</v>
      </c>
      <c r="J367" s="627"/>
      <c r="K367" s="622" t="b">
        <v>1</v>
      </c>
      <c r="L367" s="622" t="b">
        <v>1</v>
      </c>
      <c r="M367" s="624" t="s">
        <v>7278</v>
      </c>
      <c r="N367" s="628"/>
      <c r="O367" s="629"/>
      <c r="P367" s="630" t="s">
        <v>9561</v>
      </c>
      <c r="Q367" s="627"/>
      <c r="R367" s="631">
        <v>5.0</v>
      </c>
      <c r="S367" s="632"/>
      <c r="T367" s="633">
        <v>30.0</v>
      </c>
      <c r="U367" s="633">
        <v>30.0</v>
      </c>
      <c r="V367" s="634">
        <f t="array" ref="V367">_xlfn.XLOOKUP(T367, СПР.МОНТ[AWG], СПР.МОНТ[ГОСТ], "")</f>
        <v>0.05</v>
      </c>
      <c r="W367" s="634">
        <f t="array" ref="W367">_xlfn.XLOOKUP(U367, СПР.МОНТ[AWG], СПР.МОНТ[ГОСТ], "")</f>
        <v>0.05</v>
      </c>
      <c r="X367" s="632">
        <v>0.5</v>
      </c>
      <c r="Y367" s="632">
        <v>0.9</v>
      </c>
      <c r="Z367" s="632" t="s">
        <v>7223</v>
      </c>
      <c r="AA367" s="632">
        <v>2.0</v>
      </c>
      <c r="AB367" s="635" t="s">
        <v>7326</v>
      </c>
      <c r="AC367" s="664" t="s">
        <v>7327</v>
      </c>
      <c r="AD367" s="280"/>
      <c r="AE367" s="280"/>
      <c r="AF367" s="280"/>
      <c r="AG367" s="280"/>
      <c r="AH367" s="280"/>
      <c r="AI367" s="280"/>
      <c r="AJ367" s="280"/>
      <c r="AK367" s="280"/>
      <c r="AL367" s="280"/>
      <c r="AM367" s="280"/>
      <c r="AN367" s="280"/>
    </row>
    <row r="368">
      <c r="A368" s="622" t="s">
        <v>7047</v>
      </c>
      <c r="B368" s="623" t="s">
        <v>3524</v>
      </c>
      <c r="C368" s="637" t="s">
        <v>3676</v>
      </c>
      <c r="D368" s="625" t="s">
        <v>3675</v>
      </c>
      <c r="E368" s="625">
        <v>2.0</v>
      </c>
      <c r="F368" s="625" t="s">
        <v>3308</v>
      </c>
      <c r="G368" s="626" t="s">
        <v>3681</v>
      </c>
      <c r="H368" s="627"/>
      <c r="I368" s="622" t="s">
        <v>9560</v>
      </c>
      <c r="J368" s="627"/>
      <c r="K368" s="622" t="b">
        <v>1</v>
      </c>
      <c r="L368" s="622" t="b">
        <v>1</v>
      </c>
      <c r="M368" s="624" t="s">
        <v>7278</v>
      </c>
      <c r="N368" s="628"/>
      <c r="O368" s="629"/>
      <c r="P368" s="630" t="s">
        <v>9557</v>
      </c>
      <c r="Q368" s="627"/>
      <c r="R368" s="631">
        <v>3.0</v>
      </c>
      <c r="S368" s="632"/>
      <c r="T368" s="633">
        <v>32.0</v>
      </c>
      <c r="U368" s="633">
        <v>32.0</v>
      </c>
      <c r="V368" s="634">
        <f t="array" ref="V368">_xlfn.XLOOKUP(T368, СПР.МОНТ[AWG], СПР.МОНТ[ГОСТ], "")</f>
        <v>0.03</v>
      </c>
      <c r="W368" s="634">
        <f t="array" ref="W368">_xlfn.XLOOKUP(U368, СПР.МОНТ[AWG], СПР.МОНТ[ГОСТ], "")</f>
        <v>0.03</v>
      </c>
      <c r="X368" s="632">
        <v>0.5</v>
      </c>
      <c r="Y368" s="632">
        <v>0.9</v>
      </c>
      <c r="Z368" s="632" t="s">
        <v>7223</v>
      </c>
      <c r="AA368" s="632">
        <v>2.0</v>
      </c>
      <c r="AB368" s="635" t="s">
        <v>7326</v>
      </c>
      <c r="AC368" s="664" t="s">
        <v>7327</v>
      </c>
      <c r="AD368" s="280"/>
      <c r="AE368" s="280"/>
      <c r="AF368" s="280"/>
      <c r="AG368" s="280"/>
      <c r="AH368" s="280"/>
      <c r="AI368" s="280"/>
      <c r="AJ368" s="280"/>
      <c r="AK368" s="280"/>
      <c r="AL368" s="280"/>
      <c r="AM368" s="280"/>
      <c r="AN368" s="280"/>
    </row>
    <row r="369">
      <c r="A369" s="622" t="s">
        <v>7047</v>
      </c>
      <c r="B369" s="623" t="s">
        <v>3524</v>
      </c>
      <c r="C369" s="624" t="s">
        <v>9562</v>
      </c>
      <c r="D369" s="625" t="s">
        <v>9563</v>
      </c>
      <c r="E369" s="625">
        <v>2.0</v>
      </c>
      <c r="F369" s="625" t="s">
        <v>3308</v>
      </c>
      <c r="G369" s="626" t="s">
        <v>3654</v>
      </c>
      <c r="H369" s="627"/>
      <c r="I369" s="625"/>
      <c r="J369" s="625"/>
      <c r="K369" s="625"/>
      <c r="L369" s="625"/>
      <c r="M369" s="624" t="s">
        <v>7333</v>
      </c>
      <c r="N369" s="628"/>
      <c r="O369" s="629"/>
      <c r="P369" s="630" t="s">
        <v>9473</v>
      </c>
      <c r="Q369" s="627"/>
      <c r="R369" s="631">
        <v>39.2</v>
      </c>
      <c r="S369" s="632"/>
      <c r="T369" s="633">
        <v>22.0</v>
      </c>
      <c r="U369" s="633">
        <v>22.0</v>
      </c>
      <c r="V369" s="634">
        <f t="array" ref="V369">_xlfn.XLOOKUP(T369, СПР.МОНТ[AWG], СПР.МОНТ[ГОСТ], "")</f>
        <v>0.35</v>
      </c>
      <c r="W369" s="634">
        <f t="array" ref="W369">_xlfn.XLOOKUP(U369, СПР.МОНТ[AWG], СПР.МОНТ[ГОСТ], "")</f>
        <v>0.35</v>
      </c>
      <c r="X369" s="632">
        <v>1.0</v>
      </c>
      <c r="Y369" s="632">
        <v>1.5</v>
      </c>
      <c r="Z369" s="632" t="s">
        <v>7402</v>
      </c>
      <c r="AA369" s="632">
        <v>3.0</v>
      </c>
      <c r="AB369" s="635" t="s">
        <v>7403</v>
      </c>
      <c r="AC369" s="664" t="s">
        <v>7404</v>
      </c>
      <c r="AD369" s="280"/>
      <c r="AE369" s="280"/>
      <c r="AF369" s="280"/>
      <c r="AG369" s="280"/>
      <c r="AH369" s="280"/>
      <c r="AI369" s="280"/>
      <c r="AJ369" s="280"/>
      <c r="AK369" s="280"/>
      <c r="AL369" s="280"/>
      <c r="AM369" s="280"/>
      <c r="AN369" s="280"/>
    </row>
    <row r="370">
      <c r="A370" s="622" t="s">
        <v>7047</v>
      </c>
      <c r="B370" s="623" t="s">
        <v>3524</v>
      </c>
      <c r="C370" s="624" t="s">
        <v>9562</v>
      </c>
      <c r="D370" s="625" t="s">
        <v>9563</v>
      </c>
      <c r="E370" s="625">
        <v>2.0</v>
      </c>
      <c r="F370" s="625" t="s">
        <v>3308</v>
      </c>
      <c r="G370" s="626" t="s">
        <v>3654</v>
      </c>
      <c r="H370" s="627"/>
      <c r="I370" s="625"/>
      <c r="J370" s="627"/>
      <c r="K370" s="627"/>
      <c r="L370" s="627"/>
      <c r="M370" s="624" t="s">
        <v>7333</v>
      </c>
      <c r="N370" s="628"/>
      <c r="O370" s="629"/>
      <c r="P370" s="630" t="s">
        <v>9475</v>
      </c>
      <c r="Q370" s="627"/>
      <c r="R370" s="631">
        <v>29.4</v>
      </c>
      <c r="S370" s="632"/>
      <c r="T370" s="633">
        <v>24.0</v>
      </c>
      <c r="U370" s="633">
        <v>24.0</v>
      </c>
      <c r="V370" s="634">
        <f t="array" ref="V370">_xlfn.XLOOKUP(T370, СПР.МОНТ[AWG], СПР.МОНТ[ГОСТ], "")</f>
        <v>0.2</v>
      </c>
      <c r="W370" s="634">
        <f t="array" ref="W370">_xlfn.XLOOKUP(U370, СПР.МОНТ[AWG], СПР.МОНТ[ГОСТ], "")</f>
        <v>0.2</v>
      </c>
      <c r="X370" s="632">
        <v>1.0</v>
      </c>
      <c r="Y370" s="632">
        <v>1.5</v>
      </c>
      <c r="Z370" s="632" t="s">
        <v>7402</v>
      </c>
      <c r="AA370" s="632">
        <v>3.0</v>
      </c>
      <c r="AB370" s="635" t="s">
        <v>7403</v>
      </c>
      <c r="AC370" s="664" t="s">
        <v>7404</v>
      </c>
      <c r="AD370" s="280"/>
      <c r="AE370" s="280"/>
      <c r="AF370" s="280"/>
      <c r="AG370" s="280"/>
      <c r="AH370" s="280"/>
      <c r="AI370" s="280"/>
      <c r="AJ370" s="280"/>
      <c r="AK370" s="280"/>
      <c r="AL370" s="280"/>
      <c r="AM370" s="280"/>
      <c r="AN370" s="280"/>
    </row>
    <row r="371">
      <c r="A371" s="622" t="s">
        <v>7047</v>
      </c>
      <c r="B371" s="623" t="s">
        <v>3524</v>
      </c>
      <c r="C371" s="624" t="s">
        <v>9562</v>
      </c>
      <c r="D371" s="625" t="s">
        <v>9563</v>
      </c>
      <c r="E371" s="625">
        <v>2.0</v>
      </c>
      <c r="F371" s="625" t="s">
        <v>3308</v>
      </c>
      <c r="G371" s="626" t="s">
        <v>3654</v>
      </c>
      <c r="H371" s="627"/>
      <c r="I371" s="625"/>
      <c r="J371" s="627"/>
      <c r="K371" s="627"/>
      <c r="L371" s="627"/>
      <c r="M371" s="624" t="s">
        <v>7333</v>
      </c>
      <c r="N371" s="628"/>
      <c r="O371" s="629"/>
      <c r="P371" s="630" t="s">
        <v>9476</v>
      </c>
      <c r="Q371" s="627"/>
      <c r="R371" s="631">
        <v>19.6</v>
      </c>
      <c r="S371" s="632"/>
      <c r="T371" s="633">
        <v>26.0</v>
      </c>
      <c r="U371" s="633">
        <v>26.0</v>
      </c>
      <c r="V371" s="634">
        <f t="array" ref="V371">_xlfn.XLOOKUP(T371, СПР.МОНТ[AWG], СПР.МОНТ[ГОСТ], "")</f>
        <v>0.12</v>
      </c>
      <c r="W371" s="634">
        <f t="array" ref="W371">_xlfn.XLOOKUP(U371, СПР.МОНТ[AWG], СПР.МОНТ[ГОСТ], "")</f>
        <v>0.12</v>
      </c>
      <c r="X371" s="632">
        <v>1.0</v>
      </c>
      <c r="Y371" s="632">
        <v>1.5</v>
      </c>
      <c r="Z371" s="632" t="s">
        <v>7402</v>
      </c>
      <c r="AA371" s="632">
        <v>3.0</v>
      </c>
      <c r="AB371" s="635" t="s">
        <v>7403</v>
      </c>
      <c r="AC371" s="664" t="s">
        <v>7404</v>
      </c>
      <c r="AD371" s="280"/>
      <c r="AE371" s="280"/>
      <c r="AF371" s="280"/>
      <c r="AG371" s="280"/>
      <c r="AH371" s="280"/>
      <c r="AI371" s="280"/>
      <c r="AJ371" s="280"/>
      <c r="AK371" s="280"/>
      <c r="AL371" s="280"/>
      <c r="AM371" s="280"/>
      <c r="AN371" s="280"/>
    </row>
    <row r="372">
      <c r="A372" s="622" t="s">
        <v>7047</v>
      </c>
      <c r="B372" s="623" t="s">
        <v>3524</v>
      </c>
      <c r="C372" s="624" t="s">
        <v>9562</v>
      </c>
      <c r="D372" s="625" t="s">
        <v>9563</v>
      </c>
      <c r="E372" s="625">
        <v>2.0</v>
      </c>
      <c r="F372" s="625" t="s">
        <v>3308</v>
      </c>
      <c r="G372" s="626" t="s">
        <v>3657</v>
      </c>
      <c r="H372" s="627"/>
      <c r="I372" s="625"/>
      <c r="J372" s="625"/>
      <c r="K372" s="625"/>
      <c r="L372" s="625"/>
      <c r="M372" s="624" t="s">
        <v>7333</v>
      </c>
      <c r="N372" s="628"/>
      <c r="O372" s="629"/>
      <c r="P372" s="630" t="s">
        <v>9474</v>
      </c>
      <c r="Q372" s="627"/>
      <c r="R372" s="631">
        <v>24.9</v>
      </c>
      <c r="S372" s="632"/>
      <c r="T372" s="633">
        <v>24.0</v>
      </c>
      <c r="U372" s="633">
        <v>24.0</v>
      </c>
      <c r="V372" s="634">
        <f t="array" ref="V372">_xlfn.XLOOKUP(T372, СПР.МОНТ[AWG], СПР.МОНТ[ГОСТ], "")</f>
        <v>0.2</v>
      </c>
      <c r="W372" s="634">
        <f t="array" ref="W372">_xlfn.XLOOKUP(U372, СПР.МОНТ[AWG], СПР.МОНТ[ГОСТ], "")</f>
        <v>0.2</v>
      </c>
      <c r="X372" s="632">
        <v>0.8</v>
      </c>
      <c r="Y372" s="632">
        <v>1.5</v>
      </c>
      <c r="Z372" s="632" t="s">
        <v>7402</v>
      </c>
      <c r="AA372" s="632">
        <v>3.0</v>
      </c>
      <c r="AB372" s="635" t="s">
        <v>7405</v>
      </c>
      <c r="AC372" s="664" t="s">
        <v>7406</v>
      </c>
      <c r="AD372" s="280"/>
      <c r="AE372" s="280"/>
      <c r="AF372" s="280"/>
      <c r="AG372" s="280"/>
      <c r="AH372" s="280"/>
      <c r="AI372" s="280"/>
      <c r="AJ372" s="280"/>
      <c r="AK372" s="280"/>
      <c r="AL372" s="280"/>
      <c r="AM372" s="280"/>
      <c r="AN372" s="280"/>
    </row>
    <row r="373">
      <c r="A373" s="622" t="s">
        <v>7047</v>
      </c>
      <c r="B373" s="623" t="s">
        <v>3524</v>
      </c>
      <c r="C373" s="624" t="s">
        <v>9562</v>
      </c>
      <c r="D373" s="625" t="s">
        <v>9563</v>
      </c>
      <c r="E373" s="625">
        <v>2.0</v>
      </c>
      <c r="F373" s="625" t="s">
        <v>3308</v>
      </c>
      <c r="G373" s="626" t="s">
        <v>3657</v>
      </c>
      <c r="H373" s="627"/>
      <c r="I373" s="625"/>
      <c r="J373" s="627"/>
      <c r="K373" s="627"/>
      <c r="L373" s="627"/>
      <c r="M373" s="624" t="s">
        <v>7333</v>
      </c>
      <c r="N373" s="628"/>
      <c r="O373" s="629"/>
      <c r="P373" s="630" t="s">
        <v>9476</v>
      </c>
      <c r="Q373" s="627"/>
      <c r="R373" s="631">
        <v>19.6</v>
      </c>
      <c r="S373" s="632"/>
      <c r="T373" s="633">
        <v>26.0</v>
      </c>
      <c r="U373" s="633">
        <v>26.0</v>
      </c>
      <c r="V373" s="634">
        <f t="array" ref="V373">_xlfn.XLOOKUP(T373, СПР.МОНТ[AWG], СПР.МОНТ[ГОСТ], "")</f>
        <v>0.12</v>
      </c>
      <c r="W373" s="634">
        <f t="array" ref="W373">_xlfn.XLOOKUP(U373, СПР.МОНТ[AWG], СПР.МОНТ[ГОСТ], "")</f>
        <v>0.12</v>
      </c>
      <c r="X373" s="632">
        <v>0.8</v>
      </c>
      <c r="Y373" s="632">
        <v>1.5</v>
      </c>
      <c r="Z373" s="632" t="s">
        <v>7402</v>
      </c>
      <c r="AA373" s="632">
        <v>3.0</v>
      </c>
      <c r="AB373" s="635" t="s">
        <v>7405</v>
      </c>
      <c r="AC373" s="664" t="s">
        <v>7406</v>
      </c>
      <c r="AD373" s="280"/>
      <c r="AE373" s="280"/>
      <c r="AF373" s="280"/>
      <c r="AG373" s="280"/>
      <c r="AH373" s="280"/>
      <c r="AI373" s="280"/>
      <c r="AJ373" s="280"/>
      <c r="AK373" s="280"/>
      <c r="AL373" s="280"/>
      <c r="AM373" s="280"/>
      <c r="AN373" s="280"/>
    </row>
    <row r="374">
      <c r="A374" s="622" t="s">
        <v>7047</v>
      </c>
      <c r="B374" s="623" t="s">
        <v>3524</v>
      </c>
      <c r="C374" s="624" t="s">
        <v>9562</v>
      </c>
      <c r="D374" s="625" t="s">
        <v>9563</v>
      </c>
      <c r="E374" s="625">
        <v>2.0</v>
      </c>
      <c r="F374" s="625" t="s">
        <v>3308</v>
      </c>
      <c r="G374" s="626" t="s">
        <v>3657</v>
      </c>
      <c r="H374" s="627"/>
      <c r="I374" s="625"/>
      <c r="J374" s="627"/>
      <c r="K374" s="627"/>
      <c r="L374" s="627"/>
      <c r="M374" s="624" t="s">
        <v>7333</v>
      </c>
      <c r="N374" s="628"/>
      <c r="O374" s="629"/>
      <c r="P374" s="630" t="s">
        <v>9557</v>
      </c>
      <c r="Q374" s="627"/>
      <c r="R374" s="631">
        <v>9.8</v>
      </c>
      <c r="S374" s="632"/>
      <c r="T374" s="633">
        <v>28.0</v>
      </c>
      <c r="U374" s="633">
        <v>28.0</v>
      </c>
      <c r="V374" s="634">
        <f t="array" ref="V374">_xlfn.XLOOKUP(T374, СПР.МОНТ[AWG], СПР.МОНТ[ГОСТ], "")</f>
        <v>0.08</v>
      </c>
      <c r="W374" s="634">
        <f t="array" ref="W374">_xlfn.XLOOKUP(U374, СПР.МОНТ[AWG], СПР.МОНТ[ГОСТ], "")</f>
        <v>0.08</v>
      </c>
      <c r="X374" s="632">
        <v>0.8</v>
      </c>
      <c r="Y374" s="632">
        <v>1.5</v>
      </c>
      <c r="Z374" s="632" t="s">
        <v>7402</v>
      </c>
      <c r="AA374" s="632">
        <v>3.0</v>
      </c>
      <c r="AB374" s="635" t="s">
        <v>7405</v>
      </c>
      <c r="AC374" s="664" t="s">
        <v>7406</v>
      </c>
      <c r="AD374" s="280"/>
      <c r="AE374" s="280"/>
      <c r="AF374" s="280"/>
      <c r="AG374" s="280"/>
      <c r="AH374" s="280"/>
      <c r="AI374" s="280"/>
      <c r="AJ374" s="280"/>
      <c r="AK374" s="280"/>
      <c r="AL374" s="280"/>
      <c r="AM374" s="280"/>
      <c r="AN374" s="280"/>
    </row>
    <row r="375">
      <c r="A375" s="622" t="s">
        <v>7047</v>
      </c>
      <c r="B375" s="623" t="s">
        <v>3524</v>
      </c>
      <c r="C375" s="624" t="s">
        <v>3688</v>
      </c>
      <c r="D375" s="625" t="s">
        <v>3687</v>
      </c>
      <c r="E375" s="625">
        <v>2.0</v>
      </c>
      <c r="F375" s="625" t="s">
        <v>3308</v>
      </c>
      <c r="G375" s="626" t="s">
        <v>3689</v>
      </c>
      <c r="H375" s="627"/>
      <c r="I375" s="625"/>
      <c r="J375" s="625"/>
      <c r="K375" s="625"/>
      <c r="L375" s="625"/>
      <c r="M375" s="624" t="s">
        <v>7357</v>
      </c>
      <c r="N375" s="628"/>
      <c r="O375" s="629"/>
      <c r="P375" s="630" t="s">
        <v>9458</v>
      </c>
      <c r="Q375" s="627"/>
      <c r="R375" s="631">
        <v>39.2</v>
      </c>
      <c r="S375" s="632"/>
      <c r="T375" s="633">
        <v>22.0</v>
      </c>
      <c r="U375" s="633">
        <v>22.0</v>
      </c>
      <c r="V375" s="634">
        <f t="array" ref="V375">_xlfn.XLOOKUP(T375, СПР.МОНТ[AWG], СПР.МОНТ[ГОСТ], "")</f>
        <v>0.35</v>
      </c>
      <c r="W375" s="634">
        <f t="array" ref="W375">_xlfn.XLOOKUP(U375, СПР.МОНТ[AWG], СПР.МОНТ[ГОСТ], "")</f>
        <v>0.35</v>
      </c>
      <c r="X375" s="632">
        <v>1.0</v>
      </c>
      <c r="Y375" s="632">
        <v>1.5</v>
      </c>
      <c r="Z375" s="632" t="s">
        <v>7402</v>
      </c>
      <c r="AA375" s="632">
        <v>3.0</v>
      </c>
      <c r="AB375" s="635" t="s">
        <v>7407</v>
      </c>
      <c r="AC375" s="664" t="s">
        <v>7408</v>
      </c>
      <c r="AD375" s="280"/>
      <c r="AE375" s="280"/>
      <c r="AF375" s="280"/>
      <c r="AG375" s="280"/>
      <c r="AH375" s="280"/>
      <c r="AI375" s="280"/>
      <c r="AJ375" s="280"/>
      <c r="AK375" s="280"/>
      <c r="AL375" s="280"/>
      <c r="AM375" s="280"/>
      <c r="AN375" s="280"/>
    </row>
    <row r="376">
      <c r="A376" s="622" t="s">
        <v>7047</v>
      </c>
      <c r="B376" s="623" t="s">
        <v>3524</v>
      </c>
      <c r="C376" s="624" t="s">
        <v>3688</v>
      </c>
      <c r="D376" s="625" t="s">
        <v>3687</v>
      </c>
      <c r="E376" s="625">
        <v>2.0</v>
      </c>
      <c r="F376" s="625" t="s">
        <v>3308</v>
      </c>
      <c r="G376" s="626" t="s">
        <v>3689</v>
      </c>
      <c r="H376" s="627"/>
      <c r="I376" s="625"/>
      <c r="J376" s="627"/>
      <c r="K376" s="627"/>
      <c r="L376" s="627"/>
      <c r="M376" s="624" t="s">
        <v>7357</v>
      </c>
      <c r="N376" s="628"/>
      <c r="O376" s="629"/>
      <c r="P376" s="630" t="s">
        <v>9459</v>
      </c>
      <c r="Q376" s="627"/>
      <c r="R376" s="631">
        <v>29.4</v>
      </c>
      <c r="S376" s="632"/>
      <c r="T376" s="633">
        <v>24.0</v>
      </c>
      <c r="U376" s="633">
        <v>24.0</v>
      </c>
      <c r="V376" s="634">
        <f t="array" ref="V376">_xlfn.XLOOKUP(T376, СПР.МОНТ[AWG], СПР.МОНТ[ГОСТ], "")</f>
        <v>0.2</v>
      </c>
      <c r="W376" s="634">
        <f t="array" ref="W376">_xlfn.XLOOKUP(U376, СПР.МОНТ[AWG], СПР.МОНТ[ГОСТ], "")</f>
        <v>0.2</v>
      </c>
      <c r="X376" s="632">
        <v>1.0</v>
      </c>
      <c r="Y376" s="632">
        <v>1.5</v>
      </c>
      <c r="Z376" s="632" t="s">
        <v>7402</v>
      </c>
      <c r="AA376" s="632">
        <v>3.0</v>
      </c>
      <c r="AB376" s="635" t="s">
        <v>7407</v>
      </c>
      <c r="AC376" s="664" t="s">
        <v>7408</v>
      </c>
      <c r="AD376" s="280"/>
      <c r="AE376" s="280"/>
      <c r="AF376" s="280"/>
      <c r="AG376" s="280"/>
      <c r="AH376" s="280"/>
      <c r="AI376" s="280"/>
      <c r="AJ376" s="280"/>
      <c r="AK376" s="280"/>
      <c r="AL376" s="280"/>
      <c r="AM376" s="280"/>
      <c r="AN376" s="280"/>
    </row>
    <row r="377">
      <c r="A377" s="622" t="s">
        <v>7047</v>
      </c>
      <c r="B377" s="623" t="s">
        <v>3524</v>
      </c>
      <c r="C377" s="624" t="s">
        <v>3688</v>
      </c>
      <c r="D377" s="625" t="s">
        <v>3687</v>
      </c>
      <c r="E377" s="625">
        <v>2.0</v>
      </c>
      <c r="F377" s="625" t="s">
        <v>3308</v>
      </c>
      <c r="G377" s="626" t="s">
        <v>3689</v>
      </c>
      <c r="H377" s="627"/>
      <c r="I377" s="625"/>
      <c r="J377" s="627"/>
      <c r="K377" s="627"/>
      <c r="L377" s="627"/>
      <c r="M377" s="624" t="s">
        <v>7357</v>
      </c>
      <c r="N377" s="628"/>
      <c r="O377" s="629"/>
      <c r="P377" s="630" t="s">
        <v>9495</v>
      </c>
      <c r="Q377" s="627"/>
      <c r="R377" s="631">
        <v>19.6</v>
      </c>
      <c r="S377" s="632"/>
      <c r="T377" s="633">
        <v>26.0</v>
      </c>
      <c r="U377" s="633">
        <v>26.0</v>
      </c>
      <c r="V377" s="634">
        <f t="array" ref="V377">_xlfn.XLOOKUP(T377, СПР.МОНТ[AWG], СПР.МОНТ[ГОСТ], "")</f>
        <v>0.12</v>
      </c>
      <c r="W377" s="634">
        <f t="array" ref="W377">_xlfn.XLOOKUP(U377, СПР.МОНТ[AWG], СПР.МОНТ[ГОСТ], "")</f>
        <v>0.12</v>
      </c>
      <c r="X377" s="632">
        <v>1.0</v>
      </c>
      <c r="Y377" s="632">
        <v>1.5</v>
      </c>
      <c r="Z377" s="632" t="s">
        <v>7402</v>
      </c>
      <c r="AA377" s="632">
        <v>3.0</v>
      </c>
      <c r="AB377" s="635" t="s">
        <v>7407</v>
      </c>
      <c r="AC377" s="664" t="s">
        <v>7408</v>
      </c>
      <c r="AD377" s="280"/>
      <c r="AE377" s="280"/>
      <c r="AF377" s="280"/>
      <c r="AG377" s="280"/>
      <c r="AH377" s="280"/>
      <c r="AI377" s="280"/>
      <c r="AJ377" s="280"/>
      <c r="AK377" s="280"/>
      <c r="AL377" s="280"/>
      <c r="AM377" s="280"/>
      <c r="AN377" s="280"/>
    </row>
    <row r="378">
      <c r="A378" s="622" t="s">
        <v>7047</v>
      </c>
      <c r="B378" s="623" t="s">
        <v>3524</v>
      </c>
      <c r="C378" s="624" t="s">
        <v>3688</v>
      </c>
      <c r="D378" s="625" t="s">
        <v>3687</v>
      </c>
      <c r="E378" s="625">
        <v>2.0</v>
      </c>
      <c r="F378" s="625" t="s">
        <v>3308</v>
      </c>
      <c r="G378" s="626" t="s">
        <v>3691</v>
      </c>
      <c r="H378" s="627"/>
      <c r="I378" s="625"/>
      <c r="J378" s="625"/>
      <c r="K378" s="625"/>
      <c r="L378" s="625"/>
      <c r="M378" s="624" t="s">
        <v>7357</v>
      </c>
      <c r="N378" s="628"/>
      <c r="O378" s="629"/>
      <c r="P378" s="630" t="s">
        <v>9564</v>
      </c>
      <c r="Q378" s="627"/>
      <c r="R378" s="631">
        <v>29.4</v>
      </c>
      <c r="S378" s="632"/>
      <c r="T378" s="633">
        <v>24.0</v>
      </c>
      <c r="U378" s="633">
        <v>24.0</v>
      </c>
      <c r="V378" s="634">
        <f t="array" ref="V378">_xlfn.XLOOKUP(T378, СПР.МОНТ[AWG], СПР.МОНТ[ГОСТ], "")</f>
        <v>0.2</v>
      </c>
      <c r="W378" s="634">
        <f t="array" ref="W378">_xlfn.XLOOKUP(U378, СПР.МОНТ[AWG], СПР.МОНТ[ГОСТ], "")</f>
        <v>0.2</v>
      </c>
      <c r="X378" s="632">
        <v>0.8</v>
      </c>
      <c r="Y378" s="632">
        <v>1.5</v>
      </c>
      <c r="Z378" s="632" t="s">
        <v>7402</v>
      </c>
      <c r="AA378" s="632">
        <v>3.0</v>
      </c>
      <c r="AB378" s="635" t="s">
        <v>7409</v>
      </c>
      <c r="AC378" s="664" t="s">
        <v>7410</v>
      </c>
      <c r="AD378" s="280"/>
      <c r="AE378" s="280"/>
      <c r="AF378" s="280"/>
      <c r="AG378" s="280"/>
      <c r="AH378" s="280"/>
      <c r="AI378" s="280"/>
      <c r="AJ378" s="280"/>
      <c r="AK378" s="280"/>
      <c r="AL378" s="280"/>
      <c r="AM378" s="280"/>
      <c r="AN378" s="280"/>
    </row>
    <row r="379">
      <c r="A379" s="622" t="s">
        <v>7047</v>
      </c>
      <c r="B379" s="623" t="s">
        <v>3524</v>
      </c>
      <c r="C379" s="624" t="s">
        <v>3688</v>
      </c>
      <c r="D379" s="625" t="s">
        <v>3687</v>
      </c>
      <c r="E379" s="625">
        <v>2.0</v>
      </c>
      <c r="F379" s="625" t="s">
        <v>3308</v>
      </c>
      <c r="G379" s="626" t="s">
        <v>3691</v>
      </c>
      <c r="H379" s="627"/>
      <c r="I379" s="625"/>
      <c r="J379" s="627"/>
      <c r="K379" s="627"/>
      <c r="L379" s="627"/>
      <c r="M379" s="624" t="s">
        <v>7357</v>
      </c>
      <c r="N379" s="628"/>
      <c r="O379" s="629"/>
      <c r="P379" s="630" t="s">
        <v>9496</v>
      </c>
      <c r="Q379" s="627"/>
      <c r="R379" s="631">
        <v>19.6</v>
      </c>
      <c r="S379" s="632"/>
      <c r="T379" s="633">
        <v>26.0</v>
      </c>
      <c r="U379" s="633">
        <v>26.0</v>
      </c>
      <c r="V379" s="634">
        <f t="array" ref="V379">_xlfn.XLOOKUP(T379, СПР.МОНТ[AWG], СПР.МОНТ[ГОСТ], "")</f>
        <v>0.12</v>
      </c>
      <c r="W379" s="634">
        <f t="array" ref="W379">_xlfn.XLOOKUP(U379, СПР.МОНТ[AWG], СПР.МОНТ[ГОСТ], "")</f>
        <v>0.12</v>
      </c>
      <c r="X379" s="632">
        <v>0.8</v>
      </c>
      <c r="Y379" s="632">
        <v>1.5</v>
      </c>
      <c r="Z379" s="632" t="s">
        <v>7402</v>
      </c>
      <c r="AA379" s="632">
        <v>3.0</v>
      </c>
      <c r="AB379" s="635" t="s">
        <v>7409</v>
      </c>
      <c r="AC379" s="664" t="s">
        <v>7410</v>
      </c>
      <c r="AD379" s="280"/>
      <c r="AE379" s="280"/>
      <c r="AF379" s="280"/>
      <c r="AG379" s="280"/>
      <c r="AH379" s="280"/>
      <c r="AI379" s="280"/>
      <c r="AJ379" s="280"/>
      <c r="AK379" s="280"/>
      <c r="AL379" s="280"/>
      <c r="AM379" s="280"/>
      <c r="AN379" s="280"/>
    </row>
    <row r="380">
      <c r="A380" s="622" t="s">
        <v>7047</v>
      </c>
      <c r="B380" s="623" t="s">
        <v>3524</v>
      </c>
      <c r="C380" s="624" t="s">
        <v>3688</v>
      </c>
      <c r="D380" s="625" t="s">
        <v>3687</v>
      </c>
      <c r="E380" s="625">
        <v>2.0</v>
      </c>
      <c r="F380" s="625" t="s">
        <v>3308</v>
      </c>
      <c r="G380" s="626" t="s">
        <v>3691</v>
      </c>
      <c r="H380" s="627"/>
      <c r="I380" s="625"/>
      <c r="J380" s="627"/>
      <c r="K380" s="627"/>
      <c r="L380" s="627"/>
      <c r="M380" s="624" t="s">
        <v>7357</v>
      </c>
      <c r="N380" s="628"/>
      <c r="O380" s="629"/>
      <c r="P380" s="630" t="s">
        <v>9474</v>
      </c>
      <c r="Q380" s="627"/>
      <c r="R380" s="631">
        <v>9.8</v>
      </c>
      <c r="S380" s="632"/>
      <c r="T380" s="633">
        <v>28.0</v>
      </c>
      <c r="U380" s="633">
        <v>28.0</v>
      </c>
      <c r="V380" s="634">
        <f t="array" ref="V380">_xlfn.XLOOKUP(T380, СПР.МОНТ[AWG], СПР.МОНТ[ГОСТ], "")</f>
        <v>0.08</v>
      </c>
      <c r="W380" s="634">
        <f t="array" ref="W380">_xlfn.XLOOKUP(U380, СПР.МОНТ[AWG], СПР.МОНТ[ГОСТ], "")</f>
        <v>0.08</v>
      </c>
      <c r="X380" s="632">
        <v>0.8</v>
      </c>
      <c r="Y380" s="632">
        <v>1.5</v>
      </c>
      <c r="Z380" s="632" t="s">
        <v>7402</v>
      </c>
      <c r="AA380" s="632">
        <v>3.0</v>
      </c>
      <c r="AB380" s="635" t="s">
        <v>7409</v>
      </c>
      <c r="AC380" s="664" t="s">
        <v>7410</v>
      </c>
      <c r="AD380" s="280"/>
      <c r="AE380" s="280"/>
      <c r="AF380" s="280"/>
      <c r="AG380" s="280"/>
      <c r="AH380" s="280"/>
      <c r="AI380" s="280"/>
      <c r="AJ380" s="280"/>
      <c r="AK380" s="280"/>
      <c r="AL380" s="280"/>
      <c r="AM380" s="280"/>
      <c r="AN380" s="280"/>
    </row>
    <row r="381">
      <c r="A381" s="622" t="s">
        <v>7047</v>
      </c>
      <c r="B381" s="623" t="s">
        <v>3524</v>
      </c>
      <c r="C381" s="624" t="s">
        <v>3775</v>
      </c>
      <c r="D381" s="625" t="s">
        <v>3774</v>
      </c>
      <c r="E381" s="625">
        <v>2.0</v>
      </c>
      <c r="F381" s="625" t="s">
        <v>3308</v>
      </c>
      <c r="G381" s="626" t="s">
        <v>3776</v>
      </c>
      <c r="H381" s="627"/>
      <c r="I381" s="625"/>
      <c r="J381" s="625"/>
      <c r="K381" s="625"/>
      <c r="L381" s="625"/>
      <c r="M381" s="624"/>
      <c r="N381" s="628"/>
      <c r="O381" s="629"/>
      <c r="P381" s="630" t="s">
        <v>9565</v>
      </c>
      <c r="Q381" s="627"/>
      <c r="R381" s="631">
        <v>90.0</v>
      </c>
      <c r="S381" s="632"/>
      <c r="T381" s="633">
        <v>20.0</v>
      </c>
      <c r="U381" s="633">
        <v>20.0</v>
      </c>
      <c r="V381" s="634">
        <f t="array" ref="V381">_xlfn.XLOOKUP(T381, СПР.МОНТ[AWG], СПР.МОНТ[ГОСТ], "")</f>
        <v>0.5</v>
      </c>
      <c r="W381" s="634">
        <f t="array" ref="W381">_xlfn.XLOOKUP(U381, СПР.МОНТ[AWG], СПР.МОНТ[ГОСТ], "")</f>
        <v>0.5</v>
      </c>
      <c r="X381" s="632">
        <v>1.0</v>
      </c>
      <c r="Y381" s="632">
        <v>1.3</v>
      </c>
      <c r="Z381" s="632" t="s">
        <v>7424</v>
      </c>
      <c r="AA381" s="632">
        <v>3.0</v>
      </c>
      <c r="AB381" s="635" t="s">
        <v>7425</v>
      </c>
      <c r="AC381" s="664" t="s">
        <v>7426</v>
      </c>
      <c r="AD381" s="280"/>
      <c r="AE381" s="280"/>
      <c r="AF381" s="280"/>
      <c r="AG381" s="280"/>
      <c r="AH381" s="280"/>
      <c r="AI381" s="280"/>
      <c r="AJ381" s="280"/>
      <c r="AK381" s="280"/>
      <c r="AL381" s="280"/>
      <c r="AM381" s="280"/>
      <c r="AN381" s="280"/>
    </row>
    <row r="382">
      <c r="A382" s="622" t="s">
        <v>7047</v>
      </c>
      <c r="B382" s="623" t="s">
        <v>3524</v>
      </c>
      <c r="C382" s="624" t="s">
        <v>3775</v>
      </c>
      <c r="D382" s="625" t="s">
        <v>3774</v>
      </c>
      <c r="E382" s="625">
        <v>2.0</v>
      </c>
      <c r="F382" s="625" t="s">
        <v>3308</v>
      </c>
      <c r="G382" s="626" t="s">
        <v>3776</v>
      </c>
      <c r="H382" s="627"/>
      <c r="I382" s="625"/>
      <c r="J382" s="627"/>
      <c r="K382" s="627"/>
      <c r="L382" s="627"/>
      <c r="M382" s="624"/>
      <c r="N382" s="628"/>
      <c r="O382" s="629"/>
      <c r="P382" s="630" t="s">
        <v>9566</v>
      </c>
      <c r="Q382" s="627"/>
      <c r="R382" s="631">
        <v>69.0</v>
      </c>
      <c r="S382" s="632"/>
      <c r="T382" s="633">
        <v>22.0</v>
      </c>
      <c r="U382" s="633">
        <v>22.0</v>
      </c>
      <c r="V382" s="634">
        <f t="array" ref="V382">_xlfn.XLOOKUP(T382, СПР.МОНТ[AWG], СПР.МОНТ[ГОСТ], "")</f>
        <v>0.35</v>
      </c>
      <c r="W382" s="634">
        <f t="array" ref="W382">_xlfn.XLOOKUP(U382, СПР.МОНТ[AWG], СПР.МОНТ[ГОСТ], "")</f>
        <v>0.35</v>
      </c>
      <c r="X382" s="632">
        <v>1.0</v>
      </c>
      <c r="Y382" s="632">
        <v>1.3</v>
      </c>
      <c r="Z382" s="632" t="s">
        <v>7424</v>
      </c>
      <c r="AA382" s="632">
        <v>3.0</v>
      </c>
      <c r="AB382" s="635" t="s">
        <v>7425</v>
      </c>
      <c r="AC382" s="664" t="s">
        <v>7426</v>
      </c>
      <c r="AD382" s="280"/>
      <c r="AE382" s="280"/>
      <c r="AF382" s="280"/>
      <c r="AG382" s="280"/>
      <c r="AH382" s="280"/>
      <c r="AI382" s="280"/>
      <c r="AJ382" s="280"/>
      <c r="AK382" s="280"/>
      <c r="AL382" s="280"/>
      <c r="AM382" s="280"/>
      <c r="AN382" s="280"/>
    </row>
    <row r="383">
      <c r="A383" s="622" t="s">
        <v>7047</v>
      </c>
      <c r="B383" s="641" t="s">
        <v>3524</v>
      </c>
      <c r="C383" s="685" t="s">
        <v>3775</v>
      </c>
      <c r="D383" s="622" t="s">
        <v>3774</v>
      </c>
      <c r="E383" s="622">
        <v>2.0</v>
      </c>
      <c r="F383" s="622" t="s">
        <v>3308</v>
      </c>
      <c r="G383" s="626" t="s">
        <v>3780</v>
      </c>
      <c r="H383" s="627"/>
      <c r="I383" s="625"/>
      <c r="J383" s="625"/>
      <c r="K383" s="625"/>
      <c r="L383" s="625"/>
      <c r="M383" s="624"/>
      <c r="N383" s="628"/>
      <c r="O383" s="629"/>
      <c r="P383" s="680"/>
      <c r="Q383" s="627"/>
      <c r="R383" s="632"/>
      <c r="S383" s="632"/>
      <c r="T383" s="633">
        <v>28.0</v>
      </c>
      <c r="U383" s="633">
        <v>26.0</v>
      </c>
      <c r="V383" s="634">
        <f t="array" ref="V383">_xlfn.XLOOKUP(T383, СПР.МОНТ[AWG], СПР.МОНТ[ГОСТ], "")</f>
        <v>0.08</v>
      </c>
      <c r="W383" s="634">
        <f t="array" ref="W383">_xlfn.XLOOKUP(U383, СПР.МОНТ[AWG], СПР.МОНТ[ГОСТ], "")</f>
        <v>0.12</v>
      </c>
      <c r="X383" s="631">
        <v>1.0</v>
      </c>
      <c r="Y383" s="631">
        <v>1.3</v>
      </c>
      <c r="Z383" s="631" t="s">
        <v>7424</v>
      </c>
      <c r="AA383" s="631">
        <v>3.0</v>
      </c>
      <c r="AB383" s="635" t="s">
        <v>7427</v>
      </c>
      <c r="AC383" s="664"/>
      <c r="AD383" s="280"/>
      <c r="AE383" s="280"/>
      <c r="AF383" s="280"/>
      <c r="AG383" s="280"/>
      <c r="AH383" s="280"/>
      <c r="AI383" s="280"/>
      <c r="AJ383" s="280"/>
      <c r="AK383" s="280"/>
      <c r="AL383" s="280"/>
      <c r="AM383" s="280"/>
      <c r="AN383" s="280"/>
    </row>
    <row r="384">
      <c r="A384" s="622" t="s">
        <v>7047</v>
      </c>
      <c r="B384" s="641" t="s">
        <v>3524</v>
      </c>
      <c r="C384" s="685" t="s">
        <v>3775</v>
      </c>
      <c r="D384" s="622" t="s">
        <v>3774</v>
      </c>
      <c r="E384" s="622">
        <v>2.0</v>
      </c>
      <c r="F384" s="622" t="s">
        <v>3308</v>
      </c>
      <c r="G384" s="626" t="s">
        <v>3782</v>
      </c>
      <c r="H384" s="627"/>
      <c r="I384" s="625"/>
      <c r="J384" s="625"/>
      <c r="K384" s="625"/>
      <c r="L384" s="625"/>
      <c r="M384" s="624"/>
      <c r="N384" s="628"/>
      <c r="O384" s="629"/>
      <c r="P384" s="680"/>
      <c r="Q384" s="627"/>
      <c r="R384" s="632"/>
      <c r="S384" s="632"/>
      <c r="T384" s="633">
        <v>28.0</v>
      </c>
      <c r="U384" s="633">
        <v>26.0</v>
      </c>
      <c r="V384" s="634">
        <f t="array" ref="V384">_xlfn.XLOOKUP(T384, СПР.МОНТ[AWG], СПР.МОНТ[ГОСТ], "")</f>
        <v>0.08</v>
      </c>
      <c r="W384" s="634">
        <f t="array" ref="W384">_xlfn.XLOOKUP(U384, СПР.МОНТ[AWG], СПР.МОНТ[ГОСТ], "")</f>
        <v>0.12</v>
      </c>
      <c r="X384" s="631">
        <v>1.0</v>
      </c>
      <c r="Y384" s="631">
        <v>1.3</v>
      </c>
      <c r="Z384" s="631" t="s">
        <v>7424</v>
      </c>
      <c r="AA384" s="631">
        <v>3.0</v>
      </c>
      <c r="AB384" s="635" t="s">
        <v>7429</v>
      </c>
      <c r="AC384" s="664"/>
      <c r="AD384" s="280"/>
      <c r="AE384" s="280"/>
      <c r="AF384" s="280"/>
      <c r="AG384" s="280"/>
      <c r="AH384" s="280"/>
      <c r="AI384" s="280"/>
      <c r="AJ384" s="280"/>
      <c r="AK384" s="280"/>
      <c r="AL384" s="280"/>
      <c r="AM384" s="280"/>
      <c r="AN384" s="280"/>
    </row>
    <row r="385">
      <c r="A385" s="622" t="s">
        <v>7047</v>
      </c>
      <c r="B385" s="623" t="s">
        <v>3885</v>
      </c>
      <c r="C385" s="624" t="s">
        <v>4113</v>
      </c>
      <c r="D385" s="625">
        <v>87421.0</v>
      </c>
      <c r="E385" s="625">
        <v>1.5</v>
      </c>
      <c r="F385" s="625" t="s">
        <v>3308</v>
      </c>
      <c r="G385" s="626" t="s">
        <v>7939</v>
      </c>
      <c r="H385" s="627">
        <v>8.742101E8</v>
      </c>
      <c r="I385" s="625"/>
      <c r="J385" s="625"/>
      <c r="K385" s="625"/>
      <c r="L385" s="625"/>
      <c r="M385" s="632" t="s">
        <v>4115</v>
      </c>
      <c r="N385" s="628"/>
      <c r="O385" s="629"/>
      <c r="P385" s="630" t="s">
        <v>9475</v>
      </c>
      <c r="Q385" s="622">
        <v>1.4</v>
      </c>
      <c r="R385" s="631">
        <v>29.4</v>
      </c>
      <c r="S385" s="632"/>
      <c r="T385" s="639">
        <v>24.0</v>
      </c>
      <c r="U385" s="639">
        <v>24.0</v>
      </c>
      <c r="V385" s="634">
        <f t="array" ref="V385">_xlfn.XLOOKUP(T385, СПР.МОНТ[AWG], СПР.МОНТ[ГОСТ], "")</f>
        <v>0.2</v>
      </c>
      <c r="W385" s="634">
        <f t="array" ref="W385">_xlfn.XLOOKUP(U385, СПР.МОНТ[AWG], СПР.МОНТ[ГОСТ], "")</f>
        <v>0.2</v>
      </c>
      <c r="X385" s="632">
        <v>0.9</v>
      </c>
      <c r="Y385" s="632">
        <v>1.2</v>
      </c>
      <c r="Z385" s="632" t="s">
        <v>7223</v>
      </c>
      <c r="AA385" s="632">
        <v>2.5</v>
      </c>
      <c r="AB385" s="635" t="s">
        <v>7941</v>
      </c>
      <c r="AC385" s="664" t="s">
        <v>7942</v>
      </c>
      <c r="AD385" s="280"/>
      <c r="AE385" s="280"/>
      <c r="AF385" s="280"/>
      <c r="AG385" s="280"/>
      <c r="AH385" s="280"/>
      <c r="AI385" s="280"/>
      <c r="AJ385" s="280"/>
      <c r="AK385" s="280"/>
      <c r="AL385" s="280"/>
      <c r="AM385" s="280"/>
      <c r="AN385" s="280"/>
    </row>
    <row r="386">
      <c r="A386" s="622" t="s">
        <v>7047</v>
      </c>
      <c r="B386" s="623" t="s">
        <v>3885</v>
      </c>
      <c r="C386" s="624" t="s">
        <v>4113</v>
      </c>
      <c r="D386" s="625">
        <v>87421.0</v>
      </c>
      <c r="E386" s="625">
        <v>1.5</v>
      </c>
      <c r="F386" s="625" t="s">
        <v>3308</v>
      </c>
      <c r="G386" s="626" t="s">
        <v>7939</v>
      </c>
      <c r="H386" s="627">
        <v>8.742101E8</v>
      </c>
      <c r="I386" s="625"/>
      <c r="J386" s="627"/>
      <c r="K386" s="627"/>
      <c r="L386" s="627"/>
      <c r="M386" s="632" t="s">
        <v>4115</v>
      </c>
      <c r="N386" s="628"/>
      <c r="O386" s="629"/>
      <c r="P386" s="630" t="s">
        <v>9546</v>
      </c>
      <c r="Q386" s="622">
        <v>1.24</v>
      </c>
      <c r="R386" s="631">
        <v>19.6</v>
      </c>
      <c r="S386" s="632"/>
      <c r="T386" s="639">
        <v>26.0</v>
      </c>
      <c r="U386" s="639">
        <v>26.0</v>
      </c>
      <c r="V386" s="634">
        <f t="array" ref="V386">_xlfn.XLOOKUP(T386, СПР.МОНТ[AWG], СПР.МОНТ[ГОСТ], "")</f>
        <v>0.12</v>
      </c>
      <c r="W386" s="634">
        <f t="array" ref="W386">_xlfn.XLOOKUP(U386, СПР.МОНТ[AWG], СПР.МОНТ[ГОСТ], "")</f>
        <v>0.12</v>
      </c>
      <c r="X386" s="632">
        <v>0.9</v>
      </c>
      <c r="Y386" s="632">
        <v>1.2</v>
      </c>
      <c r="Z386" s="632" t="s">
        <v>7223</v>
      </c>
      <c r="AA386" s="632">
        <v>2.5</v>
      </c>
      <c r="AB386" s="635" t="s">
        <v>7941</v>
      </c>
      <c r="AC386" s="664" t="s">
        <v>7942</v>
      </c>
      <c r="AD386" s="280"/>
      <c r="AE386" s="280"/>
      <c r="AF386" s="280"/>
      <c r="AG386" s="280"/>
      <c r="AH386" s="280"/>
      <c r="AI386" s="280"/>
      <c r="AJ386" s="280"/>
      <c r="AK386" s="280"/>
      <c r="AL386" s="280"/>
      <c r="AM386" s="280"/>
      <c r="AN386" s="280"/>
    </row>
    <row r="387">
      <c r="A387" s="622" t="s">
        <v>7047</v>
      </c>
      <c r="B387" s="623" t="s">
        <v>3885</v>
      </c>
      <c r="C387" s="624" t="s">
        <v>4226</v>
      </c>
      <c r="D387" s="625">
        <v>502579.0</v>
      </c>
      <c r="E387" s="625">
        <v>1.5</v>
      </c>
      <c r="F387" s="625" t="s">
        <v>3308</v>
      </c>
      <c r="G387" s="626" t="s">
        <v>7663</v>
      </c>
      <c r="H387" s="627">
        <v>5.0257901E9</v>
      </c>
      <c r="I387" s="625"/>
      <c r="J387" s="625"/>
      <c r="K387" s="625"/>
      <c r="L387" s="625"/>
      <c r="M387" s="632" t="s">
        <v>4239</v>
      </c>
      <c r="N387" s="628"/>
      <c r="O387" s="629"/>
      <c r="P387" s="630" t="s">
        <v>9481</v>
      </c>
      <c r="Q387" s="622">
        <v>1.6</v>
      </c>
      <c r="R387" s="631">
        <v>29.4</v>
      </c>
      <c r="S387" s="632"/>
      <c r="T387" s="639">
        <v>24.0</v>
      </c>
      <c r="U387" s="639">
        <v>24.0</v>
      </c>
      <c r="V387" s="634">
        <f t="array" ref="V387">_xlfn.XLOOKUP(T387, СПР.МОНТ[AWG], СПР.МОНТ[ГОСТ], "")</f>
        <v>0.2</v>
      </c>
      <c r="W387" s="634">
        <f t="array" ref="W387">_xlfn.XLOOKUP(U387, СПР.МОНТ[AWG], СПР.МОНТ[ГОСТ], "")</f>
        <v>0.2</v>
      </c>
      <c r="X387" s="632">
        <v>0.8</v>
      </c>
      <c r="Y387" s="632">
        <v>1.2</v>
      </c>
      <c r="Z387" s="632" t="s">
        <v>7402</v>
      </c>
      <c r="AA387" s="632">
        <v>2.0</v>
      </c>
      <c r="AB387" s="635" t="s">
        <v>7665</v>
      </c>
      <c r="AC387" s="664" t="s">
        <v>7666</v>
      </c>
      <c r="AD387" s="280"/>
      <c r="AE387" s="280"/>
      <c r="AF387" s="280"/>
      <c r="AG387" s="280"/>
      <c r="AH387" s="280"/>
      <c r="AI387" s="280"/>
      <c r="AJ387" s="280"/>
      <c r="AK387" s="280"/>
      <c r="AL387" s="280"/>
      <c r="AM387" s="280"/>
      <c r="AN387" s="280"/>
    </row>
    <row r="388">
      <c r="A388" s="622" t="s">
        <v>7047</v>
      </c>
      <c r="B388" s="623" t="s">
        <v>3885</v>
      </c>
      <c r="C388" s="624" t="s">
        <v>4226</v>
      </c>
      <c r="D388" s="625">
        <v>502579.0</v>
      </c>
      <c r="E388" s="625">
        <v>1.5</v>
      </c>
      <c r="F388" s="625" t="s">
        <v>3308</v>
      </c>
      <c r="G388" s="626" t="s">
        <v>7663</v>
      </c>
      <c r="H388" s="627">
        <v>5.0257901E9</v>
      </c>
      <c r="I388" s="625"/>
      <c r="J388" s="627"/>
      <c r="K388" s="627"/>
      <c r="L388" s="627"/>
      <c r="M388" s="632" t="s">
        <v>4239</v>
      </c>
      <c r="N388" s="628"/>
      <c r="O388" s="629"/>
      <c r="P388" s="630" t="s">
        <v>9509</v>
      </c>
      <c r="Q388" s="622">
        <v>1.5</v>
      </c>
      <c r="R388" s="631">
        <v>19.6</v>
      </c>
      <c r="S388" s="632"/>
      <c r="T388" s="639">
        <v>26.0</v>
      </c>
      <c r="U388" s="639">
        <v>26.0</v>
      </c>
      <c r="V388" s="634">
        <f t="array" ref="V388">_xlfn.XLOOKUP(T388, СПР.МОНТ[AWG], СПР.МОНТ[ГОСТ], "")</f>
        <v>0.12</v>
      </c>
      <c r="W388" s="634">
        <f t="array" ref="W388">_xlfn.XLOOKUP(U388, СПР.МОНТ[AWG], СПР.МОНТ[ГОСТ], "")</f>
        <v>0.12</v>
      </c>
      <c r="X388" s="632">
        <v>0.8</v>
      </c>
      <c r="Y388" s="632">
        <v>1.2</v>
      </c>
      <c r="Z388" s="632" t="s">
        <v>7402</v>
      </c>
      <c r="AA388" s="632">
        <v>2.0</v>
      </c>
      <c r="AB388" s="635" t="s">
        <v>7665</v>
      </c>
      <c r="AC388" s="664" t="s">
        <v>7666</v>
      </c>
      <c r="AD388" s="280"/>
      <c r="AE388" s="280"/>
      <c r="AF388" s="280"/>
      <c r="AG388" s="280"/>
      <c r="AH388" s="280"/>
      <c r="AI388" s="280"/>
      <c r="AJ388" s="280"/>
      <c r="AK388" s="280"/>
      <c r="AL388" s="280"/>
      <c r="AM388" s="280"/>
      <c r="AN388" s="280"/>
    </row>
    <row r="389">
      <c r="A389" s="622" t="s">
        <v>7047</v>
      </c>
      <c r="B389" s="623" t="s">
        <v>3885</v>
      </c>
      <c r="C389" s="624" t="s">
        <v>4226</v>
      </c>
      <c r="D389" s="625">
        <v>502579.0</v>
      </c>
      <c r="E389" s="625">
        <v>1.5</v>
      </c>
      <c r="F389" s="625" t="s">
        <v>3308</v>
      </c>
      <c r="G389" s="626" t="s">
        <v>7663</v>
      </c>
      <c r="H389" s="627">
        <v>5.0257901E9</v>
      </c>
      <c r="I389" s="625"/>
      <c r="J389" s="627"/>
      <c r="K389" s="627"/>
      <c r="L389" s="627"/>
      <c r="M389" s="632" t="s">
        <v>4239</v>
      </c>
      <c r="N389" s="628"/>
      <c r="O389" s="629"/>
      <c r="P389" s="630" t="s">
        <v>9510</v>
      </c>
      <c r="Q389" s="622">
        <v>1.4</v>
      </c>
      <c r="R389" s="631">
        <v>9.8</v>
      </c>
      <c r="S389" s="632"/>
      <c r="T389" s="639">
        <v>28.0</v>
      </c>
      <c r="U389" s="639">
        <v>28.0</v>
      </c>
      <c r="V389" s="634">
        <f t="array" ref="V389">_xlfn.XLOOKUP(T389, СПР.МОНТ[AWG], СПР.МОНТ[ГОСТ], "")</f>
        <v>0.08</v>
      </c>
      <c r="W389" s="634">
        <f t="array" ref="W389">_xlfn.XLOOKUP(U389, СПР.МОНТ[AWG], СПР.МОНТ[ГОСТ], "")</f>
        <v>0.08</v>
      </c>
      <c r="X389" s="632">
        <v>0.8</v>
      </c>
      <c r="Y389" s="632">
        <v>1.2</v>
      </c>
      <c r="Z389" s="632" t="s">
        <v>7402</v>
      </c>
      <c r="AA389" s="632">
        <v>2.0</v>
      </c>
      <c r="AB389" s="635" t="s">
        <v>7665</v>
      </c>
      <c r="AC389" s="664" t="s">
        <v>7666</v>
      </c>
      <c r="AD389" s="280"/>
      <c r="AE389" s="280"/>
      <c r="AF389" s="280"/>
      <c r="AG389" s="280"/>
      <c r="AH389" s="280"/>
      <c r="AI389" s="280"/>
      <c r="AJ389" s="280"/>
      <c r="AK389" s="280"/>
      <c r="AL389" s="280"/>
      <c r="AM389" s="280"/>
      <c r="AN389" s="280"/>
    </row>
    <row r="390">
      <c r="A390" s="622" t="s">
        <v>7047</v>
      </c>
      <c r="B390" s="623" t="s">
        <v>3885</v>
      </c>
      <c r="C390" s="624" t="s">
        <v>4226</v>
      </c>
      <c r="D390" s="625">
        <v>503429.0</v>
      </c>
      <c r="E390" s="622">
        <v>1.5</v>
      </c>
      <c r="F390" s="625" t="s">
        <v>3308</v>
      </c>
      <c r="G390" s="626" t="s">
        <v>7667</v>
      </c>
      <c r="H390" s="627"/>
      <c r="I390" s="622"/>
      <c r="J390" s="625"/>
      <c r="K390" s="625"/>
      <c r="L390" s="625"/>
      <c r="M390" s="632" t="s">
        <v>4239</v>
      </c>
      <c r="N390" s="686"/>
      <c r="O390" s="629"/>
      <c r="P390" s="630" t="s">
        <v>9567</v>
      </c>
      <c r="Q390" s="622">
        <v>1.25</v>
      </c>
      <c r="R390" s="631">
        <v>19.6</v>
      </c>
      <c r="S390" s="632"/>
      <c r="T390" s="639">
        <v>26.0</v>
      </c>
      <c r="U390" s="639">
        <v>26.0</v>
      </c>
      <c r="V390" s="634">
        <f t="array" ref="V390">_xlfn.XLOOKUP(T390, СПР.МОНТ[AWG], СПР.МОНТ[ГОСТ], "")</f>
        <v>0.12</v>
      </c>
      <c r="W390" s="634">
        <f t="array" ref="W390">_xlfn.XLOOKUP(U390, СПР.МОНТ[AWG], СПР.МОНТ[ГОСТ], "")</f>
        <v>0.12</v>
      </c>
      <c r="X390" s="632">
        <v>0.8</v>
      </c>
      <c r="Y390" s="632">
        <v>1.2</v>
      </c>
      <c r="Z390" s="632" t="s">
        <v>7402</v>
      </c>
      <c r="AA390" s="632">
        <v>2.0</v>
      </c>
      <c r="AB390" s="635" t="s">
        <v>7669</v>
      </c>
      <c r="AC390" s="664" t="s">
        <v>7670</v>
      </c>
      <c r="AD390" s="280"/>
      <c r="AE390" s="280"/>
      <c r="AF390" s="280"/>
      <c r="AG390" s="280"/>
      <c r="AH390" s="280"/>
      <c r="AI390" s="280"/>
      <c r="AJ390" s="280"/>
      <c r="AK390" s="280"/>
      <c r="AL390" s="280"/>
      <c r="AM390" s="280"/>
      <c r="AN390" s="280"/>
    </row>
    <row r="391">
      <c r="A391" s="622" t="s">
        <v>7047</v>
      </c>
      <c r="B391" s="623" t="s">
        <v>3885</v>
      </c>
      <c r="C391" s="624" t="s">
        <v>4226</v>
      </c>
      <c r="D391" s="625">
        <v>503429.0</v>
      </c>
      <c r="E391" s="622">
        <v>1.5</v>
      </c>
      <c r="F391" s="625" t="s">
        <v>3308</v>
      </c>
      <c r="G391" s="626" t="s">
        <v>7667</v>
      </c>
      <c r="H391" s="627"/>
      <c r="I391" s="622"/>
      <c r="J391" s="627"/>
      <c r="K391" s="627"/>
      <c r="L391" s="627"/>
      <c r="M391" s="632" t="s">
        <v>4239</v>
      </c>
      <c r="N391" s="686"/>
      <c r="O391" s="629"/>
      <c r="P391" s="630" t="s">
        <v>9568</v>
      </c>
      <c r="Q391" s="622">
        <v>1.17</v>
      </c>
      <c r="R391" s="631">
        <v>9.8</v>
      </c>
      <c r="S391" s="632"/>
      <c r="T391" s="639">
        <v>28.0</v>
      </c>
      <c r="U391" s="639">
        <v>28.0</v>
      </c>
      <c r="V391" s="634">
        <f t="array" ref="V391">_xlfn.XLOOKUP(T391, СПР.МОНТ[AWG], СПР.МОНТ[ГОСТ], "")</f>
        <v>0.08</v>
      </c>
      <c r="W391" s="634">
        <f t="array" ref="W391">_xlfn.XLOOKUP(U391, СПР.МОНТ[AWG], СПР.МОНТ[ГОСТ], "")</f>
        <v>0.08</v>
      </c>
      <c r="X391" s="632">
        <v>0.8</v>
      </c>
      <c r="Y391" s="632">
        <v>1.2</v>
      </c>
      <c r="Z391" s="632" t="s">
        <v>7402</v>
      </c>
      <c r="AA391" s="632">
        <v>2.0</v>
      </c>
      <c r="AB391" s="635" t="s">
        <v>7669</v>
      </c>
      <c r="AC391" s="664" t="s">
        <v>7670</v>
      </c>
      <c r="AD391" s="280"/>
      <c r="AE391" s="280"/>
      <c r="AF391" s="280"/>
      <c r="AG391" s="280"/>
      <c r="AH391" s="280"/>
      <c r="AI391" s="280"/>
      <c r="AJ391" s="280"/>
      <c r="AK391" s="280"/>
      <c r="AL391" s="280"/>
      <c r="AM391" s="280"/>
      <c r="AN391" s="280"/>
    </row>
    <row r="392">
      <c r="A392" s="622" t="s">
        <v>7047</v>
      </c>
      <c r="B392" s="623" t="s">
        <v>3885</v>
      </c>
      <c r="C392" s="624" t="s">
        <v>4226</v>
      </c>
      <c r="D392" s="625">
        <v>503429.0</v>
      </c>
      <c r="E392" s="622">
        <v>1.5</v>
      </c>
      <c r="F392" s="625" t="s">
        <v>3308</v>
      </c>
      <c r="G392" s="626" t="s">
        <v>7667</v>
      </c>
      <c r="H392" s="627"/>
      <c r="I392" s="622"/>
      <c r="J392" s="627"/>
      <c r="K392" s="627"/>
      <c r="L392" s="627"/>
      <c r="M392" s="632" t="s">
        <v>4239</v>
      </c>
      <c r="N392" s="686"/>
      <c r="O392" s="629"/>
      <c r="P392" s="630" t="s">
        <v>9569</v>
      </c>
      <c r="Q392" s="622">
        <v>1.13</v>
      </c>
      <c r="R392" s="631">
        <v>4.9</v>
      </c>
      <c r="S392" s="632"/>
      <c r="T392" s="639">
        <v>30.0</v>
      </c>
      <c r="U392" s="639">
        <v>30.0</v>
      </c>
      <c r="V392" s="634">
        <f t="array" ref="V392">_xlfn.XLOOKUP(T392, СПР.МОНТ[AWG], СПР.МОНТ[ГОСТ], "")</f>
        <v>0.05</v>
      </c>
      <c r="W392" s="634">
        <f t="array" ref="W392">_xlfn.XLOOKUP(U392, СПР.МОНТ[AWG], СПР.МОНТ[ГОСТ], "")</f>
        <v>0.05</v>
      </c>
      <c r="X392" s="632">
        <v>0.8</v>
      </c>
      <c r="Y392" s="632">
        <v>1.2</v>
      </c>
      <c r="Z392" s="632" t="s">
        <v>7402</v>
      </c>
      <c r="AA392" s="632">
        <v>2.0</v>
      </c>
      <c r="AB392" s="635" t="s">
        <v>7669</v>
      </c>
      <c r="AC392" s="664" t="s">
        <v>7670</v>
      </c>
      <c r="AD392" s="280"/>
      <c r="AE392" s="280"/>
      <c r="AF392" s="280"/>
      <c r="AG392" s="280"/>
      <c r="AH392" s="280"/>
      <c r="AI392" s="280"/>
      <c r="AJ392" s="280"/>
      <c r="AK392" s="280"/>
      <c r="AL392" s="280"/>
      <c r="AM392" s="280"/>
      <c r="AN392" s="280"/>
    </row>
    <row r="393">
      <c r="A393" s="622" t="s">
        <v>7047</v>
      </c>
      <c r="B393" s="623" t="s">
        <v>3885</v>
      </c>
      <c r="C393" s="624" t="s">
        <v>4156</v>
      </c>
      <c r="D393" s="625">
        <v>504052.0</v>
      </c>
      <c r="E393" s="625">
        <v>1.5</v>
      </c>
      <c r="F393" s="625" t="s">
        <v>3308</v>
      </c>
      <c r="G393" s="626" t="s">
        <v>7931</v>
      </c>
      <c r="H393" s="627"/>
      <c r="I393" s="625"/>
      <c r="J393" s="625"/>
      <c r="K393" s="625"/>
      <c r="L393" s="625"/>
      <c r="M393" s="632" t="s">
        <v>4239</v>
      </c>
      <c r="N393" s="628"/>
      <c r="O393" s="629"/>
      <c r="P393" s="630" t="s">
        <v>9510</v>
      </c>
      <c r="Q393" s="622" t="s">
        <v>9570</v>
      </c>
      <c r="R393" s="631">
        <v>29.4</v>
      </c>
      <c r="S393" s="632"/>
      <c r="T393" s="633">
        <v>24.0</v>
      </c>
      <c r="U393" s="633">
        <v>24.0</v>
      </c>
      <c r="V393" s="634">
        <f t="array" ref="V393">_xlfn.XLOOKUP(T393, СПР.МОНТ[AWG], СПР.МОНТ[ГОСТ], "")</f>
        <v>0.2</v>
      </c>
      <c r="W393" s="634">
        <f t="array" ref="W393">_xlfn.XLOOKUP(U393, СПР.МОНТ[AWG], СПР.МОНТ[ГОСТ], "")</f>
        <v>0.2</v>
      </c>
      <c r="X393" s="632">
        <v>0.8</v>
      </c>
      <c r="Y393" s="632">
        <v>1.2</v>
      </c>
      <c r="Z393" s="632" t="s">
        <v>7424</v>
      </c>
      <c r="AA393" s="632">
        <v>2.5</v>
      </c>
      <c r="AB393" s="635" t="s">
        <v>7933</v>
      </c>
      <c r="AC393" s="664" t="s">
        <v>7934</v>
      </c>
      <c r="AD393" s="280"/>
      <c r="AE393" s="280"/>
      <c r="AF393" s="280"/>
      <c r="AG393" s="280"/>
      <c r="AH393" s="280"/>
      <c r="AI393" s="280"/>
      <c r="AJ393" s="280"/>
      <c r="AK393" s="280"/>
      <c r="AL393" s="280"/>
      <c r="AM393" s="280"/>
      <c r="AN393" s="280"/>
    </row>
    <row r="394">
      <c r="A394" s="622" t="s">
        <v>7047</v>
      </c>
      <c r="B394" s="623" t="s">
        <v>3885</v>
      </c>
      <c r="C394" s="624" t="s">
        <v>4156</v>
      </c>
      <c r="D394" s="625">
        <v>504052.0</v>
      </c>
      <c r="E394" s="625">
        <v>1.5</v>
      </c>
      <c r="F394" s="625" t="s">
        <v>3308</v>
      </c>
      <c r="G394" s="626" t="s">
        <v>7931</v>
      </c>
      <c r="H394" s="627"/>
      <c r="I394" s="625"/>
      <c r="J394" s="627"/>
      <c r="K394" s="627"/>
      <c r="L394" s="627"/>
      <c r="M394" s="632" t="s">
        <v>4239</v>
      </c>
      <c r="N394" s="628"/>
      <c r="O394" s="629"/>
      <c r="P394" s="630" t="s">
        <v>9571</v>
      </c>
      <c r="Q394" s="622" t="s">
        <v>9570</v>
      </c>
      <c r="R394" s="631">
        <v>19.6</v>
      </c>
      <c r="S394" s="632"/>
      <c r="T394" s="633">
        <v>26.0</v>
      </c>
      <c r="U394" s="633">
        <v>26.0</v>
      </c>
      <c r="V394" s="634">
        <f t="array" ref="V394">_xlfn.XLOOKUP(T394, СПР.МОНТ[AWG], СПР.МОНТ[ГОСТ], "")</f>
        <v>0.12</v>
      </c>
      <c r="W394" s="634">
        <f t="array" ref="W394">_xlfn.XLOOKUP(U394, СПР.МОНТ[AWG], СПР.МОНТ[ГОСТ], "")</f>
        <v>0.12</v>
      </c>
      <c r="X394" s="632">
        <v>0.8</v>
      </c>
      <c r="Y394" s="632">
        <v>1.2</v>
      </c>
      <c r="Z394" s="632" t="s">
        <v>7424</v>
      </c>
      <c r="AA394" s="632">
        <v>2.5</v>
      </c>
      <c r="AB394" s="635" t="s">
        <v>7933</v>
      </c>
      <c r="AC394" s="664" t="s">
        <v>7934</v>
      </c>
      <c r="AD394" s="280"/>
      <c r="AE394" s="280"/>
      <c r="AF394" s="280"/>
      <c r="AG394" s="280"/>
      <c r="AH394" s="280"/>
      <c r="AI394" s="280"/>
      <c r="AJ394" s="280"/>
      <c r="AK394" s="280"/>
      <c r="AL394" s="280"/>
      <c r="AM394" s="280"/>
      <c r="AN394" s="280"/>
    </row>
    <row r="395">
      <c r="A395" s="622" t="s">
        <v>7047</v>
      </c>
      <c r="B395" s="623" t="s">
        <v>3885</v>
      </c>
      <c r="C395" s="624" t="s">
        <v>4156</v>
      </c>
      <c r="D395" s="625">
        <v>504052.0</v>
      </c>
      <c r="E395" s="625">
        <v>1.5</v>
      </c>
      <c r="F395" s="625" t="s">
        <v>3308</v>
      </c>
      <c r="G395" s="626" t="s">
        <v>7931</v>
      </c>
      <c r="H395" s="627"/>
      <c r="I395" s="625"/>
      <c r="J395" s="627"/>
      <c r="K395" s="627"/>
      <c r="L395" s="627"/>
      <c r="M395" s="632" t="s">
        <v>4239</v>
      </c>
      <c r="N395" s="628"/>
      <c r="O395" s="629"/>
      <c r="P395" s="630" t="s">
        <v>9518</v>
      </c>
      <c r="Q395" s="622" t="s">
        <v>9572</v>
      </c>
      <c r="R395" s="631">
        <v>9.8</v>
      </c>
      <c r="S395" s="632"/>
      <c r="T395" s="633">
        <v>28.0</v>
      </c>
      <c r="U395" s="633">
        <v>28.0</v>
      </c>
      <c r="V395" s="634">
        <f t="array" ref="V395">_xlfn.XLOOKUP(T395, СПР.МОНТ[AWG], СПР.МОНТ[ГОСТ], "")</f>
        <v>0.08</v>
      </c>
      <c r="W395" s="634">
        <f t="array" ref="W395">_xlfn.XLOOKUP(U395, СПР.МОНТ[AWG], СПР.МОНТ[ГОСТ], "")</f>
        <v>0.08</v>
      </c>
      <c r="X395" s="632">
        <v>0.8</v>
      </c>
      <c r="Y395" s="632">
        <v>1.2</v>
      </c>
      <c r="Z395" s="632" t="s">
        <v>7424</v>
      </c>
      <c r="AA395" s="632">
        <v>2.5</v>
      </c>
      <c r="AB395" s="635" t="s">
        <v>7933</v>
      </c>
      <c r="AC395" s="664" t="s">
        <v>7934</v>
      </c>
      <c r="AD395" s="280"/>
      <c r="AE395" s="280"/>
      <c r="AF395" s="280"/>
      <c r="AG395" s="280"/>
      <c r="AH395" s="280"/>
      <c r="AI395" s="280"/>
      <c r="AJ395" s="280"/>
      <c r="AK395" s="280"/>
      <c r="AL395" s="280"/>
      <c r="AM395" s="280"/>
      <c r="AN395" s="280"/>
    </row>
    <row r="396">
      <c r="A396" s="622" t="s">
        <v>7047</v>
      </c>
      <c r="B396" s="623" t="s">
        <v>3524</v>
      </c>
      <c r="C396" s="624" t="s">
        <v>3526</v>
      </c>
      <c r="D396" s="625" t="s">
        <v>3525</v>
      </c>
      <c r="E396" s="625">
        <v>1.5</v>
      </c>
      <c r="F396" s="625" t="s">
        <v>3308</v>
      </c>
      <c r="G396" s="626" t="s">
        <v>3527</v>
      </c>
      <c r="H396" s="627"/>
      <c r="I396" s="625"/>
      <c r="J396" s="625"/>
      <c r="K396" s="625"/>
      <c r="L396" s="625"/>
      <c r="M396" s="624"/>
      <c r="N396" s="628"/>
      <c r="O396" s="629"/>
      <c r="P396" s="630" t="s">
        <v>9476</v>
      </c>
      <c r="Q396" s="627"/>
      <c r="R396" s="631">
        <v>20.0</v>
      </c>
      <c r="S396" s="632"/>
      <c r="T396" s="633">
        <v>26.0</v>
      </c>
      <c r="U396" s="633">
        <v>26.0</v>
      </c>
      <c r="V396" s="634">
        <f t="array" ref="V396">_xlfn.XLOOKUP(T396, СПР.МОНТ[AWG], СПР.МОНТ[ГОСТ], "")</f>
        <v>0.12</v>
      </c>
      <c r="W396" s="634">
        <f t="array" ref="W396">_xlfn.XLOOKUP(U396, СПР.МОНТ[AWG], СПР.МОНТ[ГОСТ], "")</f>
        <v>0.12</v>
      </c>
      <c r="X396" s="632">
        <v>0.8</v>
      </c>
      <c r="Y396" s="632">
        <v>1.2</v>
      </c>
      <c r="Z396" s="632" t="s">
        <v>7223</v>
      </c>
      <c r="AA396" s="632">
        <v>2.0</v>
      </c>
      <c r="AB396" s="635" t="s">
        <v>7366</v>
      </c>
      <c r="AC396" s="664" t="s">
        <v>7367</v>
      </c>
      <c r="AD396" s="280"/>
      <c r="AE396" s="280"/>
      <c r="AF396" s="280"/>
      <c r="AG396" s="280"/>
      <c r="AH396" s="280"/>
      <c r="AI396" s="280"/>
      <c r="AJ396" s="280"/>
      <c r="AK396" s="280"/>
      <c r="AL396" s="280"/>
      <c r="AM396" s="280"/>
      <c r="AN396" s="280"/>
    </row>
    <row r="397">
      <c r="A397" s="622" t="s">
        <v>7047</v>
      </c>
      <c r="B397" s="623" t="s">
        <v>3524</v>
      </c>
      <c r="C397" s="624" t="s">
        <v>3526</v>
      </c>
      <c r="D397" s="625" t="s">
        <v>3525</v>
      </c>
      <c r="E397" s="625">
        <v>1.5</v>
      </c>
      <c r="F397" s="625" t="s">
        <v>3308</v>
      </c>
      <c r="G397" s="626" t="s">
        <v>3527</v>
      </c>
      <c r="H397" s="627"/>
      <c r="I397" s="625"/>
      <c r="J397" s="627"/>
      <c r="K397" s="627"/>
      <c r="L397" s="627"/>
      <c r="M397" s="624"/>
      <c r="N397" s="628"/>
      <c r="O397" s="629"/>
      <c r="P397" s="630" t="s">
        <v>9557</v>
      </c>
      <c r="Q397" s="627"/>
      <c r="R397" s="631">
        <v>10.0</v>
      </c>
      <c r="S397" s="632"/>
      <c r="T397" s="633">
        <v>28.0</v>
      </c>
      <c r="U397" s="633">
        <v>28.0</v>
      </c>
      <c r="V397" s="634">
        <f t="array" ref="V397">_xlfn.XLOOKUP(T397, СПР.МОНТ[AWG], СПР.МОНТ[ГОСТ], "")</f>
        <v>0.08</v>
      </c>
      <c r="W397" s="634">
        <f t="array" ref="W397">_xlfn.XLOOKUP(U397, СПР.МОНТ[AWG], СПР.МОНТ[ГОСТ], "")</f>
        <v>0.08</v>
      </c>
      <c r="X397" s="632">
        <v>0.8</v>
      </c>
      <c r="Y397" s="632">
        <v>1.2</v>
      </c>
      <c r="Z397" s="632" t="s">
        <v>7223</v>
      </c>
      <c r="AA397" s="632">
        <v>2.0</v>
      </c>
      <c r="AB397" s="635" t="s">
        <v>7366</v>
      </c>
      <c r="AC397" s="664" t="s">
        <v>7367</v>
      </c>
      <c r="AD397" s="280"/>
      <c r="AE397" s="280"/>
      <c r="AF397" s="280"/>
      <c r="AG397" s="280"/>
      <c r="AH397" s="280"/>
      <c r="AI397" s="280"/>
      <c r="AJ397" s="280"/>
      <c r="AK397" s="280"/>
      <c r="AL397" s="280"/>
      <c r="AM397" s="280"/>
      <c r="AN397" s="280"/>
    </row>
    <row r="398">
      <c r="A398" s="622" t="s">
        <v>7047</v>
      </c>
      <c r="B398" s="623" t="s">
        <v>3524</v>
      </c>
      <c r="C398" s="624" t="s">
        <v>3526</v>
      </c>
      <c r="D398" s="625" t="s">
        <v>3525</v>
      </c>
      <c r="E398" s="625">
        <v>1.5</v>
      </c>
      <c r="F398" s="625" t="s">
        <v>3308</v>
      </c>
      <c r="G398" s="626" t="s">
        <v>3530</v>
      </c>
      <c r="H398" s="627"/>
      <c r="I398" s="625"/>
      <c r="J398" s="625"/>
      <c r="K398" s="625"/>
      <c r="L398" s="625"/>
      <c r="M398" s="624"/>
      <c r="N398" s="628"/>
      <c r="O398" s="629"/>
      <c r="P398" s="630" t="s">
        <v>9573</v>
      </c>
      <c r="Q398" s="627"/>
      <c r="R398" s="631">
        <v>10.0</v>
      </c>
      <c r="S398" s="632"/>
      <c r="T398" s="633">
        <v>28.0</v>
      </c>
      <c r="U398" s="633">
        <v>28.0</v>
      </c>
      <c r="V398" s="634">
        <f t="array" ref="V398">_xlfn.XLOOKUP(T398, СПР.МОНТ[AWG], СПР.МОНТ[ГОСТ], "")</f>
        <v>0.08</v>
      </c>
      <c r="W398" s="634">
        <f t="array" ref="W398">_xlfn.XLOOKUP(U398, СПР.МОНТ[AWG], СПР.МОНТ[ГОСТ], "")</f>
        <v>0.08</v>
      </c>
      <c r="X398" s="632">
        <v>0.7</v>
      </c>
      <c r="Y398" s="632">
        <v>1.1</v>
      </c>
      <c r="Z398" s="632" t="s">
        <v>7223</v>
      </c>
      <c r="AA398" s="632">
        <v>1.0</v>
      </c>
      <c r="AB398" s="635" t="s">
        <v>7368</v>
      </c>
      <c r="AC398" s="664" t="s">
        <v>7369</v>
      </c>
      <c r="AD398" s="280"/>
      <c r="AE398" s="280"/>
      <c r="AF398" s="280"/>
      <c r="AG398" s="280"/>
      <c r="AH398" s="280"/>
      <c r="AI398" s="280"/>
      <c r="AJ398" s="280"/>
      <c r="AK398" s="280"/>
      <c r="AL398" s="280"/>
      <c r="AM398" s="280"/>
      <c r="AN398" s="280"/>
    </row>
    <row r="399">
      <c r="A399" s="622" t="s">
        <v>7047</v>
      </c>
      <c r="B399" s="623" t="s">
        <v>3524</v>
      </c>
      <c r="C399" s="624" t="s">
        <v>3526</v>
      </c>
      <c r="D399" s="625" t="s">
        <v>3525</v>
      </c>
      <c r="E399" s="625">
        <v>1.5</v>
      </c>
      <c r="F399" s="625" t="s">
        <v>3308</v>
      </c>
      <c r="G399" s="626" t="s">
        <v>3530</v>
      </c>
      <c r="H399" s="627"/>
      <c r="I399" s="625"/>
      <c r="J399" s="627"/>
      <c r="K399" s="627"/>
      <c r="L399" s="627"/>
      <c r="M399" s="624"/>
      <c r="N399" s="628"/>
      <c r="O399" s="629"/>
      <c r="P399" s="630" t="s">
        <v>9574</v>
      </c>
      <c r="Q399" s="627"/>
      <c r="R399" s="631">
        <v>5.0</v>
      </c>
      <c r="S399" s="632"/>
      <c r="T399" s="633">
        <v>30.0</v>
      </c>
      <c r="U399" s="633">
        <v>30.0</v>
      </c>
      <c r="V399" s="634">
        <f t="array" ref="V399">_xlfn.XLOOKUP(T399, СПР.МОНТ[AWG], СПР.МОНТ[ГОСТ], "")</f>
        <v>0.05</v>
      </c>
      <c r="W399" s="634">
        <f t="array" ref="W399">_xlfn.XLOOKUP(U399, СПР.МОНТ[AWG], СПР.МОНТ[ГОСТ], "")</f>
        <v>0.05</v>
      </c>
      <c r="X399" s="632">
        <v>0.7</v>
      </c>
      <c r="Y399" s="632">
        <v>1.1</v>
      </c>
      <c r="Z399" s="632" t="s">
        <v>7223</v>
      </c>
      <c r="AA399" s="632">
        <v>1.0</v>
      </c>
      <c r="AB399" s="635" t="s">
        <v>7368</v>
      </c>
      <c r="AC399" s="664" t="s">
        <v>7369</v>
      </c>
      <c r="AD399" s="280"/>
      <c r="AE399" s="280"/>
      <c r="AF399" s="280"/>
      <c r="AG399" s="280"/>
      <c r="AH399" s="280"/>
      <c r="AI399" s="280"/>
      <c r="AJ399" s="280"/>
      <c r="AK399" s="280"/>
      <c r="AL399" s="280"/>
      <c r="AM399" s="280"/>
      <c r="AN399" s="280"/>
    </row>
    <row r="400">
      <c r="A400" s="622" t="s">
        <v>7047</v>
      </c>
      <c r="B400" s="641" t="s">
        <v>3524</v>
      </c>
      <c r="C400" s="685" t="s">
        <v>9575</v>
      </c>
      <c r="D400" s="622" t="s">
        <v>9576</v>
      </c>
      <c r="E400" s="622">
        <v>1.5</v>
      </c>
      <c r="F400" s="622" t="s">
        <v>3331</v>
      </c>
      <c r="G400" s="626" t="s">
        <v>9577</v>
      </c>
      <c r="H400" s="627"/>
      <c r="I400" s="625"/>
      <c r="J400" s="625"/>
      <c r="K400" s="625"/>
      <c r="L400" s="625"/>
      <c r="M400" s="685" t="s">
        <v>7278</v>
      </c>
      <c r="N400" s="628"/>
      <c r="O400" s="629"/>
      <c r="P400" s="680"/>
      <c r="Q400" s="627"/>
      <c r="R400" s="631">
        <v>9.8</v>
      </c>
      <c r="S400" s="631">
        <v>19.6</v>
      </c>
      <c r="T400" s="633">
        <v>28.0</v>
      </c>
      <c r="U400" s="633">
        <v>24.0</v>
      </c>
      <c r="V400" s="634">
        <f t="array" ref="V400">_xlfn.XLOOKUP(T400, СПР.МОНТ[AWG], СПР.МОНТ[ГОСТ], "")</f>
        <v>0.08</v>
      </c>
      <c r="W400" s="634">
        <f t="array" ref="W400">_xlfn.XLOOKUP(U400, СПР.МОНТ[AWG], СПР.МОНТ[ГОСТ], "")</f>
        <v>0.2</v>
      </c>
      <c r="X400" s="631">
        <v>0.7</v>
      </c>
      <c r="Y400" s="631">
        <v>1.05</v>
      </c>
      <c r="Z400" s="631" t="s">
        <v>7223</v>
      </c>
      <c r="AA400" s="631">
        <v>2.0</v>
      </c>
      <c r="AB400" s="635" t="s">
        <v>9578</v>
      </c>
      <c r="AC400" s="664"/>
      <c r="AD400" s="280"/>
      <c r="AE400" s="280"/>
      <c r="AF400" s="280"/>
      <c r="AG400" s="280"/>
      <c r="AH400" s="280"/>
      <c r="AI400" s="280"/>
      <c r="AJ400" s="280"/>
      <c r="AK400" s="280"/>
      <c r="AL400" s="280"/>
      <c r="AM400" s="280"/>
      <c r="AN400" s="280"/>
    </row>
    <row r="401">
      <c r="A401" s="622" t="s">
        <v>7047</v>
      </c>
      <c r="B401" s="641" t="s">
        <v>3524</v>
      </c>
      <c r="C401" s="685" t="s">
        <v>9575</v>
      </c>
      <c r="D401" s="622" t="s">
        <v>9579</v>
      </c>
      <c r="E401" s="622">
        <v>1.5</v>
      </c>
      <c r="F401" s="622" t="s">
        <v>3308</v>
      </c>
      <c r="G401" s="626" t="s">
        <v>9580</v>
      </c>
      <c r="H401" s="627"/>
      <c r="I401" s="625"/>
      <c r="J401" s="625"/>
      <c r="K401" s="625"/>
      <c r="L401" s="625"/>
      <c r="M401" s="685" t="s">
        <v>7278</v>
      </c>
      <c r="N401" s="628"/>
      <c r="O401" s="629"/>
      <c r="P401" s="680"/>
      <c r="Q401" s="627"/>
      <c r="R401" s="631">
        <v>9.8</v>
      </c>
      <c r="S401" s="631">
        <v>19.6</v>
      </c>
      <c r="T401" s="633">
        <v>28.0</v>
      </c>
      <c r="U401" s="633">
        <v>24.0</v>
      </c>
      <c r="V401" s="634">
        <f t="array" ref="V401">_xlfn.XLOOKUP(T401, СПР.МОНТ[AWG], СПР.МОНТ[ГОСТ], "")</f>
        <v>0.08</v>
      </c>
      <c r="W401" s="634">
        <f t="array" ref="W401">_xlfn.XLOOKUP(U401, СПР.МОНТ[AWG], СПР.МОНТ[ГОСТ], "")</f>
        <v>0.2</v>
      </c>
      <c r="X401" s="631">
        <v>0.7</v>
      </c>
      <c r="Y401" s="631">
        <v>1.05</v>
      </c>
      <c r="Z401" s="631" t="s">
        <v>7223</v>
      </c>
      <c r="AA401" s="631">
        <v>2.0</v>
      </c>
      <c r="AB401" s="635" t="s">
        <v>9581</v>
      </c>
      <c r="AC401" s="664"/>
      <c r="AD401" s="280"/>
      <c r="AE401" s="280"/>
      <c r="AF401" s="280"/>
      <c r="AG401" s="280"/>
      <c r="AH401" s="280"/>
      <c r="AI401" s="280"/>
      <c r="AJ401" s="280"/>
      <c r="AK401" s="280"/>
      <c r="AL401" s="280"/>
      <c r="AM401" s="280"/>
      <c r="AN401" s="280"/>
    </row>
    <row r="402">
      <c r="A402" s="622" t="s">
        <v>7047</v>
      </c>
      <c r="B402" s="623" t="s">
        <v>3524</v>
      </c>
      <c r="C402" s="624" t="s">
        <v>9582</v>
      </c>
      <c r="D402" s="625" t="s">
        <v>9583</v>
      </c>
      <c r="E402" s="625">
        <v>1.5</v>
      </c>
      <c r="F402" s="625" t="s">
        <v>3308</v>
      </c>
      <c r="G402" s="626" t="s">
        <v>3827</v>
      </c>
      <c r="H402" s="627"/>
      <c r="I402" s="625"/>
      <c r="J402" s="625"/>
      <c r="K402" s="625"/>
      <c r="L402" s="625"/>
      <c r="M402" s="624" t="s">
        <v>7278</v>
      </c>
      <c r="N402" s="628"/>
      <c r="O402" s="629"/>
      <c r="P402" s="630" t="s">
        <v>9473</v>
      </c>
      <c r="Q402" s="627"/>
      <c r="R402" s="631">
        <v>30.0</v>
      </c>
      <c r="S402" s="632"/>
      <c r="T402" s="633">
        <v>24.0</v>
      </c>
      <c r="U402" s="633">
        <v>24.0</v>
      </c>
      <c r="V402" s="634">
        <f t="array" ref="V402">_xlfn.XLOOKUP(T402, СПР.МОНТ[AWG], СПР.МОНТ[ГОСТ], "")</f>
        <v>0.2</v>
      </c>
      <c r="W402" s="634">
        <f t="array" ref="W402">_xlfn.XLOOKUP(U402, СПР.МОНТ[AWG], СПР.МОНТ[ГОСТ], "")</f>
        <v>0.2</v>
      </c>
      <c r="X402" s="632">
        <v>0.8</v>
      </c>
      <c r="Y402" s="632">
        <v>1.2</v>
      </c>
      <c r="Z402" s="632" t="s">
        <v>7223</v>
      </c>
      <c r="AA402" s="632">
        <v>2.0</v>
      </c>
      <c r="AB402" s="635" t="s">
        <v>7439</v>
      </c>
      <c r="AC402" s="664" t="s">
        <v>7440</v>
      </c>
      <c r="AD402" s="280"/>
      <c r="AE402" s="280"/>
      <c r="AF402" s="280"/>
      <c r="AG402" s="280"/>
      <c r="AH402" s="280"/>
      <c r="AI402" s="280"/>
      <c r="AJ402" s="280"/>
      <c r="AK402" s="280"/>
      <c r="AL402" s="280"/>
      <c r="AM402" s="280"/>
      <c r="AN402" s="280"/>
    </row>
    <row r="403">
      <c r="A403" s="622" t="s">
        <v>7047</v>
      </c>
      <c r="B403" s="623" t="s">
        <v>3524</v>
      </c>
      <c r="C403" s="624" t="s">
        <v>9582</v>
      </c>
      <c r="D403" s="625" t="s">
        <v>9583</v>
      </c>
      <c r="E403" s="625">
        <v>1.5</v>
      </c>
      <c r="F403" s="625" t="s">
        <v>3308</v>
      </c>
      <c r="G403" s="626" t="s">
        <v>3827</v>
      </c>
      <c r="H403" s="627"/>
      <c r="I403" s="625"/>
      <c r="J403" s="627"/>
      <c r="K403" s="627"/>
      <c r="L403" s="627"/>
      <c r="M403" s="624" t="s">
        <v>7278</v>
      </c>
      <c r="N403" s="628"/>
      <c r="O403" s="629"/>
      <c r="P403" s="630" t="s">
        <v>9474</v>
      </c>
      <c r="Q403" s="627"/>
      <c r="R403" s="631">
        <v>20.0</v>
      </c>
      <c r="S403" s="632"/>
      <c r="T403" s="633">
        <v>26.0</v>
      </c>
      <c r="U403" s="633">
        <v>26.0</v>
      </c>
      <c r="V403" s="634">
        <f t="array" ref="V403">_xlfn.XLOOKUP(T403, СПР.МОНТ[AWG], СПР.МОНТ[ГОСТ], "")</f>
        <v>0.12</v>
      </c>
      <c r="W403" s="634">
        <f t="array" ref="W403">_xlfn.XLOOKUP(U403, СПР.МОНТ[AWG], СПР.МОНТ[ГОСТ], "")</f>
        <v>0.12</v>
      </c>
      <c r="X403" s="632">
        <v>0.8</v>
      </c>
      <c r="Y403" s="632">
        <v>1.2</v>
      </c>
      <c r="Z403" s="632" t="s">
        <v>7223</v>
      </c>
      <c r="AA403" s="632">
        <v>2.0</v>
      </c>
      <c r="AB403" s="635" t="s">
        <v>7439</v>
      </c>
      <c r="AC403" s="664" t="s">
        <v>7440</v>
      </c>
      <c r="AD403" s="280"/>
      <c r="AE403" s="280"/>
      <c r="AF403" s="280"/>
      <c r="AG403" s="280"/>
      <c r="AH403" s="280"/>
      <c r="AI403" s="280"/>
      <c r="AJ403" s="280"/>
      <c r="AK403" s="280"/>
      <c r="AL403" s="280"/>
      <c r="AM403" s="280"/>
      <c r="AN403" s="280"/>
    </row>
    <row r="404">
      <c r="A404" s="622" t="s">
        <v>7047</v>
      </c>
      <c r="B404" s="623" t="s">
        <v>3524</v>
      </c>
      <c r="C404" s="624" t="s">
        <v>9582</v>
      </c>
      <c r="D404" s="625" t="s">
        <v>9583</v>
      </c>
      <c r="E404" s="625">
        <v>1.5</v>
      </c>
      <c r="F404" s="625" t="s">
        <v>3308</v>
      </c>
      <c r="G404" s="626" t="s">
        <v>3827</v>
      </c>
      <c r="H404" s="627"/>
      <c r="I404" s="625"/>
      <c r="J404" s="627"/>
      <c r="K404" s="627"/>
      <c r="L404" s="627"/>
      <c r="M404" s="624" t="s">
        <v>7278</v>
      </c>
      <c r="N404" s="628"/>
      <c r="O404" s="629"/>
      <c r="P404" s="630" t="s">
        <v>9561</v>
      </c>
      <c r="Q404" s="627"/>
      <c r="R404" s="631">
        <v>10.0</v>
      </c>
      <c r="S404" s="632"/>
      <c r="T404" s="633">
        <v>28.0</v>
      </c>
      <c r="U404" s="633">
        <v>28.0</v>
      </c>
      <c r="V404" s="634">
        <f t="array" ref="V404">_xlfn.XLOOKUP(T404, СПР.МОНТ[AWG], СПР.МОНТ[ГОСТ], "")</f>
        <v>0.08</v>
      </c>
      <c r="W404" s="634">
        <f t="array" ref="W404">_xlfn.XLOOKUP(U404, СПР.МОНТ[AWG], СПР.МОНТ[ГОСТ], "")</f>
        <v>0.08</v>
      </c>
      <c r="X404" s="632">
        <v>0.8</v>
      </c>
      <c r="Y404" s="632">
        <v>1.2</v>
      </c>
      <c r="Z404" s="632" t="s">
        <v>7223</v>
      </c>
      <c r="AA404" s="632">
        <v>2.0</v>
      </c>
      <c r="AB404" s="635" t="s">
        <v>7439</v>
      </c>
      <c r="AC404" s="664" t="s">
        <v>7440</v>
      </c>
      <c r="AD404" s="280"/>
      <c r="AE404" s="280"/>
      <c r="AF404" s="280"/>
      <c r="AG404" s="280"/>
      <c r="AH404" s="280"/>
      <c r="AI404" s="280"/>
      <c r="AJ404" s="280"/>
      <c r="AK404" s="280"/>
      <c r="AL404" s="280"/>
      <c r="AM404" s="280"/>
      <c r="AN404" s="280"/>
    </row>
    <row r="405">
      <c r="A405" s="622" t="s">
        <v>7047</v>
      </c>
      <c r="B405" s="623" t="s">
        <v>3524</v>
      </c>
      <c r="C405" s="624" t="s">
        <v>9582</v>
      </c>
      <c r="D405" s="625" t="s">
        <v>9583</v>
      </c>
      <c r="E405" s="625">
        <v>1.5</v>
      </c>
      <c r="F405" s="625" t="s">
        <v>3308</v>
      </c>
      <c r="G405" s="626" t="s">
        <v>3831</v>
      </c>
      <c r="H405" s="627"/>
      <c r="I405" s="625"/>
      <c r="J405" s="625"/>
      <c r="K405" s="625"/>
      <c r="L405" s="625"/>
      <c r="M405" s="624" t="s">
        <v>7278</v>
      </c>
      <c r="N405" s="628"/>
      <c r="O405" s="629"/>
      <c r="P405" s="630" t="s">
        <v>9476</v>
      </c>
      <c r="Q405" s="627"/>
      <c r="R405" s="631">
        <v>20.0</v>
      </c>
      <c r="S405" s="632"/>
      <c r="T405" s="633">
        <v>26.0</v>
      </c>
      <c r="U405" s="633">
        <v>26.0</v>
      </c>
      <c r="V405" s="634">
        <f t="array" ref="V405">_xlfn.XLOOKUP(T405, СПР.МОНТ[AWG], СПР.МОНТ[ГОСТ], "")</f>
        <v>0.12</v>
      </c>
      <c r="W405" s="634">
        <f t="array" ref="W405">_xlfn.XLOOKUP(U405, СПР.МОНТ[AWG], СПР.МОНТ[ГОСТ], "")</f>
        <v>0.12</v>
      </c>
      <c r="X405" s="632">
        <v>0.5</v>
      </c>
      <c r="Y405" s="632">
        <v>1.0</v>
      </c>
      <c r="Z405" s="632" t="s">
        <v>7223</v>
      </c>
      <c r="AA405" s="632">
        <v>2.0</v>
      </c>
      <c r="AB405" s="635" t="s">
        <v>7441</v>
      </c>
      <c r="AC405" s="664" t="s">
        <v>7442</v>
      </c>
      <c r="AD405" s="280"/>
      <c r="AE405" s="280"/>
      <c r="AF405" s="280"/>
      <c r="AG405" s="280"/>
      <c r="AH405" s="280"/>
      <c r="AI405" s="280"/>
      <c r="AJ405" s="280"/>
      <c r="AK405" s="280"/>
      <c r="AL405" s="280"/>
      <c r="AM405" s="280"/>
      <c r="AN405" s="280"/>
    </row>
    <row r="406">
      <c r="A406" s="622" t="s">
        <v>7047</v>
      </c>
      <c r="B406" s="623" t="s">
        <v>3524</v>
      </c>
      <c r="C406" s="624" t="s">
        <v>9582</v>
      </c>
      <c r="D406" s="625" t="s">
        <v>9583</v>
      </c>
      <c r="E406" s="625">
        <v>1.5</v>
      </c>
      <c r="F406" s="625" t="s">
        <v>3308</v>
      </c>
      <c r="G406" s="626" t="s">
        <v>3831</v>
      </c>
      <c r="H406" s="627"/>
      <c r="I406" s="625"/>
      <c r="J406" s="627"/>
      <c r="K406" s="627"/>
      <c r="L406" s="627"/>
      <c r="M406" s="624" t="s">
        <v>7278</v>
      </c>
      <c r="N406" s="628"/>
      <c r="O406" s="629"/>
      <c r="P406" s="630" t="s">
        <v>9561</v>
      </c>
      <c r="Q406" s="627"/>
      <c r="R406" s="631">
        <v>10.0</v>
      </c>
      <c r="S406" s="632"/>
      <c r="T406" s="633">
        <v>28.0</v>
      </c>
      <c r="U406" s="633">
        <v>28.0</v>
      </c>
      <c r="V406" s="634">
        <f t="array" ref="V406">_xlfn.XLOOKUP(T406, СПР.МОНТ[AWG], СПР.МОНТ[ГОСТ], "")</f>
        <v>0.08</v>
      </c>
      <c r="W406" s="634">
        <f t="array" ref="W406">_xlfn.XLOOKUP(U406, СПР.МОНТ[AWG], СПР.МОНТ[ГОСТ], "")</f>
        <v>0.08</v>
      </c>
      <c r="X406" s="632">
        <v>0.5</v>
      </c>
      <c r="Y406" s="632">
        <v>1.0</v>
      </c>
      <c r="Z406" s="632" t="s">
        <v>7223</v>
      </c>
      <c r="AA406" s="632">
        <v>2.0</v>
      </c>
      <c r="AB406" s="635" t="s">
        <v>7441</v>
      </c>
      <c r="AC406" s="664" t="s">
        <v>7442</v>
      </c>
      <c r="AD406" s="280"/>
      <c r="AE406" s="280"/>
      <c r="AF406" s="280"/>
      <c r="AG406" s="280"/>
      <c r="AH406" s="280"/>
      <c r="AI406" s="280"/>
      <c r="AJ406" s="280"/>
      <c r="AK406" s="280"/>
      <c r="AL406" s="280"/>
      <c r="AM406" s="280"/>
      <c r="AN406" s="280"/>
    </row>
    <row r="407">
      <c r="A407" s="622" t="s">
        <v>7047</v>
      </c>
      <c r="B407" s="623" t="s">
        <v>3524</v>
      </c>
      <c r="C407" s="624" t="s">
        <v>9582</v>
      </c>
      <c r="D407" s="625" t="s">
        <v>9583</v>
      </c>
      <c r="E407" s="625">
        <v>1.5</v>
      </c>
      <c r="F407" s="625" t="s">
        <v>3308</v>
      </c>
      <c r="G407" s="626" t="s">
        <v>3831</v>
      </c>
      <c r="H407" s="627"/>
      <c r="I407" s="625"/>
      <c r="J407" s="627"/>
      <c r="K407" s="627"/>
      <c r="L407" s="627"/>
      <c r="M407" s="624" t="s">
        <v>7278</v>
      </c>
      <c r="N407" s="628"/>
      <c r="O407" s="629"/>
      <c r="P407" s="630" t="s">
        <v>9557</v>
      </c>
      <c r="Q407" s="627"/>
      <c r="R407" s="631">
        <v>5.0</v>
      </c>
      <c r="S407" s="632"/>
      <c r="T407" s="633">
        <v>30.0</v>
      </c>
      <c r="U407" s="633">
        <v>30.0</v>
      </c>
      <c r="V407" s="634">
        <f t="array" ref="V407">_xlfn.XLOOKUP(T407, СПР.МОНТ[AWG], СПР.МОНТ[ГОСТ], "")</f>
        <v>0.05</v>
      </c>
      <c r="W407" s="634">
        <f t="array" ref="W407">_xlfn.XLOOKUP(U407, СПР.МОНТ[AWG], СПР.МОНТ[ГОСТ], "")</f>
        <v>0.05</v>
      </c>
      <c r="X407" s="632">
        <v>0.5</v>
      </c>
      <c r="Y407" s="632">
        <v>1.0</v>
      </c>
      <c r="Z407" s="632" t="s">
        <v>7223</v>
      </c>
      <c r="AA407" s="632">
        <v>2.0</v>
      </c>
      <c r="AB407" s="635" t="s">
        <v>7441</v>
      </c>
      <c r="AC407" s="664" t="s">
        <v>7442</v>
      </c>
      <c r="AD407" s="280"/>
      <c r="AE407" s="280"/>
      <c r="AF407" s="280"/>
      <c r="AG407" s="280"/>
      <c r="AH407" s="280"/>
      <c r="AI407" s="280"/>
      <c r="AJ407" s="280"/>
      <c r="AK407" s="280"/>
      <c r="AL407" s="280"/>
      <c r="AM407" s="280"/>
      <c r="AN407" s="280"/>
    </row>
    <row r="408">
      <c r="A408" s="622" t="s">
        <v>7047</v>
      </c>
      <c r="B408" s="623" t="s">
        <v>3524</v>
      </c>
      <c r="C408" s="637" t="s">
        <v>3837</v>
      </c>
      <c r="D408" s="625" t="s">
        <v>3836</v>
      </c>
      <c r="E408" s="625">
        <v>1.5</v>
      </c>
      <c r="F408" s="625" t="s">
        <v>3308</v>
      </c>
      <c r="G408" s="626" t="s">
        <v>3838</v>
      </c>
      <c r="H408" s="627"/>
      <c r="I408" s="622" t="s">
        <v>3839</v>
      </c>
      <c r="J408" s="625"/>
      <c r="K408" s="622" t="b">
        <v>1</v>
      </c>
      <c r="L408" s="622" t="b">
        <v>1</v>
      </c>
      <c r="M408" s="624" t="s">
        <v>7278</v>
      </c>
      <c r="N408" s="628"/>
      <c r="O408" s="629"/>
      <c r="P408" s="630" t="s">
        <v>9475</v>
      </c>
      <c r="Q408" s="627"/>
      <c r="R408" s="631">
        <v>19.6</v>
      </c>
      <c r="S408" s="632"/>
      <c r="T408" s="633">
        <v>26.0</v>
      </c>
      <c r="U408" s="633">
        <v>26.0</v>
      </c>
      <c r="V408" s="634">
        <f t="array" ref="V408">_xlfn.XLOOKUP(T408, СПР.МОНТ[AWG], СПР.МОНТ[ГОСТ], "")</f>
        <v>0.12</v>
      </c>
      <c r="W408" s="634">
        <f t="array" ref="W408">_xlfn.XLOOKUP(U408, СПР.МОНТ[AWG], СПР.МОНТ[ГОСТ], "")</f>
        <v>0.12</v>
      </c>
      <c r="X408" s="632">
        <v>0.8</v>
      </c>
      <c r="Y408" s="632">
        <v>1.2</v>
      </c>
      <c r="Z408" s="632" t="s">
        <v>7223</v>
      </c>
      <c r="AA408" s="632">
        <v>1.0</v>
      </c>
      <c r="AB408" s="635" t="s">
        <v>7348</v>
      </c>
      <c r="AC408" s="664" t="s">
        <v>7349</v>
      </c>
      <c r="AD408" s="280"/>
      <c r="AE408" s="280"/>
      <c r="AF408" s="280"/>
      <c r="AG408" s="280"/>
      <c r="AH408" s="280"/>
      <c r="AI408" s="280"/>
      <c r="AJ408" s="280"/>
      <c r="AK408" s="280"/>
      <c r="AL408" s="280"/>
      <c r="AM408" s="280"/>
      <c r="AN408" s="280"/>
    </row>
    <row r="409">
      <c r="A409" s="622" t="s">
        <v>7047</v>
      </c>
      <c r="B409" s="623" t="s">
        <v>3524</v>
      </c>
      <c r="C409" s="637" t="s">
        <v>3837</v>
      </c>
      <c r="D409" s="625" t="s">
        <v>3836</v>
      </c>
      <c r="E409" s="625">
        <v>1.5</v>
      </c>
      <c r="F409" s="625" t="s">
        <v>3308</v>
      </c>
      <c r="G409" s="626" t="s">
        <v>3838</v>
      </c>
      <c r="H409" s="627"/>
      <c r="I409" s="622" t="s">
        <v>3839</v>
      </c>
      <c r="J409" s="627"/>
      <c r="K409" s="622" t="b">
        <v>1</v>
      </c>
      <c r="L409" s="622" t="b">
        <v>1</v>
      </c>
      <c r="M409" s="624" t="s">
        <v>7278</v>
      </c>
      <c r="N409" s="628"/>
      <c r="O409" s="629"/>
      <c r="P409" s="630" t="s">
        <v>9561</v>
      </c>
      <c r="Q409" s="627"/>
      <c r="R409" s="631">
        <v>9.8</v>
      </c>
      <c r="S409" s="632"/>
      <c r="T409" s="633">
        <v>28.0</v>
      </c>
      <c r="U409" s="633">
        <v>28.0</v>
      </c>
      <c r="V409" s="634">
        <f t="array" ref="V409">_xlfn.XLOOKUP(T409, СПР.МОНТ[AWG], СПР.МОНТ[ГОСТ], "")</f>
        <v>0.08</v>
      </c>
      <c r="W409" s="634">
        <f t="array" ref="W409">_xlfn.XLOOKUP(U409, СПР.МОНТ[AWG], СПР.МОНТ[ГОСТ], "")</f>
        <v>0.08</v>
      </c>
      <c r="X409" s="632">
        <v>0.8</v>
      </c>
      <c r="Y409" s="632">
        <v>1.2</v>
      </c>
      <c r="Z409" s="632" t="s">
        <v>7223</v>
      </c>
      <c r="AA409" s="632">
        <v>1.0</v>
      </c>
      <c r="AB409" s="635" t="s">
        <v>7348</v>
      </c>
      <c r="AC409" s="664" t="s">
        <v>7349</v>
      </c>
      <c r="AD409" s="280"/>
      <c r="AE409" s="280"/>
      <c r="AF409" s="280"/>
      <c r="AG409" s="280"/>
      <c r="AH409" s="280"/>
      <c r="AI409" s="280"/>
      <c r="AJ409" s="280"/>
      <c r="AK409" s="280"/>
      <c r="AL409" s="280"/>
      <c r="AM409" s="280"/>
      <c r="AN409" s="280"/>
    </row>
    <row r="410">
      <c r="A410" s="622" t="s">
        <v>7047</v>
      </c>
      <c r="B410" s="623" t="s">
        <v>3524</v>
      </c>
      <c r="C410" s="637" t="s">
        <v>3837</v>
      </c>
      <c r="D410" s="625" t="s">
        <v>3836</v>
      </c>
      <c r="E410" s="625">
        <v>1.5</v>
      </c>
      <c r="F410" s="625" t="s">
        <v>3308</v>
      </c>
      <c r="G410" s="626" t="s">
        <v>3843</v>
      </c>
      <c r="H410" s="627"/>
      <c r="I410" s="622" t="s">
        <v>3844</v>
      </c>
      <c r="J410" s="625"/>
      <c r="K410" s="622" t="b">
        <v>1</v>
      </c>
      <c r="L410" s="622" t="b">
        <v>1</v>
      </c>
      <c r="M410" s="624" t="s">
        <v>7278</v>
      </c>
      <c r="N410" s="628"/>
      <c r="O410" s="629"/>
      <c r="P410" s="630" t="s">
        <v>9476</v>
      </c>
      <c r="Q410" s="627"/>
      <c r="R410" s="631">
        <v>9.8</v>
      </c>
      <c r="S410" s="632"/>
      <c r="T410" s="633">
        <v>28.0</v>
      </c>
      <c r="U410" s="633">
        <v>28.0</v>
      </c>
      <c r="V410" s="634">
        <f t="array" ref="V410">_xlfn.XLOOKUP(T410, СПР.МОНТ[AWG], СПР.МОНТ[ГОСТ], "")</f>
        <v>0.08</v>
      </c>
      <c r="W410" s="634">
        <f t="array" ref="W410">_xlfn.XLOOKUP(U410, СПР.МОНТ[AWG], СПР.МОНТ[ГОСТ], "")</f>
        <v>0.08</v>
      </c>
      <c r="X410" s="632">
        <v>0.5</v>
      </c>
      <c r="Y410" s="632">
        <v>1.0</v>
      </c>
      <c r="Z410" s="632" t="s">
        <v>7223</v>
      </c>
      <c r="AA410" s="632">
        <v>1.0</v>
      </c>
      <c r="AB410" s="635" t="s">
        <v>7346</v>
      </c>
      <c r="AC410" s="664" t="s">
        <v>7347</v>
      </c>
      <c r="AD410" s="280"/>
      <c r="AE410" s="280"/>
      <c r="AF410" s="280"/>
      <c r="AG410" s="280"/>
      <c r="AH410" s="280"/>
      <c r="AI410" s="280"/>
      <c r="AJ410" s="280"/>
      <c r="AK410" s="280"/>
      <c r="AL410" s="280"/>
      <c r="AM410" s="280"/>
      <c r="AN410" s="280"/>
    </row>
    <row r="411">
      <c r="A411" s="622" t="s">
        <v>7047</v>
      </c>
      <c r="B411" s="623" t="s">
        <v>3524</v>
      </c>
      <c r="C411" s="637" t="s">
        <v>3837</v>
      </c>
      <c r="D411" s="625" t="s">
        <v>3836</v>
      </c>
      <c r="E411" s="625">
        <v>1.5</v>
      </c>
      <c r="F411" s="625" t="s">
        <v>3308</v>
      </c>
      <c r="G411" s="626" t="s">
        <v>3843</v>
      </c>
      <c r="H411" s="627"/>
      <c r="I411" s="622" t="s">
        <v>3844</v>
      </c>
      <c r="J411" s="627"/>
      <c r="K411" s="622" t="b">
        <v>1</v>
      </c>
      <c r="L411" s="622" t="b">
        <v>1</v>
      </c>
      <c r="M411" s="624" t="s">
        <v>7278</v>
      </c>
      <c r="N411" s="628"/>
      <c r="O411" s="629"/>
      <c r="P411" s="630" t="s">
        <v>9557</v>
      </c>
      <c r="Q411" s="627"/>
      <c r="R411" s="631">
        <v>4.9</v>
      </c>
      <c r="S411" s="632"/>
      <c r="T411" s="633">
        <v>30.0</v>
      </c>
      <c r="U411" s="633">
        <v>30.0</v>
      </c>
      <c r="V411" s="634">
        <f t="array" ref="V411">_xlfn.XLOOKUP(T411, СПР.МОНТ[AWG], СПР.МОНТ[ГОСТ], "")</f>
        <v>0.05</v>
      </c>
      <c r="W411" s="634">
        <f t="array" ref="W411">_xlfn.XLOOKUP(U411, СПР.МОНТ[AWG], СПР.МОНТ[ГОСТ], "")</f>
        <v>0.05</v>
      </c>
      <c r="X411" s="632">
        <v>0.5</v>
      </c>
      <c r="Y411" s="632">
        <v>1.0</v>
      </c>
      <c r="Z411" s="632" t="s">
        <v>7223</v>
      </c>
      <c r="AA411" s="632">
        <v>1.0</v>
      </c>
      <c r="AB411" s="635" t="s">
        <v>7346</v>
      </c>
      <c r="AC411" s="664" t="s">
        <v>7347</v>
      </c>
      <c r="AD411" s="280"/>
      <c r="AE411" s="280"/>
      <c r="AF411" s="280"/>
      <c r="AG411" s="280"/>
      <c r="AH411" s="280"/>
      <c r="AI411" s="280"/>
      <c r="AJ411" s="280"/>
      <c r="AK411" s="280"/>
      <c r="AL411" s="280"/>
      <c r="AM411" s="280"/>
      <c r="AN411" s="280"/>
    </row>
    <row r="412">
      <c r="A412" s="622" t="s">
        <v>7047</v>
      </c>
      <c r="B412" s="623" t="s">
        <v>3524</v>
      </c>
      <c r="C412" s="637" t="s">
        <v>3837</v>
      </c>
      <c r="D412" s="625" t="s">
        <v>3836</v>
      </c>
      <c r="E412" s="625">
        <v>1.5</v>
      </c>
      <c r="F412" s="625" t="s">
        <v>3308</v>
      </c>
      <c r="G412" s="626" t="s">
        <v>3843</v>
      </c>
      <c r="H412" s="627"/>
      <c r="I412" s="622" t="s">
        <v>3844</v>
      </c>
      <c r="J412" s="627"/>
      <c r="K412" s="622" t="b">
        <v>1</v>
      </c>
      <c r="L412" s="622" t="b">
        <v>1</v>
      </c>
      <c r="M412" s="624" t="s">
        <v>7278</v>
      </c>
      <c r="N412" s="628"/>
      <c r="O412" s="629"/>
      <c r="P412" s="630" t="s">
        <v>9584</v>
      </c>
      <c r="Q412" s="627"/>
      <c r="R412" s="631">
        <v>2.9</v>
      </c>
      <c r="S412" s="632"/>
      <c r="T412" s="633">
        <v>32.0</v>
      </c>
      <c r="U412" s="633">
        <v>32.0</v>
      </c>
      <c r="V412" s="634">
        <f t="array" ref="V412">_xlfn.XLOOKUP(T412, СПР.МОНТ[AWG], СПР.МОНТ[ГОСТ], "")</f>
        <v>0.03</v>
      </c>
      <c r="W412" s="634">
        <f t="array" ref="W412">_xlfn.XLOOKUP(U412, СПР.МОНТ[AWG], СПР.МОНТ[ГОСТ], "")</f>
        <v>0.03</v>
      </c>
      <c r="X412" s="632">
        <v>0.5</v>
      </c>
      <c r="Y412" s="632">
        <v>1.0</v>
      </c>
      <c r="Z412" s="632" t="s">
        <v>7223</v>
      </c>
      <c r="AA412" s="632">
        <v>1.0</v>
      </c>
      <c r="AB412" s="635" t="s">
        <v>7346</v>
      </c>
      <c r="AC412" s="664" t="s">
        <v>7347</v>
      </c>
      <c r="AD412" s="280"/>
      <c r="AE412" s="280"/>
      <c r="AF412" s="280"/>
      <c r="AG412" s="280"/>
      <c r="AH412" s="280"/>
      <c r="AI412" s="280"/>
      <c r="AJ412" s="280"/>
      <c r="AK412" s="280"/>
      <c r="AL412" s="280"/>
      <c r="AM412" s="280"/>
      <c r="AN412" s="280"/>
    </row>
    <row r="413">
      <c r="A413" s="622" t="s">
        <v>7047</v>
      </c>
      <c r="B413" s="641" t="s">
        <v>3524</v>
      </c>
      <c r="C413" s="685" t="s">
        <v>9585</v>
      </c>
      <c r="D413" s="622" t="s">
        <v>9586</v>
      </c>
      <c r="E413" s="622">
        <v>1.5</v>
      </c>
      <c r="F413" s="622" t="s">
        <v>3331</v>
      </c>
      <c r="G413" s="626" t="s">
        <v>9587</v>
      </c>
      <c r="H413" s="627"/>
      <c r="I413" s="625"/>
      <c r="J413" s="625"/>
      <c r="K413" s="625"/>
      <c r="L413" s="625"/>
      <c r="M413" s="685" t="s">
        <v>7278</v>
      </c>
      <c r="N413" s="628"/>
      <c r="O413" s="629"/>
      <c r="P413" s="680"/>
      <c r="Q413" s="627"/>
      <c r="R413" s="631">
        <v>9.8</v>
      </c>
      <c r="S413" s="631">
        <v>19.6</v>
      </c>
      <c r="T413" s="633">
        <v>28.0</v>
      </c>
      <c r="U413" s="633">
        <v>24.0</v>
      </c>
      <c r="V413" s="634">
        <f t="array" ref="V413">_xlfn.XLOOKUP(T413, СПР.МОНТ[AWG], СПР.МОНТ[ГОСТ], "")</f>
        <v>0.08</v>
      </c>
      <c r="W413" s="634">
        <f t="array" ref="W413">_xlfn.XLOOKUP(U413, СПР.МОНТ[AWG], СПР.МОНТ[ГОСТ], "")</f>
        <v>0.2</v>
      </c>
      <c r="X413" s="631">
        <v>0.7</v>
      </c>
      <c r="Y413" s="631">
        <v>1.2</v>
      </c>
      <c r="Z413" s="631" t="s">
        <v>7223</v>
      </c>
      <c r="AA413" s="631">
        <v>2.0</v>
      </c>
      <c r="AB413" s="635" t="s">
        <v>9588</v>
      </c>
      <c r="AC413" s="664"/>
      <c r="AD413" s="280"/>
      <c r="AE413" s="280"/>
      <c r="AF413" s="280"/>
      <c r="AG413" s="280"/>
      <c r="AH413" s="280"/>
      <c r="AI413" s="280"/>
      <c r="AJ413" s="280"/>
      <c r="AK413" s="280"/>
      <c r="AL413" s="280"/>
      <c r="AM413" s="280"/>
      <c r="AN413" s="280"/>
    </row>
    <row r="414">
      <c r="A414" s="622" t="s">
        <v>7047</v>
      </c>
      <c r="B414" s="641" t="s">
        <v>3524</v>
      </c>
      <c r="C414" s="685" t="s">
        <v>9585</v>
      </c>
      <c r="D414" s="622" t="s">
        <v>9589</v>
      </c>
      <c r="E414" s="622">
        <v>1.5</v>
      </c>
      <c r="F414" s="622" t="s">
        <v>3308</v>
      </c>
      <c r="G414" s="626" t="s">
        <v>9590</v>
      </c>
      <c r="H414" s="627"/>
      <c r="I414" s="625"/>
      <c r="J414" s="625"/>
      <c r="K414" s="625"/>
      <c r="L414" s="625"/>
      <c r="M414" s="685" t="s">
        <v>7278</v>
      </c>
      <c r="N414" s="628"/>
      <c r="O414" s="629"/>
      <c r="P414" s="680"/>
      <c r="Q414" s="627"/>
      <c r="R414" s="631">
        <v>9.8</v>
      </c>
      <c r="S414" s="631">
        <v>19.6</v>
      </c>
      <c r="T414" s="633">
        <v>28.0</v>
      </c>
      <c r="U414" s="633">
        <v>24.0</v>
      </c>
      <c r="V414" s="634">
        <f t="array" ref="V414">_xlfn.XLOOKUP(T414, СПР.МОНТ[AWG], СПР.МОНТ[ГОСТ], "")</f>
        <v>0.08</v>
      </c>
      <c r="W414" s="634">
        <f t="array" ref="W414">_xlfn.XLOOKUP(U414, СПР.МОНТ[AWG], СПР.МОНТ[ГОСТ], "")</f>
        <v>0.2</v>
      </c>
      <c r="X414" s="631">
        <v>0.7</v>
      </c>
      <c r="Y414" s="631">
        <v>1.2</v>
      </c>
      <c r="Z414" s="631" t="s">
        <v>7223</v>
      </c>
      <c r="AA414" s="631">
        <v>2.0</v>
      </c>
      <c r="AB414" s="635" t="s">
        <v>9591</v>
      </c>
      <c r="AC414" s="664"/>
      <c r="AD414" s="280"/>
      <c r="AE414" s="280"/>
      <c r="AF414" s="280"/>
      <c r="AG414" s="280"/>
      <c r="AH414" s="280"/>
      <c r="AI414" s="280"/>
      <c r="AJ414" s="280"/>
      <c r="AK414" s="280"/>
      <c r="AL414" s="280"/>
      <c r="AM414" s="280"/>
      <c r="AN414" s="280"/>
    </row>
    <row r="415">
      <c r="A415" s="622" t="s">
        <v>7047</v>
      </c>
      <c r="B415" s="623" t="s">
        <v>3524</v>
      </c>
      <c r="C415" s="624" t="s">
        <v>9592</v>
      </c>
      <c r="D415" s="625" t="s">
        <v>9593</v>
      </c>
      <c r="E415" s="625">
        <v>1.5</v>
      </c>
      <c r="F415" s="625" t="s">
        <v>3308</v>
      </c>
      <c r="G415" s="626" t="s">
        <v>3827</v>
      </c>
      <c r="H415" s="627"/>
      <c r="I415" s="625"/>
      <c r="J415" s="625"/>
      <c r="K415" s="625"/>
      <c r="L415" s="625"/>
      <c r="M415" s="624" t="s">
        <v>7278</v>
      </c>
      <c r="N415" s="628"/>
      <c r="O415" s="629"/>
      <c r="P415" s="630" t="s">
        <v>9473</v>
      </c>
      <c r="Q415" s="627"/>
      <c r="R415" s="631">
        <v>30.0</v>
      </c>
      <c r="S415" s="632"/>
      <c r="T415" s="633">
        <v>24.0</v>
      </c>
      <c r="U415" s="633">
        <v>24.0</v>
      </c>
      <c r="V415" s="634">
        <f t="array" ref="V415">_xlfn.XLOOKUP(T415, СПР.МОНТ[AWG], СПР.МОНТ[ГОСТ], "")</f>
        <v>0.2</v>
      </c>
      <c r="W415" s="634">
        <f t="array" ref="W415">_xlfn.XLOOKUP(U415, СПР.МОНТ[AWG], СПР.МОНТ[ГОСТ], "")</f>
        <v>0.2</v>
      </c>
      <c r="X415" s="632">
        <v>0.8</v>
      </c>
      <c r="Y415" s="632">
        <v>1.2</v>
      </c>
      <c r="Z415" s="632" t="s">
        <v>7223</v>
      </c>
      <c r="AA415" s="632">
        <v>2.0</v>
      </c>
      <c r="AB415" s="635" t="s">
        <v>7439</v>
      </c>
      <c r="AC415" s="664" t="s">
        <v>7440</v>
      </c>
      <c r="AD415" s="280"/>
      <c r="AE415" s="280"/>
      <c r="AF415" s="280"/>
      <c r="AG415" s="280"/>
      <c r="AH415" s="280"/>
      <c r="AI415" s="280"/>
      <c r="AJ415" s="280"/>
      <c r="AK415" s="280"/>
      <c r="AL415" s="280"/>
      <c r="AM415" s="280"/>
      <c r="AN415" s="280"/>
    </row>
    <row r="416">
      <c r="A416" s="622" t="s">
        <v>7047</v>
      </c>
      <c r="B416" s="623" t="s">
        <v>3524</v>
      </c>
      <c r="C416" s="624" t="s">
        <v>9592</v>
      </c>
      <c r="D416" s="625" t="s">
        <v>9593</v>
      </c>
      <c r="E416" s="625">
        <v>1.5</v>
      </c>
      <c r="F416" s="625" t="s">
        <v>3308</v>
      </c>
      <c r="G416" s="626" t="s">
        <v>3827</v>
      </c>
      <c r="H416" s="627"/>
      <c r="I416" s="625"/>
      <c r="J416" s="627"/>
      <c r="K416" s="627"/>
      <c r="L416" s="627"/>
      <c r="M416" s="624" t="s">
        <v>7278</v>
      </c>
      <c r="N416" s="628"/>
      <c r="O416" s="629"/>
      <c r="P416" s="630" t="s">
        <v>9474</v>
      </c>
      <c r="Q416" s="627"/>
      <c r="R416" s="631">
        <v>20.0</v>
      </c>
      <c r="S416" s="632"/>
      <c r="T416" s="633">
        <v>26.0</v>
      </c>
      <c r="U416" s="633">
        <v>26.0</v>
      </c>
      <c r="V416" s="634">
        <f t="array" ref="V416">_xlfn.XLOOKUP(T416, СПР.МОНТ[AWG], СПР.МОНТ[ГОСТ], "")</f>
        <v>0.12</v>
      </c>
      <c r="W416" s="634">
        <f t="array" ref="W416">_xlfn.XLOOKUP(U416, СПР.МОНТ[AWG], СПР.МОНТ[ГОСТ], "")</f>
        <v>0.12</v>
      </c>
      <c r="X416" s="632">
        <v>0.8</v>
      </c>
      <c r="Y416" s="632">
        <v>1.2</v>
      </c>
      <c r="Z416" s="632" t="s">
        <v>7223</v>
      </c>
      <c r="AA416" s="632">
        <v>2.0</v>
      </c>
      <c r="AB416" s="635" t="s">
        <v>7439</v>
      </c>
      <c r="AC416" s="664" t="s">
        <v>7440</v>
      </c>
      <c r="AD416" s="280"/>
      <c r="AE416" s="280"/>
      <c r="AF416" s="280"/>
      <c r="AG416" s="280"/>
      <c r="AH416" s="280"/>
      <c r="AI416" s="280"/>
      <c r="AJ416" s="280"/>
      <c r="AK416" s="280"/>
      <c r="AL416" s="280"/>
      <c r="AM416" s="280"/>
      <c r="AN416" s="280"/>
    </row>
    <row r="417">
      <c r="A417" s="622" t="s">
        <v>7047</v>
      </c>
      <c r="B417" s="623" t="s">
        <v>3524</v>
      </c>
      <c r="C417" s="624" t="s">
        <v>9592</v>
      </c>
      <c r="D417" s="625" t="s">
        <v>9593</v>
      </c>
      <c r="E417" s="625">
        <v>1.5</v>
      </c>
      <c r="F417" s="625" t="s">
        <v>3308</v>
      </c>
      <c r="G417" s="626" t="s">
        <v>3827</v>
      </c>
      <c r="H417" s="627"/>
      <c r="I417" s="625"/>
      <c r="J417" s="627"/>
      <c r="K417" s="627"/>
      <c r="L417" s="627"/>
      <c r="M417" s="624" t="s">
        <v>7278</v>
      </c>
      <c r="N417" s="628"/>
      <c r="O417" s="629"/>
      <c r="P417" s="630" t="s">
        <v>9561</v>
      </c>
      <c r="Q417" s="627"/>
      <c r="R417" s="631">
        <v>10.0</v>
      </c>
      <c r="S417" s="632"/>
      <c r="T417" s="633">
        <v>28.0</v>
      </c>
      <c r="U417" s="633">
        <v>28.0</v>
      </c>
      <c r="V417" s="634">
        <f t="array" ref="V417">_xlfn.XLOOKUP(T417, СПР.МОНТ[AWG], СПР.МОНТ[ГОСТ], "")</f>
        <v>0.08</v>
      </c>
      <c r="W417" s="634">
        <f t="array" ref="W417">_xlfn.XLOOKUP(U417, СПР.МОНТ[AWG], СПР.МОНТ[ГОСТ], "")</f>
        <v>0.08</v>
      </c>
      <c r="X417" s="632">
        <v>0.8</v>
      </c>
      <c r="Y417" s="632">
        <v>1.2</v>
      </c>
      <c r="Z417" s="632" t="s">
        <v>7223</v>
      </c>
      <c r="AA417" s="632">
        <v>2.0</v>
      </c>
      <c r="AB417" s="635" t="s">
        <v>7439</v>
      </c>
      <c r="AC417" s="664" t="s">
        <v>7440</v>
      </c>
      <c r="AD417" s="280"/>
      <c r="AE417" s="280"/>
      <c r="AF417" s="280"/>
      <c r="AG417" s="280"/>
      <c r="AH417" s="280"/>
      <c r="AI417" s="280"/>
      <c r="AJ417" s="280"/>
      <c r="AK417" s="280"/>
      <c r="AL417" s="280"/>
      <c r="AM417" s="280"/>
      <c r="AN417" s="280"/>
    </row>
    <row r="418">
      <c r="A418" s="622" t="s">
        <v>7047</v>
      </c>
      <c r="B418" s="623" t="s">
        <v>3524</v>
      </c>
      <c r="C418" s="624" t="s">
        <v>9592</v>
      </c>
      <c r="D418" s="625" t="s">
        <v>9593</v>
      </c>
      <c r="E418" s="625">
        <v>1.5</v>
      </c>
      <c r="F418" s="625" t="s">
        <v>3308</v>
      </c>
      <c r="G418" s="626" t="s">
        <v>3831</v>
      </c>
      <c r="H418" s="627"/>
      <c r="I418" s="625"/>
      <c r="J418" s="625"/>
      <c r="K418" s="625"/>
      <c r="L418" s="625"/>
      <c r="M418" s="624" t="s">
        <v>7278</v>
      </c>
      <c r="N418" s="628"/>
      <c r="O418" s="629"/>
      <c r="P418" s="630" t="s">
        <v>9476</v>
      </c>
      <c r="Q418" s="627"/>
      <c r="R418" s="631">
        <v>20.0</v>
      </c>
      <c r="S418" s="632"/>
      <c r="T418" s="633">
        <v>26.0</v>
      </c>
      <c r="U418" s="633">
        <v>26.0</v>
      </c>
      <c r="V418" s="634">
        <f t="array" ref="V418">_xlfn.XLOOKUP(T418, СПР.МОНТ[AWG], СПР.МОНТ[ГОСТ], "")</f>
        <v>0.12</v>
      </c>
      <c r="W418" s="634">
        <f t="array" ref="W418">_xlfn.XLOOKUP(U418, СПР.МОНТ[AWG], СПР.МОНТ[ГОСТ], "")</f>
        <v>0.12</v>
      </c>
      <c r="X418" s="632">
        <v>0.5</v>
      </c>
      <c r="Y418" s="632">
        <v>1.0</v>
      </c>
      <c r="Z418" s="632" t="s">
        <v>7223</v>
      </c>
      <c r="AA418" s="632">
        <v>2.0</v>
      </c>
      <c r="AB418" s="635" t="s">
        <v>7441</v>
      </c>
      <c r="AC418" s="664" t="s">
        <v>7442</v>
      </c>
      <c r="AD418" s="280"/>
      <c r="AE418" s="280"/>
      <c r="AF418" s="280"/>
      <c r="AG418" s="280"/>
      <c r="AH418" s="280"/>
      <c r="AI418" s="280"/>
      <c r="AJ418" s="280"/>
      <c r="AK418" s="280"/>
      <c r="AL418" s="280"/>
      <c r="AM418" s="280"/>
      <c r="AN418" s="280"/>
    </row>
    <row r="419">
      <c r="A419" s="622" t="s">
        <v>7047</v>
      </c>
      <c r="B419" s="623" t="s">
        <v>3524</v>
      </c>
      <c r="C419" s="624" t="s">
        <v>9592</v>
      </c>
      <c r="D419" s="625" t="s">
        <v>9593</v>
      </c>
      <c r="E419" s="625">
        <v>1.5</v>
      </c>
      <c r="F419" s="625" t="s">
        <v>3308</v>
      </c>
      <c r="G419" s="626" t="s">
        <v>3831</v>
      </c>
      <c r="H419" s="627"/>
      <c r="I419" s="625"/>
      <c r="J419" s="627"/>
      <c r="K419" s="627"/>
      <c r="L419" s="627"/>
      <c r="M419" s="624" t="s">
        <v>7278</v>
      </c>
      <c r="N419" s="628"/>
      <c r="O419" s="629"/>
      <c r="P419" s="630" t="s">
        <v>9561</v>
      </c>
      <c r="Q419" s="627"/>
      <c r="R419" s="631">
        <v>10.0</v>
      </c>
      <c r="S419" s="632"/>
      <c r="T419" s="633">
        <v>28.0</v>
      </c>
      <c r="U419" s="633">
        <v>28.0</v>
      </c>
      <c r="V419" s="634">
        <f t="array" ref="V419">_xlfn.XLOOKUP(T419, СПР.МОНТ[AWG], СПР.МОНТ[ГОСТ], "")</f>
        <v>0.08</v>
      </c>
      <c r="W419" s="634">
        <f t="array" ref="W419">_xlfn.XLOOKUP(U419, СПР.МОНТ[AWG], СПР.МОНТ[ГОСТ], "")</f>
        <v>0.08</v>
      </c>
      <c r="X419" s="632">
        <v>0.5</v>
      </c>
      <c r="Y419" s="632">
        <v>1.0</v>
      </c>
      <c r="Z419" s="632" t="s">
        <v>7223</v>
      </c>
      <c r="AA419" s="632">
        <v>2.0</v>
      </c>
      <c r="AB419" s="635" t="s">
        <v>7441</v>
      </c>
      <c r="AC419" s="664" t="s">
        <v>7442</v>
      </c>
      <c r="AD419" s="280"/>
      <c r="AE419" s="280"/>
      <c r="AF419" s="280"/>
      <c r="AG419" s="280"/>
      <c r="AH419" s="280"/>
      <c r="AI419" s="280"/>
      <c r="AJ419" s="280"/>
      <c r="AK419" s="280"/>
      <c r="AL419" s="280"/>
      <c r="AM419" s="280"/>
      <c r="AN419" s="280"/>
    </row>
    <row r="420">
      <c r="A420" s="622" t="s">
        <v>7047</v>
      </c>
      <c r="B420" s="623" t="s">
        <v>3524</v>
      </c>
      <c r="C420" s="624" t="s">
        <v>9592</v>
      </c>
      <c r="D420" s="625" t="s">
        <v>9593</v>
      </c>
      <c r="E420" s="625">
        <v>1.5</v>
      </c>
      <c r="F420" s="625" t="s">
        <v>3308</v>
      </c>
      <c r="G420" s="626" t="s">
        <v>3831</v>
      </c>
      <c r="H420" s="627"/>
      <c r="I420" s="625"/>
      <c r="J420" s="627"/>
      <c r="K420" s="627"/>
      <c r="L420" s="627"/>
      <c r="M420" s="624" t="s">
        <v>7278</v>
      </c>
      <c r="N420" s="628"/>
      <c r="O420" s="629"/>
      <c r="P420" s="630" t="s">
        <v>9557</v>
      </c>
      <c r="Q420" s="627"/>
      <c r="R420" s="631">
        <v>5.0</v>
      </c>
      <c r="S420" s="632"/>
      <c r="T420" s="633">
        <v>30.0</v>
      </c>
      <c r="U420" s="633">
        <v>30.0</v>
      </c>
      <c r="V420" s="634">
        <f t="array" ref="V420">_xlfn.XLOOKUP(T420, СПР.МОНТ[AWG], СПР.МОНТ[ГОСТ], "")</f>
        <v>0.05</v>
      </c>
      <c r="W420" s="634">
        <f t="array" ref="W420">_xlfn.XLOOKUP(U420, СПР.МОНТ[AWG], СПР.МОНТ[ГОСТ], "")</f>
        <v>0.05</v>
      </c>
      <c r="X420" s="632">
        <v>0.5</v>
      </c>
      <c r="Y420" s="632">
        <v>1.0</v>
      </c>
      <c r="Z420" s="632" t="s">
        <v>7223</v>
      </c>
      <c r="AA420" s="632">
        <v>2.0</v>
      </c>
      <c r="AB420" s="635" t="s">
        <v>7441</v>
      </c>
      <c r="AC420" s="664" t="s">
        <v>7442</v>
      </c>
      <c r="AD420" s="280"/>
      <c r="AE420" s="280"/>
      <c r="AF420" s="280"/>
      <c r="AG420" s="280"/>
      <c r="AH420" s="280"/>
      <c r="AI420" s="280"/>
      <c r="AJ420" s="280"/>
      <c r="AK420" s="280"/>
      <c r="AL420" s="280"/>
      <c r="AM420" s="280"/>
      <c r="AN420" s="280"/>
    </row>
    <row r="421">
      <c r="A421" s="622" t="s">
        <v>7047</v>
      </c>
      <c r="B421" s="641" t="s">
        <v>3524</v>
      </c>
      <c r="C421" s="685" t="s">
        <v>9594</v>
      </c>
      <c r="D421" s="622" t="s">
        <v>9595</v>
      </c>
      <c r="E421" s="622">
        <v>1.5</v>
      </c>
      <c r="F421" s="622" t="s">
        <v>3331</v>
      </c>
      <c r="G421" s="626" t="s">
        <v>9596</v>
      </c>
      <c r="H421" s="627"/>
      <c r="I421" s="625"/>
      <c r="J421" s="625"/>
      <c r="K421" s="625"/>
      <c r="L421" s="625"/>
      <c r="M421" s="685" t="s">
        <v>7278</v>
      </c>
      <c r="N421" s="628"/>
      <c r="O421" s="629"/>
      <c r="P421" s="680"/>
      <c r="Q421" s="627"/>
      <c r="R421" s="631">
        <v>9.8</v>
      </c>
      <c r="S421" s="631">
        <v>19.6</v>
      </c>
      <c r="T421" s="633">
        <v>28.0</v>
      </c>
      <c r="U421" s="633">
        <v>24.0</v>
      </c>
      <c r="V421" s="634">
        <f t="array" ref="V421">_xlfn.XLOOKUP(T421, СПР.МОНТ[AWG], СПР.МОНТ[ГОСТ], "")</f>
        <v>0.08</v>
      </c>
      <c r="W421" s="634">
        <f t="array" ref="W421">_xlfn.XLOOKUP(U421, СПР.МОНТ[AWG], СПР.МОНТ[ГОСТ], "")</f>
        <v>0.2</v>
      </c>
      <c r="X421" s="631">
        <v>0.7</v>
      </c>
      <c r="Y421" s="631">
        <v>1.2</v>
      </c>
      <c r="Z421" s="631" t="s">
        <v>7223</v>
      </c>
      <c r="AA421" s="631">
        <v>2.0</v>
      </c>
      <c r="AB421" s="635" t="s">
        <v>9597</v>
      </c>
      <c r="AC421" s="664"/>
      <c r="AD421" s="280"/>
      <c r="AE421" s="280"/>
      <c r="AF421" s="280"/>
      <c r="AG421" s="280"/>
      <c r="AH421" s="280"/>
      <c r="AI421" s="280"/>
      <c r="AJ421" s="280"/>
      <c r="AK421" s="280"/>
      <c r="AL421" s="280"/>
      <c r="AM421" s="280"/>
      <c r="AN421" s="280"/>
    </row>
    <row r="422">
      <c r="A422" s="622" t="s">
        <v>7047</v>
      </c>
      <c r="B422" s="641" t="s">
        <v>3524</v>
      </c>
      <c r="C422" s="685" t="s">
        <v>9594</v>
      </c>
      <c r="D422" s="622" t="s">
        <v>9598</v>
      </c>
      <c r="E422" s="622">
        <v>1.5</v>
      </c>
      <c r="F422" s="622" t="s">
        <v>3308</v>
      </c>
      <c r="G422" s="626" t="s">
        <v>9599</v>
      </c>
      <c r="H422" s="627"/>
      <c r="I422" s="625"/>
      <c r="J422" s="625"/>
      <c r="K422" s="625"/>
      <c r="L422" s="625"/>
      <c r="M422" s="685" t="s">
        <v>7278</v>
      </c>
      <c r="N422" s="628"/>
      <c r="O422" s="629"/>
      <c r="P422" s="680"/>
      <c r="Q422" s="627"/>
      <c r="R422" s="631">
        <v>9.8</v>
      </c>
      <c r="S422" s="631">
        <v>19.6</v>
      </c>
      <c r="T422" s="633">
        <v>28.0</v>
      </c>
      <c r="U422" s="633">
        <v>24.0</v>
      </c>
      <c r="V422" s="634">
        <f t="array" ref="V422">_xlfn.XLOOKUP(T422, СПР.МОНТ[AWG], СПР.МОНТ[ГОСТ], "")</f>
        <v>0.08</v>
      </c>
      <c r="W422" s="634">
        <f t="array" ref="W422">_xlfn.XLOOKUP(U422, СПР.МОНТ[AWG], СПР.МОНТ[ГОСТ], "")</f>
        <v>0.2</v>
      </c>
      <c r="X422" s="631">
        <v>0.7</v>
      </c>
      <c r="Y422" s="631">
        <v>1.2</v>
      </c>
      <c r="Z422" s="631" t="s">
        <v>7223</v>
      </c>
      <c r="AA422" s="631">
        <v>2.0</v>
      </c>
      <c r="AB422" s="635" t="s">
        <v>9600</v>
      </c>
      <c r="AC422" s="664"/>
      <c r="AD422" s="280"/>
      <c r="AE422" s="280"/>
      <c r="AF422" s="280"/>
      <c r="AG422" s="280"/>
      <c r="AH422" s="280"/>
      <c r="AI422" s="280"/>
      <c r="AJ422" s="280"/>
      <c r="AK422" s="280"/>
      <c r="AL422" s="280"/>
      <c r="AM422" s="280"/>
      <c r="AN422" s="280"/>
    </row>
    <row r="423">
      <c r="A423" s="622" t="s">
        <v>7047</v>
      </c>
      <c r="B423" s="623" t="s">
        <v>3524</v>
      </c>
      <c r="C423" s="624" t="s">
        <v>3851</v>
      </c>
      <c r="D423" s="625" t="s">
        <v>3850</v>
      </c>
      <c r="E423" s="625">
        <v>1.5</v>
      </c>
      <c r="F423" s="625" t="s">
        <v>3308</v>
      </c>
      <c r="G423" s="626" t="s">
        <v>3852</v>
      </c>
      <c r="H423" s="627"/>
      <c r="I423" s="625"/>
      <c r="J423" s="625"/>
      <c r="K423" s="625"/>
      <c r="L423" s="625"/>
      <c r="M423" s="624" t="s">
        <v>7278</v>
      </c>
      <c r="N423" s="628"/>
      <c r="O423" s="629"/>
      <c r="P423" s="630" t="s">
        <v>9473</v>
      </c>
      <c r="Q423" s="627"/>
      <c r="R423" s="631">
        <v>30.0</v>
      </c>
      <c r="S423" s="632"/>
      <c r="T423" s="633">
        <v>24.0</v>
      </c>
      <c r="U423" s="633">
        <v>24.0</v>
      </c>
      <c r="V423" s="634">
        <f t="array" ref="V423">_xlfn.XLOOKUP(T423, СПР.МОНТ[AWG], СПР.МОНТ[ГОСТ], "")</f>
        <v>0.2</v>
      </c>
      <c r="W423" s="634">
        <f t="array" ref="W423">_xlfn.XLOOKUP(U423, СПР.МОНТ[AWG], СПР.МОНТ[ГОСТ], "")</f>
        <v>0.2</v>
      </c>
      <c r="X423" s="632">
        <v>0.7</v>
      </c>
      <c r="Y423" s="632">
        <v>1.2</v>
      </c>
      <c r="Z423" s="632" t="s">
        <v>7223</v>
      </c>
      <c r="AA423" s="632">
        <v>2.0</v>
      </c>
      <c r="AB423" s="635" t="s">
        <v>7443</v>
      </c>
      <c r="AC423" s="664" t="s">
        <v>7440</v>
      </c>
      <c r="AD423" s="280"/>
      <c r="AE423" s="280"/>
      <c r="AF423" s="280"/>
      <c r="AG423" s="280"/>
      <c r="AH423" s="280"/>
      <c r="AI423" s="280"/>
      <c r="AJ423" s="280"/>
      <c r="AK423" s="280"/>
      <c r="AL423" s="280"/>
      <c r="AM423" s="280"/>
      <c r="AN423" s="280"/>
    </row>
    <row r="424">
      <c r="A424" s="622" t="s">
        <v>7047</v>
      </c>
      <c r="B424" s="623" t="s">
        <v>3524</v>
      </c>
      <c r="C424" s="624" t="s">
        <v>3851</v>
      </c>
      <c r="D424" s="625" t="s">
        <v>3850</v>
      </c>
      <c r="E424" s="625">
        <v>1.5</v>
      </c>
      <c r="F424" s="625" t="s">
        <v>3308</v>
      </c>
      <c r="G424" s="626" t="s">
        <v>3852</v>
      </c>
      <c r="H424" s="627"/>
      <c r="I424" s="625"/>
      <c r="J424" s="627"/>
      <c r="K424" s="627"/>
      <c r="L424" s="627"/>
      <c r="M424" s="624" t="s">
        <v>7278</v>
      </c>
      <c r="N424" s="628"/>
      <c r="O424" s="629"/>
      <c r="P424" s="630" t="s">
        <v>9474</v>
      </c>
      <c r="Q424" s="627"/>
      <c r="R424" s="631">
        <v>20.0</v>
      </c>
      <c r="S424" s="632"/>
      <c r="T424" s="633">
        <v>26.0</v>
      </c>
      <c r="U424" s="633">
        <v>26.0</v>
      </c>
      <c r="V424" s="634">
        <f t="array" ref="V424">_xlfn.XLOOKUP(T424, СПР.МОНТ[AWG], СПР.МОНТ[ГОСТ], "")</f>
        <v>0.12</v>
      </c>
      <c r="W424" s="634">
        <f t="array" ref="W424">_xlfn.XLOOKUP(U424, СПР.МОНТ[AWG], СПР.МОНТ[ГОСТ], "")</f>
        <v>0.12</v>
      </c>
      <c r="X424" s="632">
        <v>0.7</v>
      </c>
      <c r="Y424" s="632">
        <v>1.2</v>
      </c>
      <c r="Z424" s="632" t="s">
        <v>7223</v>
      </c>
      <c r="AA424" s="632">
        <v>2.0</v>
      </c>
      <c r="AB424" s="635" t="s">
        <v>7443</v>
      </c>
      <c r="AC424" s="664" t="s">
        <v>7440</v>
      </c>
      <c r="AD424" s="280"/>
      <c r="AE424" s="280"/>
      <c r="AF424" s="280"/>
      <c r="AG424" s="280"/>
      <c r="AH424" s="280"/>
      <c r="AI424" s="280"/>
      <c r="AJ424" s="280"/>
      <c r="AK424" s="280"/>
      <c r="AL424" s="280"/>
      <c r="AM424" s="280"/>
      <c r="AN424" s="280"/>
    </row>
    <row r="425">
      <c r="A425" s="622" t="s">
        <v>7047</v>
      </c>
      <c r="B425" s="623" t="s">
        <v>3524</v>
      </c>
      <c r="C425" s="624" t="s">
        <v>3851</v>
      </c>
      <c r="D425" s="625" t="s">
        <v>3850</v>
      </c>
      <c r="E425" s="625">
        <v>1.5</v>
      </c>
      <c r="F425" s="625" t="s">
        <v>3308</v>
      </c>
      <c r="G425" s="626" t="s">
        <v>3852</v>
      </c>
      <c r="H425" s="627"/>
      <c r="I425" s="625"/>
      <c r="J425" s="627"/>
      <c r="K425" s="627"/>
      <c r="L425" s="627"/>
      <c r="M425" s="624" t="s">
        <v>7278</v>
      </c>
      <c r="N425" s="628"/>
      <c r="O425" s="629"/>
      <c r="P425" s="630" t="s">
        <v>9561</v>
      </c>
      <c r="Q425" s="627"/>
      <c r="R425" s="631">
        <v>10.0</v>
      </c>
      <c r="S425" s="632"/>
      <c r="T425" s="633">
        <v>28.0</v>
      </c>
      <c r="U425" s="633">
        <v>28.0</v>
      </c>
      <c r="V425" s="634">
        <f t="array" ref="V425">_xlfn.XLOOKUP(T425, СПР.МОНТ[AWG], СПР.МОНТ[ГОСТ], "")</f>
        <v>0.08</v>
      </c>
      <c r="W425" s="634">
        <f t="array" ref="W425">_xlfn.XLOOKUP(U425, СПР.МОНТ[AWG], СПР.МОНТ[ГОСТ], "")</f>
        <v>0.08</v>
      </c>
      <c r="X425" s="632">
        <v>0.7</v>
      </c>
      <c r="Y425" s="632">
        <v>1.2</v>
      </c>
      <c r="Z425" s="632" t="s">
        <v>7223</v>
      </c>
      <c r="AA425" s="632">
        <v>2.0</v>
      </c>
      <c r="AB425" s="635" t="s">
        <v>7443</v>
      </c>
      <c r="AC425" s="664" t="s">
        <v>7440</v>
      </c>
      <c r="AD425" s="280"/>
      <c r="AE425" s="280"/>
      <c r="AF425" s="280"/>
      <c r="AG425" s="280"/>
      <c r="AH425" s="280"/>
      <c r="AI425" s="280"/>
      <c r="AJ425" s="280"/>
      <c r="AK425" s="280"/>
      <c r="AL425" s="280"/>
      <c r="AM425" s="280"/>
      <c r="AN425" s="280"/>
    </row>
    <row r="426">
      <c r="A426" s="622" t="s">
        <v>7047</v>
      </c>
      <c r="B426" s="641" t="s">
        <v>3524</v>
      </c>
      <c r="C426" s="685" t="s">
        <v>3851</v>
      </c>
      <c r="D426" s="622" t="s">
        <v>3850</v>
      </c>
      <c r="E426" s="622">
        <v>1.5</v>
      </c>
      <c r="F426" s="622" t="s">
        <v>3308</v>
      </c>
      <c r="G426" s="626" t="s">
        <v>9601</v>
      </c>
      <c r="H426" s="627"/>
      <c r="I426" s="625"/>
      <c r="J426" s="625"/>
      <c r="K426" s="625"/>
      <c r="L426" s="625"/>
      <c r="M426" s="624"/>
      <c r="N426" s="628"/>
      <c r="O426" s="629"/>
      <c r="P426" s="680"/>
      <c r="Q426" s="627"/>
      <c r="R426" s="632"/>
      <c r="S426" s="632"/>
      <c r="T426" s="633">
        <v>28.0</v>
      </c>
      <c r="U426" s="633">
        <v>24.0</v>
      </c>
      <c r="V426" s="634">
        <f t="array" ref="V426">_xlfn.XLOOKUP(T426, СПР.МОНТ[AWG], СПР.МОНТ[ГОСТ], "")</f>
        <v>0.08</v>
      </c>
      <c r="W426" s="634">
        <f t="array" ref="W426">_xlfn.XLOOKUP(U426, СПР.МОНТ[AWG], СПР.МОНТ[ГОСТ], "")</f>
        <v>0.2</v>
      </c>
      <c r="X426" s="631">
        <v>0.76</v>
      </c>
      <c r="Y426" s="631">
        <v>1.2</v>
      </c>
      <c r="Z426" s="632"/>
      <c r="AA426" s="631">
        <v>2.0</v>
      </c>
      <c r="AB426" s="635" t="s">
        <v>9602</v>
      </c>
      <c r="AC426" s="664"/>
      <c r="AD426" s="280"/>
      <c r="AE426" s="280"/>
      <c r="AF426" s="280"/>
      <c r="AG426" s="280"/>
      <c r="AH426" s="280"/>
      <c r="AI426" s="280"/>
      <c r="AJ426" s="280"/>
      <c r="AK426" s="280"/>
      <c r="AL426" s="280"/>
      <c r="AM426" s="280"/>
      <c r="AN426" s="280"/>
    </row>
    <row r="427">
      <c r="A427" s="622" t="s">
        <v>7047</v>
      </c>
      <c r="B427" s="623" t="s">
        <v>3885</v>
      </c>
      <c r="C427" s="637" t="s">
        <v>4055</v>
      </c>
      <c r="D427" s="625">
        <v>51021.0</v>
      </c>
      <c r="E427" s="625">
        <v>1.25</v>
      </c>
      <c r="F427" s="625" t="s">
        <v>3308</v>
      </c>
      <c r="G427" s="626" t="s">
        <v>7580</v>
      </c>
      <c r="H427" s="627">
        <v>5.005881E8</v>
      </c>
      <c r="I427" s="656" t="s">
        <v>4056</v>
      </c>
      <c r="J427" s="625"/>
      <c r="K427" s="625"/>
      <c r="L427" s="622" t="b">
        <v>1</v>
      </c>
      <c r="M427" s="632" t="s">
        <v>4059</v>
      </c>
      <c r="N427" s="628"/>
      <c r="O427" s="629"/>
      <c r="P427" s="630" t="s">
        <v>9603</v>
      </c>
      <c r="Q427" s="622">
        <v>1.2</v>
      </c>
      <c r="R427" s="631">
        <v>9.8</v>
      </c>
      <c r="S427" s="632"/>
      <c r="T427" s="633">
        <v>28.0</v>
      </c>
      <c r="U427" s="633">
        <v>28.0</v>
      </c>
      <c r="V427" s="634">
        <f t="array" ref="V427">_xlfn.XLOOKUP(T427, СПР.МОНТ[AWG], СПР.МОНТ[ГОСТ], "")</f>
        <v>0.08</v>
      </c>
      <c r="W427" s="634">
        <f t="array" ref="W427">_xlfn.XLOOKUP(U427, СПР.МОНТ[AWG], СПР.МОНТ[ГОСТ], "")</f>
        <v>0.08</v>
      </c>
      <c r="X427" s="632">
        <v>0.5</v>
      </c>
      <c r="Y427" s="632">
        <v>0.9</v>
      </c>
      <c r="Z427" s="632" t="s">
        <v>7223</v>
      </c>
      <c r="AA427" s="632">
        <v>1.0</v>
      </c>
      <c r="AB427" s="635" t="s">
        <v>7581</v>
      </c>
      <c r="AC427" s="664" t="s">
        <v>7571</v>
      </c>
      <c r="AD427" s="280"/>
      <c r="AE427" s="280"/>
      <c r="AF427" s="280"/>
      <c r="AG427" s="280"/>
      <c r="AH427" s="280"/>
      <c r="AI427" s="280"/>
      <c r="AJ427" s="280"/>
      <c r="AK427" s="280"/>
      <c r="AL427" s="280"/>
      <c r="AM427" s="280"/>
      <c r="AN427" s="280"/>
    </row>
    <row r="428">
      <c r="A428" s="622" t="s">
        <v>7047</v>
      </c>
      <c r="B428" s="623" t="s">
        <v>3885</v>
      </c>
      <c r="C428" s="637" t="s">
        <v>4055</v>
      </c>
      <c r="D428" s="625">
        <v>51021.0</v>
      </c>
      <c r="E428" s="625">
        <v>1.25</v>
      </c>
      <c r="F428" s="625" t="s">
        <v>3308</v>
      </c>
      <c r="G428" s="626" t="s">
        <v>7580</v>
      </c>
      <c r="H428" s="627">
        <v>5.005881E8</v>
      </c>
      <c r="I428" s="656" t="s">
        <v>4056</v>
      </c>
      <c r="J428" s="627"/>
      <c r="K428" s="627"/>
      <c r="L428" s="622" t="b">
        <v>1</v>
      </c>
      <c r="M428" s="632" t="s">
        <v>4059</v>
      </c>
      <c r="N428" s="628"/>
      <c r="O428" s="629"/>
      <c r="P428" s="630" t="s">
        <v>9529</v>
      </c>
      <c r="Q428" s="622">
        <v>1.2</v>
      </c>
      <c r="R428" s="631">
        <v>4.9</v>
      </c>
      <c r="S428" s="632"/>
      <c r="T428" s="633">
        <v>30.0</v>
      </c>
      <c r="U428" s="633">
        <v>30.0</v>
      </c>
      <c r="V428" s="634">
        <f t="array" ref="V428">_xlfn.XLOOKUP(T428, СПР.МОНТ[AWG], СПР.МОНТ[ГОСТ], "")</f>
        <v>0.05</v>
      </c>
      <c r="W428" s="634">
        <f t="array" ref="W428">_xlfn.XLOOKUP(U428, СПР.МОНТ[AWG], СПР.МОНТ[ГОСТ], "")</f>
        <v>0.05</v>
      </c>
      <c r="X428" s="632">
        <v>0.5</v>
      </c>
      <c r="Y428" s="632">
        <v>0.9</v>
      </c>
      <c r="Z428" s="632" t="s">
        <v>7223</v>
      </c>
      <c r="AA428" s="632">
        <v>1.0</v>
      </c>
      <c r="AB428" s="635" t="s">
        <v>7581</v>
      </c>
      <c r="AC428" s="664" t="s">
        <v>7571</v>
      </c>
      <c r="AD428" s="280"/>
      <c r="AE428" s="280"/>
      <c r="AF428" s="280"/>
      <c r="AG428" s="280"/>
      <c r="AH428" s="280"/>
      <c r="AI428" s="280"/>
      <c r="AJ428" s="280"/>
      <c r="AK428" s="280"/>
      <c r="AL428" s="280"/>
      <c r="AM428" s="280"/>
      <c r="AN428" s="280"/>
    </row>
    <row r="429">
      <c r="A429" s="622" t="s">
        <v>7047</v>
      </c>
      <c r="B429" s="623" t="s">
        <v>3885</v>
      </c>
      <c r="C429" s="637" t="s">
        <v>4055</v>
      </c>
      <c r="D429" s="625">
        <v>51021.0</v>
      </c>
      <c r="E429" s="625">
        <v>1.25</v>
      </c>
      <c r="F429" s="625" t="s">
        <v>3308</v>
      </c>
      <c r="G429" s="626" t="s">
        <v>7580</v>
      </c>
      <c r="H429" s="627">
        <v>5.005881E8</v>
      </c>
      <c r="I429" s="656" t="s">
        <v>4056</v>
      </c>
      <c r="J429" s="627"/>
      <c r="K429" s="627"/>
      <c r="L429" s="622" t="b">
        <v>1</v>
      </c>
      <c r="M429" s="632" t="s">
        <v>4059</v>
      </c>
      <c r="N429" s="628"/>
      <c r="O429" s="629"/>
      <c r="P429" s="630" t="s">
        <v>9584</v>
      </c>
      <c r="Q429" s="622">
        <v>1.2</v>
      </c>
      <c r="R429" s="631">
        <v>3.4</v>
      </c>
      <c r="S429" s="632"/>
      <c r="T429" s="633">
        <v>32.0</v>
      </c>
      <c r="U429" s="633">
        <v>32.0</v>
      </c>
      <c r="V429" s="634">
        <f t="array" ref="V429">_xlfn.XLOOKUP(T429, СПР.МОНТ[AWG], СПР.МОНТ[ГОСТ], "")</f>
        <v>0.03</v>
      </c>
      <c r="W429" s="634">
        <f t="array" ref="W429">_xlfn.XLOOKUP(U429, СПР.МОНТ[AWG], СПР.МОНТ[ГОСТ], "")</f>
        <v>0.03</v>
      </c>
      <c r="X429" s="632">
        <v>0.5</v>
      </c>
      <c r="Y429" s="632">
        <v>0.9</v>
      </c>
      <c r="Z429" s="632" t="s">
        <v>7223</v>
      </c>
      <c r="AA429" s="632">
        <v>1.0</v>
      </c>
      <c r="AB429" s="635" t="s">
        <v>7581</v>
      </c>
      <c r="AC429" s="664" t="s">
        <v>7571</v>
      </c>
      <c r="AD429" s="280"/>
      <c r="AE429" s="280"/>
      <c r="AF429" s="280"/>
      <c r="AG429" s="280"/>
      <c r="AH429" s="280"/>
      <c r="AI429" s="280"/>
      <c r="AJ429" s="280"/>
      <c r="AK429" s="280"/>
      <c r="AL429" s="280"/>
      <c r="AM429" s="280"/>
      <c r="AN429" s="280"/>
    </row>
    <row r="430">
      <c r="A430" s="622" t="s">
        <v>7047</v>
      </c>
      <c r="B430" s="623" t="s">
        <v>3885</v>
      </c>
      <c r="C430" s="637" t="s">
        <v>4055</v>
      </c>
      <c r="D430" s="625">
        <v>51021.0</v>
      </c>
      <c r="E430" s="625">
        <v>1.25</v>
      </c>
      <c r="F430" s="625" t="s">
        <v>3308</v>
      </c>
      <c r="G430" s="626" t="s">
        <v>7569</v>
      </c>
      <c r="H430" s="627"/>
      <c r="I430" s="656" t="s">
        <v>4061</v>
      </c>
      <c r="J430" s="625"/>
      <c r="K430" s="625"/>
      <c r="L430" s="622" t="b">
        <v>1</v>
      </c>
      <c r="M430" s="632" t="s">
        <v>4059</v>
      </c>
      <c r="N430" s="628"/>
      <c r="O430" s="629"/>
      <c r="P430" s="630" t="s">
        <v>9603</v>
      </c>
      <c r="Q430" s="622">
        <v>1.2</v>
      </c>
      <c r="R430" s="631">
        <v>9.8</v>
      </c>
      <c r="S430" s="632"/>
      <c r="T430" s="633">
        <v>28.0</v>
      </c>
      <c r="U430" s="633">
        <v>28.0</v>
      </c>
      <c r="V430" s="634">
        <f t="array" ref="V430">_xlfn.XLOOKUP(T430, СПР.МОНТ[AWG], СПР.МОНТ[ГОСТ], "")</f>
        <v>0.08</v>
      </c>
      <c r="W430" s="634">
        <f t="array" ref="W430">_xlfn.XLOOKUP(U430, СПР.МОНТ[AWG], СПР.МОНТ[ГОСТ], "")</f>
        <v>0.08</v>
      </c>
      <c r="X430" s="632">
        <v>0.5</v>
      </c>
      <c r="Y430" s="632">
        <v>0.9</v>
      </c>
      <c r="Z430" s="632" t="s">
        <v>7225</v>
      </c>
      <c r="AA430" s="632">
        <v>1.0</v>
      </c>
      <c r="AB430" s="635" t="s">
        <v>7570</v>
      </c>
      <c r="AC430" s="664" t="s">
        <v>7571</v>
      </c>
      <c r="AD430" s="280"/>
      <c r="AE430" s="280"/>
      <c r="AF430" s="280"/>
      <c r="AG430" s="280"/>
      <c r="AH430" s="280"/>
      <c r="AI430" s="280"/>
      <c r="AJ430" s="280"/>
      <c r="AK430" s="280"/>
      <c r="AL430" s="280"/>
      <c r="AM430" s="280"/>
      <c r="AN430" s="280"/>
    </row>
    <row r="431">
      <c r="A431" s="622" t="s">
        <v>7047</v>
      </c>
      <c r="B431" s="623" t="s">
        <v>3885</v>
      </c>
      <c r="C431" s="637" t="s">
        <v>4055</v>
      </c>
      <c r="D431" s="625">
        <v>51021.0</v>
      </c>
      <c r="E431" s="625">
        <v>1.25</v>
      </c>
      <c r="F431" s="625" t="s">
        <v>3308</v>
      </c>
      <c r="G431" s="626" t="s">
        <v>7569</v>
      </c>
      <c r="H431" s="627"/>
      <c r="I431" s="656" t="s">
        <v>4061</v>
      </c>
      <c r="J431" s="627"/>
      <c r="K431" s="627"/>
      <c r="L431" s="622" t="b">
        <v>1</v>
      </c>
      <c r="M431" s="632" t="s">
        <v>4059</v>
      </c>
      <c r="N431" s="628"/>
      <c r="O431" s="629"/>
      <c r="P431" s="630" t="s">
        <v>9529</v>
      </c>
      <c r="Q431" s="622">
        <v>1.2</v>
      </c>
      <c r="R431" s="631">
        <v>4.9</v>
      </c>
      <c r="S431" s="632"/>
      <c r="T431" s="633">
        <v>30.0</v>
      </c>
      <c r="U431" s="633">
        <v>30.0</v>
      </c>
      <c r="V431" s="634">
        <f t="array" ref="V431">_xlfn.XLOOKUP(T431, СПР.МОНТ[AWG], СПР.МОНТ[ГОСТ], "")</f>
        <v>0.05</v>
      </c>
      <c r="W431" s="634">
        <f t="array" ref="W431">_xlfn.XLOOKUP(U431, СПР.МОНТ[AWG], СПР.МОНТ[ГОСТ], "")</f>
        <v>0.05</v>
      </c>
      <c r="X431" s="632">
        <v>0.5</v>
      </c>
      <c r="Y431" s="632">
        <v>0.9</v>
      </c>
      <c r="Z431" s="632" t="s">
        <v>7225</v>
      </c>
      <c r="AA431" s="632">
        <v>1.0</v>
      </c>
      <c r="AB431" s="635" t="s">
        <v>7570</v>
      </c>
      <c r="AC431" s="664" t="s">
        <v>7571</v>
      </c>
      <c r="AD431" s="280"/>
      <c r="AE431" s="280"/>
      <c r="AF431" s="280"/>
      <c r="AG431" s="280"/>
      <c r="AH431" s="280"/>
      <c r="AI431" s="280"/>
      <c r="AJ431" s="280"/>
      <c r="AK431" s="280"/>
      <c r="AL431" s="280"/>
      <c r="AM431" s="280"/>
      <c r="AN431" s="280"/>
    </row>
    <row r="432">
      <c r="A432" s="622" t="s">
        <v>7047</v>
      </c>
      <c r="B432" s="623" t="s">
        <v>3885</v>
      </c>
      <c r="C432" s="637" t="s">
        <v>4055</v>
      </c>
      <c r="D432" s="625">
        <v>51021.0</v>
      </c>
      <c r="E432" s="625">
        <v>1.25</v>
      </c>
      <c r="F432" s="625" t="s">
        <v>3308</v>
      </c>
      <c r="G432" s="626" t="s">
        <v>7569</v>
      </c>
      <c r="H432" s="627"/>
      <c r="I432" s="656" t="s">
        <v>4061</v>
      </c>
      <c r="J432" s="627"/>
      <c r="K432" s="627"/>
      <c r="L432" s="622" t="b">
        <v>1</v>
      </c>
      <c r="M432" s="632" t="s">
        <v>4059</v>
      </c>
      <c r="N432" s="628"/>
      <c r="O432" s="629"/>
      <c r="P432" s="630" t="s">
        <v>9584</v>
      </c>
      <c r="Q432" s="622">
        <v>1.2</v>
      </c>
      <c r="R432" s="631">
        <v>3.4</v>
      </c>
      <c r="S432" s="632"/>
      <c r="T432" s="633">
        <v>32.0</v>
      </c>
      <c r="U432" s="633">
        <v>32.0</v>
      </c>
      <c r="V432" s="634">
        <f t="array" ref="V432">_xlfn.XLOOKUP(T432, СПР.МОНТ[AWG], СПР.МОНТ[ГОСТ], "")</f>
        <v>0.03</v>
      </c>
      <c r="W432" s="634">
        <f t="array" ref="W432">_xlfn.XLOOKUP(U432, СПР.МОНТ[AWG], СПР.МОНТ[ГОСТ], "")</f>
        <v>0.03</v>
      </c>
      <c r="X432" s="632">
        <v>0.5</v>
      </c>
      <c r="Y432" s="632">
        <v>0.9</v>
      </c>
      <c r="Z432" s="632" t="s">
        <v>7225</v>
      </c>
      <c r="AA432" s="632">
        <v>1.0</v>
      </c>
      <c r="AB432" s="635" t="s">
        <v>7570</v>
      </c>
      <c r="AC432" s="664" t="s">
        <v>7571</v>
      </c>
      <c r="AD432" s="280"/>
      <c r="AE432" s="280"/>
      <c r="AF432" s="280"/>
      <c r="AG432" s="280"/>
      <c r="AH432" s="280"/>
      <c r="AI432" s="280"/>
      <c r="AJ432" s="280"/>
      <c r="AK432" s="280"/>
      <c r="AL432" s="280"/>
      <c r="AM432" s="280"/>
      <c r="AN432" s="280"/>
    </row>
    <row r="433">
      <c r="A433" s="622" t="s">
        <v>7047</v>
      </c>
      <c r="B433" s="623" t="s">
        <v>3885</v>
      </c>
      <c r="C433" s="637" t="s">
        <v>4055</v>
      </c>
      <c r="D433" s="625">
        <v>51021.0</v>
      </c>
      <c r="E433" s="622">
        <v>1.25</v>
      </c>
      <c r="F433" s="625" t="s">
        <v>3308</v>
      </c>
      <c r="G433" s="626" t="s">
        <v>7572</v>
      </c>
      <c r="H433" s="627">
        <v>5.007981E8</v>
      </c>
      <c r="I433" s="656" t="s">
        <v>4061</v>
      </c>
      <c r="J433" s="625"/>
      <c r="K433" s="625"/>
      <c r="L433" s="622" t="b">
        <v>1</v>
      </c>
      <c r="M433" s="632" t="s">
        <v>4059</v>
      </c>
      <c r="N433" s="686" t="s">
        <v>1645</v>
      </c>
      <c r="O433" s="629"/>
      <c r="P433" s="630" t="s">
        <v>9481</v>
      </c>
      <c r="Q433" s="622">
        <v>1.2</v>
      </c>
      <c r="R433" s="631">
        <v>19.6</v>
      </c>
      <c r="S433" s="632"/>
      <c r="T433" s="633">
        <v>26.0</v>
      </c>
      <c r="U433" s="633">
        <v>26.0</v>
      </c>
      <c r="V433" s="634">
        <f t="array" ref="V433">_xlfn.XLOOKUP(T433, СПР.МОНТ[AWG], СПР.МОНТ[ГОСТ], "")</f>
        <v>0.12</v>
      </c>
      <c r="W433" s="634">
        <f t="array" ref="W433">_xlfn.XLOOKUP(U433, СПР.МОНТ[AWG], СПР.МОНТ[ГОСТ], "")</f>
        <v>0.12</v>
      </c>
      <c r="X433" s="632">
        <v>0.5</v>
      </c>
      <c r="Y433" s="632">
        <v>1.04</v>
      </c>
      <c r="Z433" s="632" t="s">
        <v>7223</v>
      </c>
      <c r="AA433" s="632">
        <v>1.0</v>
      </c>
      <c r="AB433" s="635" t="s">
        <v>7573</v>
      </c>
      <c r="AC433" s="664" t="s">
        <v>7574</v>
      </c>
      <c r="AD433" s="280"/>
      <c r="AE433" s="280"/>
      <c r="AF433" s="280"/>
      <c r="AG433" s="280"/>
      <c r="AH433" s="280"/>
      <c r="AI433" s="280"/>
      <c r="AJ433" s="280"/>
      <c r="AK433" s="280"/>
      <c r="AL433" s="280"/>
      <c r="AM433" s="280"/>
      <c r="AN433" s="280"/>
    </row>
    <row r="434">
      <c r="A434" s="622" t="s">
        <v>7047</v>
      </c>
      <c r="B434" s="623" t="s">
        <v>3885</v>
      </c>
      <c r="C434" s="637" t="s">
        <v>4055</v>
      </c>
      <c r="D434" s="625">
        <v>51021.0</v>
      </c>
      <c r="E434" s="622">
        <v>1.25</v>
      </c>
      <c r="F434" s="625" t="s">
        <v>3308</v>
      </c>
      <c r="G434" s="626" t="s">
        <v>7572</v>
      </c>
      <c r="H434" s="627">
        <v>5.007981E8</v>
      </c>
      <c r="I434" s="656" t="s">
        <v>4061</v>
      </c>
      <c r="J434" s="627"/>
      <c r="K434" s="627"/>
      <c r="L434" s="622" t="b">
        <v>1</v>
      </c>
      <c r="M434" s="632" t="s">
        <v>4059</v>
      </c>
      <c r="N434" s="686" t="s">
        <v>1645</v>
      </c>
      <c r="O434" s="629"/>
      <c r="P434" s="630" t="s">
        <v>9510</v>
      </c>
      <c r="Q434" s="622">
        <v>1.2</v>
      </c>
      <c r="R434" s="631">
        <v>9.8</v>
      </c>
      <c r="S434" s="632"/>
      <c r="T434" s="633">
        <v>28.0</v>
      </c>
      <c r="U434" s="633">
        <v>28.0</v>
      </c>
      <c r="V434" s="634">
        <f t="array" ref="V434">_xlfn.XLOOKUP(T434, СПР.МОНТ[AWG], СПР.МОНТ[ГОСТ], "")</f>
        <v>0.08</v>
      </c>
      <c r="W434" s="634">
        <f t="array" ref="W434">_xlfn.XLOOKUP(U434, СПР.МОНТ[AWG], СПР.МОНТ[ГОСТ], "")</f>
        <v>0.08</v>
      </c>
      <c r="X434" s="632">
        <v>0.5</v>
      </c>
      <c r="Y434" s="632">
        <v>1.04</v>
      </c>
      <c r="Z434" s="632" t="s">
        <v>7223</v>
      </c>
      <c r="AA434" s="632">
        <v>1.0</v>
      </c>
      <c r="AB434" s="635" t="s">
        <v>7573</v>
      </c>
      <c r="AC434" s="664" t="s">
        <v>7574</v>
      </c>
      <c r="AD434" s="280"/>
      <c r="AE434" s="280"/>
      <c r="AF434" s="280"/>
      <c r="AG434" s="280"/>
      <c r="AH434" s="280"/>
      <c r="AI434" s="280"/>
      <c r="AJ434" s="280"/>
      <c r="AK434" s="280"/>
      <c r="AL434" s="280"/>
      <c r="AM434" s="280"/>
      <c r="AN434" s="280"/>
    </row>
    <row r="435">
      <c r="A435" s="622" t="s">
        <v>7047</v>
      </c>
      <c r="B435" s="623" t="s">
        <v>3885</v>
      </c>
      <c r="C435" s="637" t="s">
        <v>4055</v>
      </c>
      <c r="D435" s="625">
        <v>51021.0</v>
      </c>
      <c r="E435" s="625">
        <v>1.25</v>
      </c>
      <c r="F435" s="625" t="s">
        <v>3308</v>
      </c>
      <c r="G435" s="626" t="s">
        <v>7575</v>
      </c>
      <c r="H435" s="627"/>
      <c r="I435" s="656" t="s">
        <v>4061</v>
      </c>
      <c r="J435" s="625"/>
      <c r="K435" s="625"/>
      <c r="L435" s="622" t="b">
        <v>1</v>
      </c>
      <c r="M435" s="632" t="s">
        <v>4059</v>
      </c>
      <c r="N435" s="628"/>
      <c r="O435" s="629"/>
      <c r="P435" s="630" t="s">
        <v>9481</v>
      </c>
      <c r="Q435" s="622">
        <v>1.2</v>
      </c>
      <c r="R435" s="631">
        <v>19.6</v>
      </c>
      <c r="S435" s="632"/>
      <c r="T435" s="633">
        <v>26.0</v>
      </c>
      <c r="U435" s="633">
        <v>26.0</v>
      </c>
      <c r="V435" s="634">
        <f t="array" ref="V435">_xlfn.XLOOKUP(T435, СПР.МОНТ[AWG], СПР.МОНТ[ГОСТ], "")</f>
        <v>0.12</v>
      </c>
      <c r="W435" s="634">
        <f t="array" ref="W435">_xlfn.XLOOKUP(U435, СПР.МОНТ[AWG], СПР.МОНТ[ГОСТ], "")</f>
        <v>0.12</v>
      </c>
      <c r="X435" s="632">
        <v>0.5</v>
      </c>
      <c r="Y435" s="632">
        <v>1.04</v>
      </c>
      <c r="Z435" s="632" t="s">
        <v>7225</v>
      </c>
      <c r="AA435" s="632">
        <v>1.0</v>
      </c>
      <c r="AB435" s="635" t="s">
        <v>7576</v>
      </c>
      <c r="AC435" s="664" t="s">
        <v>7574</v>
      </c>
      <c r="AD435" s="280"/>
      <c r="AE435" s="280"/>
      <c r="AF435" s="280"/>
      <c r="AG435" s="280"/>
      <c r="AH435" s="280"/>
      <c r="AI435" s="280"/>
      <c r="AJ435" s="280"/>
      <c r="AK435" s="280"/>
      <c r="AL435" s="280"/>
      <c r="AM435" s="280"/>
      <c r="AN435" s="280"/>
    </row>
    <row r="436">
      <c r="A436" s="622" t="s">
        <v>7047</v>
      </c>
      <c r="B436" s="623" t="s">
        <v>3885</v>
      </c>
      <c r="C436" s="637" t="s">
        <v>4055</v>
      </c>
      <c r="D436" s="625">
        <v>51021.0</v>
      </c>
      <c r="E436" s="625">
        <v>1.25</v>
      </c>
      <c r="F436" s="625" t="s">
        <v>3308</v>
      </c>
      <c r="G436" s="626" t="s">
        <v>7575</v>
      </c>
      <c r="H436" s="627"/>
      <c r="I436" s="656" t="s">
        <v>4061</v>
      </c>
      <c r="J436" s="627"/>
      <c r="K436" s="627"/>
      <c r="L436" s="622" t="b">
        <v>1</v>
      </c>
      <c r="M436" s="632" t="s">
        <v>4059</v>
      </c>
      <c r="N436" s="628"/>
      <c r="O436" s="629"/>
      <c r="P436" s="630" t="s">
        <v>9510</v>
      </c>
      <c r="Q436" s="622">
        <v>1.2</v>
      </c>
      <c r="R436" s="631">
        <v>9.8</v>
      </c>
      <c r="S436" s="632"/>
      <c r="T436" s="633">
        <v>28.0</v>
      </c>
      <c r="U436" s="633">
        <v>28.0</v>
      </c>
      <c r="V436" s="634">
        <f t="array" ref="V436">_xlfn.XLOOKUP(T436, СПР.МОНТ[AWG], СПР.МОНТ[ГОСТ], "")</f>
        <v>0.08</v>
      </c>
      <c r="W436" s="634">
        <f t="array" ref="W436">_xlfn.XLOOKUP(U436, СПР.МОНТ[AWG], СПР.МОНТ[ГОСТ], "")</f>
        <v>0.08</v>
      </c>
      <c r="X436" s="632">
        <v>0.5</v>
      </c>
      <c r="Y436" s="632">
        <v>1.04</v>
      </c>
      <c r="Z436" s="632" t="s">
        <v>7225</v>
      </c>
      <c r="AA436" s="632">
        <v>1.0</v>
      </c>
      <c r="AB436" s="635" t="s">
        <v>7576</v>
      </c>
      <c r="AC436" s="664" t="s">
        <v>7574</v>
      </c>
      <c r="AD436" s="280"/>
      <c r="AE436" s="280"/>
      <c r="AF436" s="280"/>
      <c r="AG436" s="280"/>
      <c r="AH436" s="280"/>
      <c r="AI436" s="280"/>
      <c r="AJ436" s="280"/>
      <c r="AK436" s="280"/>
      <c r="AL436" s="280"/>
      <c r="AM436" s="280"/>
      <c r="AN436" s="280"/>
    </row>
    <row r="437">
      <c r="A437" s="622" t="s">
        <v>7047</v>
      </c>
      <c r="B437" s="623" t="s">
        <v>3885</v>
      </c>
      <c r="C437" s="637" t="s">
        <v>4055</v>
      </c>
      <c r="D437" s="625">
        <v>51047.0</v>
      </c>
      <c r="E437" s="625">
        <v>1.25</v>
      </c>
      <c r="F437" s="625" t="s">
        <v>3331</v>
      </c>
      <c r="G437" s="626" t="s">
        <v>7462</v>
      </c>
      <c r="H437" s="627">
        <v>5.012581E8</v>
      </c>
      <c r="I437" s="622" t="s">
        <v>4073</v>
      </c>
      <c r="J437" s="625"/>
      <c r="K437" s="625"/>
      <c r="L437" s="625"/>
      <c r="M437" s="632" t="s">
        <v>4059</v>
      </c>
      <c r="N437" s="628"/>
      <c r="O437" s="629"/>
      <c r="P437" s="630" t="s">
        <v>9604</v>
      </c>
      <c r="Q437" s="622">
        <v>1.24</v>
      </c>
      <c r="R437" s="631">
        <v>9.8</v>
      </c>
      <c r="S437" s="632"/>
      <c r="T437" s="633">
        <v>26.0</v>
      </c>
      <c r="U437" s="633">
        <v>26.0</v>
      </c>
      <c r="V437" s="634">
        <f t="array" ref="V437">_xlfn.XLOOKUP(T437, СПР.МОНТ[AWG], СПР.МОНТ[ГОСТ], "")</f>
        <v>0.12</v>
      </c>
      <c r="W437" s="634">
        <f t="array" ref="W437">_xlfn.XLOOKUP(U437, СПР.МОНТ[AWG], СПР.МОНТ[ГОСТ], "")</f>
        <v>0.12</v>
      </c>
      <c r="X437" s="632">
        <v>0.5</v>
      </c>
      <c r="Y437" s="632">
        <v>1.04</v>
      </c>
      <c r="Z437" s="632" t="s">
        <v>7223</v>
      </c>
      <c r="AA437" s="632">
        <v>1.0</v>
      </c>
      <c r="AB437" s="635" t="s">
        <v>7463</v>
      </c>
      <c r="AC437" s="664" t="s">
        <v>7464</v>
      </c>
      <c r="AD437" s="280"/>
      <c r="AE437" s="280"/>
      <c r="AF437" s="280"/>
      <c r="AG437" s="280"/>
      <c r="AH437" s="280"/>
      <c r="AI437" s="280"/>
      <c r="AJ437" s="280"/>
      <c r="AK437" s="280"/>
      <c r="AL437" s="280"/>
      <c r="AM437" s="280"/>
      <c r="AN437" s="280"/>
    </row>
    <row r="438">
      <c r="A438" s="622" t="s">
        <v>7047</v>
      </c>
      <c r="B438" s="623" t="s">
        <v>3885</v>
      </c>
      <c r="C438" s="637" t="s">
        <v>4055</v>
      </c>
      <c r="D438" s="625">
        <v>51047.0</v>
      </c>
      <c r="E438" s="625">
        <v>1.25</v>
      </c>
      <c r="F438" s="625" t="s">
        <v>3331</v>
      </c>
      <c r="G438" s="626" t="s">
        <v>7462</v>
      </c>
      <c r="H438" s="627">
        <v>5.012581E8</v>
      </c>
      <c r="I438" s="622" t="s">
        <v>4073</v>
      </c>
      <c r="J438" s="627"/>
      <c r="K438" s="627"/>
      <c r="L438" s="627"/>
      <c r="M438" s="632" t="s">
        <v>4059</v>
      </c>
      <c r="N438" s="628"/>
      <c r="O438" s="629"/>
      <c r="P438" s="630" t="s">
        <v>9604</v>
      </c>
      <c r="Q438" s="622">
        <v>1.24</v>
      </c>
      <c r="R438" s="631">
        <v>9.8</v>
      </c>
      <c r="S438" s="632"/>
      <c r="T438" s="633">
        <v>28.0</v>
      </c>
      <c r="U438" s="633">
        <v>28.0</v>
      </c>
      <c r="V438" s="634">
        <f t="array" ref="V438">_xlfn.XLOOKUP(T438, СПР.МОНТ[AWG], СПР.МОНТ[ГОСТ], "")</f>
        <v>0.08</v>
      </c>
      <c r="W438" s="634">
        <f t="array" ref="W438">_xlfn.XLOOKUP(U438, СПР.МОНТ[AWG], СПР.МОНТ[ГОСТ], "")</f>
        <v>0.08</v>
      </c>
      <c r="X438" s="632">
        <v>0.5</v>
      </c>
      <c r="Y438" s="632">
        <v>1.04</v>
      </c>
      <c r="Z438" s="632" t="s">
        <v>7223</v>
      </c>
      <c r="AA438" s="632">
        <v>1.0</v>
      </c>
      <c r="AB438" s="635" t="s">
        <v>7463</v>
      </c>
      <c r="AC438" s="664" t="s">
        <v>7464</v>
      </c>
      <c r="AD438" s="280"/>
      <c r="AE438" s="280"/>
      <c r="AF438" s="280"/>
      <c r="AG438" s="280"/>
      <c r="AH438" s="280"/>
      <c r="AI438" s="280"/>
      <c r="AJ438" s="280"/>
      <c r="AK438" s="280"/>
      <c r="AL438" s="280"/>
      <c r="AM438" s="280"/>
      <c r="AN438" s="280"/>
    </row>
    <row r="439">
      <c r="A439" s="622" t="s">
        <v>7047</v>
      </c>
      <c r="B439" s="623" t="s">
        <v>3885</v>
      </c>
      <c r="C439" s="637" t="s">
        <v>4055</v>
      </c>
      <c r="D439" s="625">
        <v>51047.0</v>
      </c>
      <c r="E439" s="625">
        <v>1.25</v>
      </c>
      <c r="F439" s="625" t="s">
        <v>3331</v>
      </c>
      <c r="G439" s="626" t="s">
        <v>7465</v>
      </c>
      <c r="H439" s="627">
        <v>5.013381E8</v>
      </c>
      <c r="I439" s="622" t="s">
        <v>4076</v>
      </c>
      <c r="J439" s="625"/>
      <c r="K439" s="625"/>
      <c r="L439" s="625"/>
      <c r="M439" s="632" t="s">
        <v>4059</v>
      </c>
      <c r="N439" s="628"/>
      <c r="O439" s="629"/>
      <c r="P439" s="630" t="s">
        <v>9605</v>
      </c>
      <c r="Q439" s="622">
        <v>1.2</v>
      </c>
      <c r="R439" s="631">
        <v>9.8</v>
      </c>
      <c r="S439" s="632"/>
      <c r="T439" s="633">
        <v>28.0</v>
      </c>
      <c r="U439" s="633">
        <v>28.0</v>
      </c>
      <c r="V439" s="634">
        <f t="array" ref="V439">_xlfn.XLOOKUP(T439, СПР.МОНТ[AWG], СПР.МОНТ[ГОСТ], "")</f>
        <v>0.08</v>
      </c>
      <c r="W439" s="634">
        <f t="array" ref="W439">_xlfn.XLOOKUP(U439, СПР.МОНТ[AWG], СПР.МОНТ[ГОСТ], "")</f>
        <v>0.08</v>
      </c>
      <c r="X439" s="632">
        <v>0.5</v>
      </c>
      <c r="Y439" s="632">
        <v>0.9</v>
      </c>
      <c r="Z439" s="632" t="s">
        <v>7223</v>
      </c>
      <c r="AA439" s="632">
        <v>1.0</v>
      </c>
      <c r="AB439" s="635" t="s">
        <v>7467</v>
      </c>
      <c r="AC439" s="664" t="s">
        <v>7464</v>
      </c>
      <c r="AD439" s="280"/>
      <c r="AE439" s="280"/>
      <c r="AF439" s="280"/>
      <c r="AG439" s="280"/>
      <c r="AH439" s="280"/>
      <c r="AI439" s="280"/>
      <c r="AJ439" s="280"/>
      <c r="AK439" s="280"/>
      <c r="AL439" s="280"/>
      <c r="AM439" s="280"/>
      <c r="AN439" s="280"/>
    </row>
    <row r="440">
      <c r="A440" s="622" t="s">
        <v>7047</v>
      </c>
      <c r="B440" s="623" t="s">
        <v>3885</v>
      </c>
      <c r="C440" s="637" t="s">
        <v>4055</v>
      </c>
      <c r="D440" s="625">
        <v>51047.0</v>
      </c>
      <c r="E440" s="625">
        <v>1.25</v>
      </c>
      <c r="F440" s="625" t="s">
        <v>3331</v>
      </c>
      <c r="G440" s="626" t="s">
        <v>7465</v>
      </c>
      <c r="H440" s="627">
        <v>5.013381E8</v>
      </c>
      <c r="I440" s="622" t="s">
        <v>4076</v>
      </c>
      <c r="J440" s="627"/>
      <c r="K440" s="627"/>
      <c r="L440" s="627"/>
      <c r="M440" s="632" t="s">
        <v>4059</v>
      </c>
      <c r="N440" s="628"/>
      <c r="O440" s="629"/>
      <c r="P440" s="630" t="s">
        <v>9606</v>
      </c>
      <c r="Q440" s="622">
        <v>1.19</v>
      </c>
      <c r="R440" s="631">
        <v>4.9</v>
      </c>
      <c r="S440" s="632"/>
      <c r="T440" s="633">
        <v>30.0</v>
      </c>
      <c r="U440" s="633">
        <v>30.0</v>
      </c>
      <c r="V440" s="634">
        <f t="array" ref="V440">_xlfn.XLOOKUP(T440, СПР.МОНТ[AWG], СПР.МОНТ[ГОСТ], "")</f>
        <v>0.05</v>
      </c>
      <c r="W440" s="634">
        <f t="array" ref="W440">_xlfn.XLOOKUP(U440, СПР.МОНТ[AWG], СПР.МОНТ[ГОСТ], "")</f>
        <v>0.05</v>
      </c>
      <c r="X440" s="632">
        <v>0.5</v>
      </c>
      <c r="Y440" s="632">
        <v>0.9</v>
      </c>
      <c r="Z440" s="632" t="s">
        <v>7223</v>
      </c>
      <c r="AA440" s="632">
        <v>1.0</v>
      </c>
      <c r="AB440" s="635" t="s">
        <v>7467</v>
      </c>
      <c r="AC440" s="664" t="s">
        <v>7464</v>
      </c>
      <c r="AD440" s="280"/>
      <c r="AE440" s="280"/>
      <c r="AF440" s="280"/>
      <c r="AG440" s="280"/>
      <c r="AH440" s="280"/>
      <c r="AI440" s="280"/>
      <c r="AJ440" s="280"/>
      <c r="AK440" s="280"/>
      <c r="AL440" s="280"/>
      <c r="AM440" s="280"/>
      <c r="AN440" s="280"/>
    </row>
    <row r="441">
      <c r="A441" s="622" t="s">
        <v>7047</v>
      </c>
      <c r="B441" s="623" t="s">
        <v>3885</v>
      </c>
      <c r="C441" s="637" t="s">
        <v>4055</v>
      </c>
      <c r="D441" s="625">
        <v>51047.0</v>
      </c>
      <c r="E441" s="625">
        <v>1.25</v>
      </c>
      <c r="F441" s="625" t="s">
        <v>3331</v>
      </c>
      <c r="G441" s="626" t="s">
        <v>7465</v>
      </c>
      <c r="H441" s="627">
        <v>5.013381E8</v>
      </c>
      <c r="I441" s="622" t="s">
        <v>4076</v>
      </c>
      <c r="J441" s="627"/>
      <c r="K441" s="627"/>
      <c r="L441" s="627"/>
      <c r="M441" s="632" t="s">
        <v>4059</v>
      </c>
      <c r="N441" s="628"/>
      <c r="O441" s="629"/>
      <c r="P441" s="630" t="s">
        <v>9606</v>
      </c>
      <c r="Q441" s="622">
        <v>1.19</v>
      </c>
      <c r="R441" s="631">
        <v>2.9</v>
      </c>
      <c r="S441" s="632"/>
      <c r="T441" s="633">
        <v>32.0</v>
      </c>
      <c r="U441" s="633">
        <v>32.0</v>
      </c>
      <c r="V441" s="634">
        <f t="array" ref="V441">_xlfn.XLOOKUP(T441, СПР.МОНТ[AWG], СПР.МОНТ[ГОСТ], "")</f>
        <v>0.03</v>
      </c>
      <c r="W441" s="634">
        <f t="array" ref="W441">_xlfn.XLOOKUP(U441, СПР.МОНТ[AWG], СПР.МОНТ[ГОСТ], "")</f>
        <v>0.03</v>
      </c>
      <c r="X441" s="632">
        <v>0.5</v>
      </c>
      <c r="Y441" s="632">
        <v>0.9</v>
      </c>
      <c r="Z441" s="632" t="s">
        <v>7223</v>
      </c>
      <c r="AA441" s="632">
        <v>1.0</v>
      </c>
      <c r="AB441" s="635" t="s">
        <v>7467</v>
      </c>
      <c r="AC441" s="664" t="s">
        <v>7464</v>
      </c>
      <c r="AD441" s="280"/>
      <c r="AE441" s="280"/>
      <c r="AF441" s="280"/>
      <c r="AG441" s="280"/>
      <c r="AH441" s="280"/>
      <c r="AI441" s="280"/>
      <c r="AJ441" s="280"/>
      <c r="AK441" s="280"/>
      <c r="AL441" s="280"/>
      <c r="AM441" s="280"/>
      <c r="AN441" s="280"/>
    </row>
    <row r="442">
      <c r="A442" s="622" t="s">
        <v>7047</v>
      </c>
      <c r="B442" s="623" t="s">
        <v>3885</v>
      </c>
      <c r="C442" s="624" t="s">
        <v>4171</v>
      </c>
      <c r="D442" s="625">
        <v>214524.0</v>
      </c>
      <c r="E442" s="625">
        <v>1.25</v>
      </c>
      <c r="F442" s="625" t="s">
        <v>3308</v>
      </c>
      <c r="G442" s="626" t="s">
        <v>7780</v>
      </c>
      <c r="H442" s="627"/>
      <c r="I442" s="625"/>
      <c r="J442" s="625"/>
      <c r="K442" s="625"/>
      <c r="L442" s="625"/>
      <c r="M442" s="632" t="s">
        <v>4185</v>
      </c>
      <c r="N442" s="628"/>
      <c r="O442" s="629"/>
      <c r="P442" s="630" t="s">
        <v>9607</v>
      </c>
      <c r="Q442" s="622" t="s">
        <v>9608</v>
      </c>
      <c r="R442" s="631">
        <v>19.6</v>
      </c>
      <c r="S442" s="632"/>
      <c r="T442" s="633">
        <v>26.0</v>
      </c>
      <c r="U442" s="633">
        <v>26.0</v>
      </c>
      <c r="V442" s="634">
        <f t="array" ref="V442">_xlfn.XLOOKUP(T442, СПР.МОНТ[AWG], СПР.МОНТ[ГОСТ], "")</f>
        <v>0.12</v>
      </c>
      <c r="W442" s="634">
        <f t="array" ref="W442">_xlfn.XLOOKUP(U442, СПР.МОНТ[AWG], СПР.МОНТ[ГОСТ], "")</f>
        <v>0.12</v>
      </c>
      <c r="X442" s="632">
        <v>0.7</v>
      </c>
      <c r="Y442" s="632">
        <v>1.05</v>
      </c>
      <c r="Z442" s="632" t="s">
        <v>7424</v>
      </c>
      <c r="AA442" s="632">
        <v>1.5</v>
      </c>
      <c r="AB442" s="635" t="s">
        <v>7782</v>
      </c>
      <c r="AC442" s="664" t="s">
        <v>7783</v>
      </c>
      <c r="AD442" s="280"/>
      <c r="AE442" s="280"/>
      <c r="AF442" s="280"/>
      <c r="AG442" s="280"/>
      <c r="AH442" s="280"/>
      <c r="AI442" s="280"/>
      <c r="AJ442" s="280"/>
      <c r="AK442" s="280"/>
      <c r="AL442" s="280"/>
      <c r="AM442" s="280"/>
      <c r="AN442" s="280"/>
    </row>
    <row r="443">
      <c r="A443" s="622" t="s">
        <v>7047</v>
      </c>
      <c r="B443" s="623" t="s">
        <v>3885</v>
      </c>
      <c r="C443" s="624" t="s">
        <v>4171</v>
      </c>
      <c r="D443" s="625">
        <v>214524.0</v>
      </c>
      <c r="E443" s="625">
        <v>1.25</v>
      </c>
      <c r="F443" s="625" t="s">
        <v>3308</v>
      </c>
      <c r="G443" s="626" t="s">
        <v>7780</v>
      </c>
      <c r="H443" s="627"/>
      <c r="I443" s="625"/>
      <c r="J443" s="627"/>
      <c r="K443" s="627"/>
      <c r="L443" s="627"/>
      <c r="M443" s="632" t="s">
        <v>4185</v>
      </c>
      <c r="N443" s="628"/>
      <c r="O443" s="629"/>
      <c r="P443" s="630" t="s">
        <v>9609</v>
      </c>
      <c r="Q443" s="622" t="s">
        <v>9610</v>
      </c>
      <c r="R443" s="631">
        <v>9.8</v>
      </c>
      <c r="S443" s="632"/>
      <c r="T443" s="633">
        <v>28.0</v>
      </c>
      <c r="U443" s="633">
        <v>28.0</v>
      </c>
      <c r="V443" s="634">
        <f t="array" ref="V443">_xlfn.XLOOKUP(T443, СПР.МОНТ[AWG], СПР.МОНТ[ГОСТ], "")</f>
        <v>0.08</v>
      </c>
      <c r="W443" s="634">
        <f t="array" ref="W443">_xlfn.XLOOKUP(U443, СПР.МОНТ[AWG], СПР.МОНТ[ГОСТ], "")</f>
        <v>0.08</v>
      </c>
      <c r="X443" s="632">
        <v>0.7</v>
      </c>
      <c r="Y443" s="632">
        <v>1.05</v>
      </c>
      <c r="Z443" s="632" t="s">
        <v>7424</v>
      </c>
      <c r="AA443" s="632">
        <v>1.5</v>
      </c>
      <c r="AB443" s="635" t="s">
        <v>7782</v>
      </c>
      <c r="AC443" s="664" t="s">
        <v>7783</v>
      </c>
      <c r="AD443" s="280"/>
      <c r="AE443" s="280"/>
      <c r="AF443" s="280"/>
      <c r="AG443" s="280"/>
      <c r="AH443" s="280"/>
      <c r="AI443" s="280"/>
      <c r="AJ443" s="280"/>
      <c r="AK443" s="280"/>
      <c r="AL443" s="280"/>
      <c r="AM443" s="280"/>
      <c r="AN443" s="280"/>
    </row>
    <row r="444">
      <c r="A444" s="622" t="s">
        <v>7047</v>
      </c>
      <c r="B444" s="623" t="s">
        <v>3885</v>
      </c>
      <c r="C444" s="624" t="s">
        <v>4171</v>
      </c>
      <c r="D444" s="625">
        <v>214524.0</v>
      </c>
      <c r="E444" s="625">
        <v>1.25</v>
      </c>
      <c r="F444" s="625" t="s">
        <v>3308</v>
      </c>
      <c r="G444" s="626" t="s">
        <v>7780</v>
      </c>
      <c r="H444" s="627"/>
      <c r="I444" s="625"/>
      <c r="J444" s="627"/>
      <c r="K444" s="627"/>
      <c r="L444" s="627"/>
      <c r="M444" s="632" t="s">
        <v>4185</v>
      </c>
      <c r="N444" s="628"/>
      <c r="O444" s="629"/>
      <c r="P444" s="630" t="s">
        <v>9611</v>
      </c>
      <c r="Q444" s="622" t="s">
        <v>9612</v>
      </c>
      <c r="R444" s="631">
        <v>4.9</v>
      </c>
      <c r="S444" s="632"/>
      <c r="T444" s="633">
        <v>30.0</v>
      </c>
      <c r="U444" s="633">
        <v>30.0</v>
      </c>
      <c r="V444" s="634">
        <f t="array" ref="V444">_xlfn.XLOOKUP(T444, СПР.МОНТ[AWG], СПР.МОНТ[ГОСТ], "")</f>
        <v>0.05</v>
      </c>
      <c r="W444" s="634">
        <f t="array" ref="W444">_xlfn.XLOOKUP(U444, СПР.МОНТ[AWG], СПР.МОНТ[ГОСТ], "")</f>
        <v>0.05</v>
      </c>
      <c r="X444" s="632">
        <v>0.7</v>
      </c>
      <c r="Y444" s="632">
        <v>1.05</v>
      </c>
      <c r="Z444" s="632" t="s">
        <v>7424</v>
      </c>
      <c r="AA444" s="632">
        <v>1.5</v>
      </c>
      <c r="AB444" s="635" t="s">
        <v>7782</v>
      </c>
      <c r="AC444" s="664" t="s">
        <v>7783</v>
      </c>
      <c r="AD444" s="280"/>
      <c r="AE444" s="280"/>
      <c r="AF444" s="280"/>
      <c r="AG444" s="280"/>
      <c r="AH444" s="280"/>
      <c r="AI444" s="280"/>
      <c r="AJ444" s="280"/>
      <c r="AK444" s="280"/>
      <c r="AL444" s="280"/>
      <c r="AM444" s="280"/>
      <c r="AN444" s="280"/>
    </row>
    <row r="445">
      <c r="A445" s="622" t="s">
        <v>7047</v>
      </c>
      <c r="B445" s="623" t="s">
        <v>3885</v>
      </c>
      <c r="C445" s="624" t="s">
        <v>4171</v>
      </c>
      <c r="D445" s="625">
        <v>214529.0</v>
      </c>
      <c r="E445" s="625">
        <v>1.25</v>
      </c>
      <c r="F445" s="625" t="s">
        <v>3308</v>
      </c>
      <c r="G445" s="626" t="s">
        <v>7785</v>
      </c>
      <c r="H445" s="627"/>
      <c r="I445" s="625"/>
      <c r="J445" s="625"/>
      <c r="K445" s="625"/>
      <c r="L445" s="625"/>
      <c r="M445" s="632" t="s">
        <v>4185</v>
      </c>
      <c r="N445" s="628"/>
      <c r="O445" s="629"/>
      <c r="P445" s="630" t="s">
        <v>9607</v>
      </c>
      <c r="Q445" s="622" t="s">
        <v>9613</v>
      </c>
      <c r="R445" s="631">
        <v>19.6</v>
      </c>
      <c r="S445" s="632"/>
      <c r="T445" s="633">
        <v>26.0</v>
      </c>
      <c r="U445" s="633">
        <v>26.0</v>
      </c>
      <c r="V445" s="634">
        <f t="array" ref="V445">_xlfn.XLOOKUP(T445, СПР.МОНТ[AWG], СПР.МОНТ[ГОСТ], "")</f>
        <v>0.12</v>
      </c>
      <c r="W445" s="634">
        <f t="array" ref="W445">_xlfn.XLOOKUP(U445, СПР.МОНТ[AWG], СПР.МОНТ[ГОСТ], "")</f>
        <v>0.12</v>
      </c>
      <c r="X445" s="632">
        <v>0.7</v>
      </c>
      <c r="Y445" s="632">
        <v>1.05</v>
      </c>
      <c r="Z445" s="632" t="s">
        <v>7402</v>
      </c>
      <c r="AA445" s="632">
        <v>1.5</v>
      </c>
      <c r="AB445" s="635" t="s">
        <v>7787</v>
      </c>
      <c r="AC445" s="664" t="s">
        <v>7788</v>
      </c>
      <c r="AD445" s="280"/>
      <c r="AE445" s="280"/>
      <c r="AF445" s="280"/>
      <c r="AG445" s="280"/>
      <c r="AH445" s="280"/>
      <c r="AI445" s="280"/>
      <c r="AJ445" s="280"/>
      <c r="AK445" s="280"/>
      <c r="AL445" s="280"/>
      <c r="AM445" s="280"/>
      <c r="AN445" s="280"/>
    </row>
    <row r="446">
      <c r="A446" s="622" t="s">
        <v>7047</v>
      </c>
      <c r="B446" s="623" t="s">
        <v>3885</v>
      </c>
      <c r="C446" s="624" t="s">
        <v>4171</v>
      </c>
      <c r="D446" s="625">
        <v>214529.0</v>
      </c>
      <c r="E446" s="625">
        <v>1.25</v>
      </c>
      <c r="F446" s="625" t="s">
        <v>3308</v>
      </c>
      <c r="G446" s="626" t="s">
        <v>7785</v>
      </c>
      <c r="H446" s="627"/>
      <c r="I446" s="625"/>
      <c r="J446" s="627"/>
      <c r="K446" s="627"/>
      <c r="L446" s="627"/>
      <c r="M446" s="632" t="s">
        <v>4185</v>
      </c>
      <c r="N446" s="628"/>
      <c r="O446" s="629"/>
      <c r="P446" s="630" t="s">
        <v>9609</v>
      </c>
      <c r="Q446" s="622" t="s">
        <v>9614</v>
      </c>
      <c r="R446" s="631">
        <v>9.8</v>
      </c>
      <c r="S446" s="632"/>
      <c r="T446" s="633">
        <v>28.0</v>
      </c>
      <c r="U446" s="633">
        <v>28.0</v>
      </c>
      <c r="V446" s="634">
        <f t="array" ref="V446">_xlfn.XLOOKUP(T446, СПР.МОНТ[AWG], СПР.МОНТ[ГОСТ], "")</f>
        <v>0.08</v>
      </c>
      <c r="W446" s="634">
        <f t="array" ref="W446">_xlfn.XLOOKUP(U446, СПР.МОНТ[AWG], СПР.МОНТ[ГОСТ], "")</f>
        <v>0.08</v>
      </c>
      <c r="X446" s="632">
        <v>0.7</v>
      </c>
      <c r="Y446" s="632">
        <v>1.05</v>
      </c>
      <c r="Z446" s="632" t="s">
        <v>7402</v>
      </c>
      <c r="AA446" s="632">
        <v>1.5</v>
      </c>
      <c r="AB446" s="635" t="s">
        <v>7787</v>
      </c>
      <c r="AC446" s="664" t="s">
        <v>7788</v>
      </c>
      <c r="AD446" s="280"/>
      <c r="AE446" s="280"/>
      <c r="AF446" s="280"/>
      <c r="AG446" s="280"/>
      <c r="AH446" s="280"/>
      <c r="AI446" s="280"/>
      <c r="AJ446" s="280"/>
      <c r="AK446" s="280"/>
      <c r="AL446" s="280"/>
      <c r="AM446" s="280"/>
      <c r="AN446" s="280"/>
    </row>
    <row r="447">
      <c r="A447" s="622" t="s">
        <v>7047</v>
      </c>
      <c r="B447" s="623" t="s">
        <v>3885</v>
      </c>
      <c r="C447" s="624" t="s">
        <v>4171</v>
      </c>
      <c r="D447" s="625">
        <v>214529.0</v>
      </c>
      <c r="E447" s="625">
        <v>1.25</v>
      </c>
      <c r="F447" s="625" t="s">
        <v>3308</v>
      </c>
      <c r="G447" s="626" t="s">
        <v>7785</v>
      </c>
      <c r="H447" s="627"/>
      <c r="I447" s="625"/>
      <c r="J447" s="627"/>
      <c r="K447" s="627"/>
      <c r="L447" s="627"/>
      <c r="M447" s="632" t="s">
        <v>4185</v>
      </c>
      <c r="N447" s="628"/>
      <c r="O447" s="629"/>
      <c r="P447" s="630" t="s">
        <v>9611</v>
      </c>
      <c r="Q447" s="622" t="s">
        <v>9470</v>
      </c>
      <c r="R447" s="631">
        <v>4.9</v>
      </c>
      <c r="S447" s="632"/>
      <c r="T447" s="633">
        <v>30.0</v>
      </c>
      <c r="U447" s="633">
        <v>30.0</v>
      </c>
      <c r="V447" s="634">
        <f t="array" ref="V447">_xlfn.XLOOKUP(T447, СПР.МОНТ[AWG], СПР.МОНТ[ГОСТ], "")</f>
        <v>0.05</v>
      </c>
      <c r="W447" s="634">
        <f t="array" ref="W447">_xlfn.XLOOKUP(U447, СПР.МОНТ[AWG], СПР.МОНТ[ГОСТ], "")</f>
        <v>0.05</v>
      </c>
      <c r="X447" s="632">
        <v>0.7</v>
      </c>
      <c r="Y447" s="632">
        <v>1.05</v>
      </c>
      <c r="Z447" s="632" t="s">
        <v>7402</v>
      </c>
      <c r="AA447" s="632">
        <v>1.5</v>
      </c>
      <c r="AB447" s="635" t="s">
        <v>7787</v>
      </c>
      <c r="AC447" s="664" t="s">
        <v>7788</v>
      </c>
      <c r="AD447" s="280"/>
      <c r="AE447" s="280"/>
      <c r="AF447" s="280"/>
      <c r="AG447" s="280"/>
      <c r="AH447" s="280"/>
      <c r="AI447" s="280"/>
      <c r="AJ447" s="280"/>
      <c r="AK447" s="280"/>
      <c r="AL447" s="280"/>
      <c r="AM447" s="280"/>
      <c r="AN447" s="280"/>
    </row>
    <row r="448">
      <c r="A448" s="622" t="s">
        <v>7047</v>
      </c>
      <c r="B448" s="623" t="s">
        <v>3885</v>
      </c>
      <c r="C448" s="624" t="s">
        <v>4226</v>
      </c>
      <c r="D448" s="625">
        <v>502381.0</v>
      </c>
      <c r="E448" s="625">
        <v>1.25</v>
      </c>
      <c r="F448" s="625" t="s">
        <v>3308</v>
      </c>
      <c r="G448" s="626" t="s">
        <v>7671</v>
      </c>
      <c r="H448" s="627"/>
      <c r="I448" s="625"/>
      <c r="J448" s="625"/>
      <c r="K448" s="625"/>
      <c r="L448" s="625"/>
      <c r="M448" s="632" t="s">
        <v>4185</v>
      </c>
      <c r="N448" s="628"/>
      <c r="O448" s="629"/>
      <c r="P448" s="630" t="s">
        <v>9510</v>
      </c>
      <c r="Q448" s="622" t="s">
        <v>9610</v>
      </c>
      <c r="R448" s="631">
        <v>9.8</v>
      </c>
      <c r="S448" s="632"/>
      <c r="T448" s="639">
        <v>26.0</v>
      </c>
      <c r="U448" s="639">
        <v>26.0</v>
      </c>
      <c r="V448" s="634">
        <f t="array" ref="V448">_xlfn.XLOOKUP(T448, СПР.МОНТ[AWG], СПР.МОНТ[ГОСТ], "")</f>
        <v>0.12</v>
      </c>
      <c r="W448" s="634">
        <f t="array" ref="W448">_xlfn.XLOOKUP(U448, СПР.МОНТ[AWG], СПР.МОНТ[ГОСТ], "")</f>
        <v>0.12</v>
      </c>
      <c r="X448" s="632">
        <v>0.8</v>
      </c>
      <c r="Y448" s="632">
        <v>1.0</v>
      </c>
      <c r="Z448" s="632" t="s">
        <v>7402</v>
      </c>
      <c r="AA448" s="632">
        <v>1.0</v>
      </c>
      <c r="AB448" s="635" t="s">
        <v>7673</v>
      </c>
      <c r="AC448" s="664" t="s">
        <v>7674</v>
      </c>
      <c r="AD448" s="280"/>
      <c r="AE448" s="280"/>
      <c r="AF448" s="280"/>
      <c r="AG448" s="280"/>
      <c r="AH448" s="280"/>
      <c r="AI448" s="280"/>
      <c r="AJ448" s="280"/>
      <c r="AK448" s="280"/>
      <c r="AL448" s="280"/>
      <c r="AM448" s="280"/>
      <c r="AN448" s="280"/>
    </row>
    <row r="449">
      <c r="A449" s="622" t="s">
        <v>7047</v>
      </c>
      <c r="B449" s="623" t="s">
        <v>3885</v>
      </c>
      <c r="C449" s="624" t="s">
        <v>4226</v>
      </c>
      <c r="D449" s="625">
        <v>502381.0</v>
      </c>
      <c r="E449" s="625">
        <v>1.25</v>
      </c>
      <c r="F449" s="625" t="s">
        <v>3308</v>
      </c>
      <c r="G449" s="626" t="s">
        <v>7671</v>
      </c>
      <c r="H449" s="627"/>
      <c r="I449" s="625"/>
      <c r="J449" s="627"/>
      <c r="K449" s="627"/>
      <c r="L449" s="627"/>
      <c r="M449" s="632" t="s">
        <v>4185</v>
      </c>
      <c r="N449" s="628"/>
      <c r="O449" s="629"/>
      <c r="P449" s="630" t="s">
        <v>9511</v>
      </c>
      <c r="Q449" s="622" t="s">
        <v>9470</v>
      </c>
      <c r="R449" s="631">
        <v>9.8</v>
      </c>
      <c r="S449" s="632"/>
      <c r="T449" s="639">
        <v>28.0</v>
      </c>
      <c r="U449" s="639">
        <v>28.0</v>
      </c>
      <c r="V449" s="634">
        <f t="array" ref="V449">_xlfn.XLOOKUP(T449, СПР.МОНТ[AWG], СПР.МОНТ[ГОСТ], "")</f>
        <v>0.08</v>
      </c>
      <c r="W449" s="634">
        <f t="array" ref="W449">_xlfn.XLOOKUP(U449, СПР.МОНТ[AWG], СПР.МОНТ[ГОСТ], "")</f>
        <v>0.08</v>
      </c>
      <c r="X449" s="632">
        <v>0.8</v>
      </c>
      <c r="Y449" s="632">
        <v>1.0</v>
      </c>
      <c r="Z449" s="632" t="s">
        <v>7402</v>
      </c>
      <c r="AA449" s="632">
        <v>1.0</v>
      </c>
      <c r="AB449" s="635" t="s">
        <v>7673</v>
      </c>
      <c r="AC449" s="664" t="s">
        <v>7674</v>
      </c>
      <c r="AD449" s="280"/>
      <c r="AE449" s="280"/>
      <c r="AF449" s="280"/>
      <c r="AG449" s="280"/>
      <c r="AH449" s="280"/>
      <c r="AI449" s="280"/>
      <c r="AJ449" s="280"/>
      <c r="AK449" s="280"/>
      <c r="AL449" s="280"/>
      <c r="AM449" s="280"/>
      <c r="AN449" s="280"/>
    </row>
    <row r="450">
      <c r="A450" s="622" t="s">
        <v>7047</v>
      </c>
      <c r="B450" s="623" t="s">
        <v>3885</v>
      </c>
      <c r="C450" s="624" t="s">
        <v>4226</v>
      </c>
      <c r="D450" s="625">
        <v>502381.0</v>
      </c>
      <c r="E450" s="625">
        <v>1.25</v>
      </c>
      <c r="F450" s="625" t="s">
        <v>3308</v>
      </c>
      <c r="G450" s="626" t="s">
        <v>7675</v>
      </c>
      <c r="H450" s="627"/>
      <c r="I450" s="625"/>
      <c r="J450" s="625"/>
      <c r="K450" s="625"/>
      <c r="L450" s="625"/>
      <c r="M450" s="632" t="s">
        <v>4185</v>
      </c>
      <c r="N450" s="628"/>
      <c r="O450" s="629"/>
      <c r="P450" s="630" t="s">
        <v>9510</v>
      </c>
      <c r="Q450" s="622" t="s">
        <v>9610</v>
      </c>
      <c r="R450" s="631">
        <v>9.8</v>
      </c>
      <c r="S450" s="632"/>
      <c r="T450" s="639">
        <v>26.0</v>
      </c>
      <c r="U450" s="639">
        <v>26.0</v>
      </c>
      <c r="V450" s="634">
        <f t="array" ref="V450">_xlfn.XLOOKUP(T450, СПР.МОНТ[AWG], СПР.МОНТ[ГОСТ], "")</f>
        <v>0.12</v>
      </c>
      <c r="W450" s="634">
        <f t="array" ref="W450">_xlfn.XLOOKUP(U450, СПР.МОНТ[AWG], СПР.МОНТ[ГОСТ], "")</f>
        <v>0.12</v>
      </c>
      <c r="X450" s="632">
        <v>0.8</v>
      </c>
      <c r="Y450" s="632">
        <v>1.0</v>
      </c>
      <c r="Z450" s="632" t="s">
        <v>7424</v>
      </c>
      <c r="AA450" s="632">
        <v>1.0</v>
      </c>
      <c r="AB450" s="635" t="s">
        <v>7676</v>
      </c>
      <c r="AC450" s="664" t="s">
        <v>7677</v>
      </c>
      <c r="AD450" s="280"/>
      <c r="AE450" s="280"/>
      <c r="AF450" s="280"/>
      <c r="AG450" s="280"/>
      <c r="AH450" s="280"/>
      <c r="AI450" s="280"/>
      <c r="AJ450" s="280"/>
      <c r="AK450" s="280"/>
      <c r="AL450" s="280"/>
      <c r="AM450" s="280"/>
      <c r="AN450" s="280"/>
    </row>
    <row r="451">
      <c r="A451" s="622" t="s">
        <v>7047</v>
      </c>
      <c r="B451" s="623" t="s">
        <v>3885</v>
      </c>
      <c r="C451" s="624" t="s">
        <v>4226</v>
      </c>
      <c r="D451" s="625">
        <v>502381.0</v>
      </c>
      <c r="E451" s="625">
        <v>1.25</v>
      </c>
      <c r="F451" s="625" t="s">
        <v>3308</v>
      </c>
      <c r="G451" s="626" t="s">
        <v>7675</v>
      </c>
      <c r="H451" s="627"/>
      <c r="I451" s="625"/>
      <c r="J451" s="627"/>
      <c r="K451" s="627"/>
      <c r="L451" s="627"/>
      <c r="M451" s="632" t="s">
        <v>4185</v>
      </c>
      <c r="N451" s="628"/>
      <c r="O451" s="629"/>
      <c r="P451" s="630" t="s">
        <v>9511</v>
      </c>
      <c r="Q451" s="622" t="s">
        <v>9470</v>
      </c>
      <c r="R451" s="631">
        <v>9.8</v>
      </c>
      <c r="S451" s="632"/>
      <c r="T451" s="639">
        <v>28.0</v>
      </c>
      <c r="U451" s="639">
        <v>28.0</v>
      </c>
      <c r="V451" s="634">
        <f t="array" ref="V451">_xlfn.XLOOKUP(T451, СПР.МОНТ[AWG], СПР.МОНТ[ГОСТ], "")</f>
        <v>0.08</v>
      </c>
      <c r="W451" s="634">
        <f t="array" ref="W451">_xlfn.XLOOKUP(U451, СПР.МОНТ[AWG], СПР.МОНТ[ГОСТ], "")</f>
        <v>0.08</v>
      </c>
      <c r="X451" s="632">
        <v>0.8</v>
      </c>
      <c r="Y451" s="632">
        <v>1.0</v>
      </c>
      <c r="Z451" s="632" t="s">
        <v>7424</v>
      </c>
      <c r="AA451" s="632">
        <v>1.0</v>
      </c>
      <c r="AB451" s="635" t="s">
        <v>7676</v>
      </c>
      <c r="AC451" s="664" t="s">
        <v>7677</v>
      </c>
      <c r="AD451" s="280"/>
      <c r="AE451" s="280"/>
      <c r="AF451" s="280"/>
      <c r="AG451" s="280"/>
      <c r="AH451" s="280"/>
      <c r="AI451" s="280"/>
      <c r="AJ451" s="280"/>
      <c r="AK451" s="280"/>
      <c r="AL451" s="280"/>
      <c r="AM451" s="280"/>
      <c r="AN451" s="280"/>
    </row>
    <row r="452">
      <c r="A452" s="622" t="s">
        <v>7047</v>
      </c>
      <c r="B452" s="623" t="s">
        <v>3885</v>
      </c>
      <c r="C452" s="624" t="s">
        <v>4171</v>
      </c>
      <c r="D452" s="625">
        <v>505431.0</v>
      </c>
      <c r="E452" s="625">
        <v>1.25</v>
      </c>
      <c r="F452" s="625" t="s">
        <v>3308</v>
      </c>
      <c r="G452" s="626" t="s">
        <v>7790</v>
      </c>
      <c r="H452" s="627"/>
      <c r="I452" s="625"/>
      <c r="J452" s="625"/>
      <c r="K452" s="625"/>
      <c r="L452" s="625"/>
      <c r="M452" s="632" t="s">
        <v>4185</v>
      </c>
      <c r="N452" s="628"/>
      <c r="O452" s="629"/>
      <c r="P452" s="630" t="s">
        <v>9567</v>
      </c>
      <c r="Q452" s="622" t="s">
        <v>9608</v>
      </c>
      <c r="R452" s="631">
        <v>19.6</v>
      </c>
      <c r="S452" s="632"/>
      <c r="T452" s="633">
        <v>26.0</v>
      </c>
      <c r="U452" s="633">
        <v>26.0</v>
      </c>
      <c r="V452" s="634">
        <f t="array" ref="V452">_xlfn.XLOOKUP(T452, СПР.МОНТ[AWG], СПР.МОНТ[ГОСТ], "")</f>
        <v>0.12</v>
      </c>
      <c r="W452" s="634">
        <f t="array" ref="W452">_xlfn.XLOOKUP(U452, СПР.МОНТ[AWG], СПР.МОНТ[ГОСТ], "")</f>
        <v>0.12</v>
      </c>
      <c r="X452" s="632">
        <v>0.7</v>
      </c>
      <c r="Y452" s="632">
        <v>1.05</v>
      </c>
      <c r="Z452" s="632" t="s">
        <v>7402</v>
      </c>
      <c r="AA452" s="632">
        <v>1.5</v>
      </c>
      <c r="AB452" s="635" t="s">
        <v>7791</v>
      </c>
      <c r="AC452" s="664" t="s">
        <v>7792</v>
      </c>
      <c r="AD452" s="280"/>
      <c r="AE452" s="280"/>
      <c r="AF452" s="280"/>
      <c r="AG452" s="280"/>
      <c r="AH452" s="280"/>
      <c r="AI452" s="280"/>
      <c r="AJ452" s="280"/>
      <c r="AK452" s="280"/>
      <c r="AL452" s="280"/>
      <c r="AM452" s="280"/>
      <c r="AN452" s="280"/>
    </row>
    <row r="453">
      <c r="A453" s="622" t="s">
        <v>7047</v>
      </c>
      <c r="B453" s="623" t="s">
        <v>3885</v>
      </c>
      <c r="C453" s="624" t="s">
        <v>4171</v>
      </c>
      <c r="D453" s="625">
        <v>505431.0</v>
      </c>
      <c r="E453" s="625">
        <v>1.25</v>
      </c>
      <c r="F453" s="625" t="s">
        <v>3308</v>
      </c>
      <c r="G453" s="626" t="s">
        <v>7790</v>
      </c>
      <c r="H453" s="627"/>
      <c r="I453" s="625"/>
      <c r="J453" s="627"/>
      <c r="K453" s="627"/>
      <c r="L453" s="627"/>
      <c r="M453" s="632" t="s">
        <v>4185</v>
      </c>
      <c r="N453" s="628"/>
      <c r="O453" s="629"/>
      <c r="P453" s="630" t="s">
        <v>4198</v>
      </c>
      <c r="Q453" s="622" t="s">
        <v>9610</v>
      </c>
      <c r="R453" s="631">
        <v>9.8</v>
      </c>
      <c r="S453" s="632"/>
      <c r="T453" s="633">
        <v>28.0</v>
      </c>
      <c r="U453" s="633">
        <v>28.0</v>
      </c>
      <c r="V453" s="634">
        <f t="array" ref="V453">_xlfn.XLOOKUP(T453, СПР.МОНТ[AWG], СПР.МОНТ[ГОСТ], "")</f>
        <v>0.08</v>
      </c>
      <c r="W453" s="634">
        <f t="array" ref="W453">_xlfn.XLOOKUP(U453, СПР.МОНТ[AWG], СПР.МОНТ[ГОСТ], "")</f>
        <v>0.08</v>
      </c>
      <c r="X453" s="632">
        <v>0.7</v>
      </c>
      <c r="Y453" s="632">
        <v>1.05</v>
      </c>
      <c r="Z453" s="632" t="s">
        <v>7402</v>
      </c>
      <c r="AA453" s="632">
        <v>1.5</v>
      </c>
      <c r="AB453" s="635" t="s">
        <v>7791</v>
      </c>
      <c r="AC453" s="664" t="s">
        <v>7792</v>
      </c>
      <c r="AD453" s="280"/>
      <c r="AE453" s="280"/>
      <c r="AF453" s="280"/>
      <c r="AG453" s="280"/>
      <c r="AH453" s="280"/>
      <c r="AI453" s="280"/>
      <c r="AJ453" s="280"/>
      <c r="AK453" s="280"/>
      <c r="AL453" s="280"/>
      <c r="AM453" s="280"/>
      <c r="AN453" s="280"/>
    </row>
    <row r="454">
      <c r="A454" s="622" t="s">
        <v>7047</v>
      </c>
      <c r="B454" s="623" t="s">
        <v>3885</v>
      </c>
      <c r="C454" s="624" t="s">
        <v>4171</v>
      </c>
      <c r="D454" s="625">
        <v>505431.0</v>
      </c>
      <c r="E454" s="625">
        <v>1.25</v>
      </c>
      <c r="F454" s="625" t="s">
        <v>3308</v>
      </c>
      <c r="G454" s="626" t="s">
        <v>7790</v>
      </c>
      <c r="H454" s="627"/>
      <c r="I454" s="625"/>
      <c r="J454" s="627"/>
      <c r="K454" s="627"/>
      <c r="L454" s="627"/>
      <c r="M454" s="632" t="s">
        <v>4185</v>
      </c>
      <c r="N454" s="628"/>
      <c r="O454" s="629"/>
      <c r="P454" s="630" t="s">
        <v>9615</v>
      </c>
      <c r="Q454" s="622" t="s">
        <v>9612</v>
      </c>
      <c r="R454" s="631">
        <v>4.9</v>
      </c>
      <c r="S454" s="632"/>
      <c r="T454" s="633">
        <v>30.0</v>
      </c>
      <c r="U454" s="633">
        <v>30.0</v>
      </c>
      <c r="V454" s="634">
        <f t="array" ref="V454">_xlfn.XLOOKUP(T454, СПР.МОНТ[AWG], СПР.МОНТ[ГОСТ], "")</f>
        <v>0.05</v>
      </c>
      <c r="W454" s="634">
        <f t="array" ref="W454">_xlfn.XLOOKUP(U454, СПР.МОНТ[AWG], СПР.МОНТ[ГОСТ], "")</f>
        <v>0.05</v>
      </c>
      <c r="X454" s="632">
        <v>0.7</v>
      </c>
      <c r="Y454" s="632">
        <v>1.05</v>
      </c>
      <c r="Z454" s="632" t="s">
        <v>7402</v>
      </c>
      <c r="AA454" s="632">
        <v>1.5</v>
      </c>
      <c r="AB454" s="635" t="s">
        <v>7791</v>
      </c>
      <c r="AC454" s="664" t="s">
        <v>7792</v>
      </c>
      <c r="AD454" s="280"/>
      <c r="AE454" s="280"/>
      <c r="AF454" s="280"/>
      <c r="AG454" s="280"/>
      <c r="AH454" s="280"/>
      <c r="AI454" s="280"/>
      <c r="AJ454" s="280"/>
      <c r="AK454" s="280"/>
      <c r="AL454" s="280"/>
      <c r="AM454" s="280"/>
      <c r="AN454" s="280"/>
    </row>
    <row r="455">
      <c r="A455" s="622" t="s">
        <v>7047</v>
      </c>
      <c r="B455" s="623" t="s">
        <v>3885</v>
      </c>
      <c r="C455" s="624" t="s">
        <v>4171</v>
      </c>
      <c r="D455" s="625">
        <v>505431.0</v>
      </c>
      <c r="E455" s="625">
        <v>1.25</v>
      </c>
      <c r="F455" s="625" t="s">
        <v>3308</v>
      </c>
      <c r="G455" s="626" t="s">
        <v>7793</v>
      </c>
      <c r="H455" s="627"/>
      <c r="I455" s="625"/>
      <c r="J455" s="625"/>
      <c r="K455" s="625"/>
      <c r="L455" s="625"/>
      <c r="M455" s="632" t="s">
        <v>4185</v>
      </c>
      <c r="N455" s="628"/>
      <c r="O455" s="629"/>
      <c r="P455" s="630" t="s">
        <v>9567</v>
      </c>
      <c r="Q455" s="622" t="s">
        <v>9608</v>
      </c>
      <c r="R455" s="631">
        <v>19.6</v>
      </c>
      <c r="S455" s="632"/>
      <c r="T455" s="633">
        <v>26.0</v>
      </c>
      <c r="U455" s="633">
        <v>26.0</v>
      </c>
      <c r="V455" s="634">
        <f t="array" ref="V455">_xlfn.XLOOKUP(T455, СПР.МОНТ[AWG], СПР.МОНТ[ГОСТ], "")</f>
        <v>0.12</v>
      </c>
      <c r="W455" s="634">
        <f t="array" ref="W455">_xlfn.XLOOKUP(U455, СПР.МОНТ[AWG], СПР.МОНТ[ГОСТ], "")</f>
        <v>0.12</v>
      </c>
      <c r="X455" s="632">
        <v>0.7</v>
      </c>
      <c r="Y455" s="632">
        <v>1.05</v>
      </c>
      <c r="Z455" s="632" t="s">
        <v>7778</v>
      </c>
      <c r="AA455" s="632">
        <v>1.5</v>
      </c>
      <c r="AB455" s="635" t="s">
        <v>7794</v>
      </c>
      <c r="AC455" s="664" t="s">
        <v>7792</v>
      </c>
      <c r="AD455" s="280"/>
      <c r="AE455" s="280"/>
      <c r="AF455" s="280"/>
      <c r="AG455" s="280"/>
      <c r="AH455" s="280"/>
      <c r="AI455" s="280"/>
      <c r="AJ455" s="280"/>
      <c r="AK455" s="280"/>
      <c r="AL455" s="280"/>
      <c r="AM455" s="280"/>
      <c r="AN455" s="280"/>
    </row>
    <row r="456">
      <c r="A456" s="622" t="s">
        <v>7047</v>
      </c>
      <c r="B456" s="623" t="s">
        <v>3885</v>
      </c>
      <c r="C456" s="624" t="s">
        <v>4171</v>
      </c>
      <c r="D456" s="625">
        <v>505431.0</v>
      </c>
      <c r="E456" s="625">
        <v>1.25</v>
      </c>
      <c r="F456" s="625" t="s">
        <v>3308</v>
      </c>
      <c r="G456" s="626" t="s">
        <v>7793</v>
      </c>
      <c r="H456" s="627"/>
      <c r="I456" s="625"/>
      <c r="J456" s="627"/>
      <c r="K456" s="627"/>
      <c r="L456" s="627"/>
      <c r="M456" s="632" t="s">
        <v>4185</v>
      </c>
      <c r="N456" s="628"/>
      <c r="O456" s="629"/>
      <c r="P456" s="630" t="s">
        <v>4198</v>
      </c>
      <c r="Q456" s="622" t="s">
        <v>9610</v>
      </c>
      <c r="R456" s="631">
        <v>9.8</v>
      </c>
      <c r="S456" s="632"/>
      <c r="T456" s="633">
        <v>28.0</v>
      </c>
      <c r="U456" s="633">
        <v>28.0</v>
      </c>
      <c r="V456" s="634">
        <f t="array" ref="V456">_xlfn.XLOOKUP(T456, СПР.МОНТ[AWG], СПР.МОНТ[ГОСТ], "")</f>
        <v>0.08</v>
      </c>
      <c r="W456" s="634">
        <f t="array" ref="W456">_xlfn.XLOOKUP(U456, СПР.МОНТ[AWG], СПР.МОНТ[ГОСТ], "")</f>
        <v>0.08</v>
      </c>
      <c r="X456" s="632">
        <v>0.7</v>
      </c>
      <c r="Y456" s="632">
        <v>1.05</v>
      </c>
      <c r="Z456" s="632" t="s">
        <v>7778</v>
      </c>
      <c r="AA456" s="632">
        <v>1.5</v>
      </c>
      <c r="AB456" s="635" t="s">
        <v>7794</v>
      </c>
      <c r="AC456" s="664" t="s">
        <v>7792</v>
      </c>
      <c r="AD456" s="280"/>
      <c r="AE456" s="280"/>
      <c r="AF456" s="280"/>
      <c r="AG456" s="280"/>
      <c r="AH456" s="280"/>
      <c r="AI456" s="280"/>
      <c r="AJ456" s="280"/>
      <c r="AK456" s="280"/>
      <c r="AL456" s="280"/>
      <c r="AM456" s="280"/>
      <c r="AN456" s="280"/>
    </row>
    <row r="457">
      <c r="A457" s="622" t="s">
        <v>7047</v>
      </c>
      <c r="B457" s="623" t="s">
        <v>3885</v>
      </c>
      <c r="C457" s="624" t="s">
        <v>4171</v>
      </c>
      <c r="D457" s="625">
        <v>505431.0</v>
      </c>
      <c r="E457" s="625">
        <v>1.25</v>
      </c>
      <c r="F457" s="625" t="s">
        <v>3308</v>
      </c>
      <c r="G457" s="626" t="s">
        <v>7793</v>
      </c>
      <c r="H457" s="627"/>
      <c r="I457" s="625"/>
      <c r="J457" s="627"/>
      <c r="K457" s="627"/>
      <c r="L457" s="627"/>
      <c r="M457" s="632" t="s">
        <v>4185</v>
      </c>
      <c r="N457" s="628"/>
      <c r="O457" s="629"/>
      <c r="P457" s="630" t="s">
        <v>9615</v>
      </c>
      <c r="Q457" s="622" t="s">
        <v>9612</v>
      </c>
      <c r="R457" s="631">
        <v>4.9</v>
      </c>
      <c r="S457" s="632"/>
      <c r="T457" s="633">
        <v>30.0</v>
      </c>
      <c r="U457" s="633">
        <v>30.0</v>
      </c>
      <c r="V457" s="634">
        <f t="array" ref="V457">_xlfn.XLOOKUP(T457, СПР.МОНТ[AWG], СПР.МОНТ[ГОСТ], "")</f>
        <v>0.05</v>
      </c>
      <c r="W457" s="634">
        <f t="array" ref="W457">_xlfn.XLOOKUP(U457, СПР.МОНТ[AWG], СПР.МОНТ[ГОСТ], "")</f>
        <v>0.05</v>
      </c>
      <c r="X457" s="632">
        <v>0.7</v>
      </c>
      <c r="Y457" s="632">
        <v>1.05</v>
      </c>
      <c r="Z457" s="632" t="s">
        <v>7778</v>
      </c>
      <c r="AA457" s="632">
        <v>1.5</v>
      </c>
      <c r="AB457" s="635" t="s">
        <v>7794</v>
      </c>
      <c r="AC457" s="664" t="s">
        <v>7792</v>
      </c>
      <c r="AD457" s="280"/>
      <c r="AE457" s="280"/>
      <c r="AF457" s="280"/>
      <c r="AG457" s="280"/>
      <c r="AH457" s="280"/>
      <c r="AI457" s="280"/>
      <c r="AJ457" s="280"/>
      <c r="AK457" s="280"/>
      <c r="AL457" s="280"/>
      <c r="AM457" s="280"/>
      <c r="AN457" s="280"/>
    </row>
    <row r="458">
      <c r="A458" s="622" t="s">
        <v>7047</v>
      </c>
      <c r="B458" s="623" t="s">
        <v>3370</v>
      </c>
      <c r="C458" s="637" t="s">
        <v>3402</v>
      </c>
      <c r="D458" s="625" t="s">
        <v>3402</v>
      </c>
      <c r="E458" s="625">
        <v>1.25</v>
      </c>
      <c r="F458" s="625" t="s">
        <v>3308</v>
      </c>
      <c r="G458" s="626" t="s">
        <v>3403</v>
      </c>
      <c r="H458" s="627"/>
      <c r="I458" s="622" t="s">
        <v>3404</v>
      </c>
      <c r="J458" s="625"/>
      <c r="K458" s="622" t="b">
        <v>1</v>
      </c>
      <c r="L458" s="622" t="b">
        <v>1</v>
      </c>
      <c r="M458" s="624" t="s">
        <v>7251</v>
      </c>
      <c r="N458" s="628"/>
      <c r="O458" s="629"/>
      <c r="P458" s="630" t="s">
        <v>9616</v>
      </c>
      <c r="Q458" s="622" t="s">
        <v>9617</v>
      </c>
      <c r="R458" s="631">
        <v>20.0</v>
      </c>
      <c r="S458" s="632"/>
      <c r="T458" s="633">
        <v>26.0</v>
      </c>
      <c r="U458" s="633">
        <v>26.0</v>
      </c>
      <c r="V458" s="634">
        <f t="array" ref="V458">_xlfn.XLOOKUP(T458, СПР.МОНТ[AWG], СПР.МОНТ[ГОСТ], "")</f>
        <v>0.12</v>
      </c>
      <c r="W458" s="634">
        <f t="array" ref="W458">_xlfn.XLOOKUP(U458, СПР.МОНТ[AWG], СПР.МОНТ[ГОСТ], "")</f>
        <v>0.12</v>
      </c>
      <c r="X458" s="632">
        <v>0.7</v>
      </c>
      <c r="Y458" s="632">
        <v>1.35</v>
      </c>
      <c r="Z458" s="632" t="s">
        <v>7223</v>
      </c>
      <c r="AA458" s="632">
        <v>1.0</v>
      </c>
      <c r="AB458" s="635" t="s">
        <v>7274</v>
      </c>
      <c r="AC458" s="664" t="s">
        <v>7275</v>
      </c>
      <c r="AD458" s="280"/>
      <c r="AE458" s="280"/>
      <c r="AF458" s="280"/>
      <c r="AG458" s="280"/>
      <c r="AH458" s="280"/>
      <c r="AI458" s="280"/>
      <c r="AJ458" s="280"/>
      <c r="AK458" s="280"/>
      <c r="AL458" s="280"/>
      <c r="AM458" s="280"/>
      <c r="AN458" s="280"/>
    </row>
    <row r="459">
      <c r="A459" s="622" t="s">
        <v>7047</v>
      </c>
      <c r="B459" s="623" t="s">
        <v>3370</v>
      </c>
      <c r="C459" s="637" t="s">
        <v>3402</v>
      </c>
      <c r="D459" s="625" t="s">
        <v>3402</v>
      </c>
      <c r="E459" s="625">
        <v>1.25</v>
      </c>
      <c r="F459" s="625" t="s">
        <v>3308</v>
      </c>
      <c r="G459" s="626" t="s">
        <v>3403</v>
      </c>
      <c r="H459" s="627"/>
      <c r="I459" s="622" t="s">
        <v>3404</v>
      </c>
      <c r="J459" s="627"/>
      <c r="K459" s="622" t="b">
        <v>1</v>
      </c>
      <c r="L459" s="622" t="b">
        <v>1</v>
      </c>
      <c r="M459" s="624" t="s">
        <v>7251</v>
      </c>
      <c r="N459" s="628"/>
      <c r="O459" s="629"/>
      <c r="P459" s="630" t="s">
        <v>9517</v>
      </c>
      <c r="Q459" s="622" t="s">
        <v>9617</v>
      </c>
      <c r="R459" s="631">
        <v>10.0</v>
      </c>
      <c r="S459" s="632"/>
      <c r="T459" s="633">
        <v>28.0</v>
      </c>
      <c r="U459" s="633">
        <v>28.0</v>
      </c>
      <c r="V459" s="634">
        <f t="array" ref="V459">_xlfn.XLOOKUP(T459, СПР.МОНТ[AWG], СПР.МОНТ[ГОСТ], "")</f>
        <v>0.08</v>
      </c>
      <c r="W459" s="634">
        <f t="array" ref="W459">_xlfn.XLOOKUP(U459, СПР.МОНТ[AWG], СПР.МОНТ[ГОСТ], "")</f>
        <v>0.08</v>
      </c>
      <c r="X459" s="632">
        <v>0.7</v>
      </c>
      <c r="Y459" s="632">
        <v>1.35</v>
      </c>
      <c r="Z459" s="632" t="s">
        <v>7223</v>
      </c>
      <c r="AA459" s="632">
        <v>1.0</v>
      </c>
      <c r="AB459" s="635" t="s">
        <v>7274</v>
      </c>
      <c r="AC459" s="664" t="s">
        <v>7275</v>
      </c>
      <c r="AD459" s="280"/>
      <c r="AE459" s="280"/>
      <c r="AF459" s="280"/>
      <c r="AG459" s="280"/>
      <c r="AH459" s="280"/>
      <c r="AI459" s="280"/>
      <c r="AJ459" s="280"/>
      <c r="AK459" s="280"/>
      <c r="AL459" s="280"/>
      <c r="AM459" s="280"/>
      <c r="AN459" s="280"/>
    </row>
    <row r="460">
      <c r="A460" s="622" t="s">
        <v>7047</v>
      </c>
      <c r="B460" s="623" t="s">
        <v>3370</v>
      </c>
      <c r="C460" s="637" t="s">
        <v>3402</v>
      </c>
      <c r="D460" s="625" t="s">
        <v>3402</v>
      </c>
      <c r="E460" s="625">
        <v>1.25</v>
      </c>
      <c r="F460" s="625" t="s">
        <v>3308</v>
      </c>
      <c r="G460" s="626" t="s">
        <v>3403</v>
      </c>
      <c r="H460" s="627"/>
      <c r="I460" s="622" t="s">
        <v>3404</v>
      </c>
      <c r="J460" s="627"/>
      <c r="K460" s="622" t="b">
        <v>1</v>
      </c>
      <c r="L460" s="622" t="b">
        <v>1</v>
      </c>
      <c r="M460" s="624" t="s">
        <v>7251</v>
      </c>
      <c r="N460" s="628"/>
      <c r="O460" s="629"/>
      <c r="P460" s="630" t="s">
        <v>9518</v>
      </c>
      <c r="Q460" s="622" t="s">
        <v>9618</v>
      </c>
      <c r="R460" s="631">
        <v>5.9</v>
      </c>
      <c r="S460" s="632"/>
      <c r="T460" s="633">
        <v>30.0</v>
      </c>
      <c r="U460" s="633">
        <v>30.0</v>
      </c>
      <c r="V460" s="634">
        <f t="array" ref="V460">_xlfn.XLOOKUP(T460, СПР.МОНТ[AWG], СПР.МОНТ[ГОСТ], "")</f>
        <v>0.05</v>
      </c>
      <c r="W460" s="634">
        <f t="array" ref="W460">_xlfn.XLOOKUP(U460, СПР.МОНТ[AWG], СПР.МОНТ[ГОСТ], "")</f>
        <v>0.05</v>
      </c>
      <c r="X460" s="632">
        <v>0.7</v>
      </c>
      <c r="Y460" s="632">
        <v>1.35</v>
      </c>
      <c r="Z460" s="632" t="s">
        <v>7223</v>
      </c>
      <c r="AA460" s="632">
        <v>1.0</v>
      </c>
      <c r="AB460" s="635" t="s">
        <v>7274</v>
      </c>
      <c r="AC460" s="664" t="s">
        <v>7275</v>
      </c>
      <c r="AD460" s="280"/>
      <c r="AE460" s="280"/>
      <c r="AF460" s="280"/>
      <c r="AG460" s="280"/>
      <c r="AH460" s="280"/>
      <c r="AI460" s="280"/>
      <c r="AJ460" s="280"/>
      <c r="AK460" s="280"/>
      <c r="AL460" s="280"/>
      <c r="AM460" s="280"/>
      <c r="AN460" s="280"/>
    </row>
    <row r="461">
      <c r="A461" s="622" t="s">
        <v>7047</v>
      </c>
      <c r="B461" s="623" t="s">
        <v>3370</v>
      </c>
      <c r="C461" s="637" t="s">
        <v>3402</v>
      </c>
      <c r="D461" s="625" t="s">
        <v>3402</v>
      </c>
      <c r="E461" s="625">
        <v>1.25</v>
      </c>
      <c r="F461" s="625" t="s">
        <v>3308</v>
      </c>
      <c r="G461" s="626" t="s">
        <v>3408</v>
      </c>
      <c r="H461" s="627"/>
      <c r="I461" s="622" t="s">
        <v>9619</v>
      </c>
      <c r="J461" s="625"/>
      <c r="K461" s="622" t="b">
        <v>1</v>
      </c>
      <c r="L461" s="622" t="b">
        <v>1</v>
      </c>
      <c r="M461" s="624" t="s">
        <v>7251</v>
      </c>
      <c r="N461" s="628"/>
      <c r="O461" s="629"/>
      <c r="P461" s="630" t="s">
        <v>9557</v>
      </c>
      <c r="Q461" s="622" t="s">
        <v>9617</v>
      </c>
      <c r="R461" s="631">
        <v>10.0</v>
      </c>
      <c r="S461" s="632"/>
      <c r="T461" s="633">
        <v>26.0</v>
      </c>
      <c r="U461" s="633">
        <v>26.0</v>
      </c>
      <c r="V461" s="634">
        <f t="array" ref="V461">_xlfn.XLOOKUP(T461, СПР.МОНТ[AWG], СПР.МОНТ[ГОСТ], "")</f>
        <v>0.12</v>
      </c>
      <c r="W461" s="634">
        <f t="array" ref="W461">_xlfn.XLOOKUP(U461, СПР.МОНТ[AWG], СПР.МОНТ[ГОСТ], "")</f>
        <v>0.12</v>
      </c>
      <c r="X461" s="632">
        <v>0.7</v>
      </c>
      <c r="Y461" s="632">
        <v>1.35</v>
      </c>
      <c r="Z461" s="632" t="s">
        <v>7225</v>
      </c>
      <c r="AA461" s="632">
        <v>1.0</v>
      </c>
      <c r="AB461" s="635" t="s">
        <v>7276</v>
      </c>
      <c r="AC461" s="664" t="s">
        <v>7277</v>
      </c>
      <c r="AD461" s="280"/>
      <c r="AE461" s="280"/>
      <c r="AF461" s="280"/>
      <c r="AG461" s="280"/>
      <c r="AH461" s="280"/>
      <c r="AI461" s="280"/>
      <c r="AJ461" s="280"/>
      <c r="AK461" s="280"/>
      <c r="AL461" s="280"/>
      <c r="AM461" s="280"/>
      <c r="AN461" s="280"/>
    </row>
    <row r="462">
      <c r="A462" s="622" t="s">
        <v>7047</v>
      </c>
      <c r="B462" s="623" t="s">
        <v>3370</v>
      </c>
      <c r="C462" s="637" t="s">
        <v>3402</v>
      </c>
      <c r="D462" s="625" t="s">
        <v>3402</v>
      </c>
      <c r="E462" s="625">
        <v>1.25</v>
      </c>
      <c r="F462" s="625" t="s">
        <v>3308</v>
      </c>
      <c r="G462" s="626" t="s">
        <v>3408</v>
      </c>
      <c r="H462" s="627"/>
      <c r="I462" s="622" t="s">
        <v>9619</v>
      </c>
      <c r="J462" s="627"/>
      <c r="K462" s="622" t="b">
        <v>1</v>
      </c>
      <c r="L462" s="622" t="b">
        <v>1</v>
      </c>
      <c r="M462" s="624" t="s">
        <v>7251</v>
      </c>
      <c r="N462" s="628"/>
      <c r="O462" s="629"/>
      <c r="P462" s="630" t="s">
        <v>9574</v>
      </c>
      <c r="Q462" s="622" t="s">
        <v>9617</v>
      </c>
      <c r="R462" s="631">
        <v>8.0</v>
      </c>
      <c r="S462" s="632"/>
      <c r="T462" s="633">
        <v>28.0</v>
      </c>
      <c r="U462" s="633">
        <v>28.0</v>
      </c>
      <c r="V462" s="634">
        <f t="array" ref="V462">_xlfn.XLOOKUP(T462, СПР.МОНТ[AWG], СПР.МОНТ[ГОСТ], "")</f>
        <v>0.08</v>
      </c>
      <c r="W462" s="634">
        <f t="array" ref="W462">_xlfn.XLOOKUP(U462, СПР.МОНТ[AWG], СПР.МОНТ[ГОСТ], "")</f>
        <v>0.08</v>
      </c>
      <c r="X462" s="632">
        <v>0.7</v>
      </c>
      <c r="Y462" s="632">
        <v>1.35</v>
      </c>
      <c r="Z462" s="632" t="s">
        <v>7225</v>
      </c>
      <c r="AA462" s="632">
        <v>1.0</v>
      </c>
      <c r="AB462" s="635" t="s">
        <v>7276</v>
      </c>
      <c r="AC462" s="664" t="s">
        <v>7277</v>
      </c>
      <c r="AD462" s="280"/>
      <c r="AE462" s="280"/>
      <c r="AF462" s="280"/>
      <c r="AG462" s="280"/>
      <c r="AH462" s="280"/>
      <c r="AI462" s="280"/>
      <c r="AJ462" s="280"/>
      <c r="AK462" s="280"/>
      <c r="AL462" s="280"/>
      <c r="AM462" s="280"/>
      <c r="AN462" s="280"/>
    </row>
    <row r="463">
      <c r="A463" s="622" t="s">
        <v>7047</v>
      </c>
      <c r="B463" s="623" t="s">
        <v>3370</v>
      </c>
      <c r="C463" s="637" t="s">
        <v>3402</v>
      </c>
      <c r="D463" s="625" t="s">
        <v>3402</v>
      </c>
      <c r="E463" s="625">
        <v>1.25</v>
      </c>
      <c r="F463" s="625" t="s">
        <v>3308</v>
      </c>
      <c r="G463" s="626" t="s">
        <v>3408</v>
      </c>
      <c r="H463" s="627"/>
      <c r="I463" s="622" t="s">
        <v>9619</v>
      </c>
      <c r="J463" s="627"/>
      <c r="K463" s="622" t="b">
        <v>1</v>
      </c>
      <c r="L463" s="622" t="b">
        <v>1</v>
      </c>
      <c r="M463" s="624" t="s">
        <v>7251</v>
      </c>
      <c r="N463" s="628"/>
      <c r="O463" s="629"/>
      <c r="P463" s="630" t="s">
        <v>9603</v>
      </c>
      <c r="Q463" s="622" t="s">
        <v>9618</v>
      </c>
      <c r="R463" s="631">
        <v>6.0</v>
      </c>
      <c r="S463" s="632"/>
      <c r="T463" s="633">
        <v>30.0</v>
      </c>
      <c r="U463" s="633">
        <v>30.0</v>
      </c>
      <c r="V463" s="634">
        <f t="array" ref="V463">_xlfn.XLOOKUP(T463, СПР.МОНТ[AWG], СПР.МОНТ[ГОСТ], "")</f>
        <v>0.05</v>
      </c>
      <c r="W463" s="634">
        <f t="array" ref="W463">_xlfn.XLOOKUP(U463, СПР.МОНТ[AWG], СПР.МОНТ[ГОСТ], "")</f>
        <v>0.05</v>
      </c>
      <c r="X463" s="632">
        <v>0.7</v>
      </c>
      <c r="Y463" s="632">
        <v>1.35</v>
      </c>
      <c r="Z463" s="632" t="s">
        <v>7225</v>
      </c>
      <c r="AA463" s="632">
        <v>1.0</v>
      </c>
      <c r="AB463" s="635" t="s">
        <v>7276</v>
      </c>
      <c r="AC463" s="664" t="s">
        <v>7277</v>
      </c>
      <c r="AD463" s="280"/>
      <c r="AE463" s="280"/>
      <c r="AF463" s="280"/>
      <c r="AG463" s="280"/>
      <c r="AH463" s="280"/>
      <c r="AI463" s="280"/>
      <c r="AJ463" s="280"/>
      <c r="AK463" s="280"/>
      <c r="AL463" s="280"/>
      <c r="AM463" s="280"/>
      <c r="AN463" s="280"/>
    </row>
    <row r="464">
      <c r="A464" s="622" t="s">
        <v>7047</v>
      </c>
      <c r="B464" s="623" t="s">
        <v>3370</v>
      </c>
      <c r="C464" s="637" t="s">
        <v>3402</v>
      </c>
      <c r="D464" s="625" t="s">
        <v>3402</v>
      </c>
      <c r="E464" s="625">
        <v>1.25</v>
      </c>
      <c r="F464" s="625" t="s">
        <v>3308</v>
      </c>
      <c r="G464" s="626" t="s">
        <v>3412</v>
      </c>
      <c r="H464" s="627"/>
      <c r="I464" s="622" t="s">
        <v>3413</v>
      </c>
      <c r="J464" s="625"/>
      <c r="K464" s="625"/>
      <c r="L464" s="625"/>
      <c r="M464" s="624" t="s">
        <v>7251</v>
      </c>
      <c r="N464" s="628"/>
      <c r="O464" s="629"/>
      <c r="P464" s="630" t="s">
        <v>9603</v>
      </c>
      <c r="Q464" s="622" t="s">
        <v>9461</v>
      </c>
      <c r="R464" s="631">
        <v>5.9</v>
      </c>
      <c r="S464" s="632"/>
      <c r="T464" s="633">
        <v>30.0</v>
      </c>
      <c r="U464" s="633">
        <v>30.0</v>
      </c>
      <c r="V464" s="634">
        <f t="array" ref="V464">_xlfn.XLOOKUP(T464, СПР.МОНТ[AWG], СПР.МОНТ[ГОСТ], "")</f>
        <v>0.05</v>
      </c>
      <c r="W464" s="634">
        <f t="array" ref="W464">_xlfn.XLOOKUP(U464, СПР.МОНТ[AWG], СПР.МОНТ[ГОСТ], "")</f>
        <v>0.05</v>
      </c>
      <c r="X464" s="632">
        <v>0.52</v>
      </c>
      <c r="Y464" s="632">
        <v>0.8</v>
      </c>
      <c r="Z464" s="632" t="s">
        <v>7223</v>
      </c>
      <c r="AA464" s="632">
        <v>1.0</v>
      </c>
      <c r="AB464" s="635" t="s">
        <v>7253</v>
      </c>
      <c r="AC464" s="664" t="s">
        <v>7254</v>
      </c>
      <c r="AD464" s="280"/>
      <c r="AE464" s="280"/>
      <c r="AF464" s="280"/>
      <c r="AG464" s="280"/>
      <c r="AH464" s="280"/>
      <c r="AI464" s="280"/>
      <c r="AJ464" s="280"/>
      <c r="AK464" s="280"/>
      <c r="AL464" s="280"/>
      <c r="AM464" s="280"/>
      <c r="AN464" s="280"/>
    </row>
    <row r="465">
      <c r="A465" s="622" t="s">
        <v>7047</v>
      </c>
      <c r="B465" s="623" t="s">
        <v>3370</v>
      </c>
      <c r="C465" s="637" t="s">
        <v>3402</v>
      </c>
      <c r="D465" s="625" t="s">
        <v>3402</v>
      </c>
      <c r="E465" s="625">
        <v>1.25</v>
      </c>
      <c r="F465" s="625" t="s">
        <v>3308</v>
      </c>
      <c r="G465" s="626" t="s">
        <v>3412</v>
      </c>
      <c r="H465" s="627"/>
      <c r="I465" s="622" t="s">
        <v>3413</v>
      </c>
      <c r="J465" s="627"/>
      <c r="K465" s="627"/>
      <c r="L465" s="627"/>
      <c r="M465" s="624" t="s">
        <v>7251</v>
      </c>
      <c r="N465" s="628"/>
      <c r="O465" s="629"/>
      <c r="P465" s="630" t="s">
        <v>9584</v>
      </c>
      <c r="Q465" s="622" t="s">
        <v>9456</v>
      </c>
      <c r="R465" s="631">
        <v>2.9</v>
      </c>
      <c r="S465" s="632"/>
      <c r="T465" s="633">
        <v>32.0</v>
      </c>
      <c r="U465" s="633">
        <v>32.0</v>
      </c>
      <c r="V465" s="634">
        <f t="array" ref="V465">_xlfn.XLOOKUP(T465, СПР.МОНТ[AWG], СПР.МОНТ[ГОСТ], "")</f>
        <v>0.03</v>
      </c>
      <c r="W465" s="634">
        <f t="array" ref="W465">_xlfn.XLOOKUP(U465, СПР.МОНТ[AWG], СПР.МОНТ[ГОСТ], "")</f>
        <v>0.03</v>
      </c>
      <c r="X465" s="632">
        <v>0.52</v>
      </c>
      <c r="Y465" s="632">
        <v>0.8</v>
      </c>
      <c r="Z465" s="632" t="s">
        <v>7223</v>
      </c>
      <c r="AA465" s="632">
        <v>1.0</v>
      </c>
      <c r="AB465" s="635" t="s">
        <v>7253</v>
      </c>
      <c r="AC465" s="664" t="s">
        <v>7254</v>
      </c>
      <c r="AD465" s="280"/>
      <c r="AE465" s="280"/>
      <c r="AF465" s="280"/>
      <c r="AG465" s="280"/>
      <c r="AH465" s="280"/>
      <c r="AI465" s="280"/>
      <c r="AJ465" s="280"/>
      <c r="AK465" s="280"/>
      <c r="AL465" s="280"/>
      <c r="AM465" s="280"/>
      <c r="AN465" s="280"/>
    </row>
    <row r="466">
      <c r="A466" s="622" t="s">
        <v>7047</v>
      </c>
      <c r="B466" s="623" t="s">
        <v>3370</v>
      </c>
      <c r="C466" s="637" t="s">
        <v>3402</v>
      </c>
      <c r="D466" s="625" t="s">
        <v>3402</v>
      </c>
      <c r="E466" s="625">
        <v>1.25</v>
      </c>
      <c r="F466" s="625" t="s">
        <v>3308</v>
      </c>
      <c r="G466" s="626" t="s">
        <v>3417</v>
      </c>
      <c r="H466" s="627"/>
      <c r="I466" s="622" t="s">
        <v>3413</v>
      </c>
      <c r="J466" s="625"/>
      <c r="K466" s="625"/>
      <c r="L466" s="625"/>
      <c r="M466" s="624" t="s">
        <v>7251</v>
      </c>
      <c r="N466" s="628"/>
      <c r="O466" s="629"/>
      <c r="P466" s="630" t="s">
        <v>9584</v>
      </c>
      <c r="Q466" s="622" t="s">
        <v>9461</v>
      </c>
      <c r="R466" s="631">
        <v>5.9</v>
      </c>
      <c r="S466" s="632"/>
      <c r="T466" s="633">
        <v>30.0</v>
      </c>
      <c r="U466" s="633">
        <v>30.0</v>
      </c>
      <c r="V466" s="634">
        <f t="array" ref="V466">_xlfn.XLOOKUP(T466, СПР.МОНТ[AWG], СПР.МОНТ[ГОСТ], "")</f>
        <v>0.05</v>
      </c>
      <c r="W466" s="634">
        <f t="array" ref="W466">_xlfn.XLOOKUP(U466, СПР.МОНТ[AWG], СПР.МОНТ[ГОСТ], "")</f>
        <v>0.05</v>
      </c>
      <c r="X466" s="632">
        <v>0.52</v>
      </c>
      <c r="Y466" s="632">
        <v>0.8</v>
      </c>
      <c r="Z466" s="632" t="s">
        <v>7225</v>
      </c>
      <c r="AA466" s="632">
        <v>1.0</v>
      </c>
      <c r="AB466" s="635" t="s">
        <v>7255</v>
      </c>
      <c r="AC466" s="664" t="s">
        <v>7256</v>
      </c>
      <c r="AD466" s="280"/>
      <c r="AE466" s="280"/>
      <c r="AF466" s="280"/>
      <c r="AG466" s="280"/>
      <c r="AH466" s="280"/>
      <c r="AI466" s="280"/>
      <c r="AJ466" s="280"/>
      <c r="AK466" s="280"/>
      <c r="AL466" s="280"/>
      <c r="AM466" s="280"/>
      <c r="AN466" s="280"/>
    </row>
    <row r="467">
      <c r="A467" s="622" t="s">
        <v>7047</v>
      </c>
      <c r="B467" s="623" t="s">
        <v>3370</v>
      </c>
      <c r="C467" s="637" t="s">
        <v>3402</v>
      </c>
      <c r="D467" s="625" t="s">
        <v>3402</v>
      </c>
      <c r="E467" s="625">
        <v>1.25</v>
      </c>
      <c r="F467" s="625" t="s">
        <v>3308</v>
      </c>
      <c r="G467" s="626" t="s">
        <v>3417</v>
      </c>
      <c r="H467" s="627"/>
      <c r="I467" s="622" t="s">
        <v>3413</v>
      </c>
      <c r="J467" s="627"/>
      <c r="K467" s="627"/>
      <c r="L467" s="627"/>
      <c r="M467" s="624" t="s">
        <v>7251</v>
      </c>
      <c r="N467" s="628"/>
      <c r="O467" s="629"/>
      <c r="P467" s="630" t="s">
        <v>9620</v>
      </c>
      <c r="Q467" s="622" t="s">
        <v>9456</v>
      </c>
      <c r="R467" s="631">
        <v>2.9</v>
      </c>
      <c r="S467" s="632"/>
      <c r="T467" s="633">
        <v>32.0</v>
      </c>
      <c r="U467" s="633">
        <v>32.0</v>
      </c>
      <c r="V467" s="634">
        <f t="array" ref="V467">_xlfn.XLOOKUP(T467, СПР.МОНТ[AWG], СПР.МОНТ[ГОСТ], "")</f>
        <v>0.03</v>
      </c>
      <c r="W467" s="634">
        <f t="array" ref="W467">_xlfn.XLOOKUP(U467, СПР.МОНТ[AWG], СПР.МОНТ[ГОСТ], "")</f>
        <v>0.03</v>
      </c>
      <c r="X467" s="632">
        <v>0.52</v>
      </c>
      <c r="Y467" s="632">
        <v>0.8</v>
      </c>
      <c r="Z467" s="632" t="s">
        <v>7225</v>
      </c>
      <c r="AA467" s="632">
        <v>1.0</v>
      </c>
      <c r="AB467" s="635" t="s">
        <v>7255</v>
      </c>
      <c r="AC467" s="664" t="s">
        <v>7256</v>
      </c>
      <c r="AD467" s="280"/>
      <c r="AE467" s="280"/>
      <c r="AF467" s="280"/>
      <c r="AG467" s="280"/>
      <c r="AH467" s="280"/>
      <c r="AI467" s="280"/>
      <c r="AJ467" s="280"/>
      <c r="AK467" s="280"/>
      <c r="AL467" s="280"/>
      <c r="AM467" s="280"/>
      <c r="AN467" s="280"/>
    </row>
    <row r="468">
      <c r="A468" s="622" t="s">
        <v>7047</v>
      </c>
      <c r="B468" s="623" t="s">
        <v>3370</v>
      </c>
      <c r="C468" s="637" t="s">
        <v>3422</v>
      </c>
      <c r="D468" s="625" t="s">
        <v>3422</v>
      </c>
      <c r="E468" s="625">
        <v>1.25</v>
      </c>
      <c r="F468" s="625" t="s">
        <v>3308</v>
      </c>
      <c r="G468" s="626" t="s">
        <v>3423</v>
      </c>
      <c r="H468" s="627"/>
      <c r="I468" s="625"/>
      <c r="J468" s="625"/>
      <c r="K468" s="625"/>
      <c r="L468" s="625"/>
      <c r="M468" s="624" t="s">
        <v>7251</v>
      </c>
      <c r="N468" s="628"/>
      <c r="O468" s="629"/>
      <c r="P468" s="630" t="s">
        <v>9621</v>
      </c>
      <c r="Q468" s="622" t="s">
        <v>7475</v>
      </c>
      <c r="R468" s="631">
        <v>20.0</v>
      </c>
      <c r="S468" s="632"/>
      <c r="T468" s="633">
        <v>26.0</v>
      </c>
      <c r="U468" s="633">
        <v>26.0</v>
      </c>
      <c r="V468" s="634">
        <f t="array" ref="V468">_xlfn.XLOOKUP(T468, СПР.МОНТ[AWG], СПР.МОНТ[ГОСТ], "")</f>
        <v>0.12</v>
      </c>
      <c r="W468" s="634">
        <f t="array" ref="W468">_xlfn.XLOOKUP(U468, СПР.МОНТ[AWG], СПР.МОНТ[ГОСТ], "")</f>
        <v>0.12</v>
      </c>
      <c r="X468" s="632">
        <v>0.7</v>
      </c>
      <c r="Y468" s="632">
        <v>1.0</v>
      </c>
      <c r="Z468" s="632" t="s">
        <v>7223</v>
      </c>
      <c r="AA468" s="632">
        <v>1.0</v>
      </c>
      <c r="AB468" s="635" t="s">
        <v>7258</v>
      </c>
      <c r="AC468" s="664" t="s">
        <v>7259</v>
      </c>
      <c r="AD468" s="280"/>
      <c r="AE468" s="280"/>
      <c r="AF468" s="280"/>
      <c r="AG468" s="280"/>
      <c r="AH468" s="280"/>
      <c r="AI468" s="280"/>
      <c r="AJ468" s="280"/>
      <c r="AK468" s="280"/>
      <c r="AL468" s="280"/>
      <c r="AM468" s="280"/>
      <c r="AN468" s="280"/>
    </row>
    <row r="469">
      <c r="A469" s="622" t="s">
        <v>7047</v>
      </c>
      <c r="B469" s="623" t="s">
        <v>3370</v>
      </c>
      <c r="C469" s="637" t="s">
        <v>3422</v>
      </c>
      <c r="D469" s="625" t="s">
        <v>3422</v>
      </c>
      <c r="E469" s="625">
        <v>1.25</v>
      </c>
      <c r="F469" s="625" t="s">
        <v>3308</v>
      </c>
      <c r="G469" s="626" t="s">
        <v>3423</v>
      </c>
      <c r="H469" s="627"/>
      <c r="I469" s="625"/>
      <c r="J469" s="627"/>
      <c r="K469" s="627"/>
      <c r="L469" s="627"/>
      <c r="M469" s="624" t="s">
        <v>7251</v>
      </c>
      <c r="N469" s="628"/>
      <c r="O469" s="629"/>
      <c r="P469" s="630" t="s">
        <v>9622</v>
      </c>
      <c r="Q469" s="622" t="s">
        <v>9453</v>
      </c>
      <c r="R469" s="631">
        <v>10.0</v>
      </c>
      <c r="S469" s="632"/>
      <c r="T469" s="633">
        <v>28.0</v>
      </c>
      <c r="U469" s="633">
        <v>28.0</v>
      </c>
      <c r="V469" s="634">
        <f t="array" ref="V469">_xlfn.XLOOKUP(T469, СПР.МОНТ[AWG], СПР.МОНТ[ГОСТ], "")</f>
        <v>0.08</v>
      </c>
      <c r="W469" s="634">
        <f t="array" ref="W469">_xlfn.XLOOKUP(U469, СПР.МОНТ[AWG], СПР.МОНТ[ГОСТ], "")</f>
        <v>0.08</v>
      </c>
      <c r="X469" s="632">
        <v>0.7</v>
      </c>
      <c r="Y469" s="632">
        <v>1.0</v>
      </c>
      <c r="Z469" s="632" t="s">
        <v>7223</v>
      </c>
      <c r="AA469" s="632">
        <v>1.0</v>
      </c>
      <c r="AB469" s="635" t="s">
        <v>7258</v>
      </c>
      <c r="AC469" s="664" t="s">
        <v>7259</v>
      </c>
      <c r="AD469" s="280"/>
      <c r="AE469" s="280"/>
      <c r="AF469" s="280"/>
      <c r="AG469" s="280"/>
      <c r="AH469" s="280"/>
      <c r="AI469" s="280"/>
      <c r="AJ469" s="280"/>
      <c r="AK469" s="280"/>
      <c r="AL469" s="280"/>
      <c r="AM469" s="280"/>
      <c r="AN469" s="280"/>
    </row>
    <row r="470">
      <c r="A470" s="622" t="s">
        <v>7047</v>
      </c>
      <c r="B470" s="623" t="s">
        <v>3370</v>
      </c>
      <c r="C470" s="637" t="s">
        <v>3422</v>
      </c>
      <c r="D470" s="625" t="s">
        <v>3422</v>
      </c>
      <c r="E470" s="625">
        <v>1.25</v>
      </c>
      <c r="F470" s="625" t="s">
        <v>3308</v>
      </c>
      <c r="G470" s="626" t="s">
        <v>3428</v>
      </c>
      <c r="H470" s="627"/>
      <c r="I470" s="622" t="s">
        <v>3424</v>
      </c>
      <c r="J470" s="625"/>
      <c r="K470" s="625"/>
      <c r="L470" s="625"/>
      <c r="M470" s="624" t="s">
        <v>7251</v>
      </c>
      <c r="N470" s="628"/>
      <c r="O470" s="629"/>
      <c r="P470" s="630" t="s">
        <v>9621</v>
      </c>
      <c r="Q470" s="622" t="s">
        <v>7475</v>
      </c>
      <c r="R470" s="631">
        <v>20.0</v>
      </c>
      <c r="S470" s="632"/>
      <c r="T470" s="633">
        <v>26.0</v>
      </c>
      <c r="U470" s="633">
        <v>26.0</v>
      </c>
      <c r="V470" s="634">
        <f t="array" ref="V470">_xlfn.XLOOKUP(T470, СПР.МОНТ[AWG], СПР.МОНТ[ГОСТ], "")</f>
        <v>0.12</v>
      </c>
      <c r="W470" s="634">
        <f t="array" ref="W470">_xlfn.XLOOKUP(U470, СПР.МОНТ[AWG], СПР.МОНТ[ГОСТ], "")</f>
        <v>0.12</v>
      </c>
      <c r="X470" s="632">
        <v>0.7</v>
      </c>
      <c r="Y470" s="632">
        <v>1.0</v>
      </c>
      <c r="Z470" s="632" t="s">
        <v>7225</v>
      </c>
      <c r="AA470" s="632">
        <v>1.0</v>
      </c>
      <c r="AB470" s="635" t="s">
        <v>7261</v>
      </c>
      <c r="AC470" s="664" t="s">
        <v>7262</v>
      </c>
      <c r="AD470" s="280"/>
      <c r="AE470" s="280"/>
      <c r="AF470" s="280"/>
      <c r="AG470" s="280"/>
      <c r="AH470" s="280"/>
      <c r="AI470" s="280"/>
      <c r="AJ470" s="280"/>
      <c r="AK470" s="280"/>
      <c r="AL470" s="280"/>
      <c r="AM470" s="280"/>
      <c r="AN470" s="280"/>
    </row>
    <row r="471">
      <c r="A471" s="622" t="s">
        <v>7047</v>
      </c>
      <c r="B471" s="623" t="s">
        <v>3370</v>
      </c>
      <c r="C471" s="637" t="s">
        <v>3422</v>
      </c>
      <c r="D471" s="625" t="s">
        <v>3422</v>
      </c>
      <c r="E471" s="625">
        <v>1.25</v>
      </c>
      <c r="F471" s="625" t="s">
        <v>3308</v>
      </c>
      <c r="G471" s="626" t="s">
        <v>3428</v>
      </c>
      <c r="H471" s="627"/>
      <c r="I471" s="622" t="s">
        <v>3424</v>
      </c>
      <c r="J471" s="627"/>
      <c r="K471" s="627"/>
      <c r="L471" s="627"/>
      <c r="M471" s="624" t="s">
        <v>7251</v>
      </c>
      <c r="N471" s="628"/>
      <c r="O471" s="629"/>
      <c r="P471" s="630" t="s">
        <v>9623</v>
      </c>
      <c r="Q471" s="622" t="s">
        <v>9624</v>
      </c>
      <c r="R471" s="631">
        <v>10.0</v>
      </c>
      <c r="S471" s="632"/>
      <c r="T471" s="633">
        <v>28.0</v>
      </c>
      <c r="U471" s="633">
        <v>28.0</v>
      </c>
      <c r="V471" s="634">
        <f t="array" ref="V471">_xlfn.XLOOKUP(T471, СПР.МОНТ[AWG], СПР.МОНТ[ГОСТ], "")</f>
        <v>0.08</v>
      </c>
      <c r="W471" s="634">
        <f t="array" ref="W471">_xlfn.XLOOKUP(U471, СПР.МОНТ[AWG], СПР.МОНТ[ГОСТ], "")</f>
        <v>0.08</v>
      </c>
      <c r="X471" s="632">
        <v>0.7</v>
      </c>
      <c r="Y471" s="632">
        <v>1.0</v>
      </c>
      <c r="Z471" s="632" t="s">
        <v>7225</v>
      </c>
      <c r="AA471" s="632">
        <v>1.0</v>
      </c>
      <c r="AB471" s="635" t="s">
        <v>7261</v>
      </c>
      <c r="AC471" s="664" t="s">
        <v>7262</v>
      </c>
      <c r="AD471" s="280"/>
      <c r="AE471" s="280"/>
      <c r="AF471" s="280"/>
      <c r="AG471" s="280"/>
      <c r="AH471" s="280"/>
      <c r="AI471" s="280"/>
      <c r="AJ471" s="280"/>
      <c r="AK471" s="280"/>
      <c r="AL471" s="280"/>
      <c r="AM471" s="280"/>
      <c r="AN471" s="280"/>
    </row>
    <row r="472">
      <c r="A472" s="622" t="s">
        <v>7047</v>
      </c>
      <c r="B472" s="623" t="s">
        <v>3370</v>
      </c>
      <c r="C472" s="637" t="s">
        <v>3422</v>
      </c>
      <c r="D472" s="625" t="s">
        <v>3422</v>
      </c>
      <c r="E472" s="625">
        <v>1.25</v>
      </c>
      <c r="F472" s="625" t="s">
        <v>3308</v>
      </c>
      <c r="G472" s="626" t="s">
        <v>9625</v>
      </c>
      <c r="H472" s="627"/>
      <c r="I472" s="625"/>
      <c r="J472" s="625"/>
      <c r="K472" s="625"/>
      <c r="L472" s="625"/>
      <c r="M472" s="624" t="s">
        <v>7251</v>
      </c>
      <c r="N472" s="628"/>
      <c r="O472" s="629"/>
      <c r="P472" s="680">
        <v>0.52</v>
      </c>
      <c r="Q472" s="627">
        <v>0.82</v>
      </c>
      <c r="R472" s="632">
        <v>4.4</v>
      </c>
      <c r="S472" s="632">
        <v>11.8</v>
      </c>
      <c r="T472" s="682">
        <v>30.0</v>
      </c>
      <c r="U472" s="682">
        <v>26.0</v>
      </c>
      <c r="V472" s="634">
        <f t="array" ref="V472">_xlfn.XLOOKUP(T472, СПР.МОНТ[AWG], СПР.МОНТ[ГОСТ], "")</f>
        <v>0.05</v>
      </c>
      <c r="W472" s="634">
        <f t="array" ref="W472">_xlfn.XLOOKUP(U472, СПР.МОНТ[AWG], СПР.МОНТ[ГОСТ], "")</f>
        <v>0.12</v>
      </c>
      <c r="X472" s="632">
        <v>0.7</v>
      </c>
      <c r="Y472" s="632">
        <v>1.14</v>
      </c>
      <c r="Z472" s="632" t="s">
        <v>7223</v>
      </c>
      <c r="AA472" s="632">
        <v>1.0</v>
      </c>
      <c r="AB472" s="635" t="s">
        <v>9626</v>
      </c>
      <c r="AC472" s="664"/>
      <c r="AD472" s="280"/>
      <c r="AE472" s="280"/>
      <c r="AF472" s="280"/>
      <c r="AG472" s="280"/>
      <c r="AH472" s="280"/>
      <c r="AI472" s="280"/>
      <c r="AJ472" s="280"/>
      <c r="AK472" s="280"/>
      <c r="AL472" s="280"/>
      <c r="AM472" s="280"/>
      <c r="AN472" s="280"/>
    </row>
    <row r="473">
      <c r="A473" s="622" t="s">
        <v>7047</v>
      </c>
      <c r="B473" s="623" t="s">
        <v>3370</v>
      </c>
      <c r="C473" s="637" t="s">
        <v>3422</v>
      </c>
      <c r="D473" s="625" t="s">
        <v>3422</v>
      </c>
      <c r="E473" s="625">
        <v>1.25</v>
      </c>
      <c r="F473" s="625" t="s">
        <v>3308</v>
      </c>
      <c r="G473" s="626" t="s">
        <v>9627</v>
      </c>
      <c r="H473" s="627"/>
      <c r="I473" s="625"/>
      <c r="J473" s="625"/>
      <c r="K473" s="625"/>
      <c r="L473" s="625"/>
      <c r="M473" s="624" t="s">
        <v>7251</v>
      </c>
      <c r="N473" s="628"/>
      <c r="O473" s="629"/>
      <c r="P473" s="680">
        <v>0.52</v>
      </c>
      <c r="Q473" s="627">
        <v>0.82</v>
      </c>
      <c r="R473" s="632">
        <v>4.4</v>
      </c>
      <c r="S473" s="632">
        <v>11.8</v>
      </c>
      <c r="T473" s="682">
        <v>30.0</v>
      </c>
      <c r="U473" s="682">
        <v>26.0</v>
      </c>
      <c r="V473" s="634">
        <f t="array" ref="V473">_xlfn.XLOOKUP(T473, СПР.МОНТ[AWG], СПР.МОНТ[ГОСТ], "")</f>
        <v>0.05</v>
      </c>
      <c r="W473" s="634">
        <f t="array" ref="W473">_xlfn.XLOOKUP(U473, СПР.МОНТ[AWG], СПР.МОНТ[ГОСТ], "")</f>
        <v>0.12</v>
      </c>
      <c r="X473" s="632">
        <v>0.7</v>
      </c>
      <c r="Y473" s="632">
        <v>1.14</v>
      </c>
      <c r="Z473" s="632" t="s">
        <v>7225</v>
      </c>
      <c r="AA473" s="632">
        <v>1.0</v>
      </c>
      <c r="AB473" s="635" t="s">
        <v>9628</v>
      </c>
      <c r="AC473" s="664"/>
      <c r="AD473" s="280"/>
      <c r="AE473" s="280"/>
      <c r="AF473" s="280"/>
      <c r="AG473" s="280"/>
      <c r="AH473" s="280"/>
      <c r="AI473" s="280"/>
      <c r="AJ473" s="280"/>
      <c r="AK473" s="280"/>
      <c r="AL473" s="280"/>
      <c r="AM473" s="280"/>
      <c r="AN473" s="280"/>
    </row>
    <row r="474">
      <c r="A474" s="622" t="s">
        <v>7047</v>
      </c>
      <c r="B474" s="623" t="s">
        <v>3370</v>
      </c>
      <c r="C474" s="637" t="s">
        <v>3422</v>
      </c>
      <c r="D474" s="625" t="s">
        <v>3422</v>
      </c>
      <c r="E474" s="625">
        <v>1.25</v>
      </c>
      <c r="F474" s="625" t="s">
        <v>3308</v>
      </c>
      <c r="G474" s="626" t="s">
        <v>3431</v>
      </c>
      <c r="H474" s="627"/>
      <c r="I474" s="625"/>
      <c r="J474" s="625"/>
      <c r="K474" s="625"/>
      <c r="L474" s="625"/>
      <c r="M474" s="624" t="s">
        <v>7251</v>
      </c>
      <c r="N474" s="628"/>
      <c r="O474" s="629"/>
      <c r="P474" s="630" t="s">
        <v>9629</v>
      </c>
      <c r="Q474" s="622" t="s">
        <v>9500</v>
      </c>
      <c r="R474" s="631">
        <v>8.0</v>
      </c>
      <c r="S474" s="632"/>
      <c r="T474" s="633">
        <v>30.0</v>
      </c>
      <c r="U474" s="633">
        <v>30.0</v>
      </c>
      <c r="V474" s="634">
        <f t="array" ref="V474">_xlfn.XLOOKUP(T474, СПР.МОНТ[AWG], СПР.МОНТ[ГОСТ], "")</f>
        <v>0.05</v>
      </c>
      <c r="W474" s="634">
        <f t="array" ref="W474">_xlfn.XLOOKUP(U474, СПР.МОНТ[AWG], СПР.МОНТ[ГОСТ], "")</f>
        <v>0.05</v>
      </c>
      <c r="X474" s="632">
        <v>0.52</v>
      </c>
      <c r="Y474" s="632">
        <v>0.8</v>
      </c>
      <c r="Z474" s="632" t="s">
        <v>7223</v>
      </c>
      <c r="AA474" s="632">
        <v>1.0</v>
      </c>
      <c r="AB474" s="635" t="s">
        <v>7264</v>
      </c>
      <c r="AC474" s="664" t="s">
        <v>7265</v>
      </c>
      <c r="AD474" s="280"/>
      <c r="AE474" s="280"/>
      <c r="AF474" s="280"/>
      <c r="AG474" s="280"/>
      <c r="AH474" s="280"/>
      <c r="AI474" s="280"/>
      <c r="AJ474" s="280"/>
      <c r="AK474" s="280"/>
      <c r="AL474" s="280"/>
      <c r="AM474" s="280"/>
      <c r="AN474" s="280"/>
    </row>
    <row r="475">
      <c r="A475" s="622" t="s">
        <v>7047</v>
      </c>
      <c r="B475" s="623" t="s">
        <v>3370</v>
      </c>
      <c r="C475" s="637" t="s">
        <v>3422</v>
      </c>
      <c r="D475" s="625" t="s">
        <v>3422</v>
      </c>
      <c r="E475" s="625">
        <v>1.25</v>
      </c>
      <c r="F475" s="625" t="s">
        <v>3308</v>
      </c>
      <c r="G475" s="626" t="s">
        <v>3431</v>
      </c>
      <c r="H475" s="627"/>
      <c r="I475" s="625"/>
      <c r="J475" s="627"/>
      <c r="K475" s="627"/>
      <c r="L475" s="627"/>
      <c r="M475" s="624" t="s">
        <v>7251</v>
      </c>
      <c r="N475" s="628"/>
      <c r="O475" s="629"/>
      <c r="P475" s="630" t="s">
        <v>9630</v>
      </c>
      <c r="Q475" s="622" t="s">
        <v>9456</v>
      </c>
      <c r="R475" s="631">
        <v>5.0</v>
      </c>
      <c r="S475" s="632"/>
      <c r="T475" s="633">
        <v>32.0</v>
      </c>
      <c r="U475" s="633">
        <v>32.0</v>
      </c>
      <c r="V475" s="634">
        <f t="array" ref="V475">_xlfn.XLOOKUP(T475, СПР.МОНТ[AWG], СПР.МОНТ[ГОСТ], "")</f>
        <v>0.03</v>
      </c>
      <c r="W475" s="634">
        <f t="array" ref="W475">_xlfn.XLOOKUP(U475, СПР.МОНТ[AWG], СПР.МОНТ[ГОСТ], "")</f>
        <v>0.03</v>
      </c>
      <c r="X475" s="632">
        <v>0.52</v>
      </c>
      <c r="Y475" s="632">
        <v>0.8</v>
      </c>
      <c r="Z475" s="632" t="s">
        <v>7223</v>
      </c>
      <c r="AA475" s="632">
        <v>1.0</v>
      </c>
      <c r="AB475" s="635" t="s">
        <v>7264</v>
      </c>
      <c r="AC475" s="664" t="s">
        <v>7265</v>
      </c>
      <c r="AD475" s="280"/>
      <c r="AE475" s="280"/>
      <c r="AF475" s="280"/>
      <c r="AG475" s="280"/>
      <c r="AH475" s="280"/>
      <c r="AI475" s="280"/>
      <c r="AJ475" s="280"/>
      <c r="AK475" s="280"/>
      <c r="AL475" s="280"/>
      <c r="AM475" s="280"/>
      <c r="AN475" s="280"/>
    </row>
    <row r="476">
      <c r="A476" s="622" t="s">
        <v>7047</v>
      </c>
      <c r="B476" s="623" t="s">
        <v>3370</v>
      </c>
      <c r="C476" s="637" t="s">
        <v>3422</v>
      </c>
      <c r="D476" s="625" t="s">
        <v>3422</v>
      </c>
      <c r="E476" s="625">
        <v>1.25</v>
      </c>
      <c r="F476" s="625" t="s">
        <v>3308</v>
      </c>
      <c r="G476" s="626" t="s">
        <v>3435</v>
      </c>
      <c r="H476" s="627"/>
      <c r="I476" s="625"/>
      <c r="J476" s="625"/>
      <c r="K476" s="625"/>
      <c r="L476" s="625"/>
      <c r="M476" s="624" t="s">
        <v>7251</v>
      </c>
      <c r="N476" s="628"/>
      <c r="O476" s="629"/>
      <c r="P476" s="630" t="s">
        <v>9629</v>
      </c>
      <c r="Q476" s="622" t="s">
        <v>9500</v>
      </c>
      <c r="R476" s="631">
        <v>8.0</v>
      </c>
      <c r="S476" s="632"/>
      <c r="T476" s="633">
        <v>30.0</v>
      </c>
      <c r="U476" s="633">
        <v>30.0</v>
      </c>
      <c r="V476" s="634">
        <f t="array" ref="V476">_xlfn.XLOOKUP(T476, СПР.МОНТ[AWG], СПР.МОНТ[ГОСТ], "")</f>
        <v>0.05</v>
      </c>
      <c r="W476" s="634">
        <f t="array" ref="W476">_xlfn.XLOOKUP(U476, СПР.МОНТ[AWG], СПР.МОНТ[ГОСТ], "")</f>
        <v>0.05</v>
      </c>
      <c r="X476" s="632">
        <v>0.52</v>
      </c>
      <c r="Y476" s="632">
        <v>0.8</v>
      </c>
      <c r="Z476" s="632" t="s">
        <v>7225</v>
      </c>
      <c r="AA476" s="632">
        <v>1.0</v>
      </c>
      <c r="AB476" s="635" t="s">
        <v>7266</v>
      </c>
      <c r="AC476" s="664" t="s">
        <v>7267</v>
      </c>
      <c r="AD476" s="280"/>
      <c r="AE476" s="280"/>
      <c r="AF476" s="280"/>
      <c r="AG476" s="280"/>
      <c r="AH476" s="280"/>
      <c r="AI476" s="280"/>
      <c r="AJ476" s="280"/>
      <c r="AK476" s="280"/>
      <c r="AL476" s="280"/>
      <c r="AM476" s="280"/>
      <c r="AN476" s="280"/>
    </row>
    <row r="477">
      <c r="A477" s="622" t="s">
        <v>7047</v>
      </c>
      <c r="B477" s="623" t="s">
        <v>3370</v>
      </c>
      <c r="C477" s="637" t="s">
        <v>3422</v>
      </c>
      <c r="D477" s="625" t="s">
        <v>3422</v>
      </c>
      <c r="E477" s="625">
        <v>1.25</v>
      </c>
      <c r="F477" s="625" t="s">
        <v>3308</v>
      </c>
      <c r="G477" s="626" t="s">
        <v>3435</v>
      </c>
      <c r="H477" s="627"/>
      <c r="I477" s="625"/>
      <c r="J477" s="627"/>
      <c r="K477" s="627"/>
      <c r="L477" s="627"/>
      <c r="M477" s="624" t="s">
        <v>7251</v>
      </c>
      <c r="N477" s="628"/>
      <c r="O477" s="629"/>
      <c r="P477" s="630" t="s">
        <v>9631</v>
      </c>
      <c r="Q477" s="622" t="s">
        <v>9456</v>
      </c>
      <c r="R477" s="631">
        <v>5.0</v>
      </c>
      <c r="S477" s="632"/>
      <c r="T477" s="633">
        <v>32.0</v>
      </c>
      <c r="U477" s="633">
        <v>32.0</v>
      </c>
      <c r="V477" s="634">
        <f t="array" ref="V477">_xlfn.XLOOKUP(T477, СПР.МОНТ[AWG], СПР.МОНТ[ГОСТ], "")</f>
        <v>0.03</v>
      </c>
      <c r="W477" s="634">
        <f t="array" ref="W477">_xlfn.XLOOKUP(U477, СПР.МОНТ[AWG], СПР.МОНТ[ГОСТ], "")</f>
        <v>0.03</v>
      </c>
      <c r="X477" s="632">
        <v>0.52</v>
      </c>
      <c r="Y477" s="632">
        <v>0.8</v>
      </c>
      <c r="Z477" s="632" t="s">
        <v>7225</v>
      </c>
      <c r="AA477" s="632">
        <v>1.0</v>
      </c>
      <c r="AB477" s="635" t="s">
        <v>7266</v>
      </c>
      <c r="AC477" s="664" t="s">
        <v>7267</v>
      </c>
      <c r="AD477" s="280"/>
      <c r="AE477" s="280"/>
      <c r="AF477" s="280"/>
      <c r="AG477" s="280"/>
      <c r="AH477" s="280"/>
      <c r="AI477" s="280"/>
      <c r="AJ477" s="280"/>
      <c r="AK477" s="280"/>
      <c r="AL477" s="280"/>
      <c r="AM477" s="280"/>
      <c r="AN477" s="280"/>
    </row>
    <row r="478">
      <c r="A478" s="622" t="s">
        <v>7047</v>
      </c>
      <c r="B478" s="641" t="s">
        <v>3483</v>
      </c>
      <c r="C478" s="684" t="s">
        <v>3492</v>
      </c>
      <c r="D478" s="622" t="s">
        <v>3492</v>
      </c>
      <c r="E478" s="622">
        <v>1.25</v>
      </c>
      <c r="F478" s="622" t="s">
        <v>3308</v>
      </c>
      <c r="G478" s="626" t="s">
        <v>3493</v>
      </c>
      <c r="H478" s="627"/>
      <c r="I478" s="622" t="s">
        <v>3494</v>
      </c>
      <c r="J478" s="625"/>
      <c r="K478" s="625"/>
      <c r="L478" s="622" t="b">
        <v>1</v>
      </c>
      <c r="M478" s="685" t="s">
        <v>7251</v>
      </c>
      <c r="N478" s="628"/>
      <c r="O478" s="629"/>
      <c r="P478" s="630">
        <v>1.0</v>
      </c>
      <c r="Q478" s="622">
        <v>0.85</v>
      </c>
      <c r="R478" s="631">
        <v>4.9</v>
      </c>
      <c r="S478" s="631">
        <v>9.8</v>
      </c>
      <c r="T478" s="633">
        <v>32.0</v>
      </c>
      <c r="U478" s="633">
        <v>28.0</v>
      </c>
      <c r="V478" s="634">
        <f t="array" ref="V478">_xlfn.XLOOKUP(T478, СПР.МОНТ[AWG], СПР.МОНТ[ГОСТ], "")</f>
        <v>0.03</v>
      </c>
      <c r="W478" s="634">
        <f t="array" ref="W478">_xlfn.XLOOKUP(U478, СПР.МОНТ[AWG], СПР.МОНТ[ГОСТ], "")</f>
        <v>0.08</v>
      </c>
      <c r="X478" s="631">
        <v>0.5</v>
      </c>
      <c r="Y478" s="631">
        <v>0.9</v>
      </c>
      <c r="Z478" s="631" t="s">
        <v>7223</v>
      </c>
      <c r="AA478" s="631">
        <v>1.0</v>
      </c>
      <c r="AB478" s="635" t="s">
        <v>7314</v>
      </c>
      <c r="AC478" s="664"/>
      <c r="AD478" s="280"/>
      <c r="AE478" s="280"/>
      <c r="AF478" s="280"/>
      <c r="AG478" s="280"/>
      <c r="AH478" s="280"/>
      <c r="AI478" s="280"/>
      <c r="AJ478" s="280"/>
      <c r="AK478" s="280"/>
      <c r="AL478" s="280"/>
      <c r="AM478" s="280"/>
      <c r="AN478" s="280"/>
    </row>
    <row r="479">
      <c r="A479" s="622" t="s">
        <v>7047</v>
      </c>
      <c r="B479" s="623" t="s">
        <v>3524</v>
      </c>
      <c r="C479" s="637" t="s">
        <v>9632</v>
      </c>
      <c r="D479" s="625" t="s">
        <v>9633</v>
      </c>
      <c r="E479" s="625">
        <v>1.25</v>
      </c>
      <c r="F479" s="625" t="s">
        <v>3308</v>
      </c>
      <c r="G479" s="626" t="s">
        <v>3585</v>
      </c>
      <c r="H479" s="627"/>
      <c r="I479" s="622" t="s">
        <v>3586</v>
      </c>
      <c r="J479" s="625"/>
      <c r="K479" s="622" t="b">
        <v>1</v>
      </c>
      <c r="L479" s="622" t="b">
        <v>1</v>
      </c>
      <c r="M479" s="624" t="s">
        <v>7328</v>
      </c>
      <c r="N479" s="686" t="s">
        <v>1645</v>
      </c>
      <c r="O479" s="638">
        <v>10.0</v>
      </c>
      <c r="P479" s="630" t="s">
        <v>9549</v>
      </c>
      <c r="Q479" s="627"/>
      <c r="R479" s="631">
        <v>20.0</v>
      </c>
      <c r="S479" s="632"/>
      <c r="T479" s="633">
        <v>26.0</v>
      </c>
      <c r="U479" s="633">
        <v>26.0</v>
      </c>
      <c r="V479" s="634">
        <f t="array" ref="V479">_xlfn.XLOOKUP(T479, СПР.МОНТ[AWG], СПР.МОНТ[ГОСТ], "")</f>
        <v>0.12</v>
      </c>
      <c r="W479" s="634">
        <f t="array" ref="W479">_xlfn.XLOOKUP(U479, СПР.МОНТ[AWG], СПР.МОНТ[ГОСТ], "")</f>
        <v>0.12</v>
      </c>
      <c r="X479" s="632">
        <v>0.8</v>
      </c>
      <c r="Y479" s="632">
        <v>1.0</v>
      </c>
      <c r="Z479" s="632" t="s">
        <v>7223</v>
      </c>
      <c r="AA479" s="632">
        <v>1.0</v>
      </c>
      <c r="AB479" s="635" t="s">
        <v>7350</v>
      </c>
      <c r="AC479" s="664" t="s">
        <v>7351</v>
      </c>
      <c r="AD479" s="280"/>
      <c r="AE479" s="280"/>
      <c r="AF479" s="280"/>
      <c r="AG479" s="280"/>
      <c r="AH479" s="280"/>
      <c r="AI479" s="280"/>
      <c r="AJ479" s="280"/>
      <c r="AK479" s="280"/>
      <c r="AL479" s="280"/>
      <c r="AM479" s="280"/>
      <c r="AN479" s="280"/>
    </row>
    <row r="480">
      <c r="A480" s="622" t="s">
        <v>7047</v>
      </c>
      <c r="B480" s="623" t="s">
        <v>3524</v>
      </c>
      <c r="C480" s="637" t="s">
        <v>9632</v>
      </c>
      <c r="D480" s="625" t="s">
        <v>9633</v>
      </c>
      <c r="E480" s="625">
        <v>1.25</v>
      </c>
      <c r="F480" s="625" t="s">
        <v>3308</v>
      </c>
      <c r="G480" s="626" t="s">
        <v>3585</v>
      </c>
      <c r="H480" s="627"/>
      <c r="I480" s="622" t="s">
        <v>3586</v>
      </c>
      <c r="J480" s="627"/>
      <c r="K480" s="622" t="b">
        <v>1</v>
      </c>
      <c r="L480" s="622" t="b">
        <v>1</v>
      </c>
      <c r="M480" s="624" t="s">
        <v>7328</v>
      </c>
      <c r="N480" s="686" t="s">
        <v>1645</v>
      </c>
      <c r="O480" s="638">
        <v>10.0</v>
      </c>
      <c r="P480" s="630" t="s">
        <v>9557</v>
      </c>
      <c r="Q480" s="627"/>
      <c r="R480" s="631">
        <v>10.0</v>
      </c>
      <c r="S480" s="632"/>
      <c r="T480" s="633">
        <v>28.0</v>
      </c>
      <c r="U480" s="633">
        <v>28.0</v>
      </c>
      <c r="V480" s="634">
        <f t="array" ref="V480">_xlfn.XLOOKUP(T480, СПР.МОНТ[AWG], СПР.МОНТ[ГОСТ], "")</f>
        <v>0.08</v>
      </c>
      <c r="W480" s="634">
        <f t="array" ref="W480">_xlfn.XLOOKUP(U480, СПР.МОНТ[AWG], СПР.МОНТ[ГОСТ], "")</f>
        <v>0.08</v>
      </c>
      <c r="X480" s="632">
        <v>0.8</v>
      </c>
      <c r="Y480" s="632">
        <v>1.0</v>
      </c>
      <c r="Z480" s="632" t="s">
        <v>7223</v>
      </c>
      <c r="AA480" s="632">
        <v>1.0</v>
      </c>
      <c r="AB480" s="635" t="s">
        <v>7350</v>
      </c>
      <c r="AC480" s="664" t="s">
        <v>7351</v>
      </c>
      <c r="AD480" s="280"/>
      <c r="AE480" s="280"/>
      <c r="AF480" s="280"/>
      <c r="AG480" s="280"/>
      <c r="AH480" s="280"/>
      <c r="AI480" s="280"/>
      <c r="AJ480" s="280"/>
      <c r="AK480" s="280"/>
      <c r="AL480" s="280"/>
      <c r="AM480" s="280"/>
      <c r="AN480" s="280"/>
    </row>
    <row r="481">
      <c r="A481" s="622" t="s">
        <v>7047</v>
      </c>
      <c r="B481" s="623" t="s">
        <v>3524</v>
      </c>
      <c r="C481" s="637" t="s">
        <v>9632</v>
      </c>
      <c r="D481" s="625" t="s">
        <v>9633</v>
      </c>
      <c r="E481" s="625">
        <v>1.25</v>
      </c>
      <c r="F481" s="625" t="s">
        <v>3308</v>
      </c>
      <c r="G481" s="626" t="s">
        <v>3585</v>
      </c>
      <c r="H481" s="627"/>
      <c r="I481" s="622" t="s">
        <v>3586</v>
      </c>
      <c r="J481" s="627"/>
      <c r="K481" s="622" t="b">
        <v>1</v>
      </c>
      <c r="L481" s="622" t="b">
        <v>1</v>
      </c>
      <c r="M481" s="624" t="s">
        <v>7328</v>
      </c>
      <c r="N481" s="686" t="s">
        <v>1645</v>
      </c>
      <c r="O481" s="638">
        <v>10.0</v>
      </c>
      <c r="P481" s="630" t="s">
        <v>9529</v>
      </c>
      <c r="Q481" s="627"/>
      <c r="R481" s="631">
        <v>5.0</v>
      </c>
      <c r="S481" s="632"/>
      <c r="T481" s="633">
        <v>30.0</v>
      </c>
      <c r="U481" s="633">
        <v>30.0</v>
      </c>
      <c r="V481" s="634">
        <f t="array" ref="V481">_xlfn.XLOOKUP(T481, СПР.МОНТ[AWG], СПР.МОНТ[ГОСТ], "")</f>
        <v>0.05</v>
      </c>
      <c r="W481" s="634">
        <f t="array" ref="W481">_xlfn.XLOOKUP(U481, СПР.МОНТ[AWG], СПР.МОНТ[ГОСТ], "")</f>
        <v>0.05</v>
      </c>
      <c r="X481" s="632">
        <v>0.8</v>
      </c>
      <c r="Y481" s="632">
        <v>1.0</v>
      </c>
      <c r="Z481" s="632" t="s">
        <v>7223</v>
      </c>
      <c r="AA481" s="632">
        <v>1.0</v>
      </c>
      <c r="AB481" s="635" t="s">
        <v>7350</v>
      </c>
      <c r="AC481" s="664" t="s">
        <v>7351</v>
      </c>
      <c r="AD481" s="280"/>
      <c r="AE481" s="280"/>
      <c r="AF481" s="280"/>
      <c r="AG481" s="280"/>
      <c r="AH481" s="280"/>
      <c r="AI481" s="280"/>
      <c r="AJ481" s="280"/>
      <c r="AK481" s="280"/>
      <c r="AL481" s="280"/>
      <c r="AM481" s="280"/>
      <c r="AN481" s="280"/>
    </row>
    <row r="482">
      <c r="A482" s="622" t="s">
        <v>7047</v>
      </c>
      <c r="B482" s="623" t="s">
        <v>3524</v>
      </c>
      <c r="C482" s="637" t="s">
        <v>9632</v>
      </c>
      <c r="D482" s="625" t="s">
        <v>9633</v>
      </c>
      <c r="E482" s="625">
        <v>1.25</v>
      </c>
      <c r="F482" s="625" t="s">
        <v>3308</v>
      </c>
      <c r="G482" s="626" t="s">
        <v>3594</v>
      </c>
      <c r="H482" s="627"/>
      <c r="I482" s="622" t="s">
        <v>9634</v>
      </c>
      <c r="J482" s="625"/>
      <c r="K482" s="625"/>
      <c r="L482" s="625"/>
      <c r="M482" s="624" t="s">
        <v>7328</v>
      </c>
      <c r="N482" s="628"/>
      <c r="O482" s="629"/>
      <c r="P482" s="630" t="s">
        <v>9584</v>
      </c>
      <c r="Q482" s="627"/>
      <c r="R482" s="631">
        <v>10.0</v>
      </c>
      <c r="S482" s="632"/>
      <c r="T482" s="633">
        <v>28.0</v>
      </c>
      <c r="U482" s="633">
        <v>28.0</v>
      </c>
      <c r="V482" s="634">
        <f t="array" ref="V482">_xlfn.XLOOKUP(T482, СПР.МОНТ[AWG], СПР.МОНТ[ГОСТ], "")</f>
        <v>0.08</v>
      </c>
      <c r="W482" s="634">
        <f t="array" ref="W482">_xlfn.XLOOKUP(U482, СПР.МОНТ[AWG], СПР.МОНТ[ГОСТ], "")</f>
        <v>0.08</v>
      </c>
      <c r="X482" s="632">
        <v>0.4</v>
      </c>
      <c r="Y482" s="632">
        <v>0.8</v>
      </c>
      <c r="Z482" s="632" t="s">
        <v>7223</v>
      </c>
      <c r="AA482" s="632">
        <v>1.0</v>
      </c>
      <c r="AB482" s="635" t="s">
        <v>7329</v>
      </c>
      <c r="AC482" s="664" t="s">
        <v>7330</v>
      </c>
      <c r="AD482" s="280"/>
      <c r="AE482" s="280"/>
      <c r="AF482" s="280"/>
      <c r="AG482" s="280"/>
      <c r="AH482" s="280"/>
      <c r="AI482" s="280"/>
      <c r="AJ482" s="280"/>
      <c r="AK482" s="280"/>
      <c r="AL482" s="280"/>
      <c r="AM482" s="280"/>
      <c r="AN482" s="280"/>
    </row>
    <row r="483">
      <c r="A483" s="622" t="s">
        <v>7047</v>
      </c>
      <c r="B483" s="623" t="s">
        <v>3524</v>
      </c>
      <c r="C483" s="637" t="s">
        <v>9632</v>
      </c>
      <c r="D483" s="625" t="s">
        <v>9633</v>
      </c>
      <c r="E483" s="625">
        <v>1.25</v>
      </c>
      <c r="F483" s="625" t="s">
        <v>3308</v>
      </c>
      <c r="G483" s="626" t="s">
        <v>3594</v>
      </c>
      <c r="H483" s="627"/>
      <c r="I483" s="622" t="s">
        <v>9634</v>
      </c>
      <c r="J483" s="627"/>
      <c r="K483" s="627"/>
      <c r="L483" s="627"/>
      <c r="M483" s="624" t="s">
        <v>7328</v>
      </c>
      <c r="N483" s="628"/>
      <c r="O483" s="629"/>
      <c r="P483" s="630" t="s">
        <v>9635</v>
      </c>
      <c r="Q483" s="627"/>
      <c r="R483" s="631">
        <v>5.0</v>
      </c>
      <c r="S483" s="632"/>
      <c r="T483" s="633">
        <v>30.0</v>
      </c>
      <c r="U483" s="633">
        <v>30.0</v>
      </c>
      <c r="V483" s="634">
        <f t="array" ref="V483">_xlfn.XLOOKUP(T483, СПР.МОНТ[AWG], СПР.МОНТ[ГОСТ], "")</f>
        <v>0.05</v>
      </c>
      <c r="W483" s="634">
        <f t="array" ref="W483">_xlfn.XLOOKUP(U483, СПР.МОНТ[AWG], СПР.МОНТ[ГОСТ], "")</f>
        <v>0.05</v>
      </c>
      <c r="X483" s="632">
        <v>0.4</v>
      </c>
      <c r="Y483" s="632">
        <v>0.8</v>
      </c>
      <c r="Z483" s="632" t="s">
        <v>7223</v>
      </c>
      <c r="AA483" s="632">
        <v>1.0</v>
      </c>
      <c r="AB483" s="635" t="s">
        <v>7329</v>
      </c>
      <c r="AC483" s="664" t="s">
        <v>7330</v>
      </c>
      <c r="AD483" s="280"/>
      <c r="AE483" s="280"/>
      <c r="AF483" s="280"/>
      <c r="AG483" s="280"/>
      <c r="AH483" s="280"/>
      <c r="AI483" s="280"/>
      <c r="AJ483" s="280"/>
      <c r="AK483" s="280"/>
      <c r="AL483" s="280"/>
      <c r="AM483" s="280"/>
      <c r="AN483" s="280"/>
    </row>
    <row r="484">
      <c r="A484" s="622" t="s">
        <v>7047</v>
      </c>
      <c r="B484" s="623" t="s">
        <v>3524</v>
      </c>
      <c r="C484" s="637" t="s">
        <v>9632</v>
      </c>
      <c r="D484" s="625" t="s">
        <v>9633</v>
      </c>
      <c r="E484" s="625">
        <v>1.25</v>
      </c>
      <c r="F484" s="625" t="s">
        <v>3308</v>
      </c>
      <c r="G484" s="626" t="s">
        <v>3594</v>
      </c>
      <c r="H484" s="627"/>
      <c r="I484" s="622" t="s">
        <v>9634</v>
      </c>
      <c r="J484" s="627"/>
      <c r="K484" s="627"/>
      <c r="L484" s="627"/>
      <c r="M484" s="624" t="s">
        <v>7328</v>
      </c>
      <c r="N484" s="628"/>
      <c r="O484" s="629"/>
      <c r="P484" s="630" t="s">
        <v>9636</v>
      </c>
      <c r="Q484" s="627"/>
      <c r="R484" s="631">
        <v>3.0</v>
      </c>
      <c r="S484" s="632"/>
      <c r="T484" s="633">
        <v>32.0</v>
      </c>
      <c r="U484" s="633">
        <v>32.0</v>
      </c>
      <c r="V484" s="634">
        <f t="array" ref="V484">_xlfn.XLOOKUP(T484, СПР.МОНТ[AWG], СПР.МОНТ[ГОСТ], "")</f>
        <v>0.03</v>
      </c>
      <c r="W484" s="634">
        <f t="array" ref="W484">_xlfn.XLOOKUP(U484, СПР.МОНТ[AWG], СПР.МОНТ[ГОСТ], "")</f>
        <v>0.03</v>
      </c>
      <c r="X484" s="632">
        <v>0.4</v>
      </c>
      <c r="Y484" s="632">
        <v>0.8</v>
      </c>
      <c r="Z484" s="632" t="s">
        <v>7223</v>
      </c>
      <c r="AA484" s="632">
        <v>1.0</v>
      </c>
      <c r="AB484" s="635" t="s">
        <v>7329</v>
      </c>
      <c r="AC484" s="664" t="s">
        <v>7330</v>
      </c>
      <c r="AD484" s="280"/>
      <c r="AE484" s="280"/>
      <c r="AF484" s="280"/>
      <c r="AG484" s="280"/>
      <c r="AH484" s="280"/>
      <c r="AI484" s="280"/>
      <c r="AJ484" s="280"/>
      <c r="AK484" s="280"/>
      <c r="AL484" s="280"/>
      <c r="AM484" s="280"/>
      <c r="AN484" s="280"/>
    </row>
    <row r="485">
      <c r="A485" s="622" t="s">
        <v>7047</v>
      </c>
      <c r="B485" s="623" t="s">
        <v>3524</v>
      </c>
      <c r="C485" s="637" t="s">
        <v>8332</v>
      </c>
      <c r="D485" s="625" t="s">
        <v>9637</v>
      </c>
      <c r="E485" s="625">
        <v>1.25</v>
      </c>
      <c r="F485" s="625" t="s">
        <v>3308</v>
      </c>
      <c r="G485" s="626" t="s">
        <v>3585</v>
      </c>
      <c r="H485" s="627"/>
      <c r="I485" s="622" t="s">
        <v>3586</v>
      </c>
      <c r="J485" s="625"/>
      <c r="K485" s="622" t="b">
        <v>1</v>
      </c>
      <c r="L485" s="622" t="b">
        <v>1</v>
      </c>
      <c r="M485" s="624" t="s">
        <v>7328</v>
      </c>
      <c r="N485" s="686" t="s">
        <v>1645</v>
      </c>
      <c r="O485" s="638">
        <v>10.0</v>
      </c>
      <c r="P485" s="630" t="s">
        <v>9549</v>
      </c>
      <c r="Q485" s="627"/>
      <c r="R485" s="631">
        <v>20.0</v>
      </c>
      <c r="S485" s="632"/>
      <c r="T485" s="633">
        <v>26.0</v>
      </c>
      <c r="U485" s="633">
        <v>26.0</v>
      </c>
      <c r="V485" s="634">
        <f t="array" ref="V485">_xlfn.XLOOKUP(T485, СПР.МОНТ[AWG], СПР.МОНТ[ГОСТ], "")</f>
        <v>0.12</v>
      </c>
      <c r="W485" s="634">
        <f t="array" ref="W485">_xlfn.XLOOKUP(U485, СПР.МОНТ[AWG], СПР.МОНТ[ГОСТ], "")</f>
        <v>0.12</v>
      </c>
      <c r="X485" s="632">
        <v>0.8</v>
      </c>
      <c r="Y485" s="632">
        <v>1.0</v>
      </c>
      <c r="Z485" s="632" t="s">
        <v>7223</v>
      </c>
      <c r="AA485" s="632">
        <v>1.0</v>
      </c>
      <c r="AB485" s="635" t="s">
        <v>7350</v>
      </c>
      <c r="AC485" s="664" t="s">
        <v>7351</v>
      </c>
      <c r="AD485" s="280"/>
      <c r="AE485" s="280"/>
      <c r="AF485" s="280"/>
      <c r="AG485" s="280"/>
      <c r="AH485" s="280"/>
      <c r="AI485" s="280"/>
      <c r="AJ485" s="280"/>
      <c r="AK485" s="280"/>
      <c r="AL485" s="280"/>
      <c r="AM485" s="280"/>
      <c r="AN485" s="280"/>
    </row>
    <row r="486">
      <c r="A486" s="622" t="s">
        <v>7047</v>
      </c>
      <c r="B486" s="623" t="s">
        <v>3524</v>
      </c>
      <c r="C486" s="637" t="s">
        <v>8332</v>
      </c>
      <c r="D486" s="625" t="s">
        <v>9637</v>
      </c>
      <c r="E486" s="625">
        <v>1.25</v>
      </c>
      <c r="F486" s="625" t="s">
        <v>3308</v>
      </c>
      <c r="G486" s="626" t="s">
        <v>3585</v>
      </c>
      <c r="H486" s="627"/>
      <c r="I486" s="622" t="s">
        <v>3586</v>
      </c>
      <c r="J486" s="627"/>
      <c r="K486" s="622" t="b">
        <v>1</v>
      </c>
      <c r="L486" s="622" t="b">
        <v>1</v>
      </c>
      <c r="M486" s="624" t="s">
        <v>7328</v>
      </c>
      <c r="N486" s="686" t="s">
        <v>1645</v>
      </c>
      <c r="O486" s="638">
        <v>10.0</v>
      </c>
      <c r="P486" s="630" t="s">
        <v>9557</v>
      </c>
      <c r="Q486" s="627"/>
      <c r="R486" s="631">
        <v>10.0</v>
      </c>
      <c r="S486" s="632"/>
      <c r="T486" s="633">
        <v>28.0</v>
      </c>
      <c r="U486" s="633">
        <v>28.0</v>
      </c>
      <c r="V486" s="634">
        <f t="array" ref="V486">_xlfn.XLOOKUP(T486, СПР.МОНТ[AWG], СПР.МОНТ[ГОСТ], "")</f>
        <v>0.08</v>
      </c>
      <c r="W486" s="634">
        <f t="array" ref="W486">_xlfn.XLOOKUP(U486, СПР.МОНТ[AWG], СПР.МОНТ[ГОСТ], "")</f>
        <v>0.08</v>
      </c>
      <c r="X486" s="632">
        <v>0.8</v>
      </c>
      <c r="Y486" s="632">
        <v>1.0</v>
      </c>
      <c r="Z486" s="632" t="s">
        <v>7223</v>
      </c>
      <c r="AA486" s="632">
        <v>1.0</v>
      </c>
      <c r="AB486" s="635" t="s">
        <v>7350</v>
      </c>
      <c r="AC486" s="664" t="s">
        <v>7351</v>
      </c>
      <c r="AD486" s="280"/>
      <c r="AE486" s="280"/>
      <c r="AF486" s="280"/>
      <c r="AG486" s="280"/>
      <c r="AH486" s="280"/>
      <c r="AI486" s="280"/>
      <c r="AJ486" s="280"/>
      <c r="AK486" s="280"/>
      <c r="AL486" s="280"/>
      <c r="AM486" s="280"/>
      <c r="AN486" s="280"/>
    </row>
    <row r="487">
      <c r="A487" s="622" t="s">
        <v>7047</v>
      </c>
      <c r="B487" s="623" t="s">
        <v>3524</v>
      </c>
      <c r="C487" s="637" t="s">
        <v>8332</v>
      </c>
      <c r="D487" s="625" t="s">
        <v>9637</v>
      </c>
      <c r="E487" s="625">
        <v>1.25</v>
      </c>
      <c r="F487" s="625" t="s">
        <v>3308</v>
      </c>
      <c r="G487" s="626" t="s">
        <v>3585</v>
      </c>
      <c r="H487" s="627"/>
      <c r="I487" s="622" t="s">
        <v>3586</v>
      </c>
      <c r="J487" s="627"/>
      <c r="K487" s="622" t="b">
        <v>1</v>
      </c>
      <c r="L487" s="622" t="b">
        <v>1</v>
      </c>
      <c r="M487" s="624" t="s">
        <v>7328</v>
      </c>
      <c r="N487" s="686" t="s">
        <v>1645</v>
      </c>
      <c r="O487" s="638">
        <v>10.0</v>
      </c>
      <c r="P487" s="630" t="s">
        <v>9529</v>
      </c>
      <c r="Q487" s="627"/>
      <c r="R487" s="631">
        <v>5.0</v>
      </c>
      <c r="S487" s="632"/>
      <c r="T487" s="633">
        <v>30.0</v>
      </c>
      <c r="U487" s="633">
        <v>30.0</v>
      </c>
      <c r="V487" s="634">
        <f t="array" ref="V487">_xlfn.XLOOKUP(T487, СПР.МОНТ[AWG], СПР.МОНТ[ГОСТ], "")</f>
        <v>0.05</v>
      </c>
      <c r="W487" s="634">
        <f t="array" ref="W487">_xlfn.XLOOKUP(U487, СПР.МОНТ[AWG], СПР.МОНТ[ГОСТ], "")</f>
        <v>0.05</v>
      </c>
      <c r="X487" s="632">
        <v>0.8</v>
      </c>
      <c r="Y487" s="632">
        <v>1.0</v>
      </c>
      <c r="Z487" s="632" t="s">
        <v>7223</v>
      </c>
      <c r="AA487" s="632">
        <v>1.0</v>
      </c>
      <c r="AB487" s="635" t="s">
        <v>7350</v>
      </c>
      <c r="AC487" s="664" t="s">
        <v>7351</v>
      </c>
      <c r="AD487" s="280"/>
      <c r="AE487" s="280"/>
      <c r="AF487" s="280"/>
      <c r="AG487" s="280"/>
      <c r="AH487" s="280"/>
      <c r="AI487" s="280"/>
      <c r="AJ487" s="280"/>
      <c r="AK487" s="280"/>
      <c r="AL487" s="280"/>
      <c r="AM487" s="280"/>
      <c r="AN487" s="280"/>
    </row>
    <row r="488">
      <c r="A488" s="622" t="s">
        <v>7047</v>
      </c>
      <c r="B488" s="623" t="s">
        <v>3524</v>
      </c>
      <c r="C488" s="637" t="s">
        <v>8332</v>
      </c>
      <c r="D488" s="625" t="s">
        <v>9637</v>
      </c>
      <c r="E488" s="625">
        <v>1.25</v>
      </c>
      <c r="F488" s="625" t="s">
        <v>3308</v>
      </c>
      <c r="G488" s="626" t="s">
        <v>3594</v>
      </c>
      <c r="H488" s="627"/>
      <c r="I488" s="622" t="s">
        <v>9634</v>
      </c>
      <c r="J488" s="625"/>
      <c r="K488" s="625"/>
      <c r="L488" s="625"/>
      <c r="M488" s="624" t="s">
        <v>7328</v>
      </c>
      <c r="N488" s="628"/>
      <c r="O488" s="629"/>
      <c r="P488" s="630" t="s">
        <v>9584</v>
      </c>
      <c r="Q488" s="627"/>
      <c r="R488" s="631">
        <v>10.0</v>
      </c>
      <c r="S488" s="632"/>
      <c r="T488" s="633">
        <v>28.0</v>
      </c>
      <c r="U488" s="633">
        <v>28.0</v>
      </c>
      <c r="V488" s="634">
        <f t="array" ref="V488">_xlfn.XLOOKUP(T488, СПР.МОНТ[AWG], СПР.МОНТ[ГОСТ], "")</f>
        <v>0.08</v>
      </c>
      <c r="W488" s="634">
        <f t="array" ref="W488">_xlfn.XLOOKUP(U488, СПР.МОНТ[AWG], СПР.МОНТ[ГОСТ], "")</f>
        <v>0.08</v>
      </c>
      <c r="X488" s="632">
        <v>0.4</v>
      </c>
      <c r="Y488" s="632">
        <v>0.8</v>
      </c>
      <c r="Z488" s="632" t="s">
        <v>7223</v>
      </c>
      <c r="AA488" s="632">
        <v>1.0</v>
      </c>
      <c r="AB488" s="635" t="s">
        <v>7329</v>
      </c>
      <c r="AC488" s="664" t="s">
        <v>7330</v>
      </c>
      <c r="AD488" s="280"/>
      <c r="AE488" s="280"/>
      <c r="AF488" s="280"/>
      <c r="AG488" s="280"/>
      <c r="AH488" s="280"/>
      <c r="AI488" s="280"/>
      <c r="AJ488" s="280"/>
      <c r="AK488" s="280"/>
      <c r="AL488" s="280"/>
      <c r="AM488" s="280"/>
      <c r="AN488" s="280"/>
    </row>
    <row r="489">
      <c r="A489" s="622" t="s">
        <v>7047</v>
      </c>
      <c r="B489" s="623" t="s">
        <v>3524</v>
      </c>
      <c r="C489" s="637" t="s">
        <v>8332</v>
      </c>
      <c r="D489" s="625" t="s">
        <v>9637</v>
      </c>
      <c r="E489" s="625">
        <v>1.25</v>
      </c>
      <c r="F489" s="625" t="s">
        <v>3308</v>
      </c>
      <c r="G489" s="626" t="s">
        <v>3594</v>
      </c>
      <c r="H489" s="627"/>
      <c r="I489" s="622" t="s">
        <v>9634</v>
      </c>
      <c r="J489" s="627"/>
      <c r="K489" s="627"/>
      <c r="L489" s="627"/>
      <c r="M489" s="624" t="s">
        <v>7328</v>
      </c>
      <c r="N489" s="628"/>
      <c r="O489" s="629"/>
      <c r="P489" s="630" t="s">
        <v>9635</v>
      </c>
      <c r="Q489" s="627"/>
      <c r="R489" s="631">
        <v>5.0</v>
      </c>
      <c r="S489" s="632"/>
      <c r="T489" s="633">
        <v>30.0</v>
      </c>
      <c r="U489" s="633">
        <v>30.0</v>
      </c>
      <c r="V489" s="634">
        <f t="array" ref="V489">_xlfn.XLOOKUP(T489, СПР.МОНТ[AWG], СПР.МОНТ[ГОСТ], "")</f>
        <v>0.05</v>
      </c>
      <c r="W489" s="634">
        <f t="array" ref="W489">_xlfn.XLOOKUP(U489, СПР.МОНТ[AWG], СПР.МОНТ[ГОСТ], "")</f>
        <v>0.05</v>
      </c>
      <c r="X489" s="632">
        <v>0.4</v>
      </c>
      <c r="Y489" s="632">
        <v>0.8</v>
      </c>
      <c r="Z489" s="632" t="s">
        <v>7223</v>
      </c>
      <c r="AA489" s="632">
        <v>1.0</v>
      </c>
      <c r="AB489" s="635" t="s">
        <v>7329</v>
      </c>
      <c r="AC489" s="664" t="s">
        <v>7330</v>
      </c>
      <c r="AD489" s="280"/>
      <c r="AE489" s="280"/>
      <c r="AF489" s="280"/>
      <c r="AG489" s="280"/>
      <c r="AH489" s="280"/>
      <c r="AI489" s="280"/>
      <c r="AJ489" s="280"/>
      <c r="AK489" s="280"/>
      <c r="AL489" s="280"/>
      <c r="AM489" s="280"/>
      <c r="AN489" s="280"/>
    </row>
    <row r="490">
      <c r="A490" s="622" t="s">
        <v>7047</v>
      </c>
      <c r="B490" s="623" t="s">
        <v>3524</v>
      </c>
      <c r="C490" s="637" t="s">
        <v>8332</v>
      </c>
      <c r="D490" s="625" t="s">
        <v>9637</v>
      </c>
      <c r="E490" s="625">
        <v>1.25</v>
      </c>
      <c r="F490" s="625" t="s">
        <v>3308</v>
      </c>
      <c r="G490" s="626" t="s">
        <v>3594</v>
      </c>
      <c r="H490" s="627"/>
      <c r="I490" s="622" t="s">
        <v>9634</v>
      </c>
      <c r="J490" s="627"/>
      <c r="K490" s="627"/>
      <c r="L490" s="627"/>
      <c r="M490" s="624" t="s">
        <v>7328</v>
      </c>
      <c r="N490" s="628"/>
      <c r="O490" s="629"/>
      <c r="P490" s="630" t="s">
        <v>9636</v>
      </c>
      <c r="Q490" s="627"/>
      <c r="R490" s="631">
        <v>3.0</v>
      </c>
      <c r="S490" s="632"/>
      <c r="T490" s="633">
        <v>32.0</v>
      </c>
      <c r="U490" s="633">
        <v>32.0</v>
      </c>
      <c r="V490" s="634">
        <f t="array" ref="V490">_xlfn.XLOOKUP(T490, СПР.МОНТ[AWG], СПР.МОНТ[ГОСТ], "")</f>
        <v>0.03</v>
      </c>
      <c r="W490" s="634">
        <f t="array" ref="W490">_xlfn.XLOOKUP(U490, СПР.МОНТ[AWG], СПР.МОНТ[ГОСТ], "")</f>
        <v>0.03</v>
      </c>
      <c r="X490" s="632">
        <v>0.4</v>
      </c>
      <c r="Y490" s="632">
        <v>0.8</v>
      </c>
      <c r="Z490" s="632" t="s">
        <v>7223</v>
      </c>
      <c r="AA490" s="632">
        <v>1.0</v>
      </c>
      <c r="AB490" s="635" t="s">
        <v>7329</v>
      </c>
      <c r="AC490" s="664" t="s">
        <v>7330</v>
      </c>
      <c r="AD490" s="280"/>
      <c r="AE490" s="280"/>
      <c r="AF490" s="280"/>
      <c r="AG490" s="280"/>
      <c r="AH490" s="280"/>
      <c r="AI490" s="280"/>
      <c r="AJ490" s="280"/>
      <c r="AK490" s="280"/>
      <c r="AL490" s="280"/>
      <c r="AM490" s="280"/>
      <c r="AN490" s="280"/>
    </row>
    <row r="491">
      <c r="A491" s="622" t="s">
        <v>7047</v>
      </c>
      <c r="B491" s="623" t="s">
        <v>3524</v>
      </c>
      <c r="C491" s="624" t="s">
        <v>3603</v>
      </c>
      <c r="D491" s="625" t="s">
        <v>3602</v>
      </c>
      <c r="E491" s="625">
        <v>1.25</v>
      </c>
      <c r="F491" s="625" t="s">
        <v>3308</v>
      </c>
      <c r="G491" s="626" t="s">
        <v>3604</v>
      </c>
      <c r="H491" s="627"/>
      <c r="I491" s="625"/>
      <c r="J491" s="625"/>
      <c r="K491" s="625"/>
      <c r="L491" s="625"/>
      <c r="M491" s="624" t="s">
        <v>7328</v>
      </c>
      <c r="N491" s="628"/>
      <c r="O491" s="629"/>
      <c r="P491" s="630" t="s">
        <v>9549</v>
      </c>
      <c r="Q491" s="627"/>
      <c r="R491" s="632"/>
      <c r="S491" s="632"/>
      <c r="T491" s="633">
        <v>26.0</v>
      </c>
      <c r="U491" s="633">
        <v>26.0</v>
      </c>
      <c r="V491" s="634">
        <f t="array" ref="V491">_xlfn.XLOOKUP(T491, СПР.МОНТ[AWG], СПР.МОНТ[ГОСТ], "")</f>
        <v>0.12</v>
      </c>
      <c r="W491" s="634">
        <f t="array" ref="W491">_xlfn.XLOOKUP(U491, СПР.МОНТ[AWG], СПР.МОНТ[ГОСТ], "")</f>
        <v>0.12</v>
      </c>
      <c r="X491" s="632">
        <v>0.8</v>
      </c>
      <c r="Y491" s="632">
        <v>1.0</v>
      </c>
      <c r="Z491" s="632" t="s">
        <v>7223</v>
      </c>
      <c r="AA491" s="632">
        <v>1.0</v>
      </c>
      <c r="AB491" s="635" t="s">
        <v>7382</v>
      </c>
      <c r="AC491" s="664" t="s">
        <v>7383</v>
      </c>
      <c r="AD491" s="280"/>
      <c r="AE491" s="280"/>
      <c r="AF491" s="280"/>
      <c r="AG491" s="280"/>
      <c r="AH491" s="280"/>
      <c r="AI491" s="280"/>
      <c r="AJ491" s="280"/>
      <c r="AK491" s="280"/>
      <c r="AL491" s="280"/>
      <c r="AM491" s="280"/>
      <c r="AN491" s="280"/>
    </row>
    <row r="492">
      <c r="A492" s="622" t="s">
        <v>7047</v>
      </c>
      <c r="B492" s="623" t="s">
        <v>3524</v>
      </c>
      <c r="C492" s="624" t="s">
        <v>3603</v>
      </c>
      <c r="D492" s="625" t="s">
        <v>3602</v>
      </c>
      <c r="E492" s="625">
        <v>1.25</v>
      </c>
      <c r="F492" s="625" t="s">
        <v>3308</v>
      </c>
      <c r="G492" s="626" t="s">
        <v>3604</v>
      </c>
      <c r="H492" s="627"/>
      <c r="I492" s="625"/>
      <c r="J492" s="627"/>
      <c r="K492" s="627"/>
      <c r="L492" s="627"/>
      <c r="M492" s="624" t="s">
        <v>7328</v>
      </c>
      <c r="N492" s="628"/>
      <c r="O492" s="629"/>
      <c r="P492" s="630" t="s">
        <v>9557</v>
      </c>
      <c r="Q492" s="627"/>
      <c r="R492" s="632"/>
      <c r="S492" s="632"/>
      <c r="T492" s="633">
        <v>28.0</v>
      </c>
      <c r="U492" s="633">
        <v>28.0</v>
      </c>
      <c r="V492" s="634">
        <f t="array" ref="V492">_xlfn.XLOOKUP(T492, СПР.МОНТ[AWG], СПР.МОНТ[ГОСТ], "")</f>
        <v>0.08</v>
      </c>
      <c r="W492" s="634">
        <f t="array" ref="W492">_xlfn.XLOOKUP(U492, СПР.МОНТ[AWG], СПР.МОНТ[ГОСТ], "")</f>
        <v>0.08</v>
      </c>
      <c r="X492" s="632">
        <v>0.8</v>
      </c>
      <c r="Y492" s="632">
        <v>1.0</v>
      </c>
      <c r="Z492" s="632" t="s">
        <v>7223</v>
      </c>
      <c r="AA492" s="632">
        <v>1.0</v>
      </c>
      <c r="AB492" s="635" t="s">
        <v>7382</v>
      </c>
      <c r="AC492" s="664" t="s">
        <v>7383</v>
      </c>
      <c r="AD492" s="280"/>
      <c r="AE492" s="280"/>
      <c r="AF492" s="280"/>
      <c r="AG492" s="280"/>
      <c r="AH492" s="280"/>
      <c r="AI492" s="280"/>
      <c r="AJ492" s="280"/>
      <c r="AK492" s="280"/>
      <c r="AL492" s="280"/>
      <c r="AM492" s="280"/>
      <c r="AN492" s="280"/>
    </row>
    <row r="493">
      <c r="A493" s="622" t="s">
        <v>7047</v>
      </c>
      <c r="B493" s="623" t="s">
        <v>3524</v>
      </c>
      <c r="C493" s="624" t="s">
        <v>3603</v>
      </c>
      <c r="D493" s="625" t="s">
        <v>3602</v>
      </c>
      <c r="E493" s="625">
        <v>1.25</v>
      </c>
      <c r="F493" s="625" t="s">
        <v>3308</v>
      </c>
      <c r="G493" s="626" t="s">
        <v>3604</v>
      </c>
      <c r="H493" s="627"/>
      <c r="I493" s="625"/>
      <c r="J493" s="627"/>
      <c r="K493" s="627"/>
      <c r="L493" s="627"/>
      <c r="M493" s="624" t="s">
        <v>7328</v>
      </c>
      <c r="N493" s="628"/>
      <c r="O493" s="629"/>
      <c r="P493" s="630" t="s">
        <v>9529</v>
      </c>
      <c r="Q493" s="627"/>
      <c r="R493" s="632"/>
      <c r="S493" s="632"/>
      <c r="T493" s="633">
        <v>30.0</v>
      </c>
      <c r="U493" s="633">
        <v>30.0</v>
      </c>
      <c r="V493" s="634">
        <f t="array" ref="V493">_xlfn.XLOOKUP(T493, СПР.МОНТ[AWG], СПР.МОНТ[ГОСТ], "")</f>
        <v>0.05</v>
      </c>
      <c r="W493" s="634">
        <f t="array" ref="W493">_xlfn.XLOOKUP(U493, СПР.МОНТ[AWG], СПР.МОНТ[ГОСТ], "")</f>
        <v>0.05</v>
      </c>
      <c r="X493" s="632">
        <v>0.8</v>
      </c>
      <c r="Y493" s="632">
        <v>1.0</v>
      </c>
      <c r="Z493" s="632" t="s">
        <v>7223</v>
      </c>
      <c r="AA493" s="632">
        <v>1.0</v>
      </c>
      <c r="AB493" s="635" t="s">
        <v>7382</v>
      </c>
      <c r="AC493" s="664" t="s">
        <v>7383</v>
      </c>
      <c r="AD493" s="280"/>
      <c r="AE493" s="280"/>
      <c r="AF493" s="280"/>
      <c r="AG493" s="280"/>
      <c r="AH493" s="280"/>
      <c r="AI493" s="280"/>
      <c r="AJ493" s="280"/>
      <c r="AK493" s="280"/>
      <c r="AL493" s="280"/>
      <c r="AM493" s="280"/>
      <c r="AN493" s="280"/>
    </row>
    <row r="494">
      <c r="A494" s="622" t="s">
        <v>7047</v>
      </c>
      <c r="B494" s="623" t="s">
        <v>3524</v>
      </c>
      <c r="C494" s="624" t="s">
        <v>3603</v>
      </c>
      <c r="D494" s="625" t="s">
        <v>3602</v>
      </c>
      <c r="E494" s="625">
        <v>1.25</v>
      </c>
      <c r="F494" s="625" t="s">
        <v>3308</v>
      </c>
      <c r="G494" s="626" t="s">
        <v>3606</v>
      </c>
      <c r="H494" s="627"/>
      <c r="I494" s="625"/>
      <c r="J494" s="625"/>
      <c r="K494" s="625"/>
      <c r="L494" s="625"/>
      <c r="M494" s="624" t="s">
        <v>7328</v>
      </c>
      <c r="N494" s="628"/>
      <c r="O494" s="629"/>
      <c r="P494" s="630" t="s">
        <v>9549</v>
      </c>
      <c r="Q494" s="627"/>
      <c r="R494" s="631">
        <v>20.0</v>
      </c>
      <c r="S494" s="632"/>
      <c r="T494" s="633">
        <v>26.0</v>
      </c>
      <c r="U494" s="633">
        <v>26.0</v>
      </c>
      <c r="V494" s="634">
        <f t="array" ref="V494">_xlfn.XLOOKUP(T494, СПР.МОНТ[AWG], СПР.МОНТ[ГОСТ], "")</f>
        <v>0.12</v>
      </c>
      <c r="W494" s="634">
        <f t="array" ref="W494">_xlfn.XLOOKUP(U494, СПР.МОНТ[AWG], СПР.МОНТ[ГОСТ], "")</f>
        <v>0.12</v>
      </c>
      <c r="X494" s="632">
        <v>0.8</v>
      </c>
      <c r="Y494" s="632">
        <v>1.0</v>
      </c>
      <c r="Z494" s="632" t="s">
        <v>7223</v>
      </c>
      <c r="AA494" s="632">
        <v>1.0</v>
      </c>
      <c r="AB494" s="635" t="s">
        <v>7384</v>
      </c>
      <c r="AC494" s="664" t="s">
        <v>7385</v>
      </c>
      <c r="AD494" s="280"/>
      <c r="AE494" s="280"/>
      <c r="AF494" s="280"/>
      <c r="AG494" s="280"/>
      <c r="AH494" s="280"/>
      <c r="AI494" s="280"/>
      <c r="AJ494" s="280"/>
      <c r="AK494" s="280"/>
      <c r="AL494" s="280"/>
      <c r="AM494" s="280"/>
      <c r="AN494" s="280"/>
    </row>
    <row r="495">
      <c r="A495" s="622" t="s">
        <v>7047</v>
      </c>
      <c r="B495" s="623" t="s">
        <v>3524</v>
      </c>
      <c r="C495" s="624" t="s">
        <v>3603</v>
      </c>
      <c r="D495" s="625" t="s">
        <v>3602</v>
      </c>
      <c r="E495" s="625">
        <v>1.25</v>
      </c>
      <c r="F495" s="625" t="s">
        <v>3308</v>
      </c>
      <c r="G495" s="626" t="s">
        <v>3606</v>
      </c>
      <c r="H495" s="627"/>
      <c r="I495" s="625"/>
      <c r="J495" s="627"/>
      <c r="K495" s="627"/>
      <c r="L495" s="627"/>
      <c r="M495" s="624" t="s">
        <v>7328</v>
      </c>
      <c r="N495" s="628"/>
      <c r="O495" s="629"/>
      <c r="P495" s="630" t="s">
        <v>9527</v>
      </c>
      <c r="Q495" s="627"/>
      <c r="R495" s="631">
        <v>10.0</v>
      </c>
      <c r="S495" s="632"/>
      <c r="T495" s="633">
        <v>28.0</v>
      </c>
      <c r="U495" s="633">
        <v>28.0</v>
      </c>
      <c r="V495" s="634">
        <f t="array" ref="V495">_xlfn.XLOOKUP(T495, СПР.МОНТ[AWG], СПР.МОНТ[ГОСТ], "")</f>
        <v>0.08</v>
      </c>
      <c r="W495" s="634">
        <f t="array" ref="W495">_xlfn.XLOOKUP(U495, СПР.МОНТ[AWG], СПР.МОНТ[ГОСТ], "")</f>
        <v>0.08</v>
      </c>
      <c r="X495" s="632">
        <v>0.8</v>
      </c>
      <c r="Y495" s="632">
        <v>1.0</v>
      </c>
      <c r="Z495" s="632" t="s">
        <v>7223</v>
      </c>
      <c r="AA495" s="632">
        <v>1.0</v>
      </c>
      <c r="AB495" s="635" t="s">
        <v>7384</v>
      </c>
      <c r="AC495" s="664" t="s">
        <v>7385</v>
      </c>
      <c r="AD495" s="280"/>
      <c r="AE495" s="280"/>
      <c r="AF495" s="280"/>
      <c r="AG495" s="280"/>
      <c r="AH495" s="280"/>
      <c r="AI495" s="280"/>
      <c r="AJ495" s="280"/>
      <c r="AK495" s="280"/>
      <c r="AL495" s="280"/>
      <c r="AM495" s="280"/>
      <c r="AN495" s="280"/>
    </row>
    <row r="496">
      <c r="A496" s="622" t="s">
        <v>7047</v>
      </c>
      <c r="B496" s="623" t="s">
        <v>3524</v>
      </c>
      <c r="C496" s="624" t="s">
        <v>3603</v>
      </c>
      <c r="D496" s="625" t="s">
        <v>3602</v>
      </c>
      <c r="E496" s="625">
        <v>1.25</v>
      </c>
      <c r="F496" s="625" t="s">
        <v>3308</v>
      </c>
      <c r="G496" s="626" t="s">
        <v>3606</v>
      </c>
      <c r="H496" s="627"/>
      <c r="I496" s="625"/>
      <c r="J496" s="627"/>
      <c r="K496" s="627"/>
      <c r="L496" s="627"/>
      <c r="M496" s="624" t="s">
        <v>7328</v>
      </c>
      <c r="N496" s="628"/>
      <c r="O496" s="629"/>
      <c r="P496" s="630" t="s">
        <v>9584</v>
      </c>
      <c r="Q496" s="627"/>
      <c r="R496" s="631">
        <v>5.0</v>
      </c>
      <c r="S496" s="632"/>
      <c r="T496" s="633">
        <v>30.0</v>
      </c>
      <c r="U496" s="633">
        <v>30.0</v>
      </c>
      <c r="V496" s="634">
        <f t="array" ref="V496">_xlfn.XLOOKUP(T496, СПР.МОНТ[AWG], СПР.МОНТ[ГОСТ], "")</f>
        <v>0.05</v>
      </c>
      <c r="W496" s="634">
        <f t="array" ref="W496">_xlfn.XLOOKUP(U496, СПР.МОНТ[AWG], СПР.МОНТ[ГОСТ], "")</f>
        <v>0.05</v>
      </c>
      <c r="X496" s="632">
        <v>0.8</v>
      </c>
      <c r="Y496" s="632">
        <v>1.0</v>
      </c>
      <c r="Z496" s="632" t="s">
        <v>7223</v>
      </c>
      <c r="AA496" s="632">
        <v>1.0</v>
      </c>
      <c r="AB496" s="635" t="s">
        <v>7384</v>
      </c>
      <c r="AC496" s="664" t="s">
        <v>7385</v>
      </c>
      <c r="AD496" s="280"/>
      <c r="AE496" s="280"/>
      <c r="AF496" s="280"/>
      <c r="AG496" s="280"/>
      <c r="AH496" s="280"/>
      <c r="AI496" s="280"/>
      <c r="AJ496" s="280"/>
      <c r="AK496" s="280"/>
      <c r="AL496" s="280"/>
      <c r="AM496" s="280"/>
      <c r="AN496" s="280"/>
    </row>
    <row r="497">
      <c r="A497" s="622" t="s">
        <v>7047</v>
      </c>
      <c r="B497" s="623" t="s">
        <v>3885</v>
      </c>
      <c r="C497" s="624" t="s">
        <v>4096</v>
      </c>
      <c r="D497" s="625">
        <v>78172.0</v>
      </c>
      <c r="E497" s="625">
        <v>1.2</v>
      </c>
      <c r="F497" s="625" t="s">
        <v>3308</v>
      </c>
      <c r="G497" s="626" t="s">
        <v>7915</v>
      </c>
      <c r="H497" s="627">
        <v>7.81720411E8</v>
      </c>
      <c r="I497" s="625"/>
      <c r="J497" s="625"/>
      <c r="K497" s="625"/>
      <c r="L497" s="625"/>
      <c r="M497" s="632" t="s">
        <v>4098</v>
      </c>
      <c r="N497" s="628"/>
      <c r="O497" s="629"/>
      <c r="P497" s="630" t="s">
        <v>9529</v>
      </c>
      <c r="Q497" s="622">
        <v>0.78</v>
      </c>
      <c r="R497" s="631">
        <v>10.0</v>
      </c>
      <c r="S497" s="632"/>
      <c r="T497" s="633">
        <v>28.0</v>
      </c>
      <c r="U497" s="633">
        <v>28.0</v>
      </c>
      <c r="V497" s="634">
        <f t="array" ref="V497">_xlfn.XLOOKUP(T497, СПР.МОНТ[AWG], СПР.МОНТ[ГОСТ], "")</f>
        <v>0.08</v>
      </c>
      <c r="W497" s="634">
        <f t="array" ref="W497">_xlfn.XLOOKUP(U497, СПР.МОНТ[AWG], СПР.МОНТ[ГОСТ], "")</f>
        <v>0.08</v>
      </c>
      <c r="X497" s="632">
        <v>0.5</v>
      </c>
      <c r="Y497" s="632">
        <v>0.7</v>
      </c>
      <c r="Z497" s="632" t="s">
        <v>7424</v>
      </c>
      <c r="AA497" s="632">
        <v>1.5</v>
      </c>
      <c r="AB497" s="635" t="s">
        <v>7916</v>
      </c>
      <c r="AC497" s="664" t="s">
        <v>7917</v>
      </c>
      <c r="AD497" s="280"/>
      <c r="AE497" s="280"/>
      <c r="AF497" s="280"/>
      <c r="AG497" s="280"/>
      <c r="AH497" s="280"/>
      <c r="AI497" s="280"/>
      <c r="AJ497" s="280"/>
      <c r="AK497" s="280"/>
      <c r="AL497" s="280"/>
      <c r="AM497" s="280"/>
      <c r="AN497" s="280"/>
    </row>
    <row r="498">
      <c r="A498" s="622" t="s">
        <v>7047</v>
      </c>
      <c r="B498" s="623" t="s">
        <v>3885</v>
      </c>
      <c r="C498" s="624" t="s">
        <v>4096</v>
      </c>
      <c r="D498" s="625">
        <v>78172.0</v>
      </c>
      <c r="E498" s="625">
        <v>1.2</v>
      </c>
      <c r="F498" s="625" t="s">
        <v>3308</v>
      </c>
      <c r="G498" s="626" t="s">
        <v>7915</v>
      </c>
      <c r="H498" s="627">
        <v>7.81720411E8</v>
      </c>
      <c r="I498" s="625"/>
      <c r="J498" s="627"/>
      <c r="K498" s="627"/>
      <c r="L498" s="627"/>
      <c r="M498" s="632" t="s">
        <v>4098</v>
      </c>
      <c r="N498" s="628"/>
      <c r="O498" s="629"/>
      <c r="P498" s="630" t="s">
        <v>9635</v>
      </c>
      <c r="Q498" s="622">
        <v>0.78</v>
      </c>
      <c r="R498" s="631">
        <v>5.0</v>
      </c>
      <c r="S498" s="632"/>
      <c r="T498" s="633">
        <v>30.0</v>
      </c>
      <c r="U498" s="633">
        <v>30.0</v>
      </c>
      <c r="V498" s="634">
        <f t="array" ref="V498">_xlfn.XLOOKUP(T498, СПР.МОНТ[AWG], СПР.МОНТ[ГОСТ], "")</f>
        <v>0.05</v>
      </c>
      <c r="W498" s="634">
        <f t="array" ref="W498">_xlfn.XLOOKUP(U498, СПР.МОНТ[AWG], СПР.МОНТ[ГОСТ], "")</f>
        <v>0.05</v>
      </c>
      <c r="X498" s="632">
        <v>0.5</v>
      </c>
      <c r="Y498" s="632">
        <v>0.7</v>
      </c>
      <c r="Z498" s="632" t="s">
        <v>7424</v>
      </c>
      <c r="AA498" s="632">
        <v>1.5</v>
      </c>
      <c r="AB498" s="635" t="s">
        <v>7916</v>
      </c>
      <c r="AC498" s="664" t="s">
        <v>7917</v>
      </c>
      <c r="AD498" s="280"/>
      <c r="AE498" s="280"/>
      <c r="AF498" s="280"/>
      <c r="AG498" s="280"/>
      <c r="AH498" s="280"/>
      <c r="AI498" s="280"/>
      <c r="AJ498" s="280"/>
      <c r="AK498" s="280"/>
      <c r="AL498" s="280"/>
      <c r="AM498" s="280"/>
      <c r="AN498" s="280"/>
    </row>
    <row r="499">
      <c r="A499" s="622" t="s">
        <v>7047</v>
      </c>
      <c r="B499" s="623" t="s">
        <v>3885</v>
      </c>
      <c r="C499" s="624" t="s">
        <v>4150</v>
      </c>
      <c r="D499" s="625">
        <v>204017.0</v>
      </c>
      <c r="E499" s="625">
        <v>1.0</v>
      </c>
      <c r="F499" s="625" t="s">
        <v>3308</v>
      </c>
      <c r="G499" s="626" t="s">
        <v>7919</v>
      </c>
      <c r="H499" s="627"/>
      <c r="I499" s="625"/>
      <c r="J499" s="625"/>
      <c r="K499" s="625"/>
      <c r="L499" s="625"/>
      <c r="M499" s="632" t="s">
        <v>4152</v>
      </c>
      <c r="N499" s="628"/>
      <c r="O499" s="629"/>
      <c r="P499" s="630" t="s">
        <v>9584</v>
      </c>
      <c r="Q499" s="622" t="s">
        <v>9638</v>
      </c>
      <c r="R499" s="631">
        <v>10.0</v>
      </c>
      <c r="S499" s="632"/>
      <c r="T499" s="633">
        <v>28.0</v>
      </c>
      <c r="U499" s="633">
        <v>28.0</v>
      </c>
      <c r="V499" s="634">
        <f t="array" ref="V499">_xlfn.XLOOKUP(T499, СПР.МОНТ[AWG], СПР.МОНТ[ГОСТ], "")</f>
        <v>0.08</v>
      </c>
      <c r="W499" s="634">
        <f t="array" ref="W499">_xlfn.XLOOKUP(U499, СПР.МОНТ[AWG], СПР.МОНТ[ГОСТ], "")</f>
        <v>0.08</v>
      </c>
      <c r="X499" s="632">
        <v>0.4</v>
      </c>
      <c r="Y499" s="632">
        <v>0.8</v>
      </c>
      <c r="Z499" s="632" t="s">
        <v>7225</v>
      </c>
      <c r="AA499" s="632">
        <v>1.5</v>
      </c>
      <c r="AB499" s="635" t="s">
        <v>7921</v>
      </c>
      <c r="AC499" s="664" t="s">
        <v>7922</v>
      </c>
      <c r="AD499" s="280"/>
      <c r="AE499" s="280"/>
      <c r="AF499" s="280"/>
      <c r="AG499" s="280"/>
      <c r="AH499" s="280"/>
      <c r="AI499" s="280"/>
      <c r="AJ499" s="280"/>
      <c r="AK499" s="280"/>
      <c r="AL499" s="280"/>
      <c r="AM499" s="280"/>
      <c r="AN499" s="280"/>
    </row>
    <row r="500">
      <c r="A500" s="622" t="s">
        <v>7047</v>
      </c>
      <c r="B500" s="623" t="s">
        <v>3885</v>
      </c>
      <c r="C500" s="624" t="s">
        <v>4150</v>
      </c>
      <c r="D500" s="625">
        <v>204017.0</v>
      </c>
      <c r="E500" s="625">
        <v>1.0</v>
      </c>
      <c r="F500" s="625" t="s">
        <v>3308</v>
      </c>
      <c r="G500" s="626" t="s">
        <v>7919</v>
      </c>
      <c r="H500" s="627"/>
      <c r="I500" s="625"/>
      <c r="J500" s="627"/>
      <c r="K500" s="627"/>
      <c r="L500" s="627"/>
      <c r="M500" s="632" t="s">
        <v>4152</v>
      </c>
      <c r="N500" s="628"/>
      <c r="O500" s="629"/>
      <c r="P500" s="630" t="s">
        <v>9639</v>
      </c>
      <c r="Q500" s="622" t="s">
        <v>9640</v>
      </c>
      <c r="R500" s="631">
        <v>5.0</v>
      </c>
      <c r="S500" s="632"/>
      <c r="T500" s="633">
        <v>30.0</v>
      </c>
      <c r="U500" s="633">
        <v>30.0</v>
      </c>
      <c r="V500" s="634">
        <f t="array" ref="V500">_xlfn.XLOOKUP(T500, СПР.МОНТ[AWG], СПР.МОНТ[ГОСТ], "")</f>
        <v>0.05</v>
      </c>
      <c r="W500" s="634">
        <f t="array" ref="W500">_xlfn.XLOOKUP(U500, СПР.МОНТ[AWG], СПР.МОНТ[ГОСТ], "")</f>
        <v>0.05</v>
      </c>
      <c r="X500" s="632">
        <v>0.4</v>
      </c>
      <c r="Y500" s="632">
        <v>0.8</v>
      </c>
      <c r="Z500" s="632" t="s">
        <v>7225</v>
      </c>
      <c r="AA500" s="632">
        <v>1.5</v>
      </c>
      <c r="AB500" s="635" t="s">
        <v>7921</v>
      </c>
      <c r="AC500" s="664" t="s">
        <v>7922</v>
      </c>
      <c r="AD500" s="280"/>
      <c r="AE500" s="280"/>
      <c r="AF500" s="280"/>
      <c r="AG500" s="280"/>
      <c r="AH500" s="280"/>
      <c r="AI500" s="280"/>
      <c r="AJ500" s="280"/>
      <c r="AK500" s="280"/>
      <c r="AL500" s="280"/>
      <c r="AM500" s="280"/>
      <c r="AN500" s="280"/>
    </row>
    <row r="501">
      <c r="A501" s="622" t="s">
        <v>7047</v>
      </c>
      <c r="B501" s="623" t="s">
        <v>3885</v>
      </c>
      <c r="C501" s="624" t="s">
        <v>4176</v>
      </c>
      <c r="D501" s="625">
        <v>214093.0</v>
      </c>
      <c r="E501" s="625">
        <v>1.0</v>
      </c>
      <c r="F501" s="625" t="s">
        <v>3308</v>
      </c>
      <c r="G501" s="626" t="s">
        <v>7911</v>
      </c>
      <c r="H501" s="627">
        <v>2.1409351E9</v>
      </c>
      <c r="I501" s="625"/>
      <c r="J501" s="625"/>
      <c r="K501" s="625"/>
      <c r="L501" s="625"/>
      <c r="M501" s="632" t="s">
        <v>4179</v>
      </c>
      <c r="N501" s="628"/>
      <c r="O501" s="629"/>
      <c r="P501" s="630" t="s">
        <v>9529</v>
      </c>
      <c r="Q501" s="622" t="s">
        <v>9454</v>
      </c>
      <c r="R501" s="631">
        <v>9.8</v>
      </c>
      <c r="S501" s="632"/>
      <c r="T501" s="633">
        <v>28.0</v>
      </c>
      <c r="U501" s="633">
        <v>28.0</v>
      </c>
      <c r="V501" s="634">
        <f t="array" ref="V501">_xlfn.XLOOKUP(T501, СПР.МОНТ[AWG], СПР.МОНТ[ГОСТ], "")</f>
        <v>0.08</v>
      </c>
      <c r="W501" s="634">
        <f t="array" ref="W501">_xlfn.XLOOKUP(U501, СПР.МОНТ[AWG], СПР.МОНТ[ГОСТ], "")</f>
        <v>0.08</v>
      </c>
      <c r="X501" s="632">
        <v>0.5</v>
      </c>
      <c r="Y501" s="632">
        <v>0.7</v>
      </c>
      <c r="Z501" s="632" t="s">
        <v>7402</v>
      </c>
      <c r="AA501" s="632">
        <v>1.5</v>
      </c>
      <c r="AB501" s="635" t="s">
        <v>7913</v>
      </c>
      <c r="AC501" s="664" t="s">
        <v>7914</v>
      </c>
      <c r="AD501" s="280"/>
      <c r="AE501" s="280"/>
      <c r="AF501" s="280"/>
      <c r="AG501" s="280"/>
      <c r="AH501" s="280"/>
      <c r="AI501" s="280"/>
      <c r="AJ501" s="280"/>
      <c r="AK501" s="280"/>
      <c r="AL501" s="280"/>
      <c r="AM501" s="280"/>
      <c r="AN501" s="280"/>
    </row>
    <row r="502">
      <c r="A502" s="622" t="s">
        <v>7047</v>
      </c>
      <c r="B502" s="623" t="s">
        <v>3885</v>
      </c>
      <c r="C502" s="624" t="s">
        <v>4176</v>
      </c>
      <c r="D502" s="625">
        <v>214093.0</v>
      </c>
      <c r="E502" s="625">
        <v>1.0</v>
      </c>
      <c r="F502" s="625" t="s">
        <v>3308</v>
      </c>
      <c r="G502" s="626" t="s">
        <v>7911</v>
      </c>
      <c r="H502" s="627">
        <v>2.1409351E9</v>
      </c>
      <c r="I502" s="625"/>
      <c r="J502" s="627"/>
      <c r="K502" s="627"/>
      <c r="L502" s="627"/>
      <c r="M502" s="632" t="s">
        <v>4179</v>
      </c>
      <c r="N502" s="628"/>
      <c r="O502" s="629"/>
      <c r="P502" s="630" t="s">
        <v>9620</v>
      </c>
      <c r="Q502" s="622" t="s">
        <v>9460</v>
      </c>
      <c r="R502" s="631">
        <v>4.9</v>
      </c>
      <c r="S502" s="632"/>
      <c r="T502" s="633">
        <v>30.0</v>
      </c>
      <c r="U502" s="633">
        <v>30.0</v>
      </c>
      <c r="V502" s="634">
        <f t="array" ref="V502">_xlfn.XLOOKUP(T502, СПР.МОНТ[AWG], СПР.МОНТ[ГОСТ], "")</f>
        <v>0.05</v>
      </c>
      <c r="W502" s="634">
        <f t="array" ref="W502">_xlfn.XLOOKUP(U502, СПР.МОНТ[AWG], СПР.МОНТ[ГОСТ], "")</f>
        <v>0.05</v>
      </c>
      <c r="X502" s="632">
        <v>0.5</v>
      </c>
      <c r="Y502" s="632">
        <v>0.7</v>
      </c>
      <c r="Z502" s="632" t="s">
        <v>7402</v>
      </c>
      <c r="AA502" s="632">
        <v>1.5</v>
      </c>
      <c r="AB502" s="635" t="s">
        <v>7913</v>
      </c>
      <c r="AC502" s="664" t="s">
        <v>7914</v>
      </c>
      <c r="AD502" s="280"/>
      <c r="AE502" s="280"/>
      <c r="AF502" s="280"/>
      <c r="AG502" s="280"/>
      <c r="AH502" s="280"/>
      <c r="AI502" s="280"/>
      <c r="AJ502" s="280"/>
      <c r="AK502" s="280"/>
      <c r="AL502" s="280"/>
      <c r="AM502" s="280"/>
      <c r="AN502" s="280"/>
    </row>
    <row r="503">
      <c r="A503" s="622" t="s">
        <v>7047</v>
      </c>
      <c r="B503" s="623" t="s">
        <v>3885</v>
      </c>
      <c r="C503" s="637" t="s">
        <v>4150</v>
      </c>
      <c r="D503" s="625">
        <v>501189.0</v>
      </c>
      <c r="E503" s="625">
        <v>1.0</v>
      </c>
      <c r="F503" s="625" t="s">
        <v>3308</v>
      </c>
      <c r="G503" s="626" t="s">
        <v>7584</v>
      </c>
      <c r="H503" s="627"/>
      <c r="I503" s="622" t="s">
        <v>4208</v>
      </c>
      <c r="J503" s="625"/>
      <c r="K503" s="665" t="b">
        <v>1</v>
      </c>
      <c r="L503" s="665" t="b">
        <v>1</v>
      </c>
      <c r="M503" s="632" t="s">
        <v>4152</v>
      </c>
      <c r="N503" s="628"/>
      <c r="O503" s="629"/>
      <c r="P503" s="630" t="s">
        <v>9529</v>
      </c>
      <c r="Q503" s="622">
        <v>1.0</v>
      </c>
      <c r="R503" s="631">
        <v>9.8</v>
      </c>
      <c r="S503" s="632"/>
      <c r="T503" s="633">
        <v>28.0</v>
      </c>
      <c r="U503" s="633">
        <v>28.0</v>
      </c>
      <c r="V503" s="634">
        <f t="array" ref="V503">_xlfn.XLOOKUP(T503, СПР.МОНТ[AWG], СПР.МОНТ[ГОСТ], "")</f>
        <v>0.08</v>
      </c>
      <c r="W503" s="634">
        <f t="array" ref="W503">_xlfn.XLOOKUP(U503, СПР.МОНТ[AWG], СПР.МОНТ[ГОСТ], "")</f>
        <v>0.08</v>
      </c>
      <c r="X503" s="632">
        <v>0.4</v>
      </c>
      <c r="Y503" s="632">
        <v>0.8</v>
      </c>
      <c r="Z503" s="632" t="s">
        <v>7586</v>
      </c>
      <c r="AA503" s="632">
        <v>1.5</v>
      </c>
      <c r="AB503" s="635" t="s">
        <v>7587</v>
      </c>
      <c r="AC503" s="664" t="s">
        <v>7588</v>
      </c>
      <c r="AD503" s="688"/>
      <c r="AE503" s="689"/>
      <c r="AF503" s="690"/>
      <c r="AG503" s="280"/>
      <c r="AH503" s="280"/>
      <c r="AI503" s="280"/>
      <c r="AJ503" s="280"/>
      <c r="AK503" s="280"/>
      <c r="AL503" s="280"/>
      <c r="AM503" s="280"/>
      <c r="AN503" s="280"/>
    </row>
    <row r="504">
      <c r="A504" s="622" t="s">
        <v>7047</v>
      </c>
      <c r="B504" s="623" t="s">
        <v>3885</v>
      </c>
      <c r="C504" s="637" t="s">
        <v>4150</v>
      </c>
      <c r="D504" s="625">
        <v>501189.0</v>
      </c>
      <c r="E504" s="625">
        <v>1.0</v>
      </c>
      <c r="F504" s="625" t="s">
        <v>3308</v>
      </c>
      <c r="G504" s="626" t="s">
        <v>7584</v>
      </c>
      <c r="H504" s="627"/>
      <c r="I504" s="622" t="s">
        <v>4208</v>
      </c>
      <c r="J504" s="627"/>
      <c r="K504" s="665" t="b">
        <v>1</v>
      </c>
      <c r="L504" s="665" t="b">
        <v>1</v>
      </c>
      <c r="M504" s="632" t="s">
        <v>4152</v>
      </c>
      <c r="N504" s="628"/>
      <c r="O504" s="629"/>
      <c r="P504" s="630" t="s">
        <v>9635</v>
      </c>
      <c r="Q504" s="622">
        <v>0.95</v>
      </c>
      <c r="R504" s="631">
        <v>4.9</v>
      </c>
      <c r="S504" s="632"/>
      <c r="T504" s="633">
        <v>30.0</v>
      </c>
      <c r="U504" s="633">
        <v>30.0</v>
      </c>
      <c r="V504" s="634">
        <f t="array" ref="V504">_xlfn.XLOOKUP(T504, СПР.МОНТ[AWG], СПР.МОНТ[ГОСТ], "")</f>
        <v>0.05</v>
      </c>
      <c r="W504" s="634">
        <f t="array" ref="W504">_xlfn.XLOOKUP(U504, СПР.МОНТ[AWG], СПР.МОНТ[ГОСТ], "")</f>
        <v>0.05</v>
      </c>
      <c r="X504" s="632">
        <v>0.4</v>
      </c>
      <c r="Y504" s="632">
        <v>0.8</v>
      </c>
      <c r="Z504" s="632" t="s">
        <v>7586</v>
      </c>
      <c r="AA504" s="632">
        <v>1.5</v>
      </c>
      <c r="AB504" s="635" t="s">
        <v>7587</v>
      </c>
      <c r="AC504" s="664" t="s">
        <v>7588</v>
      </c>
      <c r="AD504" s="688"/>
      <c r="AE504" s="689"/>
      <c r="AF504" s="690"/>
      <c r="AG504" s="280"/>
      <c r="AH504" s="280"/>
      <c r="AI504" s="280"/>
      <c r="AJ504" s="280"/>
      <c r="AK504" s="280"/>
      <c r="AL504" s="280"/>
      <c r="AM504" s="280"/>
      <c r="AN504" s="280"/>
    </row>
    <row r="505">
      <c r="A505" s="622" t="s">
        <v>7047</v>
      </c>
      <c r="B505" s="623" t="s">
        <v>3885</v>
      </c>
      <c r="C505" s="637" t="s">
        <v>4150</v>
      </c>
      <c r="D505" s="625">
        <v>501189.0</v>
      </c>
      <c r="E505" s="625">
        <v>1.0</v>
      </c>
      <c r="F505" s="625" t="s">
        <v>3308</v>
      </c>
      <c r="G505" s="626" t="s">
        <v>7584</v>
      </c>
      <c r="H505" s="627"/>
      <c r="I505" s="622" t="s">
        <v>4208</v>
      </c>
      <c r="J505" s="627"/>
      <c r="K505" s="665" t="b">
        <v>1</v>
      </c>
      <c r="L505" s="665" t="b">
        <v>1</v>
      </c>
      <c r="M505" s="632" t="s">
        <v>4152</v>
      </c>
      <c r="N505" s="628"/>
      <c r="O505" s="629"/>
      <c r="P505" s="630" t="s">
        <v>9641</v>
      </c>
      <c r="Q505" s="622">
        <v>0.9</v>
      </c>
      <c r="R505" s="631">
        <v>3.4</v>
      </c>
      <c r="S505" s="632"/>
      <c r="T505" s="633">
        <v>32.0</v>
      </c>
      <c r="U505" s="633">
        <v>32.0</v>
      </c>
      <c r="V505" s="634">
        <f t="array" ref="V505">_xlfn.XLOOKUP(T505, СПР.МОНТ[AWG], СПР.МОНТ[ГОСТ], "")</f>
        <v>0.03</v>
      </c>
      <c r="W505" s="634">
        <f t="array" ref="W505">_xlfn.XLOOKUP(U505, СПР.МОНТ[AWG], СПР.МОНТ[ГОСТ], "")</f>
        <v>0.03</v>
      </c>
      <c r="X505" s="632">
        <v>0.4</v>
      </c>
      <c r="Y505" s="632">
        <v>0.8</v>
      </c>
      <c r="Z505" s="632" t="s">
        <v>7586</v>
      </c>
      <c r="AA505" s="632">
        <v>1.5</v>
      </c>
      <c r="AB505" s="635" t="s">
        <v>7587</v>
      </c>
      <c r="AC505" s="664" t="s">
        <v>7588</v>
      </c>
      <c r="AD505" s="688"/>
      <c r="AE505" s="689"/>
      <c r="AF505" s="690"/>
      <c r="AG505" s="280"/>
      <c r="AH505" s="280"/>
      <c r="AI505" s="280"/>
      <c r="AJ505" s="280"/>
      <c r="AK505" s="280"/>
      <c r="AL505" s="280"/>
      <c r="AM505" s="280"/>
      <c r="AN505" s="280"/>
    </row>
    <row r="506">
      <c r="A506" s="622" t="s">
        <v>7047</v>
      </c>
      <c r="B506" s="623" t="s">
        <v>3885</v>
      </c>
      <c r="C506" s="637" t="s">
        <v>4150</v>
      </c>
      <c r="D506" s="625">
        <v>501189.0</v>
      </c>
      <c r="E506" s="625">
        <v>1.0</v>
      </c>
      <c r="F506" s="625" t="s">
        <v>3308</v>
      </c>
      <c r="G506" s="626" t="s">
        <v>7594</v>
      </c>
      <c r="H506" s="627"/>
      <c r="I506" s="622" t="s">
        <v>4211</v>
      </c>
      <c r="J506" s="625"/>
      <c r="K506" s="665" t="b">
        <v>1</v>
      </c>
      <c r="L506" s="665" t="b">
        <v>1</v>
      </c>
      <c r="M506" s="632" t="s">
        <v>4152</v>
      </c>
      <c r="N506" s="628"/>
      <c r="O506" s="629"/>
      <c r="P506" s="630" t="s">
        <v>9529</v>
      </c>
      <c r="Q506" s="622">
        <v>1.0</v>
      </c>
      <c r="R506" s="631">
        <v>9.8</v>
      </c>
      <c r="S506" s="632"/>
      <c r="T506" s="633">
        <v>28.0</v>
      </c>
      <c r="U506" s="633">
        <v>28.0</v>
      </c>
      <c r="V506" s="634">
        <f t="array" ref="V506">_xlfn.XLOOKUP(T506, СПР.МОНТ[AWG], СПР.МОНТ[ГОСТ], "")</f>
        <v>0.08</v>
      </c>
      <c r="W506" s="634">
        <f t="array" ref="W506">_xlfn.XLOOKUP(U506, СПР.МОНТ[AWG], СПР.МОНТ[ГОСТ], "")</f>
        <v>0.08</v>
      </c>
      <c r="X506" s="632">
        <v>0.4</v>
      </c>
      <c r="Y506" s="632">
        <v>0.8</v>
      </c>
      <c r="Z506" s="632" t="s">
        <v>7522</v>
      </c>
      <c r="AA506" s="632">
        <v>1.5</v>
      </c>
      <c r="AB506" s="635" t="s">
        <v>7595</v>
      </c>
      <c r="AC506" s="664" t="s">
        <v>7588</v>
      </c>
      <c r="AD506" s="305"/>
      <c r="AE506" s="305"/>
      <c r="AF506" s="305"/>
      <c r="AG506" s="280"/>
      <c r="AH506" s="280"/>
      <c r="AI506" s="280"/>
      <c r="AJ506" s="280"/>
      <c r="AK506" s="280"/>
      <c r="AL506" s="280"/>
      <c r="AM506" s="280"/>
      <c r="AN506" s="280"/>
    </row>
    <row r="507">
      <c r="A507" s="622" t="s">
        <v>7047</v>
      </c>
      <c r="B507" s="623" t="s">
        <v>3885</v>
      </c>
      <c r="C507" s="637" t="s">
        <v>4150</v>
      </c>
      <c r="D507" s="625">
        <v>501189.0</v>
      </c>
      <c r="E507" s="625">
        <v>1.0</v>
      </c>
      <c r="F507" s="625" t="s">
        <v>3308</v>
      </c>
      <c r="G507" s="626" t="s">
        <v>7594</v>
      </c>
      <c r="H507" s="627"/>
      <c r="I507" s="622" t="s">
        <v>4211</v>
      </c>
      <c r="J507" s="627"/>
      <c r="K507" s="665" t="b">
        <v>1</v>
      </c>
      <c r="L507" s="665" t="b">
        <v>1</v>
      </c>
      <c r="M507" s="632" t="s">
        <v>4152</v>
      </c>
      <c r="N507" s="628"/>
      <c r="O507" s="629"/>
      <c r="P507" s="630" t="s">
        <v>9635</v>
      </c>
      <c r="Q507" s="622">
        <v>0.95</v>
      </c>
      <c r="R507" s="631">
        <v>4.9</v>
      </c>
      <c r="S507" s="632"/>
      <c r="T507" s="633">
        <v>30.0</v>
      </c>
      <c r="U507" s="633">
        <v>30.0</v>
      </c>
      <c r="V507" s="634">
        <f t="array" ref="V507">_xlfn.XLOOKUP(T507, СПР.МОНТ[AWG], СПР.МОНТ[ГОСТ], "")</f>
        <v>0.05</v>
      </c>
      <c r="W507" s="634">
        <f t="array" ref="W507">_xlfn.XLOOKUP(U507, СПР.МОНТ[AWG], СПР.МОНТ[ГОСТ], "")</f>
        <v>0.05</v>
      </c>
      <c r="X507" s="632">
        <v>0.4</v>
      </c>
      <c r="Y507" s="632">
        <v>0.8</v>
      </c>
      <c r="Z507" s="632" t="s">
        <v>7522</v>
      </c>
      <c r="AA507" s="632">
        <v>1.5</v>
      </c>
      <c r="AB507" s="635" t="s">
        <v>7595</v>
      </c>
      <c r="AC507" s="664" t="s">
        <v>7588</v>
      </c>
      <c r="AD507" s="305"/>
      <c r="AE507" s="305"/>
      <c r="AF507" s="305"/>
      <c r="AG507" s="280"/>
      <c r="AH507" s="280"/>
      <c r="AI507" s="280"/>
      <c r="AJ507" s="280"/>
      <c r="AK507" s="280"/>
      <c r="AL507" s="280"/>
      <c r="AM507" s="280"/>
      <c r="AN507" s="280"/>
    </row>
    <row r="508">
      <c r="A508" s="622" t="s">
        <v>7047</v>
      </c>
      <c r="B508" s="623" t="s">
        <v>3885</v>
      </c>
      <c r="C508" s="637" t="s">
        <v>4150</v>
      </c>
      <c r="D508" s="625">
        <v>501189.0</v>
      </c>
      <c r="E508" s="625">
        <v>1.0</v>
      </c>
      <c r="F508" s="625" t="s">
        <v>3308</v>
      </c>
      <c r="G508" s="626" t="s">
        <v>7594</v>
      </c>
      <c r="H508" s="627"/>
      <c r="I508" s="622" t="s">
        <v>4211</v>
      </c>
      <c r="J508" s="627"/>
      <c r="K508" s="665" t="b">
        <v>1</v>
      </c>
      <c r="L508" s="665" t="b">
        <v>1</v>
      </c>
      <c r="M508" s="632" t="s">
        <v>4152</v>
      </c>
      <c r="N508" s="628"/>
      <c r="O508" s="629"/>
      <c r="P508" s="630" t="s">
        <v>9641</v>
      </c>
      <c r="Q508" s="622">
        <v>0.9</v>
      </c>
      <c r="R508" s="631">
        <v>3.4</v>
      </c>
      <c r="S508" s="632"/>
      <c r="T508" s="633">
        <v>32.0</v>
      </c>
      <c r="U508" s="633">
        <v>32.0</v>
      </c>
      <c r="V508" s="634">
        <f t="array" ref="V508">_xlfn.XLOOKUP(T508, СПР.МОНТ[AWG], СПР.МОНТ[ГОСТ], "")</f>
        <v>0.03</v>
      </c>
      <c r="W508" s="634">
        <f t="array" ref="W508">_xlfn.XLOOKUP(U508, СПР.МОНТ[AWG], СПР.МОНТ[ГОСТ], "")</f>
        <v>0.03</v>
      </c>
      <c r="X508" s="632">
        <v>0.4</v>
      </c>
      <c r="Y508" s="632">
        <v>0.8</v>
      </c>
      <c r="Z508" s="632" t="s">
        <v>7522</v>
      </c>
      <c r="AA508" s="632">
        <v>1.5</v>
      </c>
      <c r="AB508" s="635" t="s">
        <v>7595</v>
      </c>
      <c r="AC508" s="664" t="s">
        <v>7588</v>
      </c>
      <c r="AD508" s="305"/>
      <c r="AE508" s="305"/>
      <c r="AF508" s="305"/>
      <c r="AG508" s="280"/>
      <c r="AH508" s="280"/>
      <c r="AI508" s="280"/>
      <c r="AJ508" s="280"/>
      <c r="AK508" s="280"/>
      <c r="AL508" s="280"/>
      <c r="AM508" s="280"/>
      <c r="AN508" s="280"/>
    </row>
    <row r="509">
      <c r="A509" s="622" t="s">
        <v>7047</v>
      </c>
      <c r="B509" s="623" t="s">
        <v>3885</v>
      </c>
      <c r="C509" s="637" t="s">
        <v>4150</v>
      </c>
      <c r="D509" s="625">
        <v>501189.0</v>
      </c>
      <c r="E509" s="625">
        <v>1.0</v>
      </c>
      <c r="F509" s="625" t="s">
        <v>3308</v>
      </c>
      <c r="G509" s="626" t="s">
        <v>7589</v>
      </c>
      <c r="H509" s="627"/>
      <c r="I509" s="622" t="s">
        <v>4208</v>
      </c>
      <c r="J509" s="625"/>
      <c r="K509" s="665" t="b">
        <v>1</v>
      </c>
      <c r="L509" s="665" t="b">
        <v>1</v>
      </c>
      <c r="M509" s="632" t="s">
        <v>4152</v>
      </c>
      <c r="N509" s="628"/>
      <c r="O509" s="629"/>
      <c r="P509" s="630" t="s">
        <v>9529</v>
      </c>
      <c r="Q509" s="622">
        <v>1.0</v>
      </c>
      <c r="R509" s="631">
        <v>9.8</v>
      </c>
      <c r="S509" s="632"/>
      <c r="T509" s="633">
        <v>28.0</v>
      </c>
      <c r="U509" s="633">
        <v>28.0</v>
      </c>
      <c r="V509" s="634">
        <f t="array" ref="V509">_xlfn.XLOOKUP(T509, СПР.МОНТ[AWG], СПР.МОНТ[ГОСТ], "")</f>
        <v>0.08</v>
      </c>
      <c r="W509" s="634">
        <f t="array" ref="W509">_xlfn.XLOOKUP(U509, СПР.МОНТ[AWG], СПР.МОНТ[ГОСТ], "")</f>
        <v>0.08</v>
      </c>
      <c r="X509" s="632">
        <v>0.4</v>
      </c>
      <c r="Y509" s="632">
        <v>0.8</v>
      </c>
      <c r="Z509" s="632" t="s">
        <v>7511</v>
      </c>
      <c r="AA509" s="632">
        <v>1.5</v>
      </c>
      <c r="AB509" s="635" t="s">
        <v>7590</v>
      </c>
      <c r="AC509" s="664" t="s">
        <v>7588</v>
      </c>
      <c r="AD509" s="305"/>
      <c r="AE509" s="305"/>
      <c r="AF509" s="305"/>
      <c r="AG509" s="280"/>
      <c r="AH509" s="280"/>
      <c r="AI509" s="280"/>
      <c r="AJ509" s="280"/>
      <c r="AK509" s="280"/>
      <c r="AL509" s="280"/>
      <c r="AM509" s="280"/>
      <c r="AN509" s="280"/>
    </row>
    <row r="510">
      <c r="A510" s="622" t="s">
        <v>7047</v>
      </c>
      <c r="B510" s="623" t="s">
        <v>3885</v>
      </c>
      <c r="C510" s="637" t="s">
        <v>4150</v>
      </c>
      <c r="D510" s="625">
        <v>501189.0</v>
      </c>
      <c r="E510" s="625">
        <v>1.0</v>
      </c>
      <c r="F510" s="625" t="s">
        <v>3308</v>
      </c>
      <c r="G510" s="626" t="s">
        <v>7589</v>
      </c>
      <c r="H510" s="627"/>
      <c r="I510" s="622" t="s">
        <v>4208</v>
      </c>
      <c r="J510" s="627"/>
      <c r="K510" s="665" t="b">
        <v>1</v>
      </c>
      <c r="L510" s="665" t="b">
        <v>1</v>
      </c>
      <c r="M510" s="632" t="s">
        <v>4152</v>
      </c>
      <c r="N510" s="628"/>
      <c r="O510" s="629"/>
      <c r="P510" s="630" t="s">
        <v>9635</v>
      </c>
      <c r="Q510" s="622">
        <v>0.95</v>
      </c>
      <c r="R510" s="631">
        <v>4.9</v>
      </c>
      <c r="S510" s="632"/>
      <c r="T510" s="633">
        <v>30.0</v>
      </c>
      <c r="U510" s="633">
        <v>30.0</v>
      </c>
      <c r="V510" s="634">
        <f t="array" ref="V510">_xlfn.XLOOKUP(T510, СПР.МОНТ[AWG], СПР.МОНТ[ГОСТ], "")</f>
        <v>0.05</v>
      </c>
      <c r="W510" s="634">
        <f t="array" ref="W510">_xlfn.XLOOKUP(U510, СПР.МОНТ[AWG], СПР.МОНТ[ГОСТ], "")</f>
        <v>0.05</v>
      </c>
      <c r="X510" s="632">
        <v>0.4</v>
      </c>
      <c r="Y510" s="632">
        <v>0.8</v>
      </c>
      <c r="Z510" s="632" t="s">
        <v>7511</v>
      </c>
      <c r="AA510" s="632">
        <v>1.5</v>
      </c>
      <c r="AB510" s="635" t="s">
        <v>7590</v>
      </c>
      <c r="AC510" s="664" t="s">
        <v>7588</v>
      </c>
      <c r="AD510" s="305"/>
      <c r="AE510" s="305"/>
      <c r="AF510" s="305"/>
      <c r="AG510" s="280"/>
      <c r="AH510" s="280"/>
      <c r="AI510" s="280"/>
      <c r="AJ510" s="280"/>
      <c r="AK510" s="280"/>
      <c r="AL510" s="280"/>
      <c r="AM510" s="280"/>
      <c r="AN510" s="280"/>
    </row>
    <row r="511">
      <c r="A511" s="622" t="s">
        <v>7047</v>
      </c>
      <c r="B511" s="623" t="s">
        <v>3885</v>
      </c>
      <c r="C511" s="637" t="s">
        <v>4150</v>
      </c>
      <c r="D511" s="625">
        <v>501189.0</v>
      </c>
      <c r="E511" s="625">
        <v>1.0</v>
      </c>
      <c r="F511" s="625" t="s">
        <v>3308</v>
      </c>
      <c r="G511" s="626" t="s">
        <v>7589</v>
      </c>
      <c r="H511" s="627"/>
      <c r="I511" s="622" t="s">
        <v>4208</v>
      </c>
      <c r="J511" s="627"/>
      <c r="K511" s="665" t="b">
        <v>1</v>
      </c>
      <c r="L511" s="665" t="b">
        <v>1</v>
      </c>
      <c r="M511" s="632" t="s">
        <v>4152</v>
      </c>
      <c r="N511" s="628"/>
      <c r="O511" s="629"/>
      <c r="P511" s="630" t="s">
        <v>9641</v>
      </c>
      <c r="Q511" s="622">
        <v>0.9</v>
      </c>
      <c r="R511" s="631">
        <v>3.4</v>
      </c>
      <c r="S511" s="632"/>
      <c r="T511" s="633">
        <v>32.0</v>
      </c>
      <c r="U511" s="633">
        <v>32.0</v>
      </c>
      <c r="V511" s="634">
        <f t="array" ref="V511">_xlfn.XLOOKUP(T511, СПР.МОНТ[AWG], СПР.МОНТ[ГОСТ], "")</f>
        <v>0.03</v>
      </c>
      <c r="W511" s="634">
        <f t="array" ref="W511">_xlfn.XLOOKUP(U511, СПР.МОНТ[AWG], СПР.МОНТ[ГОСТ], "")</f>
        <v>0.03</v>
      </c>
      <c r="X511" s="632">
        <v>0.4</v>
      </c>
      <c r="Y511" s="632">
        <v>0.8</v>
      </c>
      <c r="Z511" s="632" t="s">
        <v>7511</v>
      </c>
      <c r="AA511" s="632">
        <v>1.5</v>
      </c>
      <c r="AB511" s="635" t="s">
        <v>7590</v>
      </c>
      <c r="AC511" s="664" t="s">
        <v>7588</v>
      </c>
      <c r="AD511" s="305"/>
      <c r="AE511" s="305"/>
      <c r="AF511" s="305"/>
      <c r="AG511" s="280"/>
      <c r="AH511" s="280"/>
      <c r="AI511" s="280"/>
      <c r="AJ511" s="280"/>
      <c r="AK511" s="280"/>
      <c r="AL511" s="280"/>
      <c r="AM511" s="280"/>
      <c r="AN511" s="280"/>
    </row>
    <row r="512">
      <c r="A512" s="622" t="s">
        <v>7047</v>
      </c>
      <c r="B512" s="623" t="s">
        <v>3885</v>
      </c>
      <c r="C512" s="637" t="s">
        <v>4150</v>
      </c>
      <c r="D512" s="625">
        <v>501189.0</v>
      </c>
      <c r="E512" s="625">
        <v>1.0</v>
      </c>
      <c r="F512" s="625" t="s">
        <v>3308</v>
      </c>
      <c r="G512" s="626" t="s">
        <v>7591</v>
      </c>
      <c r="H512" s="627">
        <v>5.0133401E9</v>
      </c>
      <c r="I512" s="622" t="s">
        <v>4208</v>
      </c>
      <c r="J512" s="625"/>
      <c r="K512" s="665" t="b">
        <v>1</v>
      </c>
      <c r="L512" s="665" t="b">
        <v>1</v>
      </c>
      <c r="M512" s="632" t="s">
        <v>4152</v>
      </c>
      <c r="N512" s="628"/>
      <c r="O512" s="629"/>
      <c r="P512" s="630" t="s">
        <v>9529</v>
      </c>
      <c r="Q512" s="622">
        <v>1.0</v>
      </c>
      <c r="R512" s="631">
        <v>9.8</v>
      </c>
      <c r="S512" s="632"/>
      <c r="T512" s="633">
        <v>28.0</v>
      </c>
      <c r="U512" s="633">
        <v>28.0</v>
      </c>
      <c r="V512" s="634">
        <f t="array" ref="V512">_xlfn.XLOOKUP(T512, СПР.МОНТ[AWG], СПР.МОНТ[ГОСТ], "")</f>
        <v>0.08</v>
      </c>
      <c r="W512" s="634">
        <f t="array" ref="W512">_xlfn.XLOOKUP(U512, СПР.МОНТ[AWG], СПР.МОНТ[ГОСТ], "")</f>
        <v>0.08</v>
      </c>
      <c r="X512" s="632">
        <v>0.4</v>
      </c>
      <c r="Y512" s="632">
        <v>0.8</v>
      </c>
      <c r="Z512" s="632" t="s">
        <v>7223</v>
      </c>
      <c r="AA512" s="632">
        <v>1.5</v>
      </c>
      <c r="AB512" s="635" t="s">
        <v>7592</v>
      </c>
      <c r="AC512" s="664" t="s">
        <v>7593</v>
      </c>
      <c r="AD512" s="305"/>
      <c r="AE512" s="305"/>
      <c r="AF512" s="305"/>
      <c r="AG512" s="280"/>
      <c r="AH512" s="280"/>
      <c r="AI512" s="280"/>
      <c r="AJ512" s="280"/>
      <c r="AK512" s="280"/>
      <c r="AL512" s="280"/>
      <c r="AM512" s="280"/>
      <c r="AN512" s="280"/>
    </row>
    <row r="513">
      <c r="A513" s="622" t="s">
        <v>7047</v>
      </c>
      <c r="B513" s="623" t="s">
        <v>3885</v>
      </c>
      <c r="C513" s="637" t="s">
        <v>4150</v>
      </c>
      <c r="D513" s="625">
        <v>501189.0</v>
      </c>
      <c r="E513" s="625">
        <v>1.0</v>
      </c>
      <c r="F513" s="625" t="s">
        <v>3308</v>
      </c>
      <c r="G513" s="626" t="s">
        <v>7591</v>
      </c>
      <c r="H513" s="627">
        <v>5.0133401E9</v>
      </c>
      <c r="I513" s="622" t="s">
        <v>4208</v>
      </c>
      <c r="J513" s="627"/>
      <c r="K513" s="665" t="b">
        <v>1</v>
      </c>
      <c r="L513" s="665" t="b">
        <v>1</v>
      </c>
      <c r="M513" s="632" t="s">
        <v>4152</v>
      </c>
      <c r="N513" s="628"/>
      <c r="O513" s="629"/>
      <c r="P513" s="630" t="s">
        <v>9635</v>
      </c>
      <c r="Q513" s="622">
        <v>0.95</v>
      </c>
      <c r="R513" s="631">
        <v>4.9</v>
      </c>
      <c r="S513" s="632"/>
      <c r="T513" s="633">
        <v>30.0</v>
      </c>
      <c r="U513" s="633">
        <v>30.0</v>
      </c>
      <c r="V513" s="634">
        <f t="array" ref="V513">_xlfn.XLOOKUP(T513, СПР.МОНТ[AWG], СПР.МОНТ[ГОСТ], "")</f>
        <v>0.05</v>
      </c>
      <c r="W513" s="634">
        <f t="array" ref="W513">_xlfn.XLOOKUP(U513, СПР.МОНТ[AWG], СПР.МОНТ[ГОСТ], "")</f>
        <v>0.05</v>
      </c>
      <c r="X513" s="632">
        <v>0.4</v>
      </c>
      <c r="Y513" s="632">
        <v>0.8</v>
      </c>
      <c r="Z513" s="632" t="s">
        <v>7223</v>
      </c>
      <c r="AA513" s="632">
        <v>1.5</v>
      </c>
      <c r="AB513" s="635" t="s">
        <v>7592</v>
      </c>
      <c r="AC513" s="664" t="s">
        <v>7593</v>
      </c>
      <c r="AD513" s="305"/>
      <c r="AE513" s="305"/>
      <c r="AF513" s="305"/>
      <c r="AG513" s="280"/>
      <c r="AH513" s="280"/>
      <c r="AI513" s="280"/>
      <c r="AJ513" s="280"/>
      <c r="AK513" s="280"/>
      <c r="AL513" s="280"/>
      <c r="AM513" s="280"/>
      <c r="AN513" s="280"/>
    </row>
    <row r="514">
      <c r="A514" s="622" t="s">
        <v>7047</v>
      </c>
      <c r="B514" s="623" t="s">
        <v>3885</v>
      </c>
      <c r="C514" s="637" t="s">
        <v>4150</v>
      </c>
      <c r="D514" s="625">
        <v>501189.0</v>
      </c>
      <c r="E514" s="625">
        <v>1.0</v>
      </c>
      <c r="F514" s="625" t="s">
        <v>3308</v>
      </c>
      <c r="G514" s="626" t="s">
        <v>7591</v>
      </c>
      <c r="H514" s="627">
        <v>5.0133401E9</v>
      </c>
      <c r="I514" s="622" t="s">
        <v>4208</v>
      </c>
      <c r="J514" s="627"/>
      <c r="K514" s="665" t="b">
        <v>1</v>
      </c>
      <c r="L514" s="665" t="b">
        <v>1</v>
      </c>
      <c r="M514" s="632" t="s">
        <v>4152</v>
      </c>
      <c r="N514" s="628"/>
      <c r="O514" s="629"/>
      <c r="P514" s="630" t="s">
        <v>9641</v>
      </c>
      <c r="Q514" s="622">
        <v>0.9</v>
      </c>
      <c r="R514" s="631">
        <v>3.4</v>
      </c>
      <c r="S514" s="632"/>
      <c r="T514" s="633">
        <v>32.0</v>
      </c>
      <c r="U514" s="633">
        <v>32.0</v>
      </c>
      <c r="V514" s="634">
        <f t="array" ref="V514">_xlfn.XLOOKUP(T514, СПР.МОНТ[AWG], СПР.МОНТ[ГОСТ], "")</f>
        <v>0.03</v>
      </c>
      <c r="W514" s="634">
        <f t="array" ref="W514">_xlfn.XLOOKUP(U514, СПР.МОНТ[AWG], СПР.МОНТ[ГОСТ], "")</f>
        <v>0.03</v>
      </c>
      <c r="X514" s="632">
        <v>0.4</v>
      </c>
      <c r="Y514" s="632">
        <v>0.8</v>
      </c>
      <c r="Z514" s="632" t="s">
        <v>7223</v>
      </c>
      <c r="AA514" s="632">
        <v>1.5</v>
      </c>
      <c r="AB514" s="635" t="s">
        <v>7592</v>
      </c>
      <c r="AC514" s="664" t="s">
        <v>7593</v>
      </c>
      <c r="AD514" s="305"/>
      <c r="AE514" s="305"/>
      <c r="AF514" s="305"/>
      <c r="AG514" s="280"/>
      <c r="AH514" s="280"/>
      <c r="AI514" s="280"/>
      <c r="AJ514" s="280"/>
      <c r="AK514" s="280"/>
      <c r="AL514" s="280"/>
      <c r="AM514" s="280"/>
      <c r="AN514" s="280"/>
    </row>
    <row r="515">
      <c r="A515" s="622" t="s">
        <v>7047</v>
      </c>
      <c r="B515" s="623" t="s">
        <v>3885</v>
      </c>
      <c r="C515" s="637" t="s">
        <v>4150</v>
      </c>
      <c r="D515" s="625">
        <v>501330.0</v>
      </c>
      <c r="E515" s="625">
        <v>1.0</v>
      </c>
      <c r="F515" s="625" t="s">
        <v>3308</v>
      </c>
      <c r="G515" s="626" t="s">
        <v>7584</v>
      </c>
      <c r="H515" s="627"/>
      <c r="I515" s="622" t="s">
        <v>4208</v>
      </c>
      <c r="J515" s="625"/>
      <c r="K515" s="622" t="b">
        <v>1</v>
      </c>
      <c r="L515" s="622" t="b">
        <v>1</v>
      </c>
      <c r="M515" s="632" t="s">
        <v>4152</v>
      </c>
      <c r="N515" s="628"/>
      <c r="O515" s="629"/>
      <c r="P515" s="630" t="s">
        <v>9529</v>
      </c>
      <c r="Q515" s="622">
        <v>1.0</v>
      </c>
      <c r="R515" s="631">
        <v>9.8</v>
      </c>
      <c r="S515" s="632"/>
      <c r="T515" s="633">
        <v>28.0</v>
      </c>
      <c r="U515" s="633">
        <v>28.0</v>
      </c>
      <c r="V515" s="634">
        <f t="array" ref="V515">_xlfn.XLOOKUP(T515, СПР.МОНТ[AWG], СПР.МОНТ[ГОСТ], "")</f>
        <v>0.08</v>
      </c>
      <c r="W515" s="634">
        <f t="array" ref="W515">_xlfn.XLOOKUP(U515, СПР.МОНТ[AWG], СПР.МОНТ[ГОСТ], "")</f>
        <v>0.08</v>
      </c>
      <c r="X515" s="632">
        <v>0.4</v>
      </c>
      <c r="Y515" s="632">
        <v>0.8</v>
      </c>
      <c r="Z515" s="632" t="s">
        <v>7586</v>
      </c>
      <c r="AA515" s="632">
        <v>1.5</v>
      </c>
      <c r="AB515" s="635" t="s">
        <v>7587</v>
      </c>
      <c r="AC515" s="664" t="s">
        <v>7588</v>
      </c>
      <c r="AD515" s="305"/>
      <c r="AE515" s="305"/>
      <c r="AF515" s="305"/>
      <c r="AG515" s="280"/>
      <c r="AH515" s="280"/>
      <c r="AI515" s="280"/>
      <c r="AJ515" s="280"/>
      <c r="AK515" s="280"/>
      <c r="AL515" s="280"/>
      <c r="AM515" s="280"/>
      <c r="AN515" s="280"/>
    </row>
    <row r="516">
      <c r="A516" s="622" t="s">
        <v>7047</v>
      </c>
      <c r="B516" s="623" t="s">
        <v>3885</v>
      </c>
      <c r="C516" s="637" t="s">
        <v>4150</v>
      </c>
      <c r="D516" s="625">
        <v>501330.0</v>
      </c>
      <c r="E516" s="625">
        <v>1.0</v>
      </c>
      <c r="F516" s="625" t="s">
        <v>3308</v>
      </c>
      <c r="G516" s="626" t="s">
        <v>7584</v>
      </c>
      <c r="H516" s="627"/>
      <c r="I516" s="622" t="s">
        <v>4208</v>
      </c>
      <c r="J516" s="627"/>
      <c r="K516" s="622" t="b">
        <v>1</v>
      </c>
      <c r="L516" s="622" t="b">
        <v>1</v>
      </c>
      <c r="M516" s="632" t="s">
        <v>4152</v>
      </c>
      <c r="N516" s="628"/>
      <c r="O516" s="629"/>
      <c r="P516" s="630" t="s">
        <v>9635</v>
      </c>
      <c r="Q516" s="622">
        <v>0.95</v>
      </c>
      <c r="R516" s="631">
        <v>4.9</v>
      </c>
      <c r="S516" s="632"/>
      <c r="T516" s="633">
        <v>30.0</v>
      </c>
      <c r="U516" s="633">
        <v>30.0</v>
      </c>
      <c r="V516" s="634">
        <f t="array" ref="V516">_xlfn.XLOOKUP(T516, СПР.МОНТ[AWG], СПР.МОНТ[ГОСТ], "")</f>
        <v>0.05</v>
      </c>
      <c r="W516" s="634">
        <f t="array" ref="W516">_xlfn.XLOOKUP(U516, СПР.МОНТ[AWG], СПР.МОНТ[ГОСТ], "")</f>
        <v>0.05</v>
      </c>
      <c r="X516" s="632">
        <v>0.4</v>
      </c>
      <c r="Y516" s="632">
        <v>0.8</v>
      </c>
      <c r="Z516" s="632" t="s">
        <v>7586</v>
      </c>
      <c r="AA516" s="632">
        <v>1.5</v>
      </c>
      <c r="AB516" s="635" t="s">
        <v>7587</v>
      </c>
      <c r="AC516" s="664" t="s">
        <v>7588</v>
      </c>
      <c r="AD516" s="305"/>
      <c r="AE516" s="305"/>
      <c r="AF516" s="305"/>
      <c r="AG516" s="280"/>
      <c r="AH516" s="280"/>
      <c r="AI516" s="280"/>
      <c r="AJ516" s="280"/>
      <c r="AK516" s="280"/>
      <c r="AL516" s="280"/>
      <c r="AM516" s="280"/>
      <c r="AN516" s="280"/>
    </row>
    <row r="517">
      <c r="A517" s="622" t="s">
        <v>7047</v>
      </c>
      <c r="B517" s="623" t="s">
        <v>3885</v>
      </c>
      <c r="C517" s="637" t="s">
        <v>4150</v>
      </c>
      <c r="D517" s="625">
        <v>501330.0</v>
      </c>
      <c r="E517" s="625">
        <v>1.0</v>
      </c>
      <c r="F517" s="625" t="s">
        <v>3308</v>
      </c>
      <c r="G517" s="626" t="s">
        <v>7584</v>
      </c>
      <c r="H517" s="627"/>
      <c r="I517" s="622" t="s">
        <v>4208</v>
      </c>
      <c r="J517" s="627"/>
      <c r="K517" s="622" t="b">
        <v>1</v>
      </c>
      <c r="L517" s="622" t="b">
        <v>1</v>
      </c>
      <c r="M517" s="632" t="s">
        <v>4152</v>
      </c>
      <c r="N517" s="628"/>
      <c r="O517" s="629"/>
      <c r="P517" s="630" t="s">
        <v>9641</v>
      </c>
      <c r="Q517" s="622">
        <v>0.9</v>
      </c>
      <c r="R517" s="631">
        <v>3.4</v>
      </c>
      <c r="S517" s="632"/>
      <c r="T517" s="633">
        <v>32.0</v>
      </c>
      <c r="U517" s="633">
        <v>32.0</v>
      </c>
      <c r="V517" s="634">
        <f t="array" ref="V517">_xlfn.XLOOKUP(T517, СПР.МОНТ[AWG], СПР.МОНТ[ГОСТ], "")</f>
        <v>0.03</v>
      </c>
      <c r="W517" s="634">
        <f t="array" ref="W517">_xlfn.XLOOKUP(U517, СПР.МОНТ[AWG], СПР.МОНТ[ГОСТ], "")</f>
        <v>0.03</v>
      </c>
      <c r="X517" s="632">
        <v>0.4</v>
      </c>
      <c r="Y517" s="632">
        <v>0.8</v>
      </c>
      <c r="Z517" s="632" t="s">
        <v>7586</v>
      </c>
      <c r="AA517" s="632">
        <v>1.5</v>
      </c>
      <c r="AB517" s="635" t="s">
        <v>7587</v>
      </c>
      <c r="AC517" s="664" t="s">
        <v>7588</v>
      </c>
      <c r="AD517" s="305"/>
      <c r="AE517" s="305"/>
      <c r="AF517" s="305"/>
      <c r="AG517" s="280"/>
      <c r="AH517" s="280"/>
      <c r="AI517" s="280"/>
      <c r="AJ517" s="280"/>
      <c r="AK517" s="280"/>
      <c r="AL517" s="280"/>
      <c r="AM517" s="280"/>
      <c r="AN517" s="280"/>
    </row>
    <row r="518">
      <c r="A518" s="622" t="s">
        <v>7047</v>
      </c>
      <c r="B518" s="623" t="s">
        <v>3885</v>
      </c>
      <c r="C518" s="637" t="s">
        <v>4150</v>
      </c>
      <c r="D518" s="625">
        <v>501330.0</v>
      </c>
      <c r="E518" s="625">
        <v>1.0</v>
      </c>
      <c r="F518" s="625" t="s">
        <v>3308</v>
      </c>
      <c r="G518" s="626" t="s">
        <v>7594</v>
      </c>
      <c r="H518" s="627"/>
      <c r="I518" s="622" t="s">
        <v>4211</v>
      </c>
      <c r="J518" s="625"/>
      <c r="K518" s="622" t="b">
        <v>1</v>
      </c>
      <c r="L518" s="622" t="b">
        <v>1</v>
      </c>
      <c r="M518" s="632" t="s">
        <v>4152</v>
      </c>
      <c r="N518" s="628"/>
      <c r="O518" s="629"/>
      <c r="P518" s="630" t="s">
        <v>9529</v>
      </c>
      <c r="Q518" s="622">
        <v>1.0</v>
      </c>
      <c r="R518" s="631">
        <v>9.8</v>
      </c>
      <c r="S518" s="632"/>
      <c r="T518" s="633">
        <v>28.0</v>
      </c>
      <c r="U518" s="633">
        <v>28.0</v>
      </c>
      <c r="V518" s="634">
        <f t="array" ref="V518">_xlfn.XLOOKUP(T518, СПР.МОНТ[AWG], СПР.МОНТ[ГОСТ], "")</f>
        <v>0.08</v>
      </c>
      <c r="W518" s="634">
        <f t="array" ref="W518">_xlfn.XLOOKUP(U518, СПР.МОНТ[AWG], СПР.МОНТ[ГОСТ], "")</f>
        <v>0.08</v>
      </c>
      <c r="X518" s="632">
        <v>0.4</v>
      </c>
      <c r="Y518" s="632">
        <v>0.8</v>
      </c>
      <c r="Z518" s="632" t="s">
        <v>7522</v>
      </c>
      <c r="AA518" s="632">
        <v>1.5</v>
      </c>
      <c r="AB518" s="635" t="s">
        <v>7595</v>
      </c>
      <c r="AC518" s="664" t="s">
        <v>7588</v>
      </c>
      <c r="AD518" s="305"/>
      <c r="AE518" s="305"/>
      <c r="AF518" s="305"/>
      <c r="AG518" s="280"/>
      <c r="AH518" s="280"/>
      <c r="AI518" s="280"/>
      <c r="AJ518" s="280"/>
      <c r="AK518" s="280"/>
      <c r="AL518" s="280"/>
      <c r="AM518" s="280"/>
      <c r="AN518" s="280"/>
    </row>
    <row r="519">
      <c r="A519" s="622" t="s">
        <v>7047</v>
      </c>
      <c r="B519" s="623" t="s">
        <v>3885</v>
      </c>
      <c r="C519" s="637" t="s">
        <v>4150</v>
      </c>
      <c r="D519" s="625">
        <v>501330.0</v>
      </c>
      <c r="E519" s="625">
        <v>1.0</v>
      </c>
      <c r="F519" s="625" t="s">
        <v>3308</v>
      </c>
      <c r="G519" s="626" t="s">
        <v>7594</v>
      </c>
      <c r="H519" s="627"/>
      <c r="I519" s="622" t="s">
        <v>4211</v>
      </c>
      <c r="J519" s="627"/>
      <c r="K519" s="622" t="b">
        <v>1</v>
      </c>
      <c r="L519" s="622" t="b">
        <v>1</v>
      </c>
      <c r="M519" s="632" t="s">
        <v>4152</v>
      </c>
      <c r="N519" s="628"/>
      <c r="O519" s="629"/>
      <c r="P519" s="630" t="s">
        <v>9635</v>
      </c>
      <c r="Q519" s="622">
        <v>0.95</v>
      </c>
      <c r="R519" s="631">
        <v>4.9</v>
      </c>
      <c r="S519" s="632"/>
      <c r="T519" s="633">
        <v>30.0</v>
      </c>
      <c r="U519" s="633">
        <v>30.0</v>
      </c>
      <c r="V519" s="634">
        <f t="array" ref="V519">_xlfn.XLOOKUP(T519, СПР.МОНТ[AWG], СПР.МОНТ[ГОСТ], "")</f>
        <v>0.05</v>
      </c>
      <c r="W519" s="634">
        <f t="array" ref="W519">_xlfn.XLOOKUP(U519, СПР.МОНТ[AWG], СПР.МОНТ[ГОСТ], "")</f>
        <v>0.05</v>
      </c>
      <c r="X519" s="632">
        <v>0.4</v>
      </c>
      <c r="Y519" s="632">
        <v>0.8</v>
      </c>
      <c r="Z519" s="632" t="s">
        <v>7522</v>
      </c>
      <c r="AA519" s="632">
        <v>1.5</v>
      </c>
      <c r="AB519" s="635" t="s">
        <v>7595</v>
      </c>
      <c r="AC519" s="664" t="s">
        <v>7588</v>
      </c>
      <c r="AD519" s="305"/>
      <c r="AE519" s="305"/>
      <c r="AF519" s="305"/>
      <c r="AG519" s="280"/>
      <c r="AH519" s="280"/>
      <c r="AI519" s="280"/>
      <c r="AJ519" s="280"/>
      <c r="AK519" s="280"/>
      <c r="AL519" s="280"/>
      <c r="AM519" s="280"/>
      <c r="AN519" s="280"/>
    </row>
    <row r="520">
      <c r="A520" s="622" t="s">
        <v>7047</v>
      </c>
      <c r="B520" s="623" t="s">
        <v>3885</v>
      </c>
      <c r="C520" s="637" t="s">
        <v>4150</v>
      </c>
      <c r="D520" s="625">
        <v>501330.0</v>
      </c>
      <c r="E520" s="625">
        <v>1.0</v>
      </c>
      <c r="F520" s="625" t="s">
        <v>3308</v>
      </c>
      <c r="G520" s="626" t="s">
        <v>7594</v>
      </c>
      <c r="H520" s="627"/>
      <c r="I520" s="622" t="s">
        <v>4211</v>
      </c>
      <c r="J520" s="627"/>
      <c r="K520" s="622" t="b">
        <v>1</v>
      </c>
      <c r="L520" s="622" t="b">
        <v>1</v>
      </c>
      <c r="M520" s="632" t="s">
        <v>4152</v>
      </c>
      <c r="N520" s="628"/>
      <c r="O520" s="629"/>
      <c r="P520" s="630" t="s">
        <v>9641</v>
      </c>
      <c r="Q520" s="622">
        <v>0.9</v>
      </c>
      <c r="R520" s="631">
        <v>3.4</v>
      </c>
      <c r="S520" s="632"/>
      <c r="T520" s="633">
        <v>32.0</v>
      </c>
      <c r="U520" s="633">
        <v>32.0</v>
      </c>
      <c r="V520" s="634">
        <f t="array" ref="V520">_xlfn.XLOOKUP(T520, СПР.МОНТ[AWG], СПР.МОНТ[ГОСТ], "")</f>
        <v>0.03</v>
      </c>
      <c r="W520" s="634">
        <f t="array" ref="W520">_xlfn.XLOOKUP(U520, СПР.МОНТ[AWG], СПР.МОНТ[ГОСТ], "")</f>
        <v>0.03</v>
      </c>
      <c r="X520" s="632">
        <v>0.4</v>
      </c>
      <c r="Y520" s="632">
        <v>0.8</v>
      </c>
      <c r="Z520" s="632" t="s">
        <v>7522</v>
      </c>
      <c r="AA520" s="632">
        <v>1.5</v>
      </c>
      <c r="AB520" s="635" t="s">
        <v>7595</v>
      </c>
      <c r="AC520" s="664" t="s">
        <v>7588</v>
      </c>
      <c r="AD520" s="305"/>
      <c r="AE520" s="305"/>
      <c r="AF520" s="305"/>
      <c r="AG520" s="280"/>
      <c r="AH520" s="280"/>
      <c r="AI520" s="280"/>
      <c r="AJ520" s="280"/>
      <c r="AK520" s="280"/>
      <c r="AL520" s="280"/>
      <c r="AM520" s="280"/>
      <c r="AN520" s="280"/>
    </row>
    <row r="521">
      <c r="A521" s="622" t="s">
        <v>7047</v>
      </c>
      <c r="B521" s="623" t="s">
        <v>3885</v>
      </c>
      <c r="C521" s="637" t="s">
        <v>4150</v>
      </c>
      <c r="D521" s="625">
        <v>501330.0</v>
      </c>
      <c r="E521" s="625">
        <v>1.0</v>
      </c>
      <c r="F521" s="625" t="s">
        <v>3308</v>
      </c>
      <c r="G521" s="626" t="s">
        <v>7589</v>
      </c>
      <c r="H521" s="627"/>
      <c r="I521" s="622" t="s">
        <v>4208</v>
      </c>
      <c r="J521" s="625"/>
      <c r="K521" s="622" t="b">
        <v>1</v>
      </c>
      <c r="L521" s="622" t="b">
        <v>1</v>
      </c>
      <c r="M521" s="632" t="s">
        <v>4152</v>
      </c>
      <c r="N521" s="628"/>
      <c r="O521" s="629"/>
      <c r="P521" s="630" t="s">
        <v>9529</v>
      </c>
      <c r="Q521" s="622">
        <v>1.0</v>
      </c>
      <c r="R521" s="631">
        <v>9.8</v>
      </c>
      <c r="S521" s="632"/>
      <c r="T521" s="633">
        <v>28.0</v>
      </c>
      <c r="U521" s="633">
        <v>28.0</v>
      </c>
      <c r="V521" s="634">
        <f t="array" ref="V521">_xlfn.XLOOKUP(T521, СПР.МОНТ[AWG], СПР.МОНТ[ГОСТ], "")</f>
        <v>0.08</v>
      </c>
      <c r="W521" s="634">
        <f t="array" ref="W521">_xlfn.XLOOKUP(U521, СПР.МОНТ[AWG], СПР.МОНТ[ГОСТ], "")</f>
        <v>0.08</v>
      </c>
      <c r="X521" s="632">
        <v>0.4</v>
      </c>
      <c r="Y521" s="632">
        <v>0.8</v>
      </c>
      <c r="Z521" s="632" t="s">
        <v>7511</v>
      </c>
      <c r="AA521" s="632">
        <v>1.5</v>
      </c>
      <c r="AB521" s="635" t="s">
        <v>7590</v>
      </c>
      <c r="AC521" s="664" t="s">
        <v>7588</v>
      </c>
      <c r="AD521" s="305"/>
      <c r="AE521" s="305"/>
      <c r="AF521" s="305"/>
      <c r="AG521" s="280"/>
      <c r="AH521" s="280"/>
      <c r="AI521" s="280"/>
      <c r="AJ521" s="280"/>
      <c r="AK521" s="280"/>
      <c r="AL521" s="280"/>
      <c r="AM521" s="280"/>
      <c r="AN521" s="280"/>
    </row>
    <row r="522">
      <c r="A522" s="622" t="s">
        <v>7047</v>
      </c>
      <c r="B522" s="623" t="s">
        <v>3885</v>
      </c>
      <c r="C522" s="637" t="s">
        <v>4150</v>
      </c>
      <c r="D522" s="625">
        <v>501330.0</v>
      </c>
      <c r="E522" s="625">
        <v>1.0</v>
      </c>
      <c r="F522" s="625" t="s">
        <v>3308</v>
      </c>
      <c r="G522" s="626" t="s">
        <v>7589</v>
      </c>
      <c r="H522" s="627"/>
      <c r="I522" s="622" t="s">
        <v>4208</v>
      </c>
      <c r="J522" s="627"/>
      <c r="K522" s="622" t="b">
        <v>1</v>
      </c>
      <c r="L522" s="622" t="b">
        <v>1</v>
      </c>
      <c r="M522" s="632" t="s">
        <v>4152</v>
      </c>
      <c r="N522" s="628"/>
      <c r="O522" s="629"/>
      <c r="P522" s="630" t="s">
        <v>9635</v>
      </c>
      <c r="Q522" s="622">
        <v>0.95</v>
      </c>
      <c r="R522" s="631">
        <v>4.9</v>
      </c>
      <c r="S522" s="632"/>
      <c r="T522" s="633">
        <v>30.0</v>
      </c>
      <c r="U522" s="633">
        <v>30.0</v>
      </c>
      <c r="V522" s="634">
        <f t="array" ref="V522">_xlfn.XLOOKUP(T522, СПР.МОНТ[AWG], СПР.МОНТ[ГОСТ], "")</f>
        <v>0.05</v>
      </c>
      <c r="W522" s="634">
        <f t="array" ref="W522">_xlfn.XLOOKUP(U522, СПР.МОНТ[AWG], СПР.МОНТ[ГОСТ], "")</f>
        <v>0.05</v>
      </c>
      <c r="X522" s="632">
        <v>0.4</v>
      </c>
      <c r="Y522" s="632">
        <v>0.8</v>
      </c>
      <c r="Z522" s="632" t="s">
        <v>7511</v>
      </c>
      <c r="AA522" s="632">
        <v>1.5</v>
      </c>
      <c r="AB522" s="635" t="s">
        <v>7590</v>
      </c>
      <c r="AC522" s="664" t="s">
        <v>7588</v>
      </c>
      <c r="AD522" s="305"/>
      <c r="AE522" s="305"/>
      <c r="AF522" s="305"/>
      <c r="AG522" s="280"/>
      <c r="AH522" s="280"/>
      <c r="AI522" s="280"/>
      <c r="AJ522" s="280"/>
      <c r="AK522" s="280"/>
      <c r="AL522" s="280"/>
      <c r="AM522" s="280"/>
      <c r="AN522" s="280"/>
    </row>
    <row r="523">
      <c r="A523" s="622" t="s">
        <v>7047</v>
      </c>
      <c r="B523" s="623" t="s">
        <v>3885</v>
      </c>
      <c r="C523" s="637" t="s">
        <v>4150</v>
      </c>
      <c r="D523" s="625">
        <v>501330.0</v>
      </c>
      <c r="E523" s="625">
        <v>1.0</v>
      </c>
      <c r="F523" s="625" t="s">
        <v>3308</v>
      </c>
      <c r="G523" s="626" t="s">
        <v>7589</v>
      </c>
      <c r="H523" s="627"/>
      <c r="I523" s="622" t="s">
        <v>4208</v>
      </c>
      <c r="J523" s="627"/>
      <c r="K523" s="622" t="b">
        <v>1</v>
      </c>
      <c r="L523" s="622" t="b">
        <v>1</v>
      </c>
      <c r="M523" s="632" t="s">
        <v>4152</v>
      </c>
      <c r="N523" s="628"/>
      <c r="O523" s="629"/>
      <c r="P523" s="630" t="s">
        <v>9641</v>
      </c>
      <c r="Q523" s="622">
        <v>0.9</v>
      </c>
      <c r="R523" s="631">
        <v>3.4</v>
      </c>
      <c r="S523" s="632"/>
      <c r="T523" s="633">
        <v>32.0</v>
      </c>
      <c r="U523" s="633">
        <v>32.0</v>
      </c>
      <c r="V523" s="634">
        <f t="array" ref="V523">_xlfn.XLOOKUP(T523, СПР.МОНТ[AWG], СПР.МОНТ[ГОСТ], "")</f>
        <v>0.03</v>
      </c>
      <c r="W523" s="634">
        <f t="array" ref="W523">_xlfn.XLOOKUP(U523, СПР.МОНТ[AWG], СПР.МОНТ[ГОСТ], "")</f>
        <v>0.03</v>
      </c>
      <c r="X523" s="632">
        <v>0.4</v>
      </c>
      <c r="Y523" s="632">
        <v>0.8</v>
      </c>
      <c r="Z523" s="632" t="s">
        <v>7511</v>
      </c>
      <c r="AA523" s="632">
        <v>1.5</v>
      </c>
      <c r="AB523" s="635" t="s">
        <v>7590</v>
      </c>
      <c r="AC523" s="664" t="s">
        <v>7588</v>
      </c>
      <c r="AD523" s="305"/>
      <c r="AE523" s="305"/>
      <c r="AF523" s="305"/>
      <c r="AG523" s="280"/>
      <c r="AH523" s="280"/>
      <c r="AI523" s="280"/>
      <c r="AJ523" s="280"/>
      <c r="AK523" s="280"/>
      <c r="AL523" s="280"/>
      <c r="AM523" s="280"/>
      <c r="AN523" s="280"/>
    </row>
    <row r="524">
      <c r="A524" s="622" t="s">
        <v>7047</v>
      </c>
      <c r="B524" s="623" t="s">
        <v>3885</v>
      </c>
      <c r="C524" s="637" t="s">
        <v>4150</v>
      </c>
      <c r="D524" s="625">
        <v>501330.0</v>
      </c>
      <c r="E524" s="625">
        <v>1.0</v>
      </c>
      <c r="F524" s="625" t="s">
        <v>3308</v>
      </c>
      <c r="G524" s="626" t="s">
        <v>7591</v>
      </c>
      <c r="H524" s="627">
        <v>5.0133401E9</v>
      </c>
      <c r="I524" s="622" t="s">
        <v>4208</v>
      </c>
      <c r="J524" s="625"/>
      <c r="K524" s="622" t="b">
        <v>1</v>
      </c>
      <c r="L524" s="622" t="b">
        <v>1</v>
      </c>
      <c r="M524" s="632" t="s">
        <v>4152</v>
      </c>
      <c r="N524" s="628"/>
      <c r="O524" s="629"/>
      <c r="P524" s="630" t="s">
        <v>9529</v>
      </c>
      <c r="Q524" s="622">
        <v>1.0</v>
      </c>
      <c r="R524" s="631">
        <v>9.8</v>
      </c>
      <c r="S524" s="632"/>
      <c r="T524" s="633">
        <v>28.0</v>
      </c>
      <c r="U524" s="633">
        <v>28.0</v>
      </c>
      <c r="V524" s="634">
        <f t="array" ref="V524">_xlfn.XLOOKUP(T524, СПР.МОНТ[AWG], СПР.МОНТ[ГОСТ], "")</f>
        <v>0.08</v>
      </c>
      <c r="W524" s="634">
        <f t="array" ref="W524">_xlfn.XLOOKUP(U524, СПР.МОНТ[AWG], СПР.МОНТ[ГОСТ], "")</f>
        <v>0.08</v>
      </c>
      <c r="X524" s="632">
        <v>0.4</v>
      </c>
      <c r="Y524" s="632">
        <v>0.8</v>
      </c>
      <c r="Z524" s="632" t="s">
        <v>7223</v>
      </c>
      <c r="AA524" s="632">
        <v>1.5</v>
      </c>
      <c r="AB524" s="635" t="s">
        <v>7592</v>
      </c>
      <c r="AC524" s="664" t="s">
        <v>7593</v>
      </c>
      <c r="AD524" s="305"/>
      <c r="AE524" s="305"/>
      <c r="AF524" s="305"/>
      <c r="AG524" s="280"/>
      <c r="AH524" s="280"/>
      <c r="AI524" s="280"/>
      <c r="AJ524" s="280"/>
      <c r="AK524" s="280"/>
      <c r="AL524" s="280"/>
      <c r="AM524" s="280"/>
      <c r="AN524" s="280"/>
    </row>
    <row r="525">
      <c r="A525" s="622" t="s">
        <v>7047</v>
      </c>
      <c r="B525" s="623" t="s">
        <v>3885</v>
      </c>
      <c r="C525" s="637" t="s">
        <v>4150</v>
      </c>
      <c r="D525" s="625">
        <v>501330.0</v>
      </c>
      <c r="E525" s="625">
        <v>1.0</v>
      </c>
      <c r="F525" s="625" t="s">
        <v>3308</v>
      </c>
      <c r="G525" s="626" t="s">
        <v>7591</v>
      </c>
      <c r="H525" s="627">
        <v>5.0133401E9</v>
      </c>
      <c r="I525" s="622" t="s">
        <v>4208</v>
      </c>
      <c r="J525" s="627"/>
      <c r="K525" s="622" t="b">
        <v>1</v>
      </c>
      <c r="L525" s="622" t="b">
        <v>1</v>
      </c>
      <c r="M525" s="632" t="s">
        <v>4152</v>
      </c>
      <c r="N525" s="628"/>
      <c r="O525" s="629"/>
      <c r="P525" s="630" t="s">
        <v>9635</v>
      </c>
      <c r="Q525" s="622">
        <v>0.95</v>
      </c>
      <c r="R525" s="631">
        <v>4.9</v>
      </c>
      <c r="S525" s="632"/>
      <c r="T525" s="633">
        <v>30.0</v>
      </c>
      <c r="U525" s="633">
        <v>30.0</v>
      </c>
      <c r="V525" s="634">
        <f t="array" ref="V525">_xlfn.XLOOKUP(T525, СПР.МОНТ[AWG], СПР.МОНТ[ГОСТ], "")</f>
        <v>0.05</v>
      </c>
      <c r="W525" s="634">
        <f t="array" ref="W525">_xlfn.XLOOKUP(U525, СПР.МОНТ[AWG], СПР.МОНТ[ГОСТ], "")</f>
        <v>0.05</v>
      </c>
      <c r="X525" s="632">
        <v>0.4</v>
      </c>
      <c r="Y525" s="632">
        <v>0.8</v>
      </c>
      <c r="Z525" s="632" t="s">
        <v>7223</v>
      </c>
      <c r="AA525" s="632">
        <v>1.5</v>
      </c>
      <c r="AB525" s="635" t="s">
        <v>7592</v>
      </c>
      <c r="AC525" s="664" t="s">
        <v>7593</v>
      </c>
      <c r="AD525" s="305"/>
      <c r="AE525" s="305"/>
      <c r="AF525" s="305"/>
      <c r="AG525" s="280"/>
      <c r="AH525" s="280"/>
      <c r="AI525" s="280"/>
      <c r="AJ525" s="280"/>
      <c r="AK525" s="280"/>
      <c r="AL525" s="280"/>
      <c r="AM525" s="280"/>
      <c r="AN525" s="280"/>
    </row>
    <row r="526">
      <c r="A526" s="622" t="s">
        <v>7047</v>
      </c>
      <c r="B526" s="623" t="s">
        <v>3885</v>
      </c>
      <c r="C526" s="637" t="s">
        <v>4150</v>
      </c>
      <c r="D526" s="625">
        <v>501330.0</v>
      </c>
      <c r="E526" s="625">
        <v>1.0</v>
      </c>
      <c r="F526" s="625" t="s">
        <v>3308</v>
      </c>
      <c r="G526" s="626" t="s">
        <v>7591</v>
      </c>
      <c r="H526" s="627">
        <v>5.0133401E9</v>
      </c>
      <c r="I526" s="622" t="s">
        <v>4208</v>
      </c>
      <c r="J526" s="627"/>
      <c r="K526" s="622" t="b">
        <v>1</v>
      </c>
      <c r="L526" s="622" t="b">
        <v>1</v>
      </c>
      <c r="M526" s="632" t="s">
        <v>4152</v>
      </c>
      <c r="N526" s="628"/>
      <c r="O526" s="629"/>
      <c r="P526" s="630" t="s">
        <v>9641</v>
      </c>
      <c r="Q526" s="622">
        <v>0.9</v>
      </c>
      <c r="R526" s="631">
        <v>3.4</v>
      </c>
      <c r="S526" s="632"/>
      <c r="T526" s="633">
        <v>32.0</v>
      </c>
      <c r="U526" s="633">
        <v>32.0</v>
      </c>
      <c r="V526" s="634">
        <f t="array" ref="V526">_xlfn.XLOOKUP(T526, СПР.МОНТ[AWG], СПР.МОНТ[ГОСТ], "")</f>
        <v>0.03</v>
      </c>
      <c r="W526" s="634">
        <f t="array" ref="W526">_xlfn.XLOOKUP(U526, СПР.МОНТ[AWG], СПР.МОНТ[ГОСТ], "")</f>
        <v>0.03</v>
      </c>
      <c r="X526" s="632">
        <v>0.4</v>
      </c>
      <c r="Y526" s="632">
        <v>0.8</v>
      </c>
      <c r="Z526" s="632" t="s">
        <v>7223</v>
      </c>
      <c r="AA526" s="632">
        <v>1.5</v>
      </c>
      <c r="AB526" s="635" t="s">
        <v>7592</v>
      </c>
      <c r="AC526" s="664" t="s">
        <v>7593</v>
      </c>
      <c r="AD526" s="305"/>
      <c r="AE526" s="305"/>
      <c r="AF526" s="305"/>
      <c r="AG526" s="280"/>
      <c r="AH526" s="280"/>
      <c r="AI526" s="280"/>
      <c r="AJ526" s="280"/>
      <c r="AK526" s="280"/>
      <c r="AL526" s="280"/>
      <c r="AM526" s="280"/>
      <c r="AN526" s="280"/>
    </row>
    <row r="527">
      <c r="A527" s="622" t="s">
        <v>7047</v>
      </c>
      <c r="B527" s="623" t="s">
        <v>3885</v>
      </c>
      <c r="C527" s="637" t="s">
        <v>4150</v>
      </c>
      <c r="D527" s="625">
        <v>501939.0</v>
      </c>
      <c r="E527" s="625">
        <v>1.0</v>
      </c>
      <c r="F527" s="625" t="s">
        <v>3308</v>
      </c>
      <c r="G527" s="626" t="s">
        <v>7584</v>
      </c>
      <c r="H527" s="627"/>
      <c r="I527" s="622" t="s">
        <v>4208</v>
      </c>
      <c r="J527" s="625"/>
      <c r="K527" s="622" t="b">
        <v>1</v>
      </c>
      <c r="L527" s="622" t="b">
        <v>1</v>
      </c>
      <c r="M527" s="632" t="s">
        <v>4152</v>
      </c>
      <c r="N527" s="628"/>
      <c r="O527" s="629"/>
      <c r="P527" s="630" t="s">
        <v>9529</v>
      </c>
      <c r="Q527" s="622">
        <v>1.0</v>
      </c>
      <c r="R527" s="631">
        <v>9.8</v>
      </c>
      <c r="S527" s="632"/>
      <c r="T527" s="633">
        <v>28.0</v>
      </c>
      <c r="U527" s="633">
        <v>28.0</v>
      </c>
      <c r="V527" s="634">
        <f t="array" ref="V527">_xlfn.XLOOKUP(T527, СПР.МОНТ[AWG], СПР.МОНТ[ГОСТ], "")</f>
        <v>0.08</v>
      </c>
      <c r="W527" s="634">
        <f t="array" ref="W527">_xlfn.XLOOKUP(U527, СПР.МОНТ[AWG], СПР.МОНТ[ГОСТ], "")</f>
        <v>0.08</v>
      </c>
      <c r="X527" s="632">
        <v>0.4</v>
      </c>
      <c r="Y527" s="632">
        <v>0.8</v>
      </c>
      <c r="Z527" s="632" t="s">
        <v>7586</v>
      </c>
      <c r="AA527" s="632">
        <v>1.5</v>
      </c>
      <c r="AB527" s="635" t="s">
        <v>7587</v>
      </c>
      <c r="AC527" s="664" t="s">
        <v>7588</v>
      </c>
      <c r="AD527" s="305"/>
      <c r="AE527" s="305"/>
      <c r="AF527" s="305"/>
      <c r="AG527" s="280"/>
      <c r="AH527" s="280"/>
      <c r="AI527" s="280"/>
      <c r="AJ527" s="280"/>
      <c r="AK527" s="280"/>
      <c r="AL527" s="280"/>
      <c r="AM527" s="280"/>
      <c r="AN527" s="280"/>
    </row>
    <row r="528">
      <c r="A528" s="622" t="s">
        <v>7047</v>
      </c>
      <c r="B528" s="623" t="s">
        <v>3885</v>
      </c>
      <c r="C528" s="637" t="s">
        <v>4150</v>
      </c>
      <c r="D528" s="625">
        <v>501939.0</v>
      </c>
      <c r="E528" s="625">
        <v>1.0</v>
      </c>
      <c r="F528" s="625" t="s">
        <v>3308</v>
      </c>
      <c r="G528" s="626" t="s">
        <v>7584</v>
      </c>
      <c r="H528" s="627"/>
      <c r="I528" s="622" t="s">
        <v>4208</v>
      </c>
      <c r="J528" s="627"/>
      <c r="K528" s="622" t="b">
        <v>1</v>
      </c>
      <c r="L528" s="622" t="b">
        <v>1</v>
      </c>
      <c r="M528" s="632" t="s">
        <v>4152</v>
      </c>
      <c r="N528" s="628"/>
      <c r="O528" s="629"/>
      <c r="P528" s="630" t="s">
        <v>9635</v>
      </c>
      <c r="Q528" s="622">
        <v>0.95</v>
      </c>
      <c r="R528" s="631">
        <v>4.9</v>
      </c>
      <c r="S528" s="632"/>
      <c r="T528" s="633">
        <v>30.0</v>
      </c>
      <c r="U528" s="633">
        <v>30.0</v>
      </c>
      <c r="V528" s="634">
        <f t="array" ref="V528">_xlfn.XLOOKUP(T528, СПР.МОНТ[AWG], СПР.МОНТ[ГОСТ], "")</f>
        <v>0.05</v>
      </c>
      <c r="W528" s="634">
        <f t="array" ref="W528">_xlfn.XLOOKUP(U528, СПР.МОНТ[AWG], СПР.МОНТ[ГОСТ], "")</f>
        <v>0.05</v>
      </c>
      <c r="X528" s="632">
        <v>0.4</v>
      </c>
      <c r="Y528" s="632">
        <v>0.8</v>
      </c>
      <c r="Z528" s="632" t="s">
        <v>7586</v>
      </c>
      <c r="AA528" s="632">
        <v>1.5</v>
      </c>
      <c r="AB528" s="635" t="s">
        <v>7587</v>
      </c>
      <c r="AC528" s="664" t="s">
        <v>7588</v>
      </c>
      <c r="AD528" s="305"/>
      <c r="AE528" s="305"/>
      <c r="AF528" s="305"/>
      <c r="AG528" s="280"/>
      <c r="AH528" s="280"/>
      <c r="AI528" s="280"/>
      <c r="AJ528" s="280"/>
      <c r="AK528" s="280"/>
      <c r="AL528" s="280"/>
      <c r="AM528" s="280"/>
      <c r="AN528" s="280"/>
    </row>
    <row r="529">
      <c r="A529" s="622" t="s">
        <v>7047</v>
      </c>
      <c r="B529" s="623" t="s">
        <v>3885</v>
      </c>
      <c r="C529" s="637" t="s">
        <v>4150</v>
      </c>
      <c r="D529" s="625">
        <v>501939.0</v>
      </c>
      <c r="E529" s="625">
        <v>1.0</v>
      </c>
      <c r="F529" s="625" t="s">
        <v>3308</v>
      </c>
      <c r="G529" s="626" t="s">
        <v>7584</v>
      </c>
      <c r="H529" s="627"/>
      <c r="I529" s="622" t="s">
        <v>4208</v>
      </c>
      <c r="J529" s="627"/>
      <c r="K529" s="622" t="b">
        <v>1</v>
      </c>
      <c r="L529" s="622" t="b">
        <v>1</v>
      </c>
      <c r="M529" s="632" t="s">
        <v>4152</v>
      </c>
      <c r="N529" s="628"/>
      <c r="O529" s="629"/>
      <c r="P529" s="630" t="s">
        <v>9641</v>
      </c>
      <c r="Q529" s="622">
        <v>0.9</v>
      </c>
      <c r="R529" s="631">
        <v>3.4</v>
      </c>
      <c r="S529" s="632"/>
      <c r="T529" s="633">
        <v>32.0</v>
      </c>
      <c r="U529" s="633">
        <v>32.0</v>
      </c>
      <c r="V529" s="634">
        <f t="array" ref="V529">_xlfn.XLOOKUP(T529, СПР.МОНТ[AWG], СПР.МОНТ[ГОСТ], "")</f>
        <v>0.03</v>
      </c>
      <c r="W529" s="634">
        <f t="array" ref="W529">_xlfn.XLOOKUP(U529, СПР.МОНТ[AWG], СПР.МОНТ[ГОСТ], "")</f>
        <v>0.03</v>
      </c>
      <c r="X529" s="632">
        <v>0.4</v>
      </c>
      <c r="Y529" s="632">
        <v>0.8</v>
      </c>
      <c r="Z529" s="632" t="s">
        <v>7586</v>
      </c>
      <c r="AA529" s="632">
        <v>1.5</v>
      </c>
      <c r="AB529" s="635" t="s">
        <v>7587</v>
      </c>
      <c r="AC529" s="664" t="s">
        <v>7588</v>
      </c>
      <c r="AD529" s="305"/>
      <c r="AE529" s="305"/>
      <c r="AF529" s="305"/>
      <c r="AG529" s="280"/>
      <c r="AH529" s="280"/>
      <c r="AI529" s="280"/>
      <c r="AJ529" s="280"/>
      <c r="AK529" s="280"/>
      <c r="AL529" s="280"/>
      <c r="AM529" s="280"/>
      <c r="AN529" s="280"/>
    </row>
    <row r="530">
      <c r="A530" s="622" t="s">
        <v>7047</v>
      </c>
      <c r="B530" s="623" t="s">
        <v>3885</v>
      </c>
      <c r="C530" s="637" t="s">
        <v>4150</v>
      </c>
      <c r="D530" s="625">
        <v>501939.0</v>
      </c>
      <c r="E530" s="625">
        <v>1.0</v>
      </c>
      <c r="F530" s="625" t="s">
        <v>3308</v>
      </c>
      <c r="G530" s="626" t="s">
        <v>7594</v>
      </c>
      <c r="H530" s="627"/>
      <c r="I530" s="622" t="s">
        <v>4211</v>
      </c>
      <c r="J530" s="625"/>
      <c r="K530" s="622" t="b">
        <v>1</v>
      </c>
      <c r="L530" s="622" t="b">
        <v>1</v>
      </c>
      <c r="M530" s="632" t="s">
        <v>4152</v>
      </c>
      <c r="N530" s="628"/>
      <c r="O530" s="629"/>
      <c r="P530" s="630" t="s">
        <v>9529</v>
      </c>
      <c r="Q530" s="622">
        <v>1.0</v>
      </c>
      <c r="R530" s="631">
        <v>9.8</v>
      </c>
      <c r="S530" s="632"/>
      <c r="T530" s="633">
        <v>28.0</v>
      </c>
      <c r="U530" s="633">
        <v>28.0</v>
      </c>
      <c r="V530" s="634">
        <f t="array" ref="V530">_xlfn.XLOOKUP(T530, СПР.МОНТ[AWG], СПР.МОНТ[ГОСТ], "")</f>
        <v>0.08</v>
      </c>
      <c r="W530" s="634">
        <f t="array" ref="W530">_xlfn.XLOOKUP(U530, СПР.МОНТ[AWG], СПР.МОНТ[ГОСТ], "")</f>
        <v>0.08</v>
      </c>
      <c r="X530" s="632">
        <v>0.4</v>
      </c>
      <c r="Y530" s="632">
        <v>0.8</v>
      </c>
      <c r="Z530" s="632" t="s">
        <v>7522</v>
      </c>
      <c r="AA530" s="632">
        <v>1.5</v>
      </c>
      <c r="AB530" s="635" t="s">
        <v>7595</v>
      </c>
      <c r="AC530" s="664" t="s">
        <v>7588</v>
      </c>
      <c r="AD530" s="305"/>
      <c r="AE530" s="305"/>
      <c r="AF530" s="305"/>
      <c r="AG530" s="280"/>
      <c r="AH530" s="280"/>
      <c r="AI530" s="280"/>
      <c r="AJ530" s="280"/>
      <c r="AK530" s="280"/>
      <c r="AL530" s="280"/>
      <c r="AM530" s="280"/>
      <c r="AN530" s="280"/>
    </row>
    <row r="531">
      <c r="A531" s="622" t="s">
        <v>7047</v>
      </c>
      <c r="B531" s="623" t="s">
        <v>3885</v>
      </c>
      <c r="C531" s="637" t="s">
        <v>4150</v>
      </c>
      <c r="D531" s="625">
        <v>501939.0</v>
      </c>
      <c r="E531" s="625">
        <v>1.0</v>
      </c>
      <c r="F531" s="625" t="s">
        <v>3308</v>
      </c>
      <c r="G531" s="626" t="s">
        <v>7594</v>
      </c>
      <c r="H531" s="627"/>
      <c r="I531" s="622" t="s">
        <v>4211</v>
      </c>
      <c r="J531" s="627"/>
      <c r="K531" s="622" t="b">
        <v>1</v>
      </c>
      <c r="L531" s="622" t="b">
        <v>1</v>
      </c>
      <c r="M531" s="632" t="s">
        <v>4152</v>
      </c>
      <c r="N531" s="628"/>
      <c r="O531" s="629"/>
      <c r="P531" s="630" t="s">
        <v>9635</v>
      </c>
      <c r="Q531" s="622">
        <v>0.95</v>
      </c>
      <c r="R531" s="631">
        <v>4.9</v>
      </c>
      <c r="S531" s="632"/>
      <c r="T531" s="633">
        <v>30.0</v>
      </c>
      <c r="U531" s="633">
        <v>30.0</v>
      </c>
      <c r="V531" s="634">
        <f t="array" ref="V531">_xlfn.XLOOKUP(T531, СПР.МОНТ[AWG], СПР.МОНТ[ГОСТ], "")</f>
        <v>0.05</v>
      </c>
      <c r="W531" s="634">
        <f t="array" ref="W531">_xlfn.XLOOKUP(U531, СПР.МОНТ[AWG], СПР.МОНТ[ГОСТ], "")</f>
        <v>0.05</v>
      </c>
      <c r="X531" s="632">
        <v>0.4</v>
      </c>
      <c r="Y531" s="632">
        <v>0.8</v>
      </c>
      <c r="Z531" s="632" t="s">
        <v>7522</v>
      </c>
      <c r="AA531" s="632">
        <v>1.5</v>
      </c>
      <c r="AB531" s="635" t="s">
        <v>7595</v>
      </c>
      <c r="AC531" s="664" t="s">
        <v>7588</v>
      </c>
      <c r="AD531" s="305"/>
      <c r="AE531" s="305"/>
      <c r="AF531" s="305"/>
      <c r="AG531" s="280"/>
      <c r="AH531" s="280"/>
      <c r="AI531" s="280"/>
      <c r="AJ531" s="280"/>
      <c r="AK531" s="280"/>
      <c r="AL531" s="280"/>
      <c r="AM531" s="280"/>
      <c r="AN531" s="280"/>
    </row>
    <row r="532">
      <c r="A532" s="622" t="s">
        <v>7047</v>
      </c>
      <c r="B532" s="623" t="s">
        <v>3885</v>
      </c>
      <c r="C532" s="637" t="s">
        <v>4150</v>
      </c>
      <c r="D532" s="625">
        <v>501939.0</v>
      </c>
      <c r="E532" s="625">
        <v>1.0</v>
      </c>
      <c r="F532" s="625" t="s">
        <v>3308</v>
      </c>
      <c r="G532" s="626" t="s">
        <v>7594</v>
      </c>
      <c r="H532" s="627"/>
      <c r="I532" s="622" t="s">
        <v>4211</v>
      </c>
      <c r="J532" s="627"/>
      <c r="K532" s="622" t="b">
        <v>1</v>
      </c>
      <c r="L532" s="622" t="b">
        <v>1</v>
      </c>
      <c r="M532" s="632" t="s">
        <v>4152</v>
      </c>
      <c r="N532" s="628"/>
      <c r="O532" s="629"/>
      <c r="P532" s="630" t="s">
        <v>9641</v>
      </c>
      <c r="Q532" s="622">
        <v>0.9</v>
      </c>
      <c r="R532" s="631">
        <v>3.4</v>
      </c>
      <c r="S532" s="632"/>
      <c r="T532" s="633">
        <v>32.0</v>
      </c>
      <c r="U532" s="633">
        <v>32.0</v>
      </c>
      <c r="V532" s="634">
        <f t="array" ref="V532">_xlfn.XLOOKUP(T532, СПР.МОНТ[AWG], СПР.МОНТ[ГОСТ], "")</f>
        <v>0.03</v>
      </c>
      <c r="W532" s="634">
        <f t="array" ref="W532">_xlfn.XLOOKUP(U532, СПР.МОНТ[AWG], СПР.МОНТ[ГОСТ], "")</f>
        <v>0.03</v>
      </c>
      <c r="X532" s="632">
        <v>0.4</v>
      </c>
      <c r="Y532" s="632">
        <v>0.8</v>
      </c>
      <c r="Z532" s="632" t="s">
        <v>7522</v>
      </c>
      <c r="AA532" s="632">
        <v>1.5</v>
      </c>
      <c r="AB532" s="635" t="s">
        <v>7595</v>
      </c>
      <c r="AC532" s="664" t="s">
        <v>7588</v>
      </c>
      <c r="AD532" s="305"/>
      <c r="AE532" s="305"/>
      <c r="AF532" s="305"/>
      <c r="AG532" s="280"/>
      <c r="AH532" s="280"/>
      <c r="AI532" s="280"/>
      <c r="AJ532" s="280"/>
      <c r="AK532" s="280"/>
      <c r="AL532" s="280"/>
      <c r="AM532" s="280"/>
      <c r="AN532" s="280"/>
    </row>
    <row r="533">
      <c r="A533" s="622" t="s">
        <v>7047</v>
      </c>
      <c r="B533" s="623" t="s">
        <v>3885</v>
      </c>
      <c r="C533" s="637" t="s">
        <v>4150</v>
      </c>
      <c r="D533" s="625">
        <v>501939.0</v>
      </c>
      <c r="E533" s="625">
        <v>1.0</v>
      </c>
      <c r="F533" s="625" t="s">
        <v>3308</v>
      </c>
      <c r="G533" s="626" t="s">
        <v>7589</v>
      </c>
      <c r="H533" s="627"/>
      <c r="I533" s="622" t="s">
        <v>4208</v>
      </c>
      <c r="J533" s="625"/>
      <c r="K533" s="622" t="b">
        <v>1</v>
      </c>
      <c r="L533" s="622" t="b">
        <v>1</v>
      </c>
      <c r="M533" s="632" t="s">
        <v>4152</v>
      </c>
      <c r="N533" s="628"/>
      <c r="O533" s="629"/>
      <c r="P533" s="630" t="s">
        <v>9529</v>
      </c>
      <c r="Q533" s="622">
        <v>1.0</v>
      </c>
      <c r="R533" s="631">
        <v>9.8</v>
      </c>
      <c r="S533" s="632"/>
      <c r="T533" s="633">
        <v>28.0</v>
      </c>
      <c r="U533" s="633">
        <v>28.0</v>
      </c>
      <c r="V533" s="634">
        <f t="array" ref="V533">_xlfn.XLOOKUP(T533, СПР.МОНТ[AWG], СПР.МОНТ[ГОСТ], "")</f>
        <v>0.08</v>
      </c>
      <c r="W533" s="634">
        <f t="array" ref="W533">_xlfn.XLOOKUP(U533, СПР.МОНТ[AWG], СПР.МОНТ[ГОСТ], "")</f>
        <v>0.08</v>
      </c>
      <c r="X533" s="632">
        <v>0.4</v>
      </c>
      <c r="Y533" s="632">
        <v>0.8</v>
      </c>
      <c r="Z533" s="632" t="s">
        <v>7511</v>
      </c>
      <c r="AA533" s="632">
        <v>1.5</v>
      </c>
      <c r="AB533" s="635" t="s">
        <v>7590</v>
      </c>
      <c r="AC533" s="664" t="s">
        <v>7588</v>
      </c>
      <c r="AD533" s="305"/>
      <c r="AE533" s="305"/>
      <c r="AF533" s="305"/>
      <c r="AG533" s="280"/>
      <c r="AH533" s="280"/>
      <c r="AI533" s="280"/>
      <c r="AJ533" s="280"/>
      <c r="AK533" s="280"/>
      <c r="AL533" s="280"/>
      <c r="AM533" s="280"/>
      <c r="AN533" s="280"/>
    </row>
    <row r="534">
      <c r="A534" s="622" t="s">
        <v>7047</v>
      </c>
      <c r="B534" s="623" t="s">
        <v>3885</v>
      </c>
      <c r="C534" s="637" t="s">
        <v>4150</v>
      </c>
      <c r="D534" s="625">
        <v>501939.0</v>
      </c>
      <c r="E534" s="625">
        <v>1.0</v>
      </c>
      <c r="F534" s="625" t="s">
        <v>3308</v>
      </c>
      <c r="G534" s="626" t="s">
        <v>7589</v>
      </c>
      <c r="H534" s="627"/>
      <c r="I534" s="622" t="s">
        <v>4208</v>
      </c>
      <c r="J534" s="627"/>
      <c r="K534" s="622" t="b">
        <v>1</v>
      </c>
      <c r="L534" s="622" t="b">
        <v>1</v>
      </c>
      <c r="M534" s="632" t="s">
        <v>4152</v>
      </c>
      <c r="N534" s="628"/>
      <c r="O534" s="629"/>
      <c r="P534" s="630" t="s">
        <v>9635</v>
      </c>
      <c r="Q534" s="622">
        <v>0.95</v>
      </c>
      <c r="R534" s="631">
        <v>4.9</v>
      </c>
      <c r="S534" s="632"/>
      <c r="T534" s="633">
        <v>30.0</v>
      </c>
      <c r="U534" s="633">
        <v>30.0</v>
      </c>
      <c r="V534" s="634">
        <f t="array" ref="V534">_xlfn.XLOOKUP(T534, СПР.МОНТ[AWG], СПР.МОНТ[ГОСТ], "")</f>
        <v>0.05</v>
      </c>
      <c r="W534" s="634">
        <f t="array" ref="W534">_xlfn.XLOOKUP(U534, СПР.МОНТ[AWG], СПР.МОНТ[ГОСТ], "")</f>
        <v>0.05</v>
      </c>
      <c r="X534" s="632">
        <v>0.4</v>
      </c>
      <c r="Y534" s="632">
        <v>0.8</v>
      </c>
      <c r="Z534" s="632" t="s">
        <v>7511</v>
      </c>
      <c r="AA534" s="632">
        <v>1.5</v>
      </c>
      <c r="AB534" s="635" t="s">
        <v>7590</v>
      </c>
      <c r="AC534" s="664" t="s">
        <v>7588</v>
      </c>
      <c r="AD534" s="305"/>
      <c r="AE534" s="305"/>
      <c r="AF534" s="305"/>
      <c r="AG534" s="280"/>
      <c r="AH534" s="280"/>
      <c r="AI534" s="280"/>
      <c r="AJ534" s="280"/>
      <c r="AK534" s="280"/>
      <c r="AL534" s="280"/>
      <c r="AM534" s="280"/>
      <c r="AN534" s="280"/>
    </row>
    <row r="535">
      <c r="A535" s="622" t="s">
        <v>7047</v>
      </c>
      <c r="B535" s="623" t="s">
        <v>3885</v>
      </c>
      <c r="C535" s="637" t="s">
        <v>4150</v>
      </c>
      <c r="D535" s="625">
        <v>501939.0</v>
      </c>
      <c r="E535" s="625">
        <v>1.0</v>
      </c>
      <c r="F535" s="625" t="s">
        <v>3308</v>
      </c>
      <c r="G535" s="626" t="s">
        <v>7589</v>
      </c>
      <c r="H535" s="627"/>
      <c r="I535" s="622" t="s">
        <v>4208</v>
      </c>
      <c r="J535" s="627"/>
      <c r="K535" s="622" t="b">
        <v>1</v>
      </c>
      <c r="L535" s="622" t="b">
        <v>1</v>
      </c>
      <c r="M535" s="632" t="s">
        <v>4152</v>
      </c>
      <c r="N535" s="628"/>
      <c r="O535" s="629"/>
      <c r="P535" s="630" t="s">
        <v>9641</v>
      </c>
      <c r="Q535" s="622">
        <v>0.9</v>
      </c>
      <c r="R535" s="631">
        <v>3.4</v>
      </c>
      <c r="S535" s="632"/>
      <c r="T535" s="633">
        <v>32.0</v>
      </c>
      <c r="U535" s="633">
        <v>32.0</v>
      </c>
      <c r="V535" s="634">
        <f t="array" ref="V535">_xlfn.XLOOKUP(T535, СПР.МОНТ[AWG], СПР.МОНТ[ГОСТ], "")</f>
        <v>0.03</v>
      </c>
      <c r="W535" s="634">
        <f t="array" ref="W535">_xlfn.XLOOKUP(U535, СПР.МОНТ[AWG], СПР.МОНТ[ГОСТ], "")</f>
        <v>0.03</v>
      </c>
      <c r="X535" s="632">
        <v>0.4</v>
      </c>
      <c r="Y535" s="632">
        <v>0.8</v>
      </c>
      <c r="Z535" s="632" t="s">
        <v>7511</v>
      </c>
      <c r="AA535" s="632">
        <v>1.5</v>
      </c>
      <c r="AB535" s="635" t="s">
        <v>7590</v>
      </c>
      <c r="AC535" s="664" t="s">
        <v>7588</v>
      </c>
      <c r="AD535" s="305"/>
      <c r="AE535" s="305"/>
      <c r="AF535" s="305"/>
      <c r="AG535" s="280"/>
      <c r="AH535" s="280"/>
      <c r="AI535" s="280"/>
      <c r="AJ535" s="280"/>
      <c r="AK535" s="280"/>
      <c r="AL535" s="280"/>
      <c r="AM535" s="280"/>
      <c r="AN535" s="280"/>
    </row>
    <row r="536">
      <c r="A536" s="622" t="s">
        <v>7047</v>
      </c>
      <c r="B536" s="623" t="s">
        <v>3885</v>
      </c>
      <c r="C536" s="637" t="s">
        <v>4150</v>
      </c>
      <c r="D536" s="625">
        <v>501939.0</v>
      </c>
      <c r="E536" s="625">
        <v>1.0</v>
      </c>
      <c r="F536" s="625" t="s">
        <v>3308</v>
      </c>
      <c r="G536" s="626" t="s">
        <v>7591</v>
      </c>
      <c r="H536" s="627">
        <v>5.0133401E9</v>
      </c>
      <c r="I536" s="622" t="s">
        <v>4208</v>
      </c>
      <c r="J536" s="625"/>
      <c r="K536" s="622" t="b">
        <v>1</v>
      </c>
      <c r="L536" s="622" t="b">
        <v>1</v>
      </c>
      <c r="M536" s="632" t="s">
        <v>4152</v>
      </c>
      <c r="N536" s="628"/>
      <c r="O536" s="629"/>
      <c r="P536" s="630" t="s">
        <v>9529</v>
      </c>
      <c r="Q536" s="622">
        <v>1.0</v>
      </c>
      <c r="R536" s="631">
        <v>9.8</v>
      </c>
      <c r="S536" s="632"/>
      <c r="T536" s="633">
        <v>28.0</v>
      </c>
      <c r="U536" s="633">
        <v>28.0</v>
      </c>
      <c r="V536" s="634">
        <f t="array" ref="V536">_xlfn.XLOOKUP(T536, СПР.МОНТ[AWG], СПР.МОНТ[ГОСТ], "")</f>
        <v>0.08</v>
      </c>
      <c r="W536" s="634">
        <f t="array" ref="W536">_xlfn.XLOOKUP(U536, СПР.МОНТ[AWG], СПР.МОНТ[ГОСТ], "")</f>
        <v>0.08</v>
      </c>
      <c r="X536" s="632">
        <v>0.4</v>
      </c>
      <c r="Y536" s="632">
        <v>0.8</v>
      </c>
      <c r="Z536" s="632" t="s">
        <v>7223</v>
      </c>
      <c r="AA536" s="632">
        <v>1.5</v>
      </c>
      <c r="AB536" s="635" t="s">
        <v>7592</v>
      </c>
      <c r="AC536" s="664" t="s">
        <v>7593</v>
      </c>
      <c r="AD536" s="305"/>
      <c r="AE536" s="305"/>
      <c r="AF536" s="305"/>
      <c r="AG536" s="280"/>
      <c r="AH536" s="280"/>
      <c r="AI536" s="280"/>
      <c r="AJ536" s="280"/>
      <c r="AK536" s="280"/>
      <c r="AL536" s="280"/>
      <c r="AM536" s="280"/>
      <c r="AN536" s="280"/>
    </row>
    <row r="537">
      <c r="A537" s="622" t="s">
        <v>7047</v>
      </c>
      <c r="B537" s="623" t="s">
        <v>3885</v>
      </c>
      <c r="C537" s="637" t="s">
        <v>4150</v>
      </c>
      <c r="D537" s="625">
        <v>501939.0</v>
      </c>
      <c r="E537" s="625">
        <v>1.0</v>
      </c>
      <c r="F537" s="625" t="s">
        <v>3308</v>
      </c>
      <c r="G537" s="626" t="s">
        <v>7591</v>
      </c>
      <c r="H537" s="627">
        <v>5.0133401E9</v>
      </c>
      <c r="I537" s="622" t="s">
        <v>4208</v>
      </c>
      <c r="J537" s="627"/>
      <c r="K537" s="622" t="b">
        <v>1</v>
      </c>
      <c r="L537" s="622" t="b">
        <v>1</v>
      </c>
      <c r="M537" s="632" t="s">
        <v>4152</v>
      </c>
      <c r="N537" s="628"/>
      <c r="O537" s="629"/>
      <c r="P537" s="630" t="s">
        <v>9635</v>
      </c>
      <c r="Q537" s="622">
        <v>0.95</v>
      </c>
      <c r="R537" s="631">
        <v>4.9</v>
      </c>
      <c r="S537" s="632"/>
      <c r="T537" s="633">
        <v>30.0</v>
      </c>
      <c r="U537" s="633">
        <v>30.0</v>
      </c>
      <c r="V537" s="634">
        <f t="array" ref="V537">_xlfn.XLOOKUP(T537, СПР.МОНТ[AWG], СПР.МОНТ[ГОСТ], "")</f>
        <v>0.05</v>
      </c>
      <c r="W537" s="634">
        <f t="array" ref="W537">_xlfn.XLOOKUP(U537, СПР.МОНТ[AWG], СПР.МОНТ[ГОСТ], "")</f>
        <v>0.05</v>
      </c>
      <c r="X537" s="632">
        <v>0.4</v>
      </c>
      <c r="Y537" s="632">
        <v>0.8</v>
      </c>
      <c r="Z537" s="632" t="s">
        <v>7223</v>
      </c>
      <c r="AA537" s="632">
        <v>1.5</v>
      </c>
      <c r="AB537" s="635" t="s">
        <v>7592</v>
      </c>
      <c r="AC537" s="664" t="s">
        <v>7593</v>
      </c>
      <c r="AD537" s="305"/>
      <c r="AE537" s="305"/>
      <c r="AF537" s="305"/>
      <c r="AG537" s="280"/>
      <c r="AH537" s="280"/>
      <c r="AI537" s="280"/>
      <c r="AJ537" s="280"/>
      <c r="AK537" s="280"/>
      <c r="AL537" s="280"/>
      <c r="AM537" s="280"/>
      <c r="AN537" s="280"/>
    </row>
    <row r="538">
      <c r="A538" s="622" t="s">
        <v>7047</v>
      </c>
      <c r="B538" s="623" t="s">
        <v>3885</v>
      </c>
      <c r="C538" s="637" t="s">
        <v>4150</v>
      </c>
      <c r="D538" s="625">
        <v>501939.0</v>
      </c>
      <c r="E538" s="625">
        <v>1.0</v>
      </c>
      <c r="F538" s="625" t="s">
        <v>3308</v>
      </c>
      <c r="G538" s="626" t="s">
        <v>7591</v>
      </c>
      <c r="H538" s="627">
        <v>5.0133401E9</v>
      </c>
      <c r="I538" s="622" t="s">
        <v>4208</v>
      </c>
      <c r="J538" s="627"/>
      <c r="K538" s="622" t="b">
        <v>1</v>
      </c>
      <c r="L538" s="622" t="b">
        <v>1</v>
      </c>
      <c r="M538" s="632" t="s">
        <v>4152</v>
      </c>
      <c r="N538" s="628"/>
      <c r="O538" s="629"/>
      <c r="P538" s="630" t="s">
        <v>9641</v>
      </c>
      <c r="Q538" s="622">
        <v>0.9</v>
      </c>
      <c r="R538" s="631">
        <v>3.4</v>
      </c>
      <c r="S538" s="632"/>
      <c r="T538" s="633">
        <v>32.0</v>
      </c>
      <c r="U538" s="633">
        <v>32.0</v>
      </c>
      <c r="V538" s="634">
        <f t="array" ref="V538">_xlfn.XLOOKUP(T538, СПР.МОНТ[AWG], СПР.МОНТ[ГОСТ], "")</f>
        <v>0.03</v>
      </c>
      <c r="W538" s="634">
        <f t="array" ref="W538">_xlfn.XLOOKUP(U538, СПР.МОНТ[AWG], СПР.МОНТ[ГОСТ], "")</f>
        <v>0.03</v>
      </c>
      <c r="X538" s="632">
        <v>0.4</v>
      </c>
      <c r="Y538" s="632">
        <v>0.8</v>
      </c>
      <c r="Z538" s="632" t="s">
        <v>7223</v>
      </c>
      <c r="AA538" s="632">
        <v>1.5</v>
      </c>
      <c r="AB538" s="635" t="s">
        <v>7592</v>
      </c>
      <c r="AC538" s="664" t="s">
        <v>7593</v>
      </c>
      <c r="AD538" s="305"/>
      <c r="AE538" s="305"/>
      <c r="AF538" s="305"/>
      <c r="AG538" s="280"/>
      <c r="AH538" s="280"/>
      <c r="AI538" s="280"/>
      <c r="AJ538" s="280"/>
      <c r="AK538" s="280"/>
      <c r="AL538" s="280"/>
      <c r="AM538" s="280"/>
      <c r="AN538" s="280"/>
    </row>
    <row r="539">
      <c r="A539" s="622" t="s">
        <v>7047</v>
      </c>
      <c r="B539" s="623" t="s">
        <v>3885</v>
      </c>
      <c r="C539" s="624" t="s">
        <v>4156</v>
      </c>
      <c r="D539" s="625">
        <v>503765.0</v>
      </c>
      <c r="E539" s="625">
        <v>1.0</v>
      </c>
      <c r="F539" s="625" t="s">
        <v>3308</v>
      </c>
      <c r="G539" s="626" t="s">
        <v>7935</v>
      </c>
      <c r="H539" s="627"/>
      <c r="I539" s="625"/>
      <c r="J539" s="625"/>
      <c r="K539" s="625"/>
      <c r="L539" s="625"/>
      <c r="M539" s="632" t="s">
        <v>4179</v>
      </c>
      <c r="N539" s="628"/>
      <c r="O539" s="629"/>
      <c r="P539" s="630" t="s">
        <v>9639</v>
      </c>
      <c r="Q539" s="622">
        <v>0.9</v>
      </c>
      <c r="R539" s="631">
        <v>9.8</v>
      </c>
      <c r="S539" s="632"/>
      <c r="T539" s="633">
        <v>28.0</v>
      </c>
      <c r="U539" s="633">
        <v>28.0</v>
      </c>
      <c r="V539" s="634">
        <f t="array" ref="V539">_xlfn.XLOOKUP(T539, СПР.МОНТ[AWG], СПР.МОНТ[ГОСТ], "")</f>
        <v>0.08</v>
      </c>
      <c r="W539" s="634">
        <f t="array" ref="W539">_xlfn.XLOOKUP(U539, СПР.МОНТ[AWG], СПР.МОНТ[ГОСТ], "")</f>
        <v>0.08</v>
      </c>
      <c r="X539" s="632">
        <v>0.5</v>
      </c>
      <c r="Y539" s="632">
        <v>0.7</v>
      </c>
      <c r="Z539" s="632" t="s">
        <v>7424</v>
      </c>
      <c r="AA539" s="632">
        <v>1.5</v>
      </c>
      <c r="AB539" s="635" t="s">
        <v>7937</v>
      </c>
      <c r="AC539" s="636" t="s">
        <v>7938</v>
      </c>
      <c r="AD539" s="305"/>
      <c r="AE539" s="305"/>
      <c r="AF539" s="305"/>
    </row>
    <row r="540">
      <c r="A540" s="622" t="s">
        <v>7047</v>
      </c>
      <c r="B540" s="623" t="s">
        <v>3885</v>
      </c>
      <c r="C540" s="624" t="s">
        <v>4156</v>
      </c>
      <c r="D540" s="625">
        <v>503765.0</v>
      </c>
      <c r="E540" s="625">
        <v>1.0</v>
      </c>
      <c r="F540" s="625" t="s">
        <v>3308</v>
      </c>
      <c r="G540" s="626" t="s">
        <v>7935</v>
      </c>
      <c r="H540" s="627"/>
      <c r="I540" s="625"/>
      <c r="J540" s="627"/>
      <c r="K540" s="627"/>
      <c r="L540" s="627"/>
      <c r="M540" s="632" t="s">
        <v>4179</v>
      </c>
      <c r="N540" s="628"/>
      <c r="O540" s="629"/>
      <c r="P540" s="630" t="s">
        <v>9636</v>
      </c>
      <c r="Q540" s="622">
        <v>0.8</v>
      </c>
      <c r="R540" s="631">
        <v>4.9</v>
      </c>
      <c r="S540" s="632"/>
      <c r="T540" s="633">
        <v>30.0</v>
      </c>
      <c r="U540" s="633">
        <v>30.0</v>
      </c>
      <c r="V540" s="634">
        <f t="array" ref="V540">_xlfn.XLOOKUP(T540, СПР.МОНТ[AWG], СПР.МОНТ[ГОСТ], "")</f>
        <v>0.05</v>
      </c>
      <c r="W540" s="634">
        <f t="array" ref="W540">_xlfn.XLOOKUP(U540, СПР.МОНТ[AWG], СПР.МОНТ[ГОСТ], "")</f>
        <v>0.05</v>
      </c>
      <c r="X540" s="632">
        <v>0.5</v>
      </c>
      <c r="Y540" s="632">
        <v>0.7</v>
      </c>
      <c r="Z540" s="632" t="s">
        <v>7424</v>
      </c>
      <c r="AA540" s="632">
        <v>1.5</v>
      </c>
      <c r="AB540" s="635" t="s">
        <v>7937</v>
      </c>
      <c r="AC540" s="636" t="s">
        <v>7938</v>
      </c>
      <c r="AD540" s="305"/>
      <c r="AE540" s="305"/>
      <c r="AF540" s="305"/>
    </row>
    <row r="541">
      <c r="A541" s="622" t="s">
        <v>7047</v>
      </c>
      <c r="B541" s="623" t="s">
        <v>3524</v>
      </c>
      <c r="C541" s="624" t="s">
        <v>9642</v>
      </c>
      <c r="D541" s="625" t="s">
        <v>9643</v>
      </c>
      <c r="E541" s="625">
        <v>1.0</v>
      </c>
      <c r="F541" s="625" t="s">
        <v>3308</v>
      </c>
      <c r="G541" s="626" t="s">
        <v>9644</v>
      </c>
      <c r="H541" s="627"/>
      <c r="I541" s="625"/>
      <c r="J541" s="625"/>
      <c r="K541" s="625"/>
      <c r="L541" s="625"/>
      <c r="M541" s="624"/>
      <c r="N541" s="628"/>
      <c r="O541" s="629"/>
      <c r="P541" s="680">
        <v>0.45</v>
      </c>
      <c r="Q541" s="627">
        <v>0.7</v>
      </c>
      <c r="R541" s="632">
        <v>4.9</v>
      </c>
      <c r="S541" s="632">
        <v>9.8</v>
      </c>
      <c r="T541" s="682">
        <v>30.0</v>
      </c>
      <c r="U541" s="682">
        <v>26.0</v>
      </c>
      <c r="V541" s="634">
        <f t="array" ref="V541">_xlfn.XLOOKUP(T541, СПР.МОНТ[AWG], СПР.МОНТ[ГОСТ], "")</f>
        <v>0.05</v>
      </c>
      <c r="W541" s="634">
        <f t="array" ref="W541">_xlfn.XLOOKUP(U541, СПР.МОНТ[AWG], СПР.МОНТ[ГОСТ], "")</f>
        <v>0.12</v>
      </c>
      <c r="X541" s="632">
        <v>0.7</v>
      </c>
      <c r="Y541" s="632">
        <v>1.0</v>
      </c>
      <c r="Z541" s="632" t="s">
        <v>7223</v>
      </c>
      <c r="AA541" s="632">
        <v>1.0</v>
      </c>
      <c r="AB541" s="635" t="s">
        <v>9645</v>
      </c>
      <c r="AC541" s="636"/>
      <c r="AD541" s="305"/>
      <c r="AE541" s="305"/>
      <c r="AF541" s="305"/>
    </row>
    <row r="542">
      <c r="A542" s="622" t="s">
        <v>7047</v>
      </c>
      <c r="B542" s="623" t="s">
        <v>3370</v>
      </c>
      <c r="C542" s="624" t="s">
        <v>3448</v>
      </c>
      <c r="D542" s="625" t="s">
        <v>3448</v>
      </c>
      <c r="E542" s="625">
        <v>1.0</v>
      </c>
      <c r="F542" s="625" t="s">
        <v>3308</v>
      </c>
      <c r="G542" s="626" t="s">
        <v>3449</v>
      </c>
      <c r="H542" s="627"/>
      <c r="I542" s="622" t="s">
        <v>3450</v>
      </c>
      <c r="J542" s="625"/>
      <c r="K542" s="625"/>
      <c r="L542" s="625"/>
      <c r="M542" s="624" t="s">
        <v>7251</v>
      </c>
      <c r="N542" s="628"/>
      <c r="O542" s="629"/>
      <c r="P542" s="630" t="s">
        <v>9559</v>
      </c>
      <c r="Q542" s="622" t="s">
        <v>9646</v>
      </c>
      <c r="R542" s="631">
        <v>8.0</v>
      </c>
      <c r="S542" s="632"/>
      <c r="T542" s="633">
        <v>28.0</v>
      </c>
      <c r="U542" s="633">
        <v>28.0</v>
      </c>
      <c r="V542" s="634">
        <f t="array" ref="V542">_xlfn.XLOOKUP(T542, СПР.МОНТ[AWG], СПР.МОНТ[ГОСТ], "")</f>
        <v>0.08</v>
      </c>
      <c r="W542" s="634">
        <f t="array" ref="W542">_xlfn.XLOOKUP(U542, СПР.МОНТ[AWG], СПР.МОНТ[ГОСТ], "")</f>
        <v>0.08</v>
      </c>
      <c r="X542" s="632">
        <v>0.5</v>
      </c>
      <c r="Y542" s="632">
        <v>0.9</v>
      </c>
      <c r="Z542" s="632" t="s">
        <v>7225</v>
      </c>
      <c r="AA542" s="632">
        <v>1.0</v>
      </c>
      <c r="AB542" s="635" t="s">
        <v>7269</v>
      </c>
      <c r="AC542" s="636" t="s">
        <v>7270</v>
      </c>
      <c r="AD542" s="305"/>
      <c r="AE542" s="305"/>
      <c r="AF542" s="305"/>
    </row>
    <row r="543">
      <c r="A543" s="622" t="s">
        <v>7047</v>
      </c>
      <c r="B543" s="623" t="s">
        <v>3370</v>
      </c>
      <c r="C543" s="624" t="s">
        <v>3448</v>
      </c>
      <c r="D543" s="625" t="s">
        <v>3448</v>
      </c>
      <c r="E543" s="625">
        <v>1.0</v>
      </c>
      <c r="F543" s="625" t="s">
        <v>3308</v>
      </c>
      <c r="G543" s="626" t="s">
        <v>3449</v>
      </c>
      <c r="H543" s="627"/>
      <c r="I543" s="622" t="s">
        <v>3450</v>
      </c>
      <c r="J543" s="627"/>
      <c r="K543" s="627"/>
      <c r="L543" s="627"/>
      <c r="M543" s="624" t="s">
        <v>7251</v>
      </c>
      <c r="N543" s="628"/>
      <c r="O543" s="629"/>
      <c r="P543" s="630" t="s">
        <v>9557</v>
      </c>
      <c r="Q543" s="622" t="s">
        <v>9647</v>
      </c>
      <c r="R543" s="631">
        <v>5.0</v>
      </c>
      <c r="S543" s="632"/>
      <c r="T543" s="633">
        <v>30.0</v>
      </c>
      <c r="U543" s="633">
        <v>30.0</v>
      </c>
      <c r="V543" s="634">
        <f t="array" ref="V543">_xlfn.XLOOKUP(T543, СПР.МОНТ[AWG], СПР.МОНТ[ГОСТ], "")</f>
        <v>0.05</v>
      </c>
      <c r="W543" s="634">
        <f t="array" ref="W543">_xlfn.XLOOKUP(U543, СПР.МОНТ[AWG], СПР.МОНТ[ГОСТ], "")</f>
        <v>0.05</v>
      </c>
      <c r="X543" s="632">
        <v>0.5</v>
      </c>
      <c r="Y543" s="632">
        <v>0.9</v>
      </c>
      <c r="Z543" s="632" t="s">
        <v>7225</v>
      </c>
      <c r="AA543" s="632">
        <v>1.0</v>
      </c>
      <c r="AB543" s="635" t="s">
        <v>7269</v>
      </c>
      <c r="AC543" s="636" t="s">
        <v>7270</v>
      </c>
      <c r="AD543" s="305"/>
      <c r="AE543" s="305"/>
      <c r="AF543" s="305"/>
    </row>
    <row r="544">
      <c r="A544" s="622" t="s">
        <v>7047</v>
      </c>
      <c r="B544" s="641" t="s">
        <v>3370</v>
      </c>
      <c r="C544" s="685" t="s">
        <v>3448</v>
      </c>
      <c r="D544" s="622" t="s">
        <v>3448</v>
      </c>
      <c r="E544" s="622">
        <v>1.0</v>
      </c>
      <c r="F544" s="622" t="s">
        <v>3308</v>
      </c>
      <c r="G544" s="626" t="s">
        <v>3454</v>
      </c>
      <c r="H544" s="627"/>
      <c r="I544" s="625"/>
      <c r="J544" s="625"/>
      <c r="K544" s="625"/>
      <c r="L544" s="625"/>
      <c r="M544" s="685" t="s">
        <v>7251</v>
      </c>
      <c r="N544" s="628"/>
      <c r="O544" s="629"/>
      <c r="P544" s="630">
        <v>0.0</v>
      </c>
      <c r="Q544" s="622">
        <v>0.69</v>
      </c>
      <c r="R544" s="631">
        <v>2.9</v>
      </c>
      <c r="S544" s="631">
        <v>4.4</v>
      </c>
      <c r="T544" s="633">
        <v>32.0</v>
      </c>
      <c r="U544" s="633">
        <v>30.0</v>
      </c>
      <c r="V544" s="634">
        <f t="array" ref="V544">_xlfn.XLOOKUP(T544, СПР.МОНТ[AWG], СПР.МОНТ[ГОСТ], "")</f>
        <v>0.03</v>
      </c>
      <c r="W544" s="634">
        <f t="array" ref="W544">_xlfn.XLOOKUP(U544, СПР.МОНТ[AWG], СПР.МОНТ[ГОСТ], "")</f>
        <v>0.05</v>
      </c>
      <c r="X544" s="631">
        <v>0.5</v>
      </c>
      <c r="Y544" s="631">
        <v>0.9</v>
      </c>
      <c r="Z544" s="631" t="s">
        <v>7225</v>
      </c>
      <c r="AA544" s="631">
        <v>1.0</v>
      </c>
      <c r="AB544" s="635" t="s">
        <v>7271</v>
      </c>
      <c r="AC544" s="636"/>
    </row>
    <row r="545">
      <c r="A545" s="622" t="s">
        <v>7047</v>
      </c>
      <c r="B545" s="623" t="s">
        <v>3483</v>
      </c>
      <c r="C545" s="637" t="s">
        <v>3499</v>
      </c>
      <c r="D545" s="625" t="s">
        <v>3499</v>
      </c>
      <c r="E545" s="625">
        <v>1.0</v>
      </c>
      <c r="F545" s="625" t="s">
        <v>3308</v>
      </c>
      <c r="G545" s="626" t="s">
        <v>3500</v>
      </c>
      <c r="H545" s="627"/>
      <c r="I545" s="625"/>
      <c r="J545" s="625"/>
      <c r="K545" s="625"/>
      <c r="L545" s="625"/>
      <c r="M545" s="624" t="s">
        <v>7251</v>
      </c>
      <c r="N545" s="628"/>
      <c r="O545" s="629"/>
      <c r="P545" s="680">
        <v>0.5</v>
      </c>
      <c r="Q545" s="627">
        <v>0.8</v>
      </c>
      <c r="R545" s="632">
        <v>4.9</v>
      </c>
      <c r="S545" s="632">
        <v>9.8</v>
      </c>
      <c r="T545" s="682">
        <v>32.0</v>
      </c>
      <c r="U545" s="682">
        <v>28.0</v>
      </c>
      <c r="V545" s="634">
        <f t="array" ref="V545">_xlfn.XLOOKUP(T545, СПР.МОНТ[AWG], СПР.МОНТ[ГОСТ], "")</f>
        <v>0.03</v>
      </c>
      <c r="W545" s="634">
        <f t="array" ref="W545">_xlfn.XLOOKUP(U545, СПР.МОНТ[AWG], СПР.МОНТ[ГОСТ], "")</f>
        <v>0.08</v>
      </c>
      <c r="X545" s="632">
        <v>0.5</v>
      </c>
      <c r="Y545" s="632">
        <v>0.9</v>
      </c>
      <c r="Z545" s="632" t="s">
        <v>7223</v>
      </c>
      <c r="AA545" s="632">
        <v>1.0</v>
      </c>
      <c r="AB545" s="635" t="s">
        <v>7320</v>
      </c>
      <c r="AC545" s="636"/>
    </row>
    <row r="546">
      <c r="A546" s="622" t="s">
        <v>7047</v>
      </c>
      <c r="B546" s="623" t="s">
        <v>3483</v>
      </c>
      <c r="C546" s="637" t="s">
        <v>3499</v>
      </c>
      <c r="D546" s="625" t="s">
        <v>3499</v>
      </c>
      <c r="E546" s="625">
        <v>1.0</v>
      </c>
      <c r="F546" s="625" t="s">
        <v>3308</v>
      </c>
      <c r="G546" s="626" t="s">
        <v>3502</v>
      </c>
      <c r="H546" s="627"/>
      <c r="I546" s="622" t="s">
        <v>3503</v>
      </c>
      <c r="J546" s="625"/>
      <c r="K546" s="625"/>
      <c r="L546" s="625"/>
      <c r="M546" s="624" t="s">
        <v>7251</v>
      </c>
      <c r="N546" s="628"/>
      <c r="O546" s="629"/>
      <c r="P546" s="680" t="s">
        <v>9648</v>
      </c>
      <c r="Q546" s="627"/>
      <c r="R546" s="632">
        <v>2.9</v>
      </c>
      <c r="S546" s="632">
        <v>4.9</v>
      </c>
      <c r="T546" s="682">
        <v>36.0</v>
      </c>
      <c r="U546" s="633">
        <v>30.0</v>
      </c>
      <c r="V546" s="634">
        <f t="array" ref="V546">_xlfn.XLOOKUP(T546, СПР.МОНТ[AWG], СПР.МОНТ[ГОСТ], "")</f>
        <v>0.01</v>
      </c>
      <c r="W546" s="691">
        <v>0.05</v>
      </c>
      <c r="X546" s="632">
        <v>0.3</v>
      </c>
      <c r="Y546" s="632">
        <v>0.6</v>
      </c>
      <c r="Z546" s="632" t="s">
        <v>7223</v>
      </c>
      <c r="AA546" s="632">
        <v>1.0</v>
      </c>
      <c r="AB546" s="635" t="s">
        <v>7313</v>
      </c>
      <c r="AC546" s="636"/>
    </row>
    <row r="547">
      <c r="A547" s="622" t="s">
        <v>7047</v>
      </c>
      <c r="B547" s="623" t="s">
        <v>3483</v>
      </c>
      <c r="C547" s="637" t="s">
        <v>3499</v>
      </c>
      <c r="D547" s="625" t="s">
        <v>3499</v>
      </c>
      <c r="E547" s="625">
        <v>1.0</v>
      </c>
      <c r="F547" s="625" t="s">
        <v>3308</v>
      </c>
      <c r="G547" s="626" t="s">
        <v>3507</v>
      </c>
      <c r="H547" s="627"/>
      <c r="I547" s="625"/>
      <c r="J547" s="625"/>
      <c r="K547" s="625"/>
      <c r="L547" s="625"/>
      <c r="M547" s="624" t="s">
        <v>7251</v>
      </c>
      <c r="N547" s="628"/>
      <c r="O547" s="629"/>
      <c r="P547" s="680" t="s">
        <v>9649</v>
      </c>
      <c r="Q547" s="627"/>
      <c r="R547" s="632">
        <v>4.9</v>
      </c>
      <c r="S547" s="632">
        <v>9.8</v>
      </c>
      <c r="T547" s="682">
        <v>32.0</v>
      </c>
      <c r="U547" s="682">
        <v>28.0</v>
      </c>
      <c r="V547" s="634">
        <f t="array" ref="V547">_xlfn.XLOOKUP(T547, СПР.МОНТ[AWG], СПР.МОНТ[ГОСТ], "")</f>
        <v>0.03</v>
      </c>
      <c r="W547" s="634">
        <f t="array" ref="W547">_xlfn.XLOOKUP(U547, СПР.МОНТ[AWG], СПР.МОНТ[ГОСТ], "")</f>
        <v>0.08</v>
      </c>
      <c r="X547" s="632">
        <v>0.5</v>
      </c>
      <c r="Y547" s="632">
        <v>0.9</v>
      </c>
      <c r="Z547" s="632" t="s">
        <v>7225</v>
      </c>
      <c r="AA547" s="632">
        <v>1.0</v>
      </c>
      <c r="AB547" s="635" t="s">
        <v>7322</v>
      </c>
      <c r="AC547" s="636"/>
    </row>
    <row r="548">
      <c r="A548" s="622" t="s">
        <v>7047</v>
      </c>
      <c r="B548" s="623" t="s">
        <v>3524</v>
      </c>
      <c r="C548" s="624" t="s">
        <v>3611</v>
      </c>
      <c r="D548" s="625" t="s">
        <v>9650</v>
      </c>
      <c r="E548" s="625">
        <v>1.0</v>
      </c>
      <c r="F548" s="625" t="s">
        <v>3308</v>
      </c>
      <c r="G548" s="626" t="s">
        <v>9651</v>
      </c>
      <c r="H548" s="627"/>
      <c r="I548" s="625"/>
      <c r="J548" s="625"/>
      <c r="K548" s="625"/>
      <c r="L548" s="625"/>
      <c r="M548" s="624" t="s">
        <v>7278</v>
      </c>
      <c r="N548" s="628"/>
      <c r="O548" s="629"/>
      <c r="P548" s="680">
        <v>0.6</v>
      </c>
      <c r="Q548" s="627">
        <v>1.0</v>
      </c>
      <c r="R548" s="632">
        <v>19.6</v>
      </c>
      <c r="S548" s="632">
        <v>29.4</v>
      </c>
      <c r="T548" s="682">
        <v>28.0</v>
      </c>
      <c r="U548" s="682">
        <v>24.0</v>
      </c>
      <c r="V548" s="634">
        <f t="array" ref="V548">_xlfn.XLOOKUP(T548, СПР.МОНТ[AWG], СПР.МОНТ[ГОСТ], "")</f>
        <v>0.08</v>
      </c>
      <c r="W548" s="634">
        <f t="array" ref="W548">_xlfn.XLOOKUP(U548, СПР.МОНТ[AWG], СПР.МОНТ[ГОСТ], "")</f>
        <v>0.2</v>
      </c>
      <c r="X548" s="632">
        <v>0.8</v>
      </c>
      <c r="Y548" s="632">
        <v>1.2</v>
      </c>
      <c r="Z548" s="632" t="s">
        <v>7402</v>
      </c>
      <c r="AA548" s="632">
        <v>3.0</v>
      </c>
      <c r="AB548" s="635" t="s">
        <v>9652</v>
      </c>
      <c r="AC548" s="636"/>
    </row>
    <row r="549">
      <c r="A549" s="622" t="s">
        <v>7047</v>
      </c>
      <c r="B549" s="641" t="s">
        <v>3524</v>
      </c>
      <c r="C549" s="685" t="s">
        <v>3619</v>
      </c>
      <c r="D549" s="622" t="s">
        <v>3618</v>
      </c>
      <c r="E549" s="622">
        <v>1.0</v>
      </c>
      <c r="F549" s="622" t="s">
        <v>3308</v>
      </c>
      <c r="G549" s="657" t="s">
        <v>3620</v>
      </c>
      <c r="H549" s="627"/>
      <c r="I549" s="625"/>
      <c r="J549" s="625"/>
      <c r="K549" s="625"/>
      <c r="L549" s="625"/>
      <c r="M549" s="685" t="s">
        <v>7388</v>
      </c>
      <c r="N549" s="628"/>
      <c r="O549" s="629"/>
      <c r="P549" s="630" t="s">
        <v>9653</v>
      </c>
      <c r="Q549" s="627"/>
      <c r="R549" s="631">
        <v>4.9</v>
      </c>
      <c r="S549" s="631">
        <v>9.8</v>
      </c>
      <c r="T549" s="633">
        <v>32.0</v>
      </c>
      <c r="U549" s="633">
        <v>28.0</v>
      </c>
      <c r="V549" s="634">
        <f t="array" ref="V549">_xlfn.XLOOKUP(T549, СПР.МОНТ[AWG], СПР.МОНТ[ГОСТ], "")</f>
        <v>0.03</v>
      </c>
      <c r="W549" s="634">
        <f t="array" ref="W549">_xlfn.XLOOKUP(U549, СПР.МОНТ[AWG], СПР.МОНТ[ГОСТ], "")</f>
        <v>0.08</v>
      </c>
      <c r="X549" s="631">
        <v>0.4</v>
      </c>
      <c r="Y549" s="631">
        <v>0.8</v>
      </c>
      <c r="Z549" s="631" t="s">
        <v>7223</v>
      </c>
      <c r="AA549" s="631">
        <v>1.0</v>
      </c>
      <c r="AB549" s="635" t="s">
        <v>7389</v>
      </c>
      <c r="AC549" s="636"/>
    </row>
    <row r="550">
      <c r="A550" s="622" t="s">
        <v>7047</v>
      </c>
      <c r="B550" s="623" t="s">
        <v>3524</v>
      </c>
      <c r="C550" s="624" t="s">
        <v>9654</v>
      </c>
      <c r="D550" s="625" t="s">
        <v>9655</v>
      </c>
      <c r="E550" s="625">
        <v>1.0</v>
      </c>
      <c r="F550" s="625" t="s">
        <v>3308</v>
      </c>
      <c r="G550" s="626" t="s">
        <v>3594</v>
      </c>
      <c r="H550" s="627"/>
      <c r="I550" s="622" t="s">
        <v>9656</v>
      </c>
      <c r="J550" s="627"/>
      <c r="K550" s="627"/>
      <c r="L550" s="627"/>
      <c r="M550" s="624" t="s">
        <v>7251</v>
      </c>
      <c r="N550" s="628"/>
      <c r="O550" s="629"/>
      <c r="P550" s="630" t="s">
        <v>9584</v>
      </c>
      <c r="Q550" s="622"/>
      <c r="R550" s="631">
        <v>10.0</v>
      </c>
      <c r="S550" s="632"/>
      <c r="T550" s="633">
        <v>28.0</v>
      </c>
      <c r="U550" s="633">
        <v>28.0</v>
      </c>
      <c r="V550" s="634">
        <f t="array" ref="V550">_xlfn.XLOOKUP(T550, СПР.МОНТ[AWG], СПР.МОНТ[ГОСТ], "")</f>
        <v>0.08</v>
      </c>
      <c r="W550" s="634">
        <f t="array" ref="W550">_xlfn.XLOOKUP(U550, СПР.МОНТ[AWG], СПР.МОНТ[ГОСТ], "")</f>
        <v>0.08</v>
      </c>
      <c r="X550" s="632">
        <v>0.4</v>
      </c>
      <c r="Y550" s="632">
        <v>0.8</v>
      </c>
      <c r="Z550" s="632" t="s">
        <v>7223</v>
      </c>
      <c r="AA550" s="632">
        <v>1.0</v>
      </c>
      <c r="AB550" s="635" t="s">
        <v>7329</v>
      </c>
      <c r="AC550" s="636" t="s">
        <v>7330</v>
      </c>
    </row>
    <row r="551">
      <c r="A551" s="622" t="s">
        <v>7047</v>
      </c>
      <c r="B551" s="623" t="s">
        <v>3524</v>
      </c>
      <c r="C551" s="624" t="s">
        <v>9654</v>
      </c>
      <c r="D551" s="625" t="s">
        <v>9655</v>
      </c>
      <c r="E551" s="625">
        <v>1.0</v>
      </c>
      <c r="F551" s="625" t="s">
        <v>3308</v>
      </c>
      <c r="G551" s="626" t="s">
        <v>3594</v>
      </c>
      <c r="H551" s="627"/>
      <c r="I551" s="622" t="s">
        <v>9656</v>
      </c>
      <c r="J551" s="627"/>
      <c r="K551" s="627"/>
      <c r="L551" s="627"/>
      <c r="M551" s="624" t="s">
        <v>7251</v>
      </c>
      <c r="N551" s="628"/>
      <c r="O551" s="629"/>
      <c r="P551" s="630" t="s">
        <v>9635</v>
      </c>
      <c r="Q551" s="622"/>
      <c r="R551" s="631">
        <v>5.0</v>
      </c>
      <c r="S551" s="632"/>
      <c r="T551" s="633">
        <v>30.0</v>
      </c>
      <c r="U551" s="633">
        <v>30.0</v>
      </c>
      <c r="V551" s="634">
        <f t="array" ref="V551">_xlfn.XLOOKUP(T551, СПР.МОНТ[AWG], СПР.МОНТ[ГОСТ], "")</f>
        <v>0.05</v>
      </c>
      <c r="W551" s="634">
        <f t="array" ref="W551">_xlfn.XLOOKUP(U551, СПР.МОНТ[AWG], СПР.МОНТ[ГОСТ], "")</f>
        <v>0.05</v>
      </c>
      <c r="X551" s="632">
        <v>0.4</v>
      </c>
      <c r="Y551" s="632">
        <v>0.8</v>
      </c>
      <c r="Z551" s="632" t="s">
        <v>7223</v>
      </c>
      <c r="AA551" s="632">
        <v>1.0</v>
      </c>
      <c r="AB551" s="635" t="s">
        <v>7329</v>
      </c>
      <c r="AC551" s="636" t="s">
        <v>7330</v>
      </c>
    </row>
    <row r="552">
      <c r="A552" s="622" t="s">
        <v>7047</v>
      </c>
      <c r="B552" s="623" t="s">
        <v>3524</v>
      </c>
      <c r="C552" s="624" t="s">
        <v>9654</v>
      </c>
      <c r="D552" s="625" t="s">
        <v>9655</v>
      </c>
      <c r="E552" s="625">
        <v>1.0</v>
      </c>
      <c r="F552" s="625" t="s">
        <v>3308</v>
      </c>
      <c r="G552" s="626" t="s">
        <v>3594</v>
      </c>
      <c r="H552" s="627"/>
      <c r="I552" s="622" t="s">
        <v>9656</v>
      </c>
      <c r="J552" s="627"/>
      <c r="K552" s="627"/>
      <c r="L552" s="627"/>
      <c r="M552" s="624" t="s">
        <v>7251</v>
      </c>
      <c r="N552" s="628"/>
      <c r="O552" s="629"/>
      <c r="P552" s="630" t="s">
        <v>9636</v>
      </c>
      <c r="Q552" s="622"/>
      <c r="R552" s="631">
        <v>3.0</v>
      </c>
      <c r="S552" s="632"/>
      <c r="T552" s="633">
        <v>32.0</v>
      </c>
      <c r="U552" s="633">
        <v>32.0</v>
      </c>
      <c r="V552" s="634">
        <f t="array" ref="V552">_xlfn.XLOOKUP(T552, СПР.МОНТ[AWG], СПР.МОНТ[ГОСТ], "")</f>
        <v>0.03</v>
      </c>
      <c r="W552" s="634">
        <f t="array" ref="W552">_xlfn.XLOOKUP(U552, СПР.МОНТ[AWG], СПР.МОНТ[ГОСТ], "")</f>
        <v>0.03</v>
      </c>
      <c r="X552" s="632">
        <v>0.4</v>
      </c>
      <c r="Y552" s="632">
        <v>0.8</v>
      </c>
      <c r="Z552" s="632" t="s">
        <v>7223</v>
      </c>
      <c r="AA552" s="632">
        <v>1.0</v>
      </c>
      <c r="AB552" s="635" t="s">
        <v>7329</v>
      </c>
      <c r="AC552" s="636" t="s">
        <v>7330</v>
      </c>
    </row>
    <row r="553">
      <c r="A553" s="622" t="s">
        <v>7047</v>
      </c>
      <c r="B553" s="623" t="s">
        <v>3524</v>
      </c>
      <c r="C553" s="624" t="s">
        <v>9657</v>
      </c>
      <c r="D553" s="625" t="s">
        <v>9658</v>
      </c>
      <c r="E553" s="625">
        <v>1.0</v>
      </c>
      <c r="F553" s="625" t="s">
        <v>3308</v>
      </c>
      <c r="G553" s="626" t="s">
        <v>3709</v>
      </c>
      <c r="H553" s="627"/>
      <c r="I553" s="622" t="s">
        <v>3710</v>
      </c>
      <c r="J553" s="625"/>
      <c r="K553" s="622" t="b">
        <v>1</v>
      </c>
      <c r="L553" s="622" t="b">
        <v>1</v>
      </c>
      <c r="M553" s="624" t="s">
        <v>7251</v>
      </c>
      <c r="N553" s="628"/>
      <c r="O553" s="629"/>
      <c r="P553" s="630" t="s">
        <v>9584</v>
      </c>
      <c r="Q553" s="627"/>
      <c r="R553" s="631">
        <v>10.0</v>
      </c>
      <c r="S553" s="632"/>
      <c r="T553" s="633">
        <v>28.0</v>
      </c>
      <c r="U553" s="633">
        <v>28.0</v>
      </c>
      <c r="V553" s="634">
        <f t="array" ref="V553">_xlfn.XLOOKUP(T553, СПР.МОНТ[AWG], СПР.МОНТ[ГОСТ], "")</f>
        <v>0.08</v>
      </c>
      <c r="W553" s="634">
        <f t="array" ref="W553">_xlfn.XLOOKUP(U553, СПР.МОНТ[AWG], СПР.МОНТ[ГОСТ], "")</f>
        <v>0.08</v>
      </c>
      <c r="X553" s="632">
        <v>0.4</v>
      </c>
      <c r="Y553" s="632">
        <v>0.8</v>
      </c>
      <c r="Z553" s="632" t="s">
        <v>7223</v>
      </c>
      <c r="AA553" s="632">
        <v>1.0</v>
      </c>
      <c r="AB553" s="635" t="s">
        <v>7365</v>
      </c>
      <c r="AC553" s="636" t="s">
        <v>7330</v>
      </c>
    </row>
    <row r="554">
      <c r="A554" s="622" t="s">
        <v>7047</v>
      </c>
      <c r="B554" s="623" t="s">
        <v>3524</v>
      </c>
      <c r="C554" s="624" t="s">
        <v>9657</v>
      </c>
      <c r="D554" s="625" t="s">
        <v>9658</v>
      </c>
      <c r="E554" s="625">
        <v>1.0</v>
      </c>
      <c r="F554" s="625" t="s">
        <v>3308</v>
      </c>
      <c r="G554" s="626" t="s">
        <v>3709</v>
      </c>
      <c r="H554" s="627"/>
      <c r="I554" s="622" t="s">
        <v>3710</v>
      </c>
      <c r="J554" s="627"/>
      <c r="K554" s="622" t="b">
        <v>1</v>
      </c>
      <c r="L554" s="622" t="b">
        <v>1</v>
      </c>
      <c r="M554" s="624" t="s">
        <v>7251</v>
      </c>
      <c r="N554" s="628"/>
      <c r="O554" s="629"/>
      <c r="P554" s="630" t="s">
        <v>9635</v>
      </c>
      <c r="Q554" s="627"/>
      <c r="R554" s="631">
        <v>5.0</v>
      </c>
      <c r="S554" s="632"/>
      <c r="T554" s="633">
        <v>30.0</v>
      </c>
      <c r="U554" s="633">
        <v>30.0</v>
      </c>
      <c r="V554" s="634">
        <f t="array" ref="V554">_xlfn.XLOOKUP(T554, СПР.МОНТ[AWG], СПР.МОНТ[ГОСТ], "")</f>
        <v>0.05</v>
      </c>
      <c r="W554" s="634">
        <f t="array" ref="W554">_xlfn.XLOOKUP(U554, СПР.МОНТ[AWG], СПР.МОНТ[ГОСТ], "")</f>
        <v>0.05</v>
      </c>
      <c r="X554" s="632">
        <v>0.4</v>
      </c>
      <c r="Y554" s="632">
        <v>0.8</v>
      </c>
      <c r="Z554" s="632" t="s">
        <v>7223</v>
      </c>
      <c r="AA554" s="632">
        <v>1.0</v>
      </c>
      <c r="AB554" s="635" t="s">
        <v>7365</v>
      </c>
      <c r="AC554" s="636" t="s">
        <v>7330</v>
      </c>
    </row>
    <row r="555">
      <c r="A555" s="622" t="s">
        <v>7047</v>
      </c>
      <c r="B555" s="623" t="s">
        <v>3524</v>
      </c>
      <c r="C555" s="624" t="s">
        <v>9657</v>
      </c>
      <c r="D555" s="625" t="s">
        <v>9658</v>
      </c>
      <c r="E555" s="625">
        <v>1.0</v>
      </c>
      <c r="F555" s="625" t="s">
        <v>3308</v>
      </c>
      <c r="G555" s="626" t="s">
        <v>3709</v>
      </c>
      <c r="H555" s="627"/>
      <c r="I555" s="622" t="s">
        <v>3710</v>
      </c>
      <c r="J555" s="627"/>
      <c r="K555" s="622" t="b">
        <v>1</v>
      </c>
      <c r="L555" s="622" t="b">
        <v>1</v>
      </c>
      <c r="M555" s="624" t="s">
        <v>7251</v>
      </c>
      <c r="N555" s="628"/>
      <c r="O555" s="629"/>
      <c r="P555" s="630" t="s">
        <v>9636</v>
      </c>
      <c r="Q555" s="627"/>
      <c r="R555" s="631">
        <v>3.0</v>
      </c>
      <c r="S555" s="632"/>
      <c r="T555" s="633">
        <v>32.0</v>
      </c>
      <c r="U555" s="633">
        <v>32.0</v>
      </c>
      <c r="V555" s="634">
        <f t="array" ref="V555">_xlfn.XLOOKUP(T555, СПР.МОНТ[AWG], СПР.МОНТ[ГОСТ], "")</f>
        <v>0.03</v>
      </c>
      <c r="W555" s="634">
        <f t="array" ref="W555">_xlfn.XLOOKUP(U555, СПР.МОНТ[AWG], СПР.МОНТ[ГОСТ], "")</f>
        <v>0.03</v>
      </c>
      <c r="X555" s="632">
        <v>0.4</v>
      </c>
      <c r="Y555" s="632">
        <v>0.8</v>
      </c>
      <c r="Z555" s="632" t="s">
        <v>7223</v>
      </c>
      <c r="AA555" s="632">
        <v>1.0</v>
      </c>
      <c r="AB555" s="635" t="s">
        <v>7365</v>
      </c>
      <c r="AC555" s="636" t="s">
        <v>7330</v>
      </c>
    </row>
    <row r="556">
      <c r="A556" s="622" t="s">
        <v>7047</v>
      </c>
      <c r="B556" s="623" t="s">
        <v>3524</v>
      </c>
      <c r="C556" s="624" t="s">
        <v>3715</v>
      </c>
      <c r="D556" s="625" t="s">
        <v>3714</v>
      </c>
      <c r="E556" s="625">
        <v>1.0</v>
      </c>
      <c r="F556" s="625" t="s">
        <v>3308</v>
      </c>
      <c r="G556" s="657" t="s">
        <v>3716</v>
      </c>
      <c r="H556" s="627"/>
      <c r="I556" s="625"/>
      <c r="J556" s="625"/>
      <c r="K556" s="625"/>
      <c r="L556" s="625"/>
      <c r="M556" s="624" t="s">
        <v>7251</v>
      </c>
      <c r="N556" s="628"/>
      <c r="O556" s="629"/>
      <c r="P556" s="630" t="s">
        <v>9584</v>
      </c>
      <c r="Q556" s="627"/>
      <c r="R556" s="631">
        <v>10.0</v>
      </c>
      <c r="S556" s="632"/>
      <c r="T556" s="633">
        <v>28.0</v>
      </c>
      <c r="U556" s="633">
        <v>28.0</v>
      </c>
      <c r="V556" s="634">
        <f t="array" ref="V556">_xlfn.XLOOKUP(T556, СПР.МОНТ[AWG], СПР.МОНТ[ГОСТ], "")</f>
        <v>0.08</v>
      </c>
      <c r="W556" s="634">
        <f t="array" ref="W556">_xlfn.XLOOKUP(U556, СПР.МОНТ[AWG], СПР.МОНТ[ГОСТ], "")</f>
        <v>0.08</v>
      </c>
      <c r="X556" s="632">
        <v>0.4</v>
      </c>
      <c r="Y556" s="632">
        <v>0.8</v>
      </c>
      <c r="Z556" s="632" t="s">
        <v>7223</v>
      </c>
      <c r="AA556" s="632">
        <v>1.0</v>
      </c>
      <c r="AB556" s="635" t="s">
        <v>7419</v>
      </c>
      <c r="AC556" s="636" t="s">
        <v>7330</v>
      </c>
    </row>
    <row r="557">
      <c r="A557" s="622" t="s">
        <v>7047</v>
      </c>
      <c r="B557" s="623" t="s">
        <v>3524</v>
      </c>
      <c r="C557" s="624" t="s">
        <v>3715</v>
      </c>
      <c r="D557" s="625" t="s">
        <v>3714</v>
      </c>
      <c r="E557" s="625">
        <v>1.0</v>
      </c>
      <c r="F557" s="625" t="s">
        <v>3308</v>
      </c>
      <c r="G557" s="657" t="s">
        <v>3716</v>
      </c>
      <c r="H557" s="627"/>
      <c r="I557" s="625"/>
      <c r="J557" s="627"/>
      <c r="K557" s="627"/>
      <c r="L557" s="627"/>
      <c r="M557" s="624" t="s">
        <v>7251</v>
      </c>
      <c r="N557" s="628"/>
      <c r="O557" s="629"/>
      <c r="P557" s="630" t="s">
        <v>9635</v>
      </c>
      <c r="Q557" s="627"/>
      <c r="R557" s="631">
        <v>5.0</v>
      </c>
      <c r="S557" s="632"/>
      <c r="T557" s="633">
        <v>30.0</v>
      </c>
      <c r="U557" s="633">
        <v>30.0</v>
      </c>
      <c r="V557" s="634">
        <f t="array" ref="V557">_xlfn.XLOOKUP(T557, СПР.МОНТ[AWG], СПР.МОНТ[ГОСТ], "")</f>
        <v>0.05</v>
      </c>
      <c r="W557" s="634">
        <f t="array" ref="W557">_xlfn.XLOOKUP(U557, СПР.МОНТ[AWG], СПР.МОНТ[ГОСТ], "")</f>
        <v>0.05</v>
      </c>
      <c r="X557" s="632">
        <v>0.4</v>
      </c>
      <c r="Y557" s="632">
        <v>0.8</v>
      </c>
      <c r="Z557" s="632" t="s">
        <v>7223</v>
      </c>
      <c r="AA557" s="632">
        <v>1.0</v>
      </c>
      <c r="AB557" s="635" t="s">
        <v>7419</v>
      </c>
      <c r="AC557" s="636" t="s">
        <v>7330</v>
      </c>
    </row>
    <row r="558">
      <c r="A558" s="622" t="s">
        <v>7047</v>
      </c>
      <c r="B558" s="623" t="s">
        <v>3524</v>
      </c>
      <c r="C558" s="624" t="s">
        <v>3715</v>
      </c>
      <c r="D558" s="625" t="s">
        <v>3714</v>
      </c>
      <c r="E558" s="625">
        <v>1.0</v>
      </c>
      <c r="F558" s="625" t="s">
        <v>3308</v>
      </c>
      <c r="G558" s="657" t="s">
        <v>3716</v>
      </c>
      <c r="H558" s="627"/>
      <c r="I558" s="625"/>
      <c r="J558" s="627"/>
      <c r="K558" s="627"/>
      <c r="L558" s="627"/>
      <c r="M558" s="624" t="s">
        <v>7251</v>
      </c>
      <c r="N558" s="628"/>
      <c r="O558" s="629"/>
      <c r="P558" s="630" t="s">
        <v>9636</v>
      </c>
      <c r="Q558" s="627"/>
      <c r="R558" s="631">
        <v>3.0</v>
      </c>
      <c r="S558" s="632"/>
      <c r="T558" s="633">
        <v>32.0</v>
      </c>
      <c r="U558" s="633">
        <v>32.0</v>
      </c>
      <c r="V558" s="634">
        <f t="array" ref="V558">_xlfn.XLOOKUP(T558, СПР.МОНТ[AWG], СПР.МОНТ[ГОСТ], "")</f>
        <v>0.03</v>
      </c>
      <c r="W558" s="634">
        <f t="array" ref="W558">_xlfn.XLOOKUP(U558, СПР.МОНТ[AWG], СПР.МОНТ[ГОСТ], "")</f>
        <v>0.03</v>
      </c>
      <c r="X558" s="632">
        <v>0.4</v>
      </c>
      <c r="Y558" s="632">
        <v>0.8</v>
      </c>
      <c r="Z558" s="632" t="s">
        <v>7223</v>
      </c>
      <c r="AA558" s="632">
        <v>1.0</v>
      </c>
      <c r="AB558" s="635" t="s">
        <v>7419</v>
      </c>
      <c r="AC558" s="636" t="s">
        <v>7330</v>
      </c>
    </row>
    <row r="559">
      <c r="A559" s="622" t="s">
        <v>7047</v>
      </c>
      <c r="B559" s="623" t="s">
        <v>3524</v>
      </c>
      <c r="C559" s="624" t="s">
        <v>9659</v>
      </c>
      <c r="D559" s="625" t="s">
        <v>9660</v>
      </c>
      <c r="E559" s="625">
        <v>1.0</v>
      </c>
      <c r="F559" s="625" t="s">
        <v>3308</v>
      </c>
      <c r="G559" s="626" t="s">
        <v>3594</v>
      </c>
      <c r="H559" s="627"/>
      <c r="I559" s="622" t="s">
        <v>9656</v>
      </c>
      <c r="J559" s="625"/>
      <c r="K559" s="625"/>
      <c r="L559" s="625"/>
      <c r="M559" s="624" t="s">
        <v>7251</v>
      </c>
      <c r="N559" s="628"/>
      <c r="O559" s="629"/>
      <c r="P559" s="630" t="s">
        <v>9584</v>
      </c>
      <c r="Q559" s="622"/>
      <c r="R559" s="631">
        <v>10.0</v>
      </c>
      <c r="S559" s="632"/>
      <c r="T559" s="633">
        <v>28.0</v>
      </c>
      <c r="U559" s="633">
        <v>28.0</v>
      </c>
      <c r="V559" s="634">
        <f t="array" ref="V559">_xlfn.XLOOKUP(T559, СПР.МОНТ[AWG], СПР.МОНТ[ГОСТ], "")</f>
        <v>0.08</v>
      </c>
      <c r="W559" s="634">
        <f t="array" ref="W559">_xlfn.XLOOKUP(U559, СПР.МОНТ[AWG], СПР.МОНТ[ГОСТ], "")</f>
        <v>0.08</v>
      </c>
      <c r="X559" s="632">
        <v>0.4</v>
      </c>
      <c r="Y559" s="632">
        <v>0.8</v>
      </c>
      <c r="Z559" s="632" t="s">
        <v>7223</v>
      </c>
      <c r="AA559" s="632">
        <v>1.0</v>
      </c>
      <c r="AB559" s="635" t="s">
        <v>7329</v>
      </c>
      <c r="AC559" s="636" t="s">
        <v>7330</v>
      </c>
    </row>
    <row r="560">
      <c r="A560" s="622" t="s">
        <v>7047</v>
      </c>
      <c r="B560" s="623" t="s">
        <v>3524</v>
      </c>
      <c r="C560" s="624" t="s">
        <v>9659</v>
      </c>
      <c r="D560" s="625" t="s">
        <v>9660</v>
      </c>
      <c r="E560" s="625">
        <v>1.0</v>
      </c>
      <c r="F560" s="625" t="s">
        <v>3308</v>
      </c>
      <c r="G560" s="626" t="s">
        <v>3594</v>
      </c>
      <c r="H560" s="627"/>
      <c r="I560" s="622" t="s">
        <v>9656</v>
      </c>
      <c r="J560" s="627"/>
      <c r="K560" s="627"/>
      <c r="L560" s="627"/>
      <c r="M560" s="624" t="s">
        <v>7251</v>
      </c>
      <c r="N560" s="628"/>
      <c r="O560" s="629"/>
      <c r="P560" s="630" t="s">
        <v>9635</v>
      </c>
      <c r="Q560" s="622"/>
      <c r="R560" s="631">
        <v>5.0</v>
      </c>
      <c r="S560" s="632"/>
      <c r="T560" s="633">
        <v>30.0</v>
      </c>
      <c r="U560" s="633">
        <v>30.0</v>
      </c>
      <c r="V560" s="634">
        <f t="array" ref="V560">_xlfn.XLOOKUP(T560, СПР.МОНТ[AWG], СПР.МОНТ[ГОСТ], "")</f>
        <v>0.05</v>
      </c>
      <c r="W560" s="634">
        <f t="array" ref="W560">_xlfn.XLOOKUP(U560, СПР.МОНТ[AWG], СПР.МОНТ[ГОСТ], "")</f>
        <v>0.05</v>
      </c>
      <c r="X560" s="632">
        <v>0.4</v>
      </c>
      <c r="Y560" s="632">
        <v>0.8</v>
      </c>
      <c r="Z560" s="632" t="s">
        <v>7223</v>
      </c>
      <c r="AA560" s="632">
        <v>1.0</v>
      </c>
      <c r="AB560" s="635" t="s">
        <v>7329</v>
      </c>
      <c r="AC560" s="636" t="s">
        <v>7330</v>
      </c>
    </row>
    <row r="561">
      <c r="A561" s="622" t="s">
        <v>7047</v>
      </c>
      <c r="B561" s="623" t="s">
        <v>3524</v>
      </c>
      <c r="C561" s="624" t="s">
        <v>9659</v>
      </c>
      <c r="D561" s="625" t="s">
        <v>9660</v>
      </c>
      <c r="E561" s="625">
        <v>1.0</v>
      </c>
      <c r="F561" s="625" t="s">
        <v>3308</v>
      </c>
      <c r="G561" s="626" t="s">
        <v>3594</v>
      </c>
      <c r="H561" s="627"/>
      <c r="I561" s="622" t="s">
        <v>9656</v>
      </c>
      <c r="J561" s="627"/>
      <c r="K561" s="627"/>
      <c r="L561" s="627"/>
      <c r="M561" s="624" t="s">
        <v>7251</v>
      </c>
      <c r="N561" s="628"/>
      <c r="O561" s="629"/>
      <c r="P561" s="630" t="s">
        <v>9636</v>
      </c>
      <c r="Q561" s="622"/>
      <c r="R561" s="631">
        <v>3.0</v>
      </c>
      <c r="S561" s="632"/>
      <c r="T561" s="633">
        <v>32.0</v>
      </c>
      <c r="U561" s="633">
        <v>32.0</v>
      </c>
      <c r="V561" s="634">
        <f t="array" ref="V561">_xlfn.XLOOKUP(T561, СПР.МОНТ[AWG], СПР.МОНТ[ГОСТ], "")</f>
        <v>0.03</v>
      </c>
      <c r="W561" s="634">
        <f t="array" ref="W561">_xlfn.XLOOKUP(U561, СПР.МОНТ[AWG], СПР.МОНТ[ГОСТ], "")</f>
        <v>0.03</v>
      </c>
      <c r="X561" s="632">
        <v>0.4</v>
      </c>
      <c r="Y561" s="632">
        <v>0.8</v>
      </c>
      <c r="Z561" s="632" t="s">
        <v>7223</v>
      </c>
      <c r="AA561" s="632">
        <v>1.0</v>
      </c>
      <c r="AB561" s="635" t="s">
        <v>7329</v>
      </c>
      <c r="AC561" s="636" t="s">
        <v>7330</v>
      </c>
    </row>
    <row r="562">
      <c r="A562" s="622" t="s">
        <v>7047</v>
      </c>
      <c r="B562" s="641" t="s">
        <v>3524</v>
      </c>
      <c r="C562" s="685" t="s">
        <v>3721</v>
      </c>
      <c r="D562" s="622" t="s">
        <v>3720</v>
      </c>
      <c r="E562" s="622">
        <v>1.0</v>
      </c>
      <c r="F562" s="622" t="s">
        <v>3308</v>
      </c>
      <c r="G562" s="626" t="s">
        <v>3729</v>
      </c>
      <c r="H562" s="627"/>
      <c r="I562" s="622" t="s">
        <v>3730</v>
      </c>
      <c r="J562" s="625"/>
      <c r="K562" s="622" t="b">
        <v>1</v>
      </c>
      <c r="L562" s="622" t="b">
        <v>1</v>
      </c>
      <c r="M562" s="685" t="s">
        <v>7251</v>
      </c>
      <c r="N562" s="628"/>
      <c r="O562" s="629"/>
      <c r="P562" s="630" t="s">
        <v>9661</v>
      </c>
      <c r="Q562" s="627"/>
      <c r="R562" s="631">
        <v>4.9</v>
      </c>
      <c r="S562" s="631">
        <v>9.8</v>
      </c>
      <c r="T562" s="633">
        <v>32.0</v>
      </c>
      <c r="U562" s="633">
        <v>28.0</v>
      </c>
      <c r="V562" s="634">
        <f t="array" ref="V562">_xlfn.XLOOKUP(T562, СПР.МОНТ[AWG], СПР.МОНТ[ГОСТ], "")</f>
        <v>0.03</v>
      </c>
      <c r="W562" s="634">
        <f t="array" ref="W562">_xlfn.XLOOKUP(U562, СПР.МОНТ[AWG], СПР.МОНТ[ГОСТ], "")</f>
        <v>0.08</v>
      </c>
      <c r="X562" s="631">
        <v>0.4</v>
      </c>
      <c r="Y562" s="631">
        <v>0.8</v>
      </c>
      <c r="Z562" s="631" t="s">
        <v>7225</v>
      </c>
      <c r="AA562" s="631">
        <v>1.0</v>
      </c>
      <c r="AB562" s="635" t="s">
        <v>7364</v>
      </c>
      <c r="AC562" s="636"/>
    </row>
    <row r="563">
      <c r="A563" s="622" t="s">
        <v>7047</v>
      </c>
      <c r="B563" s="623" t="s">
        <v>3524</v>
      </c>
      <c r="C563" s="624" t="s">
        <v>3721</v>
      </c>
      <c r="D563" s="625" t="s">
        <v>3720</v>
      </c>
      <c r="E563" s="625">
        <v>1.0</v>
      </c>
      <c r="F563" s="625" t="s">
        <v>3308</v>
      </c>
      <c r="G563" s="626" t="s">
        <v>3709</v>
      </c>
      <c r="H563" s="627"/>
      <c r="I563" s="622" t="s">
        <v>3710</v>
      </c>
      <c r="J563" s="625"/>
      <c r="K563" s="622" t="b">
        <v>1</v>
      </c>
      <c r="L563" s="622" t="b">
        <v>1</v>
      </c>
      <c r="M563" s="624" t="s">
        <v>7251</v>
      </c>
      <c r="N563" s="628"/>
      <c r="O563" s="629"/>
      <c r="P563" s="630" t="s">
        <v>9584</v>
      </c>
      <c r="Q563" s="627"/>
      <c r="R563" s="631">
        <v>10.0</v>
      </c>
      <c r="S563" s="632"/>
      <c r="T563" s="633">
        <v>28.0</v>
      </c>
      <c r="U563" s="633">
        <v>28.0</v>
      </c>
      <c r="V563" s="634">
        <f t="array" ref="V563">_xlfn.XLOOKUP(T563, СПР.МОНТ[AWG], СПР.МОНТ[ГОСТ], "")</f>
        <v>0.08</v>
      </c>
      <c r="W563" s="634">
        <f t="array" ref="W563">_xlfn.XLOOKUP(U563, СПР.МОНТ[AWG], СПР.МОНТ[ГОСТ], "")</f>
        <v>0.08</v>
      </c>
      <c r="X563" s="632">
        <v>0.4</v>
      </c>
      <c r="Y563" s="632">
        <v>0.8</v>
      </c>
      <c r="Z563" s="632" t="s">
        <v>7223</v>
      </c>
      <c r="AA563" s="632">
        <v>1.0</v>
      </c>
      <c r="AB563" s="635" t="s">
        <v>7365</v>
      </c>
      <c r="AC563" s="636" t="s">
        <v>7330</v>
      </c>
    </row>
    <row r="564">
      <c r="A564" s="622" t="s">
        <v>7047</v>
      </c>
      <c r="B564" s="623" t="s">
        <v>3524</v>
      </c>
      <c r="C564" s="624" t="s">
        <v>3721</v>
      </c>
      <c r="D564" s="625" t="s">
        <v>3720</v>
      </c>
      <c r="E564" s="625">
        <v>1.0</v>
      </c>
      <c r="F564" s="625" t="s">
        <v>3308</v>
      </c>
      <c r="G564" s="626" t="s">
        <v>3709</v>
      </c>
      <c r="H564" s="627"/>
      <c r="I564" s="622" t="s">
        <v>3710</v>
      </c>
      <c r="J564" s="627"/>
      <c r="K564" s="622" t="b">
        <v>1</v>
      </c>
      <c r="L564" s="622" t="b">
        <v>1</v>
      </c>
      <c r="M564" s="624" t="s">
        <v>7251</v>
      </c>
      <c r="N564" s="628"/>
      <c r="O564" s="629"/>
      <c r="P564" s="630" t="s">
        <v>9635</v>
      </c>
      <c r="Q564" s="627"/>
      <c r="R564" s="631">
        <v>5.0</v>
      </c>
      <c r="S564" s="632"/>
      <c r="T564" s="633">
        <v>30.0</v>
      </c>
      <c r="U564" s="633">
        <v>30.0</v>
      </c>
      <c r="V564" s="634">
        <f t="array" ref="V564">_xlfn.XLOOKUP(T564, СПР.МОНТ[AWG], СПР.МОНТ[ГОСТ], "")</f>
        <v>0.05</v>
      </c>
      <c r="W564" s="634">
        <f t="array" ref="W564">_xlfn.XLOOKUP(U564, СПР.МОНТ[AWG], СПР.МОНТ[ГОСТ], "")</f>
        <v>0.05</v>
      </c>
      <c r="X564" s="632">
        <v>0.4</v>
      </c>
      <c r="Y564" s="632">
        <v>0.8</v>
      </c>
      <c r="Z564" s="632" t="s">
        <v>7223</v>
      </c>
      <c r="AA564" s="632">
        <v>1.0</v>
      </c>
      <c r="AB564" s="635" t="s">
        <v>7365</v>
      </c>
      <c r="AC564" s="636" t="s">
        <v>7330</v>
      </c>
    </row>
    <row r="565">
      <c r="A565" s="622" t="s">
        <v>7047</v>
      </c>
      <c r="B565" s="623" t="s">
        <v>3524</v>
      </c>
      <c r="C565" s="624" t="s">
        <v>3721</v>
      </c>
      <c r="D565" s="625" t="s">
        <v>3720</v>
      </c>
      <c r="E565" s="625">
        <v>1.0</v>
      </c>
      <c r="F565" s="625" t="s">
        <v>3308</v>
      </c>
      <c r="G565" s="626" t="s">
        <v>3709</v>
      </c>
      <c r="H565" s="627"/>
      <c r="I565" s="622" t="s">
        <v>3710</v>
      </c>
      <c r="J565" s="627"/>
      <c r="K565" s="622" t="b">
        <v>1</v>
      </c>
      <c r="L565" s="622" t="b">
        <v>1</v>
      </c>
      <c r="M565" s="624" t="s">
        <v>7251</v>
      </c>
      <c r="N565" s="628"/>
      <c r="O565" s="629"/>
      <c r="P565" s="630" t="s">
        <v>9636</v>
      </c>
      <c r="Q565" s="627"/>
      <c r="R565" s="631">
        <v>3.0</v>
      </c>
      <c r="S565" s="632"/>
      <c r="T565" s="633">
        <v>32.0</v>
      </c>
      <c r="U565" s="633">
        <v>32.0</v>
      </c>
      <c r="V565" s="634">
        <f t="array" ref="V565">_xlfn.XLOOKUP(T565, СПР.МОНТ[AWG], СПР.МОНТ[ГОСТ], "")</f>
        <v>0.03</v>
      </c>
      <c r="W565" s="634">
        <f t="array" ref="W565">_xlfn.XLOOKUP(U565, СПР.МОНТ[AWG], СПР.МОНТ[ГОСТ], "")</f>
        <v>0.03</v>
      </c>
      <c r="X565" s="632">
        <v>0.4</v>
      </c>
      <c r="Y565" s="632">
        <v>0.8</v>
      </c>
      <c r="Z565" s="632" t="s">
        <v>7223</v>
      </c>
      <c r="AA565" s="632">
        <v>1.0</v>
      </c>
      <c r="AB565" s="635" t="s">
        <v>7365</v>
      </c>
      <c r="AC565" s="636" t="s">
        <v>7330</v>
      </c>
    </row>
    <row r="566">
      <c r="A566" s="622" t="s">
        <v>7047</v>
      </c>
      <c r="B566" s="623" t="s">
        <v>3524</v>
      </c>
      <c r="C566" s="624" t="s">
        <v>3721</v>
      </c>
      <c r="D566" s="625" t="s">
        <v>3720</v>
      </c>
      <c r="E566" s="625">
        <v>1.0</v>
      </c>
      <c r="F566" s="625" t="s">
        <v>3308</v>
      </c>
      <c r="G566" s="626" t="s">
        <v>3722</v>
      </c>
      <c r="H566" s="627"/>
      <c r="I566" s="622" t="s">
        <v>3723</v>
      </c>
      <c r="J566" s="625"/>
      <c r="K566" s="622" t="b">
        <v>1</v>
      </c>
      <c r="L566" s="622" t="b">
        <v>1</v>
      </c>
      <c r="M566" s="624" t="s">
        <v>7251</v>
      </c>
      <c r="N566" s="628"/>
      <c r="O566" s="629"/>
      <c r="P566" s="630" t="s">
        <v>9584</v>
      </c>
      <c r="Q566" s="627"/>
      <c r="R566" s="631">
        <v>10.0</v>
      </c>
      <c r="S566" s="632"/>
      <c r="T566" s="633">
        <v>28.0</v>
      </c>
      <c r="U566" s="633">
        <v>28.0</v>
      </c>
      <c r="V566" s="634">
        <f t="array" ref="V566">_xlfn.XLOOKUP(T566, СПР.МОНТ[AWG], СПР.МОНТ[ГОСТ], "")</f>
        <v>0.08</v>
      </c>
      <c r="W566" s="634">
        <f t="array" ref="W566">_xlfn.XLOOKUP(U566, СПР.МОНТ[AWG], СПР.МОНТ[ГОСТ], "")</f>
        <v>0.08</v>
      </c>
      <c r="X566" s="632">
        <v>0.4</v>
      </c>
      <c r="Y566" s="632">
        <v>0.8</v>
      </c>
      <c r="Z566" s="632" t="s">
        <v>7223</v>
      </c>
      <c r="AA566" s="632">
        <v>1.0</v>
      </c>
      <c r="AB566" s="635" t="s">
        <v>7363</v>
      </c>
      <c r="AC566" s="636" t="s">
        <v>7330</v>
      </c>
    </row>
    <row r="567">
      <c r="A567" s="622" t="s">
        <v>7047</v>
      </c>
      <c r="B567" s="623" t="s">
        <v>3524</v>
      </c>
      <c r="C567" s="624" t="s">
        <v>3721</v>
      </c>
      <c r="D567" s="625" t="s">
        <v>3720</v>
      </c>
      <c r="E567" s="625">
        <v>1.0</v>
      </c>
      <c r="F567" s="625" t="s">
        <v>3308</v>
      </c>
      <c r="G567" s="626" t="s">
        <v>3722</v>
      </c>
      <c r="H567" s="627"/>
      <c r="I567" s="622" t="s">
        <v>3723</v>
      </c>
      <c r="J567" s="627"/>
      <c r="K567" s="622" t="b">
        <v>1</v>
      </c>
      <c r="L567" s="622" t="b">
        <v>1</v>
      </c>
      <c r="M567" s="624" t="s">
        <v>7251</v>
      </c>
      <c r="N567" s="628"/>
      <c r="O567" s="629"/>
      <c r="P567" s="630" t="s">
        <v>9635</v>
      </c>
      <c r="Q567" s="627"/>
      <c r="R567" s="631">
        <v>5.0</v>
      </c>
      <c r="S567" s="632"/>
      <c r="T567" s="633">
        <v>30.0</v>
      </c>
      <c r="U567" s="633">
        <v>30.0</v>
      </c>
      <c r="V567" s="634">
        <f t="array" ref="V567">_xlfn.XLOOKUP(T567, СПР.МОНТ[AWG], СПР.МОНТ[ГОСТ], "")</f>
        <v>0.05</v>
      </c>
      <c r="W567" s="634">
        <f t="array" ref="W567">_xlfn.XLOOKUP(U567, СПР.МОНТ[AWG], СПР.МОНТ[ГОСТ], "")</f>
        <v>0.05</v>
      </c>
      <c r="X567" s="632">
        <v>0.4</v>
      </c>
      <c r="Y567" s="632">
        <v>0.8</v>
      </c>
      <c r="Z567" s="632" t="s">
        <v>7223</v>
      </c>
      <c r="AA567" s="632">
        <v>1.0</v>
      </c>
      <c r="AB567" s="635" t="s">
        <v>7363</v>
      </c>
      <c r="AC567" s="636" t="s">
        <v>7330</v>
      </c>
    </row>
    <row r="568">
      <c r="A568" s="622" t="s">
        <v>7047</v>
      </c>
      <c r="B568" s="623" t="s">
        <v>3524</v>
      </c>
      <c r="C568" s="624" t="s">
        <v>3721</v>
      </c>
      <c r="D568" s="625" t="s">
        <v>3720</v>
      </c>
      <c r="E568" s="625">
        <v>1.0</v>
      </c>
      <c r="F568" s="625" t="s">
        <v>3308</v>
      </c>
      <c r="G568" s="626" t="s">
        <v>3722</v>
      </c>
      <c r="H568" s="627"/>
      <c r="I568" s="622" t="s">
        <v>3723</v>
      </c>
      <c r="J568" s="627"/>
      <c r="K568" s="622" t="b">
        <v>1</v>
      </c>
      <c r="L568" s="622" t="b">
        <v>1</v>
      </c>
      <c r="M568" s="624" t="s">
        <v>7251</v>
      </c>
      <c r="N568" s="628"/>
      <c r="O568" s="629"/>
      <c r="P568" s="630" t="s">
        <v>9636</v>
      </c>
      <c r="Q568" s="627"/>
      <c r="R568" s="631">
        <v>3.0</v>
      </c>
      <c r="S568" s="632"/>
      <c r="T568" s="633">
        <v>32.0</v>
      </c>
      <c r="U568" s="633">
        <v>32.0</v>
      </c>
      <c r="V568" s="634">
        <f t="array" ref="V568">_xlfn.XLOOKUP(T568, СПР.МОНТ[AWG], СПР.МОНТ[ГОСТ], "")</f>
        <v>0.03</v>
      </c>
      <c r="W568" s="634">
        <f t="array" ref="W568">_xlfn.XLOOKUP(U568, СПР.МОНТ[AWG], СПР.МОНТ[ГОСТ], "")</f>
        <v>0.03</v>
      </c>
      <c r="X568" s="632">
        <v>0.4</v>
      </c>
      <c r="Y568" s="632">
        <v>0.8</v>
      </c>
      <c r="Z568" s="632" t="s">
        <v>7223</v>
      </c>
      <c r="AA568" s="632">
        <v>1.0</v>
      </c>
      <c r="AB568" s="635" t="s">
        <v>7363</v>
      </c>
      <c r="AC568" s="636" t="s">
        <v>7330</v>
      </c>
    </row>
    <row r="569">
      <c r="A569" s="622" t="s">
        <v>7051</v>
      </c>
      <c r="B569" s="655" t="s">
        <v>137</v>
      </c>
      <c r="C569" s="675" t="s">
        <v>4883</v>
      </c>
      <c r="D569" s="675" t="s">
        <v>4882</v>
      </c>
      <c r="E569" s="675"/>
      <c r="F569" s="675"/>
      <c r="G569" s="692" t="s">
        <v>4884</v>
      </c>
      <c r="H569" s="693"/>
      <c r="I569" s="627"/>
      <c r="J569" s="622" t="b">
        <v>0</v>
      </c>
      <c r="K569" s="622" t="b">
        <v>0</v>
      </c>
      <c r="L569" s="622" t="b">
        <v>0</v>
      </c>
      <c r="M569" s="634"/>
      <c r="N569" s="659"/>
      <c r="O569" s="659"/>
      <c r="P569" s="694"/>
      <c r="Q569" s="669"/>
      <c r="R569" s="634"/>
      <c r="S569" s="634"/>
      <c r="T569" s="633">
        <v>20.0</v>
      </c>
      <c r="U569" s="633">
        <v>16.0</v>
      </c>
      <c r="V569" s="634">
        <f t="array" ref="V569">_xlfn.XLOOKUP(T569, СПР.МОНТ[AWG], СПР.МОНТ[ГОСТ], "")</f>
        <v>0.5</v>
      </c>
      <c r="W569" s="634">
        <f t="array" ref="W569">_xlfn.XLOOKUP(U569, СПР.МОНТ[AWG], СПР.МОНТ[ГОСТ], "")</f>
        <v>1.5</v>
      </c>
      <c r="X569" s="632"/>
      <c r="Y569" s="631">
        <v>1.7</v>
      </c>
      <c r="Z569" s="691" t="s">
        <v>7060</v>
      </c>
      <c r="AA569" s="634"/>
      <c r="AB569" s="695" t="s">
        <v>7061</v>
      </c>
      <c r="AC569" s="677"/>
    </row>
    <row r="570">
      <c r="A570" s="622" t="s">
        <v>7051</v>
      </c>
      <c r="B570" s="655" t="s">
        <v>137</v>
      </c>
      <c r="C570" s="675" t="s">
        <v>4883</v>
      </c>
      <c r="D570" s="675" t="s">
        <v>4882</v>
      </c>
      <c r="E570" s="675"/>
      <c r="F570" s="675"/>
      <c r="G570" s="692" t="s">
        <v>4887</v>
      </c>
      <c r="H570" s="693"/>
      <c r="I570" s="627"/>
      <c r="J570" s="622" t="b">
        <v>0</v>
      </c>
      <c r="K570" s="622" t="b">
        <v>0</v>
      </c>
      <c r="L570" s="622" t="b">
        <v>0</v>
      </c>
      <c r="M570" s="634"/>
      <c r="N570" s="659"/>
      <c r="O570" s="659"/>
      <c r="P570" s="694"/>
      <c r="Q570" s="669"/>
      <c r="R570" s="634"/>
      <c r="S570" s="634"/>
      <c r="T570" s="633">
        <v>20.0</v>
      </c>
      <c r="U570" s="633">
        <v>16.0</v>
      </c>
      <c r="V570" s="634">
        <f t="array" ref="V570">_xlfn.XLOOKUP(T570, СПР.МОНТ[AWG], СПР.МОНТ[ГОСТ], "")</f>
        <v>0.5</v>
      </c>
      <c r="W570" s="634">
        <f t="array" ref="W570">_xlfn.XLOOKUP(U570, СПР.МОНТ[AWG], СПР.МОНТ[ГОСТ], "")</f>
        <v>1.5</v>
      </c>
      <c r="X570" s="632"/>
      <c r="Y570" s="631">
        <v>1.7</v>
      </c>
      <c r="Z570" s="691" t="s">
        <v>7060</v>
      </c>
      <c r="AA570" s="634"/>
      <c r="AB570" s="695" t="s">
        <v>7061</v>
      </c>
      <c r="AC570" s="677"/>
    </row>
    <row r="571">
      <c r="A571" s="622" t="s">
        <v>7051</v>
      </c>
      <c r="B571" s="655" t="s">
        <v>137</v>
      </c>
      <c r="C571" s="675" t="s">
        <v>4883</v>
      </c>
      <c r="D571" s="675" t="s">
        <v>4882</v>
      </c>
      <c r="E571" s="675"/>
      <c r="F571" s="675"/>
      <c r="G571" s="692" t="s">
        <v>4889</v>
      </c>
      <c r="H571" s="693"/>
      <c r="I571" s="627"/>
      <c r="J571" s="622" t="b">
        <v>0</v>
      </c>
      <c r="K571" s="622" t="b">
        <v>0</v>
      </c>
      <c r="L571" s="622" t="b">
        <v>0</v>
      </c>
      <c r="M571" s="634"/>
      <c r="N571" s="659"/>
      <c r="O571" s="659"/>
      <c r="P571" s="694"/>
      <c r="Q571" s="669"/>
      <c r="R571" s="634"/>
      <c r="S571" s="634"/>
      <c r="T571" s="633">
        <v>20.0</v>
      </c>
      <c r="U571" s="633">
        <v>16.0</v>
      </c>
      <c r="V571" s="634">
        <f t="array" ref="V571">_xlfn.XLOOKUP(T571, СПР.МОНТ[AWG], СПР.МОНТ[ГОСТ], "")</f>
        <v>0.5</v>
      </c>
      <c r="W571" s="634">
        <f t="array" ref="W571">_xlfn.XLOOKUP(U571, СПР.МОНТ[AWG], СПР.МОНТ[ГОСТ], "")</f>
        <v>1.5</v>
      </c>
      <c r="X571" s="632"/>
      <c r="Y571" s="631">
        <v>1.7</v>
      </c>
      <c r="Z571" s="691" t="s">
        <v>7060</v>
      </c>
      <c r="AA571" s="634"/>
      <c r="AB571" s="695" t="s">
        <v>7061</v>
      </c>
      <c r="AC571" s="677"/>
    </row>
    <row r="572">
      <c r="A572" s="622" t="s">
        <v>7051</v>
      </c>
      <c r="B572" s="655" t="s">
        <v>137</v>
      </c>
      <c r="C572" s="675" t="s">
        <v>4883</v>
      </c>
      <c r="D572" s="675" t="s">
        <v>4893</v>
      </c>
      <c r="E572" s="675"/>
      <c r="F572" s="675"/>
      <c r="G572" s="692" t="s">
        <v>4894</v>
      </c>
      <c r="H572" s="693"/>
      <c r="I572" s="627"/>
      <c r="J572" s="622" t="b">
        <v>0</v>
      </c>
      <c r="K572" s="622" t="b">
        <v>0</v>
      </c>
      <c r="L572" s="622" t="b">
        <v>0</v>
      </c>
      <c r="M572" s="634"/>
      <c r="N572" s="659"/>
      <c r="O572" s="659"/>
      <c r="P572" s="694"/>
      <c r="Q572" s="669"/>
      <c r="R572" s="634"/>
      <c r="S572" s="634"/>
      <c r="T572" s="633">
        <v>16.0</v>
      </c>
      <c r="U572" s="633">
        <v>14.0</v>
      </c>
      <c r="V572" s="634">
        <f t="array" ref="V572">_xlfn.XLOOKUP(T572, СПР.МОНТ[AWG], СПР.МОНТ[ГОСТ], "")</f>
        <v>1.5</v>
      </c>
      <c r="W572" s="634">
        <f t="array" ref="W572">_xlfn.XLOOKUP(U572, СПР.МОНТ[AWG], СПР.МОНТ[ГОСТ], "")</f>
        <v>2.5</v>
      </c>
      <c r="X572" s="632"/>
      <c r="Y572" s="631">
        <v>2.3</v>
      </c>
      <c r="Z572" s="691" t="s">
        <v>7060</v>
      </c>
      <c r="AA572" s="634"/>
      <c r="AB572" s="695" t="s">
        <v>7061</v>
      </c>
      <c r="AC572" s="677"/>
    </row>
    <row r="573">
      <c r="A573" s="622" t="s">
        <v>7051</v>
      </c>
      <c r="B573" s="655" t="s">
        <v>137</v>
      </c>
      <c r="C573" s="675" t="s">
        <v>4883</v>
      </c>
      <c r="D573" s="675" t="s">
        <v>4893</v>
      </c>
      <c r="E573" s="675"/>
      <c r="F573" s="675"/>
      <c r="G573" s="692" t="s">
        <v>4897</v>
      </c>
      <c r="H573" s="693"/>
      <c r="I573" s="627"/>
      <c r="J573" s="622" t="b">
        <v>0</v>
      </c>
      <c r="K573" s="622" t="b">
        <v>0</v>
      </c>
      <c r="L573" s="622" t="b">
        <v>0</v>
      </c>
      <c r="M573" s="634"/>
      <c r="N573" s="659"/>
      <c r="O573" s="659"/>
      <c r="P573" s="694"/>
      <c r="Q573" s="669"/>
      <c r="R573" s="634"/>
      <c r="S573" s="634"/>
      <c r="T573" s="633">
        <v>16.0</v>
      </c>
      <c r="U573" s="633">
        <v>14.0</v>
      </c>
      <c r="V573" s="634">
        <f t="array" ref="V573">_xlfn.XLOOKUP(T573, СПР.МОНТ[AWG], СПР.МОНТ[ГОСТ], "")</f>
        <v>1.5</v>
      </c>
      <c r="W573" s="634">
        <f t="array" ref="W573">_xlfn.XLOOKUP(U573, СПР.МОНТ[AWG], СПР.МОНТ[ГОСТ], "")</f>
        <v>2.5</v>
      </c>
      <c r="X573" s="632"/>
      <c r="Y573" s="631">
        <v>2.3</v>
      </c>
      <c r="Z573" s="691" t="s">
        <v>7060</v>
      </c>
      <c r="AA573" s="634"/>
      <c r="AB573" s="695" t="s">
        <v>7061</v>
      </c>
      <c r="AC573" s="677"/>
    </row>
    <row r="574">
      <c r="A574" s="622" t="s">
        <v>7051</v>
      </c>
      <c r="B574" s="655" t="s">
        <v>137</v>
      </c>
      <c r="C574" s="675" t="s">
        <v>4883</v>
      </c>
      <c r="D574" s="675" t="s">
        <v>4893</v>
      </c>
      <c r="E574" s="675"/>
      <c r="F574" s="675"/>
      <c r="G574" s="692" t="s">
        <v>4899</v>
      </c>
      <c r="H574" s="693"/>
      <c r="I574" s="627"/>
      <c r="J574" s="622" t="b">
        <v>0</v>
      </c>
      <c r="K574" s="622" t="b">
        <v>0</v>
      </c>
      <c r="L574" s="622" t="b">
        <v>0</v>
      </c>
      <c r="M574" s="634"/>
      <c r="N574" s="659"/>
      <c r="O574" s="659"/>
      <c r="P574" s="694"/>
      <c r="Q574" s="669"/>
      <c r="R574" s="634"/>
      <c r="S574" s="634"/>
      <c r="T574" s="633">
        <v>16.0</v>
      </c>
      <c r="U574" s="633">
        <v>14.0</v>
      </c>
      <c r="V574" s="634">
        <f t="array" ref="V574">_xlfn.XLOOKUP(T574, СПР.МОНТ[AWG], СПР.МОНТ[ГОСТ], "")</f>
        <v>1.5</v>
      </c>
      <c r="W574" s="634">
        <f t="array" ref="W574">_xlfn.XLOOKUP(U574, СПР.МОНТ[AWG], СПР.МОНТ[ГОСТ], "")</f>
        <v>2.5</v>
      </c>
      <c r="X574" s="632"/>
      <c r="Y574" s="631">
        <v>2.3</v>
      </c>
      <c r="Z574" s="691" t="s">
        <v>7060</v>
      </c>
      <c r="AA574" s="634"/>
      <c r="AB574" s="695" t="s">
        <v>7061</v>
      </c>
      <c r="AC574" s="677"/>
    </row>
    <row r="575">
      <c r="A575" s="622" t="s">
        <v>7051</v>
      </c>
      <c r="B575" s="655" t="s">
        <v>137</v>
      </c>
      <c r="C575" s="675" t="s">
        <v>4883</v>
      </c>
      <c r="D575" s="675" t="s">
        <v>4903</v>
      </c>
      <c r="E575" s="675"/>
      <c r="F575" s="675"/>
      <c r="G575" s="692" t="s">
        <v>4904</v>
      </c>
      <c r="H575" s="693"/>
      <c r="I575" s="627"/>
      <c r="J575" s="622" t="b">
        <v>0</v>
      </c>
      <c r="K575" s="622" t="b">
        <v>0</v>
      </c>
      <c r="L575" s="622" t="b">
        <v>0</v>
      </c>
      <c r="M575" s="634"/>
      <c r="N575" s="659"/>
      <c r="O575" s="659"/>
      <c r="P575" s="694"/>
      <c r="Q575" s="669"/>
      <c r="R575" s="634"/>
      <c r="S575" s="634"/>
      <c r="T575" s="633">
        <v>12.0</v>
      </c>
      <c r="U575" s="633">
        <v>10.0</v>
      </c>
      <c r="V575" s="634">
        <f t="array" ref="V575">_xlfn.XLOOKUP(T575, СПР.МОНТ[AWG], СПР.МОНТ[ГОСТ], "")</f>
        <v>4</v>
      </c>
      <c r="W575" s="634">
        <f t="array" ref="W575">_xlfn.XLOOKUP(U575, СПР.МОНТ[AWG], СПР.МОНТ[ГОСТ], "")</f>
        <v>6</v>
      </c>
      <c r="X575" s="632"/>
      <c r="Y575" s="631">
        <v>3.4</v>
      </c>
      <c r="Z575" s="691" t="s">
        <v>7060</v>
      </c>
      <c r="AA575" s="634"/>
      <c r="AB575" s="695" t="s">
        <v>7061</v>
      </c>
      <c r="AC575" s="677"/>
    </row>
    <row r="576">
      <c r="A576" s="622" t="s">
        <v>7051</v>
      </c>
      <c r="B576" s="655" t="s">
        <v>137</v>
      </c>
      <c r="C576" s="675" t="s">
        <v>4883</v>
      </c>
      <c r="D576" s="675" t="s">
        <v>4903</v>
      </c>
      <c r="E576" s="675"/>
      <c r="F576" s="675"/>
      <c r="G576" s="692" t="s">
        <v>4907</v>
      </c>
      <c r="H576" s="693"/>
      <c r="I576" s="627"/>
      <c r="J576" s="622" t="b">
        <v>0</v>
      </c>
      <c r="K576" s="622" t="b">
        <v>0</v>
      </c>
      <c r="L576" s="622" t="b">
        <v>0</v>
      </c>
      <c r="M576" s="634"/>
      <c r="N576" s="659"/>
      <c r="O576" s="659"/>
      <c r="P576" s="694"/>
      <c r="Q576" s="669"/>
      <c r="R576" s="634"/>
      <c r="S576" s="634"/>
      <c r="T576" s="633">
        <v>12.0</v>
      </c>
      <c r="U576" s="633">
        <v>10.0</v>
      </c>
      <c r="V576" s="634">
        <f t="array" ref="V576">_xlfn.XLOOKUP(T576, СПР.МОНТ[AWG], СПР.МОНТ[ГОСТ], "")</f>
        <v>4</v>
      </c>
      <c r="W576" s="634">
        <f t="array" ref="W576">_xlfn.XLOOKUP(U576, СПР.МОНТ[AWG], СПР.МОНТ[ГОСТ], "")</f>
        <v>6</v>
      </c>
      <c r="X576" s="632"/>
      <c r="Y576" s="631">
        <v>3.4</v>
      </c>
      <c r="Z576" s="691" t="s">
        <v>7060</v>
      </c>
      <c r="AA576" s="634"/>
      <c r="AB576" s="695" t="s">
        <v>7061</v>
      </c>
      <c r="AC576" s="677"/>
    </row>
    <row r="577">
      <c r="A577" s="622" t="s">
        <v>7051</v>
      </c>
      <c r="B577" s="655" t="s">
        <v>137</v>
      </c>
      <c r="C577" s="675" t="s">
        <v>4883</v>
      </c>
      <c r="D577" s="675" t="s">
        <v>4903</v>
      </c>
      <c r="E577" s="675"/>
      <c r="F577" s="675"/>
      <c r="G577" s="692" t="s">
        <v>4909</v>
      </c>
      <c r="H577" s="693"/>
      <c r="I577" s="627"/>
      <c r="J577" s="622" t="b">
        <v>0</v>
      </c>
      <c r="K577" s="622" t="b">
        <v>0</v>
      </c>
      <c r="L577" s="622" t="b">
        <v>0</v>
      </c>
      <c r="M577" s="634"/>
      <c r="N577" s="659"/>
      <c r="O577" s="659"/>
      <c r="P577" s="694"/>
      <c r="Q577" s="669"/>
      <c r="R577" s="634"/>
      <c r="S577" s="634"/>
      <c r="T577" s="633">
        <v>12.0</v>
      </c>
      <c r="U577" s="633">
        <v>10.0</v>
      </c>
      <c r="V577" s="634">
        <f t="array" ref="V577">_xlfn.XLOOKUP(T577, СПР.МОНТ[AWG], СПР.МОНТ[ГОСТ], "")</f>
        <v>4</v>
      </c>
      <c r="W577" s="634">
        <f t="array" ref="W577">_xlfn.XLOOKUP(U577, СПР.МОНТ[AWG], СПР.МОНТ[ГОСТ], "")</f>
        <v>6</v>
      </c>
      <c r="X577" s="632"/>
      <c r="Y577" s="631">
        <v>3.4</v>
      </c>
      <c r="Z577" s="691" t="s">
        <v>7060</v>
      </c>
      <c r="AA577" s="634"/>
      <c r="AB577" s="695" t="s">
        <v>7061</v>
      </c>
      <c r="AC577" s="677"/>
    </row>
    <row r="578">
      <c r="A578" s="622" t="s">
        <v>7051</v>
      </c>
      <c r="B578" s="655" t="s">
        <v>137</v>
      </c>
      <c r="C578" s="675" t="s">
        <v>4926</v>
      </c>
      <c r="D578" s="675" t="s">
        <v>4925</v>
      </c>
      <c r="E578" s="675"/>
      <c r="F578" s="675"/>
      <c r="G578" s="692" t="s">
        <v>4927</v>
      </c>
      <c r="H578" s="693"/>
      <c r="I578" s="627"/>
      <c r="J578" s="622" t="b">
        <v>0</v>
      </c>
      <c r="K578" s="622" t="b">
        <v>0</v>
      </c>
      <c r="L578" s="622" t="b">
        <v>0</v>
      </c>
      <c r="M578" s="634"/>
      <c r="N578" s="659"/>
      <c r="O578" s="659"/>
      <c r="P578" s="694"/>
      <c r="Q578" s="669"/>
      <c r="R578" s="634"/>
      <c r="S578" s="634"/>
      <c r="T578" s="633">
        <v>20.0</v>
      </c>
      <c r="U578" s="633">
        <v>16.0</v>
      </c>
      <c r="V578" s="634">
        <f t="array" ref="V578">_xlfn.XLOOKUP(T578, СПР.МОНТ[AWG], СПР.МОНТ[ГОСТ], "")</f>
        <v>0.5</v>
      </c>
      <c r="W578" s="634">
        <f t="array" ref="W578">_xlfn.XLOOKUP(U578, СПР.МОНТ[AWG], СПР.МОНТ[ГОСТ], "")</f>
        <v>1.5</v>
      </c>
      <c r="X578" s="632"/>
      <c r="Y578" s="631">
        <v>1.7</v>
      </c>
      <c r="Z578" s="691" t="s">
        <v>7060</v>
      </c>
      <c r="AA578" s="634"/>
      <c r="AB578" s="695" t="s">
        <v>7063</v>
      </c>
      <c r="AC578" s="677"/>
    </row>
    <row r="579">
      <c r="A579" s="622" t="s">
        <v>7051</v>
      </c>
      <c r="B579" s="655" t="s">
        <v>137</v>
      </c>
      <c r="C579" s="675" t="s">
        <v>4926</v>
      </c>
      <c r="D579" s="675" t="s">
        <v>4925</v>
      </c>
      <c r="E579" s="675"/>
      <c r="F579" s="675"/>
      <c r="G579" s="692" t="s">
        <v>4929</v>
      </c>
      <c r="H579" s="693"/>
      <c r="I579" s="627"/>
      <c r="J579" s="622" t="b">
        <v>0</v>
      </c>
      <c r="K579" s="622" t="b">
        <v>0</v>
      </c>
      <c r="L579" s="622" t="b">
        <v>0</v>
      </c>
      <c r="M579" s="634"/>
      <c r="N579" s="659"/>
      <c r="O579" s="659"/>
      <c r="P579" s="694"/>
      <c r="Q579" s="669"/>
      <c r="R579" s="634"/>
      <c r="S579" s="634"/>
      <c r="T579" s="633">
        <v>20.0</v>
      </c>
      <c r="U579" s="633">
        <v>16.0</v>
      </c>
      <c r="V579" s="634">
        <f t="array" ref="V579">_xlfn.XLOOKUP(T579, СПР.МОНТ[AWG], СПР.МОНТ[ГОСТ], "")</f>
        <v>0.5</v>
      </c>
      <c r="W579" s="634">
        <f t="array" ref="W579">_xlfn.XLOOKUP(U579, СПР.МОНТ[AWG], СПР.МОНТ[ГОСТ], "")</f>
        <v>1.5</v>
      </c>
      <c r="X579" s="632"/>
      <c r="Y579" s="631">
        <v>1.7</v>
      </c>
      <c r="Z579" s="691" t="s">
        <v>7060</v>
      </c>
      <c r="AA579" s="634"/>
      <c r="AB579" s="695" t="s">
        <v>7063</v>
      </c>
      <c r="AC579" s="677"/>
    </row>
    <row r="580">
      <c r="A580" s="622" t="s">
        <v>7051</v>
      </c>
      <c r="B580" s="655" t="s">
        <v>137</v>
      </c>
      <c r="C580" s="675" t="s">
        <v>4926</v>
      </c>
      <c r="D580" s="675" t="s">
        <v>4925</v>
      </c>
      <c r="E580" s="675"/>
      <c r="F580" s="675"/>
      <c r="G580" s="692" t="s">
        <v>4931</v>
      </c>
      <c r="H580" s="693"/>
      <c r="I580" s="627"/>
      <c r="J580" s="622" t="b">
        <v>0</v>
      </c>
      <c r="K580" s="622" t="b">
        <v>0</v>
      </c>
      <c r="L580" s="622" t="b">
        <v>0</v>
      </c>
      <c r="M580" s="634"/>
      <c r="N580" s="659"/>
      <c r="O580" s="659"/>
      <c r="P580" s="694"/>
      <c r="Q580" s="669"/>
      <c r="R580" s="634"/>
      <c r="S580" s="634"/>
      <c r="T580" s="633">
        <v>20.0</v>
      </c>
      <c r="U580" s="633">
        <v>16.0</v>
      </c>
      <c r="V580" s="634">
        <f t="array" ref="V580">_xlfn.XLOOKUP(T580, СПР.МОНТ[AWG], СПР.МОНТ[ГОСТ], "")</f>
        <v>0.5</v>
      </c>
      <c r="W580" s="634">
        <f t="array" ref="W580">_xlfn.XLOOKUP(U580, СПР.МОНТ[AWG], СПР.МОНТ[ГОСТ], "")</f>
        <v>1.5</v>
      </c>
      <c r="X580" s="632"/>
      <c r="Y580" s="632"/>
      <c r="Z580" s="634"/>
      <c r="AA580" s="634"/>
      <c r="AB580" s="695" t="s">
        <v>7063</v>
      </c>
      <c r="AC580" s="677"/>
    </row>
    <row r="581">
      <c r="A581" s="622" t="s">
        <v>7051</v>
      </c>
      <c r="B581" s="655" t="s">
        <v>137</v>
      </c>
      <c r="C581" s="675" t="s">
        <v>4926</v>
      </c>
      <c r="D581" s="675" t="s">
        <v>4925</v>
      </c>
      <c r="E581" s="675"/>
      <c r="F581" s="675"/>
      <c r="G581" s="692" t="s">
        <v>4933</v>
      </c>
      <c r="H581" s="693"/>
      <c r="I581" s="627"/>
      <c r="J581" s="622" t="b">
        <v>0</v>
      </c>
      <c r="K581" s="622" t="b">
        <v>0</v>
      </c>
      <c r="L581" s="622" t="b">
        <v>0</v>
      </c>
      <c r="M581" s="634"/>
      <c r="N581" s="659"/>
      <c r="O581" s="659"/>
      <c r="P581" s="694"/>
      <c r="Q581" s="669"/>
      <c r="R581" s="634"/>
      <c r="S581" s="634"/>
      <c r="T581" s="633">
        <v>20.0</v>
      </c>
      <c r="U581" s="633">
        <v>16.0</v>
      </c>
      <c r="V581" s="634">
        <f t="array" ref="V581">_xlfn.XLOOKUP(T581, СПР.МОНТ[AWG], СПР.МОНТ[ГОСТ], "")</f>
        <v>0.5</v>
      </c>
      <c r="W581" s="634">
        <f t="array" ref="W581">_xlfn.XLOOKUP(U581, СПР.МОНТ[AWG], СПР.МОНТ[ГОСТ], "")</f>
        <v>1.5</v>
      </c>
      <c r="X581" s="632"/>
      <c r="Y581" s="632"/>
      <c r="Z581" s="634"/>
      <c r="AA581" s="634"/>
      <c r="AB581" s="695" t="s">
        <v>7063</v>
      </c>
      <c r="AC581" s="677"/>
    </row>
    <row r="582">
      <c r="A582" s="622" t="s">
        <v>7051</v>
      </c>
      <c r="B582" s="655" t="s">
        <v>137</v>
      </c>
      <c r="C582" s="675" t="s">
        <v>4926</v>
      </c>
      <c r="D582" s="675" t="s">
        <v>4937</v>
      </c>
      <c r="E582" s="675"/>
      <c r="F582" s="675"/>
      <c r="G582" s="692" t="s">
        <v>9662</v>
      </c>
      <c r="H582" s="693"/>
      <c r="I582" s="627"/>
      <c r="J582" s="622" t="b">
        <v>0</v>
      </c>
      <c r="K582" s="622" t="b">
        <v>0</v>
      </c>
      <c r="L582" s="622" t="b">
        <v>0</v>
      </c>
      <c r="M582" s="634"/>
      <c r="N582" s="659"/>
      <c r="O582" s="659"/>
      <c r="P582" s="694"/>
      <c r="Q582" s="669"/>
      <c r="R582" s="634"/>
      <c r="S582" s="634"/>
      <c r="T582" s="633">
        <v>16.0</v>
      </c>
      <c r="U582" s="633">
        <v>14.0</v>
      </c>
      <c r="V582" s="634">
        <f t="array" ref="V582">_xlfn.XLOOKUP(T582, СПР.МОНТ[AWG], СПР.МОНТ[ГОСТ], "")</f>
        <v>1.5</v>
      </c>
      <c r="W582" s="634">
        <f t="array" ref="W582">_xlfn.XLOOKUP(U582, СПР.МОНТ[AWG], СПР.МОНТ[ГОСТ], "")</f>
        <v>2.5</v>
      </c>
      <c r="X582" s="632"/>
      <c r="Y582" s="632"/>
      <c r="Z582" s="634"/>
      <c r="AA582" s="634"/>
      <c r="AB582" s="695" t="s">
        <v>7063</v>
      </c>
      <c r="AC582" s="677"/>
    </row>
    <row r="583">
      <c r="A583" s="622" t="s">
        <v>7051</v>
      </c>
      <c r="B583" s="655" t="s">
        <v>137</v>
      </c>
      <c r="C583" s="675" t="s">
        <v>4926</v>
      </c>
      <c r="D583" s="675" t="s">
        <v>4937</v>
      </c>
      <c r="E583" s="675"/>
      <c r="F583" s="675"/>
      <c r="G583" s="692" t="s">
        <v>4938</v>
      </c>
      <c r="H583" s="693"/>
      <c r="I583" s="627"/>
      <c r="J583" s="622" t="b">
        <v>0</v>
      </c>
      <c r="K583" s="622" t="b">
        <v>0</v>
      </c>
      <c r="L583" s="622" t="b">
        <v>0</v>
      </c>
      <c r="M583" s="634"/>
      <c r="N583" s="659"/>
      <c r="O583" s="659"/>
      <c r="P583" s="694"/>
      <c r="Q583" s="669"/>
      <c r="R583" s="634"/>
      <c r="S583" s="634"/>
      <c r="T583" s="633">
        <v>16.0</v>
      </c>
      <c r="U583" s="633">
        <v>14.0</v>
      </c>
      <c r="V583" s="634">
        <f t="array" ref="V583">_xlfn.XLOOKUP(T583, СПР.МОНТ[AWG], СПР.МОНТ[ГОСТ], "")</f>
        <v>1.5</v>
      </c>
      <c r="W583" s="634">
        <f t="array" ref="W583">_xlfn.XLOOKUP(U583, СПР.МОНТ[AWG], СПР.МОНТ[ГОСТ], "")</f>
        <v>2.5</v>
      </c>
      <c r="X583" s="632"/>
      <c r="Y583" s="632"/>
      <c r="Z583" s="634"/>
      <c r="AA583" s="634"/>
      <c r="AB583" s="695" t="s">
        <v>7063</v>
      </c>
      <c r="AC583" s="677"/>
    </row>
    <row r="584">
      <c r="A584" s="622" t="s">
        <v>7051</v>
      </c>
      <c r="B584" s="655" t="s">
        <v>137</v>
      </c>
      <c r="C584" s="675" t="s">
        <v>4926</v>
      </c>
      <c r="D584" s="675" t="s">
        <v>4937</v>
      </c>
      <c r="E584" s="675"/>
      <c r="F584" s="675"/>
      <c r="G584" s="692" t="s">
        <v>4940</v>
      </c>
      <c r="H584" s="693"/>
      <c r="I584" s="627"/>
      <c r="J584" s="622" t="b">
        <v>0</v>
      </c>
      <c r="K584" s="622" t="b">
        <v>0</v>
      </c>
      <c r="L584" s="622" t="b">
        <v>0</v>
      </c>
      <c r="M584" s="634"/>
      <c r="N584" s="659"/>
      <c r="O584" s="659"/>
      <c r="P584" s="694"/>
      <c r="Q584" s="669"/>
      <c r="R584" s="634"/>
      <c r="S584" s="634"/>
      <c r="T584" s="633">
        <v>16.0</v>
      </c>
      <c r="U584" s="633">
        <v>14.0</v>
      </c>
      <c r="V584" s="634">
        <f t="array" ref="V584">_xlfn.XLOOKUP(T584, СПР.МОНТ[AWG], СПР.МОНТ[ГОСТ], "")</f>
        <v>1.5</v>
      </c>
      <c r="W584" s="634">
        <f t="array" ref="W584">_xlfn.XLOOKUP(U584, СПР.МОНТ[AWG], СПР.МОНТ[ГОСТ], "")</f>
        <v>2.5</v>
      </c>
      <c r="X584" s="632"/>
      <c r="Y584" s="632"/>
      <c r="Z584" s="634"/>
      <c r="AA584" s="634"/>
      <c r="AB584" s="695" t="s">
        <v>7063</v>
      </c>
      <c r="AC584" s="677"/>
    </row>
    <row r="585">
      <c r="A585" s="622" t="s">
        <v>7051</v>
      </c>
      <c r="B585" s="655" t="s">
        <v>137</v>
      </c>
      <c r="C585" s="675" t="s">
        <v>4926</v>
      </c>
      <c r="D585" s="675" t="s">
        <v>4937</v>
      </c>
      <c r="E585" s="675"/>
      <c r="F585" s="675"/>
      <c r="G585" s="692" t="s">
        <v>4942</v>
      </c>
      <c r="H585" s="693"/>
      <c r="I585" s="627"/>
      <c r="J585" s="622" t="b">
        <v>0</v>
      </c>
      <c r="K585" s="622" t="b">
        <v>0</v>
      </c>
      <c r="L585" s="622" t="b">
        <v>0</v>
      </c>
      <c r="M585" s="634"/>
      <c r="N585" s="659"/>
      <c r="O585" s="659"/>
      <c r="P585" s="694"/>
      <c r="Q585" s="669"/>
      <c r="R585" s="634"/>
      <c r="S585" s="634"/>
      <c r="T585" s="633">
        <v>16.0</v>
      </c>
      <c r="U585" s="633">
        <v>14.0</v>
      </c>
      <c r="V585" s="634">
        <f t="array" ref="V585">_xlfn.XLOOKUP(T585, СПР.МОНТ[AWG], СПР.МОНТ[ГОСТ], "")</f>
        <v>1.5</v>
      </c>
      <c r="W585" s="634">
        <f t="array" ref="W585">_xlfn.XLOOKUP(U585, СПР.МОНТ[AWG], СПР.МОНТ[ГОСТ], "")</f>
        <v>2.5</v>
      </c>
      <c r="X585" s="632"/>
      <c r="Y585" s="632"/>
      <c r="Z585" s="634"/>
      <c r="AA585" s="634"/>
      <c r="AB585" s="695" t="s">
        <v>7063</v>
      </c>
      <c r="AC585" s="677"/>
    </row>
    <row r="586">
      <c r="A586" s="622" t="s">
        <v>7051</v>
      </c>
      <c r="B586" s="655" t="s">
        <v>137</v>
      </c>
      <c r="C586" s="675" t="s">
        <v>4926</v>
      </c>
      <c r="D586" s="675" t="s">
        <v>4948</v>
      </c>
      <c r="E586" s="675"/>
      <c r="F586" s="675"/>
      <c r="G586" s="692" t="s">
        <v>4949</v>
      </c>
      <c r="H586" s="693"/>
      <c r="I586" s="627"/>
      <c r="J586" s="622" t="b">
        <v>0</v>
      </c>
      <c r="K586" s="622" t="b">
        <v>0</v>
      </c>
      <c r="L586" s="622" t="b">
        <v>0</v>
      </c>
      <c r="M586" s="634"/>
      <c r="N586" s="659"/>
      <c r="O586" s="659"/>
      <c r="P586" s="694"/>
      <c r="Q586" s="669"/>
      <c r="R586" s="634"/>
      <c r="S586" s="634"/>
      <c r="T586" s="633">
        <v>12.0</v>
      </c>
      <c r="U586" s="633">
        <v>10.0</v>
      </c>
      <c r="V586" s="634">
        <f t="array" ref="V586">_xlfn.XLOOKUP(T586, СПР.МОНТ[AWG], СПР.МОНТ[ГОСТ], "")</f>
        <v>4</v>
      </c>
      <c r="W586" s="634">
        <f t="array" ref="W586">_xlfn.XLOOKUP(U586, СПР.МОНТ[AWG], СПР.МОНТ[ГОСТ], "")</f>
        <v>6</v>
      </c>
      <c r="X586" s="632"/>
      <c r="Y586" s="632"/>
      <c r="Z586" s="634"/>
      <c r="AA586" s="634"/>
      <c r="AB586" s="695" t="s">
        <v>7063</v>
      </c>
      <c r="AC586" s="677"/>
    </row>
    <row r="587">
      <c r="A587" s="622" t="s">
        <v>7051</v>
      </c>
      <c r="B587" s="655" t="s">
        <v>137</v>
      </c>
      <c r="C587" s="675" t="s">
        <v>4926</v>
      </c>
      <c r="D587" s="675" t="s">
        <v>4948</v>
      </c>
      <c r="E587" s="675"/>
      <c r="F587" s="675"/>
      <c r="G587" s="692" t="s">
        <v>4951</v>
      </c>
      <c r="H587" s="693"/>
      <c r="I587" s="627"/>
      <c r="J587" s="622" t="b">
        <v>0</v>
      </c>
      <c r="K587" s="622" t="b">
        <v>0</v>
      </c>
      <c r="L587" s="622" t="b">
        <v>0</v>
      </c>
      <c r="M587" s="634"/>
      <c r="N587" s="659"/>
      <c r="O587" s="659"/>
      <c r="P587" s="694"/>
      <c r="Q587" s="669"/>
      <c r="R587" s="634"/>
      <c r="S587" s="634"/>
      <c r="T587" s="633">
        <v>12.0</v>
      </c>
      <c r="U587" s="633">
        <v>10.0</v>
      </c>
      <c r="V587" s="634">
        <f t="array" ref="V587">_xlfn.XLOOKUP(T587, СПР.МОНТ[AWG], СПР.МОНТ[ГОСТ], "")</f>
        <v>4</v>
      </c>
      <c r="W587" s="634">
        <f t="array" ref="W587">_xlfn.XLOOKUP(U587, СПР.МОНТ[AWG], СПР.МОНТ[ГОСТ], "")</f>
        <v>6</v>
      </c>
      <c r="X587" s="632"/>
      <c r="Y587" s="632"/>
      <c r="Z587" s="634"/>
      <c r="AA587" s="634"/>
      <c r="AB587" s="695" t="s">
        <v>7063</v>
      </c>
      <c r="AC587" s="677"/>
    </row>
    <row r="588">
      <c r="A588" s="622" t="s">
        <v>7051</v>
      </c>
      <c r="B588" s="655" t="s">
        <v>137</v>
      </c>
      <c r="C588" s="675" t="s">
        <v>4926</v>
      </c>
      <c r="D588" s="675" t="s">
        <v>4948</v>
      </c>
      <c r="E588" s="675"/>
      <c r="F588" s="675"/>
      <c r="G588" s="692" t="s">
        <v>4953</v>
      </c>
      <c r="H588" s="693"/>
      <c r="I588" s="627"/>
      <c r="J588" s="622" t="b">
        <v>0</v>
      </c>
      <c r="K588" s="622" t="b">
        <v>0</v>
      </c>
      <c r="L588" s="622" t="b">
        <v>0</v>
      </c>
      <c r="M588" s="634"/>
      <c r="N588" s="659"/>
      <c r="O588" s="659"/>
      <c r="P588" s="694"/>
      <c r="Q588" s="669"/>
      <c r="R588" s="634"/>
      <c r="S588" s="634"/>
      <c r="T588" s="633">
        <v>12.0</v>
      </c>
      <c r="U588" s="633">
        <v>10.0</v>
      </c>
      <c r="V588" s="634">
        <f t="array" ref="V588">_xlfn.XLOOKUP(T588, СПР.МОНТ[AWG], СПР.МОНТ[ГОСТ], "")</f>
        <v>4</v>
      </c>
      <c r="W588" s="634">
        <f t="array" ref="W588">_xlfn.XLOOKUP(U588, СПР.МОНТ[AWG], СПР.МОНТ[ГОСТ], "")</f>
        <v>6</v>
      </c>
      <c r="X588" s="632"/>
      <c r="Y588" s="632"/>
      <c r="Z588" s="634"/>
      <c r="AA588" s="634"/>
      <c r="AB588" s="695" t="s">
        <v>7063</v>
      </c>
      <c r="AC588" s="677"/>
    </row>
    <row r="589">
      <c r="A589" s="622" t="s">
        <v>7051</v>
      </c>
      <c r="B589" s="655" t="s">
        <v>137</v>
      </c>
      <c r="C589" s="675" t="s">
        <v>4926</v>
      </c>
      <c r="D589" s="675" t="s">
        <v>4948</v>
      </c>
      <c r="E589" s="675"/>
      <c r="F589" s="675"/>
      <c r="G589" s="692" t="s">
        <v>4955</v>
      </c>
      <c r="H589" s="693"/>
      <c r="I589" s="627"/>
      <c r="J589" s="622" t="b">
        <v>0</v>
      </c>
      <c r="K589" s="622" t="b">
        <v>0</v>
      </c>
      <c r="L589" s="622" t="b">
        <v>0</v>
      </c>
      <c r="M589" s="634"/>
      <c r="N589" s="659"/>
      <c r="O589" s="659"/>
      <c r="P589" s="694"/>
      <c r="Q589" s="669"/>
      <c r="R589" s="634"/>
      <c r="S589" s="634"/>
      <c r="T589" s="633">
        <v>12.0</v>
      </c>
      <c r="U589" s="633">
        <v>10.0</v>
      </c>
      <c r="V589" s="634">
        <f t="array" ref="V589">_xlfn.XLOOKUP(T589, СПР.МОНТ[AWG], СПР.МОНТ[ГОСТ], "")</f>
        <v>4</v>
      </c>
      <c r="W589" s="634">
        <f t="array" ref="W589">_xlfn.XLOOKUP(U589, СПР.МОНТ[AWG], СПР.МОНТ[ГОСТ], "")</f>
        <v>6</v>
      </c>
      <c r="X589" s="632"/>
      <c r="Y589" s="632"/>
      <c r="Z589" s="634"/>
      <c r="AA589" s="634"/>
      <c r="AB589" s="695" t="s">
        <v>7063</v>
      </c>
      <c r="AC589" s="677"/>
    </row>
    <row r="590">
      <c r="A590" s="622" t="s">
        <v>7051</v>
      </c>
      <c r="B590" s="655" t="s">
        <v>137</v>
      </c>
      <c r="C590" s="675" t="s">
        <v>4926</v>
      </c>
      <c r="D590" s="675" t="s">
        <v>4948</v>
      </c>
      <c r="E590" s="675"/>
      <c r="F590" s="675"/>
      <c r="G590" s="692" t="s">
        <v>4957</v>
      </c>
      <c r="H590" s="693"/>
      <c r="I590" s="627"/>
      <c r="J590" s="622" t="b">
        <v>0</v>
      </c>
      <c r="K590" s="622" t="b">
        <v>0</v>
      </c>
      <c r="L590" s="622" t="b">
        <v>0</v>
      </c>
      <c r="M590" s="634"/>
      <c r="N590" s="659"/>
      <c r="O590" s="659"/>
      <c r="P590" s="694"/>
      <c r="Q590" s="669"/>
      <c r="R590" s="634"/>
      <c r="S590" s="634"/>
      <c r="T590" s="633">
        <v>12.0</v>
      </c>
      <c r="U590" s="633">
        <v>10.0</v>
      </c>
      <c r="V590" s="634">
        <f t="array" ref="V590">_xlfn.XLOOKUP(T590, СПР.МОНТ[AWG], СПР.МОНТ[ГОСТ], "")</f>
        <v>4</v>
      </c>
      <c r="W590" s="634">
        <f t="array" ref="W590">_xlfn.XLOOKUP(U590, СПР.МОНТ[AWG], СПР.МОНТ[ГОСТ], "")</f>
        <v>6</v>
      </c>
      <c r="X590" s="632"/>
      <c r="Y590" s="632"/>
      <c r="Z590" s="634"/>
      <c r="AA590" s="634"/>
      <c r="AB590" s="695" t="s">
        <v>7063</v>
      </c>
      <c r="AC590" s="677"/>
    </row>
    <row r="591">
      <c r="A591" s="622" t="s">
        <v>7051</v>
      </c>
      <c r="B591" s="655" t="s">
        <v>137</v>
      </c>
      <c r="C591" s="675" t="s">
        <v>5102</v>
      </c>
      <c r="D591" s="675" t="s">
        <v>5101</v>
      </c>
      <c r="E591" s="675"/>
      <c r="F591" s="675"/>
      <c r="G591" s="696" t="s">
        <v>5103</v>
      </c>
      <c r="H591" s="693"/>
      <c r="I591" s="627"/>
      <c r="J591" s="622" t="b">
        <v>0</v>
      </c>
      <c r="K591" s="622" t="b">
        <v>0</v>
      </c>
      <c r="L591" s="622" t="b">
        <v>0</v>
      </c>
      <c r="M591" s="634"/>
      <c r="N591" s="659"/>
      <c r="O591" s="659"/>
      <c r="P591" s="694"/>
      <c r="Q591" s="669"/>
      <c r="R591" s="634"/>
      <c r="S591" s="634"/>
      <c r="T591" s="633">
        <v>20.0</v>
      </c>
      <c r="U591" s="633">
        <v>16.0</v>
      </c>
      <c r="V591" s="634">
        <f t="array" ref="V591">_xlfn.XLOOKUP(T591, СПР.МОНТ[AWG], СПР.МОНТ[ГОСТ], "")</f>
        <v>0.5</v>
      </c>
      <c r="W591" s="634">
        <f t="array" ref="W591">_xlfn.XLOOKUP(U591, СПР.МОНТ[AWG], СПР.МОНТ[ГОСТ], "")</f>
        <v>1.5</v>
      </c>
      <c r="X591" s="632"/>
      <c r="Y591" s="632"/>
      <c r="Z591" s="634"/>
      <c r="AA591" s="634"/>
      <c r="AB591" s="695" t="s">
        <v>7065</v>
      </c>
      <c r="AC591" s="677"/>
    </row>
    <row r="592">
      <c r="A592" s="622" t="s">
        <v>7051</v>
      </c>
      <c r="B592" s="655" t="s">
        <v>137</v>
      </c>
      <c r="C592" s="675" t="s">
        <v>5102</v>
      </c>
      <c r="D592" s="675" t="s">
        <v>5107</v>
      </c>
      <c r="E592" s="675"/>
      <c r="F592" s="675"/>
      <c r="G592" s="696" t="s">
        <v>5108</v>
      </c>
      <c r="H592" s="693"/>
      <c r="I592" s="627"/>
      <c r="J592" s="622" t="b">
        <v>0</v>
      </c>
      <c r="K592" s="622" t="b">
        <v>0</v>
      </c>
      <c r="L592" s="622" t="b">
        <v>0</v>
      </c>
      <c r="M592" s="634"/>
      <c r="N592" s="659"/>
      <c r="O592" s="659"/>
      <c r="P592" s="694"/>
      <c r="Q592" s="669"/>
      <c r="R592" s="634"/>
      <c r="S592" s="634"/>
      <c r="T592" s="633">
        <v>20.0</v>
      </c>
      <c r="U592" s="633">
        <v>16.0</v>
      </c>
      <c r="V592" s="634">
        <f t="array" ref="V592">_xlfn.XLOOKUP(T592, СПР.МОНТ[AWG], СПР.МОНТ[ГОСТ], "")</f>
        <v>0.5</v>
      </c>
      <c r="W592" s="634">
        <f t="array" ref="W592">_xlfn.XLOOKUP(U592, СПР.МОНТ[AWG], СПР.МОНТ[ГОСТ], "")</f>
        <v>1.5</v>
      </c>
      <c r="X592" s="632"/>
      <c r="Y592" s="632"/>
      <c r="Z592" s="634"/>
      <c r="AA592" s="634"/>
      <c r="AB592" s="695" t="s">
        <v>7065</v>
      </c>
      <c r="AC592" s="677"/>
    </row>
    <row r="593">
      <c r="A593" s="622" t="s">
        <v>7051</v>
      </c>
      <c r="B593" s="655" t="s">
        <v>137</v>
      </c>
      <c r="C593" s="675" t="s">
        <v>5102</v>
      </c>
      <c r="D593" s="638" t="s">
        <v>5107</v>
      </c>
      <c r="E593" s="675"/>
      <c r="F593" s="675"/>
      <c r="G593" s="692" t="s">
        <v>5110</v>
      </c>
      <c r="H593" s="693"/>
      <c r="I593" s="627"/>
      <c r="J593" s="622" t="b">
        <v>0</v>
      </c>
      <c r="K593" s="622" t="b">
        <v>0</v>
      </c>
      <c r="L593" s="622" t="b">
        <v>0</v>
      </c>
      <c r="M593" s="634"/>
      <c r="N593" s="659"/>
      <c r="O593" s="659"/>
      <c r="P593" s="694"/>
      <c r="Q593" s="669"/>
      <c r="R593" s="634"/>
      <c r="S593" s="634"/>
      <c r="T593" s="633">
        <v>14.0</v>
      </c>
      <c r="U593" s="633">
        <v>12.0</v>
      </c>
      <c r="V593" s="634">
        <f t="array" ref="V593">_xlfn.XLOOKUP(T593, СПР.МОНТ[AWG], СПР.МОНТ[ГОСТ], "")</f>
        <v>2.5</v>
      </c>
      <c r="W593" s="634">
        <f t="array" ref="W593">_xlfn.XLOOKUP(U593, СПР.МОНТ[AWG], СПР.МОНТ[ГОСТ], "")</f>
        <v>4</v>
      </c>
      <c r="X593" s="632"/>
      <c r="Y593" s="632"/>
      <c r="Z593" s="634"/>
      <c r="AA593" s="634"/>
      <c r="AB593" s="695" t="s">
        <v>7065</v>
      </c>
      <c r="AC593" s="677"/>
    </row>
    <row r="594">
      <c r="A594" s="622" t="s">
        <v>7051</v>
      </c>
      <c r="B594" s="655" t="s">
        <v>137</v>
      </c>
      <c r="C594" s="675" t="s">
        <v>5102</v>
      </c>
      <c r="D594" s="675" t="s">
        <v>5114</v>
      </c>
      <c r="E594" s="675"/>
      <c r="F594" s="675"/>
      <c r="G594" s="696" t="s">
        <v>5115</v>
      </c>
      <c r="H594" s="693"/>
      <c r="I594" s="627"/>
      <c r="J594" s="622" t="b">
        <v>0</v>
      </c>
      <c r="K594" s="622" t="b">
        <v>0</v>
      </c>
      <c r="L594" s="622" t="b">
        <v>0</v>
      </c>
      <c r="M594" s="634"/>
      <c r="N594" s="659"/>
      <c r="O594" s="659"/>
      <c r="P594" s="694"/>
      <c r="Q594" s="669"/>
      <c r="R594" s="634"/>
      <c r="S594" s="634"/>
      <c r="T594" s="633">
        <v>20.0</v>
      </c>
      <c r="U594" s="633">
        <v>16.0</v>
      </c>
      <c r="V594" s="634">
        <f t="array" ref="V594">_xlfn.XLOOKUP(T594, СПР.МОНТ[AWG], СПР.МОНТ[ГОСТ], "")</f>
        <v>0.5</v>
      </c>
      <c r="W594" s="634">
        <f t="array" ref="W594">_xlfn.XLOOKUP(U594, СПР.МОНТ[AWG], СПР.МОНТ[ГОСТ], "")</f>
        <v>1.5</v>
      </c>
      <c r="X594" s="632"/>
      <c r="Y594" s="632"/>
      <c r="Z594" s="634"/>
      <c r="AA594" s="634"/>
      <c r="AB594" s="695" t="s">
        <v>7065</v>
      </c>
      <c r="AC594" s="677"/>
    </row>
    <row r="595">
      <c r="A595" s="622" t="s">
        <v>7051</v>
      </c>
      <c r="B595" s="655" t="s">
        <v>137</v>
      </c>
      <c r="C595" s="675" t="s">
        <v>5102</v>
      </c>
      <c r="D595" s="638" t="s">
        <v>5114</v>
      </c>
      <c r="E595" s="675"/>
      <c r="F595" s="675"/>
      <c r="G595" s="692" t="s">
        <v>5117</v>
      </c>
      <c r="H595" s="693"/>
      <c r="I595" s="627"/>
      <c r="J595" s="622" t="b">
        <v>0</v>
      </c>
      <c r="K595" s="622" t="b">
        <v>0</v>
      </c>
      <c r="L595" s="622" t="b">
        <v>0</v>
      </c>
      <c r="M595" s="634"/>
      <c r="N595" s="659"/>
      <c r="O595" s="659"/>
      <c r="P595" s="694"/>
      <c r="Q595" s="669"/>
      <c r="R595" s="634"/>
      <c r="S595" s="634"/>
      <c r="T595" s="633">
        <v>14.0</v>
      </c>
      <c r="U595" s="633">
        <v>12.0</v>
      </c>
      <c r="V595" s="634">
        <f t="array" ref="V595">_xlfn.XLOOKUP(T595, СПР.МОНТ[AWG], СПР.МОНТ[ГОСТ], "")</f>
        <v>2.5</v>
      </c>
      <c r="W595" s="634">
        <f t="array" ref="W595">_xlfn.XLOOKUP(U595, СПР.МОНТ[AWG], СПР.МОНТ[ГОСТ], "")</f>
        <v>4</v>
      </c>
      <c r="X595" s="632"/>
      <c r="Y595" s="632"/>
      <c r="Z595" s="634"/>
      <c r="AA595" s="634"/>
      <c r="AB595" s="695" t="s">
        <v>7065</v>
      </c>
      <c r="AC595" s="677"/>
    </row>
    <row r="596">
      <c r="A596" s="622" t="s">
        <v>7051</v>
      </c>
      <c r="B596" s="655" t="s">
        <v>137</v>
      </c>
      <c r="C596" s="675" t="s">
        <v>5102</v>
      </c>
      <c r="D596" s="638" t="s">
        <v>5114</v>
      </c>
      <c r="E596" s="675"/>
      <c r="F596" s="675"/>
      <c r="G596" s="692" t="s">
        <v>5119</v>
      </c>
      <c r="H596" s="693"/>
      <c r="I596" s="627"/>
      <c r="J596" s="622" t="b">
        <v>0</v>
      </c>
      <c r="K596" s="622" t="b">
        <v>0</v>
      </c>
      <c r="L596" s="622" t="b">
        <v>0</v>
      </c>
      <c r="M596" s="634"/>
      <c r="N596" s="659"/>
      <c r="O596" s="659"/>
      <c r="P596" s="694"/>
      <c r="Q596" s="669"/>
      <c r="R596" s="634"/>
      <c r="S596" s="634"/>
      <c r="T596" s="633">
        <v>12.0</v>
      </c>
      <c r="U596" s="633">
        <v>10.0</v>
      </c>
      <c r="V596" s="634">
        <f t="array" ref="V596">_xlfn.XLOOKUP(T596, СПР.МОНТ[AWG], СПР.МОНТ[ГОСТ], "")</f>
        <v>4</v>
      </c>
      <c r="W596" s="634">
        <f t="array" ref="W596">_xlfn.XLOOKUP(U596, СПР.МОНТ[AWG], СПР.МОНТ[ГОСТ], "")</f>
        <v>6</v>
      </c>
      <c r="X596" s="632"/>
      <c r="Y596" s="632"/>
      <c r="Z596" s="634"/>
      <c r="AA596" s="634"/>
      <c r="AB596" s="695" t="s">
        <v>7065</v>
      </c>
      <c r="AC596" s="677"/>
    </row>
    <row r="597">
      <c r="A597" s="622" t="s">
        <v>7051</v>
      </c>
      <c r="B597" s="655" t="s">
        <v>137</v>
      </c>
      <c r="C597" s="675" t="s">
        <v>5124</v>
      </c>
      <c r="D597" s="675" t="s">
        <v>5123</v>
      </c>
      <c r="E597" s="675"/>
      <c r="F597" s="675"/>
      <c r="G597" s="692" t="s">
        <v>5125</v>
      </c>
      <c r="H597" s="693"/>
      <c r="I597" s="627"/>
      <c r="J597" s="622" t="b">
        <v>0</v>
      </c>
      <c r="K597" s="622" t="b">
        <v>0</v>
      </c>
      <c r="L597" s="622" t="b">
        <v>0</v>
      </c>
      <c r="M597" s="634"/>
      <c r="N597" s="659"/>
      <c r="O597" s="659"/>
      <c r="P597" s="694"/>
      <c r="Q597" s="669"/>
      <c r="R597" s="634"/>
      <c r="S597" s="634"/>
      <c r="T597" s="633">
        <v>20.0</v>
      </c>
      <c r="U597" s="633">
        <v>16.0</v>
      </c>
      <c r="V597" s="634">
        <f t="array" ref="V597">_xlfn.XLOOKUP(T597, СПР.МОНТ[AWG], СПР.МОНТ[ГОСТ], "")</f>
        <v>0.5</v>
      </c>
      <c r="W597" s="634">
        <f t="array" ref="W597">_xlfn.XLOOKUP(U597, СПР.МОНТ[AWG], СПР.МОНТ[ГОСТ], "")</f>
        <v>1.5</v>
      </c>
      <c r="X597" s="632"/>
      <c r="Y597" s="632"/>
      <c r="Z597" s="634"/>
      <c r="AA597" s="634"/>
      <c r="AB597" s="695" t="s">
        <v>7066</v>
      </c>
      <c r="AC597" s="677"/>
    </row>
    <row r="598">
      <c r="A598" s="622" t="s">
        <v>7051</v>
      </c>
      <c r="B598" s="655" t="s">
        <v>137</v>
      </c>
      <c r="C598" s="675" t="s">
        <v>5124</v>
      </c>
      <c r="D598" s="675" t="s">
        <v>5123</v>
      </c>
      <c r="E598" s="675"/>
      <c r="F598" s="675"/>
      <c r="G598" s="692" t="s">
        <v>5127</v>
      </c>
      <c r="H598" s="693"/>
      <c r="I598" s="627"/>
      <c r="J598" s="622" t="b">
        <v>0</v>
      </c>
      <c r="K598" s="622" t="b">
        <v>0</v>
      </c>
      <c r="L598" s="622" t="b">
        <v>0</v>
      </c>
      <c r="M598" s="634"/>
      <c r="N598" s="659"/>
      <c r="O598" s="659"/>
      <c r="P598" s="694"/>
      <c r="Q598" s="669"/>
      <c r="R598" s="634"/>
      <c r="S598" s="634"/>
      <c r="T598" s="633">
        <v>14.0</v>
      </c>
      <c r="U598" s="633">
        <v>12.0</v>
      </c>
      <c r="V598" s="634">
        <f t="array" ref="V598">_xlfn.XLOOKUP(T598, СПР.МОНТ[AWG], СПР.МОНТ[ГОСТ], "")</f>
        <v>2.5</v>
      </c>
      <c r="W598" s="634">
        <f t="array" ref="W598">_xlfn.XLOOKUP(U598, СПР.МОНТ[AWG], СПР.МОНТ[ГОСТ], "")</f>
        <v>4</v>
      </c>
      <c r="X598" s="632"/>
      <c r="Y598" s="632"/>
      <c r="Z598" s="634"/>
      <c r="AA598" s="634"/>
      <c r="AB598" s="695" t="s">
        <v>7066</v>
      </c>
      <c r="AC598" s="677"/>
    </row>
    <row r="599">
      <c r="A599" s="622" t="s">
        <v>7051</v>
      </c>
      <c r="B599" s="655" t="s">
        <v>137</v>
      </c>
      <c r="C599" s="675" t="s">
        <v>4352</v>
      </c>
      <c r="D599" s="675" t="s">
        <v>5148</v>
      </c>
      <c r="E599" s="675"/>
      <c r="F599" s="675"/>
      <c r="G599" s="696" t="s">
        <v>5149</v>
      </c>
      <c r="H599" s="693"/>
      <c r="I599" s="627"/>
      <c r="J599" s="622" t="b">
        <v>0</v>
      </c>
      <c r="K599" s="622" t="b">
        <v>0</v>
      </c>
      <c r="L599" s="622" t="b">
        <v>0</v>
      </c>
      <c r="M599" s="634"/>
      <c r="N599" s="659"/>
      <c r="O599" s="659"/>
      <c r="P599" s="694"/>
      <c r="Q599" s="669"/>
      <c r="R599" s="634"/>
      <c r="S599" s="634"/>
      <c r="T599" s="682"/>
      <c r="U599" s="682"/>
      <c r="V599" s="634" t="str">
        <f t="array" ref="V599">_xlfn.XLOOKUP(T599, СПР.МОНТ[AWG], СПР.МОНТ[ГОСТ], "")</f>
        <v/>
      </c>
      <c r="W599" s="634" t="str">
        <f t="array" ref="W599">_xlfn.XLOOKUP(U599, СПР.МОНТ[AWG], СПР.МОНТ[ГОСТ], "")</f>
        <v/>
      </c>
      <c r="X599" s="632"/>
      <c r="Y599" s="632"/>
      <c r="Z599" s="634"/>
      <c r="AA599" s="634"/>
      <c r="AB599" s="695" t="s">
        <v>7067</v>
      </c>
      <c r="AC599" s="677"/>
    </row>
    <row r="600">
      <c r="A600" s="622" t="s">
        <v>7051</v>
      </c>
      <c r="B600" s="655" t="s">
        <v>137</v>
      </c>
      <c r="C600" s="675" t="s">
        <v>4352</v>
      </c>
      <c r="D600" s="675" t="s">
        <v>5153</v>
      </c>
      <c r="E600" s="675"/>
      <c r="F600" s="675"/>
      <c r="G600" s="696" t="s">
        <v>5154</v>
      </c>
      <c r="H600" s="693"/>
      <c r="I600" s="627"/>
      <c r="J600" s="622" t="b">
        <v>0</v>
      </c>
      <c r="K600" s="622" t="b">
        <v>0</v>
      </c>
      <c r="L600" s="622" t="b">
        <v>0</v>
      </c>
      <c r="M600" s="634"/>
      <c r="N600" s="659"/>
      <c r="O600" s="659"/>
      <c r="P600" s="694"/>
      <c r="Q600" s="669"/>
      <c r="R600" s="634"/>
      <c r="S600" s="634"/>
      <c r="T600" s="682"/>
      <c r="U600" s="682"/>
      <c r="V600" s="634" t="str">
        <f t="array" ref="V600">_xlfn.XLOOKUP(T600, СПР.МОНТ[AWG], СПР.МОНТ[ГОСТ], "")</f>
        <v/>
      </c>
      <c r="W600" s="634" t="str">
        <f t="array" ref="W600">_xlfn.XLOOKUP(U600, СПР.МОНТ[AWG], СПР.МОНТ[ГОСТ], "")</f>
        <v/>
      </c>
      <c r="X600" s="632"/>
      <c r="Y600" s="632"/>
      <c r="Z600" s="634"/>
      <c r="AA600" s="634"/>
      <c r="AB600" s="695" t="s">
        <v>7067</v>
      </c>
      <c r="AC600" s="677"/>
    </row>
    <row r="601">
      <c r="A601" s="622" t="s">
        <v>7051</v>
      </c>
      <c r="B601" s="655" t="s">
        <v>137</v>
      </c>
      <c r="C601" s="675" t="s">
        <v>4352</v>
      </c>
      <c r="D601" s="675" t="s">
        <v>5153</v>
      </c>
      <c r="E601" s="675"/>
      <c r="F601" s="675"/>
      <c r="G601" s="692" t="s">
        <v>5156</v>
      </c>
      <c r="H601" s="693"/>
      <c r="I601" s="627"/>
      <c r="J601" s="622" t="b">
        <v>0</v>
      </c>
      <c r="K601" s="622" t="b">
        <v>0</v>
      </c>
      <c r="L601" s="622" t="b">
        <v>0</v>
      </c>
      <c r="M601" s="634"/>
      <c r="N601" s="659"/>
      <c r="O601" s="659"/>
      <c r="P601" s="694"/>
      <c r="Q601" s="669"/>
      <c r="R601" s="634"/>
      <c r="S601" s="634"/>
      <c r="T601" s="682"/>
      <c r="U601" s="682"/>
      <c r="V601" s="634" t="str">
        <f t="array" ref="V601">_xlfn.XLOOKUP(T601, СПР.МОНТ[AWG], СПР.МОНТ[ГОСТ], "")</f>
        <v/>
      </c>
      <c r="W601" s="634" t="str">
        <f t="array" ref="W601">_xlfn.XLOOKUP(U601, СПР.МОНТ[AWG], СПР.МОНТ[ГОСТ], "")</f>
        <v/>
      </c>
      <c r="X601" s="632"/>
      <c r="Y601" s="632"/>
      <c r="Z601" s="634"/>
      <c r="AA601" s="634"/>
      <c r="AB601" s="695" t="s">
        <v>7067</v>
      </c>
      <c r="AC601" s="677"/>
    </row>
    <row r="602">
      <c r="A602" s="622" t="s">
        <v>7051</v>
      </c>
      <c r="B602" s="655" t="s">
        <v>137</v>
      </c>
      <c r="C602" s="675" t="s">
        <v>4352</v>
      </c>
      <c r="D602" s="675" t="s">
        <v>5160</v>
      </c>
      <c r="E602" s="675"/>
      <c r="F602" s="675"/>
      <c r="G602" s="696" t="s">
        <v>5161</v>
      </c>
      <c r="H602" s="693"/>
      <c r="I602" s="627"/>
      <c r="J602" s="622" t="b">
        <v>0</v>
      </c>
      <c r="K602" s="622" t="b">
        <v>0</v>
      </c>
      <c r="L602" s="622" t="b">
        <v>0</v>
      </c>
      <c r="M602" s="634"/>
      <c r="N602" s="659"/>
      <c r="O602" s="659"/>
      <c r="P602" s="694"/>
      <c r="Q602" s="669"/>
      <c r="R602" s="634"/>
      <c r="S602" s="634"/>
      <c r="T602" s="682"/>
      <c r="U602" s="682"/>
      <c r="V602" s="634" t="str">
        <f t="array" ref="V602">_xlfn.XLOOKUP(T602, СПР.МОНТ[AWG], СПР.МОНТ[ГОСТ], "")</f>
        <v/>
      </c>
      <c r="W602" s="634" t="str">
        <f t="array" ref="W602">_xlfn.XLOOKUP(U602, СПР.МОНТ[AWG], СПР.МОНТ[ГОСТ], "")</f>
        <v/>
      </c>
      <c r="X602" s="632"/>
      <c r="Y602" s="632"/>
      <c r="Z602" s="634"/>
      <c r="AA602" s="634"/>
      <c r="AB602" s="695" t="s">
        <v>7067</v>
      </c>
      <c r="AC602" s="677"/>
    </row>
    <row r="603">
      <c r="A603" s="622" t="s">
        <v>7051</v>
      </c>
      <c r="B603" s="655" t="s">
        <v>137</v>
      </c>
      <c r="C603" s="675" t="s">
        <v>4352</v>
      </c>
      <c r="D603" s="675" t="s">
        <v>5160</v>
      </c>
      <c r="E603" s="675"/>
      <c r="F603" s="675"/>
      <c r="G603" s="692" t="s">
        <v>5163</v>
      </c>
      <c r="H603" s="693"/>
      <c r="I603" s="627"/>
      <c r="J603" s="622" t="b">
        <v>0</v>
      </c>
      <c r="K603" s="622" t="b">
        <v>0</v>
      </c>
      <c r="L603" s="622" t="b">
        <v>0</v>
      </c>
      <c r="M603" s="634"/>
      <c r="N603" s="659"/>
      <c r="O603" s="659"/>
      <c r="P603" s="694"/>
      <c r="Q603" s="669"/>
      <c r="R603" s="634"/>
      <c r="S603" s="634"/>
      <c r="T603" s="682"/>
      <c r="U603" s="682"/>
      <c r="V603" s="634" t="str">
        <f t="array" ref="V603">_xlfn.XLOOKUP(T603, СПР.МОНТ[AWG], СПР.МОНТ[ГОСТ], "")</f>
        <v/>
      </c>
      <c r="W603" s="634" t="str">
        <f t="array" ref="W603">_xlfn.XLOOKUP(U603, СПР.МОНТ[AWG], СПР.МОНТ[ГОСТ], "")</f>
        <v/>
      </c>
      <c r="X603" s="632"/>
      <c r="Y603" s="632"/>
      <c r="Z603" s="634"/>
      <c r="AA603" s="634"/>
      <c r="AB603" s="695" t="s">
        <v>7067</v>
      </c>
      <c r="AC603" s="677"/>
    </row>
    <row r="604">
      <c r="A604" s="622" t="s">
        <v>7051</v>
      </c>
      <c r="B604" s="655" t="s">
        <v>137</v>
      </c>
      <c r="C604" s="675" t="s">
        <v>4352</v>
      </c>
      <c r="D604" s="675" t="s">
        <v>5160</v>
      </c>
      <c r="E604" s="675"/>
      <c r="F604" s="675"/>
      <c r="G604" s="692" t="s">
        <v>5165</v>
      </c>
      <c r="H604" s="693"/>
      <c r="I604" s="627"/>
      <c r="J604" s="622" t="b">
        <v>0</v>
      </c>
      <c r="K604" s="622" t="b">
        <v>0</v>
      </c>
      <c r="L604" s="622" t="b">
        <v>0</v>
      </c>
      <c r="M604" s="634"/>
      <c r="N604" s="659"/>
      <c r="O604" s="659"/>
      <c r="P604" s="694"/>
      <c r="Q604" s="669"/>
      <c r="R604" s="634"/>
      <c r="S604" s="634"/>
      <c r="T604" s="682"/>
      <c r="U604" s="682"/>
      <c r="V604" s="634" t="str">
        <f t="array" ref="V604">_xlfn.XLOOKUP(T604, СПР.МОНТ[AWG], СПР.МОНТ[ГОСТ], "")</f>
        <v/>
      </c>
      <c r="W604" s="634" t="str">
        <f t="array" ref="W604">_xlfn.XLOOKUP(U604, СПР.МОНТ[AWG], СПР.МОНТ[ГОСТ], "")</f>
        <v/>
      </c>
      <c r="X604" s="632"/>
      <c r="Y604" s="632"/>
      <c r="Z604" s="634"/>
      <c r="AA604" s="634"/>
      <c r="AB604" s="695" t="s">
        <v>7067</v>
      </c>
      <c r="AC604" s="677"/>
    </row>
    <row r="605">
      <c r="A605" s="622" t="s">
        <v>7047</v>
      </c>
      <c r="B605" s="655" t="s">
        <v>3524</v>
      </c>
      <c r="C605" s="675" t="s">
        <v>9642</v>
      </c>
      <c r="D605" s="675" t="s">
        <v>9642</v>
      </c>
      <c r="E605" s="675"/>
      <c r="F605" s="675" t="s">
        <v>3308</v>
      </c>
      <c r="G605" s="657" t="s">
        <v>3709</v>
      </c>
      <c r="H605" s="693"/>
      <c r="I605" s="622" t="s">
        <v>3710</v>
      </c>
      <c r="J605" s="622" t="b">
        <v>0</v>
      </c>
      <c r="K605" s="622" t="b">
        <v>1</v>
      </c>
      <c r="L605" s="622" t="b">
        <v>1</v>
      </c>
      <c r="M605" s="691">
        <v>1.2</v>
      </c>
      <c r="N605" s="697"/>
      <c r="O605" s="697"/>
      <c r="P605" s="660" t="s">
        <v>9584</v>
      </c>
      <c r="Q605" s="693"/>
      <c r="R605" s="698">
        <v>10.0</v>
      </c>
      <c r="S605" s="698"/>
      <c r="T605" s="699">
        <v>28.0</v>
      </c>
      <c r="U605" s="699">
        <v>28.0</v>
      </c>
      <c r="V605" s="634">
        <f t="array" ref="V605">_xlfn.XLOOKUP(T605, СПР.МОНТ[AWG], СПР.МОНТ[ГОСТ], "")</f>
        <v>0.08</v>
      </c>
      <c r="W605" s="634">
        <f t="array" ref="W605">_xlfn.XLOOKUP(U605, СПР.МОНТ[AWG], СПР.МОНТ[ГОСТ], "")</f>
        <v>0.08</v>
      </c>
      <c r="X605" s="631">
        <v>0.4</v>
      </c>
      <c r="Y605" s="631">
        <v>0.8</v>
      </c>
      <c r="Z605" s="691" t="s">
        <v>7223</v>
      </c>
      <c r="AA605" s="691">
        <v>1.0</v>
      </c>
      <c r="AB605" s="695" t="s">
        <v>7365</v>
      </c>
      <c r="AC605" s="677" t="s">
        <v>7330</v>
      </c>
    </row>
    <row r="606">
      <c r="A606" s="622" t="s">
        <v>7047</v>
      </c>
      <c r="B606" s="655" t="s">
        <v>3524</v>
      </c>
      <c r="C606" s="675" t="s">
        <v>9642</v>
      </c>
      <c r="D606" s="675" t="s">
        <v>9642</v>
      </c>
      <c r="E606" s="675"/>
      <c r="F606" s="675" t="s">
        <v>3308</v>
      </c>
      <c r="G606" s="657" t="s">
        <v>3709</v>
      </c>
      <c r="H606" s="693"/>
      <c r="I606" s="622" t="s">
        <v>3710</v>
      </c>
      <c r="J606" s="622" t="b">
        <v>0</v>
      </c>
      <c r="K606" s="622" t="b">
        <v>1</v>
      </c>
      <c r="L606" s="622" t="b">
        <v>1</v>
      </c>
      <c r="M606" s="691">
        <v>1.2</v>
      </c>
      <c r="N606" s="697"/>
      <c r="O606" s="697"/>
      <c r="P606" s="660" t="s">
        <v>9635</v>
      </c>
      <c r="Q606" s="693"/>
      <c r="R606" s="698">
        <v>5.0</v>
      </c>
      <c r="S606" s="698"/>
      <c r="T606" s="699">
        <v>30.0</v>
      </c>
      <c r="U606" s="699">
        <v>30.0</v>
      </c>
      <c r="V606" s="634">
        <f t="array" ref="V606">_xlfn.XLOOKUP(T606, СПР.МОНТ[AWG], СПР.МОНТ[ГОСТ], "")</f>
        <v>0.05</v>
      </c>
      <c r="W606" s="634">
        <f t="array" ref="W606">_xlfn.XLOOKUP(U606, СПР.МОНТ[AWG], СПР.МОНТ[ГОСТ], "")</f>
        <v>0.05</v>
      </c>
      <c r="X606" s="631">
        <v>0.4</v>
      </c>
      <c r="Y606" s="631">
        <v>0.8</v>
      </c>
      <c r="Z606" s="691" t="s">
        <v>7223</v>
      </c>
      <c r="AA606" s="691">
        <v>1.0</v>
      </c>
      <c r="AB606" s="695" t="s">
        <v>7365</v>
      </c>
      <c r="AC606" s="677" t="s">
        <v>7330</v>
      </c>
    </row>
    <row r="607">
      <c r="A607" s="622" t="s">
        <v>7047</v>
      </c>
      <c r="B607" s="655" t="s">
        <v>3524</v>
      </c>
      <c r="C607" s="675" t="s">
        <v>9642</v>
      </c>
      <c r="D607" s="675" t="s">
        <v>9642</v>
      </c>
      <c r="E607" s="675"/>
      <c r="F607" s="675" t="s">
        <v>3308</v>
      </c>
      <c r="G607" s="657" t="s">
        <v>3709</v>
      </c>
      <c r="H607" s="693"/>
      <c r="I607" s="622" t="s">
        <v>3710</v>
      </c>
      <c r="J607" s="622" t="b">
        <v>0</v>
      </c>
      <c r="K607" s="622" t="b">
        <v>1</v>
      </c>
      <c r="L607" s="622" t="b">
        <v>1</v>
      </c>
      <c r="M607" s="691">
        <v>1.2</v>
      </c>
      <c r="N607" s="697"/>
      <c r="O607" s="697"/>
      <c r="P607" s="660" t="s">
        <v>9636</v>
      </c>
      <c r="Q607" s="693"/>
      <c r="R607" s="698">
        <v>3.0</v>
      </c>
      <c r="S607" s="698"/>
      <c r="T607" s="699">
        <v>32.0</v>
      </c>
      <c r="U607" s="699">
        <v>32.0</v>
      </c>
      <c r="V607" s="634">
        <f t="array" ref="V607">_xlfn.XLOOKUP(T607, СПР.МОНТ[AWG], СПР.МОНТ[ГОСТ], "")</f>
        <v>0.03</v>
      </c>
      <c r="W607" s="634">
        <f t="array" ref="W607">_xlfn.XLOOKUP(U607, СПР.МОНТ[AWG], СПР.МОНТ[ГОСТ], "")</f>
        <v>0.03</v>
      </c>
      <c r="X607" s="631">
        <v>0.4</v>
      </c>
      <c r="Y607" s="631">
        <v>0.8</v>
      </c>
      <c r="Z607" s="691" t="s">
        <v>7223</v>
      </c>
      <c r="AA607" s="691">
        <v>1.0</v>
      </c>
      <c r="AB607" s="695" t="s">
        <v>7365</v>
      </c>
      <c r="AC607" s="677" t="s">
        <v>7330</v>
      </c>
    </row>
    <row r="608">
      <c r="A608" s="622" t="s">
        <v>7047</v>
      </c>
      <c r="B608" s="655" t="s">
        <v>3524</v>
      </c>
      <c r="C608" s="675" t="s">
        <v>3550</v>
      </c>
      <c r="D608" s="675" t="s">
        <v>3550</v>
      </c>
      <c r="E608" s="675"/>
      <c r="F608" s="675" t="s">
        <v>3331</v>
      </c>
      <c r="G608" s="692" t="s">
        <v>3558</v>
      </c>
      <c r="H608" s="693"/>
      <c r="I608" s="627"/>
      <c r="J608" s="622" t="b">
        <v>0</v>
      </c>
      <c r="K608" s="622" t="b">
        <v>0</v>
      </c>
      <c r="L608" s="622" t="b">
        <v>0</v>
      </c>
      <c r="M608" s="691">
        <v>3.5</v>
      </c>
      <c r="N608" s="659"/>
      <c r="O608" s="659"/>
      <c r="P608" s="660" t="s">
        <v>9454</v>
      </c>
      <c r="Q608" s="656"/>
      <c r="R608" s="691">
        <v>98.0</v>
      </c>
      <c r="S608" s="691"/>
      <c r="T608" s="633">
        <v>16.0</v>
      </c>
      <c r="U608" s="633">
        <v>16.0</v>
      </c>
      <c r="V608" s="634">
        <f t="array" ref="V608">_xlfn.XLOOKUP(T608, СПР.МОНТ[AWG], СПР.МОНТ[ГОСТ], "")</f>
        <v>1.5</v>
      </c>
      <c r="W608" s="634">
        <f t="array" ref="W608">_xlfn.XLOOKUP(U608, СПР.МОНТ[AWG], СПР.МОНТ[ГОСТ], "")</f>
        <v>1.5</v>
      </c>
      <c r="X608" s="631">
        <v>1.5</v>
      </c>
      <c r="Y608" s="631">
        <v>3.2</v>
      </c>
      <c r="Z608" s="691" t="s">
        <v>7294</v>
      </c>
      <c r="AA608" s="691">
        <v>10.0</v>
      </c>
      <c r="AB608" s="695" t="s">
        <v>7373</v>
      </c>
      <c r="AC608" s="677" t="s">
        <v>7374</v>
      </c>
    </row>
    <row r="609">
      <c r="A609" s="622" t="s">
        <v>7047</v>
      </c>
      <c r="B609" s="655" t="s">
        <v>3524</v>
      </c>
      <c r="C609" s="675" t="s">
        <v>3550</v>
      </c>
      <c r="D609" s="675" t="s">
        <v>3550</v>
      </c>
      <c r="E609" s="675"/>
      <c r="F609" s="675" t="s">
        <v>3331</v>
      </c>
      <c r="G609" s="692" t="s">
        <v>3558</v>
      </c>
      <c r="H609" s="693"/>
      <c r="I609" s="627"/>
      <c r="J609" s="622" t="b">
        <v>0</v>
      </c>
      <c r="K609" s="622" t="b">
        <v>0</v>
      </c>
      <c r="L609" s="622" t="b">
        <v>0</v>
      </c>
      <c r="M609" s="691">
        <v>3.5</v>
      </c>
      <c r="N609" s="659"/>
      <c r="O609" s="659"/>
      <c r="P609" s="660" t="s">
        <v>9460</v>
      </c>
      <c r="Q609" s="656"/>
      <c r="R609" s="691">
        <v>78.4</v>
      </c>
      <c r="S609" s="691"/>
      <c r="T609" s="633">
        <v>18.0</v>
      </c>
      <c r="U609" s="633">
        <v>18.0</v>
      </c>
      <c r="V609" s="634">
        <f t="array" ref="V609">_xlfn.XLOOKUP(T609, СПР.МОНТ[AWG], СПР.МОНТ[ГОСТ], "")</f>
        <v>0.75</v>
      </c>
      <c r="W609" s="634">
        <f t="array" ref="W609">_xlfn.XLOOKUP(U609, СПР.МОНТ[AWG], СПР.МОНТ[ГОСТ], "")</f>
        <v>0.75</v>
      </c>
      <c r="X609" s="631">
        <v>1.5</v>
      </c>
      <c r="Y609" s="631">
        <v>3.2</v>
      </c>
      <c r="Z609" s="691" t="s">
        <v>7294</v>
      </c>
      <c r="AA609" s="691">
        <v>10.0</v>
      </c>
      <c r="AB609" s="695" t="s">
        <v>7373</v>
      </c>
      <c r="AC609" s="677" t="s">
        <v>7374</v>
      </c>
    </row>
    <row r="610">
      <c r="A610" s="622" t="s">
        <v>7047</v>
      </c>
      <c r="B610" s="655" t="s">
        <v>3524</v>
      </c>
      <c r="C610" s="675" t="s">
        <v>3550</v>
      </c>
      <c r="D610" s="675" t="s">
        <v>3550</v>
      </c>
      <c r="E610" s="675"/>
      <c r="F610" s="675" t="s">
        <v>3331</v>
      </c>
      <c r="G610" s="692" t="s">
        <v>3558</v>
      </c>
      <c r="H610" s="693"/>
      <c r="I610" s="627"/>
      <c r="J610" s="622" t="b">
        <v>0</v>
      </c>
      <c r="K610" s="622" t="b">
        <v>0</v>
      </c>
      <c r="L610" s="622" t="b">
        <v>0</v>
      </c>
      <c r="M610" s="691">
        <v>3.5</v>
      </c>
      <c r="N610" s="659"/>
      <c r="O610" s="659"/>
      <c r="P610" s="660" t="s">
        <v>9461</v>
      </c>
      <c r="Q610" s="656"/>
      <c r="R610" s="691">
        <v>63.7</v>
      </c>
      <c r="S610" s="691"/>
      <c r="T610" s="633">
        <v>20.0</v>
      </c>
      <c r="U610" s="633">
        <v>20.0</v>
      </c>
      <c r="V610" s="634">
        <f t="array" ref="V610">_xlfn.XLOOKUP(T610, СПР.МОНТ[AWG], СПР.МОНТ[ГОСТ], "")</f>
        <v>0.5</v>
      </c>
      <c r="W610" s="634">
        <f t="array" ref="W610">_xlfn.XLOOKUP(U610, СПР.МОНТ[AWG], СПР.МОНТ[ГОСТ], "")</f>
        <v>0.5</v>
      </c>
      <c r="X610" s="631">
        <v>1.5</v>
      </c>
      <c r="Y610" s="631">
        <v>3.2</v>
      </c>
      <c r="Z610" s="691" t="s">
        <v>7294</v>
      </c>
      <c r="AA610" s="691">
        <v>10.0</v>
      </c>
      <c r="AB610" s="695" t="s">
        <v>7373</v>
      </c>
      <c r="AC610" s="677" t="s">
        <v>7374</v>
      </c>
    </row>
    <row r="611">
      <c r="A611" s="622" t="s">
        <v>7047</v>
      </c>
      <c r="B611" s="655" t="s">
        <v>3524</v>
      </c>
      <c r="C611" s="675" t="s">
        <v>3611</v>
      </c>
      <c r="D611" s="675" t="s">
        <v>3611</v>
      </c>
      <c r="E611" s="675"/>
      <c r="F611" s="675"/>
      <c r="G611" s="657" t="s">
        <v>3612</v>
      </c>
      <c r="H611" s="693"/>
      <c r="I611" s="627"/>
      <c r="J611" s="622" t="b">
        <v>0</v>
      </c>
      <c r="K611" s="622" t="b">
        <v>0</v>
      </c>
      <c r="L611" s="622" t="b">
        <v>0</v>
      </c>
      <c r="M611" s="634"/>
      <c r="N611" s="659"/>
      <c r="O611" s="659"/>
      <c r="P611" s="660" t="s">
        <v>9663</v>
      </c>
      <c r="Q611" s="669"/>
      <c r="R611" s="698">
        <v>40.0</v>
      </c>
      <c r="S611" s="652"/>
      <c r="T611" s="699">
        <v>20.0</v>
      </c>
      <c r="U611" s="699">
        <v>20.0</v>
      </c>
      <c r="V611" s="634">
        <f t="array" ref="V611">_xlfn.XLOOKUP(T611, СПР.МОНТ[AWG], СПР.МОНТ[ГОСТ], "")</f>
        <v>0.5</v>
      </c>
      <c r="W611" s="634">
        <f t="array" ref="W611">_xlfn.XLOOKUP(U611, СПР.МОНТ[AWG], СПР.МОНТ[ГОСТ], "")</f>
        <v>0.5</v>
      </c>
      <c r="X611" s="632"/>
      <c r="Y611" s="632"/>
      <c r="Z611" s="634"/>
      <c r="AA611" s="634"/>
      <c r="AB611" s="695" t="s">
        <v>7386</v>
      </c>
      <c r="AC611" s="677" t="s">
        <v>7387</v>
      </c>
    </row>
    <row r="612">
      <c r="A612" s="622" t="s">
        <v>7047</v>
      </c>
      <c r="B612" s="655" t="s">
        <v>3524</v>
      </c>
      <c r="C612" s="675" t="s">
        <v>3611</v>
      </c>
      <c r="D612" s="675" t="s">
        <v>3611</v>
      </c>
      <c r="E612" s="675"/>
      <c r="F612" s="675"/>
      <c r="G612" s="657" t="s">
        <v>3612</v>
      </c>
      <c r="H612" s="693"/>
      <c r="I612" s="627"/>
      <c r="J612" s="622" t="b">
        <v>0</v>
      </c>
      <c r="K612" s="622" t="b">
        <v>0</v>
      </c>
      <c r="L612" s="622" t="b">
        <v>0</v>
      </c>
      <c r="M612" s="634"/>
      <c r="N612" s="659"/>
      <c r="O612" s="659"/>
      <c r="P612" s="660" t="s">
        <v>9456</v>
      </c>
      <c r="Q612" s="669"/>
      <c r="R612" s="698">
        <v>30.0</v>
      </c>
      <c r="S612" s="652"/>
      <c r="T612" s="699">
        <v>22.0</v>
      </c>
      <c r="U612" s="699">
        <v>22.0</v>
      </c>
      <c r="V612" s="634">
        <f t="array" ref="V612">_xlfn.XLOOKUP(T612, СПР.МОНТ[AWG], СПР.МОНТ[ГОСТ], "")</f>
        <v>0.35</v>
      </c>
      <c r="W612" s="634">
        <f t="array" ref="W612">_xlfn.XLOOKUP(U612, СПР.МОНТ[AWG], СПР.МОНТ[ГОСТ], "")</f>
        <v>0.35</v>
      </c>
      <c r="X612" s="632"/>
      <c r="Y612" s="632"/>
      <c r="Z612" s="634"/>
      <c r="AA612" s="634"/>
      <c r="AB612" s="695" t="s">
        <v>7386</v>
      </c>
      <c r="AC612" s="677" t="s">
        <v>7387</v>
      </c>
    </row>
    <row r="613">
      <c r="A613" s="622" t="s">
        <v>7047</v>
      </c>
      <c r="B613" s="655" t="s">
        <v>3524</v>
      </c>
      <c r="C613" s="675" t="s">
        <v>3611</v>
      </c>
      <c r="D613" s="675" t="s">
        <v>3611</v>
      </c>
      <c r="E613" s="675"/>
      <c r="F613" s="675"/>
      <c r="G613" s="657" t="s">
        <v>3612</v>
      </c>
      <c r="H613" s="693"/>
      <c r="I613" s="627"/>
      <c r="J613" s="622" t="b">
        <v>0</v>
      </c>
      <c r="K613" s="622" t="b">
        <v>0</v>
      </c>
      <c r="L613" s="622" t="b">
        <v>0</v>
      </c>
      <c r="M613" s="634"/>
      <c r="N613" s="659"/>
      <c r="O613" s="659"/>
      <c r="P613" s="660" t="s">
        <v>9457</v>
      </c>
      <c r="Q613" s="669"/>
      <c r="R613" s="698">
        <v>20.0</v>
      </c>
      <c r="S613" s="652"/>
      <c r="T613" s="699">
        <v>24.0</v>
      </c>
      <c r="U613" s="699">
        <v>24.0</v>
      </c>
      <c r="V613" s="634">
        <f t="array" ref="V613">_xlfn.XLOOKUP(T613, СПР.МОНТ[AWG], СПР.МОНТ[ГОСТ], "")</f>
        <v>0.2</v>
      </c>
      <c r="W613" s="634">
        <f t="array" ref="W613">_xlfn.XLOOKUP(U613, СПР.МОНТ[AWG], СПР.МОНТ[ГОСТ], "")</f>
        <v>0.2</v>
      </c>
      <c r="X613" s="632"/>
      <c r="Y613" s="632"/>
      <c r="Z613" s="634"/>
      <c r="AA613" s="634"/>
      <c r="AB613" s="695" t="s">
        <v>7386</v>
      </c>
      <c r="AC613" s="677" t="s">
        <v>7387</v>
      </c>
    </row>
    <row r="614">
      <c r="A614" s="622" t="s">
        <v>7047</v>
      </c>
      <c r="B614" s="655" t="s">
        <v>3524</v>
      </c>
      <c r="C614" s="675" t="s">
        <v>3611</v>
      </c>
      <c r="D614" s="675" t="s">
        <v>3611</v>
      </c>
      <c r="E614" s="675"/>
      <c r="F614" s="675" t="s">
        <v>3308</v>
      </c>
      <c r="G614" s="657" t="s">
        <v>3709</v>
      </c>
      <c r="H614" s="693"/>
      <c r="I614" s="622" t="s">
        <v>3710</v>
      </c>
      <c r="J614" s="622" t="b">
        <v>0</v>
      </c>
      <c r="K614" s="622" t="b">
        <v>1</v>
      </c>
      <c r="L614" s="622" t="b">
        <v>1</v>
      </c>
      <c r="M614" s="691">
        <v>1.2</v>
      </c>
      <c r="N614" s="697"/>
      <c r="O614" s="697"/>
      <c r="P614" s="660" t="s">
        <v>9584</v>
      </c>
      <c r="Q614" s="693"/>
      <c r="R614" s="698">
        <v>10.0</v>
      </c>
      <c r="S614" s="698"/>
      <c r="T614" s="699">
        <v>28.0</v>
      </c>
      <c r="U614" s="699">
        <v>28.0</v>
      </c>
      <c r="V614" s="634">
        <f t="array" ref="V614">_xlfn.XLOOKUP(T614, СПР.МОНТ[AWG], СПР.МОНТ[ГОСТ], "")</f>
        <v>0.08</v>
      </c>
      <c r="W614" s="634">
        <f t="array" ref="W614">_xlfn.XLOOKUP(U614, СПР.МОНТ[AWG], СПР.МОНТ[ГОСТ], "")</f>
        <v>0.08</v>
      </c>
      <c r="X614" s="631">
        <v>0.4</v>
      </c>
      <c r="Y614" s="631">
        <v>0.8</v>
      </c>
      <c r="Z614" s="691" t="s">
        <v>7223</v>
      </c>
      <c r="AA614" s="691">
        <v>1.0</v>
      </c>
      <c r="AB614" s="695" t="s">
        <v>7365</v>
      </c>
      <c r="AC614" s="677" t="s">
        <v>7330</v>
      </c>
    </row>
    <row r="615">
      <c r="A615" s="622" t="s">
        <v>7047</v>
      </c>
      <c r="B615" s="655" t="s">
        <v>3524</v>
      </c>
      <c r="C615" s="675" t="s">
        <v>3611</v>
      </c>
      <c r="D615" s="675" t="s">
        <v>3611</v>
      </c>
      <c r="E615" s="675"/>
      <c r="F615" s="675" t="s">
        <v>3308</v>
      </c>
      <c r="G615" s="657" t="s">
        <v>3709</v>
      </c>
      <c r="H615" s="693"/>
      <c r="I615" s="622" t="s">
        <v>3710</v>
      </c>
      <c r="J615" s="622" t="b">
        <v>0</v>
      </c>
      <c r="K615" s="622" t="b">
        <v>1</v>
      </c>
      <c r="L615" s="622" t="b">
        <v>1</v>
      </c>
      <c r="M615" s="691">
        <v>1.2</v>
      </c>
      <c r="N615" s="697"/>
      <c r="O615" s="697"/>
      <c r="P615" s="660" t="s">
        <v>9635</v>
      </c>
      <c r="Q615" s="693"/>
      <c r="R615" s="698">
        <v>5.0</v>
      </c>
      <c r="S615" s="698"/>
      <c r="T615" s="699">
        <v>30.0</v>
      </c>
      <c r="U615" s="699">
        <v>30.0</v>
      </c>
      <c r="V615" s="634">
        <f t="array" ref="V615">_xlfn.XLOOKUP(T615, СПР.МОНТ[AWG], СПР.МОНТ[ГОСТ], "")</f>
        <v>0.05</v>
      </c>
      <c r="W615" s="634">
        <f t="array" ref="W615">_xlfn.XLOOKUP(U615, СПР.МОНТ[AWG], СПР.МОНТ[ГОСТ], "")</f>
        <v>0.05</v>
      </c>
      <c r="X615" s="631">
        <v>0.4</v>
      </c>
      <c r="Y615" s="631">
        <v>0.8</v>
      </c>
      <c r="Z615" s="691" t="s">
        <v>7223</v>
      </c>
      <c r="AA615" s="691">
        <v>1.0</v>
      </c>
      <c r="AB615" s="695" t="s">
        <v>7365</v>
      </c>
      <c r="AC615" s="677" t="s">
        <v>7330</v>
      </c>
    </row>
    <row r="616">
      <c r="A616" s="622" t="s">
        <v>7047</v>
      </c>
      <c r="B616" s="655" t="s">
        <v>3524</v>
      </c>
      <c r="C616" s="675" t="s">
        <v>3611</v>
      </c>
      <c r="D616" s="675" t="s">
        <v>3611</v>
      </c>
      <c r="E616" s="675"/>
      <c r="F616" s="675" t="s">
        <v>3308</v>
      </c>
      <c r="G616" s="657" t="s">
        <v>3709</v>
      </c>
      <c r="H616" s="693"/>
      <c r="I616" s="622" t="s">
        <v>3710</v>
      </c>
      <c r="J616" s="622" t="b">
        <v>0</v>
      </c>
      <c r="K616" s="622" t="b">
        <v>1</v>
      </c>
      <c r="L616" s="622" t="b">
        <v>1</v>
      </c>
      <c r="M616" s="691">
        <v>1.2</v>
      </c>
      <c r="N616" s="697"/>
      <c r="O616" s="697"/>
      <c r="P616" s="660" t="s">
        <v>9636</v>
      </c>
      <c r="Q616" s="693"/>
      <c r="R616" s="698">
        <v>3.0</v>
      </c>
      <c r="S616" s="698"/>
      <c r="T616" s="699">
        <v>32.0</v>
      </c>
      <c r="U616" s="699">
        <v>32.0</v>
      </c>
      <c r="V616" s="634">
        <f t="array" ref="V616">_xlfn.XLOOKUP(T616, СПР.МОНТ[AWG], СПР.МОНТ[ГОСТ], "")</f>
        <v>0.03</v>
      </c>
      <c r="W616" s="634">
        <f t="array" ref="W616">_xlfn.XLOOKUP(U616, СПР.МОНТ[AWG], СПР.МОНТ[ГОСТ], "")</f>
        <v>0.03</v>
      </c>
      <c r="X616" s="631">
        <v>0.4</v>
      </c>
      <c r="Y616" s="631">
        <v>0.8</v>
      </c>
      <c r="Z616" s="691" t="s">
        <v>7223</v>
      </c>
      <c r="AA616" s="691">
        <v>1.0</v>
      </c>
      <c r="AB616" s="695" t="s">
        <v>7365</v>
      </c>
      <c r="AC616" s="677" t="s">
        <v>7330</v>
      </c>
    </row>
    <row r="617">
      <c r="A617" s="622" t="s">
        <v>7047</v>
      </c>
      <c r="B617" s="623" t="s">
        <v>4381</v>
      </c>
      <c r="C617" s="624" t="s">
        <v>4572</v>
      </c>
      <c r="D617" s="624" t="s">
        <v>4572</v>
      </c>
      <c r="E617" s="625"/>
      <c r="F617" s="625" t="s">
        <v>3308</v>
      </c>
      <c r="G617" s="626" t="s">
        <v>4573</v>
      </c>
      <c r="H617" s="627"/>
      <c r="I617" s="622" t="s">
        <v>4574</v>
      </c>
      <c r="J617" s="625"/>
      <c r="K617" s="625"/>
      <c r="L617" s="625"/>
      <c r="M617" s="632"/>
      <c r="N617" s="624"/>
      <c r="O617" s="624"/>
      <c r="P617" s="680"/>
      <c r="Q617" s="627"/>
      <c r="R617" s="632"/>
      <c r="S617" s="632"/>
      <c r="T617" s="682"/>
      <c r="U617" s="682"/>
      <c r="V617" s="634" t="str">
        <f t="array" ref="V617">_xlfn.XLOOKUP(T617, СПР.МОНТ[AWG], СПР.МОНТ[ГОСТ], "")</f>
        <v/>
      </c>
      <c r="W617" s="634" t="str">
        <f t="array" ref="W617">_xlfn.XLOOKUP(U617, СПР.МОНТ[AWG], СПР.МОНТ[ГОСТ], "")</f>
        <v/>
      </c>
      <c r="X617" s="632"/>
      <c r="Y617" s="632"/>
      <c r="Z617" s="632"/>
      <c r="AA617" s="632"/>
      <c r="AB617" s="635" t="s">
        <v>7995</v>
      </c>
      <c r="AC617" s="636"/>
    </row>
    <row r="618">
      <c r="A618" s="622" t="s">
        <v>7047</v>
      </c>
      <c r="B618" s="655" t="s">
        <v>3524</v>
      </c>
      <c r="C618" s="675" t="s">
        <v>9451</v>
      </c>
      <c r="D618" s="675" t="s">
        <v>9451</v>
      </c>
      <c r="E618" s="675"/>
      <c r="F618" s="675" t="s">
        <v>3308</v>
      </c>
      <c r="G618" s="626" t="s">
        <v>3627</v>
      </c>
      <c r="H618" s="627"/>
      <c r="I618" s="622" t="s">
        <v>3628</v>
      </c>
      <c r="J618" s="627"/>
      <c r="K618" s="627"/>
      <c r="L618" s="627"/>
      <c r="M618" s="624" t="s">
        <v>7333</v>
      </c>
      <c r="N618" s="628"/>
      <c r="O618" s="629"/>
      <c r="P618" s="630" t="s">
        <v>9453</v>
      </c>
      <c r="Q618" s="627"/>
      <c r="R618" s="631">
        <v>78.4</v>
      </c>
      <c r="S618" s="632"/>
      <c r="T618" s="633">
        <v>18.0</v>
      </c>
      <c r="U618" s="633">
        <v>18.0</v>
      </c>
      <c r="V618" s="634">
        <f t="array" ref="V618">_xlfn.XLOOKUP(T618, СПР.МОНТ[AWG], СПР.МОНТ[ГОСТ], "")</f>
        <v>0.75</v>
      </c>
      <c r="W618" s="634">
        <f t="array" ref="W618">_xlfn.XLOOKUP(U618, СПР.МОНТ[AWG], СПР.МОНТ[ГОСТ], "")</f>
        <v>0.75</v>
      </c>
      <c r="X618" s="632">
        <v>1.7</v>
      </c>
      <c r="Y618" s="632">
        <v>3.0</v>
      </c>
      <c r="Z618" s="632" t="s">
        <v>7223</v>
      </c>
      <c r="AA618" s="632">
        <v>10.0</v>
      </c>
      <c r="AB618" s="635" t="s">
        <v>7336</v>
      </c>
      <c r="AC618" s="636" t="s">
        <v>7337</v>
      </c>
    </row>
    <row r="619">
      <c r="A619" s="622" t="s">
        <v>7047</v>
      </c>
      <c r="B619" s="655" t="s">
        <v>3524</v>
      </c>
      <c r="C619" s="675" t="s">
        <v>9451</v>
      </c>
      <c r="D619" s="675" t="s">
        <v>9451</v>
      </c>
      <c r="E619" s="675"/>
      <c r="F619" s="675" t="s">
        <v>3308</v>
      </c>
      <c r="G619" s="626" t="s">
        <v>3627</v>
      </c>
      <c r="H619" s="627"/>
      <c r="I619" s="622" t="s">
        <v>3628</v>
      </c>
      <c r="J619" s="627"/>
      <c r="K619" s="627"/>
      <c r="L619" s="627"/>
      <c r="M619" s="624" t="s">
        <v>7333</v>
      </c>
      <c r="N619" s="628"/>
      <c r="O619" s="629"/>
      <c r="P619" s="630" t="s">
        <v>9454</v>
      </c>
      <c r="Q619" s="627"/>
      <c r="R619" s="631">
        <v>63.7</v>
      </c>
      <c r="S619" s="632"/>
      <c r="T619" s="633">
        <v>20.0</v>
      </c>
      <c r="U619" s="633">
        <v>20.0</v>
      </c>
      <c r="V619" s="634">
        <f t="array" ref="V619">_xlfn.XLOOKUP(T619, СПР.МОНТ[AWG], СПР.МОНТ[ГОСТ], "")</f>
        <v>0.5</v>
      </c>
      <c r="W619" s="634">
        <f t="array" ref="W619">_xlfn.XLOOKUP(U619, СПР.МОНТ[AWG], СПР.МОНТ[ГОСТ], "")</f>
        <v>0.5</v>
      </c>
      <c r="X619" s="632">
        <v>1.7</v>
      </c>
      <c r="Y619" s="632">
        <v>3.0</v>
      </c>
      <c r="Z619" s="632" t="s">
        <v>7223</v>
      </c>
      <c r="AA619" s="632">
        <v>10.0</v>
      </c>
      <c r="AB619" s="635" t="s">
        <v>7336</v>
      </c>
      <c r="AC619" s="636" t="s">
        <v>7337</v>
      </c>
    </row>
    <row r="620">
      <c r="A620" s="622" t="s">
        <v>7047</v>
      </c>
      <c r="B620" s="655" t="s">
        <v>3524</v>
      </c>
      <c r="C620" s="675" t="s">
        <v>9451</v>
      </c>
      <c r="D620" s="675" t="s">
        <v>9451</v>
      </c>
      <c r="E620" s="675"/>
      <c r="F620" s="675" t="s">
        <v>3308</v>
      </c>
      <c r="G620" s="626" t="s">
        <v>3627</v>
      </c>
      <c r="H620" s="627"/>
      <c r="I620" s="622" t="s">
        <v>3628</v>
      </c>
      <c r="J620" s="627"/>
      <c r="K620" s="627"/>
      <c r="L620" s="627"/>
      <c r="M620" s="624" t="s">
        <v>7333</v>
      </c>
      <c r="N620" s="628"/>
      <c r="O620" s="629"/>
      <c r="P620" s="630" t="s">
        <v>9455</v>
      </c>
      <c r="Q620" s="627"/>
      <c r="R620" s="631">
        <v>44.1</v>
      </c>
      <c r="S620" s="632"/>
      <c r="T620" s="633">
        <v>22.0</v>
      </c>
      <c r="U620" s="633">
        <v>22.0</v>
      </c>
      <c r="V620" s="634">
        <f t="array" ref="V620">_xlfn.XLOOKUP(T620, СПР.МОНТ[AWG], СПР.МОНТ[ГОСТ], "")</f>
        <v>0.35</v>
      </c>
      <c r="W620" s="634">
        <f t="array" ref="W620">_xlfn.XLOOKUP(U620, СПР.МОНТ[AWG], СПР.МОНТ[ГОСТ], "")</f>
        <v>0.35</v>
      </c>
      <c r="X620" s="632">
        <v>1.7</v>
      </c>
      <c r="Y620" s="632">
        <v>3.0</v>
      </c>
      <c r="Z620" s="632" t="s">
        <v>7223</v>
      </c>
      <c r="AA620" s="632">
        <v>10.0</v>
      </c>
      <c r="AB620" s="635" t="s">
        <v>7336</v>
      </c>
      <c r="AC620" s="636" t="s">
        <v>7337</v>
      </c>
    </row>
    <row r="621">
      <c r="A621" s="622" t="s">
        <v>7047</v>
      </c>
      <c r="B621" s="655" t="s">
        <v>3524</v>
      </c>
      <c r="C621" s="675" t="s">
        <v>9451</v>
      </c>
      <c r="D621" s="675" t="s">
        <v>9451</v>
      </c>
      <c r="E621" s="675"/>
      <c r="F621" s="675" t="s">
        <v>3308</v>
      </c>
      <c r="G621" s="626" t="s">
        <v>3795</v>
      </c>
      <c r="H621" s="627"/>
      <c r="I621" s="622" t="s">
        <v>3796</v>
      </c>
      <c r="J621" s="627"/>
      <c r="K621" s="622" t="b">
        <v>1</v>
      </c>
      <c r="L621" s="627"/>
      <c r="M621" s="624" t="s">
        <v>7333</v>
      </c>
      <c r="N621" s="628"/>
      <c r="O621" s="629"/>
      <c r="P621" s="630" t="s">
        <v>9470</v>
      </c>
      <c r="Q621" s="627"/>
      <c r="R621" s="631">
        <v>98.0</v>
      </c>
      <c r="S621" s="632"/>
      <c r="T621" s="633">
        <v>16.0</v>
      </c>
      <c r="U621" s="633">
        <v>16.0</v>
      </c>
      <c r="V621" s="634">
        <f t="array" ref="V621">_xlfn.XLOOKUP(T621, СПР.МОНТ[AWG], СПР.МОНТ[ГОСТ], "")</f>
        <v>1.5</v>
      </c>
      <c r="W621" s="634">
        <f t="array" ref="W621">_xlfn.XLOOKUP(U621, СПР.МОНТ[AWG], СПР.МОНТ[ГОСТ], "")</f>
        <v>1.5</v>
      </c>
      <c r="X621" s="632">
        <v>1.7</v>
      </c>
      <c r="Y621" s="632">
        <v>3.0</v>
      </c>
      <c r="Z621" s="632" t="s">
        <v>7223</v>
      </c>
      <c r="AA621" s="632">
        <v>10.0</v>
      </c>
      <c r="AB621" s="635" t="s">
        <v>7334</v>
      </c>
      <c r="AC621" s="636" t="s">
        <v>7335</v>
      </c>
    </row>
    <row r="622">
      <c r="A622" s="622" t="s">
        <v>7047</v>
      </c>
      <c r="B622" s="655" t="s">
        <v>3524</v>
      </c>
      <c r="C622" s="675" t="s">
        <v>9451</v>
      </c>
      <c r="D622" s="675" t="s">
        <v>9451</v>
      </c>
      <c r="E622" s="675"/>
      <c r="F622" s="675" t="s">
        <v>3308</v>
      </c>
      <c r="G622" s="626" t="s">
        <v>3795</v>
      </c>
      <c r="H622" s="627"/>
      <c r="I622" s="622" t="s">
        <v>3796</v>
      </c>
      <c r="J622" s="627"/>
      <c r="K622" s="622" t="b">
        <v>1</v>
      </c>
      <c r="L622" s="627"/>
      <c r="M622" s="624" t="s">
        <v>7333</v>
      </c>
      <c r="N622" s="628"/>
      <c r="O622" s="629"/>
      <c r="P622" s="630" t="s">
        <v>9454</v>
      </c>
      <c r="Q622" s="627"/>
      <c r="R622" s="631">
        <v>78.4</v>
      </c>
      <c r="S622" s="632"/>
      <c r="T622" s="633">
        <v>18.0</v>
      </c>
      <c r="U622" s="633">
        <v>18.0</v>
      </c>
      <c r="V622" s="634">
        <f t="array" ref="V622">_xlfn.XLOOKUP(T622, СПР.МОНТ[AWG], СПР.МОНТ[ГОСТ], "")</f>
        <v>0.75</v>
      </c>
      <c r="W622" s="634">
        <f t="array" ref="W622">_xlfn.XLOOKUP(U622, СПР.МОНТ[AWG], СПР.МОНТ[ГОСТ], "")</f>
        <v>0.75</v>
      </c>
      <c r="X622" s="632">
        <v>1.7</v>
      </c>
      <c r="Y622" s="632">
        <v>3.0</v>
      </c>
      <c r="Z622" s="632" t="s">
        <v>7223</v>
      </c>
      <c r="AA622" s="632">
        <v>10.0</v>
      </c>
      <c r="AB622" s="635" t="s">
        <v>7334</v>
      </c>
      <c r="AC622" s="636" t="s">
        <v>7335</v>
      </c>
    </row>
    <row r="623">
      <c r="A623" s="622" t="s">
        <v>7047</v>
      </c>
      <c r="B623" s="655" t="s">
        <v>3524</v>
      </c>
      <c r="C623" s="675" t="s">
        <v>9451</v>
      </c>
      <c r="D623" s="675" t="s">
        <v>9451</v>
      </c>
      <c r="E623" s="675"/>
      <c r="F623" s="675" t="s">
        <v>3308</v>
      </c>
      <c r="G623" s="626" t="s">
        <v>3795</v>
      </c>
      <c r="H623" s="627"/>
      <c r="I623" s="622" t="s">
        <v>3796</v>
      </c>
      <c r="J623" s="627"/>
      <c r="K623" s="622" t="b">
        <v>1</v>
      </c>
      <c r="L623" s="627"/>
      <c r="M623" s="624" t="s">
        <v>7333</v>
      </c>
      <c r="N623" s="628"/>
      <c r="O623" s="629"/>
      <c r="P623" s="630" t="s">
        <v>9455</v>
      </c>
      <c r="Q623" s="627"/>
      <c r="R623" s="631">
        <v>63.7</v>
      </c>
      <c r="S623" s="632"/>
      <c r="T623" s="633">
        <v>20.0</v>
      </c>
      <c r="U623" s="633">
        <v>20.0</v>
      </c>
      <c r="V623" s="634">
        <f t="array" ref="V623">_xlfn.XLOOKUP(T623, СПР.МОНТ[AWG], СПР.МОНТ[ГОСТ], "")</f>
        <v>0.5</v>
      </c>
      <c r="W623" s="634">
        <f t="array" ref="W623">_xlfn.XLOOKUP(U623, СПР.МОНТ[AWG], СПР.МОНТ[ГОСТ], "")</f>
        <v>0.5</v>
      </c>
      <c r="X623" s="632">
        <v>1.7</v>
      </c>
      <c r="Y623" s="632">
        <v>3.0</v>
      </c>
      <c r="Z623" s="632" t="s">
        <v>7223</v>
      </c>
      <c r="AA623" s="632">
        <v>10.0</v>
      </c>
      <c r="AB623" s="635" t="s">
        <v>7334</v>
      </c>
      <c r="AC623" s="636" t="s">
        <v>7335</v>
      </c>
    </row>
    <row r="624">
      <c r="A624" s="622" t="s">
        <v>7047</v>
      </c>
      <c r="B624" s="623" t="s">
        <v>3524</v>
      </c>
      <c r="C624" s="624" t="s">
        <v>9451</v>
      </c>
      <c r="D624" s="625" t="s">
        <v>9452</v>
      </c>
      <c r="E624" s="625"/>
      <c r="F624" s="625" t="s">
        <v>3308</v>
      </c>
      <c r="G624" s="626" t="s">
        <v>3795</v>
      </c>
      <c r="H624" s="627"/>
      <c r="I624" s="622" t="s">
        <v>3796</v>
      </c>
      <c r="J624" s="625"/>
      <c r="K624" s="622" t="b">
        <v>1</v>
      </c>
      <c r="L624" s="625"/>
      <c r="M624" s="624" t="s">
        <v>7333</v>
      </c>
      <c r="N624" s="628"/>
      <c r="O624" s="629"/>
      <c r="P624" s="630" t="s">
        <v>9470</v>
      </c>
      <c r="Q624" s="627"/>
      <c r="R624" s="631">
        <v>98.0</v>
      </c>
      <c r="S624" s="632"/>
      <c r="T624" s="633">
        <v>16.0</v>
      </c>
      <c r="U624" s="633">
        <v>16.0</v>
      </c>
      <c r="V624" s="634">
        <f t="array" ref="V624">_xlfn.XLOOKUP(T624, СПР.МОНТ[AWG], СПР.МОНТ[ГОСТ], "")</f>
        <v>1.5</v>
      </c>
      <c r="W624" s="634">
        <f t="array" ref="W624">_xlfn.XLOOKUP(U624, СПР.МОНТ[AWG], СПР.МОНТ[ГОСТ], "")</f>
        <v>1.5</v>
      </c>
      <c r="X624" s="632">
        <v>1.7</v>
      </c>
      <c r="Y624" s="632">
        <v>3.0</v>
      </c>
      <c r="Z624" s="632" t="s">
        <v>7223</v>
      </c>
      <c r="AA624" s="632">
        <v>10.0</v>
      </c>
      <c r="AB624" s="635" t="s">
        <v>7334</v>
      </c>
      <c r="AC624" s="636" t="s">
        <v>7335</v>
      </c>
    </row>
    <row r="625">
      <c r="A625" s="622" t="s">
        <v>7047</v>
      </c>
      <c r="B625" s="623" t="s">
        <v>3524</v>
      </c>
      <c r="C625" s="624" t="s">
        <v>9451</v>
      </c>
      <c r="D625" s="625" t="s">
        <v>9452</v>
      </c>
      <c r="E625" s="625"/>
      <c r="F625" s="625" t="s">
        <v>3308</v>
      </c>
      <c r="G625" s="626" t="s">
        <v>3795</v>
      </c>
      <c r="H625" s="627"/>
      <c r="I625" s="622" t="s">
        <v>3796</v>
      </c>
      <c r="J625" s="627"/>
      <c r="K625" s="622" t="b">
        <v>1</v>
      </c>
      <c r="L625" s="627"/>
      <c r="M625" s="624" t="s">
        <v>7333</v>
      </c>
      <c r="N625" s="628"/>
      <c r="O625" s="629"/>
      <c r="P625" s="630" t="s">
        <v>9454</v>
      </c>
      <c r="Q625" s="627"/>
      <c r="R625" s="631">
        <v>78.4</v>
      </c>
      <c r="S625" s="632"/>
      <c r="T625" s="633">
        <v>18.0</v>
      </c>
      <c r="U625" s="633">
        <v>18.0</v>
      </c>
      <c r="V625" s="634">
        <f t="array" ref="V625">_xlfn.XLOOKUP(T625, СПР.МОНТ[AWG], СПР.МОНТ[ГОСТ], "")</f>
        <v>0.75</v>
      </c>
      <c r="W625" s="634">
        <f t="array" ref="W625">_xlfn.XLOOKUP(U625, СПР.МОНТ[AWG], СПР.МОНТ[ГОСТ], "")</f>
        <v>0.75</v>
      </c>
      <c r="X625" s="632">
        <v>1.7</v>
      </c>
      <c r="Y625" s="632">
        <v>3.0</v>
      </c>
      <c r="Z625" s="632" t="s">
        <v>7223</v>
      </c>
      <c r="AA625" s="632">
        <v>10.0</v>
      </c>
      <c r="AB625" s="635" t="s">
        <v>7334</v>
      </c>
      <c r="AC625" s="636" t="s">
        <v>7335</v>
      </c>
    </row>
    <row r="626">
      <c r="A626" s="622" t="s">
        <v>7047</v>
      </c>
      <c r="B626" s="623" t="s">
        <v>3524</v>
      </c>
      <c r="C626" s="624" t="s">
        <v>9451</v>
      </c>
      <c r="D626" s="625" t="s">
        <v>9452</v>
      </c>
      <c r="E626" s="625"/>
      <c r="F626" s="625" t="s">
        <v>3308</v>
      </c>
      <c r="G626" s="626" t="s">
        <v>3795</v>
      </c>
      <c r="H626" s="627"/>
      <c r="I626" s="622" t="s">
        <v>3796</v>
      </c>
      <c r="J626" s="627"/>
      <c r="K626" s="622" t="b">
        <v>1</v>
      </c>
      <c r="L626" s="627"/>
      <c r="M626" s="624" t="s">
        <v>7333</v>
      </c>
      <c r="N626" s="628"/>
      <c r="O626" s="629"/>
      <c r="P626" s="630" t="s">
        <v>9455</v>
      </c>
      <c r="Q626" s="627"/>
      <c r="R626" s="631">
        <v>63.7</v>
      </c>
      <c r="S626" s="632"/>
      <c r="T626" s="633">
        <v>20.0</v>
      </c>
      <c r="U626" s="633">
        <v>20.0</v>
      </c>
      <c r="V626" s="634">
        <f t="array" ref="V626">_xlfn.XLOOKUP(T626, СПР.МОНТ[AWG], СПР.МОНТ[ГОСТ], "")</f>
        <v>0.5</v>
      </c>
      <c r="W626" s="634">
        <f t="array" ref="W626">_xlfn.XLOOKUP(U626, СПР.МОНТ[AWG], СПР.МОНТ[ГОСТ], "")</f>
        <v>0.5</v>
      </c>
      <c r="X626" s="632">
        <v>1.7</v>
      </c>
      <c r="Y626" s="632">
        <v>3.0</v>
      </c>
      <c r="Z626" s="632" t="s">
        <v>7223</v>
      </c>
      <c r="AA626" s="632">
        <v>10.0</v>
      </c>
      <c r="AB626" s="635" t="s">
        <v>7334</v>
      </c>
      <c r="AC626" s="636" t="s">
        <v>7335</v>
      </c>
    </row>
    <row r="627">
      <c r="A627" s="622" t="s">
        <v>7047</v>
      </c>
      <c r="B627" s="655" t="s">
        <v>3524</v>
      </c>
      <c r="C627" s="675" t="s">
        <v>9657</v>
      </c>
      <c r="D627" s="675" t="s">
        <v>9657</v>
      </c>
      <c r="E627" s="675">
        <v>1.0</v>
      </c>
      <c r="F627" s="675" t="s">
        <v>3308</v>
      </c>
      <c r="G627" s="657" t="s">
        <v>3729</v>
      </c>
      <c r="H627" s="693"/>
      <c r="I627" s="622" t="s">
        <v>3730</v>
      </c>
      <c r="J627" s="622" t="b">
        <v>0</v>
      </c>
      <c r="K627" s="622" t="b">
        <v>1</v>
      </c>
      <c r="L627" s="622" t="b">
        <v>1</v>
      </c>
      <c r="M627" s="691">
        <v>1.2</v>
      </c>
      <c r="N627" s="697"/>
      <c r="O627" s="697"/>
      <c r="P627" s="660" t="s">
        <v>9661</v>
      </c>
      <c r="Q627" s="693"/>
      <c r="R627" s="698">
        <v>4.9</v>
      </c>
      <c r="S627" s="698">
        <v>9.8</v>
      </c>
      <c r="T627" s="699">
        <v>32.0</v>
      </c>
      <c r="U627" s="699">
        <v>28.0</v>
      </c>
      <c r="V627" s="634">
        <f t="array" ref="V627">_xlfn.XLOOKUP(T627, СПР.МОНТ[AWG], СПР.МОНТ[ГОСТ], "")</f>
        <v>0.03</v>
      </c>
      <c r="W627" s="634">
        <f t="array" ref="W627">_xlfn.XLOOKUP(U627, СПР.МОНТ[AWG], СПР.МОНТ[ГОСТ], "")</f>
        <v>0.08</v>
      </c>
      <c r="X627" s="631">
        <v>0.4</v>
      </c>
      <c r="Y627" s="631">
        <v>0.8</v>
      </c>
      <c r="Z627" s="691" t="s">
        <v>7225</v>
      </c>
      <c r="AA627" s="691">
        <v>1.0</v>
      </c>
      <c r="AB627" s="695" t="s">
        <v>7364</v>
      </c>
      <c r="AC627" s="677"/>
    </row>
    <row r="628">
      <c r="A628" s="622" t="s">
        <v>7047</v>
      </c>
      <c r="B628" s="655" t="s">
        <v>3306</v>
      </c>
      <c r="C628" s="675" t="s">
        <v>3352</v>
      </c>
      <c r="D628" s="675" t="s">
        <v>3352</v>
      </c>
      <c r="E628" s="675"/>
      <c r="F628" s="675"/>
      <c r="G628" s="700" t="s">
        <v>3353</v>
      </c>
      <c r="H628" s="693"/>
      <c r="I628" s="638" t="s">
        <v>3354</v>
      </c>
      <c r="J628" s="622" t="b">
        <v>0</v>
      </c>
      <c r="K628" s="622" t="b">
        <v>1</v>
      </c>
      <c r="L628" s="622" t="b">
        <v>1</v>
      </c>
      <c r="M628" s="634"/>
      <c r="N628" s="659"/>
      <c r="O628" s="659"/>
      <c r="P628" s="694"/>
      <c r="Q628" s="669"/>
      <c r="R628" s="634"/>
      <c r="S628" s="634"/>
      <c r="T628" s="682"/>
      <c r="U628" s="682"/>
      <c r="V628" s="634" t="str">
        <f t="array" ref="V628">_xlfn.XLOOKUP(T628, СПР.МОНТ[AWG], СПР.МОНТ[ГОСТ], "")</f>
        <v/>
      </c>
      <c r="W628" s="634" t="str">
        <f t="array" ref="W628">_xlfn.XLOOKUP(U628, СПР.МОНТ[AWG], СПР.МОНТ[ГОСТ], "")</f>
        <v/>
      </c>
      <c r="X628" s="632"/>
      <c r="Y628" s="632"/>
      <c r="Z628" s="634"/>
      <c r="AA628" s="634"/>
      <c r="AB628" s="701"/>
      <c r="AC628" s="702"/>
    </row>
    <row r="629">
      <c r="A629" s="622" t="s">
        <v>7047</v>
      </c>
      <c r="B629" s="655" t="s">
        <v>3306</v>
      </c>
      <c r="C629" s="675" t="s">
        <v>3358</v>
      </c>
      <c r="D629" s="675" t="s">
        <v>3358</v>
      </c>
      <c r="E629" s="675"/>
      <c r="F629" s="675"/>
      <c r="G629" s="700" t="s">
        <v>3359</v>
      </c>
      <c r="H629" s="693"/>
      <c r="I629" s="638" t="s">
        <v>3360</v>
      </c>
      <c r="J629" s="622" t="b">
        <v>0</v>
      </c>
      <c r="K629" s="622" t="b">
        <v>1</v>
      </c>
      <c r="L629" s="622" t="b">
        <v>1</v>
      </c>
      <c r="M629" s="634"/>
      <c r="N629" s="659"/>
      <c r="O629" s="659"/>
      <c r="P629" s="694"/>
      <c r="Q629" s="669"/>
      <c r="R629" s="634"/>
      <c r="S629" s="634"/>
      <c r="T629" s="682"/>
      <c r="U629" s="682"/>
      <c r="V629" s="634" t="str">
        <f t="array" ref="V629">_xlfn.XLOOKUP(T629, СПР.МОНТ[AWG], СПР.МОНТ[ГОСТ], "")</f>
        <v/>
      </c>
      <c r="W629" s="634" t="str">
        <f t="array" ref="W629">_xlfn.XLOOKUP(U629, СПР.МОНТ[AWG], СПР.МОНТ[ГОСТ], "")</f>
        <v/>
      </c>
      <c r="X629" s="632"/>
      <c r="Y629" s="632"/>
      <c r="Z629" s="634"/>
      <c r="AA629" s="634"/>
      <c r="AB629" s="701"/>
      <c r="AC629" s="702"/>
    </row>
    <row r="630">
      <c r="A630" s="622" t="s">
        <v>7047</v>
      </c>
      <c r="B630" s="655" t="s">
        <v>3524</v>
      </c>
      <c r="C630" s="675" t="s">
        <v>9664</v>
      </c>
      <c r="D630" s="675" t="s">
        <v>9664</v>
      </c>
      <c r="E630" s="675"/>
      <c r="F630" s="675" t="s">
        <v>3308</v>
      </c>
      <c r="G630" s="657" t="s">
        <v>3627</v>
      </c>
      <c r="H630" s="693"/>
      <c r="I630" s="622" t="s">
        <v>3628</v>
      </c>
      <c r="J630" s="622" t="b">
        <v>0</v>
      </c>
      <c r="K630" s="622" t="b">
        <v>0</v>
      </c>
      <c r="L630" s="622" t="b">
        <v>0</v>
      </c>
      <c r="M630" s="624" t="s">
        <v>7333</v>
      </c>
      <c r="N630" s="628"/>
      <c r="O630" s="629"/>
      <c r="P630" s="630" t="s">
        <v>9453</v>
      </c>
      <c r="Q630" s="627"/>
      <c r="R630" s="631">
        <v>78.4</v>
      </c>
      <c r="S630" s="632"/>
      <c r="T630" s="633">
        <v>18.0</v>
      </c>
      <c r="U630" s="633">
        <v>18.0</v>
      </c>
      <c r="V630" s="634">
        <f t="array" ref="V630">_xlfn.XLOOKUP(T630, СПР.МОНТ[AWG], СПР.МОНТ[ГОСТ], "")</f>
        <v>0.75</v>
      </c>
      <c r="W630" s="634">
        <f t="array" ref="W630">_xlfn.XLOOKUP(U630, СПР.МОНТ[AWG], СПР.МОНТ[ГОСТ], "")</f>
        <v>0.75</v>
      </c>
      <c r="X630" s="632">
        <v>1.7</v>
      </c>
      <c r="Y630" s="632">
        <v>3.0</v>
      </c>
      <c r="Z630" s="632" t="s">
        <v>7223</v>
      </c>
      <c r="AA630" s="632">
        <v>10.0</v>
      </c>
      <c r="AB630" s="635" t="s">
        <v>7336</v>
      </c>
      <c r="AC630" s="636" t="s">
        <v>7337</v>
      </c>
    </row>
    <row r="631">
      <c r="A631" s="622" t="s">
        <v>7047</v>
      </c>
      <c r="B631" s="655" t="s">
        <v>3524</v>
      </c>
      <c r="C631" s="675" t="s">
        <v>9664</v>
      </c>
      <c r="D631" s="675" t="s">
        <v>9664</v>
      </c>
      <c r="E631" s="675"/>
      <c r="F631" s="675" t="s">
        <v>3308</v>
      </c>
      <c r="G631" s="657" t="s">
        <v>3627</v>
      </c>
      <c r="H631" s="693"/>
      <c r="I631" s="622" t="s">
        <v>3628</v>
      </c>
      <c r="J631" s="622" t="b">
        <v>0</v>
      </c>
      <c r="K631" s="622" t="b">
        <v>0</v>
      </c>
      <c r="L631" s="622" t="b">
        <v>0</v>
      </c>
      <c r="M631" s="624" t="s">
        <v>7333</v>
      </c>
      <c r="N631" s="628"/>
      <c r="O631" s="629"/>
      <c r="P631" s="630" t="s">
        <v>9454</v>
      </c>
      <c r="Q631" s="627"/>
      <c r="R631" s="631">
        <v>63.7</v>
      </c>
      <c r="S631" s="632"/>
      <c r="T631" s="633">
        <v>20.0</v>
      </c>
      <c r="U631" s="633">
        <v>20.0</v>
      </c>
      <c r="V631" s="634">
        <f t="array" ref="V631">_xlfn.XLOOKUP(T631, СПР.МОНТ[AWG], СПР.МОНТ[ГОСТ], "")</f>
        <v>0.5</v>
      </c>
      <c r="W631" s="634">
        <f t="array" ref="W631">_xlfn.XLOOKUP(U631, СПР.МОНТ[AWG], СПР.МОНТ[ГОСТ], "")</f>
        <v>0.5</v>
      </c>
      <c r="X631" s="632">
        <v>1.7</v>
      </c>
      <c r="Y631" s="632">
        <v>3.0</v>
      </c>
      <c r="Z631" s="632" t="s">
        <v>7223</v>
      </c>
      <c r="AA631" s="632">
        <v>10.0</v>
      </c>
      <c r="AB631" s="635" t="s">
        <v>7336</v>
      </c>
      <c r="AC631" s="636" t="s">
        <v>7337</v>
      </c>
    </row>
    <row r="632">
      <c r="A632" s="622" t="s">
        <v>7047</v>
      </c>
      <c r="B632" s="655" t="s">
        <v>3524</v>
      </c>
      <c r="C632" s="675" t="s">
        <v>9664</v>
      </c>
      <c r="D632" s="675" t="s">
        <v>9664</v>
      </c>
      <c r="E632" s="675"/>
      <c r="F632" s="675" t="s">
        <v>3308</v>
      </c>
      <c r="G632" s="657" t="s">
        <v>3627</v>
      </c>
      <c r="H632" s="693"/>
      <c r="I632" s="622" t="s">
        <v>3628</v>
      </c>
      <c r="J632" s="622" t="b">
        <v>0</v>
      </c>
      <c r="K632" s="622" t="b">
        <v>0</v>
      </c>
      <c r="L632" s="622" t="b">
        <v>0</v>
      </c>
      <c r="M632" s="624" t="s">
        <v>7333</v>
      </c>
      <c r="N632" s="628"/>
      <c r="O632" s="629"/>
      <c r="P632" s="630" t="s">
        <v>9455</v>
      </c>
      <c r="Q632" s="627"/>
      <c r="R632" s="631">
        <v>44.1</v>
      </c>
      <c r="S632" s="632"/>
      <c r="T632" s="633">
        <v>22.0</v>
      </c>
      <c r="U632" s="633">
        <v>22.0</v>
      </c>
      <c r="V632" s="634">
        <f t="array" ref="V632">_xlfn.XLOOKUP(T632, СПР.МОНТ[AWG], СПР.МОНТ[ГОСТ], "")</f>
        <v>0.35</v>
      </c>
      <c r="W632" s="634">
        <f t="array" ref="W632">_xlfn.XLOOKUP(U632, СПР.МОНТ[AWG], СПР.МОНТ[ГОСТ], "")</f>
        <v>0.35</v>
      </c>
      <c r="X632" s="632">
        <v>1.7</v>
      </c>
      <c r="Y632" s="632">
        <v>3.0</v>
      </c>
      <c r="Z632" s="632" t="s">
        <v>7223</v>
      </c>
      <c r="AA632" s="632">
        <v>10.0</v>
      </c>
      <c r="AB632" s="635" t="s">
        <v>7336</v>
      </c>
      <c r="AC632" s="636" t="s">
        <v>7337</v>
      </c>
    </row>
    <row r="633">
      <c r="A633" s="622" t="s">
        <v>7047</v>
      </c>
      <c r="B633" s="655" t="s">
        <v>3524</v>
      </c>
      <c r="C633" s="675" t="s">
        <v>9664</v>
      </c>
      <c r="D633" s="675" t="s">
        <v>9664</v>
      </c>
      <c r="E633" s="675"/>
      <c r="F633" s="675" t="s">
        <v>3308</v>
      </c>
      <c r="G633" s="657" t="s">
        <v>3795</v>
      </c>
      <c r="H633" s="693"/>
      <c r="I633" s="622" t="s">
        <v>3796</v>
      </c>
      <c r="J633" s="622" t="b">
        <v>0</v>
      </c>
      <c r="K633" s="622" t="b">
        <v>1</v>
      </c>
      <c r="L633" s="622" t="b">
        <v>0</v>
      </c>
      <c r="M633" s="624" t="s">
        <v>7333</v>
      </c>
      <c r="N633" s="628"/>
      <c r="O633" s="629"/>
      <c r="P633" s="630" t="s">
        <v>9470</v>
      </c>
      <c r="Q633" s="627"/>
      <c r="R633" s="631">
        <v>98.0</v>
      </c>
      <c r="S633" s="632"/>
      <c r="T633" s="633">
        <v>16.0</v>
      </c>
      <c r="U633" s="633">
        <v>16.0</v>
      </c>
      <c r="V633" s="634">
        <f t="array" ref="V633">_xlfn.XLOOKUP(T633, СПР.МОНТ[AWG], СПР.МОНТ[ГОСТ], "")</f>
        <v>1.5</v>
      </c>
      <c r="W633" s="634">
        <f t="array" ref="W633">_xlfn.XLOOKUP(U633, СПР.МОНТ[AWG], СПР.МОНТ[ГОСТ], "")</f>
        <v>1.5</v>
      </c>
      <c r="X633" s="632">
        <v>1.7</v>
      </c>
      <c r="Y633" s="632">
        <v>3.0</v>
      </c>
      <c r="Z633" s="632" t="s">
        <v>7223</v>
      </c>
      <c r="AA633" s="632">
        <v>10.0</v>
      </c>
      <c r="AB633" s="635" t="s">
        <v>7334</v>
      </c>
      <c r="AC633" s="636" t="s">
        <v>7335</v>
      </c>
    </row>
    <row r="634">
      <c r="A634" s="622" t="s">
        <v>7047</v>
      </c>
      <c r="B634" s="655" t="s">
        <v>3524</v>
      </c>
      <c r="C634" s="675" t="s">
        <v>9664</v>
      </c>
      <c r="D634" s="675" t="s">
        <v>9664</v>
      </c>
      <c r="E634" s="675"/>
      <c r="F634" s="675" t="s">
        <v>3308</v>
      </c>
      <c r="G634" s="657" t="s">
        <v>3795</v>
      </c>
      <c r="H634" s="693"/>
      <c r="I634" s="622" t="s">
        <v>3796</v>
      </c>
      <c r="J634" s="622" t="b">
        <v>0</v>
      </c>
      <c r="K634" s="622" t="b">
        <v>1</v>
      </c>
      <c r="L634" s="622" t="b">
        <v>0</v>
      </c>
      <c r="M634" s="624" t="s">
        <v>7333</v>
      </c>
      <c r="N634" s="628"/>
      <c r="O634" s="629"/>
      <c r="P634" s="630" t="s">
        <v>9454</v>
      </c>
      <c r="Q634" s="627"/>
      <c r="R634" s="631">
        <v>78.4</v>
      </c>
      <c r="S634" s="632"/>
      <c r="T634" s="633">
        <v>18.0</v>
      </c>
      <c r="U634" s="633">
        <v>18.0</v>
      </c>
      <c r="V634" s="634">
        <f t="array" ref="V634">_xlfn.XLOOKUP(T634, СПР.МОНТ[AWG], СПР.МОНТ[ГОСТ], "")</f>
        <v>0.75</v>
      </c>
      <c r="W634" s="634">
        <f t="array" ref="W634">_xlfn.XLOOKUP(U634, СПР.МОНТ[AWG], СПР.МОНТ[ГОСТ], "")</f>
        <v>0.75</v>
      </c>
      <c r="X634" s="632">
        <v>1.7</v>
      </c>
      <c r="Y634" s="632">
        <v>3.0</v>
      </c>
      <c r="Z634" s="632" t="s">
        <v>7223</v>
      </c>
      <c r="AA634" s="632">
        <v>10.0</v>
      </c>
      <c r="AB634" s="635" t="s">
        <v>7334</v>
      </c>
      <c r="AC634" s="636" t="s">
        <v>7335</v>
      </c>
    </row>
    <row r="635">
      <c r="A635" s="622" t="s">
        <v>7047</v>
      </c>
      <c r="B635" s="655" t="s">
        <v>3524</v>
      </c>
      <c r="C635" s="675" t="s">
        <v>9664</v>
      </c>
      <c r="D635" s="675" t="s">
        <v>9664</v>
      </c>
      <c r="E635" s="675"/>
      <c r="F635" s="675" t="s">
        <v>3308</v>
      </c>
      <c r="G635" s="657" t="s">
        <v>3795</v>
      </c>
      <c r="H635" s="693"/>
      <c r="I635" s="622" t="s">
        <v>3796</v>
      </c>
      <c r="J635" s="622" t="b">
        <v>0</v>
      </c>
      <c r="K635" s="622" t="b">
        <v>1</v>
      </c>
      <c r="L635" s="622" t="b">
        <v>0</v>
      </c>
      <c r="M635" s="624" t="s">
        <v>7333</v>
      </c>
      <c r="N635" s="628"/>
      <c r="O635" s="629"/>
      <c r="P635" s="630" t="s">
        <v>9455</v>
      </c>
      <c r="Q635" s="627"/>
      <c r="R635" s="631">
        <v>63.7</v>
      </c>
      <c r="S635" s="632"/>
      <c r="T635" s="633">
        <v>20.0</v>
      </c>
      <c r="U635" s="633">
        <v>20.0</v>
      </c>
      <c r="V635" s="634">
        <f t="array" ref="V635">_xlfn.XLOOKUP(T635, СПР.МОНТ[AWG], СПР.МОНТ[ГОСТ], "")</f>
        <v>0.5</v>
      </c>
      <c r="W635" s="634">
        <f t="array" ref="W635">_xlfn.XLOOKUP(U635, СПР.МОНТ[AWG], СПР.МОНТ[ГОСТ], "")</f>
        <v>0.5</v>
      </c>
      <c r="X635" s="632">
        <v>1.7</v>
      </c>
      <c r="Y635" s="632">
        <v>3.0</v>
      </c>
      <c r="Z635" s="632" t="s">
        <v>7223</v>
      </c>
      <c r="AA635" s="632">
        <v>10.0</v>
      </c>
      <c r="AB635" s="635" t="s">
        <v>7334</v>
      </c>
      <c r="AC635" s="636" t="s">
        <v>7335</v>
      </c>
    </row>
    <row r="636">
      <c r="A636" s="622" t="s">
        <v>7047</v>
      </c>
      <c r="B636" s="623" t="s">
        <v>3524</v>
      </c>
      <c r="C636" s="624" t="s">
        <v>9468</v>
      </c>
      <c r="D636" s="625" t="s">
        <v>9469</v>
      </c>
      <c r="E636" s="625"/>
      <c r="F636" s="625" t="s">
        <v>3308</v>
      </c>
      <c r="G636" s="626" t="s">
        <v>3627</v>
      </c>
      <c r="H636" s="627"/>
      <c r="I636" s="622" t="s">
        <v>3628</v>
      </c>
      <c r="J636" s="625"/>
      <c r="K636" s="622" t="b">
        <v>0</v>
      </c>
      <c r="L636" s="625"/>
      <c r="M636" s="624" t="s">
        <v>7333</v>
      </c>
      <c r="N636" s="628"/>
      <c r="O636" s="629"/>
      <c r="P636" s="630" t="s">
        <v>9453</v>
      </c>
      <c r="Q636" s="627"/>
      <c r="R636" s="631">
        <v>78.4</v>
      </c>
      <c r="S636" s="632"/>
      <c r="T636" s="633">
        <v>18.0</v>
      </c>
      <c r="U636" s="633">
        <v>18.0</v>
      </c>
      <c r="V636" s="634">
        <f t="array" ref="V636">_xlfn.XLOOKUP(T636, СПР.МОНТ[AWG], СПР.МОНТ[ГОСТ], "")</f>
        <v>0.75</v>
      </c>
      <c r="W636" s="634">
        <f t="array" ref="W636">_xlfn.XLOOKUP(U636, СПР.МОНТ[AWG], СПР.МОНТ[ГОСТ], "")</f>
        <v>0.75</v>
      </c>
      <c r="X636" s="632">
        <v>1.7</v>
      </c>
      <c r="Y636" s="632">
        <v>3.0</v>
      </c>
      <c r="Z636" s="632" t="s">
        <v>7223</v>
      </c>
      <c r="AA636" s="632">
        <v>10.0</v>
      </c>
      <c r="AB636" s="635" t="s">
        <v>7336</v>
      </c>
      <c r="AC636" s="636" t="s">
        <v>7337</v>
      </c>
    </row>
    <row r="637">
      <c r="A637" s="622" t="s">
        <v>7047</v>
      </c>
      <c r="B637" s="623" t="s">
        <v>3524</v>
      </c>
      <c r="C637" s="624" t="s">
        <v>9468</v>
      </c>
      <c r="D637" s="625" t="s">
        <v>9469</v>
      </c>
      <c r="E637" s="625"/>
      <c r="F637" s="625" t="s">
        <v>3308</v>
      </c>
      <c r="G637" s="626" t="s">
        <v>3627</v>
      </c>
      <c r="H637" s="627"/>
      <c r="I637" s="622" t="s">
        <v>3628</v>
      </c>
      <c r="J637" s="627"/>
      <c r="K637" s="622" t="b">
        <v>0</v>
      </c>
      <c r="L637" s="627"/>
      <c r="M637" s="624" t="s">
        <v>7333</v>
      </c>
      <c r="N637" s="628"/>
      <c r="O637" s="629"/>
      <c r="P637" s="630" t="s">
        <v>9454</v>
      </c>
      <c r="Q637" s="627"/>
      <c r="R637" s="631">
        <v>63.7</v>
      </c>
      <c r="S637" s="632"/>
      <c r="T637" s="633">
        <v>20.0</v>
      </c>
      <c r="U637" s="633">
        <v>20.0</v>
      </c>
      <c r="V637" s="634">
        <f t="array" ref="V637">_xlfn.XLOOKUP(T637, СПР.МОНТ[AWG], СПР.МОНТ[ГОСТ], "")</f>
        <v>0.5</v>
      </c>
      <c r="W637" s="634">
        <f t="array" ref="W637">_xlfn.XLOOKUP(U637, СПР.МОНТ[AWG], СПР.МОНТ[ГОСТ], "")</f>
        <v>0.5</v>
      </c>
      <c r="X637" s="632">
        <v>1.7</v>
      </c>
      <c r="Y637" s="632">
        <v>3.0</v>
      </c>
      <c r="Z637" s="632" t="s">
        <v>7223</v>
      </c>
      <c r="AA637" s="632">
        <v>10.0</v>
      </c>
      <c r="AB637" s="635" t="s">
        <v>7336</v>
      </c>
      <c r="AC637" s="636" t="s">
        <v>7337</v>
      </c>
    </row>
    <row r="638">
      <c r="A638" s="622" t="s">
        <v>7047</v>
      </c>
      <c r="B638" s="623" t="s">
        <v>3524</v>
      </c>
      <c r="C638" s="624" t="s">
        <v>9468</v>
      </c>
      <c r="D638" s="625" t="s">
        <v>9469</v>
      </c>
      <c r="E638" s="625"/>
      <c r="F638" s="625" t="s">
        <v>3308</v>
      </c>
      <c r="G638" s="626" t="s">
        <v>3627</v>
      </c>
      <c r="H638" s="627"/>
      <c r="I638" s="622" t="s">
        <v>3628</v>
      </c>
      <c r="J638" s="627"/>
      <c r="K638" s="622" t="b">
        <v>0</v>
      </c>
      <c r="L638" s="627"/>
      <c r="M638" s="624" t="s">
        <v>7333</v>
      </c>
      <c r="N638" s="628"/>
      <c r="O638" s="629"/>
      <c r="P638" s="630" t="s">
        <v>9455</v>
      </c>
      <c r="Q638" s="627"/>
      <c r="R638" s="631">
        <v>44.1</v>
      </c>
      <c r="S638" s="632"/>
      <c r="T638" s="633">
        <v>22.0</v>
      </c>
      <c r="U638" s="633">
        <v>22.0</v>
      </c>
      <c r="V638" s="634">
        <f t="array" ref="V638">_xlfn.XLOOKUP(T638, СПР.МОНТ[AWG], СПР.МОНТ[ГОСТ], "")</f>
        <v>0.35</v>
      </c>
      <c r="W638" s="634">
        <f t="array" ref="W638">_xlfn.XLOOKUP(U638, СПР.МОНТ[AWG], СПР.МОНТ[ГОСТ], "")</f>
        <v>0.35</v>
      </c>
      <c r="X638" s="632">
        <v>1.7</v>
      </c>
      <c r="Y638" s="632">
        <v>3.0</v>
      </c>
      <c r="Z638" s="632" t="s">
        <v>7223</v>
      </c>
      <c r="AA638" s="632">
        <v>10.0</v>
      </c>
      <c r="AB638" s="635" t="s">
        <v>7336</v>
      </c>
      <c r="AC638" s="636" t="s">
        <v>7337</v>
      </c>
    </row>
    <row r="639">
      <c r="A639" s="668"/>
      <c r="B639" s="671" t="s">
        <v>3370</v>
      </c>
      <c r="C639" s="675"/>
      <c r="D639" s="675" t="s">
        <v>3440</v>
      </c>
      <c r="E639" s="675">
        <v>1.0</v>
      </c>
      <c r="F639" s="675"/>
      <c r="G639" s="703" t="s">
        <v>3441</v>
      </c>
      <c r="H639" s="693"/>
      <c r="I639" s="670" t="s">
        <v>9665</v>
      </c>
      <c r="J639" s="704"/>
      <c r="K639" s="704"/>
      <c r="L639" s="704"/>
      <c r="M639" s="656" t="s">
        <v>3444</v>
      </c>
      <c r="N639" s="705"/>
      <c r="O639" s="659"/>
      <c r="P639" s="656" t="s">
        <v>9549</v>
      </c>
      <c r="Q639" s="656" t="s">
        <v>7304</v>
      </c>
      <c r="R639" s="656">
        <v>10.0</v>
      </c>
      <c r="S639" s="634"/>
      <c r="T639" s="633">
        <v>28.0</v>
      </c>
      <c r="U639" s="633">
        <v>28.0</v>
      </c>
      <c r="V639" s="706">
        <f t="array" ref="V639">_xlfn.XLOOKUP(T639, 'СПР.КАБ'!$A$35:$A$56, 'СПР.КАБ'!$B$35:$B$56, "")</f>
        <v>0.08</v>
      </c>
      <c r="W639" s="706">
        <f t="array" ref="W639">_xlfn.XLOOKUP(U639, 'СПР.КАБ'!$A$35:$A$56, 'СПР.КАБ'!$B$35:$B$56, "")</f>
        <v>0.08</v>
      </c>
      <c r="X639" s="632"/>
      <c r="Y639" s="632"/>
      <c r="Z639" s="634"/>
      <c r="AA639" s="634"/>
      <c r="AB639" s="701"/>
      <c r="AC639" s="707" t="s">
        <v>7305</v>
      </c>
    </row>
    <row r="640">
      <c r="A640" s="668"/>
      <c r="B640" s="671" t="s">
        <v>3370</v>
      </c>
      <c r="C640" s="675"/>
      <c r="D640" s="675" t="s">
        <v>3440</v>
      </c>
      <c r="E640" s="675">
        <v>1.0</v>
      </c>
      <c r="F640" s="675"/>
      <c r="G640" s="703" t="s">
        <v>3441</v>
      </c>
      <c r="H640" s="693"/>
      <c r="I640" s="670" t="s">
        <v>9665</v>
      </c>
      <c r="J640" s="704"/>
      <c r="K640" s="704"/>
      <c r="L640" s="704"/>
      <c r="M640" s="656" t="s">
        <v>3444</v>
      </c>
      <c r="N640" s="705"/>
      <c r="O640" s="659"/>
      <c r="P640" s="656" t="s">
        <v>9557</v>
      </c>
      <c r="Q640" s="656" t="s">
        <v>7304</v>
      </c>
      <c r="R640" s="656">
        <v>8.0</v>
      </c>
      <c r="S640" s="634"/>
      <c r="T640" s="633">
        <v>30.0</v>
      </c>
      <c r="U640" s="633">
        <v>30.0</v>
      </c>
      <c r="V640" s="706">
        <f t="array" ref="V640">_xlfn.XLOOKUP(T640, 'СПР.КАБ'!$A$35:$A$56, 'СПР.КАБ'!$B$35:$B$56, "")</f>
        <v>0.05</v>
      </c>
      <c r="W640" s="706">
        <f t="array" ref="W640">_xlfn.XLOOKUP(U640, 'СПР.КАБ'!$A$35:$A$56, 'СПР.КАБ'!$B$35:$B$56, "")</f>
        <v>0.05</v>
      </c>
      <c r="X640" s="632"/>
      <c r="Y640" s="632"/>
      <c r="Z640" s="634"/>
      <c r="AA640" s="634"/>
      <c r="AB640" s="701"/>
      <c r="AC640" s="707" t="s">
        <v>7305</v>
      </c>
    </row>
    <row r="641">
      <c r="A641" s="622" t="s">
        <v>7047</v>
      </c>
      <c r="B641" s="671" t="s">
        <v>3885</v>
      </c>
      <c r="C641" s="675" t="s">
        <v>4090</v>
      </c>
      <c r="D641" s="675">
        <v>70058.0</v>
      </c>
      <c r="E641" s="675">
        <v>2.54</v>
      </c>
      <c r="F641" s="675" t="s">
        <v>3308</v>
      </c>
      <c r="G641" s="703">
        <v>1.6020086E7</v>
      </c>
      <c r="H641" s="693"/>
      <c r="I641" s="670"/>
      <c r="J641" s="704"/>
      <c r="K641" s="704"/>
      <c r="L641" s="704"/>
      <c r="M641" s="656" t="s">
        <v>3909</v>
      </c>
      <c r="N641" s="705"/>
      <c r="O641" s="659"/>
      <c r="P641" s="656" t="s">
        <v>9457</v>
      </c>
      <c r="Q641" s="656">
        <v>1.7</v>
      </c>
      <c r="R641" s="656">
        <v>39.2</v>
      </c>
      <c r="S641" s="634"/>
      <c r="T641" s="633">
        <v>22.0</v>
      </c>
      <c r="U641" s="633">
        <v>22.0</v>
      </c>
      <c r="V641" s="706">
        <f t="array" ref="V641">_xlfn.XLOOKUP(T641, 'СПР.КАБ'!$A$35:$A$56, 'СПР.КАБ'!$B$35:$B$56, "")</f>
        <v>0.35</v>
      </c>
      <c r="W641" s="706">
        <f t="array" ref="W641">_xlfn.XLOOKUP(U641, 'СПР.КАБ'!$A$35:$A$56, 'СПР.КАБ'!$B$35:$B$56, "")</f>
        <v>0.35</v>
      </c>
      <c r="X641" s="631">
        <v>1.09</v>
      </c>
      <c r="Y641" s="631">
        <v>1.65</v>
      </c>
      <c r="Z641" s="691" t="s">
        <v>7223</v>
      </c>
      <c r="AA641" s="634"/>
      <c r="AB641" s="695" t="s">
        <v>7944</v>
      </c>
      <c r="AC641" s="707" t="s">
        <v>7945</v>
      </c>
    </row>
    <row r="642">
      <c r="A642" s="622" t="s">
        <v>7047</v>
      </c>
      <c r="B642" s="671" t="s">
        <v>3885</v>
      </c>
      <c r="C642" s="675" t="s">
        <v>4090</v>
      </c>
      <c r="D642" s="675">
        <v>70058.0</v>
      </c>
      <c r="E642" s="675">
        <v>2.54</v>
      </c>
      <c r="F642" s="675" t="s">
        <v>3308</v>
      </c>
      <c r="G642" s="703">
        <v>1.6020086E7</v>
      </c>
      <c r="H642" s="693"/>
      <c r="I642" s="670"/>
      <c r="J642" s="704"/>
      <c r="K642" s="704"/>
      <c r="L642" s="704"/>
      <c r="M642" s="656" t="s">
        <v>3909</v>
      </c>
      <c r="N642" s="705"/>
      <c r="O642" s="659"/>
      <c r="P642" s="656" t="s">
        <v>9457</v>
      </c>
      <c r="Q642" s="656">
        <v>1.7</v>
      </c>
      <c r="R642" s="656">
        <v>29.4</v>
      </c>
      <c r="S642" s="634"/>
      <c r="T642" s="633">
        <v>24.0</v>
      </c>
      <c r="U642" s="633">
        <v>24.0</v>
      </c>
      <c r="V642" s="706">
        <f t="array" ref="V642">_xlfn.XLOOKUP(T642, 'СПР.КАБ'!$A$35:$A$56, 'СПР.КАБ'!$B$35:$B$56, "")</f>
        <v>0.2</v>
      </c>
      <c r="W642" s="706">
        <f t="array" ref="W642">_xlfn.XLOOKUP(U642, 'СПР.КАБ'!$A$35:$A$56, 'СПР.КАБ'!$B$35:$B$56, "")</f>
        <v>0.2</v>
      </c>
      <c r="X642" s="631">
        <v>1.09</v>
      </c>
      <c r="Y642" s="631">
        <v>1.65</v>
      </c>
      <c r="Z642" s="691" t="s">
        <v>7223</v>
      </c>
      <c r="AA642" s="634"/>
      <c r="AB642" s="695" t="s">
        <v>7944</v>
      </c>
      <c r="AC642" s="707" t="s">
        <v>7945</v>
      </c>
    </row>
    <row r="643">
      <c r="A643" s="708"/>
      <c r="B643" s="709" t="s">
        <v>3524</v>
      </c>
      <c r="C643" s="710"/>
      <c r="D643" s="711" t="s">
        <v>3735</v>
      </c>
      <c r="E643" s="711">
        <v>2.5</v>
      </c>
      <c r="F643" s="710"/>
      <c r="G643" s="711" t="s">
        <v>3736</v>
      </c>
      <c r="H643" s="710"/>
      <c r="I643" s="712" t="s">
        <v>9666</v>
      </c>
      <c r="J643" s="622" t="b">
        <v>1</v>
      </c>
      <c r="K643" s="622" t="b">
        <v>0</v>
      </c>
      <c r="L643" s="622" t="b">
        <v>0</v>
      </c>
      <c r="M643" s="713"/>
      <c r="N643" s="714"/>
      <c r="O643" s="713"/>
      <c r="P643" s="715" t="s">
        <v>9457</v>
      </c>
      <c r="Q643" s="713"/>
      <c r="R643" s="715">
        <v>34.3</v>
      </c>
      <c r="S643" s="713"/>
      <c r="T643" s="709">
        <v>22.0</v>
      </c>
      <c r="U643" s="709">
        <v>22.0</v>
      </c>
      <c r="V643" s="716">
        <f t="array" ref="V643">_xlfn.XLOOKUP(T643, 'СПР.КАБ'!$A$35:$A$56, 'СПР.КАБ'!$B$35:$B$56, "")</f>
        <v>0.35</v>
      </c>
      <c r="W643" s="716">
        <f t="array" ref="W643">_xlfn.XLOOKUP(U643, 'СПР.КАБ'!$A$35:$A$56, 'СПР.КАБ'!$B$35:$B$56, "")</f>
        <v>0.35</v>
      </c>
      <c r="X643" s="713"/>
      <c r="Y643" s="713"/>
      <c r="Z643" s="713"/>
      <c r="AA643" s="713"/>
      <c r="AB643" s="717"/>
      <c r="AC643" s="718" t="s">
        <v>7362</v>
      </c>
    </row>
    <row r="644">
      <c r="A644" s="708"/>
      <c r="B644" s="709" t="s">
        <v>3524</v>
      </c>
      <c r="C644" s="710"/>
      <c r="D644" s="711" t="s">
        <v>3735</v>
      </c>
      <c r="E644" s="711">
        <v>2.5</v>
      </c>
      <c r="F644" s="710"/>
      <c r="G644" s="711" t="s">
        <v>3736</v>
      </c>
      <c r="H644" s="710"/>
      <c r="I644" s="712" t="s">
        <v>9666</v>
      </c>
      <c r="J644" s="622" t="b">
        <v>1</v>
      </c>
      <c r="K644" s="622" t="b">
        <v>0</v>
      </c>
      <c r="L644" s="622" t="b">
        <v>0</v>
      </c>
      <c r="M644" s="713"/>
      <c r="N644" s="714"/>
      <c r="O644" s="713"/>
      <c r="P644" s="715" t="s">
        <v>9458</v>
      </c>
      <c r="Q644" s="713"/>
      <c r="R644" s="715">
        <v>19.6</v>
      </c>
      <c r="S644" s="713"/>
      <c r="T644" s="709">
        <v>24.0</v>
      </c>
      <c r="U644" s="709">
        <v>24.0</v>
      </c>
      <c r="V644" s="716">
        <f t="array" ref="V644">_xlfn.XLOOKUP(T644, 'СПР.КАБ'!$A$35:$A$56, 'СПР.КАБ'!$B$35:$B$56, "")</f>
        <v>0.2</v>
      </c>
      <c r="W644" s="716">
        <f t="array" ref="W644">_xlfn.XLOOKUP(U644, 'СПР.КАБ'!$A$35:$A$56, 'СПР.КАБ'!$B$35:$B$56, "")</f>
        <v>0.2</v>
      </c>
      <c r="X644" s="713"/>
      <c r="Y644" s="713"/>
      <c r="Z644" s="713"/>
      <c r="AA644" s="713"/>
      <c r="AB644" s="717"/>
      <c r="AC644" s="718" t="s">
        <v>7362</v>
      </c>
    </row>
    <row r="645">
      <c r="A645" s="708"/>
      <c r="B645" s="709" t="s">
        <v>3524</v>
      </c>
      <c r="C645" s="710"/>
      <c r="D645" s="711" t="s">
        <v>3735</v>
      </c>
      <c r="E645" s="711">
        <v>2.5</v>
      </c>
      <c r="F645" s="710"/>
      <c r="G645" s="711" t="s">
        <v>3736</v>
      </c>
      <c r="H645" s="710"/>
      <c r="I645" s="712" t="s">
        <v>9666</v>
      </c>
      <c r="J645" s="622" t="b">
        <v>1</v>
      </c>
      <c r="K645" s="622" t="b">
        <v>0</v>
      </c>
      <c r="L645" s="622" t="b">
        <v>0</v>
      </c>
      <c r="M645" s="713"/>
      <c r="N645" s="714"/>
      <c r="O645" s="713"/>
      <c r="P645" s="715" t="s">
        <v>9459</v>
      </c>
      <c r="Q645" s="713"/>
      <c r="R645" s="715">
        <v>14.7</v>
      </c>
      <c r="S645" s="713"/>
      <c r="T645" s="709">
        <v>26.0</v>
      </c>
      <c r="U645" s="709">
        <v>26.0</v>
      </c>
      <c r="V645" s="716">
        <f t="array" ref="V645">_xlfn.XLOOKUP(T645, 'СПР.КАБ'!$A$35:$A$56, 'СПР.КАБ'!$B$35:$B$56, "")</f>
        <v>0.12</v>
      </c>
      <c r="W645" s="716">
        <f t="array" ref="W645">_xlfn.XLOOKUP(U645, 'СПР.КАБ'!$A$35:$A$56, 'СПР.КАБ'!$B$35:$B$56, "")</f>
        <v>0.12</v>
      </c>
      <c r="X645" s="713"/>
      <c r="Y645" s="713"/>
      <c r="Z645" s="713"/>
      <c r="AA645" s="713"/>
      <c r="AB645" s="717"/>
      <c r="AC645" s="718" t="s">
        <v>7362</v>
      </c>
    </row>
    <row r="646">
      <c r="A646" s="708"/>
      <c r="B646" s="709" t="s">
        <v>3524</v>
      </c>
      <c r="C646" s="710"/>
      <c r="D646" s="711" t="s">
        <v>3735</v>
      </c>
      <c r="E646" s="711">
        <v>2.5</v>
      </c>
      <c r="F646" s="710"/>
      <c r="G646" s="711" t="s">
        <v>3736</v>
      </c>
      <c r="H646" s="710"/>
      <c r="I646" s="712" t="s">
        <v>9666</v>
      </c>
      <c r="J646" s="622" t="b">
        <v>1</v>
      </c>
      <c r="K646" s="622" t="b">
        <v>0</v>
      </c>
      <c r="L646" s="622" t="b">
        <v>0</v>
      </c>
      <c r="M646" s="713"/>
      <c r="N646" s="714"/>
      <c r="O646" s="713"/>
      <c r="P646" s="715" t="s">
        <v>9564</v>
      </c>
      <c r="Q646" s="713"/>
      <c r="R646" s="715">
        <v>9.8</v>
      </c>
      <c r="S646" s="713"/>
      <c r="T646" s="709">
        <v>28.0</v>
      </c>
      <c r="U646" s="709">
        <v>28.0</v>
      </c>
      <c r="V646" s="716">
        <f t="array" ref="V646">_xlfn.XLOOKUP(T646, 'СПР.КАБ'!$A$35:$A$56, 'СПР.КАБ'!$B$35:$B$56, "")</f>
        <v>0.08</v>
      </c>
      <c r="W646" s="716">
        <f t="array" ref="W646">_xlfn.XLOOKUP(U646, 'СПР.КАБ'!$A$35:$A$56, 'СПР.КАБ'!$B$35:$B$56, "")</f>
        <v>0.08</v>
      </c>
      <c r="X646" s="713"/>
      <c r="Y646" s="713"/>
      <c r="Z646" s="713"/>
      <c r="AA646" s="713"/>
      <c r="AB646" s="717"/>
      <c r="AC646" s="718" t="s">
        <v>7362</v>
      </c>
    </row>
    <row r="647">
      <c r="A647" s="719" t="s">
        <v>7047</v>
      </c>
      <c r="B647" s="709" t="s">
        <v>3885</v>
      </c>
      <c r="C647" s="711" t="s">
        <v>4142</v>
      </c>
      <c r="D647" s="711">
        <v>172718.0</v>
      </c>
      <c r="E647" s="711">
        <v>4.2</v>
      </c>
      <c r="F647" s="711" t="s">
        <v>3308</v>
      </c>
      <c r="G647" s="711">
        <v>1.727183111E9</v>
      </c>
      <c r="H647" s="710"/>
      <c r="I647" s="712" t="s">
        <v>4143</v>
      </c>
      <c r="J647" s="622" t="b">
        <v>0</v>
      </c>
      <c r="K647" s="622" t="b">
        <v>1</v>
      </c>
      <c r="L647" s="622" t="b">
        <v>0</v>
      </c>
      <c r="M647" s="715" t="s">
        <v>4146</v>
      </c>
      <c r="N647" s="714"/>
      <c r="O647" s="713"/>
      <c r="P647" s="715" t="s">
        <v>9454</v>
      </c>
      <c r="Q647" s="715">
        <v>2.5</v>
      </c>
      <c r="R647" s="715">
        <v>89.0</v>
      </c>
      <c r="S647" s="713"/>
      <c r="T647" s="709">
        <v>18.0</v>
      </c>
      <c r="U647" s="709">
        <v>18.0</v>
      </c>
      <c r="V647" s="716">
        <f t="array" ref="V647">_xlfn.XLOOKUP(T647, 'СПР.КАБ'!$A$35:$A$56, 'СПР.КАБ'!$B$35:$B$56, "")</f>
        <v>0.75</v>
      </c>
      <c r="W647" s="716">
        <f t="array" ref="W647">_xlfn.XLOOKUP(U647, 'СПР.КАБ'!$A$35:$A$56, 'СПР.КАБ'!$B$35:$B$56, "")</f>
        <v>0.75</v>
      </c>
      <c r="X647" s="715">
        <v>1.42</v>
      </c>
      <c r="Y647" s="715">
        <v>2.1</v>
      </c>
      <c r="Z647" s="715" t="s">
        <v>7223</v>
      </c>
      <c r="AA647" s="713"/>
      <c r="AB647" s="720" t="s">
        <v>7481</v>
      </c>
      <c r="AC647" s="718" t="s">
        <v>7482</v>
      </c>
    </row>
    <row r="648">
      <c r="A648" s="719" t="s">
        <v>7047</v>
      </c>
      <c r="B648" s="709" t="s">
        <v>3885</v>
      </c>
      <c r="C648" s="711" t="s">
        <v>4142</v>
      </c>
      <c r="D648" s="711">
        <v>172718.0</v>
      </c>
      <c r="E648" s="711">
        <v>4.2</v>
      </c>
      <c r="F648" s="711" t="s">
        <v>3308</v>
      </c>
      <c r="G648" s="711">
        <v>1.727183111E9</v>
      </c>
      <c r="H648" s="710"/>
      <c r="I648" s="712" t="s">
        <v>4143</v>
      </c>
      <c r="J648" s="622" t="b">
        <v>0</v>
      </c>
      <c r="K648" s="622" t="b">
        <v>1</v>
      </c>
      <c r="L648" s="622" t="b">
        <v>0</v>
      </c>
      <c r="M648" s="715" t="s">
        <v>4146</v>
      </c>
      <c r="N648" s="714"/>
      <c r="O648" s="713"/>
      <c r="P648" s="715" t="s">
        <v>9667</v>
      </c>
      <c r="Q648" s="715">
        <v>2.14</v>
      </c>
      <c r="R648" s="715">
        <v>58.0</v>
      </c>
      <c r="S648" s="713"/>
      <c r="T648" s="709">
        <v>20.0</v>
      </c>
      <c r="U648" s="709">
        <v>20.0</v>
      </c>
      <c r="V648" s="716">
        <f t="array" ref="V648">_xlfn.XLOOKUP(T648, 'СПР.КАБ'!$A$35:$A$56, 'СПР.КАБ'!$B$35:$B$56, "")</f>
        <v>0.5</v>
      </c>
      <c r="W648" s="716">
        <f t="array" ref="W648">_xlfn.XLOOKUP(U648, 'СПР.КАБ'!$A$35:$A$56, 'СПР.КАБ'!$B$35:$B$56, "")</f>
        <v>0.5</v>
      </c>
      <c r="X648" s="715">
        <v>1.42</v>
      </c>
      <c r="Y648" s="715">
        <v>2.1</v>
      </c>
      <c r="Z648" s="715" t="s">
        <v>7223</v>
      </c>
      <c r="AA648" s="713"/>
      <c r="AB648" s="720" t="s">
        <v>7481</v>
      </c>
      <c r="AC648" s="718" t="s">
        <v>7482</v>
      </c>
    </row>
    <row r="649">
      <c r="A649" s="719" t="s">
        <v>7047</v>
      </c>
      <c r="B649" s="709" t="s">
        <v>3885</v>
      </c>
      <c r="C649" s="711" t="s">
        <v>4164</v>
      </c>
      <c r="D649" s="711">
        <v>212515.0</v>
      </c>
      <c r="E649" s="711">
        <v>4.2</v>
      </c>
      <c r="F649" s="711" t="s">
        <v>3308</v>
      </c>
      <c r="G649" s="711">
        <v>2.125153102E9</v>
      </c>
      <c r="H649" s="710"/>
      <c r="I649" s="712" t="s">
        <v>4165</v>
      </c>
      <c r="J649" s="622" t="b">
        <v>0</v>
      </c>
      <c r="K649" s="622" t="b">
        <v>1</v>
      </c>
      <c r="L649" s="622" t="b">
        <v>0</v>
      </c>
      <c r="M649" s="715" t="s">
        <v>4167</v>
      </c>
      <c r="N649" s="714"/>
      <c r="O649" s="713"/>
      <c r="P649" s="715" t="s">
        <v>9668</v>
      </c>
      <c r="Q649" s="715" t="s">
        <v>7484</v>
      </c>
      <c r="R649" s="715">
        <v>134.0</v>
      </c>
      <c r="S649" s="713"/>
      <c r="T649" s="709">
        <v>16.0</v>
      </c>
      <c r="U649" s="709">
        <v>16.0</v>
      </c>
      <c r="V649" s="716">
        <f t="array" ref="V649">_xlfn.XLOOKUP(T649, 'СПР.КАБ'!$A$35:$A$56, 'СПР.КАБ'!$B$35:$B$56, "")</f>
        <v>1.5</v>
      </c>
      <c r="W649" s="716">
        <f t="array" ref="W649">_xlfn.XLOOKUP(U649, 'СПР.КАБ'!$A$35:$A$56, 'СПР.КАБ'!$B$35:$B$56, "")</f>
        <v>1.5</v>
      </c>
      <c r="X649" s="715">
        <v>2.25</v>
      </c>
      <c r="Y649" s="715">
        <v>2.4</v>
      </c>
      <c r="Z649" s="715" t="s">
        <v>7485</v>
      </c>
      <c r="AA649" s="713"/>
      <c r="AB649" s="720" t="s">
        <v>7486</v>
      </c>
      <c r="AC649" s="718" t="s">
        <v>7487</v>
      </c>
    </row>
    <row r="650">
      <c r="A650" s="719" t="s">
        <v>7047</v>
      </c>
      <c r="B650" s="709" t="s">
        <v>3885</v>
      </c>
      <c r="C650" s="711" t="s">
        <v>4264</v>
      </c>
      <c r="D650" s="711">
        <v>560023.0</v>
      </c>
      <c r="E650" s="711"/>
      <c r="F650" s="711" t="s">
        <v>3308</v>
      </c>
      <c r="G650" s="711" t="s">
        <v>4265</v>
      </c>
      <c r="H650" s="710"/>
      <c r="I650" s="712" t="s">
        <v>4266</v>
      </c>
      <c r="J650" s="622" t="b">
        <v>0</v>
      </c>
      <c r="K650" s="622" t="b">
        <v>1</v>
      </c>
      <c r="L650" s="622" t="b">
        <v>0</v>
      </c>
      <c r="M650" s="715">
        <v>2.9</v>
      </c>
      <c r="N650" s="714"/>
      <c r="O650" s="713"/>
      <c r="P650" s="715" t="s">
        <v>9540</v>
      </c>
      <c r="Q650" s="715" t="s">
        <v>7475</v>
      </c>
      <c r="R650" s="715">
        <v>40.0</v>
      </c>
      <c r="S650" s="713"/>
      <c r="T650" s="709">
        <v>24.0</v>
      </c>
      <c r="U650" s="709">
        <v>24.0</v>
      </c>
      <c r="V650" s="716">
        <f t="array" ref="V650">_xlfn.XLOOKUP(T650, 'СПР.КАБ'!$A$35:$A$56, 'СПР.КАБ'!$B$35:$B$56, "")</f>
        <v>0.2</v>
      </c>
      <c r="W650" s="716">
        <f t="array" ref="W650">_xlfn.XLOOKUP(U650, 'СПР.КАБ'!$A$35:$A$56, 'СПР.КАБ'!$B$35:$B$56, "")</f>
        <v>0.2</v>
      </c>
      <c r="X650" s="715">
        <v>0.95</v>
      </c>
      <c r="Y650" s="715">
        <v>1.35</v>
      </c>
      <c r="Z650" s="715" t="s">
        <v>7476</v>
      </c>
      <c r="AA650" s="713"/>
      <c r="AB650" s="720" t="s">
        <v>7477</v>
      </c>
      <c r="AC650" s="718" t="s">
        <v>7478</v>
      </c>
    </row>
    <row r="651">
      <c r="A651" s="719" t="s">
        <v>7047</v>
      </c>
      <c r="B651" s="709" t="s">
        <v>3524</v>
      </c>
      <c r="C651" s="711"/>
      <c r="D651" s="711"/>
      <c r="E651" s="711"/>
      <c r="F651" s="711" t="s">
        <v>3308</v>
      </c>
      <c r="G651" s="711" t="s">
        <v>3702</v>
      </c>
      <c r="H651" s="710"/>
      <c r="I651" s="712" t="s">
        <v>3703</v>
      </c>
      <c r="J651" s="622" t="b">
        <v>1</v>
      </c>
      <c r="K651" s="622" t="b">
        <v>0</v>
      </c>
      <c r="L651" s="622" t="b">
        <v>0</v>
      </c>
      <c r="M651" s="715"/>
      <c r="N651" s="714"/>
      <c r="O651" s="713"/>
      <c r="P651" s="715"/>
      <c r="Q651" s="715"/>
      <c r="R651" s="715"/>
      <c r="S651" s="713"/>
      <c r="T651" s="709"/>
      <c r="U651" s="709"/>
      <c r="V651" s="716" t="str">
        <f t="array" ref="V651">_xlfn.XLOOKUP(T651, 'СПР.КАБ'!$A$35:$A$56, 'СПР.КАБ'!$B$35:$B$56, "")</f>
        <v/>
      </c>
      <c r="W651" s="716" t="str">
        <f t="array" ref="W651">_xlfn.XLOOKUP(U651, 'СПР.КАБ'!$A$35:$A$56, 'СПР.КАБ'!$B$35:$B$56, "")</f>
        <v/>
      </c>
      <c r="X651" s="715"/>
      <c r="Y651" s="715"/>
      <c r="Z651" s="715"/>
      <c r="AA651" s="713"/>
      <c r="AB651" s="721"/>
      <c r="AC651" s="718"/>
    </row>
    <row r="652">
      <c r="A652" s="622" t="s">
        <v>7047</v>
      </c>
      <c r="B652" s="655"/>
      <c r="C652" s="675"/>
      <c r="D652" s="675"/>
      <c r="E652" s="675"/>
      <c r="F652" s="675"/>
      <c r="G652" s="657" t="s">
        <v>4345</v>
      </c>
      <c r="H652" s="693"/>
      <c r="I652" s="622" t="s">
        <v>4346</v>
      </c>
      <c r="J652" s="622" t="b">
        <v>0</v>
      </c>
      <c r="K652" s="622" t="b">
        <v>1</v>
      </c>
      <c r="L652" s="622" t="b">
        <v>0</v>
      </c>
      <c r="M652" s="634"/>
      <c r="N652" s="659"/>
      <c r="O652" s="659"/>
      <c r="P652" s="694"/>
      <c r="Q652" s="669"/>
      <c r="R652" s="634"/>
      <c r="S652" s="634"/>
      <c r="T652" s="682"/>
      <c r="U652" s="682"/>
      <c r="V652" s="634" t="str">
        <f t="array" ref="V652">_xlfn.XLOOKUP(T652, СПР.МОНТ[AWG], СПР.МОНТ[ГОСТ], "")</f>
        <v/>
      </c>
      <c r="W652" s="634" t="str">
        <f t="array" ref="W652">_xlfn.XLOOKUP(U652, СПР.МОНТ[AWG], СПР.МОНТ[ГОСТ], "")</f>
        <v/>
      </c>
      <c r="X652" s="632"/>
      <c r="Y652" s="632"/>
      <c r="Z652" s="634"/>
      <c r="AA652" s="634"/>
      <c r="AB652" s="701"/>
      <c r="AC652" s="702"/>
    </row>
    <row r="653">
      <c r="A653" s="668"/>
      <c r="B653" s="655"/>
      <c r="C653" s="675"/>
      <c r="D653" s="675"/>
      <c r="E653" s="675"/>
      <c r="F653" s="675"/>
      <c r="G653" s="700" t="s">
        <v>3309</v>
      </c>
      <c r="H653" s="693"/>
      <c r="I653" s="638" t="s">
        <v>3310</v>
      </c>
      <c r="J653" s="622" t="b">
        <v>0</v>
      </c>
      <c r="K653" s="622" t="b">
        <v>0</v>
      </c>
      <c r="L653" s="622" t="b">
        <v>1</v>
      </c>
      <c r="M653" s="634"/>
      <c r="N653" s="659"/>
      <c r="O653" s="659"/>
      <c r="P653" s="694"/>
      <c r="Q653" s="669"/>
      <c r="R653" s="634"/>
      <c r="S653" s="634"/>
      <c r="T653" s="682"/>
      <c r="U653" s="682"/>
      <c r="V653" s="634" t="str">
        <f t="array" ref="V653">_xlfn.XLOOKUP(T653, СПР.МОНТ[AWG], СПР.МОНТ[ГОСТ], "")</f>
        <v/>
      </c>
      <c r="W653" s="634" t="str">
        <f t="array" ref="W653">_xlfn.XLOOKUP(U653, СПР.МОНТ[AWG], СПР.МОНТ[ГОСТ], "")</f>
        <v/>
      </c>
      <c r="X653" s="632"/>
      <c r="Y653" s="632"/>
      <c r="Z653" s="634"/>
      <c r="AA653" s="634"/>
      <c r="AB653" s="701"/>
      <c r="AC653" s="702"/>
    </row>
    <row r="654">
      <c r="A654" s="668"/>
      <c r="B654" s="655"/>
      <c r="C654" s="675"/>
      <c r="D654" s="675"/>
      <c r="E654" s="675"/>
      <c r="F654" s="675"/>
      <c r="G654" s="700" t="s">
        <v>9669</v>
      </c>
      <c r="H654" s="693"/>
      <c r="I654" s="638" t="s">
        <v>9670</v>
      </c>
      <c r="J654" s="622" t="b">
        <v>0</v>
      </c>
      <c r="K654" s="622" t="b">
        <v>0</v>
      </c>
      <c r="L654" s="622" t="b">
        <v>1</v>
      </c>
      <c r="M654" s="634"/>
      <c r="N654" s="659"/>
      <c r="O654" s="659"/>
      <c r="P654" s="694"/>
      <c r="Q654" s="669"/>
      <c r="R654" s="634"/>
      <c r="S654" s="634"/>
      <c r="T654" s="682"/>
      <c r="U654" s="682"/>
      <c r="V654" s="634" t="str">
        <f t="array" ref="V654">_xlfn.XLOOKUP(T654, СПР.МОНТ[AWG], СПР.МОНТ[ГОСТ], "")</f>
        <v/>
      </c>
      <c r="W654" s="634" t="str">
        <f t="array" ref="W654">_xlfn.XLOOKUP(U654, СПР.МОНТ[AWG], СПР.МОНТ[ГОСТ], "")</f>
        <v/>
      </c>
      <c r="X654" s="632"/>
      <c r="Y654" s="632"/>
      <c r="Z654" s="634"/>
      <c r="AA654" s="634"/>
      <c r="AB654" s="701"/>
      <c r="AC654" s="702"/>
    </row>
    <row r="655">
      <c r="A655" s="668"/>
      <c r="B655" s="655"/>
      <c r="C655" s="675"/>
      <c r="D655" s="675"/>
      <c r="E655" s="675"/>
      <c r="F655" s="675"/>
      <c r="G655" s="700" t="s">
        <v>4548</v>
      </c>
      <c r="H655" s="693"/>
      <c r="I655" s="638" t="s">
        <v>4549</v>
      </c>
      <c r="J655" s="622" t="b">
        <v>0</v>
      </c>
      <c r="K655" s="622" t="b">
        <v>1</v>
      </c>
      <c r="L655" s="622" t="b">
        <v>0</v>
      </c>
      <c r="M655" s="634"/>
      <c r="N655" s="659"/>
      <c r="O655" s="659"/>
      <c r="P655" s="694"/>
      <c r="Q655" s="669"/>
      <c r="R655" s="634"/>
      <c r="S655" s="634"/>
      <c r="T655" s="682"/>
      <c r="U655" s="682"/>
      <c r="V655" s="634" t="str">
        <f t="array" ref="V655">_xlfn.XLOOKUP(T655, СПР.МОНТ[AWG], СПР.МОНТ[ГОСТ], "")</f>
        <v/>
      </c>
      <c r="W655" s="634" t="str">
        <f t="array" ref="W655">_xlfn.XLOOKUP(U655, СПР.МОНТ[AWG], СПР.МОНТ[ГОСТ], "")</f>
        <v/>
      </c>
      <c r="X655" s="632"/>
      <c r="Y655" s="632"/>
      <c r="Z655" s="634"/>
      <c r="AA655" s="634"/>
      <c r="AB655" s="701"/>
      <c r="AC655" s="702"/>
    </row>
    <row r="656">
      <c r="A656" s="668"/>
      <c r="B656" s="655"/>
      <c r="C656" s="675"/>
      <c r="D656" s="675"/>
      <c r="E656" s="675"/>
      <c r="F656" s="675"/>
      <c r="G656" s="700" t="s">
        <v>4489</v>
      </c>
      <c r="H656" s="693"/>
      <c r="I656" s="638" t="s">
        <v>4490</v>
      </c>
      <c r="J656" s="622" t="b">
        <v>0</v>
      </c>
      <c r="K656" s="622" t="b">
        <v>1</v>
      </c>
      <c r="L656" s="622" t="b">
        <v>0</v>
      </c>
      <c r="M656" s="634"/>
      <c r="N656" s="659"/>
      <c r="O656" s="659"/>
      <c r="P656" s="694"/>
      <c r="Q656" s="669"/>
      <c r="R656" s="634"/>
      <c r="S656" s="634"/>
      <c r="T656" s="682"/>
      <c r="U656" s="682"/>
      <c r="V656" s="634" t="str">
        <f t="array" ref="V656">_xlfn.XLOOKUP(T656, СПР.МОНТ[AWG], СПР.МОНТ[ГОСТ], "")</f>
        <v/>
      </c>
      <c r="W656" s="634" t="str">
        <f t="array" ref="W656">_xlfn.XLOOKUP(U656, СПР.МОНТ[AWG], СПР.МОНТ[ГОСТ], "")</f>
        <v/>
      </c>
      <c r="X656" s="632"/>
      <c r="Y656" s="632"/>
      <c r="Z656" s="634"/>
      <c r="AA656" s="634"/>
      <c r="AB656" s="701"/>
      <c r="AC656" s="702"/>
    </row>
    <row r="657">
      <c r="A657" s="668"/>
      <c r="B657" s="655"/>
      <c r="C657" s="675"/>
      <c r="D657" s="675"/>
      <c r="E657" s="675"/>
      <c r="F657" s="675"/>
      <c r="G657" s="700" t="s">
        <v>4462</v>
      </c>
      <c r="H657" s="693"/>
      <c r="I657" s="638" t="s">
        <v>4463</v>
      </c>
      <c r="J657" s="622" t="b">
        <v>0</v>
      </c>
      <c r="K657" s="622" t="b">
        <v>1</v>
      </c>
      <c r="L657" s="622" t="b">
        <v>0</v>
      </c>
      <c r="M657" s="691" t="s">
        <v>6457</v>
      </c>
      <c r="N657" s="659"/>
      <c r="O657" s="659"/>
      <c r="P657" s="694"/>
      <c r="Q657" s="669"/>
      <c r="R657" s="634"/>
      <c r="S657" s="634"/>
      <c r="T657" s="682"/>
      <c r="U657" s="682"/>
      <c r="V657" s="634" t="str">
        <f t="array" ref="V657">_xlfn.XLOOKUP(T657, СПР.МОНТ[AWG], СПР.МОНТ[ГОСТ], "")</f>
        <v/>
      </c>
      <c r="W657" s="634" t="str">
        <f t="array" ref="W657">_xlfn.XLOOKUP(U657, СПР.МОНТ[AWG], СПР.МОНТ[ГОСТ], "")</f>
        <v/>
      </c>
      <c r="X657" s="632"/>
      <c r="Y657" s="632"/>
      <c r="Z657" s="634"/>
      <c r="AA657" s="634"/>
      <c r="AB657" s="701"/>
      <c r="AC657" s="702"/>
    </row>
    <row r="658">
      <c r="A658" s="668"/>
      <c r="B658" s="655"/>
      <c r="C658" s="675"/>
      <c r="D658" s="675"/>
      <c r="E658" s="675"/>
      <c r="F658" s="675"/>
      <c r="G658" s="700" t="s">
        <v>4493</v>
      </c>
      <c r="H658" s="693"/>
      <c r="I658" s="638" t="s">
        <v>4494</v>
      </c>
      <c r="J658" s="622" t="b">
        <v>0</v>
      </c>
      <c r="K658" s="622" t="b">
        <v>1</v>
      </c>
      <c r="L658" s="622" t="b">
        <v>0</v>
      </c>
      <c r="M658" s="634"/>
      <c r="N658" s="659"/>
      <c r="O658" s="659"/>
      <c r="P658" s="694"/>
      <c r="Q658" s="669"/>
      <c r="R658" s="634"/>
      <c r="S658" s="634"/>
      <c r="T658" s="682"/>
      <c r="U658" s="682"/>
      <c r="V658" s="634" t="str">
        <f t="array" ref="V658">_xlfn.XLOOKUP(T658, СПР.МОНТ[AWG], СПР.МОНТ[ГОСТ], "")</f>
        <v/>
      </c>
      <c r="W658" s="634" t="str">
        <f t="array" ref="W658">_xlfn.XLOOKUP(U658, СПР.МОНТ[AWG], СПР.МОНТ[ГОСТ], "")</f>
        <v/>
      </c>
      <c r="X658" s="632"/>
      <c r="Y658" s="632"/>
      <c r="Z658" s="634"/>
      <c r="AA658" s="634"/>
      <c r="AB658" s="701"/>
      <c r="AC658" s="702"/>
    </row>
    <row r="659">
      <c r="A659" s="668"/>
      <c r="B659" s="655"/>
      <c r="C659" s="675"/>
      <c r="D659" s="675"/>
      <c r="E659" s="675"/>
      <c r="F659" s="675"/>
      <c r="G659" s="700" t="s">
        <v>4552</v>
      </c>
      <c r="H659" s="693"/>
      <c r="I659" s="638" t="s">
        <v>4553</v>
      </c>
      <c r="J659" s="622" t="b">
        <v>0</v>
      </c>
      <c r="K659" s="622" t="b">
        <v>1</v>
      </c>
      <c r="L659" s="622" t="b">
        <v>0</v>
      </c>
      <c r="M659" s="634"/>
      <c r="N659" s="659"/>
      <c r="O659" s="659"/>
      <c r="P659" s="694"/>
      <c r="Q659" s="669"/>
      <c r="R659" s="634"/>
      <c r="S659" s="634"/>
      <c r="T659" s="682"/>
      <c r="U659" s="682"/>
      <c r="V659" s="634" t="str">
        <f t="array" ref="V659">_xlfn.XLOOKUP(T659, СПР.МОНТ[AWG], СПР.МОНТ[ГОСТ], "")</f>
        <v/>
      </c>
      <c r="W659" s="634" t="str">
        <f t="array" ref="W659">_xlfn.XLOOKUP(U659, СПР.МОНТ[AWG], СПР.МОНТ[ГОСТ], "")</f>
        <v/>
      </c>
      <c r="X659" s="632"/>
      <c r="Y659" s="632"/>
      <c r="Z659" s="634"/>
      <c r="AA659" s="634"/>
      <c r="AB659" s="701"/>
      <c r="AC659" s="702"/>
    </row>
    <row r="660">
      <c r="A660" s="668"/>
      <c r="B660" s="655"/>
      <c r="C660" s="675"/>
      <c r="D660" s="675"/>
      <c r="E660" s="675"/>
      <c r="F660" s="675"/>
      <c r="G660" s="700" t="s">
        <v>4265</v>
      </c>
      <c r="H660" s="693"/>
      <c r="I660" s="638" t="s">
        <v>4266</v>
      </c>
      <c r="J660" s="622" t="b">
        <v>0</v>
      </c>
      <c r="K660" s="622" t="b">
        <v>1</v>
      </c>
      <c r="L660" s="622" t="b">
        <v>0</v>
      </c>
      <c r="M660" s="634"/>
      <c r="N660" s="659"/>
      <c r="O660" s="659"/>
      <c r="P660" s="694"/>
      <c r="Q660" s="669"/>
      <c r="R660" s="634"/>
      <c r="S660" s="634"/>
      <c r="T660" s="682"/>
      <c r="U660" s="682"/>
      <c r="V660" s="634" t="str">
        <f t="array" ref="V660">_xlfn.XLOOKUP(T660, СПР.МОНТ[AWG], СПР.МОНТ[ГОСТ], "")</f>
        <v/>
      </c>
      <c r="W660" s="634" t="str">
        <f t="array" ref="W660">_xlfn.XLOOKUP(U660, СПР.МОНТ[AWG], СПР.МОНТ[ГОСТ], "")</f>
        <v/>
      </c>
      <c r="X660" s="632"/>
      <c r="Y660" s="632"/>
      <c r="Z660" s="634"/>
      <c r="AA660" s="634"/>
      <c r="AB660" s="701"/>
      <c r="AC660" s="702"/>
    </row>
    <row r="661">
      <c r="A661" s="668"/>
      <c r="B661" s="655"/>
      <c r="C661" s="675"/>
      <c r="D661" s="675"/>
      <c r="E661" s="675"/>
      <c r="F661" s="675"/>
      <c r="G661" s="700" t="s">
        <v>9671</v>
      </c>
      <c r="H661" s="693"/>
      <c r="I661" s="638" t="s">
        <v>4143</v>
      </c>
      <c r="J661" s="622" t="b">
        <v>0</v>
      </c>
      <c r="K661" s="622" t="b">
        <v>1</v>
      </c>
      <c r="L661" s="622" t="b">
        <v>0</v>
      </c>
      <c r="M661" s="634"/>
      <c r="N661" s="659"/>
      <c r="O661" s="659"/>
      <c r="P661" s="694"/>
      <c r="Q661" s="669"/>
      <c r="R661" s="634"/>
      <c r="S661" s="634"/>
      <c r="T661" s="682"/>
      <c r="U661" s="682"/>
      <c r="V661" s="634" t="str">
        <f t="array" ref="V661">_xlfn.XLOOKUP(T661, СПР.МОНТ[AWG], СПР.МОНТ[ГОСТ], "")</f>
        <v/>
      </c>
      <c r="W661" s="634" t="str">
        <f t="array" ref="W661">_xlfn.XLOOKUP(U661, СПР.МОНТ[AWG], СПР.МОНТ[ГОСТ], "")</f>
        <v/>
      </c>
      <c r="X661" s="632"/>
      <c r="Y661" s="632"/>
      <c r="Z661" s="634"/>
      <c r="AA661" s="634"/>
      <c r="AB661" s="701"/>
      <c r="AC661" s="702"/>
    </row>
    <row r="662">
      <c r="A662" s="668"/>
      <c r="B662" s="655"/>
      <c r="C662" s="675"/>
      <c r="D662" s="675"/>
      <c r="E662" s="675"/>
      <c r="F662" s="675"/>
      <c r="G662" s="700" t="s">
        <v>9672</v>
      </c>
      <c r="H662" s="693"/>
      <c r="I662" s="638" t="s">
        <v>4885</v>
      </c>
      <c r="J662" s="622" t="b">
        <v>0</v>
      </c>
      <c r="K662" s="622" t="b">
        <v>1</v>
      </c>
      <c r="L662" s="622" t="b">
        <v>0</v>
      </c>
      <c r="M662" s="634"/>
      <c r="N662" s="659"/>
      <c r="O662" s="659"/>
      <c r="P662" s="694"/>
      <c r="Q662" s="669"/>
      <c r="R662" s="634"/>
      <c r="S662" s="634"/>
      <c r="T662" s="682"/>
      <c r="U662" s="682"/>
      <c r="V662" s="634" t="str">
        <f t="array" ref="V662">_xlfn.XLOOKUP(T662, СПР.МОНТ[AWG], СПР.МОНТ[ГОСТ], "")</f>
        <v/>
      </c>
      <c r="W662" s="634" t="str">
        <f t="array" ref="W662">_xlfn.XLOOKUP(U662, СПР.МОНТ[AWG], СПР.МОНТ[ГОСТ], "")</f>
        <v/>
      </c>
      <c r="X662" s="632"/>
      <c r="Y662" s="632"/>
      <c r="Z662" s="634"/>
      <c r="AA662" s="634"/>
      <c r="AB662" s="701"/>
      <c r="AC662" s="702"/>
    </row>
    <row r="663">
      <c r="A663" s="668"/>
      <c r="B663" s="655"/>
      <c r="C663" s="675"/>
      <c r="D663" s="675"/>
      <c r="E663" s="675"/>
      <c r="F663" s="675"/>
      <c r="G663" s="700" t="s">
        <v>9673</v>
      </c>
      <c r="H663" s="693"/>
      <c r="I663" s="638" t="s">
        <v>4895</v>
      </c>
      <c r="J663" s="622" t="b">
        <v>0</v>
      </c>
      <c r="K663" s="622" t="b">
        <v>1</v>
      </c>
      <c r="L663" s="622" t="b">
        <v>0</v>
      </c>
      <c r="M663" s="634"/>
      <c r="N663" s="659"/>
      <c r="O663" s="659"/>
      <c r="P663" s="694"/>
      <c r="Q663" s="669"/>
      <c r="R663" s="634"/>
      <c r="S663" s="634"/>
      <c r="T663" s="682"/>
      <c r="U663" s="682"/>
      <c r="V663" s="634" t="str">
        <f t="array" ref="V663">_xlfn.XLOOKUP(T663, СПР.МОНТ[AWG], СПР.МОНТ[ГОСТ], "")</f>
        <v/>
      </c>
      <c r="W663" s="634" t="str">
        <f t="array" ref="W663">_xlfn.XLOOKUP(U663, СПР.МОНТ[AWG], СПР.МОНТ[ГОСТ], "")</f>
        <v/>
      </c>
      <c r="X663" s="632"/>
      <c r="Y663" s="632"/>
      <c r="Z663" s="634"/>
      <c r="AA663" s="634"/>
      <c r="AB663" s="701"/>
      <c r="AC663" s="702"/>
    </row>
    <row r="664">
      <c r="A664" s="668"/>
      <c r="B664" s="655"/>
      <c r="C664" s="675"/>
      <c r="D664" s="675"/>
      <c r="E664" s="675"/>
      <c r="F664" s="675"/>
      <c r="G664" s="700" t="s">
        <v>9674</v>
      </c>
      <c r="H664" s="693"/>
      <c r="I664" s="638" t="s">
        <v>4905</v>
      </c>
      <c r="J664" s="622" t="b">
        <v>0</v>
      </c>
      <c r="K664" s="622" t="b">
        <v>1</v>
      </c>
      <c r="L664" s="622" t="b">
        <v>0</v>
      </c>
      <c r="M664" s="634"/>
      <c r="N664" s="659"/>
      <c r="O664" s="659"/>
      <c r="P664" s="694"/>
      <c r="Q664" s="669"/>
      <c r="R664" s="634"/>
      <c r="S664" s="634"/>
      <c r="T664" s="682"/>
      <c r="U664" s="682"/>
      <c r="V664" s="634" t="str">
        <f t="array" ref="V664">_xlfn.XLOOKUP(T664, СПР.МОНТ[AWG], СПР.МОНТ[ГОСТ], "")</f>
        <v/>
      </c>
      <c r="W664" s="634" t="str">
        <f t="array" ref="W664">_xlfn.XLOOKUP(U664, СПР.МОНТ[AWG], СПР.МОНТ[ГОСТ], "")</f>
        <v/>
      </c>
      <c r="X664" s="632"/>
      <c r="Y664" s="632"/>
      <c r="Z664" s="634"/>
      <c r="AA664" s="634"/>
      <c r="AB664" s="701"/>
      <c r="AC664" s="702"/>
    </row>
    <row r="665">
      <c r="A665" s="668"/>
      <c r="B665" s="655"/>
      <c r="C665" s="675"/>
      <c r="D665" s="675"/>
      <c r="E665" s="675"/>
      <c r="F665" s="675"/>
      <c r="G665" s="700" t="s">
        <v>4556</v>
      </c>
      <c r="H665" s="693"/>
      <c r="I665" s="638" t="s">
        <v>4557</v>
      </c>
      <c r="J665" s="622" t="b">
        <v>0</v>
      </c>
      <c r="K665" s="622" t="b">
        <v>1</v>
      </c>
      <c r="L665" s="622" t="b">
        <v>0</v>
      </c>
      <c r="M665" s="634"/>
      <c r="N665" s="659"/>
      <c r="O665" s="659"/>
      <c r="P665" s="694"/>
      <c r="Q665" s="669"/>
      <c r="R665" s="634"/>
      <c r="S665" s="634"/>
      <c r="T665" s="682"/>
      <c r="U665" s="682"/>
      <c r="V665" s="634" t="str">
        <f t="array" ref="V665">_xlfn.XLOOKUP(T665, СПР.МОНТ[AWG], СПР.МОНТ[ГОСТ], "")</f>
        <v/>
      </c>
      <c r="W665" s="634" t="str">
        <f t="array" ref="W665">_xlfn.XLOOKUP(U665, СПР.МОНТ[AWG], СПР.МОНТ[ГОСТ], "")</f>
        <v/>
      </c>
      <c r="X665" s="632"/>
      <c r="Y665" s="632"/>
      <c r="Z665" s="634"/>
      <c r="AA665" s="634"/>
      <c r="AB665" s="701"/>
      <c r="AC665" s="702"/>
    </row>
    <row r="666">
      <c r="A666" s="668"/>
      <c r="B666" s="655"/>
      <c r="C666" s="675"/>
      <c r="D666" s="675"/>
      <c r="E666" s="675"/>
      <c r="F666" s="675"/>
      <c r="G666" s="700" t="s">
        <v>4698</v>
      </c>
      <c r="H666" s="693"/>
      <c r="I666" s="638" t="s">
        <v>4699</v>
      </c>
      <c r="J666" s="622" t="b">
        <v>0</v>
      </c>
      <c r="K666" s="622" t="b">
        <v>1</v>
      </c>
      <c r="L666" s="622" t="b">
        <v>0</v>
      </c>
      <c r="M666" s="634"/>
      <c r="N666" s="659"/>
      <c r="O666" s="659"/>
      <c r="P666" s="694"/>
      <c r="Q666" s="669"/>
      <c r="R666" s="634"/>
      <c r="S666" s="634"/>
      <c r="T666" s="682"/>
      <c r="U666" s="682"/>
      <c r="V666" s="634" t="str">
        <f t="array" ref="V666">_xlfn.XLOOKUP(T666, СПР.МОНТ[AWG], СПР.МОНТ[ГОСТ], "")</f>
        <v/>
      </c>
      <c r="W666" s="634" t="str">
        <f t="array" ref="W666">_xlfn.XLOOKUP(U666, СПР.МОНТ[AWG], СПР.МОНТ[ГОСТ], "")</f>
        <v/>
      </c>
      <c r="X666" s="632"/>
      <c r="Y666" s="632"/>
      <c r="Z666" s="634"/>
      <c r="AA666" s="634"/>
      <c r="AB666" s="701"/>
      <c r="AC666" s="702"/>
    </row>
    <row r="667">
      <c r="A667" s="668"/>
      <c r="B667" s="655"/>
      <c r="C667" s="675"/>
      <c r="D667" s="675"/>
      <c r="E667" s="675"/>
      <c r="F667" s="675"/>
      <c r="G667" s="700" t="s">
        <v>9675</v>
      </c>
      <c r="H667" s="693"/>
      <c r="I667" s="638" t="s">
        <v>4165</v>
      </c>
      <c r="J667" s="622" t="b">
        <v>0</v>
      </c>
      <c r="K667" s="622" t="b">
        <v>1</v>
      </c>
      <c r="L667" s="622" t="b">
        <v>0</v>
      </c>
      <c r="M667" s="634"/>
      <c r="N667" s="659"/>
      <c r="O667" s="659"/>
      <c r="P667" s="694"/>
      <c r="Q667" s="669"/>
      <c r="R667" s="634"/>
      <c r="S667" s="634"/>
      <c r="T667" s="682"/>
      <c r="U667" s="682"/>
      <c r="V667" s="634" t="str">
        <f t="array" ref="V667">_xlfn.XLOOKUP(T667, СПР.МОНТ[AWG], СПР.МОНТ[ГОСТ], "")</f>
        <v/>
      </c>
      <c r="W667" s="634" t="str">
        <f t="array" ref="W667">_xlfn.XLOOKUP(U667, СПР.МОНТ[AWG], СПР.МОНТ[ГОСТ], "")</f>
        <v/>
      </c>
      <c r="X667" s="632"/>
      <c r="Y667" s="632"/>
      <c r="Z667" s="634"/>
      <c r="AA667" s="634"/>
      <c r="AB667" s="701"/>
      <c r="AC667" s="702"/>
    </row>
    <row r="668">
      <c r="A668" s="668"/>
      <c r="B668" s="655"/>
      <c r="C668" s="675"/>
      <c r="D668" s="675"/>
      <c r="E668" s="675"/>
      <c r="F668" s="675"/>
      <c r="G668" s="700" t="s">
        <v>4702</v>
      </c>
      <c r="H668" s="693"/>
      <c r="I668" s="638" t="s">
        <v>4703</v>
      </c>
      <c r="J668" s="622" t="b">
        <v>0</v>
      </c>
      <c r="K668" s="622" t="b">
        <v>1</v>
      </c>
      <c r="L668" s="622" t="b">
        <v>0</v>
      </c>
      <c r="M668" s="634"/>
      <c r="N668" s="659"/>
      <c r="O668" s="659"/>
      <c r="P668" s="694"/>
      <c r="Q668" s="669"/>
      <c r="R668" s="634"/>
      <c r="S668" s="634"/>
      <c r="T668" s="682"/>
      <c r="U668" s="682"/>
      <c r="V668" s="634" t="str">
        <f t="array" ref="V668">_xlfn.XLOOKUP(T668, СПР.МОНТ[AWG], СПР.МОНТ[ГОСТ], "")</f>
        <v/>
      </c>
      <c r="W668" s="634" t="str">
        <f t="array" ref="W668">_xlfn.XLOOKUP(U668, СПР.МОНТ[AWG], СПР.МОНТ[ГОСТ], "")</f>
        <v/>
      </c>
      <c r="X668" s="632"/>
      <c r="Y668" s="632"/>
      <c r="Z668" s="634"/>
      <c r="AA668" s="634"/>
      <c r="AB668" s="701"/>
      <c r="AC668" s="702"/>
    </row>
    <row r="669">
      <c r="A669" s="668"/>
      <c r="B669" s="655"/>
      <c r="C669" s="675"/>
      <c r="D669" s="675"/>
      <c r="E669" s="675"/>
      <c r="F669" s="675"/>
      <c r="G669" s="700" t="s">
        <v>4559</v>
      </c>
      <c r="H669" s="693"/>
      <c r="I669" s="638" t="s">
        <v>4560</v>
      </c>
      <c r="J669" s="622" t="b">
        <v>0</v>
      </c>
      <c r="K669" s="622" t="b">
        <v>1</v>
      </c>
      <c r="L669" s="622" t="b">
        <v>0</v>
      </c>
      <c r="M669" s="634"/>
      <c r="N669" s="659"/>
      <c r="O669" s="659"/>
      <c r="P669" s="694"/>
      <c r="Q669" s="669"/>
      <c r="R669" s="634"/>
      <c r="S669" s="634"/>
      <c r="T669" s="682"/>
      <c r="U669" s="682"/>
      <c r="V669" s="634" t="str">
        <f t="array" ref="V669">_xlfn.XLOOKUP(T669, СПР.МОНТ[AWG], СПР.МОНТ[ГОСТ], "")</f>
        <v/>
      </c>
      <c r="W669" s="634" t="str">
        <f t="array" ref="W669">_xlfn.XLOOKUP(U669, СПР.МОНТ[AWG], СПР.МОНТ[ГОСТ], "")</f>
        <v/>
      </c>
      <c r="X669" s="632"/>
      <c r="Y669" s="632"/>
      <c r="Z669" s="634"/>
      <c r="AA669" s="634"/>
      <c r="AB669" s="701"/>
      <c r="AC669" s="702"/>
    </row>
    <row r="670">
      <c r="A670" s="668"/>
      <c r="B670" s="655"/>
      <c r="C670" s="675"/>
      <c r="D670" s="675"/>
      <c r="E670" s="675"/>
      <c r="F670" s="675"/>
      <c r="G670" s="700" t="s">
        <v>4562</v>
      </c>
      <c r="H670" s="693"/>
      <c r="I670" s="638" t="s">
        <v>4563</v>
      </c>
      <c r="J670" s="622" t="b">
        <v>0</v>
      </c>
      <c r="K670" s="622" t="b">
        <v>1</v>
      </c>
      <c r="L670" s="622" t="b">
        <v>0</v>
      </c>
      <c r="M670" s="634"/>
      <c r="N670" s="659"/>
      <c r="O670" s="659"/>
      <c r="P670" s="694"/>
      <c r="Q670" s="669"/>
      <c r="R670" s="634"/>
      <c r="S670" s="634"/>
      <c r="T670" s="682"/>
      <c r="U670" s="682"/>
      <c r="V670" s="634" t="str">
        <f t="array" ref="V670">_xlfn.XLOOKUP(T670, СПР.МОНТ[AWG], СПР.МОНТ[ГОСТ], "")</f>
        <v/>
      </c>
      <c r="W670" s="634" t="str">
        <f t="array" ref="W670">_xlfn.XLOOKUP(U670, СПР.МОНТ[AWG], СПР.МОНТ[ГОСТ], "")</f>
        <v/>
      </c>
      <c r="X670" s="632"/>
      <c r="Y670" s="632"/>
      <c r="Z670" s="634"/>
      <c r="AA670" s="634"/>
      <c r="AB670" s="701"/>
      <c r="AC670" s="702"/>
    </row>
    <row r="671">
      <c r="A671" s="668"/>
      <c r="B671" s="655"/>
      <c r="C671" s="675"/>
      <c r="D671" s="675"/>
      <c r="E671" s="675"/>
      <c r="F671" s="675"/>
      <c r="G671" s="700" t="s">
        <v>4705</v>
      </c>
      <c r="H671" s="693"/>
      <c r="I671" s="638" t="s">
        <v>4706</v>
      </c>
      <c r="J671" s="622" t="b">
        <v>0</v>
      </c>
      <c r="K671" s="622" t="b">
        <v>1</v>
      </c>
      <c r="L671" s="622" t="b">
        <v>0</v>
      </c>
      <c r="M671" s="634"/>
      <c r="N671" s="659"/>
      <c r="O671" s="659"/>
      <c r="P671" s="694"/>
      <c r="Q671" s="669"/>
      <c r="R671" s="634"/>
      <c r="S671" s="634"/>
      <c r="T671" s="682"/>
      <c r="U671" s="682"/>
      <c r="V671" s="634" t="str">
        <f t="array" ref="V671">_xlfn.XLOOKUP(T671, СПР.МОНТ[AWG], СПР.МОНТ[ГОСТ], "")</f>
        <v/>
      </c>
      <c r="W671" s="634" t="str">
        <f t="array" ref="W671">_xlfn.XLOOKUP(U671, СПР.МОНТ[AWG], СПР.МОНТ[ГОСТ], "")</f>
        <v/>
      </c>
      <c r="X671" s="632"/>
      <c r="Y671" s="632"/>
      <c r="Z671" s="634"/>
      <c r="AA671" s="634"/>
      <c r="AB671" s="701"/>
      <c r="AC671" s="702"/>
    </row>
    <row r="672">
      <c r="A672" s="668"/>
      <c r="B672" s="655"/>
      <c r="C672" s="675"/>
      <c r="D672" s="675"/>
      <c r="E672" s="675"/>
      <c r="F672" s="675"/>
      <c r="G672" s="700" t="s">
        <v>4465</v>
      </c>
      <c r="H672" s="693"/>
      <c r="I672" s="638" t="s">
        <v>4466</v>
      </c>
      <c r="J672" s="622" t="b">
        <v>0</v>
      </c>
      <c r="K672" s="622" t="b">
        <v>1</v>
      </c>
      <c r="L672" s="622" t="b">
        <v>0</v>
      </c>
      <c r="M672" s="634"/>
      <c r="N672" s="659"/>
      <c r="O672" s="659"/>
      <c r="P672" s="694"/>
      <c r="Q672" s="669"/>
      <c r="R672" s="634"/>
      <c r="S672" s="634"/>
      <c r="T672" s="682"/>
      <c r="U672" s="682"/>
      <c r="V672" s="634" t="str">
        <f t="array" ref="V672">_xlfn.XLOOKUP(T672, СПР.МОНТ[AWG], СПР.МОНТ[ГОСТ], "")</f>
        <v/>
      </c>
      <c r="W672" s="634" t="str">
        <f t="array" ref="W672">_xlfn.XLOOKUP(U672, СПР.МОНТ[AWG], СПР.МОНТ[ГОСТ], "")</f>
        <v/>
      </c>
      <c r="X672" s="632"/>
      <c r="Y672" s="632"/>
      <c r="Z672" s="634"/>
      <c r="AA672" s="634"/>
      <c r="AB672" s="701"/>
      <c r="AC672" s="702"/>
    </row>
    <row r="673" ht="16.5" customHeight="1">
      <c r="A673" s="668"/>
      <c r="B673" s="655"/>
      <c r="C673" s="675"/>
      <c r="D673" s="675"/>
      <c r="E673" s="675"/>
      <c r="F673" s="675"/>
      <c r="G673" s="700" t="s">
        <v>4470</v>
      </c>
      <c r="H673" s="693"/>
      <c r="I673" s="638" t="s">
        <v>4471</v>
      </c>
      <c r="J673" s="622" t="b">
        <v>0</v>
      </c>
      <c r="K673" s="622" t="b">
        <v>1</v>
      </c>
      <c r="L673" s="622" t="b">
        <v>0</v>
      </c>
      <c r="M673" s="634"/>
      <c r="N673" s="659"/>
      <c r="O673" s="659"/>
      <c r="P673" s="694"/>
      <c r="Q673" s="669"/>
      <c r="R673" s="634"/>
      <c r="S673" s="634"/>
      <c r="T673" s="682"/>
      <c r="U673" s="682"/>
      <c r="V673" s="634" t="str">
        <f t="array" ref="V673">_xlfn.XLOOKUP(T673, СПР.МОНТ[AWG], СПР.МОНТ[ГОСТ], "")</f>
        <v/>
      </c>
      <c r="W673" s="634" t="str">
        <f t="array" ref="W673">_xlfn.XLOOKUP(U673, СПР.МОНТ[AWG], СПР.МОНТ[ГОСТ], "")</f>
        <v/>
      </c>
      <c r="X673" s="632"/>
      <c r="Y673" s="632"/>
      <c r="Z673" s="634"/>
      <c r="AA673" s="634"/>
      <c r="AB673" s="701"/>
      <c r="AC673" s="702"/>
    </row>
    <row r="674">
      <c r="A674" s="668"/>
      <c r="B674" s="722"/>
      <c r="C674" s="675"/>
      <c r="D674" s="675"/>
      <c r="E674" s="675"/>
      <c r="F674" s="675"/>
      <c r="G674" s="700" t="s">
        <v>4475</v>
      </c>
      <c r="H674" s="693"/>
      <c r="I674" s="638" t="s">
        <v>4476</v>
      </c>
      <c r="J674" s="622" t="b">
        <v>0</v>
      </c>
      <c r="K674" s="622" t="b">
        <v>1</v>
      </c>
      <c r="L674" s="622" t="b">
        <v>0</v>
      </c>
      <c r="M674" s="634"/>
      <c r="N674" s="659"/>
      <c r="O674" s="659"/>
      <c r="P674" s="694"/>
      <c r="Q674" s="669"/>
      <c r="R674" s="634"/>
      <c r="S674" s="634"/>
      <c r="T674" s="682"/>
      <c r="U674" s="682"/>
      <c r="V674" s="634" t="str">
        <f t="array" ref="V674">_xlfn.XLOOKUP(T674, СПР.МОНТ[AWG], СПР.МОНТ[ГОСТ], "")</f>
        <v/>
      </c>
      <c r="W674" s="634" t="str">
        <f t="array" ref="W674">_xlfn.XLOOKUP(U674, СПР.МОНТ[AWG], СПР.МОНТ[ГОСТ], "")</f>
        <v/>
      </c>
      <c r="X674" s="632"/>
      <c r="Y674" s="632"/>
      <c r="Z674" s="634"/>
      <c r="AA674" s="634"/>
      <c r="AB674" s="701"/>
      <c r="AC674" s="723"/>
    </row>
    <row r="675">
      <c r="A675" s="668"/>
      <c r="B675" s="724"/>
      <c r="C675" s="675"/>
      <c r="D675" s="675"/>
      <c r="E675" s="675"/>
      <c r="F675" s="675"/>
      <c r="G675" s="700" t="s">
        <v>4497</v>
      </c>
      <c r="H675" s="693"/>
      <c r="I675" s="638" t="s">
        <v>4498</v>
      </c>
      <c r="J675" s="622" t="b">
        <v>0</v>
      </c>
      <c r="K675" s="622" t="b">
        <v>1</v>
      </c>
      <c r="L675" s="622" t="b">
        <v>0</v>
      </c>
      <c r="M675" s="634"/>
      <c r="N675" s="705"/>
      <c r="O675" s="659"/>
      <c r="P675" s="694"/>
      <c r="Q675" s="669"/>
      <c r="R675" s="634"/>
      <c r="S675" s="634"/>
      <c r="T675" s="682"/>
      <c r="U675" s="682"/>
      <c r="V675" s="725" t="str">
        <f t="array" ref="V675">_xlfn.XLOOKUP(T675, СПР.МОНТ[AWG], СПР.МОНТ[ГОСТ], "")</f>
        <v/>
      </c>
      <c r="W675" s="725" t="str">
        <f t="array" ref="W675">_xlfn.XLOOKUP(U675, СПР.МОНТ[AWG], СПР.МОНТ[ГОСТ], "")</f>
        <v/>
      </c>
      <c r="X675" s="632"/>
      <c r="Y675" s="632"/>
      <c r="Z675" s="634"/>
      <c r="AA675" s="634"/>
      <c r="AB675" s="701"/>
      <c r="AC675" s="723"/>
    </row>
    <row r="676">
      <c r="A676" s="708"/>
      <c r="B676" s="726"/>
      <c r="C676" s="710"/>
      <c r="D676" s="710"/>
      <c r="E676" s="710"/>
      <c r="F676" s="727"/>
      <c r="G676" s="728" t="s">
        <v>3702</v>
      </c>
      <c r="H676" s="729"/>
      <c r="I676" s="712" t="s">
        <v>3703</v>
      </c>
      <c r="J676" s="622" t="b">
        <v>1</v>
      </c>
      <c r="K676" s="622" t="b">
        <v>0</v>
      </c>
      <c r="L676" s="622" t="b">
        <v>0</v>
      </c>
      <c r="M676" s="713"/>
      <c r="N676" s="714"/>
      <c r="O676" s="713"/>
      <c r="P676" s="713"/>
      <c r="Q676" s="713"/>
      <c r="R676" s="713"/>
      <c r="S676" s="713"/>
      <c r="T676" s="726"/>
      <c r="U676" s="726"/>
      <c r="V676" s="730"/>
      <c r="W676" s="730"/>
      <c r="X676" s="713"/>
      <c r="Y676" s="713"/>
      <c r="Z676" s="713"/>
      <c r="AA676" s="713"/>
      <c r="AB676" s="717"/>
      <c r="AC676" s="731"/>
    </row>
    <row r="677">
      <c r="A677" s="708"/>
      <c r="B677" s="726"/>
      <c r="C677" s="710"/>
      <c r="D677" s="710"/>
      <c r="E677" s="710"/>
      <c r="F677" s="727"/>
      <c r="G677" s="728" t="s">
        <v>9676</v>
      </c>
      <c r="H677" s="729"/>
      <c r="I677" s="712" t="s">
        <v>9677</v>
      </c>
      <c r="J677" s="622" t="b">
        <v>1</v>
      </c>
      <c r="K677" s="622" t="b">
        <v>0</v>
      </c>
      <c r="L677" s="622" t="b">
        <v>0</v>
      </c>
      <c r="M677" s="713"/>
      <c r="N677" s="714"/>
      <c r="O677" s="713"/>
      <c r="P677" s="713"/>
      <c r="Q677" s="713"/>
      <c r="R677" s="713"/>
      <c r="S677" s="713"/>
      <c r="T677" s="726"/>
      <c r="U677" s="726"/>
      <c r="V677" s="730"/>
      <c r="W677" s="730"/>
      <c r="X677" s="713"/>
      <c r="Y677" s="713"/>
      <c r="Z677" s="713"/>
      <c r="AA677" s="713"/>
      <c r="AB677" s="717"/>
      <c r="AC677" s="731"/>
    </row>
    <row r="678">
      <c r="A678" s="668"/>
      <c r="B678" s="724"/>
      <c r="C678" s="675"/>
      <c r="D678" s="675"/>
      <c r="E678" s="710"/>
      <c r="F678" s="675"/>
      <c r="G678" s="700" t="s">
        <v>4394</v>
      </c>
      <c r="H678" s="693"/>
      <c r="I678" s="712" t="s">
        <v>4395</v>
      </c>
      <c r="J678" s="622" t="b">
        <v>0</v>
      </c>
      <c r="K678" s="622" t="b">
        <v>1</v>
      </c>
      <c r="L678" s="622" t="b">
        <v>0</v>
      </c>
      <c r="M678" s="634"/>
      <c r="N678" s="705"/>
      <c r="O678" s="659"/>
      <c r="P678" s="694"/>
      <c r="Q678" s="669"/>
      <c r="R678" s="634"/>
      <c r="S678" s="634"/>
      <c r="T678" s="682"/>
      <c r="U678" s="682"/>
      <c r="V678" s="725" t="str">
        <f t="array" ref="V678">_xlfn.XLOOKUP(T678, СПР.МОНТ[AWG], СПР.МОНТ[ГОСТ], "")</f>
        <v/>
      </c>
      <c r="W678" s="725" t="str">
        <f t="array" ref="W678">_xlfn.XLOOKUP(U678, СПР.МОНТ[AWG], СПР.МОНТ[ГОСТ], "")</f>
        <v/>
      </c>
      <c r="X678" s="632"/>
      <c r="Y678" s="632"/>
      <c r="Z678" s="634"/>
      <c r="AA678" s="634"/>
      <c r="AB678" s="701"/>
      <c r="AC678" s="723"/>
    </row>
    <row r="679">
      <c r="A679" s="668"/>
      <c r="B679" s="724"/>
      <c r="C679" s="675"/>
      <c r="D679" s="675"/>
      <c r="E679" s="710"/>
      <c r="F679" s="675"/>
      <c r="G679" s="700" t="s">
        <v>4566</v>
      </c>
      <c r="H679" s="693"/>
      <c r="I679" s="712" t="s">
        <v>4567</v>
      </c>
      <c r="J679" s="622" t="b">
        <v>0</v>
      </c>
      <c r="K679" s="622" t="b">
        <v>1</v>
      </c>
      <c r="L679" s="622" t="b">
        <v>0</v>
      </c>
      <c r="M679" s="634"/>
      <c r="N679" s="705"/>
      <c r="O679" s="659"/>
      <c r="P679" s="694"/>
      <c r="Q679" s="669"/>
      <c r="R679" s="634"/>
      <c r="S679" s="634"/>
      <c r="T679" s="682"/>
      <c r="U679" s="682"/>
      <c r="V679" s="725" t="str">
        <f t="array" ref="V679">_xlfn.XLOOKUP(T679, СПР.МОНТ[AWG], СПР.МОНТ[ГОСТ], "")</f>
        <v/>
      </c>
      <c r="W679" s="725" t="str">
        <f t="array" ref="W679">_xlfn.XLOOKUP(U679, СПР.МОНТ[AWG], СПР.МОНТ[ГОСТ], "")</f>
        <v/>
      </c>
      <c r="X679" s="632"/>
      <c r="Y679" s="632"/>
      <c r="Z679" s="634"/>
      <c r="AA679" s="634"/>
      <c r="AB679" s="701"/>
      <c r="AC679" s="723"/>
    </row>
    <row r="680">
      <c r="A680" s="668"/>
      <c r="B680" s="724"/>
      <c r="C680" s="675"/>
      <c r="D680" s="675"/>
      <c r="E680" s="675"/>
      <c r="F680" s="675"/>
      <c r="G680" s="700"/>
      <c r="H680" s="693"/>
      <c r="I680" s="732"/>
      <c r="J680" s="622" t="b">
        <v>0</v>
      </c>
      <c r="K680" s="622" t="b">
        <v>0</v>
      </c>
      <c r="L680" s="622" t="b">
        <v>0</v>
      </c>
      <c r="M680" s="634"/>
      <c r="N680" s="705"/>
      <c r="O680" s="659"/>
      <c r="P680" s="694"/>
      <c r="Q680" s="669"/>
      <c r="R680" s="634"/>
      <c r="S680" s="634"/>
      <c r="T680" s="682"/>
      <c r="U680" s="682"/>
      <c r="V680" s="725" t="str">
        <f t="array" ref="V680">_xlfn.XLOOKUP(T680, СПР.МОНТ[AWG], СПР.МОНТ[ГОСТ], "")</f>
        <v/>
      </c>
      <c r="W680" s="725" t="str">
        <f t="array" ref="W680">_xlfn.XLOOKUP(U680, СПР.МОНТ[AWG], СПР.МОНТ[ГОСТ], "")</f>
        <v/>
      </c>
      <c r="X680" s="632"/>
      <c r="Y680" s="632"/>
      <c r="Z680" s="634"/>
      <c r="AA680" s="634"/>
      <c r="AB680" s="701"/>
      <c r="AC680" s="723"/>
    </row>
    <row r="681">
      <c r="A681" s="668"/>
      <c r="B681" s="724"/>
      <c r="C681" s="675"/>
      <c r="D681" s="675"/>
      <c r="E681" s="675"/>
      <c r="F681" s="675"/>
      <c r="G681" s="700"/>
      <c r="H681" s="693"/>
      <c r="I681" s="732"/>
      <c r="J681" s="622" t="b">
        <v>0</v>
      </c>
      <c r="K681" s="622" t="b">
        <v>0</v>
      </c>
      <c r="L681" s="622" t="b">
        <v>0</v>
      </c>
      <c r="M681" s="634"/>
      <c r="N681" s="705"/>
      <c r="O681" s="659"/>
      <c r="P681" s="694"/>
      <c r="Q681" s="669"/>
      <c r="R681" s="634"/>
      <c r="S681" s="634"/>
      <c r="T681" s="682"/>
      <c r="U681" s="682"/>
      <c r="V681" s="725" t="str">
        <f t="array" ref="V681">_xlfn.XLOOKUP(T681, СПР.МОНТ[AWG], СПР.МОНТ[ГОСТ], "")</f>
        <v/>
      </c>
      <c r="W681" s="725" t="str">
        <f t="array" ref="W681">_xlfn.XLOOKUP(U681, СПР.МОНТ[AWG], СПР.МОНТ[ГОСТ], "")</f>
        <v/>
      </c>
      <c r="X681" s="632"/>
      <c r="Y681" s="632"/>
      <c r="Z681" s="634"/>
      <c r="AA681" s="634"/>
      <c r="AB681" s="701"/>
      <c r="AC681" s="723"/>
    </row>
    <row r="682">
      <c r="A682" s="668"/>
      <c r="B682" s="724"/>
      <c r="C682" s="675"/>
      <c r="D682" s="675"/>
      <c r="E682" s="675"/>
      <c r="F682" s="675"/>
      <c r="G682" s="700"/>
      <c r="H682" s="693"/>
      <c r="I682" s="732"/>
      <c r="J682" s="622" t="b">
        <v>0</v>
      </c>
      <c r="K682" s="622" t="b">
        <v>0</v>
      </c>
      <c r="L682" s="622" t="b">
        <v>0</v>
      </c>
      <c r="M682" s="634"/>
      <c r="N682" s="705"/>
      <c r="O682" s="659"/>
      <c r="P682" s="694"/>
      <c r="Q682" s="669"/>
      <c r="R682" s="634"/>
      <c r="S682" s="634"/>
      <c r="T682" s="682"/>
      <c r="U682" s="682"/>
      <c r="V682" s="725" t="str">
        <f t="array" ref="V682">_xlfn.XLOOKUP(T682, СПР.МОНТ[AWG], СПР.МОНТ[ГОСТ], "")</f>
        <v/>
      </c>
      <c r="W682" s="725" t="str">
        <f t="array" ref="W682">_xlfn.XLOOKUP(U682, СПР.МОНТ[AWG], СПР.МОНТ[ГОСТ], "")</f>
        <v/>
      </c>
      <c r="X682" s="632"/>
      <c r="Y682" s="632"/>
      <c r="Z682" s="634"/>
      <c r="AA682" s="634"/>
      <c r="AB682" s="701"/>
      <c r="AC682" s="723"/>
    </row>
    <row r="683">
      <c r="A683" s="668"/>
      <c r="B683" s="724"/>
      <c r="C683" s="675"/>
      <c r="D683" s="675"/>
      <c r="E683" s="675"/>
      <c r="F683" s="675"/>
      <c r="G683" s="700"/>
      <c r="H683" s="693"/>
      <c r="I683" s="732"/>
      <c r="J683" s="622" t="b">
        <v>0</v>
      </c>
      <c r="K683" s="622" t="b">
        <v>0</v>
      </c>
      <c r="L683" s="622" t="b">
        <v>0</v>
      </c>
      <c r="M683" s="634"/>
      <c r="N683" s="705"/>
      <c r="O683" s="659"/>
      <c r="P683" s="694"/>
      <c r="Q683" s="669"/>
      <c r="R683" s="634"/>
      <c r="S683" s="634"/>
      <c r="T683" s="682"/>
      <c r="U683" s="682"/>
      <c r="V683" s="725" t="str">
        <f t="array" ref="V683">_xlfn.XLOOKUP(T683, СПР.МОНТ[AWG], СПР.МОНТ[ГОСТ], "")</f>
        <v/>
      </c>
      <c r="W683" s="725" t="str">
        <f t="array" ref="W683">_xlfn.XLOOKUP(U683, СПР.МОНТ[AWG], СПР.МОНТ[ГОСТ], "")</f>
        <v/>
      </c>
      <c r="X683" s="632"/>
      <c r="Y683" s="632"/>
      <c r="Z683" s="634"/>
      <c r="AA683" s="634"/>
      <c r="AB683" s="701"/>
      <c r="AC683" s="723"/>
    </row>
    <row r="684">
      <c r="A684" s="668"/>
      <c r="B684" s="724"/>
      <c r="C684" s="675"/>
      <c r="D684" s="675"/>
      <c r="E684" s="675"/>
      <c r="F684" s="675"/>
      <c r="G684" s="700"/>
      <c r="H684" s="693"/>
      <c r="I684" s="732"/>
      <c r="J684" s="622" t="b">
        <v>0</v>
      </c>
      <c r="K684" s="622" t="b">
        <v>0</v>
      </c>
      <c r="L684" s="622" t="b">
        <v>0</v>
      </c>
      <c r="M684" s="634"/>
      <c r="N684" s="705"/>
      <c r="O684" s="659"/>
      <c r="P684" s="694"/>
      <c r="Q684" s="669"/>
      <c r="R684" s="634"/>
      <c r="S684" s="634"/>
      <c r="T684" s="682"/>
      <c r="U684" s="682"/>
      <c r="V684" s="725" t="str">
        <f t="array" ref="V684">_xlfn.XLOOKUP(T684, СПР.МОНТ[AWG], СПР.МОНТ[ГОСТ], "")</f>
        <v/>
      </c>
      <c r="W684" s="725" t="str">
        <f t="array" ref="W684">_xlfn.XLOOKUP(U684, СПР.МОНТ[AWG], СПР.МОНТ[ГОСТ], "")</f>
        <v/>
      </c>
      <c r="X684" s="632"/>
      <c r="Y684" s="632"/>
      <c r="Z684" s="634"/>
      <c r="AA684" s="634"/>
      <c r="AB684" s="701"/>
      <c r="AC684" s="723"/>
    </row>
    <row r="685">
      <c r="A685" s="668"/>
      <c r="B685" s="724"/>
      <c r="C685" s="675"/>
      <c r="D685" s="675"/>
      <c r="E685" s="675"/>
      <c r="F685" s="675"/>
      <c r="G685" s="700"/>
      <c r="H685" s="693"/>
      <c r="I685" s="732"/>
      <c r="J685" s="622" t="b">
        <v>0</v>
      </c>
      <c r="K685" s="622" t="b">
        <v>0</v>
      </c>
      <c r="L685" s="622" t="b">
        <v>0</v>
      </c>
      <c r="M685" s="634"/>
      <c r="N685" s="705"/>
      <c r="O685" s="659"/>
      <c r="P685" s="694"/>
      <c r="Q685" s="669"/>
      <c r="R685" s="634"/>
      <c r="S685" s="634"/>
      <c r="T685" s="682"/>
      <c r="U685" s="682"/>
      <c r="V685" s="725" t="str">
        <f t="array" ref="V685">_xlfn.XLOOKUP(T685, СПР.МОНТ[AWG], СПР.МОНТ[ГОСТ], "")</f>
        <v/>
      </c>
      <c r="W685" s="725" t="str">
        <f t="array" ref="W685">_xlfn.XLOOKUP(U685, СПР.МОНТ[AWG], СПР.МОНТ[ГОСТ], "")</f>
        <v/>
      </c>
      <c r="X685" s="632"/>
      <c r="Y685" s="632"/>
      <c r="Z685" s="634"/>
      <c r="AA685" s="634"/>
      <c r="AB685" s="701"/>
      <c r="AC685" s="723"/>
    </row>
    <row r="686">
      <c r="A686" s="668"/>
      <c r="B686" s="724"/>
      <c r="C686" s="675"/>
      <c r="D686" s="675"/>
      <c r="E686" s="675"/>
      <c r="F686" s="675"/>
      <c r="G686" s="700"/>
      <c r="H686" s="693"/>
      <c r="I686" s="732"/>
      <c r="J686" s="622" t="b">
        <v>0</v>
      </c>
      <c r="K686" s="622" t="b">
        <v>0</v>
      </c>
      <c r="L686" s="622" t="b">
        <v>0</v>
      </c>
      <c r="M686" s="634"/>
      <c r="N686" s="705"/>
      <c r="O686" s="659"/>
      <c r="P686" s="694"/>
      <c r="Q686" s="669"/>
      <c r="R686" s="634"/>
      <c r="S686" s="634"/>
      <c r="T686" s="682"/>
      <c r="U686" s="682"/>
      <c r="V686" s="725" t="str">
        <f t="array" ref="V686">_xlfn.XLOOKUP(T686, СПР.МОНТ[AWG], СПР.МОНТ[ГОСТ], "")</f>
        <v/>
      </c>
      <c r="W686" s="725" t="str">
        <f t="array" ref="W686">_xlfn.XLOOKUP(U686, СПР.МОНТ[AWG], СПР.МОНТ[ГОСТ], "")</f>
        <v/>
      </c>
      <c r="X686" s="632"/>
      <c r="Y686" s="632"/>
      <c r="Z686" s="634"/>
      <c r="AA686" s="634"/>
      <c r="AB686" s="701"/>
      <c r="AC686" s="723"/>
    </row>
    <row r="687">
      <c r="A687" s="668"/>
      <c r="B687" s="724"/>
      <c r="C687" s="675"/>
      <c r="D687" s="675"/>
      <c r="E687" s="675"/>
      <c r="F687" s="675"/>
      <c r="G687" s="700"/>
      <c r="H687" s="693"/>
      <c r="I687" s="732"/>
      <c r="J687" s="622" t="b">
        <v>0</v>
      </c>
      <c r="K687" s="622" t="b">
        <v>0</v>
      </c>
      <c r="L687" s="622" t="b">
        <v>0</v>
      </c>
      <c r="M687" s="634"/>
      <c r="N687" s="705"/>
      <c r="O687" s="659"/>
      <c r="P687" s="694"/>
      <c r="Q687" s="669"/>
      <c r="R687" s="634"/>
      <c r="S687" s="634"/>
      <c r="T687" s="682"/>
      <c r="U687" s="682"/>
      <c r="V687" s="725" t="str">
        <f t="array" ref="V687">_xlfn.XLOOKUP(T687, СПР.МОНТ[AWG], СПР.МОНТ[ГОСТ], "")</f>
        <v/>
      </c>
      <c r="W687" s="725" t="str">
        <f t="array" ref="W687">_xlfn.XLOOKUP(U687, СПР.МОНТ[AWG], СПР.МОНТ[ГОСТ], "")</f>
        <v/>
      </c>
      <c r="X687" s="632"/>
      <c r="Y687" s="632"/>
      <c r="Z687" s="634"/>
      <c r="AA687" s="634"/>
      <c r="AB687" s="701"/>
      <c r="AC687" s="723"/>
    </row>
    <row r="688">
      <c r="A688" s="668"/>
      <c r="B688" s="724"/>
      <c r="C688" s="675"/>
      <c r="D688" s="675"/>
      <c r="E688" s="675"/>
      <c r="F688" s="675"/>
      <c r="G688" s="700"/>
      <c r="H688" s="693"/>
      <c r="I688" s="732"/>
      <c r="J688" s="622" t="b">
        <v>0</v>
      </c>
      <c r="K688" s="622" t="b">
        <v>0</v>
      </c>
      <c r="L688" s="622" t="b">
        <v>0</v>
      </c>
      <c r="M688" s="634"/>
      <c r="N688" s="705"/>
      <c r="O688" s="659"/>
      <c r="P688" s="694"/>
      <c r="Q688" s="669"/>
      <c r="R688" s="634"/>
      <c r="S688" s="634"/>
      <c r="T688" s="682"/>
      <c r="U688" s="682"/>
      <c r="V688" s="725" t="str">
        <f t="array" ref="V688">_xlfn.XLOOKUP(T688, СПР.МОНТ[AWG], СПР.МОНТ[ГОСТ], "")</f>
        <v/>
      </c>
      <c r="W688" s="725" t="str">
        <f t="array" ref="W688">_xlfn.XLOOKUP(U688, СПР.МОНТ[AWG], СПР.МОНТ[ГОСТ], "")</f>
        <v/>
      </c>
      <c r="X688" s="632"/>
      <c r="Y688" s="632"/>
      <c r="Z688" s="634"/>
      <c r="AA688" s="634"/>
      <c r="AB688" s="701"/>
      <c r="AC688" s="723"/>
    </row>
    <row r="689">
      <c r="A689" s="668"/>
      <c r="B689" s="724"/>
      <c r="C689" s="675"/>
      <c r="D689" s="675"/>
      <c r="E689" s="675"/>
      <c r="F689" s="675"/>
      <c r="G689" s="700"/>
      <c r="H689" s="693"/>
      <c r="I689" s="732"/>
      <c r="J689" s="622" t="b">
        <v>0</v>
      </c>
      <c r="K689" s="622" t="b">
        <v>0</v>
      </c>
      <c r="L689" s="622" t="b">
        <v>0</v>
      </c>
      <c r="M689" s="634"/>
      <c r="N689" s="705"/>
      <c r="O689" s="659"/>
      <c r="P689" s="694"/>
      <c r="Q689" s="669"/>
      <c r="R689" s="634"/>
      <c r="S689" s="634"/>
      <c r="T689" s="682"/>
      <c r="U689" s="682"/>
      <c r="V689" s="725" t="str">
        <f t="array" ref="V689">_xlfn.XLOOKUP(T689, СПР.МОНТ[AWG], СПР.МОНТ[ГОСТ], "")</f>
        <v/>
      </c>
      <c r="W689" s="725" t="str">
        <f t="array" ref="W689">_xlfn.XLOOKUP(U689, СПР.МОНТ[AWG], СПР.МОНТ[ГОСТ], "")</f>
        <v/>
      </c>
      <c r="X689" s="632"/>
      <c r="Y689" s="632"/>
      <c r="Z689" s="634"/>
      <c r="AA689" s="634"/>
      <c r="AB689" s="701"/>
      <c r="AC689" s="723"/>
    </row>
    <row r="690">
      <c r="A690" s="668"/>
      <c r="B690" s="724"/>
      <c r="C690" s="675"/>
      <c r="D690" s="675"/>
      <c r="E690" s="675"/>
      <c r="F690" s="675"/>
      <c r="G690" s="700"/>
      <c r="H690" s="693"/>
      <c r="I690" s="732"/>
      <c r="J690" s="622" t="b">
        <v>0</v>
      </c>
      <c r="K690" s="622" t="b">
        <v>0</v>
      </c>
      <c r="L690" s="622" t="b">
        <v>0</v>
      </c>
      <c r="M690" s="634"/>
      <c r="N690" s="705"/>
      <c r="O690" s="659"/>
      <c r="P690" s="694"/>
      <c r="Q690" s="669"/>
      <c r="R690" s="634"/>
      <c r="S690" s="634"/>
      <c r="T690" s="682"/>
      <c r="U690" s="682"/>
      <c r="V690" s="725" t="str">
        <f t="array" ref="V690">_xlfn.XLOOKUP(T690, СПР.МОНТ[AWG], СПР.МОНТ[ГОСТ], "")</f>
        <v/>
      </c>
      <c r="W690" s="725" t="str">
        <f t="array" ref="W690">_xlfn.XLOOKUP(U690, СПР.МОНТ[AWG], СПР.МОНТ[ГОСТ], "")</f>
        <v/>
      </c>
      <c r="X690" s="632"/>
      <c r="Y690" s="632"/>
      <c r="Z690" s="634"/>
      <c r="AA690" s="634"/>
      <c r="AB690" s="701"/>
      <c r="AC690" s="723"/>
    </row>
    <row r="691">
      <c r="A691" s="668"/>
      <c r="B691" s="724"/>
      <c r="C691" s="675"/>
      <c r="D691" s="675"/>
      <c r="E691" s="675"/>
      <c r="F691" s="675"/>
      <c r="G691" s="700"/>
      <c r="H691" s="693"/>
      <c r="I691" s="732"/>
      <c r="J691" s="622" t="b">
        <v>0</v>
      </c>
      <c r="K691" s="622" t="b">
        <v>0</v>
      </c>
      <c r="L691" s="622" t="b">
        <v>0</v>
      </c>
      <c r="M691" s="634"/>
      <c r="N691" s="705"/>
      <c r="O691" s="659"/>
      <c r="P691" s="694"/>
      <c r="Q691" s="669"/>
      <c r="R691" s="634"/>
      <c r="S691" s="634"/>
      <c r="T691" s="682"/>
      <c r="U691" s="682"/>
      <c r="V691" s="725" t="str">
        <f t="array" ref="V691">_xlfn.XLOOKUP(T691, СПР.МОНТ[AWG], СПР.МОНТ[ГОСТ], "")</f>
        <v/>
      </c>
      <c r="W691" s="725" t="str">
        <f t="array" ref="W691">_xlfn.XLOOKUP(U691, СПР.МОНТ[AWG], СПР.МОНТ[ГОСТ], "")</f>
        <v/>
      </c>
      <c r="X691" s="632"/>
      <c r="Y691" s="632"/>
      <c r="Z691" s="634"/>
      <c r="AA691" s="634"/>
      <c r="AB691" s="701"/>
      <c r="AC691" s="723"/>
    </row>
    <row r="692">
      <c r="A692" s="668"/>
      <c r="B692" s="724"/>
      <c r="C692" s="675"/>
      <c r="D692" s="675"/>
      <c r="E692" s="675"/>
      <c r="F692" s="675"/>
      <c r="G692" s="700"/>
      <c r="H692" s="693"/>
      <c r="I692" s="732"/>
      <c r="J692" s="622" t="b">
        <v>0</v>
      </c>
      <c r="K692" s="622" t="b">
        <v>0</v>
      </c>
      <c r="L692" s="622" t="b">
        <v>0</v>
      </c>
      <c r="M692" s="634"/>
      <c r="N692" s="705"/>
      <c r="O692" s="659"/>
      <c r="P692" s="694"/>
      <c r="Q692" s="669"/>
      <c r="R692" s="634"/>
      <c r="S692" s="634"/>
      <c r="T692" s="682"/>
      <c r="U692" s="682"/>
      <c r="V692" s="725" t="str">
        <f t="array" ref="V692">_xlfn.XLOOKUP(T692, СПР.МОНТ[AWG], СПР.МОНТ[ГОСТ], "")</f>
        <v/>
      </c>
      <c r="W692" s="725" t="str">
        <f t="array" ref="W692">_xlfn.XLOOKUP(U692, СПР.МОНТ[AWG], СПР.МОНТ[ГОСТ], "")</f>
        <v/>
      </c>
      <c r="X692" s="632"/>
      <c r="Y692" s="632"/>
      <c r="Z692" s="634"/>
      <c r="AA692" s="634"/>
      <c r="AB692" s="701"/>
      <c r="AC692" s="723"/>
    </row>
    <row r="693">
      <c r="A693" s="668"/>
      <c r="B693" s="724"/>
      <c r="C693" s="675"/>
      <c r="D693" s="675"/>
      <c r="E693" s="675"/>
      <c r="F693" s="675"/>
      <c r="G693" s="700"/>
      <c r="H693" s="693"/>
      <c r="I693" s="732"/>
      <c r="J693" s="622" t="b">
        <v>0</v>
      </c>
      <c r="K693" s="622" t="b">
        <v>0</v>
      </c>
      <c r="L693" s="622" t="b">
        <v>0</v>
      </c>
      <c r="M693" s="634"/>
      <c r="N693" s="705"/>
      <c r="O693" s="659"/>
      <c r="P693" s="694"/>
      <c r="Q693" s="669"/>
      <c r="R693" s="634"/>
      <c r="S693" s="634"/>
      <c r="T693" s="682"/>
      <c r="U693" s="682"/>
      <c r="V693" s="725" t="str">
        <f t="array" ref="V693">_xlfn.XLOOKUP(T693, СПР.МОНТ[AWG], СПР.МОНТ[ГОСТ], "")</f>
        <v/>
      </c>
      <c r="W693" s="725" t="str">
        <f t="array" ref="W693">_xlfn.XLOOKUP(U693, СПР.МОНТ[AWG], СПР.МОНТ[ГОСТ], "")</f>
        <v/>
      </c>
      <c r="X693" s="632"/>
      <c r="Y693" s="632"/>
      <c r="Z693" s="634"/>
      <c r="AA693" s="634"/>
      <c r="AB693" s="701"/>
      <c r="AC693" s="723"/>
    </row>
    <row r="694">
      <c r="A694" s="668"/>
      <c r="B694" s="724"/>
      <c r="C694" s="675"/>
      <c r="D694" s="675"/>
      <c r="E694" s="675"/>
      <c r="F694" s="675"/>
      <c r="G694" s="700"/>
      <c r="H694" s="693"/>
      <c r="I694" s="732"/>
      <c r="J694" s="622" t="b">
        <v>0</v>
      </c>
      <c r="K694" s="622" t="b">
        <v>0</v>
      </c>
      <c r="L694" s="622" t="b">
        <v>0</v>
      </c>
      <c r="M694" s="634"/>
      <c r="N694" s="705"/>
      <c r="O694" s="659"/>
      <c r="P694" s="694"/>
      <c r="Q694" s="669"/>
      <c r="R694" s="634"/>
      <c r="S694" s="634"/>
      <c r="T694" s="682"/>
      <c r="U694" s="682"/>
      <c r="V694" s="725" t="str">
        <f t="array" ref="V694">_xlfn.XLOOKUP(T694, СПР.МОНТ[AWG], СПР.МОНТ[ГОСТ], "")</f>
        <v/>
      </c>
      <c r="W694" s="725" t="str">
        <f t="array" ref="W694">_xlfn.XLOOKUP(U694, СПР.МОНТ[AWG], СПР.МОНТ[ГОСТ], "")</f>
        <v/>
      </c>
      <c r="X694" s="632"/>
      <c r="Y694" s="632"/>
      <c r="Z694" s="634"/>
      <c r="AA694" s="634"/>
      <c r="AB694" s="701"/>
      <c r="AC694" s="723"/>
    </row>
    <row r="695">
      <c r="A695" s="668"/>
      <c r="B695" s="724"/>
      <c r="C695" s="675"/>
      <c r="D695" s="675"/>
      <c r="E695" s="675"/>
      <c r="F695" s="675"/>
      <c r="G695" s="700"/>
      <c r="H695" s="693"/>
      <c r="I695" s="732"/>
      <c r="J695" s="622" t="b">
        <v>0</v>
      </c>
      <c r="K695" s="622" t="b">
        <v>0</v>
      </c>
      <c r="L695" s="622" t="b">
        <v>0</v>
      </c>
      <c r="M695" s="634"/>
      <c r="N695" s="705"/>
      <c r="O695" s="659"/>
      <c r="P695" s="694"/>
      <c r="Q695" s="669"/>
      <c r="R695" s="634"/>
      <c r="S695" s="634"/>
      <c r="T695" s="682"/>
      <c r="U695" s="682"/>
      <c r="V695" s="725" t="str">
        <f t="array" ref="V695">_xlfn.XLOOKUP(T695, СПР.МОНТ[AWG], СПР.МОНТ[ГОСТ], "")</f>
        <v/>
      </c>
      <c r="W695" s="725" t="str">
        <f t="array" ref="W695">_xlfn.XLOOKUP(U695, СПР.МОНТ[AWG], СПР.МОНТ[ГОСТ], "")</f>
        <v/>
      </c>
      <c r="X695" s="632"/>
      <c r="Y695" s="632"/>
      <c r="Z695" s="634"/>
      <c r="AA695" s="634"/>
      <c r="AB695" s="701"/>
      <c r="AC695" s="723"/>
    </row>
    <row r="696">
      <c r="A696" s="668"/>
      <c r="B696" s="724"/>
      <c r="C696" s="675"/>
      <c r="D696" s="675"/>
      <c r="E696" s="675"/>
      <c r="F696" s="675"/>
      <c r="G696" s="700"/>
      <c r="H696" s="693"/>
      <c r="I696" s="732"/>
      <c r="J696" s="622" t="b">
        <v>0</v>
      </c>
      <c r="K696" s="622" t="b">
        <v>0</v>
      </c>
      <c r="L696" s="622" t="b">
        <v>0</v>
      </c>
      <c r="M696" s="634"/>
      <c r="N696" s="705"/>
      <c r="O696" s="659"/>
      <c r="P696" s="694"/>
      <c r="Q696" s="669"/>
      <c r="R696" s="634"/>
      <c r="S696" s="634"/>
      <c r="T696" s="682"/>
      <c r="U696" s="682"/>
      <c r="V696" s="725" t="str">
        <f t="array" ref="V696">_xlfn.XLOOKUP(T696, СПР.МОНТ[AWG], СПР.МОНТ[ГОСТ], "")</f>
        <v/>
      </c>
      <c r="W696" s="725" t="str">
        <f t="array" ref="W696">_xlfn.XLOOKUP(U696, СПР.МОНТ[AWG], СПР.МОНТ[ГОСТ], "")</f>
        <v/>
      </c>
      <c r="X696" s="632"/>
      <c r="Y696" s="632"/>
      <c r="Z696" s="634"/>
      <c r="AA696" s="634"/>
      <c r="AB696" s="701"/>
      <c r="AC696" s="723"/>
    </row>
    <row r="697">
      <c r="A697" s="668"/>
      <c r="B697" s="724"/>
      <c r="C697" s="675"/>
      <c r="D697" s="675"/>
      <c r="E697" s="675"/>
      <c r="F697" s="675"/>
      <c r="G697" s="700"/>
      <c r="H697" s="693"/>
      <c r="I697" s="732"/>
      <c r="J697" s="622" t="b">
        <v>0</v>
      </c>
      <c r="K697" s="622" t="b">
        <v>0</v>
      </c>
      <c r="L697" s="622" t="b">
        <v>0</v>
      </c>
      <c r="M697" s="634"/>
      <c r="N697" s="705"/>
      <c r="O697" s="659"/>
      <c r="P697" s="694"/>
      <c r="Q697" s="669"/>
      <c r="R697" s="634"/>
      <c r="S697" s="634"/>
      <c r="T697" s="682"/>
      <c r="U697" s="682"/>
      <c r="V697" s="725" t="str">
        <f t="array" ref="V697">_xlfn.XLOOKUP(T697, СПР.МОНТ[AWG], СПР.МОНТ[ГОСТ], "")</f>
        <v/>
      </c>
      <c r="W697" s="725" t="str">
        <f t="array" ref="W697">_xlfn.XLOOKUP(U697, СПР.МОНТ[AWG], СПР.МОНТ[ГОСТ], "")</f>
        <v/>
      </c>
      <c r="X697" s="632"/>
      <c r="Y697" s="632"/>
      <c r="Z697" s="634"/>
      <c r="AA697" s="634"/>
      <c r="AB697" s="701"/>
      <c r="AC697" s="723"/>
    </row>
    <row r="698">
      <c r="A698" s="668"/>
      <c r="B698" s="724"/>
      <c r="C698" s="675"/>
      <c r="D698" s="675"/>
      <c r="E698" s="675"/>
      <c r="F698" s="675"/>
      <c r="G698" s="700"/>
      <c r="H698" s="693"/>
      <c r="I698" s="732"/>
      <c r="J698" s="622" t="b">
        <v>0</v>
      </c>
      <c r="K698" s="622" t="b">
        <v>0</v>
      </c>
      <c r="L698" s="622" t="b">
        <v>0</v>
      </c>
      <c r="M698" s="634"/>
      <c r="N698" s="705"/>
      <c r="O698" s="659"/>
      <c r="P698" s="694"/>
      <c r="Q698" s="669"/>
      <c r="R698" s="634"/>
      <c r="S698" s="634"/>
      <c r="T698" s="682"/>
      <c r="U698" s="682"/>
      <c r="V698" s="725" t="str">
        <f t="array" ref="V698">_xlfn.XLOOKUP(T698, СПР.МОНТ[AWG], СПР.МОНТ[ГОСТ], "")</f>
        <v/>
      </c>
      <c r="W698" s="725" t="str">
        <f t="array" ref="W698">_xlfn.XLOOKUP(U698, СПР.МОНТ[AWG], СПР.МОНТ[ГОСТ], "")</f>
        <v/>
      </c>
      <c r="X698" s="632"/>
      <c r="Y698" s="632"/>
      <c r="Z698" s="634"/>
      <c r="AA698" s="634"/>
      <c r="AB698" s="701"/>
      <c r="AC698" s="723"/>
    </row>
    <row r="699">
      <c r="A699" s="668"/>
      <c r="B699" s="724"/>
      <c r="C699" s="675"/>
      <c r="D699" s="675"/>
      <c r="E699" s="675"/>
      <c r="F699" s="675"/>
      <c r="G699" s="700"/>
      <c r="H699" s="693"/>
      <c r="I699" s="732"/>
      <c r="J699" s="622" t="b">
        <v>0</v>
      </c>
      <c r="K699" s="622" t="b">
        <v>0</v>
      </c>
      <c r="L699" s="622" t="b">
        <v>0</v>
      </c>
      <c r="M699" s="634"/>
      <c r="N699" s="705"/>
      <c r="O699" s="659"/>
      <c r="P699" s="694"/>
      <c r="Q699" s="669"/>
      <c r="R699" s="634"/>
      <c r="S699" s="634"/>
      <c r="T699" s="682"/>
      <c r="U699" s="682"/>
      <c r="V699" s="725" t="str">
        <f t="array" ref="V699">_xlfn.XLOOKUP(T699, СПР.МОНТ[AWG], СПР.МОНТ[ГОСТ], "")</f>
        <v/>
      </c>
      <c r="W699" s="725" t="str">
        <f t="array" ref="W699">_xlfn.XLOOKUP(U699, СПР.МОНТ[AWG], СПР.МОНТ[ГОСТ], "")</f>
        <v/>
      </c>
      <c r="X699" s="632"/>
      <c r="Y699" s="632"/>
      <c r="Z699" s="634"/>
      <c r="AA699" s="634"/>
      <c r="AB699" s="701"/>
      <c r="AC699" s="723"/>
    </row>
    <row r="700">
      <c r="A700" s="668"/>
      <c r="B700" s="724"/>
      <c r="C700" s="675"/>
      <c r="D700" s="675"/>
      <c r="E700" s="675"/>
      <c r="F700" s="675"/>
      <c r="G700" s="700"/>
      <c r="H700" s="693"/>
      <c r="I700" s="732"/>
      <c r="J700" s="622" t="b">
        <v>0</v>
      </c>
      <c r="K700" s="622" t="b">
        <v>0</v>
      </c>
      <c r="L700" s="622" t="b">
        <v>0</v>
      </c>
      <c r="M700" s="634"/>
      <c r="N700" s="705"/>
      <c r="O700" s="659"/>
      <c r="P700" s="694"/>
      <c r="Q700" s="669"/>
      <c r="R700" s="634"/>
      <c r="S700" s="634"/>
      <c r="T700" s="682"/>
      <c r="U700" s="682"/>
      <c r="V700" s="725" t="str">
        <f t="array" ref="V700">_xlfn.XLOOKUP(T700, СПР.МОНТ[AWG], СПР.МОНТ[ГОСТ], "")</f>
        <v/>
      </c>
      <c r="W700" s="725" t="str">
        <f t="array" ref="W700">_xlfn.XLOOKUP(U700, СПР.МОНТ[AWG], СПР.МОНТ[ГОСТ], "")</f>
        <v/>
      </c>
      <c r="X700" s="632"/>
      <c r="Y700" s="632"/>
      <c r="Z700" s="634"/>
      <c r="AA700" s="634"/>
      <c r="AB700" s="701"/>
      <c r="AC700" s="723"/>
    </row>
    <row r="701">
      <c r="A701" s="668"/>
      <c r="B701" s="724"/>
      <c r="C701" s="675"/>
      <c r="D701" s="675"/>
      <c r="E701" s="675"/>
      <c r="F701" s="675"/>
      <c r="G701" s="700"/>
      <c r="H701" s="693"/>
      <c r="I701" s="732"/>
      <c r="J701" s="622" t="b">
        <v>0</v>
      </c>
      <c r="K701" s="622" t="b">
        <v>0</v>
      </c>
      <c r="L701" s="622" t="b">
        <v>0</v>
      </c>
      <c r="M701" s="634"/>
      <c r="N701" s="705"/>
      <c r="O701" s="659"/>
      <c r="P701" s="694"/>
      <c r="Q701" s="669"/>
      <c r="R701" s="634"/>
      <c r="S701" s="634"/>
      <c r="T701" s="682"/>
      <c r="U701" s="682"/>
      <c r="V701" s="725" t="str">
        <f t="array" ref="V701">_xlfn.XLOOKUP(T701, СПР.МОНТ[AWG], СПР.МОНТ[ГОСТ], "")</f>
        <v/>
      </c>
      <c r="W701" s="725" t="str">
        <f t="array" ref="W701">_xlfn.XLOOKUP(U701, СПР.МОНТ[AWG], СПР.МОНТ[ГОСТ], "")</f>
        <v/>
      </c>
      <c r="X701" s="632"/>
      <c r="Y701" s="632"/>
      <c r="Z701" s="634"/>
      <c r="AA701" s="634"/>
      <c r="AB701" s="701"/>
      <c r="AC701" s="723"/>
    </row>
    <row r="702">
      <c r="A702" s="668"/>
      <c r="B702" s="724"/>
      <c r="C702" s="675"/>
      <c r="D702" s="675"/>
      <c r="E702" s="675"/>
      <c r="F702" s="675"/>
      <c r="G702" s="700"/>
      <c r="H702" s="693"/>
      <c r="I702" s="732"/>
      <c r="J702" s="622" t="b">
        <v>0</v>
      </c>
      <c r="K702" s="622" t="b">
        <v>0</v>
      </c>
      <c r="L702" s="622" t="b">
        <v>0</v>
      </c>
      <c r="M702" s="634"/>
      <c r="N702" s="705"/>
      <c r="O702" s="659"/>
      <c r="P702" s="694"/>
      <c r="Q702" s="669"/>
      <c r="R702" s="634"/>
      <c r="S702" s="634"/>
      <c r="T702" s="682"/>
      <c r="U702" s="682"/>
      <c r="V702" s="725" t="str">
        <f t="array" ref="V702">_xlfn.XLOOKUP(T702, СПР.МОНТ[AWG], СПР.МОНТ[ГОСТ], "")</f>
        <v/>
      </c>
      <c r="W702" s="725" t="str">
        <f t="array" ref="W702">_xlfn.XLOOKUP(U702, СПР.МОНТ[AWG], СПР.МОНТ[ГОСТ], "")</f>
        <v/>
      </c>
      <c r="X702" s="632"/>
      <c r="Y702" s="632"/>
      <c r="Z702" s="634"/>
      <c r="AA702" s="634"/>
      <c r="AB702" s="701"/>
      <c r="AC702" s="723"/>
    </row>
    <row r="703">
      <c r="A703" s="668"/>
      <c r="B703" s="724"/>
      <c r="C703" s="675"/>
      <c r="D703" s="675"/>
      <c r="E703" s="675"/>
      <c r="F703" s="675"/>
      <c r="G703" s="700"/>
      <c r="H703" s="693"/>
      <c r="I703" s="732"/>
      <c r="J703" s="622" t="b">
        <v>0</v>
      </c>
      <c r="K703" s="622" t="b">
        <v>0</v>
      </c>
      <c r="L703" s="622" t="b">
        <v>0</v>
      </c>
      <c r="M703" s="634"/>
      <c r="N703" s="705"/>
      <c r="O703" s="659"/>
      <c r="P703" s="694"/>
      <c r="Q703" s="669"/>
      <c r="R703" s="634"/>
      <c r="S703" s="634"/>
      <c r="T703" s="682"/>
      <c r="U703" s="682"/>
      <c r="V703" s="725" t="str">
        <f t="array" ref="V703">_xlfn.XLOOKUP(T703, СПР.МОНТ[AWG], СПР.МОНТ[ГОСТ], "")</f>
        <v/>
      </c>
      <c r="W703" s="725" t="str">
        <f t="array" ref="W703">_xlfn.XLOOKUP(U703, СПР.МОНТ[AWG], СПР.МОНТ[ГОСТ], "")</f>
        <v/>
      </c>
      <c r="X703" s="632"/>
      <c r="Y703" s="632"/>
      <c r="Z703" s="634"/>
      <c r="AA703" s="634"/>
      <c r="AB703" s="701"/>
      <c r="AC703" s="723"/>
    </row>
    <row r="704">
      <c r="A704" s="668"/>
      <c r="B704" s="724"/>
      <c r="C704" s="675"/>
      <c r="D704" s="675"/>
      <c r="E704" s="675"/>
      <c r="F704" s="675"/>
      <c r="G704" s="700"/>
      <c r="H704" s="693"/>
      <c r="I704" s="732"/>
      <c r="J704" s="622" t="b">
        <v>0</v>
      </c>
      <c r="K704" s="622" t="b">
        <v>0</v>
      </c>
      <c r="L704" s="622" t="b">
        <v>0</v>
      </c>
      <c r="M704" s="634"/>
      <c r="N704" s="705"/>
      <c r="O704" s="659"/>
      <c r="P704" s="694"/>
      <c r="Q704" s="669"/>
      <c r="R704" s="634"/>
      <c r="S704" s="634"/>
      <c r="T704" s="682"/>
      <c r="U704" s="682"/>
      <c r="V704" s="725" t="str">
        <f t="array" ref="V704">_xlfn.XLOOKUP(T704, СПР.МОНТ[AWG], СПР.МОНТ[ГОСТ], "")</f>
        <v/>
      </c>
      <c r="W704" s="725" t="str">
        <f t="array" ref="W704">_xlfn.XLOOKUP(U704, СПР.МОНТ[AWG], СПР.МОНТ[ГОСТ], "")</f>
        <v/>
      </c>
      <c r="X704" s="632"/>
      <c r="Y704" s="632"/>
      <c r="Z704" s="634"/>
      <c r="AA704" s="634"/>
      <c r="AB704" s="701"/>
      <c r="AC704" s="723"/>
    </row>
    <row r="705">
      <c r="A705" s="668"/>
      <c r="B705" s="724"/>
      <c r="C705" s="675"/>
      <c r="D705" s="675"/>
      <c r="E705" s="675"/>
      <c r="F705" s="675"/>
      <c r="G705" s="700"/>
      <c r="H705" s="693"/>
      <c r="I705" s="732"/>
      <c r="J705" s="622" t="b">
        <v>0</v>
      </c>
      <c r="K705" s="622" t="b">
        <v>0</v>
      </c>
      <c r="L705" s="622" t="b">
        <v>0</v>
      </c>
      <c r="M705" s="634"/>
      <c r="N705" s="705"/>
      <c r="O705" s="659"/>
      <c r="P705" s="694"/>
      <c r="Q705" s="669"/>
      <c r="R705" s="634"/>
      <c r="S705" s="634"/>
      <c r="T705" s="682"/>
      <c r="U705" s="682"/>
      <c r="V705" s="725" t="str">
        <f t="array" ref="V705">_xlfn.XLOOKUP(T705, СПР.МОНТ[AWG], СПР.МОНТ[ГОСТ], "")</f>
        <v/>
      </c>
      <c r="W705" s="725" t="str">
        <f t="array" ref="W705">_xlfn.XLOOKUP(U705, СПР.МОНТ[AWG], СПР.МОНТ[ГОСТ], "")</f>
        <v/>
      </c>
      <c r="X705" s="632"/>
      <c r="Y705" s="632"/>
      <c r="Z705" s="634"/>
      <c r="AA705" s="634"/>
      <c r="AB705" s="701"/>
      <c r="AC705" s="723"/>
    </row>
    <row r="706">
      <c r="A706" s="668"/>
      <c r="B706" s="724"/>
      <c r="C706" s="675"/>
      <c r="D706" s="675"/>
      <c r="E706" s="675"/>
      <c r="F706" s="675"/>
      <c r="G706" s="700"/>
      <c r="H706" s="693"/>
      <c r="I706" s="732"/>
      <c r="J706" s="622" t="b">
        <v>0</v>
      </c>
      <c r="K706" s="622" t="b">
        <v>0</v>
      </c>
      <c r="L706" s="622" t="b">
        <v>0</v>
      </c>
      <c r="M706" s="634"/>
      <c r="N706" s="705"/>
      <c r="O706" s="659"/>
      <c r="P706" s="694"/>
      <c r="Q706" s="669"/>
      <c r="R706" s="634"/>
      <c r="S706" s="634"/>
      <c r="T706" s="682"/>
      <c r="U706" s="682"/>
      <c r="V706" s="725" t="str">
        <f t="array" ref="V706">_xlfn.XLOOKUP(T706, СПР.МОНТ[AWG], СПР.МОНТ[ГОСТ], "")</f>
        <v/>
      </c>
      <c r="W706" s="725" t="str">
        <f t="array" ref="W706">_xlfn.XLOOKUP(U706, СПР.МОНТ[AWG], СПР.МОНТ[ГОСТ], "")</f>
        <v/>
      </c>
      <c r="X706" s="632"/>
      <c r="Y706" s="632"/>
      <c r="Z706" s="634"/>
      <c r="AA706" s="634"/>
      <c r="AB706" s="701"/>
      <c r="AC706" s="723"/>
    </row>
    <row r="707">
      <c r="A707" s="733"/>
      <c r="B707" s="734"/>
      <c r="C707" s="735"/>
      <c r="D707" s="735"/>
      <c r="E707" s="735"/>
      <c r="F707" s="736"/>
      <c r="G707" s="737"/>
      <c r="H707" s="738"/>
      <c r="I707" s="739"/>
      <c r="J707" s="733"/>
      <c r="K707" s="733"/>
      <c r="L707" s="733"/>
      <c r="M707" s="734"/>
      <c r="N707" s="734"/>
      <c r="O707" s="734"/>
      <c r="P707" s="734"/>
      <c r="Q707" s="734"/>
      <c r="R707" s="734"/>
      <c r="S707" s="734"/>
      <c r="T707" s="734"/>
      <c r="U707" s="734"/>
      <c r="V707" s="734"/>
      <c r="W707" s="734"/>
      <c r="X707" s="734"/>
      <c r="Y707" s="734"/>
      <c r="Z707" s="734"/>
      <c r="AA707" s="734"/>
      <c r="AB707" s="740"/>
      <c r="AC707" s="741"/>
    </row>
    <row r="708">
      <c r="A708" s="733"/>
      <c r="B708" s="734"/>
      <c r="C708" s="735"/>
      <c r="D708" s="735"/>
      <c r="E708" s="735"/>
      <c r="F708" s="736"/>
      <c r="G708" s="737"/>
      <c r="H708" s="738"/>
      <c r="I708" s="739"/>
      <c r="J708" s="733"/>
      <c r="K708" s="733"/>
      <c r="L708" s="733"/>
      <c r="M708" s="734"/>
      <c r="N708" s="734"/>
      <c r="O708" s="734"/>
      <c r="P708" s="734"/>
      <c r="Q708" s="734"/>
      <c r="R708" s="734"/>
      <c r="S708" s="734"/>
      <c r="T708" s="734"/>
      <c r="U708" s="734"/>
      <c r="V708" s="734"/>
      <c r="W708" s="734"/>
      <c r="X708" s="734"/>
      <c r="Y708" s="734"/>
      <c r="Z708" s="734"/>
      <c r="AA708" s="734"/>
      <c r="AB708" s="740"/>
      <c r="AC708" s="741"/>
    </row>
    <row r="709">
      <c r="A709" s="733"/>
      <c r="B709" s="734"/>
      <c r="C709" s="735"/>
      <c r="D709" s="735"/>
      <c r="E709" s="735"/>
      <c r="F709" s="736"/>
      <c r="G709" s="737"/>
      <c r="H709" s="738"/>
      <c r="I709" s="739"/>
      <c r="J709" s="733"/>
      <c r="K709" s="733"/>
      <c r="L709" s="733"/>
      <c r="M709" s="734"/>
      <c r="N709" s="734"/>
      <c r="O709" s="734"/>
      <c r="P709" s="734"/>
      <c r="Q709" s="734"/>
      <c r="R709" s="734"/>
      <c r="S709" s="734"/>
      <c r="T709" s="734"/>
      <c r="U709" s="734"/>
      <c r="V709" s="734"/>
      <c r="W709" s="734"/>
      <c r="X709" s="734"/>
      <c r="Y709" s="734"/>
      <c r="Z709" s="734"/>
      <c r="AA709" s="734"/>
      <c r="AB709" s="740"/>
      <c r="AC709" s="741"/>
    </row>
    <row r="710">
      <c r="A710" s="733"/>
      <c r="B710" s="734"/>
      <c r="C710" s="735"/>
      <c r="D710" s="735"/>
      <c r="E710" s="735"/>
      <c r="F710" s="736"/>
      <c r="G710" s="737"/>
      <c r="H710" s="738"/>
      <c r="I710" s="739"/>
      <c r="J710" s="733"/>
      <c r="K710" s="733"/>
      <c r="L710" s="733"/>
      <c r="M710" s="734"/>
      <c r="N710" s="734"/>
      <c r="O710" s="734"/>
      <c r="P710" s="734"/>
      <c r="Q710" s="734"/>
      <c r="R710" s="734"/>
      <c r="S710" s="734"/>
      <c r="T710" s="734"/>
      <c r="U710" s="734"/>
      <c r="V710" s="734"/>
      <c r="W710" s="734"/>
      <c r="X710" s="734"/>
      <c r="Y710" s="734"/>
      <c r="Z710" s="734"/>
      <c r="AA710" s="734"/>
      <c r="AB710" s="740"/>
      <c r="AC710" s="741"/>
    </row>
    <row r="711">
      <c r="A711" s="733"/>
      <c r="B711" s="734"/>
      <c r="C711" s="735"/>
      <c r="D711" s="735"/>
      <c r="E711" s="735"/>
      <c r="F711" s="736"/>
      <c r="G711" s="737"/>
      <c r="H711" s="738"/>
      <c r="I711" s="739"/>
      <c r="J711" s="733"/>
      <c r="K711" s="733"/>
      <c r="L711" s="733"/>
      <c r="M711" s="734"/>
      <c r="N711" s="734"/>
      <c r="O711" s="734"/>
      <c r="P711" s="734"/>
      <c r="Q711" s="734"/>
      <c r="R711" s="734"/>
      <c r="S711" s="734"/>
      <c r="T711" s="734"/>
      <c r="U711" s="734"/>
      <c r="V711" s="734"/>
      <c r="W711" s="734"/>
      <c r="X711" s="734"/>
      <c r="Y711" s="734"/>
      <c r="Z711" s="734"/>
      <c r="AA711" s="734"/>
      <c r="AB711" s="740"/>
      <c r="AC711" s="741"/>
    </row>
    <row r="712">
      <c r="A712" s="733"/>
      <c r="B712" s="734"/>
      <c r="C712" s="735"/>
      <c r="D712" s="735"/>
      <c r="E712" s="735"/>
      <c r="F712" s="736"/>
      <c r="G712" s="737"/>
      <c r="H712" s="738"/>
      <c r="I712" s="739"/>
      <c r="J712" s="733"/>
      <c r="K712" s="733"/>
      <c r="L712" s="733"/>
      <c r="M712" s="734"/>
      <c r="N712" s="734"/>
      <c r="O712" s="734"/>
      <c r="P712" s="734"/>
      <c r="Q712" s="734"/>
      <c r="R712" s="734"/>
      <c r="S712" s="734"/>
      <c r="T712" s="734"/>
      <c r="U712" s="734"/>
      <c r="V712" s="734"/>
      <c r="W712" s="734"/>
      <c r="X712" s="734"/>
      <c r="Y712" s="734"/>
      <c r="Z712" s="734"/>
      <c r="AA712" s="734"/>
      <c r="AB712" s="740"/>
      <c r="AC712" s="741"/>
    </row>
    <row r="713">
      <c r="A713" s="733"/>
      <c r="B713" s="734"/>
      <c r="C713" s="735"/>
      <c r="D713" s="735"/>
      <c r="E713" s="735"/>
      <c r="F713" s="736"/>
      <c r="G713" s="737"/>
      <c r="H713" s="738"/>
      <c r="I713" s="739"/>
      <c r="J713" s="733"/>
      <c r="K713" s="733"/>
      <c r="L713" s="733"/>
      <c r="M713" s="734"/>
      <c r="N713" s="734"/>
      <c r="O713" s="734"/>
      <c r="P713" s="734"/>
      <c r="Q713" s="734"/>
      <c r="R713" s="734"/>
      <c r="S713" s="734"/>
      <c r="T713" s="734"/>
      <c r="U713" s="734"/>
      <c r="V713" s="734"/>
      <c r="W713" s="734"/>
      <c r="X713" s="734"/>
      <c r="Y713" s="734"/>
      <c r="Z713" s="734"/>
      <c r="AA713" s="734"/>
      <c r="AB713" s="740"/>
      <c r="AC713" s="741"/>
    </row>
    <row r="714">
      <c r="A714" s="733"/>
      <c r="B714" s="734"/>
      <c r="C714" s="735"/>
      <c r="D714" s="735"/>
      <c r="E714" s="735"/>
      <c r="F714" s="736"/>
      <c r="G714" s="737"/>
      <c r="H714" s="738"/>
      <c r="I714" s="739"/>
      <c r="J714" s="733"/>
      <c r="K714" s="733"/>
      <c r="L714" s="733"/>
      <c r="M714" s="734"/>
      <c r="N714" s="734"/>
      <c r="O714" s="734"/>
      <c r="P714" s="734"/>
      <c r="Q714" s="734"/>
      <c r="R714" s="734"/>
      <c r="S714" s="734"/>
      <c r="T714" s="734"/>
      <c r="U714" s="734"/>
      <c r="V714" s="734"/>
      <c r="W714" s="734"/>
      <c r="X714" s="734"/>
      <c r="Y714" s="734"/>
      <c r="Z714" s="734"/>
      <c r="AA714" s="734"/>
      <c r="AB714" s="740"/>
      <c r="AC714" s="741"/>
    </row>
    <row r="715">
      <c r="A715" s="733"/>
      <c r="B715" s="734"/>
      <c r="C715" s="735"/>
      <c r="D715" s="735"/>
      <c r="E715" s="735"/>
      <c r="F715" s="736"/>
      <c r="G715" s="737"/>
      <c r="H715" s="738"/>
      <c r="I715" s="739"/>
      <c r="J715" s="733"/>
      <c r="K715" s="733"/>
      <c r="L715" s="733"/>
      <c r="M715" s="734"/>
      <c r="N715" s="734"/>
      <c r="O715" s="734"/>
      <c r="P715" s="734"/>
      <c r="Q715" s="734"/>
      <c r="R715" s="734"/>
      <c r="S715" s="734"/>
      <c r="T715" s="734"/>
      <c r="U715" s="734"/>
      <c r="V715" s="734"/>
      <c r="W715" s="734"/>
      <c r="X715" s="734"/>
      <c r="Y715" s="734"/>
      <c r="Z715" s="734"/>
      <c r="AA715" s="734"/>
      <c r="AB715" s="740"/>
      <c r="AC715" s="741"/>
    </row>
    <row r="716">
      <c r="A716" s="733"/>
      <c r="B716" s="734"/>
      <c r="C716" s="735"/>
      <c r="D716" s="735"/>
      <c r="E716" s="735"/>
      <c r="F716" s="736"/>
      <c r="G716" s="737"/>
      <c r="H716" s="738"/>
      <c r="I716" s="739"/>
      <c r="J716" s="733"/>
      <c r="K716" s="733"/>
      <c r="L716" s="733"/>
      <c r="M716" s="734"/>
      <c r="N716" s="734"/>
      <c r="O716" s="734"/>
      <c r="P716" s="734"/>
      <c r="Q716" s="734"/>
      <c r="R716" s="734"/>
      <c r="S716" s="734"/>
      <c r="T716" s="734"/>
      <c r="U716" s="734"/>
      <c r="V716" s="734"/>
      <c r="W716" s="734"/>
      <c r="X716" s="734"/>
      <c r="Y716" s="734"/>
      <c r="Z716" s="734"/>
      <c r="AA716" s="734"/>
      <c r="AB716" s="740"/>
      <c r="AC716" s="741"/>
    </row>
    <row r="717">
      <c r="A717" s="733"/>
      <c r="B717" s="734"/>
      <c r="C717" s="735"/>
      <c r="D717" s="735"/>
      <c r="E717" s="735"/>
      <c r="F717" s="736"/>
      <c r="G717" s="737"/>
      <c r="H717" s="738"/>
      <c r="I717" s="739"/>
      <c r="J717" s="733"/>
      <c r="K717" s="733"/>
      <c r="L717" s="733"/>
      <c r="M717" s="734"/>
      <c r="N717" s="734"/>
      <c r="O717" s="734"/>
      <c r="P717" s="734"/>
      <c r="Q717" s="734"/>
      <c r="R717" s="734"/>
      <c r="S717" s="734"/>
      <c r="T717" s="734"/>
      <c r="U717" s="734"/>
      <c r="V717" s="734"/>
      <c r="W717" s="734"/>
      <c r="X717" s="734"/>
      <c r="Y717" s="734"/>
      <c r="Z717" s="734"/>
      <c r="AA717" s="734"/>
      <c r="AB717" s="740"/>
      <c r="AC717" s="741"/>
    </row>
    <row r="718">
      <c r="A718" s="733"/>
      <c r="B718" s="734"/>
      <c r="C718" s="735"/>
      <c r="D718" s="735"/>
      <c r="E718" s="735"/>
      <c r="F718" s="736"/>
      <c r="G718" s="737"/>
      <c r="H718" s="738"/>
      <c r="I718" s="739"/>
      <c r="J718" s="733"/>
      <c r="K718" s="733"/>
      <c r="L718" s="733"/>
      <c r="M718" s="734"/>
      <c r="N718" s="734"/>
      <c r="O718" s="734"/>
      <c r="P718" s="734"/>
      <c r="Q718" s="734"/>
      <c r="R718" s="734"/>
      <c r="S718" s="734"/>
      <c r="T718" s="734"/>
      <c r="U718" s="734"/>
      <c r="V718" s="734"/>
      <c r="W718" s="734"/>
      <c r="X718" s="734"/>
      <c r="Y718" s="734"/>
      <c r="Z718" s="734"/>
      <c r="AA718" s="734"/>
      <c r="AB718" s="740"/>
      <c r="AC718" s="741"/>
    </row>
    <row r="719">
      <c r="A719" s="733"/>
      <c r="B719" s="734"/>
      <c r="C719" s="735"/>
      <c r="D719" s="735"/>
      <c r="E719" s="735"/>
      <c r="F719" s="736"/>
      <c r="G719" s="737"/>
      <c r="H719" s="738"/>
      <c r="I719" s="739"/>
      <c r="J719" s="733"/>
      <c r="K719" s="733"/>
      <c r="L719" s="733"/>
      <c r="M719" s="734"/>
      <c r="N719" s="734"/>
      <c r="O719" s="734"/>
      <c r="P719" s="734"/>
      <c r="Q719" s="734"/>
      <c r="R719" s="734"/>
      <c r="S719" s="734"/>
      <c r="T719" s="734"/>
      <c r="U719" s="734"/>
      <c r="V719" s="734"/>
      <c r="W719" s="734"/>
      <c r="X719" s="734"/>
      <c r="Y719" s="734"/>
      <c r="Z719" s="734"/>
      <c r="AA719" s="734"/>
      <c r="AB719" s="740"/>
      <c r="AC719" s="741"/>
    </row>
    <row r="720">
      <c r="A720" s="733"/>
      <c r="B720" s="734"/>
      <c r="C720" s="735"/>
      <c r="D720" s="735"/>
      <c r="E720" s="735"/>
      <c r="F720" s="736"/>
      <c r="G720" s="737"/>
      <c r="H720" s="738"/>
      <c r="I720" s="739"/>
      <c r="J720" s="733"/>
      <c r="K720" s="733"/>
      <c r="L720" s="733"/>
      <c r="M720" s="734"/>
      <c r="N720" s="734"/>
      <c r="O720" s="734"/>
      <c r="P720" s="734"/>
      <c r="Q720" s="734"/>
      <c r="R720" s="734"/>
      <c r="S720" s="734"/>
      <c r="T720" s="734"/>
      <c r="U720" s="734"/>
      <c r="V720" s="734"/>
      <c r="W720" s="734"/>
      <c r="X720" s="734"/>
      <c r="Y720" s="734"/>
      <c r="Z720" s="734"/>
      <c r="AA720" s="734"/>
      <c r="AB720" s="740"/>
      <c r="AC720" s="741"/>
    </row>
    <row r="721">
      <c r="A721" s="733"/>
      <c r="B721" s="734"/>
      <c r="C721" s="735"/>
      <c r="D721" s="735"/>
      <c r="E721" s="735"/>
      <c r="F721" s="736"/>
      <c r="G721" s="737"/>
      <c r="H721" s="738"/>
      <c r="I721" s="739"/>
      <c r="J721" s="733"/>
      <c r="K721" s="733"/>
      <c r="L721" s="733"/>
      <c r="M721" s="734"/>
      <c r="N721" s="734"/>
      <c r="O721" s="734"/>
      <c r="P721" s="734"/>
      <c r="Q721" s="734"/>
      <c r="R721" s="734"/>
      <c r="S721" s="734"/>
      <c r="T721" s="734"/>
      <c r="U721" s="734"/>
      <c r="V721" s="734"/>
      <c r="W721" s="734"/>
      <c r="X721" s="734"/>
      <c r="Y721" s="734"/>
      <c r="Z721" s="734"/>
      <c r="AA721" s="734"/>
      <c r="AB721" s="740"/>
      <c r="AC721" s="741"/>
    </row>
    <row r="722">
      <c r="A722" s="733"/>
      <c r="B722" s="734"/>
      <c r="C722" s="735"/>
      <c r="D722" s="735"/>
      <c r="E722" s="735"/>
      <c r="F722" s="736"/>
      <c r="G722" s="737"/>
      <c r="H722" s="738"/>
      <c r="I722" s="739"/>
      <c r="J722" s="733"/>
      <c r="K722" s="733"/>
      <c r="L722" s="733"/>
      <c r="M722" s="734"/>
      <c r="N722" s="734"/>
      <c r="O722" s="734"/>
      <c r="P722" s="734"/>
      <c r="Q722" s="734"/>
      <c r="R722" s="734"/>
      <c r="S722" s="734"/>
      <c r="T722" s="734"/>
      <c r="U722" s="734"/>
      <c r="V722" s="734"/>
      <c r="W722" s="734"/>
      <c r="X722" s="734"/>
      <c r="Y722" s="734"/>
      <c r="Z722" s="734"/>
      <c r="AA722" s="734"/>
      <c r="AB722" s="740"/>
      <c r="AC722" s="741"/>
    </row>
    <row r="723">
      <c r="A723" s="733"/>
      <c r="B723" s="734"/>
      <c r="C723" s="735"/>
      <c r="D723" s="735"/>
      <c r="E723" s="735"/>
      <c r="F723" s="736"/>
      <c r="G723" s="737"/>
      <c r="H723" s="738"/>
      <c r="I723" s="739"/>
      <c r="J723" s="733"/>
      <c r="K723" s="733"/>
      <c r="L723" s="733"/>
      <c r="M723" s="734"/>
      <c r="N723" s="734"/>
      <c r="O723" s="734"/>
      <c r="P723" s="734"/>
      <c r="Q723" s="734"/>
      <c r="R723" s="734"/>
      <c r="S723" s="734"/>
      <c r="T723" s="734"/>
      <c r="U723" s="734"/>
      <c r="V723" s="734"/>
      <c r="W723" s="734"/>
      <c r="X723" s="734"/>
      <c r="Y723" s="734"/>
      <c r="Z723" s="734"/>
      <c r="AA723" s="734"/>
      <c r="AB723" s="740"/>
      <c r="AC723" s="741"/>
    </row>
    <row r="724">
      <c r="A724" s="733"/>
      <c r="B724" s="734"/>
      <c r="C724" s="735"/>
      <c r="D724" s="735"/>
      <c r="E724" s="735"/>
      <c r="F724" s="736"/>
      <c r="G724" s="737"/>
      <c r="H724" s="738"/>
      <c r="I724" s="739"/>
      <c r="J724" s="733"/>
      <c r="K724" s="733"/>
      <c r="L724" s="733"/>
      <c r="M724" s="734"/>
      <c r="N724" s="734"/>
      <c r="O724" s="734"/>
      <c r="P724" s="734"/>
      <c r="Q724" s="734"/>
      <c r="R724" s="734"/>
      <c r="S724" s="734"/>
      <c r="T724" s="734"/>
      <c r="U724" s="734"/>
      <c r="V724" s="734"/>
      <c r="W724" s="734"/>
      <c r="X724" s="734"/>
      <c r="Y724" s="734"/>
      <c r="Z724" s="734"/>
      <c r="AA724" s="734"/>
      <c r="AB724" s="740"/>
      <c r="AC724" s="741"/>
    </row>
    <row r="725">
      <c r="A725" s="733"/>
      <c r="B725" s="734"/>
      <c r="C725" s="735"/>
      <c r="D725" s="735"/>
      <c r="E725" s="735"/>
      <c r="F725" s="736"/>
      <c r="G725" s="737"/>
      <c r="H725" s="738"/>
      <c r="I725" s="739"/>
      <c r="J725" s="733"/>
      <c r="K725" s="733"/>
      <c r="L725" s="733"/>
      <c r="M725" s="734"/>
      <c r="N725" s="734"/>
      <c r="O725" s="734"/>
      <c r="P725" s="734"/>
      <c r="Q725" s="734"/>
      <c r="R725" s="734"/>
      <c r="S725" s="734"/>
      <c r="T725" s="734"/>
      <c r="U725" s="734"/>
      <c r="V725" s="734"/>
      <c r="W725" s="734"/>
      <c r="X725" s="734"/>
      <c r="Y725" s="734"/>
      <c r="Z725" s="734"/>
      <c r="AA725" s="734"/>
      <c r="AB725" s="740"/>
      <c r="AC725" s="741"/>
    </row>
    <row r="726">
      <c r="A726" s="733"/>
      <c r="B726" s="734"/>
      <c r="C726" s="735"/>
      <c r="D726" s="735"/>
      <c r="E726" s="735"/>
      <c r="F726" s="736"/>
      <c r="G726" s="737"/>
      <c r="H726" s="738"/>
      <c r="I726" s="739"/>
      <c r="J726" s="733"/>
      <c r="K726" s="733"/>
      <c r="L726" s="733"/>
      <c r="M726" s="734"/>
      <c r="N726" s="734"/>
      <c r="O726" s="734"/>
      <c r="P726" s="734"/>
      <c r="Q726" s="734"/>
      <c r="R726" s="734"/>
      <c r="S726" s="734"/>
      <c r="T726" s="734"/>
      <c r="U726" s="734"/>
      <c r="V726" s="734"/>
      <c r="W726" s="734"/>
      <c r="X726" s="734"/>
      <c r="Y726" s="734"/>
      <c r="Z726" s="734"/>
      <c r="AA726" s="734"/>
      <c r="AB726" s="740"/>
      <c r="AC726" s="741"/>
    </row>
    <row r="727">
      <c r="A727" s="733"/>
      <c r="B727" s="734"/>
      <c r="C727" s="735"/>
      <c r="D727" s="735"/>
      <c r="E727" s="735"/>
      <c r="F727" s="736"/>
      <c r="G727" s="737"/>
      <c r="H727" s="738"/>
      <c r="I727" s="739"/>
      <c r="J727" s="733"/>
      <c r="K727" s="733"/>
      <c r="L727" s="733"/>
      <c r="M727" s="734"/>
      <c r="N727" s="734"/>
      <c r="O727" s="734"/>
      <c r="P727" s="734"/>
      <c r="Q727" s="734"/>
      <c r="R727" s="734"/>
      <c r="S727" s="734"/>
      <c r="T727" s="734"/>
      <c r="U727" s="734"/>
      <c r="V727" s="734"/>
      <c r="W727" s="734"/>
      <c r="X727" s="734"/>
      <c r="Y727" s="734"/>
      <c r="Z727" s="734"/>
      <c r="AA727" s="734"/>
      <c r="AB727" s="740"/>
      <c r="AC727" s="741"/>
    </row>
    <row r="728">
      <c r="A728" s="733"/>
      <c r="B728" s="734"/>
      <c r="C728" s="735"/>
      <c r="D728" s="735"/>
      <c r="E728" s="735"/>
      <c r="F728" s="736"/>
      <c r="G728" s="737"/>
      <c r="H728" s="738"/>
      <c r="I728" s="739"/>
      <c r="J728" s="733"/>
      <c r="K728" s="733"/>
      <c r="L728" s="733"/>
      <c r="M728" s="734"/>
      <c r="N728" s="734"/>
      <c r="O728" s="734"/>
      <c r="P728" s="734"/>
      <c r="Q728" s="734"/>
      <c r="R728" s="734"/>
      <c r="S728" s="734"/>
      <c r="T728" s="734"/>
      <c r="U728" s="734"/>
      <c r="V728" s="734"/>
      <c r="W728" s="734"/>
      <c r="X728" s="734"/>
      <c r="Y728" s="734"/>
      <c r="Z728" s="734"/>
      <c r="AA728" s="734"/>
      <c r="AB728" s="740"/>
      <c r="AC728" s="741"/>
    </row>
    <row r="729">
      <c r="A729" s="733"/>
      <c r="B729" s="734"/>
      <c r="C729" s="735"/>
      <c r="D729" s="735"/>
      <c r="E729" s="735"/>
      <c r="F729" s="736"/>
      <c r="G729" s="737"/>
      <c r="H729" s="738"/>
      <c r="I729" s="739"/>
      <c r="J729" s="733"/>
      <c r="K729" s="733"/>
      <c r="L729" s="733"/>
      <c r="M729" s="734"/>
      <c r="N729" s="734"/>
      <c r="O729" s="734"/>
      <c r="P729" s="734"/>
      <c r="Q729" s="734"/>
      <c r="R729" s="734"/>
      <c r="S729" s="734"/>
      <c r="T729" s="734"/>
      <c r="U729" s="734"/>
      <c r="V729" s="734"/>
      <c r="W729" s="734"/>
      <c r="X729" s="734"/>
      <c r="Y729" s="734"/>
      <c r="Z729" s="734"/>
      <c r="AA729" s="734"/>
      <c r="AB729" s="740"/>
      <c r="AC729" s="741"/>
    </row>
    <row r="730">
      <c r="A730" s="733"/>
      <c r="B730" s="734"/>
      <c r="C730" s="735"/>
      <c r="D730" s="735"/>
      <c r="E730" s="735"/>
      <c r="F730" s="736"/>
      <c r="G730" s="737"/>
      <c r="H730" s="738"/>
      <c r="I730" s="739"/>
      <c r="J730" s="733"/>
      <c r="K730" s="733"/>
      <c r="L730" s="733"/>
      <c r="M730" s="734"/>
      <c r="N730" s="734"/>
      <c r="O730" s="734"/>
      <c r="P730" s="734"/>
      <c r="Q730" s="734"/>
      <c r="R730" s="734"/>
      <c r="S730" s="734"/>
      <c r="T730" s="734"/>
      <c r="U730" s="734"/>
      <c r="V730" s="734"/>
      <c r="W730" s="734"/>
      <c r="X730" s="734"/>
      <c r="Y730" s="734"/>
      <c r="Z730" s="734"/>
      <c r="AA730" s="734"/>
      <c r="AB730" s="740"/>
      <c r="AC730" s="741"/>
    </row>
    <row r="731">
      <c r="A731" s="733"/>
      <c r="B731" s="734"/>
      <c r="C731" s="735"/>
      <c r="D731" s="735"/>
      <c r="E731" s="735"/>
      <c r="F731" s="736"/>
      <c r="G731" s="737"/>
      <c r="H731" s="738"/>
      <c r="I731" s="739"/>
      <c r="J731" s="733"/>
      <c r="K731" s="733"/>
      <c r="L731" s="733"/>
      <c r="M731" s="734"/>
      <c r="N731" s="734"/>
      <c r="O731" s="734"/>
      <c r="P731" s="734"/>
      <c r="Q731" s="734"/>
      <c r="R731" s="734"/>
      <c r="S731" s="734"/>
      <c r="T731" s="734"/>
      <c r="U731" s="734"/>
      <c r="V731" s="734"/>
      <c r="W731" s="734"/>
      <c r="X731" s="734"/>
      <c r="Y731" s="734"/>
      <c r="Z731" s="734"/>
      <c r="AA731" s="734"/>
      <c r="AB731" s="740"/>
      <c r="AC731" s="741"/>
    </row>
    <row r="732">
      <c r="A732" s="733"/>
      <c r="B732" s="734"/>
      <c r="C732" s="735"/>
      <c r="D732" s="735"/>
      <c r="E732" s="735"/>
      <c r="F732" s="736"/>
      <c r="G732" s="737"/>
      <c r="H732" s="738"/>
      <c r="I732" s="739"/>
      <c r="J732" s="733"/>
      <c r="K732" s="733"/>
      <c r="L732" s="733"/>
      <c r="M732" s="734"/>
      <c r="N732" s="734"/>
      <c r="O732" s="734"/>
      <c r="P732" s="734"/>
      <c r="Q732" s="734"/>
      <c r="R732" s="734"/>
      <c r="S732" s="734"/>
      <c r="T732" s="734"/>
      <c r="U732" s="734"/>
      <c r="V732" s="734"/>
      <c r="W732" s="734"/>
      <c r="X732" s="734"/>
      <c r="Y732" s="734"/>
      <c r="Z732" s="734"/>
      <c r="AA732" s="734"/>
      <c r="AB732" s="740"/>
      <c r="AC732" s="741"/>
    </row>
    <row r="733">
      <c r="A733" s="733"/>
      <c r="B733" s="734"/>
      <c r="C733" s="735"/>
      <c r="D733" s="735"/>
      <c r="E733" s="735"/>
      <c r="F733" s="736"/>
      <c r="G733" s="737"/>
      <c r="H733" s="738"/>
      <c r="I733" s="739"/>
      <c r="J733" s="733"/>
      <c r="K733" s="733"/>
      <c r="L733" s="733"/>
      <c r="M733" s="734"/>
      <c r="N733" s="734"/>
      <c r="O733" s="734"/>
      <c r="P733" s="734"/>
      <c r="Q733" s="734"/>
      <c r="R733" s="734"/>
      <c r="S733" s="734"/>
      <c r="T733" s="734"/>
      <c r="U733" s="734"/>
      <c r="V733" s="734"/>
      <c r="W733" s="734"/>
      <c r="X733" s="734"/>
      <c r="Y733" s="734"/>
      <c r="Z733" s="734"/>
      <c r="AA733" s="734"/>
      <c r="AB733" s="740"/>
      <c r="AC733" s="741"/>
    </row>
    <row r="734">
      <c r="A734" s="733"/>
      <c r="B734" s="734"/>
      <c r="C734" s="735"/>
      <c r="D734" s="735"/>
      <c r="E734" s="735"/>
      <c r="F734" s="736"/>
      <c r="G734" s="737"/>
      <c r="H734" s="738"/>
      <c r="I734" s="739"/>
      <c r="J734" s="733"/>
      <c r="K734" s="733"/>
      <c r="L734" s="733"/>
      <c r="M734" s="734"/>
      <c r="N734" s="734"/>
      <c r="O734" s="734"/>
      <c r="P734" s="734"/>
      <c r="Q734" s="734"/>
      <c r="R734" s="734"/>
      <c r="S734" s="734"/>
      <c r="T734" s="734"/>
      <c r="U734" s="734"/>
      <c r="V734" s="734"/>
      <c r="W734" s="734"/>
      <c r="X734" s="734"/>
      <c r="Y734" s="734"/>
      <c r="Z734" s="734"/>
      <c r="AA734" s="734"/>
      <c r="AB734" s="740"/>
      <c r="AC734" s="741"/>
    </row>
    <row r="735">
      <c r="A735" s="733"/>
      <c r="B735" s="734"/>
      <c r="C735" s="735"/>
      <c r="D735" s="735"/>
      <c r="E735" s="735"/>
      <c r="F735" s="736"/>
      <c r="G735" s="737"/>
      <c r="H735" s="738"/>
      <c r="I735" s="739"/>
      <c r="J735" s="733"/>
      <c r="K735" s="733"/>
      <c r="L735" s="733"/>
      <c r="M735" s="734"/>
      <c r="N735" s="734"/>
      <c r="O735" s="734"/>
      <c r="P735" s="734"/>
      <c r="Q735" s="734"/>
      <c r="R735" s="734"/>
      <c r="S735" s="734"/>
      <c r="T735" s="734"/>
      <c r="U735" s="734"/>
      <c r="V735" s="734"/>
      <c r="W735" s="734"/>
      <c r="X735" s="734"/>
      <c r="Y735" s="734"/>
      <c r="Z735" s="734"/>
      <c r="AA735" s="734"/>
      <c r="AB735" s="740"/>
      <c r="AC735" s="741"/>
    </row>
    <row r="736">
      <c r="A736" s="733"/>
      <c r="B736" s="734"/>
      <c r="C736" s="735"/>
      <c r="D736" s="735"/>
      <c r="E736" s="735"/>
      <c r="F736" s="736"/>
      <c r="G736" s="737"/>
      <c r="H736" s="738"/>
      <c r="I736" s="739"/>
      <c r="J736" s="733"/>
      <c r="K736" s="733"/>
      <c r="L736" s="733"/>
      <c r="M736" s="734"/>
      <c r="N736" s="734"/>
      <c r="O736" s="734"/>
      <c r="P736" s="734"/>
      <c r="Q736" s="734"/>
      <c r="R736" s="734"/>
      <c r="S736" s="734"/>
      <c r="T736" s="734"/>
      <c r="U736" s="734"/>
      <c r="V736" s="734"/>
      <c r="W736" s="734"/>
      <c r="X736" s="734"/>
      <c r="Y736" s="734"/>
      <c r="Z736" s="734"/>
      <c r="AA736" s="734"/>
      <c r="AB736" s="740"/>
      <c r="AC736" s="741"/>
    </row>
    <row r="737">
      <c r="A737" s="733"/>
      <c r="B737" s="734"/>
      <c r="C737" s="735"/>
      <c r="D737" s="735"/>
      <c r="E737" s="735"/>
      <c r="F737" s="736"/>
      <c r="G737" s="737"/>
      <c r="H737" s="738"/>
      <c r="I737" s="739"/>
      <c r="J737" s="733"/>
      <c r="K737" s="733"/>
      <c r="L737" s="733"/>
      <c r="M737" s="734"/>
      <c r="N737" s="734"/>
      <c r="O737" s="734"/>
      <c r="P737" s="734"/>
      <c r="Q737" s="734"/>
      <c r="R737" s="734"/>
      <c r="S737" s="734"/>
      <c r="T737" s="734"/>
      <c r="U737" s="734"/>
      <c r="V737" s="734"/>
      <c r="W737" s="734"/>
      <c r="X737" s="734"/>
      <c r="Y737" s="734"/>
      <c r="Z737" s="734"/>
      <c r="AA737" s="734"/>
      <c r="AB737" s="740"/>
      <c r="AC737" s="741"/>
    </row>
    <row r="738">
      <c r="A738" s="733"/>
      <c r="B738" s="734"/>
      <c r="C738" s="735"/>
      <c r="D738" s="735"/>
      <c r="E738" s="735"/>
      <c r="F738" s="736"/>
      <c r="G738" s="737"/>
      <c r="H738" s="738"/>
      <c r="I738" s="739"/>
      <c r="J738" s="733"/>
      <c r="K738" s="733"/>
      <c r="L738" s="733"/>
      <c r="M738" s="734"/>
      <c r="N738" s="734"/>
      <c r="O738" s="734"/>
      <c r="P738" s="734"/>
      <c r="Q738" s="734"/>
      <c r="R738" s="734"/>
      <c r="S738" s="734"/>
      <c r="T738" s="734"/>
      <c r="U738" s="734"/>
      <c r="V738" s="734"/>
      <c r="W738" s="734"/>
      <c r="X738" s="734"/>
      <c r="Y738" s="734"/>
      <c r="Z738" s="734"/>
      <c r="AA738" s="734"/>
      <c r="AB738" s="740"/>
      <c r="AC738" s="741"/>
    </row>
    <row r="739">
      <c r="A739" s="733"/>
      <c r="B739" s="734"/>
      <c r="C739" s="735"/>
      <c r="D739" s="735"/>
      <c r="E739" s="735"/>
      <c r="F739" s="736"/>
      <c r="G739" s="737"/>
      <c r="H739" s="738"/>
      <c r="I739" s="739"/>
      <c r="J739" s="733"/>
      <c r="K739" s="733"/>
      <c r="L739" s="733"/>
      <c r="M739" s="734"/>
      <c r="N739" s="734"/>
      <c r="O739" s="734"/>
      <c r="P739" s="734"/>
      <c r="Q739" s="734"/>
      <c r="R739" s="734"/>
      <c r="S739" s="734"/>
      <c r="T739" s="734"/>
      <c r="U739" s="734"/>
      <c r="V739" s="734"/>
      <c r="W739" s="734"/>
      <c r="X739" s="734"/>
      <c r="Y739" s="734"/>
      <c r="Z739" s="734"/>
      <c r="AA739" s="734"/>
      <c r="AB739" s="740"/>
      <c r="AC739" s="741"/>
    </row>
    <row r="740">
      <c r="A740" s="733"/>
      <c r="B740" s="734"/>
      <c r="C740" s="735"/>
      <c r="D740" s="735"/>
      <c r="E740" s="735"/>
      <c r="F740" s="736"/>
      <c r="G740" s="737"/>
      <c r="H740" s="738"/>
      <c r="I740" s="739"/>
      <c r="J740" s="733"/>
      <c r="K740" s="733"/>
      <c r="L740" s="733"/>
      <c r="M740" s="734"/>
      <c r="N740" s="734"/>
      <c r="O740" s="734"/>
      <c r="P740" s="734"/>
      <c r="Q740" s="734"/>
      <c r="R740" s="734"/>
      <c r="S740" s="734"/>
      <c r="T740" s="734"/>
      <c r="U740" s="734"/>
      <c r="V740" s="734"/>
      <c r="W740" s="734"/>
      <c r="X740" s="734"/>
      <c r="Y740" s="734"/>
      <c r="Z740" s="734"/>
      <c r="AA740" s="734"/>
      <c r="AB740" s="740"/>
      <c r="AC740" s="741"/>
    </row>
    <row r="741">
      <c r="A741" s="733"/>
      <c r="B741" s="734"/>
      <c r="C741" s="735"/>
      <c r="D741" s="735"/>
      <c r="E741" s="735"/>
      <c r="F741" s="736"/>
      <c r="G741" s="737"/>
      <c r="H741" s="738"/>
      <c r="I741" s="739"/>
      <c r="J741" s="733"/>
      <c r="K741" s="733"/>
      <c r="L741" s="733"/>
      <c r="M741" s="734"/>
      <c r="N741" s="734"/>
      <c r="O741" s="734"/>
      <c r="P741" s="734"/>
      <c r="Q741" s="734"/>
      <c r="R741" s="734"/>
      <c r="S741" s="734"/>
      <c r="T741" s="734"/>
      <c r="U741" s="734"/>
      <c r="V741" s="734"/>
      <c r="W741" s="734"/>
      <c r="X741" s="734"/>
      <c r="Y741" s="734"/>
      <c r="Z741" s="734"/>
      <c r="AA741" s="734"/>
      <c r="AB741" s="740"/>
      <c r="AC741" s="741"/>
    </row>
    <row r="742">
      <c r="A742" s="733"/>
      <c r="B742" s="734"/>
      <c r="C742" s="735"/>
      <c r="D742" s="735"/>
      <c r="E742" s="735"/>
      <c r="F742" s="736"/>
      <c r="G742" s="737"/>
      <c r="H742" s="738"/>
      <c r="I742" s="739"/>
      <c r="J742" s="733"/>
      <c r="K742" s="733"/>
      <c r="L742" s="733"/>
      <c r="M742" s="734"/>
      <c r="N742" s="734"/>
      <c r="O742" s="734"/>
      <c r="P742" s="734"/>
      <c r="Q742" s="734"/>
      <c r="R742" s="734"/>
      <c r="S742" s="734"/>
      <c r="T742" s="734"/>
      <c r="U742" s="734"/>
      <c r="V742" s="734"/>
      <c r="W742" s="734"/>
      <c r="X742" s="734"/>
      <c r="Y742" s="734"/>
      <c r="Z742" s="734"/>
      <c r="AA742" s="734"/>
      <c r="AB742" s="740"/>
      <c r="AC742" s="741"/>
    </row>
    <row r="743">
      <c r="A743" s="733"/>
      <c r="B743" s="734"/>
      <c r="C743" s="735"/>
      <c r="D743" s="735"/>
      <c r="E743" s="735"/>
      <c r="F743" s="736"/>
      <c r="G743" s="737"/>
      <c r="H743" s="738"/>
      <c r="I743" s="739"/>
      <c r="J743" s="733"/>
      <c r="K743" s="733"/>
      <c r="L743" s="733"/>
      <c r="M743" s="734"/>
      <c r="N743" s="734"/>
      <c r="O743" s="734"/>
      <c r="P743" s="734"/>
      <c r="Q743" s="734"/>
      <c r="R743" s="734"/>
      <c r="S743" s="734"/>
      <c r="T743" s="734"/>
      <c r="U743" s="734"/>
      <c r="V743" s="734"/>
      <c r="W743" s="734"/>
      <c r="X743" s="734"/>
      <c r="Y743" s="734"/>
      <c r="Z743" s="734"/>
      <c r="AA743" s="734"/>
      <c r="AB743" s="740"/>
      <c r="AC743" s="741"/>
    </row>
    <row r="744">
      <c r="A744" s="733"/>
      <c r="B744" s="734"/>
      <c r="C744" s="735"/>
      <c r="D744" s="735"/>
      <c r="E744" s="735"/>
      <c r="F744" s="736"/>
      <c r="G744" s="737"/>
      <c r="H744" s="738"/>
      <c r="I744" s="739"/>
      <c r="J744" s="733"/>
      <c r="K744" s="733"/>
      <c r="L744" s="733"/>
      <c r="M744" s="734"/>
      <c r="N744" s="734"/>
      <c r="O744" s="734"/>
      <c r="P744" s="734"/>
      <c r="Q744" s="734"/>
      <c r="R744" s="734"/>
      <c r="S744" s="734"/>
      <c r="T744" s="734"/>
      <c r="U744" s="734"/>
      <c r="V744" s="734"/>
      <c r="W744" s="734"/>
      <c r="X744" s="734"/>
      <c r="Y744" s="734"/>
      <c r="Z744" s="734"/>
      <c r="AA744" s="734"/>
      <c r="AB744" s="740"/>
      <c r="AC744" s="741"/>
    </row>
    <row r="745">
      <c r="A745" s="733"/>
      <c r="B745" s="734"/>
      <c r="C745" s="735"/>
      <c r="D745" s="735"/>
      <c r="E745" s="735"/>
      <c r="F745" s="736"/>
      <c r="G745" s="737"/>
      <c r="H745" s="738"/>
      <c r="I745" s="739"/>
      <c r="J745" s="733"/>
      <c r="K745" s="733"/>
      <c r="L745" s="733"/>
      <c r="M745" s="734"/>
      <c r="N745" s="734"/>
      <c r="O745" s="734"/>
      <c r="P745" s="734"/>
      <c r="Q745" s="734"/>
      <c r="R745" s="734"/>
      <c r="S745" s="734"/>
      <c r="T745" s="734"/>
      <c r="U745" s="734"/>
      <c r="V745" s="734"/>
      <c r="W745" s="734"/>
      <c r="X745" s="734"/>
      <c r="Y745" s="734"/>
      <c r="Z745" s="734"/>
      <c r="AA745" s="734"/>
      <c r="AB745" s="740"/>
      <c r="AC745" s="741"/>
    </row>
    <row r="746">
      <c r="A746" s="733"/>
      <c r="B746" s="734"/>
      <c r="C746" s="735"/>
      <c r="D746" s="735"/>
      <c r="E746" s="735"/>
      <c r="F746" s="736"/>
      <c r="G746" s="737"/>
      <c r="H746" s="738"/>
      <c r="I746" s="739"/>
      <c r="J746" s="733"/>
      <c r="K746" s="733"/>
      <c r="L746" s="733"/>
      <c r="M746" s="734"/>
      <c r="N746" s="734"/>
      <c r="O746" s="734"/>
      <c r="P746" s="734"/>
      <c r="Q746" s="734"/>
      <c r="R746" s="734"/>
      <c r="S746" s="734"/>
      <c r="T746" s="734"/>
      <c r="U746" s="734"/>
      <c r="V746" s="734"/>
      <c r="W746" s="734"/>
      <c r="X746" s="734"/>
      <c r="Y746" s="734"/>
      <c r="Z746" s="734"/>
      <c r="AA746" s="734"/>
      <c r="AB746" s="740"/>
      <c r="AC746" s="741"/>
    </row>
    <row r="747">
      <c r="A747" s="733"/>
      <c r="B747" s="734"/>
      <c r="C747" s="735"/>
      <c r="D747" s="735"/>
      <c r="E747" s="735"/>
      <c r="F747" s="736"/>
      <c r="G747" s="737"/>
      <c r="H747" s="738"/>
      <c r="I747" s="739"/>
      <c r="J747" s="733"/>
      <c r="K747" s="733"/>
      <c r="L747" s="733"/>
      <c r="M747" s="734"/>
      <c r="N747" s="734"/>
      <c r="O747" s="734"/>
      <c r="P747" s="734"/>
      <c r="Q747" s="734"/>
      <c r="R747" s="734"/>
      <c r="S747" s="734"/>
      <c r="T747" s="734"/>
      <c r="U747" s="734"/>
      <c r="V747" s="734"/>
      <c r="W747" s="734"/>
      <c r="X747" s="734"/>
      <c r="Y747" s="734"/>
      <c r="Z747" s="734"/>
      <c r="AA747" s="734"/>
      <c r="AB747" s="740"/>
      <c r="AC747" s="741"/>
    </row>
    <row r="748">
      <c r="A748" s="733"/>
      <c r="B748" s="734"/>
      <c r="C748" s="735"/>
      <c r="D748" s="735"/>
      <c r="E748" s="735"/>
      <c r="F748" s="736"/>
      <c r="G748" s="737"/>
      <c r="H748" s="738"/>
      <c r="I748" s="739"/>
      <c r="J748" s="733"/>
      <c r="K748" s="733"/>
      <c r="L748" s="733"/>
      <c r="M748" s="734"/>
      <c r="N748" s="734"/>
      <c r="O748" s="734"/>
      <c r="P748" s="734"/>
      <c r="Q748" s="734"/>
      <c r="R748" s="734"/>
      <c r="S748" s="734"/>
      <c r="T748" s="734"/>
      <c r="U748" s="734"/>
      <c r="V748" s="734"/>
      <c r="W748" s="734"/>
      <c r="X748" s="734"/>
      <c r="Y748" s="734"/>
      <c r="Z748" s="734"/>
      <c r="AA748" s="734"/>
      <c r="AB748" s="740"/>
      <c r="AC748" s="741"/>
    </row>
    <row r="749">
      <c r="A749" s="733"/>
      <c r="B749" s="734"/>
      <c r="C749" s="735"/>
      <c r="D749" s="735"/>
      <c r="E749" s="735"/>
      <c r="F749" s="736"/>
      <c r="G749" s="737"/>
      <c r="H749" s="738"/>
      <c r="I749" s="739"/>
      <c r="J749" s="733"/>
      <c r="K749" s="733"/>
      <c r="L749" s="733"/>
      <c r="M749" s="734"/>
      <c r="N749" s="734"/>
      <c r="O749" s="734"/>
      <c r="P749" s="734"/>
      <c r="Q749" s="734"/>
      <c r="R749" s="734"/>
      <c r="S749" s="734"/>
      <c r="T749" s="734"/>
      <c r="U749" s="734"/>
      <c r="V749" s="734"/>
      <c r="W749" s="734"/>
      <c r="X749" s="734"/>
      <c r="Y749" s="734"/>
      <c r="Z749" s="734"/>
      <c r="AA749" s="734"/>
      <c r="AB749" s="740"/>
      <c r="AC749" s="741"/>
    </row>
    <row r="750">
      <c r="A750" s="733"/>
      <c r="B750" s="734"/>
      <c r="C750" s="735"/>
      <c r="D750" s="735"/>
      <c r="E750" s="735"/>
      <c r="F750" s="736"/>
      <c r="G750" s="737"/>
      <c r="H750" s="738"/>
      <c r="I750" s="739"/>
      <c r="J750" s="733"/>
      <c r="K750" s="733"/>
      <c r="L750" s="733"/>
      <c r="M750" s="734"/>
      <c r="N750" s="734"/>
      <c r="O750" s="734"/>
      <c r="P750" s="734"/>
      <c r="Q750" s="734"/>
      <c r="R750" s="734"/>
      <c r="S750" s="734"/>
      <c r="T750" s="734"/>
      <c r="U750" s="734"/>
      <c r="V750" s="734"/>
      <c r="W750" s="734"/>
      <c r="X750" s="734"/>
      <c r="Y750" s="734"/>
      <c r="Z750" s="734"/>
      <c r="AA750" s="734"/>
      <c r="AB750" s="740"/>
      <c r="AC750" s="741"/>
    </row>
    <row r="751">
      <c r="A751" s="733"/>
      <c r="B751" s="734"/>
      <c r="C751" s="735"/>
      <c r="D751" s="735"/>
      <c r="E751" s="735"/>
      <c r="F751" s="736"/>
      <c r="G751" s="737"/>
      <c r="H751" s="738"/>
      <c r="I751" s="739"/>
      <c r="J751" s="733"/>
      <c r="K751" s="733"/>
      <c r="L751" s="733"/>
      <c r="M751" s="734"/>
      <c r="N751" s="734"/>
      <c r="O751" s="734"/>
      <c r="P751" s="734"/>
      <c r="Q751" s="734"/>
      <c r="R751" s="734"/>
      <c r="S751" s="734"/>
      <c r="T751" s="734"/>
      <c r="U751" s="734"/>
      <c r="V751" s="734"/>
      <c r="W751" s="734"/>
      <c r="X751" s="734"/>
      <c r="Y751" s="734"/>
      <c r="Z751" s="734"/>
      <c r="AA751" s="734"/>
      <c r="AB751" s="740"/>
      <c r="AC751" s="741"/>
    </row>
    <row r="752">
      <c r="A752" s="733"/>
      <c r="B752" s="734"/>
      <c r="C752" s="735"/>
      <c r="D752" s="735"/>
      <c r="E752" s="735"/>
      <c r="F752" s="736"/>
      <c r="G752" s="737"/>
      <c r="H752" s="738"/>
      <c r="I752" s="739"/>
      <c r="J752" s="733"/>
      <c r="K752" s="733"/>
      <c r="L752" s="733"/>
      <c r="M752" s="734"/>
      <c r="N752" s="734"/>
      <c r="O752" s="734"/>
      <c r="P752" s="734"/>
      <c r="Q752" s="734"/>
      <c r="R752" s="734"/>
      <c r="S752" s="734"/>
      <c r="T752" s="734"/>
      <c r="U752" s="734"/>
      <c r="V752" s="734"/>
      <c r="W752" s="734"/>
      <c r="X752" s="734"/>
      <c r="Y752" s="734"/>
      <c r="Z752" s="734"/>
      <c r="AA752" s="734"/>
      <c r="AB752" s="740"/>
      <c r="AC752" s="741"/>
    </row>
    <row r="753">
      <c r="A753" s="733"/>
      <c r="B753" s="734"/>
      <c r="C753" s="735"/>
      <c r="D753" s="735"/>
      <c r="E753" s="735"/>
      <c r="F753" s="736"/>
      <c r="G753" s="737"/>
      <c r="H753" s="738"/>
      <c r="I753" s="739"/>
      <c r="J753" s="733"/>
      <c r="K753" s="733"/>
      <c r="L753" s="733"/>
      <c r="M753" s="734"/>
      <c r="N753" s="734"/>
      <c r="O753" s="734"/>
      <c r="P753" s="734"/>
      <c r="Q753" s="734"/>
      <c r="R753" s="734"/>
      <c r="S753" s="734"/>
      <c r="T753" s="734"/>
      <c r="U753" s="734"/>
      <c r="V753" s="734"/>
      <c r="W753" s="734"/>
      <c r="X753" s="734"/>
      <c r="Y753" s="734"/>
      <c r="Z753" s="734"/>
      <c r="AA753" s="734"/>
      <c r="AB753" s="740"/>
      <c r="AC753" s="741"/>
    </row>
    <row r="754">
      <c r="A754" s="733"/>
      <c r="B754" s="734"/>
      <c r="C754" s="735"/>
      <c r="D754" s="735"/>
      <c r="E754" s="735"/>
      <c r="F754" s="736"/>
      <c r="G754" s="737"/>
      <c r="H754" s="738"/>
      <c r="I754" s="739"/>
      <c r="J754" s="733"/>
      <c r="K754" s="733"/>
      <c r="L754" s="733"/>
      <c r="M754" s="734"/>
      <c r="N754" s="734"/>
      <c r="O754" s="734"/>
      <c r="P754" s="734"/>
      <c r="Q754" s="734"/>
      <c r="R754" s="734"/>
      <c r="S754" s="734"/>
      <c r="T754" s="734"/>
      <c r="U754" s="734"/>
      <c r="V754" s="734"/>
      <c r="W754" s="734"/>
      <c r="X754" s="734"/>
      <c r="Y754" s="734"/>
      <c r="Z754" s="734"/>
      <c r="AA754" s="734"/>
      <c r="AB754" s="740"/>
      <c r="AC754" s="741"/>
    </row>
    <row r="755">
      <c r="A755" s="733"/>
      <c r="B755" s="734"/>
      <c r="C755" s="735"/>
      <c r="D755" s="735"/>
      <c r="E755" s="735"/>
      <c r="F755" s="736"/>
      <c r="G755" s="737"/>
      <c r="H755" s="738"/>
      <c r="I755" s="739"/>
      <c r="J755" s="733"/>
      <c r="K755" s="733"/>
      <c r="L755" s="733"/>
      <c r="M755" s="734"/>
      <c r="N755" s="734"/>
      <c r="O755" s="734"/>
      <c r="P755" s="734"/>
      <c r="Q755" s="734"/>
      <c r="R755" s="734"/>
      <c r="S755" s="734"/>
      <c r="T755" s="734"/>
      <c r="U755" s="734"/>
      <c r="V755" s="734"/>
      <c r="W755" s="734"/>
      <c r="X755" s="734"/>
      <c r="Y755" s="734"/>
      <c r="Z755" s="734"/>
      <c r="AA755" s="734"/>
      <c r="AB755" s="740"/>
      <c r="AC755" s="741"/>
    </row>
    <row r="756">
      <c r="A756" s="733"/>
      <c r="B756" s="734"/>
      <c r="C756" s="735"/>
      <c r="D756" s="735"/>
      <c r="E756" s="735"/>
      <c r="F756" s="736"/>
      <c r="G756" s="737"/>
      <c r="H756" s="738"/>
      <c r="I756" s="739"/>
      <c r="J756" s="733"/>
      <c r="K756" s="733"/>
      <c r="L756" s="733"/>
      <c r="M756" s="734"/>
      <c r="N756" s="734"/>
      <c r="O756" s="734"/>
      <c r="P756" s="734"/>
      <c r="Q756" s="734"/>
      <c r="R756" s="734"/>
      <c r="S756" s="734"/>
      <c r="T756" s="734"/>
      <c r="U756" s="734"/>
      <c r="V756" s="734"/>
      <c r="W756" s="734"/>
      <c r="X756" s="734"/>
      <c r="Y756" s="734"/>
      <c r="Z756" s="734"/>
      <c r="AA756" s="734"/>
      <c r="AB756" s="740"/>
      <c r="AC756" s="741"/>
    </row>
    <row r="757">
      <c r="A757" s="733"/>
      <c r="B757" s="734"/>
      <c r="C757" s="735"/>
      <c r="D757" s="735"/>
      <c r="E757" s="735"/>
      <c r="F757" s="736"/>
      <c r="G757" s="737"/>
      <c r="H757" s="738"/>
      <c r="I757" s="739"/>
      <c r="J757" s="733"/>
      <c r="K757" s="733"/>
      <c r="L757" s="733"/>
      <c r="M757" s="734"/>
      <c r="N757" s="734"/>
      <c r="O757" s="734"/>
      <c r="P757" s="734"/>
      <c r="Q757" s="734"/>
      <c r="R757" s="734"/>
      <c r="S757" s="734"/>
      <c r="T757" s="734"/>
      <c r="U757" s="734"/>
      <c r="V757" s="734"/>
      <c r="W757" s="734"/>
      <c r="X757" s="734"/>
      <c r="Y757" s="734"/>
      <c r="Z757" s="734"/>
      <c r="AA757" s="734"/>
      <c r="AB757" s="740"/>
      <c r="AC757" s="741"/>
    </row>
    <row r="758">
      <c r="A758" s="733"/>
      <c r="B758" s="734"/>
      <c r="C758" s="735"/>
      <c r="D758" s="735"/>
      <c r="E758" s="735"/>
      <c r="F758" s="736"/>
      <c r="G758" s="737"/>
      <c r="H758" s="738"/>
      <c r="I758" s="739"/>
      <c r="J758" s="733"/>
      <c r="K758" s="733"/>
      <c r="L758" s="733"/>
      <c r="M758" s="734"/>
      <c r="N758" s="734"/>
      <c r="O758" s="734"/>
      <c r="P758" s="734"/>
      <c r="Q758" s="734"/>
      <c r="R758" s="734"/>
      <c r="S758" s="734"/>
      <c r="T758" s="734"/>
      <c r="U758" s="734"/>
      <c r="V758" s="734"/>
      <c r="W758" s="734"/>
      <c r="X758" s="734"/>
      <c r="Y758" s="734"/>
      <c r="Z758" s="734"/>
      <c r="AA758" s="734"/>
      <c r="AB758" s="740"/>
      <c r="AC758" s="741"/>
    </row>
    <row r="759">
      <c r="A759" s="733"/>
      <c r="B759" s="734"/>
      <c r="C759" s="735"/>
      <c r="D759" s="735"/>
      <c r="E759" s="735"/>
      <c r="F759" s="736"/>
      <c r="G759" s="737"/>
      <c r="H759" s="738"/>
      <c r="I759" s="739"/>
      <c r="J759" s="733"/>
      <c r="K759" s="733"/>
      <c r="L759" s="733"/>
      <c r="M759" s="734"/>
      <c r="N759" s="734"/>
      <c r="O759" s="734"/>
      <c r="P759" s="734"/>
      <c r="Q759" s="734"/>
      <c r="R759" s="734"/>
      <c r="S759" s="734"/>
      <c r="T759" s="734"/>
      <c r="U759" s="734"/>
      <c r="V759" s="734"/>
      <c r="W759" s="734"/>
      <c r="X759" s="734"/>
      <c r="Y759" s="734"/>
      <c r="Z759" s="734"/>
      <c r="AA759" s="734"/>
      <c r="AB759" s="740"/>
      <c r="AC759" s="741"/>
    </row>
    <row r="760">
      <c r="A760" s="733"/>
      <c r="B760" s="734"/>
      <c r="C760" s="735"/>
      <c r="D760" s="735"/>
      <c r="E760" s="735"/>
      <c r="F760" s="736"/>
      <c r="G760" s="737"/>
      <c r="H760" s="738"/>
      <c r="I760" s="739"/>
      <c r="J760" s="733"/>
      <c r="K760" s="733"/>
      <c r="L760" s="733"/>
      <c r="M760" s="734"/>
      <c r="N760" s="734"/>
      <c r="O760" s="734"/>
      <c r="P760" s="734"/>
      <c r="Q760" s="734"/>
      <c r="R760" s="734"/>
      <c r="S760" s="734"/>
      <c r="T760" s="734"/>
      <c r="U760" s="734"/>
      <c r="V760" s="734"/>
      <c r="W760" s="734"/>
      <c r="X760" s="734"/>
      <c r="Y760" s="734"/>
      <c r="Z760" s="734"/>
      <c r="AA760" s="734"/>
      <c r="AB760" s="740"/>
      <c r="AC760" s="741"/>
    </row>
    <row r="761">
      <c r="A761" s="733"/>
      <c r="B761" s="734"/>
      <c r="C761" s="735"/>
      <c r="D761" s="735"/>
      <c r="E761" s="735"/>
      <c r="F761" s="736"/>
      <c r="G761" s="737"/>
      <c r="H761" s="738"/>
      <c r="I761" s="739"/>
      <c r="J761" s="733"/>
      <c r="K761" s="733"/>
      <c r="L761" s="733"/>
      <c r="M761" s="734"/>
      <c r="N761" s="734"/>
      <c r="O761" s="734"/>
      <c r="P761" s="734"/>
      <c r="Q761" s="734"/>
      <c r="R761" s="734"/>
      <c r="S761" s="734"/>
      <c r="T761" s="734"/>
      <c r="U761" s="734"/>
      <c r="V761" s="734"/>
      <c r="W761" s="734"/>
      <c r="X761" s="734"/>
      <c r="Y761" s="734"/>
      <c r="Z761" s="734"/>
      <c r="AA761" s="734"/>
      <c r="AB761" s="740"/>
      <c r="AC761" s="741"/>
    </row>
    <row r="762">
      <c r="A762" s="733"/>
      <c r="B762" s="734"/>
      <c r="C762" s="735"/>
      <c r="D762" s="735"/>
      <c r="E762" s="735"/>
      <c r="F762" s="736"/>
      <c r="G762" s="737"/>
      <c r="H762" s="738"/>
      <c r="I762" s="739"/>
      <c r="J762" s="733"/>
      <c r="K762" s="733"/>
      <c r="L762" s="733"/>
      <c r="M762" s="734"/>
      <c r="N762" s="734"/>
      <c r="O762" s="734"/>
      <c r="P762" s="734"/>
      <c r="Q762" s="734"/>
      <c r="R762" s="734"/>
      <c r="S762" s="734"/>
      <c r="T762" s="734"/>
      <c r="U762" s="734"/>
      <c r="V762" s="734"/>
      <c r="W762" s="734"/>
      <c r="X762" s="734"/>
      <c r="Y762" s="734"/>
      <c r="Z762" s="734"/>
      <c r="AA762" s="734"/>
      <c r="AB762" s="740"/>
      <c r="AC762" s="741"/>
    </row>
    <row r="763">
      <c r="A763" s="733"/>
      <c r="B763" s="734"/>
      <c r="C763" s="735"/>
      <c r="D763" s="735"/>
      <c r="E763" s="735"/>
      <c r="F763" s="736"/>
      <c r="G763" s="737"/>
      <c r="H763" s="738"/>
      <c r="I763" s="739"/>
      <c r="J763" s="733"/>
      <c r="K763" s="733"/>
      <c r="L763" s="733"/>
      <c r="M763" s="734"/>
      <c r="N763" s="734"/>
      <c r="O763" s="734"/>
      <c r="P763" s="734"/>
      <c r="Q763" s="734"/>
      <c r="R763" s="734"/>
      <c r="S763" s="734"/>
      <c r="T763" s="734"/>
      <c r="U763" s="734"/>
      <c r="V763" s="734"/>
      <c r="W763" s="734"/>
      <c r="X763" s="734"/>
      <c r="Y763" s="734"/>
      <c r="Z763" s="734"/>
      <c r="AA763" s="734"/>
      <c r="AB763" s="740"/>
      <c r="AC763" s="741"/>
    </row>
    <row r="764">
      <c r="A764" s="733"/>
      <c r="B764" s="734"/>
      <c r="C764" s="735"/>
      <c r="D764" s="735"/>
      <c r="E764" s="735"/>
      <c r="F764" s="736"/>
      <c r="G764" s="737"/>
      <c r="H764" s="738"/>
      <c r="I764" s="739"/>
      <c r="J764" s="733"/>
      <c r="K764" s="733"/>
      <c r="L764" s="733"/>
      <c r="M764" s="734"/>
      <c r="N764" s="734"/>
      <c r="O764" s="734"/>
      <c r="P764" s="734"/>
      <c r="Q764" s="734"/>
      <c r="R764" s="734"/>
      <c r="S764" s="734"/>
      <c r="T764" s="734"/>
      <c r="U764" s="734"/>
      <c r="V764" s="734"/>
      <c r="W764" s="734"/>
      <c r="X764" s="734"/>
      <c r="Y764" s="734"/>
      <c r="Z764" s="734"/>
      <c r="AA764" s="734"/>
      <c r="AB764" s="740"/>
      <c r="AC764" s="741"/>
    </row>
    <row r="765">
      <c r="A765" s="733"/>
      <c r="B765" s="734"/>
      <c r="C765" s="735"/>
      <c r="D765" s="735"/>
      <c r="E765" s="735"/>
      <c r="F765" s="736"/>
      <c r="G765" s="737"/>
      <c r="H765" s="738"/>
      <c r="I765" s="739"/>
      <c r="J765" s="733"/>
      <c r="K765" s="733"/>
      <c r="L765" s="733"/>
      <c r="M765" s="734"/>
      <c r="N765" s="734"/>
      <c r="O765" s="734"/>
      <c r="P765" s="734"/>
      <c r="Q765" s="734"/>
      <c r="R765" s="734"/>
      <c r="S765" s="734"/>
      <c r="T765" s="734"/>
      <c r="U765" s="734"/>
      <c r="V765" s="734"/>
      <c r="W765" s="734"/>
      <c r="X765" s="734"/>
      <c r="Y765" s="734"/>
      <c r="Z765" s="734"/>
      <c r="AA765" s="734"/>
      <c r="AB765" s="740"/>
      <c r="AC765" s="741"/>
    </row>
    <row r="766">
      <c r="A766" s="733"/>
      <c r="B766" s="734"/>
      <c r="C766" s="735"/>
      <c r="D766" s="735"/>
      <c r="E766" s="735"/>
      <c r="F766" s="736"/>
      <c r="G766" s="737"/>
      <c r="H766" s="738"/>
      <c r="I766" s="739"/>
      <c r="J766" s="733"/>
      <c r="K766" s="733"/>
      <c r="L766" s="733"/>
      <c r="M766" s="734"/>
      <c r="N766" s="734"/>
      <c r="O766" s="734"/>
      <c r="P766" s="734"/>
      <c r="Q766" s="734"/>
      <c r="R766" s="734"/>
      <c r="S766" s="734"/>
      <c r="T766" s="734"/>
      <c r="U766" s="734"/>
      <c r="V766" s="734"/>
      <c r="W766" s="734"/>
      <c r="X766" s="734"/>
      <c r="Y766" s="734"/>
      <c r="Z766" s="734"/>
      <c r="AA766" s="734"/>
      <c r="AB766" s="740"/>
      <c r="AC766" s="741"/>
    </row>
    <row r="767">
      <c r="A767" s="733"/>
      <c r="B767" s="734"/>
      <c r="C767" s="735"/>
      <c r="D767" s="735"/>
      <c r="E767" s="735"/>
      <c r="F767" s="736"/>
      <c r="G767" s="737"/>
      <c r="H767" s="738"/>
      <c r="I767" s="739"/>
      <c r="J767" s="733"/>
      <c r="K767" s="733"/>
      <c r="L767" s="733"/>
      <c r="M767" s="734"/>
      <c r="N767" s="734"/>
      <c r="O767" s="734"/>
      <c r="P767" s="734"/>
      <c r="Q767" s="734"/>
      <c r="R767" s="734"/>
      <c r="S767" s="734"/>
      <c r="T767" s="734"/>
      <c r="U767" s="734"/>
      <c r="V767" s="734"/>
      <c r="W767" s="734"/>
      <c r="X767" s="734"/>
      <c r="Y767" s="734"/>
      <c r="Z767" s="734"/>
      <c r="AA767" s="734"/>
      <c r="AB767" s="740"/>
      <c r="AC767" s="741"/>
    </row>
    <row r="768">
      <c r="A768" s="733"/>
      <c r="B768" s="734"/>
      <c r="C768" s="735"/>
      <c r="D768" s="735"/>
      <c r="E768" s="735"/>
      <c r="F768" s="736"/>
      <c r="G768" s="737"/>
      <c r="H768" s="738"/>
      <c r="I768" s="739"/>
      <c r="J768" s="733"/>
      <c r="K768" s="733"/>
      <c r="L768" s="733"/>
      <c r="M768" s="734"/>
      <c r="N768" s="734"/>
      <c r="O768" s="734"/>
      <c r="P768" s="734"/>
      <c r="Q768" s="734"/>
      <c r="R768" s="734"/>
      <c r="S768" s="734"/>
      <c r="T768" s="734"/>
      <c r="U768" s="734"/>
      <c r="V768" s="734"/>
      <c r="W768" s="734"/>
      <c r="X768" s="734"/>
      <c r="Y768" s="734"/>
      <c r="Z768" s="734"/>
      <c r="AA768" s="734"/>
      <c r="AB768" s="740"/>
      <c r="AC768" s="741"/>
    </row>
    <row r="769">
      <c r="A769" s="733"/>
      <c r="B769" s="734"/>
      <c r="C769" s="735"/>
      <c r="D769" s="735"/>
      <c r="E769" s="735"/>
      <c r="F769" s="736"/>
      <c r="G769" s="737"/>
      <c r="H769" s="738"/>
      <c r="I769" s="739"/>
      <c r="J769" s="733"/>
      <c r="K769" s="733"/>
      <c r="L769" s="733"/>
      <c r="M769" s="734"/>
      <c r="N769" s="734"/>
      <c r="O769" s="734"/>
      <c r="P769" s="734"/>
      <c r="Q769" s="734"/>
      <c r="R769" s="734"/>
      <c r="S769" s="734"/>
      <c r="T769" s="734"/>
      <c r="U769" s="734"/>
      <c r="V769" s="734"/>
      <c r="W769" s="734"/>
      <c r="X769" s="734"/>
      <c r="Y769" s="734"/>
      <c r="Z769" s="734"/>
      <c r="AA769" s="734"/>
      <c r="AB769" s="740"/>
      <c r="AC769" s="741"/>
    </row>
    <row r="770">
      <c r="A770" s="733"/>
      <c r="B770" s="734"/>
      <c r="C770" s="735"/>
      <c r="D770" s="735"/>
      <c r="E770" s="735"/>
      <c r="F770" s="736"/>
      <c r="G770" s="737"/>
      <c r="H770" s="738"/>
      <c r="I770" s="739"/>
      <c r="J770" s="733"/>
      <c r="K770" s="733"/>
      <c r="L770" s="733"/>
      <c r="M770" s="734"/>
      <c r="N770" s="734"/>
      <c r="O770" s="734"/>
      <c r="P770" s="734"/>
      <c r="Q770" s="734"/>
      <c r="R770" s="734"/>
      <c r="S770" s="734"/>
      <c r="T770" s="734"/>
      <c r="U770" s="734"/>
      <c r="V770" s="734"/>
      <c r="W770" s="734"/>
      <c r="X770" s="734"/>
      <c r="Y770" s="734"/>
      <c r="Z770" s="734"/>
      <c r="AA770" s="734"/>
      <c r="AB770" s="740"/>
      <c r="AC770" s="741"/>
    </row>
    <row r="771">
      <c r="A771" s="733"/>
      <c r="B771" s="734"/>
      <c r="C771" s="735"/>
      <c r="D771" s="735"/>
      <c r="E771" s="735"/>
      <c r="F771" s="736"/>
      <c r="G771" s="737"/>
      <c r="H771" s="738"/>
      <c r="I771" s="739"/>
      <c r="J771" s="733"/>
      <c r="K771" s="733"/>
      <c r="L771" s="733"/>
      <c r="M771" s="734"/>
      <c r="N771" s="734"/>
      <c r="O771" s="734"/>
      <c r="P771" s="734"/>
      <c r="Q771" s="734"/>
      <c r="R771" s="734"/>
      <c r="S771" s="734"/>
      <c r="T771" s="734"/>
      <c r="U771" s="734"/>
      <c r="V771" s="734"/>
      <c r="W771" s="734"/>
      <c r="X771" s="734"/>
      <c r="Y771" s="734"/>
      <c r="Z771" s="734"/>
      <c r="AA771" s="734"/>
      <c r="AB771" s="740"/>
      <c r="AC771" s="741"/>
    </row>
    <row r="772">
      <c r="A772" s="733"/>
      <c r="B772" s="734"/>
      <c r="C772" s="735"/>
      <c r="D772" s="735"/>
      <c r="E772" s="735"/>
      <c r="F772" s="736"/>
      <c r="G772" s="737"/>
      <c r="H772" s="738"/>
      <c r="I772" s="739"/>
      <c r="J772" s="733"/>
      <c r="K772" s="733"/>
      <c r="L772" s="733"/>
      <c r="M772" s="734"/>
      <c r="N772" s="734"/>
      <c r="O772" s="734"/>
      <c r="P772" s="734"/>
      <c r="Q772" s="734"/>
      <c r="R772" s="734"/>
      <c r="S772" s="734"/>
      <c r="T772" s="734"/>
      <c r="U772" s="734"/>
      <c r="V772" s="734"/>
      <c r="W772" s="734"/>
      <c r="X772" s="734"/>
      <c r="Y772" s="734"/>
      <c r="Z772" s="734"/>
      <c r="AA772" s="734"/>
      <c r="AB772" s="740"/>
      <c r="AC772" s="741"/>
    </row>
    <row r="773">
      <c r="A773" s="733"/>
      <c r="B773" s="734"/>
      <c r="C773" s="735"/>
      <c r="D773" s="735"/>
      <c r="E773" s="735"/>
      <c r="F773" s="736"/>
      <c r="G773" s="737"/>
      <c r="H773" s="738"/>
      <c r="I773" s="739"/>
      <c r="J773" s="733"/>
      <c r="K773" s="733"/>
      <c r="L773" s="733"/>
      <c r="M773" s="734"/>
      <c r="N773" s="734"/>
      <c r="O773" s="734"/>
      <c r="P773" s="734"/>
      <c r="Q773" s="734"/>
      <c r="R773" s="734"/>
      <c r="S773" s="734"/>
      <c r="T773" s="734"/>
      <c r="U773" s="734"/>
      <c r="V773" s="734"/>
      <c r="W773" s="734"/>
      <c r="X773" s="734"/>
      <c r="Y773" s="734"/>
      <c r="Z773" s="734"/>
      <c r="AA773" s="734"/>
      <c r="AB773" s="740"/>
      <c r="AC773" s="741"/>
    </row>
    <row r="774">
      <c r="A774" s="733"/>
      <c r="B774" s="734"/>
      <c r="C774" s="735"/>
      <c r="D774" s="735"/>
      <c r="E774" s="735"/>
      <c r="F774" s="736"/>
      <c r="G774" s="737"/>
      <c r="H774" s="738"/>
      <c r="I774" s="739"/>
      <c r="J774" s="733"/>
      <c r="K774" s="733"/>
      <c r="L774" s="733"/>
      <c r="M774" s="734"/>
      <c r="N774" s="734"/>
      <c r="O774" s="734"/>
      <c r="P774" s="734"/>
      <c r="Q774" s="734"/>
      <c r="R774" s="734"/>
      <c r="S774" s="734"/>
      <c r="T774" s="734"/>
      <c r="U774" s="734"/>
      <c r="V774" s="734"/>
      <c r="W774" s="734"/>
      <c r="X774" s="734"/>
      <c r="Y774" s="734"/>
      <c r="Z774" s="734"/>
      <c r="AA774" s="734"/>
      <c r="AB774" s="740"/>
      <c r="AC774" s="741"/>
    </row>
    <row r="775">
      <c r="A775" s="733"/>
      <c r="B775" s="734"/>
      <c r="C775" s="735"/>
      <c r="D775" s="735"/>
      <c r="E775" s="735"/>
      <c r="F775" s="736"/>
      <c r="G775" s="737"/>
      <c r="H775" s="738"/>
      <c r="I775" s="739"/>
      <c r="J775" s="733"/>
      <c r="K775" s="733"/>
      <c r="L775" s="733"/>
      <c r="M775" s="734"/>
      <c r="N775" s="734"/>
      <c r="O775" s="734"/>
      <c r="P775" s="734"/>
      <c r="Q775" s="734"/>
      <c r="R775" s="734"/>
      <c r="S775" s="734"/>
      <c r="T775" s="734"/>
      <c r="U775" s="734"/>
      <c r="V775" s="734"/>
      <c r="W775" s="734"/>
      <c r="X775" s="734"/>
      <c r="Y775" s="734"/>
      <c r="Z775" s="734"/>
      <c r="AA775" s="734"/>
      <c r="AB775" s="740"/>
      <c r="AC775" s="741"/>
    </row>
    <row r="776">
      <c r="A776" s="733"/>
      <c r="B776" s="734"/>
      <c r="C776" s="735"/>
      <c r="D776" s="735"/>
      <c r="E776" s="735"/>
      <c r="F776" s="736"/>
      <c r="G776" s="737"/>
      <c r="H776" s="738"/>
      <c r="I776" s="739"/>
      <c r="J776" s="733"/>
      <c r="K776" s="733"/>
      <c r="L776" s="733"/>
      <c r="M776" s="734"/>
      <c r="N776" s="734"/>
      <c r="O776" s="734"/>
      <c r="P776" s="734"/>
      <c r="Q776" s="734"/>
      <c r="R776" s="734"/>
      <c r="S776" s="734"/>
      <c r="T776" s="734"/>
      <c r="U776" s="734"/>
      <c r="V776" s="734"/>
      <c r="W776" s="734"/>
      <c r="X776" s="734"/>
      <c r="Y776" s="734"/>
      <c r="Z776" s="734"/>
      <c r="AA776" s="734"/>
      <c r="AB776" s="740"/>
      <c r="AC776" s="741"/>
    </row>
    <row r="777">
      <c r="A777" s="733"/>
      <c r="B777" s="734"/>
      <c r="C777" s="735"/>
      <c r="D777" s="735"/>
      <c r="E777" s="735"/>
      <c r="F777" s="736"/>
      <c r="G777" s="737"/>
      <c r="H777" s="738"/>
      <c r="I777" s="739"/>
      <c r="J777" s="733"/>
      <c r="K777" s="733"/>
      <c r="L777" s="733"/>
      <c r="M777" s="734"/>
      <c r="N777" s="734"/>
      <c r="O777" s="734"/>
      <c r="P777" s="734"/>
      <c r="Q777" s="734"/>
      <c r="R777" s="734"/>
      <c r="S777" s="734"/>
      <c r="T777" s="734"/>
      <c r="U777" s="734"/>
      <c r="V777" s="734"/>
      <c r="W777" s="734"/>
      <c r="X777" s="734"/>
      <c r="Y777" s="734"/>
      <c r="Z777" s="734"/>
      <c r="AA777" s="734"/>
      <c r="AB777" s="740"/>
      <c r="AC777" s="741"/>
    </row>
    <row r="778">
      <c r="A778" s="733"/>
      <c r="B778" s="734"/>
      <c r="C778" s="735"/>
      <c r="D778" s="735"/>
      <c r="E778" s="735"/>
      <c r="F778" s="736"/>
      <c r="G778" s="737"/>
      <c r="H778" s="738"/>
      <c r="I778" s="739"/>
      <c r="J778" s="733"/>
      <c r="K778" s="733"/>
      <c r="L778" s="733"/>
      <c r="M778" s="734"/>
      <c r="N778" s="734"/>
      <c r="O778" s="734"/>
      <c r="P778" s="734"/>
      <c r="Q778" s="734"/>
      <c r="R778" s="734"/>
      <c r="S778" s="734"/>
      <c r="T778" s="734"/>
      <c r="U778" s="734"/>
      <c r="V778" s="734"/>
      <c r="W778" s="734"/>
      <c r="X778" s="734"/>
      <c r="Y778" s="734"/>
      <c r="Z778" s="734"/>
      <c r="AA778" s="734"/>
      <c r="AB778" s="740"/>
      <c r="AC778" s="741"/>
    </row>
    <row r="779">
      <c r="A779" s="733"/>
      <c r="B779" s="734"/>
      <c r="C779" s="735"/>
      <c r="D779" s="735"/>
      <c r="E779" s="735"/>
      <c r="F779" s="736"/>
      <c r="G779" s="737"/>
      <c r="H779" s="738"/>
      <c r="I779" s="739"/>
      <c r="J779" s="733"/>
      <c r="K779" s="733"/>
      <c r="L779" s="733"/>
      <c r="M779" s="734"/>
      <c r="N779" s="734"/>
      <c r="O779" s="734"/>
      <c r="P779" s="734"/>
      <c r="Q779" s="734"/>
      <c r="R779" s="734"/>
      <c r="S779" s="734"/>
      <c r="T779" s="734"/>
      <c r="U779" s="734"/>
      <c r="V779" s="734"/>
      <c r="W779" s="734"/>
      <c r="X779" s="734"/>
      <c r="Y779" s="734"/>
      <c r="Z779" s="734"/>
      <c r="AA779" s="734"/>
      <c r="AB779" s="740"/>
      <c r="AC779" s="741"/>
    </row>
    <row r="780">
      <c r="A780" s="733"/>
      <c r="B780" s="734"/>
      <c r="C780" s="735"/>
      <c r="D780" s="735"/>
      <c r="E780" s="735"/>
      <c r="F780" s="736"/>
      <c r="G780" s="737"/>
      <c r="H780" s="738"/>
      <c r="I780" s="739"/>
      <c r="J780" s="733"/>
      <c r="K780" s="733"/>
      <c r="L780" s="733"/>
      <c r="M780" s="734"/>
      <c r="N780" s="734"/>
      <c r="O780" s="734"/>
      <c r="P780" s="734"/>
      <c r="Q780" s="734"/>
      <c r="R780" s="734"/>
      <c r="S780" s="734"/>
      <c r="T780" s="734"/>
      <c r="U780" s="734"/>
      <c r="V780" s="734"/>
      <c r="W780" s="734"/>
      <c r="X780" s="734"/>
      <c r="Y780" s="734"/>
      <c r="Z780" s="734"/>
      <c r="AA780" s="734"/>
      <c r="AB780" s="740"/>
      <c r="AC780" s="741"/>
    </row>
    <row r="781">
      <c r="A781" s="733"/>
      <c r="B781" s="734"/>
      <c r="C781" s="735"/>
      <c r="D781" s="735"/>
      <c r="E781" s="735"/>
      <c r="F781" s="736"/>
      <c r="G781" s="737"/>
      <c r="H781" s="738"/>
      <c r="I781" s="739"/>
      <c r="J781" s="733"/>
      <c r="K781" s="733"/>
      <c r="L781" s="733"/>
      <c r="M781" s="734"/>
      <c r="N781" s="734"/>
      <c r="O781" s="734"/>
      <c r="P781" s="734"/>
      <c r="Q781" s="734"/>
      <c r="R781" s="734"/>
      <c r="S781" s="734"/>
      <c r="T781" s="734"/>
      <c r="U781" s="734"/>
      <c r="V781" s="734"/>
      <c r="W781" s="734"/>
      <c r="X781" s="734"/>
      <c r="Y781" s="734"/>
      <c r="Z781" s="734"/>
      <c r="AA781" s="734"/>
      <c r="AB781" s="740"/>
      <c r="AC781" s="741"/>
    </row>
    <row r="782">
      <c r="A782" s="733"/>
      <c r="B782" s="734"/>
      <c r="C782" s="735"/>
      <c r="D782" s="735"/>
      <c r="E782" s="735"/>
      <c r="F782" s="736"/>
      <c r="G782" s="737"/>
      <c r="H782" s="738"/>
      <c r="I782" s="739"/>
      <c r="J782" s="733"/>
      <c r="K782" s="733"/>
      <c r="L782" s="733"/>
      <c r="M782" s="734"/>
      <c r="N782" s="734"/>
      <c r="O782" s="734"/>
      <c r="P782" s="734"/>
      <c r="Q782" s="734"/>
      <c r="R782" s="734"/>
      <c r="S782" s="734"/>
      <c r="T782" s="734"/>
      <c r="U782" s="734"/>
      <c r="V782" s="734"/>
      <c r="W782" s="734"/>
      <c r="X782" s="734"/>
      <c r="Y782" s="734"/>
      <c r="Z782" s="734"/>
      <c r="AA782" s="734"/>
      <c r="AB782" s="740"/>
      <c r="AC782" s="741"/>
    </row>
    <row r="783">
      <c r="A783" s="733"/>
      <c r="B783" s="734"/>
      <c r="C783" s="735"/>
      <c r="D783" s="735"/>
      <c r="E783" s="735"/>
      <c r="F783" s="736"/>
      <c r="G783" s="737"/>
      <c r="H783" s="738"/>
      <c r="I783" s="739"/>
      <c r="J783" s="733"/>
      <c r="K783" s="733"/>
      <c r="L783" s="733"/>
      <c r="M783" s="734"/>
      <c r="N783" s="734"/>
      <c r="O783" s="734"/>
      <c r="P783" s="734"/>
      <c r="Q783" s="734"/>
      <c r="R783" s="734"/>
      <c r="S783" s="734"/>
      <c r="T783" s="734"/>
      <c r="U783" s="734"/>
      <c r="V783" s="734"/>
      <c r="W783" s="734"/>
      <c r="X783" s="734"/>
      <c r="Y783" s="734"/>
      <c r="Z783" s="734"/>
      <c r="AA783" s="734"/>
      <c r="AB783" s="740"/>
      <c r="AC783" s="741"/>
    </row>
    <row r="784">
      <c r="A784" s="733"/>
      <c r="B784" s="734"/>
      <c r="C784" s="735"/>
      <c r="D784" s="735"/>
      <c r="E784" s="735"/>
      <c r="F784" s="736"/>
      <c r="G784" s="737"/>
      <c r="H784" s="738"/>
      <c r="I784" s="739"/>
      <c r="J784" s="733"/>
      <c r="K784" s="733"/>
      <c r="L784" s="733"/>
      <c r="M784" s="734"/>
      <c r="N784" s="734"/>
      <c r="O784" s="734"/>
      <c r="P784" s="734"/>
      <c r="Q784" s="734"/>
      <c r="R784" s="734"/>
      <c r="S784" s="734"/>
      <c r="T784" s="734"/>
      <c r="U784" s="734"/>
      <c r="V784" s="734"/>
      <c r="W784" s="734"/>
      <c r="X784" s="734"/>
      <c r="Y784" s="734"/>
      <c r="Z784" s="734"/>
      <c r="AA784" s="734"/>
      <c r="AB784" s="740"/>
      <c r="AC784" s="741"/>
    </row>
    <row r="785">
      <c r="A785" s="733"/>
      <c r="B785" s="734"/>
      <c r="C785" s="735"/>
      <c r="D785" s="735"/>
      <c r="E785" s="735"/>
      <c r="F785" s="736"/>
      <c r="G785" s="737"/>
      <c r="H785" s="738"/>
      <c r="I785" s="739"/>
      <c r="J785" s="733"/>
      <c r="K785" s="733"/>
      <c r="L785" s="733"/>
      <c r="M785" s="734"/>
      <c r="N785" s="734"/>
      <c r="O785" s="734"/>
      <c r="P785" s="734"/>
      <c r="Q785" s="734"/>
      <c r="R785" s="734"/>
      <c r="S785" s="734"/>
      <c r="T785" s="734"/>
      <c r="U785" s="734"/>
      <c r="V785" s="734"/>
      <c r="W785" s="734"/>
      <c r="X785" s="734"/>
      <c r="Y785" s="734"/>
      <c r="Z785" s="734"/>
      <c r="AA785" s="734"/>
      <c r="AB785" s="740"/>
      <c r="AC785" s="741"/>
    </row>
    <row r="786">
      <c r="A786" s="733"/>
      <c r="B786" s="734"/>
      <c r="C786" s="735"/>
      <c r="D786" s="735"/>
      <c r="E786" s="735"/>
      <c r="F786" s="736"/>
      <c r="G786" s="737"/>
      <c r="H786" s="738"/>
      <c r="I786" s="739"/>
      <c r="J786" s="733"/>
      <c r="K786" s="733"/>
      <c r="L786" s="733"/>
      <c r="M786" s="734"/>
      <c r="N786" s="734"/>
      <c r="O786" s="734"/>
      <c r="P786" s="734"/>
      <c r="Q786" s="734"/>
      <c r="R786" s="734"/>
      <c r="S786" s="734"/>
      <c r="T786" s="734"/>
      <c r="U786" s="734"/>
      <c r="V786" s="734"/>
      <c r="W786" s="734"/>
      <c r="X786" s="734"/>
      <c r="Y786" s="734"/>
      <c r="Z786" s="734"/>
      <c r="AA786" s="734"/>
      <c r="AB786" s="740"/>
      <c r="AC786" s="741"/>
    </row>
    <row r="787">
      <c r="A787" s="733"/>
      <c r="B787" s="734"/>
      <c r="C787" s="735"/>
      <c r="D787" s="735"/>
      <c r="E787" s="735"/>
      <c r="F787" s="736"/>
      <c r="G787" s="737"/>
      <c r="H787" s="738"/>
      <c r="I787" s="739"/>
      <c r="J787" s="733"/>
      <c r="K787" s="733"/>
      <c r="L787" s="733"/>
      <c r="M787" s="734"/>
      <c r="N787" s="734"/>
      <c r="O787" s="734"/>
      <c r="P787" s="734"/>
      <c r="Q787" s="734"/>
      <c r="R787" s="734"/>
      <c r="S787" s="734"/>
      <c r="T787" s="734"/>
      <c r="U787" s="734"/>
      <c r="V787" s="734"/>
      <c r="W787" s="734"/>
      <c r="X787" s="734"/>
      <c r="Y787" s="734"/>
      <c r="Z787" s="734"/>
      <c r="AA787" s="734"/>
      <c r="AB787" s="740"/>
      <c r="AC787" s="741"/>
    </row>
    <row r="788">
      <c r="A788" s="733"/>
      <c r="B788" s="734"/>
      <c r="C788" s="735"/>
      <c r="D788" s="735"/>
      <c r="E788" s="735"/>
      <c r="F788" s="736"/>
      <c r="G788" s="737"/>
      <c r="H788" s="738"/>
      <c r="I788" s="739"/>
      <c r="J788" s="733"/>
      <c r="K788" s="733"/>
      <c r="L788" s="733"/>
      <c r="M788" s="734"/>
      <c r="N788" s="734"/>
      <c r="O788" s="734"/>
      <c r="P788" s="734"/>
      <c r="Q788" s="734"/>
      <c r="R788" s="734"/>
      <c r="S788" s="734"/>
      <c r="T788" s="734"/>
      <c r="U788" s="734"/>
      <c r="V788" s="734"/>
      <c r="W788" s="734"/>
      <c r="X788" s="734"/>
      <c r="Y788" s="734"/>
      <c r="Z788" s="734"/>
      <c r="AA788" s="734"/>
      <c r="AB788" s="740"/>
      <c r="AC788" s="741"/>
    </row>
    <row r="789">
      <c r="A789" s="733"/>
      <c r="B789" s="734"/>
      <c r="C789" s="735"/>
      <c r="D789" s="735"/>
      <c r="E789" s="735"/>
      <c r="F789" s="736"/>
      <c r="G789" s="737"/>
      <c r="H789" s="738"/>
      <c r="I789" s="739"/>
      <c r="J789" s="733"/>
      <c r="K789" s="733"/>
      <c r="L789" s="733"/>
      <c r="M789" s="734"/>
      <c r="N789" s="734"/>
      <c r="O789" s="734"/>
      <c r="P789" s="734"/>
      <c r="Q789" s="734"/>
      <c r="R789" s="734"/>
      <c r="S789" s="734"/>
      <c r="T789" s="734"/>
      <c r="U789" s="734"/>
      <c r="V789" s="734"/>
      <c r="W789" s="734"/>
      <c r="X789" s="734"/>
      <c r="Y789" s="734"/>
      <c r="Z789" s="734"/>
      <c r="AA789" s="734"/>
      <c r="AB789" s="740"/>
      <c r="AC789" s="741"/>
    </row>
    <row r="790">
      <c r="A790" s="733"/>
      <c r="B790" s="734"/>
      <c r="C790" s="735"/>
      <c r="D790" s="735"/>
      <c r="E790" s="735"/>
      <c r="F790" s="736"/>
      <c r="G790" s="737"/>
      <c r="H790" s="738"/>
      <c r="I790" s="739"/>
      <c r="J790" s="733"/>
      <c r="K790" s="733"/>
      <c r="L790" s="733"/>
      <c r="M790" s="734"/>
      <c r="N790" s="734"/>
      <c r="O790" s="734"/>
      <c r="P790" s="734"/>
      <c r="Q790" s="734"/>
      <c r="R790" s="734"/>
      <c r="S790" s="734"/>
      <c r="T790" s="734"/>
      <c r="U790" s="734"/>
      <c r="V790" s="734"/>
      <c r="W790" s="734"/>
      <c r="X790" s="734"/>
      <c r="Y790" s="734"/>
      <c r="Z790" s="734"/>
      <c r="AA790" s="734"/>
      <c r="AB790" s="740"/>
      <c r="AC790" s="741"/>
    </row>
    <row r="791">
      <c r="A791" s="733"/>
      <c r="B791" s="734"/>
      <c r="C791" s="735"/>
      <c r="D791" s="735"/>
      <c r="E791" s="735"/>
      <c r="F791" s="736"/>
      <c r="G791" s="737"/>
      <c r="H791" s="738"/>
      <c r="I791" s="739"/>
      <c r="J791" s="733"/>
      <c r="K791" s="733"/>
      <c r="L791" s="733"/>
      <c r="M791" s="734"/>
      <c r="N791" s="734"/>
      <c r="O791" s="734"/>
      <c r="P791" s="734"/>
      <c r="Q791" s="734"/>
      <c r="R791" s="734"/>
      <c r="S791" s="734"/>
      <c r="T791" s="734"/>
      <c r="U791" s="734"/>
      <c r="V791" s="734"/>
      <c r="W791" s="734"/>
      <c r="X791" s="734"/>
      <c r="Y791" s="734"/>
      <c r="Z791" s="734"/>
      <c r="AA791" s="734"/>
      <c r="AB791" s="740"/>
      <c r="AC791" s="741"/>
    </row>
    <row r="792">
      <c r="A792" s="733"/>
      <c r="B792" s="734"/>
      <c r="C792" s="735"/>
      <c r="D792" s="735"/>
      <c r="E792" s="735"/>
      <c r="F792" s="736"/>
      <c r="G792" s="737"/>
      <c r="H792" s="738"/>
      <c r="I792" s="739"/>
      <c r="J792" s="733"/>
      <c r="K792" s="733"/>
      <c r="L792" s="733"/>
      <c r="M792" s="734"/>
      <c r="N792" s="734"/>
      <c r="O792" s="734"/>
      <c r="P792" s="734"/>
      <c r="Q792" s="734"/>
      <c r="R792" s="734"/>
      <c r="S792" s="734"/>
      <c r="T792" s="734"/>
      <c r="U792" s="734"/>
      <c r="V792" s="734"/>
      <c r="W792" s="734"/>
      <c r="X792" s="734"/>
      <c r="Y792" s="734"/>
      <c r="Z792" s="734"/>
      <c r="AA792" s="734"/>
      <c r="AB792" s="740"/>
      <c r="AC792" s="741"/>
    </row>
    <row r="793">
      <c r="A793" s="733"/>
      <c r="B793" s="734"/>
      <c r="C793" s="735"/>
      <c r="D793" s="735"/>
      <c r="E793" s="735"/>
      <c r="F793" s="736"/>
      <c r="G793" s="737"/>
      <c r="H793" s="738"/>
      <c r="I793" s="739"/>
      <c r="J793" s="733"/>
      <c r="K793" s="733"/>
      <c r="L793" s="733"/>
      <c r="M793" s="734"/>
      <c r="N793" s="734"/>
      <c r="O793" s="734"/>
      <c r="P793" s="734"/>
      <c r="Q793" s="734"/>
      <c r="R793" s="734"/>
      <c r="S793" s="734"/>
      <c r="T793" s="734"/>
      <c r="U793" s="734"/>
      <c r="V793" s="734"/>
      <c r="W793" s="734"/>
      <c r="X793" s="734"/>
      <c r="Y793" s="734"/>
      <c r="Z793" s="734"/>
      <c r="AA793" s="734"/>
      <c r="AB793" s="740"/>
      <c r="AC793" s="741"/>
    </row>
    <row r="794">
      <c r="A794" s="733"/>
      <c r="B794" s="734"/>
      <c r="C794" s="735"/>
      <c r="D794" s="735"/>
      <c r="E794" s="735"/>
      <c r="F794" s="736"/>
      <c r="G794" s="737"/>
      <c r="H794" s="738"/>
      <c r="I794" s="739"/>
      <c r="J794" s="733"/>
      <c r="K794" s="733"/>
      <c r="L794" s="733"/>
      <c r="M794" s="734"/>
      <c r="N794" s="734"/>
      <c r="O794" s="734"/>
      <c r="P794" s="734"/>
      <c r="Q794" s="734"/>
      <c r="R794" s="734"/>
      <c r="S794" s="734"/>
      <c r="T794" s="734"/>
      <c r="U794" s="734"/>
      <c r="V794" s="734"/>
      <c r="W794" s="734"/>
      <c r="X794" s="734"/>
      <c r="Y794" s="734"/>
      <c r="Z794" s="734"/>
      <c r="AA794" s="734"/>
      <c r="AB794" s="740"/>
      <c r="AC794" s="741"/>
    </row>
    <row r="795">
      <c r="A795" s="733"/>
      <c r="B795" s="734"/>
      <c r="C795" s="735"/>
      <c r="D795" s="735"/>
      <c r="E795" s="735"/>
      <c r="F795" s="736"/>
      <c r="G795" s="737"/>
      <c r="H795" s="738"/>
      <c r="I795" s="739"/>
      <c r="J795" s="733"/>
      <c r="K795" s="733"/>
      <c r="L795" s="733"/>
      <c r="M795" s="734"/>
      <c r="N795" s="734"/>
      <c r="O795" s="734"/>
      <c r="P795" s="734"/>
      <c r="Q795" s="734"/>
      <c r="R795" s="734"/>
      <c r="S795" s="734"/>
      <c r="T795" s="734"/>
      <c r="U795" s="734"/>
      <c r="V795" s="734"/>
      <c r="W795" s="734"/>
      <c r="X795" s="734"/>
      <c r="Y795" s="734"/>
      <c r="Z795" s="734"/>
      <c r="AA795" s="734"/>
      <c r="AB795" s="740"/>
      <c r="AC795" s="741"/>
    </row>
    <row r="796">
      <c r="A796" s="733"/>
      <c r="B796" s="734"/>
      <c r="C796" s="735"/>
      <c r="D796" s="735"/>
      <c r="E796" s="735"/>
      <c r="F796" s="736"/>
      <c r="G796" s="737"/>
      <c r="H796" s="738"/>
      <c r="I796" s="739"/>
      <c r="J796" s="733"/>
      <c r="K796" s="733"/>
      <c r="L796" s="733"/>
      <c r="M796" s="734"/>
      <c r="N796" s="734"/>
      <c r="O796" s="734"/>
      <c r="P796" s="734"/>
      <c r="Q796" s="734"/>
      <c r="R796" s="734"/>
      <c r="S796" s="734"/>
      <c r="T796" s="734"/>
      <c r="U796" s="734"/>
      <c r="V796" s="734"/>
      <c r="W796" s="734"/>
      <c r="X796" s="734"/>
      <c r="Y796" s="734"/>
      <c r="Z796" s="734"/>
      <c r="AA796" s="734"/>
      <c r="AB796" s="740"/>
      <c r="AC796" s="741"/>
    </row>
    <row r="797">
      <c r="A797" s="733"/>
      <c r="B797" s="734"/>
      <c r="C797" s="735"/>
      <c r="D797" s="735"/>
      <c r="E797" s="735"/>
      <c r="F797" s="736"/>
      <c r="G797" s="737"/>
      <c r="H797" s="738"/>
      <c r="I797" s="739"/>
      <c r="J797" s="733"/>
      <c r="K797" s="733"/>
      <c r="L797" s="733"/>
      <c r="M797" s="734"/>
      <c r="N797" s="734"/>
      <c r="O797" s="734"/>
      <c r="P797" s="734"/>
      <c r="Q797" s="734"/>
      <c r="R797" s="734"/>
      <c r="S797" s="734"/>
      <c r="T797" s="734"/>
      <c r="U797" s="734"/>
      <c r="V797" s="734"/>
      <c r="W797" s="734"/>
      <c r="X797" s="734"/>
      <c r="Y797" s="734"/>
      <c r="Z797" s="734"/>
      <c r="AA797" s="734"/>
      <c r="AB797" s="740"/>
      <c r="AC797" s="741"/>
    </row>
    <row r="798">
      <c r="A798" s="733"/>
      <c r="B798" s="734"/>
      <c r="C798" s="735"/>
      <c r="D798" s="735"/>
      <c r="E798" s="735"/>
      <c r="F798" s="736"/>
      <c r="G798" s="737"/>
      <c r="H798" s="738"/>
      <c r="I798" s="739"/>
      <c r="J798" s="733"/>
      <c r="K798" s="733"/>
      <c r="L798" s="733"/>
      <c r="M798" s="734"/>
      <c r="N798" s="734"/>
      <c r="O798" s="734"/>
      <c r="P798" s="734"/>
      <c r="Q798" s="734"/>
      <c r="R798" s="734"/>
      <c r="S798" s="734"/>
      <c r="T798" s="734"/>
      <c r="U798" s="734"/>
      <c r="V798" s="734"/>
      <c r="W798" s="734"/>
      <c r="X798" s="734"/>
      <c r="Y798" s="734"/>
      <c r="Z798" s="734"/>
      <c r="AA798" s="734"/>
      <c r="AB798" s="740"/>
      <c r="AC798" s="741"/>
    </row>
    <row r="799">
      <c r="A799" s="733"/>
      <c r="B799" s="734"/>
      <c r="C799" s="735"/>
      <c r="D799" s="735"/>
      <c r="E799" s="735"/>
      <c r="F799" s="736"/>
      <c r="G799" s="737"/>
      <c r="H799" s="738"/>
      <c r="I799" s="739"/>
      <c r="J799" s="733"/>
      <c r="K799" s="733"/>
      <c r="L799" s="733"/>
      <c r="M799" s="734"/>
      <c r="N799" s="734"/>
      <c r="O799" s="734"/>
      <c r="P799" s="734"/>
      <c r="Q799" s="734"/>
      <c r="R799" s="734"/>
      <c r="S799" s="734"/>
      <c r="T799" s="734"/>
      <c r="U799" s="734"/>
      <c r="V799" s="734"/>
      <c r="W799" s="734"/>
      <c r="X799" s="734"/>
      <c r="Y799" s="734"/>
      <c r="Z799" s="734"/>
      <c r="AA799" s="734"/>
      <c r="AB799" s="740"/>
      <c r="AC799" s="741"/>
    </row>
    <row r="800">
      <c r="A800" s="733"/>
      <c r="B800" s="734"/>
      <c r="C800" s="735"/>
      <c r="D800" s="735"/>
      <c r="E800" s="735"/>
      <c r="F800" s="736"/>
      <c r="G800" s="737"/>
      <c r="H800" s="738"/>
      <c r="I800" s="739"/>
      <c r="J800" s="733"/>
      <c r="K800" s="733"/>
      <c r="L800" s="733"/>
      <c r="M800" s="734"/>
      <c r="N800" s="734"/>
      <c r="O800" s="734"/>
      <c r="P800" s="734"/>
      <c r="Q800" s="734"/>
      <c r="R800" s="734"/>
      <c r="S800" s="734"/>
      <c r="T800" s="734"/>
      <c r="U800" s="734"/>
      <c r="V800" s="734"/>
      <c r="W800" s="734"/>
      <c r="X800" s="734"/>
      <c r="Y800" s="734"/>
      <c r="Z800" s="734"/>
      <c r="AA800" s="734"/>
      <c r="AB800" s="740"/>
      <c r="AC800" s="741"/>
    </row>
    <row r="801">
      <c r="A801" s="733"/>
      <c r="B801" s="734"/>
      <c r="C801" s="735"/>
      <c r="D801" s="735"/>
      <c r="E801" s="735"/>
      <c r="F801" s="736"/>
      <c r="G801" s="737"/>
      <c r="H801" s="738"/>
      <c r="I801" s="739"/>
      <c r="J801" s="733"/>
      <c r="K801" s="733"/>
      <c r="L801" s="733"/>
      <c r="M801" s="734"/>
      <c r="N801" s="734"/>
      <c r="O801" s="734"/>
      <c r="P801" s="734"/>
      <c r="Q801" s="734"/>
      <c r="R801" s="734"/>
      <c r="S801" s="734"/>
      <c r="T801" s="734"/>
      <c r="U801" s="734"/>
      <c r="V801" s="734"/>
      <c r="W801" s="734"/>
      <c r="X801" s="734"/>
      <c r="Y801" s="734"/>
      <c r="Z801" s="734"/>
      <c r="AA801" s="734"/>
      <c r="AB801" s="740"/>
      <c r="AC801" s="741"/>
    </row>
    <row r="802">
      <c r="A802" s="733"/>
      <c r="B802" s="734"/>
      <c r="C802" s="735"/>
      <c r="D802" s="735"/>
      <c r="E802" s="735"/>
      <c r="F802" s="736"/>
      <c r="G802" s="737"/>
      <c r="H802" s="738"/>
      <c r="I802" s="739"/>
      <c r="J802" s="733"/>
      <c r="K802" s="733"/>
      <c r="L802" s="733"/>
      <c r="M802" s="734"/>
      <c r="N802" s="734"/>
      <c r="O802" s="734"/>
      <c r="P802" s="734"/>
      <c r="Q802" s="734"/>
      <c r="R802" s="734"/>
      <c r="S802" s="734"/>
      <c r="T802" s="734"/>
      <c r="U802" s="734"/>
      <c r="V802" s="734"/>
      <c r="W802" s="734"/>
      <c r="X802" s="734"/>
      <c r="Y802" s="734"/>
      <c r="Z802" s="734"/>
      <c r="AA802" s="734"/>
      <c r="AB802" s="740"/>
      <c r="AC802" s="741"/>
    </row>
    <row r="803">
      <c r="A803" s="733"/>
      <c r="B803" s="734"/>
      <c r="C803" s="735"/>
      <c r="D803" s="735"/>
      <c r="E803" s="735"/>
      <c r="F803" s="736"/>
      <c r="G803" s="737"/>
      <c r="H803" s="738"/>
      <c r="I803" s="739"/>
      <c r="J803" s="733"/>
      <c r="K803" s="733"/>
      <c r="L803" s="733"/>
      <c r="M803" s="734"/>
      <c r="N803" s="734"/>
      <c r="O803" s="734"/>
      <c r="P803" s="734"/>
      <c r="Q803" s="734"/>
      <c r="R803" s="734"/>
      <c r="S803" s="734"/>
      <c r="T803" s="734"/>
      <c r="U803" s="734"/>
      <c r="V803" s="734"/>
      <c r="W803" s="734"/>
      <c r="X803" s="734"/>
      <c r="Y803" s="734"/>
      <c r="Z803" s="734"/>
      <c r="AA803" s="734"/>
      <c r="AB803" s="740"/>
      <c r="AC803" s="741"/>
    </row>
    <row r="804">
      <c r="A804" s="733"/>
      <c r="B804" s="734"/>
      <c r="C804" s="735"/>
      <c r="D804" s="735"/>
      <c r="E804" s="735"/>
      <c r="F804" s="736"/>
      <c r="G804" s="737"/>
      <c r="H804" s="738"/>
      <c r="I804" s="739"/>
      <c r="J804" s="733"/>
      <c r="K804" s="733"/>
      <c r="L804" s="733"/>
      <c r="M804" s="734"/>
      <c r="N804" s="734"/>
      <c r="O804" s="734"/>
      <c r="P804" s="734"/>
      <c r="Q804" s="734"/>
      <c r="R804" s="734"/>
      <c r="S804" s="734"/>
      <c r="T804" s="734"/>
      <c r="U804" s="734"/>
      <c r="V804" s="734"/>
      <c r="W804" s="734"/>
      <c r="X804" s="734"/>
      <c r="Y804" s="734"/>
      <c r="Z804" s="734"/>
      <c r="AA804" s="734"/>
      <c r="AB804" s="740"/>
      <c r="AC804" s="741"/>
    </row>
    <row r="805">
      <c r="A805" s="733"/>
      <c r="B805" s="734"/>
      <c r="C805" s="735"/>
      <c r="D805" s="735"/>
      <c r="E805" s="735"/>
      <c r="F805" s="736"/>
      <c r="G805" s="737"/>
      <c r="H805" s="738"/>
      <c r="I805" s="739"/>
      <c r="J805" s="733"/>
      <c r="K805" s="733"/>
      <c r="L805" s="733"/>
      <c r="M805" s="734"/>
      <c r="N805" s="734"/>
      <c r="O805" s="734"/>
      <c r="P805" s="734"/>
      <c r="Q805" s="734"/>
      <c r="R805" s="734"/>
      <c r="S805" s="734"/>
      <c r="T805" s="734"/>
      <c r="U805" s="734"/>
      <c r="V805" s="734"/>
      <c r="W805" s="734"/>
      <c r="X805" s="734"/>
      <c r="Y805" s="734"/>
      <c r="Z805" s="734"/>
      <c r="AA805" s="734"/>
      <c r="AB805" s="740"/>
      <c r="AC805" s="741"/>
    </row>
    <row r="806">
      <c r="A806" s="733"/>
      <c r="B806" s="734"/>
      <c r="C806" s="735"/>
      <c r="D806" s="735"/>
      <c r="E806" s="735"/>
      <c r="F806" s="736"/>
      <c r="G806" s="737"/>
      <c r="H806" s="738"/>
      <c r="I806" s="739"/>
      <c r="J806" s="733"/>
      <c r="K806" s="733"/>
      <c r="L806" s="733"/>
      <c r="M806" s="734"/>
      <c r="N806" s="734"/>
      <c r="O806" s="734"/>
      <c r="P806" s="734"/>
      <c r="Q806" s="734"/>
      <c r="R806" s="734"/>
      <c r="S806" s="734"/>
      <c r="T806" s="734"/>
      <c r="U806" s="734"/>
      <c r="V806" s="734"/>
      <c r="W806" s="734"/>
      <c r="X806" s="734"/>
      <c r="Y806" s="734"/>
      <c r="Z806" s="734"/>
      <c r="AA806" s="734"/>
      <c r="AB806" s="740"/>
      <c r="AC806" s="741"/>
    </row>
    <row r="807">
      <c r="A807" s="733"/>
      <c r="B807" s="734"/>
      <c r="C807" s="735"/>
      <c r="D807" s="735"/>
      <c r="E807" s="735"/>
      <c r="F807" s="736"/>
      <c r="G807" s="737"/>
      <c r="H807" s="738"/>
      <c r="I807" s="739"/>
      <c r="J807" s="733"/>
      <c r="K807" s="733"/>
      <c r="L807" s="733"/>
      <c r="M807" s="734"/>
      <c r="N807" s="734"/>
      <c r="O807" s="734"/>
      <c r="P807" s="734"/>
      <c r="Q807" s="734"/>
      <c r="R807" s="734"/>
      <c r="S807" s="734"/>
      <c r="T807" s="734"/>
      <c r="U807" s="734"/>
      <c r="V807" s="734"/>
      <c r="W807" s="734"/>
      <c r="X807" s="734"/>
      <c r="Y807" s="734"/>
      <c r="Z807" s="734"/>
      <c r="AA807" s="734"/>
      <c r="AB807" s="740"/>
      <c r="AC807" s="741"/>
    </row>
    <row r="808">
      <c r="A808" s="733"/>
      <c r="B808" s="734"/>
      <c r="C808" s="735"/>
      <c r="D808" s="735"/>
      <c r="E808" s="735"/>
      <c r="F808" s="736"/>
      <c r="G808" s="737"/>
      <c r="H808" s="738"/>
      <c r="I808" s="739"/>
      <c r="J808" s="733"/>
      <c r="K808" s="733"/>
      <c r="L808" s="733"/>
      <c r="M808" s="734"/>
      <c r="N808" s="734"/>
      <c r="O808" s="734"/>
      <c r="P808" s="734"/>
      <c r="Q808" s="734"/>
      <c r="R808" s="734"/>
      <c r="S808" s="734"/>
      <c r="T808" s="734"/>
      <c r="U808" s="734"/>
      <c r="V808" s="734"/>
      <c r="W808" s="734"/>
      <c r="X808" s="734"/>
      <c r="Y808" s="734"/>
      <c r="Z808" s="734"/>
      <c r="AA808" s="734"/>
      <c r="AB808" s="740"/>
      <c r="AC808" s="741"/>
    </row>
    <row r="809">
      <c r="A809" s="733"/>
      <c r="B809" s="734"/>
      <c r="C809" s="735"/>
      <c r="D809" s="735"/>
      <c r="E809" s="735"/>
      <c r="F809" s="736"/>
      <c r="G809" s="737"/>
      <c r="H809" s="738"/>
      <c r="I809" s="739"/>
      <c r="J809" s="733"/>
      <c r="K809" s="733"/>
      <c r="L809" s="733"/>
      <c r="M809" s="734"/>
      <c r="N809" s="734"/>
      <c r="O809" s="734"/>
      <c r="P809" s="734"/>
      <c r="Q809" s="734"/>
      <c r="R809" s="734"/>
      <c r="S809" s="734"/>
      <c r="T809" s="734"/>
      <c r="U809" s="734"/>
      <c r="V809" s="734"/>
      <c r="W809" s="734"/>
      <c r="X809" s="734"/>
      <c r="Y809" s="734"/>
      <c r="Z809" s="734"/>
      <c r="AA809" s="734"/>
      <c r="AB809" s="740"/>
      <c r="AC809" s="741"/>
    </row>
    <row r="810">
      <c r="A810" s="733"/>
      <c r="B810" s="734"/>
      <c r="C810" s="735"/>
      <c r="D810" s="735"/>
      <c r="E810" s="735"/>
      <c r="F810" s="736"/>
      <c r="G810" s="737"/>
      <c r="H810" s="738"/>
      <c r="I810" s="739"/>
      <c r="J810" s="733"/>
      <c r="K810" s="733"/>
      <c r="L810" s="733"/>
      <c r="M810" s="734"/>
      <c r="N810" s="734"/>
      <c r="O810" s="734"/>
      <c r="P810" s="734"/>
      <c r="Q810" s="734"/>
      <c r="R810" s="734"/>
      <c r="S810" s="734"/>
      <c r="T810" s="734"/>
      <c r="U810" s="734"/>
      <c r="V810" s="734"/>
      <c r="W810" s="734"/>
      <c r="X810" s="734"/>
      <c r="Y810" s="734"/>
      <c r="Z810" s="734"/>
      <c r="AA810" s="734"/>
      <c r="AB810" s="740"/>
      <c r="AC810" s="741"/>
    </row>
    <row r="811">
      <c r="A811" s="733"/>
      <c r="B811" s="734"/>
      <c r="C811" s="735"/>
      <c r="D811" s="735"/>
      <c r="E811" s="735"/>
      <c r="F811" s="736"/>
      <c r="G811" s="737"/>
      <c r="H811" s="738"/>
      <c r="I811" s="739"/>
      <c r="J811" s="733"/>
      <c r="K811" s="733"/>
      <c r="L811" s="733"/>
      <c r="M811" s="734"/>
      <c r="N811" s="734"/>
      <c r="O811" s="734"/>
      <c r="P811" s="734"/>
      <c r="Q811" s="734"/>
      <c r="R811" s="734"/>
      <c r="S811" s="734"/>
      <c r="T811" s="734"/>
      <c r="U811" s="734"/>
      <c r="V811" s="734"/>
      <c r="W811" s="734"/>
      <c r="X811" s="734"/>
      <c r="Y811" s="734"/>
      <c r="Z811" s="734"/>
      <c r="AA811" s="734"/>
      <c r="AB811" s="740"/>
      <c r="AC811" s="741"/>
    </row>
    <row r="812">
      <c r="A812" s="733"/>
      <c r="B812" s="734"/>
      <c r="C812" s="735"/>
      <c r="D812" s="735"/>
      <c r="E812" s="735"/>
      <c r="F812" s="736"/>
      <c r="G812" s="737"/>
      <c r="H812" s="738"/>
      <c r="I812" s="739"/>
      <c r="J812" s="733"/>
      <c r="K812" s="733"/>
      <c r="L812" s="733"/>
      <c r="M812" s="734"/>
      <c r="N812" s="734"/>
      <c r="O812" s="734"/>
      <c r="P812" s="734"/>
      <c r="Q812" s="734"/>
      <c r="R812" s="734"/>
      <c r="S812" s="734"/>
      <c r="T812" s="734"/>
      <c r="U812" s="734"/>
      <c r="V812" s="734"/>
      <c r="W812" s="734"/>
      <c r="X812" s="734"/>
      <c r="Y812" s="734"/>
      <c r="Z812" s="734"/>
      <c r="AA812" s="734"/>
      <c r="AB812" s="740"/>
      <c r="AC812" s="741"/>
    </row>
    <row r="813">
      <c r="A813" s="733"/>
      <c r="B813" s="734"/>
      <c r="C813" s="735"/>
      <c r="D813" s="735"/>
      <c r="E813" s="735"/>
      <c r="F813" s="736"/>
      <c r="G813" s="737"/>
      <c r="H813" s="738"/>
      <c r="I813" s="739"/>
      <c r="J813" s="733"/>
      <c r="K813" s="733"/>
      <c r="L813" s="733"/>
      <c r="M813" s="734"/>
      <c r="N813" s="734"/>
      <c r="O813" s="734"/>
      <c r="P813" s="734"/>
      <c r="Q813" s="734"/>
      <c r="R813" s="734"/>
      <c r="S813" s="734"/>
      <c r="T813" s="734"/>
      <c r="U813" s="734"/>
      <c r="V813" s="734"/>
      <c r="W813" s="734"/>
      <c r="X813" s="734"/>
      <c r="Y813" s="734"/>
      <c r="Z813" s="734"/>
      <c r="AA813" s="734"/>
      <c r="AB813" s="740"/>
      <c r="AC813" s="741"/>
    </row>
    <row r="814">
      <c r="A814" s="733"/>
      <c r="B814" s="734"/>
      <c r="C814" s="735"/>
      <c r="D814" s="735"/>
      <c r="E814" s="735"/>
      <c r="F814" s="736"/>
      <c r="G814" s="737"/>
      <c r="H814" s="738"/>
      <c r="I814" s="739"/>
      <c r="J814" s="733"/>
      <c r="K814" s="733"/>
      <c r="L814" s="733"/>
      <c r="M814" s="734"/>
      <c r="N814" s="734"/>
      <c r="O814" s="734"/>
      <c r="P814" s="734"/>
      <c r="Q814" s="734"/>
      <c r="R814" s="734"/>
      <c r="S814" s="734"/>
      <c r="T814" s="734"/>
      <c r="U814" s="734"/>
      <c r="V814" s="734"/>
      <c r="W814" s="734"/>
      <c r="X814" s="734"/>
      <c r="Y814" s="734"/>
      <c r="Z814" s="734"/>
      <c r="AA814" s="734"/>
      <c r="AB814" s="740"/>
      <c r="AC814" s="741"/>
    </row>
    <row r="815">
      <c r="A815" s="733"/>
      <c r="B815" s="734"/>
      <c r="C815" s="735"/>
      <c r="D815" s="735"/>
      <c r="E815" s="735"/>
      <c r="F815" s="736"/>
      <c r="G815" s="737"/>
      <c r="H815" s="738"/>
      <c r="I815" s="739"/>
      <c r="J815" s="733"/>
      <c r="K815" s="733"/>
      <c r="L815" s="733"/>
      <c r="M815" s="734"/>
      <c r="N815" s="734"/>
      <c r="O815" s="734"/>
      <c r="P815" s="734"/>
      <c r="Q815" s="734"/>
      <c r="R815" s="734"/>
      <c r="S815" s="734"/>
      <c r="T815" s="734"/>
      <c r="U815" s="734"/>
      <c r="V815" s="734"/>
      <c r="W815" s="734"/>
      <c r="X815" s="734"/>
      <c r="Y815" s="734"/>
      <c r="Z815" s="734"/>
      <c r="AA815" s="734"/>
      <c r="AB815" s="740"/>
      <c r="AC815" s="741"/>
    </row>
    <row r="816">
      <c r="A816" s="733"/>
      <c r="B816" s="734"/>
      <c r="C816" s="735"/>
      <c r="D816" s="735"/>
      <c r="E816" s="735"/>
      <c r="F816" s="736"/>
      <c r="G816" s="737"/>
      <c r="H816" s="738"/>
      <c r="I816" s="739"/>
      <c r="J816" s="733"/>
      <c r="K816" s="733"/>
      <c r="L816" s="733"/>
      <c r="M816" s="734"/>
      <c r="N816" s="734"/>
      <c r="O816" s="734"/>
      <c r="P816" s="734"/>
      <c r="Q816" s="734"/>
      <c r="R816" s="734"/>
      <c r="S816" s="734"/>
      <c r="T816" s="734"/>
      <c r="U816" s="734"/>
      <c r="V816" s="734"/>
      <c r="W816" s="734"/>
      <c r="X816" s="734"/>
      <c r="Y816" s="734"/>
      <c r="Z816" s="734"/>
      <c r="AA816" s="734"/>
      <c r="AB816" s="740"/>
      <c r="AC816" s="741"/>
    </row>
    <row r="817">
      <c r="A817" s="733"/>
      <c r="B817" s="734"/>
      <c r="C817" s="735"/>
      <c r="D817" s="735"/>
      <c r="E817" s="735"/>
      <c r="F817" s="736"/>
      <c r="G817" s="737"/>
      <c r="H817" s="738"/>
      <c r="I817" s="739"/>
      <c r="J817" s="733"/>
      <c r="K817" s="733"/>
      <c r="L817" s="733"/>
      <c r="M817" s="734"/>
      <c r="N817" s="734"/>
      <c r="O817" s="734"/>
      <c r="P817" s="734"/>
      <c r="Q817" s="734"/>
      <c r="R817" s="734"/>
      <c r="S817" s="734"/>
      <c r="T817" s="734"/>
      <c r="U817" s="734"/>
      <c r="V817" s="734"/>
      <c r="W817" s="734"/>
      <c r="X817" s="734"/>
      <c r="Y817" s="734"/>
      <c r="Z817" s="734"/>
      <c r="AA817" s="734"/>
      <c r="AB817" s="740"/>
      <c r="AC817" s="741"/>
    </row>
    <row r="818">
      <c r="A818" s="733"/>
      <c r="B818" s="734"/>
      <c r="C818" s="735"/>
      <c r="D818" s="735"/>
      <c r="E818" s="735"/>
      <c r="F818" s="736"/>
      <c r="G818" s="737"/>
      <c r="H818" s="738"/>
      <c r="I818" s="739"/>
      <c r="J818" s="733"/>
      <c r="K818" s="733"/>
      <c r="L818" s="733"/>
      <c r="M818" s="734"/>
      <c r="N818" s="734"/>
      <c r="O818" s="734"/>
      <c r="P818" s="734"/>
      <c r="Q818" s="734"/>
      <c r="R818" s="734"/>
      <c r="S818" s="734"/>
      <c r="T818" s="734"/>
      <c r="U818" s="734"/>
      <c r="V818" s="734"/>
      <c r="W818" s="734"/>
      <c r="X818" s="734"/>
      <c r="Y818" s="734"/>
      <c r="Z818" s="734"/>
      <c r="AA818" s="734"/>
      <c r="AB818" s="740"/>
      <c r="AC818" s="741"/>
    </row>
    <row r="819">
      <c r="A819" s="733"/>
      <c r="B819" s="734"/>
      <c r="C819" s="735"/>
      <c r="D819" s="735"/>
      <c r="E819" s="735"/>
      <c r="F819" s="736"/>
      <c r="G819" s="737"/>
      <c r="H819" s="738"/>
      <c r="I819" s="739"/>
      <c r="J819" s="733"/>
      <c r="K819" s="733"/>
      <c r="L819" s="733"/>
      <c r="M819" s="734"/>
      <c r="N819" s="734"/>
      <c r="O819" s="734"/>
      <c r="P819" s="734"/>
      <c r="Q819" s="734"/>
      <c r="R819" s="734"/>
      <c r="S819" s="734"/>
      <c r="T819" s="734"/>
      <c r="U819" s="734"/>
      <c r="V819" s="734"/>
      <c r="W819" s="734"/>
      <c r="X819" s="734"/>
      <c r="Y819" s="734"/>
      <c r="Z819" s="734"/>
      <c r="AA819" s="734"/>
      <c r="AB819" s="740"/>
      <c r="AC819" s="741"/>
    </row>
    <row r="820">
      <c r="A820" s="733"/>
      <c r="B820" s="734"/>
      <c r="C820" s="735"/>
      <c r="D820" s="735"/>
      <c r="E820" s="735"/>
      <c r="F820" s="736"/>
      <c r="G820" s="737"/>
      <c r="H820" s="738"/>
      <c r="I820" s="739"/>
      <c r="J820" s="733"/>
      <c r="K820" s="733"/>
      <c r="L820" s="733"/>
      <c r="M820" s="734"/>
      <c r="N820" s="734"/>
      <c r="O820" s="734"/>
      <c r="P820" s="734"/>
      <c r="Q820" s="734"/>
      <c r="R820" s="734"/>
      <c r="S820" s="734"/>
      <c r="T820" s="734"/>
      <c r="U820" s="734"/>
      <c r="V820" s="734"/>
      <c r="W820" s="734"/>
      <c r="X820" s="734"/>
      <c r="Y820" s="734"/>
      <c r="Z820" s="734"/>
      <c r="AA820" s="734"/>
      <c r="AB820" s="740"/>
      <c r="AC820" s="741"/>
    </row>
    <row r="821">
      <c r="A821" s="733"/>
      <c r="B821" s="734"/>
      <c r="C821" s="735"/>
      <c r="D821" s="735"/>
      <c r="E821" s="735"/>
      <c r="F821" s="736"/>
      <c r="G821" s="737"/>
      <c r="H821" s="738"/>
      <c r="I821" s="739"/>
      <c r="J821" s="733"/>
      <c r="K821" s="733"/>
      <c r="L821" s="733"/>
      <c r="M821" s="734"/>
      <c r="N821" s="734"/>
      <c r="O821" s="734"/>
      <c r="P821" s="734"/>
      <c r="Q821" s="734"/>
      <c r="R821" s="734"/>
      <c r="S821" s="734"/>
      <c r="T821" s="734"/>
      <c r="U821" s="734"/>
      <c r="V821" s="734"/>
      <c r="W821" s="734"/>
      <c r="X821" s="734"/>
      <c r="Y821" s="734"/>
      <c r="Z821" s="734"/>
      <c r="AA821" s="734"/>
      <c r="AB821" s="740"/>
      <c r="AC821" s="741"/>
    </row>
    <row r="822">
      <c r="A822" s="733"/>
      <c r="B822" s="734"/>
      <c r="C822" s="735"/>
      <c r="D822" s="735"/>
      <c r="E822" s="735"/>
      <c r="F822" s="736"/>
      <c r="G822" s="737"/>
      <c r="H822" s="738"/>
      <c r="I822" s="739"/>
      <c r="J822" s="733"/>
      <c r="K822" s="733"/>
      <c r="L822" s="733"/>
      <c r="M822" s="734"/>
      <c r="N822" s="734"/>
      <c r="O822" s="734"/>
      <c r="P822" s="734"/>
      <c r="Q822" s="734"/>
      <c r="R822" s="734"/>
      <c r="S822" s="734"/>
      <c r="T822" s="734"/>
      <c r="U822" s="734"/>
      <c r="V822" s="734"/>
      <c r="W822" s="734"/>
      <c r="X822" s="734"/>
      <c r="Y822" s="734"/>
      <c r="Z822" s="734"/>
      <c r="AA822" s="734"/>
      <c r="AB822" s="740"/>
      <c r="AC822" s="741"/>
    </row>
    <row r="823">
      <c r="A823" s="733"/>
      <c r="B823" s="734"/>
      <c r="C823" s="735"/>
      <c r="D823" s="735"/>
      <c r="E823" s="735"/>
      <c r="F823" s="736"/>
      <c r="G823" s="737"/>
      <c r="H823" s="738"/>
      <c r="I823" s="739"/>
      <c r="J823" s="733"/>
      <c r="K823" s="733"/>
      <c r="L823" s="733"/>
      <c r="M823" s="734"/>
      <c r="N823" s="734"/>
      <c r="O823" s="734"/>
      <c r="P823" s="734"/>
      <c r="Q823" s="734"/>
      <c r="R823" s="734"/>
      <c r="S823" s="734"/>
      <c r="T823" s="734"/>
      <c r="U823" s="734"/>
      <c r="V823" s="734"/>
      <c r="W823" s="734"/>
      <c r="X823" s="734"/>
      <c r="Y823" s="734"/>
      <c r="Z823" s="734"/>
      <c r="AA823" s="734"/>
      <c r="AB823" s="740"/>
      <c r="AC823" s="741"/>
    </row>
    <row r="824">
      <c r="A824" s="733"/>
      <c r="B824" s="734"/>
      <c r="C824" s="735"/>
      <c r="D824" s="735"/>
      <c r="E824" s="735"/>
      <c r="F824" s="736"/>
      <c r="G824" s="737"/>
      <c r="H824" s="738"/>
      <c r="I824" s="739"/>
      <c r="J824" s="733"/>
      <c r="K824" s="733"/>
      <c r="L824" s="733"/>
      <c r="M824" s="734"/>
      <c r="N824" s="734"/>
      <c r="O824" s="734"/>
      <c r="P824" s="734"/>
      <c r="Q824" s="734"/>
      <c r="R824" s="734"/>
      <c r="S824" s="734"/>
      <c r="T824" s="734"/>
      <c r="U824" s="734"/>
      <c r="V824" s="734"/>
      <c r="W824" s="734"/>
      <c r="X824" s="734"/>
      <c r="Y824" s="734"/>
      <c r="Z824" s="734"/>
      <c r="AA824" s="734"/>
      <c r="AB824" s="740"/>
      <c r="AC824" s="741"/>
    </row>
    <row r="825">
      <c r="A825" s="733"/>
      <c r="B825" s="734"/>
      <c r="C825" s="735"/>
      <c r="D825" s="735"/>
      <c r="E825" s="735"/>
      <c r="F825" s="736"/>
      <c r="G825" s="737"/>
      <c r="H825" s="738"/>
      <c r="I825" s="739"/>
      <c r="J825" s="733"/>
      <c r="K825" s="733"/>
      <c r="L825" s="733"/>
      <c r="M825" s="734"/>
      <c r="N825" s="734"/>
      <c r="O825" s="734"/>
      <c r="P825" s="734"/>
      <c r="Q825" s="734"/>
      <c r="R825" s="734"/>
      <c r="S825" s="734"/>
      <c r="T825" s="734"/>
      <c r="U825" s="734"/>
      <c r="V825" s="734"/>
      <c r="W825" s="734"/>
      <c r="X825" s="734"/>
      <c r="Y825" s="734"/>
      <c r="Z825" s="734"/>
      <c r="AA825" s="734"/>
      <c r="AB825" s="740"/>
      <c r="AC825" s="741"/>
    </row>
    <row r="826">
      <c r="A826" s="733"/>
      <c r="B826" s="734"/>
      <c r="C826" s="735"/>
      <c r="D826" s="735"/>
      <c r="E826" s="735"/>
      <c r="F826" s="736"/>
      <c r="G826" s="737"/>
      <c r="H826" s="738"/>
      <c r="I826" s="739"/>
      <c r="J826" s="733"/>
      <c r="K826" s="733"/>
      <c r="L826" s="733"/>
      <c r="M826" s="734"/>
      <c r="N826" s="734"/>
      <c r="O826" s="734"/>
      <c r="P826" s="734"/>
      <c r="Q826" s="734"/>
      <c r="R826" s="734"/>
      <c r="S826" s="734"/>
      <c r="T826" s="734"/>
      <c r="U826" s="734"/>
      <c r="V826" s="734"/>
      <c r="W826" s="734"/>
      <c r="X826" s="734"/>
      <c r="Y826" s="734"/>
      <c r="Z826" s="734"/>
      <c r="AA826" s="734"/>
      <c r="AB826" s="740"/>
      <c r="AC826" s="741"/>
    </row>
    <row r="827">
      <c r="A827" s="733"/>
      <c r="B827" s="734"/>
      <c r="C827" s="735"/>
      <c r="D827" s="735"/>
      <c r="E827" s="735"/>
      <c r="F827" s="736"/>
      <c r="G827" s="737"/>
      <c r="H827" s="738"/>
      <c r="I827" s="739"/>
      <c r="J827" s="733"/>
      <c r="K827" s="733"/>
      <c r="L827" s="733"/>
      <c r="M827" s="734"/>
      <c r="N827" s="734"/>
      <c r="O827" s="734"/>
      <c r="P827" s="734"/>
      <c r="Q827" s="734"/>
      <c r="R827" s="734"/>
      <c r="S827" s="734"/>
      <c r="T827" s="734"/>
      <c r="U827" s="734"/>
      <c r="V827" s="734"/>
      <c r="W827" s="734"/>
      <c r="X827" s="734"/>
      <c r="Y827" s="734"/>
      <c r="Z827" s="734"/>
      <c r="AA827" s="734"/>
      <c r="AB827" s="740"/>
      <c r="AC827" s="741"/>
    </row>
    <row r="828">
      <c r="A828" s="733"/>
      <c r="B828" s="734"/>
      <c r="C828" s="735"/>
      <c r="D828" s="735"/>
      <c r="E828" s="735"/>
      <c r="F828" s="736"/>
      <c r="G828" s="737"/>
      <c r="H828" s="738"/>
      <c r="I828" s="739"/>
      <c r="J828" s="733"/>
      <c r="K828" s="733"/>
      <c r="L828" s="733"/>
      <c r="M828" s="734"/>
      <c r="N828" s="734"/>
      <c r="O828" s="734"/>
      <c r="P828" s="734"/>
      <c r="Q828" s="734"/>
      <c r="R828" s="734"/>
      <c r="S828" s="734"/>
      <c r="T828" s="734"/>
      <c r="U828" s="734"/>
      <c r="V828" s="734"/>
      <c r="W828" s="734"/>
      <c r="X828" s="734"/>
      <c r="Y828" s="734"/>
      <c r="Z828" s="734"/>
      <c r="AA828" s="734"/>
      <c r="AB828" s="740"/>
      <c r="AC828" s="741"/>
    </row>
    <row r="829">
      <c r="A829" s="733"/>
      <c r="B829" s="734"/>
      <c r="C829" s="735"/>
      <c r="D829" s="735"/>
      <c r="E829" s="735"/>
      <c r="F829" s="736"/>
      <c r="G829" s="737"/>
      <c r="H829" s="738"/>
      <c r="I829" s="739"/>
      <c r="J829" s="733"/>
      <c r="K829" s="733"/>
      <c r="L829" s="733"/>
      <c r="M829" s="734"/>
      <c r="N829" s="734"/>
      <c r="O829" s="734"/>
      <c r="P829" s="734"/>
      <c r="Q829" s="734"/>
      <c r="R829" s="734"/>
      <c r="S829" s="734"/>
      <c r="T829" s="734"/>
      <c r="U829" s="734"/>
      <c r="V829" s="734"/>
      <c r="W829" s="734"/>
      <c r="X829" s="734"/>
      <c r="Y829" s="734"/>
      <c r="Z829" s="734"/>
      <c r="AA829" s="734"/>
      <c r="AB829" s="740"/>
      <c r="AC829" s="741"/>
    </row>
    <row r="830">
      <c r="A830" s="733"/>
      <c r="B830" s="734"/>
      <c r="C830" s="735"/>
      <c r="D830" s="735"/>
      <c r="E830" s="735"/>
      <c r="F830" s="736"/>
      <c r="G830" s="737"/>
      <c r="H830" s="738"/>
      <c r="I830" s="739"/>
      <c r="J830" s="733"/>
      <c r="K830" s="733"/>
      <c r="L830" s="733"/>
      <c r="M830" s="734"/>
      <c r="N830" s="734"/>
      <c r="O830" s="734"/>
      <c r="P830" s="734"/>
      <c r="Q830" s="734"/>
      <c r="R830" s="734"/>
      <c r="S830" s="734"/>
      <c r="T830" s="734"/>
      <c r="U830" s="734"/>
      <c r="V830" s="734"/>
      <c r="W830" s="734"/>
      <c r="X830" s="734"/>
      <c r="Y830" s="734"/>
      <c r="Z830" s="734"/>
      <c r="AA830" s="734"/>
      <c r="AB830" s="740"/>
      <c r="AC830" s="741"/>
    </row>
    <row r="831">
      <c r="A831" s="733"/>
      <c r="B831" s="734"/>
      <c r="C831" s="735"/>
      <c r="D831" s="735"/>
      <c r="E831" s="735"/>
      <c r="F831" s="736"/>
      <c r="G831" s="737"/>
      <c r="H831" s="738"/>
      <c r="I831" s="739"/>
      <c r="J831" s="733"/>
      <c r="K831" s="733"/>
      <c r="L831" s="733"/>
      <c r="M831" s="734"/>
      <c r="N831" s="734"/>
      <c r="O831" s="734"/>
      <c r="P831" s="734"/>
      <c r="Q831" s="734"/>
      <c r="R831" s="734"/>
      <c r="S831" s="734"/>
      <c r="T831" s="734"/>
      <c r="U831" s="734"/>
      <c r="V831" s="734"/>
      <c r="W831" s="734"/>
      <c r="X831" s="734"/>
      <c r="Y831" s="734"/>
      <c r="Z831" s="734"/>
      <c r="AA831" s="734"/>
      <c r="AB831" s="740"/>
      <c r="AC831" s="741"/>
    </row>
    <row r="832">
      <c r="A832" s="733"/>
      <c r="B832" s="734"/>
      <c r="C832" s="735"/>
      <c r="D832" s="735"/>
      <c r="E832" s="735"/>
      <c r="F832" s="736"/>
      <c r="G832" s="737"/>
      <c r="H832" s="738"/>
      <c r="I832" s="739"/>
      <c r="J832" s="733"/>
      <c r="K832" s="733"/>
      <c r="L832" s="733"/>
      <c r="M832" s="734"/>
      <c r="N832" s="734"/>
      <c r="O832" s="734"/>
      <c r="P832" s="734"/>
      <c r="Q832" s="734"/>
      <c r="R832" s="734"/>
      <c r="S832" s="734"/>
      <c r="T832" s="734"/>
      <c r="U832" s="734"/>
      <c r="V832" s="734"/>
      <c r="W832" s="734"/>
      <c r="X832" s="734"/>
      <c r="Y832" s="734"/>
      <c r="Z832" s="734"/>
      <c r="AA832" s="734"/>
      <c r="AB832" s="740"/>
      <c r="AC832" s="741"/>
    </row>
    <row r="833">
      <c r="A833" s="733"/>
      <c r="B833" s="734"/>
      <c r="C833" s="735"/>
      <c r="D833" s="735"/>
      <c r="E833" s="735"/>
      <c r="F833" s="736"/>
      <c r="G833" s="737"/>
      <c r="H833" s="738"/>
      <c r="I833" s="739"/>
      <c r="J833" s="733"/>
      <c r="K833" s="733"/>
      <c r="L833" s="733"/>
      <c r="M833" s="734"/>
      <c r="N833" s="734"/>
      <c r="O833" s="734"/>
      <c r="P833" s="734"/>
      <c r="Q833" s="734"/>
      <c r="R833" s="734"/>
      <c r="S833" s="734"/>
      <c r="T833" s="734"/>
      <c r="U833" s="734"/>
      <c r="V833" s="734"/>
      <c r="W833" s="734"/>
      <c r="X833" s="734"/>
      <c r="Y833" s="734"/>
      <c r="Z833" s="734"/>
      <c r="AA833" s="734"/>
      <c r="AB833" s="740"/>
      <c r="AC833" s="741"/>
    </row>
    <row r="834">
      <c r="A834" s="733"/>
      <c r="B834" s="734"/>
      <c r="C834" s="735"/>
      <c r="D834" s="735"/>
      <c r="E834" s="735"/>
      <c r="F834" s="736"/>
      <c r="G834" s="737"/>
      <c r="H834" s="738"/>
      <c r="I834" s="739"/>
      <c r="J834" s="733"/>
      <c r="K834" s="733"/>
      <c r="L834" s="733"/>
      <c r="M834" s="734"/>
      <c r="N834" s="734"/>
      <c r="O834" s="734"/>
      <c r="P834" s="734"/>
      <c r="Q834" s="734"/>
      <c r="R834" s="734"/>
      <c r="S834" s="734"/>
      <c r="T834" s="734"/>
      <c r="U834" s="734"/>
      <c r="V834" s="734"/>
      <c r="W834" s="734"/>
      <c r="X834" s="734"/>
      <c r="Y834" s="734"/>
      <c r="Z834" s="734"/>
      <c r="AA834" s="734"/>
      <c r="AB834" s="740"/>
      <c r="AC834" s="741"/>
    </row>
    <row r="835">
      <c r="A835" s="733"/>
      <c r="B835" s="734"/>
      <c r="C835" s="735"/>
      <c r="D835" s="735"/>
      <c r="E835" s="735"/>
      <c r="F835" s="736"/>
      <c r="G835" s="737"/>
      <c r="H835" s="738"/>
      <c r="I835" s="739"/>
      <c r="J835" s="733"/>
      <c r="K835" s="733"/>
      <c r="L835" s="733"/>
      <c r="M835" s="734"/>
      <c r="N835" s="734"/>
      <c r="O835" s="734"/>
      <c r="P835" s="734"/>
      <c r="Q835" s="734"/>
      <c r="R835" s="734"/>
      <c r="S835" s="734"/>
      <c r="T835" s="734"/>
      <c r="U835" s="734"/>
      <c r="V835" s="734"/>
      <c r="W835" s="734"/>
      <c r="X835" s="734"/>
      <c r="Y835" s="734"/>
      <c r="Z835" s="734"/>
      <c r="AA835" s="734"/>
      <c r="AB835" s="740"/>
      <c r="AC835" s="741"/>
    </row>
    <row r="836">
      <c r="A836" s="733"/>
      <c r="B836" s="734"/>
      <c r="C836" s="735"/>
      <c r="D836" s="735"/>
      <c r="E836" s="735"/>
      <c r="F836" s="736"/>
      <c r="G836" s="737"/>
      <c r="H836" s="738"/>
      <c r="I836" s="739"/>
      <c r="J836" s="733"/>
      <c r="K836" s="733"/>
      <c r="L836" s="733"/>
      <c r="M836" s="734"/>
      <c r="N836" s="734"/>
      <c r="O836" s="734"/>
      <c r="P836" s="734"/>
      <c r="Q836" s="734"/>
      <c r="R836" s="734"/>
      <c r="S836" s="734"/>
      <c r="T836" s="734"/>
      <c r="U836" s="734"/>
      <c r="V836" s="734"/>
      <c r="W836" s="734"/>
      <c r="X836" s="734"/>
      <c r="Y836" s="734"/>
      <c r="Z836" s="734"/>
      <c r="AA836" s="734"/>
      <c r="AB836" s="740"/>
      <c r="AC836" s="741"/>
    </row>
    <row r="837">
      <c r="A837" s="733"/>
      <c r="B837" s="734"/>
      <c r="C837" s="735"/>
      <c r="D837" s="735"/>
      <c r="E837" s="735"/>
      <c r="F837" s="736"/>
      <c r="G837" s="737"/>
      <c r="H837" s="738"/>
      <c r="I837" s="739"/>
      <c r="J837" s="733"/>
      <c r="K837" s="733"/>
      <c r="L837" s="733"/>
      <c r="M837" s="734"/>
      <c r="N837" s="734"/>
      <c r="O837" s="734"/>
      <c r="P837" s="734"/>
      <c r="Q837" s="734"/>
      <c r="R837" s="734"/>
      <c r="S837" s="734"/>
      <c r="T837" s="734"/>
      <c r="U837" s="734"/>
      <c r="V837" s="734"/>
      <c r="W837" s="734"/>
      <c r="X837" s="734"/>
      <c r="Y837" s="734"/>
      <c r="Z837" s="734"/>
      <c r="AA837" s="734"/>
      <c r="AB837" s="740"/>
      <c r="AC837" s="741"/>
    </row>
    <row r="838">
      <c r="A838" s="733"/>
      <c r="B838" s="734"/>
      <c r="C838" s="735"/>
      <c r="D838" s="735"/>
      <c r="E838" s="735"/>
      <c r="F838" s="736"/>
      <c r="G838" s="737"/>
      <c r="H838" s="738"/>
      <c r="I838" s="739"/>
      <c r="J838" s="733"/>
      <c r="K838" s="733"/>
      <c r="L838" s="733"/>
      <c r="M838" s="734"/>
      <c r="N838" s="734"/>
      <c r="O838" s="734"/>
      <c r="P838" s="734"/>
      <c r="Q838" s="734"/>
      <c r="R838" s="734"/>
      <c r="S838" s="734"/>
      <c r="T838" s="734"/>
      <c r="U838" s="734"/>
      <c r="V838" s="734"/>
      <c r="W838" s="734"/>
      <c r="X838" s="734"/>
      <c r="Y838" s="734"/>
      <c r="Z838" s="734"/>
      <c r="AA838" s="734"/>
      <c r="AB838" s="740"/>
      <c r="AC838" s="741"/>
    </row>
    <row r="839">
      <c r="A839" s="733"/>
      <c r="B839" s="734"/>
      <c r="C839" s="735"/>
      <c r="D839" s="735"/>
      <c r="E839" s="735"/>
      <c r="F839" s="736"/>
      <c r="G839" s="737"/>
      <c r="H839" s="738"/>
      <c r="I839" s="739"/>
      <c r="J839" s="733"/>
      <c r="K839" s="733"/>
      <c r="L839" s="733"/>
      <c r="M839" s="734"/>
      <c r="N839" s="734"/>
      <c r="O839" s="734"/>
      <c r="P839" s="734"/>
      <c r="Q839" s="734"/>
      <c r="R839" s="734"/>
      <c r="S839" s="734"/>
      <c r="T839" s="734"/>
      <c r="U839" s="734"/>
      <c r="V839" s="734"/>
      <c r="W839" s="734"/>
      <c r="X839" s="734"/>
      <c r="Y839" s="734"/>
      <c r="Z839" s="734"/>
      <c r="AA839" s="734"/>
      <c r="AB839" s="740"/>
      <c r="AC839" s="741"/>
    </row>
    <row r="840">
      <c r="A840" s="733"/>
      <c r="B840" s="734"/>
      <c r="C840" s="735"/>
      <c r="D840" s="735"/>
      <c r="E840" s="735"/>
      <c r="F840" s="736"/>
      <c r="G840" s="737"/>
      <c r="H840" s="738"/>
      <c r="I840" s="739"/>
      <c r="J840" s="733"/>
      <c r="K840" s="733"/>
      <c r="L840" s="733"/>
      <c r="M840" s="734"/>
      <c r="N840" s="734"/>
      <c r="O840" s="734"/>
      <c r="P840" s="734"/>
      <c r="Q840" s="734"/>
      <c r="R840" s="734"/>
      <c r="S840" s="734"/>
      <c r="T840" s="734"/>
      <c r="U840" s="734"/>
      <c r="V840" s="734"/>
      <c r="W840" s="734"/>
      <c r="X840" s="734"/>
      <c r="Y840" s="734"/>
      <c r="Z840" s="734"/>
      <c r="AA840" s="734"/>
      <c r="AB840" s="740"/>
      <c r="AC840" s="741"/>
    </row>
    <row r="841">
      <c r="A841" s="733"/>
      <c r="B841" s="734"/>
      <c r="C841" s="735"/>
      <c r="D841" s="735"/>
      <c r="E841" s="735"/>
      <c r="F841" s="736"/>
      <c r="G841" s="737"/>
      <c r="H841" s="738"/>
      <c r="I841" s="739"/>
      <c r="J841" s="733"/>
      <c r="K841" s="733"/>
      <c r="L841" s="733"/>
      <c r="M841" s="734"/>
      <c r="N841" s="734"/>
      <c r="O841" s="734"/>
      <c r="P841" s="734"/>
      <c r="Q841" s="734"/>
      <c r="R841" s="734"/>
      <c r="S841" s="734"/>
      <c r="T841" s="734"/>
      <c r="U841" s="734"/>
      <c r="V841" s="734"/>
      <c r="W841" s="734"/>
      <c r="X841" s="734"/>
      <c r="Y841" s="734"/>
      <c r="Z841" s="734"/>
      <c r="AA841" s="734"/>
      <c r="AB841" s="740"/>
      <c r="AC841" s="741"/>
    </row>
    <row r="842">
      <c r="A842" s="733"/>
      <c r="B842" s="734"/>
      <c r="C842" s="735"/>
      <c r="D842" s="735"/>
      <c r="E842" s="735"/>
      <c r="F842" s="736"/>
      <c r="G842" s="737"/>
      <c r="H842" s="738"/>
      <c r="I842" s="739"/>
      <c r="J842" s="733"/>
      <c r="K842" s="733"/>
      <c r="L842" s="733"/>
      <c r="M842" s="734"/>
      <c r="N842" s="734"/>
      <c r="O842" s="734"/>
      <c r="P842" s="734"/>
      <c r="Q842" s="734"/>
      <c r="R842" s="734"/>
      <c r="S842" s="734"/>
      <c r="T842" s="734"/>
      <c r="U842" s="734"/>
      <c r="V842" s="734"/>
      <c r="W842" s="734"/>
      <c r="X842" s="734"/>
      <c r="Y842" s="734"/>
      <c r="Z842" s="734"/>
      <c r="AA842" s="734"/>
      <c r="AB842" s="740"/>
      <c r="AC842" s="741"/>
    </row>
    <row r="843">
      <c r="A843" s="733"/>
      <c r="B843" s="734"/>
      <c r="C843" s="735"/>
      <c r="D843" s="735"/>
      <c r="E843" s="735"/>
      <c r="F843" s="736"/>
      <c r="G843" s="737"/>
      <c r="H843" s="738"/>
      <c r="I843" s="739"/>
      <c r="J843" s="733"/>
      <c r="K843" s="733"/>
      <c r="L843" s="733"/>
      <c r="M843" s="734"/>
      <c r="N843" s="734"/>
      <c r="O843" s="734"/>
      <c r="P843" s="734"/>
      <c r="Q843" s="734"/>
      <c r="R843" s="734"/>
      <c r="S843" s="734"/>
      <c r="T843" s="734"/>
      <c r="U843" s="734"/>
      <c r="V843" s="734"/>
      <c r="W843" s="734"/>
      <c r="X843" s="734"/>
      <c r="Y843" s="734"/>
      <c r="Z843" s="734"/>
      <c r="AA843" s="734"/>
      <c r="AB843" s="740"/>
      <c r="AC843" s="741"/>
    </row>
    <row r="844">
      <c r="A844" s="733"/>
      <c r="B844" s="734"/>
      <c r="C844" s="735"/>
      <c r="D844" s="735"/>
      <c r="E844" s="735"/>
      <c r="F844" s="736"/>
      <c r="G844" s="737"/>
      <c r="H844" s="738"/>
      <c r="I844" s="739"/>
      <c r="J844" s="733"/>
      <c r="K844" s="733"/>
      <c r="L844" s="733"/>
      <c r="M844" s="734"/>
      <c r="N844" s="734"/>
      <c r="O844" s="734"/>
      <c r="P844" s="734"/>
      <c r="Q844" s="734"/>
      <c r="R844" s="734"/>
      <c r="S844" s="734"/>
      <c r="T844" s="734"/>
      <c r="U844" s="734"/>
      <c r="V844" s="734"/>
      <c r="W844" s="734"/>
      <c r="X844" s="734"/>
      <c r="Y844" s="734"/>
      <c r="Z844" s="734"/>
      <c r="AA844" s="734"/>
      <c r="AB844" s="740"/>
      <c r="AC844" s="741"/>
    </row>
    <row r="845">
      <c r="A845" s="733"/>
      <c r="B845" s="734"/>
      <c r="C845" s="735"/>
      <c r="D845" s="735"/>
      <c r="E845" s="735"/>
      <c r="F845" s="736"/>
      <c r="G845" s="737"/>
      <c r="H845" s="738"/>
      <c r="I845" s="739"/>
      <c r="J845" s="733"/>
      <c r="K845" s="733"/>
      <c r="L845" s="733"/>
      <c r="M845" s="734"/>
      <c r="N845" s="734"/>
      <c r="O845" s="734"/>
      <c r="P845" s="734"/>
      <c r="Q845" s="734"/>
      <c r="R845" s="734"/>
      <c r="S845" s="734"/>
      <c r="T845" s="734"/>
      <c r="U845" s="734"/>
      <c r="V845" s="734"/>
      <c r="W845" s="734"/>
      <c r="X845" s="734"/>
      <c r="Y845" s="734"/>
      <c r="Z845" s="734"/>
      <c r="AA845" s="734"/>
      <c r="AB845" s="740"/>
      <c r="AC845" s="741"/>
    </row>
    <row r="846">
      <c r="A846" s="733"/>
      <c r="B846" s="734"/>
      <c r="C846" s="735"/>
      <c r="D846" s="735"/>
      <c r="E846" s="735"/>
      <c r="F846" s="736"/>
      <c r="G846" s="737"/>
      <c r="H846" s="738"/>
      <c r="I846" s="739"/>
      <c r="J846" s="733"/>
      <c r="K846" s="733"/>
      <c r="L846" s="733"/>
      <c r="M846" s="734"/>
      <c r="N846" s="734"/>
      <c r="O846" s="734"/>
      <c r="P846" s="734"/>
      <c r="Q846" s="734"/>
      <c r="R846" s="734"/>
      <c r="S846" s="734"/>
      <c r="T846" s="734"/>
      <c r="U846" s="734"/>
      <c r="V846" s="734"/>
      <c r="W846" s="734"/>
      <c r="X846" s="734"/>
      <c r="Y846" s="734"/>
      <c r="Z846" s="734"/>
      <c r="AA846" s="734"/>
      <c r="AB846" s="740"/>
      <c r="AC846" s="741"/>
    </row>
    <row r="847">
      <c r="A847" s="733"/>
      <c r="B847" s="734"/>
      <c r="C847" s="735"/>
      <c r="D847" s="735"/>
      <c r="E847" s="735"/>
      <c r="F847" s="736"/>
      <c r="G847" s="737"/>
      <c r="H847" s="738"/>
      <c r="I847" s="739"/>
      <c r="J847" s="733"/>
      <c r="K847" s="733"/>
      <c r="L847" s="733"/>
      <c r="M847" s="734"/>
      <c r="N847" s="734"/>
      <c r="O847" s="734"/>
      <c r="P847" s="734"/>
      <c r="Q847" s="734"/>
      <c r="R847" s="734"/>
      <c r="S847" s="734"/>
      <c r="T847" s="734"/>
      <c r="U847" s="734"/>
      <c r="V847" s="734"/>
      <c r="W847" s="734"/>
      <c r="X847" s="734"/>
      <c r="Y847" s="734"/>
      <c r="Z847" s="734"/>
      <c r="AA847" s="734"/>
      <c r="AB847" s="740"/>
      <c r="AC847" s="741"/>
    </row>
    <row r="848">
      <c r="A848" s="733"/>
      <c r="B848" s="734"/>
      <c r="C848" s="735"/>
      <c r="D848" s="735"/>
      <c r="E848" s="735"/>
      <c r="F848" s="736"/>
      <c r="G848" s="737"/>
      <c r="H848" s="738"/>
      <c r="I848" s="739"/>
      <c r="J848" s="733"/>
      <c r="K848" s="733"/>
      <c r="L848" s="733"/>
      <c r="M848" s="734"/>
      <c r="N848" s="734"/>
      <c r="O848" s="734"/>
      <c r="P848" s="734"/>
      <c r="Q848" s="734"/>
      <c r="R848" s="734"/>
      <c r="S848" s="734"/>
      <c r="T848" s="734"/>
      <c r="U848" s="734"/>
      <c r="V848" s="734"/>
      <c r="W848" s="734"/>
      <c r="X848" s="734"/>
      <c r="Y848" s="734"/>
      <c r="Z848" s="734"/>
      <c r="AA848" s="734"/>
      <c r="AB848" s="740"/>
      <c r="AC848" s="741"/>
    </row>
    <row r="849">
      <c r="A849" s="733"/>
      <c r="B849" s="734"/>
      <c r="C849" s="735"/>
      <c r="D849" s="735"/>
      <c r="E849" s="735"/>
      <c r="F849" s="736"/>
      <c r="G849" s="737"/>
      <c r="H849" s="738"/>
      <c r="I849" s="739"/>
      <c r="J849" s="733"/>
      <c r="K849" s="733"/>
      <c r="L849" s="733"/>
      <c r="M849" s="734"/>
      <c r="N849" s="734"/>
      <c r="O849" s="734"/>
      <c r="P849" s="734"/>
      <c r="Q849" s="734"/>
      <c r="R849" s="734"/>
      <c r="S849" s="734"/>
      <c r="T849" s="734"/>
      <c r="U849" s="734"/>
      <c r="V849" s="734"/>
      <c r="W849" s="734"/>
      <c r="X849" s="734"/>
      <c r="Y849" s="734"/>
      <c r="Z849" s="734"/>
      <c r="AA849" s="734"/>
      <c r="AB849" s="740"/>
      <c r="AC849" s="741"/>
    </row>
    <row r="850">
      <c r="A850" s="733"/>
      <c r="B850" s="734"/>
      <c r="C850" s="735"/>
      <c r="D850" s="735"/>
      <c r="E850" s="735"/>
      <c r="F850" s="736"/>
      <c r="G850" s="737"/>
      <c r="H850" s="738"/>
      <c r="I850" s="739"/>
      <c r="J850" s="733"/>
      <c r="K850" s="733"/>
      <c r="L850" s="733"/>
      <c r="M850" s="734"/>
      <c r="N850" s="734"/>
      <c r="O850" s="734"/>
      <c r="P850" s="734"/>
      <c r="Q850" s="734"/>
      <c r="R850" s="734"/>
      <c r="S850" s="734"/>
      <c r="T850" s="734"/>
      <c r="U850" s="734"/>
      <c r="V850" s="734"/>
      <c r="W850" s="734"/>
      <c r="X850" s="734"/>
      <c r="Y850" s="734"/>
      <c r="Z850" s="734"/>
      <c r="AA850" s="734"/>
      <c r="AB850" s="740"/>
      <c r="AC850" s="741"/>
    </row>
    <row r="851">
      <c r="A851" s="733"/>
      <c r="B851" s="734"/>
      <c r="C851" s="735"/>
      <c r="D851" s="735"/>
      <c r="E851" s="735"/>
      <c r="F851" s="736"/>
      <c r="G851" s="737"/>
      <c r="H851" s="738"/>
      <c r="I851" s="739"/>
      <c r="J851" s="733"/>
      <c r="K851" s="733"/>
      <c r="L851" s="733"/>
      <c r="M851" s="734"/>
      <c r="N851" s="734"/>
      <c r="O851" s="734"/>
      <c r="P851" s="734"/>
      <c r="Q851" s="734"/>
      <c r="R851" s="734"/>
      <c r="S851" s="734"/>
      <c r="T851" s="734"/>
      <c r="U851" s="734"/>
      <c r="V851" s="734"/>
      <c r="W851" s="734"/>
      <c r="X851" s="734"/>
      <c r="Y851" s="734"/>
      <c r="Z851" s="734"/>
      <c r="AA851" s="734"/>
      <c r="AB851" s="740"/>
      <c r="AC851" s="741"/>
    </row>
    <row r="852">
      <c r="A852" s="733"/>
      <c r="B852" s="734"/>
      <c r="C852" s="735"/>
      <c r="D852" s="735"/>
      <c r="E852" s="735"/>
      <c r="F852" s="736"/>
      <c r="G852" s="737"/>
      <c r="H852" s="738"/>
      <c r="I852" s="739"/>
      <c r="J852" s="733"/>
      <c r="K852" s="733"/>
      <c r="L852" s="733"/>
      <c r="M852" s="734"/>
      <c r="N852" s="734"/>
      <c r="O852" s="734"/>
      <c r="P852" s="734"/>
      <c r="Q852" s="734"/>
      <c r="R852" s="734"/>
      <c r="S852" s="734"/>
      <c r="T852" s="734"/>
      <c r="U852" s="734"/>
      <c r="V852" s="734"/>
      <c r="W852" s="734"/>
      <c r="X852" s="734"/>
      <c r="Y852" s="734"/>
      <c r="Z852" s="734"/>
      <c r="AA852" s="734"/>
      <c r="AB852" s="740"/>
      <c r="AC852" s="741"/>
    </row>
    <row r="853">
      <c r="A853" s="733"/>
      <c r="B853" s="734"/>
      <c r="C853" s="735"/>
      <c r="D853" s="735"/>
      <c r="E853" s="735"/>
      <c r="F853" s="736"/>
      <c r="G853" s="737"/>
      <c r="H853" s="738"/>
      <c r="I853" s="739"/>
      <c r="J853" s="733"/>
      <c r="K853" s="733"/>
      <c r="L853" s="733"/>
      <c r="M853" s="734"/>
      <c r="N853" s="734"/>
      <c r="O853" s="734"/>
      <c r="P853" s="734"/>
      <c r="Q853" s="734"/>
      <c r="R853" s="734"/>
      <c r="S853" s="734"/>
      <c r="T853" s="734"/>
      <c r="U853" s="734"/>
      <c r="V853" s="734"/>
      <c r="W853" s="734"/>
      <c r="X853" s="734"/>
      <c r="Y853" s="734"/>
      <c r="Z853" s="734"/>
      <c r="AA853" s="734"/>
      <c r="AB853" s="740"/>
      <c r="AC853" s="741"/>
    </row>
    <row r="854">
      <c r="A854" s="733"/>
      <c r="B854" s="734"/>
      <c r="C854" s="735"/>
      <c r="D854" s="735"/>
      <c r="E854" s="735"/>
      <c r="F854" s="736"/>
      <c r="G854" s="737"/>
      <c r="H854" s="738"/>
      <c r="I854" s="739"/>
      <c r="J854" s="733"/>
      <c r="K854" s="733"/>
      <c r="L854" s="733"/>
      <c r="M854" s="734"/>
      <c r="N854" s="734"/>
      <c r="O854" s="734"/>
      <c r="P854" s="734"/>
      <c r="Q854" s="734"/>
      <c r="R854" s="734"/>
      <c r="S854" s="734"/>
      <c r="T854" s="734"/>
      <c r="U854" s="734"/>
      <c r="V854" s="734"/>
      <c r="W854" s="734"/>
      <c r="X854" s="734"/>
      <c r="Y854" s="734"/>
      <c r="Z854" s="734"/>
      <c r="AA854" s="734"/>
      <c r="AB854" s="740"/>
      <c r="AC854" s="741"/>
    </row>
    <row r="855">
      <c r="A855" s="733"/>
      <c r="B855" s="734"/>
      <c r="C855" s="735"/>
      <c r="D855" s="735"/>
      <c r="E855" s="735"/>
      <c r="F855" s="736"/>
      <c r="G855" s="737"/>
      <c r="H855" s="738"/>
      <c r="I855" s="739"/>
      <c r="J855" s="733"/>
      <c r="K855" s="733"/>
      <c r="L855" s="733"/>
      <c r="M855" s="734"/>
      <c r="N855" s="734"/>
      <c r="O855" s="734"/>
      <c r="P855" s="734"/>
      <c r="Q855" s="734"/>
      <c r="R855" s="734"/>
      <c r="S855" s="734"/>
      <c r="T855" s="734"/>
      <c r="U855" s="734"/>
      <c r="V855" s="734"/>
      <c r="W855" s="734"/>
      <c r="X855" s="734"/>
      <c r="Y855" s="734"/>
      <c r="Z855" s="734"/>
      <c r="AA855" s="734"/>
      <c r="AB855" s="740"/>
      <c r="AC855" s="741"/>
    </row>
    <row r="856">
      <c r="A856" s="733"/>
      <c r="B856" s="734"/>
      <c r="C856" s="735"/>
      <c r="D856" s="735"/>
      <c r="E856" s="735"/>
      <c r="F856" s="736"/>
      <c r="G856" s="737"/>
      <c r="H856" s="738"/>
      <c r="I856" s="739"/>
      <c r="J856" s="733"/>
      <c r="K856" s="733"/>
      <c r="L856" s="733"/>
      <c r="M856" s="734"/>
      <c r="N856" s="734"/>
      <c r="O856" s="734"/>
      <c r="P856" s="734"/>
      <c r="Q856" s="734"/>
      <c r="R856" s="734"/>
      <c r="S856" s="734"/>
      <c r="T856" s="734"/>
      <c r="U856" s="734"/>
      <c r="V856" s="734"/>
      <c r="W856" s="734"/>
      <c r="X856" s="734"/>
      <c r="Y856" s="734"/>
      <c r="Z856" s="734"/>
      <c r="AA856" s="734"/>
      <c r="AB856" s="740"/>
      <c r="AC856" s="741"/>
    </row>
    <row r="857">
      <c r="A857" s="733"/>
      <c r="B857" s="734"/>
      <c r="C857" s="735"/>
      <c r="D857" s="735"/>
      <c r="E857" s="735"/>
      <c r="F857" s="736"/>
      <c r="G857" s="737"/>
      <c r="H857" s="738"/>
      <c r="I857" s="739"/>
      <c r="J857" s="733"/>
      <c r="K857" s="733"/>
      <c r="L857" s="733"/>
      <c r="M857" s="734"/>
      <c r="N857" s="734"/>
      <c r="O857" s="734"/>
      <c r="P857" s="734"/>
      <c r="Q857" s="734"/>
      <c r="R857" s="734"/>
      <c r="S857" s="734"/>
      <c r="T857" s="734"/>
      <c r="U857" s="734"/>
      <c r="V857" s="734"/>
      <c r="W857" s="734"/>
      <c r="X857" s="734"/>
      <c r="Y857" s="734"/>
      <c r="Z857" s="734"/>
      <c r="AA857" s="734"/>
      <c r="AB857" s="740"/>
      <c r="AC857" s="741"/>
    </row>
    <row r="858">
      <c r="A858" s="733"/>
      <c r="B858" s="734"/>
      <c r="C858" s="735"/>
      <c r="D858" s="735"/>
      <c r="E858" s="735"/>
      <c r="F858" s="736"/>
      <c r="G858" s="737"/>
      <c r="H858" s="738"/>
      <c r="I858" s="739"/>
      <c r="J858" s="733"/>
      <c r="K858" s="733"/>
      <c r="L858" s="733"/>
      <c r="M858" s="734"/>
      <c r="N858" s="734"/>
      <c r="O858" s="734"/>
      <c r="P858" s="734"/>
      <c r="Q858" s="734"/>
      <c r="R858" s="734"/>
      <c r="S858" s="734"/>
      <c r="T858" s="734"/>
      <c r="U858" s="734"/>
      <c r="V858" s="734"/>
      <c r="W858" s="734"/>
      <c r="X858" s="734"/>
      <c r="Y858" s="734"/>
      <c r="Z858" s="734"/>
      <c r="AA858" s="734"/>
      <c r="AB858" s="740"/>
      <c r="AC858" s="741"/>
    </row>
    <row r="859">
      <c r="A859" s="733"/>
      <c r="B859" s="734"/>
      <c r="C859" s="735"/>
      <c r="D859" s="735"/>
      <c r="E859" s="735"/>
      <c r="F859" s="736"/>
      <c r="G859" s="737"/>
      <c r="H859" s="738"/>
      <c r="I859" s="739"/>
      <c r="J859" s="733"/>
      <c r="K859" s="733"/>
      <c r="L859" s="733"/>
      <c r="M859" s="734"/>
      <c r="N859" s="734"/>
      <c r="O859" s="734"/>
      <c r="P859" s="734"/>
      <c r="Q859" s="734"/>
      <c r="R859" s="734"/>
      <c r="S859" s="734"/>
      <c r="T859" s="734"/>
      <c r="U859" s="734"/>
      <c r="V859" s="734"/>
      <c r="W859" s="734"/>
      <c r="X859" s="734"/>
      <c r="Y859" s="734"/>
      <c r="Z859" s="734"/>
      <c r="AA859" s="734"/>
      <c r="AB859" s="740"/>
      <c r="AC859" s="741"/>
    </row>
    <row r="860">
      <c r="A860" s="733"/>
      <c r="B860" s="734"/>
      <c r="C860" s="735"/>
      <c r="D860" s="735"/>
      <c r="E860" s="735"/>
      <c r="F860" s="736"/>
      <c r="G860" s="737"/>
      <c r="H860" s="738"/>
      <c r="I860" s="739"/>
      <c r="J860" s="733"/>
      <c r="K860" s="733"/>
      <c r="L860" s="733"/>
      <c r="M860" s="734"/>
      <c r="N860" s="734"/>
      <c r="O860" s="734"/>
      <c r="P860" s="734"/>
      <c r="Q860" s="734"/>
      <c r="R860" s="734"/>
      <c r="S860" s="734"/>
      <c r="T860" s="734"/>
      <c r="U860" s="734"/>
      <c r="V860" s="734"/>
      <c r="W860" s="734"/>
      <c r="X860" s="734"/>
      <c r="Y860" s="734"/>
      <c r="Z860" s="734"/>
      <c r="AA860" s="734"/>
      <c r="AB860" s="740"/>
      <c r="AC860" s="741"/>
    </row>
    <row r="861">
      <c r="A861" s="733"/>
      <c r="B861" s="734"/>
      <c r="C861" s="735"/>
      <c r="D861" s="735"/>
      <c r="E861" s="735"/>
      <c r="F861" s="736"/>
      <c r="G861" s="737"/>
      <c r="H861" s="738"/>
      <c r="I861" s="739"/>
      <c r="J861" s="733"/>
      <c r="K861" s="733"/>
      <c r="L861" s="733"/>
      <c r="M861" s="734"/>
      <c r="N861" s="734"/>
      <c r="O861" s="734"/>
      <c r="P861" s="734"/>
      <c r="Q861" s="734"/>
      <c r="R861" s="734"/>
      <c r="S861" s="734"/>
      <c r="T861" s="734"/>
      <c r="U861" s="734"/>
      <c r="V861" s="734"/>
      <c r="W861" s="734"/>
      <c r="X861" s="734"/>
      <c r="Y861" s="734"/>
      <c r="Z861" s="734"/>
      <c r="AA861" s="734"/>
      <c r="AB861" s="740"/>
      <c r="AC861" s="741"/>
    </row>
    <row r="862">
      <c r="A862" s="733"/>
      <c r="B862" s="734"/>
      <c r="C862" s="735"/>
      <c r="D862" s="735"/>
      <c r="E862" s="735"/>
      <c r="F862" s="736"/>
      <c r="G862" s="737"/>
      <c r="H862" s="738"/>
      <c r="I862" s="739"/>
      <c r="J862" s="733"/>
      <c r="K862" s="733"/>
      <c r="L862" s="733"/>
      <c r="M862" s="734"/>
      <c r="N862" s="734"/>
      <c r="O862" s="734"/>
      <c r="P862" s="734"/>
      <c r="Q862" s="734"/>
      <c r="R862" s="734"/>
      <c r="S862" s="734"/>
      <c r="T862" s="734"/>
      <c r="U862" s="734"/>
      <c r="V862" s="734"/>
      <c r="W862" s="734"/>
      <c r="X862" s="734"/>
      <c r="Y862" s="734"/>
      <c r="Z862" s="734"/>
      <c r="AA862" s="734"/>
      <c r="AB862" s="740"/>
      <c r="AC862" s="741"/>
    </row>
    <row r="863">
      <c r="A863" s="733"/>
      <c r="B863" s="734"/>
      <c r="C863" s="735"/>
      <c r="D863" s="735"/>
      <c r="E863" s="735"/>
      <c r="F863" s="736"/>
      <c r="G863" s="737"/>
      <c r="H863" s="738"/>
      <c r="I863" s="739"/>
      <c r="J863" s="733"/>
      <c r="K863" s="733"/>
      <c r="L863" s="733"/>
      <c r="M863" s="734"/>
      <c r="N863" s="734"/>
      <c r="O863" s="734"/>
      <c r="P863" s="734"/>
      <c r="Q863" s="734"/>
      <c r="R863" s="734"/>
      <c r="S863" s="734"/>
      <c r="T863" s="734"/>
      <c r="U863" s="734"/>
      <c r="V863" s="734"/>
      <c r="W863" s="734"/>
      <c r="X863" s="734"/>
      <c r="Y863" s="734"/>
      <c r="Z863" s="734"/>
      <c r="AA863" s="734"/>
      <c r="AB863" s="740"/>
      <c r="AC863" s="741"/>
    </row>
    <row r="864">
      <c r="A864" s="733"/>
      <c r="B864" s="734"/>
      <c r="C864" s="735"/>
      <c r="D864" s="735"/>
      <c r="E864" s="735"/>
      <c r="F864" s="736"/>
      <c r="G864" s="737"/>
      <c r="H864" s="738"/>
      <c r="I864" s="739"/>
      <c r="J864" s="733"/>
      <c r="K864" s="733"/>
      <c r="L864" s="733"/>
      <c r="M864" s="734"/>
      <c r="N864" s="734"/>
      <c r="O864" s="734"/>
      <c r="P864" s="734"/>
      <c r="Q864" s="734"/>
      <c r="R864" s="734"/>
      <c r="S864" s="734"/>
      <c r="T864" s="734"/>
      <c r="U864" s="734"/>
      <c r="V864" s="734"/>
      <c r="W864" s="734"/>
      <c r="X864" s="734"/>
      <c r="Y864" s="734"/>
      <c r="Z864" s="734"/>
      <c r="AA864" s="734"/>
      <c r="AB864" s="740"/>
      <c r="AC864" s="741"/>
    </row>
    <row r="865">
      <c r="A865" s="733"/>
      <c r="B865" s="734"/>
      <c r="C865" s="735"/>
      <c r="D865" s="735"/>
      <c r="E865" s="735"/>
      <c r="F865" s="736"/>
      <c r="G865" s="737"/>
      <c r="H865" s="738"/>
      <c r="I865" s="739"/>
      <c r="J865" s="733"/>
      <c r="K865" s="733"/>
      <c r="L865" s="733"/>
      <c r="M865" s="734"/>
      <c r="N865" s="734"/>
      <c r="O865" s="734"/>
      <c r="P865" s="734"/>
      <c r="Q865" s="734"/>
      <c r="R865" s="734"/>
      <c r="S865" s="734"/>
      <c r="T865" s="734"/>
      <c r="U865" s="734"/>
      <c r="V865" s="734"/>
      <c r="W865" s="734"/>
      <c r="X865" s="734"/>
      <c r="Y865" s="734"/>
      <c r="Z865" s="734"/>
      <c r="AA865" s="734"/>
      <c r="AB865" s="740"/>
      <c r="AC865" s="741"/>
    </row>
    <row r="866">
      <c r="A866" s="733"/>
      <c r="B866" s="734"/>
      <c r="C866" s="735"/>
      <c r="D866" s="735"/>
      <c r="E866" s="735"/>
      <c r="F866" s="736"/>
      <c r="G866" s="737"/>
      <c r="H866" s="738"/>
      <c r="I866" s="739"/>
      <c r="J866" s="733"/>
      <c r="K866" s="733"/>
      <c r="L866" s="733"/>
      <c r="M866" s="734"/>
      <c r="N866" s="734"/>
      <c r="O866" s="734"/>
      <c r="P866" s="734"/>
      <c r="Q866" s="734"/>
      <c r="R866" s="734"/>
      <c r="S866" s="734"/>
      <c r="T866" s="734"/>
      <c r="U866" s="734"/>
      <c r="V866" s="734"/>
      <c r="W866" s="734"/>
      <c r="X866" s="734"/>
      <c r="Y866" s="734"/>
      <c r="Z866" s="734"/>
      <c r="AA866" s="734"/>
      <c r="AB866" s="740"/>
      <c r="AC866" s="741"/>
    </row>
    <row r="867">
      <c r="A867" s="733"/>
      <c r="B867" s="734"/>
      <c r="C867" s="735"/>
      <c r="D867" s="735"/>
      <c r="E867" s="735"/>
      <c r="F867" s="736"/>
      <c r="G867" s="737"/>
      <c r="H867" s="738"/>
      <c r="I867" s="739"/>
      <c r="J867" s="733"/>
      <c r="K867" s="733"/>
      <c r="L867" s="733"/>
      <c r="M867" s="734"/>
      <c r="N867" s="734"/>
      <c r="O867" s="734"/>
      <c r="P867" s="734"/>
      <c r="Q867" s="734"/>
      <c r="R867" s="734"/>
      <c r="S867" s="734"/>
      <c r="T867" s="734"/>
      <c r="U867" s="734"/>
      <c r="V867" s="734"/>
      <c r="W867" s="734"/>
      <c r="X867" s="734"/>
      <c r="Y867" s="734"/>
      <c r="Z867" s="734"/>
      <c r="AA867" s="734"/>
      <c r="AB867" s="740"/>
      <c r="AC867" s="741"/>
    </row>
    <row r="868">
      <c r="A868" s="733"/>
      <c r="B868" s="734"/>
      <c r="C868" s="735"/>
      <c r="D868" s="735"/>
      <c r="E868" s="735"/>
      <c r="F868" s="736"/>
      <c r="G868" s="737"/>
      <c r="H868" s="738"/>
      <c r="I868" s="739"/>
      <c r="J868" s="733"/>
      <c r="K868" s="733"/>
      <c r="L868" s="733"/>
      <c r="M868" s="734"/>
      <c r="N868" s="734"/>
      <c r="O868" s="734"/>
      <c r="P868" s="734"/>
      <c r="Q868" s="734"/>
      <c r="R868" s="734"/>
      <c r="S868" s="734"/>
      <c r="T868" s="734"/>
      <c r="U868" s="734"/>
      <c r="V868" s="734"/>
      <c r="W868" s="734"/>
      <c r="X868" s="734"/>
      <c r="Y868" s="734"/>
      <c r="Z868" s="734"/>
      <c r="AA868" s="734"/>
      <c r="AB868" s="740"/>
      <c r="AC868" s="741"/>
    </row>
    <row r="869">
      <c r="A869" s="733"/>
      <c r="B869" s="734"/>
      <c r="C869" s="735"/>
      <c r="D869" s="735"/>
      <c r="E869" s="735"/>
      <c r="F869" s="736"/>
      <c r="G869" s="737"/>
      <c r="H869" s="738"/>
      <c r="I869" s="739"/>
      <c r="J869" s="733"/>
      <c r="K869" s="733"/>
      <c r="L869" s="733"/>
      <c r="M869" s="734"/>
      <c r="N869" s="734"/>
      <c r="O869" s="734"/>
      <c r="P869" s="734"/>
      <c r="Q869" s="734"/>
      <c r="R869" s="734"/>
      <c r="S869" s="734"/>
      <c r="T869" s="734"/>
      <c r="U869" s="734"/>
      <c r="V869" s="734"/>
      <c r="W869" s="734"/>
      <c r="X869" s="734"/>
      <c r="Y869" s="734"/>
      <c r="Z869" s="734"/>
      <c r="AA869" s="734"/>
      <c r="AB869" s="740"/>
      <c r="AC869" s="741"/>
    </row>
    <row r="870">
      <c r="A870" s="733"/>
      <c r="B870" s="734"/>
      <c r="C870" s="735"/>
      <c r="D870" s="735"/>
      <c r="E870" s="735"/>
      <c r="F870" s="736"/>
      <c r="G870" s="737"/>
      <c r="H870" s="738"/>
      <c r="I870" s="739"/>
      <c r="J870" s="733"/>
      <c r="K870" s="733"/>
      <c r="L870" s="733"/>
      <c r="M870" s="734"/>
      <c r="N870" s="734"/>
      <c r="O870" s="734"/>
      <c r="P870" s="734"/>
      <c r="Q870" s="734"/>
      <c r="R870" s="734"/>
      <c r="S870" s="734"/>
      <c r="T870" s="734"/>
      <c r="U870" s="734"/>
      <c r="V870" s="734"/>
      <c r="W870" s="734"/>
      <c r="X870" s="734"/>
      <c r="Y870" s="734"/>
      <c r="Z870" s="734"/>
      <c r="AA870" s="734"/>
      <c r="AB870" s="740"/>
      <c r="AC870" s="741"/>
    </row>
    <row r="871">
      <c r="A871" s="733"/>
      <c r="B871" s="734"/>
      <c r="C871" s="735"/>
      <c r="D871" s="735"/>
      <c r="E871" s="735"/>
      <c r="F871" s="736"/>
      <c r="G871" s="737"/>
      <c r="H871" s="738"/>
      <c r="I871" s="739"/>
      <c r="J871" s="733"/>
      <c r="K871" s="733"/>
      <c r="L871" s="733"/>
      <c r="M871" s="734"/>
      <c r="N871" s="734"/>
      <c r="O871" s="734"/>
      <c r="P871" s="734"/>
      <c r="Q871" s="734"/>
      <c r="R871" s="734"/>
      <c r="S871" s="734"/>
      <c r="T871" s="734"/>
      <c r="U871" s="734"/>
      <c r="V871" s="734"/>
      <c r="W871" s="734"/>
      <c r="X871" s="734"/>
      <c r="Y871" s="734"/>
      <c r="Z871" s="734"/>
      <c r="AA871" s="734"/>
      <c r="AB871" s="740"/>
      <c r="AC871" s="741"/>
    </row>
    <row r="872">
      <c r="A872" s="733"/>
      <c r="B872" s="734"/>
      <c r="C872" s="735"/>
      <c r="D872" s="735"/>
      <c r="E872" s="735"/>
      <c r="F872" s="736"/>
      <c r="G872" s="737"/>
      <c r="H872" s="738"/>
      <c r="I872" s="739"/>
      <c r="J872" s="733"/>
      <c r="K872" s="733"/>
      <c r="L872" s="733"/>
      <c r="M872" s="734"/>
      <c r="N872" s="734"/>
      <c r="O872" s="734"/>
      <c r="P872" s="734"/>
      <c r="Q872" s="734"/>
      <c r="R872" s="734"/>
      <c r="S872" s="734"/>
      <c r="T872" s="734"/>
      <c r="U872" s="734"/>
      <c r="V872" s="734"/>
      <c r="W872" s="734"/>
      <c r="X872" s="734"/>
      <c r="Y872" s="734"/>
      <c r="Z872" s="734"/>
      <c r="AA872" s="734"/>
      <c r="AB872" s="740"/>
      <c r="AC872" s="741"/>
    </row>
    <row r="873">
      <c r="A873" s="733"/>
      <c r="B873" s="734"/>
      <c r="C873" s="735"/>
      <c r="D873" s="735"/>
      <c r="E873" s="735"/>
      <c r="F873" s="736"/>
      <c r="G873" s="737"/>
      <c r="H873" s="738"/>
      <c r="I873" s="739"/>
      <c r="J873" s="733"/>
      <c r="K873" s="733"/>
      <c r="L873" s="733"/>
      <c r="M873" s="734"/>
      <c r="N873" s="734"/>
      <c r="O873" s="734"/>
      <c r="P873" s="734"/>
      <c r="Q873" s="734"/>
      <c r="R873" s="734"/>
      <c r="S873" s="734"/>
      <c r="T873" s="734"/>
      <c r="U873" s="734"/>
      <c r="V873" s="734"/>
      <c r="W873" s="734"/>
      <c r="X873" s="734"/>
      <c r="Y873" s="734"/>
      <c r="Z873" s="734"/>
      <c r="AA873" s="734"/>
      <c r="AB873" s="740"/>
      <c r="AC873" s="741"/>
    </row>
    <row r="874">
      <c r="A874" s="733"/>
      <c r="B874" s="734"/>
      <c r="C874" s="735"/>
      <c r="D874" s="735"/>
      <c r="E874" s="735"/>
      <c r="F874" s="736"/>
      <c r="G874" s="737"/>
      <c r="H874" s="738"/>
      <c r="I874" s="739"/>
      <c r="J874" s="733"/>
      <c r="K874" s="733"/>
      <c r="L874" s="733"/>
      <c r="M874" s="734"/>
      <c r="N874" s="734"/>
      <c r="O874" s="734"/>
      <c r="P874" s="734"/>
      <c r="Q874" s="734"/>
      <c r="R874" s="734"/>
      <c r="S874" s="734"/>
      <c r="T874" s="734"/>
      <c r="U874" s="734"/>
      <c r="V874" s="734"/>
      <c r="W874" s="734"/>
      <c r="X874" s="734"/>
      <c r="Y874" s="734"/>
      <c r="Z874" s="734"/>
      <c r="AA874" s="734"/>
      <c r="AB874" s="740"/>
      <c r="AC874" s="741"/>
    </row>
    <row r="875">
      <c r="A875" s="733"/>
      <c r="B875" s="734"/>
      <c r="C875" s="735"/>
      <c r="D875" s="735"/>
      <c r="E875" s="735"/>
      <c r="F875" s="736"/>
      <c r="G875" s="737"/>
      <c r="H875" s="738"/>
      <c r="I875" s="739"/>
      <c r="J875" s="733"/>
      <c r="K875" s="733"/>
      <c r="L875" s="733"/>
      <c r="M875" s="734"/>
      <c r="N875" s="734"/>
      <c r="O875" s="734"/>
      <c r="P875" s="734"/>
      <c r="Q875" s="734"/>
      <c r="R875" s="734"/>
      <c r="S875" s="734"/>
      <c r="T875" s="734"/>
      <c r="U875" s="734"/>
      <c r="V875" s="734"/>
      <c r="W875" s="734"/>
      <c r="X875" s="734"/>
      <c r="Y875" s="734"/>
      <c r="Z875" s="734"/>
      <c r="AA875" s="734"/>
      <c r="AB875" s="740"/>
      <c r="AC875" s="741"/>
    </row>
    <row r="876">
      <c r="A876" s="733"/>
      <c r="B876" s="734"/>
      <c r="C876" s="735"/>
      <c r="D876" s="735"/>
      <c r="E876" s="735"/>
      <c r="F876" s="736"/>
      <c r="G876" s="737"/>
      <c r="H876" s="738"/>
      <c r="I876" s="739"/>
      <c r="J876" s="733"/>
      <c r="K876" s="733"/>
      <c r="L876" s="733"/>
      <c r="M876" s="734"/>
      <c r="N876" s="734"/>
      <c r="O876" s="734"/>
      <c r="P876" s="734"/>
      <c r="Q876" s="734"/>
      <c r="R876" s="734"/>
      <c r="S876" s="734"/>
      <c r="T876" s="734"/>
      <c r="U876" s="734"/>
      <c r="V876" s="734"/>
      <c r="W876" s="734"/>
      <c r="X876" s="734"/>
      <c r="Y876" s="734"/>
      <c r="Z876" s="734"/>
      <c r="AA876" s="734"/>
      <c r="AB876" s="740"/>
      <c r="AC876" s="741"/>
    </row>
    <row r="877">
      <c r="A877" s="733"/>
      <c r="B877" s="734"/>
      <c r="C877" s="735"/>
      <c r="D877" s="735"/>
      <c r="E877" s="735"/>
      <c r="F877" s="736"/>
      <c r="G877" s="737"/>
      <c r="H877" s="738"/>
      <c r="I877" s="739"/>
      <c r="J877" s="733"/>
      <c r="K877" s="733"/>
      <c r="L877" s="733"/>
      <c r="M877" s="734"/>
      <c r="N877" s="734"/>
      <c r="O877" s="734"/>
      <c r="P877" s="734"/>
      <c r="Q877" s="734"/>
      <c r="R877" s="734"/>
      <c r="S877" s="734"/>
      <c r="T877" s="734"/>
      <c r="U877" s="734"/>
      <c r="V877" s="734"/>
      <c r="W877" s="734"/>
      <c r="X877" s="734"/>
      <c r="Y877" s="734"/>
      <c r="Z877" s="734"/>
      <c r="AA877" s="734"/>
      <c r="AB877" s="740"/>
      <c r="AC877" s="741"/>
    </row>
    <row r="878">
      <c r="A878" s="733"/>
      <c r="B878" s="734"/>
      <c r="C878" s="735"/>
      <c r="D878" s="735"/>
      <c r="E878" s="735"/>
      <c r="F878" s="736"/>
      <c r="G878" s="737"/>
      <c r="H878" s="738"/>
      <c r="I878" s="739"/>
      <c r="J878" s="733"/>
      <c r="K878" s="733"/>
      <c r="L878" s="733"/>
      <c r="M878" s="734"/>
      <c r="N878" s="734"/>
      <c r="O878" s="734"/>
      <c r="P878" s="734"/>
      <c r="Q878" s="734"/>
      <c r="R878" s="734"/>
      <c r="S878" s="734"/>
      <c r="T878" s="734"/>
      <c r="U878" s="734"/>
      <c r="V878" s="734"/>
      <c r="W878" s="734"/>
      <c r="X878" s="734"/>
      <c r="Y878" s="734"/>
      <c r="Z878" s="734"/>
      <c r="AA878" s="734"/>
      <c r="AB878" s="740"/>
      <c r="AC878" s="741"/>
    </row>
    <row r="879">
      <c r="A879" s="733"/>
      <c r="B879" s="734"/>
      <c r="C879" s="735"/>
      <c r="D879" s="735"/>
      <c r="E879" s="735"/>
      <c r="F879" s="736"/>
      <c r="G879" s="737"/>
      <c r="H879" s="738"/>
      <c r="I879" s="739"/>
      <c r="J879" s="733"/>
      <c r="K879" s="733"/>
      <c r="L879" s="733"/>
      <c r="M879" s="734"/>
      <c r="N879" s="734"/>
      <c r="O879" s="734"/>
      <c r="P879" s="734"/>
      <c r="Q879" s="734"/>
      <c r="R879" s="734"/>
      <c r="S879" s="734"/>
      <c r="T879" s="734"/>
      <c r="U879" s="734"/>
      <c r="V879" s="734"/>
      <c r="W879" s="734"/>
      <c r="X879" s="734"/>
      <c r="Y879" s="734"/>
      <c r="Z879" s="734"/>
      <c r="AA879" s="734"/>
      <c r="AB879" s="740"/>
      <c r="AC879" s="741"/>
    </row>
    <row r="880">
      <c r="A880" s="733"/>
      <c r="B880" s="734"/>
      <c r="C880" s="735"/>
      <c r="D880" s="735"/>
      <c r="E880" s="735"/>
      <c r="F880" s="736"/>
      <c r="G880" s="737"/>
      <c r="H880" s="738"/>
      <c r="I880" s="739"/>
      <c r="J880" s="733"/>
      <c r="K880" s="733"/>
      <c r="L880" s="733"/>
      <c r="M880" s="734"/>
      <c r="N880" s="734"/>
      <c r="O880" s="734"/>
      <c r="P880" s="734"/>
      <c r="Q880" s="734"/>
      <c r="R880" s="734"/>
      <c r="S880" s="734"/>
      <c r="T880" s="734"/>
      <c r="U880" s="734"/>
      <c r="V880" s="734"/>
      <c r="W880" s="734"/>
      <c r="X880" s="734"/>
      <c r="Y880" s="734"/>
      <c r="Z880" s="734"/>
      <c r="AA880" s="734"/>
      <c r="AB880" s="740"/>
      <c r="AC880" s="741"/>
    </row>
    <row r="881">
      <c r="A881" s="733"/>
      <c r="B881" s="734"/>
      <c r="C881" s="735"/>
      <c r="D881" s="735"/>
      <c r="E881" s="735"/>
      <c r="F881" s="736"/>
      <c r="G881" s="737"/>
      <c r="H881" s="738"/>
      <c r="I881" s="739"/>
      <c r="J881" s="733"/>
      <c r="K881" s="733"/>
      <c r="L881" s="733"/>
      <c r="M881" s="734"/>
      <c r="N881" s="734"/>
      <c r="O881" s="734"/>
      <c r="P881" s="734"/>
      <c r="Q881" s="734"/>
      <c r="R881" s="734"/>
      <c r="S881" s="734"/>
      <c r="T881" s="734"/>
      <c r="U881" s="734"/>
      <c r="V881" s="734"/>
      <c r="W881" s="734"/>
      <c r="X881" s="734"/>
      <c r="Y881" s="734"/>
      <c r="Z881" s="734"/>
      <c r="AA881" s="734"/>
      <c r="AB881" s="740"/>
      <c r="AC881" s="741"/>
    </row>
    <row r="882">
      <c r="A882" s="733"/>
      <c r="B882" s="734"/>
      <c r="C882" s="735"/>
      <c r="D882" s="735"/>
      <c r="E882" s="735"/>
      <c r="F882" s="736"/>
      <c r="G882" s="737"/>
      <c r="H882" s="738"/>
      <c r="I882" s="739"/>
      <c r="J882" s="733"/>
      <c r="K882" s="733"/>
      <c r="L882" s="733"/>
      <c r="M882" s="734"/>
      <c r="N882" s="734"/>
      <c r="O882" s="734"/>
      <c r="P882" s="734"/>
      <c r="Q882" s="734"/>
      <c r="R882" s="734"/>
      <c r="S882" s="734"/>
      <c r="T882" s="734"/>
      <c r="U882" s="734"/>
      <c r="V882" s="734"/>
      <c r="W882" s="734"/>
      <c r="X882" s="734"/>
      <c r="Y882" s="734"/>
      <c r="Z882" s="734"/>
      <c r="AA882" s="734"/>
      <c r="AB882" s="740"/>
      <c r="AC882" s="741"/>
    </row>
    <row r="883">
      <c r="A883" s="733"/>
      <c r="B883" s="734"/>
      <c r="C883" s="735"/>
      <c r="D883" s="735"/>
      <c r="E883" s="735"/>
      <c r="F883" s="736"/>
      <c r="G883" s="737"/>
      <c r="H883" s="738"/>
      <c r="I883" s="739"/>
      <c r="J883" s="733"/>
      <c r="K883" s="733"/>
      <c r="L883" s="733"/>
      <c r="M883" s="734"/>
      <c r="N883" s="734"/>
      <c r="O883" s="734"/>
      <c r="P883" s="734"/>
      <c r="Q883" s="734"/>
      <c r="R883" s="734"/>
      <c r="S883" s="734"/>
      <c r="T883" s="734"/>
      <c r="U883" s="734"/>
      <c r="V883" s="734"/>
      <c r="W883" s="734"/>
      <c r="X883" s="734"/>
      <c r="Y883" s="734"/>
      <c r="Z883" s="734"/>
      <c r="AA883" s="734"/>
      <c r="AB883" s="740"/>
      <c r="AC883" s="741"/>
    </row>
    <row r="884">
      <c r="A884" s="733"/>
      <c r="B884" s="734"/>
      <c r="C884" s="735"/>
      <c r="D884" s="735"/>
      <c r="E884" s="735"/>
      <c r="F884" s="736"/>
      <c r="G884" s="737"/>
      <c r="H884" s="738"/>
      <c r="I884" s="739"/>
      <c r="J884" s="733"/>
      <c r="K884" s="733"/>
      <c r="L884" s="733"/>
      <c r="M884" s="734"/>
      <c r="N884" s="734"/>
      <c r="O884" s="734"/>
      <c r="P884" s="734"/>
      <c r="Q884" s="734"/>
      <c r="R884" s="734"/>
      <c r="S884" s="734"/>
      <c r="T884" s="734"/>
      <c r="U884" s="734"/>
      <c r="V884" s="734"/>
      <c r="W884" s="734"/>
      <c r="X884" s="734"/>
      <c r="Y884" s="734"/>
      <c r="Z884" s="734"/>
      <c r="AA884" s="734"/>
      <c r="AB884" s="740"/>
      <c r="AC884" s="741"/>
    </row>
    <row r="885">
      <c r="A885" s="733"/>
      <c r="B885" s="734"/>
      <c r="C885" s="735"/>
      <c r="D885" s="735"/>
      <c r="E885" s="735"/>
      <c r="F885" s="736"/>
      <c r="G885" s="737"/>
      <c r="H885" s="738"/>
      <c r="I885" s="739"/>
      <c r="J885" s="733"/>
      <c r="K885" s="733"/>
      <c r="L885" s="733"/>
      <c r="M885" s="734"/>
      <c r="N885" s="734"/>
      <c r="O885" s="734"/>
      <c r="P885" s="734"/>
      <c r="Q885" s="734"/>
      <c r="R885" s="734"/>
      <c r="S885" s="734"/>
      <c r="T885" s="734"/>
      <c r="U885" s="734"/>
      <c r="V885" s="734"/>
      <c r="W885" s="734"/>
      <c r="X885" s="734"/>
      <c r="Y885" s="734"/>
      <c r="Z885" s="734"/>
      <c r="AA885" s="734"/>
      <c r="AB885" s="740"/>
      <c r="AC885" s="741"/>
    </row>
    <row r="886">
      <c r="A886" s="733"/>
      <c r="B886" s="734"/>
      <c r="C886" s="735"/>
      <c r="D886" s="735"/>
      <c r="E886" s="735"/>
      <c r="F886" s="736"/>
      <c r="G886" s="737"/>
      <c r="H886" s="738"/>
      <c r="I886" s="739"/>
      <c r="J886" s="733"/>
      <c r="K886" s="733"/>
      <c r="L886" s="733"/>
      <c r="M886" s="734"/>
      <c r="N886" s="734"/>
      <c r="O886" s="734"/>
      <c r="P886" s="734"/>
      <c r="Q886" s="734"/>
      <c r="R886" s="734"/>
      <c r="S886" s="734"/>
      <c r="T886" s="734"/>
      <c r="U886" s="734"/>
      <c r="V886" s="734"/>
      <c r="W886" s="734"/>
      <c r="X886" s="734"/>
      <c r="Y886" s="734"/>
      <c r="Z886" s="734"/>
      <c r="AA886" s="734"/>
      <c r="AB886" s="740"/>
      <c r="AC886" s="741"/>
    </row>
    <row r="887">
      <c r="A887" s="733"/>
      <c r="B887" s="734"/>
      <c r="C887" s="735"/>
      <c r="D887" s="735"/>
      <c r="E887" s="735"/>
      <c r="F887" s="736"/>
      <c r="G887" s="737"/>
      <c r="H887" s="738"/>
      <c r="I887" s="739"/>
      <c r="J887" s="733"/>
      <c r="K887" s="733"/>
      <c r="L887" s="733"/>
      <c r="M887" s="734"/>
      <c r="N887" s="734"/>
      <c r="O887" s="734"/>
      <c r="P887" s="734"/>
      <c r="Q887" s="734"/>
      <c r="R887" s="734"/>
      <c r="S887" s="734"/>
      <c r="T887" s="734"/>
      <c r="U887" s="734"/>
      <c r="V887" s="734"/>
      <c r="W887" s="734"/>
      <c r="X887" s="734"/>
      <c r="Y887" s="734"/>
      <c r="Z887" s="734"/>
      <c r="AA887" s="734"/>
      <c r="AB887" s="740"/>
      <c r="AC887" s="741"/>
    </row>
    <row r="888">
      <c r="A888" s="733"/>
      <c r="B888" s="734"/>
      <c r="C888" s="735"/>
      <c r="D888" s="735"/>
      <c r="E888" s="735"/>
      <c r="F888" s="736"/>
      <c r="G888" s="737"/>
      <c r="H888" s="738"/>
      <c r="I888" s="739"/>
      <c r="J888" s="733"/>
      <c r="K888" s="733"/>
      <c r="L888" s="733"/>
      <c r="M888" s="734"/>
      <c r="N888" s="734"/>
      <c r="O888" s="734"/>
      <c r="P888" s="734"/>
      <c r="Q888" s="734"/>
      <c r="R888" s="734"/>
      <c r="S888" s="734"/>
      <c r="T888" s="734"/>
      <c r="U888" s="734"/>
      <c r="V888" s="734"/>
      <c r="W888" s="734"/>
      <c r="X888" s="734"/>
      <c r="Y888" s="734"/>
      <c r="Z888" s="734"/>
      <c r="AA888" s="734"/>
      <c r="AB888" s="740"/>
      <c r="AC888" s="741"/>
    </row>
    <row r="889">
      <c r="A889" s="733"/>
      <c r="B889" s="734"/>
      <c r="C889" s="735"/>
      <c r="D889" s="735"/>
      <c r="E889" s="735"/>
      <c r="F889" s="736"/>
      <c r="G889" s="737"/>
      <c r="H889" s="738"/>
      <c r="I889" s="739"/>
      <c r="J889" s="733"/>
      <c r="K889" s="733"/>
      <c r="L889" s="733"/>
      <c r="M889" s="734"/>
      <c r="N889" s="734"/>
      <c r="O889" s="734"/>
      <c r="P889" s="734"/>
      <c r="Q889" s="734"/>
      <c r="R889" s="734"/>
      <c r="S889" s="734"/>
      <c r="T889" s="734"/>
      <c r="U889" s="734"/>
      <c r="V889" s="734"/>
      <c r="W889" s="734"/>
      <c r="X889" s="734"/>
      <c r="Y889" s="734"/>
      <c r="Z889" s="734"/>
      <c r="AA889" s="734"/>
      <c r="AB889" s="740"/>
      <c r="AC889" s="741"/>
    </row>
    <row r="890">
      <c r="A890" s="733"/>
      <c r="B890" s="734"/>
      <c r="C890" s="735"/>
      <c r="D890" s="735"/>
      <c r="E890" s="735"/>
      <c r="F890" s="736"/>
      <c r="G890" s="737"/>
      <c r="H890" s="738"/>
      <c r="I890" s="739"/>
      <c r="J890" s="733"/>
      <c r="K890" s="733"/>
      <c r="L890" s="733"/>
      <c r="M890" s="734"/>
      <c r="N890" s="734"/>
      <c r="O890" s="734"/>
      <c r="P890" s="734"/>
      <c r="Q890" s="734"/>
      <c r="R890" s="734"/>
      <c r="S890" s="734"/>
      <c r="T890" s="734"/>
      <c r="U890" s="734"/>
      <c r="V890" s="734"/>
      <c r="W890" s="734"/>
      <c r="X890" s="734"/>
      <c r="Y890" s="734"/>
      <c r="Z890" s="734"/>
      <c r="AA890" s="734"/>
      <c r="AB890" s="740"/>
      <c r="AC890" s="741"/>
    </row>
    <row r="891">
      <c r="A891" s="733"/>
      <c r="B891" s="734"/>
      <c r="C891" s="735"/>
      <c r="D891" s="735"/>
      <c r="E891" s="735"/>
      <c r="F891" s="736"/>
      <c r="G891" s="737"/>
      <c r="H891" s="738"/>
      <c r="I891" s="739"/>
      <c r="J891" s="733"/>
      <c r="K891" s="733"/>
      <c r="L891" s="733"/>
      <c r="M891" s="734"/>
      <c r="N891" s="734"/>
      <c r="O891" s="734"/>
      <c r="P891" s="734"/>
      <c r="Q891" s="734"/>
      <c r="R891" s="734"/>
      <c r="S891" s="734"/>
      <c r="T891" s="734"/>
      <c r="U891" s="734"/>
      <c r="V891" s="734"/>
      <c r="W891" s="734"/>
      <c r="X891" s="734"/>
      <c r="Y891" s="734"/>
      <c r="Z891" s="734"/>
      <c r="AA891" s="734"/>
      <c r="AB891" s="740"/>
      <c r="AC891" s="741"/>
    </row>
    <row r="892">
      <c r="A892" s="733"/>
      <c r="B892" s="734"/>
      <c r="C892" s="735"/>
      <c r="D892" s="735"/>
      <c r="E892" s="735"/>
      <c r="F892" s="736"/>
      <c r="G892" s="737"/>
      <c r="H892" s="738"/>
      <c r="I892" s="739"/>
      <c r="J892" s="733"/>
      <c r="K892" s="733"/>
      <c r="L892" s="733"/>
      <c r="M892" s="734"/>
      <c r="N892" s="734"/>
      <c r="O892" s="734"/>
      <c r="P892" s="734"/>
      <c r="Q892" s="734"/>
      <c r="R892" s="734"/>
      <c r="S892" s="734"/>
      <c r="T892" s="734"/>
      <c r="U892" s="734"/>
      <c r="V892" s="734"/>
      <c r="W892" s="734"/>
      <c r="X892" s="734"/>
      <c r="Y892" s="734"/>
      <c r="Z892" s="734"/>
      <c r="AA892" s="734"/>
      <c r="AB892" s="740"/>
      <c r="AC892" s="741"/>
    </row>
    <row r="893">
      <c r="A893" s="733"/>
      <c r="B893" s="734"/>
      <c r="C893" s="735"/>
      <c r="D893" s="735"/>
      <c r="E893" s="735"/>
      <c r="F893" s="736"/>
      <c r="G893" s="737"/>
      <c r="H893" s="738"/>
      <c r="I893" s="739"/>
      <c r="J893" s="733"/>
      <c r="K893" s="733"/>
      <c r="L893" s="733"/>
      <c r="M893" s="734"/>
      <c r="N893" s="734"/>
      <c r="O893" s="734"/>
      <c r="P893" s="734"/>
      <c r="Q893" s="734"/>
      <c r="R893" s="734"/>
      <c r="S893" s="734"/>
      <c r="T893" s="734"/>
      <c r="U893" s="734"/>
      <c r="V893" s="734"/>
      <c r="W893" s="734"/>
      <c r="X893" s="734"/>
      <c r="Y893" s="734"/>
      <c r="Z893" s="734"/>
      <c r="AA893" s="734"/>
      <c r="AB893" s="740"/>
      <c r="AC893" s="741"/>
    </row>
    <row r="894">
      <c r="A894" s="733"/>
      <c r="B894" s="734"/>
      <c r="C894" s="735"/>
      <c r="D894" s="735"/>
      <c r="E894" s="735"/>
      <c r="F894" s="736"/>
      <c r="G894" s="737"/>
      <c r="H894" s="738"/>
      <c r="I894" s="739"/>
      <c r="J894" s="733"/>
      <c r="K894" s="733"/>
      <c r="L894" s="733"/>
      <c r="M894" s="734"/>
      <c r="N894" s="734"/>
      <c r="O894" s="734"/>
      <c r="P894" s="734"/>
      <c r="Q894" s="734"/>
      <c r="R894" s="734"/>
      <c r="S894" s="734"/>
      <c r="T894" s="734"/>
      <c r="U894" s="734"/>
      <c r="V894" s="734"/>
      <c r="W894" s="734"/>
      <c r="X894" s="734"/>
      <c r="Y894" s="734"/>
      <c r="Z894" s="734"/>
      <c r="AA894" s="734"/>
      <c r="AB894" s="740"/>
      <c r="AC894" s="741"/>
    </row>
    <row r="895">
      <c r="A895" s="733"/>
      <c r="B895" s="734"/>
      <c r="C895" s="735"/>
      <c r="D895" s="735"/>
      <c r="E895" s="735"/>
      <c r="F895" s="736"/>
      <c r="G895" s="737"/>
      <c r="H895" s="738"/>
      <c r="I895" s="739"/>
      <c r="J895" s="733"/>
      <c r="K895" s="733"/>
      <c r="L895" s="733"/>
      <c r="M895" s="734"/>
      <c r="N895" s="734"/>
      <c r="O895" s="734"/>
      <c r="P895" s="734"/>
      <c r="Q895" s="734"/>
      <c r="R895" s="734"/>
      <c r="S895" s="734"/>
      <c r="T895" s="734"/>
      <c r="U895" s="734"/>
      <c r="V895" s="734"/>
      <c r="W895" s="734"/>
      <c r="X895" s="734"/>
      <c r="Y895" s="734"/>
      <c r="Z895" s="734"/>
      <c r="AA895" s="734"/>
      <c r="AB895" s="740"/>
      <c r="AC895" s="741"/>
    </row>
    <row r="896">
      <c r="A896" s="733"/>
      <c r="B896" s="734"/>
      <c r="C896" s="735"/>
      <c r="D896" s="735"/>
      <c r="E896" s="735"/>
      <c r="F896" s="736"/>
      <c r="G896" s="737"/>
      <c r="H896" s="738"/>
      <c r="I896" s="739"/>
      <c r="J896" s="733"/>
      <c r="K896" s="733"/>
      <c r="L896" s="733"/>
      <c r="M896" s="734"/>
      <c r="N896" s="734"/>
      <c r="O896" s="734"/>
      <c r="P896" s="734"/>
      <c r="Q896" s="734"/>
      <c r="R896" s="734"/>
      <c r="S896" s="734"/>
      <c r="T896" s="734"/>
      <c r="U896" s="734"/>
      <c r="V896" s="734"/>
      <c r="W896" s="734"/>
      <c r="X896" s="734"/>
      <c r="Y896" s="734"/>
      <c r="Z896" s="734"/>
      <c r="AA896" s="734"/>
      <c r="AB896" s="740"/>
      <c r="AC896" s="741"/>
    </row>
    <row r="897">
      <c r="A897" s="733"/>
      <c r="B897" s="734"/>
      <c r="C897" s="735"/>
      <c r="D897" s="735"/>
      <c r="E897" s="735"/>
      <c r="F897" s="736"/>
      <c r="G897" s="737"/>
      <c r="H897" s="738"/>
      <c r="I897" s="739"/>
      <c r="J897" s="733"/>
      <c r="K897" s="733"/>
      <c r="L897" s="733"/>
      <c r="M897" s="734"/>
      <c r="N897" s="734"/>
      <c r="O897" s="734"/>
      <c r="P897" s="734"/>
      <c r="Q897" s="734"/>
      <c r="R897" s="734"/>
      <c r="S897" s="734"/>
      <c r="T897" s="734"/>
      <c r="U897" s="734"/>
      <c r="V897" s="734"/>
      <c r="W897" s="734"/>
      <c r="X897" s="734"/>
      <c r="Y897" s="734"/>
      <c r="Z897" s="734"/>
      <c r="AA897" s="734"/>
      <c r="AB897" s="740"/>
      <c r="AC897" s="741"/>
    </row>
    <row r="898">
      <c r="A898" s="733"/>
      <c r="B898" s="734"/>
      <c r="C898" s="735"/>
      <c r="D898" s="735"/>
      <c r="E898" s="735"/>
      <c r="F898" s="736"/>
      <c r="G898" s="737"/>
      <c r="H898" s="738"/>
      <c r="I898" s="739"/>
      <c r="J898" s="733"/>
      <c r="K898" s="733"/>
      <c r="L898" s="733"/>
      <c r="M898" s="734"/>
      <c r="N898" s="734"/>
      <c r="O898" s="734"/>
      <c r="P898" s="734"/>
      <c r="Q898" s="734"/>
      <c r="R898" s="734"/>
      <c r="S898" s="734"/>
      <c r="T898" s="734"/>
      <c r="U898" s="734"/>
      <c r="V898" s="734"/>
      <c r="W898" s="734"/>
      <c r="X898" s="734"/>
      <c r="Y898" s="734"/>
      <c r="Z898" s="734"/>
      <c r="AA898" s="734"/>
      <c r="AB898" s="740"/>
      <c r="AC898" s="741"/>
    </row>
    <row r="899">
      <c r="A899" s="733"/>
      <c r="B899" s="734"/>
      <c r="C899" s="735"/>
      <c r="D899" s="735"/>
      <c r="E899" s="735"/>
      <c r="F899" s="736"/>
      <c r="G899" s="737"/>
      <c r="H899" s="738"/>
      <c r="I899" s="739"/>
      <c r="J899" s="733"/>
      <c r="K899" s="733"/>
      <c r="L899" s="733"/>
      <c r="M899" s="734"/>
      <c r="N899" s="734"/>
      <c r="O899" s="734"/>
      <c r="P899" s="734"/>
      <c r="Q899" s="734"/>
      <c r="R899" s="734"/>
      <c r="S899" s="734"/>
      <c r="T899" s="734"/>
      <c r="U899" s="734"/>
      <c r="V899" s="734"/>
      <c r="W899" s="734"/>
      <c r="X899" s="734"/>
      <c r="Y899" s="734"/>
      <c r="Z899" s="734"/>
      <c r="AA899" s="734"/>
      <c r="AB899" s="740"/>
      <c r="AC899" s="741"/>
    </row>
    <row r="900">
      <c r="A900" s="733"/>
      <c r="B900" s="734"/>
      <c r="C900" s="735"/>
      <c r="D900" s="735"/>
      <c r="E900" s="735"/>
      <c r="F900" s="736"/>
      <c r="G900" s="737"/>
      <c r="H900" s="738"/>
      <c r="I900" s="739"/>
      <c r="J900" s="733"/>
      <c r="K900" s="733"/>
      <c r="L900" s="733"/>
      <c r="M900" s="734"/>
      <c r="N900" s="734"/>
      <c r="O900" s="734"/>
      <c r="P900" s="734"/>
      <c r="Q900" s="734"/>
      <c r="R900" s="734"/>
      <c r="S900" s="734"/>
      <c r="T900" s="734"/>
      <c r="U900" s="734"/>
      <c r="V900" s="734"/>
      <c r="W900" s="734"/>
      <c r="X900" s="734"/>
      <c r="Y900" s="734"/>
      <c r="Z900" s="734"/>
      <c r="AA900" s="734"/>
      <c r="AB900" s="740"/>
      <c r="AC900" s="741"/>
    </row>
    <row r="901">
      <c r="A901" s="733"/>
      <c r="B901" s="734"/>
      <c r="C901" s="735"/>
      <c r="D901" s="735"/>
      <c r="E901" s="735"/>
      <c r="F901" s="736"/>
      <c r="G901" s="737"/>
      <c r="H901" s="738"/>
      <c r="I901" s="739"/>
      <c r="J901" s="733"/>
      <c r="K901" s="733"/>
      <c r="L901" s="733"/>
      <c r="M901" s="734"/>
      <c r="N901" s="734"/>
      <c r="O901" s="734"/>
      <c r="P901" s="734"/>
      <c r="Q901" s="734"/>
      <c r="R901" s="734"/>
      <c r="S901" s="734"/>
      <c r="T901" s="734"/>
      <c r="U901" s="734"/>
      <c r="V901" s="734"/>
      <c r="W901" s="734"/>
      <c r="X901" s="734"/>
      <c r="Y901" s="734"/>
      <c r="Z901" s="734"/>
      <c r="AA901" s="734"/>
      <c r="AB901" s="740"/>
      <c r="AC901" s="741"/>
    </row>
    <row r="902">
      <c r="A902" s="733"/>
      <c r="B902" s="734"/>
      <c r="C902" s="735"/>
      <c r="D902" s="735"/>
      <c r="E902" s="735"/>
      <c r="F902" s="736"/>
      <c r="G902" s="737"/>
      <c r="H902" s="738"/>
      <c r="I902" s="739"/>
      <c r="J902" s="733"/>
      <c r="K902" s="733"/>
      <c r="L902" s="733"/>
      <c r="M902" s="734"/>
      <c r="N902" s="734"/>
      <c r="O902" s="734"/>
      <c r="P902" s="734"/>
      <c r="Q902" s="734"/>
      <c r="R902" s="734"/>
      <c r="S902" s="734"/>
      <c r="T902" s="734"/>
      <c r="U902" s="734"/>
      <c r="V902" s="734"/>
      <c r="W902" s="734"/>
      <c r="X902" s="734"/>
      <c r="Y902" s="734"/>
      <c r="Z902" s="734"/>
      <c r="AA902" s="734"/>
      <c r="AB902" s="740"/>
      <c r="AC902" s="741"/>
    </row>
    <row r="903">
      <c r="A903" s="733"/>
      <c r="B903" s="734"/>
      <c r="C903" s="735"/>
      <c r="D903" s="735"/>
      <c r="E903" s="735"/>
      <c r="F903" s="736"/>
      <c r="G903" s="737"/>
      <c r="H903" s="738"/>
      <c r="I903" s="739"/>
      <c r="J903" s="733"/>
      <c r="K903" s="733"/>
      <c r="L903" s="733"/>
      <c r="M903" s="734"/>
      <c r="N903" s="734"/>
      <c r="O903" s="734"/>
      <c r="P903" s="734"/>
      <c r="Q903" s="734"/>
      <c r="R903" s="734"/>
      <c r="S903" s="734"/>
      <c r="T903" s="734"/>
      <c r="U903" s="734"/>
      <c r="V903" s="734"/>
      <c r="W903" s="734"/>
      <c r="X903" s="734"/>
      <c r="Y903" s="734"/>
      <c r="Z903" s="734"/>
      <c r="AA903" s="734"/>
      <c r="AB903" s="740"/>
      <c r="AC903" s="741"/>
    </row>
    <row r="904">
      <c r="A904" s="733"/>
      <c r="B904" s="734"/>
      <c r="C904" s="735"/>
      <c r="D904" s="735"/>
      <c r="E904" s="735"/>
      <c r="F904" s="736"/>
      <c r="G904" s="737"/>
      <c r="H904" s="738"/>
      <c r="I904" s="739"/>
      <c r="J904" s="733"/>
      <c r="K904" s="733"/>
      <c r="L904" s="733"/>
      <c r="M904" s="734"/>
      <c r="N904" s="734"/>
      <c r="O904" s="734"/>
      <c r="P904" s="734"/>
      <c r="Q904" s="734"/>
      <c r="R904" s="734"/>
      <c r="S904" s="734"/>
      <c r="T904" s="734"/>
      <c r="U904" s="734"/>
      <c r="V904" s="734"/>
      <c r="W904" s="734"/>
      <c r="X904" s="734"/>
      <c r="Y904" s="734"/>
      <c r="Z904" s="734"/>
      <c r="AA904" s="734"/>
      <c r="AB904" s="740"/>
      <c r="AC904" s="741"/>
    </row>
    <row r="905">
      <c r="A905" s="733"/>
      <c r="B905" s="734"/>
      <c r="C905" s="735"/>
      <c r="D905" s="735"/>
      <c r="E905" s="735"/>
      <c r="F905" s="736"/>
      <c r="G905" s="737"/>
      <c r="H905" s="738"/>
      <c r="I905" s="739"/>
      <c r="J905" s="733"/>
      <c r="K905" s="733"/>
      <c r="L905" s="733"/>
      <c r="M905" s="734"/>
      <c r="N905" s="734"/>
      <c r="O905" s="734"/>
      <c r="P905" s="734"/>
      <c r="Q905" s="734"/>
      <c r="R905" s="734"/>
      <c r="S905" s="734"/>
      <c r="T905" s="734"/>
      <c r="U905" s="734"/>
      <c r="V905" s="734"/>
      <c r="W905" s="734"/>
      <c r="X905" s="734"/>
      <c r="Y905" s="734"/>
      <c r="Z905" s="734"/>
      <c r="AA905" s="734"/>
      <c r="AB905" s="740"/>
      <c r="AC905" s="741"/>
    </row>
    <row r="906">
      <c r="A906" s="733"/>
      <c r="B906" s="734"/>
      <c r="C906" s="735"/>
      <c r="D906" s="735"/>
      <c r="E906" s="735"/>
      <c r="F906" s="736"/>
      <c r="G906" s="737"/>
      <c r="H906" s="738"/>
      <c r="I906" s="739"/>
      <c r="J906" s="733"/>
      <c r="K906" s="733"/>
      <c r="L906" s="733"/>
      <c r="M906" s="734"/>
      <c r="N906" s="734"/>
      <c r="O906" s="734"/>
      <c r="P906" s="734"/>
      <c r="Q906" s="734"/>
      <c r="R906" s="734"/>
      <c r="S906" s="734"/>
      <c r="T906" s="734"/>
      <c r="U906" s="734"/>
      <c r="V906" s="734"/>
      <c r="W906" s="734"/>
      <c r="X906" s="734"/>
      <c r="Y906" s="734"/>
      <c r="Z906" s="734"/>
      <c r="AA906" s="734"/>
      <c r="AB906" s="740"/>
      <c r="AC906" s="741"/>
    </row>
    <row r="907">
      <c r="A907" s="733"/>
      <c r="B907" s="734"/>
      <c r="C907" s="735"/>
      <c r="D907" s="735"/>
      <c r="E907" s="735"/>
      <c r="F907" s="736"/>
      <c r="G907" s="737"/>
      <c r="H907" s="738"/>
      <c r="I907" s="739"/>
      <c r="J907" s="733"/>
      <c r="K907" s="733"/>
      <c r="L907" s="733"/>
      <c r="M907" s="734"/>
      <c r="N907" s="734"/>
      <c r="O907" s="734"/>
      <c r="P907" s="734"/>
      <c r="Q907" s="734"/>
      <c r="R907" s="734"/>
      <c r="S907" s="734"/>
      <c r="T907" s="734"/>
      <c r="U907" s="734"/>
      <c r="V907" s="734"/>
      <c r="W907" s="734"/>
      <c r="X907" s="734"/>
      <c r="Y907" s="734"/>
      <c r="Z907" s="734"/>
      <c r="AA907" s="734"/>
      <c r="AB907" s="740"/>
      <c r="AC907" s="741"/>
    </row>
    <row r="908">
      <c r="A908" s="733"/>
      <c r="B908" s="734"/>
      <c r="C908" s="735"/>
      <c r="D908" s="735"/>
      <c r="E908" s="735"/>
      <c r="F908" s="736"/>
      <c r="G908" s="737"/>
      <c r="H908" s="738"/>
      <c r="I908" s="739"/>
      <c r="J908" s="733"/>
      <c r="K908" s="733"/>
      <c r="L908" s="733"/>
      <c r="M908" s="734"/>
      <c r="N908" s="734"/>
      <c r="O908" s="734"/>
      <c r="P908" s="734"/>
      <c r="Q908" s="734"/>
      <c r="R908" s="734"/>
      <c r="S908" s="734"/>
      <c r="T908" s="734"/>
      <c r="U908" s="734"/>
      <c r="V908" s="734"/>
      <c r="W908" s="734"/>
      <c r="X908" s="734"/>
      <c r="Y908" s="734"/>
      <c r="Z908" s="734"/>
      <c r="AA908" s="734"/>
      <c r="AB908" s="740"/>
      <c r="AC908" s="741"/>
    </row>
    <row r="909">
      <c r="A909" s="733"/>
      <c r="B909" s="734"/>
      <c r="C909" s="735"/>
      <c r="D909" s="735"/>
      <c r="E909" s="735"/>
      <c r="F909" s="736"/>
      <c r="G909" s="737"/>
      <c r="H909" s="738"/>
      <c r="I909" s="739"/>
      <c r="J909" s="733"/>
      <c r="K909" s="733"/>
      <c r="L909" s="733"/>
      <c r="M909" s="734"/>
      <c r="N909" s="734"/>
      <c r="O909" s="734"/>
      <c r="P909" s="734"/>
      <c r="Q909" s="734"/>
      <c r="R909" s="734"/>
      <c r="S909" s="734"/>
      <c r="T909" s="734"/>
      <c r="U909" s="734"/>
      <c r="V909" s="734"/>
      <c r="W909" s="734"/>
      <c r="X909" s="734"/>
      <c r="Y909" s="734"/>
      <c r="Z909" s="734"/>
      <c r="AA909" s="734"/>
      <c r="AB909" s="740"/>
      <c r="AC909" s="741"/>
    </row>
    <row r="910">
      <c r="A910" s="733"/>
      <c r="B910" s="734"/>
      <c r="C910" s="735"/>
      <c r="D910" s="735"/>
      <c r="E910" s="735"/>
      <c r="F910" s="736"/>
      <c r="G910" s="737"/>
      <c r="H910" s="738"/>
      <c r="I910" s="739"/>
      <c r="J910" s="733"/>
      <c r="K910" s="733"/>
      <c r="L910" s="733"/>
      <c r="M910" s="734"/>
      <c r="N910" s="734"/>
      <c r="O910" s="734"/>
      <c r="P910" s="734"/>
      <c r="Q910" s="734"/>
      <c r="R910" s="734"/>
      <c r="S910" s="734"/>
      <c r="T910" s="734"/>
      <c r="U910" s="734"/>
      <c r="V910" s="734"/>
      <c r="W910" s="734"/>
      <c r="X910" s="734"/>
      <c r="Y910" s="734"/>
      <c r="Z910" s="734"/>
      <c r="AA910" s="734"/>
      <c r="AB910" s="740"/>
      <c r="AC910" s="741"/>
    </row>
    <row r="911">
      <c r="A911" s="733"/>
      <c r="B911" s="734"/>
      <c r="C911" s="735"/>
      <c r="D911" s="735"/>
      <c r="E911" s="735"/>
      <c r="F911" s="736"/>
      <c r="G911" s="737"/>
      <c r="H911" s="738"/>
      <c r="I911" s="739"/>
      <c r="J911" s="733"/>
      <c r="K911" s="733"/>
      <c r="L911" s="733"/>
      <c r="M911" s="734"/>
      <c r="N911" s="734"/>
      <c r="O911" s="734"/>
      <c r="P911" s="734"/>
      <c r="Q911" s="734"/>
      <c r="R911" s="734"/>
      <c r="S911" s="734"/>
      <c r="T911" s="734"/>
      <c r="U911" s="734"/>
      <c r="V911" s="734"/>
      <c r="W911" s="734"/>
      <c r="X911" s="734"/>
      <c r="Y911" s="734"/>
      <c r="Z911" s="734"/>
      <c r="AA911" s="734"/>
      <c r="AB911" s="740"/>
      <c r="AC911" s="741"/>
    </row>
    <row r="912">
      <c r="A912" s="733"/>
      <c r="B912" s="734"/>
      <c r="C912" s="735"/>
      <c r="D912" s="735"/>
      <c r="E912" s="735"/>
      <c r="F912" s="736"/>
      <c r="G912" s="737"/>
      <c r="H912" s="738"/>
      <c r="I912" s="739"/>
      <c r="J912" s="733"/>
      <c r="K912" s="733"/>
      <c r="L912" s="733"/>
      <c r="M912" s="734"/>
      <c r="N912" s="734"/>
      <c r="O912" s="734"/>
      <c r="P912" s="734"/>
      <c r="Q912" s="734"/>
      <c r="R912" s="734"/>
      <c r="S912" s="734"/>
      <c r="T912" s="734"/>
      <c r="U912" s="734"/>
      <c r="V912" s="734"/>
      <c r="W912" s="734"/>
      <c r="X912" s="734"/>
      <c r="Y912" s="734"/>
      <c r="Z912" s="734"/>
      <c r="AA912" s="734"/>
      <c r="AB912" s="740"/>
      <c r="AC912" s="741"/>
    </row>
    <row r="913">
      <c r="A913" s="733"/>
      <c r="B913" s="734"/>
      <c r="C913" s="735"/>
      <c r="D913" s="735"/>
      <c r="E913" s="735"/>
      <c r="F913" s="736"/>
      <c r="G913" s="737"/>
      <c r="H913" s="738"/>
      <c r="I913" s="739"/>
      <c r="J913" s="733"/>
      <c r="K913" s="733"/>
      <c r="L913" s="733"/>
      <c r="M913" s="734"/>
      <c r="N913" s="734"/>
      <c r="O913" s="734"/>
      <c r="P913" s="734"/>
      <c r="Q913" s="734"/>
      <c r="R913" s="734"/>
      <c r="S913" s="734"/>
      <c r="T913" s="734"/>
      <c r="U913" s="734"/>
      <c r="V913" s="734"/>
      <c r="W913" s="734"/>
      <c r="X913" s="734"/>
      <c r="Y913" s="734"/>
      <c r="Z913" s="734"/>
      <c r="AA913" s="734"/>
      <c r="AB913" s="740"/>
      <c r="AC913" s="741"/>
    </row>
    <row r="914">
      <c r="A914" s="733"/>
      <c r="B914" s="734"/>
      <c r="C914" s="735"/>
      <c r="D914" s="735"/>
      <c r="E914" s="735"/>
      <c r="F914" s="736"/>
      <c r="G914" s="737"/>
      <c r="H914" s="738"/>
      <c r="I914" s="739"/>
      <c r="J914" s="733"/>
      <c r="K914" s="733"/>
      <c r="L914" s="733"/>
      <c r="M914" s="734"/>
      <c r="N914" s="734"/>
      <c r="O914" s="734"/>
      <c r="P914" s="734"/>
      <c r="Q914" s="734"/>
      <c r="R914" s="734"/>
      <c r="S914" s="734"/>
      <c r="T914" s="734"/>
      <c r="U914" s="734"/>
      <c r="V914" s="734"/>
      <c r="W914" s="734"/>
      <c r="X914" s="734"/>
      <c r="Y914" s="734"/>
      <c r="Z914" s="734"/>
      <c r="AA914" s="734"/>
      <c r="AB914" s="740"/>
      <c r="AC914" s="741"/>
    </row>
    <row r="915">
      <c r="A915" s="733"/>
      <c r="B915" s="734"/>
      <c r="C915" s="735"/>
      <c r="D915" s="735"/>
      <c r="E915" s="735"/>
      <c r="F915" s="736"/>
      <c r="G915" s="737"/>
      <c r="H915" s="738"/>
      <c r="I915" s="739"/>
      <c r="J915" s="733"/>
      <c r="K915" s="733"/>
      <c r="L915" s="733"/>
      <c r="M915" s="734"/>
      <c r="N915" s="734"/>
      <c r="O915" s="734"/>
      <c r="P915" s="734"/>
      <c r="Q915" s="734"/>
      <c r="R915" s="734"/>
      <c r="S915" s="734"/>
      <c r="T915" s="734"/>
      <c r="U915" s="734"/>
      <c r="V915" s="734"/>
      <c r="W915" s="734"/>
      <c r="X915" s="734"/>
      <c r="Y915" s="734"/>
      <c r="Z915" s="734"/>
      <c r="AA915" s="734"/>
      <c r="AB915" s="740"/>
      <c r="AC915" s="741"/>
    </row>
    <row r="916">
      <c r="A916" s="733"/>
      <c r="B916" s="734"/>
      <c r="C916" s="735"/>
      <c r="D916" s="735"/>
      <c r="E916" s="735"/>
      <c r="F916" s="736"/>
      <c r="G916" s="737"/>
      <c r="H916" s="738"/>
      <c r="I916" s="739"/>
      <c r="J916" s="733"/>
      <c r="K916" s="733"/>
      <c r="L916" s="733"/>
      <c r="M916" s="734"/>
      <c r="N916" s="734"/>
      <c r="O916" s="734"/>
      <c r="P916" s="734"/>
      <c r="Q916" s="734"/>
      <c r="R916" s="734"/>
      <c r="S916" s="734"/>
      <c r="T916" s="734"/>
      <c r="U916" s="734"/>
      <c r="V916" s="734"/>
      <c r="W916" s="734"/>
      <c r="X916" s="734"/>
      <c r="Y916" s="734"/>
      <c r="Z916" s="734"/>
      <c r="AA916" s="734"/>
      <c r="AB916" s="740"/>
      <c r="AC916" s="741"/>
    </row>
    <row r="917">
      <c r="A917" s="733"/>
      <c r="B917" s="734"/>
      <c r="C917" s="735"/>
      <c r="D917" s="735"/>
      <c r="E917" s="735"/>
      <c r="F917" s="736"/>
      <c r="G917" s="737"/>
      <c r="H917" s="738"/>
      <c r="I917" s="739"/>
      <c r="J917" s="733"/>
      <c r="K917" s="733"/>
      <c r="L917" s="733"/>
      <c r="M917" s="734"/>
      <c r="N917" s="734"/>
      <c r="O917" s="734"/>
      <c r="P917" s="734"/>
      <c r="Q917" s="734"/>
      <c r="R917" s="734"/>
      <c r="S917" s="734"/>
      <c r="T917" s="734"/>
      <c r="U917" s="734"/>
      <c r="V917" s="734"/>
      <c r="W917" s="734"/>
      <c r="X917" s="734"/>
      <c r="Y917" s="734"/>
      <c r="Z917" s="734"/>
      <c r="AA917" s="734"/>
      <c r="AB917" s="740"/>
      <c r="AC917" s="741"/>
    </row>
    <row r="918">
      <c r="A918" s="733"/>
      <c r="B918" s="734"/>
      <c r="C918" s="735"/>
      <c r="D918" s="735"/>
      <c r="E918" s="735"/>
      <c r="F918" s="736"/>
      <c r="G918" s="737"/>
      <c r="H918" s="738"/>
      <c r="I918" s="739"/>
      <c r="J918" s="733"/>
      <c r="K918" s="733"/>
      <c r="L918" s="733"/>
      <c r="M918" s="734"/>
      <c r="N918" s="734"/>
      <c r="O918" s="734"/>
      <c r="P918" s="734"/>
      <c r="Q918" s="734"/>
      <c r="R918" s="734"/>
      <c r="S918" s="734"/>
      <c r="T918" s="734"/>
      <c r="U918" s="734"/>
      <c r="V918" s="734"/>
      <c r="W918" s="734"/>
      <c r="X918" s="734"/>
      <c r="Y918" s="734"/>
      <c r="Z918" s="734"/>
      <c r="AA918" s="734"/>
      <c r="AB918" s="740"/>
      <c r="AC918" s="741"/>
    </row>
    <row r="919">
      <c r="A919" s="733"/>
      <c r="B919" s="734"/>
      <c r="C919" s="735"/>
      <c r="D919" s="735"/>
      <c r="E919" s="735"/>
      <c r="F919" s="736"/>
      <c r="G919" s="737"/>
      <c r="H919" s="738"/>
      <c r="I919" s="739"/>
      <c r="J919" s="733"/>
      <c r="K919" s="733"/>
      <c r="L919" s="733"/>
      <c r="M919" s="734"/>
      <c r="N919" s="734"/>
      <c r="O919" s="734"/>
      <c r="P919" s="734"/>
      <c r="Q919" s="734"/>
      <c r="R919" s="734"/>
      <c r="S919" s="734"/>
      <c r="T919" s="734"/>
      <c r="U919" s="734"/>
      <c r="V919" s="734"/>
      <c r="W919" s="734"/>
      <c r="X919" s="734"/>
      <c r="Y919" s="734"/>
      <c r="Z919" s="734"/>
      <c r="AA919" s="734"/>
      <c r="AB919" s="740"/>
      <c r="AC919" s="741"/>
    </row>
    <row r="920">
      <c r="A920" s="733"/>
      <c r="B920" s="734"/>
      <c r="C920" s="735"/>
      <c r="D920" s="735"/>
      <c r="E920" s="735"/>
      <c r="F920" s="736"/>
      <c r="G920" s="737"/>
      <c r="H920" s="738"/>
      <c r="I920" s="739"/>
      <c r="J920" s="733"/>
      <c r="K920" s="733"/>
      <c r="L920" s="733"/>
      <c r="M920" s="734"/>
      <c r="N920" s="734"/>
      <c r="O920" s="734"/>
      <c r="P920" s="734"/>
      <c r="Q920" s="734"/>
      <c r="R920" s="734"/>
      <c r="S920" s="734"/>
      <c r="T920" s="734"/>
      <c r="U920" s="734"/>
      <c r="V920" s="734"/>
      <c r="W920" s="734"/>
      <c r="X920" s="734"/>
      <c r="Y920" s="734"/>
      <c r="Z920" s="734"/>
      <c r="AA920" s="734"/>
      <c r="AB920" s="740"/>
      <c r="AC920" s="741"/>
    </row>
    <row r="921">
      <c r="A921" s="733"/>
      <c r="B921" s="734"/>
      <c r="C921" s="735"/>
      <c r="D921" s="735"/>
      <c r="E921" s="735"/>
      <c r="F921" s="736"/>
      <c r="G921" s="737"/>
      <c r="H921" s="738"/>
      <c r="I921" s="739"/>
      <c r="J921" s="733"/>
      <c r="K921" s="733"/>
      <c r="L921" s="733"/>
      <c r="M921" s="734"/>
      <c r="N921" s="734"/>
      <c r="O921" s="734"/>
      <c r="P921" s="734"/>
      <c r="Q921" s="734"/>
      <c r="R921" s="734"/>
      <c r="S921" s="734"/>
      <c r="T921" s="734"/>
      <c r="U921" s="734"/>
      <c r="V921" s="734"/>
      <c r="W921" s="734"/>
      <c r="X921" s="734"/>
      <c r="Y921" s="734"/>
      <c r="Z921" s="734"/>
      <c r="AA921" s="734"/>
      <c r="AB921" s="740"/>
      <c r="AC921" s="741"/>
    </row>
    <row r="922">
      <c r="A922" s="733"/>
      <c r="B922" s="734"/>
      <c r="C922" s="735"/>
      <c r="D922" s="735"/>
      <c r="E922" s="735"/>
      <c r="F922" s="736"/>
      <c r="G922" s="737"/>
      <c r="H922" s="738"/>
      <c r="I922" s="739"/>
      <c r="J922" s="733"/>
      <c r="K922" s="733"/>
      <c r="L922" s="733"/>
      <c r="M922" s="734"/>
      <c r="N922" s="734"/>
      <c r="O922" s="734"/>
      <c r="P922" s="734"/>
      <c r="Q922" s="734"/>
      <c r="R922" s="734"/>
      <c r="S922" s="734"/>
      <c r="T922" s="734"/>
      <c r="U922" s="734"/>
      <c r="V922" s="734"/>
      <c r="W922" s="734"/>
      <c r="X922" s="734"/>
      <c r="Y922" s="734"/>
      <c r="Z922" s="734"/>
      <c r="AA922" s="734"/>
      <c r="AB922" s="740"/>
      <c r="AC922" s="741"/>
    </row>
    <row r="923">
      <c r="A923" s="733"/>
      <c r="B923" s="734"/>
      <c r="C923" s="735"/>
      <c r="D923" s="735"/>
      <c r="E923" s="735"/>
      <c r="F923" s="736"/>
      <c r="G923" s="737"/>
      <c r="H923" s="738"/>
      <c r="I923" s="739"/>
      <c r="J923" s="733"/>
      <c r="K923" s="733"/>
      <c r="L923" s="733"/>
      <c r="M923" s="734"/>
      <c r="N923" s="734"/>
      <c r="O923" s="734"/>
      <c r="P923" s="734"/>
      <c r="Q923" s="734"/>
      <c r="R923" s="734"/>
      <c r="S923" s="734"/>
      <c r="T923" s="734"/>
      <c r="U923" s="734"/>
      <c r="V923" s="734"/>
      <c r="W923" s="734"/>
      <c r="X923" s="734"/>
      <c r="Y923" s="734"/>
      <c r="Z923" s="734"/>
      <c r="AA923" s="734"/>
      <c r="AB923" s="740"/>
      <c r="AC923" s="741"/>
    </row>
    <row r="924">
      <c r="A924" s="733"/>
      <c r="B924" s="734"/>
      <c r="C924" s="735"/>
      <c r="D924" s="735"/>
      <c r="E924" s="735"/>
      <c r="F924" s="736"/>
      <c r="G924" s="737"/>
      <c r="H924" s="738"/>
      <c r="I924" s="739"/>
      <c r="J924" s="733"/>
      <c r="K924" s="733"/>
      <c r="L924" s="733"/>
      <c r="M924" s="734"/>
      <c r="N924" s="734"/>
      <c r="O924" s="734"/>
      <c r="P924" s="734"/>
      <c r="Q924" s="734"/>
      <c r="R924" s="734"/>
      <c r="S924" s="734"/>
      <c r="T924" s="734"/>
      <c r="U924" s="734"/>
      <c r="V924" s="734"/>
      <c r="W924" s="734"/>
      <c r="X924" s="734"/>
      <c r="Y924" s="734"/>
      <c r="Z924" s="734"/>
      <c r="AA924" s="734"/>
      <c r="AB924" s="740"/>
      <c r="AC924" s="741"/>
    </row>
    <row r="925">
      <c r="A925" s="733"/>
      <c r="B925" s="734"/>
      <c r="C925" s="735"/>
      <c r="D925" s="735"/>
      <c r="E925" s="735"/>
      <c r="F925" s="736"/>
      <c r="G925" s="737"/>
      <c r="H925" s="738"/>
      <c r="I925" s="739"/>
      <c r="J925" s="733"/>
      <c r="K925" s="733"/>
      <c r="L925" s="733"/>
      <c r="M925" s="734"/>
      <c r="N925" s="734"/>
      <c r="O925" s="734"/>
      <c r="P925" s="734"/>
      <c r="Q925" s="734"/>
      <c r="R925" s="734"/>
      <c r="S925" s="734"/>
      <c r="T925" s="734"/>
      <c r="U925" s="734"/>
      <c r="V925" s="734"/>
      <c r="W925" s="734"/>
      <c r="X925" s="734"/>
      <c r="Y925" s="734"/>
      <c r="Z925" s="734"/>
      <c r="AA925" s="734"/>
      <c r="AB925" s="740"/>
      <c r="AC925" s="741"/>
    </row>
    <row r="926">
      <c r="A926" s="733"/>
      <c r="B926" s="734"/>
      <c r="C926" s="735"/>
      <c r="D926" s="735"/>
      <c r="E926" s="735"/>
      <c r="F926" s="736"/>
      <c r="G926" s="737"/>
      <c r="H926" s="738"/>
      <c r="I926" s="739"/>
      <c r="J926" s="733"/>
      <c r="K926" s="733"/>
      <c r="L926" s="733"/>
      <c r="M926" s="734"/>
      <c r="N926" s="734"/>
      <c r="O926" s="734"/>
      <c r="P926" s="734"/>
      <c r="Q926" s="734"/>
      <c r="R926" s="734"/>
      <c r="S926" s="734"/>
      <c r="T926" s="734"/>
      <c r="U926" s="734"/>
      <c r="V926" s="734"/>
      <c r="W926" s="734"/>
      <c r="X926" s="734"/>
      <c r="Y926" s="734"/>
      <c r="Z926" s="734"/>
      <c r="AA926" s="734"/>
      <c r="AB926" s="740"/>
      <c r="AC926" s="741"/>
    </row>
    <row r="927">
      <c r="A927" s="733"/>
      <c r="B927" s="734"/>
      <c r="C927" s="735"/>
      <c r="D927" s="735"/>
      <c r="E927" s="735"/>
      <c r="F927" s="736"/>
      <c r="G927" s="737"/>
      <c r="H927" s="738"/>
      <c r="I927" s="739"/>
      <c r="J927" s="733"/>
      <c r="K927" s="733"/>
      <c r="L927" s="733"/>
      <c r="M927" s="734"/>
      <c r="N927" s="734"/>
      <c r="O927" s="734"/>
      <c r="P927" s="734"/>
      <c r="Q927" s="734"/>
      <c r="R927" s="734"/>
      <c r="S927" s="734"/>
      <c r="T927" s="734"/>
      <c r="U927" s="734"/>
      <c r="V927" s="734"/>
      <c r="W927" s="734"/>
      <c r="X927" s="734"/>
      <c r="Y927" s="734"/>
      <c r="Z927" s="734"/>
      <c r="AA927" s="734"/>
      <c r="AB927" s="740"/>
      <c r="AC927" s="741"/>
    </row>
    <row r="928">
      <c r="A928" s="733"/>
      <c r="B928" s="734"/>
      <c r="C928" s="735"/>
      <c r="D928" s="735"/>
      <c r="E928" s="735"/>
      <c r="F928" s="736"/>
      <c r="G928" s="737"/>
      <c r="H928" s="738"/>
      <c r="I928" s="739"/>
      <c r="J928" s="733"/>
      <c r="K928" s="733"/>
      <c r="L928" s="733"/>
      <c r="M928" s="734"/>
      <c r="N928" s="734"/>
      <c r="O928" s="734"/>
      <c r="P928" s="734"/>
      <c r="Q928" s="734"/>
      <c r="R928" s="734"/>
      <c r="S928" s="734"/>
      <c r="T928" s="734"/>
      <c r="U928" s="734"/>
      <c r="V928" s="734"/>
      <c r="W928" s="734"/>
      <c r="X928" s="734"/>
      <c r="Y928" s="734"/>
      <c r="Z928" s="734"/>
      <c r="AA928" s="734"/>
      <c r="AB928" s="740"/>
      <c r="AC928" s="741"/>
    </row>
    <row r="929">
      <c r="A929" s="733"/>
      <c r="B929" s="734"/>
      <c r="C929" s="735"/>
      <c r="D929" s="735"/>
      <c r="E929" s="735"/>
      <c r="F929" s="736"/>
      <c r="G929" s="737"/>
      <c r="H929" s="738"/>
      <c r="I929" s="739"/>
      <c r="J929" s="733"/>
      <c r="K929" s="733"/>
      <c r="L929" s="733"/>
      <c r="M929" s="734"/>
      <c r="N929" s="734"/>
      <c r="O929" s="734"/>
      <c r="P929" s="734"/>
      <c r="Q929" s="734"/>
      <c r="R929" s="734"/>
      <c r="S929" s="734"/>
      <c r="T929" s="734"/>
      <c r="U929" s="734"/>
      <c r="V929" s="734"/>
      <c r="W929" s="734"/>
      <c r="X929" s="734"/>
      <c r="Y929" s="734"/>
      <c r="Z929" s="734"/>
      <c r="AA929" s="734"/>
      <c r="AB929" s="740"/>
      <c r="AC929" s="741"/>
    </row>
    <row r="930">
      <c r="A930" s="733"/>
      <c r="B930" s="734"/>
      <c r="C930" s="735"/>
      <c r="D930" s="735"/>
      <c r="E930" s="735"/>
      <c r="F930" s="736"/>
      <c r="G930" s="737"/>
      <c r="H930" s="738"/>
      <c r="I930" s="739"/>
      <c r="J930" s="733"/>
      <c r="K930" s="733"/>
      <c r="L930" s="733"/>
      <c r="M930" s="734"/>
      <c r="N930" s="734"/>
      <c r="O930" s="734"/>
      <c r="P930" s="734"/>
      <c r="Q930" s="734"/>
      <c r="R930" s="734"/>
      <c r="S930" s="734"/>
      <c r="T930" s="734"/>
      <c r="U930" s="734"/>
      <c r="V930" s="734"/>
      <c r="W930" s="734"/>
      <c r="X930" s="734"/>
      <c r="Y930" s="734"/>
      <c r="Z930" s="734"/>
      <c r="AA930" s="734"/>
      <c r="AB930" s="740"/>
      <c r="AC930" s="741"/>
    </row>
    <row r="931">
      <c r="A931" s="733"/>
      <c r="B931" s="734"/>
      <c r="C931" s="735"/>
      <c r="D931" s="735"/>
      <c r="E931" s="735"/>
      <c r="F931" s="736"/>
      <c r="G931" s="737"/>
      <c r="H931" s="738"/>
      <c r="I931" s="739"/>
      <c r="J931" s="733"/>
      <c r="K931" s="733"/>
      <c r="L931" s="733"/>
      <c r="M931" s="734"/>
      <c r="N931" s="734"/>
      <c r="O931" s="734"/>
      <c r="P931" s="734"/>
      <c r="Q931" s="734"/>
      <c r="R931" s="734"/>
      <c r="S931" s="734"/>
      <c r="T931" s="734"/>
      <c r="U931" s="734"/>
      <c r="V931" s="734"/>
      <c r="W931" s="734"/>
      <c r="X931" s="734"/>
      <c r="Y931" s="734"/>
      <c r="Z931" s="734"/>
      <c r="AA931" s="734"/>
      <c r="AB931" s="740"/>
      <c r="AC931" s="741"/>
    </row>
    <row r="932">
      <c r="A932" s="733"/>
      <c r="B932" s="734"/>
      <c r="C932" s="735"/>
      <c r="D932" s="735"/>
      <c r="E932" s="735"/>
      <c r="F932" s="736"/>
      <c r="G932" s="737"/>
      <c r="H932" s="738"/>
      <c r="I932" s="739"/>
      <c r="J932" s="733"/>
      <c r="K932" s="733"/>
      <c r="L932" s="733"/>
      <c r="M932" s="734"/>
      <c r="N932" s="734"/>
      <c r="O932" s="734"/>
      <c r="P932" s="734"/>
      <c r="Q932" s="734"/>
      <c r="R932" s="734"/>
      <c r="S932" s="734"/>
      <c r="T932" s="734"/>
      <c r="U932" s="734"/>
      <c r="V932" s="734"/>
      <c r="W932" s="734"/>
      <c r="X932" s="734"/>
      <c r="Y932" s="734"/>
      <c r="Z932" s="734"/>
      <c r="AA932" s="734"/>
      <c r="AB932" s="740"/>
      <c r="AC932" s="741"/>
    </row>
    <row r="933">
      <c r="A933" s="733"/>
      <c r="B933" s="734"/>
      <c r="C933" s="735"/>
      <c r="D933" s="735"/>
      <c r="E933" s="735"/>
      <c r="F933" s="736"/>
      <c r="G933" s="737"/>
      <c r="H933" s="738"/>
      <c r="I933" s="739"/>
      <c r="J933" s="733"/>
      <c r="K933" s="733"/>
      <c r="L933" s="733"/>
      <c r="M933" s="734"/>
      <c r="N933" s="734"/>
      <c r="O933" s="734"/>
      <c r="P933" s="734"/>
      <c r="Q933" s="734"/>
      <c r="R933" s="734"/>
      <c r="S933" s="734"/>
      <c r="T933" s="734"/>
      <c r="U933" s="734"/>
      <c r="V933" s="734"/>
      <c r="W933" s="734"/>
      <c r="X933" s="734"/>
      <c r="Y933" s="734"/>
      <c r="Z933" s="734"/>
      <c r="AA933" s="734"/>
      <c r="AB933" s="740"/>
      <c r="AC933" s="741"/>
    </row>
    <row r="934">
      <c r="A934" s="733"/>
      <c r="B934" s="734"/>
      <c r="C934" s="735"/>
      <c r="D934" s="735"/>
      <c r="E934" s="735"/>
      <c r="F934" s="736"/>
      <c r="G934" s="737"/>
      <c r="H934" s="738"/>
      <c r="I934" s="739"/>
      <c r="J934" s="733"/>
      <c r="K934" s="733"/>
      <c r="L934" s="733"/>
      <c r="M934" s="734"/>
      <c r="N934" s="734"/>
      <c r="O934" s="734"/>
      <c r="P934" s="734"/>
      <c r="Q934" s="734"/>
      <c r="R934" s="734"/>
      <c r="S934" s="734"/>
      <c r="T934" s="734"/>
      <c r="U934" s="734"/>
      <c r="V934" s="734"/>
      <c r="W934" s="734"/>
      <c r="X934" s="734"/>
      <c r="Y934" s="734"/>
      <c r="Z934" s="734"/>
      <c r="AA934" s="734"/>
      <c r="AB934" s="740"/>
      <c r="AC934" s="741"/>
    </row>
    <row r="935">
      <c r="A935" s="733"/>
      <c r="B935" s="734"/>
      <c r="C935" s="735"/>
      <c r="D935" s="735"/>
      <c r="E935" s="735"/>
      <c r="F935" s="736"/>
      <c r="G935" s="737"/>
      <c r="H935" s="738"/>
      <c r="I935" s="739"/>
      <c r="J935" s="733"/>
      <c r="K935" s="733"/>
      <c r="L935" s="733"/>
      <c r="M935" s="734"/>
      <c r="N935" s="734"/>
      <c r="O935" s="734"/>
      <c r="P935" s="734"/>
      <c r="Q935" s="734"/>
      <c r="R935" s="734"/>
      <c r="S935" s="734"/>
      <c r="T935" s="734"/>
      <c r="U935" s="734"/>
      <c r="V935" s="734"/>
      <c r="W935" s="734"/>
      <c r="X935" s="734"/>
      <c r="Y935" s="734"/>
      <c r="Z935" s="734"/>
      <c r="AA935" s="734"/>
      <c r="AB935" s="740"/>
      <c r="AC935" s="741"/>
    </row>
    <row r="936">
      <c r="A936" s="733"/>
      <c r="B936" s="734"/>
      <c r="C936" s="735"/>
      <c r="D936" s="735"/>
      <c r="E936" s="735"/>
      <c r="F936" s="736"/>
      <c r="G936" s="737"/>
      <c r="H936" s="738"/>
      <c r="I936" s="739"/>
      <c r="J936" s="733"/>
      <c r="K936" s="733"/>
      <c r="L936" s="733"/>
      <c r="M936" s="734"/>
      <c r="N936" s="734"/>
      <c r="O936" s="734"/>
      <c r="P936" s="734"/>
      <c r="Q936" s="734"/>
      <c r="R936" s="734"/>
      <c r="S936" s="734"/>
      <c r="T936" s="734"/>
      <c r="U936" s="734"/>
      <c r="V936" s="734"/>
      <c r="W936" s="734"/>
      <c r="X936" s="734"/>
      <c r="Y936" s="734"/>
      <c r="Z936" s="734"/>
      <c r="AA936" s="734"/>
      <c r="AB936" s="740"/>
      <c r="AC936" s="741"/>
    </row>
    <row r="937">
      <c r="A937" s="733"/>
      <c r="B937" s="734"/>
      <c r="C937" s="735"/>
      <c r="D937" s="735"/>
      <c r="E937" s="735"/>
      <c r="F937" s="736"/>
      <c r="G937" s="737"/>
      <c r="H937" s="738"/>
      <c r="I937" s="739"/>
      <c r="J937" s="733"/>
      <c r="K937" s="733"/>
      <c r="L937" s="733"/>
      <c r="M937" s="734"/>
      <c r="N937" s="734"/>
      <c r="O937" s="734"/>
      <c r="P937" s="734"/>
      <c r="Q937" s="734"/>
      <c r="R937" s="734"/>
      <c r="S937" s="734"/>
      <c r="T937" s="734"/>
      <c r="U937" s="734"/>
      <c r="V937" s="734"/>
      <c r="W937" s="734"/>
      <c r="X937" s="734"/>
      <c r="Y937" s="734"/>
      <c r="Z937" s="734"/>
      <c r="AA937" s="734"/>
      <c r="AB937" s="740"/>
      <c r="AC937" s="741"/>
    </row>
    <row r="938">
      <c r="A938" s="733"/>
      <c r="B938" s="734"/>
      <c r="C938" s="735"/>
      <c r="D938" s="735"/>
      <c r="E938" s="735"/>
      <c r="F938" s="736"/>
      <c r="G938" s="737"/>
      <c r="H938" s="738"/>
      <c r="I938" s="739"/>
      <c r="J938" s="733"/>
      <c r="K938" s="733"/>
      <c r="L938" s="733"/>
      <c r="M938" s="734"/>
      <c r="N938" s="734"/>
      <c r="O938" s="734"/>
      <c r="P938" s="734"/>
      <c r="Q938" s="734"/>
      <c r="R938" s="734"/>
      <c r="S938" s="734"/>
      <c r="T938" s="734"/>
      <c r="U938" s="734"/>
      <c r="V938" s="734"/>
      <c r="W938" s="734"/>
      <c r="X938" s="734"/>
      <c r="Y938" s="734"/>
      <c r="Z938" s="734"/>
      <c r="AA938" s="734"/>
      <c r="AB938" s="740"/>
      <c r="AC938" s="741"/>
    </row>
    <row r="939">
      <c r="A939" s="733"/>
      <c r="B939" s="734"/>
      <c r="C939" s="735"/>
      <c r="D939" s="735"/>
      <c r="E939" s="735"/>
      <c r="F939" s="736"/>
      <c r="G939" s="737"/>
      <c r="H939" s="738"/>
      <c r="I939" s="739"/>
      <c r="J939" s="733"/>
      <c r="K939" s="733"/>
      <c r="L939" s="733"/>
      <c r="M939" s="734"/>
      <c r="N939" s="734"/>
      <c r="O939" s="734"/>
      <c r="P939" s="734"/>
      <c r="Q939" s="734"/>
      <c r="R939" s="734"/>
      <c r="S939" s="734"/>
      <c r="T939" s="734"/>
      <c r="U939" s="734"/>
      <c r="V939" s="734"/>
      <c r="W939" s="734"/>
      <c r="X939" s="734"/>
      <c r="Y939" s="734"/>
      <c r="Z939" s="734"/>
      <c r="AA939" s="734"/>
      <c r="AB939" s="740"/>
      <c r="AC939" s="741"/>
    </row>
    <row r="940">
      <c r="A940" s="733"/>
      <c r="B940" s="734"/>
      <c r="C940" s="735"/>
      <c r="D940" s="735"/>
      <c r="E940" s="735"/>
      <c r="F940" s="736"/>
      <c r="G940" s="737"/>
      <c r="H940" s="738"/>
      <c r="I940" s="739"/>
      <c r="J940" s="733"/>
      <c r="K940" s="733"/>
      <c r="L940" s="733"/>
      <c r="M940" s="734"/>
      <c r="N940" s="734"/>
      <c r="O940" s="734"/>
      <c r="P940" s="734"/>
      <c r="Q940" s="734"/>
      <c r="R940" s="734"/>
      <c r="S940" s="734"/>
      <c r="T940" s="734"/>
      <c r="U940" s="734"/>
      <c r="V940" s="734"/>
      <c r="W940" s="734"/>
      <c r="X940" s="734"/>
      <c r="Y940" s="734"/>
      <c r="Z940" s="734"/>
      <c r="AA940" s="734"/>
      <c r="AB940" s="740"/>
      <c r="AC940" s="741"/>
    </row>
    <row r="941">
      <c r="A941" s="733"/>
      <c r="B941" s="734"/>
      <c r="C941" s="735"/>
      <c r="D941" s="735"/>
      <c r="E941" s="735"/>
      <c r="F941" s="736"/>
      <c r="G941" s="737"/>
      <c r="H941" s="738"/>
      <c r="I941" s="739"/>
      <c r="J941" s="733"/>
      <c r="K941" s="733"/>
      <c r="L941" s="733"/>
      <c r="M941" s="734"/>
      <c r="N941" s="734"/>
      <c r="O941" s="734"/>
      <c r="P941" s="734"/>
      <c r="Q941" s="734"/>
      <c r="R941" s="734"/>
      <c r="S941" s="734"/>
      <c r="T941" s="734"/>
      <c r="U941" s="734"/>
      <c r="V941" s="734"/>
      <c r="W941" s="734"/>
      <c r="X941" s="734"/>
      <c r="Y941" s="734"/>
      <c r="Z941" s="734"/>
      <c r="AA941" s="734"/>
      <c r="AB941" s="740"/>
      <c r="AC941" s="741"/>
    </row>
    <row r="942">
      <c r="A942" s="733"/>
      <c r="B942" s="734"/>
      <c r="C942" s="735"/>
      <c r="D942" s="735"/>
      <c r="E942" s="735"/>
      <c r="F942" s="736"/>
      <c r="G942" s="737"/>
      <c r="H942" s="738"/>
      <c r="I942" s="739"/>
      <c r="J942" s="733"/>
      <c r="K942" s="733"/>
      <c r="L942" s="733"/>
      <c r="M942" s="734"/>
      <c r="N942" s="734"/>
      <c r="O942" s="734"/>
      <c r="P942" s="734"/>
      <c r="Q942" s="734"/>
      <c r="R942" s="734"/>
      <c r="S942" s="734"/>
      <c r="T942" s="734"/>
      <c r="U942" s="734"/>
      <c r="V942" s="734"/>
      <c r="W942" s="734"/>
      <c r="X942" s="734"/>
      <c r="Y942" s="734"/>
      <c r="Z942" s="734"/>
      <c r="AA942" s="734"/>
      <c r="AB942" s="740"/>
      <c r="AC942" s="741"/>
    </row>
    <row r="943">
      <c r="A943" s="733"/>
      <c r="B943" s="734"/>
      <c r="C943" s="735"/>
      <c r="D943" s="735"/>
      <c r="E943" s="735"/>
      <c r="F943" s="736"/>
      <c r="G943" s="737"/>
      <c r="H943" s="738"/>
      <c r="I943" s="739"/>
      <c r="J943" s="733"/>
      <c r="K943" s="733"/>
      <c r="L943" s="733"/>
      <c r="M943" s="734"/>
      <c r="N943" s="734"/>
      <c r="O943" s="734"/>
      <c r="P943" s="734"/>
      <c r="Q943" s="734"/>
      <c r="R943" s="734"/>
      <c r="S943" s="734"/>
      <c r="T943" s="734"/>
      <c r="U943" s="734"/>
      <c r="V943" s="734"/>
      <c r="W943" s="734"/>
      <c r="X943" s="734"/>
      <c r="Y943" s="734"/>
      <c r="Z943" s="734"/>
      <c r="AA943" s="734"/>
      <c r="AB943" s="740"/>
      <c r="AC943" s="741"/>
    </row>
    <row r="944">
      <c r="A944" s="733"/>
      <c r="B944" s="734"/>
      <c r="C944" s="735"/>
      <c r="D944" s="735"/>
      <c r="E944" s="735"/>
      <c r="F944" s="736"/>
      <c r="G944" s="737"/>
      <c r="H944" s="738"/>
      <c r="I944" s="739"/>
      <c r="J944" s="733"/>
      <c r="K944" s="733"/>
      <c r="L944" s="733"/>
      <c r="M944" s="734"/>
      <c r="N944" s="734"/>
      <c r="O944" s="734"/>
      <c r="P944" s="734"/>
      <c r="Q944" s="734"/>
      <c r="R944" s="734"/>
      <c r="S944" s="734"/>
      <c r="T944" s="734"/>
      <c r="U944" s="734"/>
      <c r="V944" s="734"/>
      <c r="W944" s="734"/>
      <c r="X944" s="734"/>
      <c r="Y944" s="734"/>
      <c r="Z944" s="734"/>
      <c r="AA944" s="734"/>
      <c r="AB944" s="740"/>
      <c r="AC944" s="741"/>
    </row>
    <row r="945">
      <c r="A945" s="733"/>
      <c r="B945" s="734"/>
      <c r="C945" s="735"/>
      <c r="D945" s="735"/>
      <c r="E945" s="735"/>
      <c r="F945" s="736"/>
      <c r="G945" s="737"/>
      <c r="H945" s="738"/>
      <c r="I945" s="739"/>
      <c r="J945" s="733"/>
      <c r="K945" s="733"/>
      <c r="L945" s="733"/>
      <c r="M945" s="734"/>
      <c r="N945" s="734"/>
      <c r="O945" s="734"/>
      <c r="P945" s="734"/>
      <c r="Q945" s="734"/>
      <c r="R945" s="734"/>
      <c r="S945" s="734"/>
      <c r="T945" s="734"/>
      <c r="U945" s="734"/>
      <c r="V945" s="734"/>
      <c r="W945" s="734"/>
      <c r="X945" s="734"/>
      <c r="Y945" s="734"/>
      <c r="Z945" s="734"/>
      <c r="AA945" s="734"/>
      <c r="AB945" s="740"/>
      <c r="AC945" s="741"/>
    </row>
    <row r="946">
      <c r="A946" s="733"/>
      <c r="B946" s="734"/>
      <c r="C946" s="735"/>
      <c r="D946" s="735"/>
      <c r="E946" s="735"/>
      <c r="F946" s="736"/>
      <c r="G946" s="737"/>
      <c r="H946" s="738"/>
      <c r="I946" s="739"/>
      <c r="J946" s="733"/>
      <c r="K946" s="733"/>
      <c r="L946" s="733"/>
      <c r="M946" s="734"/>
      <c r="N946" s="734"/>
      <c r="O946" s="734"/>
      <c r="P946" s="734"/>
      <c r="Q946" s="734"/>
      <c r="R946" s="734"/>
      <c r="S946" s="734"/>
      <c r="T946" s="734"/>
      <c r="U946" s="734"/>
      <c r="V946" s="734"/>
      <c r="W946" s="734"/>
      <c r="X946" s="734"/>
      <c r="Y946" s="734"/>
      <c r="Z946" s="734"/>
      <c r="AA946" s="734"/>
      <c r="AB946" s="740"/>
      <c r="AC946" s="741"/>
    </row>
    <row r="947">
      <c r="A947" s="733"/>
      <c r="B947" s="734"/>
      <c r="C947" s="735"/>
      <c r="D947" s="735"/>
      <c r="E947" s="735"/>
      <c r="F947" s="736"/>
      <c r="G947" s="737"/>
      <c r="H947" s="738"/>
      <c r="I947" s="739"/>
      <c r="J947" s="733"/>
      <c r="K947" s="733"/>
      <c r="L947" s="733"/>
      <c r="M947" s="734"/>
      <c r="N947" s="734"/>
      <c r="O947" s="734"/>
      <c r="P947" s="734"/>
      <c r="Q947" s="734"/>
      <c r="R947" s="734"/>
      <c r="S947" s="734"/>
      <c r="T947" s="734"/>
      <c r="U947" s="734"/>
      <c r="V947" s="734"/>
      <c r="W947" s="734"/>
      <c r="X947" s="734"/>
      <c r="Y947" s="734"/>
      <c r="Z947" s="734"/>
      <c r="AA947" s="734"/>
      <c r="AB947" s="740"/>
      <c r="AC947" s="741"/>
    </row>
    <row r="948">
      <c r="A948" s="733"/>
      <c r="B948" s="734"/>
      <c r="C948" s="735"/>
      <c r="D948" s="735"/>
      <c r="E948" s="735"/>
      <c r="F948" s="736"/>
      <c r="G948" s="737"/>
      <c r="H948" s="738"/>
      <c r="I948" s="739"/>
      <c r="J948" s="733"/>
      <c r="K948" s="733"/>
      <c r="L948" s="733"/>
      <c r="M948" s="734"/>
      <c r="N948" s="734"/>
      <c r="O948" s="734"/>
      <c r="P948" s="734"/>
      <c r="Q948" s="734"/>
      <c r="R948" s="734"/>
      <c r="S948" s="734"/>
      <c r="T948" s="734"/>
      <c r="U948" s="734"/>
      <c r="V948" s="734"/>
      <c r="W948" s="734"/>
      <c r="X948" s="734"/>
      <c r="Y948" s="734"/>
      <c r="Z948" s="734"/>
      <c r="AA948" s="734"/>
      <c r="AB948" s="740"/>
      <c r="AC948" s="741"/>
    </row>
    <row r="949">
      <c r="A949" s="733"/>
      <c r="B949" s="734"/>
      <c r="C949" s="735"/>
      <c r="D949" s="735"/>
      <c r="E949" s="735"/>
      <c r="F949" s="736"/>
      <c r="G949" s="737"/>
      <c r="H949" s="738"/>
      <c r="I949" s="739"/>
      <c r="J949" s="733"/>
      <c r="K949" s="733"/>
      <c r="L949" s="733"/>
      <c r="M949" s="734"/>
      <c r="N949" s="734"/>
      <c r="O949" s="734"/>
      <c r="P949" s="734"/>
      <c r="Q949" s="734"/>
      <c r="R949" s="734"/>
      <c r="S949" s="734"/>
      <c r="T949" s="734"/>
      <c r="U949" s="734"/>
      <c r="V949" s="734"/>
      <c r="W949" s="734"/>
      <c r="X949" s="734"/>
      <c r="Y949" s="734"/>
      <c r="Z949" s="734"/>
      <c r="AA949" s="734"/>
      <c r="AB949" s="740"/>
      <c r="AC949" s="741"/>
    </row>
    <row r="950">
      <c r="A950" s="733"/>
      <c r="B950" s="734"/>
      <c r="C950" s="735"/>
      <c r="D950" s="735"/>
      <c r="E950" s="735"/>
      <c r="F950" s="736"/>
      <c r="G950" s="737"/>
      <c r="H950" s="738"/>
      <c r="I950" s="739"/>
      <c r="J950" s="733"/>
      <c r="K950" s="733"/>
      <c r="L950" s="733"/>
      <c r="M950" s="734"/>
      <c r="N950" s="734"/>
      <c r="O950" s="734"/>
      <c r="P950" s="734"/>
      <c r="Q950" s="734"/>
      <c r="R950" s="734"/>
      <c r="S950" s="734"/>
      <c r="T950" s="734"/>
      <c r="U950" s="734"/>
      <c r="V950" s="734"/>
      <c r="W950" s="734"/>
      <c r="X950" s="734"/>
      <c r="Y950" s="734"/>
      <c r="Z950" s="734"/>
      <c r="AA950" s="734"/>
      <c r="AB950" s="740"/>
      <c r="AC950" s="741"/>
    </row>
    <row r="951">
      <c r="A951" s="733"/>
      <c r="B951" s="734"/>
      <c r="C951" s="735"/>
      <c r="D951" s="735"/>
      <c r="E951" s="735"/>
      <c r="F951" s="736"/>
      <c r="G951" s="737"/>
      <c r="H951" s="738"/>
      <c r="I951" s="739"/>
      <c r="J951" s="733"/>
      <c r="K951" s="733"/>
      <c r="L951" s="733"/>
      <c r="M951" s="734"/>
      <c r="N951" s="734"/>
      <c r="O951" s="734"/>
      <c r="P951" s="734"/>
      <c r="Q951" s="734"/>
      <c r="R951" s="734"/>
      <c r="S951" s="734"/>
      <c r="T951" s="734"/>
      <c r="U951" s="734"/>
      <c r="V951" s="734"/>
      <c r="W951" s="734"/>
      <c r="X951" s="734"/>
      <c r="Y951" s="734"/>
      <c r="Z951" s="734"/>
      <c r="AA951" s="734"/>
      <c r="AB951" s="740"/>
      <c r="AC951" s="741"/>
    </row>
    <row r="952">
      <c r="A952" s="733"/>
      <c r="B952" s="734"/>
      <c r="C952" s="735"/>
      <c r="D952" s="735"/>
      <c r="E952" s="735"/>
      <c r="F952" s="736"/>
      <c r="G952" s="737"/>
      <c r="H952" s="738"/>
      <c r="I952" s="739"/>
      <c r="J952" s="733"/>
      <c r="K952" s="733"/>
      <c r="L952" s="733"/>
      <c r="M952" s="734"/>
      <c r="N952" s="734"/>
      <c r="O952" s="734"/>
      <c r="P952" s="734"/>
      <c r="Q952" s="734"/>
      <c r="R952" s="734"/>
      <c r="S952" s="734"/>
      <c r="T952" s="734"/>
      <c r="U952" s="734"/>
      <c r="V952" s="734"/>
      <c r="W952" s="734"/>
      <c r="X952" s="734"/>
      <c r="Y952" s="734"/>
      <c r="Z952" s="734"/>
      <c r="AA952" s="734"/>
      <c r="AB952" s="740"/>
      <c r="AC952" s="741"/>
    </row>
    <row r="953">
      <c r="A953" s="733"/>
      <c r="B953" s="734"/>
      <c r="C953" s="735"/>
      <c r="D953" s="735"/>
      <c r="E953" s="735"/>
      <c r="F953" s="736"/>
      <c r="G953" s="737"/>
      <c r="H953" s="738"/>
      <c r="I953" s="739"/>
      <c r="J953" s="733"/>
      <c r="K953" s="733"/>
      <c r="L953" s="733"/>
      <c r="M953" s="734"/>
      <c r="N953" s="734"/>
      <c r="O953" s="734"/>
      <c r="P953" s="734"/>
      <c r="Q953" s="734"/>
      <c r="R953" s="734"/>
      <c r="S953" s="734"/>
      <c r="T953" s="734"/>
      <c r="U953" s="734"/>
      <c r="V953" s="734"/>
      <c r="W953" s="734"/>
      <c r="X953" s="734"/>
      <c r="Y953" s="734"/>
      <c r="Z953" s="734"/>
      <c r="AA953" s="734"/>
      <c r="AB953" s="740"/>
      <c r="AC953" s="741"/>
    </row>
    <row r="954">
      <c r="A954" s="733"/>
      <c r="B954" s="734"/>
      <c r="C954" s="735"/>
      <c r="D954" s="735"/>
      <c r="E954" s="735"/>
      <c r="F954" s="736"/>
      <c r="G954" s="737"/>
      <c r="H954" s="738"/>
      <c r="I954" s="739"/>
      <c r="J954" s="733"/>
      <c r="K954" s="733"/>
      <c r="L954" s="733"/>
      <c r="M954" s="734"/>
      <c r="N954" s="734"/>
      <c r="O954" s="734"/>
      <c r="P954" s="734"/>
      <c r="Q954" s="734"/>
      <c r="R954" s="734"/>
      <c r="S954" s="734"/>
      <c r="T954" s="734"/>
      <c r="U954" s="734"/>
      <c r="V954" s="734"/>
      <c r="W954" s="734"/>
      <c r="X954" s="734"/>
      <c r="Y954" s="734"/>
      <c r="Z954" s="734"/>
      <c r="AA954" s="734"/>
      <c r="AB954" s="740"/>
      <c r="AC954" s="741"/>
    </row>
    <row r="955">
      <c r="A955" s="733"/>
      <c r="B955" s="734"/>
      <c r="C955" s="735"/>
      <c r="D955" s="735"/>
      <c r="E955" s="735"/>
      <c r="F955" s="736"/>
      <c r="G955" s="737"/>
      <c r="H955" s="738"/>
      <c r="I955" s="739"/>
      <c r="J955" s="733"/>
      <c r="K955" s="733"/>
      <c r="L955" s="733"/>
      <c r="M955" s="734"/>
      <c r="N955" s="734"/>
      <c r="O955" s="734"/>
      <c r="P955" s="734"/>
      <c r="Q955" s="734"/>
      <c r="R955" s="734"/>
      <c r="S955" s="734"/>
      <c r="T955" s="734"/>
      <c r="U955" s="734"/>
      <c r="V955" s="734"/>
      <c r="W955" s="734"/>
      <c r="X955" s="734"/>
      <c r="Y955" s="734"/>
      <c r="Z955" s="734"/>
      <c r="AA955" s="734"/>
      <c r="AB955" s="740"/>
      <c r="AC955" s="741"/>
    </row>
    <row r="956">
      <c r="A956" s="733"/>
      <c r="B956" s="734"/>
      <c r="C956" s="735"/>
      <c r="D956" s="735"/>
      <c r="E956" s="735"/>
      <c r="F956" s="736"/>
      <c r="G956" s="737"/>
      <c r="H956" s="738"/>
      <c r="I956" s="739"/>
      <c r="J956" s="733"/>
      <c r="K956" s="733"/>
      <c r="L956" s="733"/>
      <c r="M956" s="734"/>
      <c r="N956" s="734"/>
      <c r="O956" s="734"/>
      <c r="P956" s="734"/>
      <c r="Q956" s="734"/>
      <c r="R956" s="734"/>
      <c r="S956" s="734"/>
      <c r="T956" s="734"/>
      <c r="U956" s="734"/>
      <c r="V956" s="734"/>
      <c r="W956" s="734"/>
      <c r="X956" s="734"/>
      <c r="Y956" s="734"/>
      <c r="Z956" s="734"/>
      <c r="AA956" s="734"/>
      <c r="AB956" s="740"/>
      <c r="AC956" s="741"/>
    </row>
    <row r="957">
      <c r="A957" s="733"/>
      <c r="B957" s="734"/>
      <c r="C957" s="735"/>
      <c r="D957" s="735"/>
      <c r="E957" s="735"/>
      <c r="F957" s="736"/>
      <c r="G957" s="737"/>
      <c r="H957" s="738"/>
      <c r="I957" s="739"/>
      <c r="J957" s="733"/>
      <c r="K957" s="733"/>
      <c r="L957" s="733"/>
      <c r="M957" s="734"/>
      <c r="N957" s="734"/>
      <c r="O957" s="734"/>
      <c r="P957" s="734"/>
      <c r="Q957" s="734"/>
      <c r="R957" s="734"/>
      <c r="S957" s="734"/>
      <c r="T957" s="734"/>
      <c r="U957" s="734"/>
      <c r="V957" s="734"/>
      <c r="W957" s="734"/>
      <c r="X957" s="734"/>
      <c r="Y957" s="734"/>
      <c r="Z957" s="734"/>
      <c r="AA957" s="734"/>
      <c r="AB957" s="740"/>
      <c r="AC957" s="741"/>
    </row>
    <row r="958">
      <c r="A958" s="733"/>
      <c r="B958" s="734"/>
      <c r="C958" s="735"/>
      <c r="D958" s="735"/>
      <c r="E958" s="735"/>
      <c r="F958" s="736"/>
      <c r="G958" s="737"/>
      <c r="H958" s="738"/>
      <c r="I958" s="739"/>
      <c r="J958" s="733"/>
      <c r="K958" s="733"/>
      <c r="L958" s="733"/>
      <c r="M958" s="734"/>
      <c r="N958" s="734"/>
      <c r="O958" s="734"/>
      <c r="P958" s="734"/>
      <c r="Q958" s="734"/>
      <c r="R958" s="734"/>
      <c r="S958" s="734"/>
      <c r="T958" s="734"/>
      <c r="U958" s="734"/>
      <c r="V958" s="734"/>
      <c r="W958" s="734"/>
      <c r="X958" s="734"/>
      <c r="Y958" s="734"/>
      <c r="Z958" s="734"/>
      <c r="AA958" s="734"/>
      <c r="AB958" s="740"/>
      <c r="AC958" s="741"/>
    </row>
    <row r="959">
      <c r="A959" s="733"/>
      <c r="B959" s="734"/>
      <c r="C959" s="735"/>
      <c r="D959" s="735"/>
      <c r="E959" s="735"/>
      <c r="F959" s="736"/>
      <c r="G959" s="737"/>
      <c r="H959" s="738"/>
      <c r="I959" s="739"/>
      <c r="J959" s="733"/>
      <c r="K959" s="733"/>
      <c r="L959" s="733"/>
      <c r="M959" s="734"/>
      <c r="N959" s="734"/>
      <c r="O959" s="734"/>
      <c r="P959" s="734"/>
      <c r="Q959" s="734"/>
      <c r="R959" s="734"/>
      <c r="S959" s="734"/>
      <c r="T959" s="734"/>
      <c r="U959" s="734"/>
      <c r="V959" s="734"/>
      <c r="W959" s="734"/>
      <c r="X959" s="734"/>
      <c r="Y959" s="734"/>
      <c r="Z959" s="734"/>
      <c r="AA959" s="734"/>
      <c r="AB959" s="740"/>
      <c r="AC959" s="741"/>
    </row>
    <row r="960">
      <c r="A960" s="733"/>
      <c r="B960" s="734"/>
      <c r="C960" s="735"/>
      <c r="D960" s="735"/>
      <c r="E960" s="735"/>
      <c r="F960" s="736"/>
      <c r="G960" s="737"/>
      <c r="H960" s="738"/>
      <c r="I960" s="739"/>
      <c r="J960" s="733"/>
      <c r="K960" s="733"/>
      <c r="L960" s="733"/>
      <c r="M960" s="734"/>
      <c r="N960" s="734"/>
      <c r="O960" s="734"/>
      <c r="P960" s="734"/>
      <c r="Q960" s="734"/>
      <c r="R960" s="734"/>
      <c r="S960" s="734"/>
      <c r="T960" s="734"/>
      <c r="U960" s="734"/>
      <c r="V960" s="734"/>
      <c r="W960" s="734"/>
      <c r="X960" s="734"/>
      <c r="Y960" s="734"/>
      <c r="Z960" s="734"/>
      <c r="AA960" s="734"/>
      <c r="AB960" s="740"/>
      <c r="AC960" s="741"/>
    </row>
    <row r="961">
      <c r="A961" s="733"/>
      <c r="B961" s="734"/>
      <c r="C961" s="735"/>
      <c r="D961" s="735"/>
      <c r="E961" s="735"/>
      <c r="F961" s="736"/>
      <c r="G961" s="737"/>
      <c r="H961" s="738"/>
      <c r="I961" s="739"/>
      <c r="J961" s="733"/>
      <c r="K961" s="733"/>
      <c r="L961" s="733"/>
      <c r="M961" s="734"/>
      <c r="N961" s="734"/>
      <c r="O961" s="734"/>
      <c r="P961" s="734"/>
      <c r="Q961" s="734"/>
      <c r="R961" s="734"/>
      <c r="S961" s="734"/>
      <c r="T961" s="734"/>
      <c r="U961" s="734"/>
      <c r="V961" s="734"/>
      <c r="W961" s="734"/>
      <c r="X961" s="734"/>
      <c r="Y961" s="734"/>
      <c r="Z961" s="734"/>
      <c r="AA961" s="734"/>
      <c r="AB961" s="740"/>
      <c r="AC961" s="741"/>
    </row>
    <row r="962">
      <c r="A962" s="733"/>
      <c r="B962" s="734"/>
      <c r="C962" s="735"/>
      <c r="D962" s="735"/>
      <c r="E962" s="735"/>
      <c r="F962" s="736"/>
      <c r="G962" s="737"/>
      <c r="H962" s="738"/>
      <c r="I962" s="739"/>
      <c r="J962" s="733"/>
      <c r="K962" s="733"/>
      <c r="L962" s="733"/>
      <c r="M962" s="734"/>
      <c r="N962" s="734"/>
      <c r="O962" s="734"/>
      <c r="P962" s="734"/>
      <c r="Q962" s="734"/>
      <c r="R962" s="734"/>
      <c r="S962" s="734"/>
      <c r="T962" s="734"/>
      <c r="U962" s="734"/>
      <c r="V962" s="734"/>
      <c r="W962" s="734"/>
      <c r="X962" s="734"/>
      <c r="Y962" s="734"/>
      <c r="Z962" s="734"/>
      <c r="AA962" s="734"/>
      <c r="AB962" s="740"/>
      <c r="AC962" s="741"/>
    </row>
    <row r="963">
      <c r="A963" s="733"/>
      <c r="B963" s="734"/>
      <c r="C963" s="735"/>
      <c r="D963" s="735"/>
      <c r="E963" s="735"/>
      <c r="F963" s="736"/>
      <c r="G963" s="737"/>
      <c r="H963" s="738"/>
      <c r="I963" s="739"/>
      <c r="J963" s="733"/>
      <c r="K963" s="733"/>
      <c r="L963" s="733"/>
      <c r="M963" s="734"/>
      <c r="N963" s="734"/>
      <c r="O963" s="734"/>
      <c r="P963" s="734"/>
      <c r="Q963" s="734"/>
      <c r="R963" s="734"/>
      <c r="S963" s="734"/>
      <c r="T963" s="734"/>
      <c r="U963" s="734"/>
      <c r="V963" s="734"/>
      <c r="W963" s="734"/>
      <c r="X963" s="734"/>
      <c r="Y963" s="734"/>
      <c r="Z963" s="734"/>
      <c r="AA963" s="734"/>
      <c r="AB963" s="740"/>
      <c r="AC963" s="741"/>
    </row>
    <row r="964">
      <c r="A964" s="733"/>
      <c r="B964" s="734"/>
      <c r="C964" s="735"/>
      <c r="D964" s="735"/>
      <c r="E964" s="735"/>
      <c r="F964" s="736"/>
      <c r="G964" s="737"/>
      <c r="H964" s="738"/>
      <c r="I964" s="739"/>
      <c r="J964" s="733"/>
      <c r="K964" s="733"/>
      <c r="L964" s="733"/>
      <c r="M964" s="734"/>
      <c r="N964" s="734"/>
      <c r="O964" s="734"/>
      <c r="P964" s="734"/>
      <c r="Q964" s="734"/>
      <c r="R964" s="734"/>
      <c r="S964" s="734"/>
      <c r="T964" s="734"/>
      <c r="U964" s="734"/>
      <c r="V964" s="734"/>
      <c r="W964" s="734"/>
      <c r="X964" s="734"/>
      <c r="Y964" s="734"/>
      <c r="Z964" s="734"/>
      <c r="AA964" s="734"/>
      <c r="AB964" s="740"/>
      <c r="AC964" s="741"/>
    </row>
    <row r="965">
      <c r="A965" s="733"/>
      <c r="B965" s="734"/>
      <c r="C965" s="735"/>
      <c r="D965" s="735"/>
      <c r="E965" s="735"/>
      <c r="F965" s="736"/>
      <c r="G965" s="737"/>
      <c r="H965" s="738"/>
      <c r="I965" s="739"/>
      <c r="J965" s="733"/>
      <c r="K965" s="733"/>
      <c r="L965" s="733"/>
      <c r="M965" s="734"/>
      <c r="N965" s="734"/>
      <c r="O965" s="734"/>
      <c r="P965" s="734"/>
      <c r="Q965" s="734"/>
      <c r="R965" s="734"/>
      <c r="S965" s="734"/>
      <c r="T965" s="734"/>
      <c r="U965" s="734"/>
      <c r="V965" s="734"/>
      <c r="W965" s="734"/>
      <c r="X965" s="734"/>
      <c r="Y965" s="734"/>
      <c r="Z965" s="734"/>
      <c r="AA965" s="734"/>
      <c r="AB965" s="740"/>
      <c r="AC965" s="741"/>
    </row>
    <row r="966">
      <c r="A966" s="733"/>
      <c r="B966" s="734"/>
      <c r="C966" s="735"/>
      <c r="D966" s="735"/>
      <c r="E966" s="735"/>
      <c r="F966" s="736"/>
      <c r="G966" s="737"/>
      <c r="H966" s="738"/>
      <c r="I966" s="739"/>
      <c r="J966" s="733"/>
      <c r="K966" s="733"/>
      <c r="L966" s="733"/>
      <c r="M966" s="734"/>
      <c r="N966" s="734"/>
      <c r="O966" s="734"/>
      <c r="P966" s="734"/>
      <c r="Q966" s="734"/>
      <c r="R966" s="734"/>
      <c r="S966" s="734"/>
      <c r="T966" s="734"/>
      <c r="U966" s="734"/>
      <c r="V966" s="734"/>
      <c r="W966" s="734"/>
      <c r="X966" s="734"/>
      <c r="Y966" s="734"/>
      <c r="Z966" s="734"/>
      <c r="AA966" s="734"/>
      <c r="AB966" s="740"/>
      <c r="AC966" s="741"/>
    </row>
    <row r="967">
      <c r="A967" s="733"/>
      <c r="B967" s="734"/>
      <c r="C967" s="735"/>
      <c r="D967" s="735"/>
      <c r="E967" s="735"/>
      <c r="F967" s="736"/>
      <c r="G967" s="737"/>
      <c r="H967" s="738"/>
      <c r="I967" s="739"/>
      <c r="J967" s="733"/>
      <c r="K967" s="733"/>
      <c r="L967" s="733"/>
      <c r="M967" s="734"/>
      <c r="N967" s="734"/>
      <c r="O967" s="734"/>
      <c r="P967" s="734"/>
      <c r="Q967" s="734"/>
      <c r="R967" s="734"/>
      <c r="S967" s="734"/>
      <c r="T967" s="734"/>
      <c r="U967" s="734"/>
      <c r="V967" s="734"/>
      <c r="W967" s="734"/>
      <c r="X967" s="734"/>
      <c r="Y967" s="734"/>
      <c r="Z967" s="734"/>
      <c r="AA967" s="734"/>
      <c r="AB967" s="740"/>
      <c r="AC967" s="741"/>
    </row>
    <row r="968">
      <c r="A968" s="733"/>
      <c r="B968" s="734"/>
      <c r="C968" s="735"/>
      <c r="D968" s="735"/>
      <c r="E968" s="735"/>
      <c r="F968" s="736"/>
      <c r="G968" s="737"/>
      <c r="H968" s="738"/>
      <c r="I968" s="739"/>
      <c r="J968" s="733"/>
      <c r="K968" s="733"/>
      <c r="L968" s="733"/>
      <c r="M968" s="734"/>
      <c r="N968" s="734"/>
      <c r="O968" s="734"/>
      <c r="P968" s="734"/>
      <c r="Q968" s="734"/>
      <c r="R968" s="734"/>
      <c r="S968" s="734"/>
      <c r="T968" s="734"/>
      <c r="U968" s="734"/>
      <c r="V968" s="734"/>
      <c r="W968" s="734"/>
      <c r="X968" s="734"/>
      <c r="Y968" s="734"/>
      <c r="Z968" s="734"/>
      <c r="AA968" s="734"/>
      <c r="AB968" s="740"/>
      <c r="AC968" s="741"/>
    </row>
    <row r="969">
      <c r="A969" s="733"/>
      <c r="B969" s="734"/>
      <c r="C969" s="735"/>
      <c r="D969" s="735"/>
      <c r="E969" s="735"/>
      <c r="F969" s="736"/>
      <c r="G969" s="737"/>
      <c r="H969" s="738"/>
      <c r="I969" s="739"/>
      <c r="J969" s="733"/>
      <c r="K969" s="733"/>
      <c r="L969" s="733"/>
      <c r="M969" s="734"/>
      <c r="N969" s="734"/>
      <c r="O969" s="734"/>
      <c r="P969" s="734"/>
      <c r="Q969" s="734"/>
      <c r="R969" s="734"/>
      <c r="S969" s="734"/>
      <c r="T969" s="734"/>
      <c r="U969" s="734"/>
      <c r="V969" s="734"/>
      <c r="W969" s="734"/>
      <c r="X969" s="734"/>
      <c r="Y969" s="734"/>
      <c r="Z969" s="734"/>
      <c r="AA969" s="734"/>
      <c r="AB969" s="740"/>
      <c r="AC969" s="741"/>
    </row>
    <row r="970">
      <c r="A970" s="733"/>
      <c r="B970" s="734"/>
      <c r="C970" s="735"/>
      <c r="D970" s="735"/>
      <c r="E970" s="735"/>
      <c r="F970" s="736"/>
      <c r="G970" s="737"/>
      <c r="H970" s="738"/>
      <c r="I970" s="739"/>
      <c r="J970" s="733"/>
      <c r="K970" s="733"/>
      <c r="L970" s="733"/>
      <c r="M970" s="734"/>
      <c r="N970" s="734"/>
      <c r="O970" s="734"/>
      <c r="P970" s="734"/>
      <c r="Q970" s="734"/>
      <c r="R970" s="734"/>
      <c r="S970" s="734"/>
      <c r="T970" s="734"/>
      <c r="U970" s="734"/>
      <c r="V970" s="734"/>
      <c r="W970" s="734"/>
      <c r="X970" s="734"/>
      <c r="Y970" s="734"/>
      <c r="Z970" s="734"/>
      <c r="AA970" s="734"/>
      <c r="AB970" s="740"/>
      <c r="AC970" s="741"/>
    </row>
    <row r="971">
      <c r="A971" s="733"/>
      <c r="B971" s="734"/>
      <c r="C971" s="735"/>
      <c r="D971" s="735"/>
      <c r="E971" s="735"/>
      <c r="F971" s="736"/>
      <c r="G971" s="737"/>
      <c r="H971" s="738"/>
      <c r="I971" s="739"/>
      <c r="J971" s="733"/>
      <c r="K971" s="733"/>
      <c r="L971" s="733"/>
      <c r="M971" s="734"/>
      <c r="N971" s="734"/>
      <c r="O971" s="734"/>
      <c r="P971" s="734"/>
      <c r="Q971" s="734"/>
      <c r="R971" s="734"/>
      <c r="S971" s="734"/>
      <c r="T971" s="734"/>
      <c r="U971" s="734"/>
      <c r="V971" s="734"/>
      <c r="W971" s="734"/>
      <c r="X971" s="734"/>
      <c r="Y971" s="734"/>
      <c r="Z971" s="734"/>
      <c r="AA971" s="734"/>
      <c r="AB971" s="740"/>
      <c r="AC971" s="741"/>
    </row>
    <row r="972">
      <c r="A972" s="733"/>
      <c r="B972" s="734"/>
      <c r="C972" s="735"/>
      <c r="D972" s="735"/>
      <c r="E972" s="735"/>
      <c r="F972" s="736"/>
      <c r="G972" s="737"/>
      <c r="H972" s="738"/>
      <c r="I972" s="739"/>
      <c r="J972" s="733"/>
      <c r="K972" s="733"/>
      <c r="L972" s="733"/>
      <c r="M972" s="734"/>
      <c r="N972" s="734"/>
      <c r="O972" s="734"/>
      <c r="P972" s="734"/>
      <c r="Q972" s="734"/>
      <c r="R972" s="734"/>
      <c r="S972" s="734"/>
      <c r="T972" s="734"/>
      <c r="U972" s="734"/>
      <c r="V972" s="734"/>
      <c r="W972" s="734"/>
      <c r="X972" s="734"/>
      <c r="Y972" s="734"/>
      <c r="Z972" s="734"/>
      <c r="AA972" s="734"/>
      <c r="AB972" s="740"/>
      <c r="AC972" s="741"/>
    </row>
    <row r="973">
      <c r="A973" s="733"/>
      <c r="B973" s="734"/>
      <c r="C973" s="735"/>
      <c r="D973" s="735"/>
      <c r="E973" s="735"/>
      <c r="F973" s="736"/>
      <c r="G973" s="737"/>
      <c r="H973" s="738"/>
      <c r="I973" s="739"/>
      <c r="J973" s="733"/>
      <c r="K973" s="733"/>
      <c r="L973" s="733"/>
      <c r="M973" s="734"/>
      <c r="N973" s="734"/>
      <c r="O973" s="734"/>
      <c r="P973" s="734"/>
      <c r="Q973" s="734"/>
      <c r="R973" s="734"/>
      <c r="S973" s="734"/>
      <c r="T973" s="734"/>
      <c r="U973" s="734"/>
      <c r="V973" s="734"/>
      <c r="W973" s="734"/>
      <c r="X973" s="734"/>
      <c r="Y973" s="734"/>
      <c r="Z973" s="734"/>
      <c r="AA973" s="734"/>
      <c r="AB973" s="740"/>
      <c r="AC973" s="741"/>
    </row>
    <row r="974">
      <c r="A974" s="733"/>
      <c r="B974" s="734"/>
      <c r="C974" s="735"/>
      <c r="D974" s="735"/>
      <c r="E974" s="735"/>
      <c r="F974" s="736"/>
      <c r="G974" s="737"/>
      <c r="H974" s="738"/>
      <c r="I974" s="739"/>
      <c r="J974" s="733"/>
      <c r="K974" s="733"/>
      <c r="L974" s="733"/>
      <c r="M974" s="734"/>
      <c r="N974" s="734"/>
      <c r="O974" s="734"/>
      <c r="P974" s="734"/>
      <c r="Q974" s="734"/>
      <c r="R974" s="734"/>
      <c r="S974" s="734"/>
      <c r="T974" s="734"/>
      <c r="U974" s="734"/>
      <c r="V974" s="734"/>
      <c r="W974" s="734"/>
      <c r="X974" s="734"/>
      <c r="Y974" s="734"/>
      <c r="Z974" s="734"/>
      <c r="AA974" s="734"/>
      <c r="AB974" s="740"/>
      <c r="AC974" s="741"/>
    </row>
    <row r="975">
      <c r="A975" s="733"/>
      <c r="B975" s="734"/>
      <c r="C975" s="735"/>
      <c r="D975" s="735"/>
      <c r="E975" s="735"/>
      <c r="F975" s="736"/>
      <c r="G975" s="737"/>
      <c r="H975" s="738"/>
      <c r="I975" s="739"/>
      <c r="J975" s="733"/>
      <c r="K975" s="733"/>
      <c r="L975" s="733"/>
      <c r="M975" s="734"/>
      <c r="N975" s="734"/>
      <c r="O975" s="734"/>
      <c r="P975" s="734"/>
      <c r="Q975" s="734"/>
      <c r="R975" s="734"/>
      <c r="S975" s="734"/>
      <c r="T975" s="734"/>
      <c r="U975" s="734"/>
      <c r="V975" s="734"/>
      <c r="W975" s="734"/>
      <c r="X975" s="734"/>
      <c r="Y975" s="734"/>
      <c r="Z975" s="734"/>
      <c r="AA975" s="734"/>
      <c r="AB975" s="740"/>
      <c r="AC975" s="741"/>
    </row>
    <row r="976">
      <c r="A976" s="733"/>
      <c r="B976" s="734"/>
      <c r="C976" s="735"/>
      <c r="D976" s="735"/>
      <c r="E976" s="735"/>
      <c r="F976" s="736"/>
      <c r="G976" s="737"/>
      <c r="H976" s="738"/>
      <c r="I976" s="739"/>
      <c r="J976" s="733"/>
      <c r="K976" s="733"/>
      <c r="L976" s="733"/>
      <c r="M976" s="734"/>
      <c r="N976" s="734"/>
      <c r="O976" s="734"/>
      <c r="P976" s="734"/>
      <c r="Q976" s="734"/>
      <c r="R976" s="734"/>
      <c r="S976" s="734"/>
      <c r="T976" s="734"/>
      <c r="U976" s="734"/>
      <c r="V976" s="734"/>
      <c r="W976" s="734"/>
      <c r="X976" s="734"/>
      <c r="Y976" s="734"/>
      <c r="Z976" s="734"/>
      <c r="AA976" s="734"/>
      <c r="AB976" s="740"/>
      <c r="AC976" s="741"/>
    </row>
    <row r="977">
      <c r="A977" s="733"/>
      <c r="B977" s="734"/>
      <c r="C977" s="735"/>
      <c r="D977" s="735"/>
      <c r="E977" s="735"/>
      <c r="F977" s="736"/>
      <c r="G977" s="737"/>
      <c r="H977" s="738"/>
      <c r="I977" s="739"/>
      <c r="J977" s="733"/>
      <c r="K977" s="733"/>
      <c r="L977" s="733"/>
      <c r="M977" s="734"/>
      <c r="N977" s="734"/>
      <c r="O977" s="734"/>
      <c r="P977" s="734"/>
      <c r="Q977" s="734"/>
      <c r="R977" s="734"/>
      <c r="S977" s="734"/>
      <c r="T977" s="734"/>
      <c r="U977" s="734"/>
      <c r="V977" s="734"/>
      <c r="W977" s="734"/>
      <c r="X977" s="734"/>
      <c r="Y977" s="734"/>
      <c r="Z977" s="734"/>
      <c r="AA977" s="734"/>
      <c r="AB977" s="740"/>
      <c r="AC977" s="741"/>
    </row>
    <row r="978">
      <c r="A978" s="733"/>
      <c r="B978" s="734"/>
      <c r="C978" s="735"/>
      <c r="D978" s="735"/>
      <c r="E978" s="735"/>
      <c r="F978" s="736"/>
      <c r="G978" s="737"/>
      <c r="H978" s="738"/>
      <c r="I978" s="739"/>
      <c r="J978" s="733"/>
      <c r="K978" s="733"/>
      <c r="L978" s="733"/>
      <c r="M978" s="734"/>
      <c r="N978" s="734"/>
      <c r="O978" s="734"/>
      <c r="P978" s="734"/>
      <c r="Q978" s="734"/>
      <c r="R978" s="734"/>
      <c r="S978" s="734"/>
      <c r="T978" s="734"/>
      <c r="U978" s="734"/>
      <c r="V978" s="734"/>
      <c r="W978" s="734"/>
      <c r="X978" s="734"/>
      <c r="Y978" s="734"/>
      <c r="Z978" s="734"/>
      <c r="AA978" s="734"/>
      <c r="AB978" s="740"/>
      <c r="AC978" s="741"/>
    </row>
    <row r="979">
      <c r="A979" s="733"/>
      <c r="B979" s="734"/>
      <c r="C979" s="735"/>
      <c r="D979" s="735"/>
      <c r="E979" s="735"/>
      <c r="F979" s="736"/>
      <c r="G979" s="737"/>
      <c r="H979" s="738"/>
      <c r="I979" s="739"/>
      <c r="J979" s="733"/>
      <c r="K979" s="733"/>
      <c r="L979" s="733"/>
      <c r="M979" s="734"/>
      <c r="N979" s="734"/>
      <c r="O979" s="734"/>
      <c r="P979" s="734"/>
      <c r="Q979" s="734"/>
      <c r="R979" s="734"/>
      <c r="S979" s="734"/>
      <c r="T979" s="734"/>
      <c r="U979" s="734"/>
      <c r="V979" s="734"/>
      <c r="W979" s="734"/>
      <c r="X979" s="734"/>
      <c r="Y979" s="734"/>
      <c r="Z979" s="734"/>
      <c r="AA979" s="734"/>
      <c r="AB979" s="740"/>
      <c r="AC979" s="741"/>
    </row>
    <row r="980">
      <c r="A980" s="733"/>
      <c r="B980" s="734"/>
      <c r="C980" s="735"/>
      <c r="D980" s="735"/>
      <c r="E980" s="735"/>
      <c r="F980" s="736"/>
      <c r="G980" s="737"/>
      <c r="H980" s="738"/>
      <c r="I980" s="739"/>
      <c r="J980" s="733"/>
      <c r="K980" s="733"/>
      <c r="L980" s="733"/>
      <c r="M980" s="734"/>
      <c r="N980" s="734"/>
      <c r="O980" s="734"/>
      <c r="P980" s="734"/>
      <c r="Q980" s="734"/>
      <c r="R980" s="734"/>
      <c r="S980" s="734"/>
      <c r="T980" s="734"/>
      <c r="U980" s="734"/>
      <c r="V980" s="734"/>
      <c r="W980" s="734"/>
      <c r="X980" s="734"/>
      <c r="Y980" s="734"/>
      <c r="Z980" s="734"/>
      <c r="AA980" s="734"/>
      <c r="AB980" s="740"/>
      <c r="AC980" s="741"/>
    </row>
    <row r="981">
      <c r="A981" s="733"/>
      <c r="B981" s="734"/>
      <c r="C981" s="735"/>
      <c r="D981" s="735"/>
      <c r="E981" s="735"/>
      <c r="F981" s="736"/>
      <c r="G981" s="737"/>
      <c r="H981" s="738"/>
      <c r="I981" s="739"/>
      <c r="J981" s="733"/>
      <c r="K981" s="733"/>
      <c r="L981" s="733"/>
      <c r="M981" s="734"/>
      <c r="N981" s="734"/>
      <c r="O981" s="734"/>
      <c r="P981" s="734"/>
      <c r="Q981" s="734"/>
      <c r="R981" s="734"/>
      <c r="S981" s="734"/>
      <c r="T981" s="734"/>
      <c r="U981" s="734"/>
      <c r="V981" s="734"/>
      <c r="W981" s="734"/>
      <c r="X981" s="734"/>
      <c r="Y981" s="734"/>
      <c r="Z981" s="734"/>
      <c r="AA981" s="734"/>
      <c r="AB981" s="740"/>
      <c r="AC981" s="741"/>
    </row>
    <row r="982">
      <c r="A982" s="733"/>
      <c r="B982" s="734"/>
      <c r="C982" s="735"/>
      <c r="D982" s="735"/>
      <c r="E982" s="735"/>
      <c r="F982" s="736"/>
      <c r="G982" s="737"/>
      <c r="H982" s="738"/>
      <c r="I982" s="739"/>
      <c r="J982" s="733"/>
      <c r="K982" s="733"/>
      <c r="L982" s="733"/>
      <c r="M982" s="734"/>
      <c r="N982" s="734"/>
      <c r="O982" s="734"/>
      <c r="P982" s="734"/>
      <c r="Q982" s="734"/>
      <c r="R982" s="734"/>
      <c r="S982" s="734"/>
      <c r="T982" s="734"/>
      <c r="U982" s="734"/>
      <c r="V982" s="734"/>
      <c r="W982" s="734"/>
      <c r="X982" s="734"/>
      <c r="Y982" s="734"/>
      <c r="Z982" s="734"/>
      <c r="AA982" s="734"/>
      <c r="AB982" s="740"/>
      <c r="AC982" s="741"/>
    </row>
    <row r="983">
      <c r="A983" s="733"/>
      <c r="B983" s="734"/>
      <c r="C983" s="735"/>
      <c r="D983" s="735"/>
      <c r="E983" s="735"/>
      <c r="F983" s="736"/>
      <c r="G983" s="737"/>
      <c r="H983" s="738"/>
      <c r="I983" s="739"/>
      <c r="J983" s="733"/>
      <c r="K983" s="733"/>
      <c r="L983" s="733"/>
      <c r="M983" s="734"/>
      <c r="N983" s="734"/>
      <c r="O983" s="734"/>
      <c r="P983" s="734"/>
      <c r="Q983" s="734"/>
      <c r="R983" s="734"/>
      <c r="S983" s="734"/>
      <c r="T983" s="734"/>
      <c r="U983" s="734"/>
      <c r="V983" s="734"/>
      <c r="W983" s="734"/>
      <c r="X983" s="734"/>
      <c r="Y983" s="734"/>
      <c r="Z983" s="734"/>
      <c r="AA983" s="734"/>
      <c r="AB983" s="740"/>
      <c r="AC983" s="741"/>
    </row>
    <row r="984">
      <c r="A984" s="733"/>
      <c r="B984" s="734"/>
      <c r="C984" s="735"/>
      <c r="D984" s="735"/>
      <c r="E984" s="735"/>
      <c r="F984" s="736"/>
      <c r="G984" s="737"/>
      <c r="H984" s="738"/>
      <c r="I984" s="739"/>
      <c r="J984" s="733"/>
      <c r="K984" s="733"/>
      <c r="L984" s="733"/>
      <c r="M984" s="734"/>
      <c r="N984" s="734"/>
      <c r="O984" s="734"/>
      <c r="P984" s="734"/>
      <c r="Q984" s="734"/>
      <c r="R984" s="734"/>
      <c r="S984" s="734"/>
      <c r="T984" s="734"/>
      <c r="U984" s="734"/>
      <c r="V984" s="734"/>
      <c r="W984" s="734"/>
      <c r="X984" s="734"/>
      <c r="Y984" s="734"/>
      <c r="Z984" s="734"/>
      <c r="AA984" s="734"/>
      <c r="AB984" s="740"/>
      <c r="AC984" s="741"/>
    </row>
    <row r="985">
      <c r="A985" s="733"/>
      <c r="B985" s="734"/>
      <c r="C985" s="735"/>
      <c r="D985" s="735"/>
      <c r="E985" s="735"/>
      <c r="F985" s="736"/>
      <c r="G985" s="737"/>
      <c r="H985" s="738"/>
      <c r="I985" s="739"/>
      <c r="J985" s="733"/>
      <c r="K985" s="733"/>
      <c r="L985" s="733"/>
      <c r="M985" s="734"/>
      <c r="N985" s="734"/>
      <c r="O985" s="734"/>
      <c r="P985" s="734"/>
      <c r="Q985" s="734"/>
      <c r="R985" s="734"/>
      <c r="S985" s="734"/>
      <c r="T985" s="734"/>
      <c r="U985" s="734"/>
      <c r="V985" s="734"/>
      <c r="W985" s="734"/>
      <c r="X985" s="734"/>
      <c r="Y985" s="734"/>
      <c r="Z985" s="734"/>
      <c r="AA985" s="734"/>
      <c r="AB985" s="740"/>
      <c r="AC985" s="741"/>
    </row>
    <row r="986">
      <c r="A986" s="733"/>
      <c r="B986" s="734"/>
      <c r="C986" s="735"/>
      <c r="D986" s="735"/>
      <c r="E986" s="735"/>
      <c r="F986" s="736"/>
      <c r="G986" s="737"/>
      <c r="H986" s="738"/>
      <c r="I986" s="739"/>
      <c r="J986" s="733"/>
      <c r="K986" s="733"/>
      <c r="L986" s="733"/>
      <c r="M986" s="734"/>
      <c r="N986" s="734"/>
      <c r="O986" s="734"/>
      <c r="P986" s="734"/>
      <c r="Q986" s="734"/>
      <c r="R986" s="734"/>
      <c r="S986" s="734"/>
      <c r="T986" s="734"/>
      <c r="U986" s="734"/>
      <c r="V986" s="734"/>
      <c r="W986" s="734"/>
      <c r="X986" s="734"/>
      <c r="Y986" s="734"/>
      <c r="Z986" s="734"/>
      <c r="AA986" s="734"/>
      <c r="AB986" s="740"/>
      <c r="AC986" s="741"/>
    </row>
    <row r="987">
      <c r="A987" s="733"/>
      <c r="B987" s="734"/>
      <c r="C987" s="735"/>
      <c r="D987" s="735"/>
      <c r="E987" s="735"/>
      <c r="F987" s="736"/>
      <c r="G987" s="737"/>
      <c r="H987" s="738"/>
      <c r="I987" s="739"/>
      <c r="J987" s="733"/>
      <c r="K987" s="733"/>
      <c r="L987" s="733"/>
      <c r="M987" s="734"/>
      <c r="N987" s="734"/>
      <c r="O987" s="734"/>
      <c r="P987" s="734"/>
      <c r="Q987" s="734"/>
      <c r="R987" s="734"/>
      <c r="S987" s="734"/>
      <c r="T987" s="734"/>
      <c r="U987" s="734"/>
      <c r="V987" s="734"/>
      <c r="W987" s="734"/>
      <c r="X987" s="734"/>
      <c r="Y987" s="734"/>
      <c r="Z987" s="734"/>
      <c r="AA987" s="734"/>
      <c r="AB987" s="740"/>
      <c r="AC987" s="741"/>
    </row>
    <row r="988">
      <c r="A988" s="733"/>
      <c r="B988" s="734"/>
      <c r="C988" s="735"/>
      <c r="D988" s="735"/>
      <c r="E988" s="735"/>
      <c r="F988" s="736"/>
      <c r="G988" s="737"/>
      <c r="H988" s="738"/>
      <c r="I988" s="739"/>
      <c r="J988" s="733"/>
      <c r="K988" s="733"/>
      <c r="L988" s="733"/>
      <c r="M988" s="734"/>
      <c r="N988" s="734"/>
      <c r="O988" s="734"/>
      <c r="P988" s="734"/>
      <c r="Q988" s="734"/>
      <c r="R988" s="734"/>
      <c r="S988" s="734"/>
      <c r="T988" s="734"/>
      <c r="U988" s="734"/>
      <c r="V988" s="734"/>
      <c r="W988" s="734"/>
      <c r="X988" s="734"/>
      <c r="Y988" s="734"/>
      <c r="Z988" s="734"/>
      <c r="AA988" s="734"/>
      <c r="AB988" s="740"/>
      <c r="AC988" s="741"/>
    </row>
    <row r="989">
      <c r="A989" s="733"/>
      <c r="B989" s="734"/>
      <c r="C989" s="735"/>
      <c r="D989" s="735"/>
      <c r="E989" s="735"/>
      <c r="F989" s="736"/>
      <c r="G989" s="737"/>
      <c r="H989" s="738"/>
      <c r="I989" s="739"/>
      <c r="J989" s="733"/>
      <c r="K989" s="733"/>
      <c r="L989" s="733"/>
      <c r="M989" s="734"/>
      <c r="N989" s="734"/>
      <c r="O989" s="734"/>
      <c r="P989" s="734"/>
      <c r="Q989" s="734"/>
      <c r="R989" s="734"/>
      <c r="S989" s="734"/>
      <c r="T989" s="734"/>
      <c r="U989" s="734"/>
      <c r="V989" s="734"/>
      <c r="W989" s="734"/>
      <c r="X989" s="734"/>
      <c r="Y989" s="734"/>
      <c r="Z989" s="734"/>
      <c r="AA989" s="734"/>
      <c r="AB989" s="740"/>
      <c r="AC989" s="741"/>
    </row>
    <row r="990">
      <c r="A990" s="733"/>
      <c r="B990" s="734"/>
      <c r="C990" s="735"/>
      <c r="D990" s="735"/>
      <c r="E990" s="735"/>
      <c r="F990" s="736"/>
      <c r="G990" s="737"/>
      <c r="H990" s="738"/>
      <c r="I990" s="739"/>
      <c r="J990" s="733"/>
      <c r="K990" s="733"/>
      <c r="L990" s="733"/>
      <c r="M990" s="734"/>
      <c r="N990" s="734"/>
      <c r="O990" s="734"/>
      <c r="P990" s="734"/>
      <c r="Q990" s="734"/>
      <c r="R990" s="734"/>
      <c r="S990" s="734"/>
      <c r="T990" s="734"/>
      <c r="U990" s="734"/>
      <c r="V990" s="734"/>
      <c r="W990" s="734"/>
      <c r="X990" s="734"/>
      <c r="Y990" s="734"/>
      <c r="Z990" s="734"/>
      <c r="AA990" s="734"/>
      <c r="AB990" s="740"/>
      <c r="AC990" s="741"/>
    </row>
    <row r="991">
      <c r="A991" s="733"/>
      <c r="B991" s="734"/>
      <c r="C991" s="735"/>
      <c r="D991" s="735"/>
      <c r="E991" s="735"/>
      <c r="F991" s="736"/>
      <c r="G991" s="737"/>
      <c r="H991" s="738"/>
      <c r="I991" s="739"/>
      <c r="J991" s="733"/>
      <c r="K991" s="733"/>
      <c r="L991" s="733"/>
      <c r="M991" s="734"/>
      <c r="N991" s="734"/>
      <c r="O991" s="734"/>
      <c r="P991" s="734"/>
      <c r="Q991" s="734"/>
      <c r="R991" s="734"/>
      <c r="S991" s="734"/>
      <c r="T991" s="734"/>
      <c r="U991" s="734"/>
      <c r="V991" s="734"/>
      <c r="W991" s="734"/>
      <c r="X991" s="734"/>
      <c r="Y991" s="734"/>
      <c r="Z991" s="734"/>
      <c r="AA991" s="734"/>
      <c r="AB991" s="740"/>
      <c r="AC991" s="741"/>
    </row>
    <row r="992">
      <c r="A992" s="733"/>
      <c r="B992" s="734"/>
      <c r="C992" s="735"/>
      <c r="D992" s="735"/>
      <c r="E992" s="735"/>
      <c r="F992" s="736"/>
      <c r="G992" s="737"/>
      <c r="H992" s="738"/>
      <c r="I992" s="739"/>
      <c r="J992" s="733"/>
      <c r="K992" s="733"/>
      <c r="L992" s="733"/>
      <c r="M992" s="734"/>
      <c r="N992" s="734"/>
      <c r="O992" s="734"/>
      <c r="P992" s="734"/>
      <c r="Q992" s="734"/>
      <c r="R992" s="734"/>
      <c r="S992" s="734"/>
      <c r="T992" s="734"/>
      <c r="U992" s="734"/>
      <c r="V992" s="734"/>
      <c r="W992" s="734"/>
      <c r="X992" s="734"/>
      <c r="Y992" s="734"/>
      <c r="Z992" s="734"/>
      <c r="AA992" s="734"/>
      <c r="AB992" s="740"/>
      <c r="AC992" s="741"/>
    </row>
    <row r="993">
      <c r="A993" s="733"/>
      <c r="B993" s="734"/>
      <c r="C993" s="735"/>
      <c r="D993" s="735"/>
      <c r="E993" s="735"/>
      <c r="F993" s="736"/>
      <c r="G993" s="737"/>
      <c r="H993" s="738"/>
      <c r="I993" s="739"/>
      <c r="J993" s="733"/>
      <c r="K993" s="733"/>
      <c r="L993" s="733"/>
      <c r="M993" s="734"/>
      <c r="N993" s="734"/>
      <c r="O993" s="734"/>
      <c r="P993" s="734"/>
      <c r="Q993" s="734"/>
      <c r="R993" s="734"/>
      <c r="S993" s="734"/>
      <c r="T993" s="734"/>
      <c r="U993" s="734"/>
      <c r="V993" s="734"/>
      <c r="W993" s="734"/>
      <c r="X993" s="734"/>
      <c r="Y993" s="734"/>
      <c r="Z993" s="734"/>
      <c r="AA993" s="734"/>
      <c r="AB993" s="740"/>
      <c r="AC993" s="741"/>
    </row>
    <row r="994">
      <c r="A994" s="733"/>
      <c r="B994" s="734"/>
      <c r="C994" s="735"/>
      <c r="D994" s="735"/>
      <c r="E994" s="735"/>
      <c r="F994" s="736"/>
      <c r="G994" s="737"/>
      <c r="H994" s="738"/>
      <c r="I994" s="739"/>
      <c r="J994" s="733"/>
      <c r="K994" s="733"/>
      <c r="L994" s="733"/>
      <c r="M994" s="734"/>
      <c r="N994" s="734"/>
      <c r="O994" s="734"/>
      <c r="P994" s="734"/>
      <c r="Q994" s="734"/>
      <c r="R994" s="734"/>
      <c r="S994" s="734"/>
      <c r="T994" s="734"/>
      <c r="U994" s="734"/>
      <c r="V994" s="734"/>
      <c r="W994" s="734"/>
      <c r="X994" s="734"/>
      <c r="Y994" s="734"/>
      <c r="Z994" s="734"/>
      <c r="AA994" s="734"/>
      <c r="AB994" s="740"/>
      <c r="AC994" s="741"/>
    </row>
    <row r="995">
      <c r="A995" s="733"/>
      <c r="B995" s="734"/>
      <c r="C995" s="735"/>
      <c r="D995" s="735"/>
      <c r="E995" s="735"/>
      <c r="F995" s="736"/>
      <c r="G995" s="737"/>
      <c r="H995" s="738"/>
      <c r="I995" s="739"/>
      <c r="J995" s="733"/>
      <c r="K995" s="733"/>
      <c r="L995" s="733"/>
      <c r="M995" s="734"/>
      <c r="N995" s="734"/>
      <c r="O995" s="734"/>
      <c r="P995" s="734"/>
      <c r="Q995" s="734"/>
      <c r="R995" s="734"/>
      <c r="S995" s="734"/>
      <c r="T995" s="734"/>
      <c r="U995" s="734"/>
      <c r="V995" s="734"/>
      <c r="W995" s="734"/>
      <c r="X995" s="734"/>
      <c r="Y995" s="734"/>
      <c r="Z995" s="734"/>
      <c r="AA995" s="734"/>
      <c r="AB995" s="740"/>
      <c r="AC995" s="741"/>
    </row>
    <row r="996">
      <c r="A996" s="733"/>
      <c r="B996" s="734"/>
      <c r="C996" s="735"/>
      <c r="D996" s="735"/>
      <c r="E996" s="735"/>
      <c r="F996" s="736"/>
      <c r="G996" s="737"/>
      <c r="H996" s="738"/>
      <c r="I996" s="739"/>
      <c r="J996" s="733"/>
      <c r="K996" s="733"/>
      <c r="L996" s="733"/>
      <c r="M996" s="734"/>
      <c r="N996" s="734"/>
      <c r="O996" s="734"/>
      <c r="P996" s="734"/>
      <c r="Q996" s="734"/>
      <c r="R996" s="734"/>
      <c r="S996" s="734"/>
      <c r="T996" s="734"/>
      <c r="U996" s="734"/>
      <c r="V996" s="734"/>
      <c r="W996" s="734"/>
      <c r="X996" s="734"/>
      <c r="Y996" s="734"/>
      <c r="Z996" s="734"/>
      <c r="AA996" s="734"/>
      <c r="AB996" s="740"/>
      <c r="AC996" s="741"/>
    </row>
    <row r="997">
      <c r="A997" s="733"/>
      <c r="B997" s="734"/>
      <c r="C997" s="735"/>
      <c r="D997" s="735"/>
      <c r="E997" s="735"/>
      <c r="F997" s="736"/>
      <c r="G997" s="737"/>
      <c r="H997" s="738"/>
      <c r="I997" s="739"/>
      <c r="J997" s="733"/>
      <c r="K997" s="733"/>
      <c r="L997" s="733"/>
      <c r="M997" s="734"/>
      <c r="N997" s="734"/>
      <c r="O997" s="734"/>
      <c r="P997" s="734"/>
      <c r="Q997" s="734"/>
      <c r="R997" s="734"/>
      <c r="S997" s="734"/>
      <c r="T997" s="734"/>
      <c r="U997" s="734"/>
      <c r="V997" s="734"/>
      <c r="W997" s="734"/>
      <c r="X997" s="734"/>
      <c r="Y997" s="734"/>
      <c r="Z997" s="734"/>
      <c r="AA997" s="734"/>
      <c r="AB997" s="740"/>
      <c r="AC997" s="741"/>
    </row>
    <row r="998">
      <c r="A998" s="733"/>
      <c r="B998" s="734"/>
      <c r="C998" s="735"/>
      <c r="D998" s="735"/>
      <c r="E998" s="735"/>
      <c r="F998" s="736"/>
      <c r="G998" s="737"/>
      <c r="H998" s="738"/>
      <c r="I998" s="739"/>
      <c r="J998" s="733"/>
      <c r="K998" s="733"/>
      <c r="L998" s="733"/>
      <c r="M998" s="734"/>
      <c r="N998" s="734"/>
      <c r="O998" s="734"/>
      <c r="P998" s="734"/>
      <c r="Q998" s="734"/>
      <c r="R998" s="734"/>
      <c r="S998" s="734"/>
      <c r="T998" s="734"/>
      <c r="U998" s="734"/>
      <c r="V998" s="734"/>
      <c r="W998" s="734"/>
      <c r="X998" s="734"/>
      <c r="Y998" s="734"/>
      <c r="Z998" s="734"/>
      <c r="AA998" s="734"/>
      <c r="AB998" s="740"/>
      <c r="AC998" s="741"/>
    </row>
    <row r="999">
      <c r="A999" s="733"/>
      <c r="B999" s="734"/>
      <c r="C999" s="735"/>
      <c r="D999" s="735"/>
      <c r="E999" s="735"/>
      <c r="F999" s="736"/>
      <c r="G999" s="737"/>
      <c r="H999" s="738"/>
      <c r="I999" s="739"/>
      <c r="J999" s="733"/>
      <c r="K999" s="733"/>
      <c r="L999" s="733"/>
      <c r="M999" s="734"/>
      <c r="N999" s="734"/>
      <c r="O999" s="734"/>
      <c r="P999" s="734"/>
      <c r="Q999" s="734"/>
      <c r="R999" s="734"/>
      <c r="S999" s="734"/>
      <c r="T999" s="734"/>
      <c r="U999" s="734"/>
      <c r="V999" s="734"/>
      <c r="W999" s="734"/>
      <c r="X999" s="734"/>
      <c r="Y999" s="734"/>
      <c r="Z999" s="734"/>
      <c r="AA999" s="734"/>
      <c r="AB999" s="740"/>
      <c r="AC999" s="741"/>
    </row>
    <row r="1000">
      <c r="A1000" s="733"/>
      <c r="B1000" s="734"/>
      <c r="C1000" s="735"/>
      <c r="D1000" s="735"/>
      <c r="E1000" s="735"/>
      <c r="F1000" s="736"/>
      <c r="G1000" s="737"/>
      <c r="H1000" s="738"/>
      <c r="I1000" s="739"/>
      <c r="J1000" s="733"/>
      <c r="K1000" s="733"/>
      <c r="L1000" s="733"/>
      <c r="M1000" s="734"/>
      <c r="N1000" s="734"/>
      <c r="O1000" s="734"/>
      <c r="P1000" s="734"/>
      <c r="Q1000" s="734"/>
      <c r="R1000" s="734"/>
      <c r="S1000" s="734"/>
      <c r="T1000" s="734"/>
      <c r="U1000" s="734"/>
      <c r="V1000" s="734"/>
      <c r="W1000" s="734"/>
      <c r="X1000" s="734"/>
      <c r="Y1000" s="734"/>
      <c r="Z1000" s="734"/>
      <c r="AA1000" s="734"/>
      <c r="AB1000" s="740"/>
      <c r="AC1000" s="741"/>
    </row>
    <row r="1001">
      <c r="A1001" s="733"/>
      <c r="B1001" s="734"/>
      <c r="C1001" s="735"/>
      <c r="D1001" s="735"/>
      <c r="E1001" s="735"/>
      <c r="F1001" s="736"/>
      <c r="G1001" s="737"/>
      <c r="H1001" s="738"/>
      <c r="I1001" s="739"/>
      <c r="J1001" s="733"/>
      <c r="K1001" s="733"/>
      <c r="L1001" s="733"/>
      <c r="M1001" s="734"/>
      <c r="N1001" s="734"/>
      <c r="O1001" s="734"/>
      <c r="P1001" s="734"/>
      <c r="Q1001" s="734"/>
      <c r="R1001" s="734"/>
      <c r="S1001" s="734"/>
      <c r="T1001" s="734"/>
      <c r="U1001" s="734"/>
      <c r="V1001" s="734"/>
      <c r="W1001" s="734"/>
      <c r="X1001" s="734"/>
      <c r="Y1001" s="734"/>
      <c r="Z1001" s="734"/>
      <c r="AA1001" s="734"/>
      <c r="AB1001" s="740"/>
      <c r="AC1001" s="741"/>
    </row>
    <row r="1002">
      <c r="A1002" s="733"/>
      <c r="B1002" s="734"/>
      <c r="C1002" s="735"/>
      <c r="D1002" s="735"/>
      <c r="E1002" s="735"/>
      <c r="F1002" s="736"/>
      <c r="G1002" s="737"/>
      <c r="H1002" s="738"/>
      <c r="I1002" s="739"/>
      <c r="J1002" s="733"/>
      <c r="K1002" s="733"/>
      <c r="L1002" s="733"/>
      <c r="M1002" s="734"/>
      <c r="N1002" s="734"/>
      <c r="O1002" s="734"/>
      <c r="P1002" s="734"/>
      <c r="Q1002" s="734"/>
      <c r="R1002" s="734"/>
      <c r="S1002" s="734"/>
      <c r="T1002" s="734"/>
      <c r="U1002" s="734"/>
      <c r="V1002" s="734"/>
      <c r="W1002" s="734"/>
      <c r="X1002" s="734"/>
      <c r="Y1002" s="734"/>
      <c r="Z1002" s="734"/>
      <c r="AA1002" s="734"/>
      <c r="AB1002" s="740"/>
      <c r="AC1002" s="741"/>
    </row>
    <row r="1003">
      <c r="A1003" s="733"/>
      <c r="B1003" s="734"/>
      <c r="C1003" s="735"/>
      <c r="D1003" s="735"/>
      <c r="E1003" s="735"/>
      <c r="F1003" s="736"/>
      <c r="G1003" s="737"/>
      <c r="H1003" s="738"/>
      <c r="I1003" s="739"/>
      <c r="J1003" s="733"/>
      <c r="K1003" s="733"/>
      <c r="L1003" s="733"/>
      <c r="M1003" s="734"/>
      <c r="N1003" s="734"/>
      <c r="O1003" s="734"/>
      <c r="P1003" s="734"/>
      <c r="Q1003" s="734"/>
      <c r="R1003" s="734"/>
      <c r="S1003" s="734"/>
      <c r="T1003" s="734"/>
      <c r="U1003" s="734"/>
      <c r="V1003" s="734"/>
      <c r="W1003" s="734"/>
      <c r="X1003" s="734"/>
      <c r="Y1003" s="734"/>
      <c r="Z1003" s="734"/>
      <c r="AA1003" s="734"/>
      <c r="AB1003" s="740"/>
      <c r="AC1003" s="741"/>
    </row>
    <row r="1004">
      <c r="A1004" s="733"/>
      <c r="B1004" s="734"/>
      <c r="C1004" s="735"/>
      <c r="D1004" s="735"/>
      <c r="E1004" s="735"/>
      <c r="F1004" s="736"/>
      <c r="G1004" s="737"/>
      <c r="H1004" s="738"/>
      <c r="I1004" s="739"/>
      <c r="J1004" s="733"/>
      <c r="K1004" s="733"/>
      <c r="L1004" s="733"/>
      <c r="M1004" s="734"/>
      <c r="N1004" s="734"/>
      <c r="O1004" s="734"/>
      <c r="P1004" s="734"/>
      <c r="Q1004" s="734"/>
      <c r="R1004" s="734"/>
      <c r="S1004" s="734"/>
      <c r="T1004" s="734"/>
      <c r="U1004" s="734"/>
      <c r="V1004" s="734"/>
      <c r="W1004" s="734"/>
      <c r="X1004" s="734"/>
      <c r="Y1004" s="734"/>
      <c r="Z1004" s="734"/>
      <c r="AA1004" s="734"/>
      <c r="AB1004" s="740"/>
      <c r="AC1004" s="741"/>
    </row>
    <row r="1005">
      <c r="A1005" s="733"/>
      <c r="B1005" s="734"/>
      <c r="C1005" s="735"/>
      <c r="D1005" s="735"/>
      <c r="E1005" s="735"/>
      <c r="F1005" s="736"/>
      <c r="G1005" s="737"/>
      <c r="H1005" s="738"/>
      <c r="I1005" s="739"/>
      <c r="J1005" s="733"/>
      <c r="K1005" s="733"/>
      <c r="L1005" s="733"/>
      <c r="M1005" s="734"/>
      <c r="N1005" s="734"/>
      <c r="O1005" s="734"/>
      <c r="P1005" s="734"/>
      <c r="Q1005" s="734"/>
      <c r="R1005" s="734"/>
      <c r="S1005" s="734"/>
      <c r="T1005" s="734"/>
      <c r="U1005" s="734"/>
      <c r="V1005" s="734"/>
      <c r="W1005" s="734"/>
      <c r="X1005" s="734"/>
      <c r="Y1005" s="734"/>
      <c r="Z1005" s="734"/>
      <c r="AA1005" s="734"/>
      <c r="AB1005" s="740"/>
      <c r="AC1005" s="741"/>
    </row>
    <row r="1006">
      <c r="A1006" s="733"/>
      <c r="B1006" s="734"/>
      <c r="C1006" s="735"/>
      <c r="D1006" s="735"/>
      <c r="E1006" s="735"/>
      <c r="F1006" s="736"/>
      <c r="G1006" s="737"/>
      <c r="H1006" s="738"/>
      <c r="I1006" s="739"/>
      <c r="J1006" s="733"/>
      <c r="K1006" s="733"/>
      <c r="L1006" s="733"/>
      <c r="M1006" s="734"/>
      <c r="N1006" s="734"/>
      <c r="O1006" s="734"/>
      <c r="P1006" s="734"/>
      <c r="Q1006" s="734"/>
      <c r="R1006" s="734"/>
      <c r="S1006" s="734"/>
      <c r="T1006" s="734"/>
      <c r="U1006" s="734"/>
      <c r="V1006" s="734"/>
      <c r="W1006" s="734"/>
      <c r="X1006" s="734"/>
      <c r="Y1006" s="734"/>
      <c r="Z1006" s="734"/>
      <c r="AA1006" s="734"/>
      <c r="AB1006" s="740"/>
      <c r="AC1006" s="741"/>
    </row>
    <row r="1007">
      <c r="A1007" s="733"/>
      <c r="B1007" s="734"/>
      <c r="C1007" s="735"/>
      <c r="D1007" s="735"/>
      <c r="E1007" s="735"/>
      <c r="F1007" s="736"/>
      <c r="G1007" s="737"/>
      <c r="H1007" s="738"/>
      <c r="I1007" s="739"/>
      <c r="J1007" s="733"/>
      <c r="K1007" s="733"/>
      <c r="L1007" s="733"/>
      <c r="M1007" s="734"/>
      <c r="N1007" s="734"/>
      <c r="O1007" s="734"/>
      <c r="P1007" s="734"/>
      <c r="Q1007" s="734"/>
      <c r="R1007" s="734"/>
      <c r="S1007" s="734"/>
      <c r="T1007" s="734"/>
      <c r="U1007" s="734"/>
      <c r="V1007" s="734"/>
      <c r="W1007" s="734"/>
      <c r="X1007" s="734"/>
      <c r="Y1007" s="734"/>
      <c r="Z1007" s="734"/>
      <c r="AA1007" s="734"/>
      <c r="AB1007" s="740"/>
      <c r="AC1007" s="741"/>
    </row>
    <row r="1008">
      <c r="A1008" s="733"/>
      <c r="B1008" s="734"/>
      <c r="C1008" s="735"/>
      <c r="D1008" s="735"/>
      <c r="E1008" s="735"/>
      <c r="F1008" s="736"/>
      <c r="G1008" s="737"/>
      <c r="H1008" s="738"/>
      <c r="I1008" s="739"/>
      <c r="J1008" s="733"/>
      <c r="K1008" s="733"/>
      <c r="L1008" s="733"/>
      <c r="M1008" s="734"/>
      <c r="N1008" s="734"/>
      <c r="O1008" s="734"/>
      <c r="P1008" s="734"/>
      <c r="Q1008" s="734"/>
      <c r="R1008" s="734"/>
      <c r="S1008" s="734"/>
      <c r="T1008" s="734"/>
      <c r="U1008" s="734"/>
      <c r="V1008" s="734"/>
      <c r="W1008" s="734"/>
      <c r="X1008" s="734"/>
      <c r="Y1008" s="734"/>
      <c r="Z1008" s="734"/>
      <c r="AA1008" s="734"/>
      <c r="AB1008" s="740"/>
      <c r="AC1008" s="741"/>
    </row>
    <row r="1009">
      <c r="A1009" s="733"/>
      <c r="B1009" s="734"/>
      <c r="C1009" s="735"/>
      <c r="D1009" s="735"/>
      <c r="E1009" s="735"/>
      <c r="F1009" s="736"/>
      <c r="G1009" s="737"/>
      <c r="H1009" s="738"/>
      <c r="I1009" s="739"/>
      <c r="J1009" s="733"/>
      <c r="K1009" s="733"/>
      <c r="L1009" s="733"/>
      <c r="M1009" s="734"/>
      <c r="N1009" s="734"/>
      <c r="O1009" s="734"/>
      <c r="P1009" s="734"/>
      <c r="Q1009" s="734"/>
      <c r="R1009" s="734"/>
      <c r="S1009" s="734"/>
      <c r="T1009" s="734"/>
      <c r="U1009" s="734"/>
      <c r="V1009" s="734"/>
      <c r="W1009" s="734"/>
      <c r="X1009" s="734"/>
      <c r="Y1009" s="734"/>
      <c r="Z1009" s="734"/>
      <c r="AA1009" s="734"/>
      <c r="AB1009" s="740"/>
      <c r="AC1009" s="741"/>
    </row>
    <row r="1010">
      <c r="A1010" s="733"/>
      <c r="B1010" s="734"/>
      <c r="C1010" s="735"/>
      <c r="D1010" s="735"/>
      <c r="E1010" s="735"/>
      <c r="F1010" s="736"/>
      <c r="G1010" s="737"/>
      <c r="H1010" s="738"/>
      <c r="I1010" s="739"/>
      <c r="J1010" s="733"/>
      <c r="K1010" s="733"/>
      <c r="L1010" s="733"/>
      <c r="M1010" s="734"/>
      <c r="N1010" s="734"/>
      <c r="O1010" s="734"/>
      <c r="P1010" s="734"/>
      <c r="Q1010" s="734"/>
      <c r="R1010" s="734"/>
      <c r="S1010" s="734"/>
      <c r="T1010" s="734"/>
      <c r="U1010" s="734"/>
      <c r="V1010" s="734"/>
      <c r="W1010" s="734"/>
      <c r="X1010" s="734"/>
      <c r="Y1010" s="734"/>
      <c r="Z1010" s="734"/>
      <c r="AA1010" s="734"/>
      <c r="AB1010" s="740"/>
      <c r="AC1010" s="741"/>
    </row>
    <row r="1011">
      <c r="A1011" s="733"/>
      <c r="B1011" s="734"/>
      <c r="C1011" s="735"/>
      <c r="D1011" s="735"/>
      <c r="E1011" s="735"/>
      <c r="F1011" s="736"/>
      <c r="G1011" s="737"/>
      <c r="H1011" s="738"/>
      <c r="I1011" s="739"/>
      <c r="J1011" s="733"/>
      <c r="K1011" s="733"/>
      <c r="L1011" s="733"/>
      <c r="M1011" s="734"/>
      <c r="N1011" s="734"/>
      <c r="O1011" s="734"/>
      <c r="P1011" s="734"/>
      <c r="Q1011" s="734"/>
      <c r="R1011" s="734"/>
      <c r="S1011" s="734"/>
      <c r="T1011" s="734"/>
      <c r="U1011" s="734"/>
      <c r="V1011" s="734"/>
      <c r="W1011" s="734"/>
      <c r="X1011" s="734"/>
      <c r="Y1011" s="734"/>
      <c r="Z1011" s="734"/>
      <c r="AA1011" s="734"/>
      <c r="AB1011" s="740"/>
      <c r="AC1011" s="741"/>
    </row>
    <row r="1012">
      <c r="A1012" s="733"/>
      <c r="B1012" s="734"/>
      <c r="C1012" s="735"/>
      <c r="D1012" s="735"/>
      <c r="E1012" s="735"/>
      <c r="F1012" s="736"/>
      <c r="G1012" s="737"/>
      <c r="H1012" s="738"/>
      <c r="I1012" s="739"/>
      <c r="J1012" s="733"/>
      <c r="K1012" s="733"/>
      <c r="L1012" s="733"/>
      <c r="M1012" s="734"/>
      <c r="N1012" s="734"/>
      <c r="O1012" s="734"/>
      <c r="P1012" s="734"/>
      <c r="Q1012" s="734"/>
      <c r="R1012" s="734"/>
      <c r="S1012" s="734"/>
      <c r="T1012" s="734"/>
      <c r="U1012" s="734"/>
      <c r="V1012" s="734"/>
      <c r="W1012" s="734"/>
      <c r="X1012" s="734"/>
      <c r="Y1012" s="734"/>
      <c r="Z1012" s="734"/>
      <c r="AA1012" s="734"/>
      <c r="AB1012" s="740"/>
      <c r="AC1012" s="741"/>
    </row>
    <row r="1013">
      <c r="A1013" s="733"/>
      <c r="B1013" s="734"/>
      <c r="C1013" s="735"/>
      <c r="D1013" s="735"/>
      <c r="E1013" s="735"/>
      <c r="F1013" s="736"/>
      <c r="G1013" s="737"/>
      <c r="H1013" s="738"/>
      <c r="I1013" s="739"/>
      <c r="J1013" s="733"/>
      <c r="K1013" s="733"/>
      <c r="L1013" s="733"/>
      <c r="M1013" s="734"/>
      <c r="N1013" s="734"/>
      <c r="O1013" s="734"/>
      <c r="P1013" s="734"/>
      <c r="Q1013" s="734"/>
      <c r="R1013" s="734"/>
      <c r="S1013" s="734"/>
      <c r="T1013" s="734"/>
      <c r="U1013" s="734"/>
      <c r="V1013" s="734"/>
      <c r="W1013" s="734"/>
      <c r="X1013" s="734"/>
      <c r="Y1013" s="734"/>
      <c r="Z1013" s="734"/>
      <c r="AA1013" s="734"/>
      <c r="AB1013" s="740"/>
      <c r="AC1013" s="741"/>
    </row>
    <row r="1014">
      <c r="A1014" s="733"/>
      <c r="B1014" s="734"/>
      <c r="C1014" s="735"/>
      <c r="D1014" s="735"/>
      <c r="E1014" s="735"/>
      <c r="F1014" s="736"/>
      <c r="G1014" s="737"/>
      <c r="H1014" s="738"/>
      <c r="I1014" s="739"/>
      <c r="J1014" s="733"/>
      <c r="K1014" s="733"/>
      <c r="L1014" s="733"/>
      <c r="M1014" s="734"/>
      <c r="N1014" s="734"/>
      <c r="O1014" s="734"/>
      <c r="P1014" s="734"/>
      <c r="Q1014" s="734"/>
      <c r="R1014" s="734"/>
      <c r="S1014" s="734"/>
      <c r="T1014" s="734"/>
      <c r="U1014" s="734"/>
      <c r="V1014" s="734"/>
      <c r="W1014" s="734"/>
      <c r="X1014" s="734"/>
      <c r="Y1014" s="734"/>
      <c r="Z1014" s="734"/>
      <c r="AA1014" s="734"/>
      <c r="AB1014" s="740"/>
      <c r="AC1014" s="741"/>
    </row>
    <row r="1015">
      <c r="A1015" s="733"/>
      <c r="B1015" s="734"/>
      <c r="C1015" s="735"/>
      <c r="D1015" s="735"/>
      <c r="E1015" s="735"/>
      <c r="F1015" s="736"/>
      <c r="G1015" s="737"/>
      <c r="H1015" s="738"/>
      <c r="I1015" s="739"/>
      <c r="J1015" s="733"/>
      <c r="K1015" s="733"/>
      <c r="L1015" s="733"/>
      <c r="M1015" s="734"/>
      <c r="N1015" s="734"/>
      <c r="O1015" s="734"/>
      <c r="P1015" s="734"/>
      <c r="Q1015" s="734"/>
      <c r="R1015" s="734"/>
      <c r="S1015" s="734"/>
      <c r="T1015" s="734"/>
      <c r="U1015" s="734"/>
      <c r="V1015" s="734"/>
      <c r="W1015" s="734"/>
      <c r="X1015" s="734"/>
      <c r="Y1015" s="734"/>
      <c r="Z1015" s="734"/>
      <c r="AA1015" s="734"/>
      <c r="AB1015" s="740"/>
      <c r="AC1015" s="741"/>
    </row>
    <row r="1016">
      <c r="A1016" s="733"/>
      <c r="B1016" s="734"/>
      <c r="C1016" s="735"/>
      <c r="D1016" s="735"/>
      <c r="E1016" s="735"/>
      <c r="F1016" s="736"/>
      <c r="G1016" s="737"/>
      <c r="H1016" s="738"/>
      <c r="I1016" s="739"/>
      <c r="J1016" s="733"/>
      <c r="K1016" s="733"/>
      <c r="L1016" s="733"/>
      <c r="M1016" s="734"/>
      <c r="N1016" s="734"/>
      <c r="O1016" s="734"/>
      <c r="P1016" s="734"/>
      <c r="Q1016" s="734"/>
      <c r="R1016" s="734"/>
      <c r="S1016" s="734"/>
      <c r="T1016" s="734"/>
      <c r="U1016" s="734"/>
      <c r="V1016" s="734"/>
      <c r="W1016" s="734"/>
      <c r="X1016" s="734"/>
      <c r="Y1016" s="734"/>
      <c r="Z1016" s="734"/>
      <c r="AA1016" s="734"/>
      <c r="AB1016" s="740"/>
      <c r="AC1016" s="741"/>
    </row>
    <row r="1017">
      <c r="A1017" s="733"/>
      <c r="B1017" s="734"/>
      <c r="C1017" s="735"/>
      <c r="D1017" s="735"/>
      <c r="E1017" s="735"/>
      <c r="F1017" s="736"/>
      <c r="G1017" s="737"/>
      <c r="H1017" s="738"/>
      <c r="I1017" s="739"/>
      <c r="J1017" s="733"/>
      <c r="K1017" s="733"/>
      <c r="L1017" s="733"/>
      <c r="M1017" s="734"/>
      <c r="N1017" s="734"/>
      <c r="O1017" s="734"/>
      <c r="P1017" s="734"/>
      <c r="Q1017" s="734"/>
      <c r="R1017" s="734"/>
      <c r="S1017" s="734"/>
      <c r="T1017" s="734"/>
      <c r="U1017" s="734"/>
      <c r="V1017" s="734"/>
      <c r="W1017" s="734"/>
      <c r="X1017" s="734"/>
      <c r="Y1017" s="734"/>
      <c r="Z1017" s="734"/>
      <c r="AA1017" s="734"/>
      <c r="AB1017" s="740"/>
      <c r="AC1017" s="741"/>
    </row>
    <row r="1018">
      <c r="A1018" s="733"/>
      <c r="B1018" s="734"/>
      <c r="C1018" s="735"/>
      <c r="D1018" s="735"/>
      <c r="E1018" s="735"/>
      <c r="F1018" s="736"/>
      <c r="G1018" s="737"/>
      <c r="H1018" s="738"/>
      <c r="I1018" s="739"/>
      <c r="J1018" s="733"/>
      <c r="K1018" s="733"/>
      <c r="L1018" s="733"/>
      <c r="M1018" s="734"/>
      <c r="N1018" s="734"/>
      <c r="O1018" s="734"/>
      <c r="P1018" s="734"/>
      <c r="Q1018" s="734"/>
      <c r="R1018" s="734"/>
      <c r="S1018" s="734"/>
      <c r="T1018" s="734"/>
      <c r="U1018" s="734"/>
      <c r="V1018" s="734"/>
      <c r="W1018" s="734"/>
      <c r="X1018" s="734"/>
      <c r="Y1018" s="734"/>
      <c r="Z1018" s="734"/>
      <c r="AA1018" s="734"/>
      <c r="AB1018" s="740"/>
      <c r="AC1018" s="741"/>
    </row>
    <row r="1019">
      <c r="A1019" s="733"/>
      <c r="B1019" s="734"/>
      <c r="C1019" s="735"/>
      <c r="D1019" s="735"/>
      <c r="E1019" s="735"/>
      <c r="F1019" s="736"/>
      <c r="G1019" s="737"/>
      <c r="H1019" s="738"/>
      <c r="I1019" s="739"/>
      <c r="J1019" s="733"/>
      <c r="K1019" s="733"/>
      <c r="L1019" s="733"/>
      <c r="M1019" s="734"/>
      <c r="N1019" s="734"/>
      <c r="O1019" s="734"/>
      <c r="P1019" s="734"/>
      <c r="Q1019" s="734"/>
      <c r="R1019" s="734"/>
      <c r="S1019" s="734"/>
      <c r="T1019" s="734"/>
      <c r="U1019" s="734"/>
      <c r="V1019" s="734"/>
      <c r="W1019" s="734"/>
      <c r="X1019" s="734"/>
      <c r="Y1019" s="734"/>
      <c r="Z1019" s="734"/>
      <c r="AA1019" s="734"/>
      <c r="AB1019" s="740"/>
      <c r="AC1019" s="741"/>
    </row>
    <row r="1020">
      <c r="A1020" s="733"/>
      <c r="B1020" s="734"/>
      <c r="C1020" s="735"/>
      <c r="D1020" s="735"/>
      <c r="E1020" s="735"/>
      <c r="F1020" s="736"/>
      <c r="G1020" s="737"/>
      <c r="H1020" s="738"/>
      <c r="I1020" s="739"/>
      <c r="J1020" s="733"/>
      <c r="K1020" s="733"/>
      <c r="L1020" s="733"/>
      <c r="M1020" s="734"/>
      <c r="N1020" s="734"/>
      <c r="O1020" s="734"/>
      <c r="P1020" s="734"/>
      <c r="Q1020" s="734"/>
      <c r="R1020" s="734"/>
      <c r="S1020" s="734"/>
      <c r="T1020" s="734"/>
      <c r="U1020" s="734"/>
      <c r="V1020" s="734"/>
      <c r="W1020" s="734"/>
      <c r="X1020" s="734"/>
      <c r="Y1020" s="734"/>
      <c r="Z1020" s="734"/>
      <c r="AA1020" s="734"/>
      <c r="AB1020" s="740"/>
      <c r="AC1020" s="741"/>
    </row>
    <row r="1021">
      <c r="A1021" s="733"/>
      <c r="B1021" s="734"/>
      <c r="C1021" s="735"/>
      <c r="D1021" s="735"/>
      <c r="E1021" s="735"/>
      <c r="F1021" s="736"/>
      <c r="G1021" s="737"/>
      <c r="H1021" s="738"/>
      <c r="I1021" s="739"/>
      <c r="J1021" s="733"/>
      <c r="K1021" s="733"/>
      <c r="L1021" s="733"/>
      <c r="M1021" s="734"/>
      <c r="N1021" s="734"/>
      <c r="O1021" s="734"/>
      <c r="P1021" s="734"/>
      <c r="Q1021" s="734"/>
      <c r="R1021" s="734"/>
      <c r="S1021" s="734"/>
      <c r="T1021" s="734"/>
      <c r="U1021" s="734"/>
      <c r="V1021" s="734"/>
      <c r="W1021" s="734"/>
      <c r="X1021" s="734"/>
      <c r="Y1021" s="734"/>
      <c r="Z1021" s="734"/>
      <c r="AA1021" s="734"/>
      <c r="AB1021" s="740"/>
      <c r="AC1021" s="741"/>
    </row>
    <row r="1022">
      <c r="A1022" s="733"/>
      <c r="B1022" s="734"/>
      <c r="C1022" s="735"/>
      <c r="D1022" s="735"/>
      <c r="E1022" s="735"/>
      <c r="F1022" s="736"/>
      <c r="G1022" s="737"/>
      <c r="H1022" s="738"/>
      <c r="I1022" s="739"/>
      <c r="J1022" s="733"/>
      <c r="K1022" s="733"/>
      <c r="L1022" s="733"/>
      <c r="M1022" s="734"/>
      <c r="N1022" s="734"/>
      <c r="O1022" s="734"/>
      <c r="P1022" s="734"/>
      <c r="Q1022" s="734"/>
      <c r="R1022" s="734"/>
      <c r="S1022" s="734"/>
      <c r="T1022" s="734"/>
      <c r="U1022" s="734"/>
      <c r="V1022" s="734"/>
      <c r="W1022" s="734"/>
      <c r="X1022" s="734"/>
      <c r="Y1022" s="734"/>
      <c r="Z1022" s="734"/>
      <c r="AA1022" s="734"/>
      <c r="AB1022" s="740"/>
      <c r="AC1022" s="741"/>
    </row>
    <row r="1023">
      <c r="A1023" s="733"/>
      <c r="B1023" s="734"/>
      <c r="C1023" s="735"/>
      <c r="D1023" s="735"/>
      <c r="E1023" s="735"/>
      <c r="F1023" s="736"/>
      <c r="G1023" s="737"/>
      <c r="H1023" s="738"/>
      <c r="I1023" s="739"/>
      <c r="J1023" s="733"/>
      <c r="K1023" s="733"/>
      <c r="L1023" s="733"/>
      <c r="M1023" s="734"/>
      <c r="N1023" s="734"/>
      <c r="O1023" s="734"/>
      <c r="P1023" s="734"/>
      <c r="Q1023" s="734"/>
      <c r="R1023" s="734"/>
      <c r="S1023" s="734"/>
      <c r="T1023" s="734"/>
      <c r="U1023" s="734"/>
      <c r="V1023" s="734"/>
      <c r="W1023" s="734"/>
      <c r="X1023" s="734"/>
      <c r="Y1023" s="734"/>
      <c r="Z1023" s="734"/>
      <c r="AA1023" s="734"/>
      <c r="AB1023" s="740"/>
      <c r="AC1023" s="741"/>
    </row>
    <row r="1024">
      <c r="A1024" s="733"/>
      <c r="B1024" s="734"/>
      <c r="C1024" s="735"/>
      <c r="D1024" s="735"/>
      <c r="E1024" s="735"/>
      <c r="F1024" s="736"/>
      <c r="G1024" s="737"/>
      <c r="H1024" s="738"/>
      <c r="I1024" s="739"/>
      <c r="J1024" s="733"/>
      <c r="K1024" s="733"/>
      <c r="L1024" s="733"/>
      <c r="M1024" s="734"/>
      <c r="N1024" s="734"/>
      <c r="O1024" s="734"/>
      <c r="P1024" s="734"/>
      <c r="Q1024" s="734"/>
      <c r="R1024" s="734"/>
      <c r="S1024" s="734"/>
      <c r="T1024" s="734"/>
      <c r="U1024" s="734"/>
      <c r="V1024" s="734"/>
      <c r="W1024" s="734"/>
      <c r="X1024" s="734"/>
      <c r="Y1024" s="734"/>
      <c r="Z1024" s="734"/>
      <c r="AA1024" s="734"/>
      <c r="AB1024" s="740"/>
      <c r="AC1024" s="741"/>
    </row>
    <row r="1025">
      <c r="A1025" s="733"/>
      <c r="B1025" s="734"/>
      <c r="C1025" s="735"/>
      <c r="D1025" s="735"/>
      <c r="E1025" s="735"/>
      <c r="F1025" s="736"/>
      <c r="G1025" s="737"/>
      <c r="H1025" s="738"/>
      <c r="I1025" s="739"/>
      <c r="J1025" s="733"/>
      <c r="K1025" s="733"/>
      <c r="L1025" s="733"/>
      <c r="M1025" s="734"/>
      <c r="N1025" s="734"/>
      <c r="O1025" s="734"/>
      <c r="P1025" s="734"/>
      <c r="Q1025" s="734"/>
      <c r="R1025" s="734"/>
      <c r="S1025" s="734"/>
      <c r="T1025" s="734"/>
      <c r="U1025" s="734"/>
      <c r="V1025" s="734"/>
      <c r="W1025" s="734"/>
      <c r="X1025" s="734"/>
      <c r="Y1025" s="734"/>
      <c r="Z1025" s="734"/>
      <c r="AA1025" s="734"/>
      <c r="AB1025" s="740"/>
      <c r="AC1025" s="741"/>
    </row>
    <row r="1026">
      <c r="A1026" s="733"/>
      <c r="B1026" s="734"/>
      <c r="C1026" s="735"/>
      <c r="D1026" s="735"/>
      <c r="E1026" s="735"/>
      <c r="F1026" s="736"/>
      <c r="G1026" s="737"/>
      <c r="H1026" s="738"/>
      <c r="I1026" s="739"/>
      <c r="J1026" s="733"/>
      <c r="K1026" s="733"/>
      <c r="L1026" s="733"/>
      <c r="M1026" s="734"/>
      <c r="N1026" s="734"/>
      <c r="O1026" s="734"/>
      <c r="P1026" s="734"/>
      <c r="Q1026" s="734"/>
      <c r="R1026" s="734"/>
      <c r="S1026" s="734"/>
      <c r="T1026" s="734"/>
      <c r="U1026" s="734"/>
      <c r="V1026" s="734"/>
      <c r="W1026" s="734"/>
      <c r="X1026" s="734"/>
      <c r="Y1026" s="734"/>
      <c r="Z1026" s="734"/>
      <c r="AA1026" s="734"/>
      <c r="AB1026" s="740"/>
      <c r="AC1026" s="741"/>
    </row>
    <row r="1027">
      <c r="A1027" s="733"/>
      <c r="B1027" s="734"/>
      <c r="C1027" s="735"/>
      <c r="D1027" s="735"/>
      <c r="E1027" s="735"/>
      <c r="F1027" s="736"/>
      <c r="G1027" s="737"/>
      <c r="H1027" s="738"/>
      <c r="I1027" s="739"/>
      <c r="J1027" s="733"/>
      <c r="K1027" s="733"/>
      <c r="L1027" s="733"/>
      <c r="M1027" s="734"/>
      <c r="N1027" s="734"/>
      <c r="O1027" s="734"/>
      <c r="P1027" s="734"/>
      <c r="Q1027" s="734"/>
      <c r="R1027" s="734"/>
      <c r="S1027" s="734"/>
      <c r="T1027" s="734"/>
      <c r="U1027" s="734"/>
      <c r="V1027" s="734"/>
      <c r="W1027" s="734"/>
      <c r="X1027" s="734"/>
      <c r="Y1027" s="734"/>
      <c r="Z1027" s="734"/>
      <c r="AA1027" s="734"/>
      <c r="AB1027" s="740"/>
      <c r="AC1027" s="741"/>
    </row>
    <row r="1028">
      <c r="A1028" s="733"/>
      <c r="B1028" s="734"/>
      <c r="C1028" s="735"/>
      <c r="D1028" s="735"/>
      <c r="E1028" s="735"/>
      <c r="F1028" s="736"/>
      <c r="G1028" s="737"/>
      <c r="H1028" s="738"/>
      <c r="I1028" s="739"/>
      <c r="J1028" s="733"/>
      <c r="K1028" s="733"/>
      <c r="L1028" s="733"/>
      <c r="M1028" s="734"/>
      <c r="N1028" s="734"/>
      <c r="O1028" s="734"/>
      <c r="P1028" s="734"/>
      <c r="Q1028" s="734"/>
      <c r="R1028" s="734"/>
      <c r="S1028" s="734"/>
      <c r="T1028" s="734"/>
      <c r="U1028" s="734"/>
      <c r="V1028" s="734"/>
      <c r="W1028" s="734"/>
      <c r="X1028" s="734"/>
      <c r="Y1028" s="734"/>
      <c r="Z1028" s="734"/>
      <c r="AA1028" s="734"/>
      <c r="AB1028" s="740"/>
      <c r="AC1028" s="741"/>
    </row>
    <row r="1029">
      <c r="A1029" s="733"/>
      <c r="B1029" s="734"/>
      <c r="C1029" s="735"/>
      <c r="D1029" s="735"/>
      <c r="E1029" s="735"/>
      <c r="F1029" s="736"/>
      <c r="G1029" s="737"/>
      <c r="H1029" s="738"/>
      <c r="I1029" s="739"/>
      <c r="J1029" s="733"/>
      <c r="K1029" s="733"/>
      <c r="L1029" s="733"/>
      <c r="M1029" s="734"/>
      <c r="N1029" s="734"/>
      <c r="O1029" s="734"/>
      <c r="P1029" s="734"/>
      <c r="Q1029" s="734"/>
      <c r="R1029" s="734"/>
      <c r="S1029" s="734"/>
      <c r="T1029" s="734"/>
      <c r="U1029" s="734"/>
      <c r="V1029" s="734"/>
      <c r="W1029" s="734"/>
      <c r="X1029" s="734"/>
      <c r="Y1029" s="734"/>
      <c r="Z1029" s="734"/>
      <c r="AA1029" s="734"/>
      <c r="AB1029" s="740"/>
      <c r="AC1029" s="741"/>
    </row>
    <row r="1030">
      <c r="A1030" s="733"/>
      <c r="B1030" s="734"/>
      <c r="C1030" s="735"/>
      <c r="D1030" s="735"/>
      <c r="E1030" s="735"/>
      <c r="F1030" s="736"/>
      <c r="G1030" s="737"/>
      <c r="H1030" s="738"/>
      <c r="I1030" s="739"/>
      <c r="J1030" s="733"/>
      <c r="K1030" s="733"/>
      <c r="L1030" s="733"/>
      <c r="M1030" s="734"/>
      <c r="N1030" s="734"/>
      <c r="O1030" s="734"/>
      <c r="P1030" s="734"/>
      <c r="Q1030" s="734"/>
      <c r="R1030" s="734"/>
      <c r="S1030" s="734"/>
      <c r="T1030" s="734"/>
      <c r="U1030" s="734"/>
      <c r="V1030" s="734"/>
      <c r="W1030" s="734"/>
      <c r="X1030" s="734"/>
      <c r="Y1030" s="734"/>
      <c r="Z1030" s="734"/>
      <c r="AA1030" s="734"/>
      <c r="AB1030" s="740"/>
      <c r="AC1030" s="741"/>
    </row>
    <row r="1031">
      <c r="A1031" s="733"/>
      <c r="B1031" s="734"/>
      <c r="C1031" s="735"/>
      <c r="D1031" s="735"/>
      <c r="E1031" s="735"/>
      <c r="F1031" s="736"/>
      <c r="G1031" s="737"/>
      <c r="H1031" s="738"/>
      <c r="I1031" s="739"/>
      <c r="J1031" s="733"/>
      <c r="K1031" s="733"/>
      <c r="L1031" s="733"/>
      <c r="M1031" s="734"/>
      <c r="N1031" s="734"/>
      <c r="O1031" s="734"/>
      <c r="P1031" s="734"/>
      <c r="Q1031" s="734"/>
      <c r="R1031" s="734"/>
      <c r="S1031" s="734"/>
      <c r="T1031" s="734"/>
      <c r="U1031" s="734"/>
      <c r="V1031" s="734"/>
      <c r="W1031" s="734"/>
      <c r="X1031" s="734"/>
      <c r="Y1031" s="734"/>
      <c r="Z1031" s="734"/>
      <c r="AA1031" s="734"/>
      <c r="AB1031" s="740"/>
      <c r="AC1031" s="741"/>
    </row>
    <row r="1032">
      <c r="A1032" s="733"/>
      <c r="B1032" s="734"/>
      <c r="C1032" s="735"/>
      <c r="D1032" s="735"/>
      <c r="E1032" s="735"/>
      <c r="F1032" s="736"/>
      <c r="G1032" s="737"/>
      <c r="H1032" s="738"/>
      <c r="I1032" s="739"/>
      <c r="J1032" s="733"/>
      <c r="K1032" s="733"/>
      <c r="L1032" s="733"/>
      <c r="M1032" s="734"/>
      <c r="N1032" s="734"/>
      <c r="O1032" s="734"/>
      <c r="P1032" s="734"/>
      <c r="Q1032" s="734"/>
      <c r="R1032" s="734"/>
      <c r="S1032" s="734"/>
      <c r="T1032" s="734"/>
      <c r="U1032" s="734"/>
      <c r="V1032" s="734"/>
      <c r="W1032" s="734"/>
      <c r="X1032" s="734"/>
      <c r="Y1032" s="734"/>
      <c r="Z1032" s="734"/>
      <c r="AA1032" s="734"/>
      <c r="AB1032" s="740"/>
      <c r="AC1032" s="741"/>
    </row>
    <row r="1033">
      <c r="A1033" s="733"/>
      <c r="B1033" s="734"/>
      <c r="C1033" s="735"/>
      <c r="D1033" s="735"/>
      <c r="E1033" s="735"/>
      <c r="F1033" s="736"/>
      <c r="G1033" s="737"/>
      <c r="H1033" s="738"/>
      <c r="I1033" s="739"/>
      <c r="J1033" s="733"/>
      <c r="K1033" s="733"/>
      <c r="L1033" s="733"/>
      <c r="M1033" s="734"/>
      <c r="N1033" s="734"/>
      <c r="O1033" s="734"/>
      <c r="P1033" s="734"/>
      <c r="Q1033" s="734"/>
      <c r="R1033" s="734"/>
      <c r="S1033" s="734"/>
      <c r="T1033" s="734"/>
      <c r="U1033" s="734"/>
      <c r="V1033" s="734"/>
      <c r="W1033" s="734"/>
      <c r="X1033" s="734"/>
      <c r="Y1033" s="734"/>
      <c r="Z1033" s="734"/>
      <c r="AA1033" s="734"/>
      <c r="AB1033" s="740"/>
      <c r="AC1033" s="741"/>
    </row>
    <row r="1034">
      <c r="A1034" s="733"/>
      <c r="B1034" s="734"/>
      <c r="C1034" s="735"/>
      <c r="D1034" s="735"/>
      <c r="E1034" s="735"/>
      <c r="F1034" s="736"/>
      <c r="G1034" s="737"/>
      <c r="H1034" s="738"/>
      <c r="I1034" s="739"/>
      <c r="J1034" s="733"/>
      <c r="K1034" s="733"/>
      <c r="L1034" s="733"/>
      <c r="M1034" s="734"/>
      <c r="N1034" s="734"/>
      <c r="O1034" s="734"/>
      <c r="P1034" s="734"/>
      <c r="Q1034" s="734"/>
      <c r="R1034" s="734"/>
      <c r="S1034" s="734"/>
      <c r="T1034" s="734"/>
      <c r="U1034" s="734"/>
      <c r="V1034" s="734"/>
      <c r="W1034" s="734"/>
      <c r="X1034" s="734"/>
      <c r="Y1034" s="734"/>
      <c r="Z1034" s="734"/>
      <c r="AA1034" s="734"/>
      <c r="AB1034" s="740"/>
      <c r="AC1034" s="741"/>
    </row>
    <row r="1035">
      <c r="A1035" s="733"/>
      <c r="B1035" s="734"/>
      <c r="C1035" s="735"/>
      <c r="D1035" s="735"/>
      <c r="E1035" s="735"/>
      <c r="F1035" s="736"/>
      <c r="G1035" s="737"/>
      <c r="H1035" s="738"/>
      <c r="I1035" s="739"/>
      <c r="J1035" s="733"/>
      <c r="K1035" s="733"/>
      <c r="L1035" s="733"/>
      <c r="M1035" s="734"/>
      <c r="N1035" s="734"/>
      <c r="O1035" s="734"/>
      <c r="P1035" s="734"/>
      <c r="Q1035" s="734"/>
      <c r="R1035" s="734"/>
      <c r="S1035" s="734"/>
      <c r="T1035" s="734"/>
      <c r="U1035" s="734"/>
      <c r="V1035" s="734"/>
      <c r="W1035" s="734"/>
      <c r="X1035" s="734"/>
      <c r="Y1035" s="734"/>
      <c r="Z1035" s="734"/>
      <c r="AA1035" s="734"/>
      <c r="AB1035" s="740"/>
      <c r="AC1035" s="741"/>
    </row>
    <row r="1036">
      <c r="A1036" s="733"/>
      <c r="B1036" s="734"/>
      <c r="C1036" s="735"/>
      <c r="D1036" s="735"/>
      <c r="E1036" s="735"/>
      <c r="F1036" s="736"/>
      <c r="G1036" s="737"/>
      <c r="H1036" s="738"/>
      <c r="I1036" s="739"/>
      <c r="J1036" s="733"/>
      <c r="K1036" s="733"/>
      <c r="L1036" s="733"/>
      <c r="M1036" s="734"/>
      <c r="N1036" s="734"/>
      <c r="O1036" s="734"/>
      <c r="P1036" s="734"/>
      <c r="Q1036" s="734"/>
      <c r="R1036" s="734"/>
      <c r="S1036" s="734"/>
      <c r="T1036" s="734"/>
      <c r="U1036" s="734"/>
      <c r="V1036" s="734"/>
      <c r="W1036" s="734"/>
      <c r="X1036" s="734"/>
      <c r="Y1036" s="734"/>
      <c r="Z1036" s="734"/>
      <c r="AA1036" s="734"/>
      <c r="AB1036" s="740"/>
      <c r="AC1036" s="741"/>
    </row>
    <row r="1037">
      <c r="A1037" s="733"/>
      <c r="B1037" s="734"/>
      <c r="C1037" s="735"/>
      <c r="D1037" s="735"/>
      <c r="E1037" s="735"/>
      <c r="F1037" s="736"/>
      <c r="G1037" s="737"/>
      <c r="H1037" s="738"/>
      <c r="I1037" s="739"/>
      <c r="J1037" s="733"/>
      <c r="K1037" s="733"/>
      <c r="L1037" s="733"/>
      <c r="M1037" s="734"/>
      <c r="N1037" s="734"/>
      <c r="O1037" s="734"/>
      <c r="P1037" s="734"/>
      <c r="Q1037" s="734"/>
      <c r="R1037" s="734"/>
      <c r="S1037" s="734"/>
      <c r="T1037" s="734"/>
      <c r="U1037" s="734"/>
      <c r="V1037" s="734"/>
      <c r="W1037" s="734"/>
      <c r="X1037" s="734"/>
      <c r="Y1037" s="734"/>
      <c r="Z1037" s="734"/>
      <c r="AA1037" s="734"/>
      <c r="AB1037" s="740"/>
      <c r="AC1037" s="741"/>
    </row>
    <row r="1038">
      <c r="A1038" s="733"/>
      <c r="B1038" s="734"/>
      <c r="C1038" s="735"/>
      <c r="D1038" s="735"/>
      <c r="E1038" s="735"/>
      <c r="F1038" s="736"/>
      <c r="G1038" s="737"/>
      <c r="H1038" s="738"/>
      <c r="I1038" s="739"/>
      <c r="J1038" s="733"/>
      <c r="K1038" s="733"/>
      <c r="L1038" s="733"/>
      <c r="M1038" s="734"/>
      <c r="N1038" s="734"/>
      <c r="O1038" s="734"/>
      <c r="P1038" s="734"/>
      <c r="Q1038" s="734"/>
      <c r="R1038" s="734"/>
      <c r="S1038" s="734"/>
      <c r="T1038" s="734"/>
      <c r="U1038" s="734"/>
      <c r="V1038" s="734"/>
      <c r="W1038" s="734"/>
      <c r="X1038" s="734"/>
      <c r="Y1038" s="734"/>
      <c r="Z1038" s="734"/>
      <c r="AA1038" s="734"/>
      <c r="AB1038" s="740"/>
      <c r="AC1038" s="741"/>
    </row>
    <row r="1039">
      <c r="A1039" s="733"/>
      <c r="B1039" s="734"/>
      <c r="C1039" s="735"/>
      <c r="D1039" s="735"/>
      <c r="E1039" s="735"/>
      <c r="F1039" s="736"/>
      <c r="G1039" s="737"/>
      <c r="H1039" s="738"/>
      <c r="I1039" s="739"/>
      <c r="J1039" s="733"/>
      <c r="K1039" s="733"/>
      <c r="L1039" s="733"/>
      <c r="M1039" s="734"/>
      <c r="N1039" s="734"/>
      <c r="O1039" s="734"/>
      <c r="P1039" s="734"/>
      <c r="Q1039" s="734"/>
      <c r="R1039" s="734"/>
      <c r="S1039" s="734"/>
      <c r="T1039" s="734"/>
      <c r="U1039" s="734"/>
      <c r="V1039" s="734"/>
      <c r="W1039" s="734"/>
      <c r="X1039" s="734"/>
      <c r="Y1039" s="734"/>
      <c r="Z1039" s="734"/>
      <c r="AA1039" s="734"/>
      <c r="AB1039" s="740"/>
      <c r="AC1039" s="741"/>
    </row>
    <row r="1040">
      <c r="A1040" s="733"/>
      <c r="B1040" s="734"/>
      <c r="C1040" s="735"/>
      <c r="D1040" s="735"/>
      <c r="E1040" s="735"/>
      <c r="F1040" s="736"/>
      <c r="G1040" s="737"/>
      <c r="H1040" s="738"/>
      <c r="I1040" s="739"/>
      <c r="J1040" s="733"/>
      <c r="K1040" s="733"/>
      <c r="L1040" s="733"/>
      <c r="M1040" s="734"/>
      <c r="N1040" s="734"/>
      <c r="O1040" s="734"/>
      <c r="P1040" s="734"/>
      <c r="Q1040" s="734"/>
      <c r="R1040" s="734"/>
      <c r="S1040" s="734"/>
      <c r="T1040" s="734"/>
      <c r="U1040" s="734"/>
      <c r="V1040" s="734"/>
      <c r="W1040" s="734"/>
      <c r="X1040" s="734"/>
      <c r="Y1040" s="734"/>
      <c r="Z1040" s="734"/>
      <c r="AA1040" s="734"/>
      <c r="AB1040" s="740"/>
      <c r="AC1040" s="741"/>
    </row>
    <row r="1041">
      <c r="A1041" s="733"/>
      <c r="B1041" s="734"/>
      <c r="C1041" s="735"/>
      <c r="D1041" s="735"/>
      <c r="E1041" s="735"/>
      <c r="F1041" s="736"/>
      <c r="G1041" s="737"/>
      <c r="H1041" s="738"/>
      <c r="I1041" s="739"/>
      <c r="J1041" s="733"/>
      <c r="K1041" s="733"/>
      <c r="L1041" s="733"/>
      <c r="M1041" s="734"/>
      <c r="N1041" s="734"/>
      <c r="O1041" s="734"/>
      <c r="P1041" s="734"/>
      <c r="Q1041" s="734"/>
      <c r="R1041" s="734"/>
      <c r="S1041" s="734"/>
      <c r="T1041" s="734"/>
      <c r="U1041" s="734"/>
      <c r="V1041" s="734"/>
      <c r="W1041" s="734"/>
      <c r="X1041" s="734"/>
      <c r="Y1041" s="734"/>
      <c r="Z1041" s="734"/>
      <c r="AA1041" s="734"/>
      <c r="AB1041" s="740"/>
      <c r="AC1041" s="741"/>
    </row>
    <row r="1042">
      <c r="A1042" s="733"/>
      <c r="B1042" s="734"/>
      <c r="C1042" s="735"/>
      <c r="D1042" s="735"/>
      <c r="E1042" s="735"/>
      <c r="F1042" s="736"/>
      <c r="G1042" s="737"/>
      <c r="H1042" s="738"/>
      <c r="I1042" s="739"/>
      <c r="J1042" s="733"/>
      <c r="K1042" s="733"/>
      <c r="L1042" s="733"/>
      <c r="M1042" s="734"/>
      <c r="N1042" s="734"/>
      <c r="O1042" s="734"/>
      <c r="P1042" s="734"/>
      <c r="Q1042" s="734"/>
      <c r="R1042" s="734"/>
      <c r="S1042" s="734"/>
      <c r="T1042" s="734"/>
      <c r="U1042" s="734"/>
      <c r="V1042" s="734"/>
      <c r="W1042" s="734"/>
      <c r="X1042" s="734"/>
      <c r="Y1042" s="734"/>
      <c r="Z1042" s="734"/>
      <c r="AA1042" s="734"/>
      <c r="AB1042" s="740"/>
      <c r="AC1042" s="741"/>
    </row>
    <row r="1043">
      <c r="A1043" s="733"/>
      <c r="B1043" s="734"/>
      <c r="C1043" s="735"/>
      <c r="D1043" s="735"/>
      <c r="E1043" s="735"/>
      <c r="F1043" s="736"/>
      <c r="G1043" s="737"/>
      <c r="H1043" s="738"/>
      <c r="I1043" s="739"/>
      <c r="J1043" s="733"/>
      <c r="K1043" s="733"/>
      <c r="L1043" s="733"/>
      <c r="M1043" s="734"/>
      <c r="N1043" s="734"/>
      <c r="O1043" s="734"/>
      <c r="P1043" s="734"/>
      <c r="Q1043" s="734"/>
      <c r="R1043" s="734"/>
      <c r="S1043" s="734"/>
      <c r="T1043" s="734"/>
      <c r="U1043" s="734"/>
      <c r="V1043" s="734"/>
      <c r="W1043" s="734"/>
      <c r="X1043" s="734"/>
      <c r="Y1043" s="734"/>
      <c r="Z1043" s="734"/>
      <c r="AA1043" s="734"/>
      <c r="AB1043" s="740"/>
      <c r="AC1043" s="741"/>
    </row>
    <row r="1044">
      <c r="A1044" s="733"/>
      <c r="B1044" s="734"/>
      <c r="C1044" s="735"/>
      <c r="D1044" s="735"/>
      <c r="E1044" s="735"/>
      <c r="F1044" s="736"/>
      <c r="G1044" s="737"/>
      <c r="H1044" s="738"/>
      <c r="I1044" s="739"/>
      <c r="J1044" s="733"/>
      <c r="K1044" s="733"/>
      <c r="L1044" s="733"/>
      <c r="M1044" s="734"/>
      <c r="N1044" s="734"/>
      <c r="O1044" s="734"/>
      <c r="P1044" s="734"/>
      <c r="Q1044" s="734"/>
      <c r="R1044" s="734"/>
      <c r="S1044" s="734"/>
      <c r="T1044" s="734"/>
      <c r="U1044" s="734"/>
      <c r="V1044" s="734"/>
      <c r="W1044" s="734"/>
      <c r="X1044" s="734"/>
      <c r="Y1044" s="734"/>
      <c r="Z1044" s="734"/>
      <c r="AA1044" s="734"/>
      <c r="AB1044" s="740"/>
      <c r="AC1044" s="741"/>
    </row>
    <row r="1045">
      <c r="A1045" s="733"/>
      <c r="B1045" s="734"/>
      <c r="C1045" s="735"/>
      <c r="D1045" s="735"/>
      <c r="E1045" s="735"/>
      <c r="F1045" s="736"/>
      <c r="G1045" s="737"/>
      <c r="H1045" s="738"/>
      <c r="I1045" s="739"/>
      <c r="J1045" s="733"/>
      <c r="K1045" s="733"/>
      <c r="L1045" s="733"/>
      <c r="M1045" s="734"/>
      <c r="N1045" s="734"/>
      <c r="O1045" s="734"/>
      <c r="P1045" s="734"/>
      <c r="Q1045" s="734"/>
      <c r="R1045" s="734"/>
      <c r="S1045" s="734"/>
      <c r="T1045" s="734"/>
      <c r="U1045" s="734"/>
      <c r="V1045" s="734"/>
      <c r="W1045" s="734"/>
      <c r="X1045" s="734"/>
      <c r="Y1045" s="734"/>
      <c r="Z1045" s="734"/>
      <c r="AA1045" s="734"/>
      <c r="AB1045" s="740"/>
      <c r="AC1045" s="741"/>
    </row>
    <row r="1046">
      <c r="A1046" s="733"/>
      <c r="B1046" s="734"/>
      <c r="C1046" s="735"/>
      <c r="D1046" s="735"/>
      <c r="E1046" s="735"/>
      <c r="F1046" s="736"/>
      <c r="G1046" s="737"/>
      <c r="H1046" s="738"/>
      <c r="I1046" s="739"/>
      <c r="J1046" s="733"/>
      <c r="K1046" s="733"/>
      <c r="L1046" s="733"/>
      <c r="M1046" s="734"/>
      <c r="N1046" s="734"/>
      <c r="O1046" s="734"/>
      <c r="P1046" s="734"/>
      <c r="Q1046" s="734"/>
      <c r="R1046" s="734"/>
      <c r="S1046" s="734"/>
      <c r="T1046" s="734"/>
      <c r="U1046" s="734"/>
      <c r="V1046" s="734"/>
      <c r="W1046" s="734"/>
      <c r="X1046" s="734"/>
      <c r="Y1046" s="734"/>
      <c r="Z1046" s="734"/>
      <c r="AA1046" s="734"/>
      <c r="AB1046" s="740"/>
      <c r="AC1046" s="741"/>
    </row>
    <row r="1047">
      <c r="A1047" s="733"/>
      <c r="B1047" s="734"/>
      <c r="C1047" s="735"/>
      <c r="D1047" s="735"/>
      <c r="E1047" s="735"/>
      <c r="F1047" s="736"/>
      <c r="G1047" s="737"/>
      <c r="H1047" s="738"/>
      <c r="I1047" s="739"/>
      <c r="J1047" s="733"/>
      <c r="K1047" s="733"/>
      <c r="L1047" s="733"/>
      <c r="M1047" s="734"/>
      <c r="N1047" s="734"/>
      <c r="O1047" s="734"/>
      <c r="P1047" s="734"/>
      <c r="Q1047" s="734"/>
      <c r="R1047" s="734"/>
      <c r="S1047" s="734"/>
      <c r="T1047" s="734"/>
      <c r="U1047" s="734"/>
      <c r="V1047" s="734"/>
      <c r="W1047" s="734"/>
      <c r="X1047" s="734"/>
      <c r="Y1047" s="734"/>
      <c r="Z1047" s="734"/>
      <c r="AA1047" s="734"/>
      <c r="AB1047" s="740"/>
      <c r="AC1047" s="741"/>
    </row>
    <row r="1048">
      <c r="A1048" s="733"/>
      <c r="B1048" s="734"/>
      <c r="C1048" s="735"/>
      <c r="D1048" s="735"/>
      <c r="E1048" s="735"/>
      <c r="F1048" s="736"/>
      <c r="G1048" s="737"/>
      <c r="H1048" s="738"/>
      <c r="I1048" s="739"/>
      <c r="J1048" s="733"/>
      <c r="K1048" s="733"/>
      <c r="L1048" s="733"/>
      <c r="M1048" s="734"/>
      <c r="N1048" s="734"/>
      <c r="O1048" s="734"/>
      <c r="P1048" s="734"/>
      <c r="Q1048" s="734"/>
      <c r="R1048" s="734"/>
      <c r="S1048" s="734"/>
      <c r="T1048" s="734"/>
      <c r="U1048" s="734"/>
      <c r="V1048" s="734"/>
      <c r="W1048" s="734"/>
      <c r="X1048" s="734"/>
      <c r="Y1048" s="734"/>
      <c r="Z1048" s="734"/>
      <c r="AA1048" s="734"/>
      <c r="AB1048" s="740"/>
      <c r="AC1048" s="741"/>
    </row>
    <row r="1049">
      <c r="A1049" s="733"/>
      <c r="B1049" s="734"/>
      <c r="C1049" s="735"/>
      <c r="D1049" s="735"/>
      <c r="E1049" s="735"/>
      <c r="F1049" s="736"/>
      <c r="G1049" s="737"/>
      <c r="H1049" s="738"/>
      <c r="I1049" s="739"/>
      <c r="J1049" s="733"/>
      <c r="K1049" s="733"/>
      <c r="L1049" s="733"/>
      <c r="M1049" s="734"/>
      <c r="N1049" s="734"/>
      <c r="O1049" s="734"/>
      <c r="P1049" s="734"/>
      <c r="Q1049" s="734"/>
      <c r="R1049" s="734"/>
      <c r="S1049" s="734"/>
      <c r="T1049" s="734"/>
      <c r="U1049" s="734"/>
      <c r="V1049" s="734"/>
      <c r="W1049" s="734"/>
      <c r="X1049" s="734"/>
      <c r="Y1049" s="734"/>
      <c r="Z1049" s="734"/>
      <c r="AA1049" s="734"/>
      <c r="AB1049" s="740"/>
      <c r="AC1049" s="741"/>
    </row>
    <row r="1050">
      <c r="A1050" s="733"/>
      <c r="B1050" s="734"/>
      <c r="C1050" s="735"/>
      <c r="D1050" s="735"/>
      <c r="E1050" s="735"/>
      <c r="F1050" s="736"/>
      <c r="G1050" s="737"/>
      <c r="H1050" s="738"/>
      <c r="I1050" s="739"/>
      <c r="J1050" s="733"/>
      <c r="K1050" s="733"/>
      <c r="L1050" s="733"/>
      <c r="M1050" s="734"/>
      <c r="N1050" s="734"/>
      <c r="O1050" s="734"/>
      <c r="P1050" s="734"/>
      <c r="Q1050" s="734"/>
      <c r="R1050" s="734"/>
      <c r="S1050" s="734"/>
      <c r="T1050" s="734"/>
      <c r="U1050" s="734"/>
      <c r="V1050" s="734"/>
      <c r="W1050" s="734"/>
      <c r="X1050" s="734"/>
      <c r="Y1050" s="734"/>
      <c r="Z1050" s="734"/>
      <c r="AA1050" s="734"/>
      <c r="AB1050" s="740"/>
      <c r="AC1050" s="741"/>
    </row>
    <row r="1051">
      <c r="A1051" s="733"/>
      <c r="B1051" s="734"/>
      <c r="C1051" s="735"/>
      <c r="D1051" s="735"/>
      <c r="E1051" s="735"/>
      <c r="F1051" s="736"/>
      <c r="G1051" s="737"/>
      <c r="H1051" s="738"/>
      <c r="I1051" s="739"/>
      <c r="J1051" s="733"/>
      <c r="K1051" s="733"/>
      <c r="L1051" s="733"/>
      <c r="M1051" s="734"/>
      <c r="N1051" s="734"/>
      <c r="O1051" s="734"/>
      <c r="P1051" s="734"/>
      <c r="Q1051" s="734"/>
      <c r="R1051" s="734"/>
      <c r="S1051" s="734"/>
      <c r="T1051" s="734"/>
      <c r="U1051" s="734"/>
      <c r="V1051" s="734"/>
      <c r="W1051" s="734"/>
      <c r="X1051" s="734"/>
      <c r="Y1051" s="734"/>
      <c r="Z1051" s="734"/>
      <c r="AA1051" s="734"/>
      <c r="AB1051" s="740"/>
      <c r="AC1051" s="741"/>
    </row>
    <row r="1052">
      <c r="A1052" s="733"/>
      <c r="B1052" s="734"/>
      <c r="C1052" s="735"/>
      <c r="D1052" s="735"/>
      <c r="E1052" s="735"/>
      <c r="F1052" s="736"/>
      <c r="G1052" s="737"/>
      <c r="H1052" s="738"/>
      <c r="I1052" s="739"/>
      <c r="J1052" s="733"/>
      <c r="K1052" s="733"/>
      <c r="L1052" s="733"/>
      <c r="M1052" s="734"/>
      <c r="N1052" s="734"/>
      <c r="O1052" s="734"/>
      <c r="P1052" s="734"/>
      <c r="Q1052" s="734"/>
      <c r="R1052" s="734"/>
      <c r="S1052" s="734"/>
      <c r="T1052" s="734"/>
      <c r="U1052" s="734"/>
      <c r="V1052" s="734"/>
      <c r="W1052" s="734"/>
      <c r="X1052" s="734"/>
      <c r="Y1052" s="734"/>
      <c r="Z1052" s="734"/>
      <c r="AA1052" s="734"/>
      <c r="AB1052" s="740"/>
      <c r="AC1052" s="741"/>
    </row>
    <row r="1053">
      <c r="A1053" s="733"/>
      <c r="B1053" s="734"/>
      <c r="C1053" s="735"/>
      <c r="D1053" s="735"/>
      <c r="E1053" s="735"/>
      <c r="F1053" s="736"/>
      <c r="G1053" s="737"/>
      <c r="H1053" s="738"/>
      <c r="I1053" s="739"/>
      <c r="J1053" s="733"/>
      <c r="K1053" s="733"/>
      <c r="L1053" s="733"/>
      <c r="M1053" s="734"/>
      <c r="N1053" s="734"/>
      <c r="O1053" s="734"/>
      <c r="P1053" s="734"/>
      <c r="Q1053" s="734"/>
      <c r="R1053" s="734"/>
      <c r="S1053" s="734"/>
      <c r="T1053" s="734"/>
      <c r="U1053" s="734"/>
      <c r="V1053" s="734"/>
      <c r="W1053" s="734"/>
      <c r="X1053" s="734"/>
      <c r="Y1053" s="734"/>
      <c r="Z1053" s="734"/>
      <c r="AA1053" s="734"/>
      <c r="AB1053" s="740"/>
      <c r="AC1053" s="741"/>
    </row>
    <row r="1054">
      <c r="A1054" s="733"/>
      <c r="B1054" s="734"/>
      <c r="C1054" s="735"/>
      <c r="D1054" s="735"/>
      <c r="E1054" s="735"/>
      <c r="F1054" s="736"/>
      <c r="G1054" s="737"/>
      <c r="H1054" s="738"/>
      <c r="I1054" s="739"/>
      <c r="J1054" s="733"/>
      <c r="K1054" s="733"/>
      <c r="L1054" s="733"/>
      <c r="M1054" s="734"/>
      <c r="N1054" s="734"/>
      <c r="O1054" s="734"/>
      <c r="P1054" s="734"/>
      <c r="Q1054" s="734"/>
      <c r="R1054" s="734"/>
      <c r="S1054" s="734"/>
      <c r="T1054" s="734"/>
      <c r="U1054" s="734"/>
      <c r="V1054" s="734"/>
      <c r="W1054" s="734"/>
      <c r="X1054" s="734"/>
      <c r="Y1054" s="734"/>
      <c r="Z1054" s="734"/>
      <c r="AA1054" s="734"/>
      <c r="AB1054" s="740"/>
      <c r="AC1054" s="741"/>
    </row>
    <row r="1055">
      <c r="A1055" s="733"/>
      <c r="B1055" s="734"/>
      <c r="C1055" s="735"/>
      <c r="D1055" s="735"/>
      <c r="E1055" s="735"/>
      <c r="F1055" s="736"/>
      <c r="G1055" s="737"/>
      <c r="H1055" s="738"/>
      <c r="I1055" s="739"/>
      <c r="J1055" s="733"/>
      <c r="K1055" s="733"/>
      <c r="L1055" s="733"/>
      <c r="M1055" s="734"/>
      <c r="N1055" s="734"/>
      <c r="O1055" s="734"/>
      <c r="P1055" s="734"/>
      <c r="Q1055" s="734"/>
      <c r="R1055" s="734"/>
      <c r="S1055" s="734"/>
      <c r="T1055" s="734"/>
      <c r="U1055" s="734"/>
      <c r="V1055" s="734"/>
      <c r="W1055" s="734"/>
      <c r="X1055" s="734"/>
      <c r="Y1055" s="734"/>
      <c r="Z1055" s="734"/>
      <c r="AA1055" s="734"/>
      <c r="AB1055" s="740"/>
      <c r="AC1055" s="741"/>
    </row>
    <row r="1056">
      <c r="A1056" s="733"/>
      <c r="B1056" s="734"/>
      <c r="C1056" s="735"/>
      <c r="D1056" s="735"/>
      <c r="E1056" s="735"/>
      <c r="F1056" s="736"/>
      <c r="G1056" s="737"/>
      <c r="H1056" s="738"/>
      <c r="I1056" s="739"/>
      <c r="J1056" s="733"/>
      <c r="K1056" s="733"/>
      <c r="L1056" s="733"/>
      <c r="M1056" s="734"/>
      <c r="N1056" s="734"/>
      <c r="O1056" s="734"/>
      <c r="P1056" s="734"/>
      <c r="Q1056" s="734"/>
      <c r="R1056" s="734"/>
      <c r="S1056" s="734"/>
      <c r="T1056" s="734"/>
      <c r="U1056" s="734"/>
      <c r="V1056" s="734"/>
      <c r="W1056" s="734"/>
      <c r="X1056" s="734"/>
      <c r="Y1056" s="734"/>
      <c r="Z1056" s="734"/>
      <c r="AA1056" s="734"/>
      <c r="AB1056" s="740"/>
      <c r="AC1056" s="741"/>
    </row>
    <row r="1057">
      <c r="A1057" s="733"/>
      <c r="B1057" s="734"/>
      <c r="C1057" s="735"/>
      <c r="D1057" s="735"/>
      <c r="E1057" s="735"/>
      <c r="F1057" s="736"/>
      <c r="G1057" s="737"/>
      <c r="H1057" s="738"/>
      <c r="I1057" s="739"/>
      <c r="J1057" s="733"/>
      <c r="K1057" s="733"/>
      <c r="L1057" s="733"/>
      <c r="M1057" s="734"/>
      <c r="N1057" s="734"/>
      <c r="O1057" s="734"/>
      <c r="P1057" s="734"/>
      <c r="Q1057" s="734"/>
      <c r="R1057" s="734"/>
      <c r="S1057" s="734"/>
      <c r="T1057" s="734"/>
      <c r="U1057" s="734"/>
      <c r="V1057" s="734"/>
      <c r="W1057" s="734"/>
      <c r="X1057" s="734"/>
      <c r="Y1057" s="734"/>
      <c r="Z1057" s="734"/>
      <c r="AA1057" s="734"/>
      <c r="AB1057" s="740"/>
      <c r="AC1057" s="741"/>
    </row>
    <row r="1058">
      <c r="A1058" s="733"/>
      <c r="B1058" s="734"/>
      <c r="C1058" s="735"/>
      <c r="D1058" s="735"/>
      <c r="E1058" s="735"/>
      <c r="F1058" s="736"/>
      <c r="G1058" s="737"/>
      <c r="H1058" s="738"/>
      <c r="I1058" s="739"/>
      <c r="J1058" s="733"/>
      <c r="K1058" s="733"/>
      <c r="L1058" s="733"/>
      <c r="M1058" s="734"/>
      <c r="N1058" s="734"/>
      <c r="O1058" s="734"/>
      <c r="P1058" s="734"/>
      <c r="Q1058" s="734"/>
      <c r="R1058" s="734"/>
      <c r="S1058" s="734"/>
      <c r="T1058" s="734"/>
      <c r="U1058" s="734"/>
      <c r="V1058" s="734"/>
      <c r="W1058" s="734"/>
      <c r="X1058" s="734"/>
      <c r="Y1058" s="734"/>
      <c r="Z1058" s="734"/>
      <c r="AA1058" s="734"/>
      <c r="AB1058" s="740"/>
      <c r="AC1058" s="741"/>
    </row>
    <row r="1059">
      <c r="A1059" s="733"/>
      <c r="B1059" s="734"/>
      <c r="C1059" s="735"/>
      <c r="D1059" s="735"/>
      <c r="E1059" s="735"/>
      <c r="F1059" s="736"/>
      <c r="G1059" s="737"/>
      <c r="H1059" s="738"/>
      <c r="I1059" s="739"/>
      <c r="J1059" s="733"/>
      <c r="K1059" s="733"/>
      <c r="L1059" s="733"/>
      <c r="M1059" s="734"/>
      <c r="N1059" s="734"/>
      <c r="O1059" s="734"/>
      <c r="P1059" s="734"/>
      <c r="Q1059" s="734"/>
      <c r="R1059" s="734"/>
      <c r="S1059" s="734"/>
      <c r="T1059" s="734"/>
      <c r="U1059" s="734"/>
      <c r="V1059" s="734"/>
      <c r="W1059" s="734"/>
      <c r="X1059" s="734"/>
      <c r="Y1059" s="734"/>
      <c r="Z1059" s="734"/>
      <c r="AA1059" s="734"/>
      <c r="AB1059" s="740"/>
      <c r="AC1059" s="741"/>
    </row>
    <row r="1060">
      <c r="A1060" s="733"/>
      <c r="B1060" s="734"/>
      <c r="C1060" s="735"/>
      <c r="D1060" s="735"/>
      <c r="E1060" s="735"/>
      <c r="F1060" s="736"/>
      <c r="G1060" s="737"/>
      <c r="H1060" s="738"/>
      <c r="I1060" s="739"/>
      <c r="J1060" s="733"/>
      <c r="K1060" s="733"/>
      <c r="L1060" s="733"/>
      <c r="M1060" s="734"/>
      <c r="N1060" s="734"/>
      <c r="O1060" s="734"/>
      <c r="P1060" s="734"/>
      <c r="Q1060" s="734"/>
      <c r="R1060" s="734"/>
      <c r="S1060" s="734"/>
      <c r="T1060" s="734"/>
      <c r="U1060" s="734"/>
      <c r="V1060" s="734"/>
      <c r="W1060" s="734"/>
      <c r="X1060" s="734"/>
      <c r="Y1060" s="734"/>
      <c r="Z1060" s="734"/>
      <c r="AA1060" s="734"/>
      <c r="AB1060" s="740"/>
      <c r="AC1060" s="741"/>
    </row>
    <row r="1061">
      <c r="A1061" s="733"/>
      <c r="B1061" s="734"/>
      <c r="C1061" s="735"/>
      <c r="D1061" s="735"/>
      <c r="E1061" s="735"/>
      <c r="F1061" s="736"/>
      <c r="G1061" s="737"/>
      <c r="H1061" s="738"/>
      <c r="I1061" s="739"/>
      <c r="J1061" s="733"/>
      <c r="K1061" s="733"/>
      <c r="L1061" s="733"/>
      <c r="M1061" s="734"/>
      <c r="N1061" s="734"/>
      <c r="O1061" s="734"/>
      <c r="P1061" s="734"/>
      <c r="Q1061" s="734"/>
      <c r="R1061" s="734"/>
      <c r="S1061" s="734"/>
      <c r="T1061" s="734"/>
      <c r="U1061" s="734"/>
      <c r="V1061" s="734"/>
      <c r="W1061" s="734"/>
      <c r="X1061" s="734"/>
      <c r="Y1061" s="734"/>
      <c r="Z1061" s="734"/>
      <c r="AA1061" s="734"/>
      <c r="AB1061" s="740"/>
      <c r="AC1061" s="741"/>
    </row>
    <row r="1062">
      <c r="A1062" s="733"/>
      <c r="B1062" s="734"/>
      <c r="C1062" s="735"/>
      <c r="D1062" s="735"/>
      <c r="E1062" s="735"/>
      <c r="F1062" s="736"/>
      <c r="G1062" s="737"/>
      <c r="H1062" s="738"/>
      <c r="I1062" s="739"/>
      <c r="J1062" s="733"/>
      <c r="K1062" s="733"/>
      <c r="L1062" s="733"/>
      <c r="M1062" s="734"/>
      <c r="N1062" s="734"/>
      <c r="O1062" s="734"/>
      <c r="P1062" s="734"/>
      <c r="Q1062" s="734"/>
      <c r="R1062" s="734"/>
      <c r="S1062" s="734"/>
      <c r="T1062" s="734"/>
      <c r="U1062" s="734"/>
      <c r="V1062" s="734"/>
      <c r="W1062" s="734"/>
      <c r="X1062" s="734"/>
      <c r="Y1062" s="734"/>
      <c r="Z1062" s="734"/>
      <c r="AA1062" s="734"/>
      <c r="AB1062" s="740"/>
      <c r="AC1062" s="741"/>
    </row>
    <row r="1063">
      <c r="A1063" s="733"/>
      <c r="B1063" s="734"/>
      <c r="C1063" s="735"/>
      <c r="D1063" s="735"/>
      <c r="E1063" s="735"/>
      <c r="F1063" s="736"/>
      <c r="G1063" s="737"/>
      <c r="H1063" s="738"/>
      <c r="I1063" s="739"/>
      <c r="J1063" s="733"/>
      <c r="K1063" s="733"/>
      <c r="L1063" s="733"/>
      <c r="M1063" s="734"/>
      <c r="N1063" s="734"/>
      <c r="O1063" s="734"/>
      <c r="P1063" s="734"/>
      <c r="Q1063" s="734"/>
      <c r="R1063" s="734"/>
      <c r="S1063" s="734"/>
      <c r="T1063" s="734"/>
      <c r="U1063" s="734"/>
      <c r="V1063" s="734"/>
      <c r="W1063" s="734"/>
      <c r="X1063" s="734"/>
      <c r="Y1063" s="734"/>
      <c r="Z1063" s="734"/>
      <c r="AA1063" s="734"/>
      <c r="AB1063" s="740"/>
      <c r="AC1063" s="741"/>
    </row>
    <row r="1064">
      <c r="A1064" s="733"/>
      <c r="B1064" s="734"/>
      <c r="C1064" s="735"/>
      <c r="D1064" s="735"/>
      <c r="E1064" s="735"/>
      <c r="F1064" s="736"/>
      <c r="G1064" s="737"/>
      <c r="H1064" s="738"/>
      <c r="I1064" s="739"/>
      <c r="J1064" s="733"/>
      <c r="K1064" s="733"/>
      <c r="L1064" s="733"/>
      <c r="M1064" s="734"/>
      <c r="N1064" s="734"/>
      <c r="O1064" s="734"/>
      <c r="P1064" s="734"/>
      <c r="Q1064" s="734"/>
      <c r="R1064" s="734"/>
      <c r="S1064" s="734"/>
      <c r="T1064" s="734"/>
      <c r="U1064" s="734"/>
      <c r="V1064" s="734"/>
      <c r="W1064" s="734"/>
      <c r="X1064" s="734"/>
      <c r="Y1064" s="734"/>
      <c r="Z1064" s="734"/>
      <c r="AA1064" s="734"/>
      <c r="AB1064" s="740"/>
      <c r="AC1064" s="741"/>
    </row>
    <row r="1065">
      <c r="A1065" s="733"/>
      <c r="B1065" s="734"/>
      <c r="C1065" s="735"/>
      <c r="D1065" s="735"/>
      <c r="E1065" s="735"/>
      <c r="F1065" s="736"/>
      <c r="G1065" s="737"/>
      <c r="H1065" s="738"/>
      <c r="I1065" s="739"/>
      <c r="J1065" s="733"/>
      <c r="K1065" s="733"/>
      <c r="L1065" s="733"/>
      <c r="M1065" s="734"/>
      <c r="N1065" s="734"/>
      <c r="O1065" s="734"/>
      <c r="P1065" s="734"/>
      <c r="Q1065" s="734"/>
      <c r="R1065" s="734"/>
      <c r="S1065" s="734"/>
      <c r="T1065" s="734"/>
      <c r="U1065" s="734"/>
      <c r="V1065" s="734"/>
      <c r="W1065" s="734"/>
      <c r="X1065" s="734"/>
      <c r="Y1065" s="734"/>
      <c r="Z1065" s="734"/>
      <c r="AA1065" s="734"/>
      <c r="AB1065" s="740"/>
      <c r="AC1065" s="741"/>
    </row>
    <row r="1066">
      <c r="A1066" s="733"/>
      <c r="B1066" s="734"/>
      <c r="C1066" s="735"/>
      <c r="D1066" s="735"/>
      <c r="E1066" s="735"/>
      <c r="F1066" s="736"/>
      <c r="G1066" s="737"/>
      <c r="H1066" s="738"/>
      <c r="I1066" s="739"/>
      <c r="J1066" s="733"/>
      <c r="K1066" s="733"/>
      <c r="L1066" s="733"/>
      <c r="M1066" s="734"/>
      <c r="N1066" s="734"/>
      <c r="O1066" s="734"/>
      <c r="P1066" s="734"/>
      <c r="Q1066" s="734"/>
      <c r="R1066" s="734"/>
      <c r="S1066" s="734"/>
      <c r="T1066" s="734"/>
      <c r="U1066" s="734"/>
      <c r="V1066" s="734"/>
      <c r="W1066" s="734"/>
      <c r="X1066" s="734"/>
      <c r="Y1066" s="734"/>
      <c r="Z1066" s="734"/>
      <c r="AA1066" s="734"/>
      <c r="AB1066" s="740"/>
      <c r="AC1066" s="741"/>
    </row>
    <row r="1067">
      <c r="A1067" s="733"/>
      <c r="B1067" s="734"/>
      <c r="C1067" s="735"/>
      <c r="D1067" s="735"/>
      <c r="E1067" s="735"/>
      <c r="F1067" s="736"/>
      <c r="G1067" s="737"/>
      <c r="H1067" s="738"/>
      <c r="I1067" s="739"/>
      <c r="J1067" s="733"/>
      <c r="K1067" s="733"/>
      <c r="L1067" s="733"/>
      <c r="M1067" s="734"/>
      <c r="N1067" s="734"/>
      <c r="O1067" s="734"/>
      <c r="P1067" s="734"/>
      <c r="Q1067" s="734"/>
      <c r="R1067" s="734"/>
      <c r="S1067" s="734"/>
      <c r="T1067" s="734"/>
      <c r="U1067" s="734"/>
      <c r="V1067" s="734"/>
      <c r="W1067" s="734"/>
      <c r="X1067" s="734"/>
      <c r="Y1067" s="734"/>
      <c r="Z1067" s="734"/>
      <c r="AA1067" s="734"/>
      <c r="AB1067" s="740"/>
      <c r="AC1067" s="741"/>
    </row>
    <row r="1068">
      <c r="A1068" s="733"/>
      <c r="B1068" s="734"/>
      <c r="C1068" s="735"/>
      <c r="D1068" s="735"/>
      <c r="E1068" s="735"/>
      <c r="F1068" s="736"/>
      <c r="G1068" s="737"/>
      <c r="H1068" s="738"/>
      <c r="I1068" s="739"/>
      <c r="J1068" s="733"/>
      <c r="K1068" s="733"/>
      <c r="L1068" s="733"/>
      <c r="M1068" s="734"/>
      <c r="N1068" s="734"/>
      <c r="O1068" s="734"/>
      <c r="P1068" s="734"/>
      <c r="Q1068" s="734"/>
      <c r="R1068" s="734"/>
      <c r="S1068" s="734"/>
      <c r="T1068" s="734"/>
      <c r="U1068" s="734"/>
      <c r="V1068" s="734"/>
      <c r="W1068" s="734"/>
      <c r="X1068" s="734"/>
      <c r="Y1068" s="734"/>
      <c r="Z1068" s="734"/>
      <c r="AA1068" s="734"/>
      <c r="AB1068" s="740"/>
      <c r="AC1068" s="741"/>
    </row>
    <row r="1069">
      <c r="A1069" s="733"/>
      <c r="B1069" s="734"/>
      <c r="C1069" s="735"/>
      <c r="D1069" s="735"/>
      <c r="E1069" s="735"/>
      <c r="F1069" s="736"/>
      <c r="G1069" s="737"/>
      <c r="H1069" s="738"/>
      <c r="I1069" s="739"/>
      <c r="J1069" s="733"/>
      <c r="K1069" s="733"/>
      <c r="L1069" s="733"/>
      <c r="M1069" s="734"/>
      <c r="N1069" s="734"/>
      <c r="O1069" s="734"/>
      <c r="P1069" s="734"/>
      <c r="Q1069" s="734"/>
      <c r="R1069" s="734"/>
      <c r="S1069" s="734"/>
      <c r="T1069" s="734"/>
      <c r="U1069" s="734"/>
      <c r="V1069" s="734"/>
      <c r="W1069" s="734"/>
      <c r="X1069" s="734"/>
      <c r="Y1069" s="734"/>
      <c r="Z1069" s="734"/>
      <c r="AA1069" s="734"/>
      <c r="AB1069" s="740"/>
      <c r="AC1069" s="741"/>
    </row>
    <row r="1070">
      <c r="A1070" s="733"/>
      <c r="B1070" s="734"/>
      <c r="C1070" s="735"/>
      <c r="D1070" s="735"/>
      <c r="E1070" s="735"/>
      <c r="F1070" s="736"/>
      <c r="G1070" s="737"/>
      <c r="H1070" s="738"/>
      <c r="I1070" s="739"/>
      <c r="J1070" s="733"/>
      <c r="K1070" s="733"/>
      <c r="L1070" s="733"/>
      <c r="M1070" s="734"/>
      <c r="N1070" s="734"/>
      <c r="O1070" s="734"/>
      <c r="P1070" s="734"/>
      <c r="Q1070" s="734"/>
      <c r="R1070" s="734"/>
      <c r="S1070" s="734"/>
      <c r="T1070" s="734"/>
      <c r="U1070" s="734"/>
      <c r="V1070" s="734"/>
      <c r="W1070" s="734"/>
      <c r="X1070" s="734"/>
      <c r="Y1070" s="734"/>
      <c r="Z1070" s="734"/>
      <c r="AA1070" s="734"/>
      <c r="AB1070" s="740"/>
      <c r="AC1070" s="741"/>
    </row>
    <row r="1071">
      <c r="A1071" s="733"/>
      <c r="B1071" s="734"/>
      <c r="C1071" s="735"/>
      <c r="D1071" s="735"/>
      <c r="E1071" s="735"/>
      <c r="F1071" s="736"/>
      <c r="G1071" s="737"/>
      <c r="H1071" s="738"/>
      <c r="I1071" s="739"/>
      <c r="J1071" s="733"/>
      <c r="K1071" s="733"/>
      <c r="L1071" s="733"/>
      <c r="M1071" s="734"/>
      <c r="N1071" s="734"/>
      <c r="O1071" s="734"/>
      <c r="P1071" s="734"/>
      <c r="Q1071" s="734"/>
      <c r="R1071" s="734"/>
      <c r="S1071" s="734"/>
      <c r="T1071" s="734"/>
      <c r="U1071" s="734"/>
      <c r="V1071" s="734"/>
      <c r="W1071" s="734"/>
      <c r="X1071" s="734"/>
      <c r="Y1071" s="734"/>
      <c r="Z1071" s="734"/>
      <c r="AA1071" s="734"/>
      <c r="AB1071" s="740"/>
      <c r="AC1071" s="741"/>
    </row>
    <row r="1072">
      <c r="A1072" s="733"/>
      <c r="B1072" s="734"/>
      <c r="C1072" s="735"/>
      <c r="D1072" s="735"/>
      <c r="E1072" s="735"/>
      <c r="F1072" s="736"/>
      <c r="G1072" s="737"/>
      <c r="H1072" s="738"/>
      <c r="I1072" s="739"/>
      <c r="J1072" s="733"/>
      <c r="K1072" s="733"/>
      <c r="L1072" s="733"/>
      <c r="M1072" s="734"/>
      <c r="N1072" s="734"/>
      <c r="O1072" s="734"/>
      <c r="P1072" s="734"/>
      <c r="Q1072" s="734"/>
      <c r="R1072" s="734"/>
      <c r="S1072" s="734"/>
      <c r="T1072" s="734"/>
      <c r="U1072" s="734"/>
      <c r="V1072" s="734"/>
      <c r="W1072" s="734"/>
      <c r="X1072" s="734"/>
      <c r="Y1072" s="734"/>
      <c r="Z1072" s="734"/>
      <c r="AA1072" s="734"/>
      <c r="AB1072" s="740"/>
      <c r="AC1072" s="741"/>
    </row>
    <row r="1073">
      <c r="A1073" s="733"/>
      <c r="B1073" s="734"/>
      <c r="C1073" s="735"/>
      <c r="D1073" s="735"/>
      <c r="E1073" s="735"/>
      <c r="F1073" s="736"/>
      <c r="G1073" s="737"/>
      <c r="H1073" s="738"/>
      <c r="I1073" s="739"/>
      <c r="J1073" s="733"/>
      <c r="K1073" s="733"/>
      <c r="L1073" s="733"/>
      <c r="M1073" s="734"/>
      <c r="N1073" s="734"/>
      <c r="O1073" s="734"/>
      <c r="P1073" s="734"/>
      <c r="Q1073" s="734"/>
      <c r="R1073" s="734"/>
      <c r="S1073" s="734"/>
      <c r="T1073" s="734"/>
      <c r="U1073" s="734"/>
      <c r="V1073" s="734"/>
      <c r="W1073" s="734"/>
      <c r="X1073" s="734"/>
      <c r="Y1073" s="734"/>
      <c r="Z1073" s="734"/>
      <c r="AA1073" s="734"/>
      <c r="AB1073" s="740"/>
      <c r="AC1073" s="741"/>
    </row>
    <row r="1074">
      <c r="A1074" s="733"/>
      <c r="B1074" s="734"/>
      <c r="C1074" s="735"/>
      <c r="D1074" s="735"/>
      <c r="E1074" s="735"/>
      <c r="F1074" s="736"/>
      <c r="G1074" s="737"/>
      <c r="H1074" s="738"/>
      <c r="I1074" s="739"/>
      <c r="J1074" s="733"/>
      <c r="K1074" s="733"/>
      <c r="L1074" s="733"/>
      <c r="M1074" s="734"/>
      <c r="N1074" s="734"/>
      <c r="O1074" s="734"/>
      <c r="P1074" s="734"/>
      <c r="Q1074" s="734"/>
      <c r="R1074" s="734"/>
      <c r="S1074" s="734"/>
      <c r="T1074" s="734"/>
      <c r="U1074" s="734"/>
      <c r="V1074" s="734"/>
      <c r="W1074" s="734"/>
      <c r="X1074" s="734"/>
      <c r="Y1074" s="734"/>
      <c r="Z1074" s="734"/>
      <c r="AA1074" s="734"/>
      <c r="AB1074" s="740"/>
      <c r="AC1074" s="741"/>
    </row>
    <row r="1075">
      <c r="A1075" s="733"/>
      <c r="B1075" s="734"/>
      <c r="C1075" s="735"/>
      <c r="D1075" s="735"/>
      <c r="E1075" s="735"/>
      <c r="F1075" s="736"/>
      <c r="G1075" s="737"/>
      <c r="H1075" s="738"/>
      <c r="I1075" s="739"/>
      <c r="J1075" s="733"/>
      <c r="K1075" s="733"/>
      <c r="L1075" s="733"/>
      <c r="M1075" s="734"/>
      <c r="N1075" s="734"/>
      <c r="O1075" s="734"/>
      <c r="P1075" s="734"/>
      <c r="Q1075" s="734"/>
      <c r="R1075" s="734"/>
      <c r="S1075" s="734"/>
      <c r="T1075" s="734"/>
      <c r="U1075" s="734"/>
      <c r="V1075" s="734"/>
      <c r="W1075" s="734"/>
      <c r="X1075" s="734"/>
      <c r="Y1075" s="734"/>
      <c r="Z1075" s="734"/>
      <c r="AA1075" s="734"/>
      <c r="AB1075" s="740"/>
      <c r="AC1075" s="741"/>
    </row>
    <row r="1076">
      <c r="A1076" s="733"/>
      <c r="B1076" s="734"/>
      <c r="C1076" s="735"/>
      <c r="D1076" s="735"/>
      <c r="E1076" s="735"/>
      <c r="F1076" s="736"/>
      <c r="G1076" s="737"/>
      <c r="H1076" s="738"/>
      <c r="I1076" s="739"/>
      <c r="J1076" s="733"/>
      <c r="K1076" s="733"/>
      <c r="L1076" s="733"/>
      <c r="M1076" s="734"/>
      <c r="N1076" s="734"/>
      <c r="O1076" s="734"/>
      <c r="P1076" s="734"/>
      <c r="Q1076" s="734"/>
      <c r="R1076" s="734"/>
      <c r="S1076" s="734"/>
      <c r="T1076" s="734"/>
      <c r="U1076" s="734"/>
      <c r="V1076" s="734"/>
      <c r="W1076" s="734"/>
      <c r="X1076" s="734"/>
      <c r="Y1076" s="734"/>
      <c r="Z1076" s="734"/>
      <c r="AA1076" s="734"/>
      <c r="AB1076" s="740"/>
      <c r="AC1076" s="741"/>
    </row>
    <row r="1077">
      <c r="A1077" s="733"/>
      <c r="B1077" s="734"/>
      <c r="C1077" s="735"/>
      <c r="D1077" s="735"/>
      <c r="E1077" s="735"/>
      <c r="F1077" s="736"/>
      <c r="G1077" s="737"/>
      <c r="H1077" s="738"/>
      <c r="I1077" s="739"/>
      <c r="J1077" s="733"/>
      <c r="K1077" s="733"/>
      <c r="L1077" s="733"/>
      <c r="M1077" s="734"/>
      <c r="N1077" s="734"/>
      <c r="O1077" s="734"/>
      <c r="P1077" s="734"/>
      <c r="Q1077" s="734"/>
      <c r="R1077" s="734"/>
      <c r="S1077" s="734"/>
      <c r="T1077" s="734"/>
      <c r="U1077" s="734"/>
      <c r="V1077" s="734"/>
      <c r="W1077" s="734"/>
      <c r="X1077" s="734"/>
      <c r="Y1077" s="734"/>
      <c r="Z1077" s="734"/>
      <c r="AA1077" s="734"/>
      <c r="AB1077" s="740"/>
      <c r="AC1077" s="741"/>
    </row>
    <row r="1078">
      <c r="A1078" s="733"/>
      <c r="B1078" s="734"/>
      <c r="C1078" s="735"/>
      <c r="D1078" s="735"/>
      <c r="E1078" s="735"/>
      <c r="F1078" s="736"/>
      <c r="G1078" s="737"/>
      <c r="H1078" s="738"/>
      <c r="I1078" s="739"/>
      <c r="J1078" s="733"/>
      <c r="K1078" s="733"/>
      <c r="L1078" s="733"/>
      <c r="M1078" s="734"/>
      <c r="N1078" s="734"/>
      <c r="O1078" s="734"/>
      <c r="P1078" s="734"/>
      <c r="Q1078" s="734"/>
      <c r="R1078" s="734"/>
      <c r="S1078" s="734"/>
      <c r="T1078" s="734"/>
      <c r="U1078" s="734"/>
      <c r="V1078" s="734"/>
      <c r="W1078" s="734"/>
      <c r="X1078" s="734"/>
      <c r="Y1078" s="734"/>
      <c r="Z1078" s="734"/>
      <c r="AA1078" s="734"/>
      <c r="AB1078" s="740"/>
      <c r="AC1078" s="741"/>
    </row>
    <row r="1079">
      <c r="A1079" s="733"/>
      <c r="B1079" s="734"/>
      <c r="C1079" s="735"/>
      <c r="D1079" s="735"/>
      <c r="E1079" s="735"/>
      <c r="F1079" s="736"/>
      <c r="G1079" s="737"/>
      <c r="H1079" s="738"/>
      <c r="I1079" s="739"/>
      <c r="J1079" s="733"/>
      <c r="K1079" s="733"/>
      <c r="L1079" s="733"/>
      <c r="M1079" s="734"/>
      <c r="N1079" s="734"/>
      <c r="O1079" s="734"/>
      <c r="P1079" s="734"/>
      <c r="Q1079" s="734"/>
      <c r="R1079" s="734"/>
      <c r="S1079" s="734"/>
      <c r="T1079" s="734"/>
      <c r="U1079" s="734"/>
      <c r="V1079" s="734"/>
      <c r="W1079" s="734"/>
      <c r="X1079" s="734"/>
      <c r="Y1079" s="734"/>
      <c r="Z1079" s="734"/>
      <c r="AA1079" s="734"/>
      <c r="AB1079" s="740"/>
      <c r="AC1079" s="741"/>
    </row>
    <row r="1080">
      <c r="A1080" s="733"/>
      <c r="B1080" s="734"/>
      <c r="C1080" s="735"/>
      <c r="D1080" s="735"/>
      <c r="E1080" s="735"/>
      <c r="F1080" s="736"/>
      <c r="G1080" s="737"/>
      <c r="H1080" s="738"/>
      <c r="I1080" s="739"/>
      <c r="J1080" s="733"/>
      <c r="K1080" s="733"/>
      <c r="L1080" s="733"/>
      <c r="M1080" s="734"/>
      <c r="N1080" s="734"/>
      <c r="O1080" s="734"/>
      <c r="P1080" s="734"/>
      <c r="Q1080" s="734"/>
      <c r="R1080" s="734"/>
      <c r="S1080" s="734"/>
      <c r="T1080" s="734"/>
      <c r="U1080" s="734"/>
      <c r="V1080" s="734"/>
      <c r="W1080" s="734"/>
      <c r="X1080" s="734"/>
      <c r="Y1080" s="734"/>
      <c r="Z1080" s="734"/>
      <c r="AA1080" s="734"/>
      <c r="AB1080" s="740"/>
      <c r="AC1080" s="741"/>
    </row>
    <row r="1081">
      <c r="A1081" s="733"/>
      <c r="B1081" s="734"/>
      <c r="C1081" s="735"/>
      <c r="D1081" s="735"/>
      <c r="E1081" s="735"/>
      <c r="F1081" s="736"/>
      <c r="G1081" s="737"/>
      <c r="H1081" s="738"/>
      <c r="I1081" s="739"/>
      <c r="J1081" s="733"/>
      <c r="K1081" s="733"/>
      <c r="L1081" s="733"/>
      <c r="M1081" s="734"/>
      <c r="N1081" s="734"/>
      <c r="O1081" s="734"/>
      <c r="P1081" s="734"/>
      <c r="Q1081" s="734"/>
      <c r="R1081" s="734"/>
      <c r="S1081" s="734"/>
      <c r="T1081" s="734"/>
      <c r="U1081" s="734"/>
      <c r="V1081" s="734"/>
      <c r="W1081" s="734"/>
      <c r="X1081" s="734"/>
      <c r="Y1081" s="734"/>
      <c r="Z1081" s="734"/>
      <c r="AA1081" s="734"/>
      <c r="AB1081" s="740"/>
      <c r="AC1081" s="741"/>
    </row>
    <row r="1082">
      <c r="A1082" s="733"/>
      <c r="B1082" s="734"/>
      <c r="C1082" s="735"/>
      <c r="D1082" s="735"/>
      <c r="E1082" s="735"/>
      <c r="F1082" s="736"/>
      <c r="G1082" s="737"/>
      <c r="H1082" s="738"/>
      <c r="I1082" s="739"/>
      <c r="J1082" s="733"/>
      <c r="K1082" s="733"/>
      <c r="L1082" s="733"/>
      <c r="M1082" s="734"/>
      <c r="N1082" s="734"/>
      <c r="O1082" s="734"/>
      <c r="P1082" s="734"/>
      <c r="Q1082" s="734"/>
      <c r="R1082" s="734"/>
      <c r="S1082" s="734"/>
      <c r="T1082" s="734"/>
      <c r="U1082" s="734"/>
      <c r="V1082" s="734"/>
      <c r="W1082" s="734"/>
      <c r="X1082" s="734"/>
      <c r="Y1082" s="734"/>
      <c r="Z1082" s="734"/>
      <c r="AA1082" s="734"/>
      <c r="AB1082" s="740"/>
      <c r="AC1082" s="741"/>
    </row>
    <row r="1083">
      <c r="A1083" s="733"/>
      <c r="B1083" s="734"/>
      <c r="C1083" s="735"/>
      <c r="D1083" s="735"/>
      <c r="E1083" s="735"/>
      <c r="F1083" s="736"/>
      <c r="G1083" s="737"/>
      <c r="H1083" s="738"/>
      <c r="I1083" s="739"/>
      <c r="J1083" s="733"/>
      <c r="K1083" s="733"/>
      <c r="L1083" s="733"/>
      <c r="M1083" s="734"/>
      <c r="N1083" s="734"/>
      <c r="O1083" s="734"/>
      <c r="P1083" s="734"/>
      <c r="Q1083" s="734"/>
      <c r="R1083" s="734"/>
      <c r="S1083" s="734"/>
      <c r="T1083" s="734"/>
      <c r="U1083" s="734"/>
      <c r="V1083" s="734"/>
      <c r="W1083" s="734"/>
      <c r="X1083" s="734"/>
      <c r="Y1083" s="734"/>
      <c r="Z1083" s="734"/>
      <c r="AA1083" s="734"/>
      <c r="AB1083" s="740"/>
      <c r="AC1083" s="741"/>
    </row>
    <row r="1084">
      <c r="A1084" s="733"/>
      <c r="B1084" s="734"/>
      <c r="C1084" s="735"/>
      <c r="D1084" s="735"/>
      <c r="E1084" s="735"/>
      <c r="F1084" s="736"/>
      <c r="G1084" s="737"/>
      <c r="H1084" s="738"/>
      <c r="I1084" s="739"/>
      <c r="J1084" s="733"/>
      <c r="K1084" s="733"/>
      <c r="L1084" s="733"/>
      <c r="M1084" s="734"/>
      <c r="N1084" s="734"/>
      <c r="O1084" s="734"/>
      <c r="P1084" s="734"/>
      <c r="Q1084" s="734"/>
      <c r="R1084" s="734"/>
      <c r="S1084" s="734"/>
      <c r="T1084" s="734"/>
      <c r="U1084" s="734"/>
      <c r="V1084" s="734"/>
      <c r="W1084" s="734"/>
      <c r="X1084" s="734"/>
      <c r="Y1084" s="734"/>
      <c r="Z1084" s="734"/>
      <c r="AA1084" s="734"/>
      <c r="AB1084" s="740"/>
      <c r="AC1084" s="741"/>
    </row>
    <row r="1085">
      <c r="A1085" s="733"/>
      <c r="B1085" s="734"/>
      <c r="C1085" s="735"/>
      <c r="D1085" s="735"/>
      <c r="E1085" s="735"/>
      <c r="F1085" s="736"/>
      <c r="G1085" s="737"/>
      <c r="H1085" s="738"/>
      <c r="I1085" s="739"/>
      <c r="J1085" s="733"/>
      <c r="K1085" s="733"/>
      <c r="L1085" s="733"/>
      <c r="M1085" s="734"/>
      <c r="N1085" s="734"/>
      <c r="O1085" s="734"/>
      <c r="P1085" s="734"/>
      <c r="Q1085" s="734"/>
      <c r="R1085" s="734"/>
      <c r="S1085" s="734"/>
      <c r="T1085" s="734"/>
      <c r="U1085" s="734"/>
      <c r="V1085" s="734"/>
      <c r="W1085" s="734"/>
      <c r="X1085" s="734"/>
      <c r="Y1085" s="734"/>
      <c r="Z1085" s="734"/>
      <c r="AA1085" s="734"/>
      <c r="AB1085" s="740"/>
      <c r="AC1085" s="741"/>
    </row>
    <row r="1086">
      <c r="A1086" s="733"/>
      <c r="B1086" s="734"/>
      <c r="C1086" s="735"/>
      <c r="D1086" s="735"/>
      <c r="E1086" s="735"/>
      <c r="F1086" s="736"/>
      <c r="G1086" s="737"/>
      <c r="H1086" s="738"/>
      <c r="I1086" s="739"/>
      <c r="J1086" s="733"/>
      <c r="K1086" s="733"/>
      <c r="L1086" s="733"/>
      <c r="M1086" s="734"/>
      <c r="N1086" s="734"/>
      <c r="O1086" s="734"/>
      <c r="P1086" s="734"/>
      <c r="Q1086" s="734"/>
      <c r="R1086" s="734"/>
      <c r="S1086" s="734"/>
      <c r="T1086" s="734"/>
      <c r="U1086" s="734"/>
      <c r="V1086" s="734"/>
      <c r="W1086" s="734"/>
      <c r="X1086" s="734"/>
      <c r="Y1086" s="734"/>
      <c r="Z1086" s="734"/>
      <c r="AA1086" s="734"/>
      <c r="AB1086" s="740"/>
      <c r="AC1086" s="741"/>
    </row>
    <row r="1087">
      <c r="A1087" s="733"/>
      <c r="B1087" s="734"/>
      <c r="C1087" s="735"/>
      <c r="D1087" s="735"/>
      <c r="E1087" s="735"/>
      <c r="F1087" s="736"/>
      <c r="G1087" s="737"/>
      <c r="H1087" s="738"/>
      <c r="I1087" s="739"/>
      <c r="J1087" s="733"/>
      <c r="K1087" s="733"/>
      <c r="L1087" s="733"/>
      <c r="M1087" s="734"/>
      <c r="N1087" s="734"/>
      <c r="O1087" s="734"/>
      <c r="P1087" s="734"/>
      <c r="Q1087" s="734"/>
      <c r="R1087" s="734"/>
      <c r="S1087" s="734"/>
      <c r="T1087" s="734"/>
      <c r="U1087" s="734"/>
      <c r="V1087" s="734"/>
      <c r="W1087" s="734"/>
      <c r="X1087" s="734"/>
      <c r="Y1087" s="734"/>
      <c r="Z1087" s="734"/>
      <c r="AA1087" s="734"/>
      <c r="AB1087" s="740"/>
      <c r="AC1087" s="741"/>
    </row>
    <row r="1088">
      <c r="A1088" s="733"/>
      <c r="B1088" s="734"/>
      <c r="C1088" s="735"/>
      <c r="D1088" s="735"/>
      <c r="E1088" s="735"/>
      <c r="F1088" s="736"/>
      <c r="G1088" s="737"/>
      <c r="H1088" s="738"/>
      <c r="I1088" s="739"/>
      <c r="J1088" s="733"/>
      <c r="K1088" s="733"/>
      <c r="L1088" s="733"/>
      <c r="M1088" s="734"/>
      <c r="N1088" s="734"/>
      <c r="O1088" s="734"/>
      <c r="P1088" s="734"/>
      <c r="Q1088" s="734"/>
      <c r="R1088" s="734"/>
      <c r="S1088" s="734"/>
      <c r="T1088" s="734"/>
      <c r="U1088" s="734"/>
      <c r="V1088" s="734"/>
      <c r="W1088" s="734"/>
      <c r="X1088" s="734"/>
      <c r="Y1088" s="734"/>
      <c r="Z1088" s="734"/>
      <c r="AA1088" s="734"/>
      <c r="AB1088" s="740"/>
      <c r="AC1088" s="741"/>
    </row>
    <row r="1089">
      <c r="A1089" s="733"/>
      <c r="B1089" s="734"/>
      <c r="C1089" s="735"/>
      <c r="D1089" s="735"/>
      <c r="E1089" s="735"/>
      <c r="F1089" s="736"/>
      <c r="G1089" s="737"/>
      <c r="H1089" s="738"/>
      <c r="I1089" s="739"/>
      <c r="J1089" s="733"/>
      <c r="K1089" s="733"/>
      <c r="L1089" s="733"/>
      <c r="M1089" s="734"/>
      <c r="N1089" s="734"/>
      <c r="O1089" s="734"/>
      <c r="P1089" s="734"/>
      <c r="Q1089" s="734"/>
      <c r="R1089" s="734"/>
      <c r="S1089" s="734"/>
      <c r="T1089" s="734"/>
      <c r="U1089" s="734"/>
      <c r="V1089" s="734"/>
      <c r="W1089" s="734"/>
      <c r="X1089" s="734"/>
      <c r="Y1089" s="734"/>
      <c r="Z1089" s="734"/>
      <c r="AA1089" s="734"/>
      <c r="AB1089" s="740"/>
      <c r="AC1089" s="741"/>
    </row>
    <row r="1090">
      <c r="A1090" s="733"/>
      <c r="B1090" s="734"/>
      <c r="C1090" s="735"/>
      <c r="D1090" s="735"/>
      <c r="E1090" s="735"/>
      <c r="F1090" s="736"/>
      <c r="G1090" s="737"/>
      <c r="H1090" s="738"/>
      <c r="I1090" s="739"/>
      <c r="J1090" s="733"/>
      <c r="K1090" s="733"/>
      <c r="L1090" s="733"/>
      <c r="M1090" s="734"/>
      <c r="N1090" s="734"/>
      <c r="O1090" s="734"/>
      <c r="P1090" s="734"/>
      <c r="Q1090" s="734"/>
      <c r="R1090" s="734"/>
      <c r="S1090" s="734"/>
      <c r="T1090" s="734"/>
      <c r="U1090" s="734"/>
      <c r="V1090" s="734"/>
      <c r="W1090" s="734"/>
      <c r="X1090" s="734"/>
      <c r="Y1090" s="734"/>
      <c r="Z1090" s="734"/>
      <c r="AA1090" s="734"/>
      <c r="AB1090" s="740"/>
      <c r="AC1090" s="741"/>
    </row>
    <row r="1091">
      <c r="A1091" s="733"/>
      <c r="B1091" s="734"/>
      <c r="C1091" s="735"/>
      <c r="D1091" s="735"/>
      <c r="E1091" s="735"/>
      <c r="F1091" s="736"/>
      <c r="G1091" s="737"/>
      <c r="H1091" s="738"/>
      <c r="I1091" s="739"/>
      <c r="J1091" s="733"/>
      <c r="K1091" s="733"/>
      <c r="L1091" s="733"/>
      <c r="M1091" s="734"/>
      <c r="N1091" s="734"/>
      <c r="O1091" s="734"/>
      <c r="P1091" s="734"/>
      <c r="Q1091" s="734"/>
      <c r="R1091" s="734"/>
      <c r="S1091" s="734"/>
      <c r="T1091" s="734"/>
      <c r="U1091" s="734"/>
      <c r="V1091" s="734"/>
      <c r="W1091" s="734"/>
      <c r="X1091" s="734"/>
      <c r="Y1091" s="734"/>
      <c r="Z1091" s="734"/>
      <c r="AA1091" s="734"/>
      <c r="AB1091" s="740"/>
      <c r="AC1091" s="741"/>
    </row>
    <row r="1092">
      <c r="A1092" s="733"/>
      <c r="B1092" s="734"/>
      <c r="C1092" s="735"/>
      <c r="D1092" s="735"/>
      <c r="E1092" s="735"/>
      <c r="F1092" s="736"/>
      <c r="G1092" s="737"/>
      <c r="H1092" s="738"/>
      <c r="I1092" s="739"/>
      <c r="J1092" s="733"/>
      <c r="K1092" s="733"/>
      <c r="L1092" s="733"/>
      <c r="M1092" s="734"/>
      <c r="N1092" s="734"/>
      <c r="O1092" s="734"/>
      <c r="P1092" s="734"/>
      <c r="Q1092" s="734"/>
      <c r="R1092" s="734"/>
      <c r="S1092" s="734"/>
      <c r="T1092" s="734"/>
      <c r="U1092" s="734"/>
      <c r="V1092" s="734"/>
      <c r="W1092" s="734"/>
      <c r="X1092" s="734"/>
      <c r="Y1092" s="734"/>
      <c r="Z1092" s="734"/>
      <c r="AA1092" s="734"/>
      <c r="AB1092" s="740"/>
      <c r="AC1092" s="741"/>
    </row>
    <row r="1093">
      <c r="A1093" s="733"/>
      <c r="B1093" s="734"/>
      <c r="C1093" s="735"/>
      <c r="D1093" s="735"/>
      <c r="E1093" s="735"/>
      <c r="F1093" s="736"/>
      <c r="G1093" s="737"/>
      <c r="H1093" s="738"/>
      <c r="I1093" s="739"/>
      <c r="J1093" s="733"/>
      <c r="K1093" s="733"/>
      <c r="L1093" s="733"/>
      <c r="M1093" s="734"/>
      <c r="N1093" s="734"/>
      <c r="O1093" s="734"/>
      <c r="P1093" s="734"/>
      <c r="Q1093" s="734"/>
      <c r="R1093" s="734"/>
      <c r="S1093" s="734"/>
      <c r="T1093" s="734"/>
      <c r="U1093" s="734"/>
      <c r="V1093" s="734"/>
      <c r="W1093" s="734"/>
      <c r="X1093" s="734"/>
      <c r="Y1093" s="734"/>
      <c r="Z1093" s="734"/>
      <c r="AA1093" s="734"/>
      <c r="AB1093" s="740"/>
      <c r="AC1093" s="741"/>
    </row>
    <row r="1094">
      <c r="A1094" s="733"/>
      <c r="B1094" s="734"/>
      <c r="C1094" s="735"/>
      <c r="D1094" s="735"/>
      <c r="E1094" s="735"/>
      <c r="F1094" s="736"/>
      <c r="G1094" s="737"/>
      <c r="H1094" s="738"/>
      <c r="I1094" s="739"/>
      <c r="J1094" s="733"/>
      <c r="K1094" s="733"/>
      <c r="L1094" s="733"/>
      <c r="M1094" s="734"/>
      <c r="N1094" s="734"/>
      <c r="O1094" s="734"/>
      <c r="P1094" s="734"/>
      <c r="Q1094" s="734"/>
      <c r="R1094" s="734"/>
      <c r="S1094" s="734"/>
      <c r="T1094" s="734"/>
      <c r="U1094" s="734"/>
      <c r="V1094" s="734"/>
      <c r="W1094" s="734"/>
      <c r="X1094" s="734"/>
      <c r="Y1094" s="734"/>
      <c r="Z1094" s="734"/>
      <c r="AA1094" s="734"/>
      <c r="AB1094" s="740"/>
      <c r="AC1094" s="741"/>
    </row>
    <row r="1095">
      <c r="A1095" s="733"/>
      <c r="B1095" s="734"/>
      <c r="C1095" s="735"/>
      <c r="D1095" s="735"/>
      <c r="E1095" s="735"/>
      <c r="F1095" s="736"/>
      <c r="G1095" s="737"/>
      <c r="H1095" s="738"/>
      <c r="I1095" s="739"/>
      <c r="J1095" s="733"/>
      <c r="K1095" s="733"/>
      <c r="L1095" s="733"/>
      <c r="M1095" s="734"/>
      <c r="N1095" s="734"/>
      <c r="O1095" s="734"/>
      <c r="P1095" s="734"/>
      <c r="Q1095" s="734"/>
      <c r="R1095" s="734"/>
      <c r="S1095" s="734"/>
      <c r="T1095" s="734"/>
      <c r="U1095" s="734"/>
      <c r="V1095" s="734"/>
      <c r="W1095" s="734"/>
      <c r="X1095" s="734"/>
      <c r="Y1095" s="734"/>
      <c r="Z1095" s="734"/>
      <c r="AA1095" s="734"/>
      <c r="AB1095" s="740"/>
      <c r="AC1095" s="741"/>
    </row>
    <row r="1096">
      <c r="A1096" s="733"/>
      <c r="B1096" s="734"/>
      <c r="C1096" s="735"/>
      <c r="D1096" s="735"/>
      <c r="E1096" s="735"/>
      <c r="F1096" s="736"/>
      <c r="G1096" s="737"/>
      <c r="H1096" s="738"/>
      <c r="I1096" s="739"/>
      <c r="J1096" s="733"/>
      <c r="K1096" s="733"/>
      <c r="L1096" s="733"/>
      <c r="M1096" s="734"/>
      <c r="N1096" s="734"/>
      <c r="O1096" s="734"/>
      <c r="P1096" s="734"/>
      <c r="Q1096" s="734"/>
      <c r="R1096" s="734"/>
      <c r="S1096" s="734"/>
      <c r="T1096" s="734"/>
      <c r="U1096" s="734"/>
      <c r="V1096" s="734"/>
      <c r="W1096" s="734"/>
      <c r="X1096" s="734"/>
      <c r="Y1096" s="734"/>
      <c r="Z1096" s="734"/>
      <c r="AA1096" s="734"/>
      <c r="AB1096" s="740"/>
      <c r="AC1096" s="741"/>
    </row>
    <row r="1097">
      <c r="A1097" s="733"/>
      <c r="B1097" s="734"/>
      <c r="C1097" s="735"/>
      <c r="D1097" s="735"/>
      <c r="E1097" s="735"/>
      <c r="F1097" s="736"/>
      <c r="G1097" s="737"/>
      <c r="H1097" s="738"/>
      <c r="I1097" s="739"/>
      <c r="J1097" s="733"/>
      <c r="K1097" s="733"/>
      <c r="L1097" s="733"/>
      <c r="M1097" s="734"/>
      <c r="N1097" s="734"/>
      <c r="O1097" s="734"/>
      <c r="P1097" s="734"/>
      <c r="Q1097" s="734"/>
      <c r="R1097" s="734"/>
      <c r="S1097" s="734"/>
      <c r="T1097" s="734"/>
      <c r="U1097" s="734"/>
      <c r="V1097" s="734"/>
      <c r="W1097" s="734"/>
      <c r="X1097" s="734"/>
      <c r="Y1097" s="734"/>
      <c r="Z1097" s="734"/>
      <c r="AA1097" s="734"/>
      <c r="AB1097" s="740"/>
      <c r="AC1097" s="741"/>
    </row>
    <row r="1098">
      <c r="A1098" s="733"/>
      <c r="B1098" s="734"/>
      <c r="C1098" s="735"/>
      <c r="D1098" s="735"/>
      <c r="E1098" s="735"/>
      <c r="F1098" s="736"/>
      <c r="G1098" s="737"/>
      <c r="H1098" s="738"/>
      <c r="I1098" s="739"/>
      <c r="J1098" s="733"/>
      <c r="K1098" s="733"/>
      <c r="L1098" s="733"/>
      <c r="M1098" s="734"/>
      <c r="N1098" s="734"/>
      <c r="O1098" s="734"/>
      <c r="P1098" s="734"/>
      <c r="Q1098" s="734"/>
      <c r="R1098" s="734"/>
      <c r="S1098" s="734"/>
      <c r="T1098" s="734"/>
      <c r="U1098" s="734"/>
      <c r="V1098" s="734"/>
      <c r="W1098" s="734"/>
      <c r="X1098" s="734"/>
      <c r="Y1098" s="734"/>
      <c r="Z1098" s="734"/>
      <c r="AA1098" s="734"/>
      <c r="AB1098" s="740"/>
      <c r="AC1098" s="741"/>
    </row>
    <row r="1099">
      <c r="A1099" s="733"/>
      <c r="B1099" s="734"/>
      <c r="C1099" s="735"/>
      <c r="D1099" s="735"/>
      <c r="E1099" s="735"/>
      <c r="F1099" s="736"/>
      <c r="G1099" s="737"/>
      <c r="H1099" s="738"/>
      <c r="I1099" s="739"/>
      <c r="J1099" s="733"/>
      <c r="K1099" s="733"/>
      <c r="L1099" s="733"/>
      <c r="M1099" s="734"/>
      <c r="N1099" s="734"/>
      <c r="O1099" s="734"/>
      <c r="P1099" s="734"/>
      <c r="Q1099" s="734"/>
      <c r="R1099" s="734"/>
      <c r="S1099" s="734"/>
      <c r="T1099" s="734"/>
      <c r="U1099" s="734"/>
      <c r="V1099" s="734"/>
      <c r="W1099" s="734"/>
      <c r="X1099" s="734"/>
      <c r="Y1099" s="734"/>
      <c r="Z1099" s="734"/>
      <c r="AA1099" s="734"/>
      <c r="AB1099" s="740"/>
      <c r="AC1099" s="741"/>
    </row>
    <row r="1100">
      <c r="A1100" s="733"/>
      <c r="B1100" s="734"/>
      <c r="C1100" s="735"/>
      <c r="D1100" s="735"/>
      <c r="E1100" s="735"/>
      <c r="F1100" s="736"/>
      <c r="G1100" s="737"/>
      <c r="H1100" s="738"/>
      <c r="I1100" s="739"/>
      <c r="J1100" s="733"/>
      <c r="K1100" s="733"/>
      <c r="L1100" s="733"/>
      <c r="M1100" s="734"/>
      <c r="N1100" s="734"/>
      <c r="O1100" s="734"/>
      <c r="P1100" s="734"/>
      <c r="Q1100" s="734"/>
      <c r="R1100" s="734"/>
      <c r="S1100" s="734"/>
      <c r="T1100" s="734"/>
      <c r="U1100" s="734"/>
      <c r="V1100" s="734"/>
      <c r="W1100" s="734"/>
      <c r="X1100" s="734"/>
      <c r="Y1100" s="734"/>
      <c r="Z1100" s="734"/>
      <c r="AA1100" s="734"/>
      <c r="AB1100" s="740"/>
      <c r="AC1100" s="741"/>
    </row>
    <row r="1101">
      <c r="A1101" s="733"/>
      <c r="B1101" s="734"/>
      <c r="C1101" s="735"/>
      <c r="D1101" s="735"/>
      <c r="E1101" s="735"/>
      <c r="F1101" s="736"/>
      <c r="G1101" s="737"/>
      <c r="H1101" s="738"/>
      <c r="I1101" s="739"/>
      <c r="J1101" s="733"/>
      <c r="K1101" s="733"/>
      <c r="L1101" s="733"/>
      <c r="M1101" s="734"/>
      <c r="N1101" s="734"/>
      <c r="O1101" s="734"/>
      <c r="P1101" s="734"/>
      <c r="Q1101" s="734"/>
      <c r="R1101" s="734"/>
      <c r="S1101" s="734"/>
      <c r="T1101" s="734"/>
      <c r="U1101" s="734"/>
      <c r="V1101" s="734"/>
      <c r="W1101" s="734"/>
      <c r="X1101" s="734"/>
      <c r="Y1101" s="734"/>
      <c r="Z1101" s="734"/>
      <c r="AA1101" s="734"/>
      <c r="AB1101" s="740"/>
      <c r="AC1101" s="741"/>
    </row>
    <row r="1102">
      <c r="A1102" s="733"/>
      <c r="B1102" s="734"/>
      <c r="C1102" s="735"/>
      <c r="D1102" s="735"/>
      <c r="E1102" s="735"/>
      <c r="F1102" s="736"/>
      <c r="G1102" s="737"/>
      <c r="H1102" s="738"/>
      <c r="I1102" s="739"/>
      <c r="J1102" s="733"/>
      <c r="K1102" s="733"/>
      <c r="L1102" s="733"/>
      <c r="M1102" s="734"/>
      <c r="N1102" s="734"/>
      <c r="O1102" s="734"/>
      <c r="P1102" s="734"/>
      <c r="Q1102" s="734"/>
      <c r="R1102" s="734"/>
      <c r="S1102" s="734"/>
      <c r="T1102" s="734"/>
      <c r="U1102" s="734"/>
      <c r="V1102" s="734"/>
      <c r="W1102" s="734"/>
      <c r="X1102" s="734"/>
      <c r="Y1102" s="734"/>
      <c r="Z1102" s="734"/>
      <c r="AA1102" s="734"/>
      <c r="AB1102" s="740"/>
      <c r="AC1102" s="741"/>
    </row>
    <row r="1103">
      <c r="A1103" s="733"/>
      <c r="B1103" s="734"/>
      <c r="C1103" s="735"/>
      <c r="D1103" s="735"/>
      <c r="E1103" s="735"/>
      <c r="F1103" s="736"/>
      <c r="G1103" s="737"/>
      <c r="H1103" s="738"/>
      <c r="I1103" s="739"/>
      <c r="J1103" s="733"/>
      <c r="K1103" s="733"/>
      <c r="L1103" s="733"/>
      <c r="M1103" s="734"/>
      <c r="N1103" s="734"/>
      <c r="O1103" s="734"/>
      <c r="P1103" s="734"/>
      <c r="Q1103" s="734"/>
      <c r="R1103" s="734"/>
      <c r="S1103" s="734"/>
      <c r="T1103" s="734"/>
      <c r="U1103" s="734"/>
      <c r="V1103" s="734"/>
      <c r="W1103" s="734"/>
      <c r="X1103" s="734"/>
      <c r="Y1103" s="734"/>
      <c r="Z1103" s="734"/>
      <c r="AA1103" s="734"/>
      <c r="AB1103" s="740"/>
      <c r="AC1103" s="741"/>
    </row>
    <row r="1104">
      <c r="A1104" s="733"/>
      <c r="B1104" s="734"/>
      <c r="C1104" s="735"/>
      <c r="D1104" s="735"/>
      <c r="E1104" s="735"/>
      <c r="F1104" s="736"/>
      <c r="G1104" s="737"/>
      <c r="H1104" s="738"/>
      <c r="I1104" s="739"/>
      <c r="J1104" s="733"/>
      <c r="K1104" s="733"/>
      <c r="L1104" s="733"/>
      <c r="M1104" s="734"/>
      <c r="N1104" s="734"/>
      <c r="O1104" s="734"/>
      <c r="P1104" s="734"/>
      <c r="Q1104" s="734"/>
      <c r="R1104" s="734"/>
      <c r="S1104" s="734"/>
      <c r="T1104" s="734"/>
      <c r="U1104" s="734"/>
      <c r="V1104" s="734"/>
      <c r="W1104" s="734"/>
      <c r="X1104" s="734"/>
      <c r="Y1104" s="734"/>
      <c r="Z1104" s="734"/>
      <c r="AA1104" s="734"/>
      <c r="AB1104" s="740"/>
      <c r="AC1104" s="741"/>
    </row>
    <row r="1105">
      <c r="A1105" s="733"/>
      <c r="B1105" s="734"/>
      <c r="C1105" s="735"/>
      <c r="D1105" s="735"/>
      <c r="E1105" s="735"/>
      <c r="F1105" s="736"/>
      <c r="G1105" s="737"/>
      <c r="H1105" s="738"/>
      <c r="I1105" s="739"/>
      <c r="J1105" s="733"/>
      <c r="K1105" s="733"/>
      <c r="L1105" s="733"/>
      <c r="M1105" s="734"/>
      <c r="N1105" s="734"/>
      <c r="O1105" s="734"/>
      <c r="P1105" s="734"/>
      <c r="Q1105" s="734"/>
      <c r="R1105" s="734"/>
      <c r="S1105" s="734"/>
      <c r="T1105" s="734"/>
      <c r="U1105" s="734"/>
      <c r="V1105" s="734"/>
      <c r="W1105" s="734"/>
      <c r="X1105" s="734"/>
      <c r="Y1105" s="734"/>
      <c r="Z1105" s="734"/>
      <c r="AA1105" s="734"/>
      <c r="AB1105" s="740"/>
      <c r="AC1105" s="741"/>
    </row>
    <row r="1106">
      <c r="A1106" s="733"/>
      <c r="B1106" s="734"/>
      <c r="C1106" s="735"/>
      <c r="D1106" s="735"/>
      <c r="E1106" s="735"/>
      <c r="F1106" s="736"/>
      <c r="G1106" s="737"/>
      <c r="H1106" s="738"/>
      <c r="I1106" s="739"/>
      <c r="J1106" s="733"/>
      <c r="K1106" s="733"/>
      <c r="L1106" s="733"/>
      <c r="M1106" s="734"/>
      <c r="N1106" s="734"/>
      <c r="O1106" s="734"/>
      <c r="P1106" s="734"/>
      <c r="Q1106" s="734"/>
      <c r="R1106" s="734"/>
      <c r="S1106" s="734"/>
      <c r="T1106" s="734"/>
      <c r="U1106" s="734"/>
      <c r="V1106" s="734"/>
      <c r="W1106" s="734"/>
      <c r="X1106" s="734"/>
      <c r="Y1106" s="734"/>
      <c r="Z1106" s="734"/>
      <c r="AA1106" s="734"/>
      <c r="AB1106" s="740"/>
      <c r="AC1106" s="741"/>
    </row>
    <row r="1107">
      <c r="A1107" s="733"/>
      <c r="B1107" s="734"/>
      <c r="C1107" s="735"/>
      <c r="D1107" s="735"/>
      <c r="E1107" s="735"/>
      <c r="F1107" s="736"/>
      <c r="G1107" s="737"/>
      <c r="H1107" s="738"/>
      <c r="I1107" s="739"/>
      <c r="J1107" s="733"/>
      <c r="K1107" s="733"/>
      <c r="L1107" s="733"/>
      <c r="M1107" s="734"/>
      <c r="N1107" s="734"/>
      <c r="O1107" s="734"/>
      <c r="P1107" s="734"/>
      <c r="Q1107" s="734"/>
      <c r="R1107" s="734"/>
      <c r="S1107" s="734"/>
      <c r="T1107" s="734"/>
      <c r="U1107" s="734"/>
      <c r="V1107" s="734"/>
      <c r="W1107" s="734"/>
      <c r="X1107" s="734"/>
      <c r="Y1107" s="734"/>
      <c r="Z1107" s="734"/>
      <c r="AA1107" s="734"/>
      <c r="AB1107" s="740"/>
      <c r="AC1107" s="741"/>
    </row>
    <row r="1108">
      <c r="A1108" s="733"/>
      <c r="B1108" s="734"/>
      <c r="C1108" s="735"/>
      <c r="D1108" s="735"/>
      <c r="E1108" s="735"/>
      <c r="F1108" s="736"/>
      <c r="G1108" s="737"/>
      <c r="H1108" s="738"/>
      <c r="I1108" s="739"/>
      <c r="J1108" s="733"/>
      <c r="K1108" s="733"/>
      <c r="L1108" s="733"/>
      <c r="M1108" s="734"/>
      <c r="N1108" s="734"/>
      <c r="O1108" s="734"/>
      <c r="P1108" s="734"/>
      <c r="Q1108" s="734"/>
      <c r="R1108" s="734"/>
      <c r="S1108" s="734"/>
      <c r="T1108" s="734"/>
      <c r="U1108" s="734"/>
      <c r="V1108" s="734"/>
      <c r="W1108" s="734"/>
      <c r="X1108" s="734"/>
      <c r="Y1108" s="734"/>
      <c r="Z1108" s="734"/>
      <c r="AA1108" s="734"/>
      <c r="AB1108" s="740"/>
      <c r="AC1108" s="741"/>
    </row>
    <row r="1109">
      <c r="A1109" s="733"/>
      <c r="B1109" s="734"/>
      <c r="C1109" s="735"/>
      <c r="D1109" s="735"/>
      <c r="E1109" s="735"/>
      <c r="F1109" s="736"/>
      <c r="G1109" s="737"/>
      <c r="H1109" s="738"/>
      <c r="I1109" s="739"/>
      <c r="J1109" s="733"/>
      <c r="K1109" s="733"/>
      <c r="L1109" s="733"/>
      <c r="M1109" s="734"/>
      <c r="N1109" s="734"/>
      <c r="O1109" s="734"/>
      <c r="P1109" s="734"/>
      <c r="Q1109" s="734"/>
      <c r="R1109" s="734"/>
      <c r="S1109" s="734"/>
      <c r="T1109" s="734"/>
      <c r="U1109" s="734"/>
      <c r="V1109" s="734"/>
      <c r="W1109" s="734"/>
      <c r="X1109" s="734"/>
      <c r="Y1109" s="734"/>
      <c r="Z1109" s="734"/>
      <c r="AA1109" s="734"/>
      <c r="AB1109" s="740"/>
      <c r="AC1109" s="741"/>
    </row>
    <row r="1110">
      <c r="A1110" s="733"/>
      <c r="B1110" s="734"/>
      <c r="C1110" s="735"/>
      <c r="D1110" s="735"/>
      <c r="E1110" s="735"/>
      <c r="F1110" s="736"/>
      <c r="G1110" s="737"/>
      <c r="H1110" s="738"/>
      <c r="I1110" s="739"/>
      <c r="J1110" s="733"/>
      <c r="K1110" s="733"/>
      <c r="L1110" s="733"/>
      <c r="M1110" s="734"/>
      <c r="N1110" s="734"/>
      <c r="O1110" s="734"/>
      <c r="P1110" s="734"/>
      <c r="Q1110" s="734"/>
      <c r="R1110" s="734"/>
      <c r="S1110" s="734"/>
      <c r="T1110" s="734"/>
      <c r="U1110" s="734"/>
      <c r="V1110" s="734"/>
      <c r="W1110" s="734"/>
      <c r="X1110" s="734"/>
      <c r="Y1110" s="734"/>
      <c r="Z1110" s="734"/>
      <c r="AA1110" s="734"/>
      <c r="AB1110" s="740"/>
      <c r="AC1110" s="741"/>
    </row>
    <row r="1111">
      <c r="A1111" s="733"/>
      <c r="B1111" s="734"/>
      <c r="C1111" s="735"/>
      <c r="D1111" s="735"/>
      <c r="E1111" s="735"/>
      <c r="F1111" s="736"/>
      <c r="G1111" s="737"/>
      <c r="H1111" s="738"/>
      <c r="I1111" s="739"/>
      <c r="J1111" s="733"/>
      <c r="K1111" s="733"/>
      <c r="L1111" s="733"/>
      <c r="M1111" s="734"/>
      <c r="N1111" s="734"/>
      <c r="O1111" s="734"/>
      <c r="P1111" s="734"/>
      <c r="Q1111" s="734"/>
      <c r="R1111" s="734"/>
      <c r="S1111" s="734"/>
      <c r="T1111" s="734"/>
      <c r="U1111" s="734"/>
      <c r="V1111" s="734"/>
      <c r="W1111" s="734"/>
      <c r="X1111" s="734"/>
      <c r="Y1111" s="734"/>
      <c r="Z1111" s="734"/>
      <c r="AA1111" s="734"/>
      <c r="AB1111" s="740"/>
      <c r="AC1111" s="741"/>
    </row>
    <row r="1112">
      <c r="A1112" s="733"/>
      <c r="B1112" s="734"/>
      <c r="C1112" s="735"/>
      <c r="D1112" s="735"/>
      <c r="E1112" s="735"/>
      <c r="F1112" s="736"/>
      <c r="G1112" s="737"/>
      <c r="H1112" s="738"/>
      <c r="I1112" s="739"/>
      <c r="J1112" s="733"/>
      <c r="K1112" s="733"/>
      <c r="L1112" s="733"/>
      <c r="M1112" s="734"/>
      <c r="N1112" s="734"/>
      <c r="O1112" s="734"/>
      <c r="P1112" s="734"/>
      <c r="Q1112" s="734"/>
      <c r="R1112" s="734"/>
      <c r="S1112" s="734"/>
      <c r="T1112" s="734"/>
      <c r="U1112" s="734"/>
      <c r="V1112" s="734"/>
      <c r="W1112" s="734"/>
      <c r="X1112" s="734"/>
      <c r="Y1112" s="734"/>
      <c r="Z1112" s="734"/>
      <c r="AA1112" s="734"/>
      <c r="AB1112" s="740"/>
      <c r="AC1112" s="741"/>
    </row>
    <row r="1113">
      <c r="A1113" s="733"/>
      <c r="B1113" s="734"/>
      <c r="C1113" s="735"/>
      <c r="D1113" s="735"/>
      <c r="E1113" s="735"/>
      <c r="F1113" s="736"/>
      <c r="G1113" s="737"/>
      <c r="H1113" s="738"/>
      <c r="I1113" s="739"/>
      <c r="J1113" s="733"/>
      <c r="K1113" s="733"/>
      <c r="L1113" s="733"/>
      <c r="M1113" s="734"/>
      <c r="N1113" s="734"/>
      <c r="O1113" s="734"/>
      <c r="P1113" s="734"/>
      <c r="Q1113" s="734"/>
      <c r="R1113" s="734"/>
      <c r="S1113" s="734"/>
      <c r="T1113" s="734"/>
      <c r="U1113" s="734"/>
      <c r="V1113" s="734"/>
      <c r="W1113" s="734"/>
      <c r="X1113" s="734"/>
      <c r="Y1113" s="734"/>
      <c r="Z1113" s="734"/>
      <c r="AA1113" s="734"/>
      <c r="AB1113" s="740"/>
      <c r="AC1113" s="741"/>
    </row>
    <row r="1114">
      <c r="A1114" s="733"/>
      <c r="B1114" s="734"/>
      <c r="C1114" s="735"/>
      <c r="D1114" s="735"/>
      <c r="E1114" s="735"/>
      <c r="F1114" s="736"/>
      <c r="G1114" s="737"/>
      <c r="H1114" s="738"/>
      <c r="I1114" s="739"/>
      <c r="J1114" s="733"/>
      <c r="K1114" s="733"/>
      <c r="L1114" s="733"/>
      <c r="M1114" s="734"/>
      <c r="N1114" s="734"/>
      <c r="O1114" s="734"/>
      <c r="P1114" s="734"/>
      <c r="Q1114" s="734"/>
      <c r="R1114" s="734"/>
      <c r="S1114" s="734"/>
      <c r="T1114" s="734"/>
      <c r="U1114" s="734"/>
      <c r="V1114" s="734"/>
      <c r="W1114" s="734"/>
      <c r="X1114" s="734"/>
      <c r="Y1114" s="734"/>
      <c r="Z1114" s="734"/>
      <c r="AA1114" s="734"/>
      <c r="AB1114" s="740"/>
      <c r="AC1114" s="741"/>
    </row>
    <row r="1115">
      <c r="A1115" s="733"/>
      <c r="B1115" s="734"/>
      <c r="C1115" s="735"/>
      <c r="D1115" s="735"/>
      <c r="E1115" s="735"/>
      <c r="F1115" s="736"/>
      <c r="G1115" s="737"/>
      <c r="H1115" s="738"/>
      <c r="I1115" s="739"/>
      <c r="J1115" s="733"/>
      <c r="K1115" s="733"/>
      <c r="L1115" s="733"/>
      <c r="M1115" s="734"/>
      <c r="N1115" s="734"/>
      <c r="O1115" s="734"/>
      <c r="P1115" s="734"/>
      <c r="Q1115" s="734"/>
      <c r="R1115" s="734"/>
      <c r="S1115" s="734"/>
      <c r="T1115" s="734"/>
      <c r="U1115" s="734"/>
      <c r="V1115" s="734"/>
      <c r="W1115" s="734"/>
      <c r="X1115" s="734"/>
      <c r="Y1115" s="734"/>
      <c r="Z1115" s="734"/>
      <c r="AA1115" s="734"/>
      <c r="AB1115" s="740"/>
      <c r="AC1115" s="741"/>
    </row>
    <row r="1116">
      <c r="A1116" s="733"/>
      <c r="B1116" s="734"/>
      <c r="C1116" s="735"/>
      <c r="D1116" s="735"/>
      <c r="E1116" s="735"/>
      <c r="F1116" s="736"/>
      <c r="G1116" s="737"/>
      <c r="H1116" s="738"/>
      <c r="I1116" s="739"/>
      <c r="J1116" s="733"/>
      <c r="K1116" s="733"/>
      <c r="L1116" s="733"/>
      <c r="M1116" s="734"/>
      <c r="N1116" s="734"/>
      <c r="O1116" s="734"/>
      <c r="P1116" s="734"/>
      <c r="Q1116" s="734"/>
      <c r="R1116" s="734"/>
      <c r="S1116" s="734"/>
      <c r="T1116" s="734"/>
      <c r="U1116" s="734"/>
      <c r="V1116" s="734"/>
      <c r="W1116" s="734"/>
      <c r="X1116" s="734"/>
      <c r="Y1116" s="734"/>
      <c r="Z1116" s="734"/>
      <c r="AA1116" s="734"/>
      <c r="AB1116" s="740"/>
      <c r="AC1116" s="741"/>
    </row>
    <row r="1117">
      <c r="A1117" s="733"/>
      <c r="B1117" s="734"/>
      <c r="C1117" s="735"/>
      <c r="D1117" s="735"/>
      <c r="E1117" s="735"/>
      <c r="F1117" s="736"/>
      <c r="G1117" s="737"/>
      <c r="H1117" s="738"/>
      <c r="I1117" s="739"/>
      <c r="J1117" s="733"/>
      <c r="K1117" s="733"/>
      <c r="L1117" s="733"/>
      <c r="M1117" s="734"/>
      <c r="N1117" s="734"/>
      <c r="O1117" s="734"/>
      <c r="P1117" s="734"/>
      <c r="Q1117" s="734"/>
      <c r="R1117" s="734"/>
      <c r="S1117" s="734"/>
      <c r="T1117" s="734"/>
      <c r="U1117" s="734"/>
      <c r="V1117" s="734"/>
      <c r="W1117" s="734"/>
      <c r="X1117" s="734"/>
      <c r="Y1117" s="734"/>
      <c r="Z1117" s="734"/>
      <c r="AA1117" s="734"/>
      <c r="AB1117" s="740"/>
      <c r="AC1117" s="741"/>
    </row>
    <row r="1118">
      <c r="A1118" s="733"/>
      <c r="B1118" s="734"/>
      <c r="C1118" s="735"/>
      <c r="D1118" s="735"/>
      <c r="E1118" s="735"/>
      <c r="F1118" s="736"/>
      <c r="G1118" s="737"/>
      <c r="H1118" s="738"/>
      <c r="I1118" s="739"/>
      <c r="J1118" s="733"/>
      <c r="K1118" s="733"/>
      <c r="L1118" s="733"/>
      <c r="M1118" s="734"/>
      <c r="N1118" s="734"/>
      <c r="O1118" s="734"/>
      <c r="P1118" s="734"/>
      <c r="Q1118" s="734"/>
      <c r="R1118" s="734"/>
      <c r="S1118" s="734"/>
      <c r="T1118" s="734"/>
      <c r="U1118" s="734"/>
      <c r="V1118" s="734"/>
      <c r="W1118" s="734"/>
      <c r="X1118" s="734"/>
      <c r="Y1118" s="734"/>
      <c r="Z1118" s="734"/>
      <c r="AA1118" s="734"/>
      <c r="AB1118" s="740"/>
      <c r="AC1118" s="741"/>
    </row>
    <row r="1119">
      <c r="A1119" s="733"/>
      <c r="B1119" s="734"/>
      <c r="C1119" s="735"/>
      <c r="D1119" s="735"/>
      <c r="E1119" s="735"/>
      <c r="F1119" s="736"/>
      <c r="G1119" s="737"/>
      <c r="H1119" s="738"/>
      <c r="I1119" s="739"/>
      <c r="J1119" s="733"/>
      <c r="K1119" s="733"/>
      <c r="L1119" s="733"/>
      <c r="M1119" s="734"/>
      <c r="N1119" s="734"/>
      <c r="O1119" s="734"/>
      <c r="P1119" s="734"/>
      <c r="Q1119" s="734"/>
      <c r="R1119" s="734"/>
      <c r="S1119" s="734"/>
      <c r="T1119" s="734"/>
      <c r="U1119" s="734"/>
      <c r="V1119" s="734"/>
      <c r="W1119" s="734"/>
      <c r="X1119" s="734"/>
      <c r="Y1119" s="734"/>
      <c r="Z1119" s="734"/>
      <c r="AA1119" s="734"/>
      <c r="AB1119" s="740"/>
      <c r="AC1119" s="741"/>
    </row>
    <row r="1120">
      <c r="A1120" s="733"/>
      <c r="B1120" s="734"/>
      <c r="C1120" s="735"/>
      <c r="D1120" s="735"/>
      <c r="E1120" s="735"/>
      <c r="F1120" s="736"/>
      <c r="G1120" s="737"/>
      <c r="H1120" s="738"/>
      <c r="I1120" s="739"/>
      <c r="J1120" s="733"/>
      <c r="K1120" s="733"/>
      <c r="L1120" s="733"/>
      <c r="M1120" s="734"/>
      <c r="N1120" s="734"/>
      <c r="O1120" s="734"/>
      <c r="P1120" s="734"/>
      <c r="Q1120" s="734"/>
      <c r="R1120" s="734"/>
      <c r="S1120" s="734"/>
      <c r="T1120" s="734"/>
      <c r="U1120" s="734"/>
      <c r="V1120" s="734"/>
      <c r="W1120" s="734"/>
      <c r="X1120" s="734"/>
      <c r="Y1120" s="734"/>
      <c r="Z1120" s="734"/>
      <c r="AA1120" s="734"/>
      <c r="AB1120" s="740"/>
      <c r="AC1120" s="741"/>
    </row>
    <row r="1121">
      <c r="A1121" s="733"/>
      <c r="B1121" s="734"/>
      <c r="C1121" s="735"/>
      <c r="D1121" s="735"/>
      <c r="E1121" s="735"/>
      <c r="F1121" s="736"/>
      <c r="G1121" s="737"/>
      <c r="H1121" s="738"/>
      <c r="I1121" s="739"/>
      <c r="J1121" s="733"/>
      <c r="K1121" s="733"/>
      <c r="L1121" s="733"/>
      <c r="M1121" s="734"/>
      <c r="N1121" s="734"/>
      <c r="O1121" s="734"/>
      <c r="P1121" s="734"/>
      <c r="Q1121" s="734"/>
      <c r="R1121" s="734"/>
      <c r="S1121" s="734"/>
      <c r="T1121" s="734"/>
      <c r="U1121" s="734"/>
      <c r="V1121" s="734"/>
      <c r="W1121" s="734"/>
      <c r="X1121" s="734"/>
      <c r="Y1121" s="734"/>
      <c r="Z1121" s="734"/>
      <c r="AA1121" s="734"/>
      <c r="AB1121" s="740"/>
      <c r="AC1121" s="741"/>
    </row>
    <row r="1122">
      <c r="A1122" s="733"/>
      <c r="B1122" s="734"/>
      <c r="C1122" s="735"/>
      <c r="D1122" s="735"/>
      <c r="E1122" s="735"/>
      <c r="F1122" s="736"/>
      <c r="G1122" s="737"/>
      <c r="H1122" s="738"/>
      <c r="I1122" s="739"/>
      <c r="J1122" s="733"/>
      <c r="K1122" s="733"/>
      <c r="L1122" s="733"/>
      <c r="M1122" s="734"/>
      <c r="N1122" s="734"/>
      <c r="O1122" s="734"/>
      <c r="P1122" s="734"/>
      <c r="Q1122" s="734"/>
      <c r="R1122" s="734"/>
      <c r="S1122" s="734"/>
      <c r="T1122" s="734"/>
      <c r="U1122" s="734"/>
      <c r="V1122" s="734"/>
      <c r="W1122" s="734"/>
      <c r="X1122" s="734"/>
      <c r="Y1122" s="734"/>
      <c r="Z1122" s="734"/>
      <c r="AA1122" s="734"/>
      <c r="AB1122" s="740"/>
      <c r="AC1122" s="741"/>
    </row>
    <row r="1123">
      <c r="A1123" s="733"/>
      <c r="B1123" s="734"/>
      <c r="C1123" s="735"/>
      <c r="D1123" s="735"/>
      <c r="E1123" s="735"/>
      <c r="F1123" s="736"/>
      <c r="G1123" s="737"/>
      <c r="H1123" s="738"/>
      <c r="I1123" s="739"/>
      <c r="J1123" s="733"/>
      <c r="K1123" s="733"/>
      <c r="L1123" s="733"/>
      <c r="M1123" s="734"/>
      <c r="N1123" s="734"/>
      <c r="O1123" s="734"/>
      <c r="P1123" s="734"/>
      <c r="Q1123" s="734"/>
      <c r="R1123" s="734"/>
      <c r="S1123" s="734"/>
      <c r="T1123" s="734"/>
      <c r="U1123" s="734"/>
      <c r="V1123" s="734"/>
      <c r="W1123" s="734"/>
      <c r="X1123" s="734"/>
      <c r="Y1123" s="734"/>
      <c r="Z1123" s="734"/>
      <c r="AA1123" s="734"/>
      <c r="AB1123" s="740"/>
      <c r="AC1123" s="741"/>
    </row>
    <row r="1124">
      <c r="A1124" s="733"/>
      <c r="B1124" s="734"/>
      <c r="C1124" s="735"/>
      <c r="D1124" s="735"/>
      <c r="E1124" s="735"/>
      <c r="F1124" s="736"/>
      <c r="G1124" s="737"/>
      <c r="H1124" s="738"/>
      <c r="I1124" s="739"/>
      <c r="J1124" s="733"/>
      <c r="K1124" s="733"/>
      <c r="L1124" s="733"/>
      <c r="M1124" s="734"/>
      <c r="N1124" s="734"/>
      <c r="O1124" s="734"/>
      <c r="P1124" s="734"/>
      <c r="Q1124" s="734"/>
      <c r="R1124" s="734"/>
      <c r="S1124" s="734"/>
      <c r="T1124" s="734"/>
      <c r="U1124" s="734"/>
      <c r="V1124" s="734"/>
      <c r="W1124" s="734"/>
      <c r="X1124" s="734"/>
      <c r="Y1124" s="734"/>
      <c r="Z1124" s="734"/>
      <c r="AA1124" s="734"/>
      <c r="AB1124" s="740"/>
      <c r="AC1124" s="741"/>
    </row>
    <row r="1125">
      <c r="A1125" s="733"/>
      <c r="B1125" s="734"/>
      <c r="C1125" s="735"/>
      <c r="D1125" s="735"/>
      <c r="E1125" s="735"/>
      <c r="F1125" s="736"/>
      <c r="G1125" s="737"/>
      <c r="H1125" s="738"/>
      <c r="I1125" s="739"/>
      <c r="J1125" s="733"/>
      <c r="K1125" s="733"/>
      <c r="L1125" s="733"/>
      <c r="M1125" s="734"/>
      <c r="N1125" s="734"/>
      <c r="O1125" s="734"/>
      <c r="P1125" s="734"/>
      <c r="Q1125" s="734"/>
      <c r="R1125" s="734"/>
      <c r="S1125" s="734"/>
      <c r="T1125" s="734"/>
      <c r="U1125" s="734"/>
      <c r="V1125" s="734"/>
      <c r="W1125" s="734"/>
      <c r="X1125" s="734"/>
      <c r="Y1125" s="734"/>
      <c r="Z1125" s="734"/>
      <c r="AA1125" s="734"/>
      <c r="AB1125" s="740"/>
      <c r="AC1125" s="741"/>
    </row>
    <row r="1126">
      <c r="A1126" s="733"/>
      <c r="B1126" s="734"/>
      <c r="C1126" s="735"/>
      <c r="D1126" s="735"/>
      <c r="E1126" s="735"/>
      <c r="F1126" s="736"/>
      <c r="G1126" s="737"/>
      <c r="H1126" s="738"/>
      <c r="I1126" s="739"/>
      <c r="J1126" s="733"/>
      <c r="K1126" s="733"/>
      <c r="L1126" s="733"/>
      <c r="M1126" s="734"/>
      <c r="N1126" s="734"/>
      <c r="O1126" s="734"/>
      <c r="P1126" s="734"/>
      <c r="Q1126" s="734"/>
      <c r="R1126" s="734"/>
      <c r="S1126" s="734"/>
      <c r="T1126" s="734"/>
      <c r="U1126" s="734"/>
      <c r="V1126" s="734"/>
      <c r="W1126" s="734"/>
      <c r="X1126" s="734"/>
      <c r="Y1126" s="734"/>
      <c r="Z1126" s="734"/>
      <c r="AA1126" s="734"/>
      <c r="AB1126" s="740"/>
      <c r="AC1126" s="741"/>
    </row>
    <row r="1127">
      <c r="A1127" s="733"/>
      <c r="B1127" s="734"/>
      <c r="C1127" s="735"/>
      <c r="D1127" s="735"/>
      <c r="E1127" s="735"/>
      <c r="F1127" s="736"/>
      <c r="G1127" s="737"/>
      <c r="H1127" s="738"/>
      <c r="I1127" s="739"/>
      <c r="J1127" s="733"/>
      <c r="K1127" s="733"/>
      <c r="L1127" s="733"/>
      <c r="M1127" s="734"/>
      <c r="N1127" s="734"/>
      <c r="O1127" s="734"/>
      <c r="P1127" s="734"/>
      <c r="Q1127" s="734"/>
      <c r="R1127" s="734"/>
      <c r="S1127" s="734"/>
      <c r="T1127" s="734"/>
      <c r="U1127" s="734"/>
      <c r="V1127" s="734"/>
      <c r="W1127" s="734"/>
      <c r="X1127" s="734"/>
      <c r="Y1127" s="734"/>
      <c r="Z1127" s="734"/>
      <c r="AA1127" s="734"/>
      <c r="AB1127" s="740"/>
      <c r="AC1127" s="741"/>
    </row>
    <row r="1128">
      <c r="A1128" s="733"/>
      <c r="B1128" s="734"/>
      <c r="C1128" s="735"/>
      <c r="D1128" s="735"/>
      <c r="E1128" s="735"/>
      <c r="F1128" s="736"/>
      <c r="G1128" s="737"/>
      <c r="H1128" s="738"/>
      <c r="I1128" s="739"/>
      <c r="J1128" s="733"/>
      <c r="K1128" s="733"/>
      <c r="L1128" s="733"/>
      <c r="M1128" s="734"/>
      <c r="N1128" s="734"/>
      <c r="O1128" s="734"/>
      <c r="P1128" s="734"/>
      <c r="Q1128" s="734"/>
      <c r="R1128" s="734"/>
      <c r="S1128" s="734"/>
      <c r="T1128" s="734"/>
      <c r="U1128" s="734"/>
      <c r="V1128" s="734"/>
      <c r="W1128" s="734"/>
      <c r="X1128" s="734"/>
      <c r="Y1128" s="734"/>
      <c r="Z1128" s="734"/>
      <c r="AA1128" s="734"/>
      <c r="AB1128" s="740"/>
      <c r="AC1128" s="741"/>
    </row>
    <row r="1129">
      <c r="A1129" s="733"/>
      <c r="B1129" s="734"/>
      <c r="C1129" s="735"/>
      <c r="D1129" s="735"/>
      <c r="E1129" s="735"/>
      <c r="F1129" s="736"/>
      <c r="G1129" s="737"/>
      <c r="H1129" s="738"/>
      <c r="I1129" s="739"/>
      <c r="J1129" s="733"/>
      <c r="K1129" s="733"/>
      <c r="L1129" s="733"/>
      <c r="M1129" s="734"/>
      <c r="N1129" s="734"/>
      <c r="O1129" s="734"/>
      <c r="P1129" s="734"/>
      <c r="Q1129" s="734"/>
      <c r="R1129" s="734"/>
      <c r="S1129" s="734"/>
      <c r="T1129" s="734"/>
      <c r="U1129" s="734"/>
      <c r="V1129" s="734"/>
      <c r="W1129" s="734"/>
      <c r="X1129" s="734"/>
      <c r="Y1129" s="734"/>
      <c r="Z1129" s="734"/>
      <c r="AA1129" s="734"/>
      <c r="AB1129" s="740"/>
      <c r="AC1129" s="741"/>
    </row>
    <row r="1130">
      <c r="A1130" s="733"/>
      <c r="B1130" s="734"/>
      <c r="C1130" s="735"/>
      <c r="D1130" s="735"/>
      <c r="E1130" s="735"/>
      <c r="F1130" s="736"/>
      <c r="G1130" s="737"/>
      <c r="H1130" s="738"/>
      <c r="I1130" s="739"/>
      <c r="J1130" s="733"/>
      <c r="K1130" s="733"/>
      <c r="L1130" s="733"/>
      <c r="M1130" s="734"/>
      <c r="N1130" s="734"/>
      <c r="O1130" s="734"/>
      <c r="P1130" s="734"/>
      <c r="Q1130" s="734"/>
      <c r="R1130" s="734"/>
      <c r="S1130" s="734"/>
      <c r="T1130" s="734"/>
      <c r="U1130" s="734"/>
      <c r="V1130" s="734"/>
      <c r="W1130" s="734"/>
      <c r="X1130" s="734"/>
      <c r="Y1130" s="734"/>
      <c r="Z1130" s="734"/>
      <c r="AA1130" s="734"/>
      <c r="AB1130" s="740"/>
      <c r="AC1130" s="741"/>
    </row>
    <row r="1131">
      <c r="A1131" s="733"/>
      <c r="B1131" s="734"/>
      <c r="C1131" s="735"/>
      <c r="D1131" s="735"/>
      <c r="E1131" s="735"/>
      <c r="F1131" s="736"/>
      <c r="G1131" s="737"/>
      <c r="H1131" s="738"/>
      <c r="I1131" s="739"/>
      <c r="J1131" s="733"/>
      <c r="K1131" s="733"/>
      <c r="L1131" s="733"/>
      <c r="M1131" s="734"/>
      <c r="N1131" s="734"/>
      <c r="O1131" s="734"/>
      <c r="P1131" s="734"/>
      <c r="Q1131" s="734"/>
      <c r="R1131" s="734"/>
      <c r="S1131" s="734"/>
      <c r="T1131" s="734"/>
      <c r="U1131" s="734"/>
      <c r="V1131" s="734"/>
      <c r="W1131" s="734"/>
      <c r="X1131" s="734"/>
      <c r="Y1131" s="734"/>
      <c r="Z1131" s="734"/>
      <c r="AA1131" s="734"/>
      <c r="AB1131" s="740"/>
      <c r="AC1131" s="741"/>
    </row>
    <row r="1132">
      <c r="A1132" s="733"/>
      <c r="B1132" s="734"/>
      <c r="C1132" s="735"/>
      <c r="D1132" s="735"/>
      <c r="E1132" s="735"/>
      <c r="F1132" s="736"/>
      <c r="G1132" s="737"/>
      <c r="H1132" s="738"/>
      <c r="I1132" s="739"/>
      <c r="J1132" s="733"/>
      <c r="K1132" s="733"/>
      <c r="L1132" s="733"/>
      <c r="M1132" s="734"/>
      <c r="N1132" s="734"/>
      <c r="O1132" s="734"/>
      <c r="P1132" s="734"/>
      <c r="Q1132" s="734"/>
      <c r="R1132" s="734"/>
      <c r="S1132" s="734"/>
      <c r="T1132" s="734"/>
      <c r="U1132" s="734"/>
      <c r="V1132" s="734"/>
      <c r="W1132" s="734"/>
      <c r="X1132" s="734"/>
      <c r="Y1132" s="734"/>
      <c r="Z1132" s="734"/>
      <c r="AA1132" s="734"/>
      <c r="AB1132" s="740"/>
      <c r="AC1132" s="741"/>
    </row>
    <row r="1133">
      <c r="A1133" s="733"/>
      <c r="B1133" s="734"/>
      <c r="C1133" s="735"/>
      <c r="D1133" s="735"/>
      <c r="E1133" s="735"/>
      <c r="F1133" s="736"/>
      <c r="G1133" s="737"/>
      <c r="H1133" s="738"/>
      <c r="I1133" s="739"/>
      <c r="J1133" s="733"/>
      <c r="K1133" s="733"/>
      <c r="L1133" s="733"/>
      <c r="M1133" s="734"/>
      <c r="N1133" s="734"/>
      <c r="O1133" s="734"/>
      <c r="P1133" s="734"/>
      <c r="Q1133" s="734"/>
      <c r="R1133" s="734"/>
      <c r="S1133" s="734"/>
      <c r="T1133" s="734"/>
      <c r="U1133" s="734"/>
      <c r="V1133" s="734"/>
      <c r="W1133" s="734"/>
      <c r="X1133" s="734"/>
      <c r="Y1133" s="734"/>
      <c r="Z1133" s="734"/>
      <c r="AA1133" s="734"/>
      <c r="AB1133" s="740"/>
      <c r="AC1133" s="741"/>
    </row>
    <row r="1134">
      <c r="A1134" s="733"/>
      <c r="B1134" s="734"/>
      <c r="C1134" s="735"/>
      <c r="D1134" s="735"/>
      <c r="E1134" s="735"/>
      <c r="F1134" s="736"/>
      <c r="G1134" s="737"/>
      <c r="H1134" s="738"/>
      <c r="I1134" s="739"/>
      <c r="J1134" s="733"/>
      <c r="K1134" s="733"/>
      <c r="L1134" s="733"/>
      <c r="M1134" s="734"/>
      <c r="N1134" s="734"/>
      <c r="O1134" s="734"/>
      <c r="P1134" s="734"/>
      <c r="Q1134" s="734"/>
      <c r="R1134" s="734"/>
      <c r="S1134" s="734"/>
      <c r="T1134" s="734"/>
      <c r="U1134" s="734"/>
      <c r="V1134" s="734"/>
      <c r="W1134" s="734"/>
      <c r="X1134" s="734"/>
      <c r="Y1134" s="734"/>
      <c r="Z1134" s="734"/>
      <c r="AA1134" s="734"/>
      <c r="AB1134" s="740"/>
      <c r="AC1134" s="741"/>
    </row>
    <row r="1135">
      <c r="A1135" s="733"/>
      <c r="B1135" s="734"/>
      <c r="C1135" s="735"/>
      <c r="D1135" s="735"/>
      <c r="E1135" s="735"/>
      <c r="F1135" s="736"/>
      <c r="G1135" s="737"/>
      <c r="H1135" s="738"/>
      <c r="I1135" s="739"/>
      <c r="J1135" s="733"/>
      <c r="K1135" s="733"/>
      <c r="L1135" s="733"/>
      <c r="M1135" s="734"/>
      <c r="N1135" s="734"/>
      <c r="O1135" s="734"/>
      <c r="P1135" s="734"/>
      <c r="Q1135" s="734"/>
      <c r="R1135" s="734"/>
      <c r="S1135" s="734"/>
      <c r="T1135" s="734"/>
      <c r="U1135" s="734"/>
      <c r="V1135" s="734"/>
      <c r="W1135" s="734"/>
      <c r="X1135" s="734"/>
      <c r="Y1135" s="734"/>
      <c r="Z1135" s="734"/>
      <c r="AA1135" s="734"/>
      <c r="AB1135" s="740"/>
      <c r="AC1135" s="741"/>
    </row>
    <row r="1136">
      <c r="A1136" s="733"/>
      <c r="B1136" s="734"/>
      <c r="C1136" s="735"/>
      <c r="D1136" s="735"/>
      <c r="E1136" s="735"/>
      <c r="F1136" s="736"/>
      <c r="G1136" s="737"/>
      <c r="H1136" s="738"/>
      <c r="I1136" s="739"/>
      <c r="J1136" s="733"/>
      <c r="K1136" s="733"/>
      <c r="L1136" s="733"/>
      <c r="M1136" s="734"/>
      <c r="N1136" s="734"/>
      <c r="O1136" s="734"/>
      <c r="P1136" s="734"/>
      <c r="Q1136" s="734"/>
      <c r="R1136" s="734"/>
      <c r="S1136" s="734"/>
      <c r="T1136" s="734"/>
      <c r="U1136" s="734"/>
      <c r="V1136" s="734"/>
      <c r="W1136" s="734"/>
      <c r="X1136" s="734"/>
      <c r="Y1136" s="734"/>
      <c r="Z1136" s="734"/>
      <c r="AA1136" s="734"/>
      <c r="AB1136" s="740"/>
      <c r="AC1136" s="741"/>
    </row>
    <row r="1137">
      <c r="A1137" s="733"/>
      <c r="B1137" s="734"/>
      <c r="C1137" s="735"/>
      <c r="D1137" s="735"/>
      <c r="E1137" s="735"/>
      <c r="F1137" s="736"/>
      <c r="G1137" s="737"/>
      <c r="H1137" s="738"/>
      <c r="I1137" s="739"/>
      <c r="J1137" s="733"/>
      <c r="K1137" s="733"/>
      <c r="L1137" s="733"/>
      <c r="M1137" s="734"/>
      <c r="N1137" s="734"/>
      <c r="O1137" s="734"/>
      <c r="P1137" s="734"/>
      <c r="Q1137" s="734"/>
      <c r="R1137" s="734"/>
      <c r="S1137" s="734"/>
      <c r="T1137" s="734"/>
      <c r="U1137" s="734"/>
      <c r="V1137" s="734"/>
      <c r="W1137" s="734"/>
      <c r="X1137" s="734"/>
      <c r="Y1137" s="734"/>
      <c r="Z1137" s="734"/>
      <c r="AA1137" s="734"/>
      <c r="AB1137" s="740"/>
      <c r="AC1137" s="741"/>
    </row>
    <row r="1138">
      <c r="A1138" s="733"/>
      <c r="B1138" s="734"/>
      <c r="C1138" s="735"/>
      <c r="D1138" s="735"/>
      <c r="E1138" s="735"/>
      <c r="F1138" s="736"/>
      <c r="G1138" s="737"/>
      <c r="H1138" s="738"/>
      <c r="I1138" s="739"/>
      <c r="J1138" s="733"/>
      <c r="K1138" s="733"/>
      <c r="L1138" s="733"/>
      <c r="M1138" s="734"/>
      <c r="N1138" s="734"/>
      <c r="O1138" s="734"/>
      <c r="P1138" s="734"/>
      <c r="Q1138" s="734"/>
      <c r="R1138" s="734"/>
      <c r="S1138" s="734"/>
      <c r="T1138" s="734"/>
      <c r="U1138" s="734"/>
      <c r="V1138" s="734"/>
      <c r="W1138" s="734"/>
      <c r="X1138" s="734"/>
      <c r="Y1138" s="734"/>
      <c r="Z1138" s="734"/>
      <c r="AA1138" s="734"/>
      <c r="AB1138" s="740"/>
      <c r="AC1138" s="741"/>
    </row>
    <row r="1139">
      <c r="A1139" s="733"/>
      <c r="B1139" s="734"/>
      <c r="C1139" s="735"/>
      <c r="D1139" s="735"/>
      <c r="E1139" s="735"/>
      <c r="F1139" s="736"/>
      <c r="G1139" s="737"/>
      <c r="H1139" s="738"/>
      <c r="I1139" s="739"/>
      <c r="J1139" s="733"/>
      <c r="K1139" s="733"/>
      <c r="L1139" s="733"/>
      <c r="M1139" s="734"/>
      <c r="N1139" s="734"/>
      <c r="O1139" s="734"/>
      <c r="P1139" s="734"/>
      <c r="Q1139" s="734"/>
      <c r="R1139" s="734"/>
      <c r="S1139" s="734"/>
      <c r="T1139" s="734"/>
      <c r="U1139" s="734"/>
      <c r="V1139" s="734"/>
      <c r="W1139" s="734"/>
      <c r="X1139" s="734"/>
      <c r="Y1139" s="734"/>
      <c r="Z1139" s="734"/>
      <c r="AA1139" s="734"/>
      <c r="AB1139" s="740"/>
      <c r="AC1139" s="741"/>
    </row>
    <row r="1140">
      <c r="A1140" s="733"/>
      <c r="B1140" s="734"/>
      <c r="C1140" s="735"/>
      <c r="D1140" s="735"/>
      <c r="E1140" s="735"/>
      <c r="F1140" s="736"/>
      <c r="G1140" s="737"/>
      <c r="H1140" s="738"/>
      <c r="I1140" s="739"/>
      <c r="J1140" s="733"/>
      <c r="K1140" s="733"/>
      <c r="L1140" s="733"/>
      <c r="M1140" s="734"/>
      <c r="N1140" s="734"/>
      <c r="O1140" s="734"/>
      <c r="P1140" s="734"/>
      <c r="Q1140" s="734"/>
      <c r="R1140" s="734"/>
      <c r="S1140" s="734"/>
      <c r="T1140" s="734"/>
      <c r="U1140" s="734"/>
      <c r="V1140" s="734"/>
      <c r="W1140" s="734"/>
      <c r="X1140" s="734"/>
      <c r="Y1140" s="734"/>
      <c r="Z1140" s="734"/>
      <c r="AA1140" s="734"/>
      <c r="AB1140" s="740"/>
      <c r="AC1140" s="741"/>
    </row>
    <row r="1141">
      <c r="A1141" s="733"/>
      <c r="B1141" s="734"/>
      <c r="C1141" s="735"/>
      <c r="D1141" s="735"/>
      <c r="E1141" s="735"/>
      <c r="F1141" s="736"/>
      <c r="G1141" s="737"/>
      <c r="H1141" s="738"/>
      <c r="I1141" s="739"/>
      <c r="J1141" s="733"/>
      <c r="K1141" s="733"/>
      <c r="L1141" s="733"/>
      <c r="M1141" s="734"/>
      <c r="N1141" s="734"/>
      <c r="O1141" s="734"/>
      <c r="P1141" s="734"/>
      <c r="Q1141" s="734"/>
      <c r="R1141" s="734"/>
      <c r="S1141" s="734"/>
      <c r="T1141" s="734"/>
      <c r="U1141" s="734"/>
      <c r="V1141" s="734"/>
      <c r="W1141" s="734"/>
      <c r="X1141" s="734"/>
      <c r="Y1141" s="734"/>
      <c r="Z1141" s="734"/>
      <c r="AA1141" s="734"/>
      <c r="AB1141" s="740"/>
      <c r="AC1141" s="741"/>
    </row>
    <row r="1142">
      <c r="A1142" s="733"/>
      <c r="B1142" s="734"/>
      <c r="C1142" s="735"/>
      <c r="D1142" s="735"/>
      <c r="E1142" s="735"/>
      <c r="F1142" s="736"/>
      <c r="G1142" s="737"/>
      <c r="H1142" s="738"/>
      <c r="I1142" s="739"/>
      <c r="J1142" s="733"/>
      <c r="K1142" s="733"/>
      <c r="L1142" s="733"/>
      <c r="M1142" s="734"/>
      <c r="N1142" s="734"/>
      <c r="O1142" s="734"/>
      <c r="P1142" s="734"/>
      <c r="Q1142" s="734"/>
      <c r="R1142" s="734"/>
      <c r="S1142" s="734"/>
      <c r="T1142" s="734"/>
      <c r="U1142" s="734"/>
      <c r="V1142" s="734"/>
      <c r="W1142" s="734"/>
      <c r="X1142" s="734"/>
      <c r="Y1142" s="734"/>
      <c r="Z1142" s="734"/>
      <c r="AA1142" s="734"/>
      <c r="AB1142" s="740"/>
      <c r="AC1142" s="741"/>
    </row>
    <row r="1143">
      <c r="A1143" s="733"/>
      <c r="B1143" s="734"/>
      <c r="C1143" s="735"/>
      <c r="D1143" s="735"/>
      <c r="E1143" s="735"/>
      <c r="F1143" s="736"/>
      <c r="G1143" s="737"/>
      <c r="H1143" s="738"/>
      <c r="I1143" s="739"/>
      <c r="J1143" s="733"/>
      <c r="K1143" s="733"/>
      <c r="L1143" s="733"/>
      <c r="M1143" s="734"/>
      <c r="N1143" s="734"/>
      <c r="O1143" s="734"/>
      <c r="P1143" s="734"/>
      <c r="Q1143" s="734"/>
      <c r="R1143" s="734"/>
      <c r="S1143" s="734"/>
      <c r="T1143" s="734"/>
      <c r="U1143" s="734"/>
      <c r="V1143" s="734"/>
      <c r="W1143" s="734"/>
      <c r="X1143" s="734"/>
      <c r="Y1143" s="734"/>
      <c r="Z1143" s="734"/>
      <c r="AA1143" s="734"/>
      <c r="AB1143" s="740"/>
      <c r="AC1143" s="741"/>
    </row>
    <row r="1144">
      <c r="A1144" s="733"/>
      <c r="B1144" s="734"/>
      <c r="C1144" s="735"/>
      <c r="D1144" s="735"/>
      <c r="E1144" s="735"/>
      <c r="F1144" s="736"/>
      <c r="G1144" s="737"/>
      <c r="H1144" s="738"/>
      <c r="I1144" s="739"/>
      <c r="J1144" s="733"/>
      <c r="K1144" s="733"/>
      <c r="L1144" s="733"/>
      <c r="M1144" s="734"/>
      <c r="N1144" s="734"/>
      <c r="O1144" s="734"/>
      <c r="P1144" s="734"/>
      <c r="Q1144" s="734"/>
      <c r="R1144" s="734"/>
      <c r="S1144" s="734"/>
      <c r="T1144" s="734"/>
      <c r="U1144" s="734"/>
      <c r="V1144" s="734"/>
      <c r="W1144" s="734"/>
      <c r="X1144" s="734"/>
      <c r="Y1144" s="734"/>
      <c r="Z1144" s="734"/>
      <c r="AA1144" s="734"/>
      <c r="AB1144" s="740"/>
      <c r="AC1144" s="741"/>
    </row>
    <row r="1145">
      <c r="A1145" s="733"/>
      <c r="B1145" s="734"/>
      <c r="C1145" s="735"/>
      <c r="D1145" s="735"/>
      <c r="E1145" s="735"/>
      <c r="F1145" s="736"/>
      <c r="G1145" s="737"/>
      <c r="H1145" s="738"/>
      <c r="I1145" s="739"/>
      <c r="J1145" s="733"/>
      <c r="K1145" s="733"/>
      <c r="L1145" s="733"/>
      <c r="M1145" s="734"/>
      <c r="N1145" s="734"/>
      <c r="O1145" s="734"/>
      <c r="P1145" s="734"/>
      <c r="Q1145" s="734"/>
      <c r="R1145" s="734"/>
      <c r="S1145" s="734"/>
      <c r="T1145" s="734"/>
      <c r="U1145" s="734"/>
      <c r="V1145" s="734"/>
      <c r="W1145" s="734"/>
      <c r="X1145" s="734"/>
      <c r="Y1145" s="734"/>
      <c r="Z1145" s="734"/>
      <c r="AA1145" s="734"/>
      <c r="AB1145" s="740"/>
      <c r="AC1145" s="741"/>
    </row>
    <row r="1146">
      <c r="A1146" s="733"/>
      <c r="B1146" s="734"/>
      <c r="C1146" s="735"/>
      <c r="D1146" s="735"/>
      <c r="E1146" s="735"/>
      <c r="F1146" s="736"/>
      <c r="G1146" s="737"/>
      <c r="H1146" s="738"/>
      <c r="I1146" s="739"/>
      <c r="J1146" s="733"/>
      <c r="K1146" s="733"/>
      <c r="L1146" s="733"/>
      <c r="M1146" s="734"/>
      <c r="N1146" s="734"/>
      <c r="O1146" s="734"/>
      <c r="P1146" s="734"/>
      <c r="Q1146" s="734"/>
      <c r="R1146" s="734"/>
      <c r="S1146" s="734"/>
      <c r="T1146" s="734"/>
      <c r="U1146" s="734"/>
      <c r="V1146" s="734"/>
      <c r="W1146" s="734"/>
      <c r="X1146" s="734"/>
      <c r="Y1146" s="734"/>
      <c r="Z1146" s="734"/>
      <c r="AA1146" s="734"/>
      <c r="AB1146" s="740"/>
      <c r="AC1146" s="741"/>
    </row>
    <row r="1147">
      <c r="A1147" s="733"/>
      <c r="B1147" s="734"/>
      <c r="C1147" s="735"/>
      <c r="D1147" s="735"/>
      <c r="E1147" s="735"/>
      <c r="F1147" s="736"/>
      <c r="G1147" s="737"/>
      <c r="H1147" s="738"/>
      <c r="I1147" s="739"/>
      <c r="J1147" s="733"/>
      <c r="K1147" s="733"/>
      <c r="L1147" s="733"/>
      <c r="M1147" s="734"/>
      <c r="N1147" s="734"/>
      <c r="O1147" s="734"/>
      <c r="P1147" s="734"/>
      <c r="Q1147" s="734"/>
      <c r="R1147" s="734"/>
      <c r="S1147" s="734"/>
      <c r="T1147" s="734"/>
      <c r="U1147" s="734"/>
      <c r="V1147" s="734"/>
      <c r="W1147" s="734"/>
      <c r="X1147" s="734"/>
      <c r="Y1147" s="734"/>
      <c r="Z1147" s="734"/>
      <c r="AA1147" s="734"/>
      <c r="AB1147" s="740"/>
      <c r="AC1147" s="741"/>
    </row>
    <row r="1148">
      <c r="A1148" s="733"/>
      <c r="B1148" s="734"/>
      <c r="C1148" s="735"/>
      <c r="D1148" s="735"/>
      <c r="E1148" s="735"/>
      <c r="F1148" s="736"/>
      <c r="G1148" s="737"/>
      <c r="H1148" s="738"/>
      <c r="I1148" s="739"/>
      <c r="J1148" s="733"/>
      <c r="K1148" s="733"/>
      <c r="L1148" s="733"/>
      <c r="M1148" s="734"/>
      <c r="N1148" s="734"/>
      <c r="O1148" s="734"/>
      <c r="P1148" s="734"/>
      <c r="Q1148" s="734"/>
      <c r="R1148" s="734"/>
      <c r="S1148" s="734"/>
      <c r="T1148" s="734"/>
      <c r="U1148" s="734"/>
      <c r="V1148" s="734"/>
      <c r="W1148" s="734"/>
      <c r="X1148" s="734"/>
      <c r="Y1148" s="734"/>
      <c r="Z1148" s="734"/>
      <c r="AA1148" s="734"/>
      <c r="AB1148" s="740"/>
      <c r="AC1148" s="741"/>
    </row>
    <row r="1149">
      <c r="A1149" s="733"/>
      <c r="B1149" s="734"/>
      <c r="C1149" s="735"/>
      <c r="D1149" s="735"/>
      <c r="E1149" s="735"/>
      <c r="F1149" s="736"/>
      <c r="G1149" s="737"/>
      <c r="H1149" s="738"/>
      <c r="I1149" s="739"/>
      <c r="J1149" s="733"/>
      <c r="K1149" s="733"/>
      <c r="L1149" s="733"/>
      <c r="M1149" s="734"/>
      <c r="N1149" s="734"/>
      <c r="O1149" s="734"/>
      <c r="P1149" s="734"/>
      <c r="Q1149" s="734"/>
      <c r="R1149" s="734"/>
      <c r="S1149" s="734"/>
      <c r="T1149" s="734"/>
      <c r="U1149" s="734"/>
      <c r="V1149" s="734"/>
      <c r="W1149" s="734"/>
      <c r="X1149" s="734"/>
      <c r="Y1149" s="734"/>
      <c r="Z1149" s="734"/>
      <c r="AA1149" s="734"/>
      <c r="AB1149" s="740"/>
      <c r="AC1149" s="741"/>
    </row>
    <row r="1150">
      <c r="A1150" s="733"/>
      <c r="B1150" s="734"/>
      <c r="C1150" s="735"/>
      <c r="D1150" s="735"/>
      <c r="E1150" s="735"/>
      <c r="F1150" s="736"/>
      <c r="G1150" s="737"/>
      <c r="H1150" s="738"/>
      <c r="I1150" s="739"/>
      <c r="J1150" s="733"/>
      <c r="K1150" s="733"/>
      <c r="L1150" s="733"/>
      <c r="M1150" s="734"/>
      <c r="N1150" s="734"/>
      <c r="O1150" s="734"/>
      <c r="P1150" s="734"/>
      <c r="Q1150" s="734"/>
      <c r="R1150" s="734"/>
      <c r="S1150" s="734"/>
      <c r="T1150" s="734"/>
      <c r="U1150" s="734"/>
      <c r="V1150" s="734"/>
      <c r="W1150" s="734"/>
      <c r="X1150" s="734"/>
      <c r="Y1150" s="734"/>
      <c r="Z1150" s="734"/>
      <c r="AA1150" s="734"/>
      <c r="AB1150" s="740"/>
      <c r="AC1150" s="741"/>
    </row>
    <row r="1151">
      <c r="A1151" s="733"/>
      <c r="B1151" s="734"/>
      <c r="C1151" s="735"/>
      <c r="D1151" s="735"/>
      <c r="E1151" s="735"/>
      <c r="F1151" s="736"/>
      <c r="G1151" s="737"/>
      <c r="H1151" s="738"/>
      <c r="I1151" s="739"/>
      <c r="J1151" s="733"/>
      <c r="K1151" s="733"/>
      <c r="L1151" s="733"/>
      <c r="M1151" s="734"/>
      <c r="N1151" s="734"/>
      <c r="O1151" s="734"/>
      <c r="P1151" s="734"/>
      <c r="Q1151" s="734"/>
      <c r="R1151" s="734"/>
      <c r="S1151" s="734"/>
      <c r="T1151" s="734"/>
      <c r="U1151" s="734"/>
      <c r="V1151" s="734"/>
      <c r="W1151" s="734"/>
      <c r="X1151" s="734"/>
      <c r="Y1151" s="734"/>
      <c r="Z1151" s="734"/>
      <c r="AA1151" s="734"/>
      <c r="AB1151" s="740"/>
      <c r="AC1151" s="741"/>
    </row>
    <row r="1152">
      <c r="A1152" s="733"/>
      <c r="B1152" s="734"/>
      <c r="C1152" s="735"/>
      <c r="D1152" s="735"/>
      <c r="E1152" s="735"/>
      <c r="F1152" s="736"/>
      <c r="G1152" s="737"/>
      <c r="H1152" s="738"/>
      <c r="I1152" s="739"/>
      <c r="J1152" s="733"/>
      <c r="K1152" s="733"/>
      <c r="L1152" s="733"/>
      <c r="M1152" s="734"/>
      <c r="N1152" s="734"/>
      <c r="O1152" s="734"/>
      <c r="P1152" s="734"/>
      <c r="Q1152" s="734"/>
      <c r="R1152" s="734"/>
      <c r="S1152" s="734"/>
      <c r="T1152" s="734"/>
      <c r="U1152" s="734"/>
      <c r="V1152" s="734"/>
      <c r="W1152" s="734"/>
      <c r="X1152" s="734"/>
      <c r="Y1152" s="734"/>
      <c r="Z1152" s="734"/>
      <c r="AA1152" s="734"/>
      <c r="AB1152" s="740"/>
      <c r="AC1152" s="741"/>
    </row>
    <row r="1153">
      <c r="A1153" s="733"/>
      <c r="B1153" s="734"/>
      <c r="C1153" s="735"/>
      <c r="D1153" s="735"/>
      <c r="E1153" s="735"/>
      <c r="F1153" s="736"/>
      <c r="G1153" s="737"/>
      <c r="H1153" s="738"/>
      <c r="I1153" s="739"/>
      <c r="J1153" s="733"/>
      <c r="K1153" s="733"/>
      <c r="L1153" s="733"/>
      <c r="M1153" s="734"/>
      <c r="N1153" s="734"/>
      <c r="O1153" s="734"/>
      <c r="P1153" s="734"/>
      <c r="Q1153" s="734"/>
      <c r="R1153" s="734"/>
      <c r="S1153" s="734"/>
      <c r="T1153" s="734"/>
      <c r="U1153" s="734"/>
      <c r="V1153" s="734"/>
      <c r="W1153" s="734"/>
      <c r="X1153" s="734"/>
      <c r="Y1153" s="734"/>
      <c r="Z1153" s="734"/>
      <c r="AA1153" s="734"/>
      <c r="AB1153" s="740"/>
      <c r="AC1153" s="741"/>
    </row>
    <row r="1154">
      <c r="A1154" s="733"/>
      <c r="B1154" s="734"/>
      <c r="C1154" s="735"/>
      <c r="D1154" s="735"/>
      <c r="E1154" s="735"/>
      <c r="F1154" s="736"/>
      <c r="G1154" s="737"/>
      <c r="H1154" s="738"/>
      <c r="I1154" s="739"/>
      <c r="J1154" s="733"/>
      <c r="K1154" s="733"/>
      <c r="L1154" s="733"/>
      <c r="M1154" s="734"/>
      <c r="N1154" s="734"/>
      <c r="O1154" s="734"/>
      <c r="P1154" s="734"/>
      <c r="Q1154" s="734"/>
      <c r="R1154" s="734"/>
      <c r="S1154" s="734"/>
      <c r="T1154" s="734"/>
      <c r="U1154" s="734"/>
      <c r="V1154" s="734"/>
      <c r="W1154" s="734"/>
      <c r="X1154" s="734"/>
      <c r="Y1154" s="734"/>
      <c r="Z1154" s="734"/>
      <c r="AA1154" s="734"/>
      <c r="AB1154" s="740"/>
      <c r="AC1154" s="741"/>
    </row>
    <row r="1155">
      <c r="A1155" s="733"/>
      <c r="B1155" s="734"/>
      <c r="C1155" s="735"/>
      <c r="D1155" s="735"/>
      <c r="E1155" s="735"/>
      <c r="F1155" s="736"/>
      <c r="G1155" s="737"/>
      <c r="H1155" s="738"/>
      <c r="I1155" s="739"/>
      <c r="J1155" s="733"/>
      <c r="K1155" s="733"/>
      <c r="L1155" s="733"/>
      <c r="M1155" s="734"/>
      <c r="N1155" s="734"/>
      <c r="O1155" s="734"/>
      <c r="P1155" s="734"/>
      <c r="Q1155" s="734"/>
      <c r="R1155" s="734"/>
      <c r="S1155" s="734"/>
      <c r="T1155" s="734"/>
      <c r="U1155" s="734"/>
      <c r="V1155" s="734"/>
      <c r="W1155" s="734"/>
      <c r="X1155" s="734"/>
      <c r="Y1155" s="734"/>
      <c r="Z1155" s="734"/>
      <c r="AA1155" s="734"/>
      <c r="AB1155" s="740"/>
      <c r="AC1155" s="741"/>
    </row>
    <row r="1156">
      <c r="A1156" s="733"/>
      <c r="B1156" s="734"/>
      <c r="C1156" s="735"/>
      <c r="D1156" s="735"/>
      <c r="E1156" s="735"/>
      <c r="F1156" s="736"/>
      <c r="G1156" s="737"/>
      <c r="H1156" s="738"/>
      <c r="I1156" s="739"/>
      <c r="J1156" s="733"/>
      <c r="K1156" s="733"/>
      <c r="L1156" s="733"/>
      <c r="M1156" s="734"/>
      <c r="N1156" s="734"/>
      <c r="O1156" s="734"/>
      <c r="P1156" s="734"/>
      <c r="Q1156" s="734"/>
      <c r="R1156" s="734"/>
      <c r="S1156" s="734"/>
      <c r="T1156" s="734"/>
      <c r="U1156" s="734"/>
      <c r="V1156" s="734"/>
      <c r="W1156" s="734"/>
      <c r="X1156" s="734"/>
      <c r="Y1156" s="734"/>
      <c r="Z1156" s="734"/>
      <c r="AA1156" s="734"/>
      <c r="AB1156" s="740"/>
      <c r="AC1156" s="741"/>
    </row>
    <row r="1157">
      <c r="A1157" s="733"/>
      <c r="B1157" s="734"/>
      <c r="C1157" s="735"/>
      <c r="D1157" s="735"/>
      <c r="E1157" s="735"/>
      <c r="F1157" s="736"/>
      <c r="G1157" s="737"/>
      <c r="H1157" s="738"/>
      <c r="I1157" s="739"/>
      <c r="J1157" s="733"/>
      <c r="K1157" s="733"/>
      <c r="L1157" s="733"/>
      <c r="M1157" s="734"/>
      <c r="N1157" s="734"/>
      <c r="O1157" s="734"/>
      <c r="P1157" s="734"/>
      <c r="Q1157" s="734"/>
      <c r="R1157" s="734"/>
      <c r="S1157" s="734"/>
      <c r="T1157" s="734"/>
      <c r="U1157" s="734"/>
      <c r="V1157" s="734"/>
      <c r="W1157" s="734"/>
      <c r="X1157" s="734"/>
      <c r="Y1157" s="734"/>
      <c r="Z1157" s="734"/>
      <c r="AA1157" s="734"/>
      <c r="AB1157" s="740"/>
      <c r="AC1157" s="741"/>
    </row>
    <row r="1158">
      <c r="A1158" s="733"/>
      <c r="B1158" s="734"/>
      <c r="C1158" s="735"/>
      <c r="D1158" s="735"/>
      <c r="E1158" s="735"/>
      <c r="F1158" s="736"/>
      <c r="G1158" s="737"/>
      <c r="H1158" s="738"/>
      <c r="I1158" s="739"/>
      <c r="J1158" s="733"/>
      <c r="K1158" s="733"/>
      <c r="L1158" s="733"/>
      <c r="M1158" s="734"/>
      <c r="N1158" s="734"/>
      <c r="O1158" s="734"/>
      <c r="P1158" s="734"/>
      <c r="Q1158" s="734"/>
      <c r="R1158" s="734"/>
      <c r="S1158" s="734"/>
      <c r="T1158" s="734"/>
      <c r="U1158" s="734"/>
      <c r="V1158" s="734"/>
      <c r="W1158" s="734"/>
      <c r="X1158" s="734"/>
      <c r="Y1158" s="734"/>
      <c r="Z1158" s="734"/>
      <c r="AA1158" s="734"/>
      <c r="AB1158" s="740"/>
      <c r="AC1158" s="741"/>
    </row>
    <row r="1159">
      <c r="A1159" s="733"/>
      <c r="B1159" s="734"/>
      <c r="C1159" s="735"/>
      <c r="D1159" s="735"/>
      <c r="E1159" s="735"/>
      <c r="F1159" s="736"/>
      <c r="G1159" s="737"/>
      <c r="H1159" s="738"/>
      <c r="I1159" s="739"/>
      <c r="J1159" s="733"/>
      <c r="K1159" s="733"/>
      <c r="L1159" s="733"/>
      <c r="M1159" s="734"/>
      <c r="N1159" s="734"/>
      <c r="O1159" s="734"/>
      <c r="P1159" s="734"/>
      <c r="Q1159" s="734"/>
      <c r="R1159" s="734"/>
      <c r="S1159" s="734"/>
      <c r="T1159" s="734"/>
      <c r="U1159" s="734"/>
      <c r="V1159" s="734"/>
      <c r="W1159" s="734"/>
      <c r="X1159" s="734"/>
      <c r="Y1159" s="734"/>
      <c r="Z1159" s="734"/>
      <c r="AA1159" s="734"/>
      <c r="AB1159" s="740"/>
      <c r="AC1159" s="741"/>
    </row>
    <row r="1160">
      <c r="A1160" s="733"/>
      <c r="B1160" s="734"/>
      <c r="C1160" s="735"/>
      <c r="D1160" s="735"/>
      <c r="E1160" s="735"/>
      <c r="F1160" s="736"/>
      <c r="G1160" s="737"/>
      <c r="H1160" s="738"/>
      <c r="I1160" s="739"/>
      <c r="J1160" s="733"/>
      <c r="K1160" s="733"/>
      <c r="L1160" s="733"/>
      <c r="M1160" s="734"/>
      <c r="N1160" s="734"/>
      <c r="O1160" s="734"/>
      <c r="P1160" s="734"/>
      <c r="Q1160" s="734"/>
      <c r="R1160" s="734"/>
      <c r="S1160" s="734"/>
      <c r="T1160" s="734"/>
      <c r="U1160" s="734"/>
      <c r="V1160" s="734"/>
      <c r="W1160" s="734"/>
      <c r="X1160" s="734"/>
      <c r="Y1160" s="734"/>
      <c r="Z1160" s="734"/>
      <c r="AA1160" s="734"/>
      <c r="AB1160" s="740"/>
      <c r="AC1160" s="741"/>
    </row>
    <row r="1161">
      <c r="A1161" s="733"/>
      <c r="B1161" s="734"/>
      <c r="C1161" s="735"/>
      <c r="D1161" s="735"/>
      <c r="E1161" s="735"/>
      <c r="F1161" s="736"/>
      <c r="G1161" s="737"/>
      <c r="H1161" s="738"/>
      <c r="I1161" s="739"/>
      <c r="J1161" s="733"/>
      <c r="K1161" s="733"/>
      <c r="L1161" s="733"/>
      <c r="M1161" s="734"/>
      <c r="N1161" s="734"/>
      <c r="O1161" s="734"/>
      <c r="P1161" s="734"/>
      <c r="Q1161" s="734"/>
      <c r="R1161" s="734"/>
      <c r="S1161" s="734"/>
      <c r="T1161" s="734"/>
      <c r="U1161" s="734"/>
      <c r="V1161" s="734"/>
      <c r="W1161" s="734"/>
      <c r="X1161" s="734"/>
      <c r="Y1161" s="734"/>
      <c r="Z1161" s="734"/>
      <c r="AA1161" s="734"/>
      <c r="AB1161" s="740"/>
      <c r="AC1161" s="741"/>
    </row>
    <row r="1162">
      <c r="A1162" s="733"/>
      <c r="B1162" s="734"/>
      <c r="C1162" s="735"/>
      <c r="D1162" s="735"/>
      <c r="E1162" s="735"/>
      <c r="F1162" s="736"/>
      <c r="G1162" s="737"/>
      <c r="H1162" s="738"/>
      <c r="I1162" s="739"/>
      <c r="J1162" s="733"/>
      <c r="K1162" s="733"/>
      <c r="L1162" s="733"/>
      <c r="M1162" s="734"/>
      <c r="N1162" s="734"/>
      <c r="O1162" s="734"/>
      <c r="P1162" s="734"/>
      <c r="Q1162" s="734"/>
      <c r="R1162" s="734"/>
      <c r="S1162" s="734"/>
      <c r="T1162" s="734"/>
      <c r="U1162" s="734"/>
      <c r="V1162" s="734"/>
      <c r="W1162" s="734"/>
      <c r="X1162" s="734"/>
      <c r="Y1162" s="734"/>
      <c r="Z1162" s="734"/>
      <c r="AA1162" s="734"/>
      <c r="AB1162" s="740"/>
      <c r="AC1162" s="741"/>
    </row>
    <row r="1163">
      <c r="A1163" s="733"/>
      <c r="B1163" s="734"/>
      <c r="C1163" s="735"/>
      <c r="D1163" s="735"/>
      <c r="E1163" s="735"/>
      <c r="F1163" s="736"/>
      <c r="G1163" s="737"/>
      <c r="H1163" s="738"/>
      <c r="I1163" s="739"/>
      <c r="J1163" s="733"/>
      <c r="K1163" s="733"/>
      <c r="L1163" s="733"/>
      <c r="M1163" s="734"/>
      <c r="N1163" s="734"/>
      <c r="O1163" s="734"/>
      <c r="P1163" s="734"/>
      <c r="Q1163" s="734"/>
      <c r="R1163" s="734"/>
      <c r="S1163" s="734"/>
      <c r="T1163" s="734"/>
      <c r="U1163" s="734"/>
      <c r="V1163" s="734"/>
      <c r="W1163" s="734"/>
      <c r="X1163" s="734"/>
      <c r="Y1163" s="734"/>
      <c r="Z1163" s="734"/>
      <c r="AA1163" s="734"/>
      <c r="AB1163" s="740"/>
      <c r="AC1163" s="741"/>
    </row>
    <row r="1164">
      <c r="A1164" s="733"/>
      <c r="B1164" s="734"/>
      <c r="C1164" s="735"/>
      <c r="D1164" s="735"/>
      <c r="E1164" s="735"/>
      <c r="F1164" s="736"/>
      <c r="G1164" s="737"/>
      <c r="H1164" s="738"/>
      <c r="I1164" s="739"/>
      <c r="J1164" s="733"/>
      <c r="K1164" s="733"/>
      <c r="L1164" s="733"/>
      <c r="M1164" s="734"/>
      <c r="N1164" s="734"/>
      <c r="O1164" s="734"/>
      <c r="P1164" s="734"/>
      <c r="Q1164" s="734"/>
      <c r="R1164" s="734"/>
      <c r="S1164" s="734"/>
      <c r="T1164" s="734"/>
      <c r="U1164" s="734"/>
      <c r="V1164" s="734"/>
      <c r="W1164" s="734"/>
      <c r="X1164" s="734"/>
      <c r="Y1164" s="734"/>
      <c r="Z1164" s="734"/>
      <c r="AA1164" s="734"/>
      <c r="AB1164" s="740"/>
      <c r="AC1164" s="741"/>
    </row>
    <row r="1165">
      <c r="A1165" s="733"/>
      <c r="B1165" s="734"/>
      <c r="C1165" s="735"/>
      <c r="D1165" s="735"/>
      <c r="E1165" s="735"/>
      <c r="F1165" s="736"/>
      <c r="G1165" s="737"/>
      <c r="H1165" s="738"/>
      <c r="I1165" s="739"/>
      <c r="J1165" s="733"/>
      <c r="K1165" s="733"/>
      <c r="L1165" s="733"/>
      <c r="M1165" s="734"/>
      <c r="N1165" s="734"/>
      <c r="O1165" s="734"/>
      <c r="P1165" s="734"/>
      <c r="Q1165" s="734"/>
      <c r="R1165" s="734"/>
      <c r="S1165" s="734"/>
      <c r="T1165" s="734"/>
      <c r="U1165" s="734"/>
      <c r="V1165" s="734"/>
      <c r="W1165" s="734"/>
      <c r="X1165" s="734"/>
      <c r="Y1165" s="734"/>
      <c r="Z1165" s="734"/>
      <c r="AA1165" s="734"/>
      <c r="AB1165" s="740"/>
      <c r="AC1165" s="741"/>
    </row>
    <row r="1166">
      <c r="A1166" s="733"/>
      <c r="B1166" s="734"/>
      <c r="C1166" s="735"/>
      <c r="D1166" s="735"/>
      <c r="E1166" s="735"/>
      <c r="F1166" s="736"/>
      <c r="G1166" s="737"/>
      <c r="H1166" s="738"/>
      <c r="I1166" s="739"/>
      <c r="J1166" s="733"/>
      <c r="K1166" s="733"/>
      <c r="L1166" s="733"/>
      <c r="M1166" s="734"/>
      <c r="N1166" s="734"/>
      <c r="O1166" s="734"/>
      <c r="P1166" s="734"/>
      <c r="Q1166" s="734"/>
      <c r="R1166" s="734"/>
      <c r="S1166" s="734"/>
      <c r="T1166" s="734"/>
      <c r="U1166" s="734"/>
      <c r="V1166" s="734"/>
      <c r="W1166" s="734"/>
      <c r="X1166" s="734"/>
      <c r="Y1166" s="734"/>
      <c r="Z1166" s="734"/>
      <c r="AA1166" s="734"/>
      <c r="AB1166" s="740"/>
      <c r="AC1166" s="741"/>
    </row>
    <row r="1167">
      <c r="A1167" s="733"/>
      <c r="B1167" s="734"/>
      <c r="C1167" s="735"/>
      <c r="D1167" s="735"/>
      <c r="E1167" s="735"/>
      <c r="F1167" s="736"/>
      <c r="G1167" s="737"/>
      <c r="H1167" s="738"/>
      <c r="I1167" s="739"/>
      <c r="J1167" s="733"/>
      <c r="K1167" s="733"/>
      <c r="L1167" s="733"/>
      <c r="M1167" s="734"/>
      <c r="N1167" s="734"/>
      <c r="O1167" s="734"/>
      <c r="P1167" s="734"/>
      <c r="Q1167" s="734"/>
      <c r="R1167" s="734"/>
      <c r="S1167" s="734"/>
      <c r="T1167" s="734"/>
      <c r="U1167" s="734"/>
      <c r="V1167" s="734"/>
      <c r="W1167" s="734"/>
      <c r="X1167" s="734"/>
      <c r="Y1167" s="734"/>
      <c r="Z1167" s="734"/>
      <c r="AA1167" s="734"/>
      <c r="AB1167" s="740"/>
      <c r="AC1167" s="741"/>
    </row>
    <row r="1168">
      <c r="A1168" s="733"/>
      <c r="B1168" s="734"/>
      <c r="C1168" s="735"/>
      <c r="D1168" s="735"/>
      <c r="E1168" s="735"/>
      <c r="F1168" s="736"/>
      <c r="G1168" s="737"/>
      <c r="H1168" s="738"/>
      <c r="I1168" s="739"/>
      <c r="J1168" s="733"/>
      <c r="K1168" s="733"/>
      <c r="L1168" s="733"/>
      <c r="M1168" s="734"/>
      <c r="N1168" s="734"/>
      <c r="O1168" s="734"/>
      <c r="P1168" s="734"/>
      <c r="Q1168" s="734"/>
      <c r="R1168" s="734"/>
      <c r="S1168" s="734"/>
      <c r="T1168" s="734"/>
      <c r="U1168" s="734"/>
      <c r="V1168" s="734"/>
      <c r="W1168" s="734"/>
      <c r="X1168" s="734"/>
      <c r="Y1168" s="734"/>
      <c r="Z1168" s="734"/>
      <c r="AA1168" s="734"/>
      <c r="AB1168" s="740"/>
      <c r="AC1168" s="741"/>
    </row>
    <row r="1169">
      <c r="A1169" s="733"/>
      <c r="B1169" s="734"/>
      <c r="C1169" s="735"/>
      <c r="D1169" s="735"/>
      <c r="E1169" s="735"/>
      <c r="F1169" s="736"/>
      <c r="G1169" s="737"/>
      <c r="H1169" s="738"/>
      <c r="I1169" s="739"/>
      <c r="J1169" s="733"/>
      <c r="K1169" s="733"/>
      <c r="L1169" s="733"/>
      <c r="M1169" s="734"/>
      <c r="N1169" s="734"/>
      <c r="O1169" s="734"/>
      <c r="P1169" s="734"/>
      <c r="Q1169" s="734"/>
      <c r="R1169" s="734"/>
      <c r="S1169" s="734"/>
      <c r="T1169" s="734"/>
      <c r="U1169" s="734"/>
      <c r="V1169" s="734"/>
      <c r="W1169" s="734"/>
      <c r="X1169" s="734"/>
      <c r="Y1169" s="734"/>
      <c r="Z1169" s="734"/>
      <c r="AA1169" s="734"/>
      <c r="AB1169" s="740"/>
      <c r="AC1169" s="741"/>
    </row>
    <row r="1170">
      <c r="A1170" s="733"/>
      <c r="B1170" s="734"/>
      <c r="C1170" s="735"/>
      <c r="D1170" s="735"/>
      <c r="E1170" s="735"/>
      <c r="F1170" s="736"/>
      <c r="G1170" s="737"/>
      <c r="H1170" s="738"/>
      <c r="I1170" s="739"/>
      <c r="J1170" s="733"/>
      <c r="K1170" s="733"/>
      <c r="L1170" s="733"/>
      <c r="M1170" s="734"/>
      <c r="N1170" s="734"/>
      <c r="O1170" s="734"/>
      <c r="P1170" s="734"/>
      <c r="Q1170" s="734"/>
      <c r="R1170" s="734"/>
      <c r="S1170" s="734"/>
      <c r="T1170" s="734"/>
      <c r="U1170" s="734"/>
      <c r="V1170" s="734"/>
      <c r="W1170" s="734"/>
      <c r="X1170" s="734"/>
      <c r="Y1170" s="734"/>
      <c r="Z1170" s="734"/>
      <c r="AA1170" s="734"/>
      <c r="AB1170" s="740"/>
      <c r="AC1170" s="741"/>
    </row>
    <row r="1171">
      <c r="A1171" s="733"/>
      <c r="B1171" s="734"/>
      <c r="C1171" s="735"/>
      <c r="D1171" s="735"/>
      <c r="E1171" s="735"/>
      <c r="F1171" s="736"/>
      <c r="G1171" s="737"/>
      <c r="H1171" s="738"/>
      <c r="I1171" s="739"/>
      <c r="J1171" s="733"/>
      <c r="K1171" s="733"/>
      <c r="L1171" s="733"/>
      <c r="M1171" s="734"/>
      <c r="N1171" s="734"/>
      <c r="O1171" s="734"/>
      <c r="P1171" s="734"/>
      <c r="Q1171" s="734"/>
      <c r="R1171" s="734"/>
      <c r="S1171" s="734"/>
      <c r="T1171" s="734"/>
      <c r="U1171" s="734"/>
      <c r="V1171" s="734"/>
      <c r="W1171" s="734"/>
      <c r="X1171" s="734"/>
      <c r="Y1171" s="734"/>
      <c r="Z1171" s="734"/>
      <c r="AA1171" s="734"/>
      <c r="AB1171" s="740"/>
      <c r="AC1171" s="741"/>
    </row>
    <row r="1172">
      <c r="A1172" s="733"/>
      <c r="B1172" s="734"/>
      <c r="C1172" s="735"/>
      <c r="D1172" s="735"/>
      <c r="E1172" s="735"/>
      <c r="F1172" s="736"/>
      <c r="G1172" s="737"/>
      <c r="H1172" s="738"/>
      <c r="I1172" s="739"/>
      <c r="J1172" s="733"/>
      <c r="K1172" s="733"/>
      <c r="L1172" s="733"/>
      <c r="M1172" s="734"/>
      <c r="N1172" s="734"/>
      <c r="O1172" s="734"/>
      <c r="P1172" s="734"/>
      <c r="Q1172" s="734"/>
      <c r="R1172" s="734"/>
      <c r="S1172" s="734"/>
      <c r="T1172" s="734"/>
      <c r="U1172" s="734"/>
      <c r="V1172" s="734"/>
      <c r="W1172" s="734"/>
      <c r="X1172" s="734"/>
      <c r="Y1172" s="734"/>
      <c r="Z1172" s="734"/>
      <c r="AA1172" s="734"/>
      <c r="AB1172" s="740"/>
      <c r="AC1172" s="741"/>
    </row>
    <row r="1173">
      <c r="A1173" s="733"/>
      <c r="B1173" s="734"/>
      <c r="C1173" s="735"/>
      <c r="D1173" s="735"/>
      <c r="E1173" s="735"/>
      <c r="F1173" s="736"/>
      <c r="G1173" s="737"/>
      <c r="H1173" s="738"/>
      <c r="I1173" s="739"/>
      <c r="J1173" s="733"/>
      <c r="K1173" s="733"/>
      <c r="L1173" s="733"/>
      <c r="M1173" s="734"/>
      <c r="N1173" s="734"/>
      <c r="O1173" s="734"/>
      <c r="P1173" s="734"/>
      <c r="Q1173" s="734"/>
      <c r="R1173" s="734"/>
      <c r="S1173" s="734"/>
      <c r="T1173" s="734"/>
      <c r="U1173" s="734"/>
      <c r="V1173" s="734"/>
      <c r="W1173" s="734"/>
      <c r="X1173" s="734"/>
      <c r="Y1173" s="734"/>
      <c r="Z1173" s="734"/>
      <c r="AA1173" s="734"/>
      <c r="AB1173" s="740"/>
      <c r="AC1173" s="741"/>
    </row>
    <row r="1174">
      <c r="A1174" s="733"/>
      <c r="B1174" s="734"/>
      <c r="C1174" s="735"/>
      <c r="D1174" s="735"/>
      <c r="E1174" s="735"/>
      <c r="F1174" s="736"/>
      <c r="G1174" s="737"/>
      <c r="H1174" s="738"/>
      <c r="I1174" s="739"/>
      <c r="J1174" s="733"/>
      <c r="K1174" s="733"/>
      <c r="L1174" s="733"/>
      <c r="M1174" s="734"/>
      <c r="N1174" s="734"/>
      <c r="O1174" s="734"/>
      <c r="P1174" s="734"/>
      <c r="Q1174" s="734"/>
      <c r="R1174" s="734"/>
      <c r="S1174" s="734"/>
      <c r="T1174" s="734"/>
      <c r="U1174" s="734"/>
      <c r="V1174" s="734"/>
      <c r="W1174" s="734"/>
      <c r="X1174" s="734"/>
      <c r="Y1174" s="734"/>
      <c r="Z1174" s="734"/>
      <c r="AA1174" s="734"/>
      <c r="AB1174" s="740"/>
      <c r="AC1174" s="741"/>
    </row>
    <row r="1175">
      <c r="A1175" s="733"/>
      <c r="B1175" s="734"/>
      <c r="C1175" s="735"/>
      <c r="D1175" s="735"/>
      <c r="E1175" s="735"/>
      <c r="F1175" s="736"/>
      <c r="G1175" s="737"/>
      <c r="H1175" s="738"/>
      <c r="I1175" s="739"/>
      <c r="J1175" s="733"/>
      <c r="K1175" s="733"/>
      <c r="L1175" s="733"/>
      <c r="M1175" s="734"/>
      <c r="N1175" s="734"/>
      <c r="O1175" s="734"/>
      <c r="P1175" s="734"/>
      <c r="Q1175" s="734"/>
      <c r="R1175" s="734"/>
      <c r="S1175" s="734"/>
      <c r="T1175" s="734"/>
      <c r="U1175" s="734"/>
      <c r="V1175" s="734"/>
      <c r="W1175" s="734"/>
      <c r="X1175" s="734"/>
      <c r="Y1175" s="734"/>
      <c r="Z1175" s="734"/>
      <c r="AA1175" s="734"/>
      <c r="AB1175" s="740"/>
      <c r="AC1175" s="741"/>
    </row>
    <row r="1176">
      <c r="A1176" s="733"/>
      <c r="B1176" s="734"/>
      <c r="C1176" s="735"/>
      <c r="D1176" s="735"/>
      <c r="E1176" s="735"/>
      <c r="F1176" s="736"/>
      <c r="G1176" s="737"/>
      <c r="H1176" s="738"/>
      <c r="I1176" s="739"/>
      <c r="J1176" s="733"/>
      <c r="K1176" s="733"/>
      <c r="L1176" s="733"/>
      <c r="M1176" s="734"/>
      <c r="N1176" s="734"/>
      <c r="O1176" s="734"/>
      <c r="P1176" s="734"/>
      <c r="Q1176" s="734"/>
      <c r="R1176" s="734"/>
      <c r="S1176" s="734"/>
      <c r="T1176" s="734"/>
      <c r="U1176" s="734"/>
      <c r="V1176" s="734"/>
      <c r="W1176" s="734"/>
      <c r="X1176" s="734"/>
      <c r="Y1176" s="734"/>
      <c r="Z1176" s="734"/>
      <c r="AA1176" s="734"/>
      <c r="AB1176" s="740"/>
      <c r="AC1176" s="741"/>
    </row>
    <row r="1177">
      <c r="A1177" s="733"/>
      <c r="B1177" s="734"/>
      <c r="C1177" s="735"/>
      <c r="D1177" s="735"/>
      <c r="E1177" s="735"/>
      <c r="F1177" s="736"/>
      <c r="G1177" s="737"/>
      <c r="H1177" s="738"/>
      <c r="I1177" s="739"/>
      <c r="J1177" s="733"/>
      <c r="K1177" s="733"/>
      <c r="L1177" s="733"/>
      <c r="M1177" s="734"/>
      <c r="N1177" s="734"/>
      <c r="O1177" s="734"/>
      <c r="P1177" s="734"/>
      <c r="Q1177" s="734"/>
      <c r="R1177" s="734"/>
      <c r="S1177" s="734"/>
      <c r="T1177" s="734"/>
      <c r="U1177" s="734"/>
      <c r="V1177" s="734"/>
      <c r="W1177" s="734"/>
      <c r="X1177" s="734"/>
      <c r="Y1177" s="734"/>
      <c r="Z1177" s="734"/>
      <c r="AA1177" s="734"/>
      <c r="AB1177" s="740"/>
      <c r="AC1177" s="741"/>
    </row>
    <row r="1178">
      <c r="A1178" s="733"/>
      <c r="B1178" s="734"/>
      <c r="C1178" s="735"/>
      <c r="D1178" s="735"/>
      <c r="E1178" s="735"/>
      <c r="F1178" s="736"/>
      <c r="G1178" s="737"/>
      <c r="H1178" s="738"/>
      <c r="I1178" s="739"/>
      <c r="J1178" s="733"/>
      <c r="K1178" s="733"/>
      <c r="L1178" s="733"/>
      <c r="M1178" s="734"/>
      <c r="N1178" s="734"/>
      <c r="O1178" s="734"/>
      <c r="P1178" s="734"/>
      <c r="Q1178" s="734"/>
      <c r="R1178" s="734"/>
      <c r="S1178" s="734"/>
      <c r="T1178" s="734"/>
      <c r="U1178" s="734"/>
      <c r="V1178" s="734"/>
      <c r="W1178" s="734"/>
      <c r="X1178" s="734"/>
      <c r="Y1178" s="734"/>
      <c r="Z1178" s="734"/>
      <c r="AA1178" s="734"/>
      <c r="AB1178" s="740"/>
      <c r="AC1178" s="741"/>
    </row>
    <row r="1179">
      <c r="A1179" s="733"/>
      <c r="B1179" s="734"/>
      <c r="C1179" s="735"/>
      <c r="D1179" s="735"/>
      <c r="E1179" s="735"/>
      <c r="F1179" s="736"/>
      <c r="G1179" s="737"/>
      <c r="H1179" s="738"/>
      <c r="I1179" s="739"/>
      <c r="J1179" s="733"/>
      <c r="K1179" s="733"/>
      <c r="L1179" s="733"/>
      <c r="M1179" s="734"/>
      <c r="N1179" s="734"/>
      <c r="O1179" s="734"/>
      <c r="P1179" s="734"/>
      <c r="Q1179" s="734"/>
      <c r="R1179" s="734"/>
      <c r="S1179" s="734"/>
      <c r="T1179" s="734"/>
      <c r="U1179" s="734"/>
      <c r="V1179" s="734"/>
      <c r="W1179" s="734"/>
      <c r="X1179" s="734"/>
      <c r="Y1179" s="734"/>
      <c r="Z1179" s="734"/>
      <c r="AA1179" s="734"/>
      <c r="AB1179" s="740"/>
      <c r="AC1179" s="741"/>
    </row>
    <row r="1180">
      <c r="A1180" s="733"/>
      <c r="B1180" s="734"/>
      <c r="C1180" s="735"/>
      <c r="D1180" s="735"/>
      <c r="E1180" s="735"/>
      <c r="F1180" s="736"/>
      <c r="G1180" s="737"/>
      <c r="H1180" s="738"/>
      <c r="I1180" s="739"/>
      <c r="J1180" s="733"/>
      <c r="K1180" s="733"/>
      <c r="L1180" s="733"/>
      <c r="M1180" s="734"/>
      <c r="N1180" s="734"/>
      <c r="O1180" s="734"/>
      <c r="P1180" s="734"/>
      <c r="Q1180" s="734"/>
      <c r="R1180" s="734"/>
      <c r="S1180" s="734"/>
      <c r="T1180" s="734"/>
      <c r="U1180" s="734"/>
      <c r="V1180" s="734"/>
      <c r="W1180" s="734"/>
      <c r="X1180" s="734"/>
      <c r="Y1180" s="734"/>
      <c r="Z1180" s="734"/>
      <c r="AA1180" s="734"/>
      <c r="AB1180" s="740"/>
      <c r="AC1180" s="741"/>
    </row>
    <row r="1181">
      <c r="A1181" s="733"/>
      <c r="B1181" s="734"/>
      <c r="C1181" s="735"/>
      <c r="D1181" s="735"/>
      <c r="E1181" s="735"/>
      <c r="F1181" s="736"/>
      <c r="G1181" s="737"/>
      <c r="H1181" s="738"/>
      <c r="I1181" s="739"/>
      <c r="J1181" s="733"/>
      <c r="K1181" s="733"/>
      <c r="L1181" s="733"/>
      <c r="M1181" s="734"/>
      <c r="N1181" s="734"/>
      <c r="O1181" s="734"/>
      <c r="P1181" s="734"/>
      <c r="Q1181" s="734"/>
      <c r="R1181" s="734"/>
      <c r="S1181" s="734"/>
      <c r="T1181" s="734"/>
      <c r="U1181" s="734"/>
      <c r="V1181" s="734"/>
      <c r="W1181" s="734"/>
      <c r="X1181" s="734"/>
      <c r="Y1181" s="734"/>
      <c r="Z1181" s="734"/>
      <c r="AA1181" s="734"/>
      <c r="AB1181" s="740"/>
      <c r="AC1181" s="741"/>
    </row>
    <row r="1182">
      <c r="A1182" s="733"/>
      <c r="B1182" s="734"/>
      <c r="C1182" s="735"/>
      <c r="D1182" s="735"/>
      <c r="E1182" s="735"/>
      <c r="F1182" s="736"/>
      <c r="G1182" s="737"/>
      <c r="H1182" s="738"/>
      <c r="I1182" s="739"/>
      <c r="J1182" s="733"/>
      <c r="K1182" s="733"/>
      <c r="L1182" s="733"/>
      <c r="M1182" s="734"/>
      <c r="N1182" s="734"/>
      <c r="O1182" s="734"/>
      <c r="P1182" s="734"/>
      <c r="Q1182" s="734"/>
      <c r="R1182" s="734"/>
      <c r="S1182" s="734"/>
      <c r="T1182" s="734"/>
      <c r="U1182" s="734"/>
      <c r="V1182" s="734"/>
      <c r="W1182" s="734"/>
      <c r="X1182" s="734"/>
      <c r="Y1182" s="734"/>
      <c r="Z1182" s="734"/>
      <c r="AA1182" s="734"/>
      <c r="AB1182" s="740"/>
      <c r="AC1182" s="741"/>
    </row>
    <row r="1183">
      <c r="A1183" s="733"/>
      <c r="B1183" s="734"/>
      <c r="C1183" s="735"/>
      <c r="D1183" s="735"/>
      <c r="E1183" s="735"/>
      <c r="F1183" s="736"/>
      <c r="G1183" s="737"/>
      <c r="H1183" s="738"/>
      <c r="I1183" s="739"/>
      <c r="J1183" s="733"/>
      <c r="K1183" s="733"/>
      <c r="L1183" s="733"/>
      <c r="M1183" s="734"/>
      <c r="N1183" s="734"/>
      <c r="O1183" s="734"/>
      <c r="P1183" s="734"/>
      <c r="Q1183" s="734"/>
      <c r="R1183" s="734"/>
      <c r="S1183" s="734"/>
      <c r="T1183" s="734"/>
      <c r="U1183" s="734"/>
      <c r="V1183" s="734"/>
      <c r="W1183" s="734"/>
      <c r="X1183" s="734"/>
      <c r="Y1183" s="734"/>
      <c r="Z1183" s="734"/>
      <c r="AA1183" s="734"/>
      <c r="AB1183" s="740"/>
      <c r="AC1183" s="741"/>
    </row>
    <row r="1184">
      <c r="A1184" s="733"/>
      <c r="B1184" s="734"/>
      <c r="C1184" s="735"/>
      <c r="D1184" s="735"/>
      <c r="E1184" s="735"/>
      <c r="F1184" s="736"/>
      <c r="G1184" s="737"/>
      <c r="H1184" s="738"/>
      <c r="I1184" s="739"/>
      <c r="J1184" s="733"/>
      <c r="K1184" s="733"/>
      <c r="L1184" s="733"/>
      <c r="M1184" s="734"/>
      <c r="N1184" s="734"/>
      <c r="O1184" s="734"/>
      <c r="P1184" s="734"/>
      <c r="Q1184" s="734"/>
      <c r="R1184" s="734"/>
      <c r="S1184" s="734"/>
      <c r="T1184" s="734"/>
      <c r="U1184" s="734"/>
      <c r="V1184" s="734"/>
      <c r="W1184" s="734"/>
      <c r="X1184" s="734"/>
      <c r="Y1184" s="734"/>
      <c r="Z1184" s="734"/>
      <c r="AA1184" s="734"/>
      <c r="AB1184" s="740"/>
      <c r="AC1184" s="741"/>
    </row>
    <row r="1185">
      <c r="A1185" s="733"/>
      <c r="B1185" s="734"/>
      <c r="C1185" s="735"/>
      <c r="D1185" s="735"/>
      <c r="E1185" s="735"/>
      <c r="F1185" s="736"/>
      <c r="G1185" s="737"/>
      <c r="H1185" s="738"/>
      <c r="I1185" s="739"/>
      <c r="J1185" s="733"/>
      <c r="K1185" s="733"/>
      <c r="L1185" s="733"/>
      <c r="M1185" s="734"/>
      <c r="N1185" s="734"/>
      <c r="O1185" s="734"/>
      <c r="P1185" s="734"/>
      <c r="Q1185" s="734"/>
      <c r="R1185" s="734"/>
      <c r="S1185" s="734"/>
      <c r="T1185" s="734"/>
      <c r="U1185" s="734"/>
      <c r="V1185" s="734"/>
      <c r="W1185" s="734"/>
      <c r="X1185" s="734"/>
      <c r="Y1185" s="734"/>
      <c r="Z1185" s="734"/>
      <c r="AA1185" s="734"/>
      <c r="AB1185" s="740"/>
      <c r="AC1185" s="741"/>
    </row>
    <row r="1186">
      <c r="A1186" s="733"/>
      <c r="B1186" s="734"/>
      <c r="C1186" s="735"/>
      <c r="D1186" s="735"/>
      <c r="E1186" s="735"/>
      <c r="F1186" s="736"/>
      <c r="G1186" s="737"/>
      <c r="H1186" s="738"/>
      <c r="I1186" s="739"/>
      <c r="J1186" s="733"/>
      <c r="K1186" s="733"/>
      <c r="L1186" s="733"/>
      <c r="M1186" s="734"/>
      <c r="N1186" s="734"/>
      <c r="O1186" s="734"/>
      <c r="P1186" s="734"/>
      <c r="Q1186" s="734"/>
      <c r="R1186" s="734"/>
      <c r="S1186" s="734"/>
      <c r="T1186" s="734"/>
      <c r="U1186" s="734"/>
      <c r="V1186" s="734"/>
      <c r="W1186" s="734"/>
      <c r="X1186" s="734"/>
      <c r="Y1186" s="734"/>
      <c r="Z1186" s="734"/>
      <c r="AA1186" s="734"/>
      <c r="AB1186" s="740"/>
      <c r="AC1186" s="741"/>
    </row>
    <row r="1187">
      <c r="A1187" s="733"/>
      <c r="B1187" s="734"/>
      <c r="C1187" s="735"/>
      <c r="D1187" s="735"/>
      <c r="E1187" s="735"/>
      <c r="F1187" s="736"/>
      <c r="G1187" s="737"/>
      <c r="H1187" s="738"/>
      <c r="I1187" s="739"/>
      <c r="J1187" s="733"/>
      <c r="K1187" s="733"/>
      <c r="L1187" s="733"/>
      <c r="M1187" s="734"/>
      <c r="N1187" s="734"/>
      <c r="O1187" s="734"/>
      <c r="P1187" s="734"/>
      <c r="Q1187" s="734"/>
      <c r="R1187" s="734"/>
      <c r="S1187" s="734"/>
      <c r="T1187" s="734"/>
      <c r="U1187" s="734"/>
      <c r="V1187" s="734"/>
      <c r="W1187" s="734"/>
      <c r="X1187" s="734"/>
      <c r="Y1187" s="734"/>
      <c r="Z1187" s="734"/>
      <c r="AA1187" s="734"/>
      <c r="AB1187" s="740"/>
      <c r="AC1187" s="741"/>
    </row>
    <row r="1188">
      <c r="A1188" s="733"/>
      <c r="B1188" s="734"/>
      <c r="C1188" s="735"/>
      <c r="D1188" s="735"/>
      <c r="E1188" s="735"/>
      <c r="F1188" s="736"/>
      <c r="G1188" s="737"/>
      <c r="H1188" s="738"/>
      <c r="I1188" s="739"/>
      <c r="J1188" s="733"/>
      <c r="K1188" s="733"/>
      <c r="L1188" s="733"/>
      <c r="M1188" s="734"/>
      <c r="N1188" s="734"/>
      <c r="O1188" s="734"/>
      <c r="P1188" s="734"/>
      <c r="Q1188" s="734"/>
      <c r="R1188" s="734"/>
      <c r="S1188" s="734"/>
      <c r="T1188" s="734"/>
      <c r="U1188" s="734"/>
      <c r="V1188" s="734"/>
      <c r="W1188" s="734"/>
      <c r="X1188" s="734"/>
      <c r="Y1188" s="734"/>
      <c r="Z1188" s="734"/>
      <c r="AA1188" s="734"/>
      <c r="AB1188" s="740"/>
      <c r="AC1188" s="741"/>
    </row>
    <row r="1189">
      <c r="A1189" s="733"/>
      <c r="B1189" s="734"/>
      <c r="C1189" s="735"/>
      <c r="D1189" s="735"/>
      <c r="E1189" s="735"/>
      <c r="F1189" s="736"/>
      <c r="G1189" s="737"/>
      <c r="H1189" s="738"/>
      <c r="I1189" s="739"/>
      <c r="J1189" s="733"/>
      <c r="K1189" s="733"/>
      <c r="L1189" s="733"/>
      <c r="M1189" s="734"/>
      <c r="N1189" s="734"/>
      <c r="O1189" s="734"/>
      <c r="P1189" s="734"/>
      <c r="Q1189" s="734"/>
      <c r="R1189" s="734"/>
      <c r="S1189" s="734"/>
      <c r="T1189" s="734"/>
      <c r="U1189" s="734"/>
      <c r="V1189" s="734"/>
      <c r="W1189" s="734"/>
      <c r="X1189" s="734"/>
      <c r="Y1189" s="734"/>
      <c r="Z1189" s="734"/>
      <c r="AA1189" s="734"/>
      <c r="AB1189" s="740"/>
      <c r="AC1189" s="741"/>
    </row>
    <row r="1190">
      <c r="A1190" s="733"/>
      <c r="B1190" s="734"/>
      <c r="C1190" s="735"/>
      <c r="D1190" s="735"/>
      <c r="E1190" s="735"/>
      <c r="F1190" s="736"/>
      <c r="G1190" s="737"/>
      <c r="H1190" s="738"/>
      <c r="I1190" s="739"/>
      <c r="J1190" s="733"/>
      <c r="K1190" s="733"/>
      <c r="L1190" s="733"/>
      <c r="M1190" s="734"/>
      <c r="N1190" s="734"/>
      <c r="O1190" s="734"/>
      <c r="P1190" s="734"/>
      <c r="Q1190" s="734"/>
      <c r="R1190" s="734"/>
      <c r="S1190" s="734"/>
      <c r="T1190" s="734"/>
      <c r="U1190" s="734"/>
      <c r="V1190" s="734"/>
      <c r="W1190" s="734"/>
      <c r="X1190" s="734"/>
      <c r="Y1190" s="734"/>
      <c r="Z1190" s="734"/>
      <c r="AA1190" s="734"/>
      <c r="AB1190" s="740"/>
      <c r="AC1190" s="741"/>
    </row>
    <row r="1191">
      <c r="A1191" s="733"/>
      <c r="B1191" s="734"/>
      <c r="C1191" s="735"/>
      <c r="D1191" s="735"/>
      <c r="E1191" s="735"/>
      <c r="F1191" s="736"/>
      <c r="G1191" s="737"/>
      <c r="H1191" s="738"/>
      <c r="I1191" s="739"/>
      <c r="J1191" s="733"/>
      <c r="K1191" s="733"/>
      <c r="L1191" s="733"/>
      <c r="M1191" s="734"/>
      <c r="N1191" s="734"/>
      <c r="O1191" s="734"/>
      <c r="P1191" s="734"/>
      <c r="Q1191" s="734"/>
      <c r="R1191" s="734"/>
      <c r="S1191" s="734"/>
      <c r="T1191" s="734"/>
      <c r="U1191" s="734"/>
      <c r="V1191" s="734"/>
      <c r="W1191" s="734"/>
      <c r="X1191" s="734"/>
      <c r="Y1191" s="734"/>
      <c r="Z1191" s="734"/>
      <c r="AA1191" s="734"/>
      <c r="AB1191" s="740"/>
      <c r="AC1191" s="741"/>
    </row>
    <row r="1192">
      <c r="A1192" s="733"/>
      <c r="B1192" s="734"/>
      <c r="C1192" s="735"/>
      <c r="D1192" s="735"/>
      <c r="E1192" s="735"/>
      <c r="F1192" s="736"/>
      <c r="G1192" s="737"/>
      <c r="H1192" s="738"/>
      <c r="I1192" s="739"/>
      <c r="J1192" s="733"/>
      <c r="K1192" s="733"/>
      <c r="L1192" s="733"/>
      <c r="M1192" s="734"/>
      <c r="N1192" s="734"/>
      <c r="O1192" s="734"/>
      <c r="P1192" s="734"/>
      <c r="Q1192" s="734"/>
      <c r="R1192" s="734"/>
      <c r="S1192" s="734"/>
      <c r="T1192" s="734"/>
      <c r="U1192" s="734"/>
      <c r="V1192" s="734"/>
      <c r="W1192" s="734"/>
      <c r="X1192" s="734"/>
      <c r="Y1192" s="734"/>
      <c r="Z1192" s="734"/>
      <c r="AA1192" s="734"/>
      <c r="AB1192" s="740"/>
      <c r="AC1192" s="741"/>
    </row>
    <row r="1193">
      <c r="A1193" s="733"/>
      <c r="B1193" s="734"/>
      <c r="C1193" s="735"/>
      <c r="D1193" s="735"/>
      <c r="E1193" s="735"/>
      <c r="F1193" s="736"/>
      <c r="G1193" s="737"/>
      <c r="H1193" s="738"/>
      <c r="I1193" s="739"/>
      <c r="J1193" s="733"/>
      <c r="K1193" s="733"/>
      <c r="L1193" s="733"/>
      <c r="M1193" s="734"/>
      <c r="N1193" s="734"/>
      <c r="O1193" s="734"/>
      <c r="P1193" s="734"/>
      <c r="Q1193" s="734"/>
      <c r="R1193" s="734"/>
      <c r="S1193" s="734"/>
      <c r="T1193" s="734"/>
      <c r="U1193" s="734"/>
      <c r="V1193" s="734"/>
      <c r="W1193" s="734"/>
      <c r="X1193" s="734"/>
      <c r="Y1193" s="734"/>
      <c r="Z1193" s="734"/>
      <c r="AA1193" s="734"/>
      <c r="AB1193" s="740"/>
      <c r="AC1193" s="741"/>
    </row>
    <row r="1194">
      <c r="A1194" s="733"/>
      <c r="B1194" s="734"/>
      <c r="C1194" s="735"/>
      <c r="D1194" s="735"/>
      <c r="E1194" s="735"/>
      <c r="F1194" s="736"/>
      <c r="G1194" s="737"/>
      <c r="H1194" s="738"/>
      <c r="I1194" s="739"/>
      <c r="J1194" s="733"/>
      <c r="K1194" s="733"/>
      <c r="L1194" s="733"/>
      <c r="M1194" s="734"/>
      <c r="N1194" s="734"/>
      <c r="O1194" s="734"/>
      <c r="P1194" s="734"/>
      <c r="Q1194" s="734"/>
      <c r="R1194" s="734"/>
      <c r="S1194" s="734"/>
      <c r="T1194" s="734"/>
      <c r="U1194" s="734"/>
      <c r="V1194" s="734"/>
      <c r="W1194" s="734"/>
      <c r="X1194" s="734"/>
      <c r="Y1194" s="734"/>
      <c r="Z1194" s="734"/>
      <c r="AA1194" s="734"/>
      <c r="AB1194" s="740"/>
      <c r="AC1194" s="741"/>
    </row>
    <row r="1195">
      <c r="A1195" s="733"/>
      <c r="B1195" s="734"/>
      <c r="C1195" s="735"/>
      <c r="D1195" s="735"/>
      <c r="E1195" s="735"/>
      <c r="F1195" s="736"/>
      <c r="G1195" s="737"/>
      <c r="H1195" s="738"/>
      <c r="I1195" s="739"/>
      <c r="J1195" s="733"/>
      <c r="K1195" s="733"/>
      <c r="L1195" s="733"/>
      <c r="M1195" s="734"/>
      <c r="N1195" s="734"/>
      <c r="O1195" s="734"/>
      <c r="P1195" s="734"/>
      <c r="Q1195" s="734"/>
      <c r="R1195" s="734"/>
      <c r="S1195" s="734"/>
      <c r="T1195" s="734"/>
      <c r="U1195" s="734"/>
      <c r="V1195" s="734"/>
      <c r="W1195" s="734"/>
      <c r="X1195" s="734"/>
      <c r="Y1195" s="734"/>
      <c r="Z1195" s="734"/>
      <c r="AA1195" s="734"/>
      <c r="AB1195" s="740"/>
      <c r="AC1195" s="741"/>
    </row>
    <row r="1196">
      <c r="A1196" s="733"/>
      <c r="B1196" s="734"/>
      <c r="C1196" s="735"/>
      <c r="D1196" s="735"/>
      <c r="E1196" s="735"/>
      <c r="F1196" s="736"/>
      <c r="G1196" s="737"/>
      <c r="H1196" s="738"/>
      <c r="I1196" s="739"/>
      <c r="J1196" s="733"/>
      <c r="K1196" s="733"/>
      <c r="L1196" s="733"/>
      <c r="M1196" s="734"/>
      <c r="N1196" s="734"/>
      <c r="O1196" s="734"/>
      <c r="P1196" s="734"/>
      <c r="Q1196" s="734"/>
      <c r="R1196" s="734"/>
      <c r="S1196" s="734"/>
      <c r="T1196" s="734"/>
      <c r="U1196" s="734"/>
      <c r="V1196" s="734"/>
      <c r="W1196" s="734"/>
      <c r="X1196" s="734"/>
      <c r="Y1196" s="734"/>
      <c r="Z1196" s="734"/>
      <c r="AA1196" s="734"/>
      <c r="AB1196" s="740"/>
      <c r="AC1196" s="741"/>
    </row>
    <row r="1197">
      <c r="A1197" s="733"/>
      <c r="B1197" s="734"/>
      <c r="C1197" s="735"/>
      <c r="D1197" s="735"/>
      <c r="E1197" s="735"/>
      <c r="F1197" s="736"/>
      <c r="G1197" s="737"/>
      <c r="H1197" s="738"/>
      <c r="I1197" s="739"/>
      <c r="J1197" s="733"/>
      <c r="K1197" s="733"/>
      <c r="L1197" s="733"/>
      <c r="M1197" s="734"/>
      <c r="N1197" s="734"/>
      <c r="O1197" s="734"/>
      <c r="P1197" s="734"/>
      <c r="Q1197" s="734"/>
      <c r="R1197" s="734"/>
      <c r="S1197" s="734"/>
      <c r="T1197" s="734"/>
      <c r="U1197" s="734"/>
      <c r="V1197" s="734"/>
      <c r="W1197" s="734"/>
      <c r="X1197" s="734"/>
      <c r="Y1197" s="734"/>
      <c r="Z1197" s="734"/>
      <c r="AA1197" s="734"/>
      <c r="AB1197" s="740"/>
      <c r="AC1197" s="741"/>
    </row>
    <row r="1198">
      <c r="A1198" s="733"/>
      <c r="B1198" s="734"/>
      <c r="C1198" s="735"/>
      <c r="D1198" s="735"/>
      <c r="E1198" s="735"/>
      <c r="F1198" s="736"/>
      <c r="G1198" s="737"/>
      <c r="H1198" s="738"/>
      <c r="I1198" s="739"/>
      <c r="J1198" s="733"/>
      <c r="K1198" s="733"/>
      <c r="L1198" s="733"/>
      <c r="M1198" s="734"/>
      <c r="N1198" s="734"/>
      <c r="O1198" s="734"/>
      <c r="P1198" s="734"/>
      <c r="Q1198" s="734"/>
      <c r="R1198" s="734"/>
      <c r="S1198" s="734"/>
      <c r="T1198" s="734"/>
      <c r="U1198" s="734"/>
      <c r="V1198" s="734"/>
      <c r="W1198" s="734"/>
      <c r="X1198" s="734"/>
      <c r="Y1198" s="734"/>
      <c r="Z1198" s="734"/>
      <c r="AA1198" s="734"/>
      <c r="AB1198" s="740"/>
      <c r="AC1198" s="741"/>
    </row>
    <row r="1199">
      <c r="A1199" s="733"/>
      <c r="B1199" s="734"/>
      <c r="C1199" s="735"/>
      <c r="D1199" s="735"/>
      <c r="E1199" s="735"/>
      <c r="F1199" s="736"/>
      <c r="G1199" s="737"/>
      <c r="H1199" s="738"/>
      <c r="I1199" s="739"/>
      <c r="J1199" s="733"/>
      <c r="K1199" s="733"/>
      <c r="L1199" s="733"/>
      <c r="M1199" s="734"/>
      <c r="N1199" s="734"/>
      <c r="O1199" s="734"/>
      <c r="P1199" s="734"/>
      <c r="Q1199" s="734"/>
      <c r="R1199" s="734"/>
      <c r="S1199" s="734"/>
      <c r="T1199" s="734"/>
      <c r="U1199" s="734"/>
      <c r="V1199" s="734"/>
      <c r="W1199" s="734"/>
      <c r="X1199" s="734"/>
      <c r="Y1199" s="734"/>
      <c r="Z1199" s="734"/>
      <c r="AA1199" s="734"/>
      <c r="AB1199" s="740"/>
      <c r="AC1199" s="741"/>
    </row>
    <row r="1200">
      <c r="A1200" s="733"/>
      <c r="B1200" s="734"/>
      <c r="C1200" s="735"/>
      <c r="D1200" s="735"/>
      <c r="E1200" s="735"/>
      <c r="F1200" s="736"/>
      <c r="G1200" s="737"/>
      <c r="H1200" s="738"/>
      <c r="I1200" s="739"/>
      <c r="J1200" s="733"/>
      <c r="K1200" s="733"/>
      <c r="L1200" s="733"/>
      <c r="M1200" s="734"/>
      <c r="N1200" s="734"/>
      <c r="O1200" s="734"/>
      <c r="P1200" s="734"/>
      <c r="Q1200" s="734"/>
      <c r="R1200" s="734"/>
      <c r="S1200" s="734"/>
      <c r="T1200" s="734"/>
      <c r="U1200" s="734"/>
      <c r="V1200" s="734"/>
      <c r="W1200" s="734"/>
      <c r="X1200" s="734"/>
      <c r="Y1200" s="734"/>
      <c r="Z1200" s="734"/>
      <c r="AA1200" s="734"/>
      <c r="AB1200" s="740"/>
      <c r="AC1200" s="741"/>
    </row>
    <row r="1201">
      <c r="A1201" s="733"/>
      <c r="B1201" s="734"/>
      <c r="C1201" s="735"/>
      <c r="D1201" s="735"/>
      <c r="E1201" s="735"/>
      <c r="F1201" s="736"/>
      <c r="G1201" s="737"/>
      <c r="H1201" s="738"/>
      <c r="I1201" s="739"/>
      <c r="J1201" s="733"/>
      <c r="K1201" s="733"/>
      <c r="L1201" s="733"/>
      <c r="M1201" s="734"/>
      <c r="N1201" s="734"/>
      <c r="O1201" s="734"/>
      <c r="P1201" s="734"/>
      <c r="Q1201" s="734"/>
      <c r="R1201" s="734"/>
      <c r="S1201" s="734"/>
      <c r="T1201" s="734"/>
      <c r="U1201" s="734"/>
      <c r="V1201" s="734"/>
      <c r="W1201" s="734"/>
      <c r="X1201" s="734"/>
      <c r="Y1201" s="734"/>
      <c r="Z1201" s="734"/>
      <c r="AA1201" s="734"/>
      <c r="AB1201" s="740"/>
      <c r="AC1201" s="741"/>
    </row>
    <row r="1202">
      <c r="A1202" s="733"/>
      <c r="B1202" s="734"/>
      <c r="C1202" s="735"/>
      <c r="D1202" s="735"/>
      <c r="E1202" s="735"/>
      <c r="F1202" s="736"/>
      <c r="G1202" s="737"/>
      <c r="H1202" s="738"/>
      <c r="I1202" s="739"/>
      <c r="J1202" s="733"/>
      <c r="K1202" s="733"/>
      <c r="L1202" s="733"/>
      <c r="M1202" s="734"/>
      <c r="N1202" s="734"/>
      <c r="O1202" s="734"/>
      <c r="P1202" s="734"/>
      <c r="Q1202" s="734"/>
      <c r="R1202" s="734"/>
      <c r="S1202" s="734"/>
      <c r="T1202" s="734"/>
      <c r="U1202" s="734"/>
      <c r="V1202" s="734"/>
      <c r="W1202" s="734"/>
      <c r="X1202" s="734"/>
      <c r="Y1202" s="734"/>
      <c r="Z1202" s="734"/>
      <c r="AA1202" s="734"/>
      <c r="AB1202" s="740"/>
      <c r="AC1202" s="741"/>
    </row>
    <row r="1203">
      <c r="A1203" s="733"/>
      <c r="B1203" s="734"/>
      <c r="C1203" s="735"/>
      <c r="D1203" s="735"/>
      <c r="E1203" s="735"/>
      <c r="F1203" s="736"/>
      <c r="G1203" s="737"/>
      <c r="H1203" s="738"/>
      <c r="I1203" s="739"/>
      <c r="J1203" s="733"/>
      <c r="K1203" s="733"/>
      <c r="L1203" s="733"/>
      <c r="M1203" s="734"/>
      <c r="N1203" s="734"/>
      <c r="O1203" s="734"/>
      <c r="P1203" s="734"/>
      <c r="Q1203" s="734"/>
      <c r="R1203" s="734"/>
      <c r="S1203" s="734"/>
      <c r="T1203" s="734"/>
      <c r="U1203" s="734"/>
      <c r="V1203" s="734"/>
      <c r="W1203" s="734"/>
      <c r="X1203" s="734"/>
      <c r="Y1203" s="734"/>
      <c r="Z1203" s="734"/>
      <c r="AA1203" s="734"/>
      <c r="AB1203" s="740"/>
      <c r="AC1203" s="741"/>
    </row>
    <row r="1204">
      <c r="A1204" s="733"/>
      <c r="B1204" s="734"/>
      <c r="C1204" s="735"/>
      <c r="D1204" s="735"/>
      <c r="E1204" s="735"/>
      <c r="F1204" s="736"/>
      <c r="G1204" s="737"/>
      <c r="H1204" s="738"/>
      <c r="I1204" s="739"/>
      <c r="J1204" s="733"/>
      <c r="K1204" s="733"/>
      <c r="L1204" s="733"/>
      <c r="M1204" s="734"/>
      <c r="N1204" s="734"/>
      <c r="O1204" s="734"/>
      <c r="P1204" s="734"/>
      <c r="Q1204" s="734"/>
      <c r="R1204" s="734"/>
      <c r="S1204" s="734"/>
      <c r="T1204" s="734"/>
      <c r="U1204" s="734"/>
      <c r="V1204" s="734"/>
      <c r="W1204" s="734"/>
      <c r="X1204" s="734"/>
      <c r="Y1204" s="734"/>
      <c r="Z1204" s="734"/>
      <c r="AA1204" s="734"/>
      <c r="AB1204" s="740"/>
      <c r="AC1204" s="741"/>
    </row>
    <row r="1205">
      <c r="A1205" s="733"/>
      <c r="B1205" s="734"/>
      <c r="C1205" s="735"/>
      <c r="D1205" s="735"/>
      <c r="E1205" s="735"/>
      <c r="F1205" s="736"/>
      <c r="G1205" s="737"/>
      <c r="H1205" s="738"/>
      <c r="I1205" s="739"/>
      <c r="J1205" s="733"/>
      <c r="K1205" s="733"/>
      <c r="L1205" s="733"/>
      <c r="M1205" s="734"/>
      <c r="N1205" s="734"/>
      <c r="O1205" s="734"/>
      <c r="P1205" s="734"/>
      <c r="Q1205" s="734"/>
      <c r="R1205" s="734"/>
      <c r="S1205" s="734"/>
      <c r="T1205" s="734"/>
      <c r="U1205" s="734"/>
      <c r="V1205" s="734"/>
      <c r="W1205" s="734"/>
      <c r="X1205" s="734"/>
      <c r="Y1205" s="734"/>
      <c r="Z1205" s="734"/>
      <c r="AA1205" s="734"/>
      <c r="AB1205" s="740"/>
      <c r="AC1205" s="741"/>
    </row>
    <row r="1206">
      <c r="A1206" s="733"/>
      <c r="B1206" s="734"/>
      <c r="C1206" s="735"/>
      <c r="D1206" s="735"/>
      <c r="E1206" s="735"/>
      <c r="F1206" s="736"/>
      <c r="G1206" s="737"/>
      <c r="H1206" s="738"/>
      <c r="I1206" s="739"/>
      <c r="J1206" s="733"/>
      <c r="K1206" s="733"/>
      <c r="L1206" s="733"/>
      <c r="M1206" s="734"/>
      <c r="N1206" s="734"/>
      <c r="O1206" s="734"/>
      <c r="P1206" s="734"/>
      <c r="Q1206" s="734"/>
      <c r="R1206" s="734"/>
      <c r="S1206" s="734"/>
      <c r="T1206" s="734"/>
      <c r="U1206" s="734"/>
      <c r="V1206" s="734"/>
      <c r="W1206" s="734"/>
      <c r="X1206" s="734"/>
      <c r="Y1206" s="734"/>
      <c r="Z1206" s="734"/>
      <c r="AA1206" s="734"/>
      <c r="AB1206" s="740"/>
      <c r="AC1206" s="741"/>
    </row>
    <row r="1207">
      <c r="A1207" s="733"/>
      <c r="B1207" s="734"/>
      <c r="C1207" s="735"/>
      <c r="D1207" s="735"/>
      <c r="E1207" s="735"/>
      <c r="F1207" s="736"/>
      <c r="G1207" s="737"/>
      <c r="H1207" s="738"/>
      <c r="I1207" s="739"/>
      <c r="J1207" s="733"/>
      <c r="K1207" s="733"/>
      <c r="L1207" s="733"/>
      <c r="M1207" s="734"/>
      <c r="N1207" s="734"/>
      <c r="O1207" s="734"/>
      <c r="P1207" s="734"/>
      <c r="Q1207" s="734"/>
      <c r="R1207" s="734"/>
      <c r="S1207" s="734"/>
      <c r="T1207" s="734"/>
      <c r="U1207" s="734"/>
      <c r="V1207" s="734"/>
      <c r="W1207" s="734"/>
      <c r="X1207" s="734"/>
      <c r="Y1207" s="734"/>
      <c r="Z1207" s="734"/>
      <c r="AA1207" s="734"/>
      <c r="AB1207" s="740"/>
      <c r="AC1207" s="741"/>
    </row>
    <row r="1208">
      <c r="A1208" s="733"/>
      <c r="B1208" s="734"/>
      <c r="C1208" s="735"/>
      <c r="D1208" s="735"/>
      <c r="E1208" s="735"/>
      <c r="F1208" s="736"/>
      <c r="G1208" s="737"/>
      <c r="H1208" s="738"/>
      <c r="I1208" s="739"/>
      <c r="J1208" s="733"/>
      <c r="K1208" s="733"/>
      <c r="L1208" s="733"/>
      <c r="M1208" s="734"/>
      <c r="N1208" s="734"/>
      <c r="O1208" s="734"/>
      <c r="P1208" s="734"/>
      <c r="Q1208" s="734"/>
      <c r="R1208" s="734"/>
      <c r="S1208" s="734"/>
      <c r="T1208" s="734"/>
      <c r="U1208" s="734"/>
      <c r="V1208" s="734"/>
      <c r="W1208" s="734"/>
      <c r="X1208" s="734"/>
      <c r="Y1208" s="734"/>
      <c r="Z1208" s="734"/>
      <c r="AA1208" s="734"/>
      <c r="AB1208" s="740"/>
      <c r="AC1208" s="741"/>
    </row>
    <row r="1209">
      <c r="A1209" s="733"/>
      <c r="B1209" s="734"/>
      <c r="C1209" s="735"/>
      <c r="D1209" s="735"/>
      <c r="E1209" s="735"/>
      <c r="F1209" s="736"/>
      <c r="G1209" s="737"/>
      <c r="H1209" s="738"/>
      <c r="I1209" s="739"/>
      <c r="J1209" s="733"/>
      <c r="K1209" s="733"/>
      <c r="L1209" s="733"/>
      <c r="M1209" s="734"/>
      <c r="N1209" s="734"/>
      <c r="O1209" s="734"/>
      <c r="P1209" s="734"/>
      <c r="Q1209" s="734"/>
      <c r="R1209" s="734"/>
      <c r="S1209" s="734"/>
      <c r="T1209" s="734"/>
      <c r="U1209" s="734"/>
      <c r="V1209" s="734"/>
      <c r="W1209" s="734"/>
      <c r="X1209" s="734"/>
      <c r="Y1209" s="734"/>
      <c r="Z1209" s="734"/>
      <c r="AA1209" s="734"/>
      <c r="AB1209" s="740"/>
      <c r="AC1209" s="741"/>
    </row>
    <row r="1210">
      <c r="A1210" s="733"/>
      <c r="B1210" s="734"/>
      <c r="C1210" s="735"/>
      <c r="D1210" s="735"/>
      <c r="E1210" s="735"/>
      <c r="F1210" s="736"/>
      <c r="G1210" s="737"/>
      <c r="H1210" s="738"/>
      <c r="I1210" s="739"/>
      <c r="J1210" s="733"/>
      <c r="K1210" s="733"/>
      <c r="L1210" s="733"/>
      <c r="M1210" s="734"/>
      <c r="N1210" s="734"/>
      <c r="O1210" s="734"/>
      <c r="P1210" s="734"/>
      <c r="Q1210" s="734"/>
      <c r="R1210" s="734"/>
      <c r="S1210" s="734"/>
      <c r="T1210" s="734"/>
      <c r="U1210" s="734"/>
      <c r="V1210" s="734"/>
      <c r="W1210" s="734"/>
      <c r="X1210" s="734"/>
      <c r="Y1210" s="734"/>
      <c r="Z1210" s="734"/>
      <c r="AA1210" s="734"/>
      <c r="AB1210" s="740"/>
      <c r="AC1210" s="741"/>
    </row>
    <row r="1211">
      <c r="A1211" s="733"/>
      <c r="B1211" s="734"/>
      <c r="C1211" s="735"/>
      <c r="D1211" s="735"/>
      <c r="E1211" s="735"/>
      <c r="F1211" s="736"/>
      <c r="G1211" s="737"/>
      <c r="H1211" s="738"/>
      <c r="I1211" s="739"/>
      <c r="J1211" s="733"/>
      <c r="K1211" s="733"/>
      <c r="L1211" s="733"/>
      <c r="M1211" s="734"/>
      <c r="N1211" s="734"/>
      <c r="O1211" s="734"/>
      <c r="P1211" s="734"/>
      <c r="Q1211" s="734"/>
      <c r="R1211" s="734"/>
      <c r="S1211" s="734"/>
      <c r="T1211" s="734"/>
      <c r="U1211" s="734"/>
      <c r="V1211" s="734"/>
      <c r="W1211" s="734"/>
      <c r="X1211" s="734"/>
      <c r="Y1211" s="734"/>
      <c r="Z1211" s="734"/>
      <c r="AA1211" s="734"/>
      <c r="AB1211" s="740"/>
      <c r="AC1211" s="741"/>
    </row>
    <row r="1212">
      <c r="A1212" s="733"/>
      <c r="B1212" s="734"/>
      <c r="C1212" s="735"/>
      <c r="D1212" s="735"/>
      <c r="E1212" s="735"/>
      <c r="F1212" s="736"/>
      <c r="G1212" s="737"/>
      <c r="H1212" s="738"/>
      <c r="I1212" s="739"/>
      <c r="J1212" s="733"/>
      <c r="K1212" s="733"/>
      <c r="L1212" s="733"/>
      <c r="M1212" s="734"/>
      <c r="N1212" s="734"/>
      <c r="O1212" s="734"/>
      <c r="P1212" s="734"/>
      <c r="Q1212" s="734"/>
      <c r="R1212" s="734"/>
      <c r="S1212" s="734"/>
      <c r="T1212" s="734"/>
      <c r="U1212" s="734"/>
      <c r="V1212" s="734"/>
      <c r="W1212" s="734"/>
      <c r="X1212" s="734"/>
      <c r="Y1212" s="734"/>
      <c r="Z1212" s="734"/>
      <c r="AA1212" s="734"/>
      <c r="AB1212" s="740"/>
      <c r="AC1212" s="741"/>
    </row>
    <row r="1213">
      <c r="A1213" s="733"/>
      <c r="B1213" s="734"/>
      <c r="C1213" s="735"/>
      <c r="D1213" s="735"/>
      <c r="E1213" s="735"/>
      <c r="F1213" s="736"/>
      <c r="G1213" s="737"/>
      <c r="H1213" s="738"/>
      <c r="I1213" s="739"/>
      <c r="J1213" s="733"/>
      <c r="K1213" s="733"/>
      <c r="L1213" s="733"/>
      <c r="M1213" s="734"/>
      <c r="N1213" s="734"/>
      <c r="O1213" s="734"/>
      <c r="P1213" s="734"/>
      <c r="Q1213" s="734"/>
      <c r="R1213" s="734"/>
      <c r="S1213" s="734"/>
      <c r="T1213" s="734"/>
      <c r="U1213" s="734"/>
      <c r="V1213" s="734"/>
      <c r="W1213" s="734"/>
      <c r="X1213" s="734"/>
      <c r="Y1213" s="734"/>
      <c r="Z1213" s="734"/>
      <c r="AA1213" s="734"/>
      <c r="AB1213" s="740"/>
      <c r="AC1213" s="741"/>
    </row>
    <row r="1214">
      <c r="A1214" s="733"/>
      <c r="B1214" s="734"/>
      <c r="C1214" s="735"/>
      <c r="D1214" s="735"/>
      <c r="E1214" s="735"/>
      <c r="F1214" s="736"/>
      <c r="G1214" s="737"/>
      <c r="H1214" s="738"/>
      <c r="I1214" s="739"/>
      <c r="J1214" s="733"/>
      <c r="K1214" s="733"/>
      <c r="L1214" s="733"/>
      <c r="M1214" s="734"/>
      <c r="N1214" s="734"/>
      <c r="O1214" s="734"/>
      <c r="P1214" s="734"/>
      <c r="Q1214" s="734"/>
      <c r="R1214" s="734"/>
      <c r="S1214" s="734"/>
      <c r="T1214" s="734"/>
      <c r="U1214" s="734"/>
      <c r="V1214" s="734"/>
      <c r="W1214" s="734"/>
      <c r="X1214" s="734"/>
      <c r="Y1214" s="734"/>
      <c r="Z1214" s="734"/>
      <c r="AA1214" s="734"/>
      <c r="AB1214" s="740"/>
      <c r="AC1214" s="741"/>
    </row>
    <row r="1215">
      <c r="A1215" s="733"/>
      <c r="B1215" s="734"/>
      <c r="C1215" s="735"/>
      <c r="D1215" s="735"/>
      <c r="E1215" s="735"/>
      <c r="F1215" s="736"/>
      <c r="G1215" s="737"/>
      <c r="H1215" s="738"/>
      <c r="I1215" s="739"/>
      <c r="J1215" s="733"/>
      <c r="K1215" s="733"/>
      <c r="L1215" s="733"/>
      <c r="M1215" s="734"/>
      <c r="N1215" s="734"/>
      <c r="O1215" s="734"/>
      <c r="P1215" s="734"/>
      <c r="Q1215" s="734"/>
      <c r="R1215" s="734"/>
      <c r="S1215" s="734"/>
      <c r="T1215" s="734"/>
      <c r="U1215" s="734"/>
      <c r="V1215" s="734"/>
      <c r="W1215" s="734"/>
      <c r="X1215" s="734"/>
      <c r="Y1215" s="734"/>
      <c r="Z1215" s="734"/>
      <c r="AA1215" s="734"/>
      <c r="AB1215" s="740"/>
      <c r="AC1215" s="741"/>
    </row>
    <row r="1216">
      <c r="A1216" s="733"/>
      <c r="B1216" s="734"/>
      <c r="C1216" s="735"/>
      <c r="D1216" s="735"/>
      <c r="E1216" s="735"/>
      <c r="F1216" s="736"/>
      <c r="G1216" s="737"/>
      <c r="H1216" s="738"/>
      <c r="I1216" s="739"/>
      <c r="J1216" s="733"/>
      <c r="K1216" s="733"/>
      <c r="L1216" s="733"/>
      <c r="M1216" s="734"/>
      <c r="N1216" s="734"/>
      <c r="O1216" s="734"/>
      <c r="P1216" s="734"/>
      <c r="Q1216" s="734"/>
      <c r="R1216" s="734"/>
      <c r="S1216" s="734"/>
      <c r="T1216" s="734"/>
      <c r="U1216" s="734"/>
      <c r="V1216" s="734"/>
      <c r="W1216" s="734"/>
      <c r="X1216" s="734"/>
      <c r="Y1216" s="734"/>
      <c r="Z1216" s="734"/>
      <c r="AA1216" s="734"/>
      <c r="AB1216" s="740"/>
      <c r="AC1216" s="741"/>
    </row>
    <row r="1217">
      <c r="A1217" s="733"/>
      <c r="B1217" s="734"/>
      <c r="C1217" s="735"/>
      <c r="D1217" s="735"/>
      <c r="E1217" s="735"/>
      <c r="F1217" s="736"/>
      <c r="G1217" s="737"/>
      <c r="H1217" s="738"/>
      <c r="I1217" s="739"/>
      <c r="J1217" s="733"/>
      <c r="K1217" s="733"/>
      <c r="L1217" s="733"/>
      <c r="M1217" s="734"/>
      <c r="N1217" s="734"/>
      <c r="O1217" s="734"/>
      <c r="P1217" s="734"/>
      <c r="Q1217" s="734"/>
      <c r="R1217" s="734"/>
      <c r="S1217" s="734"/>
      <c r="T1217" s="734"/>
      <c r="U1217" s="734"/>
      <c r="V1217" s="734"/>
      <c r="W1217" s="734"/>
      <c r="X1217" s="734"/>
      <c r="Y1217" s="734"/>
      <c r="Z1217" s="734"/>
      <c r="AA1217" s="734"/>
      <c r="AB1217" s="740"/>
      <c r="AC1217" s="741"/>
    </row>
    <row r="1218">
      <c r="A1218" s="733"/>
      <c r="B1218" s="734"/>
      <c r="C1218" s="735"/>
      <c r="D1218" s="735"/>
      <c r="E1218" s="735"/>
      <c r="F1218" s="736"/>
      <c r="G1218" s="737"/>
      <c r="H1218" s="738"/>
      <c r="I1218" s="739"/>
      <c r="J1218" s="733"/>
      <c r="K1218" s="733"/>
      <c r="L1218" s="733"/>
      <c r="M1218" s="734"/>
      <c r="N1218" s="734"/>
      <c r="O1218" s="734"/>
      <c r="P1218" s="734"/>
      <c r="Q1218" s="734"/>
      <c r="R1218" s="734"/>
      <c r="S1218" s="734"/>
      <c r="T1218" s="734"/>
      <c r="U1218" s="734"/>
      <c r="V1218" s="734"/>
      <c r="W1218" s="734"/>
      <c r="X1218" s="734"/>
      <c r="Y1218" s="734"/>
      <c r="Z1218" s="734"/>
      <c r="AA1218" s="734"/>
      <c r="AB1218" s="740"/>
      <c r="AC1218" s="741"/>
    </row>
    <row r="1219">
      <c r="A1219" s="733"/>
      <c r="B1219" s="734"/>
      <c r="C1219" s="735"/>
      <c r="D1219" s="735"/>
      <c r="E1219" s="735"/>
      <c r="F1219" s="736"/>
      <c r="G1219" s="737"/>
      <c r="H1219" s="738"/>
      <c r="I1219" s="739"/>
      <c r="J1219" s="733"/>
      <c r="K1219" s="733"/>
      <c r="L1219" s="733"/>
      <c r="M1219" s="734"/>
      <c r="N1219" s="734"/>
      <c r="O1219" s="734"/>
      <c r="P1219" s="734"/>
      <c r="Q1219" s="734"/>
      <c r="R1219" s="734"/>
      <c r="S1219" s="734"/>
      <c r="T1219" s="734"/>
      <c r="U1219" s="734"/>
      <c r="V1219" s="734"/>
      <c r="W1219" s="734"/>
      <c r="X1219" s="734"/>
      <c r="Y1219" s="734"/>
      <c r="Z1219" s="734"/>
      <c r="AA1219" s="734"/>
      <c r="AB1219" s="740"/>
      <c r="AC1219" s="741"/>
    </row>
    <row r="1220">
      <c r="A1220" s="733"/>
      <c r="B1220" s="734"/>
      <c r="C1220" s="735"/>
      <c r="D1220" s="735"/>
      <c r="E1220" s="735"/>
      <c r="F1220" s="736"/>
      <c r="G1220" s="737"/>
      <c r="H1220" s="738"/>
      <c r="I1220" s="739"/>
      <c r="J1220" s="733"/>
      <c r="K1220" s="733"/>
      <c r="L1220" s="733"/>
      <c r="M1220" s="734"/>
      <c r="N1220" s="734"/>
      <c r="O1220" s="734"/>
      <c r="P1220" s="734"/>
      <c r="Q1220" s="734"/>
      <c r="R1220" s="734"/>
      <c r="S1220" s="734"/>
      <c r="T1220" s="734"/>
      <c r="U1220" s="734"/>
      <c r="V1220" s="734"/>
      <c r="W1220" s="734"/>
      <c r="X1220" s="734"/>
      <c r="Y1220" s="734"/>
      <c r="Z1220" s="734"/>
      <c r="AA1220" s="734"/>
      <c r="AB1220" s="740"/>
      <c r="AC1220" s="741"/>
    </row>
    <row r="1221">
      <c r="A1221" s="733"/>
      <c r="B1221" s="734"/>
      <c r="C1221" s="735"/>
      <c r="D1221" s="735"/>
      <c r="E1221" s="735"/>
      <c r="F1221" s="736"/>
      <c r="G1221" s="737"/>
      <c r="H1221" s="738"/>
      <c r="I1221" s="739"/>
      <c r="J1221" s="733"/>
      <c r="K1221" s="733"/>
      <c r="L1221" s="733"/>
      <c r="M1221" s="734"/>
      <c r="N1221" s="734"/>
      <c r="O1221" s="734"/>
      <c r="P1221" s="734"/>
      <c r="Q1221" s="734"/>
      <c r="R1221" s="734"/>
      <c r="S1221" s="734"/>
      <c r="T1221" s="734"/>
      <c r="U1221" s="734"/>
      <c r="V1221" s="734"/>
      <c r="W1221" s="734"/>
      <c r="X1221" s="734"/>
      <c r="Y1221" s="734"/>
      <c r="Z1221" s="734"/>
      <c r="AA1221" s="734"/>
      <c r="AB1221" s="740"/>
      <c r="AC1221" s="741"/>
    </row>
    <row r="1222">
      <c r="A1222" s="733"/>
      <c r="B1222" s="734"/>
      <c r="C1222" s="735"/>
      <c r="D1222" s="735"/>
      <c r="E1222" s="735"/>
      <c r="F1222" s="736"/>
      <c r="G1222" s="737"/>
      <c r="H1222" s="738"/>
      <c r="I1222" s="739"/>
      <c r="J1222" s="733"/>
      <c r="K1222" s="733"/>
      <c r="L1222" s="733"/>
      <c r="M1222" s="734"/>
      <c r="N1222" s="734"/>
      <c r="O1222" s="734"/>
      <c r="P1222" s="734"/>
      <c r="Q1222" s="734"/>
      <c r="R1222" s="734"/>
      <c r="S1222" s="734"/>
      <c r="T1222" s="734"/>
      <c r="U1222" s="734"/>
      <c r="V1222" s="734"/>
      <c r="W1222" s="734"/>
      <c r="X1222" s="734"/>
      <c r="Y1222" s="734"/>
      <c r="Z1222" s="734"/>
      <c r="AA1222" s="734"/>
      <c r="AB1222" s="740"/>
      <c r="AC1222" s="741"/>
    </row>
    <row r="1223">
      <c r="A1223" s="733"/>
      <c r="B1223" s="734"/>
      <c r="C1223" s="735"/>
      <c r="D1223" s="735"/>
      <c r="E1223" s="735"/>
      <c r="F1223" s="736"/>
      <c r="G1223" s="737"/>
      <c r="H1223" s="738"/>
      <c r="I1223" s="739"/>
      <c r="J1223" s="733"/>
      <c r="K1223" s="733"/>
      <c r="L1223" s="733"/>
      <c r="M1223" s="734"/>
      <c r="N1223" s="734"/>
      <c r="O1223" s="734"/>
      <c r="P1223" s="734"/>
      <c r="Q1223" s="734"/>
      <c r="R1223" s="734"/>
      <c r="S1223" s="734"/>
      <c r="T1223" s="734"/>
      <c r="U1223" s="734"/>
      <c r="V1223" s="734"/>
      <c r="W1223" s="734"/>
      <c r="X1223" s="734"/>
      <c r="Y1223" s="734"/>
      <c r="Z1223" s="734"/>
      <c r="AA1223" s="734"/>
      <c r="AB1223" s="740"/>
      <c r="AC1223" s="741"/>
    </row>
    <row r="1224">
      <c r="A1224" s="733"/>
      <c r="B1224" s="734"/>
      <c r="C1224" s="735"/>
      <c r="D1224" s="735"/>
      <c r="E1224" s="735"/>
      <c r="F1224" s="736"/>
      <c r="G1224" s="737"/>
      <c r="H1224" s="738"/>
      <c r="I1224" s="739"/>
      <c r="J1224" s="733"/>
      <c r="K1224" s="733"/>
      <c r="L1224" s="733"/>
      <c r="M1224" s="734"/>
      <c r="N1224" s="734"/>
      <c r="O1224" s="734"/>
      <c r="P1224" s="734"/>
      <c r="Q1224" s="734"/>
      <c r="R1224" s="734"/>
      <c r="S1224" s="734"/>
      <c r="T1224" s="734"/>
      <c r="U1224" s="734"/>
      <c r="V1224" s="734"/>
      <c r="W1224" s="734"/>
      <c r="X1224" s="734"/>
      <c r="Y1224" s="734"/>
      <c r="Z1224" s="734"/>
      <c r="AA1224" s="734"/>
      <c r="AB1224" s="740"/>
      <c r="AC1224" s="741"/>
    </row>
    <row r="1225">
      <c r="A1225" s="733"/>
      <c r="B1225" s="734"/>
      <c r="C1225" s="735"/>
      <c r="D1225" s="735"/>
      <c r="E1225" s="735"/>
      <c r="F1225" s="736"/>
      <c r="G1225" s="737"/>
      <c r="H1225" s="738"/>
      <c r="I1225" s="739"/>
      <c r="J1225" s="733"/>
      <c r="K1225" s="733"/>
      <c r="L1225" s="733"/>
      <c r="M1225" s="734"/>
      <c r="N1225" s="734"/>
      <c r="O1225" s="734"/>
      <c r="P1225" s="734"/>
      <c r="Q1225" s="734"/>
      <c r="R1225" s="734"/>
      <c r="S1225" s="734"/>
      <c r="T1225" s="734"/>
      <c r="U1225" s="734"/>
      <c r="V1225" s="734"/>
      <c r="W1225" s="734"/>
      <c r="X1225" s="734"/>
      <c r="Y1225" s="734"/>
      <c r="Z1225" s="734"/>
      <c r="AA1225" s="734"/>
      <c r="AB1225" s="740"/>
      <c r="AC1225" s="741"/>
    </row>
    <row r="1226">
      <c r="A1226" s="733"/>
      <c r="B1226" s="734"/>
      <c r="C1226" s="735"/>
      <c r="D1226" s="735"/>
      <c r="E1226" s="735"/>
      <c r="F1226" s="736"/>
      <c r="G1226" s="737"/>
      <c r="H1226" s="738"/>
      <c r="I1226" s="739"/>
      <c r="J1226" s="733"/>
      <c r="K1226" s="733"/>
      <c r="L1226" s="733"/>
      <c r="M1226" s="734"/>
      <c r="N1226" s="734"/>
      <c r="O1226" s="734"/>
      <c r="P1226" s="734"/>
      <c r="Q1226" s="734"/>
      <c r="R1226" s="734"/>
      <c r="S1226" s="734"/>
      <c r="T1226" s="734"/>
      <c r="U1226" s="734"/>
      <c r="V1226" s="734"/>
      <c r="W1226" s="734"/>
      <c r="X1226" s="734"/>
      <c r="Y1226" s="734"/>
      <c r="Z1226" s="734"/>
      <c r="AA1226" s="734"/>
      <c r="AB1226" s="740"/>
      <c r="AC1226" s="741"/>
    </row>
    <row r="1227">
      <c r="A1227" s="733"/>
      <c r="B1227" s="734"/>
      <c r="C1227" s="735"/>
      <c r="D1227" s="735"/>
      <c r="E1227" s="735"/>
      <c r="F1227" s="736"/>
      <c r="G1227" s="737"/>
      <c r="H1227" s="738"/>
      <c r="I1227" s="739"/>
      <c r="J1227" s="733"/>
      <c r="K1227" s="733"/>
      <c r="L1227" s="733"/>
      <c r="M1227" s="734"/>
      <c r="N1227" s="734"/>
      <c r="O1227" s="734"/>
      <c r="P1227" s="734"/>
      <c r="Q1227" s="734"/>
      <c r="R1227" s="734"/>
      <c r="S1227" s="734"/>
      <c r="T1227" s="734"/>
      <c r="U1227" s="734"/>
      <c r="V1227" s="734"/>
      <c r="W1227" s="734"/>
      <c r="X1227" s="734"/>
      <c r="Y1227" s="734"/>
      <c r="Z1227" s="734"/>
      <c r="AA1227" s="734"/>
      <c r="AB1227" s="740"/>
      <c r="AC1227" s="741"/>
    </row>
    <row r="1228">
      <c r="A1228" s="733"/>
      <c r="B1228" s="734"/>
      <c r="C1228" s="735"/>
      <c r="D1228" s="735"/>
      <c r="E1228" s="735"/>
      <c r="F1228" s="736"/>
      <c r="G1228" s="737"/>
      <c r="H1228" s="738"/>
      <c r="I1228" s="739"/>
      <c r="J1228" s="733"/>
      <c r="K1228" s="733"/>
      <c r="L1228" s="733"/>
      <c r="M1228" s="734"/>
      <c r="N1228" s="734"/>
      <c r="O1228" s="734"/>
      <c r="P1228" s="734"/>
      <c r="Q1228" s="734"/>
      <c r="R1228" s="734"/>
      <c r="S1228" s="734"/>
      <c r="T1228" s="734"/>
      <c r="U1228" s="734"/>
      <c r="V1228" s="734"/>
      <c r="W1228" s="734"/>
      <c r="X1228" s="734"/>
      <c r="Y1228" s="734"/>
      <c r="Z1228" s="734"/>
      <c r="AA1228" s="734"/>
      <c r="AB1228" s="740"/>
      <c r="AC1228" s="741"/>
    </row>
    <row r="1229">
      <c r="A1229" s="733"/>
      <c r="B1229" s="734"/>
      <c r="C1229" s="735"/>
      <c r="D1229" s="735"/>
      <c r="E1229" s="735"/>
      <c r="F1229" s="736"/>
      <c r="G1229" s="737"/>
      <c r="H1229" s="738"/>
      <c r="I1229" s="739"/>
      <c r="J1229" s="733"/>
      <c r="K1229" s="733"/>
      <c r="L1229" s="733"/>
      <c r="M1229" s="734"/>
      <c r="N1229" s="734"/>
      <c r="O1229" s="734"/>
      <c r="P1229" s="734"/>
      <c r="Q1229" s="734"/>
      <c r="R1229" s="734"/>
      <c r="S1229" s="734"/>
      <c r="T1229" s="734"/>
      <c r="U1229" s="734"/>
      <c r="V1229" s="734"/>
      <c r="W1229" s="734"/>
      <c r="X1229" s="734"/>
      <c r="Y1229" s="734"/>
      <c r="Z1229" s="734"/>
      <c r="AA1229" s="734"/>
      <c r="AB1229" s="740"/>
      <c r="AC1229" s="741"/>
    </row>
    <row r="1230">
      <c r="A1230" s="733"/>
      <c r="B1230" s="734"/>
      <c r="C1230" s="735"/>
      <c r="D1230" s="735"/>
      <c r="E1230" s="735"/>
      <c r="F1230" s="736"/>
      <c r="G1230" s="737"/>
      <c r="H1230" s="738"/>
      <c r="I1230" s="739"/>
      <c r="J1230" s="733"/>
      <c r="K1230" s="733"/>
      <c r="L1230" s="733"/>
      <c r="M1230" s="734"/>
      <c r="N1230" s="734"/>
      <c r="O1230" s="734"/>
      <c r="P1230" s="734"/>
      <c r="Q1230" s="734"/>
      <c r="R1230" s="734"/>
      <c r="S1230" s="734"/>
      <c r="T1230" s="734"/>
      <c r="U1230" s="734"/>
      <c r="V1230" s="734"/>
      <c r="W1230" s="734"/>
      <c r="X1230" s="734"/>
      <c r="Y1230" s="734"/>
      <c r="Z1230" s="734"/>
      <c r="AA1230" s="734"/>
      <c r="AB1230" s="740"/>
      <c r="AC1230" s="741"/>
    </row>
    <row r="1231">
      <c r="A1231" s="733"/>
      <c r="B1231" s="734"/>
      <c r="C1231" s="735"/>
      <c r="D1231" s="735"/>
      <c r="E1231" s="735"/>
      <c r="F1231" s="736"/>
      <c r="G1231" s="737"/>
      <c r="H1231" s="738"/>
      <c r="I1231" s="739"/>
      <c r="J1231" s="733"/>
      <c r="K1231" s="733"/>
      <c r="L1231" s="733"/>
      <c r="M1231" s="734"/>
      <c r="N1231" s="734"/>
      <c r="O1231" s="734"/>
      <c r="P1231" s="734"/>
      <c r="Q1231" s="734"/>
      <c r="R1231" s="734"/>
      <c r="S1231" s="734"/>
      <c r="T1231" s="734"/>
      <c r="U1231" s="734"/>
      <c r="V1231" s="734"/>
      <c r="W1231" s="734"/>
      <c r="X1231" s="734"/>
      <c r="Y1231" s="734"/>
      <c r="Z1231" s="734"/>
      <c r="AA1231" s="734"/>
      <c r="AB1231" s="740"/>
      <c r="AC1231" s="741"/>
    </row>
    <row r="1232">
      <c r="A1232" s="733"/>
      <c r="B1232" s="734"/>
      <c r="C1232" s="735"/>
      <c r="D1232" s="735"/>
      <c r="E1232" s="735"/>
      <c r="F1232" s="736"/>
      <c r="G1232" s="737"/>
      <c r="H1232" s="738"/>
      <c r="I1232" s="739"/>
      <c r="J1232" s="733"/>
      <c r="K1232" s="733"/>
      <c r="L1232" s="733"/>
      <c r="M1232" s="734"/>
      <c r="N1232" s="734"/>
      <c r="O1232" s="734"/>
      <c r="P1232" s="734"/>
      <c r="Q1232" s="734"/>
      <c r="R1232" s="734"/>
      <c r="S1232" s="734"/>
      <c r="T1232" s="734"/>
      <c r="U1232" s="734"/>
      <c r="V1232" s="734"/>
      <c r="W1232" s="734"/>
      <c r="X1232" s="734"/>
      <c r="Y1232" s="734"/>
      <c r="Z1232" s="734"/>
      <c r="AA1232" s="734"/>
      <c r="AB1232" s="740"/>
      <c r="AC1232" s="741"/>
    </row>
    <row r="1233">
      <c r="A1233" s="733"/>
      <c r="B1233" s="734"/>
      <c r="C1233" s="735"/>
      <c r="D1233" s="735"/>
      <c r="E1233" s="735"/>
      <c r="F1233" s="736"/>
      <c r="G1233" s="737"/>
      <c r="H1233" s="738"/>
      <c r="I1233" s="739"/>
      <c r="J1233" s="733"/>
      <c r="K1233" s="733"/>
      <c r="L1233" s="733"/>
      <c r="M1233" s="734"/>
      <c r="N1233" s="734"/>
      <c r="O1233" s="734"/>
      <c r="P1233" s="734"/>
      <c r="Q1233" s="734"/>
      <c r="R1233" s="734"/>
      <c r="S1233" s="734"/>
      <c r="T1233" s="734"/>
      <c r="U1233" s="734"/>
      <c r="V1233" s="734"/>
      <c r="W1233" s="734"/>
      <c r="X1233" s="734"/>
      <c r="Y1233" s="734"/>
      <c r="Z1233" s="734"/>
      <c r="AA1233" s="734"/>
      <c r="AB1233" s="740"/>
      <c r="AC1233" s="741"/>
    </row>
    <row r="1234">
      <c r="A1234" s="733"/>
      <c r="B1234" s="734"/>
      <c r="C1234" s="735"/>
      <c r="D1234" s="735"/>
      <c r="E1234" s="735"/>
      <c r="F1234" s="736"/>
      <c r="G1234" s="737"/>
      <c r="H1234" s="738"/>
      <c r="I1234" s="739"/>
      <c r="J1234" s="733"/>
      <c r="K1234" s="733"/>
      <c r="L1234" s="733"/>
      <c r="M1234" s="734"/>
      <c r="N1234" s="734"/>
      <c r="O1234" s="734"/>
      <c r="P1234" s="734"/>
      <c r="Q1234" s="734"/>
      <c r="R1234" s="734"/>
      <c r="S1234" s="734"/>
      <c r="T1234" s="734"/>
      <c r="U1234" s="734"/>
      <c r="V1234" s="734"/>
      <c r="W1234" s="734"/>
      <c r="X1234" s="734"/>
      <c r="Y1234" s="734"/>
      <c r="Z1234" s="734"/>
      <c r="AA1234" s="734"/>
      <c r="AB1234" s="740"/>
      <c r="AC1234" s="741"/>
    </row>
    <row r="1235">
      <c r="A1235" s="733"/>
      <c r="B1235" s="734"/>
      <c r="C1235" s="735"/>
      <c r="D1235" s="735"/>
      <c r="E1235" s="735"/>
      <c r="F1235" s="736"/>
      <c r="G1235" s="737"/>
      <c r="H1235" s="738"/>
      <c r="I1235" s="739"/>
      <c r="J1235" s="733"/>
      <c r="K1235" s="733"/>
      <c r="L1235" s="733"/>
      <c r="M1235" s="734"/>
      <c r="N1235" s="734"/>
      <c r="O1235" s="734"/>
      <c r="P1235" s="734"/>
      <c r="Q1235" s="734"/>
      <c r="R1235" s="734"/>
      <c r="S1235" s="734"/>
      <c r="T1235" s="734"/>
      <c r="U1235" s="734"/>
      <c r="V1235" s="734"/>
      <c r="W1235" s="734"/>
      <c r="X1235" s="734"/>
      <c r="Y1235" s="734"/>
      <c r="Z1235" s="734"/>
      <c r="AA1235" s="734"/>
      <c r="AB1235" s="740"/>
      <c r="AC1235" s="741"/>
    </row>
    <row r="1236">
      <c r="A1236" s="733"/>
      <c r="B1236" s="734"/>
      <c r="C1236" s="735"/>
      <c r="D1236" s="735"/>
      <c r="E1236" s="735"/>
      <c r="F1236" s="736"/>
      <c r="G1236" s="737"/>
      <c r="H1236" s="738"/>
      <c r="I1236" s="739"/>
      <c r="J1236" s="733"/>
      <c r="K1236" s="733"/>
      <c r="L1236" s="733"/>
      <c r="M1236" s="734"/>
      <c r="N1236" s="734"/>
      <c r="O1236" s="734"/>
      <c r="P1236" s="734"/>
      <c r="Q1236" s="734"/>
      <c r="R1236" s="734"/>
      <c r="S1236" s="734"/>
      <c r="T1236" s="734"/>
      <c r="U1236" s="734"/>
      <c r="V1236" s="734"/>
      <c r="W1236" s="734"/>
      <c r="X1236" s="734"/>
      <c r="Y1236" s="734"/>
      <c r="Z1236" s="734"/>
      <c r="AA1236" s="734"/>
      <c r="AB1236" s="740"/>
      <c r="AC1236" s="741"/>
    </row>
    <row r="1237">
      <c r="A1237" s="733"/>
      <c r="B1237" s="734"/>
      <c r="C1237" s="735"/>
      <c r="D1237" s="735"/>
      <c r="E1237" s="735"/>
      <c r="F1237" s="736"/>
      <c r="G1237" s="737"/>
      <c r="H1237" s="738"/>
      <c r="I1237" s="739"/>
      <c r="J1237" s="733"/>
      <c r="K1237" s="733"/>
      <c r="L1237" s="733"/>
      <c r="M1237" s="734"/>
      <c r="N1237" s="734"/>
      <c r="O1237" s="734"/>
      <c r="P1237" s="734"/>
      <c r="Q1237" s="734"/>
      <c r="R1237" s="734"/>
      <c r="S1237" s="734"/>
      <c r="T1237" s="734"/>
      <c r="U1237" s="734"/>
      <c r="V1237" s="734"/>
      <c r="W1237" s="734"/>
      <c r="X1237" s="734"/>
      <c r="Y1237" s="734"/>
      <c r="Z1237" s="734"/>
      <c r="AA1237" s="734"/>
      <c r="AB1237" s="740"/>
      <c r="AC1237" s="741"/>
    </row>
    <row r="1238">
      <c r="A1238" s="733"/>
      <c r="B1238" s="734"/>
      <c r="C1238" s="735"/>
      <c r="D1238" s="735"/>
      <c r="E1238" s="735"/>
      <c r="F1238" s="736"/>
      <c r="G1238" s="737"/>
      <c r="H1238" s="738"/>
      <c r="I1238" s="739"/>
      <c r="J1238" s="733"/>
      <c r="K1238" s="733"/>
      <c r="L1238" s="733"/>
      <c r="M1238" s="734"/>
      <c r="N1238" s="734"/>
      <c r="O1238" s="734"/>
      <c r="P1238" s="734"/>
      <c r="Q1238" s="734"/>
      <c r="R1238" s="734"/>
      <c r="S1238" s="734"/>
      <c r="T1238" s="734"/>
      <c r="U1238" s="734"/>
      <c r="V1238" s="734"/>
      <c r="W1238" s="734"/>
      <c r="X1238" s="734"/>
      <c r="Y1238" s="734"/>
      <c r="Z1238" s="734"/>
      <c r="AA1238" s="734"/>
      <c r="AB1238" s="740"/>
      <c r="AC1238" s="741"/>
    </row>
    <row r="1239">
      <c r="A1239" s="733"/>
      <c r="B1239" s="734"/>
      <c r="C1239" s="735"/>
      <c r="D1239" s="735"/>
      <c r="E1239" s="735"/>
      <c r="F1239" s="736"/>
      <c r="G1239" s="737"/>
      <c r="H1239" s="738"/>
      <c r="I1239" s="739"/>
      <c r="J1239" s="733"/>
      <c r="K1239" s="733"/>
      <c r="L1239" s="733"/>
      <c r="M1239" s="734"/>
      <c r="N1239" s="734"/>
      <c r="O1239" s="734"/>
      <c r="P1239" s="734"/>
      <c r="Q1239" s="734"/>
      <c r="R1239" s="734"/>
      <c r="S1239" s="734"/>
      <c r="T1239" s="734"/>
      <c r="U1239" s="734"/>
      <c r="V1239" s="734"/>
      <c r="W1239" s="734"/>
      <c r="X1239" s="734"/>
      <c r="Y1239" s="734"/>
      <c r="Z1239" s="734"/>
      <c r="AA1239" s="734"/>
      <c r="AB1239" s="740"/>
      <c r="AC1239" s="741"/>
    </row>
    <row r="1240">
      <c r="A1240" s="733"/>
      <c r="B1240" s="734"/>
      <c r="C1240" s="735"/>
      <c r="D1240" s="735"/>
      <c r="E1240" s="735"/>
      <c r="F1240" s="736"/>
      <c r="G1240" s="737"/>
      <c r="H1240" s="738"/>
      <c r="I1240" s="739"/>
      <c r="J1240" s="733"/>
      <c r="K1240" s="733"/>
      <c r="L1240" s="733"/>
      <c r="M1240" s="734"/>
      <c r="N1240" s="734"/>
      <c r="O1240" s="734"/>
      <c r="P1240" s="734"/>
      <c r="Q1240" s="734"/>
      <c r="R1240" s="734"/>
      <c r="S1240" s="734"/>
      <c r="T1240" s="734"/>
      <c r="U1240" s="734"/>
      <c r="V1240" s="734"/>
      <c r="W1240" s="734"/>
      <c r="X1240" s="734"/>
      <c r="Y1240" s="734"/>
      <c r="Z1240" s="734"/>
      <c r="AA1240" s="734"/>
      <c r="AB1240" s="740"/>
      <c r="AC1240" s="741"/>
    </row>
    <row r="1241">
      <c r="A1241" s="733"/>
      <c r="B1241" s="734"/>
      <c r="C1241" s="735"/>
      <c r="D1241" s="735"/>
      <c r="E1241" s="735"/>
      <c r="F1241" s="736"/>
      <c r="G1241" s="737"/>
      <c r="H1241" s="738"/>
      <c r="I1241" s="739"/>
      <c r="J1241" s="733"/>
      <c r="K1241" s="733"/>
      <c r="L1241" s="733"/>
      <c r="M1241" s="734"/>
      <c r="N1241" s="734"/>
      <c r="O1241" s="734"/>
      <c r="P1241" s="734"/>
      <c r="Q1241" s="734"/>
      <c r="R1241" s="734"/>
      <c r="S1241" s="734"/>
      <c r="T1241" s="734"/>
      <c r="U1241" s="734"/>
      <c r="V1241" s="734"/>
      <c r="W1241" s="734"/>
      <c r="X1241" s="734"/>
      <c r="Y1241" s="734"/>
      <c r="Z1241" s="734"/>
      <c r="AA1241" s="734"/>
      <c r="AB1241" s="740"/>
      <c r="AC1241" s="741"/>
    </row>
    <row r="1242">
      <c r="A1242" s="733"/>
      <c r="B1242" s="734"/>
      <c r="C1242" s="735"/>
      <c r="D1242" s="735"/>
      <c r="E1242" s="735"/>
      <c r="F1242" s="736"/>
      <c r="G1242" s="737"/>
      <c r="H1242" s="738"/>
      <c r="I1242" s="739"/>
      <c r="J1242" s="733"/>
      <c r="K1242" s="733"/>
      <c r="L1242" s="733"/>
      <c r="M1242" s="734"/>
      <c r="N1242" s="734"/>
      <c r="O1242" s="734"/>
      <c r="P1242" s="734"/>
      <c r="Q1242" s="734"/>
      <c r="R1242" s="734"/>
      <c r="S1242" s="734"/>
      <c r="T1242" s="734"/>
      <c r="U1242" s="734"/>
      <c r="V1242" s="734"/>
      <c r="W1242" s="734"/>
      <c r="X1242" s="734"/>
      <c r="Y1242" s="734"/>
      <c r="Z1242" s="734"/>
      <c r="AA1242" s="734"/>
      <c r="AB1242" s="740"/>
      <c r="AC1242" s="741"/>
    </row>
    <row r="1243">
      <c r="A1243" s="733"/>
      <c r="B1243" s="734"/>
      <c r="C1243" s="735"/>
      <c r="D1243" s="735"/>
      <c r="E1243" s="735"/>
      <c r="F1243" s="736"/>
      <c r="G1243" s="737"/>
      <c r="H1243" s="738"/>
      <c r="I1243" s="739"/>
      <c r="J1243" s="733"/>
      <c r="K1243" s="733"/>
      <c r="L1243" s="733"/>
      <c r="M1243" s="734"/>
      <c r="N1243" s="734"/>
      <c r="O1243" s="734"/>
      <c r="P1243" s="734"/>
      <c r="Q1243" s="734"/>
      <c r="R1243" s="734"/>
      <c r="S1243" s="734"/>
      <c r="T1243" s="734"/>
      <c r="U1243" s="734"/>
      <c r="V1243" s="734"/>
      <c r="W1243" s="734"/>
      <c r="X1243" s="734"/>
      <c r="Y1243" s="734"/>
      <c r="Z1243" s="734"/>
      <c r="AA1243" s="734"/>
      <c r="AB1243" s="740"/>
      <c r="AC1243" s="741"/>
    </row>
    <row r="1244">
      <c r="A1244" s="733"/>
      <c r="B1244" s="734"/>
      <c r="C1244" s="735"/>
      <c r="D1244" s="735"/>
      <c r="E1244" s="735"/>
      <c r="F1244" s="736"/>
      <c r="G1244" s="737"/>
      <c r="H1244" s="738"/>
      <c r="I1244" s="739"/>
      <c r="J1244" s="733"/>
      <c r="K1244" s="733"/>
      <c r="L1244" s="733"/>
      <c r="M1244" s="734"/>
      <c r="N1244" s="734"/>
      <c r="O1244" s="734"/>
      <c r="P1244" s="734"/>
      <c r="Q1244" s="734"/>
      <c r="R1244" s="734"/>
      <c r="S1244" s="734"/>
      <c r="T1244" s="734"/>
      <c r="U1244" s="734"/>
      <c r="V1244" s="734"/>
      <c r="W1244" s="734"/>
      <c r="X1244" s="734"/>
      <c r="Y1244" s="734"/>
      <c r="Z1244" s="734"/>
      <c r="AA1244" s="734"/>
      <c r="AB1244" s="740"/>
      <c r="AC1244" s="741"/>
    </row>
    <row r="1245">
      <c r="A1245" s="733"/>
      <c r="B1245" s="734"/>
      <c r="C1245" s="735"/>
      <c r="D1245" s="735"/>
      <c r="E1245" s="735"/>
      <c r="F1245" s="736"/>
      <c r="G1245" s="737"/>
      <c r="H1245" s="738"/>
      <c r="I1245" s="739"/>
      <c r="J1245" s="733"/>
      <c r="K1245" s="733"/>
      <c r="L1245" s="733"/>
      <c r="M1245" s="734"/>
      <c r="N1245" s="734"/>
      <c r="O1245" s="734"/>
      <c r="P1245" s="734"/>
      <c r="Q1245" s="734"/>
      <c r="R1245" s="734"/>
      <c r="S1245" s="734"/>
      <c r="T1245" s="734"/>
      <c r="U1245" s="734"/>
      <c r="V1245" s="734"/>
      <c r="W1245" s="734"/>
      <c r="X1245" s="734"/>
      <c r="Y1245" s="734"/>
      <c r="Z1245" s="734"/>
      <c r="AA1245" s="734"/>
      <c r="AB1245" s="740"/>
      <c r="AC1245" s="741"/>
    </row>
    <row r="1246">
      <c r="A1246" s="733"/>
      <c r="B1246" s="734"/>
      <c r="C1246" s="735"/>
      <c r="D1246" s="735"/>
      <c r="E1246" s="735"/>
      <c r="F1246" s="736"/>
      <c r="G1246" s="737"/>
      <c r="H1246" s="738"/>
      <c r="I1246" s="739"/>
      <c r="J1246" s="733"/>
      <c r="K1246" s="733"/>
      <c r="L1246" s="733"/>
      <c r="M1246" s="734"/>
      <c r="N1246" s="734"/>
      <c r="O1246" s="734"/>
      <c r="P1246" s="734"/>
      <c r="Q1246" s="734"/>
      <c r="R1246" s="734"/>
      <c r="S1246" s="734"/>
      <c r="T1246" s="734"/>
      <c r="U1246" s="734"/>
      <c r="V1246" s="734"/>
      <c r="W1246" s="734"/>
      <c r="X1246" s="734"/>
      <c r="Y1246" s="734"/>
      <c r="Z1246" s="734"/>
      <c r="AA1246" s="734"/>
      <c r="AB1246" s="740"/>
      <c r="AC1246" s="741"/>
    </row>
    <row r="1247">
      <c r="A1247" s="733"/>
      <c r="B1247" s="734"/>
      <c r="C1247" s="735"/>
      <c r="D1247" s="735"/>
      <c r="E1247" s="735"/>
      <c r="F1247" s="736"/>
      <c r="G1247" s="737"/>
      <c r="H1247" s="738"/>
      <c r="I1247" s="739"/>
      <c r="J1247" s="733"/>
      <c r="K1247" s="733"/>
      <c r="L1247" s="733"/>
      <c r="M1247" s="734"/>
      <c r="N1247" s="734"/>
      <c r="O1247" s="734"/>
      <c r="P1247" s="734"/>
      <c r="Q1247" s="734"/>
      <c r="R1247" s="734"/>
      <c r="S1247" s="734"/>
      <c r="T1247" s="734"/>
      <c r="U1247" s="734"/>
      <c r="V1247" s="734"/>
      <c r="W1247" s="734"/>
      <c r="X1247" s="734"/>
      <c r="Y1247" s="734"/>
      <c r="Z1247" s="734"/>
      <c r="AA1247" s="734"/>
      <c r="AB1247" s="740"/>
      <c r="AC1247" s="741"/>
    </row>
    <row r="1248">
      <c r="A1248" s="733"/>
      <c r="B1248" s="734"/>
      <c r="C1248" s="735"/>
      <c r="D1248" s="735"/>
      <c r="E1248" s="735"/>
      <c r="F1248" s="736"/>
      <c r="G1248" s="737"/>
      <c r="H1248" s="738"/>
      <c r="I1248" s="739"/>
      <c r="J1248" s="733"/>
      <c r="K1248" s="733"/>
      <c r="L1248" s="733"/>
      <c r="M1248" s="734"/>
      <c r="N1248" s="734"/>
      <c r="O1248" s="734"/>
      <c r="P1248" s="734"/>
      <c r="Q1248" s="734"/>
      <c r="R1248" s="734"/>
      <c r="S1248" s="734"/>
      <c r="T1248" s="734"/>
      <c r="U1248" s="734"/>
      <c r="V1248" s="734"/>
      <c r="W1248" s="734"/>
      <c r="X1248" s="734"/>
      <c r="Y1248" s="734"/>
      <c r="Z1248" s="734"/>
      <c r="AA1248" s="734"/>
      <c r="AB1248" s="740"/>
      <c r="AC1248" s="741"/>
    </row>
    <row r="1249">
      <c r="A1249" s="733"/>
      <c r="B1249" s="734"/>
      <c r="C1249" s="735"/>
      <c r="D1249" s="735"/>
      <c r="E1249" s="735"/>
      <c r="F1249" s="736"/>
      <c r="G1249" s="737"/>
      <c r="H1249" s="738"/>
      <c r="I1249" s="739"/>
      <c r="J1249" s="733"/>
      <c r="K1249" s="733"/>
      <c r="L1249" s="733"/>
      <c r="M1249" s="734"/>
      <c r="N1249" s="734"/>
      <c r="O1249" s="734"/>
      <c r="P1249" s="734"/>
      <c r="Q1249" s="734"/>
      <c r="R1249" s="734"/>
      <c r="S1249" s="734"/>
      <c r="T1249" s="734"/>
      <c r="U1249" s="734"/>
      <c r="V1249" s="734"/>
      <c r="W1249" s="734"/>
      <c r="X1249" s="734"/>
      <c r="Y1249" s="734"/>
      <c r="Z1249" s="734"/>
      <c r="AA1249" s="734"/>
      <c r="AB1249" s="740"/>
      <c r="AC1249" s="741"/>
    </row>
    <row r="1250">
      <c r="A1250" s="733"/>
      <c r="B1250" s="734"/>
      <c r="C1250" s="735"/>
      <c r="D1250" s="735"/>
      <c r="E1250" s="735"/>
      <c r="F1250" s="736"/>
      <c r="G1250" s="737"/>
      <c r="H1250" s="738"/>
      <c r="I1250" s="739"/>
      <c r="J1250" s="733"/>
      <c r="K1250" s="733"/>
      <c r="L1250" s="733"/>
      <c r="M1250" s="734"/>
      <c r="N1250" s="734"/>
      <c r="O1250" s="734"/>
      <c r="P1250" s="734"/>
      <c r="Q1250" s="734"/>
      <c r="R1250" s="734"/>
      <c r="S1250" s="734"/>
      <c r="T1250" s="734"/>
      <c r="U1250" s="734"/>
      <c r="V1250" s="734"/>
      <c r="W1250" s="734"/>
      <c r="X1250" s="734"/>
      <c r="Y1250" s="734"/>
      <c r="Z1250" s="734"/>
      <c r="AA1250" s="734"/>
      <c r="AB1250" s="740"/>
      <c r="AC1250" s="741"/>
    </row>
    <row r="1251">
      <c r="A1251" s="733"/>
      <c r="B1251" s="734"/>
      <c r="C1251" s="735"/>
      <c r="D1251" s="735"/>
      <c r="E1251" s="735"/>
      <c r="F1251" s="736"/>
      <c r="G1251" s="737"/>
      <c r="H1251" s="738"/>
      <c r="I1251" s="739"/>
      <c r="J1251" s="733"/>
      <c r="K1251" s="733"/>
      <c r="L1251" s="733"/>
      <c r="M1251" s="734"/>
      <c r="N1251" s="734"/>
      <c r="O1251" s="734"/>
      <c r="P1251" s="734"/>
      <c r="Q1251" s="734"/>
      <c r="R1251" s="734"/>
      <c r="S1251" s="734"/>
      <c r="T1251" s="734"/>
      <c r="U1251" s="734"/>
      <c r="V1251" s="734"/>
      <c r="W1251" s="734"/>
      <c r="X1251" s="734"/>
      <c r="Y1251" s="734"/>
      <c r="Z1251" s="734"/>
      <c r="AA1251" s="734"/>
      <c r="AB1251" s="740"/>
      <c r="AC1251" s="741"/>
    </row>
    <row r="1252">
      <c r="A1252" s="733"/>
      <c r="B1252" s="734"/>
      <c r="C1252" s="735"/>
      <c r="D1252" s="735"/>
      <c r="E1252" s="735"/>
      <c r="F1252" s="736"/>
      <c r="G1252" s="737"/>
      <c r="H1252" s="738"/>
      <c r="I1252" s="739"/>
      <c r="J1252" s="733"/>
      <c r="K1252" s="733"/>
      <c r="L1252" s="733"/>
      <c r="M1252" s="734"/>
      <c r="N1252" s="734"/>
      <c r="O1252" s="734"/>
      <c r="P1252" s="734"/>
      <c r="Q1252" s="734"/>
      <c r="R1252" s="734"/>
      <c r="S1252" s="734"/>
      <c r="T1252" s="734"/>
      <c r="U1252" s="734"/>
      <c r="V1252" s="734"/>
      <c r="W1252" s="734"/>
      <c r="X1252" s="734"/>
      <c r="Y1252" s="734"/>
      <c r="Z1252" s="734"/>
      <c r="AA1252" s="734"/>
      <c r="AB1252" s="740"/>
      <c r="AC1252" s="741"/>
    </row>
    <row r="1253">
      <c r="A1253" s="733"/>
      <c r="B1253" s="734"/>
      <c r="C1253" s="735"/>
      <c r="D1253" s="735"/>
      <c r="E1253" s="735"/>
      <c r="F1253" s="736"/>
      <c r="G1253" s="737"/>
      <c r="H1253" s="738"/>
      <c r="I1253" s="739"/>
      <c r="J1253" s="733"/>
      <c r="K1253" s="733"/>
      <c r="L1253" s="733"/>
      <c r="M1253" s="734"/>
      <c r="N1253" s="734"/>
      <c r="O1253" s="734"/>
      <c r="P1253" s="734"/>
      <c r="Q1253" s="734"/>
      <c r="R1253" s="734"/>
      <c r="S1253" s="734"/>
      <c r="T1253" s="734"/>
      <c r="U1253" s="734"/>
      <c r="V1253" s="734"/>
      <c r="W1253" s="734"/>
      <c r="X1253" s="734"/>
      <c r="Y1253" s="734"/>
      <c r="Z1253" s="734"/>
      <c r="AA1253" s="734"/>
      <c r="AB1253" s="740"/>
      <c r="AC1253" s="741"/>
    </row>
    <row r="1254">
      <c r="A1254" s="733"/>
      <c r="B1254" s="734"/>
      <c r="C1254" s="735"/>
      <c r="D1254" s="735"/>
      <c r="E1254" s="735"/>
      <c r="F1254" s="736"/>
      <c r="G1254" s="737"/>
      <c r="H1254" s="738"/>
      <c r="I1254" s="739"/>
      <c r="J1254" s="733"/>
      <c r="K1254" s="733"/>
      <c r="L1254" s="733"/>
      <c r="M1254" s="734"/>
      <c r="N1254" s="734"/>
      <c r="O1254" s="734"/>
      <c r="P1254" s="734"/>
      <c r="Q1254" s="734"/>
      <c r="R1254" s="734"/>
      <c r="S1254" s="734"/>
      <c r="T1254" s="734"/>
      <c r="U1254" s="734"/>
      <c r="V1254" s="734"/>
      <c r="W1254" s="734"/>
      <c r="X1254" s="734"/>
      <c r="Y1254" s="734"/>
      <c r="Z1254" s="734"/>
      <c r="AA1254" s="734"/>
      <c r="AB1254" s="740"/>
      <c r="AC1254" s="741"/>
    </row>
    <row r="1255">
      <c r="A1255" s="733"/>
      <c r="B1255" s="734"/>
      <c r="C1255" s="735"/>
      <c r="D1255" s="735"/>
      <c r="E1255" s="735"/>
      <c r="F1255" s="736"/>
      <c r="G1255" s="737"/>
      <c r="H1255" s="738"/>
      <c r="I1255" s="739"/>
      <c r="J1255" s="733"/>
      <c r="K1255" s="733"/>
      <c r="L1255" s="733"/>
      <c r="M1255" s="734"/>
      <c r="N1255" s="734"/>
      <c r="O1255" s="734"/>
      <c r="P1255" s="734"/>
      <c r="Q1255" s="734"/>
      <c r="R1255" s="734"/>
      <c r="S1255" s="734"/>
      <c r="T1255" s="734"/>
      <c r="U1255" s="734"/>
      <c r="V1255" s="734"/>
      <c r="W1255" s="734"/>
      <c r="X1255" s="734"/>
      <c r="Y1255" s="734"/>
      <c r="Z1255" s="734"/>
      <c r="AA1255" s="734"/>
      <c r="AB1255" s="740"/>
      <c r="AC1255" s="741"/>
    </row>
    <row r="1256">
      <c r="A1256" s="733"/>
      <c r="B1256" s="734"/>
      <c r="C1256" s="735"/>
      <c r="D1256" s="735"/>
      <c r="E1256" s="735"/>
      <c r="F1256" s="736"/>
      <c r="G1256" s="737"/>
      <c r="H1256" s="738"/>
      <c r="I1256" s="739"/>
      <c r="J1256" s="733"/>
      <c r="K1256" s="733"/>
      <c r="L1256" s="733"/>
      <c r="M1256" s="734"/>
      <c r="N1256" s="734"/>
      <c r="O1256" s="734"/>
      <c r="P1256" s="734"/>
      <c r="Q1256" s="734"/>
      <c r="R1256" s="734"/>
      <c r="S1256" s="734"/>
      <c r="T1256" s="734"/>
      <c r="U1256" s="734"/>
      <c r="V1256" s="734"/>
      <c r="W1256" s="734"/>
      <c r="X1256" s="734"/>
      <c r="Y1256" s="734"/>
      <c r="Z1256" s="734"/>
      <c r="AA1256" s="734"/>
      <c r="AB1256" s="740"/>
      <c r="AC1256" s="741"/>
    </row>
    <row r="1257">
      <c r="A1257" s="733"/>
      <c r="B1257" s="734"/>
      <c r="C1257" s="735"/>
      <c r="D1257" s="735"/>
      <c r="E1257" s="735"/>
      <c r="F1257" s="736"/>
      <c r="G1257" s="737"/>
      <c r="H1257" s="738"/>
      <c r="I1257" s="739"/>
      <c r="J1257" s="733"/>
      <c r="K1257" s="733"/>
      <c r="L1257" s="733"/>
      <c r="M1257" s="734"/>
      <c r="N1257" s="734"/>
      <c r="O1257" s="734"/>
      <c r="P1257" s="734"/>
      <c r="Q1257" s="734"/>
      <c r="R1257" s="734"/>
      <c r="S1257" s="734"/>
      <c r="T1257" s="734"/>
      <c r="U1257" s="734"/>
      <c r="V1257" s="734"/>
      <c r="W1257" s="734"/>
      <c r="X1257" s="734"/>
      <c r="Y1257" s="734"/>
      <c r="Z1257" s="734"/>
      <c r="AA1257" s="734"/>
      <c r="AB1257" s="740"/>
      <c r="AC1257" s="741"/>
    </row>
    <row r="1258">
      <c r="A1258" s="733"/>
      <c r="B1258" s="734"/>
      <c r="C1258" s="735"/>
      <c r="D1258" s="735"/>
      <c r="E1258" s="735"/>
      <c r="F1258" s="736"/>
      <c r="G1258" s="737"/>
      <c r="H1258" s="738"/>
      <c r="I1258" s="739"/>
      <c r="J1258" s="733"/>
      <c r="K1258" s="733"/>
      <c r="L1258" s="733"/>
      <c r="M1258" s="734"/>
      <c r="N1258" s="734"/>
      <c r="O1258" s="734"/>
      <c r="P1258" s="734"/>
      <c r="Q1258" s="734"/>
      <c r="R1258" s="734"/>
      <c r="S1258" s="734"/>
      <c r="T1258" s="734"/>
      <c r="U1258" s="734"/>
      <c r="V1258" s="734"/>
      <c r="W1258" s="734"/>
      <c r="X1258" s="734"/>
      <c r="Y1258" s="734"/>
      <c r="Z1258" s="734"/>
      <c r="AA1258" s="734"/>
      <c r="AB1258" s="740"/>
      <c r="AC1258" s="741"/>
    </row>
    <row r="1259">
      <c r="A1259" s="733"/>
      <c r="B1259" s="734"/>
      <c r="C1259" s="735"/>
      <c r="D1259" s="735"/>
      <c r="E1259" s="735"/>
      <c r="F1259" s="736"/>
      <c r="G1259" s="737"/>
      <c r="H1259" s="738"/>
      <c r="I1259" s="739"/>
      <c r="J1259" s="733"/>
      <c r="K1259" s="733"/>
      <c r="L1259" s="733"/>
      <c r="M1259" s="734"/>
      <c r="N1259" s="734"/>
      <c r="O1259" s="734"/>
      <c r="P1259" s="734"/>
      <c r="Q1259" s="734"/>
      <c r="R1259" s="734"/>
      <c r="S1259" s="734"/>
      <c r="T1259" s="734"/>
      <c r="U1259" s="734"/>
      <c r="V1259" s="734"/>
      <c r="W1259" s="734"/>
      <c r="X1259" s="734"/>
      <c r="Y1259" s="734"/>
      <c r="Z1259" s="734"/>
      <c r="AA1259" s="734"/>
      <c r="AB1259" s="740"/>
      <c r="AC1259" s="741"/>
    </row>
    <row r="1260">
      <c r="A1260" s="733"/>
      <c r="B1260" s="734"/>
      <c r="C1260" s="735"/>
      <c r="D1260" s="735"/>
      <c r="E1260" s="735"/>
      <c r="F1260" s="736"/>
      <c r="G1260" s="737"/>
      <c r="H1260" s="738"/>
      <c r="I1260" s="739"/>
      <c r="J1260" s="733"/>
      <c r="K1260" s="733"/>
      <c r="L1260" s="733"/>
      <c r="M1260" s="734"/>
      <c r="N1260" s="734"/>
      <c r="O1260" s="734"/>
      <c r="P1260" s="734"/>
      <c r="Q1260" s="734"/>
      <c r="R1260" s="734"/>
      <c r="S1260" s="734"/>
      <c r="T1260" s="734"/>
      <c r="U1260" s="734"/>
      <c r="V1260" s="734"/>
      <c r="W1260" s="734"/>
      <c r="X1260" s="734"/>
      <c r="Y1260" s="734"/>
      <c r="Z1260" s="734"/>
      <c r="AA1260" s="734"/>
      <c r="AB1260" s="740"/>
      <c r="AC1260" s="741"/>
    </row>
    <row r="1261">
      <c r="A1261" s="733"/>
      <c r="B1261" s="734"/>
      <c r="C1261" s="735"/>
      <c r="D1261" s="735"/>
      <c r="E1261" s="735"/>
      <c r="F1261" s="736"/>
      <c r="G1261" s="737"/>
      <c r="H1261" s="738"/>
      <c r="I1261" s="739"/>
      <c r="J1261" s="733"/>
      <c r="K1261" s="733"/>
      <c r="L1261" s="733"/>
      <c r="M1261" s="734"/>
      <c r="N1261" s="734"/>
      <c r="O1261" s="734"/>
      <c r="P1261" s="734"/>
      <c r="Q1261" s="734"/>
      <c r="R1261" s="734"/>
      <c r="S1261" s="734"/>
      <c r="T1261" s="734"/>
      <c r="U1261" s="734"/>
      <c r="V1261" s="734"/>
      <c r="W1261" s="734"/>
      <c r="X1261" s="734"/>
      <c r="Y1261" s="734"/>
      <c r="Z1261" s="734"/>
      <c r="AA1261" s="734"/>
      <c r="AB1261" s="740"/>
      <c r="AC1261" s="741"/>
    </row>
    <row r="1262">
      <c r="A1262" s="733"/>
      <c r="B1262" s="734"/>
      <c r="C1262" s="735"/>
      <c r="D1262" s="735"/>
      <c r="E1262" s="735"/>
      <c r="F1262" s="736"/>
      <c r="G1262" s="737"/>
      <c r="H1262" s="738"/>
      <c r="I1262" s="739"/>
      <c r="J1262" s="733"/>
      <c r="K1262" s="733"/>
      <c r="L1262" s="733"/>
      <c r="M1262" s="734"/>
      <c r="N1262" s="734"/>
      <c r="O1262" s="734"/>
      <c r="P1262" s="734"/>
      <c r="Q1262" s="734"/>
      <c r="R1262" s="734"/>
      <c r="S1262" s="734"/>
      <c r="T1262" s="734"/>
      <c r="U1262" s="734"/>
      <c r="V1262" s="734"/>
      <c r="W1262" s="734"/>
      <c r="X1262" s="734"/>
      <c r="Y1262" s="734"/>
      <c r="Z1262" s="734"/>
      <c r="AA1262" s="734"/>
      <c r="AB1262" s="740"/>
      <c r="AC1262" s="741"/>
    </row>
    <row r="1263">
      <c r="A1263" s="733"/>
      <c r="B1263" s="734"/>
      <c r="C1263" s="735"/>
      <c r="D1263" s="735"/>
      <c r="E1263" s="735"/>
      <c r="F1263" s="736"/>
      <c r="G1263" s="737"/>
      <c r="H1263" s="738"/>
      <c r="I1263" s="739"/>
      <c r="J1263" s="733"/>
      <c r="K1263" s="733"/>
      <c r="L1263" s="733"/>
      <c r="M1263" s="734"/>
      <c r="N1263" s="734"/>
      <c r="O1263" s="734"/>
      <c r="P1263" s="734"/>
      <c r="Q1263" s="734"/>
      <c r="R1263" s="734"/>
      <c r="S1263" s="734"/>
      <c r="T1263" s="734"/>
      <c r="U1263" s="734"/>
      <c r="V1263" s="734"/>
      <c r="W1263" s="734"/>
      <c r="X1263" s="734"/>
      <c r="Y1263" s="734"/>
      <c r="Z1263" s="734"/>
      <c r="AA1263" s="734"/>
      <c r="AB1263" s="740"/>
      <c r="AC1263" s="741"/>
    </row>
    <row r="1264">
      <c r="A1264" s="733"/>
      <c r="B1264" s="734"/>
      <c r="C1264" s="735"/>
      <c r="D1264" s="735"/>
      <c r="E1264" s="735"/>
      <c r="F1264" s="736"/>
      <c r="G1264" s="737"/>
      <c r="H1264" s="738"/>
      <c r="I1264" s="739"/>
      <c r="J1264" s="733"/>
      <c r="K1264" s="733"/>
      <c r="L1264" s="733"/>
      <c r="M1264" s="734"/>
      <c r="N1264" s="734"/>
      <c r="O1264" s="734"/>
      <c r="P1264" s="734"/>
      <c r="Q1264" s="734"/>
      <c r="R1264" s="734"/>
      <c r="S1264" s="734"/>
      <c r="T1264" s="734"/>
      <c r="U1264" s="734"/>
      <c r="V1264" s="734"/>
      <c r="W1264" s="734"/>
      <c r="X1264" s="734"/>
      <c r="Y1264" s="734"/>
      <c r="Z1264" s="734"/>
      <c r="AA1264" s="734"/>
      <c r="AB1264" s="740"/>
      <c r="AC1264" s="741"/>
    </row>
    <row r="1265">
      <c r="A1265" s="733"/>
      <c r="B1265" s="734"/>
      <c r="C1265" s="735"/>
      <c r="D1265" s="735"/>
      <c r="E1265" s="735"/>
      <c r="F1265" s="736"/>
      <c r="G1265" s="737"/>
      <c r="H1265" s="738"/>
      <c r="I1265" s="739"/>
      <c r="J1265" s="733"/>
      <c r="K1265" s="733"/>
      <c r="L1265" s="733"/>
      <c r="M1265" s="734"/>
      <c r="N1265" s="734"/>
      <c r="O1265" s="734"/>
      <c r="P1265" s="734"/>
      <c r="Q1265" s="734"/>
      <c r="R1265" s="734"/>
      <c r="S1265" s="734"/>
      <c r="T1265" s="734"/>
      <c r="U1265" s="734"/>
      <c r="V1265" s="734"/>
      <c r="W1265" s="734"/>
      <c r="X1265" s="734"/>
      <c r="Y1265" s="734"/>
      <c r="Z1265" s="734"/>
      <c r="AA1265" s="734"/>
      <c r="AB1265" s="740"/>
      <c r="AC1265" s="741"/>
    </row>
    <row r="1266">
      <c r="A1266" s="733"/>
      <c r="B1266" s="734"/>
      <c r="C1266" s="735"/>
      <c r="D1266" s="735"/>
      <c r="E1266" s="735"/>
      <c r="F1266" s="736"/>
      <c r="G1266" s="737"/>
      <c r="H1266" s="738"/>
      <c r="I1266" s="739"/>
      <c r="J1266" s="733"/>
      <c r="K1266" s="733"/>
      <c r="L1266" s="733"/>
      <c r="M1266" s="734"/>
      <c r="N1266" s="734"/>
      <c r="O1266" s="734"/>
      <c r="P1266" s="734"/>
      <c r="Q1266" s="734"/>
      <c r="R1266" s="734"/>
      <c r="S1266" s="734"/>
      <c r="T1266" s="734"/>
      <c r="U1266" s="734"/>
      <c r="V1266" s="734"/>
      <c r="W1266" s="734"/>
      <c r="X1266" s="734"/>
      <c r="Y1266" s="734"/>
      <c r="Z1266" s="734"/>
      <c r="AA1266" s="734"/>
      <c r="AB1266" s="740"/>
      <c r="AC1266" s="741"/>
    </row>
    <row r="1267">
      <c r="A1267" s="733"/>
      <c r="B1267" s="734"/>
      <c r="C1267" s="735"/>
      <c r="D1267" s="735"/>
      <c r="E1267" s="735"/>
      <c r="F1267" s="736"/>
      <c r="G1267" s="737"/>
      <c r="H1267" s="738"/>
      <c r="I1267" s="739"/>
      <c r="J1267" s="733"/>
      <c r="K1267" s="733"/>
      <c r="L1267" s="733"/>
      <c r="M1267" s="734"/>
      <c r="N1267" s="734"/>
      <c r="O1267" s="734"/>
      <c r="P1267" s="734"/>
      <c r="Q1267" s="734"/>
      <c r="R1267" s="734"/>
      <c r="S1267" s="734"/>
      <c r="T1267" s="734"/>
      <c r="U1267" s="734"/>
      <c r="V1267" s="734"/>
      <c r="W1267" s="734"/>
      <c r="X1267" s="734"/>
      <c r="Y1267" s="734"/>
      <c r="Z1267" s="734"/>
      <c r="AA1267" s="734"/>
      <c r="AB1267" s="740"/>
      <c r="AC1267" s="741"/>
    </row>
    <row r="1268">
      <c r="A1268" s="733"/>
      <c r="B1268" s="734"/>
      <c r="C1268" s="735"/>
      <c r="D1268" s="735"/>
      <c r="E1268" s="735"/>
      <c r="F1268" s="736"/>
      <c r="G1268" s="737"/>
      <c r="H1268" s="738"/>
      <c r="I1268" s="739"/>
      <c r="J1268" s="733"/>
      <c r="K1268" s="733"/>
      <c r="L1268" s="733"/>
      <c r="M1268" s="734"/>
      <c r="N1268" s="734"/>
      <c r="O1268" s="734"/>
      <c r="P1268" s="734"/>
      <c r="Q1268" s="734"/>
      <c r="R1268" s="734"/>
      <c r="S1268" s="734"/>
      <c r="T1268" s="734"/>
      <c r="U1268" s="734"/>
      <c r="V1268" s="734"/>
      <c r="W1268" s="734"/>
      <c r="X1268" s="734"/>
      <c r="Y1268" s="734"/>
      <c r="Z1268" s="734"/>
      <c r="AA1268" s="734"/>
      <c r="AB1268" s="740"/>
      <c r="AC1268" s="741"/>
    </row>
    <row r="1269">
      <c r="A1269" s="733"/>
      <c r="B1269" s="734"/>
      <c r="C1269" s="735"/>
      <c r="D1269" s="735"/>
      <c r="E1269" s="735"/>
      <c r="F1269" s="736"/>
      <c r="G1269" s="737"/>
      <c r="H1269" s="738"/>
      <c r="I1269" s="739"/>
      <c r="J1269" s="733"/>
      <c r="K1269" s="733"/>
      <c r="L1269" s="733"/>
      <c r="M1269" s="734"/>
      <c r="N1269" s="734"/>
      <c r="O1269" s="734"/>
      <c r="P1269" s="734"/>
      <c r="Q1269" s="734"/>
      <c r="R1269" s="734"/>
      <c r="S1269" s="734"/>
      <c r="T1269" s="734"/>
      <c r="U1269" s="734"/>
      <c r="V1269" s="734"/>
      <c r="W1269" s="734"/>
      <c r="X1269" s="734"/>
      <c r="Y1269" s="734"/>
      <c r="Z1269" s="734"/>
      <c r="AA1269" s="734"/>
      <c r="AB1269" s="740"/>
      <c r="AC1269" s="741"/>
    </row>
    <row r="1270">
      <c r="A1270" s="733"/>
      <c r="B1270" s="734"/>
      <c r="C1270" s="735"/>
      <c r="D1270" s="735"/>
      <c r="E1270" s="735"/>
      <c r="F1270" s="736"/>
      <c r="G1270" s="737"/>
      <c r="H1270" s="738"/>
      <c r="I1270" s="739"/>
      <c r="J1270" s="733"/>
      <c r="K1270" s="733"/>
      <c r="L1270" s="733"/>
      <c r="M1270" s="734"/>
      <c r="N1270" s="734"/>
      <c r="O1270" s="734"/>
      <c r="P1270" s="734"/>
      <c r="Q1270" s="734"/>
      <c r="R1270" s="734"/>
      <c r="S1270" s="734"/>
      <c r="T1270" s="734"/>
      <c r="U1270" s="734"/>
      <c r="V1270" s="734"/>
      <c r="W1270" s="734"/>
      <c r="X1270" s="734"/>
      <c r="Y1270" s="734"/>
      <c r="Z1270" s="734"/>
      <c r="AA1270" s="734"/>
      <c r="AB1270" s="740"/>
      <c r="AC1270" s="741"/>
    </row>
    <row r="1271">
      <c r="A1271" s="733"/>
      <c r="B1271" s="734"/>
      <c r="C1271" s="735"/>
      <c r="D1271" s="735"/>
      <c r="E1271" s="735"/>
      <c r="F1271" s="736"/>
      <c r="G1271" s="737"/>
      <c r="H1271" s="738"/>
      <c r="I1271" s="739"/>
      <c r="J1271" s="733"/>
      <c r="K1271" s="733"/>
      <c r="L1271" s="733"/>
      <c r="M1271" s="734"/>
      <c r="N1271" s="734"/>
      <c r="O1271" s="734"/>
      <c r="P1271" s="734"/>
      <c r="Q1271" s="734"/>
      <c r="R1271" s="734"/>
      <c r="S1271" s="734"/>
      <c r="T1271" s="734"/>
      <c r="U1271" s="734"/>
      <c r="V1271" s="734"/>
      <c r="W1271" s="734"/>
      <c r="X1271" s="734"/>
      <c r="Y1271" s="734"/>
      <c r="Z1271" s="734"/>
      <c r="AA1271" s="734"/>
      <c r="AB1271" s="740"/>
      <c r="AC1271" s="741"/>
    </row>
    <row r="1272">
      <c r="A1272" s="733"/>
      <c r="B1272" s="734"/>
      <c r="C1272" s="735"/>
      <c r="D1272" s="735"/>
      <c r="E1272" s="735"/>
      <c r="F1272" s="736"/>
      <c r="G1272" s="737"/>
      <c r="H1272" s="738"/>
      <c r="I1272" s="739"/>
      <c r="J1272" s="733"/>
      <c r="K1272" s="733"/>
      <c r="L1272" s="733"/>
      <c r="M1272" s="734"/>
      <c r="N1272" s="734"/>
      <c r="O1272" s="734"/>
      <c r="P1272" s="734"/>
      <c r="Q1272" s="734"/>
      <c r="R1272" s="734"/>
      <c r="S1272" s="734"/>
      <c r="T1272" s="734"/>
      <c r="U1272" s="734"/>
      <c r="V1272" s="734"/>
      <c r="W1272" s="734"/>
      <c r="X1272" s="734"/>
      <c r="Y1272" s="734"/>
      <c r="Z1272" s="734"/>
      <c r="AA1272" s="734"/>
      <c r="AB1272" s="740"/>
      <c r="AC1272" s="741"/>
    </row>
    <row r="1273">
      <c r="A1273" s="733"/>
      <c r="B1273" s="734"/>
      <c r="C1273" s="735"/>
      <c r="D1273" s="735"/>
      <c r="E1273" s="735"/>
      <c r="F1273" s="736"/>
      <c r="G1273" s="737"/>
      <c r="H1273" s="738"/>
      <c r="I1273" s="739"/>
      <c r="J1273" s="733"/>
      <c r="K1273" s="733"/>
      <c r="L1273" s="733"/>
      <c r="M1273" s="734"/>
      <c r="N1273" s="734"/>
      <c r="O1273" s="734"/>
      <c r="P1273" s="734"/>
      <c r="Q1273" s="734"/>
      <c r="R1273" s="734"/>
      <c r="S1273" s="734"/>
      <c r="T1273" s="734"/>
      <c r="U1273" s="734"/>
      <c r="V1273" s="734"/>
      <c r="W1273" s="734"/>
      <c r="X1273" s="734"/>
      <c r="Y1273" s="734"/>
      <c r="Z1273" s="734"/>
      <c r="AA1273" s="734"/>
      <c r="AB1273" s="740"/>
      <c r="AC1273" s="741"/>
    </row>
    <row r="1274">
      <c r="A1274" s="733"/>
      <c r="B1274" s="734"/>
      <c r="C1274" s="735"/>
      <c r="D1274" s="735"/>
      <c r="E1274" s="735"/>
      <c r="F1274" s="736"/>
      <c r="G1274" s="737"/>
      <c r="H1274" s="738"/>
      <c r="I1274" s="739"/>
      <c r="J1274" s="733"/>
      <c r="K1274" s="733"/>
      <c r="L1274" s="733"/>
      <c r="M1274" s="734"/>
      <c r="N1274" s="734"/>
      <c r="O1274" s="734"/>
      <c r="P1274" s="734"/>
      <c r="Q1274" s="734"/>
      <c r="R1274" s="734"/>
      <c r="S1274" s="734"/>
      <c r="T1274" s="734"/>
      <c r="U1274" s="734"/>
      <c r="V1274" s="734"/>
      <c r="W1274" s="734"/>
      <c r="X1274" s="734"/>
      <c r="Y1274" s="734"/>
      <c r="Z1274" s="734"/>
      <c r="AA1274" s="734"/>
      <c r="AB1274" s="740"/>
      <c r="AC1274" s="741"/>
    </row>
    <row r="1275">
      <c r="A1275" s="733"/>
      <c r="B1275" s="734"/>
      <c r="C1275" s="735"/>
      <c r="D1275" s="735"/>
      <c r="E1275" s="735"/>
      <c r="F1275" s="736"/>
      <c r="G1275" s="737"/>
      <c r="H1275" s="738"/>
      <c r="I1275" s="739"/>
      <c r="J1275" s="733"/>
      <c r="K1275" s="733"/>
      <c r="L1275" s="733"/>
      <c r="M1275" s="734"/>
      <c r="N1275" s="734"/>
      <c r="O1275" s="734"/>
      <c r="P1275" s="734"/>
      <c r="Q1275" s="734"/>
      <c r="R1275" s="734"/>
      <c r="S1275" s="734"/>
      <c r="T1275" s="734"/>
      <c r="U1275" s="734"/>
      <c r="V1275" s="734"/>
      <c r="W1275" s="734"/>
      <c r="X1275" s="734"/>
      <c r="Y1275" s="734"/>
      <c r="Z1275" s="734"/>
      <c r="AA1275" s="734"/>
      <c r="AB1275" s="740"/>
      <c r="AC1275" s="741"/>
    </row>
    <row r="1276">
      <c r="A1276" s="733"/>
      <c r="B1276" s="734"/>
      <c r="C1276" s="735"/>
      <c r="D1276" s="735"/>
      <c r="E1276" s="735"/>
      <c r="F1276" s="736"/>
      <c r="G1276" s="737"/>
      <c r="H1276" s="738"/>
      <c r="I1276" s="739"/>
      <c r="J1276" s="733"/>
      <c r="K1276" s="733"/>
      <c r="L1276" s="733"/>
      <c r="M1276" s="734"/>
      <c r="N1276" s="734"/>
      <c r="O1276" s="734"/>
      <c r="P1276" s="734"/>
      <c r="Q1276" s="734"/>
      <c r="R1276" s="734"/>
      <c r="S1276" s="734"/>
      <c r="T1276" s="734"/>
      <c r="U1276" s="734"/>
      <c r="V1276" s="734"/>
      <c r="W1276" s="734"/>
      <c r="X1276" s="734"/>
      <c r="Y1276" s="734"/>
      <c r="Z1276" s="734"/>
      <c r="AA1276" s="734"/>
      <c r="AB1276" s="740"/>
      <c r="AC1276" s="741"/>
    </row>
    <row r="1277">
      <c r="A1277" s="733"/>
      <c r="B1277" s="734"/>
      <c r="C1277" s="735"/>
      <c r="D1277" s="735"/>
      <c r="E1277" s="735"/>
      <c r="F1277" s="736"/>
      <c r="G1277" s="737"/>
      <c r="H1277" s="738"/>
      <c r="I1277" s="739"/>
      <c r="J1277" s="733"/>
      <c r="K1277" s="733"/>
      <c r="L1277" s="733"/>
      <c r="M1277" s="734"/>
      <c r="N1277" s="734"/>
      <c r="O1277" s="734"/>
      <c r="P1277" s="734"/>
      <c r="Q1277" s="734"/>
      <c r="R1277" s="734"/>
      <c r="S1277" s="734"/>
      <c r="T1277" s="734"/>
      <c r="U1277" s="734"/>
      <c r="V1277" s="734"/>
      <c r="W1277" s="734"/>
      <c r="X1277" s="734"/>
      <c r="Y1277" s="734"/>
      <c r="Z1277" s="734"/>
      <c r="AA1277" s="734"/>
      <c r="AB1277" s="740"/>
      <c r="AC1277" s="741"/>
    </row>
    <row r="1278">
      <c r="A1278" s="733"/>
      <c r="B1278" s="734"/>
      <c r="C1278" s="735"/>
      <c r="D1278" s="735"/>
      <c r="E1278" s="735"/>
      <c r="F1278" s="736"/>
      <c r="G1278" s="737"/>
      <c r="H1278" s="738"/>
      <c r="I1278" s="739"/>
      <c r="J1278" s="733"/>
      <c r="K1278" s="733"/>
      <c r="L1278" s="733"/>
      <c r="M1278" s="734"/>
      <c r="N1278" s="734"/>
      <c r="O1278" s="734"/>
      <c r="P1278" s="734"/>
      <c r="Q1278" s="734"/>
      <c r="R1278" s="734"/>
      <c r="S1278" s="734"/>
      <c r="T1278" s="734"/>
      <c r="U1278" s="734"/>
      <c r="V1278" s="734"/>
      <c r="W1278" s="734"/>
      <c r="X1278" s="734"/>
      <c r="Y1278" s="734"/>
      <c r="Z1278" s="734"/>
      <c r="AA1278" s="734"/>
      <c r="AB1278" s="740"/>
      <c r="AC1278" s="741"/>
    </row>
    <row r="1279">
      <c r="A1279" s="733"/>
      <c r="B1279" s="734"/>
      <c r="C1279" s="735"/>
      <c r="D1279" s="735"/>
      <c r="E1279" s="735"/>
      <c r="F1279" s="736"/>
      <c r="G1279" s="737"/>
      <c r="H1279" s="738"/>
      <c r="I1279" s="739"/>
      <c r="J1279" s="733"/>
      <c r="K1279" s="733"/>
      <c r="L1279" s="733"/>
      <c r="M1279" s="734"/>
      <c r="N1279" s="734"/>
      <c r="O1279" s="734"/>
      <c r="P1279" s="734"/>
      <c r="Q1279" s="734"/>
      <c r="R1279" s="734"/>
      <c r="S1279" s="734"/>
      <c r="T1279" s="734"/>
      <c r="U1279" s="734"/>
      <c r="V1279" s="734"/>
      <c r="W1279" s="734"/>
      <c r="X1279" s="734"/>
      <c r="Y1279" s="734"/>
      <c r="Z1279" s="734"/>
      <c r="AA1279" s="734"/>
      <c r="AB1279" s="740"/>
      <c r="AC1279" s="741"/>
    </row>
    <row r="1280">
      <c r="A1280" s="733"/>
      <c r="B1280" s="734"/>
      <c r="C1280" s="735"/>
      <c r="D1280" s="735"/>
      <c r="E1280" s="735"/>
      <c r="F1280" s="736"/>
      <c r="G1280" s="737"/>
      <c r="H1280" s="738"/>
      <c r="I1280" s="739"/>
      <c r="J1280" s="733"/>
      <c r="K1280" s="733"/>
      <c r="L1280" s="733"/>
      <c r="M1280" s="734"/>
      <c r="N1280" s="734"/>
      <c r="O1280" s="734"/>
      <c r="P1280" s="734"/>
      <c r="Q1280" s="734"/>
      <c r="R1280" s="734"/>
      <c r="S1280" s="734"/>
      <c r="T1280" s="734"/>
      <c r="U1280" s="734"/>
      <c r="V1280" s="734"/>
      <c r="W1280" s="734"/>
      <c r="X1280" s="734"/>
      <c r="Y1280" s="734"/>
      <c r="Z1280" s="734"/>
      <c r="AA1280" s="734"/>
      <c r="AB1280" s="740"/>
      <c r="AC1280" s="741"/>
    </row>
    <row r="1281">
      <c r="A1281" s="733"/>
      <c r="B1281" s="734"/>
      <c r="C1281" s="735"/>
      <c r="D1281" s="735"/>
      <c r="E1281" s="735"/>
      <c r="F1281" s="736"/>
      <c r="G1281" s="737"/>
      <c r="H1281" s="738"/>
      <c r="I1281" s="739"/>
      <c r="J1281" s="733"/>
      <c r="K1281" s="733"/>
      <c r="L1281" s="733"/>
      <c r="M1281" s="734"/>
      <c r="N1281" s="734"/>
      <c r="O1281" s="734"/>
      <c r="P1281" s="734"/>
      <c r="Q1281" s="734"/>
      <c r="R1281" s="734"/>
      <c r="S1281" s="734"/>
      <c r="T1281" s="734"/>
      <c r="U1281" s="734"/>
      <c r="V1281" s="734"/>
      <c r="W1281" s="734"/>
      <c r="X1281" s="734"/>
      <c r="Y1281" s="734"/>
      <c r="Z1281" s="734"/>
      <c r="AA1281" s="734"/>
      <c r="AB1281" s="740"/>
      <c r="AC1281" s="741"/>
    </row>
    <row r="1282">
      <c r="A1282" s="733"/>
      <c r="B1282" s="734"/>
      <c r="C1282" s="735"/>
      <c r="D1282" s="735"/>
      <c r="E1282" s="735"/>
      <c r="F1282" s="736"/>
      <c r="G1282" s="737"/>
      <c r="H1282" s="738"/>
      <c r="I1282" s="739"/>
      <c r="J1282" s="733"/>
      <c r="K1282" s="733"/>
      <c r="L1282" s="733"/>
      <c r="M1282" s="734"/>
      <c r="N1282" s="734"/>
      <c r="O1282" s="734"/>
      <c r="P1282" s="734"/>
      <c r="Q1282" s="734"/>
      <c r="R1282" s="734"/>
      <c r="S1282" s="734"/>
      <c r="T1282" s="734"/>
      <c r="U1282" s="734"/>
      <c r="V1282" s="734"/>
      <c r="W1282" s="734"/>
      <c r="X1282" s="734"/>
      <c r="Y1282" s="734"/>
      <c r="Z1282" s="734"/>
      <c r="AA1282" s="734"/>
      <c r="AB1282" s="740"/>
      <c r="AC1282" s="741"/>
    </row>
    <row r="1283">
      <c r="A1283" s="733"/>
      <c r="B1283" s="734"/>
      <c r="C1283" s="735"/>
      <c r="D1283" s="735"/>
      <c r="E1283" s="735"/>
      <c r="F1283" s="736"/>
      <c r="G1283" s="737"/>
      <c r="H1283" s="738"/>
      <c r="I1283" s="739"/>
      <c r="J1283" s="733"/>
      <c r="K1283" s="733"/>
      <c r="L1283" s="733"/>
      <c r="M1283" s="734"/>
      <c r="N1283" s="734"/>
      <c r="O1283" s="734"/>
      <c r="P1283" s="734"/>
      <c r="Q1283" s="734"/>
      <c r="R1283" s="734"/>
      <c r="S1283" s="734"/>
      <c r="T1283" s="734"/>
      <c r="U1283" s="734"/>
      <c r="V1283" s="734"/>
      <c r="W1283" s="734"/>
      <c r="X1283" s="734"/>
      <c r="Y1283" s="734"/>
      <c r="Z1283" s="734"/>
      <c r="AA1283" s="734"/>
      <c r="AB1283" s="740"/>
      <c r="AC1283" s="741"/>
    </row>
    <row r="1284">
      <c r="A1284" s="733"/>
      <c r="B1284" s="734"/>
      <c r="C1284" s="735"/>
      <c r="D1284" s="735"/>
      <c r="E1284" s="735"/>
      <c r="F1284" s="736"/>
      <c r="G1284" s="737"/>
      <c r="H1284" s="738"/>
      <c r="I1284" s="739"/>
      <c r="J1284" s="733"/>
      <c r="K1284" s="733"/>
      <c r="L1284" s="733"/>
      <c r="M1284" s="734"/>
      <c r="N1284" s="734"/>
      <c r="O1284" s="734"/>
      <c r="P1284" s="734"/>
      <c r="Q1284" s="734"/>
      <c r="R1284" s="734"/>
      <c r="S1284" s="734"/>
      <c r="T1284" s="734"/>
      <c r="U1284" s="734"/>
      <c r="V1284" s="734"/>
      <c r="W1284" s="734"/>
      <c r="X1284" s="734"/>
      <c r="Y1284" s="734"/>
      <c r="Z1284" s="734"/>
      <c r="AA1284" s="734"/>
      <c r="AB1284" s="740"/>
      <c r="AC1284" s="741"/>
    </row>
    <row r="1285">
      <c r="A1285" s="733"/>
      <c r="B1285" s="734"/>
      <c r="C1285" s="735"/>
      <c r="D1285" s="735"/>
      <c r="E1285" s="735"/>
      <c r="F1285" s="736"/>
      <c r="G1285" s="737"/>
      <c r="H1285" s="738"/>
      <c r="I1285" s="739"/>
      <c r="J1285" s="733"/>
      <c r="K1285" s="733"/>
      <c r="L1285" s="733"/>
      <c r="M1285" s="734"/>
      <c r="N1285" s="734"/>
      <c r="O1285" s="734"/>
      <c r="P1285" s="734"/>
      <c r="Q1285" s="734"/>
      <c r="R1285" s="734"/>
      <c r="S1285" s="734"/>
      <c r="T1285" s="734"/>
      <c r="U1285" s="734"/>
      <c r="V1285" s="734"/>
      <c r="W1285" s="734"/>
      <c r="X1285" s="734"/>
      <c r="Y1285" s="734"/>
      <c r="Z1285" s="734"/>
      <c r="AA1285" s="734"/>
      <c r="AB1285" s="740"/>
      <c r="AC1285" s="741"/>
    </row>
    <row r="1286">
      <c r="A1286" s="733"/>
      <c r="B1286" s="734"/>
      <c r="C1286" s="735"/>
      <c r="D1286" s="735"/>
      <c r="E1286" s="735"/>
      <c r="F1286" s="736"/>
      <c r="G1286" s="737"/>
      <c r="H1286" s="738"/>
      <c r="I1286" s="739"/>
      <c r="J1286" s="733"/>
      <c r="K1286" s="733"/>
      <c r="L1286" s="733"/>
      <c r="M1286" s="734"/>
      <c r="N1286" s="734"/>
      <c r="O1286" s="734"/>
      <c r="P1286" s="734"/>
      <c r="Q1286" s="734"/>
      <c r="R1286" s="734"/>
      <c r="S1286" s="734"/>
      <c r="T1286" s="734"/>
      <c r="U1286" s="734"/>
      <c r="V1286" s="734"/>
      <c r="W1286" s="734"/>
      <c r="X1286" s="734"/>
      <c r="Y1286" s="734"/>
      <c r="Z1286" s="734"/>
      <c r="AA1286" s="734"/>
      <c r="AB1286" s="740"/>
      <c r="AC1286" s="741"/>
    </row>
    <row r="1287">
      <c r="A1287" s="733"/>
      <c r="B1287" s="734"/>
      <c r="C1287" s="735"/>
      <c r="D1287" s="735"/>
      <c r="E1287" s="735"/>
      <c r="F1287" s="736"/>
      <c r="G1287" s="737"/>
      <c r="H1287" s="738"/>
      <c r="I1287" s="739"/>
      <c r="J1287" s="733"/>
      <c r="K1287" s="733"/>
      <c r="L1287" s="733"/>
      <c r="M1287" s="734"/>
      <c r="N1287" s="734"/>
      <c r="O1287" s="734"/>
      <c r="P1287" s="734"/>
      <c r="Q1287" s="734"/>
      <c r="R1287" s="734"/>
      <c r="S1287" s="734"/>
      <c r="T1287" s="734"/>
      <c r="U1287" s="734"/>
      <c r="V1287" s="734"/>
      <c r="W1287" s="734"/>
      <c r="X1287" s="734"/>
      <c r="Y1287" s="734"/>
      <c r="Z1287" s="734"/>
      <c r="AA1287" s="734"/>
      <c r="AB1287" s="740"/>
      <c r="AC1287" s="741"/>
    </row>
    <row r="1288">
      <c r="A1288" s="733"/>
      <c r="B1288" s="734"/>
      <c r="C1288" s="735"/>
      <c r="D1288" s="735"/>
      <c r="E1288" s="735"/>
      <c r="F1288" s="736"/>
      <c r="G1288" s="737"/>
      <c r="H1288" s="738"/>
      <c r="I1288" s="739"/>
      <c r="J1288" s="733"/>
      <c r="K1288" s="733"/>
      <c r="L1288" s="733"/>
      <c r="M1288" s="734"/>
      <c r="N1288" s="734"/>
      <c r="O1288" s="734"/>
      <c r="P1288" s="734"/>
      <c r="Q1288" s="734"/>
      <c r="R1288" s="734"/>
      <c r="S1288" s="734"/>
      <c r="T1288" s="734"/>
      <c r="U1288" s="734"/>
      <c r="V1288" s="734"/>
      <c r="W1288" s="734"/>
      <c r="X1288" s="734"/>
      <c r="Y1288" s="734"/>
      <c r="Z1288" s="734"/>
      <c r="AA1288" s="734"/>
      <c r="AB1288" s="740"/>
      <c r="AC1288" s="741"/>
    </row>
    <row r="1289">
      <c r="A1289" s="733"/>
      <c r="B1289" s="734"/>
      <c r="C1289" s="735"/>
      <c r="D1289" s="735"/>
      <c r="E1289" s="735"/>
      <c r="F1289" s="736"/>
      <c r="G1289" s="737"/>
      <c r="H1289" s="738"/>
      <c r="I1289" s="739"/>
      <c r="J1289" s="733"/>
      <c r="K1289" s="733"/>
      <c r="L1289" s="733"/>
      <c r="M1289" s="734"/>
      <c r="N1289" s="734"/>
      <c r="O1289" s="734"/>
      <c r="P1289" s="734"/>
      <c r="Q1289" s="734"/>
      <c r="R1289" s="734"/>
      <c r="S1289" s="734"/>
      <c r="T1289" s="734"/>
      <c r="U1289" s="734"/>
      <c r="V1289" s="734"/>
      <c r="W1289" s="734"/>
      <c r="X1289" s="734"/>
      <c r="Y1289" s="734"/>
      <c r="Z1289" s="734"/>
      <c r="AA1289" s="734"/>
      <c r="AB1289" s="740"/>
      <c r="AC1289" s="741"/>
    </row>
    <row r="1290">
      <c r="A1290" s="733"/>
      <c r="B1290" s="734"/>
      <c r="C1290" s="735"/>
      <c r="D1290" s="735"/>
      <c r="E1290" s="735"/>
      <c r="F1290" s="736"/>
      <c r="G1290" s="737"/>
      <c r="H1290" s="738"/>
      <c r="I1290" s="739"/>
      <c r="J1290" s="733"/>
      <c r="K1290" s="733"/>
      <c r="L1290" s="733"/>
      <c r="M1290" s="734"/>
      <c r="N1290" s="734"/>
      <c r="O1290" s="734"/>
      <c r="P1290" s="734"/>
      <c r="Q1290" s="734"/>
      <c r="R1290" s="734"/>
      <c r="S1290" s="734"/>
      <c r="T1290" s="734"/>
      <c r="U1290" s="734"/>
      <c r="V1290" s="734"/>
      <c r="W1290" s="734"/>
      <c r="X1290" s="734"/>
      <c r="Y1290" s="734"/>
      <c r="Z1290" s="734"/>
      <c r="AA1290" s="734"/>
      <c r="AB1290" s="740"/>
      <c r="AC1290" s="741"/>
    </row>
    <row r="1291">
      <c r="A1291" s="733"/>
      <c r="B1291" s="734"/>
      <c r="C1291" s="735"/>
      <c r="D1291" s="735"/>
      <c r="E1291" s="735"/>
      <c r="F1291" s="736"/>
      <c r="G1291" s="737"/>
      <c r="H1291" s="738"/>
      <c r="I1291" s="739"/>
      <c r="J1291" s="733"/>
      <c r="K1291" s="733"/>
      <c r="L1291" s="733"/>
      <c r="M1291" s="734"/>
      <c r="N1291" s="734"/>
      <c r="O1291" s="734"/>
      <c r="P1291" s="734"/>
      <c r="Q1291" s="734"/>
      <c r="R1291" s="734"/>
      <c r="S1291" s="734"/>
      <c r="T1291" s="734"/>
      <c r="U1291" s="734"/>
      <c r="V1291" s="734"/>
      <c r="W1291" s="734"/>
      <c r="X1291" s="734"/>
      <c r="Y1291" s="734"/>
      <c r="Z1291" s="734"/>
      <c r="AA1291" s="734"/>
      <c r="AB1291" s="740"/>
      <c r="AC1291" s="741"/>
    </row>
    <row r="1292">
      <c r="A1292" s="733"/>
      <c r="B1292" s="734"/>
      <c r="C1292" s="735"/>
      <c r="D1292" s="735"/>
      <c r="E1292" s="735"/>
      <c r="F1292" s="736"/>
      <c r="G1292" s="737"/>
      <c r="H1292" s="738"/>
      <c r="I1292" s="739"/>
      <c r="J1292" s="733"/>
      <c r="K1292" s="733"/>
      <c r="L1292" s="733"/>
      <c r="M1292" s="734"/>
      <c r="N1292" s="734"/>
      <c r="O1292" s="734"/>
      <c r="P1292" s="734"/>
      <c r="Q1292" s="734"/>
      <c r="R1292" s="734"/>
      <c r="S1292" s="734"/>
      <c r="T1292" s="734"/>
      <c r="U1292" s="734"/>
      <c r="V1292" s="734"/>
      <c r="W1292" s="734"/>
      <c r="X1292" s="734"/>
      <c r="Y1292" s="734"/>
      <c r="Z1292" s="734"/>
      <c r="AA1292" s="734"/>
      <c r="AB1292" s="740"/>
      <c r="AC1292" s="741"/>
    </row>
    <row r="1293">
      <c r="A1293" s="733"/>
      <c r="B1293" s="734"/>
      <c r="C1293" s="735"/>
      <c r="D1293" s="735"/>
      <c r="E1293" s="735"/>
      <c r="F1293" s="736"/>
      <c r="G1293" s="737"/>
      <c r="H1293" s="738"/>
      <c r="I1293" s="739"/>
      <c r="J1293" s="733"/>
      <c r="K1293" s="733"/>
      <c r="L1293" s="733"/>
      <c r="M1293" s="734"/>
      <c r="N1293" s="734"/>
      <c r="O1293" s="734"/>
      <c r="P1293" s="734"/>
      <c r="Q1293" s="734"/>
      <c r="R1293" s="734"/>
      <c r="S1293" s="734"/>
      <c r="T1293" s="734"/>
      <c r="U1293" s="734"/>
      <c r="V1293" s="734"/>
      <c r="W1293" s="734"/>
      <c r="X1293" s="734"/>
      <c r="Y1293" s="734"/>
      <c r="Z1293" s="734"/>
      <c r="AA1293" s="734"/>
      <c r="AB1293" s="740"/>
      <c r="AC1293" s="741"/>
    </row>
    <row r="1294">
      <c r="A1294" s="733"/>
      <c r="B1294" s="734"/>
      <c r="C1294" s="735"/>
      <c r="D1294" s="735"/>
      <c r="E1294" s="735"/>
      <c r="F1294" s="736"/>
      <c r="G1294" s="737"/>
      <c r="H1294" s="738"/>
      <c r="I1294" s="739"/>
      <c r="J1294" s="733"/>
      <c r="K1294" s="733"/>
      <c r="L1294" s="733"/>
      <c r="M1294" s="734"/>
      <c r="N1294" s="734"/>
      <c r="O1294" s="734"/>
      <c r="P1294" s="734"/>
      <c r="Q1294" s="734"/>
      <c r="R1294" s="734"/>
      <c r="S1294" s="734"/>
      <c r="T1294" s="734"/>
      <c r="U1294" s="734"/>
      <c r="V1294" s="734"/>
      <c r="W1294" s="734"/>
      <c r="X1294" s="734"/>
      <c r="Y1294" s="734"/>
      <c r="Z1294" s="734"/>
      <c r="AA1294" s="734"/>
      <c r="AB1294" s="740"/>
      <c r="AC1294" s="741"/>
    </row>
    <row r="1295">
      <c r="A1295" s="733"/>
      <c r="B1295" s="734"/>
      <c r="C1295" s="735"/>
      <c r="D1295" s="735"/>
      <c r="E1295" s="735"/>
      <c r="F1295" s="736"/>
      <c r="G1295" s="737"/>
      <c r="H1295" s="738"/>
      <c r="I1295" s="739"/>
      <c r="J1295" s="733"/>
      <c r="K1295" s="733"/>
      <c r="L1295" s="733"/>
      <c r="M1295" s="734"/>
      <c r="N1295" s="734"/>
      <c r="O1295" s="734"/>
      <c r="P1295" s="734"/>
      <c r="Q1295" s="734"/>
      <c r="R1295" s="734"/>
      <c r="S1295" s="734"/>
      <c r="T1295" s="734"/>
      <c r="U1295" s="734"/>
      <c r="V1295" s="734"/>
      <c r="W1295" s="734"/>
      <c r="X1295" s="734"/>
      <c r="Y1295" s="734"/>
      <c r="Z1295" s="734"/>
      <c r="AA1295" s="734"/>
      <c r="AB1295" s="740"/>
      <c r="AC1295" s="741"/>
    </row>
    <row r="1296">
      <c r="A1296" s="733"/>
      <c r="B1296" s="734"/>
      <c r="C1296" s="735"/>
      <c r="D1296" s="735"/>
      <c r="E1296" s="735"/>
      <c r="F1296" s="736"/>
      <c r="G1296" s="737"/>
      <c r="H1296" s="738"/>
      <c r="I1296" s="739"/>
      <c r="J1296" s="733"/>
      <c r="K1296" s="733"/>
      <c r="L1296" s="733"/>
      <c r="M1296" s="734"/>
      <c r="N1296" s="734"/>
      <c r="O1296" s="734"/>
      <c r="P1296" s="734"/>
      <c r="Q1296" s="734"/>
      <c r="R1296" s="734"/>
      <c r="S1296" s="734"/>
      <c r="T1296" s="734"/>
      <c r="U1296" s="734"/>
      <c r="V1296" s="734"/>
      <c r="W1296" s="734"/>
      <c r="X1296" s="734"/>
      <c r="Y1296" s="734"/>
      <c r="Z1296" s="734"/>
      <c r="AA1296" s="734"/>
      <c r="AB1296" s="740"/>
      <c r="AC1296" s="741"/>
    </row>
    <row r="1297">
      <c r="A1297" s="733"/>
      <c r="B1297" s="734"/>
      <c r="C1297" s="735"/>
      <c r="D1297" s="735"/>
      <c r="E1297" s="735"/>
      <c r="F1297" s="736"/>
      <c r="G1297" s="737"/>
      <c r="H1297" s="738"/>
      <c r="I1297" s="739"/>
      <c r="J1297" s="733"/>
      <c r="K1297" s="733"/>
      <c r="L1297" s="733"/>
      <c r="M1297" s="734"/>
      <c r="N1297" s="734"/>
      <c r="O1297" s="734"/>
      <c r="P1297" s="734"/>
      <c r="Q1297" s="734"/>
      <c r="R1297" s="734"/>
      <c r="S1297" s="734"/>
      <c r="T1297" s="734"/>
      <c r="U1297" s="734"/>
      <c r="V1297" s="734"/>
      <c r="W1297" s="734"/>
      <c r="X1297" s="734"/>
      <c r="Y1297" s="734"/>
      <c r="Z1297" s="734"/>
      <c r="AA1297" s="734"/>
      <c r="AB1297" s="740"/>
      <c r="AC1297" s="741"/>
    </row>
    <row r="1298">
      <c r="A1298" s="733"/>
      <c r="B1298" s="734"/>
      <c r="C1298" s="735"/>
      <c r="D1298" s="735"/>
      <c r="E1298" s="735"/>
      <c r="F1298" s="736"/>
      <c r="G1298" s="737"/>
      <c r="H1298" s="738"/>
      <c r="I1298" s="739"/>
      <c r="J1298" s="733"/>
      <c r="K1298" s="733"/>
      <c r="L1298" s="733"/>
      <c r="M1298" s="734"/>
      <c r="N1298" s="734"/>
      <c r="O1298" s="734"/>
      <c r="P1298" s="734"/>
      <c r="Q1298" s="734"/>
      <c r="R1298" s="734"/>
      <c r="S1298" s="734"/>
      <c r="T1298" s="734"/>
      <c r="U1298" s="734"/>
      <c r="V1298" s="734"/>
      <c r="W1298" s="734"/>
      <c r="X1298" s="734"/>
      <c r="Y1298" s="734"/>
      <c r="Z1298" s="734"/>
      <c r="AA1298" s="734"/>
      <c r="AB1298" s="740"/>
      <c r="AC1298" s="741"/>
    </row>
    <row r="1299">
      <c r="A1299" s="733"/>
      <c r="B1299" s="734"/>
      <c r="C1299" s="735"/>
      <c r="D1299" s="735"/>
      <c r="E1299" s="735"/>
      <c r="F1299" s="736"/>
      <c r="G1299" s="737"/>
      <c r="H1299" s="738"/>
      <c r="I1299" s="739"/>
      <c r="J1299" s="733"/>
      <c r="K1299" s="733"/>
      <c r="L1299" s="733"/>
      <c r="M1299" s="734"/>
      <c r="N1299" s="734"/>
      <c r="O1299" s="734"/>
      <c r="P1299" s="734"/>
      <c r="Q1299" s="734"/>
      <c r="R1299" s="734"/>
      <c r="S1299" s="734"/>
      <c r="T1299" s="734"/>
      <c r="U1299" s="734"/>
      <c r="V1299" s="734"/>
      <c r="W1299" s="734"/>
      <c r="X1299" s="734"/>
      <c r="Y1299" s="734"/>
      <c r="Z1299" s="734"/>
      <c r="AA1299" s="734"/>
      <c r="AB1299" s="740"/>
      <c r="AC1299" s="741"/>
    </row>
    <row r="1300">
      <c r="A1300" s="733"/>
      <c r="B1300" s="734"/>
      <c r="C1300" s="735"/>
      <c r="D1300" s="735"/>
      <c r="E1300" s="735"/>
      <c r="F1300" s="736"/>
      <c r="G1300" s="737"/>
      <c r="H1300" s="738"/>
      <c r="I1300" s="739"/>
      <c r="J1300" s="733"/>
      <c r="K1300" s="733"/>
      <c r="L1300" s="733"/>
      <c r="M1300" s="734"/>
      <c r="N1300" s="734"/>
      <c r="O1300" s="734"/>
      <c r="P1300" s="734"/>
      <c r="Q1300" s="734"/>
      <c r="R1300" s="734"/>
      <c r="S1300" s="734"/>
      <c r="T1300" s="734"/>
      <c r="U1300" s="734"/>
      <c r="V1300" s="734"/>
      <c r="W1300" s="734"/>
      <c r="X1300" s="734"/>
      <c r="Y1300" s="734"/>
      <c r="Z1300" s="734"/>
      <c r="AA1300" s="734"/>
      <c r="AB1300" s="740"/>
      <c r="AC1300" s="741"/>
    </row>
    <row r="1301">
      <c r="A1301" s="733"/>
      <c r="B1301" s="734"/>
      <c r="C1301" s="735"/>
      <c r="D1301" s="735"/>
      <c r="E1301" s="735"/>
      <c r="F1301" s="736"/>
      <c r="G1301" s="737"/>
      <c r="H1301" s="738"/>
      <c r="I1301" s="739"/>
      <c r="J1301" s="733"/>
      <c r="K1301" s="733"/>
      <c r="L1301" s="733"/>
      <c r="M1301" s="734"/>
      <c r="N1301" s="734"/>
      <c r="O1301" s="734"/>
      <c r="P1301" s="734"/>
      <c r="Q1301" s="734"/>
      <c r="R1301" s="734"/>
      <c r="S1301" s="734"/>
      <c r="T1301" s="734"/>
      <c r="U1301" s="734"/>
      <c r="V1301" s="734"/>
      <c r="W1301" s="734"/>
      <c r="X1301" s="734"/>
      <c r="Y1301" s="734"/>
      <c r="Z1301" s="734"/>
      <c r="AA1301" s="734"/>
      <c r="AB1301" s="740"/>
      <c r="AC1301" s="741"/>
    </row>
    <row r="1302">
      <c r="A1302" s="733"/>
      <c r="B1302" s="734"/>
      <c r="C1302" s="735"/>
      <c r="D1302" s="735"/>
      <c r="E1302" s="735"/>
      <c r="F1302" s="736"/>
      <c r="G1302" s="737"/>
      <c r="H1302" s="738"/>
      <c r="I1302" s="739"/>
      <c r="J1302" s="733"/>
      <c r="K1302" s="733"/>
      <c r="L1302" s="733"/>
      <c r="M1302" s="734"/>
      <c r="N1302" s="734"/>
      <c r="O1302" s="734"/>
      <c r="P1302" s="734"/>
      <c r="Q1302" s="734"/>
      <c r="R1302" s="734"/>
      <c r="S1302" s="734"/>
      <c r="T1302" s="734"/>
      <c r="U1302" s="734"/>
      <c r="V1302" s="734"/>
      <c r="W1302" s="734"/>
      <c r="X1302" s="734"/>
      <c r="Y1302" s="734"/>
      <c r="Z1302" s="734"/>
      <c r="AA1302" s="734"/>
      <c r="AB1302" s="740"/>
      <c r="AC1302" s="741"/>
    </row>
    <row r="1303">
      <c r="A1303" s="733"/>
      <c r="B1303" s="734"/>
      <c r="C1303" s="735"/>
      <c r="D1303" s="735"/>
      <c r="E1303" s="735"/>
      <c r="F1303" s="736"/>
      <c r="G1303" s="737"/>
      <c r="H1303" s="738"/>
      <c r="I1303" s="739"/>
      <c r="J1303" s="733"/>
      <c r="K1303" s="733"/>
      <c r="L1303" s="733"/>
      <c r="M1303" s="734"/>
      <c r="N1303" s="734"/>
      <c r="O1303" s="734"/>
      <c r="P1303" s="734"/>
      <c r="Q1303" s="734"/>
      <c r="R1303" s="734"/>
      <c r="S1303" s="734"/>
      <c r="T1303" s="734"/>
      <c r="U1303" s="734"/>
      <c r="V1303" s="734"/>
      <c r="W1303" s="734"/>
      <c r="X1303" s="734"/>
      <c r="Y1303" s="734"/>
      <c r="Z1303" s="734"/>
      <c r="AA1303" s="734"/>
      <c r="AB1303" s="740"/>
      <c r="AC1303" s="741"/>
    </row>
    <row r="1304">
      <c r="A1304" s="733"/>
      <c r="B1304" s="734"/>
      <c r="C1304" s="735"/>
      <c r="D1304" s="735"/>
      <c r="E1304" s="735"/>
      <c r="F1304" s="736"/>
      <c r="G1304" s="737"/>
      <c r="H1304" s="738"/>
      <c r="I1304" s="739"/>
      <c r="J1304" s="733"/>
      <c r="K1304" s="733"/>
      <c r="L1304" s="733"/>
      <c r="M1304" s="734"/>
      <c r="N1304" s="734"/>
      <c r="O1304" s="734"/>
      <c r="P1304" s="734"/>
      <c r="Q1304" s="734"/>
      <c r="R1304" s="734"/>
      <c r="S1304" s="734"/>
      <c r="T1304" s="734"/>
      <c r="U1304" s="734"/>
      <c r="V1304" s="734"/>
      <c r="W1304" s="734"/>
      <c r="X1304" s="734"/>
      <c r="Y1304" s="734"/>
      <c r="Z1304" s="734"/>
      <c r="AA1304" s="734"/>
      <c r="AB1304" s="740"/>
      <c r="AC1304" s="741"/>
    </row>
    <row r="1305">
      <c r="A1305" s="733"/>
      <c r="B1305" s="734"/>
      <c r="C1305" s="735"/>
      <c r="D1305" s="735"/>
      <c r="E1305" s="735"/>
      <c r="F1305" s="736"/>
      <c r="G1305" s="737"/>
      <c r="H1305" s="738"/>
      <c r="I1305" s="739"/>
      <c r="J1305" s="733"/>
      <c r="K1305" s="733"/>
      <c r="L1305" s="733"/>
      <c r="M1305" s="734"/>
      <c r="N1305" s="734"/>
      <c r="O1305" s="734"/>
      <c r="P1305" s="734"/>
      <c r="Q1305" s="734"/>
      <c r="R1305" s="734"/>
      <c r="S1305" s="734"/>
      <c r="T1305" s="734"/>
      <c r="U1305" s="734"/>
      <c r="V1305" s="734"/>
      <c r="W1305" s="734"/>
      <c r="X1305" s="734"/>
      <c r="Y1305" s="734"/>
      <c r="Z1305" s="734"/>
      <c r="AA1305" s="734"/>
      <c r="AB1305" s="740"/>
      <c r="AC1305" s="741"/>
    </row>
    <row r="1306">
      <c r="A1306" s="733"/>
      <c r="B1306" s="734"/>
      <c r="C1306" s="735"/>
      <c r="D1306" s="735"/>
      <c r="E1306" s="735"/>
      <c r="F1306" s="736"/>
      <c r="G1306" s="737"/>
      <c r="H1306" s="738"/>
      <c r="I1306" s="739"/>
      <c r="J1306" s="733"/>
      <c r="K1306" s="733"/>
      <c r="L1306" s="733"/>
      <c r="M1306" s="734"/>
      <c r="N1306" s="734"/>
      <c r="O1306" s="734"/>
      <c r="P1306" s="734"/>
      <c r="Q1306" s="734"/>
      <c r="R1306" s="734"/>
      <c r="S1306" s="734"/>
      <c r="T1306" s="734"/>
      <c r="U1306" s="734"/>
      <c r="V1306" s="734"/>
      <c r="W1306" s="734"/>
      <c r="X1306" s="734"/>
      <c r="Y1306" s="734"/>
      <c r="Z1306" s="734"/>
      <c r="AA1306" s="734"/>
      <c r="AB1306" s="740"/>
      <c r="AC1306" s="741"/>
    </row>
    <row r="1307">
      <c r="A1307" s="733"/>
      <c r="B1307" s="734"/>
      <c r="C1307" s="735"/>
      <c r="D1307" s="735"/>
      <c r="E1307" s="735"/>
      <c r="F1307" s="736"/>
      <c r="G1307" s="737"/>
      <c r="H1307" s="738"/>
      <c r="I1307" s="739"/>
      <c r="J1307" s="733"/>
      <c r="K1307" s="733"/>
      <c r="L1307" s="733"/>
      <c r="M1307" s="734"/>
      <c r="N1307" s="734"/>
      <c r="O1307" s="734"/>
      <c r="P1307" s="734"/>
      <c r="Q1307" s="734"/>
      <c r="R1307" s="734"/>
      <c r="S1307" s="734"/>
      <c r="T1307" s="734"/>
      <c r="U1307" s="734"/>
      <c r="V1307" s="734"/>
      <c r="W1307" s="734"/>
      <c r="X1307" s="734"/>
      <c r="Y1307" s="734"/>
      <c r="Z1307" s="734"/>
      <c r="AA1307" s="734"/>
      <c r="AB1307" s="740"/>
      <c r="AC1307" s="741"/>
    </row>
    <row r="1308">
      <c r="A1308" s="733"/>
      <c r="B1308" s="734"/>
      <c r="C1308" s="735"/>
      <c r="D1308" s="735"/>
      <c r="E1308" s="735"/>
      <c r="F1308" s="736"/>
      <c r="G1308" s="737"/>
      <c r="H1308" s="738"/>
      <c r="I1308" s="739"/>
      <c r="J1308" s="733"/>
      <c r="K1308" s="733"/>
      <c r="L1308" s="733"/>
      <c r="M1308" s="734"/>
      <c r="N1308" s="734"/>
      <c r="O1308" s="734"/>
      <c r="P1308" s="734"/>
      <c r="Q1308" s="734"/>
      <c r="R1308" s="734"/>
      <c r="S1308" s="734"/>
      <c r="T1308" s="734"/>
      <c r="U1308" s="734"/>
      <c r="V1308" s="734"/>
      <c r="W1308" s="734"/>
      <c r="X1308" s="734"/>
      <c r="Y1308" s="734"/>
      <c r="Z1308" s="734"/>
      <c r="AA1308" s="734"/>
      <c r="AB1308" s="740"/>
      <c r="AC1308" s="741"/>
    </row>
    <row r="1309">
      <c r="A1309" s="733"/>
      <c r="B1309" s="734"/>
      <c r="C1309" s="735"/>
      <c r="D1309" s="735"/>
      <c r="E1309" s="735"/>
      <c r="F1309" s="736"/>
      <c r="G1309" s="737"/>
      <c r="H1309" s="738"/>
      <c r="I1309" s="739"/>
      <c r="J1309" s="733"/>
      <c r="K1309" s="733"/>
      <c r="L1309" s="733"/>
      <c r="M1309" s="734"/>
      <c r="N1309" s="734"/>
      <c r="O1309" s="734"/>
      <c r="P1309" s="734"/>
      <c r="Q1309" s="734"/>
      <c r="R1309" s="734"/>
      <c r="S1309" s="734"/>
      <c r="T1309" s="734"/>
      <c r="U1309" s="734"/>
      <c r="V1309" s="734"/>
      <c r="W1309" s="734"/>
      <c r="X1309" s="734"/>
      <c r="Y1309" s="734"/>
      <c r="Z1309" s="734"/>
      <c r="AA1309" s="734"/>
      <c r="AB1309" s="740"/>
      <c r="AC1309" s="741"/>
    </row>
    <row r="1310">
      <c r="A1310" s="733"/>
      <c r="B1310" s="734"/>
      <c r="C1310" s="735"/>
      <c r="D1310" s="735"/>
      <c r="E1310" s="735"/>
      <c r="F1310" s="736"/>
      <c r="G1310" s="737"/>
      <c r="H1310" s="738"/>
      <c r="I1310" s="739"/>
      <c r="J1310" s="733"/>
      <c r="K1310" s="733"/>
      <c r="L1310" s="733"/>
      <c r="M1310" s="734"/>
      <c r="N1310" s="734"/>
      <c r="O1310" s="734"/>
      <c r="P1310" s="734"/>
      <c r="Q1310" s="734"/>
      <c r="R1310" s="734"/>
      <c r="S1310" s="734"/>
      <c r="T1310" s="734"/>
      <c r="U1310" s="734"/>
      <c r="V1310" s="734"/>
      <c r="W1310" s="734"/>
      <c r="X1310" s="734"/>
      <c r="Y1310" s="734"/>
      <c r="Z1310" s="734"/>
      <c r="AA1310" s="734"/>
      <c r="AB1310" s="740"/>
      <c r="AC1310" s="741"/>
    </row>
    <row r="1311">
      <c r="A1311" s="733"/>
      <c r="B1311" s="734"/>
      <c r="C1311" s="735"/>
      <c r="D1311" s="735"/>
      <c r="E1311" s="735"/>
      <c r="F1311" s="736"/>
      <c r="G1311" s="737"/>
      <c r="H1311" s="738"/>
      <c r="I1311" s="739"/>
      <c r="J1311" s="733"/>
      <c r="K1311" s="733"/>
      <c r="L1311" s="733"/>
      <c r="M1311" s="734"/>
      <c r="N1311" s="734"/>
      <c r="O1311" s="734"/>
      <c r="P1311" s="734"/>
      <c r="Q1311" s="734"/>
      <c r="R1311" s="734"/>
      <c r="S1311" s="734"/>
      <c r="T1311" s="734"/>
      <c r="U1311" s="734"/>
      <c r="V1311" s="734"/>
      <c r="W1311" s="734"/>
      <c r="X1311" s="734"/>
      <c r="Y1311" s="734"/>
      <c r="Z1311" s="734"/>
      <c r="AA1311" s="734"/>
      <c r="AB1311" s="740"/>
      <c r="AC1311" s="741"/>
    </row>
    <row r="1312">
      <c r="A1312" s="733"/>
      <c r="B1312" s="734"/>
      <c r="C1312" s="735"/>
      <c r="D1312" s="735"/>
      <c r="E1312" s="735"/>
      <c r="F1312" s="736"/>
      <c r="G1312" s="737"/>
      <c r="H1312" s="738"/>
      <c r="I1312" s="739"/>
      <c r="J1312" s="733"/>
      <c r="K1312" s="733"/>
      <c r="L1312" s="733"/>
      <c r="M1312" s="734"/>
      <c r="N1312" s="734"/>
      <c r="O1312" s="734"/>
      <c r="P1312" s="734"/>
      <c r="Q1312" s="734"/>
      <c r="R1312" s="734"/>
      <c r="S1312" s="734"/>
      <c r="T1312" s="734"/>
      <c r="U1312" s="734"/>
      <c r="V1312" s="734"/>
      <c r="W1312" s="734"/>
      <c r="X1312" s="734"/>
      <c r="Y1312" s="734"/>
      <c r="Z1312" s="734"/>
      <c r="AA1312" s="734"/>
      <c r="AB1312" s="740"/>
      <c r="AC1312" s="741"/>
    </row>
    <row r="1313">
      <c r="A1313" s="733"/>
      <c r="B1313" s="734"/>
      <c r="C1313" s="735"/>
      <c r="D1313" s="735"/>
      <c r="E1313" s="735"/>
      <c r="F1313" s="736"/>
      <c r="G1313" s="737"/>
      <c r="H1313" s="738"/>
      <c r="I1313" s="739"/>
      <c r="J1313" s="733"/>
      <c r="K1313" s="733"/>
      <c r="L1313" s="733"/>
      <c r="M1313" s="734"/>
      <c r="N1313" s="734"/>
      <c r="O1313" s="734"/>
      <c r="P1313" s="734"/>
      <c r="Q1313" s="734"/>
      <c r="R1313" s="734"/>
      <c r="S1313" s="734"/>
      <c r="T1313" s="734"/>
      <c r="U1313" s="734"/>
      <c r="V1313" s="734"/>
      <c r="W1313" s="734"/>
      <c r="X1313" s="734"/>
      <c r="Y1313" s="734"/>
      <c r="Z1313" s="734"/>
      <c r="AA1313" s="734"/>
      <c r="AB1313" s="740"/>
      <c r="AC1313" s="741"/>
    </row>
    <row r="1314">
      <c r="A1314" s="733"/>
      <c r="B1314" s="734"/>
      <c r="C1314" s="735"/>
      <c r="D1314" s="735"/>
      <c r="E1314" s="735"/>
      <c r="F1314" s="736"/>
      <c r="G1314" s="737"/>
      <c r="H1314" s="738"/>
      <c r="I1314" s="739"/>
      <c r="J1314" s="733"/>
      <c r="K1314" s="733"/>
      <c r="L1314" s="733"/>
      <c r="M1314" s="734"/>
      <c r="N1314" s="734"/>
      <c r="O1314" s="734"/>
      <c r="P1314" s="734"/>
      <c r="Q1314" s="734"/>
      <c r="R1314" s="734"/>
      <c r="S1314" s="734"/>
      <c r="T1314" s="734"/>
      <c r="U1314" s="734"/>
      <c r="V1314" s="734"/>
      <c r="W1314" s="734"/>
      <c r="X1314" s="734"/>
      <c r="Y1314" s="734"/>
      <c r="Z1314" s="734"/>
      <c r="AA1314" s="734"/>
      <c r="AB1314" s="740"/>
      <c r="AC1314" s="741"/>
    </row>
    <row r="1315">
      <c r="A1315" s="733"/>
      <c r="B1315" s="734"/>
      <c r="C1315" s="735"/>
      <c r="D1315" s="735"/>
      <c r="E1315" s="735"/>
      <c r="F1315" s="736"/>
      <c r="G1315" s="737"/>
      <c r="H1315" s="738"/>
      <c r="I1315" s="739"/>
      <c r="J1315" s="733"/>
      <c r="K1315" s="733"/>
      <c r="L1315" s="733"/>
      <c r="M1315" s="734"/>
      <c r="N1315" s="734"/>
      <c r="O1315" s="734"/>
      <c r="P1315" s="734"/>
      <c r="Q1315" s="734"/>
      <c r="R1315" s="734"/>
      <c r="S1315" s="734"/>
      <c r="T1315" s="734"/>
      <c r="U1315" s="734"/>
      <c r="V1315" s="734"/>
      <c r="W1315" s="734"/>
      <c r="X1315" s="734"/>
      <c r="Y1315" s="734"/>
      <c r="Z1315" s="734"/>
      <c r="AA1315" s="734"/>
      <c r="AB1315" s="740"/>
      <c r="AC1315" s="741"/>
    </row>
    <row r="1316">
      <c r="A1316" s="733"/>
      <c r="B1316" s="734"/>
      <c r="C1316" s="735"/>
      <c r="D1316" s="735"/>
      <c r="E1316" s="735"/>
      <c r="F1316" s="736"/>
      <c r="G1316" s="737"/>
      <c r="H1316" s="738"/>
      <c r="I1316" s="739"/>
      <c r="J1316" s="733"/>
      <c r="K1316" s="733"/>
      <c r="L1316" s="733"/>
      <c r="M1316" s="734"/>
      <c r="N1316" s="734"/>
      <c r="O1316" s="734"/>
      <c r="P1316" s="734"/>
      <c r="Q1316" s="734"/>
      <c r="R1316" s="734"/>
      <c r="S1316" s="734"/>
      <c r="T1316" s="734"/>
      <c r="U1316" s="734"/>
      <c r="V1316" s="734"/>
      <c r="W1316" s="734"/>
      <c r="X1316" s="734"/>
      <c r="Y1316" s="734"/>
      <c r="Z1316" s="734"/>
      <c r="AA1316" s="734"/>
      <c r="AB1316" s="740"/>
      <c r="AC1316" s="741"/>
    </row>
    <row r="1317">
      <c r="A1317" s="733"/>
      <c r="B1317" s="734"/>
      <c r="C1317" s="735"/>
      <c r="D1317" s="735"/>
      <c r="E1317" s="735"/>
      <c r="F1317" s="736"/>
      <c r="G1317" s="737"/>
      <c r="H1317" s="738"/>
      <c r="I1317" s="739"/>
      <c r="J1317" s="733"/>
      <c r="K1317" s="733"/>
      <c r="L1317" s="733"/>
      <c r="M1317" s="734"/>
      <c r="N1317" s="734"/>
      <c r="O1317" s="734"/>
      <c r="P1317" s="734"/>
      <c r="Q1317" s="734"/>
      <c r="R1317" s="734"/>
      <c r="S1317" s="734"/>
      <c r="T1317" s="734"/>
      <c r="U1317" s="734"/>
      <c r="V1317" s="734"/>
      <c r="W1317" s="734"/>
      <c r="X1317" s="734"/>
      <c r="Y1317" s="734"/>
      <c r="Z1317" s="734"/>
      <c r="AA1317" s="734"/>
      <c r="AB1317" s="740"/>
      <c r="AC1317" s="741"/>
    </row>
    <row r="1318">
      <c r="A1318" s="733"/>
      <c r="B1318" s="734"/>
      <c r="C1318" s="735"/>
      <c r="D1318" s="735"/>
      <c r="E1318" s="735"/>
      <c r="F1318" s="736"/>
      <c r="G1318" s="737"/>
      <c r="H1318" s="738"/>
      <c r="I1318" s="739"/>
      <c r="J1318" s="733"/>
      <c r="K1318" s="733"/>
      <c r="L1318" s="733"/>
      <c r="M1318" s="734"/>
      <c r="N1318" s="734"/>
      <c r="O1318" s="734"/>
      <c r="P1318" s="734"/>
      <c r="Q1318" s="734"/>
      <c r="R1318" s="734"/>
      <c r="S1318" s="734"/>
      <c r="T1318" s="734"/>
      <c r="U1318" s="734"/>
      <c r="V1318" s="734"/>
      <c r="W1318" s="734"/>
      <c r="X1318" s="734"/>
      <c r="Y1318" s="734"/>
      <c r="Z1318" s="734"/>
      <c r="AA1318" s="734"/>
      <c r="AB1318" s="740"/>
      <c r="AC1318" s="741"/>
    </row>
    <row r="1319">
      <c r="A1319" s="733"/>
      <c r="B1319" s="734"/>
      <c r="C1319" s="735"/>
      <c r="D1319" s="735"/>
      <c r="E1319" s="735"/>
      <c r="F1319" s="736"/>
      <c r="G1319" s="737"/>
      <c r="H1319" s="738"/>
      <c r="I1319" s="739"/>
      <c r="J1319" s="733"/>
      <c r="K1319" s="733"/>
      <c r="L1319" s="733"/>
      <c r="M1319" s="734"/>
      <c r="N1319" s="734"/>
      <c r="O1319" s="734"/>
      <c r="P1319" s="734"/>
      <c r="Q1319" s="734"/>
      <c r="R1319" s="734"/>
      <c r="S1319" s="734"/>
      <c r="T1319" s="734"/>
      <c r="U1319" s="734"/>
      <c r="V1319" s="734"/>
      <c r="W1319" s="734"/>
      <c r="X1319" s="734"/>
      <c r="Y1319" s="734"/>
      <c r="Z1319" s="734"/>
      <c r="AA1319" s="734"/>
      <c r="AB1319" s="740"/>
      <c r="AC1319" s="741"/>
    </row>
    <row r="1320">
      <c r="A1320" s="733"/>
      <c r="B1320" s="734"/>
      <c r="C1320" s="735"/>
      <c r="D1320" s="735"/>
      <c r="E1320" s="735"/>
      <c r="F1320" s="736"/>
      <c r="G1320" s="737"/>
      <c r="H1320" s="738"/>
      <c r="I1320" s="739"/>
      <c r="J1320" s="733"/>
      <c r="K1320" s="733"/>
      <c r="L1320" s="733"/>
      <c r="M1320" s="734"/>
      <c r="N1320" s="734"/>
      <c r="O1320" s="734"/>
      <c r="P1320" s="734"/>
      <c r="Q1320" s="734"/>
      <c r="R1320" s="734"/>
      <c r="S1320" s="734"/>
      <c r="T1320" s="734"/>
      <c r="U1320" s="734"/>
      <c r="V1320" s="734"/>
      <c r="W1320" s="734"/>
      <c r="X1320" s="734"/>
      <c r="Y1320" s="734"/>
      <c r="Z1320" s="734"/>
      <c r="AA1320" s="734"/>
      <c r="AB1320" s="740"/>
      <c r="AC1320" s="741"/>
    </row>
    <row r="1321">
      <c r="A1321" s="733"/>
      <c r="B1321" s="734"/>
      <c r="C1321" s="735"/>
      <c r="D1321" s="735"/>
      <c r="E1321" s="735"/>
      <c r="F1321" s="736"/>
      <c r="G1321" s="737"/>
      <c r="H1321" s="738"/>
      <c r="I1321" s="739"/>
      <c r="J1321" s="733"/>
      <c r="K1321" s="733"/>
      <c r="L1321" s="733"/>
      <c r="M1321" s="734"/>
      <c r="N1321" s="734"/>
      <c r="O1321" s="734"/>
      <c r="P1321" s="734"/>
      <c r="Q1321" s="734"/>
      <c r="R1321" s="734"/>
      <c r="S1321" s="734"/>
      <c r="T1321" s="734"/>
      <c r="U1321" s="734"/>
      <c r="V1321" s="734"/>
      <c r="W1321" s="734"/>
      <c r="X1321" s="734"/>
      <c r="Y1321" s="734"/>
      <c r="Z1321" s="734"/>
      <c r="AA1321" s="734"/>
      <c r="AB1321" s="740"/>
      <c r="AC1321" s="741"/>
    </row>
    <row r="1322">
      <c r="A1322" s="733"/>
      <c r="B1322" s="734"/>
      <c r="C1322" s="735"/>
      <c r="D1322" s="735"/>
      <c r="E1322" s="735"/>
      <c r="F1322" s="736"/>
      <c r="G1322" s="737"/>
      <c r="H1322" s="738"/>
      <c r="I1322" s="739"/>
      <c r="J1322" s="733"/>
      <c r="K1322" s="733"/>
      <c r="L1322" s="733"/>
      <c r="M1322" s="734"/>
      <c r="N1322" s="734"/>
      <c r="O1322" s="734"/>
      <c r="P1322" s="734"/>
      <c r="Q1322" s="734"/>
      <c r="R1322" s="734"/>
      <c r="S1322" s="734"/>
      <c r="T1322" s="734"/>
      <c r="U1322" s="734"/>
      <c r="V1322" s="734"/>
      <c r="W1322" s="734"/>
      <c r="X1322" s="734"/>
      <c r="Y1322" s="734"/>
      <c r="Z1322" s="734"/>
      <c r="AA1322" s="734"/>
      <c r="AB1322" s="740"/>
      <c r="AC1322" s="741"/>
    </row>
    <row r="1323">
      <c r="A1323" s="733"/>
      <c r="B1323" s="734"/>
      <c r="C1323" s="735"/>
      <c r="D1323" s="735"/>
      <c r="E1323" s="735"/>
      <c r="F1323" s="736"/>
      <c r="G1323" s="737"/>
      <c r="H1323" s="738"/>
      <c r="I1323" s="739"/>
      <c r="J1323" s="733"/>
      <c r="K1323" s="733"/>
      <c r="L1323" s="733"/>
      <c r="M1323" s="734"/>
      <c r="N1323" s="734"/>
      <c r="O1323" s="734"/>
      <c r="P1323" s="734"/>
      <c r="Q1323" s="734"/>
      <c r="R1323" s="734"/>
      <c r="S1323" s="734"/>
      <c r="T1323" s="734"/>
      <c r="U1323" s="734"/>
      <c r="V1323" s="734"/>
      <c r="W1323" s="734"/>
      <c r="X1323" s="734"/>
      <c r="Y1323" s="734"/>
      <c r="Z1323" s="734"/>
      <c r="AA1323" s="734"/>
      <c r="AB1323" s="740"/>
      <c r="AC1323" s="741"/>
    </row>
    <row r="1324">
      <c r="A1324" s="733"/>
      <c r="B1324" s="734"/>
      <c r="C1324" s="735"/>
      <c r="D1324" s="735"/>
      <c r="E1324" s="735"/>
      <c r="F1324" s="736"/>
      <c r="G1324" s="737"/>
      <c r="H1324" s="738"/>
      <c r="I1324" s="739"/>
      <c r="J1324" s="733"/>
      <c r="K1324" s="733"/>
      <c r="L1324" s="733"/>
      <c r="M1324" s="734"/>
      <c r="N1324" s="734"/>
      <c r="O1324" s="734"/>
      <c r="P1324" s="734"/>
      <c r="Q1324" s="734"/>
      <c r="R1324" s="734"/>
      <c r="S1324" s="734"/>
      <c r="T1324" s="734"/>
      <c r="U1324" s="734"/>
      <c r="V1324" s="734"/>
      <c r="W1324" s="734"/>
      <c r="X1324" s="734"/>
      <c r="Y1324" s="734"/>
      <c r="Z1324" s="734"/>
      <c r="AA1324" s="734"/>
      <c r="AB1324" s="740"/>
      <c r="AC1324" s="741"/>
    </row>
    <row r="1325">
      <c r="A1325" s="733"/>
      <c r="B1325" s="734"/>
      <c r="C1325" s="735"/>
      <c r="D1325" s="735"/>
      <c r="E1325" s="735"/>
      <c r="F1325" s="736"/>
      <c r="G1325" s="737"/>
      <c r="H1325" s="738"/>
      <c r="I1325" s="739"/>
      <c r="J1325" s="733"/>
      <c r="K1325" s="733"/>
      <c r="L1325" s="733"/>
      <c r="M1325" s="734"/>
      <c r="N1325" s="734"/>
      <c r="O1325" s="734"/>
      <c r="P1325" s="734"/>
      <c r="Q1325" s="734"/>
      <c r="R1325" s="734"/>
      <c r="S1325" s="734"/>
      <c r="T1325" s="734"/>
      <c r="U1325" s="734"/>
      <c r="V1325" s="734"/>
      <c r="W1325" s="734"/>
      <c r="X1325" s="734"/>
      <c r="Y1325" s="734"/>
      <c r="Z1325" s="734"/>
      <c r="AA1325" s="734"/>
      <c r="AB1325" s="740"/>
      <c r="AC1325" s="741"/>
    </row>
    <row r="1326">
      <c r="A1326" s="733"/>
      <c r="B1326" s="734"/>
      <c r="C1326" s="735"/>
      <c r="D1326" s="735"/>
      <c r="E1326" s="735"/>
      <c r="F1326" s="736"/>
      <c r="G1326" s="737"/>
      <c r="H1326" s="738"/>
      <c r="I1326" s="739"/>
      <c r="J1326" s="733"/>
      <c r="K1326" s="733"/>
      <c r="L1326" s="733"/>
      <c r="M1326" s="734"/>
      <c r="N1326" s="734"/>
      <c r="O1326" s="734"/>
      <c r="P1326" s="734"/>
      <c r="Q1326" s="734"/>
      <c r="R1326" s="734"/>
      <c r="S1326" s="734"/>
      <c r="T1326" s="734"/>
      <c r="U1326" s="734"/>
      <c r="V1326" s="734"/>
      <c r="W1326" s="734"/>
      <c r="X1326" s="734"/>
      <c r="Y1326" s="734"/>
      <c r="Z1326" s="734"/>
      <c r="AA1326" s="734"/>
      <c r="AB1326" s="740"/>
      <c r="AC1326" s="741"/>
    </row>
    <row r="1327">
      <c r="A1327" s="733"/>
      <c r="B1327" s="734"/>
      <c r="C1327" s="735"/>
      <c r="D1327" s="735"/>
      <c r="E1327" s="735"/>
      <c r="F1327" s="736"/>
      <c r="G1327" s="737"/>
      <c r="H1327" s="738"/>
      <c r="I1327" s="739"/>
      <c r="J1327" s="733"/>
      <c r="K1327" s="733"/>
      <c r="L1327" s="733"/>
      <c r="M1327" s="734"/>
      <c r="N1327" s="734"/>
      <c r="O1327" s="734"/>
      <c r="P1327" s="734"/>
      <c r="Q1327" s="734"/>
      <c r="R1327" s="734"/>
      <c r="S1327" s="734"/>
      <c r="T1327" s="734"/>
      <c r="U1327" s="734"/>
      <c r="V1327" s="734"/>
      <c r="W1327" s="734"/>
      <c r="X1327" s="734"/>
      <c r="Y1327" s="734"/>
      <c r="Z1327" s="734"/>
      <c r="AA1327" s="734"/>
      <c r="AB1327" s="740"/>
      <c r="AC1327" s="741"/>
    </row>
    <row r="1328">
      <c r="A1328" s="733"/>
      <c r="B1328" s="734"/>
      <c r="C1328" s="735"/>
      <c r="D1328" s="735"/>
      <c r="E1328" s="735"/>
      <c r="F1328" s="736"/>
      <c r="G1328" s="737"/>
      <c r="H1328" s="738"/>
      <c r="I1328" s="739"/>
      <c r="J1328" s="733"/>
      <c r="K1328" s="733"/>
      <c r="L1328" s="733"/>
      <c r="M1328" s="734"/>
      <c r="N1328" s="734"/>
      <c r="O1328" s="734"/>
      <c r="P1328" s="734"/>
      <c r="Q1328" s="734"/>
      <c r="R1328" s="734"/>
      <c r="S1328" s="734"/>
      <c r="T1328" s="734"/>
      <c r="U1328" s="734"/>
      <c r="V1328" s="734"/>
      <c r="W1328" s="734"/>
      <c r="X1328" s="734"/>
      <c r="Y1328" s="734"/>
      <c r="Z1328" s="734"/>
      <c r="AA1328" s="734"/>
      <c r="AB1328" s="740"/>
      <c r="AC1328" s="741"/>
    </row>
    <row r="1329">
      <c r="A1329" s="733"/>
      <c r="B1329" s="734"/>
      <c r="C1329" s="735"/>
      <c r="D1329" s="735"/>
      <c r="E1329" s="735"/>
      <c r="F1329" s="736"/>
      <c r="G1329" s="737"/>
      <c r="H1329" s="738"/>
      <c r="I1329" s="739"/>
      <c r="J1329" s="733"/>
      <c r="K1329" s="733"/>
      <c r="L1329" s="733"/>
      <c r="M1329" s="734"/>
      <c r="N1329" s="734"/>
      <c r="O1329" s="734"/>
      <c r="P1329" s="734"/>
      <c r="Q1329" s="734"/>
      <c r="R1329" s="734"/>
      <c r="S1329" s="734"/>
      <c r="T1329" s="734"/>
      <c r="U1329" s="734"/>
      <c r="V1329" s="734"/>
      <c r="W1329" s="734"/>
      <c r="X1329" s="734"/>
      <c r="Y1329" s="734"/>
      <c r="Z1329" s="734"/>
      <c r="AA1329" s="734"/>
      <c r="AB1329" s="740"/>
      <c r="AC1329" s="741"/>
    </row>
    <row r="1330">
      <c r="A1330" s="733"/>
      <c r="B1330" s="734"/>
      <c r="C1330" s="735"/>
      <c r="D1330" s="735"/>
      <c r="E1330" s="735"/>
      <c r="F1330" s="736"/>
      <c r="G1330" s="737"/>
      <c r="H1330" s="738"/>
      <c r="I1330" s="739"/>
      <c r="J1330" s="733"/>
      <c r="K1330" s="733"/>
      <c r="L1330" s="733"/>
      <c r="M1330" s="734"/>
      <c r="N1330" s="734"/>
      <c r="O1330" s="734"/>
      <c r="P1330" s="734"/>
      <c r="Q1330" s="734"/>
      <c r="R1330" s="734"/>
      <c r="S1330" s="734"/>
      <c r="T1330" s="734"/>
      <c r="U1330" s="734"/>
      <c r="V1330" s="734"/>
      <c r="W1330" s="734"/>
      <c r="X1330" s="734"/>
      <c r="Y1330" s="734"/>
      <c r="Z1330" s="734"/>
      <c r="AA1330" s="734"/>
      <c r="AB1330" s="740"/>
      <c r="AC1330" s="741"/>
    </row>
    <row r="1331">
      <c r="A1331" s="733"/>
      <c r="B1331" s="734"/>
      <c r="C1331" s="735"/>
      <c r="D1331" s="735"/>
      <c r="E1331" s="735"/>
      <c r="F1331" s="736"/>
      <c r="G1331" s="737"/>
      <c r="H1331" s="738"/>
      <c r="I1331" s="739"/>
      <c r="J1331" s="733"/>
      <c r="K1331" s="733"/>
      <c r="L1331" s="733"/>
      <c r="M1331" s="734"/>
      <c r="N1331" s="734"/>
      <c r="O1331" s="734"/>
      <c r="P1331" s="734"/>
      <c r="Q1331" s="734"/>
      <c r="R1331" s="734"/>
      <c r="S1331" s="734"/>
      <c r="T1331" s="734"/>
      <c r="U1331" s="734"/>
      <c r="V1331" s="734"/>
      <c r="W1331" s="734"/>
      <c r="X1331" s="734"/>
      <c r="Y1331" s="734"/>
      <c r="Z1331" s="734"/>
      <c r="AA1331" s="734"/>
      <c r="AB1331" s="740"/>
      <c r="AC1331" s="741"/>
    </row>
    <row r="1332">
      <c r="A1332" s="733"/>
      <c r="B1332" s="734"/>
      <c r="C1332" s="735"/>
      <c r="D1332" s="735"/>
      <c r="E1332" s="735"/>
      <c r="F1332" s="736"/>
      <c r="G1332" s="737"/>
      <c r="H1332" s="738"/>
      <c r="I1332" s="739"/>
      <c r="J1332" s="733"/>
      <c r="K1332" s="733"/>
      <c r="L1332" s="733"/>
      <c r="M1332" s="734"/>
      <c r="N1332" s="734"/>
      <c r="O1332" s="734"/>
      <c r="P1332" s="734"/>
      <c r="Q1332" s="734"/>
      <c r="R1332" s="734"/>
      <c r="S1332" s="734"/>
      <c r="T1332" s="734"/>
      <c r="U1332" s="734"/>
      <c r="V1332" s="734"/>
      <c r="W1332" s="734"/>
      <c r="X1332" s="734"/>
      <c r="Y1332" s="734"/>
      <c r="Z1332" s="734"/>
      <c r="AA1332" s="734"/>
      <c r="AB1332" s="740"/>
      <c r="AC1332" s="741"/>
    </row>
    <row r="1333">
      <c r="A1333" s="733"/>
      <c r="B1333" s="734"/>
      <c r="C1333" s="735"/>
      <c r="D1333" s="735"/>
      <c r="E1333" s="735"/>
      <c r="F1333" s="736"/>
      <c r="G1333" s="737"/>
      <c r="H1333" s="738"/>
      <c r="I1333" s="739"/>
      <c r="J1333" s="733"/>
      <c r="K1333" s="733"/>
      <c r="L1333" s="733"/>
      <c r="M1333" s="734"/>
      <c r="N1333" s="734"/>
      <c r="O1333" s="734"/>
      <c r="P1333" s="734"/>
      <c r="Q1333" s="734"/>
      <c r="R1333" s="734"/>
      <c r="S1333" s="734"/>
      <c r="T1333" s="734"/>
      <c r="U1333" s="734"/>
      <c r="V1333" s="734"/>
      <c r="W1333" s="734"/>
      <c r="X1333" s="734"/>
      <c r="Y1333" s="734"/>
      <c r="Z1333" s="734"/>
      <c r="AA1333" s="734"/>
      <c r="AB1333" s="740"/>
      <c r="AC1333" s="741"/>
    </row>
    <row r="1334">
      <c r="A1334" s="733"/>
      <c r="B1334" s="734"/>
      <c r="C1334" s="735"/>
      <c r="D1334" s="735"/>
      <c r="E1334" s="735"/>
      <c r="F1334" s="736"/>
      <c r="G1334" s="737"/>
      <c r="H1334" s="738"/>
      <c r="I1334" s="739"/>
      <c r="J1334" s="733"/>
      <c r="K1334" s="733"/>
      <c r="L1334" s="733"/>
      <c r="M1334" s="734"/>
      <c r="N1334" s="734"/>
      <c r="O1334" s="734"/>
      <c r="P1334" s="734"/>
      <c r="Q1334" s="734"/>
      <c r="R1334" s="734"/>
      <c r="S1334" s="734"/>
      <c r="T1334" s="734"/>
      <c r="U1334" s="734"/>
      <c r="V1334" s="734"/>
      <c r="W1334" s="734"/>
      <c r="X1334" s="734"/>
      <c r="Y1334" s="734"/>
      <c r="Z1334" s="734"/>
      <c r="AA1334" s="734"/>
      <c r="AB1334" s="740"/>
      <c r="AC1334" s="741"/>
    </row>
    <row r="1335">
      <c r="A1335" s="733"/>
      <c r="B1335" s="734"/>
      <c r="C1335" s="735"/>
      <c r="D1335" s="735"/>
      <c r="E1335" s="735"/>
      <c r="F1335" s="736"/>
      <c r="G1335" s="737"/>
      <c r="H1335" s="738"/>
      <c r="I1335" s="739"/>
      <c r="J1335" s="733"/>
      <c r="K1335" s="733"/>
      <c r="L1335" s="733"/>
      <c r="M1335" s="734"/>
      <c r="N1335" s="734"/>
      <c r="O1335" s="734"/>
      <c r="P1335" s="734"/>
      <c r="Q1335" s="734"/>
      <c r="R1335" s="734"/>
      <c r="S1335" s="734"/>
      <c r="T1335" s="734"/>
      <c r="U1335" s="734"/>
      <c r="V1335" s="734"/>
      <c r="W1335" s="734"/>
      <c r="X1335" s="734"/>
      <c r="Y1335" s="734"/>
      <c r="Z1335" s="734"/>
      <c r="AA1335" s="734"/>
      <c r="AB1335" s="740"/>
      <c r="AC1335" s="741"/>
    </row>
    <row r="1336">
      <c r="A1336" s="733"/>
      <c r="B1336" s="734"/>
      <c r="C1336" s="735"/>
      <c r="D1336" s="735"/>
      <c r="E1336" s="735"/>
      <c r="F1336" s="736"/>
      <c r="G1336" s="737"/>
      <c r="H1336" s="738"/>
      <c r="I1336" s="739"/>
      <c r="J1336" s="733"/>
      <c r="K1336" s="733"/>
      <c r="L1336" s="733"/>
      <c r="M1336" s="734"/>
      <c r="N1336" s="734"/>
      <c r="O1336" s="734"/>
      <c r="P1336" s="734"/>
      <c r="Q1336" s="734"/>
      <c r="R1336" s="734"/>
      <c r="S1336" s="734"/>
      <c r="T1336" s="734"/>
      <c r="U1336" s="734"/>
      <c r="V1336" s="734"/>
      <c r="W1336" s="734"/>
      <c r="X1336" s="734"/>
      <c r="Y1336" s="734"/>
      <c r="Z1336" s="734"/>
      <c r="AA1336" s="734"/>
      <c r="AB1336" s="740"/>
      <c r="AC1336" s="741"/>
    </row>
    <row r="1337">
      <c r="A1337" s="733"/>
      <c r="B1337" s="734"/>
      <c r="C1337" s="735"/>
      <c r="D1337" s="735"/>
      <c r="E1337" s="735"/>
      <c r="F1337" s="736"/>
      <c r="G1337" s="737"/>
      <c r="H1337" s="738"/>
      <c r="I1337" s="739"/>
      <c r="J1337" s="733"/>
      <c r="K1337" s="733"/>
      <c r="L1337" s="733"/>
      <c r="M1337" s="734"/>
      <c r="N1337" s="734"/>
      <c r="O1337" s="734"/>
      <c r="P1337" s="734"/>
      <c r="Q1337" s="734"/>
      <c r="R1337" s="734"/>
      <c r="S1337" s="734"/>
      <c r="T1337" s="734"/>
      <c r="U1337" s="734"/>
      <c r="V1337" s="734"/>
      <c r="W1337" s="734"/>
      <c r="X1337" s="734"/>
      <c r="Y1337" s="734"/>
      <c r="Z1337" s="734"/>
      <c r="AA1337" s="734"/>
      <c r="AB1337" s="740"/>
      <c r="AC1337" s="741"/>
    </row>
    <row r="1338">
      <c r="A1338" s="733"/>
      <c r="B1338" s="734"/>
      <c r="C1338" s="735"/>
      <c r="D1338" s="735"/>
      <c r="E1338" s="735"/>
      <c r="F1338" s="736"/>
      <c r="G1338" s="737"/>
      <c r="H1338" s="738"/>
      <c r="I1338" s="739"/>
      <c r="J1338" s="733"/>
      <c r="K1338" s="733"/>
      <c r="L1338" s="733"/>
      <c r="M1338" s="734"/>
      <c r="N1338" s="734"/>
      <c r="O1338" s="734"/>
      <c r="P1338" s="734"/>
      <c r="Q1338" s="734"/>
      <c r="R1338" s="734"/>
      <c r="S1338" s="734"/>
      <c r="T1338" s="734"/>
      <c r="U1338" s="734"/>
      <c r="V1338" s="734"/>
      <c r="W1338" s="734"/>
      <c r="X1338" s="734"/>
      <c r="Y1338" s="734"/>
      <c r="Z1338" s="734"/>
      <c r="AA1338" s="734"/>
      <c r="AB1338" s="740"/>
      <c r="AC1338" s="741"/>
    </row>
    <row r="1339">
      <c r="A1339" s="733"/>
      <c r="B1339" s="734"/>
      <c r="C1339" s="735"/>
      <c r="D1339" s="735"/>
      <c r="E1339" s="735"/>
      <c r="F1339" s="736"/>
      <c r="G1339" s="737"/>
      <c r="H1339" s="738"/>
      <c r="I1339" s="739"/>
      <c r="J1339" s="733"/>
      <c r="K1339" s="733"/>
      <c r="L1339" s="733"/>
      <c r="M1339" s="734"/>
      <c r="N1339" s="734"/>
      <c r="O1339" s="734"/>
      <c r="P1339" s="734"/>
      <c r="Q1339" s="734"/>
      <c r="R1339" s="734"/>
      <c r="S1339" s="734"/>
      <c r="T1339" s="734"/>
      <c r="U1339" s="734"/>
      <c r="V1339" s="734"/>
      <c r="W1339" s="734"/>
      <c r="X1339" s="734"/>
      <c r="Y1339" s="734"/>
      <c r="Z1339" s="734"/>
      <c r="AA1339" s="734"/>
      <c r="AB1339" s="740"/>
      <c r="AC1339" s="741"/>
    </row>
    <row r="1340">
      <c r="A1340" s="733"/>
      <c r="B1340" s="734"/>
      <c r="C1340" s="735"/>
      <c r="D1340" s="735"/>
      <c r="E1340" s="735"/>
      <c r="F1340" s="736"/>
      <c r="G1340" s="737"/>
      <c r="H1340" s="738"/>
      <c r="I1340" s="739"/>
      <c r="J1340" s="733"/>
      <c r="K1340" s="733"/>
      <c r="L1340" s="733"/>
      <c r="M1340" s="734"/>
      <c r="N1340" s="734"/>
      <c r="O1340" s="734"/>
      <c r="P1340" s="734"/>
      <c r="Q1340" s="734"/>
      <c r="R1340" s="734"/>
      <c r="S1340" s="734"/>
      <c r="T1340" s="734"/>
      <c r="U1340" s="734"/>
      <c r="V1340" s="734"/>
      <c r="W1340" s="734"/>
      <c r="X1340" s="734"/>
      <c r="Y1340" s="734"/>
      <c r="Z1340" s="734"/>
      <c r="AA1340" s="734"/>
      <c r="AB1340" s="740"/>
      <c r="AC1340" s="741"/>
    </row>
    <row r="1341">
      <c r="A1341" s="733"/>
      <c r="B1341" s="734"/>
      <c r="C1341" s="735"/>
      <c r="D1341" s="735"/>
      <c r="E1341" s="735"/>
      <c r="F1341" s="736"/>
      <c r="G1341" s="737"/>
      <c r="H1341" s="738"/>
      <c r="I1341" s="739"/>
      <c r="J1341" s="733"/>
      <c r="K1341" s="733"/>
      <c r="L1341" s="733"/>
      <c r="M1341" s="734"/>
      <c r="N1341" s="734"/>
      <c r="O1341" s="734"/>
      <c r="P1341" s="734"/>
      <c r="Q1341" s="734"/>
      <c r="R1341" s="734"/>
      <c r="S1341" s="734"/>
      <c r="T1341" s="734"/>
      <c r="U1341" s="734"/>
      <c r="V1341" s="734"/>
      <c r="W1341" s="734"/>
      <c r="X1341" s="734"/>
      <c r="Y1341" s="734"/>
      <c r="Z1341" s="734"/>
      <c r="AA1341" s="734"/>
      <c r="AB1341" s="740"/>
      <c r="AC1341" s="741"/>
    </row>
    <row r="1342">
      <c r="A1342" s="733"/>
      <c r="B1342" s="734"/>
      <c r="C1342" s="735"/>
      <c r="D1342" s="735"/>
      <c r="E1342" s="735"/>
      <c r="F1342" s="736"/>
      <c r="G1342" s="737"/>
      <c r="H1342" s="738"/>
      <c r="I1342" s="739"/>
      <c r="J1342" s="733"/>
      <c r="K1342" s="733"/>
      <c r="L1342" s="733"/>
      <c r="M1342" s="734"/>
      <c r="N1342" s="734"/>
      <c r="O1342" s="734"/>
      <c r="P1342" s="734"/>
      <c r="Q1342" s="734"/>
      <c r="R1342" s="734"/>
      <c r="S1342" s="734"/>
      <c r="T1342" s="734"/>
      <c r="U1342" s="734"/>
      <c r="V1342" s="734"/>
      <c r="W1342" s="734"/>
      <c r="X1342" s="734"/>
      <c r="Y1342" s="734"/>
      <c r="Z1342" s="734"/>
      <c r="AA1342" s="734"/>
      <c r="AB1342" s="740"/>
      <c r="AC1342" s="741"/>
    </row>
    <row r="1343">
      <c r="A1343" s="733"/>
      <c r="B1343" s="734"/>
      <c r="C1343" s="735"/>
      <c r="D1343" s="735"/>
      <c r="E1343" s="735"/>
      <c r="F1343" s="736"/>
      <c r="G1343" s="737"/>
      <c r="H1343" s="738"/>
      <c r="I1343" s="739"/>
      <c r="J1343" s="733"/>
      <c r="K1343" s="733"/>
      <c r="L1343" s="733"/>
      <c r="M1343" s="734"/>
      <c r="N1343" s="734"/>
      <c r="O1343" s="734"/>
      <c r="P1343" s="734"/>
      <c r="Q1343" s="734"/>
      <c r="R1343" s="734"/>
      <c r="S1343" s="734"/>
      <c r="T1343" s="734"/>
      <c r="U1343" s="734"/>
      <c r="V1343" s="734"/>
      <c r="W1343" s="734"/>
      <c r="X1343" s="734"/>
      <c r="Y1343" s="734"/>
      <c r="Z1343" s="734"/>
      <c r="AA1343" s="734"/>
      <c r="AB1343" s="740"/>
      <c r="AC1343" s="741"/>
    </row>
    <row r="1344">
      <c r="A1344" s="733"/>
      <c r="B1344" s="734"/>
      <c r="C1344" s="735"/>
      <c r="D1344" s="735"/>
      <c r="E1344" s="735"/>
      <c r="F1344" s="736"/>
      <c r="G1344" s="737"/>
      <c r="H1344" s="738"/>
      <c r="I1344" s="739"/>
      <c r="J1344" s="733"/>
      <c r="K1344" s="733"/>
      <c r="L1344" s="733"/>
      <c r="M1344" s="734"/>
      <c r="N1344" s="734"/>
      <c r="O1344" s="734"/>
      <c r="P1344" s="734"/>
      <c r="Q1344" s="734"/>
      <c r="R1344" s="734"/>
      <c r="S1344" s="734"/>
      <c r="T1344" s="734"/>
      <c r="U1344" s="734"/>
      <c r="V1344" s="734"/>
      <c r="W1344" s="734"/>
      <c r="X1344" s="734"/>
      <c r="Y1344" s="734"/>
      <c r="Z1344" s="734"/>
      <c r="AA1344" s="734"/>
      <c r="AB1344" s="740"/>
      <c r="AC1344" s="741"/>
    </row>
    <row r="1345">
      <c r="A1345" s="733"/>
      <c r="B1345" s="734"/>
      <c r="C1345" s="735"/>
      <c r="D1345" s="735"/>
      <c r="E1345" s="735"/>
      <c r="F1345" s="736"/>
      <c r="G1345" s="737"/>
      <c r="H1345" s="738"/>
      <c r="I1345" s="739"/>
      <c r="J1345" s="733"/>
      <c r="K1345" s="733"/>
      <c r="L1345" s="733"/>
      <c r="M1345" s="734"/>
      <c r="N1345" s="734"/>
      <c r="O1345" s="734"/>
      <c r="P1345" s="734"/>
      <c r="Q1345" s="734"/>
      <c r="R1345" s="734"/>
      <c r="S1345" s="734"/>
      <c r="T1345" s="734"/>
      <c r="U1345" s="734"/>
      <c r="V1345" s="734"/>
      <c r="W1345" s="734"/>
      <c r="X1345" s="734"/>
      <c r="Y1345" s="734"/>
      <c r="Z1345" s="734"/>
      <c r="AA1345" s="734"/>
      <c r="AB1345" s="740"/>
      <c r="AC1345" s="741"/>
    </row>
    <row r="1346">
      <c r="A1346" s="733"/>
      <c r="B1346" s="734"/>
      <c r="C1346" s="735"/>
      <c r="D1346" s="735"/>
      <c r="E1346" s="735"/>
      <c r="F1346" s="736"/>
      <c r="G1346" s="737"/>
      <c r="H1346" s="738"/>
      <c r="I1346" s="739"/>
      <c r="J1346" s="733"/>
      <c r="K1346" s="733"/>
      <c r="L1346" s="733"/>
      <c r="M1346" s="734"/>
      <c r="N1346" s="734"/>
      <c r="O1346" s="734"/>
      <c r="P1346" s="734"/>
      <c r="Q1346" s="734"/>
      <c r="R1346" s="734"/>
      <c r="S1346" s="734"/>
      <c r="T1346" s="734"/>
      <c r="U1346" s="734"/>
      <c r="V1346" s="734"/>
      <c r="W1346" s="734"/>
      <c r="X1346" s="734"/>
      <c r="Y1346" s="734"/>
      <c r="Z1346" s="734"/>
      <c r="AA1346" s="734"/>
      <c r="AB1346" s="740"/>
      <c r="AC1346" s="741"/>
    </row>
    <row r="1347">
      <c r="A1347" s="733"/>
      <c r="B1347" s="734"/>
      <c r="C1347" s="735"/>
      <c r="D1347" s="735"/>
      <c r="E1347" s="735"/>
      <c r="F1347" s="736"/>
      <c r="G1347" s="737"/>
      <c r="H1347" s="738"/>
      <c r="I1347" s="739"/>
      <c r="J1347" s="733"/>
      <c r="K1347" s="733"/>
      <c r="L1347" s="733"/>
      <c r="M1347" s="734"/>
      <c r="N1347" s="734"/>
      <c r="O1347" s="734"/>
      <c r="P1347" s="734"/>
      <c r="Q1347" s="734"/>
      <c r="R1347" s="734"/>
      <c r="S1347" s="734"/>
      <c r="T1347" s="734"/>
      <c r="U1347" s="734"/>
      <c r="V1347" s="734"/>
      <c r="W1347" s="734"/>
      <c r="X1347" s="734"/>
      <c r="Y1347" s="734"/>
      <c r="Z1347" s="734"/>
      <c r="AA1347" s="734"/>
      <c r="AB1347" s="740"/>
      <c r="AC1347" s="741"/>
    </row>
    <row r="1348">
      <c r="A1348" s="733"/>
      <c r="B1348" s="734"/>
      <c r="C1348" s="735"/>
      <c r="D1348" s="735"/>
      <c r="E1348" s="735"/>
      <c r="F1348" s="736"/>
      <c r="G1348" s="737"/>
      <c r="H1348" s="738"/>
      <c r="I1348" s="739"/>
      <c r="J1348" s="733"/>
      <c r="K1348" s="733"/>
      <c r="L1348" s="733"/>
      <c r="M1348" s="734"/>
      <c r="N1348" s="734"/>
      <c r="O1348" s="734"/>
      <c r="P1348" s="734"/>
      <c r="Q1348" s="734"/>
      <c r="R1348" s="734"/>
      <c r="S1348" s="734"/>
      <c r="T1348" s="734"/>
      <c r="U1348" s="734"/>
      <c r="V1348" s="734"/>
      <c r="W1348" s="734"/>
      <c r="X1348" s="734"/>
      <c r="Y1348" s="734"/>
      <c r="Z1348" s="734"/>
      <c r="AA1348" s="734"/>
      <c r="AB1348" s="740"/>
      <c r="AC1348" s="741"/>
    </row>
    <row r="1349">
      <c r="A1349" s="733"/>
      <c r="B1349" s="734"/>
      <c r="C1349" s="735"/>
      <c r="D1349" s="735"/>
      <c r="E1349" s="735"/>
      <c r="F1349" s="736"/>
      <c r="G1349" s="737"/>
      <c r="H1349" s="738"/>
      <c r="I1349" s="739"/>
      <c r="J1349" s="733"/>
      <c r="K1349" s="733"/>
      <c r="L1349" s="733"/>
      <c r="M1349" s="734"/>
      <c r="N1349" s="734"/>
      <c r="O1349" s="734"/>
      <c r="P1349" s="734"/>
      <c r="Q1349" s="734"/>
      <c r="R1349" s="734"/>
      <c r="S1349" s="734"/>
      <c r="T1349" s="734"/>
      <c r="U1349" s="734"/>
      <c r="V1349" s="734"/>
      <c r="W1349" s="734"/>
      <c r="X1349" s="734"/>
      <c r="Y1349" s="734"/>
      <c r="Z1349" s="734"/>
      <c r="AA1349" s="734"/>
      <c r="AB1349" s="740"/>
      <c r="AC1349" s="741"/>
    </row>
    <row r="1350">
      <c r="A1350" s="733"/>
      <c r="B1350" s="734"/>
      <c r="C1350" s="735"/>
      <c r="D1350" s="735"/>
      <c r="E1350" s="735"/>
      <c r="F1350" s="736"/>
      <c r="G1350" s="737"/>
      <c r="H1350" s="738"/>
      <c r="I1350" s="739"/>
      <c r="J1350" s="733"/>
      <c r="K1350" s="733"/>
      <c r="L1350" s="733"/>
      <c r="M1350" s="734"/>
      <c r="N1350" s="734"/>
      <c r="O1350" s="734"/>
      <c r="P1350" s="734"/>
      <c r="Q1350" s="734"/>
      <c r="R1350" s="734"/>
      <c r="S1350" s="734"/>
      <c r="T1350" s="734"/>
      <c r="U1350" s="734"/>
      <c r="V1350" s="734"/>
      <c r="W1350" s="734"/>
      <c r="X1350" s="734"/>
      <c r="Y1350" s="734"/>
      <c r="Z1350" s="734"/>
      <c r="AA1350" s="734"/>
      <c r="AB1350" s="740"/>
      <c r="AC1350" s="741"/>
    </row>
    <row r="1351">
      <c r="A1351" s="733"/>
      <c r="B1351" s="734"/>
      <c r="C1351" s="735"/>
      <c r="D1351" s="735"/>
      <c r="E1351" s="735"/>
      <c r="F1351" s="736"/>
      <c r="G1351" s="737"/>
      <c r="H1351" s="738"/>
      <c r="I1351" s="739"/>
      <c r="J1351" s="733"/>
      <c r="K1351" s="733"/>
      <c r="L1351" s="733"/>
      <c r="M1351" s="734"/>
      <c r="N1351" s="734"/>
      <c r="O1351" s="734"/>
      <c r="P1351" s="734"/>
      <c r="Q1351" s="734"/>
      <c r="R1351" s="734"/>
      <c r="S1351" s="734"/>
      <c r="T1351" s="734"/>
      <c r="U1351" s="734"/>
      <c r="V1351" s="734"/>
      <c r="W1351" s="734"/>
      <c r="X1351" s="734"/>
      <c r="Y1351" s="734"/>
      <c r="Z1351" s="734"/>
      <c r="AA1351" s="734"/>
      <c r="AB1351" s="740"/>
      <c r="AC1351" s="741"/>
    </row>
    <row r="1352">
      <c r="A1352" s="733"/>
      <c r="B1352" s="734"/>
      <c r="C1352" s="735"/>
      <c r="D1352" s="735"/>
      <c r="E1352" s="735"/>
      <c r="F1352" s="736"/>
      <c r="G1352" s="737"/>
      <c r="H1352" s="738"/>
      <c r="I1352" s="739"/>
      <c r="J1352" s="733"/>
      <c r="K1352" s="733"/>
      <c r="L1352" s="733"/>
      <c r="M1352" s="734"/>
      <c r="N1352" s="734"/>
      <c r="O1352" s="734"/>
      <c r="P1352" s="734"/>
      <c r="Q1352" s="734"/>
      <c r="R1352" s="734"/>
      <c r="S1352" s="734"/>
      <c r="T1352" s="734"/>
      <c r="U1352" s="734"/>
      <c r="V1352" s="734"/>
      <c r="W1352" s="734"/>
      <c r="X1352" s="734"/>
      <c r="Y1352" s="734"/>
      <c r="Z1352" s="734"/>
      <c r="AA1352" s="734"/>
      <c r="AB1352" s="740"/>
      <c r="AC1352" s="741"/>
    </row>
    <row r="1353">
      <c r="A1353" s="733"/>
      <c r="B1353" s="734"/>
      <c r="C1353" s="735"/>
      <c r="D1353" s="735"/>
      <c r="E1353" s="735"/>
      <c r="F1353" s="736"/>
      <c r="G1353" s="737"/>
      <c r="H1353" s="738"/>
      <c r="I1353" s="739"/>
      <c r="J1353" s="733"/>
      <c r="K1353" s="733"/>
      <c r="L1353" s="733"/>
      <c r="M1353" s="734"/>
      <c r="N1353" s="734"/>
      <c r="O1353" s="734"/>
      <c r="P1353" s="734"/>
      <c r="Q1353" s="734"/>
      <c r="R1353" s="734"/>
      <c r="S1353" s="734"/>
      <c r="T1353" s="734"/>
      <c r="U1353" s="734"/>
      <c r="V1353" s="734"/>
      <c r="W1353" s="734"/>
      <c r="X1353" s="734"/>
      <c r="Y1353" s="734"/>
      <c r="Z1353" s="734"/>
      <c r="AA1353" s="734"/>
      <c r="AB1353" s="740"/>
      <c r="AC1353" s="741"/>
    </row>
    <row r="1354">
      <c r="A1354" s="733"/>
      <c r="B1354" s="734"/>
      <c r="C1354" s="735"/>
      <c r="D1354" s="735"/>
      <c r="E1354" s="735"/>
      <c r="F1354" s="736"/>
      <c r="G1354" s="737"/>
      <c r="H1354" s="738"/>
      <c r="I1354" s="739"/>
      <c r="J1354" s="733"/>
      <c r="K1354" s="733"/>
      <c r="L1354" s="733"/>
      <c r="M1354" s="734"/>
      <c r="N1354" s="734"/>
      <c r="O1354" s="734"/>
      <c r="P1354" s="734"/>
      <c r="Q1354" s="734"/>
      <c r="R1354" s="734"/>
      <c r="S1354" s="734"/>
      <c r="T1354" s="734"/>
      <c r="U1354" s="734"/>
      <c r="V1354" s="734"/>
      <c r="W1354" s="734"/>
      <c r="X1354" s="734"/>
      <c r="Y1354" s="734"/>
      <c r="Z1354" s="734"/>
      <c r="AA1354" s="734"/>
      <c r="AB1354" s="740"/>
      <c r="AC1354" s="741"/>
    </row>
    <row r="1355">
      <c r="A1355" s="733"/>
      <c r="B1355" s="734"/>
      <c r="C1355" s="735"/>
      <c r="D1355" s="735"/>
      <c r="E1355" s="735"/>
      <c r="F1355" s="736"/>
      <c r="G1355" s="737"/>
      <c r="H1355" s="738"/>
      <c r="I1355" s="739"/>
      <c r="J1355" s="733"/>
      <c r="K1355" s="733"/>
      <c r="L1355" s="733"/>
      <c r="M1355" s="734"/>
      <c r="N1355" s="734"/>
      <c r="O1355" s="734"/>
      <c r="P1355" s="734"/>
      <c r="Q1355" s="734"/>
      <c r="R1355" s="734"/>
      <c r="S1355" s="734"/>
      <c r="T1355" s="734"/>
      <c r="U1355" s="734"/>
      <c r="V1355" s="734"/>
      <c r="W1355" s="734"/>
      <c r="X1355" s="734"/>
      <c r="Y1355" s="734"/>
      <c r="Z1355" s="734"/>
      <c r="AA1355" s="734"/>
      <c r="AB1355" s="740"/>
      <c r="AC1355" s="741"/>
    </row>
    <row r="1356">
      <c r="A1356" s="733"/>
      <c r="B1356" s="734"/>
      <c r="C1356" s="735"/>
      <c r="D1356" s="735"/>
      <c r="E1356" s="735"/>
      <c r="F1356" s="736"/>
      <c r="G1356" s="737"/>
      <c r="H1356" s="738"/>
      <c r="I1356" s="739"/>
      <c r="J1356" s="733"/>
      <c r="K1356" s="733"/>
      <c r="L1356" s="733"/>
      <c r="M1356" s="734"/>
      <c r="N1356" s="734"/>
      <c r="O1356" s="734"/>
      <c r="P1356" s="734"/>
      <c r="Q1356" s="734"/>
      <c r="R1356" s="734"/>
      <c r="S1356" s="734"/>
      <c r="T1356" s="734"/>
      <c r="U1356" s="734"/>
      <c r="V1356" s="734"/>
      <c r="W1356" s="734"/>
      <c r="X1356" s="734"/>
      <c r="Y1356" s="734"/>
      <c r="Z1356" s="734"/>
      <c r="AA1356" s="734"/>
      <c r="AB1356" s="740"/>
      <c r="AC1356" s="741"/>
    </row>
    <row r="1357">
      <c r="A1357" s="733"/>
      <c r="B1357" s="734"/>
      <c r="C1357" s="735"/>
      <c r="D1357" s="735"/>
      <c r="E1357" s="735"/>
      <c r="F1357" s="736"/>
      <c r="G1357" s="737"/>
      <c r="H1357" s="738"/>
      <c r="I1357" s="739"/>
      <c r="J1357" s="733"/>
      <c r="K1357" s="733"/>
      <c r="L1357" s="733"/>
      <c r="M1357" s="734"/>
      <c r="N1357" s="734"/>
      <c r="O1357" s="734"/>
      <c r="P1357" s="734"/>
      <c r="Q1357" s="734"/>
      <c r="R1357" s="734"/>
      <c r="S1357" s="734"/>
      <c r="T1357" s="734"/>
      <c r="U1357" s="734"/>
      <c r="V1357" s="734"/>
      <c r="W1357" s="734"/>
      <c r="X1357" s="734"/>
      <c r="Y1357" s="734"/>
      <c r="Z1357" s="734"/>
      <c r="AA1357" s="734"/>
      <c r="AB1357" s="740"/>
      <c r="AC1357" s="741"/>
    </row>
    <row r="1358">
      <c r="A1358" s="733"/>
      <c r="B1358" s="734"/>
      <c r="C1358" s="735"/>
      <c r="D1358" s="735"/>
      <c r="E1358" s="735"/>
      <c r="F1358" s="736"/>
      <c r="G1358" s="737"/>
      <c r="H1358" s="738"/>
      <c r="I1358" s="739"/>
      <c r="J1358" s="733"/>
      <c r="K1358" s="733"/>
      <c r="L1358" s="733"/>
      <c r="M1358" s="734"/>
      <c r="N1358" s="734"/>
      <c r="O1358" s="734"/>
      <c r="P1358" s="734"/>
      <c r="Q1358" s="734"/>
      <c r="R1358" s="734"/>
      <c r="S1358" s="734"/>
      <c r="T1358" s="734"/>
      <c r="U1358" s="734"/>
      <c r="V1358" s="734"/>
      <c r="W1358" s="734"/>
      <c r="X1358" s="734"/>
      <c r="Y1358" s="734"/>
      <c r="Z1358" s="734"/>
      <c r="AA1358" s="734"/>
      <c r="AB1358" s="740"/>
      <c r="AC1358" s="741"/>
    </row>
    <row r="1359">
      <c r="A1359" s="733"/>
      <c r="B1359" s="734"/>
      <c r="C1359" s="735"/>
      <c r="D1359" s="735"/>
      <c r="E1359" s="735"/>
      <c r="F1359" s="736"/>
      <c r="G1359" s="737"/>
      <c r="H1359" s="738"/>
      <c r="I1359" s="739"/>
      <c r="J1359" s="733"/>
      <c r="K1359" s="733"/>
      <c r="L1359" s="733"/>
      <c r="M1359" s="734"/>
      <c r="N1359" s="734"/>
      <c r="O1359" s="734"/>
      <c r="P1359" s="734"/>
      <c r="Q1359" s="734"/>
      <c r="R1359" s="734"/>
      <c r="S1359" s="734"/>
      <c r="T1359" s="734"/>
      <c r="U1359" s="734"/>
      <c r="V1359" s="734"/>
      <c r="W1359" s="734"/>
      <c r="X1359" s="734"/>
      <c r="Y1359" s="734"/>
      <c r="Z1359" s="734"/>
      <c r="AA1359" s="734"/>
      <c r="AB1359" s="740"/>
      <c r="AC1359" s="741"/>
    </row>
    <row r="1360">
      <c r="A1360" s="733"/>
      <c r="B1360" s="734"/>
      <c r="C1360" s="735"/>
      <c r="D1360" s="735"/>
      <c r="E1360" s="735"/>
      <c r="F1360" s="736"/>
      <c r="G1360" s="737"/>
      <c r="H1360" s="738"/>
      <c r="I1360" s="739"/>
      <c r="J1360" s="733"/>
      <c r="K1360" s="733"/>
      <c r="L1360" s="733"/>
      <c r="M1360" s="734"/>
      <c r="N1360" s="734"/>
      <c r="O1360" s="734"/>
      <c r="P1360" s="734"/>
      <c r="Q1360" s="734"/>
      <c r="R1360" s="734"/>
      <c r="S1360" s="734"/>
      <c r="T1360" s="734"/>
      <c r="U1360" s="734"/>
      <c r="V1360" s="734"/>
      <c r="W1360" s="734"/>
      <c r="X1360" s="734"/>
      <c r="Y1360" s="734"/>
      <c r="Z1360" s="734"/>
      <c r="AA1360" s="734"/>
      <c r="AB1360" s="740"/>
      <c r="AC1360" s="741"/>
    </row>
    <row r="1361">
      <c r="A1361" s="733"/>
      <c r="B1361" s="734"/>
      <c r="C1361" s="735"/>
      <c r="D1361" s="735"/>
      <c r="E1361" s="735"/>
      <c r="F1361" s="736"/>
      <c r="G1361" s="737"/>
      <c r="H1361" s="738"/>
      <c r="I1361" s="739"/>
      <c r="J1361" s="733"/>
      <c r="K1361" s="733"/>
      <c r="L1361" s="733"/>
      <c r="M1361" s="734"/>
      <c r="N1361" s="734"/>
      <c r="O1361" s="734"/>
      <c r="P1361" s="734"/>
      <c r="Q1361" s="734"/>
      <c r="R1361" s="734"/>
      <c r="S1361" s="734"/>
      <c r="T1361" s="734"/>
      <c r="U1361" s="734"/>
      <c r="V1361" s="734"/>
      <c r="W1361" s="734"/>
      <c r="X1361" s="734"/>
      <c r="Y1361" s="734"/>
      <c r="Z1361" s="734"/>
      <c r="AA1361" s="734"/>
      <c r="AB1361" s="740"/>
      <c r="AC1361" s="741"/>
    </row>
    <row r="1362">
      <c r="A1362" s="733"/>
      <c r="B1362" s="734"/>
      <c r="C1362" s="735"/>
      <c r="D1362" s="735"/>
      <c r="E1362" s="735"/>
      <c r="F1362" s="736"/>
      <c r="G1362" s="737"/>
      <c r="H1362" s="738"/>
      <c r="I1362" s="739"/>
      <c r="J1362" s="733"/>
      <c r="K1362" s="733"/>
      <c r="L1362" s="733"/>
      <c r="M1362" s="734"/>
      <c r="N1362" s="734"/>
      <c r="O1362" s="734"/>
      <c r="P1362" s="734"/>
      <c r="Q1362" s="734"/>
      <c r="R1362" s="734"/>
      <c r="S1362" s="734"/>
      <c r="T1362" s="734"/>
      <c r="U1362" s="734"/>
      <c r="V1362" s="734"/>
      <c r="W1362" s="734"/>
      <c r="X1362" s="734"/>
      <c r="Y1362" s="734"/>
      <c r="Z1362" s="734"/>
      <c r="AA1362" s="734"/>
      <c r="AB1362" s="740"/>
      <c r="AC1362" s="741"/>
    </row>
    <row r="1363">
      <c r="A1363" s="733"/>
      <c r="B1363" s="734"/>
      <c r="C1363" s="735"/>
      <c r="D1363" s="735"/>
      <c r="E1363" s="735"/>
      <c r="F1363" s="736"/>
      <c r="G1363" s="737"/>
      <c r="H1363" s="738"/>
      <c r="I1363" s="739"/>
      <c r="J1363" s="733"/>
      <c r="K1363" s="733"/>
      <c r="L1363" s="733"/>
      <c r="M1363" s="734"/>
      <c r="N1363" s="734"/>
      <c r="O1363" s="734"/>
      <c r="P1363" s="734"/>
      <c r="Q1363" s="734"/>
      <c r="R1363" s="734"/>
      <c r="S1363" s="734"/>
      <c r="T1363" s="734"/>
      <c r="U1363" s="734"/>
      <c r="V1363" s="734"/>
      <c r="W1363" s="734"/>
      <c r="X1363" s="734"/>
      <c r="Y1363" s="734"/>
      <c r="Z1363" s="734"/>
      <c r="AA1363" s="734"/>
      <c r="AB1363" s="740"/>
      <c r="AC1363" s="741"/>
    </row>
    <row r="1364">
      <c r="A1364" s="733"/>
      <c r="B1364" s="734"/>
      <c r="C1364" s="735"/>
      <c r="D1364" s="735"/>
      <c r="E1364" s="735"/>
      <c r="F1364" s="736"/>
      <c r="G1364" s="737"/>
      <c r="H1364" s="738"/>
      <c r="I1364" s="739"/>
      <c r="J1364" s="733"/>
      <c r="K1364" s="733"/>
      <c r="L1364" s="733"/>
      <c r="M1364" s="734"/>
      <c r="N1364" s="734"/>
      <c r="O1364" s="734"/>
      <c r="P1364" s="734"/>
      <c r="Q1364" s="734"/>
      <c r="R1364" s="734"/>
      <c r="S1364" s="734"/>
      <c r="T1364" s="734"/>
      <c r="U1364" s="734"/>
      <c r="V1364" s="734"/>
      <c r="W1364" s="734"/>
      <c r="X1364" s="734"/>
      <c r="Y1364" s="734"/>
      <c r="Z1364" s="734"/>
      <c r="AA1364" s="734"/>
      <c r="AB1364" s="740"/>
      <c r="AC1364" s="741"/>
    </row>
    <row r="1365">
      <c r="A1365" s="733"/>
      <c r="B1365" s="734"/>
      <c r="C1365" s="735"/>
      <c r="D1365" s="735"/>
      <c r="E1365" s="735"/>
      <c r="F1365" s="736"/>
      <c r="G1365" s="737"/>
      <c r="H1365" s="738"/>
      <c r="I1365" s="739"/>
      <c r="J1365" s="733"/>
      <c r="K1365" s="733"/>
      <c r="L1365" s="733"/>
      <c r="M1365" s="734"/>
      <c r="N1365" s="734"/>
      <c r="O1365" s="734"/>
      <c r="P1365" s="734"/>
      <c r="Q1365" s="734"/>
      <c r="R1365" s="734"/>
      <c r="S1365" s="734"/>
      <c r="T1365" s="734"/>
      <c r="U1365" s="734"/>
      <c r="V1365" s="734"/>
      <c r="W1365" s="734"/>
      <c r="X1365" s="734"/>
      <c r="Y1365" s="734"/>
      <c r="Z1365" s="734"/>
      <c r="AA1365" s="734"/>
      <c r="AB1365" s="740"/>
      <c r="AC1365" s="741"/>
    </row>
    <row r="1366">
      <c r="A1366" s="733"/>
      <c r="B1366" s="734"/>
      <c r="C1366" s="735"/>
      <c r="D1366" s="735"/>
      <c r="E1366" s="735"/>
      <c r="F1366" s="736"/>
      <c r="G1366" s="737"/>
      <c r="H1366" s="738"/>
      <c r="I1366" s="739"/>
      <c r="J1366" s="733"/>
      <c r="K1366" s="733"/>
      <c r="L1366" s="733"/>
      <c r="M1366" s="734"/>
      <c r="N1366" s="734"/>
      <c r="O1366" s="734"/>
      <c r="P1366" s="734"/>
      <c r="Q1366" s="734"/>
      <c r="R1366" s="734"/>
      <c r="S1366" s="734"/>
      <c r="T1366" s="734"/>
      <c r="U1366" s="734"/>
      <c r="V1366" s="734"/>
      <c r="W1366" s="734"/>
      <c r="X1366" s="734"/>
      <c r="Y1366" s="734"/>
      <c r="Z1366" s="734"/>
      <c r="AA1366" s="734"/>
      <c r="AB1366" s="740"/>
      <c r="AC1366" s="741"/>
    </row>
    <row r="1367">
      <c r="A1367" s="733"/>
      <c r="B1367" s="734"/>
      <c r="C1367" s="735"/>
      <c r="D1367" s="735"/>
      <c r="E1367" s="735"/>
      <c r="F1367" s="736"/>
      <c r="G1367" s="737"/>
      <c r="H1367" s="738"/>
      <c r="I1367" s="739"/>
      <c r="J1367" s="733"/>
      <c r="K1367" s="733"/>
      <c r="L1367" s="733"/>
      <c r="M1367" s="734"/>
      <c r="N1367" s="734"/>
      <c r="O1367" s="734"/>
      <c r="P1367" s="734"/>
      <c r="Q1367" s="734"/>
      <c r="R1367" s="734"/>
      <c r="S1367" s="734"/>
      <c r="T1367" s="734"/>
      <c r="U1367" s="734"/>
      <c r="V1367" s="734"/>
      <c r="W1367" s="734"/>
      <c r="X1367" s="734"/>
      <c r="Y1367" s="734"/>
      <c r="Z1367" s="734"/>
      <c r="AA1367" s="734"/>
      <c r="AB1367" s="740"/>
      <c r="AC1367" s="741"/>
    </row>
    <row r="1368">
      <c r="A1368" s="733"/>
      <c r="B1368" s="734"/>
      <c r="C1368" s="735"/>
      <c r="D1368" s="735"/>
      <c r="E1368" s="735"/>
      <c r="F1368" s="736"/>
      <c r="G1368" s="737"/>
      <c r="H1368" s="738"/>
      <c r="I1368" s="739"/>
      <c r="J1368" s="733"/>
      <c r="K1368" s="733"/>
      <c r="L1368" s="733"/>
      <c r="M1368" s="734"/>
      <c r="N1368" s="734"/>
      <c r="O1368" s="734"/>
      <c r="P1368" s="734"/>
      <c r="Q1368" s="734"/>
      <c r="R1368" s="734"/>
      <c r="S1368" s="734"/>
      <c r="T1368" s="734"/>
      <c r="U1368" s="734"/>
      <c r="V1368" s="734"/>
      <c r="W1368" s="734"/>
      <c r="X1368" s="734"/>
      <c r="Y1368" s="734"/>
      <c r="Z1368" s="734"/>
      <c r="AA1368" s="734"/>
      <c r="AB1368" s="740"/>
      <c r="AC1368" s="741"/>
    </row>
    <row r="1369">
      <c r="A1369" s="733"/>
      <c r="B1369" s="734"/>
      <c r="C1369" s="735"/>
      <c r="D1369" s="735"/>
      <c r="E1369" s="735"/>
      <c r="F1369" s="736"/>
      <c r="G1369" s="737"/>
      <c r="H1369" s="738"/>
      <c r="I1369" s="739"/>
      <c r="J1369" s="733"/>
      <c r="K1369" s="733"/>
      <c r="L1369" s="733"/>
      <c r="M1369" s="734"/>
      <c r="N1369" s="734"/>
      <c r="O1369" s="734"/>
      <c r="P1369" s="734"/>
      <c r="Q1369" s="734"/>
      <c r="R1369" s="734"/>
      <c r="S1369" s="734"/>
      <c r="T1369" s="734"/>
      <c r="U1369" s="734"/>
      <c r="V1369" s="734"/>
      <c r="W1369" s="734"/>
      <c r="X1369" s="734"/>
      <c r="Y1369" s="734"/>
      <c r="Z1369" s="734"/>
      <c r="AA1369" s="734"/>
      <c r="AB1369" s="740"/>
      <c r="AC1369" s="741"/>
    </row>
    <row r="1370">
      <c r="A1370" s="733"/>
      <c r="B1370" s="734"/>
      <c r="C1370" s="735"/>
      <c r="D1370" s="735"/>
      <c r="E1370" s="735"/>
      <c r="F1370" s="736"/>
      <c r="G1370" s="737"/>
      <c r="H1370" s="738"/>
      <c r="I1370" s="739"/>
      <c r="J1370" s="733"/>
      <c r="K1370" s="733"/>
      <c r="L1370" s="733"/>
      <c r="M1370" s="734"/>
      <c r="N1370" s="734"/>
      <c r="O1370" s="734"/>
      <c r="P1370" s="734"/>
      <c r="Q1370" s="734"/>
      <c r="R1370" s="734"/>
      <c r="S1370" s="734"/>
      <c r="T1370" s="734"/>
      <c r="U1370" s="734"/>
      <c r="V1370" s="734"/>
      <c r="W1370" s="734"/>
      <c r="X1370" s="734"/>
      <c r="Y1370" s="734"/>
      <c r="Z1370" s="734"/>
      <c r="AA1370" s="734"/>
      <c r="AB1370" s="740"/>
      <c r="AC1370" s="741"/>
    </row>
    <row r="1371">
      <c r="A1371" s="733"/>
      <c r="B1371" s="734"/>
      <c r="C1371" s="735"/>
      <c r="D1371" s="735"/>
      <c r="E1371" s="735"/>
      <c r="F1371" s="736"/>
      <c r="G1371" s="737"/>
      <c r="H1371" s="738"/>
      <c r="I1371" s="739"/>
      <c r="J1371" s="733"/>
      <c r="K1371" s="733"/>
      <c r="L1371" s="733"/>
      <c r="M1371" s="734"/>
      <c r="N1371" s="734"/>
      <c r="O1371" s="734"/>
      <c r="P1371" s="734"/>
      <c r="Q1371" s="734"/>
      <c r="R1371" s="734"/>
      <c r="S1371" s="734"/>
      <c r="T1371" s="734"/>
      <c r="U1371" s="734"/>
      <c r="V1371" s="734"/>
      <c r="W1371" s="734"/>
      <c r="X1371" s="734"/>
      <c r="Y1371" s="734"/>
      <c r="Z1371" s="734"/>
      <c r="AA1371" s="734"/>
      <c r="AB1371" s="740"/>
      <c r="AC1371" s="741"/>
    </row>
    <row r="1372">
      <c r="A1372" s="733"/>
      <c r="B1372" s="734"/>
      <c r="C1372" s="735"/>
      <c r="D1372" s="735"/>
      <c r="E1372" s="735"/>
      <c r="F1372" s="736"/>
      <c r="G1372" s="737"/>
      <c r="H1372" s="738"/>
      <c r="I1372" s="739"/>
      <c r="J1372" s="733"/>
      <c r="K1372" s="733"/>
      <c r="L1372" s="733"/>
      <c r="M1372" s="734"/>
      <c r="N1372" s="734"/>
      <c r="O1372" s="734"/>
      <c r="P1372" s="734"/>
      <c r="Q1372" s="734"/>
      <c r="R1372" s="734"/>
      <c r="S1372" s="734"/>
      <c r="T1372" s="734"/>
      <c r="U1372" s="734"/>
      <c r="V1372" s="734"/>
      <c r="W1372" s="734"/>
      <c r="X1372" s="734"/>
      <c r="Y1372" s="734"/>
      <c r="Z1372" s="734"/>
      <c r="AA1372" s="734"/>
      <c r="AB1372" s="740"/>
      <c r="AC1372" s="741"/>
    </row>
    <row r="1373">
      <c r="A1373" s="733"/>
      <c r="B1373" s="734"/>
      <c r="C1373" s="735"/>
      <c r="D1373" s="735"/>
      <c r="E1373" s="735"/>
      <c r="F1373" s="736"/>
      <c r="G1373" s="737"/>
      <c r="H1373" s="738"/>
      <c r="I1373" s="739"/>
      <c r="J1373" s="733"/>
      <c r="K1373" s="733"/>
      <c r="L1373" s="733"/>
      <c r="M1373" s="734"/>
      <c r="N1373" s="734"/>
      <c r="O1373" s="734"/>
      <c r="P1373" s="734"/>
      <c r="Q1373" s="734"/>
      <c r="R1373" s="734"/>
      <c r="S1373" s="734"/>
      <c r="T1373" s="734"/>
      <c r="U1373" s="734"/>
      <c r="V1373" s="734"/>
      <c r="W1373" s="734"/>
      <c r="X1373" s="734"/>
      <c r="Y1373" s="734"/>
      <c r="Z1373" s="734"/>
      <c r="AA1373" s="734"/>
      <c r="AB1373" s="740"/>
      <c r="AC1373" s="741"/>
    </row>
    <row r="1374">
      <c r="A1374" s="733"/>
      <c r="B1374" s="734"/>
      <c r="C1374" s="735"/>
      <c r="D1374" s="735"/>
      <c r="E1374" s="735"/>
      <c r="F1374" s="736"/>
      <c r="G1374" s="737"/>
      <c r="H1374" s="738"/>
      <c r="I1374" s="739"/>
      <c r="J1374" s="733"/>
      <c r="K1374" s="733"/>
      <c r="L1374" s="733"/>
      <c r="M1374" s="734"/>
      <c r="N1374" s="734"/>
      <c r="O1374" s="734"/>
      <c r="P1374" s="734"/>
      <c r="Q1374" s="734"/>
      <c r="R1374" s="734"/>
      <c r="S1374" s="734"/>
      <c r="T1374" s="734"/>
      <c r="U1374" s="734"/>
      <c r="V1374" s="734"/>
      <c r="W1374" s="734"/>
      <c r="X1374" s="734"/>
      <c r="Y1374" s="734"/>
      <c r="Z1374" s="734"/>
      <c r="AA1374" s="734"/>
      <c r="AB1374" s="740"/>
      <c r="AC1374" s="741"/>
    </row>
    <row r="1375">
      <c r="A1375" s="733"/>
      <c r="B1375" s="734"/>
      <c r="C1375" s="735"/>
      <c r="D1375" s="735"/>
      <c r="E1375" s="735"/>
      <c r="F1375" s="736"/>
      <c r="G1375" s="737"/>
      <c r="H1375" s="738"/>
      <c r="I1375" s="739"/>
      <c r="J1375" s="733"/>
      <c r="K1375" s="733"/>
      <c r="L1375" s="733"/>
      <c r="M1375" s="734"/>
      <c r="N1375" s="734"/>
      <c r="O1375" s="734"/>
      <c r="P1375" s="734"/>
      <c r="Q1375" s="734"/>
      <c r="R1375" s="734"/>
      <c r="S1375" s="734"/>
      <c r="T1375" s="734"/>
      <c r="U1375" s="734"/>
      <c r="V1375" s="734"/>
      <c r="W1375" s="734"/>
      <c r="X1375" s="734"/>
      <c r="Y1375" s="734"/>
      <c r="Z1375" s="734"/>
      <c r="AA1375" s="734"/>
      <c r="AB1375" s="740"/>
      <c r="AC1375" s="741"/>
    </row>
    <row r="1376">
      <c r="A1376" s="733"/>
      <c r="B1376" s="734"/>
      <c r="C1376" s="735"/>
      <c r="D1376" s="735"/>
      <c r="E1376" s="735"/>
      <c r="F1376" s="736"/>
      <c r="G1376" s="737"/>
      <c r="H1376" s="738"/>
      <c r="I1376" s="739"/>
      <c r="J1376" s="733"/>
      <c r="K1376" s="733"/>
      <c r="L1376" s="733"/>
      <c r="M1376" s="734"/>
      <c r="N1376" s="734"/>
      <c r="O1376" s="734"/>
      <c r="P1376" s="734"/>
      <c r="Q1376" s="734"/>
      <c r="R1376" s="734"/>
      <c r="S1376" s="734"/>
      <c r="T1376" s="734"/>
      <c r="U1376" s="734"/>
      <c r="V1376" s="734"/>
      <c r="W1376" s="734"/>
      <c r="X1376" s="734"/>
      <c r="Y1376" s="734"/>
      <c r="Z1376" s="734"/>
      <c r="AA1376" s="734"/>
      <c r="AB1376" s="740"/>
      <c r="AC1376" s="741"/>
    </row>
    <row r="1377">
      <c r="A1377" s="733"/>
      <c r="B1377" s="734"/>
      <c r="C1377" s="735"/>
      <c r="D1377" s="735"/>
      <c r="E1377" s="735"/>
      <c r="F1377" s="736"/>
      <c r="G1377" s="737"/>
      <c r="H1377" s="738"/>
      <c r="I1377" s="739"/>
      <c r="J1377" s="733"/>
      <c r="K1377" s="733"/>
      <c r="L1377" s="733"/>
      <c r="M1377" s="734"/>
      <c r="N1377" s="734"/>
      <c r="O1377" s="734"/>
      <c r="P1377" s="734"/>
      <c r="Q1377" s="734"/>
      <c r="R1377" s="734"/>
      <c r="S1377" s="734"/>
      <c r="T1377" s="734"/>
      <c r="U1377" s="734"/>
      <c r="V1377" s="734"/>
      <c r="W1377" s="734"/>
      <c r="X1377" s="734"/>
      <c r="Y1377" s="734"/>
      <c r="Z1377" s="734"/>
      <c r="AA1377" s="734"/>
      <c r="AB1377" s="740"/>
      <c r="AC1377" s="741"/>
    </row>
    <row r="1378">
      <c r="A1378" s="733"/>
      <c r="B1378" s="734"/>
      <c r="C1378" s="735"/>
      <c r="D1378" s="735"/>
      <c r="E1378" s="735"/>
      <c r="F1378" s="736"/>
      <c r="G1378" s="737"/>
      <c r="H1378" s="738"/>
      <c r="I1378" s="739"/>
      <c r="J1378" s="733"/>
      <c r="K1378" s="733"/>
      <c r="L1378" s="733"/>
      <c r="M1378" s="734"/>
      <c r="N1378" s="734"/>
      <c r="O1378" s="734"/>
      <c r="P1378" s="734"/>
      <c r="Q1378" s="734"/>
      <c r="R1378" s="734"/>
      <c r="S1378" s="734"/>
      <c r="T1378" s="734"/>
      <c r="U1378" s="734"/>
      <c r="V1378" s="734"/>
      <c r="W1378" s="734"/>
      <c r="X1378" s="734"/>
      <c r="Y1378" s="734"/>
      <c r="Z1378" s="734"/>
      <c r="AA1378" s="734"/>
      <c r="AB1378" s="740"/>
      <c r="AC1378" s="741"/>
    </row>
    <row r="1379">
      <c r="A1379" s="733"/>
      <c r="B1379" s="734"/>
      <c r="C1379" s="735"/>
      <c r="D1379" s="735"/>
      <c r="E1379" s="735"/>
      <c r="F1379" s="736"/>
      <c r="G1379" s="737"/>
      <c r="H1379" s="738"/>
      <c r="I1379" s="739"/>
      <c r="J1379" s="733"/>
      <c r="K1379" s="733"/>
      <c r="L1379" s="733"/>
      <c r="M1379" s="734"/>
      <c r="N1379" s="734"/>
      <c r="O1379" s="734"/>
      <c r="P1379" s="734"/>
      <c r="Q1379" s="734"/>
      <c r="R1379" s="734"/>
      <c r="S1379" s="734"/>
      <c r="T1379" s="734"/>
      <c r="U1379" s="734"/>
      <c r="V1379" s="734"/>
      <c r="W1379" s="734"/>
      <c r="X1379" s="734"/>
      <c r="Y1379" s="734"/>
      <c r="Z1379" s="734"/>
      <c r="AA1379" s="734"/>
      <c r="AB1379" s="740"/>
      <c r="AC1379" s="741"/>
    </row>
  </sheetData>
  <dataValidations>
    <dataValidation type="list" allowBlank="1" sqref="B2:B706">
      <formula1>"JST,Molex,KLS,TE,Hirose,Connfly,JAE,КВТ,-"</formula1>
    </dataValidation>
    <dataValidation type="custom" allowBlank="1" showDropDown="1" sqref="V2:W706">
      <formula1>AND(ISNUMBER(V2),(NOT(OR(NOT(ISERROR(DATEVALUE(V2))), AND(ISNUMBER(V2), LEFT(CELL("format", V2))="D")))))</formula1>
    </dataValidation>
    <dataValidation allowBlank="1" showDropDown="1" sqref="N2:N706"/>
    <dataValidation type="list" allowBlank="1" sqref="T2:U706">
      <formula1>#REF!</formula1>
    </dataValidation>
  </dataValidations>
  <hyperlinks>
    <hyperlink r:id="rId1" ref="AB2"/>
    <hyperlink r:id="rId2" ref="AB3"/>
    <hyperlink r:id="rId3" ref="AB4"/>
    <hyperlink r:id="rId4" ref="AB5"/>
    <hyperlink r:id="rId5" ref="AB6"/>
    <hyperlink r:id="rId6" ref="AB7"/>
    <hyperlink r:id="rId7" ref="AB8"/>
    <hyperlink r:id="rId8" ref="AB9"/>
    <hyperlink r:id="rId9" ref="AB10"/>
    <hyperlink r:id="rId10" ref="AB11"/>
    <hyperlink r:id="rId11" ref="AB12"/>
    <hyperlink r:id="rId12" ref="AB13"/>
    <hyperlink r:id="rId13" ref="AB14"/>
    <hyperlink r:id="rId14" ref="AB15"/>
    <hyperlink r:id="rId15" ref="AB16"/>
    <hyperlink r:id="rId16" ref="AB17"/>
    <hyperlink r:id="rId17" ref="AB18"/>
    <hyperlink r:id="rId18" ref="AB19"/>
    <hyperlink r:id="rId19" ref="AB20"/>
    <hyperlink r:id="rId20" ref="AB21"/>
    <hyperlink r:id="rId21" ref="AB22"/>
    <hyperlink r:id="rId22" ref="AB23"/>
    <hyperlink r:id="rId23" ref="AB24"/>
    <hyperlink r:id="rId24" ref="AB25"/>
    <hyperlink r:id="rId25" ref="AB26"/>
    <hyperlink r:id="rId26" ref="AB27"/>
    <hyperlink r:id="rId27" ref="AB28"/>
    <hyperlink r:id="rId28" ref="AB29"/>
    <hyperlink r:id="rId29" ref="AB30"/>
    <hyperlink r:id="rId30" ref="AB31"/>
    <hyperlink r:id="rId31" ref="AB32"/>
    <hyperlink r:id="rId32" ref="AB33"/>
    <hyperlink r:id="rId33" ref="AB34"/>
    <hyperlink r:id="rId34" ref="AB35"/>
    <hyperlink r:id="rId35" ref="AB36"/>
    <hyperlink r:id="rId36" ref="AB37"/>
    <hyperlink r:id="rId37" ref="AB38"/>
    <hyperlink r:id="rId38" ref="AB39"/>
    <hyperlink r:id="rId39" ref="AB40"/>
    <hyperlink r:id="rId40" ref="AB41"/>
    <hyperlink r:id="rId41" ref="AB42"/>
    <hyperlink r:id="rId42" ref="AB43"/>
    <hyperlink r:id="rId43" ref="AB44"/>
    <hyperlink r:id="rId44" ref="AB45"/>
    <hyperlink r:id="rId45" ref="AB46"/>
    <hyperlink r:id="rId46" ref="AB47"/>
    <hyperlink r:id="rId47" ref="AB48"/>
    <hyperlink r:id="rId48" ref="AB49"/>
    <hyperlink r:id="rId49" ref="AB50"/>
    <hyperlink r:id="rId50" ref="AB51"/>
    <hyperlink r:id="rId51" ref="AB52"/>
    <hyperlink r:id="rId52" ref="AB53"/>
    <hyperlink r:id="rId53" ref="AB54"/>
    <hyperlink r:id="rId54" ref="AB55"/>
    <hyperlink r:id="rId55" ref="AB56"/>
    <hyperlink r:id="rId56" ref="AB57"/>
    <hyperlink r:id="rId57" ref="AB58"/>
    <hyperlink r:id="rId58" ref="AB59"/>
    <hyperlink r:id="rId59" ref="AB60"/>
    <hyperlink r:id="rId60" ref="AB61"/>
    <hyperlink r:id="rId61" ref="AB62"/>
    <hyperlink r:id="rId62" ref="AB63"/>
    <hyperlink r:id="rId63" ref="AB64"/>
    <hyperlink r:id="rId64" ref="AB65"/>
    <hyperlink r:id="rId65" ref="AB66"/>
    <hyperlink r:id="rId66" ref="AB67"/>
    <hyperlink r:id="rId67" ref="AB68"/>
    <hyperlink r:id="rId68" ref="AB69"/>
    <hyperlink r:id="rId69" ref="AB70"/>
    <hyperlink r:id="rId70" ref="AB71"/>
    <hyperlink r:id="rId71" ref="AB72"/>
    <hyperlink r:id="rId72" ref="AB73"/>
    <hyperlink r:id="rId73" ref="AB74"/>
    <hyperlink r:id="rId74" ref="AB75"/>
    <hyperlink r:id="rId75" ref="AB76"/>
    <hyperlink r:id="rId76" ref="AB77"/>
    <hyperlink r:id="rId77" ref="AB78"/>
    <hyperlink r:id="rId78" ref="AB79"/>
    <hyperlink r:id="rId79" ref="AB80"/>
    <hyperlink r:id="rId80" ref="AB81"/>
    <hyperlink r:id="rId81" ref="AB82"/>
    <hyperlink r:id="rId82" ref="AB83"/>
    <hyperlink r:id="rId83" ref="AB84"/>
    <hyperlink r:id="rId84" ref="AB85"/>
    <hyperlink r:id="rId85" ref="AB86"/>
    <hyperlink r:id="rId86" ref="AB87"/>
    <hyperlink r:id="rId87" ref="AB88"/>
    <hyperlink r:id="rId88" ref="AB89"/>
    <hyperlink r:id="rId89" ref="AB90"/>
    <hyperlink r:id="rId90" ref="AB91"/>
    <hyperlink r:id="rId91" ref="AB92"/>
    <hyperlink r:id="rId92" ref="AB93"/>
    <hyperlink r:id="rId93" ref="AB94"/>
    <hyperlink r:id="rId94" ref="AB95"/>
    <hyperlink r:id="rId95" ref="AB96"/>
    <hyperlink r:id="rId96" ref="AB97"/>
    <hyperlink r:id="rId97" ref="AB98"/>
    <hyperlink r:id="rId98" ref="AB99"/>
    <hyperlink r:id="rId99" ref="AB100"/>
    <hyperlink r:id="rId100" ref="AB101"/>
    <hyperlink r:id="rId101" ref="AB102"/>
    <hyperlink r:id="rId102" ref="AB103"/>
    <hyperlink r:id="rId103" ref="AB104"/>
    <hyperlink r:id="rId104" ref="AB105"/>
    <hyperlink r:id="rId105" ref="AB106"/>
    <hyperlink r:id="rId106" ref="AB107"/>
    <hyperlink r:id="rId107" ref="AB108"/>
    <hyperlink r:id="rId108" ref="AB109"/>
    <hyperlink r:id="rId109" ref="AB110"/>
    <hyperlink r:id="rId110" ref="AB111"/>
    <hyperlink r:id="rId111" ref="AB112"/>
    <hyperlink r:id="rId112" ref="AB113"/>
    <hyperlink r:id="rId113" ref="AB114"/>
    <hyperlink r:id="rId114" ref="AB115"/>
    <hyperlink r:id="rId115" ref="AB116"/>
    <hyperlink r:id="rId116" ref="AB117"/>
    <hyperlink r:id="rId117" ref="AB118"/>
    <hyperlink r:id="rId118" ref="AB119"/>
    <hyperlink r:id="rId119" ref="AB120"/>
    <hyperlink r:id="rId120" ref="AB121"/>
    <hyperlink r:id="rId121" ref="AB122"/>
    <hyperlink r:id="rId122" ref="AB123"/>
    <hyperlink r:id="rId123" ref="AB124"/>
    <hyperlink r:id="rId124" ref="AB125"/>
    <hyperlink r:id="rId125" ref="AB126"/>
    <hyperlink r:id="rId126" ref="AB127"/>
    <hyperlink r:id="rId127" ref="AB128"/>
    <hyperlink r:id="rId128" ref="AB129"/>
    <hyperlink r:id="rId129" ref="AB130"/>
    <hyperlink r:id="rId130" ref="AB131"/>
    <hyperlink r:id="rId131" ref="AB132"/>
    <hyperlink r:id="rId132" ref="AB133"/>
    <hyperlink r:id="rId133" ref="AB134"/>
    <hyperlink r:id="rId134" ref="AB135"/>
    <hyperlink r:id="rId135" ref="AB136"/>
    <hyperlink r:id="rId136" ref="AB137"/>
    <hyperlink r:id="rId137" ref="AB138"/>
    <hyperlink r:id="rId138" ref="AB139"/>
    <hyperlink r:id="rId139" ref="AB140"/>
    <hyperlink r:id="rId140" ref="AB141"/>
    <hyperlink r:id="rId141" ref="AB142"/>
    <hyperlink r:id="rId142" ref="AB143"/>
    <hyperlink r:id="rId143" ref="AB144"/>
    <hyperlink r:id="rId144" ref="AB145"/>
    <hyperlink r:id="rId145" ref="AB146"/>
    <hyperlink r:id="rId146" ref="AB147"/>
    <hyperlink r:id="rId147" ref="AB148"/>
    <hyperlink r:id="rId148" ref="AB149"/>
    <hyperlink r:id="rId149" ref="AB150"/>
    <hyperlink r:id="rId150" ref="AB151"/>
    <hyperlink r:id="rId151" ref="AB152"/>
    <hyperlink r:id="rId152" ref="AB153"/>
    <hyperlink r:id="rId153" ref="AB154"/>
    <hyperlink r:id="rId154" ref="AB155"/>
    <hyperlink r:id="rId155" ref="AB156"/>
    <hyperlink r:id="rId156" ref="AB157"/>
    <hyperlink r:id="rId157" ref="AB158"/>
    <hyperlink r:id="rId158" ref="AB159"/>
    <hyperlink r:id="rId159" ref="AB160"/>
    <hyperlink r:id="rId160" ref="AB161"/>
    <hyperlink r:id="rId161" ref="AB162"/>
    <hyperlink r:id="rId162" ref="AB163"/>
    <hyperlink r:id="rId163" ref="AB164"/>
    <hyperlink r:id="rId164" ref="AB165"/>
    <hyperlink r:id="rId165" ref="AB166"/>
    <hyperlink r:id="rId166" ref="AB167"/>
    <hyperlink r:id="rId167" ref="AB168"/>
    <hyperlink r:id="rId168" ref="AB169"/>
    <hyperlink r:id="rId169" ref="AB170"/>
    <hyperlink r:id="rId170" ref="AB171"/>
    <hyperlink r:id="rId171" ref="AB172"/>
    <hyperlink r:id="rId172" ref="AB173"/>
    <hyperlink r:id="rId173" ref="AB174"/>
    <hyperlink r:id="rId174" ref="AB175"/>
    <hyperlink r:id="rId175" ref="AB176"/>
    <hyperlink r:id="rId176" ref="AB177"/>
    <hyperlink r:id="rId177" ref="AB178"/>
    <hyperlink r:id="rId178" ref="AB179"/>
    <hyperlink r:id="rId179" ref="AB180"/>
    <hyperlink r:id="rId180" ref="AB181"/>
    <hyperlink r:id="rId181" ref="AB182"/>
    <hyperlink r:id="rId182" ref="AB183"/>
    <hyperlink r:id="rId183" ref="AB184"/>
    <hyperlink r:id="rId184" ref="AB185"/>
    <hyperlink r:id="rId185" ref="AB186"/>
    <hyperlink r:id="rId186" ref="AB187"/>
    <hyperlink r:id="rId187" ref="AB188"/>
    <hyperlink r:id="rId188" ref="AB189"/>
    <hyperlink r:id="rId189" ref="AB190"/>
    <hyperlink r:id="rId190" ref="AB191"/>
    <hyperlink r:id="rId191" ref="AB192"/>
    <hyperlink r:id="rId192" ref="AB193"/>
    <hyperlink r:id="rId193" ref="AB194"/>
    <hyperlink r:id="rId194" ref="AB195"/>
    <hyperlink r:id="rId195" ref="AB196"/>
    <hyperlink r:id="rId196" ref="AB197"/>
    <hyperlink r:id="rId197" ref="AB198"/>
    <hyperlink r:id="rId198" ref="AB199"/>
    <hyperlink r:id="rId199" ref="AB200"/>
    <hyperlink r:id="rId200" ref="AB201"/>
    <hyperlink r:id="rId201" ref="AB202"/>
    <hyperlink r:id="rId202" ref="AB203"/>
    <hyperlink r:id="rId203" ref="AB204"/>
    <hyperlink r:id="rId204" ref="AB205"/>
    <hyperlink r:id="rId205" ref="AB206"/>
    <hyperlink r:id="rId206" ref="AB207"/>
    <hyperlink r:id="rId207" ref="AB208"/>
    <hyperlink r:id="rId208" ref="AB209"/>
    <hyperlink r:id="rId209" ref="AB210"/>
    <hyperlink r:id="rId210" ref="AB211"/>
    <hyperlink r:id="rId211" ref="AB212"/>
    <hyperlink r:id="rId212" ref="AB213"/>
    <hyperlink r:id="rId213" ref="AB214"/>
    <hyperlink r:id="rId214" ref="AB215"/>
    <hyperlink r:id="rId215" ref="AB216"/>
    <hyperlink r:id="rId216" ref="AB217"/>
    <hyperlink r:id="rId217" ref="AB218"/>
    <hyperlink r:id="rId218" ref="AB219"/>
    <hyperlink r:id="rId219" ref="AB220"/>
    <hyperlink r:id="rId220" ref="AB221"/>
    <hyperlink r:id="rId221" ref="AB222"/>
    <hyperlink r:id="rId222" ref="AB223"/>
    <hyperlink r:id="rId223" ref="AB224"/>
    <hyperlink r:id="rId224" ref="AB225"/>
    <hyperlink r:id="rId225" ref="AB226"/>
    <hyperlink r:id="rId226" ref="AB227"/>
    <hyperlink r:id="rId227" ref="AB228"/>
    <hyperlink r:id="rId228" ref="AB229"/>
    <hyperlink r:id="rId229" ref="AB230"/>
    <hyperlink r:id="rId230" ref="AB231"/>
    <hyperlink r:id="rId231" ref="AB232"/>
    <hyperlink r:id="rId232" ref="AB233"/>
    <hyperlink r:id="rId233" ref="AB234"/>
    <hyperlink r:id="rId234" ref="AB235"/>
    <hyperlink r:id="rId235" ref="AB236"/>
    <hyperlink r:id="rId236" ref="AB237"/>
    <hyperlink r:id="rId237" ref="AB238"/>
    <hyperlink r:id="rId238" ref="AB239"/>
    <hyperlink r:id="rId239" ref="AB240"/>
    <hyperlink r:id="rId240" ref="AB241"/>
    <hyperlink r:id="rId241" ref="AB242"/>
    <hyperlink r:id="rId242" ref="AB243"/>
    <hyperlink r:id="rId243" ref="AB244"/>
    <hyperlink r:id="rId244" ref="AB245"/>
    <hyperlink r:id="rId245" ref="AB246"/>
    <hyperlink r:id="rId246" ref="AB247"/>
    <hyperlink r:id="rId247" ref="AB248"/>
    <hyperlink r:id="rId248" ref="AB249"/>
    <hyperlink r:id="rId249" ref="AB250"/>
    <hyperlink r:id="rId250" ref="AB251"/>
    <hyperlink r:id="rId251" ref="AB252"/>
    <hyperlink r:id="rId252" ref="AB253"/>
    <hyperlink r:id="rId253" ref="AB254"/>
    <hyperlink r:id="rId254" ref="AB255"/>
    <hyperlink r:id="rId255" ref="AB256"/>
    <hyperlink r:id="rId256" ref="AB257"/>
    <hyperlink r:id="rId257" ref="AB258"/>
    <hyperlink r:id="rId258" ref="AB259"/>
    <hyperlink r:id="rId259" ref="AB260"/>
    <hyperlink r:id="rId260" ref="AB261"/>
    <hyperlink r:id="rId261" ref="AB262"/>
    <hyperlink r:id="rId262" ref="AB263"/>
    <hyperlink r:id="rId263" ref="AB264"/>
    <hyperlink r:id="rId264" ref="AB265"/>
    <hyperlink r:id="rId265" ref="AB266"/>
    <hyperlink r:id="rId266" ref="AB267"/>
    <hyperlink r:id="rId267" ref="AB268"/>
    <hyperlink r:id="rId268" ref="AB269"/>
    <hyperlink r:id="rId269" ref="AB270"/>
    <hyperlink r:id="rId270" ref="AB271"/>
    <hyperlink r:id="rId271" ref="AB272"/>
    <hyperlink r:id="rId272" ref="AB273"/>
    <hyperlink r:id="rId273" ref="AB274"/>
    <hyperlink r:id="rId274" ref="AB275"/>
    <hyperlink r:id="rId275" ref="AB276"/>
    <hyperlink r:id="rId276" ref="AB277"/>
    <hyperlink r:id="rId277" ref="AB278"/>
    <hyperlink r:id="rId278" ref="AB279"/>
    <hyperlink r:id="rId279" ref="AB280"/>
    <hyperlink r:id="rId280" ref="AB281"/>
    <hyperlink r:id="rId281" ref="AB282"/>
    <hyperlink r:id="rId282" ref="AB283"/>
    <hyperlink r:id="rId283" ref="AB284"/>
    <hyperlink r:id="rId284" ref="AB285"/>
    <hyperlink r:id="rId285" ref="AB286"/>
    <hyperlink r:id="rId286" ref="AB287"/>
    <hyperlink r:id="rId287" ref="AB288"/>
    <hyperlink r:id="rId288" ref="AB289"/>
    <hyperlink r:id="rId289" ref="AB290"/>
    <hyperlink r:id="rId290" ref="AB291"/>
    <hyperlink r:id="rId291" ref="AB292"/>
    <hyperlink r:id="rId292" ref="AB293"/>
    <hyperlink r:id="rId293" ref="AB294"/>
    <hyperlink r:id="rId294" ref="AB295"/>
    <hyperlink r:id="rId295" ref="AB296"/>
    <hyperlink r:id="rId296" ref="AB297"/>
    <hyperlink r:id="rId297" ref="AB298"/>
    <hyperlink r:id="rId298" ref="AB299"/>
    <hyperlink r:id="rId299" ref="AB300"/>
    <hyperlink r:id="rId300" ref="AB301"/>
    <hyperlink r:id="rId301" ref="AB302"/>
    <hyperlink r:id="rId302" ref="AB303"/>
    <hyperlink r:id="rId303" ref="AB304"/>
    <hyperlink r:id="rId304" ref="AB305"/>
    <hyperlink r:id="rId305" ref="AB306"/>
    <hyperlink r:id="rId306" ref="AB307"/>
    <hyperlink r:id="rId307" ref="AB308"/>
    <hyperlink r:id="rId308" ref="AB309"/>
    <hyperlink r:id="rId309" ref="AB310"/>
    <hyperlink r:id="rId310" ref="AB311"/>
    <hyperlink r:id="rId311" ref="AB312"/>
    <hyperlink r:id="rId312" ref="AB313"/>
    <hyperlink r:id="rId313" ref="AB314"/>
    <hyperlink r:id="rId314" ref="AB315"/>
    <hyperlink r:id="rId315" ref="AB316"/>
    <hyperlink r:id="rId316" ref="AB317"/>
    <hyperlink r:id="rId317" ref="AB318"/>
    <hyperlink r:id="rId318" ref="AB319"/>
    <hyperlink r:id="rId319" ref="AB320"/>
    <hyperlink r:id="rId320" ref="AB321"/>
    <hyperlink r:id="rId321" ref="AB322"/>
    <hyperlink r:id="rId322" ref="AB323"/>
    <hyperlink r:id="rId323" ref="AB324"/>
    <hyperlink r:id="rId324" ref="AB325"/>
    <hyperlink r:id="rId325" ref="AB326"/>
    <hyperlink r:id="rId326" ref="AB327"/>
    <hyperlink r:id="rId327" ref="AB328"/>
    <hyperlink r:id="rId328" ref="AB329"/>
    <hyperlink r:id="rId329" ref="AB330"/>
    <hyperlink r:id="rId330" ref="AB331"/>
    <hyperlink r:id="rId331" ref="AB332"/>
    <hyperlink r:id="rId332" ref="AB333"/>
    <hyperlink r:id="rId333" ref="AB334"/>
    <hyperlink r:id="rId334" ref="AB335"/>
    <hyperlink r:id="rId335" ref="AB336"/>
    <hyperlink r:id="rId336" ref="AB337"/>
    <hyperlink r:id="rId337" ref="AB338"/>
    <hyperlink r:id="rId338" ref="AB339"/>
    <hyperlink r:id="rId339" ref="AB340"/>
    <hyperlink r:id="rId340" ref="AB341"/>
    <hyperlink r:id="rId341" ref="AB342"/>
    <hyperlink r:id="rId342" ref="AB343"/>
    <hyperlink r:id="rId343" ref="AB344"/>
    <hyperlink r:id="rId344" ref="AB345"/>
    <hyperlink r:id="rId345" ref="AB346"/>
    <hyperlink r:id="rId346" ref="AB347"/>
    <hyperlink r:id="rId347" ref="AB348"/>
    <hyperlink r:id="rId348" ref="AB349"/>
    <hyperlink r:id="rId349" ref="AB350"/>
    <hyperlink r:id="rId350" ref="AB351"/>
    <hyperlink r:id="rId351" ref="AB352"/>
    <hyperlink r:id="rId352" ref="AB353"/>
    <hyperlink r:id="rId353" ref="AB354"/>
    <hyperlink r:id="rId354" ref="AB355"/>
    <hyperlink r:id="rId355" ref="AB356"/>
    <hyperlink r:id="rId356" ref="AB357"/>
    <hyperlink r:id="rId357" ref="AB358"/>
    <hyperlink r:id="rId358" ref="AB359"/>
    <hyperlink r:id="rId359" ref="AB360"/>
    <hyperlink r:id="rId360" ref="AB361"/>
    <hyperlink r:id="rId361" ref="AB362"/>
    <hyperlink r:id="rId362" ref="AB363"/>
    <hyperlink r:id="rId363" ref="AB364"/>
    <hyperlink r:id="rId364" ref="AB365"/>
    <hyperlink r:id="rId365" ref="AB366"/>
    <hyperlink r:id="rId366" ref="AB367"/>
    <hyperlink r:id="rId367" ref="AB368"/>
    <hyperlink r:id="rId368" ref="AB369"/>
    <hyperlink r:id="rId369" ref="AB370"/>
    <hyperlink r:id="rId370" ref="AB371"/>
    <hyperlink r:id="rId371" ref="AB372"/>
    <hyperlink r:id="rId372" ref="AB373"/>
    <hyperlink r:id="rId373" ref="AB374"/>
    <hyperlink r:id="rId374" ref="AB375"/>
    <hyperlink r:id="rId375" ref="AB376"/>
    <hyperlink r:id="rId376" ref="AB377"/>
    <hyperlink r:id="rId377" ref="AB378"/>
    <hyperlink r:id="rId378" ref="AB379"/>
    <hyperlink r:id="rId379" ref="AB380"/>
    <hyperlink r:id="rId380" ref="AB381"/>
    <hyperlink r:id="rId381" ref="AB382"/>
    <hyperlink r:id="rId382" ref="AB383"/>
    <hyperlink r:id="rId383" ref="AB384"/>
    <hyperlink r:id="rId384" ref="AB385"/>
    <hyperlink r:id="rId385" ref="AB386"/>
    <hyperlink r:id="rId386" ref="AB387"/>
    <hyperlink r:id="rId387" ref="AB388"/>
    <hyperlink r:id="rId388" ref="AB389"/>
    <hyperlink r:id="rId389" ref="AB390"/>
    <hyperlink r:id="rId390" ref="AB391"/>
    <hyperlink r:id="rId391" ref="AB392"/>
    <hyperlink r:id="rId392" ref="AB393"/>
    <hyperlink r:id="rId393" ref="AB394"/>
    <hyperlink r:id="rId394" ref="AB395"/>
    <hyperlink r:id="rId395" ref="AB396"/>
    <hyperlink r:id="rId396" ref="AB397"/>
    <hyperlink r:id="rId397" ref="AB398"/>
    <hyperlink r:id="rId398" ref="AB399"/>
    <hyperlink r:id="rId399" ref="AB400"/>
    <hyperlink r:id="rId400" ref="AB401"/>
    <hyperlink r:id="rId401" ref="AB402"/>
    <hyperlink r:id="rId402" ref="AB403"/>
    <hyperlink r:id="rId403" ref="AB404"/>
    <hyperlink r:id="rId404" ref="AB405"/>
    <hyperlink r:id="rId405" ref="AB406"/>
    <hyperlink r:id="rId406" ref="AB407"/>
    <hyperlink r:id="rId407" ref="AB408"/>
    <hyperlink r:id="rId408" ref="AB409"/>
    <hyperlink r:id="rId409" ref="AB410"/>
    <hyperlink r:id="rId410" ref="AB411"/>
    <hyperlink r:id="rId411" ref="AB412"/>
    <hyperlink r:id="rId412" ref="AB413"/>
    <hyperlink r:id="rId413" ref="AB414"/>
    <hyperlink r:id="rId414" ref="AB415"/>
    <hyperlink r:id="rId415" ref="AB416"/>
    <hyperlink r:id="rId416" ref="AB417"/>
    <hyperlink r:id="rId417" ref="AB418"/>
    <hyperlink r:id="rId418" ref="AB419"/>
    <hyperlink r:id="rId419" ref="AB420"/>
    <hyperlink r:id="rId420" ref="AB421"/>
    <hyperlink r:id="rId421" ref="AB422"/>
    <hyperlink r:id="rId422" ref="AB423"/>
    <hyperlink r:id="rId423" ref="AB424"/>
    <hyperlink r:id="rId424" ref="AB425"/>
    <hyperlink r:id="rId425" ref="AB426"/>
    <hyperlink r:id="rId426" ref="AB427"/>
    <hyperlink r:id="rId427" ref="AB428"/>
    <hyperlink r:id="rId428" ref="AB429"/>
    <hyperlink r:id="rId429" ref="AB430"/>
    <hyperlink r:id="rId430" ref="AB431"/>
    <hyperlink r:id="rId431" ref="AB432"/>
    <hyperlink r:id="rId432" ref="AB433"/>
    <hyperlink r:id="rId433" ref="AB434"/>
    <hyperlink r:id="rId434" ref="AB435"/>
    <hyperlink r:id="rId435" ref="AB436"/>
    <hyperlink r:id="rId436" ref="AB437"/>
    <hyperlink r:id="rId437" ref="AB438"/>
    <hyperlink r:id="rId438" ref="AB439"/>
    <hyperlink r:id="rId439" ref="AB440"/>
    <hyperlink r:id="rId440" ref="AB441"/>
    <hyperlink r:id="rId441" ref="AB442"/>
    <hyperlink r:id="rId442" ref="AB443"/>
    <hyperlink r:id="rId443" ref="AB444"/>
    <hyperlink r:id="rId444" ref="AB445"/>
    <hyperlink r:id="rId445" ref="AB446"/>
    <hyperlink r:id="rId446" ref="AB447"/>
    <hyperlink r:id="rId447" ref="AB448"/>
    <hyperlink r:id="rId448" ref="AB449"/>
    <hyperlink r:id="rId449" ref="AB450"/>
    <hyperlink r:id="rId450" ref="AB451"/>
    <hyperlink r:id="rId451" ref="AB452"/>
    <hyperlink r:id="rId452" ref="AB453"/>
    <hyperlink r:id="rId453" ref="AB454"/>
    <hyperlink r:id="rId454" ref="AB455"/>
    <hyperlink r:id="rId455" ref="AB456"/>
    <hyperlink r:id="rId456" ref="AB457"/>
    <hyperlink r:id="rId457" ref="AB458"/>
    <hyperlink r:id="rId458" ref="AB459"/>
    <hyperlink r:id="rId459" ref="AB460"/>
    <hyperlink r:id="rId460" ref="AB461"/>
    <hyperlink r:id="rId461" ref="AB462"/>
    <hyperlink r:id="rId462" ref="AB463"/>
    <hyperlink r:id="rId463" ref="AB464"/>
    <hyperlink r:id="rId464" ref="AB465"/>
    <hyperlink r:id="rId465" ref="AB466"/>
    <hyperlink r:id="rId466" ref="AB467"/>
    <hyperlink r:id="rId467" ref="AB468"/>
    <hyperlink r:id="rId468" ref="AB469"/>
    <hyperlink r:id="rId469" ref="AB470"/>
    <hyperlink r:id="rId470" ref="AB471"/>
    <hyperlink r:id="rId471" ref="AB472"/>
    <hyperlink r:id="rId472" ref="AB473"/>
    <hyperlink r:id="rId473" ref="AB474"/>
    <hyperlink r:id="rId474" ref="AB475"/>
    <hyperlink r:id="rId475" ref="AB476"/>
    <hyperlink r:id="rId476" ref="AB477"/>
    <hyperlink r:id="rId477" ref="AB478"/>
    <hyperlink r:id="rId478" ref="AB479"/>
    <hyperlink r:id="rId479" ref="AB480"/>
    <hyperlink r:id="rId480" ref="AB481"/>
    <hyperlink r:id="rId481" ref="AB482"/>
    <hyperlink r:id="rId482" ref="AB483"/>
    <hyperlink r:id="rId483" ref="AB484"/>
    <hyperlink r:id="rId484" ref="AB485"/>
    <hyperlink r:id="rId485" ref="AB486"/>
    <hyperlink r:id="rId486" ref="AB487"/>
    <hyperlink r:id="rId487" ref="AB488"/>
    <hyperlink r:id="rId488" ref="AB489"/>
    <hyperlink r:id="rId489" ref="AB490"/>
    <hyperlink r:id="rId490" ref="AB491"/>
    <hyperlink r:id="rId491" ref="AB492"/>
    <hyperlink r:id="rId492" ref="AB493"/>
    <hyperlink r:id="rId493" ref="AB494"/>
    <hyperlink r:id="rId494" ref="AB495"/>
    <hyperlink r:id="rId495" ref="AB496"/>
    <hyperlink r:id="rId496" ref="AB497"/>
    <hyperlink r:id="rId497" ref="AB498"/>
    <hyperlink r:id="rId498" ref="AB499"/>
    <hyperlink r:id="rId499" ref="AB500"/>
    <hyperlink r:id="rId500" ref="AB501"/>
    <hyperlink r:id="rId501" ref="AB502"/>
    <hyperlink r:id="rId502" ref="AB503"/>
    <hyperlink r:id="rId503" ref="AB504"/>
    <hyperlink r:id="rId504" ref="AB505"/>
    <hyperlink r:id="rId505" ref="AB506"/>
    <hyperlink r:id="rId506" ref="AB507"/>
    <hyperlink r:id="rId507" ref="AB508"/>
    <hyperlink r:id="rId508" ref="AB509"/>
    <hyperlink r:id="rId509" ref="AB510"/>
    <hyperlink r:id="rId510" ref="AB511"/>
    <hyperlink r:id="rId511" ref="AB512"/>
    <hyperlink r:id="rId512" ref="AB513"/>
    <hyperlink r:id="rId513" ref="AB514"/>
    <hyperlink r:id="rId514" ref="AB515"/>
    <hyperlink r:id="rId515" ref="AB516"/>
    <hyperlink r:id="rId516" ref="AB517"/>
    <hyperlink r:id="rId517" ref="AB518"/>
    <hyperlink r:id="rId518" ref="AB519"/>
    <hyperlink r:id="rId519" ref="AB520"/>
    <hyperlink r:id="rId520" ref="AB521"/>
    <hyperlink r:id="rId521" ref="AB522"/>
    <hyperlink r:id="rId522" ref="AB523"/>
    <hyperlink r:id="rId523" ref="AB524"/>
    <hyperlink r:id="rId524" ref="AB525"/>
    <hyperlink r:id="rId525" ref="AB526"/>
    <hyperlink r:id="rId526" ref="AB527"/>
    <hyperlink r:id="rId527" ref="AB528"/>
    <hyperlink r:id="rId528" ref="AB529"/>
    <hyperlink r:id="rId529" ref="AB530"/>
    <hyperlink r:id="rId530" ref="AB531"/>
    <hyperlink r:id="rId531" ref="AB532"/>
    <hyperlink r:id="rId532" ref="AB533"/>
    <hyperlink r:id="rId533" ref="AB534"/>
    <hyperlink r:id="rId534" ref="AB535"/>
    <hyperlink r:id="rId535" ref="AB536"/>
    <hyperlink r:id="rId536" ref="AB537"/>
    <hyperlink r:id="rId537" ref="AB538"/>
    <hyperlink r:id="rId538" ref="AB539"/>
    <hyperlink r:id="rId539" ref="AB540"/>
    <hyperlink r:id="rId540" ref="AB541"/>
    <hyperlink r:id="rId541" ref="AB542"/>
    <hyperlink r:id="rId542" ref="AB543"/>
    <hyperlink r:id="rId543" ref="AB544"/>
    <hyperlink r:id="rId544" ref="AB545"/>
    <hyperlink r:id="rId545" ref="AB546"/>
    <hyperlink r:id="rId546" ref="AB547"/>
    <hyperlink r:id="rId547" ref="AB548"/>
    <hyperlink r:id="rId548" ref="AB549"/>
    <hyperlink r:id="rId549" ref="AB550"/>
    <hyperlink r:id="rId550" ref="AB551"/>
    <hyperlink r:id="rId551" ref="AB552"/>
    <hyperlink r:id="rId552" ref="AB553"/>
    <hyperlink r:id="rId553" ref="AB554"/>
    <hyperlink r:id="rId554" ref="AB555"/>
    <hyperlink r:id="rId555" ref="AB556"/>
    <hyperlink r:id="rId556" ref="AB557"/>
    <hyperlink r:id="rId557" ref="AB558"/>
    <hyperlink r:id="rId558" ref="AB559"/>
    <hyperlink r:id="rId559" ref="AB560"/>
    <hyperlink r:id="rId560" ref="AB561"/>
    <hyperlink r:id="rId561" ref="AB562"/>
    <hyperlink r:id="rId562" ref="AB563"/>
    <hyperlink r:id="rId563" ref="AB564"/>
    <hyperlink r:id="rId564" ref="AB565"/>
    <hyperlink r:id="rId565" ref="AB566"/>
    <hyperlink r:id="rId566" ref="AB567"/>
    <hyperlink r:id="rId567" ref="AB568"/>
    <hyperlink r:id="rId568" ref="AB569"/>
    <hyperlink r:id="rId569" ref="AB570"/>
    <hyperlink r:id="rId570" ref="AB571"/>
    <hyperlink r:id="rId571" ref="AB572"/>
    <hyperlink r:id="rId572" ref="AB573"/>
    <hyperlink r:id="rId573" ref="AB574"/>
    <hyperlink r:id="rId574" ref="AB575"/>
    <hyperlink r:id="rId575" ref="AB576"/>
    <hyperlink r:id="rId576" ref="AB577"/>
    <hyperlink r:id="rId577" ref="AB578"/>
    <hyperlink r:id="rId578" ref="AB579"/>
    <hyperlink r:id="rId579" ref="AB580"/>
    <hyperlink r:id="rId580" ref="AB581"/>
    <hyperlink r:id="rId581" ref="AB582"/>
    <hyperlink r:id="rId582" ref="AB583"/>
    <hyperlink r:id="rId583" ref="AB584"/>
    <hyperlink r:id="rId584" ref="AB585"/>
    <hyperlink r:id="rId585" ref="AB586"/>
    <hyperlink r:id="rId586" ref="AB587"/>
    <hyperlink r:id="rId587" ref="AB588"/>
    <hyperlink r:id="rId588" ref="AB589"/>
    <hyperlink r:id="rId589" ref="AB590"/>
    <hyperlink r:id="rId590" ref="AB591"/>
    <hyperlink r:id="rId591" ref="AB592"/>
    <hyperlink r:id="rId592" ref="AB593"/>
    <hyperlink r:id="rId593" ref="AB594"/>
    <hyperlink r:id="rId594" ref="AB595"/>
    <hyperlink r:id="rId595" ref="AB596"/>
    <hyperlink r:id="rId596" ref="AB597"/>
    <hyperlink r:id="rId597" ref="AB598"/>
    <hyperlink r:id="rId598" ref="AB599"/>
    <hyperlink r:id="rId599" ref="AB600"/>
    <hyperlink r:id="rId600" ref="AB601"/>
    <hyperlink r:id="rId601" ref="AB602"/>
    <hyperlink r:id="rId602" ref="AB603"/>
    <hyperlink r:id="rId603" ref="AB604"/>
    <hyperlink r:id="rId604" ref="AB605"/>
    <hyperlink r:id="rId605" ref="AB606"/>
    <hyperlink r:id="rId606" ref="AB607"/>
    <hyperlink r:id="rId607" ref="AB608"/>
    <hyperlink r:id="rId608" ref="AB609"/>
    <hyperlink r:id="rId609" ref="AB610"/>
    <hyperlink r:id="rId610" ref="AB611"/>
    <hyperlink r:id="rId611" ref="AB612"/>
    <hyperlink r:id="rId612" ref="AB613"/>
    <hyperlink r:id="rId613" ref="AB614"/>
    <hyperlink r:id="rId614" ref="AB615"/>
    <hyperlink r:id="rId615" ref="AB616"/>
    <hyperlink r:id="rId616" ref="AB617"/>
    <hyperlink r:id="rId617" ref="AB618"/>
    <hyperlink r:id="rId618" ref="AB619"/>
    <hyperlink r:id="rId619" ref="AB620"/>
    <hyperlink r:id="rId620" ref="AB621"/>
    <hyperlink r:id="rId621" ref="AB622"/>
    <hyperlink r:id="rId622" ref="AB623"/>
    <hyperlink r:id="rId623" ref="AB624"/>
    <hyperlink r:id="rId624" ref="AB625"/>
    <hyperlink r:id="rId625" ref="AB626"/>
    <hyperlink r:id="rId626" ref="AB627"/>
    <hyperlink r:id="rId627" ref="AB630"/>
    <hyperlink r:id="rId628" ref="AB631"/>
    <hyperlink r:id="rId629" ref="AB632"/>
    <hyperlink r:id="rId630" ref="AB633"/>
    <hyperlink r:id="rId631" ref="AB634"/>
    <hyperlink r:id="rId632" ref="AB635"/>
    <hyperlink r:id="rId633" ref="AB636"/>
    <hyperlink r:id="rId634" ref="AB637"/>
    <hyperlink r:id="rId635" ref="AB638"/>
    <hyperlink r:id="rId636" ref="AB641"/>
    <hyperlink r:id="rId637" ref="AB642"/>
    <hyperlink r:id="rId638" ref="AB647"/>
    <hyperlink r:id="rId639" ref="AB648"/>
    <hyperlink r:id="rId640" ref="AB649"/>
    <hyperlink r:id="rId641" ref="AB650"/>
  </hyperlinks>
  <drawing r:id="rId642"/>
  <tableParts count="1">
    <tablePart r:id="rId644"/>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1.78"/>
    <col customWidth="1" min="2" max="2" width="12.56"/>
    <col customWidth="1" min="3" max="3" width="16.56"/>
    <col customWidth="1" min="4" max="4" width="21.67"/>
    <col customWidth="1" min="5" max="5" width="8.56"/>
    <col customWidth="1" min="6" max="6" width="45.33"/>
    <col customWidth="1" min="7" max="7" width="12.67"/>
    <col customWidth="1" min="8" max="8" width="12.44"/>
    <col customWidth="1" min="9" max="9" width="13.78"/>
    <col customWidth="1" min="10" max="10" width="8.44"/>
    <col customWidth="1" min="11" max="11" width="6.0"/>
    <col customWidth="1" min="12" max="12" width="10.44"/>
    <col customWidth="1" min="13" max="13" width="11.22"/>
    <col customWidth="1" min="14" max="14" width="5.0"/>
    <col customWidth="1" min="15" max="15" width="4.78"/>
    <col customWidth="1" min="16" max="16" width="20.44"/>
    <col customWidth="1" min="17" max="17" width="13.0"/>
    <col customWidth="1" min="18" max="18" width="12.33"/>
    <col customWidth="1" min="19" max="19" width="8.22"/>
    <col customWidth="1" min="20" max="20" width="8.33"/>
    <col customWidth="1" min="21" max="21" width="8.0"/>
    <col customWidth="1" min="22" max="22" width="8.11"/>
    <col customWidth="1" min="23" max="24" width="14.56"/>
    <col customWidth="1" min="25" max="25" width="67.22"/>
    <col customWidth="1" min="26" max="26" width="12.89"/>
    <col customWidth="1" min="27" max="27" width="34.0"/>
    <col customWidth="1" min="28" max="28" width="18.11"/>
    <col customWidth="1" min="29" max="39" width="15.56"/>
  </cols>
  <sheetData>
    <row r="1">
      <c r="A1" s="250" t="s">
        <v>7020</v>
      </c>
      <c r="B1" s="250" t="s">
        <v>41</v>
      </c>
      <c r="C1" s="250" t="s">
        <v>7021</v>
      </c>
      <c r="D1" s="250" t="s">
        <v>7022</v>
      </c>
      <c r="E1" s="250" t="s">
        <v>7023</v>
      </c>
      <c r="F1" s="250" t="s">
        <v>7024</v>
      </c>
      <c r="G1" s="251" t="s">
        <v>7025</v>
      </c>
      <c r="H1" s="251" t="s">
        <v>7026</v>
      </c>
      <c r="I1" s="251" t="s">
        <v>7027</v>
      </c>
      <c r="J1" s="251" t="s">
        <v>7028</v>
      </c>
      <c r="K1" s="251" t="s">
        <v>7029</v>
      </c>
      <c r="L1" s="251" t="s">
        <v>7030</v>
      </c>
      <c r="M1" s="251" t="s">
        <v>7031</v>
      </c>
      <c r="N1" s="251" t="s">
        <v>7032</v>
      </c>
      <c r="O1" s="251" t="s">
        <v>7033</v>
      </c>
      <c r="P1" s="251" t="s">
        <v>7034</v>
      </c>
      <c r="Q1" s="251" t="s">
        <v>7035</v>
      </c>
      <c r="R1" s="251" t="s">
        <v>7036</v>
      </c>
      <c r="S1" s="251" t="s">
        <v>7037</v>
      </c>
      <c r="T1" s="251" t="s">
        <v>7038</v>
      </c>
      <c r="U1" s="251" t="s">
        <v>7039</v>
      </c>
      <c r="V1" s="251" t="s">
        <v>7040</v>
      </c>
      <c r="W1" s="251" t="s">
        <v>7041</v>
      </c>
      <c r="X1" s="251" t="s">
        <v>7042</v>
      </c>
      <c r="Y1" s="251" t="s">
        <v>7043</v>
      </c>
      <c r="Z1" s="251" t="s">
        <v>7044</v>
      </c>
      <c r="AA1" s="742" t="s">
        <v>7045</v>
      </c>
      <c r="AB1" s="743" t="s">
        <v>7046</v>
      </c>
      <c r="AC1" s="254"/>
      <c r="AD1" s="254"/>
      <c r="AE1" s="254"/>
      <c r="AF1" s="254"/>
      <c r="AG1" s="254"/>
      <c r="AH1" s="254"/>
      <c r="AI1" s="254"/>
      <c r="AJ1" s="254"/>
      <c r="AK1" s="254"/>
      <c r="AL1" s="254"/>
      <c r="AM1" s="254"/>
    </row>
    <row r="2">
      <c r="A2" s="255" t="s">
        <v>7051</v>
      </c>
      <c r="B2" s="256" t="s">
        <v>137</v>
      </c>
      <c r="C2" s="257" t="s">
        <v>4883</v>
      </c>
      <c r="D2" s="257" t="s">
        <v>4882</v>
      </c>
      <c r="E2" s="257"/>
      <c r="F2" s="257"/>
      <c r="G2" s="274" t="s">
        <v>4884</v>
      </c>
      <c r="H2" s="259"/>
      <c r="I2" s="255" t="s">
        <v>4885</v>
      </c>
      <c r="J2" s="255" t="b">
        <v>0</v>
      </c>
      <c r="K2" s="255" t="b">
        <v>1</v>
      </c>
      <c r="L2" s="255" t="b">
        <v>0</v>
      </c>
      <c r="M2" s="261"/>
      <c r="N2" s="263"/>
      <c r="O2" s="263"/>
      <c r="P2" s="264"/>
      <c r="Q2" s="265"/>
      <c r="R2" s="261"/>
      <c r="S2" s="266">
        <v>20.0</v>
      </c>
      <c r="T2" s="266">
        <v>16.0</v>
      </c>
      <c r="U2" s="261">
        <f t="array" ref="U2">_xlfn.XLOOKUP(S2, СПР.МОНТ[AWG], СПР.МОНТ[ГОСТ], "")</f>
        <v>0.5</v>
      </c>
      <c r="V2" s="261">
        <f t="array" ref="V2">_xlfn.XLOOKUP(T2, СПР.МОНТ[AWG], СПР.МОНТ[ГОСТ], "")</f>
        <v>1.5</v>
      </c>
      <c r="W2" s="267"/>
      <c r="X2" s="273">
        <v>1.7</v>
      </c>
      <c r="Y2" s="268" t="s">
        <v>7060</v>
      </c>
      <c r="Z2" s="261"/>
      <c r="AA2" s="744" t="s">
        <v>7061</v>
      </c>
      <c r="AB2" s="745"/>
    </row>
    <row r="3">
      <c r="A3" s="255" t="s">
        <v>7051</v>
      </c>
      <c r="B3" s="256" t="s">
        <v>137</v>
      </c>
      <c r="C3" s="257" t="s">
        <v>4883</v>
      </c>
      <c r="D3" s="257" t="s">
        <v>4882</v>
      </c>
      <c r="E3" s="257"/>
      <c r="F3" s="257"/>
      <c r="G3" s="274" t="s">
        <v>4887</v>
      </c>
      <c r="H3" s="259"/>
      <c r="I3" s="255" t="s">
        <v>4885</v>
      </c>
      <c r="J3" s="255" t="b">
        <v>0</v>
      </c>
      <c r="K3" s="255" t="b">
        <v>1</v>
      </c>
      <c r="L3" s="255" t="b">
        <v>0</v>
      </c>
      <c r="M3" s="261"/>
      <c r="N3" s="263"/>
      <c r="O3" s="263"/>
      <c r="P3" s="264"/>
      <c r="Q3" s="265"/>
      <c r="R3" s="261"/>
      <c r="S3" s="266">
        <v>20.0</v>
      </c>
      <c r="T3" s="266">
        <v>16.0</v>
      </c>
      <c r="U3" s="261">
        <f t="array" ref="U3">_xlfn.XLOOKUP(S3, СПР.МОНТ[AWG], СПР.МОНТ[ГОСТ], "")</f>
        <v>0.5</v>
      </c>
      <c r="V3" s="261">
        <f t="array" ref="V3">_xlfn.XLOOKUP(T3, СПР.МОНТ[AWG], СПР.МОНТ[ГОСТ], "")</f>
        <v>1.5</v>
      </c>
      <c r="W3" s="267"/>
      <c r="X3" s="273">
        <v>1.7</v>
      </c>
      <c r="Y3" s="268" t="s">
        <v>7060</v>
      </c>
      <c r="Z3" s="261"/>
      <c r="AA3" s="744" t="s">
        <v>7061</v>
      </c>
      <c r="AB3" s="745"/>
    </row>
    <row r="4">
      <c r="A4" s="255" t="s">
        <v>7051</v>
      </c>
      <c r="B4" s="256" t="s">
        <v>137</v>
      </c>
      <c r="C4" s="257" t="s">
        <v>4883</v>
      </c>
      <c r="D4" s="257" t="s">
        <v>4882</v>
      </c>
      <c r="E4" s="257"/>
      <c r="F4" s="257"/>
      <c r="G4" s="274" t="s">
        <v>4889</v>
      </c>
      <c r="H4" s="259"/>
      <c r="I4" s="255" t="s">
        <v>4885</v>
      </c>
      <c r="J4" s="255" t="b">
        <v>0</v>
      </c>
      <c r="K4" s="255" t="b">
        <v>1</v>
      </c>
      <c r="L4" s="255" t="b">
        <v>0</v>
      </c>
      <c r="M4" s="261"/>
      <c r="N4" s="263"/>
      <c r="O4" s="263"/>
      <c r="P4" s="264"/>
      <c r="Q4" s="265"/>
      <c r="R4" s="261"/>
      <c r="S4" s="266">
        <v>20.0</v>
      </c>
      <c r="T4" s="266">
        <v>16.0</v>
      </c>
      <c r="U4" s="261">
        <f t="array" ref="U4">_xlfn.XLOOKUP(S4, СПР.МОНТ[AWG], СПР.МОНТ[ГОСТ], "")</f>
        <v>0.5</v>
      </c>
      <c r="V4" s="261">
        <f t="array" ref="V4">_xlfn.XLOOKUP(T4, СПР.МОНТ[AWG], СПР.МОНТ[ГОСТ], "")</f>
        <v>1.5</v>
      </c>
      <c r="W4" s="267"/>
      <c r="X4" s="273">
        <v>1.7</v>
      </c>
      <c r="Y4" s="268" t="s">
        <v>7060</v>
      </c>
      <c r="Z4" s="261"/>
      <c r="AA4" s="744" t="s">
        <v>7061</v>
      </c>
      <c r="AB4" s="745"/>
    </row>
    <row r="5">
      <c r="A5" s="255" t="s">
        <v>7051</v>
      </c>
      <c r="B5" s="256" t="s">
        <v>137</v>
      </c>
      <c r="C5" s="257" t="s">
        <v>4883</v>
      </c>
      <c r="D5" s="257" t="s">
        <v>4893</v>
      </c>
      <c r="E5" s="257"/>
      <c r="F5" s="257"/>
      <c r="G5" s="274" t="s">
        <v>4894</v>
      </c>
      <c r="H5" s="259"/>
      <c r="I5" s="255" t="s">
        <v>4895</v>
      </c>
      <c r="J5" s="255" t="b">
        <v>0</v>
      </c>
      <c r="K5" s="255" t="b">
        <v>1</v>
      </c>
      <c r="L5" s="255" t="b">
        <v>0</v>
      </c>
      <c r="M5" s="261"/>
      <c r="N5" s="263"/>
      <c r="O5" s="263"/>
      <c r="P5" s="264"/>
      <c r="Q5" s="265"/>
      <c r="R5" s="261"/>
      <c r="S5" s="266">
        <v>16.0</v>
      </c>
      <c r="T5" s="266">
        <v>14.0</v>
      </c>
      <c r="U5" s="261">
        <f t="array" ref="U5">_xlfn.XLOOKUP(S5, СПР.МОНТ[AWG], СПР.МОНТ[ГОСТ], "")</f>
        <v>1.5</v>
      </c>
      <c r="V5" s="261">
        <f t="array" ref="V5">_xlfn.XLOOKUP(T5, СПР.МОНТ[AWG], СПР.МОНТ[ГОСТ], "")</f>
        <v>2.5</v>
      </c>
      <c r="W5" s="267"/>
      <c r="X5" s="273">
        <v>2.3</v>
      </c>
      <c r="Y5" s="268" t="s">
        <v>7060</v>
      </c>
      <c r="Z5" s="261"/>
      <c r="AA5" s="744" t="s">
        <v>7061</v>
      </c>
      <c r="AB5" s="745"/>
    </row>
    <row r="6">
      <c r="A6" s="255" t="s">
        <v>7051</v>
      </c>
      <c r="B6" s="256" t="s">
        <v>137</v>
      </c>
      <c r="C6" s="257" t="s">
        <v>4883</v>
      </c>
      <c r="D6" s="257" t="s">
        <v>4893</v>
      </c>
      <c r="E6" s="257"/>
      <c r="F6" s="257"/>
      <c r="G6" s="274" t="s">
        <v>4897</v>
      </c>
      <c r="H6" s="259"/>
      <c r="I6" s="255" t="s">
        <v>4895</v>
      </c>
      <c r="J6" s="255" t="b">
        <v>0</v>
      </c>
      <c r="K6" s="255" t="b">
        <v>1</v>
      </c>
      <c r="L6" s="255" t="b">
        <v>0</v>
      </c>
      <c r="M6" s="261"/>
      <c r="N6" s="263"/>
      <c r="O6" s="263"/>
      <c r="P6" s="264"/>
      <c r="Q6" s="265"/>
      <c r="R6" s="261"/>
      <c r="S6" s="266">
        <v>16.0</v>
      </c>
      <c r="T6" s="266">
        <v>14.0</v>
      </c>
      <c r="U6" s="261">
        <f t="array" ref="U6">_xlfn.XLOOKUP(S6, СПР.МОНТ[AWG], СПР.МОНТ[ГОСТ], "")</f>
        <v>1.5</v>
      </c>
      <c r="V6" s="261">
        <f t="array" ref="V6">_xlfn.XLOOKUP(T6, СПР.МОНТ[AWG], СПР.МОНТ[ГОСТ], "")</f>
        <v>2.5</v>
      </c>
      <c r="W6" s="267"/>
      <c r="X6" s="273">
        <v>2.3</v>
      </c>
      <c r="Y6" s="268" t="s">
        <v>7060</v>
      </c>
      <c r="Z6" s="261"/>
      <c r="AA6" s="744" t="s">
        <v>7061</v>
      </c>
      <c r="AB6" s="745"/>
    </row>
    <row r="7">
      <c r="A7" s="255" t="s">
        <v>7051</v>
      </c>
      <c r="B7" s="256" t="s">
        <v>137</v>
      </c>
      <c r="C7" s="257" t="s">
        <v>4883</v>
      </c>
      <c r="D7" s="257" t="s">
        <v>4893</v>
      </c>
      <c r="E7" s="257"/>
      <c r="F7" s="257"/>
      <c r="G7" s="274" t="s">
        <v>4899</v>
      </c>
      <c r="H7" s="259"/>
      <c r="I7" s="255" t="s">
        <v>4895</v>
      </c>
      <c r="J7" s="255" t="b">
        <v>0</v>
      </c>
      <c r="K7" s="255" t="b">
        <v>1</v>
      </c>
      <c r="L7" s="255" t="b">
        <v>0</v>
      </c>
      <c r="M7" s="261"/>
      <c r="N7" s="263"/>
      <c r="O7" s="263"/>
      <c r="P7" s="264"/>
      <c r="Q7" s="265"/>
      <c r="R7" s="261"/>
      <c r="S7" s="266">
        <v>16.0</v>
      </c>
      <c r="T7" s="266">
        <v>14.0</v>
      </c>
      <c r="U7" s="261">
        <f t="array" ref="U7">_xlfn.XLOOKUP(S7, СПР.МОНТ[AWG], СПР.МОНТ[ГОСТ], "")</f>
        <v>1.5</v>
      </c>
      <c r="V7" s="261">
        <f t="array" ref="V7">_xlfn.XLOOKUP(T7, СПР.МОНТ[AWG], СПР.МОНТ[ГОСТ], "")</f>
        <v>2.5</v>
      </c>
      <c r="W7" s="267"/>
      <c r="X7" s="273">
        <v>2.3</v>
      </c>
      <c r="Y7" s="268" t="s">
        <v>7060</v>
      </c>
      <c r="Z7" s="261"/>
      <c r="AA7" s="744" t="s">
        <v>7061</v>
      </c>
      <c r="AB7" s="745"/>
    </row>
    <row r="8">
      <c r="A8" s="255" t="s">
        <v>7051</v>
      </c>
      <c r="B8" s="256" t="s">
        <v>137</v>
      </c>
      <c r="C8" s="257" t="s">
        <v>4883</v>
      </c>
      <c r="D8" s="257" t="s">
        <v>4903</v>
      </c>
      <c r="E8" s="257"/>
      <c r="F8" s="257"/>
      <c r="G8" s="274" t="s">
        <v>4904</v>
      </c>
      <c r="H8" s="259"/>
      <c r="I8" s="255" t="s">
        <v>4905</v>
      </c>
      <c r="J8" s="255" t="b">
        <v>0</v>
      </c>
      <c r="K8" s="255" t="b">
        <v>1</v>
      </c>
      <c r="L8" s="255" t="b">
        <v>0</v>
      </c>
      <c r="M8" s="261"/>
      <c r="N8" s="263"/>
      <c r="O8" s="263"/>
      <c r="P8" s="264"/>
      <c r="Q8" s="265"/>
      <c r="R8" s="261"/>
      <c r="S8" s="266">
        <v>12.0</v>
      </c>
      <c r="T8" s="266">
        <v>10.0</v>
      </c>
      <c r="U8" s="261">
        <f t="array" ref="U8">_xlfn.XLOOKUP(S8, СПР.МОНТ[AWG], СПР.МОНТ[ГОСТ], "")</f>
        <v>4</v>
      </c>
      <c r="V8" s="261">
        <f t="array" ref="V8">_xlfn.XLOOKUP(T8, СПР.МОНТ[AWG], СПР.МОНТ[ГОСТ], "")</f>
        <v>6</v>
      </c>
      <c r="W8" s="267"/>
      <c r="X8" s="273">
        <v>3.4</v>
      </c>
      <c r="Y8" s="268" t="s">
        <v>7060</v>
      </c>
      <c r="Z8" s="261"/>
      <c r="AA8" s="744" t="s">
        <v>7061</v>
      </c>
      <c r="AB8" s="745"/>
    </row>
    <row r="9">
      <c r="A9" s="255" t="s">
        <v>7051</v>
      </c>
      <c r="B9" s="256" t="s">
        <v>137</v>
      </c>
      <c r="C9" s="257" t="s">
        <v>4883</v>
      </c>
      <c r="D9" s="257" t="s">
        <v>4903</v>
      </c>
      <c r="E9" s="257"/>
      <c r="F9" s="257"/>
      <c r="G9" s="274" t="s">
        <v>4907</v>
      </c>
      <c r="H9" s="259"/>
      <c r="I9" s="255" t="s">
        <v>4905</v>
      </c>
      <c r="J9" s="255" t="b">
        <v>0</v>
      </c>
      <c r="K9" s="255" t="b">
        <v>1</v>
      </c>
      <c r="L9" s="255" t="b">
        <v>0</v>
      </c>
      <c r="M9" s="261"/>
      <c r="N9" s="263"/>
      <c r="O9" s="263"/>
      <c r="P9" s="264"/>
      <c r="Q9" s="265"/>
      <c r="R9" s="261"/>
      <c r="S9" s="266">
        <v>12.0</v>
      </c>
      <c r="T9" s="266">
        <v>10.0</v>
      </c>
      <c r="U9" s="261">
        <f t="array" ref="U9">_xlfn.XLOOKUP(S9, СПР.МОНТ[AWG], СПР.МОНТ[ГОСТ], "")</f>
        <v>4</v>
      </c>
      <c r="V9" s="261">
        <f t="array" ref="V9">_xlfn.XLOOKUP(T9, СПР.МОНТ[AWG], СПР.МОНТ[ГОСТ], "")</f>
        <v>6</v>
      </c>
      <c r="W9" s="267"/>
      <c r="X9" s="273">
        <v>3.4</v>
      </c>
      <c r="Y9" s="268" t="s">
        <v>7060</v>
      </c>
      <c r="Z9" s="261"/>
      <c r="AA9" s="744" t="s">
        <v>7061</v>
      </c>
      <c r="AB9" s="745"/>
      <c r="AC9" s="2"/>
      <c r="AD9" s="2"/>
      <c r="AE9" s="2"/>
      <c r="AF9" s="2"/>
      <c r="AG9" s="2"/>
      <c r="AH9" s="2"/>
      <c r="AI9" s="2"/>
      <c r="AJ9" s="2"/>
      <c r="AK9" s="2"/>
      <c r="AL9" s="2"/>
      <c r="AM9" s="2"/>
    </row>
    <row r="10">
      <c r="A10" s="255" t="s">
        <v>7051</v>
      </c>
      <c r="B10" s="256" t="s">
        <v>137</v>
      </c>
      <c r="C10" s="257" t="s">
        <v>4883</v>
      </c>
      <c r="D10" s="257" t="s">
        <v>4903</v>
      </c>
      <c r="E10" s="257"/>
      <c r="F10" s="257"/>
      <c r="G10" s="274" t="s">
        <v>4909</v>
      </c>
      <c r="H10" s="259"/>
      <c r="I10" s="255" t="s">
        <v>4905</v>
      </c>
      <c r="J10" s="255" t="b">
        <v>0</v>
      </c>
      <c r="K10" s="255" t="b">
        <v>1</v>
      </c>
      <c r="L10" s="255" t="b">
        <v>0</v>
      </c>
      <c r="M10" s="261"/>
      <c r="N10" s="263"/>
      <c r="O10" s="263"/>
      <c r="P10" s="264"/>
      <c r="Q10" s="265"/>
      <c r="R10" s="261"/>
      <c r="S10" s="266">
        <v>12.0</v>
      </c>
      <c r="T10" s="266">
        <v>10.0</v>
      </c>
      <c r="U10" s="261">
        <f t="array" ref="U10">_xlfn.XLOOKUP(S10, СПР.МОНТ[AWG], СПР.МОНТ[ГОСТ], "")</f>
        <v>4</v>
      </c>
      <c r="V10" s="261">
        <f t="array" ref="V10">_xlfn.XLOOKUP(T10, СПР.МОНТ[AWG], СПР.МОНТ[ГОСТ], "")</f>
        <v>6</v>
      </c>
      <c r="W10" s="267"/>
      <c r="X10" s="273">
        <v>3.4</v>
      </c>
      <c r="Y10" s="268" t="s">
        <v>7060</v>
      </c>
      <c r="Z10" s="261"/>
      <c r="AA10" s="744" t="s">
        <v>7061</v>
      </c>
      <c r="AB10" s="745"/>
      <c r="AC10" s="2"/>
      <c r="AD10" s="2"/>
      <c r="AE10" s="2"/>
      <c r="AF10" s="2"/>
      <c r="AG10" s="2"/>
      <c r="AH10" s="2"/>
      <c r="AI10" s="2"/>
      <c r="AJ10" s="2"/>
      <c r="AK10" s="2"/>
      <c r="AL10" s="2"/>
      <c r="AM10" s="2"/>
    </row>
    <row r="11">
      <c r="A11" s="255" t="s">
        <v>7051</v>
      </c>
      <c r="B11" s="256" t="s">
        <v>137</v>
      </c>
      <c r="C11" s="257" t="s">
        <v>4926</v>
      </c>
      <c r="D11" s="257" t="s">
        <v>4925</v>
      </c>
      <c r="E11" s="257"/>
      <c r="F11" s="257"/>
      <c r="G11" s="274" t="s">
        <v>4927</v>
      </c>
      <c r="H11" s="259"/>
      <c r="I11" s="255" t="s">
        <v>4885</v>
      </c>
      <c r="J11" s="255" t="b">
        <v>0</v>
      </c>
      <c r="K11" s="255" t="b">
        <v>1</v>
      </c>
      <c r="L11" s="255" t="b">
        <v>0</v>
      </c>
      <c r="M11" s="261"/>
      <c r="N11" s="263"/>
      <c r="O11" s="263"/>
      <c r="P11" s="264"/>
      <c r="Q11" s="265"/>
      <c r="R11" s="261"/>
      <c r="S11" s="266">
        <v>20.0</v>
      </c>
      <c r="T11" s="266">
        <v>16.0</v>
      </c>
      <c r="U11" s="261">
        <f t="array" ref="U11">_xlfn.XLOOKUP(S11, СПР.МОНТ[AWG], СПР.МОНТ[ГОСТ], "")</f>
        <v>0.5</v>
      </c>
      <c r="V11" s="261">
        <f t="array" ref="V11">_xlfn.XLOOKUP(T11, СПР.МОНТ[AWG], СПР.МОНТ[ГОСТ], "")</f>
        <v>1.5</v>
      </c>
      <c r="W11" s="267"/>
      <c r="X11" s="273">
        <v>1.7</v>
      </c>
      <c r="Y11" s="268" t="s">
        <v>7060</v>
      </c>
      <c r="Z11" s="261"/>
      <c r="AA11" s="744" t="s">
        <v>7063</v>
      </c>
      <c r="AB11" s="745"/>
      <c r="AC11" s="2"/>
      <c r="AD11" s="2"/>
      <c r="AE11" s="2"/>
      <c r="AF11" s="2"/>
      <c r="AG11" s="2"/>
      <c r="AH11" s="2"/>
      <c r="AI11" s="2"/>
      <c r="AJ11" s="2"/>
      <c r="AK11" s="2"/>
      <c r="AL11" s="2"/>
      <c r="AM11" s="2"/>
    </row>
    <row r="12">
      <c r="A12" s="255" t="s">
        <v>7051</v>
      </c>
      <c r="B12" s="256" t="s">
        <v>137</v>
      </c>
      <c r="C12" s="257" t="s">
        <v>4926</v>
      </c>
      <c r="D12" s="257" t="s">
        <v>4925</v>
      </c>
      <c r="E12" s="257"/>
      <c r="F12" s="257"/>
      <c r="G12" s="274" t="s">
        <v>4929</v>
      </c>
      <c r="H12" s="259"/>
      <c r="I12" s="255" t="s">
        <v>4885</v>
      </c>
      <c r="J12" s="255" t="b">
        <v>0</v>
      </c>
      <c r="K12" s="255" t="b">
        <v>1</v>
      </c>
      <c r="L12" s="255" t="b">
        <v>0</v>
      </c>
      <c r="M12" s="261"/>
      <c r="N12" s="263"/>
      <c r="O12" s="263"/>
      <c r="P12" s="264"/>
      <c r="Q12" s="265"/>
      <c r="R12" s="261"/>
      <c r="S12" s="266">
        <v>20.0</v>
      </c>
      <c r="T12" s="266">
        <v>16.0</v>
      </c>
      <c r="U12" s="261">
        <f t="array" ref="U12">_xlfn.XLOOKUP(S12, СПР.МОНТ[AWG], СПР.МОНТ[ГОСТ], "")</f>
        <v>0.5</v>
      </c>
      <c r="V12" s="261">
        <f t="array" ref="V12">_xlfn.XLOOKUP(T12, СПР.МОНТ[AWG], СПР.МОНТ[ГОСТ], "")</f>
        <v>1.5</v>
      </c>
      <c r="W12" s="267"/>
      <c r="X12" s="273">
        <v>1.7</v>
      </c>
      <c r="Y12" s="268" t="s">
        <v>7060</v>
      </c>
      <c r="Z12" s="261"/>
      <c r="AA12" s="744" t="s">
        <v>7063</v>
      </c>
      <c r="AB12" s="745"/>
      <c r="AC12" s="2"/>
      <c r="AD12" s="2"/>
      <c r="AE12" s="2"/>
      <c r="AF12" s="2"/>
      <c r="AG12" s="2"/>
      <c r="AH12" s="2"/>
      <c r="AI12" s="2"/>
      <c r="AJ12" s="2"/>
      <c r="AK12" s="2"/>
      <c r="AL12" s="2"/>
      <c r="AM12" s="2"/>
    </row>
    <row r="13">
      <c r="A13" s="255" t="s">
        <v>7051</v>
      </c>
      <c r="B13" s="256" t="s">
        <v>137</v>
      </c>
      <c r="C13" s="257" t="s">
        <v>4926</v>
      </c>
      <c r="D13" s="257" t="s">
        <v>4925</v>
      </c>
      <c r="E13" s="257"/>
      <c r="F13" s="257"/>
      <c r="G13" s="274" t="s">
        <v>4931</v>
      </c>
      <c r="H13" s="259"/>
      <c r="I13" s="255" t="s">
        <v>4885</v>
      </c>
      <c r="J13" s="255" t="b">
        <v>0</v>
      </c>
      <c r="K13" s="255" t="b">
        <v>1</v>
      </c>
      <c r="L13" s="255" t="b">
        <v>0</v>
      </c>
      <c r="M13" s="261"/>
      <c r="N13" s="263"/>
      <c r="O13" s="263"/>
      <c r="P13" s="264"/>
      <c r="Q13" s="265"/>
      <c r="R13" s="261"/>
      <c r="S13" s="266">
        <v>20.0</v>
      </c>
      <c r="T13" s="266">
        <v>16.0</v>
      </c>
      <c r="U13" s="261">
        <f t="array" ref="U13">_xlfn.XLOOKUP(S13, СПР.МОНТ[AWG], СПР.МОНТ[ГОСТ], "")</f>
        <v>0.5</v>
      </c>
      <c r="V13" s="261">
        <f t="array" ref="V13">_xlfn.XLOOKUP(T13, СПР.МОНТ[AWG], СПР.МОНТ[ГОСТ], "")</f>
        <v>1.5</v>
      </c>
      <c r="W13" s="267"/>
      <c r="X13" s="273">
        <v>1.7</v>
      </c>
      <c r="Y13" s="268" t="s">
        <v>7060</v>
      </c>
      <c r="Z13" s="261"/>
      <c r="AA13" s="744" t="s">
        <v>7063</v>
      </c>
      <c r="AB13" s="745"/>
      <c r="AC13" s="2"/>
      <c r="AD13" s="2"/>
      <c r="AE13" s="2"/>
      <c r="AF13" s="2"/>
      <c r="AG13" s="2"/>
      <c r="AH13" s="2"/>
      <c r="AI13" s="2"/>
      <c r="AJ13" s="2"/>
      <c r="AK13" s="2"/>
      <c r="AL13" s="2"/>
      <c r="AM13" s="2"/>
    </row>
    <row r="14">
      <c r="A14" s="255" t="s">
        <v>7051</v>
      </c>
      <c r="B14" s="256" t="s">
        <v>137</v>
      </c>
      <c r="C14" s="257" t="s">
        <v>4926</v>
      </c>
      <c r="D14" s="257" t="s">
        <v>4925</v>
      </c>
      <c r="E14" s="257"/>
      <c r="F14" s="257"/>
      <c r="G14" s="274" t="s">
        <v>4933</v>
      </c>
      <c r="H14" s="259"/>
      <c r="I14" s="255" t="s">
        <v>4885</v>
      </c>
      <c r="J14" s="255" t="b">
        <v>0</v>
      </c>
      <c r="K14" s="255" t="b">
        <v>1</v>
      </c>
      <c r="L14" s="255" t="b">
        <v>0</v>
      </c>
      <c r="M14" s="261"/>
      <c r="N14" s="263"/>
      <c r="O14" s="263"/>
      <c r="P14" s="264"/>
      <c r="Q14" s="265"/>
      <c r="R14" s="261"/>
      <c r="S14" s="266">
        <v>20.0</v>
      </c>
      <c r="T14" s="266">
        <v>16.0</v>
      </c>
      <c r="U14" s="261">
        <f t="array" ref="U14">_xlfn.XLOOKUP(S14, СПР.МОНТ[AWG], СПР.МОНТ[ГОСТ], "")</f>
        <v>0.5</v>
      </c>
      <c r="V14" s="261">
        <f t="array" ref="V14">_xlfn.XLOOKUP(T14, СПР.МОНТ[AWG], СПР.МОНТ[ГОСТ], "")</f>
        <v>1.5</v>
      </c>
      <c r="W14" s="267"/>
      <c r="X14" s="273">
        <v>1.7</v>
      </c>
      <c r="Y14" s="268" t="s">
        <v>7060</v>
      </c>
      <c r="Z14" s="261"/>
      <c r="AA14" s="744" t="s">
        <v>7063</v>
      </c>
      <c r="AB14" s="745"/>
      <c r="AC14" s="2"/>
      <c r="AD14" s="2"/>
      <c r="AE14" s="2"/>
      <c r="AF14" s="2"/>
      <c r="AG14" s="2"/>
      <c r="AH14" s="2"/>
      <c r="AI14" s="2"/>
      <c r="AJ14" s="2"/>
      <c r="AK14" s="2"/>
      <c r="AL14" s="2"/>
      <c r="AM14" s="2"/>
    </row>
    <row r="15">
      <c r="A15" s="255" t="s">
        <v>7051</v>
      </c>
      <c r="B15" s="256" t="s">
        <v>137</v>
      </c>
      <c r="C15" s="257" t="s">
        <v>4926</v>
      </c>
      <c r="D15" s="257" t="s">
        <v>4937</v>
      </c>
      <c r="E15" s="257"/>
      <c r="F15" s="257"/>
      <c r="G15" s="274" t="s">
        <v>4938</v>
      </c>
      <c r="H15" s="259"/>
      <c r="I15" s="255" t="s">
        <v>4895</v>
      </c>
      <c r="J15" s="255" t="b">
        <v>0</v>
      </c>
      <c r="K15" s="255" t="b">
        <v>1</v>
      </c>
      <c r="L15" s="255" t="b">
        <v>0</v>
      </c>
      <c r="M15" s="261"/>
      <c r="N15" s="263"/>
      <c r="O15" s="263"/>
      <c r="P15" s="264"/>
      <c r="Q15" s="265"/>
      <c r="R15" s="261"/>
      <c r="S15" s="266">
        <v>16.0</v>
      </c>
      <c r="T15" s="266">
        <v>14.0</v>
      </c>
      <c r="U15" s="261">
        <f t="array" ref="U15">_xlfn.XLOOKUP(S15, СПР.МОНТ[AWG], СПР.МОНТ[ГОСТ], "")</f>
        <v>1.5</v>
      </c>
      <c r="V15" s="261">
        <f t="array" ref="V15">_xlfn.XLOOKUP(T15, СПР.МОНТ[AWG], СПР.МОНТ[ГОСТ], "")</f>
        <v>2.5</v>
      </c>
      <c r="W15" s="267"/>
      <c r="X15" s="273">
        <v>2.3</v>
      </c>
      <c r="Y15" s="268" t="s">
        <v>7060</v>
      </c>
      <c r="Z15" s="261"/>
      <c r="AA15" s="744" t="s">
        <v>7063</v>
      </c>
      <c r="AB15" s="745"/>
    </row>
    <row r="16">
      <c r="A16" s="255" t="s">
        <v>7051</v>
      </c>
      <c r="B16" s="256" t="s">
        <v>137</v>
      </c>
      <c r="C16" s="257" t="s">
        <v>4926</v>
      </c>
      <c r="D16" s="257" t="s">
        <v>4937</v>
      </c>
      <c r="E16" s="257"/>
      <c r="F16" s="257"/>
      <c r="G16" s="274" t="s">
        <v>4940</v>
      </c>
      <c r="H16" s="259"/>
      <c r="I16" s="255" t="s">
        <v>4895</v>
      </c>
      <c r="J16" s="255" t="b">
        <v>0</v>
      </c>
      <c r="K16" s="255" t="b">
        <v>1</v>
      </c>
      <c r="L16" s="255" t="b">
        <v>0</v>
      </c>
      <c r="M16" s="261"/>
      <c r="N16" s="263"/>
      <c r="O16" s="263"/>
      <c r="P16" s="264"/>
      <c r="Q16" s="265"/>
      <c r="R16" s="261"/>
      <c r="S16" s="266">
        <v>16.0</v>
      </c>
      <c r="T16" s="266">
        <v>14.0</v>
      </c>
      <c r="U16" s="261">
        <f t="array" ref="U16">_xlfn.XLOOKUP(S16, СПР.МОНТ[AWG], СПР.МОНТ[ГОСТ], "")</f>
        <v>1.5</v>
      </c>
      <c r="V16" s="261">
        <f t="array" ref="V16">_xlfn.XLOOKUP(T16, СПР.МОНТ[AWG], СПР.МОНТ[ГОСТ], "")</f>
        <v>2.5</v>
      </c>
      <c r="W16" s="267"/>
      <c r="X16" s="273">
        <v>2.3</v>
      </c>
      <c r="Y16" s="268" t="s">
        <v>7060</v>
      </c>
      <c r="Z16" s="261"/>
      <c r="AA16" s="744" t="s">
        <v>7063</v>
      </c>
      <c r="AB16" s="745"/>
    </row>
    <row r="17">
      <c r="A17" s="255" t="s">
        <v>7051</v>
      </c>
      <c r="B17" s="256" t="s">
        <v>137</v>
      </c>
      <c r="C17" s="257" t="s">
        <v>4926</v>
      </c>
      <c r="D17" s="257" t="s">
        <v>4937</v>
      </c>
      <c r="E17" s="257"/>
      <c r="F17" s="257"/>
      <c r="G17" s="274" t="s">
        <v>4942</v>
      </c>
      <c r="H17" s="259"/>
      <c r="I17" s="255" t="s">
        <v>4895</v>
      </c>
      <c r="J17" s="255" t="b">
        <v>0</v>
      </c>
      <c r="K17" s="255" t="b">
        <v>1</v>
      </c>
      <c r="L17" s="255" t="b">
        <v>0</v>
      </c>
      <c r="M17" s="261"/>
      <c r="N17" s="263"/>
      <c r="O17" s="263"/>
      <c r="P17" s="264"/>
      <c r="Q17" s="265"/>
      <c r="R17" s="261"/>
      <c r="S17" s="266">
        <v>16.0</v>
      </c>
      <c r="T17" s="266">
        <v>14.0</v>
      </c>
      <c r="U17" s="261">
        <f t="array" ref="U17">_xlfn.XLOOKUP(S17, СПР.МОНТ[AWG], СПР.МОНТ[ГОСТ], "")</f>
        <v>1.5</v>
      </c>
      <c r="V17" s="261">
        <f t="array" ref="V17">_xlfn.XLOOKUP(T17, СПР.МОНТ[AWG], СПР.МОНТ[ГОСТ], "")</f>
        <v>2.5</v>
      </c>
      <c r="W17" s="267"/>
      <c r="X17" s="273">
        <v>2.3</v>
      </c>
      <c r="Y17" s="268" t="s">
        <v>7060</v>
      </c>
      <c r="Z17" s="261"/>
      <c r="AA17" s="744" t="s">
        <v>7063</v>
      </c>
      <c r="AB17" s="745"/>
    </row>
    <row r="18">
      <c r="A18" s="255" t="s">
        <v>7051</v>
      </c>
      <c r="B18" s="256" t="s">
        <v>137</v>
      </c>
      <c r="C18" s="257" t="s">
        <v>4926</v>
      </c>
      <c r="D18" s="257" t="s">
        <v>4948</v>
      </c>
      <c r="E18" s="257"/>
      <c r="F18" s="257"/>
      <c r="G18" s="274" t="s">
        <v>4949</v>
      </c>
      <c r="H18" s="259"/>
      <c r="I18" s="255" t="s">
        <v>4905</v>
      </c>
      <c r="J18" s="255" t="b">
        <v>0</v>
      </c>
      <c r="K18" s="255" t="b">
        <v>1</v>
      </c>
      <c r="L18" s="255" t="b">
        <v>0</v>
      </c>
      <c r="M18" s="261"/>
      <c r="N18" s="263"/>
      <c r="O18" s="263"/>
      <c r="P18" s="264"/>
      <c r="Q18" s="265"/>
      <c r="R18" s="261"/>
      <c r="S18" s="266">
        <v>12.0</v>
      </c>
      <c r="T18" s="266">
        <v>10.0</v>
      </c>
      <c r="U18" s="261">
        <f t="array" ref="U18">_xlfn.XLOOKUP(S18, СПР.МОНТ[AWG], СПР.МОНТ[ГОСТ], "")</f>
        <v>4</v>
      </c>
      <c r="V18" s="261">
        <f t="array" ref="V18">_xlfn.XLOOKUP(T18, СПР.МОНТ[AWG], СПР.МОНТ[ГОСТ], "")</f>
        <v>6</v>
      </c>
      <c r="W18" s="267"/>
      <c r="X18" s="273">
        <v>3.4</v>
      </c>
      <c r="Y18" s="268" t="s">
        <v>7060</v>
      </c>
      <c r="Z18" s="261"/>
      <c r="AA18" s="744" t="s">
        <v>7063</v>
      </c>
      <c r="AB18" s="745"/>
    </row>
    <row r="19">
      <c r="A19" s="255" t="s">
        <v>7051</v>
      </c>
      <c r="B19" s="256" t="s">
        <v>137</v>
      </c>
      <c r="C19" s="257" t="s">
        <v>4926</v>
      </c>
      <c r="D19" s="257" t="s">
        <v>4948</v>
      </c>
      <c r="E19" s="257"/>
      <c r="F19" s="257"/>
      <c r="G19" s="274" t="s">
        <v>4951</v>
      </c>
      <c r="H19" s="259"/>
      <c r="I19" s="255" t="s">
        <v>4905</v>
      </c>
      <c r="J19" s="255" t="b">
        <v>0</v>
      </c>
      <c r="K19" s="255" t="b">
        <v>1</v>
      </c>
      <c r="L19" s="255" t="b">
        <v>0</v>
      </c>
      <c r="M19" s="261"/>
      <c r="N19" s="263"/>
      <c r="O19" s="263"/>
      <c r="P19" s="264"/>
      <c r="Q19" s="265"/>
      <c r="R19" s="261"/>
      <c r="S19" s="266">
        <v>12.0</v>
      </c>
      <c r="T19" s="266">
        <v>10.0</v>
      </c>
      <c r="U19" s="261">
        <f t="array" ref="U19">_xlfn.XLOOKUP(S19, СПР.МОНТ[AWG], СПР.МОНТ[ГОСТ], "")</f>
        <v>4</v>
      </c>
      <c r="V19" s="261">
        <f t="array" ref="V19">_xlfn.XLOOKUP(T19, СПР.МОНТ[AWG], СПР.МОНТ[ГОСТ], "")</f>
        <v>6</v>
      </c>
      <c r="W19" s="267"/>
      <c r="X19" s="273">
        <v>3.4</v>
      </c>
      <c r="Y19" s="268" t="s">
        <v>7060</v>
      </c>
      <c r="Z19" s="261"/>
      <c r="AA19" s="744" t="s">
        <v>7063</v>
      </c>
      <c r="AB19" s="745"/>
    </row>
    <row r="20">
      <c r="A20" s="255" t="s">
        <v>7051</v>
      </c>
      <c r="B20" s="256" t="s">
        <v>137</v>
      </c>
      <c r="C20" s="257" t="s">
        <v>4926</v>
      </c>
      <c r="D20" s="257" t="s">
        <v>4948</v>
      </c>
      <c r="E20" s="257"/>
      <c r="F20" s="257"/>
      <c r="G20" s="274" t="s">
        <v>4953</v>
      </c>
      <c r="H20" s="259"/>
      <c r="I20" s="255" t="s">
        <v>4905</v>
      </c>
      <c r="J20" s="255" t="b">
        <v>0</v>
      </c>
      <c r="K20" s="255" t="b">
        <v>1</v>
      </c>
      <c r="L20" s="255" t="b">
        <v>0</v>
      </c>
      <c r="M20" s="261"/>
      <c r="N20" s="263"/>
      <c r="O20" s="263"/>
      <c r="P20" s="264"/>
      <c r="Q20" s="265"/>
      <c r="R20" s="261"/>
      <c r="S20" s="266">
        <v>12.0</v>
      </c>
      <c r="T20" s="266">
        <v>10.0</v>
      </c>
      <c r="U20" s="261">
        <f t="array" ref="U20">_xlfn.XLOOKUP(S20, СПР.МОНТ[AWG], СПР.МОНТ[ГОСТ], "")</f>
        <v>4</v>
      </c>
      <c r="V20" s="261">
        <f t="array" ref="V20">_xlfn.XLOOKUP(T20, СПР.МОНТ[AWG], СПР.МОНТ[ГОСТ], "")</f>
        <v>6</v>
      </c>
      <c r="W20" s="267"/>
      <c r="X20" s="273">
        <v>3.4</v>
      </c>
      <c r="Y20" s="268" t="s">
        <v>7060</v>
      </c>
      <c r="Z20" s="261"/>
      <c r="AA20" s="744" t="s">
        <v>7063</v>
      </c>
      <c r="AB20" s="745"/>
    </row>
    <row r="21">
      <c r="A21" s="255" t="s">
        <v>7051</v>
      </c>
      <c r="B21" s="256" t="s">
        <v>137</v>
      </c>
      <c r="C21" s="257" t="s">
        <v>4926</v>
      </c>
      <c r="D21" s="257" t="s">
        <v>4948</v>
      </c>
      <c r="E21" s="257"/>
      <c r="F21" s="257"/>
      <c r="G21" s="274" t="s">
        <v>4955</v>
      </c>
      <c r="H21" s="259"/>
      <c r="I21" s="255" t="s">
        <v>4905</v>
      </c>
      <c r="J21" s="255" t="b">
        <v>0</v>
      </c>
      <c r="K21" s="255" t="b">
        <v>1</v>
      </c>
      <c r="L21" s="255" t="b">
        <v>0</v>
      </c>
      <c r="M21" s="261"/>
      <c r="N21" s="263"/>
      <c r="O21" s="263"/>
      <c r="P21" s="264"/>
      <c r="Q21" s="265"/>
      <c r="R21" s="261"/>
      <c r="S21" s="266">
        <v>12.0</v>
      </c>
      <c r="T21" s="266">
        <v>10.0</v>
      </c>
      <c r="U21" s="261">
        <f t="array" ref="U21">_xlfn.XLOOKUP(S21, СПР.МОНТ[AWG], СПР.МОНТ[ГОСТ], "")</f>
        <v>4</v>
      </c>
      <c r="V21" s="261">
        <f t="array" ref="V21">_xlfn.XLOOKUP(T21, СПР.МОНТ[AWG], СПР.МОНТ[ГОСТ], "")</f>
        <v>6</v>
      </c>
      <c r="W21" s="267"/>
      <c r="X21" s="273">
        <v>3.4</v>
      </c>
      <c r="Y21" s="268" t="s">
        <v>7060</v>
      </c>
      <c r="Z21" s="261"/>
      <c r="AA21" s="744" t="s">
        <v>7063</v>
      </c>
      <c r="AB21" s="745"/>
    </row>
    <row r="22">
      <c r="A22" s="255" t="s">
        <v>7051</v>
      </c>
      <c r="B22" s="256" t="s">
        <v>137</v>
      </c>
      <c r="C22" s="257" t="s">
        <v>4926</v>
      </c>
      <c r="D22" s="257" t="s">
        <v>4948</v>
      </c>
      <c r="E22" s="257"/>
      <c r="F22" s="257"/>
      <c r="G22" s="274" t="s">
        <v>4957</v>
      </c>
      <c r="H22" s="259"/>
      <c r="I22" s="255" t="s">
        <v>4905</v>
      </c>
      <c r="J22" s="255" t="b">
        <v>0</v>
      </c>
      <c r="K22" s="255" t="b">
        <v>1</v>
      </c>
      <c r="L22" s="255" t="b">
        <v>0</v>
      </c>
      <c r="M22" s="261"/>
      <c r="N22" s="263"/>
      <c r="O22" s="263"/>
      <c r="P22" s="264"/>
      <c r="Q22" s="265"/>
      <c r="R22" s="261"/>
      <c r="S22" s="266">
        <v>12.0</v>
      </c>
      <c r="T22" s="266">
        <v>10.0</v>
      </c>
      <c r="U22" s="261">
        <f t="array" ref="U22">_xlfn.XLOOKUP(S22, СПР.МОНТ[AWG], СПР.МОНТ[ГОСТ], "")</f>
        <v>4</v>
      </c>
      <c r="V22" s="261">
        <f t="array" ref="V22">_xlfn.XLOOKUP(T22, СПР.МОНТ[AWG], СПР.МОНТ[ГОСТ], "")</f>
        <v>6</v>
      </c>
      <c r="W22" s="267"/>
      <c r="X22" s="273">
        <v>3.4</v>
      </c>
      <c r="Y22" s="268" t="s">
        <v>7060</v>
      </c>
      <c r="Z22" s="261"/>
      <c r="AA22" s="744" t="s">
        <v>7063</v>
      </c>
      <c r="AB22" s="745"/>
    </row>
    <row r="23">
      <c r="A23" s="255" t="s">
        <v>7051</v>
      </c>
      <c r="B23" s="256" t="s">
        <v>137</v>
      </c>
      <c r="C23" s="257" t="s">
        <v>5102</v>
      </c>
      <c r="D23" s="257" t="s">
        <v>5101</v>
      </c>
      <c r="E23" s="257"/>
      <c r="F23" s="257"/>
      <c r="G23" s="276" t="s">
        <v>5103</v>
      </c>
      <c r="H23" s="259"/>
      <c r="I23" s="255" t="s">
        <v>4885</v>
      </c>
      <c r="J23" s="255" t="b">
        <v>0</v>
      </c>
      <c r="K23" s="255" t="b">
        <v>1</v>
      </c>
      <c r="L23" s="255" t="b">
        <v>0</v>
      </c>
      <c r="M23" s="261"/>
      <c r="N23" s="263"/>
      <c r="O23" s="263"/>
      <c r="P23" s="264"/>
      <c r="Q23" s="265"/>
      <c r="R23" s="261"/>
      <c r="S23" s="266">
        <v>20.0</v>
      </c>
      <c r="T23" s="266">
        <v>16.0</v>
      </c>
      <c r="U23" s="261">
        <f t="array" ref="U23">_xlfn.XLOOKUP(S23, СПР.МОНТ[AWG], СПР.МОНТ[ГОСТ], "")</f>
        <v>0.5</v>
      </c>
      <c r="V23" s="261">
        <f t="array" ref="V23">_xlfn.XLOOKUP(T23, СПР.МОНТ[AWG], СПР.МОНТ[ГОСТ], "")</f>
        <v>1.5</v>
      </c>
      <c r="W23" s="267"/>
      <c r="X23" s="273">
        <v>1.7</v>
      </c>
      <c r="Y23" s="268" t="s">
        <v>7064</v>
      </c>
      <c r="Z23" s="261"/>
      <c r="AA23" s="744" t="s">
        <v>7065</v>
      </c>
      <c r="AB23" s="745"/>
    </row>
    <row r="24">
      <c r="A24" s="255" t="s">
        <v>7051</v>
      </c>
      <c r="B24" s="256" t="s">
        <v>137</v>
      </c>
      <c r="C24" s="257" t="s">
        <v>5102</v>
      </c>
      <c r="D24" s="257" t="s">
        <v>5107</v>
      </c>
      <c r="E24" s="257"/>
      <c r="F24" s="257"/>
      <c r="G24" s="276" t="s">
        <v>5108</v>
      </c>
      <c r="H24" s="259"/>
      <c r="I24" s="255" t="s">
        <v>4885</v>
      </c>
      <c r="J24" s="255" t="b">
        <v>0</v>
      </c>
      <c r="K24" s="255" t="b">
        <v>1</v>
      </c>
      <c r="L24" s="255" t="b">
        <v>0</v>
      </c>
      <c r="M24" s="261"/>
      <c r="N24" s="263"/>
      <c r="O24" s="263"/>
      <c r="P24" s="264"/>
      <c r="Q24" s="265"/>
      <c r="R24" s="261"/>
      <c r="S24" s="266">
        <v>20.0</v>
      </c>
      <c r="T24" s="266">
        <v>16.0</v>
      </c>
      <c r="U24" s="261">
        <f t="array" ref="U24">_xlfn.XLOOKUP(S24, СПР.МОНТ[AWG], СПР.МОНТ[ГОСТ], "")</f>
        <v>0.5</v>
      </c>
      <c r="V24" s="261">
        <f t="array" ref="V24">_xlfn.XLOOKUP(T24, СПР.МОНТ[AWG], СПР.МОНТ[ГОСТ], "")</f>
        <v>1.5</v>
      </c>
      <c r="W24" s="267"/>
      <c r="X24" s="273">
        <v>1.7</v>
      </c>
      <c r="Y24" s="268" t="s">
        <v>7064</v>
      </c>
      <c r="Z24" s="261"/>
      <c r="AA24" s="744" t="s">
        <v>7065</v>
      </c>
      <c r="AB24" s="745"/>
    </row>
    <row r="25">
      <c r="A25" s="255" t="s">
        <v>7051</v>
      </c>
      <c r="B25" s="256" t="s">
        <v>137</v>
      </c>
      <c r="C25" s="257" t="s">
        <v>5102</v>
      </c>
      <c r="D25" s="277" t="s">
        <v>5107</v>
      </c>
      <c r="E25" s="257"/>
      <c r="F25" s="257"/>
      <c r="G25" s="274" t="s">
        <v>5110</v>
      </c>
      <c r="H25" s="259"/>
      <c r="I25" s="255" t="s">
        <v>4895</v>
      </c>
      <c r="J25" s="255" t="b">
        <v>0</v>
      </c>
      <c r="K25" s="255" t="b">
        <v>1</v>
      </c>
      <c r="L25" s="255" t="b">
        <v>0</v>
      </c>
      <c r="M25" s="261"/>
      <c r="N25" s="263"/>
      <c r="O25" s="263"/>
      <c r="P25" s="264"/>
      <c r="Q25" s="265"/>
      <c r="R25" s="261"/>
      <c r="S25" s="266">
        <v>14.0</v>
      </c>
      <c r="T25" s="266">
        <v>12.0</v>
      </c>
      <c r="U25" s="261">
        <f t="array" ref="U25">_xlfn.XLOOKUP(S25, СПР.МОНТ[AWG], СПР.МОНТ[ГОСТ], "")</f>
        <v>2.5</v>
      </c>
      <c r="V25" s="261">
        <f t="array" ref="V25">_xlfn.XLOOKUP(T25, СПР.МОНТ[AWG], СПР.МОНТ[ГОСТ], "")</f>
        <v>4</v>
      </c>
      <c r="W25" s="267"/>
      <c r="X25" s="273">
        <v>2.3</v>
      </c>
      <c r="Y25" s="268" t="s">
        <v>7064</v>
      </c>
      <c r="Z25" s="261"/>
      <c r="AA25" s="744" t="s">
        <v>7065</v>
      </c>
      <c r="AB25" s="745"/>
    </row>
    <row r="26">
      <c r="A26" s="255" t="s">
        <v>7051</v>
      </c>
      <c r="B26" s="256" t="s">
        <v>137</v>
      </c>
      <c r="C26" s="257" t="s">
        <v>5102</v>
      </c>
      <c r="D26" s="257" t="s">
        <v>5114</v>
      </c>
      <c r="E26" s="257"/>
      <c r="F26" s="257"/>
      <c r="G26" s="276" t="s">
        <v>5115</v>
      </c>
      <c r="H26" s="259"/>
      <c r="I26" s="255" t="s">
        <v>4885</v>
      </c>
      <c r="J26" s="255" t="b">
        <v>0</v>
      </c>
      <c r="K26" s="255" t="b">
        <v>1</v>
      </c>
      <c r="L26" s="255" t="b">
        <v>0</v>
      </c>
      <c r="M26" s="261"/>
      <c r="N26" s="263"/>
      <c r="O26" s="263"/>
      <c r="P26" s="264"/>
      <c r="Q26" s="265"/>
      <c r="R26" s="261"/>
      <c r="S26" s="266">
        <v>20.0</v>
      </c>
      <c r="T26" s="266">
        <v>16.0</v>
      </c>
      <c r="U26" s="261">
        <f t="array" ref="U26">_xlfn.XLOOKUP(S26, СПР.МОНТ[AWG], СПР.МОНТ[ГОСТ], "")</f>
        <v>0.5</v>
      </c>
      <c r="V26" s="261">
        <f t="array" ref="V26">_xlfn.XLOOKUP(T26, СПР.МОНТ[AWG], СПР.МОНТ[ГОСТ], "")</f>
        <v>1.5</v>
      </c>
      <c r="W26" s="267"/>
      <c r="X26" s="273">
        <v>1.7</v>
      </c>
      <c r="Y26" s="268" t="s">
        <v>7064</v>
      </c>
      <c r="Z26" s="261"/>
      <c r="AA26" s="744" t="s">
        <v>7065</v>
      </c>
      <c r="AB26" s="745"/>
    </row>
    <row r="27">
      <c r="A27" s="255" t="s">
        <v>7051</v>
      </c>
      <c r="B27" s="256" t="s">
        <v>137</v>
      </c>
      <c r="C27" s="257" t="s">
        <v>5102</v>
      </c>
      <c r="D27" s="277" t="s">
        <v>5114</v>
      </c>
      <c r="E27" s="257"/>
      <c r="F27" s="257"/>
      <c r="G27" s="274" t="s">
        <v>5117</v>
      </c>
      <c r="H27" s="259"/>
      <c r="I27" s="255" t="s">
        <v>4895</v>
      </c>
      <c r="J27" s="255" t="b">
        <v>0</v>
      </c>
      <c r="K27" s="255" t="b">
        <v>1</v>
      </c>
      <c r="L27" s="255" t="b">
        <v>0</v>
      </c>
      <c r="M27" s="261"/>
      <c r="N27" s="263"/>
      <c r="O27" s="263"/>
      <c r="P27" s="264"/>
      <c r="Q27" s="265"/>
      <c r="R27" s="261"/>
      <c r="S27" s="266">
        <v>14.0</v>
      </c>
      <c r="T27" s="266">
        <v>12.0</v>
      </c>
      <c r="U27" s="261">
        <f t="array" ref="U27">_xlfn.XLOOKUP(S27, СПР.МОНТ[AWG], СПР.МОНТ[ГОСТ], "")</f>
        <v>2.5</v>
      </c>
      <c r="V27" s="261">
        <f t="array" ref="V27">_xlfn.XLOOKUP(T27, СПР.МОНТ[AWG], СПР.МОНТ[ГОСТ], "")</f>
        <v>4</v>
      </c>
      <c r="W27" s="267"/>
      <c r="X27" s="273">
        <v>2.3</v>
      </c>
      <c r="Y27" s="268" t="s">
        <v>7064</v>
      </c>
      <c r="Z27" s="261"/>
      <c r="AA27" s="744" t="s">
        <v>7065</v>
      </c>
      <c r="AB27" s="745"/>
    </row>
    <row r="28">
      <c r="A28" s="255" t="s">
        <v>7051</v>
      </c>
      <c r="B28" s="256" t="s">
        <v>137</v>
      </c>
      <c r="C28" s="257" t="s">
        <v>5102</v>
      </c>
      <c r="D28" s="277" t="s">
        <v>5114</v>
      </c>
      <c r="E28" s="257"/>
      <c r="F28" s="257"/>
      <c r="G28" s="274" t="s">
        <v>5119</v>
      </c>
      <c r="H28" s="259"/>
      <c r="I28" s="255" t="s">
        <v>4905</v>
      </c>
      <c r="J28" s="255" t="b">
        <v>0</v>
      </c>
      <c r="K28" s="255" t="b">
        <v>1</v>
      </c>
      <c r="L28" s="255" t="b">
        <v>0</v>
      </c>
      <c r="M28" s="261"/>
      <c r="N28" s="263"/>
      <c r="O28" s="263"/>
      <c r="P28" s="264"/>
      <c r="Q28" s="265"/>
      <c r="R28" s="261"/>
      <c r="S28" s="266">
        <v>12.0</v>
      </c>
      <c r="T28" s="266">
        <v>10.0</v>
      </c>
      <c r="U28" s="261">
        <f t="array" ref="U28">_xlfn.XLOOKUP(S28, СПР.МОНТ[AWG], СПР.МОНТ[ГОСТ], "")</f>
        <v>4</v>
      </c>
      <c r="V28" s="261">
        <f t="array" ref="V28">_xlfn.XLOOKUP(T28, СПР.МОНТ[AWG], СПР.МОНТ[ГОСТ], "")</f>
        <v>6</v>
      </c>
      <c r="W28" s="267"/>
      <c r="X28" s="273">
        <v>3.4</v>
      </c>
      <c r="Y28" s="268" t="s">
        <v>7064</v>
      </c>
      <c r="Z28" s="261"/>
      <c r="AA28" s="744" t="s">
        <v>7065</v>
      </c>
      <c r="AB28" s="745"/>
    </row>
    <row r="29">
      <c r="A29" s="255" t="s">
        <v>7051</v>
      </c>
      <c r="B29" s="256" t="s">
        <v>137</v>
      </c>
      <c r="C29" s="257" t="s">
        <v>5124</v>
      </c>
      <c r="D29" s="257" t="s">
        <v>5123</v>
      </c>
      <c r="E29" s="257"/>
      <c r="F29" s="257"/>
      <c r="G29" s="274" t="s">
        <v>5125</v>
      </c>
      <c r="H29" s="259"/>
      <c r="I29" s="255" t="s">
        <v>4885</v>
      </c>
      <c r="J29" s="255" t="b">
        <v>0</v>
      </c>
      <c r="K29" s="255" t="b">
        <v>1</v>
      </c>
      <c r="L29" s="255" t="b">
        <v>0</v>
      </c>
      <c r="M29" s="261"/>
      <c r="N29" s="263"/>
      <c r="O29" s="263"/>
      <c r="P29" s="264"/>
      <c r="Q29" s="265"/>
      <c r="R29" s="261"/>
      <c r="S29" s="266">
        <v>20.0</v>
      </c>
      <c r="T29" s="266">
        <v>16.0</v>
      </c>
      <c r="U29" s="261">
        <f t="array" ref="U29">_xlfn.XLOOKUP(S29, СПР.МОНТ[AWG], СПР.МОНТ[ГОСТ], "")</f>
        <v>0.5</v>
      </c>
      <c r="V29" s="261">
        <f t="array" ref="V29">_xlfn.XLOOKUP(T29, СПР.МОНТ[AWG], СПР.МОНТ[ГОСТ], "")</f>
        <v>1.5</v>
      </c>
      <c r="W29" s="267"/>
      <c r="X29" s="273">
        <v>1.7</v>
      </c>
      <c r="Y29" s="268" t="s">
        <v>7064</v>
      </c>
      <c r="Z29" s="261"/>
      <c r="AA29" s="744" t="s">
        <v>7066</v>
      </c>
      <c r="AB29" s="745"/>
    </row>
    <row r="30">
      <c r="A30" s="255" t="s">
        <v>7051</v>
      </c>
      <c r="B30" s="256" t="s">
        <v>137</v>
      </c>
      <c r="C30" s="257" t="s">
        <v>5124</v>
      </c>
      <c r="D30" s="257" t="s">
        <v>5123</v>
      </c>
      <c r="E30" s="257"/>
      <c r="F30" s="257"/>
      <c r="G30" s="274" t="s">
        <v>5127</v>
      </c>
      <c r="H30" s="259"/>
      <c r="I30" s="255" t="s">
        <v>4895</v>
      </c>
      <c r="J30" s="255" t="b">
        <v>0</v>
      </c>
      <c r="K30" s="255" t="b">
        <v>1</v>
      </c>
      <c r="L30" s="255" t="b">
        <v>0</v>
      </c>
      <c r="M30" s="261"/>
      <c r="N30" s="263"/>
      <c r="O30" s="263"/>
      <c r="P30" s="264"/>
      <c r="Q30" s="265"/>
      <c r="R30" s="261"/>
      <c r="S30" s="266">
        <v>14.0</v>
      </c>
      <c r="T30" s="266">
        <v>12.0</v>
      </c>
      <c r="U30" s="261">
        <f t="array" ref="U30">_xlfn.XLOOKUP(S30, СПР.МОНТ[AWG], СПР.МОНТ[ГОСТ], "")</f>
        <v>2.5</v>
      </c>
      <c r="V30" s="261">
        <f t="array" ref="V30">_xlfn.XLOOKUP(T30, СПР.МОНТ[AWG], СПР.МОНТ[ГОСТ], "")</f>
        <v>4</v>
      </c>
      <c r="W30" s="267"/>
      <c r="X30" s="273">
        <v>2.3</v>
      </c>
      <c r="Y30" s="268" t="s">
        <v>7064</v>
      </c>
      <c r="Z30" s="261"/>
      <c r="AA30" s="744" t="s">
        <v>7066</v>
      </c>
      <c r="AB30" s="745"/>
    </row>
    <row r="31">
      <c r="A31" s="255" t="s">
        <v>7051</v>
      </c>
      <c r="B31" s="256" t="s">
        <v>137</v>
      </c>
      <c r="C31" s="257" t="s">
        <v>4352</v>
      </c>
      <c r="D31" s="257" t="s">
        <v>5148</v>
      </c>
      <c r="E31" s="257"/>
      <c r="F31" s="257"/>
      <c r="G31" s="276" t="s">
        <v>5149</v>
      </c>
      <c r="H31" s="259"/>
      <c r="I31" s="255" t="s">
        <v>4885</v>
      </c>
      <c r="J31" s="255" t="b">
        <v>0</v>
      </c>
      <c r="K31" s="255" t="b">
        <v>1</v>
      </c>
      <c r="L31" s="255" t="b">
        <v>0</v>
      </c>
      <c r="M31" s="261"/>
      <c r="N31" s="263"/>
      <c r="O31" s="263"/>
      <c r="P31" s="264"/>
      <c r="Q31" s="265"/>
      <c r="R31" s="261"/>
      <c r="S31" s="266">
        <v>20.0</v>
      </c>
      <c r="T31" s="266">
        <v>16.0</v>
      </c>
      <c r="U31" s="261">
        <f t="array" ref="U31">_xlfn.XLOOKUP(S31, СПР.МОНТ[AWG], СПР.МОНТ[ГОСТ], "")</f>
        <v>0.5</v>
      </c>
      <c r="V31" s="261">
        <f t="array" ref="V31">_xlfn.XLOOKUP(T31, СПР.МОНТ[AWG], СПР.МОНТ[ГОСТ], "")</f>
        <v>1.5</v>
      </c>
      <c r="W31" s="267"/>
      <c r="X31" s="273">
        <v>1.7</v>
      </c>
      <c r="Y31" s="268" t="s">
        <v>7064</v>
      </c>
      <c r="Z31" s="261"/>
      <c r="AA31" s="744" t="s">
        <v>7067</v>
      </c>
      <c r="AB31" s="745"/>
    </row>
    <row r="32">
      <c r="A32" s="255" t="s">
        <v>7051</v>
      </c>
      <c r="B32" s="256" t="s">
        <v>137</v>
      </c>
      <c r="C32" s="257" t="s">
        <v>4352</v>
      </c>
      <c r="D32" s="257" t="s">
        <v>5153</v>
      </c>
      <c r="E32" s="257"/>
      <c r="F32" s="257"/>
      <c r="G32" s="276" t="s">
        <v>5154</v>
      </c>
      <c r="H32" s="259"/>
      <c r="I32" s="255" t="s">
        <v>4885</v>
      </c>
      <c r="J32" s="255" t="b">
        <v>0</v>
      </c>
      <c r="K32" s="255" t="b">
        <v>1</v>
      </c>
      <c r="L32" s="255" t="b">
        <v>0</v>
      </c>
      <c r="M32" s="261"/>
      <c r="N32" s="263"/>
      <c r="O32" s="263"/>
      <c r="P32" s="264"/>
      <c r="Q32" s="265"/>
      <c r="R32" s="261"/>
      <c r="S32" s="266">
        <v>20.0</v>
      </c>
      <c r="T32" s="266">
        <v>16.0</v>
      </c>
      <c r="U32" s="261">
        <f t="array" ref="U32">_xlfn.XLOOKUP(S32, СПР.МОНТ[AWG], СПР.МОНТ[ГОСТ], "")</f>
        <v>0.5</v>
      </c>
      <c r="V32" s="261">
        <f t="array" ref="V32">_xlfn.XLOOKUP(T32, СПР.МОНТ[AWG], СПР.МОНТ[ГОСТ], "")</f>
        <v>1.5</v>
      </c>
      <c r="W32" s="267"/>
      <c r="X32" s="273">
        <v>1.7</v>
      </c>
      <c r="Y32" s="268" t="s">
        <v>7064</v>
      </c>
      <c r="Z32" s="261"/>
      <c r="AA32" s="744" t="s">
        <v>7067</v>
      </c>
      <c r="AB32" s="745"/>
    </row>
    <row r="33">
      <c r="A33" s="255" t="s">
        <v>7051</v>
      </c>
      <c r="B33" s="256" t="s">
        <v>137</v>
      </c>
      <c r="C33" s="257" t="s">
        <v>4352</v>
      </c>
      <c r="D33" s="257" t="s">
        <v>5153</v>
      </c>
      <c r="E33" s="257"/>
      <c r="F33" s="257"/>
      <c r="G33" s="274" t="s">
        <v>5156</v>
      </c>
      <c r="H33" s="259"/>
      <c r="I33" s="255" t="s">
        <v>4895</v>
      </c>
      <c r="J33" s="255" t="b">
        <v>0</v>
      </c>
      <c r="K33" s="255" t="b">
        <v>1</v>
      </c>
      <c r="L33" s="255" t="b">
        <v>0</v>
      </c>
      <c r="M33" s="261"/>
      <c r="N33" s="263"/>
      <c r="O33" s="263"/>
      <c r="P33" s="264"/>
      <c r="Q33" s="265"/>
      <c r="R33" s="261"/>
      <c r="S33" s="266">
        <v>16.0</v>
      </c>
      <c r="T33" s="266">
        <v>14.0</v>
      </c>
      <c r="U33" s="261">
        <f t="array" ref="U33">_xlfn.XLOOKUP(S33, СПР.МОНТ[AWG], СПР.МОНТ[ГОСТ], "")</f>
        <v>1.5</v>
      </c>
      <c r="V33" s="261">
        <f t="array" ref="V33">_xlfn.XLOOKUP(T33, СПР.МОНТ[AWG], СПР.МОНТ[ГОСТ], "")</f>
        <v>2.5</v>
      </c>
      <c r="W33" s="267"/>
      <c r="X33" s="273">
        <v>2.3</v>
      </c>
      <c r="Y33" s="268" t="s">
        <v>7064</v>
      </c>
      <c r="Z33" s="261"/>
      <c r="AA33" s="744" t="s">
        <v>7067</v>
      </c>
      <c r="AB33" s="745"/>
      <c r="AC33" s="2"/>
      <c r="AD33" s="2"/>
      <c r="AE33" s="2"/>
      <c r="AF33" s="2"/>
      <c r="AG33" s="2"/>
      <c r="AH33" s="2"/>
      <c r="AI33" s="2"/>
      <c r="AJ33" s="2"/>
      <c r="AK33" s="2"/>
      <c r="AL33" s="2"/>
      <c r="AM33" s="2"/>
    </row>
    <row r="34">
      <c r="A34" s="255" t="s">
        <v>7051</v>
      </c>
      <c r="B34" s="256" t="s">
        <v>137</v>
      </c>
      <c r="C34" s="257" t="s">
        <v>4352</v>
      </c>
      <c r="D34" s="257" t="s">
        <v>5160</v>
      </c>
      <c r="E34" s="257"/>
      <c r="F34" s="257"/>
      <c r="G34" s="276" t="s">
        <v>5161</v>
      </c>
      <c r="H34" s="259"/>
      <c r="I34" s="255" t="s">
        <v>4885</v>
      </c>
      <c r="J34" s="255" t="b">
        <v>0</v>
      </c>
      <c r="K34" s="255" t="b">
        <v>1</v>
      </c>
      <c r="L34" s="255" t="b">
        <v>0</v>
      </c>
      <c r="M34" s="261"/>
      <c r="N34" s="263"/>
      <c r="O34" s="263"/>
      <c r="P34" s="264"/>
      <c r="Q34" s="265"/>
      <c r="R34" s="261"/>
      <c r="S34" s="266">
        <v>20.0</v>
      </c>
      <c r="T34" s="266">
        <v>16.0</v>
      </c>
      <c r="U34" s="261">
        <f t="array" ref="U34">_xlfn.XLOOKUP(S34, СПР.МОНТ[AWG], СПР.МОНТ[ГОСТ], "")</f>
        <v>0.5</v>
      </c>
      <c r="V34" s="261">
        <f t="array" ref="V34">_xlfn.XLOOKUP(T34, СПР.МОНТ[AWG], СПР.МОНТ[ГОСТ], "")</f>
        <v>1.5</v>
      </c>
      <c r="W34" s="267"/>
      <c r="X34" s="273">
        <v>1.7</v>
      </c>
      <c r="Y34" s="268" t="s">
        <v>7064</v>
      </c>
      <c r="Z34" s="261"/>
      <c r="AA34" s="744" t="s">
        <v>7067</v>
      </c>
      <c r="AB34" s="745"/>
      <c r="AC34" s="2"/>
      <c r="AD34" s="2"/>
      <c r="AE34" s="2"/>
      <c r="AF34" s="2"/>
      <c r="AG34" s="2"/>
      <c r="AH34" s="2"/>
      <c r="AI34" s="2"/>
      <c r="AJ34" s="2"/>
      <c r="AK34" s="2"/>
      <c r="AL34" s="2"/>
      <c r="AM34" s="2"/>
    </row>
    <row r="35">
      <c r="A35" s="255" t="s">
        <v>7051</v>
      </c>
      <c r="B35" s="256" t="s">
        <v>137</v>
      </c>
      <c r="C35" s="257" t="s">
        <v>4352</v>
      </c>
      <c r="D35" s="257" t="s">
        <v>5160</v>
      </c>
      <c r="E35" s="257"/>
      <c r="F35" s="257"/>
      <c r="G35" s="274" t="s">
        <v>5163</v>
      </c>
      <c r="H35" s="259"/>
      <c r="I35" s="255" t="s">
        <v>4895</v>
      </c>
      <c r="J35" s="255" t="b">
        <v>0</v>
      </c>
      <c r="K35" s="255" t="b">
        <v>1</v>
      </c>
      <c r="L35" s="255" t="b">
        <v>0</v>
      </c>
      <c r="M35" s="261"/>
      <c r="N35" s="263"/>
      <c r="O35" s="263"/>
      <c r="P35" s="264"/>
      <c r="Q35" s="265"/>
      <c r="R35" s="261"/>
      <c r="S35" s="266">
        <v>16.0</v>
      </c>
      <c r="T35" s="266">
        <v>14.0</v>
      </c>
      <c r="U35" s="261">
        <f t="array" ref="U35">_xlfn.XLOOKUP(S35, СПР.МОНТ[AWG], СПР.МОНТ[ГОСТ], "")</f>
        <v>1.5</v>
      </c>
      <c r="V35" s="261">
        <f t="array" ref="V35">_xlfn.XLOOKUP(T35, СПР.МОНТ[AWG], СПР.МОНТ[ГОСТ], "")</f>
        <v>2.5</v>
      </c>
      <c r="W35" s="267"/>
      <c r="X35" s="273">
        <v>2.3</v>
      </c>
      <c r="Y35" s="268" t="s">
        <v>7064</v>
      </c>
      <c r="Z35" s="261"/>
      <c r="AA35" s="744" t="s">
        <v>7067</v>
      </c>
      <c r="AB35" s="745"/>
    </row>
    <row r="36">
      <c r="A36" s="255" t="s">
        <v>7051</v>
      </c>
      <c r="B36" s="256" t="s">
        <v>137</v>
      </c>
      <c r="C36" s="257" t="s">
        <v>4352</v>
      </c>
      <c r="D36" s="257" t="s">
        <v>5160</v>
      </c>
      <c r="E36" s="257"/>
      <c r="F36" s="257"/>
      <c r="G36" s="274" t="s">
        <v>5165</v>
      </c>
      <c r="H36" s="259"/>
      <c r="I36" s="255" t="s">
        <v>4905</v>
      </c>
      <c r="J36" s="255" t="b">
        <v>0</v>
      </c>
      <c r="K36" s="255" t="b">
        <v>1</v>
      </c>
      <c r="L36" s="255" t="b">
        <v>0</v>
      </c>
      <c r="M36" s="261"/>
      <c r="N36" s="263"/>
      <c r="O36" s="263"/>
      <c r="P36" s="264"/>
      <c r="Q36" s="265"/>
      <c r="R36" s="261"/>
      <c r="S36" s="266">
        <v>12.0</v>
      </c>
      <c r="T36" s="266">
        <v>10.0</v>
      </c>
      <c r="U36" s="261">
        <f t="array" ref="U36">_xlfn.XLOOKUP(S36, СПР.МОНТ[AWG], СПР.МОНТ[ГОСТ], "")</f>
        <v>4</v>
      </c>
      <c r="V36" s="261">
        <f t="array" ref="V36">_xlfn.XLOOKUP(T36, СПР.МОНТ[AWG], СПР.МОНТ[ГОСТ], "")</f>
        <v>6</v>
      </c>
      <c r="W36" s="267"/>
      <c r="X36" s="273">
        <v>3.4</v>
      </c>
      <c r="Y36" s="268" t="s">
        <v>7064</v>
      </c>
      <c r="Z36" s="261"/>
      <c r="AA36" s="744" t="s">
        <v>7067</v>
      </c>
      <c r="AB36" s="745"/>
    </row>
    <row r="37">
      <c r="A37" s="255" t="s">
        <v>7047</v>
      </c>
      <c r="B37" s="266" t="s">
        <v>3306</v>
      </c>
      <c r="C37" s="258" t="s">
        <v>9487</v>
      </c>
      <c r="D37" s="255" t="s">
        <v>9488</v>
      </c>
      <c r="E37" s="255">
        <v>2.54</v>
      </c>
      <c r="F37" s="255" t="s">
        <v>3308</v>
      </c>
      <c r="G37" s="287" t="s">
        <v>3345</v>
      </c>
      <c r="H37" s="288"/>
      <c r="I37" s="255" t="s">
        <v>3346</v>
      </c>
      <c r="J37" s="255" t="b">
        <v>1</v>
      </c>
      <c r="K37" s="255" t="b">
        <v>1</v>
      </c>
      <c r="L37" s="289"/>
      <c r="M37" s="273">
        <v>3.5</v>
      </c>
      <c r="N37" s="291"/>
      <c r="O37" s="291"/>
      <c r="P37" s="292"/>
      <c r="Q37" s="288"/>
      <c r="R37" s="267"/>
      <c r="S37" s="293">
        <v>28.0</v>
      </c>
      <c r="T37" s="293">
        <v>24.0</v>
      </c>
      <c r="U37" s="261">
        <f t="array" ref="U37">_xlfn.XLOOKUP(S37, СПР.МОНТ[AWG], СПР.МОНТ[ГОСТ], "")</f>
        <v>0.08</v>
      </c>
      <c r="V37" s="261">
        <f t="array" ref="V37">_xlfn.XLOOKUP(T37, СПР.МОНТ[AWG], СПР.МОНТ[ГОСТ], "")</f>
        <v>0.2</v>
      </c>
      <c r="W37" s="273">
        <v>1.0</v>
      </c>
      <c r="X37" s="273">
        <v>1.5</v>
      </c>
      <c r="Y37" s="273" t="s">
        <v>7223</v>
      </c>
      <c r="Z37" s="273">
        <v>3.0</v>
      </c>
      <c r="AA37" s="746" t="s">
        <v>7224</v>
      </c>
      <c r="AB37" s="747"/>
    </row>
    <row r="38">
      <c r="A38" s="255" t="s">
        <v>7047</v>
      </c>
      <c r="B38" s="266" t="s">
        <v>3306</v>
      </c>
      <c r="C38" s="258" t="s">
        <v>9487</v>
      </c>
      <c r="D38" s="255" t="s">
        <v>9488</v>
      </c>
      <c r="E38" s="255">
        <v>2.54</v>
      </c>
      <c r="F38" s="255" t="s">
        <v>3308</v>
      </c>
      <c r="G38" s="287" t="s">
        <v>3348</v>
      </c>
      <c r="H38" s="288"/>
      <c r="I38" s="289"/>
      <c r="J38" s="289"/>
      <c r="K38" s="289"/>
      <c r="L38" s="289"/>
      <c r="M38" s="267"/>
      <c r="N38" s="291"/>
      <c r="O38" s="291"/>
      <c r="P38" s="292"/>
      <c r="Q38" s="288"/>
      <c r="R38" s="267"/>
      <c r="S38" s="293">
        <v>28.0</v>
      </c>
      <c r="T38" s="293">
        <v>24.0</v>
      </c>
      <c r="U38" s="261">
        <f t="array" ref="U38">_xlfn.XLOOKUP(S38, СПР.МОНТ[AWG], СПР.МОНТ[ГОСТ], "")</f>
        <v>0.08</v>
      </c>
      <c r="V38" s="261">
        <f t="array" ref="V38">_xlfn.XLOOKUP(T38, СПР.МОНТ[AWG], СПР.МОНТ[ГОСТ], "")</f>
        <v>0.2</v>
      </c>
      <c r="W38" s="273">
        <v>1.0</v>
      </c>
      <c r="X38" s="273">
        <v>1.5</v>
      </c>
      <c r="Y38" s="273" t="s">
        <v>7225</v>
      </c>
      <c r="Z38" s="273">
        <v>3.0</v>
      </c>
      <c r="AA38" s="746" t="s">
        <v>7224</v>
      </c>
      <c r="AB38" s="747"/>
    </row>
    <row r="39">
      <c r="A39" s="255" t="s">
        <v>7047</v>
      </c>
      <c r="B39" s="266" t="s">
        <v>3306</v>
      </c>
      <c r="C39" s="748" t="s">
        <v>9489</v>
      </c>
      <c r="D39" s="255" t="s">
        <v>9490</v>
      </c>
      <c r="E39" s="255">
        <v>2.54</v>
      </c>
      <c r="F39" s="255" t="s">
        <v>3308</v>
      </c>
      <c r="G39" s="287" t="s">
        <v>3345</v>
      </c>
      <c r="H39" s="288"/>
      <c r="I39" s="255" t="s">
        <v>3346</v>
      </c>
      <c r="J39" s="255" t="b">
        <v>1</v>
      </c>
      <c r="K39" s="255" t="b">
        <v>1</v>
      </c>
      <c r="L39" s="289"/>
      <c r="M39" s="273">
        <v>3.5</v>
      </c>
      <c r="N39" s="291"/>
      <c r="O39" s="291"/>
      <c r="P39" s="292"/>
      <c r="Q39" s="288"/>
      <c r="R39" s="267"/>
      <c r="S39" s="293">
        <v>28.0</v>
      </c>
      <c r="T39" s="293">
        <v>24.0</v>
      </c>
      <c r="U39" s="261">
        <f t="array" ref="U39">_xlfn.XLOOKUP(S39, СПР.МОНТ[AWG], СПР.МОНТ[ГОСТ], "")</f>
        <v>0.08</v>
      </c>
      <c r="V39" s="261">
        <f t="array" ref="V39">_xlfn.XLOOKUP(T39, СПР.МОНТ[AWG], СПР.МОНТ[ГОСТ], "")</f>
        <v>0.2</v>
      </c>
      <c r="W39" s="273">
        <v>1.0</v>
      </c>
      <c r="X39" s="273">
        <v>1.5</v>
      </c>
      <c r="Y39" s="273" t="s">
        <v>7223</v>
      </c>
      <c r="Z39" s="273">
        <v>3.0</v>
      </c>
      <c r="AA39" s="746" t="s">
        <v>7224</v>
      </c>
      <c r="AB39" s="747"/>
    </row>
    <row r="40">
      <c r="A40" s="255" t="s">
        <v>7047</v>
      </c>
      <c r="B40" s="266" t="s">
        <v>3306</v>
      </c>
      <c r="C40" s="258" t="s">
        <v>9489</v>
      </c>
      <c r="D40" s="255" t="s">
        <v>9490</v>
      </c>
      <c r="E40" s="255">
        <v>2.54</v>
      </c>
      <c r="F40" s="255" t="s">
        <v>3308</v>
      </c>
      <c r="G40" s="287" t="s">
        <v>3348</v>
      </c>
      <c r="H40" s="288"/>
      <c r="I40" s="289"/>
      <c r="J40" s="289"/>
      <c r="K40" s="289"/>
      <c r="L40" s="289"/>
      <c r="M40" s="267"/>
      <c r="N40" s="291"/>
      <c r="O40" s="291"/>
      <c r="P40" s="292"/>
      <c r="Q40" s="288"/>
      <c r="R40" s="267"/>
      <c r="S40" s="293">
        <v>28.0</v>
      </c>
      <c r="T40" s="293">
        <v>24.0</v>
      </c>
      <c r="U40" s="261">
        <f t="array" ref="U40">_xlfn.XLOOKUP(S40, СПР.МОНТ[AWG], СПР.МОНТ[ГОСТ], "")</f>
        <v>0.08</v>
      </c>
      <c r="V40" s="261">
        <f t="array" ref="V40">_xlfn.XLOOKUP(T40, СПР.МОНТ[AWG], СПР.МОНТ[ГОСТ], "")</f>
        <v>0.2</v>
      </c>
      <c r="W40" s="273">
        <v>1.0</v>
      </c>
      <c r="X40" s="273">
        <v>1.5</v>
      </c>
      <c r="Y40" s="273" t="s">
        <v>7225</v>
      </c>
      <c r="Z40" s="273">
        <v>3.0</v>
      </c>
      <c r="AA40" s="746" t="s">
        <v>7224</v>
      </c>
      <c r="AB40" s="747"/>
    </row>
    <row r="41">
      <c r="A41" s="255" t="s">
        <v>7047</v>
      </c>
      <c r="B41" s="266" t="s">
        <v>3306</v>
      </c>
      <c r="C41" s="297" t="s">
        <v>8414</v>
      </c>
      <c r="D41" s="255" t="s">
        <v>9551</v>
      </c>
      <c r="E41" s="255">
        <v>2.0</v>
      </c>
      <c r="F41" s="255" t="s">
        <v>3308</v>
      </c>
      <c r="G41" s="287" t="s">
        <v>3338</v>
      </c>
      <c r="H41" s="288"/>
      <c r="I41" s="255" t="s">
        <v>3339</v>
      </c>
      <c r="J41" s="255" t="b">
        <v>1</v>
      </c>
      <c r="K41" s="255" t="b">
        <v>1</v>
      </c>
      <c r="L41" s="255" t="b">
        <v>1</v>
      </c>
      <c r="M41" s="267"/>
      <c r="N41" s="291"/>
      <c r="O41" s="291"/>
      <c r="P41" s="292"/>
      <c r="Q41" s="288"/>
      <c r="R41" s="267"/>
      <c r="S41" s="293">
        <v>30.0</v>
      </c>
      <c r="T41" s="293">
        <v>26.0</v>
      </c>
      <c r="U41" s="261">
        <f t="array" ref="U41">_xlfn.XLOOKUP(S41, СПР.МОНТ[AWG], СПР.МОНТ[ГОСТ], "")</f>
        <v>0.05</v>
      </c>
      <c r="V41" s="261">
        <f t="array" ref="V41">_xlfn.XLOOKUP(T41, СПР.МОНТ[AWG], СПР.МОНТ[ГОСТ], "")</f>
        <v>0.12</v>
      </c>
      <c r="W41" s="273">
        <v>0.9</v>
      </c>
      <c r="X41" s="273">
        <v>1.35</v>
      </c>
      <c r="Y41" s="273" t="s">
        <v>7223</v>
      </c>
      <c r="Z41" s="273">
        <v>2.0</v>
      </c>
      <c r="AA41" s="746" t="s">
        <v>7224</v>
      </c>
      <c r="AB41" s="749"/>
    </row>
    <row r="42">
      <c r="A42" s="255" t="s">
        <v>7047</v>
      </c>
      <c r="B42" s="266" t="s">
        <v>3306</v>
      </c>
      <c r="C42" s="297" t="s">
        <v>8412</v>
      </c>
      <c r="D42" s="255" t="s">
        <v>9553</v>
      </c>
      <c r="E42" s="255">
        <v>2.0</v>
      </c>
      <c r="F42" s="255" t="s">
        <v>3308</v>
      </c>
      <c r="G42" s="287" t="s">
        <v>3338</v>
      </c>
      <c r="H42" s="288"/>
      <c r="I42" s="255" t="s">
        <v>3339</v>
      </c>
      <c r="J42" s="255" t="b">
        <v>1</v>
      </c>
      <c r="K42" s="255" t="b">
        <v>1</v>
      </c>
      <c r="L42" s="255" t="b">
        <v>1</v>
      </c>
      <c r="M42" s="267"/>
      <c r="N42" s="291"/>
      <c r="O42" s="291"/>
      <c r="P42" s="292"/>
      <c r="Q42" s="288"/>
      <c r="R42" s="267"/>
      <c r="S42" s="293">
        <v>30.0</v>
      </c>
      <c r="T42" s="293">
        <v>26.0</v>
      </c>
      <c r="U42" s="261">
        <f t="array" ref="U42">_xlfn.XLOOKUP(S42, СПР.МОНТ[AWG], СПР.МОНТ[ГОСТ], "")</f>
        <v>0.05</v>
      </c>
      <c r="V42" s="261">
        <f t="array" ref="V42">_xlfn.XLOOKUP(T42, СПР.МОНТ[AWG], СПР.МОНТ[ГОСТ], "")</f>
        <v>0.12</v>
      </c>
      <c r="W42" s="273">
        <v>0.9</v>
      </c>
      <c r="X42" s="273">
        <v>1.35</v>
      </c>
      <c r="Y42" s="273" t="s">
        <v>7223</v>
      </c>
      <c r="Z42" s="273">
        <v>2.0</v>
      </c>
      <c r="AA42" s="746" t="s">
        <v>7224</v>
      </c>
      <c r="AB42" s="749"/>
    </row>
    <row r="43">
      <c r="A43" s="255" t="s">
        <v>7047</v>
      </c>
      <c r="B43" s="256" t="s">
        <v>3306</v>
      </c>
      <c r="C43" s="257" t="s">
        <v>3352</v>
      </c>
      <c r="D43" s="257" t="s">
        <v>3352</v>
      </c>
      <c r="E43" s="257">
        <v>2.54</v>
      </c>
      <c r="F43" s="257" t="s">
        <v>3308</v>
      </c>
      <c r="G43" s="296" t="s">
        <v>3353</v>
      </c>
      <c r="H43" s="259"/>
      <c r="I43" s="277" t="s">
        <v>3354</v>
      </c>
      <c r="J43" s="255" t="b">
        <v>0</v>
      </c>
      <c r="K43" s="255" t="b">
        <v>1</v>
      </c>
      <c r="L43" s="255" t="b">
        <v>1</v>
      </c>
      <c r="M43" s="261"/>
      <c r="N43" s="263"/>
      <c r="O43" s="263"/>
      <c r="P43" s="264"/>
      <c r="Q43" s="265"/>
      <c r="R43" s="261"/>
      <c r="S43" s="266">
        <v>28.0</v>
      </c>
      <c r="T43" s="266">
        <v>22.0</v>
      </c>
      <c r="U43" s="261">
        <f t="array" ref="U43">_xlfn.XLOOKUP(S43, СПР.МОНТ[AWG], СПР.МОНТ[ГОСТ], "")</f>
        <v>0.08</v>
      </c>
      <c r="V43" s="261">
        <f t="array" ref="V43">_xlfn.XLOOKUP(T43, СПР.МОНТ[AWG], СПР.МОНТ[ГОСТ], "")</f>
        <v>0.35</v>
      </c>
      <c r="W43" s="267"/>
      <c r="X43" s="267"/>
      <c r="Y43" s="268" t="s">
        <v>7229</v>
      </c>
      <c r="Z43" s="268">
        <v>3.0</v>
      </c>
      <c r="AA43" s="744" t="s">
        <v>7230</v>
      </c>
      <c r="AB43" s="750"/>
    </row>
    <row r="44">
      <c r="A44" s="255" t="s">
        <v>7047</v>
      </c>
      <c r="B44" s="256" t="s">
        <v>3306</v>
      </c>
      <c r="C44" s="257" t="s">
        <v>3358</v>
      </c>
      <c r="D44" s="257" t="s">
        <v>3358</v>
      </c>
      <c r="E44" s="257">
        <v>5.08</v>
      </c>
      <c r="F44" s="257" t="s">
        <v>3308</v>
      </c>
      <c r="G44" s="296" t="s">
        <v>3359</v>
      </c>
      <c r="H44" s="259"/>
      <c r="I44" s="277" t="s">
        <v>3360</v>
      </c>
      <c r="J44" s="255" t="b">
        <v>0</v>
      </c>
      <c r="K44" s="255" t="b">
        <v>1</v>
      </c>
      <c r="L44" s="255" t="b">
        <v>1</v>
      </c>
      <c r="M44" s="261"/>
      <c r="N44" s="263"/>
      <c r="O44" s="263"/>
      <c r="P44" s="264"/>
      <c r="Q44" s="265"/>
      <c r="R44" s="261"/>
      <c r="S44" s="266">
        <v>24.0</v>
      </c>
      <c r="T44" s="266">
        <v>18.0</v>
      </c>
      <c r="U44" s="261">
        <f t="array" ref="U44">_xlfn.XLOOKUP(S44, СПР.МОНТ[AWG], СПР.МОНТ[ГОСТ], "")</f>
        <v>0.2</v>
      </c>
      <c r="V44" s="261">
        <f t="array" ref="V44">_xlfn.XLOOKUP(T44, СПР.МОНТ[AWG], СПР.МОНТ[ГОСТ], "")</f>
        <v>0.75</v>
      </c>
      <c r="W44" s="273">
        <v>1.3</v>
      </c>
      <c r="X44" s="273">
        <v>2.8</v>
      </c>
      <c r="Y44" s="261"/>
      <c r="Z44" s="268">
        <v>7.0</v>
      </c>
      <c r="AA44" s="744" t="s">
        <v>7226</v>
      </c>
      <c r="AB44" s="750"/>
    </row>
    <row r="45">
      <c r="A45" s="277" t="s">
        <v>7047</v>
      </c>
      <c r="B45" s="281" t="s">
        <v>3306</v>
      </c>
      <c r="C45" s="277"/>
      <c r="D45" s="277" t="s">
        <v>3307</v>
      </c>
      <c r="E45" s="277">
        <v>2.0</v>
      </c>
      <c r="F45" s="277" t="s">
        <v>3308</v>
      </c>
      <c r="G45" s="277" t="s">
        <v>3309</v>
      </c>
      <c r="H45" s="282"/>
      <c r="I45" s="283" t="s">
        <v>3310</v>
      </c>
      <c r="J45" s="255" t="b">
        <v>0</v>
      </c>
      <c r="K45" s="255" t="b">
        <v>0</v>
      </c>
      <c r="L45" s="255" t="b">
        <v>1</v>
      </c>
      <c r="M45" s="277"/>
      <c r="N45" s="300"/>
      <c r="O45" s="282"/>
      <c r="P45" s="277"/>
      <c r="Q45" s="277"/>
      <c r="R45" s="277"/>
      <c r="S45" s="281">
        <v>30.0</v>
      </c>
      <c r="T45" s="281">
        <v>24.0</v>
      </c>
      <c r="U45" s="285">
        <f t="array" ref="U45">_xlfn.XLOOKUP(S45, 'СПР.КАБ'!$A$35:$A$56, 'СПР.КАБ'!$B$35:$B$56, "")</f>
        <v>0.05</v>
      </c>
      <c r="V45" s="285">
        <f t="array" ref="V45">_xlfn.XLOOKUP(T45, 'СПР.КАБ'!$A$35:$A$56, 'СПР.КАБ'!$B$35:$B$56, "")</f>
        <v>0.2</v>
      </c>
      <c r="W45" s="277"/>
      <c r="X45" s="277"/>
      <c r="Y45" s="277" t="s">
        <v>7220</v>
      </c>
      <c r="Z45" s="277">
        <v>2.0</v>
      </c>
      <c r="AA45" s="751" t="s">
        <v>7221</v>
      </c>
      <c r="AB45" s="752"/>
    </row>
    <row r="46">
      <c r="A46" s="255" t="s">
        <v>7047</v>
      </c>
      <c r="B46" s="299" t="s">
        <v>3370</v>
      </c>
      <c r="C46" s="291" t="s">
        <v>3371</v>
      </c>
      <c r="D46" s="289" t="s">
        <v>3371</v>
      </c>
      <c r="E46" s="289">
        <v>2.0</v>
      </c>
      <c r="F46" s="289" t="s">
        <v>3308</v>
      </c>
      <c r="G46" s="287" t="s">
        <v>3372</v>
      </c>
      <c r="H46" s="288"/>
      <c r="I46" s="277" t="s">
        <v>3373</v>
      </c>
      <c r="J46" s="289"/>
      <c r="K46" s="255" t="b">
        <v>1</v>
      </c>
      <c r="L46" s="255" t="b">
        <v>1</v>
      </c>
      <c r="M46" s="291" t="s">
        <v>7278</v>
      </c>
      <c r="N46" s="300"/>
      <c r="O46" s="282"/>
      <c r="P46" s="301" t="s">
        <v>3374</v>
      </c>
      <c r="Q46" s="255" t="s">
        <v>7279</v>
      </c>
      <c r="R46" s="273">
        <v>54.0</v>
      </c>
      <c r="S46" s="266">
        <v>22.0</v>
      </c>
      <c r="T46" s="266">
        <v>22.0</v>
      </c>
      <c r="U46" s="261">
        <f t="array" ref="U46">_xlfn.XLOOKUP(S46, СПР.МОНТ[AWG], СПР.МОНТ[ГОСТ], "")</f>
        <v>0.35</v>
      </c>
      <c r="V46" s="261">
        <f t="array" ref="V46">_xlfn.XLOOKUP(T46, СПР.МОНТ[AWG], СПР.МОНТ[ГОСТ], "")</f>
        <v>0.35</v>
      </c>
      <c r="W46" s="267">
        <v>0.9</v>
      </c>
      <c r="X46" s="267">
        <v>1.5</v>
      </c>
      <c r="Y46" s="267" t="s">
        <v>7223</v>
      </c>
      <c r="Z46" s="267">
        <v>2.0</v>
      </c>
      <c r="AA46" s="746" t="s">
        <v>7280</v>
      </c>
      <c r="AB46" s="747" t="s">
        <v>7281</v>
      </c>
      <c r="AC46" s="2"/>
      <c r="AD46" s="2"/>
      <c r="AE46" s="2"/>
      <c r="AF46" s="2"/>
      <c r="AG46" s="2"/>
      <c r="AH46" s="2"/>
      <c r="AI46" s="2"/>
      <c r="AJ46" s="2"/>
      <c r="AK46" s="2"/>
      <c r="AL46" s="2"/>
      <c r="AM46" s="2"/>
    </row>
    <row r="47">
      <c r="A47" s="255" t="s">
        <v>7047</v>
      </c>
      <c r="B47" s="299" t="s">
        <v>3370</v>
      </c>
      <c r="C47" s="291" t="s">
        <v>3371</v>
      </c>
      <c r="D47" s="289" t="s">
        <v>3371</v>
      </c>
      <c r="E47" s="289">
        <v>2.0</v>
      </c>
      <c r="F47" s="289" t="s">
        <v>3308</v>
      </c>
      <c r="G47" s="287" t="s">
        <v>3376</v>
      </c>
      <c r="H47" s="288"/>
      <c r="I47" s="277" t="s">
        <v>3373</v>
      </c>
      <c r="J47" s="289"/>
      <c r="K47" s="255" t="b">
        <v>1</v>
      </c>
      <c r="L47" s="255" t="b">
        <v>1</v>
      </c>
      <c r="M47" s="291" t="s">
        <v>7278</v>
      </c>
      <c r="N47" s="300"/>
      <c r="O47" s="282"/>
      <c r="P47" s="301" t="s">
        <v>3377</v>
      </c>
      <c r="Q47" s="255" t="s">
        <v>7279</v>
      </c>
      <c r="R47" s="273">
        <v>52.0</v>
      </c>
      <c r="S47" s="266">
        <v>22.0</v>
      </c>
      <c r="T47" s="266">
        <v>22.0</v>
      </c>
      <c r="U47" s="261">
        <f t="array" ref="U47">_xlfn.XLOOKUP(S47, СПР.МОНТ[AWG], СПР.МОНТ[ГОСТ], "")</f>
        <v>0.35</v>
      </c>
      <c r="V47" s="261">
        <f t="array" ref="V47">_xlfn.XLOOKUP(T47, СПР.МОНТ[AWG], СПР.МОНТ[ГОСТ], "")</f>
        <v>0.35</v>
      </c>
      <c r="W47" s="267">
        <v>0.9</v>
      </c>
      <c r="X47" s="267">
        <v>1.5</v>
      </c>
      <c r="Y47" s="267" t="s">
        <v>7225</v>
      </c>
      <c r="Z47" s="267">
        <v>2.0</v>
      </c>
      <c r="AA47" s="746" t="s">
        <v>7282</v>
      </c>
      <c r="AB47" s="747" t="s">
        <v>7283</v>
      </c>
      <c r="AC47" s="2"/>
      <c r="AD47" s="2"/>
      <c r="AE47" s="2"/>
      <c r="AF47" s="2"/>
      <c r="AG47" s="2"/>
      <c r="AH47" s="2"/>
      <c r="AI47" s="2"/>
      <c r="AJ47" s="2"/>
      <c r="AK47" s="2"/>
      <c r="AL47" s="2"/>
      <c r="AM47" s="2"/>
    </row>
    <row r="48">
      <c r="A48" s="255" t="s">
        <v>7047</v>
      </c>
      <c r="B48" s="299" t="s">
        <v>3370</v>
      </c>
      <c r="C48" s="291" t="s">
        <v>3371</v>
      </c>
      <c r="D48" s="289" t="s">
        <v>3371</v>
      </c>
      <c r="E48" s="289">
        <v>2.0</v>
      </c>
      <c r="F48" s="289" t="s">
        <v>3308</v>
      </c>
      <c r="G48" s="287" t="s">
        <v>3379</v>
      </c>
      <c r="H48" s="288"/>
      <c r="I48" s="289"/>
      <c r="J48" s="289"/>
      <c r="K48" s="289"/>
      <c r="L48" s="289"/>
      <c r="M48" s="291" t="s">
        <v>7278</v>
      </c>
      <c r="N48" s="300"/>
      <c r="O48" s="282"/>
      <c r="P48" s="301" t="s">
        <v>3380</v>
      </c>
      <c r="Q48" s="255" t="s">
        <v>7284</v>
      </c>
      <c r="R48" s="273" t="s">
        <v>3381</v>
      </c>
      <c r="S48" s="266">
        <v>28.0</v>
      </c>
      <c r="T48" s="266">
        <v>24.0</v>
      </c>
      <c r="U48" s="261">
        <f t="array" ref="U48">_xlfn.XLOOKUP(S48, СПР.МОНТ[AWG], СПР.МОНТ[ГОСТ], "")</f>
        <v>0.08</v>
      </c>
      <c r="V48" s="261">
        <f t="array" ref="V48">_xlfn.XLOOKUP(T48, СПР.МОНТ[AWG], СПР.МОНТ[ГОСТ], "")</f>
        <v>0.2</v>
      </c>
      <c r="W48" s="267">
        <v>0.7</v>
      </c>
      <c r="X48" s="267">
        <v>1.45</v>
      </c>
      <c r="Y48" s="267" t="s">
        <v>7223</v>
      </c>
      <c r="Z48" s="267">
        <v>2.0</v>
      </c>
      <c r="AA48" s="746" t="s">
        <v>7285</v>
      </c>
      <c r="AB48" s="747" t="s">
        <v>7286</v>
      </c>
      <c r="AC48" s="2"/>
      <c r="AD48" s="2"/>
      <c r="AE48" s="2"/>
      <c r="AF48" s="2"/>
      <c r="AG48" s="2"/>
      <c r="AH48" s="2"/>
      <c r="AI48" s="2"/>
      <c r="AJ48" s="2"/>
      <c r="AK48" s="2"/>
      <c r="AL48" s="2"/>
      <c r="AM48" s="2"/>
    </row>
    <row r="49">
      <c r="A49" s="255" t="s">
        <v>7047</v>
      </c>
      <c r="B49" s="299" t="s">
        <v>3370</v>
      </c>
      <c r="C49" s="291" t="s">
        <v>3371</v>
      </c>
      <c r="D49" s="289" t="s">
        <v>3371</v>
      </c>
      <c r="E49" s="289">
        <v>2.0</v>
      </c>
      <c r="F49" s="289" t="s">
        <v>3308</v>
      </c>
      <c r="G49" s="287" t="s">
        <v>3383</v>
      </c>
      <c r="H49" s="288"/>
      <c r="I49" s="289"/>
      <c r="J49" s="289"/>
      <c r="K49" s="289"/>
      <c r="L49" s="289"/>
      <c r="M49" s="291" t="s">
        <v>7278</v>
      </c>
      <c r="N49" s="300"/>
      <c r="O49" s="282"/>
      <c r="P49" s="301" t="s">
        <v>3380</v>
      </c>
      <c r="Q49" s="255" t="s">
        <v>7284</v>
      </c>
      <c r="R49" s="273" t="s">
        <v>3381</v>
      </c>
      <c r="S49" s="266">
        <v>28.0</v>
      </c>
      <c r="T49" s="266">
        <v>24.0</v>
      </c>
      <c r="U49" s="261">
        <f t="array" ref="U49">_xlfn.XLOOKUP(S49, СПР.МОНТ[AWG], СПР.МОНТ[ГОСТ], "")</f>
        <v>0.08</v>
      </c>
      <c r="V49" s="261">
        <f t="array" ref="V49">_xlfn.XLOOKUP(T49, СПР.МОНТ[AWG], СПР.МОНТ[ГОСТ], "")</f>
        <v>0.2</v>
      </c>
      <c r="W49" s="267">
        <v>0.7</v>
      </c>
      <c r="X49" s="267">
        <v>1.45</v>
      </c>
      <c r="Y49" s="267" t="s">
        <v>7225</v>
      </c>
      <c r="Z49" s="267">
        <v>2.0</v>
      </c>
      <c r="AA49" s="746" t="s">
        <v>7287</v>
      </c>
      <c r="AB49" s="747" t="s">
        <v>7288</v>
      </c>
      <c r="AC49" s="2"/>
      <c r="AD49" s="2"/>
      <c r="AE49" s="2"/>
      <c r="AF49" s="2"/>
      <c r="AG49" s="2"/>
      <c r="AH49" s="2"/>
      <c r="AI49" s="2"/>
      <c r="AJ49" s="2"/>
      <c r="AK49" s="2"/>
      <c r="AL49" s="2"/>
      <c r="AM49" s="2"/>
    </row>
    <row r="50">
      <c r="A50" s="255" t="s">
        <v>7047</v>
      </c>
      <c r="B50" s="299" t="s">
        <v>3370</v>
      </c>
      <c r="C50" s="291" t="s">
        <v>3371</v>
      </c>
      <c r="D50" s="289" t="s">
        <v>3371</v>
      </c>
      <c r="E50" s="289">
        <v>2.0</v>
      </c>
      <c r="F50" s="289" t="s">
        <v>3308</v>
      </c>
      <c r="G50" s="287" t="s">
        <v>3385</v>
      </c>
      <c r="H50" s="288"/>
      <c r="I50" s="289"/>
      <c r="J50" s="289"/>
      <c r="K50" s="289"/>
      <c r="L50" s="289"/>
      <c r="M50" s="291" t="s">
        <v>7278</v>
      </c>
      <c r="N50" s="300"/>
      <c r="O50" s="282"/>
      <c r="P50" s="301" t="s">
        <v>3386</v>
      </c>
      <c r="Q50" s="255" t="s">
        <v>7289</v>
      </c>
      <c r="R50" s="273">
        <v>7.8</v>
      </c>
      <c r="S50" s="266">
        <v>30.0</v>
      </c>
      <c r="T50" s="266">
        <v>30.0</v>
      </c>
      <c r="U50" s="261">
        <f t="array" ref="U50">_xlfn.XLOOKUP(S50, СПР.МОНТ[AWG], СПР.МОНТ[ГОСТ], "")</f>
        <v>0.05</v>
      </c>
      <c r="V50" s="261">
        <f t="array" ref="V50">_xlfn.XLOOKUP(T50, СПР.МОНТ[AWG], СПР.МОНТ[ГОСТ], "")</f>
        <v>0.05</v>
      </c>
      <c r="W50" s="267">
        <v>0.5</v>
      </c>
      <c r="X50" s="267">
        <v>0.9</v>
      </c>
      <c r="Y50" s="267" t="s">
        <v>7223</v>
      </c>
      <c r="Z50" s="267">
        <v>1.0</v>
      </c>
      <c r="AA50" s="746" t="s">
        <v>7290</v>
      </c>
      <c r="AB50" s="747" t="s">
        <v>7291</v>
      </c>
      <c r="AC50" s="2"/>
      <c r="AD50" s="2"/>
      <c r="AE50" s="2"/>
      <c r="AF50" s="2"/>
      <c r="AG50" s="2"/>
      <c r="AH50" s="2"/>
      <c r="AI50" s="2"/>
      <c r="AJ50" s="2"/>
      <c r="AK50" s="2"/>
      <c r="AL50" s="2"/>
      <c r="AM50" s="2"/>
    </row>
    <row r="51">
      <c r="A51" s="255" t="s">
        <v>7047</v>
      </c>
      <c r="B51" s="299" t="s">
        <v>3370</v>
      </c>
      <c r="C51" s="291" t="s">
        <v>3371</v>
      </c>
      <c r="D51" s="289" t="s">
        <v>3371</v>
      </c>
      <c r="E51" s="289">
        <v>2.0</v>
      </c>
      <c r="F51" s="289" t="s">
        <v>3308</v>
      </c>
      <c r="G51" s="287" t="s">
        <v>3388</v>
      </c>
      <c r="H51" s="288"/>
      <c r="I51" s="289"/>
      <c r="J51" s="289"/>
      <c r="K51" s="289"/>
      <c r="L51" s="289"/>
      <c r="M51" s="291" t="s">
        <v>7278</v>
      </c>
      <c r="N51" s="300"/>
      <c r="O51" s="282"/>
      <c r="P51" s="301" t="s">
        <v>3389</v>
      </c>
      <c r="Q51" s="255" t="s">
        <v>7289</v>
      </c>
      <c r="R51" s="273">
        <v>8.0</v>
      </c>
      <c r="S51" s="266">
        <v>30.0</v>
      </c>
      <c r="T51" s="266">
        <v>30.0</v>
      </c>
      <c r="U51" s="261">
        <f t="array" ref="U51">_xlfn.XLOOKUP(S51, СПР.МОНТ[AWG], СПР.МОНТ[ГОСТ], "")</f>
        <v>0.05</v>
      </c>
      <c r="V51" s="261">
        <f t="array" ref="V51">_xlfn.XLOOKUP(T51, СПР.МОНТ[AWG], СПР.МОНТ[ГОСТ], "")</f>
        <v>0.05</v>
      </c>
      <c r="W51" s="267">
        <v>0.5</v>
      </c>
      <c r="X51" s="267">
        <v>0.9</v>
      </c>
      <c r="Y51" s="267" t="s">
        <v>7225</v>
      </c>
      <c r="Z51" s="267">
        <v>1.0</v>
      </c>
      <c r="AA51" s="746" t="s">
        <v>7292</v>
      </c>
      <c r="AB51" s="747" t="s">
        <v>7293</v>
      </c>
      <c r="AC51" s="2"/>
      <c r="AD51" s="2"/>
      <c r="AE51" s="2"/>
      <c r="AF51" s="2"/>
      <c r="AG51" s="2"/>
      <c r="AH51" s="2"/>
      <c r="AI51" s="2"/>
      <c r="AJ51" s="2"/>
      <c r="AK51" s="2"/>
      <c r="AL51" s="2"/>
      <c r="AM51" s="2"/>
    </row>
    <row r="52">
      <c r="A52" s="255" t="s">
        <v>7047</v>
      </c>
      <c r="B52" s="266" t="s">
        <v>3370</v>
      </c>
      <c r="C52" s="290" t="s">
        <v>3371</v>
      </c>
      <c r="D52" s="255" t="s">
        <v>3393</v>
      </c>
      <c r="E52" s="255">
        <v>2.0</v>
      </c>
      <c r="F52" s="255" t="s">
        <v>3331</v>
      </c>
      <c r="G52" s="287" t="s">
        <v>3394</v>
      </c>
      <c r="H52" s="288"/>
      <c r="I52" s="289"/>
      <c r="J52" s="289"/>
      <c r="K52" s="289"/>
      <c r="L52" s="289"/>
      <c r="M52" s="290" t="s">
        <v>7278</v>
      </c>
      <c r="N52" s="300"/>
      <c r="O52" s="282"/>
      <c r="P52" s="301" t="s">
        <v>3395</v>
      </c>
      <c r="Q52" s="288"/>
      <c r="R52" s="273" t="s">
        <v>3396</v>
      </c>
      <c r="S52" s="266">
        <v>28.0</v>
      </c>
      <c r="T52" s="266">
        <v>24.0</v>
      </c>
      <c r="U52" s="261">
        <f t="array" ref="U52">_xlfn.XLOOKUP(S52, СПР.МОНТ[AWG], СПР.МОНТ[ГОСТ], "")</f>
        <v>0.08</v>
      </c>
      <c r="V52" s="261">
        <f t="array" ref="V52">_xlfn.XLOOKUP(T52, СПР.МОНТ[AWG], СПР.МОНТ[ГОСТ], "")</f>
        <v>0.2</v>
      </c>
      <c r="W52" s="273">
        <v>0.7</v>
      </c>
      <c r="X52" s="273">
        <v>1.45</v>
      </c>
      <c r="Y52" s="273" t="s">
        <v>7294</v>
      </c>
      <c r="Z52" s="273">
        <v>2.0</v>
      </c>
      <c r="AA52" s="746" t="s">
        <v>7295</v>
      </c>
      <c r="AB52" s="747"/>
      <c r="AC52" s="2"/>
      <c r="AD52" s="2"/>
      <c r="AE52" s="2"/>
      <c r="AF52" s="2"/>
      <c r="AG52" s="2"/>
      <c r="AH52" s="2"/>
      <c r="AI52" s="2"/>
      <c r="AJ52" s="2"/>
      <c r="AK52" s="2"/>
      <c r="AL52" s="2"/>
      <c r="AM52" s="2"/>
    </row>
    <row r="53">
      <c r="A53" s="255" t="s">
        <v>7047</v>
      </c>
      <c r="B53" s="266" t="s">
        <v>3370</v>
      </c>
      <c r="C53" s="290" t="s">
        <v>3371</v>
      </c>
      <c r="D53" s="255" t="s">
        <v>3393</v>
      </c>
      <c r="E53" s="255">
        <v>2.0</v>
      </c>
      <c r="F53" s="255" t="s">
        <v>3331</v>
      </c>
      <c r="G53" s="287" t="s">
        <v>3398</v>
      </c>
      <c r="H53" s="288"/>
      <c r="I53" s="289"/>
      <c r="J53" s="289"/>
      <c r="K53" s="289"/>
      <c r="L53" s="289"/>
      <c r="M53" s="290" t="s">
        <v>7278</v>
      </c>
      <c r="N53" s="300"/>
      <c r="O53" s="282"/>
      <c r="P53" s="301" t="s">
        <v>3395</v>
      </c>
      <c r="Q53" s="288"/>
      <c r="R53" s="273" t="s">
        <v>3396</v>
      </c>
      <c r="S53" s="266">
        <v>28.0</v>
      </c>
      <c r="T53" s="266">
        <v>24.0</v>
      </c>
      <c r="U53" s="261">
        <f t="array" ref="U53">_xlfn.XLOOKUP(S53, СПР.МОНТ[AWG], СПР.МОНТ[ГОСТ], "")</f>
        <v>0.08</v>
      </c>
      <c r="V53" s="261">
        <f t="array" ref="V53">_xlfn.XLOOKUP(T53, СПР.МОНТ[AWG], СПР.МОНТ[ГОСТ], "")</f>
        <v>0.2</v>
      </c>
      <c r="W53" s="273">
        <v>0.7</v>
      </c>
      <c r="X53" s="273">
        <v>1.45</v>
      </c>
      <c r="Y53" s="273" t="s">
        <v>7296</v>
      </c>
      <c r="Z53" s="273">
        <v>2.0</v>
      </c>
      <c r="AA53" s="746" t="s">
        <v>7297</v>
      </c>
      <c r="AB53" s="747"/>
      <c r="AC53" s="2"/>
      <c r="AD53" s="2"/>
      <c r="AE53" s="2"/>
      <c r="AF53" s="2"/>
      <c r="AG53" s="2"/>
      <c r="AH53" s="2"/>
      <c r="AI53" s="2"/>
      <c r="AJ53" s="2"/>
      <c r="AK53" s="2"/>
      <c r="AL53" s="2"/>
      <c r="AM53" s="2"/>
    </row>
    <row r="54">
      <c r="A54" s="255" t="s">
        <v>7047</v>
      </c>
      <c r="B54" s="299" t="s">
        <v>3370</v>
      </c>
      <c r="C54" s="300" t="s">
        <v>3402</v>
      </c>
      <c r="D54" s="289" t="s">
        <v>3402</v>
      </c>
      <c r="E54" s="289">
        <v>1.25</v>
      </c>
      <c r="F54" s="289" t="s">
        <v>3308</v>
      </c>
      <c r="G54" s="287" t="s">
        <v>3403</v>
      </c>
      <c r="H54" s="288"/>
      <c r="I54" s="255" t="s">
        <v>3404</v>
      </c>
      <c r="J54" s="255" t="b">
        <v>1</v>
      </c>
      <c r="K54" s="255" t="b">
        <v>1</v>
      </c>
      <c r="L54" s="255" t="b">
        <v>1</v>
      </c>
      <c r="M54" s="291" t="s">
        <v>7251</v>
      </c>
      <c r="N54" s="300"/>
      <c r="O54" s="282"/>
      <c r="P54" s="301" t="s">
        <v>3405</v>
      </c>
      <c r="Q54" s="255" t="s">
        <v>7273</v>
      </c>
      <c r="R54" s="273" t="s">
        <v>3406</v>
      </c>
      <c r="S54" s="266">
        <v>30.0</v>
      </c>
      <c r="T54" s="266">
        <v>26.0</v>
      </c>
      <c r="U54" s="261">
        <f t="array" ref="U54">_xlfn.XLOOKUP(S54, СПР.МОНТ[AWG], СПР.МОНТ[ГОСТ], "")</f>
        <v>0.05</v>
      </c>
      <c r="V54" s="261">
        <f t="array" ref="V54">_xlfn.XLOOKUP(T54, СПР.МОНТ[AWG], СПР.МОНТ[ГОСТ], "")</f>
        <v>0.12</v>
      </c>
      <c r="W54" s="267">
        <v>0.7</v>
      </c>
      <c r="X54" s="267">
        <v>1.35</v>
      </c>
      <c r="Y54" s="267" t="s">
        <v>7223</v>
      </c>
      <c r="Z54" s="267">
        <v>1.0</v>
      </c>
      <c r="AA54" s="746" t="s">
        <v>7274</v>
      </c>
      <c r="AB54" s="749" t="s">
        <v>7275</v>
      </c>
    </row>
    <row r="55">
      <c r="A55" s="255" t="s">
        <v>7047</v>
      </c>
      <c r="B55" s="299" t="s">
        <v>3370</v>
      </c>
      <c r="C55" s="300" t="s">
        <v>3402</v>
      </c>
      <c r="D55" s="289" t="s">
        <v>3402</v>
      </c>
      <c r="E55" s="289">
        <v>1.25</v>
      </c>
      <c r="F55" s="289" t="s">
        <v>3308</v>
      </c>
      <c r="G55" s="287" t="s">
        <v>3408</v>
      </c>
      <c r="H55" s="288"/>
      <c r="I55" s="255" t="s">
        <v>3404</v>
      </c>
      <c r="J55" s="289"/>
      <c r="K55" s="255" t="b">
        <v>1</v>
      </c>
      <c r="L55" s="255" t="b">
        <v>1</v>
      </c>
      <c r="M55" s="291" t="s">
        <v>7251</v>
      </c>
      <c r="N55" s="300"/>
      <c r="O55" s="282"/>
      <c r="P55" s="301" t="s">
        <v>3409</v>
      </c>
      <c r="Q55" s="255" t="s">
        <v>7273</v>
      </c>
      <c r="R55" s="273" t="s">
        <v>3410</v>
      </c>
      <c r="S55" s="266">
        <v>30.0</v>
      </c>
      <c r="T55" s="266">
        <v>26.0</v>
      </c>
      <c r="U55" s="261">
        <f t="array" ref="U55">_xlfn.XLOOKUP(S55, СПР.МОНТ[AWG], СПР.МОНТ[ГОСТ], "")</f>
        <v>0.05</v>
      </c>
      <c r="V55" s="261">
        <f t="array" ref="V55">_xlfn.XLOOKUP(T55, СПР.МОНТ[AWG], СПР.МОНТ[ГОСТ], "")</f>
        <v>0.12</v>
      </c>
      <c r="W55" s="267">
        <v>0.7</v>
      </c>
      <c r="X55" s="267">
        <v>1.35</v>
      </c>
      <c r="Y55" s="267" t="s">
        <v>7225</v>
      </c>
      <c r="Z55" s="267">
        <v>1.0</v>
      </c>
      <c r="AA55" s="746" t="s">
        <v>7276</v>
      </c>
      <c r="AB55" s="749" t="s">
        <v>7277</v>
      </c>
    </row>
    <row r="56">
      <c r="A56" s="255" t="s">
        <v>7047</v>
      </c>
      <c r="B56" s="299" t="s">
        <v>3370</v>
      </c>
      <c r="C56" s="300" t="s">
        <v>3402</v>
      </c>
      <c r="D56" s="289" t="s">
        <v>3402</v>
      </c>
      <c r="E56" s="289">
        <v>1.25</v>
      </c>
      <c r="F56" s="289" t="s">
        <v>3308</v>
      </c>
      <c r="G56" s="287" t="s">
        <v>3412</v>
      </c>
      <c r="H56" s="288"/>
      <c r="I56" s="255" t="s">
        <v>3413</v>
      </c>
      <c r="J56" s="289"/>
      <c r="K56" s="289"/>
      <c r="L56" s="289"/>
      <c r="M56" s="291" t="s">
        <v>7251</v>
      </c>
      <c r="N56" s="300"/>
      <c r="O56" s="282"/>
      <c r="P56" s="301" t="s">
        <v>3414</v>
      </c>
      <c r="Q56" s="255" t="s">
        <v>7252</v>
      </c>
      <c r="R56" s="273" t="s">
        <v>3415</v>
      </c>
      <c r="S56" s="266">
        <v>32.0</v>
      </c>
      <c r="T56" s="266">
        <v>30.0</v>
      </c>
      <c r="U56" s="261">
        <f t="array" ref="U56">_xlfn.XLOOKUP(S56, СПР.МОНТ[AWG], СПР.МОНТ[ГОСТ], "")</f>
        <v>0.03</v>
      </c>
      <c r="V56" s="261">
        <f t="array" ref="V56">_xlfn.XLOOKUP(T56, СПР.МОНТ[AWG], СПР.МОНТ[ГОСТ], "")</f>
        <v>0.05</v>
      </c>
      <c r="W56" s="267">
        <v>0.52</v>
      </c>
      <c r="X56" s="267">
        <v>0.8</v>
      </c>
      <c r="Y56" s="267" t="s">
        <v>7223</v>
      </c>
      <c r="Z56" s="267">
        <v>1.0</v>
      </c>
      <c r="AA56" s="746" t="s">
        <v>7253</v>
      </c>
      <c r="AB56" s="749" t="s">
        <v>7254</v>
      </c>
    </row>
    <row r="57">
      <c r="A57" s="255" t="s">
        <v>7047</v>
      </c>
      <c r="B57" s="299" t="s">
        <v>3370</v>
      </c>
      <c r="C57" s="300" t="s">
        <v>3402</v>
      </c>
      <c r="D57" s="289" t="s">
        <v>3402</v>
      </c>
      <c r="E57" s="289">
        <v>1.25</v>
      </c>
      <c r="F57" s="289" t="s">
        <v>3308</v>
      </c>
      <c r="G57" s="287" t="s">
        <v>3417</v>
      </c>
      <c r="H57" s="288"/>
      <c r="I57" s="255" t="s">
        <v>3413</v>
      </c>
      <c r="J57" s="289"/>
      <c r="K57" s="289"/>
      <c r="L57" s="289"/>
      <c r="M57" s="291" t="s">
        <v>7251</v>
      </c>
      <c r="N57" s="300"/>
      <c r="O57" s="282"/>
      <c r="P57" s="301" t="s">
        <v>3418</v>
      </c>
      <c r="Q57" s="255" t="s">
        <v>7252</v>
      </c>
      <c r="R57" s="273" t="s">
        <v>3415</v>
      </c>
      <c r="S57" s="266">
        <v>32.0</v>
      </c>
      <c r="T57" s="266">
        <v>30.0</v>
      </c>
      <c r="U57" s="261">
        <f t="array" ref="U57">_xlfn.XLOOKUP(S57, СПР.МОНТ[AWG], СПР.МОНТ[ГОСТ], "")</f>
        <v>0.03</v>
      </c>
      <c r="V57" s="261">
        <f t="array" ref="V57">_xlfn.XLOOKUP(T57, СПР.МОНТ[AWG], СПР.МОНТ[ГОСТ], "")</f>
        <v>0.05</v>
      </c>
      <c r="W57" s="267">
        <v>0.52</v>
      </c>
      <c r="X57" s="267">
        <v>0.8</v>
      </c>
      <c r="Y57" s="267" t="s">
        <v>7225</v>
      </c>
      <c r="Z57" s="267">
        <v>1.0</v>
      </c>
      <c r="AA57" s="746" t="s">
        <v>7255</v>
      </c>
      <c r="AB57" s="749" t="s">
        <v>7256</v>
      </c>
    </row>
    <row r="58">
      <c r="A58" s="255" t="s">
        <v>7047</v>
      </c>
      <c r="B58" s="299" t="s">
        <v>3370</v>
      </c>
      <c r="C58" s="300" t="s">
        <v>3422</v>
      </c>
      <c r="D58" s="289" t="s">
        <v>3422</v>
      </c>
      <c r="E58" s="289">
        <v>1.25</v>
      </c>
      <c r="F58" s="289" t="s">
        <v>3308</v>
      </c>
      <c r="G58" s="287" t="s">
        <v>3423</v>
      </c>
      <c r="H58" s="288"/>
      <c r="I58" s="255" t="s">
        <v>3424</v>
      </c>
      <c r="J58" s="255" t="b">
        <v>1</v>
      </c>
      <c r="K58" s="289"/>
      <c r="L58" s="289"/>
      <c r="M58" s="291" t="s">
        <v>7251</v>
      </c>
      <c r="N58" s="300"/>
      <c r="O58" s="282"/>
      <c r="P58" s="301" t="s">
        <v>3425</v>
      </c>
      <c r="Q58" s="255" t="s">
        <v>7257</v>
      </c>
      <c r="R58" s="273" t="s">
        <v>3426</v>
      </c>
      <c r="S58" s="266">
        <v>28.0</v>
      </c>
      <c r="T58" s="266">
        <v>26.0</v>
      </c>
      <c r="U58" s="261">
        <f t="array" ref="U58">_xlfn.XLOOKUP(S58, СПР.МОНТ[AWG], СПР.МОНТ[ГОСТ], "")</f>
        <v>0.08</v>
      </c>
      <c r="V58" s="261">
        <f t="array" ref="V58">_xlfn.XLOOKUP(T58, СПР.МОНТ[AWG], СПР.МОНТ[ГОСТ], "")</f>
        <v>0.12</v>
      </c>
      <c r="W58" s="267">
        <v>0.7</v>
      </c>
      <c r="X58" s="267">
        <v>1.0</v>
      </c>
      <c r="Y58" s="267" t="s">
        <v>7223</v>
      </c>
      <c r="Z58" s="267">
        <v>1.0</v>
      </c>
      <c r="AA58" s="746" t="s">
        <v>7258</v>
      </c>
      <c r="AB58" s="749" t="s">
        <v>7259</v>
      </c>
    </row>
    <row r="59">
      <c r="A59" s="255" t="s">
        <v>7047</v>
      </c>
      <c r="B59" s="299" t="s">
        <v>3370</v>
      </c>
      <c r="C59" s="300" t="s">
        <v>3422</v>
      </c>
      <c r="D59" s="289" t="s">
        <v>3422</v>
      </c>
      <c r="E59" s="289">
        <v>1.25</v>
      </c>
      <c r="F59" s="289" t="s">
        <v>3308</v>
      </c>
      <c r="G59" s="287" t="s">
        <v>3428</v>
      </c>
      <c r="H59" s="288"/>
      <c r="I59" s="255" t="s">
        <v>3424</v>
      </c>
      <c r="J59" s="255" t="b">
        <v>1</v>
      </c>
      <c r="K59" s="289"/>
      <c r="L59" s="289"/>
      <c r="M59" s="291" t="s">
        <v>7251</v>
      </c>
      <c r="N59" s="300"/>
      <c r="O59" s="282"/>
      <c r="P59" s="301" t="s">
        <v>3429</v>
      </c>
      <c r="Q59" s="255" t="s">
        <v>7260</v>
      </c>
      <c r="R59" s="273" t="s">
        <v>3426</v>
      </c>
      <c r="S59" s="266">
        <v>28.0</v>
      </c>
      <c r="T59" s="266">
        <v>26.0</v>
      </c>
      <c r="U59" s="261">
        <f t="array" ref="U59">_xlfn.XLOOKUP(S59, СПР.МОНТ[AWG], СПР.МОНТ[ГОСТ], "")</f>
        <v>0.08</v>
      </c>
      <c r="V59" s="261">
        <f t="array" ref="V59">_xlfn.XLOOKUP(T59, СПР.МОНТ[AWG], СПР.МОНТ[ГОСТ], "")</f>
        <v>0.12</v>
      </c>
      <c r="W59" s="267">
        <v>0.7</v>
      </c>
      <c r="X59" s="267">
        <v>1.0</v>
      </c>
      <c r="Y59" s="267" t="s">
        <v>7225</v>
      </c>
      <c r="Z59" s="267">
        <v>1.0</v>
      </c>
      <c r="AA59" s="746" t="s">
        <v>7261</v>
      </c>
      <c r="AB59" s="749" t="s">
        <v>7262</v>
      </c>
    </row>
    <row r="60">
      <c r="A60" s="255" t="s">
        <v>7047</v>
      </c>
      <c r="B60" s="299" t="s">
        <v>3370</v>
      </c>
      <c r="C60" s="300" t="s">
        <v>3422</v>
      </c>
      <c r="D60" s="289" t="s">
        <v>3422</v>
      </c>
      <c r="E60" s="289">
        <v>1.25</v>
      </c>
      <c r="F60" s="289" t="s">
        <v>3308</v>
      </c>
      <c r="G60" s="287" t="s">
        <v>9625</v>
      </c>
      <c r="H60" s="288"/>
      <c r="I60" s="255" t="s">
        <v>3424</v>
      </c>
      <c r="J60" s="255" t="b">
        <v>1</v>
      </c>
      <c r="K60" s="289"/>
      <c r="L60" s="289"/>
      <c r="M60" s="291" t="s">
        <v>7251</v>
      </c>
      <c r="N60" s="300"/>
      <c r="O60" s="282"/>
      <c r="P60" s="301"/>
      <c r="Q60" s="255">
        <v>0.82</v>
      </c>
      <c r="R60" s="273" t="s">
        <v>9678</v>
      </c>
      <c r="S60" s="266">
        <v>30.0</v>
      </c>
      <c r="T60" s="266">
        <v>26.0</v>
      </c>
      <c r="U60" s="261">
        <f t="array" ref="U60">_xlfn.XLOOKUP(S60, СПР.МОНТ[AWG], СПР.МОНТ[ГОСТ], "")</f>
        <v>0.05</v>
      </c>
      <c r="V60" s="261">
        <f t="array" ref="V60">_xlfn.XLOOKUP(T60, СПР.МОНТ[AWG], СПР.МОНТ[ГОСТ], "")</f>
        <v>0.12</v>
      </c>
      <c r="W60" s="267">
        <v>0.7</v>
      </c>
      <c r="X60" s="267">
        <v>1.14</v>
      </c>
      <c r="Y60" s="267" t="s">
        <v>7223</v>
      </c>
      <c r="Z60" s="267">
        <v>1.0</v>
      </c>
      <c r="AA60" s="746" t="s">
        <v>9626</v>
      </c>
      <c r="AB60" s="749"/>
    </row>
    <row r="61">
      <c r="A61" s="255" t="s">
        <v>7047</v>
      </c>
      <c r="B61" s="299" t="s">
        <v>3370</v>
      </c>
      <c r="C61" s="300" t="s">
        <v>3422</v>
      </c>
      <c r="D61" s="289" t="s">
        <v>3422</v>
      </c>
      <c r="E61" s="289">
        <v>1.25</v>
      </c>
      <c r="F61" s="289" t="s">
        <v>3308</v>
      </c>
      <c r="G61" s="287" t="s">
        <v>9627</v>
      </c>
      <c r="H61" s="288"/>
      <c r="I61" s="255" t="s">
        <v>3424</v>
      </c>
      <c r="J61" s="255" t="b">
        <v>1</v>
      </c>
      <c r="K61" s="289"/>
      <c r="L61" s="289"/>
      <c r="M61" s="291" t="s">
        <v>7251</v>
      </c>
      <c r="N61" s="300"/>
      <c r="O61" s="282"/>
      <c r="P61" s="301"/>
      <c r="Q61" s="255">
        <v>0.82</v>
      </c>
      <c r="R61" s="273" t="s">
        <v>9678</v>
      </c>
      <c r="S61" s="266">
        <v>30.0</v>
      </c>
      <c r="T61" s="266">
        <v>26.0</v>
      </c>
      <c r="U61" s="261">
        <f t="array" ref="U61">_xlfn.XLOOKUP(S61, СПР.МОНТ[AWG], СПР.МОНТ[ГОСТ], "")</f>
        <v>0.05</v>
      </c>
      <c r="V61" s="261">
        <f t="array" ref="V61">_xlfn.XLOOKUP(T61, СПР.МОНТ[AWG], СПР.МОНТ[ГОСТ], "")</f>
        <v>0.12</v>
      </c>
      <c r="W61" s="267">
        <v>0.7</v>
      </c>
      <c r="X61" s="267">
        <v>1.14</v>
      </c>
      <c r="Y61" s="267" t="s">
        <v>7225</v>
      </c>
      <c r="Z61" s="267">
        <v>1.0</v>
      </c>
      <c r="AA61" s="746" t="s">
        <v>9628</v>
      </c>
      <c r="AB61" s="749"/>
    </row>
    <row r="62">
      <c r="A62" s="255" t="s">
        <v>7047</v>
      </c>
      <c r="B62" s="299" t="s">
        <v>3370</v>
      </c>
      <c r="C62" s="300" t="s">
        <v>3422</v>
      </c>
      <c r="D62" s="289" t="s">
        <v>3422</v>
      </c>
      <c r="E62" s="289">
        <v>1.25</v>
      </c>
      <c r="F62" s="289" t="s">
        <v>3308</v>
      </c>
      <c r="G62" s="287" t="s">
        <v>3431</v>
      </c>
      <c r="H62" s="288"/>
      <c r="I62" s="255" t="s">
        <v>3424</v>
      </c>
      <c r="J62" s="255" t="b">
        <v>1</v>
      </c>
      <c r="K62" s="289"/>
      <c r="L62" s="289"/>
      <c r="M62" s="291" t="s">
        <v>7251</v>
      </c>
      <c r="N62" s="300"/>
      <c r="O62" s="282"/>
      <c r="P62" s="301" t="s">
        <v>3432</v>
      </c>
      <c r="Q62" s="255" t="s">
        <v>7263</v>
      </c>
      <c r="R62" s="273" t="s">
        <v>3433</v>
      </c>
      <c r="S62" s="266">
        <v>32.0</v>
      </c>
      <c r="T62" s="266">
        <v>30.0</v>
      </c>
      <c r="U62" s="261">
        <f t="array" ref="U62">_xlfn.XLOOKUP(S62, СПР.МОНТ[AWG], СПР.МОНТ[ГОСТ], "")</f>
        <v>0.03</v>
      </c>
      <c r="V62" s="261">
        <f t="array" ref="V62">_xlfn.XLOOKUP(T62, СПР.МОНТ[AWG], СПР.МОНТ[ГОСТ], "")</f>
        <v>0.05</v>
      </c>
      <c r="W62" s="267">
        <v>0.52</v>
      </c>
      <c r="X62" s="267">
        <v>0.8</v>
      </c>
      <c r="Y62" s="267" t="s">
        <v>7223</v>
      </c>
      <c r="Z62" s="267">
        <v>1.0</v>
      </c>
      <c r="AA62" s="746" t="s">
        <v>7264</v>
      </c>
      <c r="AB62" s="749" t="s">
        <v>7265</v>
      </c>
    </row>
    <row r="63">
      <c r="A63" s="255" t="s">
        <v>7047</v>
      </c>
      <c r="B63" s="299" t="s">
        <v>3370</v>
      </c>
      <c r="C63" s="300" t="s">
        <v>3422</v>
      </c>
      <c r="D63" s="289" t="s">
        <v>3422</v>
      </c>
      <c r="E63" s="289">
        <v>1.25</v>
      </c>
      <c r="F63" s="289" t="s">
        <v>3308</v>
      </c>
      <c r="G63" s="287" t="s">
        <v>3435</v>
      </c>
      <c r="H63" s="288"/>
      <c r="I63" s="255" t="s">
        <v>3424</v>
      </c>
      <c r="J63" s="255" t="b">
        <v>1</v>
      </c>
      <c r="K63" s="289"/>
      <c r="L63" s="289"/>
      <c r="M63" s="291" t="s">
        <v>7251</v>
      </c>
      <c r="N63" s="300"/>
      <c r="O63" s="282"/>
      <c r="P63" s="301" t="s">
        <v>3436</v>
      </c>
      <c r="Q63" s="255" t="s">
        <v>7263</v>
      </c>
      <c r="R63" s="273" t="s">
        <v>3433</v>
      </c>
      <c r="S63" s="266">
        <v>32.0</v>
      </c>
      <c r="T63" s="266">
        <v>30.0</v>
      </c>
      <c r="U63" s="261">
        <f t="array" ref="U63">_xlfn.XLOOKUP(S63, СПР.МОНТ[AWG], СПР.МОНТ[ГОСТ], "")</f>
        <v>0.03</v>
      </c>
      <c r="V63" s="261">
        <f t="array" ref="V63">_xlfn.XLOOKUP(T63, СПР.МОНТ[AWG], СПР.МОНТ[ГОСТ], "")</f>
        <v>0.05</v>
      </c>
      <c r="W63" s="267">
        <v>0.52</v>
      </c>
      <c r="X63" s="267">
        <v>0.8</v>
      </c>
      <c r="Y63" s="267" t="s">
        <v>7225</v>
      </c>
      <c r="Z63" s="267">
        <v>1.0</v>
      </c>
      <c r="AA63" s="746" t="s">
        <v>7266</v>
      </c>
      <c r="AB63" s="749" t="s">
        <v>7267</v>
      </c>
    </row>
    <row r="64">
      <c r="A64" s="255" t="s">
        <v>7047</v>
      </c>
      <c r="B64" s="299" t="s">
        <v>3370</v>
      </c>
      <c r="C64" s="291" t="s">
        <v>3448</v>
      </c>
      <c r="D64" s="289" t="s">
        <v>3448</v>
      </c>
      <c r="E64" s="289">
        <v>1.0</v>
      </c>
      <c r="F64" s="289" t="s">
        <v>3308</v>
      </c>
      <c r="G64" s="287" t="s">
        <v>3449</v>
      </c>
      <c r="H64" s="288"/>
      <c r="I64" s="255" t="s">
        <v>3450</v>
      </c>
      <c r="J64" s="255" t="b">
        <v>1</v>
      </c>
      <c r="K64" s="289"/>
      <c r="L64" s="289"/>
      <c r="M64" s="291" t="s">
        <v>7251</v>
      </c>
      <c r="N64" s="300"/>
      <c r="O64" s="282"/>
      <c r="P64" s="301" t="s">
        <v>3451</v>
      </c>
      <c r="Q64" s="255" t="s">
        <v>7268</v>
      </c>
      <c r="R64" s="273" t="s">
        <v>3452</v>
      </c>
      <c r="S64" s="266">
        <v>30.0</v>
      </c>
      <c r="T64" s="266">
        <v>28.0</v>
      </c>
      <c r="U64" s="261">
        <f t="array" ref="U64">_xlfn.XLOOKUP(S64, СПР.МОНТ[AWG], СПР.МОНТ[ГОСТ], "")</f>
        <v>0.05</v>
      </c>
      <c r="V64" s="261">
        <f t="array" ref="V64">_xlfn.XLOOKUP(T64, СПР.МОНТ[AWG], СПР.МОНТ[ГОСТ], "")</f>
        <v>0.08</v>
      </c>
      <c r="W64" s="267">
        <v>0.5</v>
      </c>
      <c r="X64" s="267">
        <v>0.9</v>
      </c>
      <c r="Y64" s="267" t="s">
        <v>7225</v>
      </c>
      <c r="Z64" s="267">
        <v>1.0</v>
      </c>
      <c r="AA64" s="746" t="s">
        <v>7269</v>
      </c>
      <c r="AB64" s="747" t="s">
        <v>7270</v>
      </c>
    </row>
    <row r="65">
      <c r="A65" s="255" t="s">
        <v>7047</v>
      </c>
      <c r="B65" s="266" t="s">
        <v>3370</v>
      </c>
      <c r="C65" s="290" t="s">
        <v>3448</v>
      </c>
      <c r="D65" s="255" t="s">
        <v>3448</v>
      </c>
      <c r="E65" s="255">
        <v>1.0</v>
      </c>
      <c r="F65" s="255" t="s">
        <v>3308</v>
      </c>
      <c r="G65" s="287" t="s">
        <v>3454</v>
      </c>
      <c r="H65" s="288"/>
      <c r="I65" s="255" t="s">
        <v>3450</v>
      </c>
      <c r="J65" s="255" t="b">
        <v>1</v>
      </c>
      <c r="K65" s="289"/>
      <c r="L65" s="289"/>
      <c r="M65" s="290" t="s">
        <v>7251</v>
      </c>
      <c r="N65" s="300"/>
      <c r="O65" s="282"/>
      <c r="P65" s="301"/>
      <c r="Q65" s="255">
        <v>0.69</v>
      </c>
      <c r="R65" s="273" t="s">
        <v>3455</v>
      </c>
      <c r="S65" s="266">
        <v>32.0</v>
      </c>
      <c r="T65" s="266">
        <v>30.0</v>
      </c>
      <c r="U65" s="261">
        <f t="array" ref="U65">_xlfn.XLOOKUP(S65, СПР.МОНТ[AWG], СПР.МОНТ[ГОСТ], "")</f>
        <v>0.03</v>
      </c>
      <c r="V65" s="261">
        <f t="array" ref="V65">_xlfn.XLOOKUP(T65, СПР.МОНТ[AWG], СПР.МОНТ[ГОСТ], "")</f>
        <v>0.05</v>
      </c>
      <c r="W65" s="273">
        <v>0.5</v>
      </c>
      <c r="X65" s="273">
        <v>0.9</v>
      </c>
      <c r="Y65" s="273" t="s">
        <v>7225</v>
      </c>
      <c r="Z65" s="273">
        <v>1.0</v>
      </c>
      <c r="AA65" s="746" t="s">
        <v>7271</v>
      </c>
      <c r="AB65" s="747"/>
    </row>
    <row r="66">
      <c r="A66" s="278"/>
      <c r="B66" s="256" t="s">
        <v>3370</v>
      </c>
      <c r="C66" s="257"/>
      <c r="D66" s="257" t="s">
        <v>3440</v>
      </c>
      <c r="E66" s="257">
        <v>1.0</v>
      </c>
      <c r="F66" s="257"/>
      <c r="G66" s="302" t="s">
        <v>3441</v>
      </c>
      <c r="H66" s="259"/>
      <c r="I66" s="303"/>
      <c r="J66" s="304"/>
      <c r="K66" s="304"/>
      <c r="L66" s="304"/>
      <c r="M66" s="272" t="s">
        <v>3444</v>
      </c>
      <c r="N66" s="263"/>
      <c r="O66" s="263"/>
      <c r="P66" s="272" t="s">
        <v>3442</v>
      </c>
      <c r="Q66" s="272" t="s">
        <v>7304</v>
      </c>
      <c r="R66" s="272" t="s">
        <v>3443</v>
      </c>
      <c r="S66" s="266">
        <v>30.0</v>
      </c>
      <c r="T66" s="266">
        <v>28.0</v>
      </c>
      <c r="U66" s="268">
        <f t="array" ref="U66">_xlfn.XLOOKUP(S66, 'СПР.КАБ'!$A$35:$A$56, 'СПР.КАБ'!$B$35:$B$56, "")</f>
        <v>0.05</v>
      </c>
      <c r="V66" s="268">
        <f t="array" ref="V66">_xlfn.XLOOKUP(T66, 'СПР.КАБ'!$A$35:$A$56, 'СПР.КАБ'!$B$35:$B$56, "")</f>
        <v>0.08</v>
      </c>
      <c r="W66" s="267"/>
      <c r="X66" s="267"/>
      <c r="Y66" s="261"/>
      <c r="Z66" s="261"/>
      <c r="AA66" s="750"/>
      <c r="AB66" s="752" t="s">
        <v>7305</v>
      </c>
    </row>
    <row r="67">
      <c r="A67" s="255" t="s">
        <v>7047</v>
      </c>
      <c r="B67" s="266" t="s">
        <v>3483</v>
      </c>
      <c r="C67" s="284" t="s">
        <v>3492</v>
      </c>
      <c r="D67" s="255" t="s">
        <v>3492</v>
      </c>
      <c r="E67" s="255">
        <v>1.25</v>
      </c>
      <c r="F67" s="255" t="s">
        <v>3308</v>
      </c>
      <c r="G67" s="287" t="s">
        <v>3493</v>
      </c>
      <c r="H67" s="288"/>
      <c r="I67" s="255" t="s">
        <v>3494</v>
      </c>
      <c r="J67" s="255" t="b">
        <v>1</v>
      </c>
      <c r="K67" s="289"/>
      <c r="L67" s="255" t="b">
        <v>1</v>
      </c>
      <c r="M67" s="290" t="s">
        <v>7251</v>
      </c>
      <c r="N67" s="300"/>
      <c r="O67" s="282"/>
      <c r="P67" s="301"/>
      <c r="Q67" s="255">
        <v>0.85</v>
      </c>
      <c r="R67" s="273" t="s">
        <v>3495</v>
      </c>
      <c r="S67" s="266">
        <v>32.0</v>
      </c>
      <c r="T67" s="266">
        <v>28.0</v>
      </c>
      <c r="U67" s="261">
        <f t="array" ref="U67">_xlfn.XLOOKUP(S67, СПР.МОНТ[AWG], СПР.МОНТ[ГОСТ], "")</f>
        <v>0.03</v>
      </c>
      <c r="V67" s="261">
        <f t="array" ref="V67">_xlfn.XLOOKUP(T67, СПР.МОНТ[AWG], СПР.МОНТ[ГОСТ], "")</f>
        <v>0.08</v>
      </c>
      <c r="W67" s="273">
        <v>0.5</v>
      </c>
      <c r="X67" s="273">
        <v>0.9</v>
      </c>
      <c r="Y67" s="273" t="s">
        <v>7223</v>
      </c>
      <c r="Z67" s="273">
        <v>1.0</v>
      </c>
      <c r="AA67" s="746" t="s">
        <v>7314</v>
      </c>
      <c r="AB67" s="749"/>
    </row>
    <row r="68">
      <c r="A68" s="255" t="s">
        <v>7047</v>
      </c>
      <c r="B68" s="299" t="s">
        <v>3483</v>
      </c>
      <c r="C68" s="300" t="s">
        <v>3499</v>
      </c>
      <c r="D68" s="289" t="s">
        <v>3499</v>
      </c>
      <c r="E68" s="289">
        <v>1.0</v>
      </c>
      <c r="F68" s="289" t="s">
        <v>3308</v>
      </c>
      <c r="G68" s="287" t="s">
        <v>3500</v>
      </c>
      <c r="H68" s="288"/>
      <c r="I68" s="289"/>
      <c r="J68" s="289"/>
      <c r="K68" s="289"/>
      <c r="L68" s="289"/>
      <c r="M68" s="291" t="s">
        <v>7251</v>
      </c>
      <c r="N68" s="300"/>
      <c r="O68" s="282"/>
      <c r="P68" s="301"/>
      <c r="Q68" s="255">
        <v>0.8</v>
      </c>
      <c r="R68" s="273" t="s">
        <v>3495</v>
      </c>
      <c r="S68" s="266">
        <v>32.0</v>
      </c>
      <c r="T68" s="266">
        <v>28.0</v>
      </c>
      <c r="U68" s="261">
        <f t="array" ref="U68">_xlfn.XLOOKUP(S68, СПР.МОНТ[AWG], СПР.МОНТ[ГОСТ], "")</f>
        <v>0.03</v>
      </c>
      <c r="V68" s="261">
        <f t="array" ref="V68">_xlfn.XLOOKUP(T68, СПР.МОНТ[AWG], СПР.МОНТ[ГОСТ], "")</f>
        <v>0.08</v>
      </c>
      <c r="W68" s="267">
        <v>0.5</v>
      </c>
      <c r="X68" s="267">
        <v>0.9</v>
      </c>
      <c r="Y68" s="267" t="s">
        <v>7223</v>
      </c>
      <c r="Z68" s="267">
        <v>1.0</v>
      </c>
      <c r="AA68" s="746" t="s">
        <v>7320</v>
      </c>
      <c r="AB68" s="747"/>
    </row>
    <row r="69">
      <c r="A69" s="255" t="s">
        <v>7047</v>
      </c>
      <c r="B69" s="299" t="s">
        <v>3483</v>
      </c>
      <c r="C69" s="300" t="s">
        <v>3499</v>
      </c>
      <c r="D69" s="289" t="s">
        <v>3499</v>
      </c>
      <c r="E69" s="289">
        <v>1.0</v>
      </c>
      <c r="F69" s="289" t="s">
        <v>3308</v>
      </c>
      <c r="G69" s="287" t="s">
        <v>3502</v>
      </c>
      <c r="H69" s="288"/>
      <c r="I69" s="255" t="s">
        <v>3503</v>
      </c>
      <c r="J69" s="255" t="b">
        <v>1</v>
      </c>
      <c r="K69" s="289"/>
      <c r="L69" s="289"/>
      <c r="M69" s="291" t="s">
        <v>7251</v>
      </c>
      <c r="N69" s="300"/>
      <c r="O69" s="282"/>
      <c r="P69" s="301" t="s">
        <v>3504</v>
      </c>
      <c r="Q69" s="288"/>
      <c r="R69" s="273" t="s">
        <v>3505</v>
      </c>
      <c r="S69" s="266">
        <v>36.0</v>
      </c>
      <c r="T69" s="266">
        <v>30.0</v>
      </c>
      <c r="U69" s="261">
        <f t="array" ref="U69">_xlfn.XLOOKUP(S69, СПР.МОНТ[AWG], СПР.МОНТ[ГОСТ], "")</f>
        <v>0.01</v>
      </c>
      <c r="V69" s="268">
        <f t="array" ref="V69">_xlfn.XLOOKUP(T69, 'СПР.КАБ'!$A$35:$A$56, 'СПР.КАБ'!$B$35:$B$56, "")</f>
        <v>0.05</v>
      </c>
      <c r="W69" s="267">
        <v>0.3</v>
      </c>
      <c r="X69" s="267">
        <v>0.6</v>
      </c>
      <c r="Y69" s="267" t="s">
        <v>7223</v>
      </c>
      <c r="Z69" s="267">
        <v>1.0</v>
      </c>
      <c r="AA69" s="746" t="s">
        <v>7313</v>
      </c>
      <c r="AB69" s="747"/>
    </row>
    <row r="70">
      <c r="A70" s="255" t="s">
        <v>7047</v>
      </c>
      <c r="B70" s="299" t="s">
        <v>3483</v>
      </c>
      <c r="C70" s="300" t="s">
        <v>3499</v>
      </c>
      <c r="D70" s="289" t="s">
        <v>3499</v>
      </c>
      <c r="E70" s="289">
        <v>1.0</v>
      </c>
      <c r="F70" s="289" t="s">
        <v>3308</v>
      </c>
      <c r="G70" s="287" t="s">
        <v>3507</v>
      </c>
      <c r="H70" s="288"/>
      <c r="I70" s="289"/>
      <c r="J70" s="289"/>
      <c r="K70" s="289"/>
      <c r="L70" s="289"/>
      <c r="M70" s="291" t="s">
        <v>7251</v>
      </c>
      <c r="N70" s="300"/>
      <c r="O70" s="282"/>
      <c r="P70" s="301" t="s">
        <v>3508</v>
      </c>
      <c r="Q70" s="288"/>
      <c r="R70" s="273" t="s">
        <v>3495</v>
      </c>
      <c r="S70" s="266">
        <v>32.0</v>
      </c>
      <c r="T70" s="266">
        <v>28.0</v>
      </c>
      <c r="U70" s="261">
        <f t="array" ref="U70">_xlfn.XLOOKUP(S70, СПР.МОНТ[AWG], СПР.МОНТ[ГОСТ], "")</f>
        <v>0.03</v>
      </c>
      <c r="V70" s="261">
        <f t="array" ref="V70">_xlfn.XLOOKUP(T70, СПР.МОНТ[AWG], СПР.МОНТ[ГОСТ], "")</f>
        <v>0.08</v>
      </c>
      <c r="W70" s="267">
        <v>0.5</v>
      </c>
      <c r="X70" s="267">
        <v>0.9</v>
      </c>
      <c r="Y70" s="267" t="s">
        <v>7225</v>
      </c>
      <c r="Z70" s="267">
        <v>1.0</v>
      </c>
      <c r="AA70" s="746" t="s">
        <v>7322</v>
      </c>
      <c r="AB70" s="747"/>
    </row>
    <row r="71">
      <c r="A71" s="255" t="s">
        <v>7047</v>
      </c>
      <c r="B71" s="299" t="s">
        <v>3524</v>
      </c>
      <c r="C71" s="291" t="s">
        <v>9451</v>
      </c>
      <c r="D71" s="289" t="s">
        <v>9452</v>
      </c>
      <c r="E71" s="289">
        <v>5.0</v>
      </c>
      <c r="F71" s="289" t="s">
        <v>3308</v>
      </c>
      <c r="G71" s="287" t="s">
        <v>3627</v>
      </c>
      <c r="H71" s="288"/>
      <c r="I71" s="255" t="s">
        <v>3628</v>
      </c>
      <c r="J71" s="289"/>
      <c r="K71" s="255" t="b">
        <v>1</v>
      </c>
      <c r="L71" s="289"/>
      <c r="M71" s="291" t="s">
        <v>7333</v>
      </c>
      <c r="N71" s="300"/>
      <c r="O71" s="282"/>
      <c r="P71" s="301" t="s">
        <v>3629</v>
      </c>
      <c r="Q71" s="288"/>
      <c r="R71" s="273" t="s">
        <v>3630</v>
      </c>
      <c r="S71" s="266">
        <v>22.0</v>
      </c>
      <c r="T71" s="266">
        <v>18.0</v>
      </c>
      <c r="U71" s="261">
        <f t="array" ref="U71">_xlfn.XLOOKUP(S71, СПР.МОНТ[AWG], СПР.МОНТ[ГОСТ], "")</f>
        <v>0.35</v>
      </c>
      <c r="V71" s="261">
        <f t="array" ref="V71">_xlfn.XLOOKUP(T71, СПР.МОНТ[AWG], СПР.МОНТ[ГОСТ], "")</f>
        <v>0.75</v>
      </c>
      <c r="W71" s="267">
        <v>1.7</v>
      </c>
      <c r="X71" s="267">
        <v>3.0</v>
      </c>
      <c r="Y71" s="267" t="s">
        <v>7223</v>
      </c>
      <c r="Z71" s="267">
        <v>10.0</v>
      </c>
      <c r="AA71" s="746" t="s">
        <v>7336</v>
      </c>
      <c r="AB71" s="747" t="s">
        <v>7337</v>
      </c>
    </row>
    <row r="72">
      <c r="A72" s="255" t="s">
        <v>7047</v>
      </c>
      <c r="B72" s="299" t="s">
        <v>3524</v>
      </c>
      <c r="C72" s="291" t="s">
        <v>3550</v>
      </c>
      <c r="D72" s="289" t="s">
        <v>3549</v>
      </c>
      <c r="E72" s="289">
        <v>4.5</v>
      </c>
      <c r="F72" s="289" t="s">
        <v>3331</v>
      </c>
      <c r="G72" s="287" t="s">
        <v>3551</v>
      </c>
      <c r="H72" s="288"/>
      <c r="I72" s="289"/>
      <c r="J72" s="289"/>
      <c r="K72" s="289"/>
      <c r="L72" s="289"/>
      <c r="M72" s="291" t="s">
        <v>7370</v>
      </c>
      <c r="N72" s="300"/>
      <c r="O72" s="282"/>
      <c r="P72" s="301" t="s">
        <v>3552</v>
      </c>
      <c r="Q72" s="288"/>
      <c r="R72" s="273" t="s">
        <v>3553</v>
      </c>
      <c r="S72" s="266">
        <v>26.0</v>
      </c>
      <c r="T72" s="266">
        <v>20.0</v>
      </c>
      <c r="U72" s="261">
        <f t="array" ref="U72">_xlfn.XLOOKUP(S72, СПР.МОНТ[AWG], СПР.МОНТ[ГОСТ], "")</f>
        <v>0.12</v>
      </c>
      <c r="V72" s="261">
        <f t="array" ref="V72">_xlfn.XLOOKUP(T72, СПР.МОНТ[AWG], СПР.МОНТ[ГОСТ], "")</f>
        <v>0.5</v>
      </c>
      <c r="W72" s="267">
        <v>1.3</v>
      </c>
      <c r="X72" s="267">
        <v>1.9</v>
      </c>
      <c r="Y72" s="267" t="s">
        <v>7294</v>
      </c>
      <c r="Z72" s="267">
        <v>10.0</v>
      </c>
      <c r="AA72" s="746" t="s">
        <v>7371</v>
      </c>
      <c r="AB72" s="747" t="s">
        <v>7372</v>
      </c>
    </row>
    <row r="73">
      <c r="A73" s="255" t="s">
        <v>7047</v>
      </c>
      <c r="B73" s="299" t="s">
        <v>3524</v>
      </c>
      <c r="C73" s="291" t="s">
        <v>3550</v>
      </c>
      <c r="D73" s="289" t="s">
        <v>3549</v>
      </c>
      <c r="E73" s="289">
        <v>4.5</v>
      </c>
      <c r="F73" s="289" t="s">
        <v>3331</v>
      </c>
      <c r="G73" s="287" t="s">
        <v>3558</v>
      </c>
      <c r="H73" s="288"/>
      <c r="I73" s="289"/>
      <c r="J73" s="289"/>
      <c r="K73" s="289"/>
      <c r="L73" s="289"/>
      <c r="M73" s="291" t="s">
        <v>7370</v>
      </c>
      <c r="N73" s="300"/>
      <c r="O73" s="282"/>
      <c r="P73" s="301" t="s">
        <v>3559</v>
      </c>
      <c r="Q73" s="288"/>
      <c r="R73" s="273" t="s">
        <v>3560</v>
      </c>
      <c r="S73" s="266">
        <v>20.0</v>
      </c>
      <c r="T73" s="266">
        <v>16.0</v>
      </c>
      <c r="U73" s="261">
        <f t="array" ref="U73">_xlfn.XLOOKUP(S73, СПР.МОНТ[AWG], СПР.МОНТ[ГОСТ], "")</f>
        <v>0.5</v>
      </c>
      <c r="V73" s="261">
        <f t="array" ref="V73">_xlfn.XLOOKUP(T73, СПР.МОНТ[AWG], СПР.МОНТ[ГОСТ], "")</f>
        <v>1.5</v>
      </c>
      <c r="W73" s="267">
        <v>1.5</v>
      </c>
      <c r="X73" s="267">
        <v>3.2</v>
      </c>
      <c r="Y73" s="267" t="s">
        <v>7294</v>
      </c>
      <c r="Z73" s="267">
        <v>10.0</v>
      </c>
      <c r="AA73" s="746" t="s">
        <v>7373</v>
      </c>
      <c r="AB73" s="747" t="s">
        <v>7374</v>
      </c>
    </row>
    <row r="74">
      <c r="A74" s="255" t="s">
        <v>7047</v>
      </c>
      <c r="B74" s="299" t="s">
        <v>3524</v>
      </c>
      <c r="C74" s="291" t="s">
        <v>3550</v>
      </c>
      <c r="D74" s="289" t="s">
        <v>3564</v>
      </c>
      <c r="E74" s="289">
        <v>4.5</v>
      </c>
      <c r="F74" s="289" t="s">
        <v>3308</v>
      </c>
      <c r="G74" s="287" t="s">
        <v>3565</v>
      </c>
      <c r="H74" s="288"/>
      <c r="I74" s="289"/>
      <c r="J74" s="289"/>
      <c r="K74" s="289"/>
      <c r="L74" s="289"/>
      <c r="M74" s="291" t="s">
        <v>7370</v>
      </c>
      <c r="N74" s="300"/>
      <c r="O74" s="282"/>
      <c r="P74" s="301" t="s">
        <v>3552</v>
      </c>
      <c r="Q74" s="288"/>
      <c r="R74" s="273" t="s">
        <v>3553</v>
      </c>
      <c r="S74" s="266">
        <v>26.0</v>
      </c>
      <c r="T74" s="266">
        <v>20.0</v>
      </c>
      <c r="U74" s="261">
        <f t="array" ref="U74">_xlfn.XLOOKUP(S74, СПР.МОНТ[AWG], СПР.МОНТ[ГОСТ], "")</f>
        <v>0.12</v>
      </c>
      <c r="V74" s="261">
        <f t="array" ref="V74">_xlfn.XLOOKUP(T74, СПР.МОНТ[AWG], СПР.МОНТ[ГОСТ], "")</f>
        <v>0.5</v>
      </c>
      <c r="W74" s="267">
        <v>1.3</v>
      </c>
      <c r="X74" s="267">
        <v>1.9</v>
      </c>
      <c r="Y74" s="267" t="s">
        <v>7223</v>
      </c>
      <c r="Z74" s="267">
        <v>10.0</v>
      </c>
      <c r="AA74" s="746" t="s">
        <v>7375</v>
      </c>
      <c r="AB74" s="747" t="s">
        <v>7372</v>
      </c>
    </row>
    <row r="75">
      <c r="A75" s="255" t="s">
        <v>7047</v>
      </c>
      <c r="B75" s="299" t="s">
        <v>3524</v>
      </c>
      <c r="C75" s="291" t="s">
        <v>3550</v>
      </c>
      <c r="D75" s="289" t="s">
        <v>3564</v>
      </c>
      <c r="E75" s="289">
        <v>4.5</v>
      </c>
      <c r="F75" s="289" t="s">
        <v>3308</v>
      </c>
      <c r="G75" s="287" t="s">
        <v>3567</v>
      </c>
      <c r="H75" s="288"/>
      <c r="I75" s="289"/>
      <c r="J75" s="289"/>
      <c r="K75" s="289"/>
      <c r="L75" s="289"/>
      <c r="M75" s="291" t="s">
        <v>7370</v>
      </c>
      <c r="N75" s="300"/>
      <c r="O75" s="282"/>
      <c r="P75" s="301" t="s">
        <v>3559</v>
      </c>
      <c r="Q75" s="288"/>
      <c r="R75" s="273" t="s">
        <v>3560</v>
      </c>
      <c r="S75" s="266">
        <v>20.0</v>
      </c>
      <c r="T75" s="266">
        <v>16.0</v>
      </c>
      <c r="U75" s="261">
        <f t="array" ref="U75">_xlfn.XLOOKUP(S75, СПР.МОНТ[AWG], СПР.МОНТ[ГОСТ], "")</f>
        <v>0.5</v>
      </c>
      <c r="V75" s="261">
        <f t="array" ref="V75">_xlfn.XLOOKUP(T75, СПР.МОНТ[AWG], СПР.МОНТ[ГОСТ], "")</f>
        <v>1.5</v>
      </c>
      <c r="W75" s="267">
        <v>1.5</v>
      </c>
      <c r="X75" s="267">
        <v>3.2</v>
      </c>
      <c r="Y75" s="267" t="s">
        <v>7223</v>
      </c>
      <c r="Z75" s="267">
        <v>10.0</v>
      </c>
      <c r="AA75" s="746" t="s">
        <v>7376</v>
      </c>
      <c r="AB75" s="747" t="s">
        <v>7374</v>
      </c>
    </row>
    <row r="76">
      <c r="A76" s="255" t="s">
        <v>7047</v>
      </c>
      <c r="B76" s="299" t="s">
        <v>3524</v>
      </c>
      <c r="C76" s="291" t="s">
        <v>9468</v>
      </c>
      <c r="D76" s="289" t="s">
        <v>9469</v>
      </c>
      <c r="E76" s="289">
        <v>3.96</v>
      </c>
      <c r="F76" s="289" t="s">
        <v>3308</v>
      </c>
      <c r="G76" s="287" t="s">
        <v>3795</v>
      </c>
      <c r="H76" s="288"/>
      <c r="I76" s="255" t="s">
        <v>3796</v>
      </c>
      <c r="J76" s="289"/>
      <c r="K76" s="255" t="b">
        <v>1</v>
      </c>
      <c r="L76" s="289"/>
      <c r="M76" s="291" t="s">
        <v>7333</v>
      </c>
      <c r="N76" s="300"/>
      <c r="O76" s="282"/>
      <c r="P76" s="301" t="s">
        <v>3797</v>
      </c>
      <c r="Q76" s="288"/>
      <c r="R76" s="273" t="s">
        <v>3560</v>
      </c>
      <c r="S76" s="266">
        <v>20.0</v>
      </c>
      <c r="T76" s="266">
        <v>16.0</v>
      </c>
      <c r="U76" s="261">
        <f t="array" ref="U76">_xlfn.XLOOKUP(S76, СПР.МОНТ[AWG], СПР.МОНТ[ГОСТ], "")</f>
        <v>0.5</v>
      </c>
      <c r="V76" s="261">
        <f t="array" ref="V76">_xlfn.XLOOKUP(T76, СПР.МОНТ[AWG], СПР.МОНТ[ГОСТ], "")</f>
        <v>1.5</v>
      </c>
      <c r="W76" s="267">
        <v>1.7</v>
      </c>
      <c r="X76" s="267">
        <v>3.0</v>
      </c>
      <c r="Y76" s="267" t="s">
        <v>7223</v>
      </c>
      <c r="Z76" s="267">
        <v>10.0</v>
      </c>
      <c r="AA76" s="746" t="s">
        <v>7334</v>
      </c>
      <c r="AB76" s="747" t="s">
        <v>7335</v>
      </c>
    </row>
    <row r="77">
      <c r="A77" s="255" t="s">
        <v>7047</v>
      </c>
      <c r="B77" s="299" t="s">
        <v>3524</v>
      </c>
      <c r="C77" s="291" t="s">
        <v>3635</v>
      </c>
      <c r="D77" s="289" t="s">
        <v>3634</v>
      </c>
      <c r="E77" s="289">
        <v>3.0</v>
      </c>
      <c r="F77" s="289" t="s">
        <v>3308</v>
      </c>
      <c r="G77" s="287" t="s">
        <v>3644</v>
      </c>
      <c r="H77" s="288"/>
      <c r="I77" s="255" t="s">
        <v>9472</v>
      </c>
      <c r="J77" s="288"/>
      <c r="K77" s="255" t="b">
        <v>1</v>
      </c>
      <c r="L77" s="255" t="b">
        <v>1</v>
      </c>
      <c r="M77" s="291" t="s">
        <v>7278</v>
      </c>
      <c r="N77" s="300"/>
      <c r="O77" s="282"/>
      <c r="P77" s="301" t="s">
        <v>3646</v>
      </c>
      <c r="Q77" s="288"/>
      <c r="R77" s="273" t="s">
        <v>3647</v>
      </c>
      <c r="S77" s="266">
        <v>30.0</v>
      </c>
      <c r="T77" s="266">
        <v>24.0</v>
      </c>
      <c r="U77" s="261">
        <f t="array" ref="U77">_xlfn.XLOOKUP(S77, СПР.МОНТ[AWG], СПР.МОНТ[ГОСТ], "")</f>
        <v>0.05</v>
      </c>
      <c r="V77" s="261">
        <f t="array" ref="V77">_xlfn.XLOOKUP(T77, СПР.МОНТ[AWG], СПР.МОНТ[ГОСТ], "")</f>
        <v>0.2</v>
      </c>
      <c r="W77" s="267">
        <v>0.8</v>
      </c>
      <c r="X77" s="267">
        <v>1.5</v>
      </c>
      <c r="Y77" s="267" t="s">
        <v>7223</v>
      </c>
      <c r="Z77" s="267">
        <v>2.0</v>
      </c>
      <c r="AA77" s="746" t="s">
        <v>7340</v>
      </c>
      <c r="AB77" s="747" t="s">
        <v>7341</v>
      </c>
    </row>
    <row r="78">
      <c r="A78" s="255" t="s">
        <v>7047</v>
      </c>
      <c r="B78" s="299" t="s">
        <v>3524</v>
      </c>
      <c r="C78" s="291" t="s">
        <v>3537</v>
      </c>
      <c r="D78" s="289" t="s">
        <v>3536</v>
      </c>
      <c r="E78" s="289">
        <v>2.5</v>
      </c>
      <c r="F78" s="289" t="s">
        <v>3308</v>
      </c>
      <c r="G78" s="287" t="s">
        <v>3538</v>
      </c>
      <c r="H78" s="288"/>
      <c r="I78" s="277" t="s">
        <v>3539</v>
      </c>
      <c r="J78" s="289"/>
      <c r="K78" s="255" t="b">
        <v>1</v>
      </c>
      <c r="L78" s="255" t="b">
        <v>1</v>
      </c>
      <c r="M78" s="291" t="s">
        <v>7357</v>
      </c>
      <c r="N78" s="300"/>
      <c r="O78" s="282"/>
      <c r="P78" s="301" t="s">
        <v>3540</v>
      </c>
      <c r="Q78" s="288"/>
      <c r="R78" s="273" t="s">
        <v>3541</v>
      </c>
      <c r="S78" s="266">
        <v>30.0</v>
      </c>
      <c r="T78" s="266">
        <v>22.0</v>
      </c>
      <c r="U78" s="261">
        <f t="array" ref="U78">_xlfn.XLOOKUP(S78, СПР.МОНТ[AWG], СПР.МОНТ[ГОСТ], "")</f>
        <v>0.05</v>
      </c>
      <c r="V78" s="261">
        <f t="array" ref="V78">_xlfn.XLOOKUP(T78, СПР.МОНТ[AWG], СПР.МОНТ[ГОСТ], "")</f>
        <v>0.35</v>
      </c>
      <c r="W78" s="267">
        <v>1.0</v>
      </c>
      <c r="X78" s="267">
        <v>1.9</v>
      </c>
      <c r="Y78" s="267" t="s">
        <v>7223</v>
      </c>
      <c r="Z78" s="267">
        <v>3.0</v>
      </c>
      <c r="AA78" s="746" t="s">
        <v>7360</v>
      </c>
      <c r="AB78" s="747" t="s">
        <v>7361</v>
      </c>
    </row>
    <row r="79">
      <c r="A79" s="255" t="s">
        <v>7047</v>
      </c>
      <c r="B79" s="299" t="s">
        <v>3524</v>
      </c>
      <c r="C79" s="291" t="s">
        <v>3537</v>
      </c>
      <c r="D79" s="289" t="s">
        <v>3536</v>
      </c>
      <c r="E79" s="289">
        <v>2.5</v>
      </c>
      <c r="F79" s="289" t="s">
        <v>3308</v>
      </c>
      <c r="G79" s="287" t="s">
        <v>3543</v>
      </c>
      <c r="H79" s="288"/>
      <c r="I79" s="306" t="s">
        <v>3544</v>
      </c>
      <c r="J79" s="289"/>
      <c r="K79" s="255" t="b">
        <v>1</v>
      </c>
      <c r="L79" s="255" t="b">
        <v>1</v>
      </c>
      <c r="M79" s="291" t="s">
        <v>7357</v>
      </c>
      <c r="N79" s="300"/>
      <c r="O79" s="282"/>
      <c r="P79" s="301" t="s">
        <v>3545</v>
      </c>
      <c r="Q79" s="288"/>
      <c r="R79" s="267"/>
      <c r="S79" s="266">
        <v>30.0</v>
      </c>
      <c r="T79" s="266">
        <v>28.0</v>
      </c>
      <c r="U79" s="261">
        <f t="array" ref="U79">_xlfn.XLOOKUP(S79, СПР.МОНТ[AWG], СПР.МОНТ[ГОСТ], "")</f>
        <v>0.05</v>
      </c>
      <c r="V79" s="261">
        <f t="array" ref="V79">_xlfn.XLOOKUP(T79, СПР.МОНТ[AWG], СПР.МОНТ[ГОСТ], "")</f>
        <v>0.08</v>
      </c>
      <c r="W79" s="267">
        <v>0.9</v>
      </c>
      <c r="X79" s="267">
        <v>1.3</v>
      </c>
      <c r="Y79" s="267" t="s">
        <v>7223</v>
      </c>
      <c r="Z79" s="267">
        <v>3.0</v>
      </c>
      <c r="AA79" s="746" t="s">
        <v>7358</v>
      </c>
      <c r="AB79" s="747" t="s">
        <v>7359</v>
      </c>
    </row>
    <row r="80">
      <c r="A80" s="255" t="s">
        <v>7047</v>
      </c>
      <c r="B80" s="299" t="s">
        <v>3524</v>
      </c>
      <c r="C80" s="300" t="s">
        <v>3735</v>
      </c>
      <c r="D80" s="289" t="s">
        <v>3743</v>
      </c>
      <c r="E80" s="289">
        <v>2.5</v>
      </c>
      <c r="F80" s="289" t="s">
        <v>3308</v>
      </c>
      <c r="G80" s="287" t="s">
        <v>3752</v>
      </c>
      <c r="H80" s="288"/>
      <c r="I80" s="289"/>
      <c r="J80" s="289"/>
      <c r="K80" s="289"/>
      <c r="L80" s="289"/>
      <c r="M80" s="291" t="s">
        <v>7333</v>
      </c>
      <c r="N80" s="300"/>
      <c r="O80" s="282"/>
      <c r="P80" s="301" t="s">
        <v>3753</v>
      </c>
      <c r="Q80" s="288"/>
      <c r="R80" s="273" t="s">
        <v>3739</v>
      </c>
      <c r="S80" s="266">
        <v>28.0</v>
      </c>
      <c r="T80" s="266">
        <v>22.0</v>
      </c>
      <c r="U80" s="261">
        <f t="array" ref="U80">_xlfn.XLOOKUP(S80, СПР.МОНТ[AWG], СПР.МОНТ[ГОСТ], "")</f>
        <v>0.08</v>
      </c>
      <c r="V80" s="261">
        <f t="array" ref="V80">_xlfn.XLOOKUP(T80, СПР.МОНТ[AWG], СПР.МОНТ[ГОСТ], "")</f>
        <v>0.35</v>
      </c>
      <c r="W80" s="267">
        <v>1.2</v>
      </c>
      <c r="X80" s="267">
        <v>1.8</v>
      </c>
      <c r="Y80" s="267" t="s">
        <v>7223</v>
      </c>
      <c r="Z80" s="267">
        <v>3.0</v>
      </c>
      <c r="AA80" s="746" t="s">
        <v>7422</v>
      </c>
      <c r="AB80" s="747" t="s">
        <v>7423</v>
      </c>
    </row>
    <row r="81">
      <c r="A81" s="255" t="s">
        <v>7047</v>
      </c>
      <c r="B81" s="266" t="s">
        <v>3524</v>
      </c>
      <c r="C81" s="284" t="s">
        <v>3735</v>
      </c>
      <c r="D81" s="255" t="s">
        <v>3743</v>
      </c>
      <c r="E81" s="255">
        <v>2.5</v>
      </c>
      <c r="F81" s="255" t="s">
        <v>3308</v>
      </c>
      <c r="G81" s="287" t="s">
        <v>3744</v>
      </c>
      <c r="H81" s="288"/>
      <c r="I81" s="289"/>
      <c r="J81" s="289"/>
      <c r="K81" s="289"/>
      <c r="L81" s="289"/>
      <c r="M81" s="290" t="s">
        <v>7333</v>
      </c>
      <c r="N81" s="300"/>
      <c r="O81" s="282"/>
      <c r="P81" s="301" t="s">
        <v>3745</v>
      </c>
      <c r="Q81" s="288"/>
      <c r="R81" s="273" t="s">
        <v>3746</v>
      </c>
      <c r="S81" s="266">
        <v>28.0</v>
      </c>
      <c r="T81" s="266">
        <v>22.0</v>
      </c>
      <c r="U81" s="261">
        <f t="array" ref="U81">_xlfn.XLOOKUP(S81, СПР.МОНТ[AWG], СПР.МОНТ[ГОСТ], "")</f>
        <v>0.08</v>
      </c>
      <c r="V81" s="261">
        <f t="array" ref="V81">_xlfn.XLOOKUP(T81, СПР.МОНТ[AWG], СПР.МОНТ[ГОСТ], "")</f>
        <v>0.35</v>
      </c>
      <c r="W81" s="273">
        <v>1.2</v>
      </c>
      <c r="X81" s="273">
        <v>1.8</v>
      </c>
      <c r="Y81" s="273" t="s">
        <v>7223</v>
      </c>
      <c r="Z81" s="273">
        <v>3.0</v>
      </c>
      <c r="AA81" s="746" t="s">
        <v>7420</v>
      </c>
      <c r="AB81" s="747"/>
    </row>
    <row r="82">
      <c r="A82" s="255" t="s">
        <v>7047</v>
      </c>
      <c r="B82" s="299" t="s">
        <v>3524</v>
      </c>
      <c r="C82" s="300" t="s">
        <v>3735</v>
      </c>
      <c r="D82" s="289" t="s">
        <v>3757</v>
      </c>
      <c r="E82" s="289">
        <v>2.5</v>
      </c>
      <c r="F82" s="289" t="s">
        <v>3331</v>
      </c>
      <c r="G82" s="287" t="s">
        <v>3763</v>
      </c>
      <c r="H82" s="288"/>
      <c r="I82" s="277" t="s">
        <v>3764</v>
      </c>
      <c r="J82" s="255" t="b">
        <v>1</v>
      </c>
      <c r="K82" s="255" t="b">
        <v>1</v>
      </c>
      <c r="L82" s="255" t="b">
        <v>1</v>
      </c>
      <c r="M82" s="291" t="s">
        <v>7333</v>
      </c>
      <c r="N82" s="300"/>
      <c r="O82" s="282"/>
      <c r="P82" s="301" t="s">
        <v>3765</v>
      </c>
      <c r="Q82" s="288"/>
      <c r="R82" s="273" t="s">
        <v>3739</v>
      </c>
      <c r="S82" s="266">
        <v>28.0</v>
      </c>
      <c r="T82" s="266">
        <v>22.0</v>
      </c>
      <c r="U82" s="261">
        <f t="array" ref="U82">_xlfn.XLOOKUP(S82, СПР.МОНТ[AWG], СПР.МОНТ[ГОСТ], "")</f>
        <v>0.08</v>
      </c>
      <c r="V82" s="261">
        <f t="array" ref="V82">_xlfn.XLOOKUP(T82, СПР.МОНТ[AWG], СПР.МОНТ[ГОСТ], "")</f>
        <v>0.35</v>
      </c>
      <c r="W82" s="267">
        <v>1.2</v>
      </c>
      <c r="X82" s="267">
        <v>1.8</v>
      </c>
      <c r="Y82" s="267" t="s">
        <v>7294</v>
      </c>
      <c r="Z82" s="267">
        <v>3.0</v>
      </c>
      <c r="AA82" s="746" t="s">
        <v>7338</v>
      </c>
      <c r="AB82" s="747" t="s">
        <v>7339</v>
      </c>
    </row>
    <row r="83">
      <c r="A83" s="255" t="s">
        <v>7047</v>
      </c>
      <c r="B83" s="266" t="s">
        <v>3524</v>
      </c>
      <c r="C83" s="284" t="s">
        <v>3735</v>
      </c>
      <c r="D83" s="255" t="s">
        <v>3757</v>
      </c>
      <c r="E83" s="255">
        <v>2.5</v>
      </c>
      <c r="F83" s="255" t="s">
        <v>3331</v>
      </c>
      <c r="G83" s="287" t="s">
        <v>3758</v>
      </c>
      <c r="H83" s="288"/>
      <c r="I83" s="289"/>
      <c r="J83" s="289"/>
      <c r="K83" s="289"/>
      <c r="L83" s="289"/>
      <c r="M83" s="290" t="s">
        <v>7333</v>
      </c>
      <c r="N83" s="300"/>
      <c r="O83" s="282"/>
      <c r="P83" s="301" t="s">
        <v>3745</v>
      </c>
      <c r="Q83" s="288"/>
      <c r="R83" s="273" t="s">
        <v>3746</v>
      </c>
      <c r="S83" s="266">
        <v>28.0</v>
      </c>
      <c r="T83" s="266">
        <v>22.0</v>
      </c>
      <c r="U83" s="261">
        <f t="array" ref="U83">_xlfn.XLOOKUP(S83, СПР.МОНТ[AWG], СПР.МОНТ[ГОСТ], "")</f>
        <v>0.08</v>
      </c>
      <c r="V83" s="261">
        <f t="array" ref="V83">_xlfn.XLOOKUP(T83, СПР.МОНТ[AWG], СПР.МОНТ[ГОСТ], "")</f>
        <v>0.35</v>
      </c>
      <c r="W83" s="273">
        <v>1.2</v>
      </c>
      <c r="X83" s="273">
        <v>1.8</v>
      </c>
      <c r="Y83" s="273" t="s">
        <v>7294</v>
      </c>
      <c r="Z83" s="273">
        <v>3.0</v>
      </c>
      <c r="AA83" s="746" t="s">
        <v>7421</v>
      </c>
      <c r="AB83" s="747"/>
    </row>
    <row r="84">
      <c r="A84" s="255" t="s">
        <v>7047</v>
      </c>
      <c r="B84" s="299" t="s">
        <v>3524</v>
      </c>
      <c r="C84" s="291" t="s">
        <v>9506</v>
      </c>
      <c r="D84" s="289" t="s">
        <v>8356</v>
      </c>
      <c r="E84" s="289">
        <v>2.5</v>
      </c>
      <c r="F84" s="289" t="s">
        <v>3331</v>
      </c>
      <c r="G84" s="287" t="s">
        <v>3763</v>
      </c>
      <c r="H84" s="288"/>
      <c r="I84" s="277" t="s">
        <v>3764</v>
      </c>
      <c r="J84" s="255" t="b">
        <v>1</v>
      </c>
      <c r="K84" s="255" t="b">
        <v>1</v>
      </c>
      <c r="L84" s="255" t="b">
        <v>1</v>
      </c>
      <c r="M84" s="291" t="s">
        <v>7333</v>
      </c>
      <c r="N84" s="300"/>
      <c r="O84" s="282"/>
      <c r="P84" s="301" t="s">
        <v>3765</v>
      </c>
      <c r="Q84" s="288"/>
      <c r="R84" s="273" t="s">
        <v>3739</v>
      </c>
      <c r="S84" s="266">
        <v>28.0</v>
      </c>
      <c r="T84" s="266">
        <v>22.0</v>
      </c>
      <c r="U84" s="261">
        <f t="array" ref="U84">_xlfn.XLOOKUP(S84, СПР.МОНТ[AWG], СПР.МОНТ[ГОСТ], "")</f>
        <v>0.08</v>
      </c>
      <c r="V84" s="261">
        <f t="array" ref="V84">_xlfn.XLOOKUP(T84, СПР.МОНТ[AWG], СПР.МОНТ[ГОСТ], "")</f>
        <v>0.35</v>
      </c>
      <c r="W84" s="267">
        <v>1.2</v>
      </c>
      <c r="X84" s="267">
        <v>1.8</v>
      </c>
      <c r="Y84" s="267" t="s">
        <v>7294</v>
      </c>
      <c r="Z84" s="267">
        <v>3.0</v>
      </c>
      <c r="AA84" s="746" t="s">
        <v>7338</v>
      </c>
      <c r="AB84" s="747" t="s">
        <v>7339</v>
      </c>
    </row>
    <row r="85">
      <c r="A85" s="255" t="s">
        <v>7047</v>
      </c>
      <c r="B85" s="299" t="s">
        <v>3524</v>
      </c>
      <c r="C85" s="291" t="s">
        <v>9506</v>
      </c>
      <c r="D85" s="289" t="s">
        <v>9507</v>
      </c>
      <c r="E85" s="289">
        <v>2.5</v>
      </c>
      <c r="F85" s="289" t="s">
        <v>3308</v>
      </c>
      <c r="G85" s="287" t="s">
        <v>3752</v>
      </c>
      <c r="H85" s="288"/>
      <c r="I85" s="289"/>
      <c r="J85" s="289"/>
      <c r="K85" s="289"/>
      <c r="L85" s="289"/>
      <c r="M85" s="291" t="s">
        <v>7333</v>
      </c>
      <c r="N85" s="300"/>
      <c r="O85" s="282"/>
      <c r="P85" s="301" t="s">
        <v>3753</v>
      </c>
      <c r="Q85" s="288"/>
      <c r="R85" s="273" t="s">
        <v>3739</v>
      </c>
      <c r="S85" s="266">
        <v>28.0</v>
      </c>
      <c r="T85" s="266">
        <v>22.0</v>
      </c>
      <c r="U85" s="261">
        <f t="array" ref="U85">_xlfn.XLOOKUP(S85, СПР.МОНТ[AWG], СПР.МОНТ[ГОСТ], "")</f>
        <v>0.08</v>
      </c>
      <c r="V85" s="261">
        <f t="array" ref="V85">_xlfn.XLOOKUP(T85, СПР.МОНТ[AWG], СПР.МОНТ[ГОСТ], "")</f>
        <v>0.35</v>
      </c>
      <c r="W85" s="267">
        <v>1.2</v>
      </c>
      <c r="X85" s="267">
        <v>1.8</v>
      </c>
      <c r="Y85" s="267" t="s">
        <v>7223</v>
      </c>
      <c r="Z85" s="267">
        <v>3.0</v>
      </c>
      <c r="AA85" s="746" t="s">
        <v>7422</v>
      </c>
      <c r="AB85" s="747" t="s">
        <v>7423</v>
      </c>
      <c r="AC85" s="2"/>
      <c r="AD85" s="2"/>
      <c r="AE85" s="2"/>
      <c r="AF85" s="2"/>
      <c r="AG85" s="2"/>
      <c r="AH85" s="2"/>
      <c r="AI85" s="2"/>
      <c r="AJ85" s="2"/>
      <c r="AK85" s="2"/>
      <c r="AL85" s="2"/>
      <c r="AM85" s="2"/>
    </row>
    <row r="86">
      <c r="A86" s="255" t="s">
        <v>7047</v>
      </c>
      <c r="B86" s="299" t="s">
        <v>3524</v>
      </c>
      <c r="C86" s="300" t="s">
        <v>3810</v>
      </c>
      <c r="D86" s="289" t="s">
        <v>3809</v>
      </c>
      <c r="E86" s="255">
        <v>2.5</v>
      </c>
      <c r="F86" s="289" t="s">
        <v>3308</v>
      </c>
      <c r="G86" s="287" t="s">
        <v>3811</v>
      </c>
      <c r="H86" s="288"/>
      <c r="I86" s="255" t="s">
        <v>3812</v>
      </c>
      <c r="J86" s="255" t="b">
        <v>0</v>
      </c>
      <c r="K86" s="255" t="b">
        <v>1</v>
      </c>
      <c r="L86" s="255" t="b">
        <v>1</v>
      </c>
      <c r="M86" s="291" t="s">
        <v>7333</v>
      </c>
      <c r="N86" s="284" t="s">
        <v>1645</v>
      </c>
      <c r="O86" s="282"/>
      <c r="P86" s="301" t="s">
        <v>3813</v>
      </c>
      <c r="Q86" s="288"/>
      <c r="R86" s="273" t="s">
        <v>3814</v>
      </c>
      <c r="S86" s="266">
        <v>28.0</v>
      </c>
      <c r="T86" s="266">
        <v>22.0</v>
      </c>
      <c r="U86" s="261">
        <f t="array" ref="U86">_xlfn.XLOOKUP(S86, СПР.МОНТ[AWG], СПР.МОНТ[ГОСТ], "")</f>
        <v>0.08</v>
      </c>
      <c r="V86" s="261">
        <f t="array" ref="V86">_xlfn.XLOOKUP(T86, СПР.МОНТ[AWG], СПР.МОНТ[ГОСТ], "")</f>
        <v>0.35</v>
      </c>
      <c r="W86" s="267">
        <v>0.9</v>
      </c>
      <c r="X86" s="267">
        <v>1.9</v>
      </c>
      <c r="Y86" s="267" t="s">
        <v>7223</v>
      </c>
      <c r="Z86" s="267">
        <v>3.0</v>
      </c>
      <c r="AA86" s="746" t="s">
        <v>7354</v>
      </c>
      <c r="AB86" s="747" t="s">
        <v>7355</v>
      </c>
    </row>
    <row r="87">
      <c r="A87" s="255" t="s">
        <v>7047</v>
      </c>
      <c r="B87" s="266" t="s">
        <v>3524</v>
      </c>
      <c r="C87" s="284" t="s">
        <v>3810</v>
      </c>
      <c r="D87" s="255" t="s">
        <v>3809</v>
      </c>
      <c r="E87" s="255">
        <v>2.5</v>
      </c>
      <c r="F87" s="255" t="s">
        <v>3308</v>
      </c>
      <c r="G87" s="287" t="s">
        <v>3816</v>
      </c>
      <c r="H87" s="288"/>
      <c r="I87" s="255" t="s">
        <v>3812</v>
      </c>
      <c r="J87" s="255" t="b">
        <v>1</v>
      </c>
      <c r="K87" s="255" t="b">
        <v>1</v>
      </c>
      <c r="L87" s="255" t="b">
        <v>1</v>
      </c>
      <c r="M87" s="290" t="s">
        <v>7333</v>
      </c>
      <c r="N87" s="300"/>
      <c r="O87" s="282"/>
      <c r="P87" s="301" t="s">
        <v>3745</v>
      </c>
      <c r="Q87" s="288"/>
      <c r="R87" s="273" t="s">
        <v>3746</v>
      </c>
      <c r="S87" s="266">
        <v>28.0</v>
      </c>
      <c r="T87" s="266">
        <v>22.0</v>
      </c>
      <c r="U87" s="261">
        <f t="array" ref="U87">_xlfn.XLOOKUP(S87, СПР.МОНТ[AWG], СПР.МОНТ[ГОСТ], "")</f>
        <v>0.08</v>
      </c>
      <c r="V87" s="261">
        <f t="array" ref="V87">_xlfn.XLOOKUP(T87, СПР.МОНТ[AWG], СПР.МОНТ[ГОСТ], "")</f>
        <v>0.35</v>
      </c>
      <c r="W87" s="273">
        <v>0.9</v>
      </c>
      <c r="X87" s="273">
        <v>1.9</v>
      </c>
      <c r="Y87" s="273" t="s">
        <v>7223</v>
      </c>
      <c r="Z87" s="273">
        <v>3.0</v>
      </c>
      <c r="AA87" s="746" t="s">
        <v>7356</v>
      </c>
      <c r="AB87" s="747"/>
    </row>
    <row r="88">
      <c r="A88" s="255" t="s">
        <v>7047</v>
      </c>
      <c r="B88" s="299" t="s">
        <v>3524</v>
      </c>
      <c r="C88" s="300" t="s">
        <v>3810</v>
      </c>
      <c r="D88" s="289" t="s">
        <v>3809</v>
      </c>
      <c r="E88" s="289">
        <v>2.5</v>
      </c>
      <c r="F88" s="289" t="s">
        <v>3308</v>
      </c>
      <c r="G88" s="287" t="s">
        <v>3818</v>
      </c>
      <c r="H88" s="288"/>
      <c r="I88" s="255" t="s">
        <v>3819</v>
      </c>
      <c r="J88" s="289"/>
      <c r="K88" s="255" t="b">
        <v>1</v>
      </c>
      <c r="L88" s="255" t="b">
        <v>1</v>
      </c>
      <c r="M88" s="291" t="s">
        <v>7333</v>
      </c>
      <c r="N88" s="300"/>
      <c r="O88" s="282"/>
      <c r="P88" s="301" t="s">
        <v>3820</v>
      </c>
      <c r="Q88" s="288"/>
      <c r="R88" s="273" t="s">
        <v>3821</v>
      </c>
      <c r="S88" s="266">
        <v>30.0</v>
      </c>
      <c r="T88" s="266">
        <v>26.0</v>
      </c>
      <c r="U88" s="261">
        <f t="array" ref="U88">_xlfn.XLOOKUP(S88, СПР.МОНТ[AWG], СПР.МОНТ[ГОСТ], "")</f>
        <v>0.05</v>
      </c>
      <c r="V88" s="261">
        <f t="array" ref="V88">_xlfn.XLOOKUP(T88, СПР.МОНТ[AWG], СПР.МОНТ[ГОСТ], "")</f>
        <v>0.12</v>
      </c>
      <c r="W88" s="267">
        <v>0.9</v>
      </c>
      <c r="X88" s="267">
        <v>1.3</v>
      </c>
      <c r="Y88" s="267" t="s">
        <v>7223</v>
      </c>
      <c r="Z88" s="267">
        <v>3.0</v>
      </c>
      <c r="AA88" s="746" t="s">
        <v>7352</v>
      </c>
      <c r="AB88" s="747" t="s">
        <v>7353</v>
      </c>
    </row>
    <row r="89">
      <c r="A89" s="255" t="s">
        <v>7047</v>
      </c>
      <c r="B89" s="299" t="s">
        <v>3524</v>
      </c>
      <c r="C89" s="291" t="s">
        <v>3635</v>
      </c>
      <c r="D89" s="289" t="s">
        <v>3634</v>
      </c>
      <c r="E89" s="289">
        <v>2.0</v>
      </c>
      <c r="F89" s="289" t="s">
        <v>3308</v>
      </c>
      <c r="G89" s="287" t="s">
        <v>3636</v>
      </c>
      <c r="H89" s="288"/>
      <c r="I89" s="289"/>
      <c r="J89" s="289"/>
      <c r="K89" s="289"/>
      <c r="L89" s="289"/>
      <c r="M89" s="291" t="s">
        <v>7395</v>
      </c>
      <c r="N89" s="300"/>
      <c r="O89" s="282"/>
      <c r="P89" s="301" t="s">
        <v>3637</v>
      </c>
      <c r="Q89" s="288"/>
      <c r="R89" s="273" t="s">
        <v>3638</v>
      </c>
      <c r="S89" s="266">
        <v>26.0</v>
      </c>
      <c r="T89" s="266">
        <v>22.0</v>
      </c>
      <c r="U89" s="261">
        <f t="array" ref="U89">_xlfn.XLOOKUP(S89, СПР.МОНТ[AWG], СПР.МОНТ[ГОСТ], "")</f>
        <v>0.12</v>
      </c>
      <c r="V89" s="261">
        <f t="array" ref="V89">_xlfn.XLOOKUP(T89, СПР.МОНТ[AWG], СПР.МОНТ[ГОСТ], "")</f>
        <v>0.35</v>
      </c>
      <c r="W89" s="267">
        <v>1.0</v>
      </c>
      <c r="X89" s="267">
        <v>1.5</v>
      </c>
      <c r="Y89" s="267" t="s">
        <v>7223</v>
      </c>
      <c r="Z89" s="267">
        <v>3.0</v>
      </c>
      <c r="AA89" s="746" t="s">
        <v>7400</v>
      </c>
      <c r="AB89" s="749" t="s">
        <v>7401</v>
      </c>
    </row>
    <row r="90">
      <c r="A90" s="255" t="s">
        <v>7047</v>
      </c>
      <c r="B90" s="299" t="s">
        <v>3524</v>
      </c>
      <c r="C90" s="291" t="s">
        <v>3635</v>
      </c>
      <c r="D90" s="289" t="s">
        <v>3634</v>
      </c>
      <c r="E90" s="289">
        <v>2.0</v>
      </c>
      <c r="F90" s="289" t="s">
        <v>3308</v>
      </c>
      <c r="G90" s="287" t="s">
        <v>3654</v>
      </c>
      <c r="H90" s="288"/>
      <c r="I90" s="289"/>
      <c r="J90" s="288"/>
      <c r="K90" s="288"/>
      <c r="L90" s="288"/>
      <c r="M90" s="291" t="s">
        <v>7333</v>
      </c>
      <c r="N90" s="300"/>
      <c r="O90" s="282"/>
      <c r="P90" s="301" t="s">
        <v>3655</v>
      </c>
      <c r="Q90" s="288"/>
      <c r="R90" s="273" t="s">
        <v>3638</v>
      </c>
      <c r="S90" s="266">
        <v>26.0</v>
      </c>
      <c r="T90" s="266">
        <v>22.0</v>
      </c>
      <c r="U90" s="261">
        <f t="array" ref="U90">_xlfn.XLOOKUP(S90, СПР.МОНТ[AWG], СПР.МОНТ[ГОСТ], "")</f>
        <v>0.12</v>
      </c>
      <c r="V90" s="261">
        <f t="array" ref="V90">_xlfn.XLOOKUP(T90, СПР.МОНТ[AWG], СПР.МОНТ[ГОСТ], "")</f>
        <v>0.35</v>
      </c>
      <c r="W90" s="267">
        <v>1.0</v>
      </c>
      <c r="X90" s="267">
        <v>1.5</v>
      </c>
      <c r="Y90" s="267" t="s">
        <v>7402</v>
      </c>
      <c r="Z90" s="267">
        <v>3.0</v>
      </c>
      <c r="AA90" s="746" t="s">
        <v>7403</v>
      </c>
      <c r="AB90" s="749" t="s">
        <v>7404</v>
      </c>
    </row>
    <row r="91">
      <c r="A91" s="255" t="s">
        <v>7047</v>
      </c>
      <c r="B91" s="299" t="s">
        <v>3524</v>
      </c>
      <c r="C91" s="291" t="s">
        <v>3635</v>
      </c>
      <c r="D91" s="289" t="s">
        <v>3634</v>
      </c>
      <c r="E91" s="289">
        <v>2.0</v>
      </c>
      <c r="F91" s="289" t="s">
        <v>3308</v>
      </c>
      <c r="G91" s="287" t="s">
        <v>3657</v>
      </c>
      <c r="H91" s="288"/>
      <c r="I91" s="289"/>
      <c r="J91" s="288"/>
      <c r="K91" s="288"/>
      <c r="L91" s="288"/>
      <c r="M91" s="291" t="s">
        <v>7333</v>
      </c>
      <c r="N91" s="300"/>
      <c r="O91" s="282"/>
      <c r="P91" s="301" t="s">
        <v>3658</v>
      </c>
      <c r="Q91" s="288"/>
      <c r="R91" s="273" t="s">
        <v>3659</v>
      </c>
      <c r="S91" s="266">
        <v>28.0</v>
      </c>
      <c r="T91" s="266">
        <v>24.0</v>
      </c>
      <c r="U91" s="261">
        <f t="array" ref="U91">_xlfn.XLOOKUP(S91, СПР.МОНТ[AWG], СПР.МОНТ[ГОСТ], "")</f>
        <v>0.08</v>
      </c>
      <c r="V91" s="261">
        <f t="array" ref="V91">_xlfn.XLOOKUP(T91, СПР.МОНТ[AWG], СПР.МОНТ[ГОСТ], "")</f>
        <v>0.2</v>
      </c>
      <c r="W91" s="267">
        <v>0.8</v>
      </c>
      <c r="X91" s="267">
        <v>1.5</v>
      </c>
      <c r="Y91" s="267" t="s">
        <v>7402</v>
      </c>
      <c r="Z91" s="267">
        <v>3.0</v>
      </c>
      <c r="AA91" s="746" t="s">
        <v>7405</v>
      </c>
      <c r="AB91" s="749" t="s">
        <v>7406</v>
      </c>
    </row>
    <row r="92">
      <c r="A92" s="255" t="s">
        <v>7047</v>
      </c>
      <c r="B92" s="299" t="s">
        <v>3524</v>
      </c>
      <c r="C92" s="300" t="s">
        <v>7390</v>
      </c>
      <c r="D92" s="289" t="s">
        <v>7391</v>
      </c>
      <c r="E92" s="289">
        <v>2.0</v>
      </c>
      <c r="F92" s="289" t="s">
        <v>3308</v>
      </c>
      <c r="G92" s="287" t="s">
        <v>3665</v>
      </c>
      <c r="H92" s="288"/>
      <c r="I92" s="289"/>
      <c r="J92" s="288"/>
      <c r="K92" s="288"/>
      <c r="L92" s="288"/>
      <c r="M92" s="291" t="s">
        <v>7395</v>
      </c>
      <c r="N92" s="300"/>
      <c r="O92" s="282"/>
      <c r="P92" s="301" t="s">
        <v>3666</v>
      </c>
      <c r="Q92" s="288"/>
      <c r="R92" s="273" t="s">
        <v>3667</v>
      </c>
      <c r="S92" s="266">
        <v>26.0</v>
      </c>
      <c r="T92" s="266">
        <v>22.0</v>
      </c>
      <c r="U92" s="261">
        <f t="array" ref="U92">_xlfn.XLOOKUP(S92, СПР.МОНТ[AWG], СПР.МОНТ[ГОСТ], "")</f>
        <v>0.12</v>
      </c>
      <c r="V92" s="261">
        <f t="array" ref="V92">_xlfn.XLOOKUP(T92, СПР.МОНТ[AWG], СПР.МОНТ[ГОСТ], "")</f>
        <v>0.35</v>
      </c>
      <c r="W92" s="267">
        <v>1.0</v>
      </c>
      <c r="X92" s="267">
        <v>1.5</v>
      </c>
      <c r="Y92" s="267" t="s">
        <v>7223</v>
      </c>
      <c r="Z92" s="267">
        <v>3.0</v>
      </c>
      <c r="AA92" s="746" t="s">
        <v>7396</v>
      </c>
      <c r="AB92" s="749" t="s">
        <v>7397</v>
      </c>
    </row>
    <row r="93">
      <c r="A93" s="255" t="s">
        <v>7047</v>
      </c>
      <c r="B93" s="299" t="s">
        <v>3524</v>
      </c>
      <c r="C93" s="300" t="s">
        <v>7390</v>
      </c>
      <c r="D93" s="289" t="s">
        <v>7391</v>
      </c>
      <c r="E93" s="289">
        <v>2.0</v>
      </c>
      <c r="F93" s="289" t="s">
        <v>3308</v>
      </c>
      <c r="G93" s="287" t="s">
        <v>3669</v>
      </c>
      <c r="H93" s="288"/>
      <c r="I93" s="289"/>
      <c r="J93" s="288"/>
      <c r="K93" s="288"/>
      <c r="L93" s="288"/>
      <c r="M93" s="291" t="s">
        <v>7395</v>
      </c>
      <c r="N93" s="300"/>
      <c r="O93" s="282"/>
      <c r="P93" s="301" t="s">
        <v>3670</v>
      </c>
      <c r="Q93" s="288"/>
      <c r="R93" s="273" t="s">
        <v>3671</v>
      </c>
      <c r="S93" s="266">
        <v>28.0</v>
      </c>
      <c r="T93" s="266">
        <v>24.0</v>
      </c>
      <c r="U93" s="261">
        <f t="array" ref="U93">_xlfn.XLOOKUP(S93, СПР.МОНТ[AWG], СПР.МОНТ[ГОСТ], "")</f>
        <v>0.08</v>
      </c>
      <c r="V93" s="261">
        <f t="array" ref="V93">_xlfn.XLOOKUP(T93, СПР.МОНТ[AWG], СПР.МОНТ[ГОСТ], "")</f>
        <v>0.2</v>
      </c>
      <c r="W93" s="267">
        <v>0.9</v>
      </c>
      <c r="X93" s="267">
        <v>1.5</v>
      </c>
      <c r="Y93" s="267" t="s">
        <v>7223</v>
      </c>
      <c r="Z93" s="267">
        <v>3.0</v>
      </c>
      <c r="AA93" s="746" t="s">
        <v>7398</v>
      </c>
      <c r="AB93" s="749" t="s">
        <v>7399</v>
      </c>
    </row>
    <row r="94">
      <c r="A94" s="255" t="s">
        <v>7047</v>
      </c>
      <c r="B94" s="299" t="s">
        <v>3524</v>
      </c>
      <c r="C94" s="300" t="s">
        <v>8341</v>
      </c>
      <c r="D94" s="289" t="s">
        <v>9558</v>
      </c>
      <c r="E94" s="289">
        <v>2.0</v>
      </c>
      <c r="F94" s="289" t="s">
        <v>3308</v>
      </c>
      <c r="G94" s="287" t="s">
        <v>3665</v>
      </c>
      <c r="H94" s="288"/>
      <c r="I94" s="289"/>
      <c r="J94" s="289"/>
      <c r="K94" s="289"/>
      <c r="L94" s="289"/>
      <c r="M94" s="291" t="s">
        <v>7395</v>
      </c>
      <c r="N94" s="300"/>
      <c r="O94" s="282"/>
      <c r="P94" s="301" t="s">
        <v>3666</v>
      </c>
      <c r="Q94" s="288"/>
      <c r="R94" s="273" t="s">
        <v>3667</v>
      </c>
      <c r="S94" s="266">
        <v>26.0</v>
      </c>
      <c r="T94" s="266">
        <v>22.0</v>
      </c>
      <c r="U94" s="261">
        <f t="array" ref="U94">_xlfn.XLOOKUP(S94, СПР.МОНТ[AWG], СПР.МОНТ[ГОСТ], "")</f>
        <v>0.12</v>
      </c>
      <c r="V94" s="261">
        <f t="array" ref="V94">_xlfn.XLOOKUP(T94, СПР.МОНТ[AWG], СПР.МОНТ[ГОСТ], "")</f>
        <v>0.35</v>
      </c>
      <c r="W94" s="267">
        <v>1.0</v>
      </c>
      <c r="X94" s="267">
        <v>1.5</v>
      </c>
      <c r="Y94" s="267" t="s">
        <v>7223</v>
      </c>
      <c r="Z94" s="267">
        <v>3.0</v>
      </c>
      <c r="AA94" s="746" t="s">
        <v>7396</v>
      </c>
      <c r="AB94" s="749" t="s">
        <v>7397</v>
      </c>
    </row>
    <row r="95">
      <c r="A95" s="255" t="s">
        <v>7047</v>
      </c>
      <c r="B95" s="299" t="s">
        <v>3524</v>
      </c>
      <c r="C95" s="300" t="s">
        <v>8341</v>
      </c>
      <c r="D95" s="289" t="s">
        <v>9558</v>
      </c>
      <c r="E95" s="289">
        <v>2.0</v>
      </c>
      <c r="F95" s="289" t="s">
        <v>3308</v>
      </c>
      <c r="G95" s="287" t="s">
        <v>3669</v>
      </c>
      <c r="H95" s="288"/>
      <c r="I95" s="289"/>
      <c r="J95" s="289"/>
      <c r="K95" s="289"/>
      <c r="L95" s="289"/>
      <c r="M95" s="291" t="s">
        <v>7395</v>
      </c>
      <c r="N95" s="300"/>
      <c r="O95" s="282"/>
      <c r="P95" s="301" t="s">
        <v>3670</v>
      </c>
      <c r="Q95" s="288"/>
      <c r="R95" s="273" t="s">
        <v>3671</v>
      </c>
      <c r="S95" s="266">
        <v>28.0</v>
      </c>
      <c r="T95" s="266">
        <v>24.0</v>
      </c>
      <c r="U95" s="261">
        <f t="array" ref="U95">_xlfn.XLOOKUP(S95, СПР.МОНТ[AWG], СПР.МОНТ[ГОСТ], "")</f>
        <v>0.08</v>
      </c>
      <c r="V95" s="261">
        <f t="array" ref="V95">_xlfn.XLOOKUP(T95, СПР.МОНТ[AWG], СПР.МОНТ[ГОСТ], "")</f>
        <v>0.2</v>
      </c>
      <c r="W95" s="267">
        <v>0.9</v>
      </c>
      <c r="X95" s="267">
        <v>1.5</v>
      </c>
      <c r="Y95" s="267" t="s">
        <v>7223</v>
      </c>
      <c r="Z95" s="267">
        <v>3.0</v>
      </c>
      <c r="AA95" s="746" t="s">
        <v>7398</v>
      </c>
      <c r="AB95" s="749" t="s">
        <v>7399</v>
      </c>
    </row>
    <row r="96">
      <c r="A96" s="255" t="s">
        <v>7047</v>
      </c>
      <c r="B96" s="299" t="s">
        <v>3524</v>
      </c>
      <c r="C96" s="300" t="s">
        <v>3676</v>
      </c>
      <c r="D96" s="289" t="s">
        <v>3675</v>
      </c>
      <c r="E96" s="289">
        <v>2.0</v>
      </c>
      <c r="F96" s="289" t="s">
        <v>3308</v>
      </c>
      <c r="G96" s="287" t="s">
        <v>3677</v>
      </c>
      <c r="H96" s="288"/>
      <c r="I96" s="255" t="s">
        <v>3645</v>
      </c>
      <c r="J96" s="255" t="b">
        <v>0</v>
      </c>
      <c r="K96" s="255" t="b">
        <v>1</v>
      </c>
      <c r="L96" s="255" t="b">
        <v>1</v>
      </c>
      <c r="M96" s="291" t="s">
        <v>7278</v>
      </c>
      <c r="N96" s="300"/>
      <c r="O96" s="282"/>
      <c r="P96" s="301" t="s">
        <v>3678</v>
      </c>
      <c r="Q96" s="288"/>
      <c r="R96" s="273" t="s">
        <v>3679</v>
      </c>
      <c r="S96" s="266">
        <v>28.0</v>
      </c>
      <c r="T96" s="266">
        <v>24.0</v>
      </c>
      <c r="U96" s="261">
        <f t="array" ref="U96">_xlfn.XLOOKUP(S96, СПР.МОНТ[AWG], СПР.МОНТ[ГОСТ], "")</f>
        <v>0.08</v>
      </c>
      <c r="V96" s="261">
        <f t="array" ref="V96">_xlfn.XLOOKUP(T96, СПР.МОНТ[AWG], СПР.МОНТ[ГОСТ], "")</f>
        <v>0.2</v>
      </c>
      <c r="W96" s="267">
        <v>0.8</v>
      </c>
      <c r="X96" s="267">
        <v>1.5</v>
      </c>
      <c r="Y96" s="267" t="s">
        <v>7223</v>
      </c>
      <c r="Z96" s="267">
        <v>2.0</v>
      </c>
      <c r="AA96" s="746" t="s">
        <v>7342</v>
      </c>
      <c r="AB96" s="749" t="s">
        <v>7343</v>
      </c>
    </row>
    <row r="97">
      <c r="A97" s="255" t="s">
        <v>7047</v>
      </c>
      <c r="B97" s="299" t="s">
        <v>3524</v>
      </c>
      <c r="C97" s="300" t="s">
        <v>3676</v>
      </c>
      <c r="D97" s="289" t="s">
        <v>3675</v>
      </c>
      <c r="E97" s="289">
        <v>2.0</v>
      </c>
      <c r="F97" s="289" t="s">
        <v>3308</v>
      </c>
      <c r="G97" s="287" t="s">
        <v>3644</v>
      </c>
      <c r="H97" s="288"/>
      <c r="I97" s="255" t="s">
        <v>3645</v>
      </c>
      <c r="J97" s="289"/>
      <c r="K97" s="255" t="b">
        <v>1</v>
      </c>
      <c r="L97" s="255" t="b">
        <v>1</v>
      </c>
      <c r="M97" s="291" t="s">
        <v>7278</v>
      </c>
      <c r="N97" s="300"/>
      <c r="O97" s="282"/>
      <c r="P97" s="301" t="s">
        <v>3646</v>
      </c>
      <c r="Q97" s="288"/>
      <c r="R97" s="273" t="s">
        <v>3647</v>
      </c>
      <c r="S97" s="266">
        <v>30.0</v>
      </c>
      <c r="T97" s="266">
        <v>24.0</v>
      </c>
      <c r="U97" s="261">
        <f t="array" ref="U97">_xlfn.XLOOKUP(S97, СПР.МОНТ[AWG], СПР.МОНТ[ГОСТ], "")</f>
        <v>0.05</v>
      </c>
      <c r="V97" s="261">
        <f t="array" ref="V97">_xlfn.XLOOKUP(T97, СПР.МОНТ[AWG], СПР.МОНТ[ГОСТ], "")</f>
        <v>0.2</v>
      </c>
      <c r="W97" s="267">
        <v>0.8</v>
      </c>
      <c r="X97" s="267">
        <v>1.5</v>
      </c>
      <c r="Y97" s="267" t="s">
        <v>7223</v>
      </c>
      <c r="Z97" s="267">
        <v>2.0</v>
      </c>
      <c r="AA97" s="746" t="s">
        <v>7340</v>
      </c>
      <c r="AB97" s="749" t="s">
        <v>7341</v>
      </c>
    </row>
    <row r="98">
      <c r="A98" s="255" t="s">
        <v>7047</v>
      </c>
      <c r="B98" s="299" t="s">
        <v>3524</v>
      </c>
      <c r="C98" s="300" t="s">
        <v>3676</v>
      </c>
      <c r="D98" s="289" t="s">
        <v>3675</v>
      </c>
      <c r="E98" s="289">
        <v>2.0</v>
      </c>
      <c r="F98" s="289" t="s">
        <v>3308</v>
      </c>
      <c r="G98" s="287" t="s">
        <v>3681</v>
      </c>
      <c r="H98" s="288"/>
      <c r="I98" s="255" t="s">
        <v>3682</v>
      </c>
      <c r="J98" s="289"/>
      <c r="K98" s="255" t="b">
        <v>1</v>
      </c>
      <c r="L98" s="255" t="b">
        <v>1</v>
      </c>
      <c r="M98" s="291" t="s">
        <v>7278</v>
      </c>
      <c r="N98" s="300"/>
      <c r="O98" s="282"/>
      <c r="P98" s="301" t="s">
        <v>3683</v>
      </c>
      <c r="Q98" s="288"/>
      <c r="R98" s="273" t="s">
        <v>3597</v>
      </c>
      <c r="S98" s="266">
        <v>32.0</v>
      </c>
      <c r="T98" s="266">
        <v>28.0</v>
      </c>
      <c r="U98" s="261">
        <f t="array" ref="U98">_xlfn.XLOOKUP(S98, СПР.МОНТ[AWG], СПР.МОНТ[ГОСТ], "")</f>
        <v>0.03</v>
      </c>
      <c r="V98" s="261">
        <f t="array" ref="V98">_xlfn.XLOOKUP(T98, СПР.МОНТ[AWG], СПР.МОНТ[ГОСТ], "")</f>
        <v>0.08</v>
      </c>
      <c r="W98" s="267">
        <v>0.5</v>
      </c>
      <c r="X98" s="267">
        <v>0.9</v>
      </c>
      <c r="Y98" s="267" t="s">
        <v>7223</v>
      </c>
      <c r="Z98" s="267">
        <v>2.0</v>
      </c>
      <c r="AA98" s="746" t="s">
        <v>7326</v>
      </c>
      <c r="AB98" s="749" t="s">
        <v>7327</v>
      </c>
    </row>
    <row r="99">
      <c r="A99" s="255" t="s">
        <v>7047</v>
      </c>
      <c r="B99" s="299" t="s">
        <v>3524</v>
      </c>
      <c r="C99" s="291" t="s">
        <v>9562</v>
      </c>
      <c r="D99" s="289" t="s">
        <v>9563</v>
      </c>
      <c r="E99" s="289">
        <v>2.0</v>
      </c>
      <c r="F99" s="289" t="s">
        <v>3308</v>
      </c>
      <c r="G99" s="287" t="s">
        <v>3654</v>
      </c>
      <c r="H99" s="288"/>
      <c r="I99" s="289"/>
      <c r="J99" s="289"/>
      <c r="K99" s="289"/>
      <c r="L99" s="289"/>
      <c r="M99" s="291" t="s">
        <v>7333</v>
      </c>
      <c r="N99" s="300"/>
      <c r="O99" s="282"/>
      <c r="P99" s="301" t="s">
        <v>3655</v>
      </c>
      <c r="Q99" s="288"/>
      <c r="R99" s="273" t="s">
        <v>3638</v>
      </c>
      <c r="S99" s="266">
        <v>26.0</v>
      </c>
      <c r="T99" s="266">
        <v>22.0</v>
      </c>
      <c r="U99" s="261">
        <f t="array" ref="U99">_xlfn.XLOOKUP(S99, СПР.МОНТ[AWG], СПР.МОНТ[ГОСТ], "")</f>
        <v>0.12</v>
      </c>
      <c r="V99" s="261">
        <f t="array" ref="V99">_xlfn.XLOOKUP(T99, СПР.МОНТ[AWG], СПР.МОНТ[ГОСТ], "")</f>
        <v>0.35</v>
      </c>
      <c r="W99" s="267">
        <v>1.0</v>
      </c>
      <c r="X99" s="267">
        <v>1.5</v>
      </c>
      <c r="Y99" s="267" t="s">
        <v>7402</v>
      </c>
      <c r="Z99" s="267">
        <v>3.0</v>
      </c>
      <c r="AA99" s="746" t="s">
        <v>7403</v>
      </c>
      <c r="AB99" s="749" t="s">
        <v>7404</v>
      </c>
    </row>
    <row r="100">
      <c r="A100" s="255" t="s">
        <v>7047</v>
      </c>
      <c r="B100" s="299" t="s">
        <v>3524</v>
      </c>
      <c r="C100" s="291" t="s">
        <v>9562</v>
      </c>
      <c r="D100" s="289" t="s">
        <v>9563</v>
      </c>
      <c r="E100" s="289">
        <v>2.0</v>
      </c>
      <c r="F100" s="289" t="s">
        <v>3308</v>
      </c>
      <c r="G100" s="287" t="s">
        <v>3657</v>
      </c>
      <c r="H100" s="288"/>
      <c r="I100" s="289"/>
      <c r="J100" s="289"/>
      <c r="K100" s="289"/>
      <c r="L100" s="289"/>
      <c r="M100" s="291" t="s">
        <v>7333</v>
      </c>
      <c r="N100" s="300"/>
      <c r="O100" s="282"/>
      <c r="P100" s="301" t="s">
        <v>3658</v>
      </c>
      <c r="Q100" s="288"/>
      <c r="R100" s="273" t="s">
        <v>3659</v>
      </c>
      <c r="S100" s="266">
        <v>28.0</v>
      </c>
      <c r="T100" s="266">
        <v>24.0</v>
      </c>
      <c r="U100" s="261">
        <f t="array" ref="U100">_xlfn.XLOOKUP(S100, СПР.МОНТ[AWG], СПР.МОНТ[ГОСТ], "")</f>
        <v>0.08</v>
      </c>
      <c r="V100" s="261">
        <f t="array" ref="V100">_xlfn.XLOOKUP(T100, СПР.МОНТ[AWG], СПР.МОНТ[ГОСТ], "")</f>
        <v>0.2</v>
      </c>
      <c r="W100" s="267">
        <v>0.8</v>
      </c>
      <c r="X100" s="267">
        <v>1.5</v>
      </c>
      <c r="Y100" s="267" t="s">
        <v>7402</v>
      </c>
      <c r="Z100" s="267">
        <v>3.0</v>
      </c>
      <c r="AA100" s="746" t="s">
        <v>7405</v>
      </c>
      <c r="AB100" s="749" t="s">
        <v>7406</v>
      </c>
    </row>
    <row r="101">
      <c r="A101" s="255" t="s">
        <v>7047</v>
      </c>
      <c r="B101" s="299" t="s">
        <v>3524</v>
      </c>
      <c r="C101" s="291" t="s">
        <v>3688</v>
      </c>
      <c r="D101" s="289" t="s">
        <v>3687</v>
      </c>
      <c r="E101" s="289">
        <v>2.0</v>
      </c>
      <c r="F101" s="289" t="s">
        <v>3308</v>
      </c>
      <c r="G101" s="287" t="s">
        <v>3689</v>
      </c>
      <c r="H101" s="288"/>
      <c r="I101" s="289"/>
      <c r="J101" s="289"/>
      <c r="K101" s="289"/>
      <c r="L101" s="289"/>
      <c r="M101" s="291" t="s">
        <v>7357</v>
      </c>
      <c r="N101" s="300"/>
      <c r="O101" s="282"/>
      <c r="P101" s="301" t="s">
        <v>3666</v>
      </c>
      <c r="Q101" s="288"/>
      <c r="R101" s="273" t="s">
        <v>3638</v>
      </c>
      <c r="S101" s="266">
        <v>26.0</v>
      </c>
      <c r="T101" s="266">
        <v>22.0</v>
      </c>
      <c r="U101" s="261">
        <f t="array" ref="U101">_xlfn.XLOOKUP(S101, СПР.МОНТ[AWG], СПР.МОНТ[ГОСТ], "")</f>
        <v>0.12</v>
      </c>
      <c r="V101" s="261">
        <f t="array" ref="V101">_xlfn.XLOOKUP(T101, СПР.МОНТ[AWG], СПР.МОНТ[ГОСТ], "")</f>
        <v>0.35</v>
      </c>
      <c r="W101" s="267">
        <v>1.0</v>
      </c>
      <c r="X101" s="267">
        <v>1.5</v>
      </c>
      <c r="Y101" s="267" t="s">
        <v>7402</v>
      </c>
      <c r="Z101" s="267">
        <v>3.0</v>
      </c>
      <c r="AA101" s="746" t="s">
        <v>7407</v>
      </c>
      <c r="AB101" s="749" t="s">
        <v>7408</v>
      </c>
    </row>
    <row r="102">
      <c r="A102" s="255" t="s">
        <v>7047</v>
      </c>
      <c r="B102" s="299" t="s">
        <v>3524</v>
      </c>
      <c r="C102" s="291" t="s">
        <v>3688</v>
      </c>
      <c r="D102" s="289" t="s">
        <v>3687</v>
      </c>
      <c r="E102" s="289">
        <v>2.0</v>
      </c>
      <c r="F102" s="289" t="s">
        <v>3308</v>
      </c>
      <c r="G102" s="287" t="s">
        <v>3691</v>
      </c>
      <c r="H102" s="288"/>
      <c r="I102" s="289"/>
      <c r="J102" s="289"/>
      <c r="K102" s="289"/>
      <c r="L102" s="289"/>
      <c r="M102" s="291" t="s">
        <v>7357</v>
      </c>
      <c r="N102" s="300"/>
      <c r="O102" s="282"/>
      <c r="P102" s="301" t="s">
        <v>3692</v>
      </c>
      <c r="Q102" s="288"/>
      <c r="R102" s="273" t="s">
        <v>3679</v>
      </c>
      <c r="S102" s="266">
        <v>28.0</v>
      </c>
      <c r="T102" s="266">
        <v>24.0</v>
      </c>
      <c r="U102" s="261">
        <f t="array" ref="U102">_xlfn.XLOOKUP(S102, СПР.МОНТ[AWG], СПР.МОНТ[ГОСТ], "")</f>
        <v>0.08</v>
      </c>
      <c r="V102" s="261">
        <f t="array" ref="V102">_xlfn.XLOOKUP(T102, СПР.МОНТ[AWG], СПР.МОНТ[ГОСТ], "")</f>
        <v>0.2</v>
      </c>
      <c r="W102" s="267">
        <v>0.8</v>
      </c>
      <c r="X102" s="267">
        <v>1.5</v>
      </c>
      <c r="Y102" s="267" t="s">
        <v>7402</v>
      </c>
      <c r="Z102" s="267">
        <v>3.0</v>
      </c>
      <c r="AA102" s="746" t="s">
        <v>7409</v>
      </c>
      <c r="AB102" s="749" t="s">
        <v>7410</v>
      </c>
    </row>
    <row r="103">
      <c r="A103" s="255" t="s">
        <v>7047</v>
      </c>
      <c r="B103" s="299" t="s">
        <v>3524</v>
      </c>
      <c r="C103" s="291" t="s">
        <v>3775</v>
      </c>
      <c r="D103" s="289" t="s">
        <v>3774</v>
      </c>
      <c r="E103" s="289">
        <v>2.0</v>
      </c>
      <c r="F103" s="289" t="s">
        <v>3308</v>
      </c>
      <c r="G103" s="287" t="s">
        <v>3776</v>
      </c>
      <c r="H103" s="288"/>
      <c r="I103" s="289"/>
      <c r="J103" s="289"/>
      <c r="K103" s="289"/>
      <c r="L103" s="289"/>
      <c r="M103" s="291"/>
      <c r="N103" s="300"/>
      <c r="O103" s="282"/>
      <c r="P103" s="301" t="s">
        <v>3777</v>
      </c>
      <c r="Q103" s="288"/>
      <c r="R103" s="273" t="s">
        <v>3778</v>
      </c>
      <c r="S103" s="266">
        <v>22.0</v>
      </c>
      <c r="T103" s="266">
        <v>20.0</v>
      </c>
      <c r="U103" s="261">
        <f t="array" ref="U103">_xlfn.XLOOKUP(S103, СПР.МОНТ[AWG], СПР.МОНТ[ГОСТ], "")</f>
        <v>0.35</v>
      </c>
      <c r="V103" s="261">
        <f t="array" ref="V103">_xlfn.XLOOKUP(T103, СПР.МОНТ[AWG], СПР.МОНТ[ГОСТ], "")</f>
        <v>0.5</v>
      </c>
      <c r="W103" s="267">
        <v>1.0</v>
      </c>
      <c r="X103" s="267">
        <v>1.3</v>
      </c>
      <c r="Y103" s="267" t="s">
        <v>7424</v>
      </c>
      <c r="Z103" s="267">
        <v>3.0</v>
      </c>
      <c r="AA103" s="746" t="s">
        <v>7425</v>
      </c>
      <c r="AB103" s="749" t="s">
        <v>7426</v>
      </c>
    </row>
    <row r="104">
      <c r="A104" s="255" t="s">
        <v>7047</v>
      </c>
      <c r="B104" s="266" t="s">
        <v>3524</v>
      </c>
      <c r="C104" s="290" t="s">
        <v>3775</v>
      </c>
      <c r="D104" s="255" t="s">
        <v>3774</v>
      </c>
      <c r="E104" s="255">
        <v>2.0</v>
      </c>
      <c r="F104" s="255" t="s">
        <v>3308</v>
      </c>
      <c r="G104" s="287" t="s">
        <v>3780</v>
      </c>
      <c r="H104" s="288"/>
      <c r="I104" s="289"/>
      <c r="J104" s="289"/>
      <c r="K104" s="289"/>
      <c r="L104" s="289"/>
      <c r="M104" s="291"/>
      <c r="N104" s="300"/>
      <c r="O104" s="282"/>
      <c r="P104" s="292"/>
      <c r="Q104" s="288"/>
      <c r="R104" s="267"/>
      <c r="S104" s="266">
        <v>28.0</v>
      </c>
      <c r="T104" s="266">
        <v>26.0</v>
      </c>
      <c r="U104" s="261">
        <f t="array" ref="U104">_xlfn.XLOOKUP(S104, СПР.МОНТ[AWG], СПР.МОНТ[ГОСТ], "")</f>
        <v>0.08</v>
      </c>
      <c r="V104" s="261">
        <f t="array" ref="V104">_xlfn.XLOOKUP(T104, СПР.МОНТ[AWG], СПР.МОНТ[ГОСТ], "")</f>
        <v>0.12</v>
      </c>
      <c r="W104" s="273">
        <v>1.0</v>
      </c>
      <c r="X104" s="273">
        <v>1.3</v>
      </c>
      <c r="Y104" s="273" t="s">
        <v>7424</v>
      </c>
      <c r="Z104" s="273">
        <v>3.0</v>
      </c>
      <c r="AA104" s="746" t="s">
        <v>7427</v>
      </c>
      <c r="AB104" s="749"/>
    </row>
    <row r="105">
      <c r="A105" s="255" t="s">
        <v>7047</v>
      </c>
      <c r="B105" s="266" t="s">
        <v>3524</v>
      </c>
      <c r="C105" s="290" t="s">
        <v>3775</v>
      </c>
      <c r="D105" s="255" t="s">
        <v>3774</v>
      </c>
      <c r="E105" s="255">
        <v>2.0</v>
      </c>
      <c r="F105" s="255" t="s">
        <v>3308</v>
      </c>
      <c r="G105" s="287" t="s">
        <v>3782</v>
      </c>
      <c r="H105" s="288"/>
      <c r="I105" s="289"/>
      <c r="J105" s="289"/>
      <c r="K105" s="289"/>
      <c r="L105" s="289"/>
      <c r="M105" s="291"/>
      <c r="N105" s="300"/>
      <c r="O105" s="282"/>
      <c r="P105" s="292"/>
      <c r="Q105" s="288"/>
      <c r="R105" s="267"/>
      <c r="S105" s="266">
        <v>28.0</v>
      </c>
      <c r="T105" s="266">
        <v>26.0</v>
      </c>
      <c r="U105" s="261">
        <f t="array" ref="U105">_xlfn.XLOOKUP(S105, СПР.МОНТ[AWG], СПР.МОНТ[ГОСТ], "")</f>
        <v>0.08</v>
      </c>
      <c r="V105" s="261">
        <f t="array" ref="V105">_xlfn.XLOOKUP(T105, СПР.МОНТ[AWG], СПР.МОНТ[ГОСТ], "")</f>
        <v>0.12</v>
      </c>
      <c r="W105" s="273">
        <v>1.0</v>
      </c>
      <c r="X105" s="273">
        <v>1.3</v>
      </c>
      <c r="Y105" s="273" t="s">
        <v>7424</v>
      </c>
      <c r="Z105" s="273">
        <v>3.0</v>
      </c>
      <c r="AA105" s="746" t="s">
        <v>7429</v>
      </c>
      <c r="AB105" s="749"/>
    </row>
    <row r="106">
      <c r="A106" s="255" t="s">
        <v>7047</v>
      </c>
      <c r="B106" s="299" t="s">
        <v>3524</v>
      </c>
      <c r="C106" s="291" t="s">
        <v>3526</v>
      </c>
      <c r="D106" s="289" t="s">
        <v>3525</v>
      </c>
      <c r="E106" s="289">
        <v>1.5</v>
      </c>
      <c r="F106" s="289" t="s">
        <v>3308</v>
      </c>
      <c r="G106" s="287" t="s">
        <v>3527</v>
      </c>
      <c r="H106" s="288"/>
      <c r="I106" s="289"/>
      <c r="J106" s="289"/>
      <c r="K106" s="289"/>
      <c r="L106" s="289"/>
      <c r="M106" s="291"/>
      <c r="N106" s="300"/>
      <c r="O106" s="282"/>
      <c r="P106" s="301" t="s">
        <v>3528</v>
      </c>
      <c r="Q106" s="288"/>
      <c r="R106" s="273" t="s">
        <v>3426</v>
      </c>
      <c r="S106" s="266">
        <v>28.0</v>
      </c>
      <c r="T106" s="266">
        <v>26.0</v>
      </c>
      <c r="U106" s="261">
        <f t="array" ref="U106">_xlfn.XLOOKUP(S106, СПР.МОНТ[AWG], СПР.МОНТ[ГОСТ], "")</f>
        <v>0.08</v>
      </c>
      <c r="V106" s="261">
        <f t="array" ref="V106">_xlfn.XLOOKUP(T106, СПР.МОНТ[AWG], СПР.МОНТ[ГОСТ], "")</f>
        <v>0.12</v>
      </c>
      <c r="W106" s="267">
        <v>0.8</v>
      </c>
      <c r="X106" s="267">
        <v>1.2</v>
      </c>
      <c r="Y106" s="267" t="s">
        <v>7223</v>
      </c>
      <c r="Z106" s="267">
        <v>2.0</v>
      </c>
      <c r="AA106" s="746" t="s">
        <v>7366</v>
      </c>
      <c r="AB106" s="749" t="s">
        <v>7367</v>
      </c>
    </row>
    <row r="107">
      <c r="A107" s="255" t="s">
        <v>7047</v>
      </c>
      <c r="B107" s="299" t="s">
        <v>3524</v>
      </c>
      <c r="C107" s="291" t="s">
        <v>3526</v>
      </c>
      <c r="D107" s="289" t="s">
        <v>3525</v>
      </c>
      <c r="E107" s="289">
        <v>1.5</v>
      </c>
      <c r="F107" s="289" t="s">
        <v>3308</v>
      </c>
      <c r="G107" s="287" t="s">
        <v>3530</v>
      </c>
      <c r="H107" s="288"/>
      <c r="I107" s="289"/>
      <c r="J107" s="289"/>
      <c r="K107" s="289"/>
      <c r="L107" s="289"/>
      <c r="M107" s="291"/>
      <c r="N107" s="300"/>
      <c r="O107" s="282"/>
      <c r="P107" s="301" t="s">
        <v>3531</v>
      </c>
      <c r="Q107" s="288"/>
      <c r="R107" s="273" t="s">
        <v>3532</v>
      </c>
      <c r="S107" s="266">
        <v>30.0</v>
      </c>
      <c r="T107" s="266">
        <v>28.0</v>
      </c>
      <c r="U107" s="261">
        <f t="array" ref="U107">_xlfn.XLOOKUP(S107, СПР.МОНТ[AWG], СПР.МОНТ[ГОСТ], "")</f>
        <v>0.05</v>
      </c>
      <c r="V107" s="261">
        <f t="array" ref="V107">_xlfn.XLOOKUP(T107, СПР.МОНТ[AWG], СПР.МОНТ[ГОСТ], "")</f>
        <v>0.08</v>
      </c>
      <c r="W107" s="267">
        <v>0.7</v>
      </c>
      <c r="X107" s="267">
        <v>1.1</v>
      </c>
      <c r="Y107" s="267" t="s">
        <v>7223</v>
      </c>
      <c r="Z107" s="267">
        <v>1.0</v>
      </c>
      <c r="AA107" s="746" t="s">
        <v>7368</v>
      </c>
      <c r="AB107" s="749" t="s">
        <v>7369</v>
      </c>
    </row>
    <row r="108">
      <c r="A108" s="255" t="s">
        <v>7047</v>
      </c>
      <c r="B108" s="299" t="s">
        <v>3524</v>
      </c>
      <c r="C108" s="291" t="s">
        <v>9582</v>
      </c>
      <c r="D108" s="289" t="s">
        <v>9583</v>
      </c>
      <c r="E108" s="289">
        <v>1.5</v>
      </c>
      <c r="F108" s="289" t="s">
        <v>3308</v>
      </c>
      <c r="G108" s="287" t="s">
        <v>3827</v>
      </c>
      <c r="H108" s="288"/>
      <c r="I108" s="289"/>
      <c r="J108" s="289"/>
      <c r="K108" s="289"/>
      <c r="L108" s="289"/>
      <c r="M108" s="291" t="s">
        <v>7278</v>
      </c>
      <c r="N108" s="300"/>
      <c r="O108" s="282"/>
      <c r="P108" s="301" t="s">
        <v>3828</v>
      </c>
      <c r="Q108" s="288"/>
      <c r="R108" s="273" t="s">
        <v>3829</v>
      </c>
      <c r="S108" s="266">
        <v>28.0</v>
      </c>
      <c r="T108" s="266">
        <v>24.0</v>
      </c>
      <c r="U108" s="261">
        <f t="array" ref="U108">_xlfn.XLOOKUP(S108, СПР.МОНТ[AWG], СПР.МОНТ[ГОСТ], "")</f>
        <v>0.08</v>
      </c>
      <c r="V108" s="261">
        <f t="array" ref="V108">_xlfn.XLOOKUP(T108, СПР.МОНТ[AWG], СПР.МОНТ[ГОСТ], "")</f>
        <v>0.2</v>
      </c>
      <c r="W108" s="267">
        <v>0.8</v>
      </c>
      <c r="X108" s="267">
        <v>1.2</v>
      </c>
      <c r="Y108" s="267" t="s">
        <v>7223</v>
      </c>
      <c r="Z108" s="267">
        <v>2.0</v>
      </c>
      <c r="AA108" s="746" t="s">
        <v>7439</v>
      </c>
      <c r="AB108" s="749" t="s">
        <v>7440</v>
      </c>
    </row>
    <row r="109">
      <c r="A109" s="255" t="s">
        <v>7047</v>
      </c>
      <c r="B109" s="299" t="s">
        <v>3524</v>
      </c>
      <c r="C109" s="291" t="s">
        <v>9582</v>
      </c>
      <c r="D109" s="289" t="s">
        <v>9583</v>
      </c>
      <c r="E109" s="289">
        <v>1.5</v>
      </c>
      <c r="F109" s="289" t="s">
        <v>3308</v>
      </c>
      <c r="G109" s="287" t="s">
        <v>3831</v>
      </c>
      <c r="H109" s="288"/>
      <c r="I109" s="289"/>
      <c r="J109" s="289"/>
      <c r="K109" s="289"/>
      <c r="L109" s="289"/>
      <c r="M109" s="291" t="s">
        <v>7278</v>
      </c>
      <c r="N109" s="300"/>
      <c r="O109" s="282"/>
      <c r="P109" s="301" t="s">
        <v>3832</v>
      </c>
      <c r="Q109" s="288"/>
      <c r="R109" s="273" t="s">
        <v>3588</v>
      </c>
      <c r="S109" s="266">
        <v>30.0</v>
      </c>
      <c r="T109" s="266">
        <v>26.0</v>
      </c>
      <c r="U109" s="261">
        <f t="array" ref="U109">_xlfn.XLOOKUP(S109, СПР.МОНТ[AWG], СПР.МОНТ[ГОСТ], "")</f>
        <v>0.05</v>
      </c>
      <c r="V109" s="261">
        <f t="array" ref="V109">_xlfn.XLOOKUP(T109, СПР.МОНТ[AWG], СПР.МОНТ[ГОСТ], "")</f>
        <v>0.12</v>
      </c>
      <c r="W109" s="267">
        <v>0.5</v>
      </c>
      <c r="X109" s="267">
        <v>1.0</v>
      </c>
      <c r="Y109" s="267" t="s">
        <v>7223</v>
      </c>
      <c r="Z109" s="267">
        <v>2.0</v>
      </c>
      <c r="AA109" s="746" t="s">
        <v>7441</v>
      </c>
      <c r="AB109" s="749" t="s">
        <v>7442</v>
      </c>
    </row>
    <row r="110">
      <c r="A110" s="255" t="s">
        <v>7047</v>
      </c>
      <c r="B110" s="299" t="s">
        <v>3524</v>
      </c>
      <c r="C110" s="300" t="s">
        <v>3837</v>
      </c>
      <c r="D110" s="289" t="s">
        <v>3836</v>
      </c>
      <c r="E110" s="289">
        <v>1.5</v>
      </c>
      <c r="F110" s="289" t="s">
        <v>3308</v>
      </c>
      <c r="G110" s="287" t="s">
        <v>3838</v>
      </c>
      <c r="H110" s="288"/>
      <c r="I110" s="255" t="s">
        <v>3839</v>
      </c>
      <c r="J110" s="289"/>
      <c r="K110" s="255" t="b">
        <v>1</v>
      </c>
      <c r="L110" s="255" t="b">
        <v>1</v>
      </c>
      <c r="M110" s="291" t="s">
        <v>7278</v>
      </c>
      <c r="N110" s="300"/>
      <c r="O110" s="282"/>
      <c r="P110" s="301" t="s">
        <v>3840</v>
      </c>
      <c r="Q110" s="288"/>
      <c r="R110" s="273" t="s">
        <v>3841</v>
      </c>
      <c r="S110" s="266">
        <v>28.0</v>
      </c>
      <c r="T110" s="266">
        <v>26.0</v>
      </c>
      <c r="U110" s="261">
        <f t="array" ref="U110">_xlfn.XLOOKUP(S110, СПР.МОНТ[AWG], СПР.МОНТ[ГОСТ], "")</f>
        <v>0.08</v>
      </c>
      <c r="V110" s="261">
        <f t="array" ref="V110">_xlfn.XLOOKUP(T110, СПР.МОНТ[AWG], СПР.МОНТ[ГОСТ], "")</f>
        <v>0.12</v>
      </c>
      <c r="W110" s="267">
        <v>0.8</v>
      </c>
      <c r="X110" s="267">
        <v>1.2</v>
      </c>
      <c r="Y110" s="267" t="s">
        <v>7223</v>
      </c>
      <c r="Z110" s="267">
        <v>1.0</v>
      </c>
      <c r="AA110" s="746" t="s">
        <v>7348</v>
      </c>
      <c r="AB110" s="749" t="s">
        <v>7349</v>
      </c>
    </row>
    <row r="111">
      <c r="A111" s="255" t="s">
        <v>7047</v>
      </c>
      <c r="B111" s="299" t="s">
        <v>3524</v>
      </c>
      <c r="C111" s="300" t="s">
        <v>3837</v>
      </c>
      <c r="D111" s="289" t="s">
        <v>3836</v>
      </c>
      <c r="E111" s="289">
        <v>1.5</v>
      </c>
      <c r="F111" s="289" t="s">
        <v>3308</v>
      </c>
      <c r="G111" s="287" t="s">
        <v>3843</v>
      </c>
      <c r="H111" s="288"/>
      <c r="I111" s="255" t="s">
        <v>3844</v>
      </c>
      <c r="J111" s="289"/>
      <c r="K111" s="255" t="b">
        <v>1</v>
      </c>
      <c r="L111" s="255" t="b">
        <v>1</v>
      </c>
      <c r="M111" s="291" t="s">
        <v>7278</v>
      </c>
      <c r="N111" s="300"/>
      <c r="O111" s="282"/>
      <c r="P111" s="301" t="s">
        <v>3845</v>
      </c>
      <c r="Q111" s="288"/>
      <c r="R111" s="273" t="s">
        <v>3846</v>
      </c>
      <c r="S111" s="266">
        <v>32.0</v>
      </c>
      <c r="T111" s="266">
        <v>28.0</v>
      </c>
      <c r="U111" s="261">
        <f t="array" ref="U111">_xlfn.XLOOKUP(S111, СПР.МОНТ[AWG], СПР.МОНТ[ГОСТ], "")</f>
        <v>0.03</v>
      </c>
      <c r="V111" s="261">
        <f t="array" ref="V111">_xlfn.XLOOKUP(T111, СПР.МОНТ[AWG], СПР.МОНТ[ГОСТ], "")</f>
        <v>0.08</v>
      </c>
      <c r="W111" s="267">
        <v>0.5</v>
      </c>
      <c r="X111" s="267">
        <v>1.0</v>
      </c>
      <c r="Y111" s="267" t="s">
        <v>7223</v>
      </c>
      <c r="Z111" s="267">
        <v>1.0</v>
      </c>
      <c r="AA111" s="746" t="s">
        <v>7346</v>
      </c>
      <c r="AB111" s="749" t="s">
        <v>7347</v>
      </c>
    </row>
    <row r="112">
      <c r="A112" s="255" t="s">
        <v>7047</v>
      </c>
      <c r="B112" s="299" t="s">
        <v>3524</v>
      </c>
      <c r="C112" s="291" t="s">
        <v>9592</v>
      </c>
      <c r="D112" s="289" t="s">
        <v>9593</v>
      </c>
      <c r="E112" s="289">
        <v>1.5</v>
      </c>
      <c r="F112" s="289" t="s">
        <v>3308</v>
      </c>
      <c r="G112" s="287" t="s">
        <v>3827</v>
      </c>
      <c r="H112" s="288"/>
      <c r="I112" s="289"/>
      <c r="J112" s="289"/>
      <c r="K112" s="289"/>
      <c r="L112" s="289"/>
      <c r="M112" s="291" t="s">
        <v>7278</v>
      </c>
      <c r="N112" s="300"/>
      <c r="O112" s="282"/>
      <c r="P112" s="301" t="s">
        <v>3828</v>
      </c>
      <c r="Q112" s="288"/>
      <c r="R112" s="273" t="s">
        <v>3829</v>
      </c>
      <c r="S112" s="266">
        <v>28.0</v>
      </c>
      <c r="T112" s="266">
        <v>24.0</v>
      </c>
      <c r="U112" s="261">
        <f t="array" ref="U112">_xlfn.XLOOKUP(S112, СПР.МОНТ[AWG], СПР.МОНТ[ГОСТ], "")</f>
        <v>0.08</v>
      </c>
      <c r="V112" s="261">
        <f t="array" ref="V112">_xlfn.XLOOKUP(T112, СПР.МОНТ[AWG], СПР.МОНТ[ГОСТ], "")</f>
        <v>0.2</v>
      </c>
      <c r="W112" s="267">
        <v>0.8</v>
      </c>
      <c r="X112" s="267">
        <v>1.2</v>
      </c>
      <c r="Y112" s="267" t="s">
        <v>7223</v>
      </c>
      <c r="Z112" s="267">
        <v>2.0</v>
      </c>
      <c r="AA112" s="746" t="s">
        <v>7439</v>
      </c>
      <c r="AB112" s="749" t="s">
        <v>7440</v>
      </c>
    </row>
    <row r="113">
      <c r="A113" s="255" t="s">
        <v>7047</v>
      </c>
      <c r="B113" s="299" t="s">
        <v>3524</v>
      </c>
      <c r="C113" s="291" t="s">
        <v>9592</v>
      </c>
      <c r="D113" s="289" t="s">
        <v>9593</v>
      </c>
      <c r="E113" s="289">
        <v>1.5</v>
      </c>
      <c r="F113" s="289" t="s">
        <v>3308</v>
      </c>
      <c r="G113" s="287" t="s">
        <v>3831</v>
      </c>
      <c r="H113" s="288"/>
      <c r="I113" s="289"/>
      <c r="J113" s="289"/>
      <c r="K113" s="289"/>
      <c r="L113" s="289"/>
      <c r="M113" s="291" t="s">
        <v>7278</v>
      </c>
      <c r="N113" s="300"/>
      <c r="O113" s="282"/>
      <c r="P113" s="301" t="s">
        <v>3832</v>
      </c>
      <c r="Q113" s="288"/>
      <c r="R113" s="273" t="s">
        <v>3588</v>
      </c>
      <c r="S113" s="266">
        <v>30.0</v>
      </c>
      <c r="T113" s="266">
        <v>26.0</v>
      </c>
      <c r="U113" s="261">
        <f t="array" ref="U113">_xlfn.XLOOKUP(S113, СПР.МОНТ[AWG], СПР.МОНТ[ГОСТ], "")</f>
        <v>0.05</v>
      </c>
      <c r="V113" s="261">
        <f t="array" ref="V113">_xlfn.XLOOKUP(T113, СПР.МОНТ[AWG], СПР.МОНТ[ГОСТ], "")</f>
        <v>0.12</v>
      </c>
      <c r="W113" s="267">
        <v>0.5</v>
      </c>
      <c r="X113" s="267">
        <v>1.0</v>
      </c>
      <c r="Y113" s="267" t="s">
        <v>7223</v>
      </c>
      <c r="Z113" s="267">
        <v>2.0</v>
      </c>
      <c r="AA113" s="746" t="s">
        <v>7441</v>
      </c>
      <c r="AB113" s="749" t="s">
        <v>7442</v>
      </c>
    </row>
    <row r="114">
      <c r="A114" s="255" t="s">
        <v>7047</v>
      </c>
      <c r="B114" s="299" t="s">
        <v>3524</v>
      </c>
      <c r="C114" s="291" t="s">
        <v>3851</v>
      </c>
      <c r="D114" s="289" t="s">
        <v>3850</v>
      </c>
      <c r="E114" s="289">
        <v>1.5</v>
      </c>
      <c r="F114" s="289" t="s">
        <v>3308</v>
      </c>
      <c r="G114" s="287" t="s">
        <v>3852</v>
      </c>
      <c r="H114" s="288"/>
      <c r="I114" s="289"/>
      <c r="J114" s="289"/>
      <c r="K114" s="289"/>
      <c r="L114" s="289"/>
      <c r="M114" s="291" t="s">
        <v>7278</v>
      </c>
      <c r="N114" s="300"/>
      <c r="O114" s="282"/>
      <c r="P114" s="301" t="s">
        <v>3828</v>
      </c>
      <c r="Q114" s="288"/>
      <c r="R114" s="273" t="s">
        <v>3829</v>
      </c>
      <c r="S114" s="266">
        <v>28.0</v>
      </c>
      <c r="T114" s="266">
        <v>24.0</v>
      </c>
      <c r="U114" s="261">
        <f t="array" ref="U114">_xlfn.XLOOKUP(S114, СПР.МОНТ[AWG], СПР.МОНТ[ГОСТ], "")</f>
        <v>0.08</v>
      </c>
      <c r="V114" s="261">
        <f t="array" ref="V114">_xlfn.XLOOKUP(T114, СПР.МОНТ[AWG], СПР.МОНТ[ГОСТ], "")</f>
        <v>0.2</v>
      </c>
      <c r="W114" s="267">
        <v>0.7</v>
      </c>
      <c r="X114" s="267">
        <v>1.2</v>
      </c>
      <c r="Y114" s="267" t="s">
        <v>7223</v>
      </c>
      <c r="Z114" s="267">
        <v>2.0</v>
      </c>
      <c r="AA114" s="746" t="s">
        <v>7443</v>
      </c>
      <c r="AB114" s="749" t="s">
        <v>7440</v>
      </c>
    </row>
    <row r="115">
      <c r="A115" s="255" t="s">
        <v>7047</v>
      </c>
      <c r="B115" s="299" t="s">
        <v>3524</v>
      </c>
      <c r="C115" s="300" t="s">
        <v>9632</v>
      </c>
      <c r="D115" s="289" t="s">
        <v>9633</v>
      </c>
      <c r="E115" s="289">
        <v>1.25</v>
      </c>
      <c r="F115" s="289" t="s">
        <v>3308</v>
      </c>
      <c r="G115" s="287" t="s">
        <v>3585</v>
      </c>
      <c r="H115" s="288"/>
      <c r="I115" s="255" t="s">
        <v>3586</v>
      </c>
      <c r="J115" s="289"/>
      <c r="K115" s="255" t="b">
        <v>1</v>
      </c>
      <c r="L115" s="255" t="b">
        <v>1</v>
      </c>
      <c r="M115" s="291" t="s">
        <v>7328</v>
      </c>
      <c r="N115" s="284" t="s">
        <v>1645</v>
      </c>
      <c r="O115" s="277">
        <v>10.0</v>
      </c>
      <c r="P115" s="301" t="s">
        <v>3587</v>
      </c>
      <c r="Q115" s="288"/>
      <c r="R115" s="273" t="s">
        <v>3588</v>
      </c>
      <c r="S115" s="266">
        <v>30.0</v>
      </c>
      <c r="T115" s="266">
        <v>26.0</v>
      </c>
      <c r="U115" s="261">
        <f t="array" ref="U115">_xlfn.XLOOKUP(S115, СПР.МОНТ[AWG], СПР.МОНТ[ГОСТ], "")</f>
        <v>0.05</v>
      </c>
      <c r="V115" s="261">
        <f t="array" ref="V115">_xlfn.XLOOKUP(T115, СПР.МОНТ[AWG], СПР.МОНТ[ГОСТ], "")</f>
        <v>0.12</v>
      </c>
      <c r="W115" s="267">
        <v>0.8</v>
      </c>
      <c r="X115" s="267">
        <v>1.0</v>
      </c>
      <c r="Y115" s="267" t="s">
        <v>7223</v>
      </c>
      <c r="Z115" s="267">
        <v>1.0</v>
      </c>
      <c r="AA115" s="746" t="s">
        <v>7350</v>
      </c>
      <c r="AB115" s="749" t="s">
        <v>7351</v>
      </c>
    </row>
    <row r="116">
      <c r="A116" s="255" t="s">
        <v>7047</v>
      </c>
      <c r="B116" s="299" t="s">
        <v>3524</v>
      </c>
      <c r="C116" s="300" t="s">
        <v>9632</v>
      </c>
      <c r="D116" s="289" t="s">
        <v>9633</v>
      </c>
      <c r="E116" s="289">
        <v>1.25</v>
      </c>
      <c r="F116" s="289" t="s">
        <v>3308</v>
      </c>
      <c r="G116" s="287" t="s">
        <v>3594</v>
      </c>
      <c r="H116" s="288"/>
      <c r="I116" s="255" t="s">
        <v>9634</v>
      </c>
      <c r="J116" s="289"/>
      <c r="K116" s="289"/>
      <c r="L116" s="289"/>
      <c r="M116" s="291" t="s">
        <v>7328</v>
      </c>
      <c r="N116" s="300"/>
      <c r="O116" s="282"/>
      <c r="P116" s="301" t="s">
        <v>3596</v>
      </c>
      <c r="Q116" s="288"/>
      <c r="R116" s="273" t="s">
        <v>3597</v>
      </c>
      <c r="S116" s="266">
        <v>32.0</v>
      </c>
      <c r="T116" s="266">
        <v>28.0</v>
      </c>
      <c r="U116" s="261">
        <f t="array" ref="U116">_xlfn.XLOOKUP(S116, СПР.МОНТ[AWG], СПР.МОНТ[ГОСТ], "")</f>
        <v>0.03</v>
      </c>
      <c r="V116" s="261">
        <f t="array" ref="V116">_xlfn.XLOOKUP(T116, СПР.МОНТ[AWG], СПР.МОНТ[ГОСТ], "")</f>
        <v>0.08</v>
      </c>
      <c r="W116" s="267">
        <v>0.4</v>
      </c>
      <c r="X116" s="267">
        <v>0.8</v>
      </c>
      <c r="Y116" s="267" t="s">
        <v>7223</v>
      </c>
      <c r="Z116" s="267">
        <v>1.0</v>
      </c>
      <c r="AA116" s="746" t="s">
        <v>7329</v>
      </c>
      <c r="AB116" s="749" t="s">
        <v>7330</v>
      </c>
    </row>
    <row r="117">
      <c r="A117" s="255" t="s">
        <v>7047</v>
      </c>
      <c r="B117" s="299" t="s">
        <v>3524</v>
      </c>
      <c r="C117" s="300" t="s">
        <v>8332</v>
      </c>
      <c r="D117" s="289" t="s">
        <v>9637</v>
      </c>
      <c r="E117" s="289">
        <v>1.25</v>
      </c>
      <c r="F117" s="289" t="s">
        <v>3308</v>
      </c>
      <c r="G117" s="287" t="s">
        <v>3585</v>
      </c>
      <c r="H117" s="288"/>
      <c r="I117" s="255" t="s">
        <v>3586</v>
      </c>
      <c r="J117" s="289"/>
      <c r="K117" s="255" t="b">
        <v>1</v>
      </c>
      <c r="L117" s="255" t="b">
        <v>1</v>
      </c>
      <c r="M117" s="291" t="s">
        <v>7328</v>
      </c>
      <c r="N117" s="284" t="s">
        <v>1645</v>
      </c>
      <c r="O117" s="277">
        <v>10.0</v>
      </c>
      <c r="P117" s="301" t="s">
        <v>3587</v>
      </c>
      <c r="Q117" s="288"/>
      <c r="R117" s="273" t="s">
        <v>3588</v>
      </c>
      <c r="S117" s="266">
        <v>30.0</v>
      </c>
      <c r="T117" s="266">
        <v>26.0</v>
      </c>
      <c r="U117" s="261">
        <f t="array" ref="U117">_xlfn.XLOOKUP(S117, СПР.МОНТ[AWG], СПР.МОНТ[ГОСТ], "")</f>
        <v>0.05</v>
      </c>
      <c r="V117" s="261">
        <f t="array" ref="V117">_xlfn.XLOOKUP(T117, СПР.МОНТ[AWG], СПР.МОНТ[ГОСТ], "")</f>
        <v>0.12</v>
      </c>
      <c r="W117" s="267">
        <v>0.8</v>
      </c>
      <c r="X117" s="267">
        <v>1.0</v>
      </c>
      <c r="Y117" s="267" t="s">
        <v>7223</v>
      </c>
      <c r="Z117" s="267">
        <v>1.0</v>
      </c>
      <c r="AA117" s="746" t="s">
        <v>7350</v>
      </c>
      <c r="AB117" s="749" t="s">
        <v>7351</v>
      </c>
    </row>
    <row r="118">
      <c r="A118" s="255" t="s">
        <v>7047</v>
      </c>
      <c r="B118" s="299" t="s">
        <v>3524</v>
      </c>
      <c r="C118" s="300" t="s">
        <v>8332</v>
      </c>
      <c r="D118" s="289" t="s">
        <v>9637</v>
      </c>
      <c r="E118" s="289">
        <v>1.25</v>
      </c>
      <c r="F118" s="289" t="s">
        <v>3308</v>
      </c>
      <c r="G118" s="287" t="s">
        <v>3594</v>
      </c>
      <c r="H118" s="288"/>
      <c r="I118" s="255" t="s">
        <v>9634</v>
      </c>
      <c r="J118" s="289"/>
      <c r="K118" s="289"/>
      <c r="L118" s="289"/>
      <c r="M118" s="291" t="s">
        <v>7328</v>
      </c>
      <c r="N118" s="300"/>
      <c r="O118" s="282"/>
      <c r="P118" s="301" t="s">
        <v>3596</v>
      </c>
      <c r="Q118" s="288"/>
      <c r="R118" s="273" t="s">
        <v>3597</v>
      </c>
      <c r="S118" s="266">
        <v>32.0</v>
      </c>
      <c r="T118" s="266">
        <v>28.0</v>
      </c>
      <c r="U118" s="261">
        <f t="array" ref="U118">_xlfn.XLOOKUP(S118, СПР.МОНТ[AWG], СПР.МОНТ[ГОСТ], "")</f>
        <v>0.03</v>
      </c>
      <c r="V118" s="261">
        <f t="array" ref="V118">_xlfn.XLOOKUP(T118, СПР.МОНТ[AWG], СПР.МОНТ[ГОСТ], "")</f>
        <v>0.08</v>
      </c>
      <c r="W118" s="267">
        <v>0.4</v>
      </c>
      <c r="X118" s="267">
        <v>0.8</v>
      </c>
      <c r="Y118" s="267" t="s">
        <v>7223</v>
      </c>
      <c r="Z118" s="267">
        <v>1.0</v>
      </c>
      <c r="AA118" s="746" t="s">
        <v>7329</v>
      </c>
      <c r="AB118" s="749" t="s">
        <v>7330</v>
      </c>
    </row>
    <row r="119">
      <c r="A119" s="255" t="s">
        <v>7047</v>
      </c>
      <c r="B119" s="299" t="s">
        <v>3524</v>
      </c>
      <c r="C119" s="291" t="s">
        <v>3603</v>
      </c>
      <c r="D119" s="289" t="s">
        <v>3602</v>
      </c>
      <c r="E119" s="289">
        <v>1.25</v>
      </c>
      <c r="F119" s="289" t="s">
        <v>3308</v>
      </c>
      <c r="G119" s="287" t="s">
        <v>3604</v>
      </c>
      <c r="H119" s="288"/>
      <c r="I119" s="289"/>
      <c r="J119" s="289"/>
      <c r="K119" s="289"/>
      <c r="L119" s="289"/>
      <c r="M119" s="291" t="s">
        <v>7328</v>
      </c>
      <c r="N119" s="300"/>
      <c r="O119" s="282"/>
      <c r="P119" s="301" t="s">
        <v>3587</v>
      </c>
      <c r="Q119" s="288"/>
      <c r="R119" s="267"/>
      <c r="S119" s="266">
        <v>30.0</v>
      </c>
      <c r="T119" s="266">
        <v>26.0</v>
      </c>
      <c r="U119" s="261">
        <f t="array" ref="U119">_xlfn.XLOOKUP(S119, СПР.МОНТ[AWG], СПР.МОНТ[ГОСТ], "")</f>
        <v>0.05</v>
      </c>
      <c r="V119" s="261">
        <f t="array" ref="V119">_xlfn.XLOOKUP(T119, СПР.МОНТ[AWG], СПР.МОНТ[ГОСТ], "")</f>
        <v>0.12</v>
      </c>
      <c r="W119" s="267">
        <v>0.8</v>
      </c>
      <c r="X119" s="267">
        <v>1.0</v>
      </c>
      <c r="Y119" s="267" t="s">
        <v>7223</v>
      </c>
      <c r="Z119" s="267">
        <v>1.0</v>
      </c>
      <c r="AA119" s="746" t="s">
        <v>7382</v>
      </c>
      <c r="AB119" s="749" t="s">
        <v>7383</v>
      </c>
      <c r="AC119" s="280"/>
      <c r="AD119" s="280"/>
      <c r="AE119" s="280"/>
      <c r="AF119" s="280"/>
      <c r="AG119" s="280"/>
      <c r="AH119" s="280"/>
      <c r="AI119" s="280"/>
      <c r="AJ119" s="280"/>
      <c r="AK119" s="280"/>
      <c r="AL119" s="280"/>
      <c r="AM119" s="280"/>
    </row>
    <row r="120">
      <c r="A120" s="255" t="s">
        <v>7047</v>
      </c>
      <c r="B120" s="299" t="s">
        <v>3524</v>
      </c>
      <c r="C120" s="291" t="s">
        <v>3603</v>
      </c>
      <c r="D120" s="289" t="s">
        <v>3602</v>
      </c>
      <c r="E120" s="289">
        <v>1.25</v>
      </c>
      <c r="F120" s="289" t="s">
        <v>3308</v>
      </c>
      <c r="G120" s="287" t="s">
        <v>3606</v>
      </c>
      <c r="H120" s="288"/>
      <c r="I120" s="289"/>
      <c r="J120" s="289"/>
      <c r="K120" s="289"/>
      <c r="L120" s="289"/>
      <c r="M120" s="291" t="s">
        <v>7328</v>
      </c>
      <c r="N120" s="300"/>
      <c r="O120" s="282"/>
      <c r="P120" s="301" t="s">
        <v>3607</v>
      </c>
      <c r="Q120" s="288"/>
      <c r="R120" s="273" t="s">
        <v>3588</v>
      </c>
      <c r="S120" s="266">
        <v>30.0</v>
      </c>
      <c r="T120" s="266">
        <v>26.0</v>
      </c>
      <c r="U120" s="261">
        <f t="array" ref="U120">_xlfn.XLOOKUP(S120, СПР.МОНТ[AWG], СПР.МОНТ[ГОСТ], "")</f>
        <v>0.05</v>
      </c>
      <c r="V120" s="261">
        <f t="array" ref="V120">_xlfn.XLOOKUP(T120, СПР.МОНТ[AWG], СПР.МОНТ[ГОСТ], "")</f>
        <v>0.12</v>
      </c>
      <c r="W120" s="267">
        <v>0.8</v>
      </c>
      <c r="X120" s="267">
        <v>1.0</v>
      </c>
      <c r="Y120" s="267" t="s">
        <v>7223</v>
      </c>
      <c r="Z120" s="267">
        <v>1.0</v>
      </c>
      <c r="AA120" s="746" t="s">
        <v>7384</v>
      </c>
      <c r="AB120" s="749" t="s">
        <v>7385</v>
      </c>
      <c r="AC120" s="280"/>
      <c r="AD120" s="280"/>
      <c r="AE120" s="280"/>
      <c r="AF120" s="280"/>
      <c r="AG120" s="280"/>
      <c r="AH120" s="280"/>
      <c r="AI120" s="280"/>
      <c r="AJ120" s="280"/>
      <c r="AK120" s="280"/>
      <c r="AL120" s="280"/>
      <c r="AM120" s="280"/>
    </row>
    <row r="121">
      <c r="A121" s="255" t="s">
        <v>7047</v>
      </c>
      <c r="B121" s="266" t="s">
        <v>3524</v>
      </c>
      <c r="C121" s="290" t="s">
        <v>3619</v>
      </c>
      <c r="D121" s="255" t="s">
        <v>3618</v>
      </c>
      <c r="E121" s="255">
        <v>1.0</v>
      </c>
      <c r="F121" s="255" t="s">
        <v>3308</v>
      </c>
      <c r="G121" s="308" t="s">
        <v>3620</v>
      </c>
      <c r="H121" s="288"/>
      <c r="I121" s="289"/>
      <c r="J121" s="289"/>
      <c r="K121" s="289"/>
      <c r="L121" s="289"/>
      <c r="M121" s="290" t="s">
        <v>7388</v>
      </c>
      <c r="N121" s="300"/>
      <c r="O121" s="282"/>
      <c r="P121" s="301" t="s">
        <v>3621</v>
      </c>
      <c r="Q121" s="288"/>
      <c r="R121" s="273" t="s">
        <v>3495</v>
      </c>
      <c r="S121" s="266">
        <v>32.0</v>
      </c>
      <c r="T121" s="266">
        <v>28.0</v>
      </c>
      <c r="U121" s="261">
        <f t="array" ref="U121">_xlfn.XLOOKUP(S121, СПР.МОНТ[AWG], СПР.МОНТ[ГОСТ], "")</f>
        <v>0.03</v>
      </c>
      <c r="V121" s="261">
        <f t="array" ref="V121">_xlfn.XLOOKUP(T121, СПР.МОНТ[AWG], СПР.МОНТ[ГОСТ], "")</f>
        <v>0.08</v>
      </c>
      <c r="W121" s="273">
        <v>0.4</v>
      </c>
      <c r="X121" s="273">
        <v>0.8</v>
      </c>
      <c r="Y121" s="273" t="s">
        <v>7223</v>
      </c>
      <c r="Z121" s="273">
        <v>1.0</v>
      </c>
      <c r="AA121" s="746" t="s">
        <v>7389</v>
      </c>
      <c r="AB121" s="747"/>
      <c r="AC121" s="280"/>
      <c r="AD121" s="280"/>
      <c r="AE121" s="280"/>
      <c r="AF121" s="280"/>
      <c r="AG121" s="280"/>
      <c r="AH121" s="280"/>
      <c r="AI121" s="280"/>
      <c r="AJ121" s="280"/>
      <c r="AK121" s="280"/>
      <c r="AL121" s="280"/>
      <c r="AM121" s="280"/>
    </row>
    <row r="122">
      <c r="A122" s="255" t="s">
        <v>7047</v>
      </c>
      <c r="B122" s="299" t="s">
        <v>3524</v>
      </c>
      <c r="C122" s="291" t="s">
        <v>9654</v>
      </c>
      <c r="D122" s="289" t="s">
        <v>9655</v>
      </c>
      <c r="E122" s="289">
        <v>1.0</v>
      </c>
      <c r="F122" s="289" t="s">
        <v>3308</v>
      </c>
      <c r="G122" s="287" t="s">
        <v>3594</v>
      </c>
      <c r="H122" s="288"/>
      <c r="I122" s="255" t="s">
        <v>9656</v>
      </c>
      <c r="J122" s="288"/>
      <c r="K122" s="288"/>
      <c r="L122" s="288"/>
      <c r="M122" s="291" t="s">
        <v>7251</v>
      </c>
      <c r="N122" s="300"/>
      <c r="O122" s="282"/>
      <c r="P122" s="301" t="s">
        <v>3596</v>
      </c>
      <c r="Q122" s="255"/>
      <c r="R122" s="273" t="s">
        <v>3597</v>
      </c>
      <c r="S122" s="266">
        <v>32.0</v>
      </c>
      <c r="T122" s="266">
        <v>28.0</v>
      </c>
      <c r="U122" s="261">
        <f t="array" ref="U122">_xlfn.XLOOKUP(S122, СПР.МОНТ[AWG], СПР.МОНТ[ГОСТ], "")</f>
        <v>0.03</v>
      </c>
      <c r="V122" s="261">
        <f t="array" ref="V122">_xlfn.XLOOKUP(T122, СПР.МОНТ[AWG], СПР.МОНТ[ГОСТ], "")</f>
        <v>0.08</v>
      </c>
      <c r="W122" s="267">
        <v>0.4</v>
      </c>
      <c r="X122" s="267">
        <v>0.8</v>
      </c>
      <c r="Y122" s="267" t="s">
        <v>7223</v>
      </c>
      <c r="Z122" s="267">
        <v>1.0</v>
      </c>
      <c r="AA122" s="746" t="s">
        <v>7329</v>
      </c>
      <c r="AB122" s="747" t="s">
        <v>7330</v>
      </c>
      <c r="AC122" s="280"/>
      <c r="AD122" s="280"/>
      <c r="AE122" s="280"/>
      <c r="AF122" s="280"/>
      <c r="AG122" s="280"/>
      <c r="AH122" s="280"/>
      <c r="AI122" s="280"/>
      <c r="AJ122" s="280"/>
      <c r="AK122" s="280"/>
      <c r="AL122" s="280"/>
      <c r="AM122" s="280"/>
    </row>
    <row r="123">
      <c r="A123" s="255" t="s">
        <v>7047</v>
      </c>
      <c r="B123" s="299" t="s">
        <v>3524</v>
      </c>
      <c r="C123" s="291" t="s">
        <v>9657</v>
      </c>
      <c r="D123" s="289" t="s">
        <v>9658</v>
      </c>
      <c r="E123" s="289">
        <v>1.0</v>
      </c>
      <c r="F123" s="289" t="s">
        <v>3308</v>
      </c>
      <c r="G123" s="287" t="s">
        <v>3709</v>
      </c>
      <c r="H123" s="288"/>
      <c r="I123" s="255" t="s">
        <v>3710</v>
      </c>
      <c r="J123" s="289"/>
      <c r="K123" s="255" t="b">
        <v>1</v>
      </c>
      <c r="L123" s="255" t="b">
        <v>1</v>
      </c>
      <c r="M123" s="291" t="s">
        <v>7251</v>
      </c>
      <c r="N123" s="300"/>
      <c r="O123" s="282"/>
      <c r="P123" s="301" t="s">
        <v>3596</v>
      </c>
      <c r="Q123" s="288"/>
      <c r="R123" s="273" t="s">
        <v>3597</v>
      </c>
      <c r="S123" s="266">
        <v>32.0</v>
      </c>
      <c r="T123" s="266">
        <v>28.0</v>
      </c>
      <c r="U123" s="261">
        <f t="array" ref="U123">_xlfn.XLOOKUP(S123, СПР.МОНТ[AWG], СПР.МОНТ[ГОСТ], "")</f>
        <v>0.03</v>
      </c>
      <c r="V123" s="261">
        <f t="array" ref="V123">_xlfn.XLOOKUP(T123, СПР.МОНТ[AWG], СПР.МОНТ[ГОСТ], "")</f>
        <v>0.08</v>
      </c>
      <c r="W123" s="267">
        <v>0.4</v>
      </c>
      <c r="X123" s="267">
        <v>0.8</v>
      </c>
      <c r="Y123" s="267" t="s">
        <v>7223</v>
      </c>
      <c r="Z123" s="267">
        <v>1.0</v>
      </c>
      <c r="AA123" s="746" t="s">
        <v>7365</v>
      </c>
      <c r="AB123" s="747" t="s">
        <v>7330</v>
      </c>
      <c r="AC123" s="280"/>
      <c r="AD123" s="280"/>
      <c r="AE123" s="280"/>
      <c r="AF123" s="280"/>
      <c r="AG123" s="280"/>
      <c r="AH123" s="280"/>
      <c r="AI123" s="280"/>
      <c r="AJ123" s="280"/>
      <c r="AK123" s="280"/>
      <c r="AL123" s="280"/>
      <c r="AM123" s="280"/>
    </row>
    <row r="124">
      <c r="A124" s="255" t="s">
        <v>7047</v>
      </c>
      <c r="B124" s="299" t="s">
        <v>3524</v>
      </c>
      <c r="C124" s="291" t="s">
        <v>3715</v>
      </c>
      <c r="D124" s="289" t="s">
        <v>3714</v>
      </c>
      <c r="E124" s="289">
        <v>1.0</v>
      </c>
      <c r="F124" s="289" t="s">
        <v>3308</v>
      </c>
      <c r="G124" s="308" t="s">
        <v>3716</v>
      </c>
      <c r="H124" s="288"/>
      <c r="I124" s="289"/>
      <c r="J124" s="289"/>
      <c r="K124" s="289"/>
      <c r="L124" s="289"/>
      <c r="M124" s="291" t="s">
        <v>7251</v>
      </c>
      <c r="N124" s="300"/>
      <c r="O124" s="282"/>
      <c r="P124" s="301" t="s">
        <v>3596</v>
      </c>
      <c r="Q124" s="288"/>
      <c r="R124" s="273" t="s">
        <v>3597</v>
      </c>
      <c r="S124" s="266">
        <v>32.0</v>
      </c>
      <c r="T124" s="266">
        <v>28.0</v>
      </c>
      <c r="U124" s="261">
        <f t="array" ref="U124">_xlfn.XLOOKUP(S124, СПР.МОНТ[AWG], СПР.МОНТ[ГОСТ], "")</f>
        <v>0.03</v>
      </c>
      <c r="V124" s="261">
        <f t="array" ref="V124">_xlfn.XLOOKUP(T124, СПР.МОНТ[AWG], СПР.МОНТ[ГОСТ], "")</f>
        <v>0.08</v>
      </c>
      <c r="W124" s="267">
        <v>0.4</v>
      </c>
      <c r="X124" s="267">
        <v>0.8</v>
      </c>
      <c r="Y124" s="267" t="s">
        <v>7223</v>
      </c>
      <c r="Z124" s="267">
        <v>1.0</v>
      </c>
      <c r="AA124" s="746" t="s">
        <v>7419</v>
      </c>
      <c r="AB124" s="747" t="s">
        <v>7330</v>
      </c>
      <c r="AC124" s="280"/>
      <c r="AD124" s="280"/>
      <c r="AE124" s="280"/>
      <c r="AF124" s="280"/>
      <c r="AG124" s="280"/>
      <c r="AH124" s="280"/>
      <c r="AI124" s="280"/>
      <c r="AJ124" s="280"/>
      <c r="AK124" s="280"/>
      <c r="AL124" s="280"/>
      <c r="AM124" s="280"/>
    </row>
    <row r="125">
      <c r="A125" s="255" t="s">
        <v>7047</v>
      </c>
      <c r="B125" s="299" t="s">
        <v>3524</v>
      </c>
      <c r="C125" s="291" t="s">
        <v>9659</v>
      </c>
      <c r="D125" s="289" t="s">
        <v>9660</v>
      </c>
      <c r="E125" s="289">
        <v>1.0</v>
      </c>
      <c r="F125" s="289" t="s">
        <v>3308</v>
      </c>
      <c r="G125" s="287" t="s">
        <v>3594</v>
      </c>
      <c r="H125" s="288"/>
      <c r="I125" s="255" t="s">
        <v>9656</v>
      </c>
      <c r="J125" s="289"/>
      <c r="K125" s="289"/>
      <c r="L125" s="289"/>
      <c r="M125" s="291" t="s">
        <v>7251</v>
      </c>
      <c r="N125" s="300"/>
      <c r="O125" s="282"/>
      <c r="P125" s="301" t="s">
        <v>3596</v>
      </c>
      <c r="Q125" s="255"/>
      <c r="R125" s="273" t="s">
        <v>3597</v>
      </c>
      <c r="S125" s="266">
        <v>32.0</v>
      </c>
      <c r="T125" s="266">
        <v>28.0</v>
      </c>
      <c r="U125" s="261">
        <f t="array" ref="U125">_xlfn.XLOOKUP(S125, СПР.МОНТ[AWG], СПР.МОНТ[ГОСТ], "")</f>
        <v>0.03</v>
      </c>
      <c r="V125" s="261">
        <f t="array" ref="V125">_xlfn.XLOOKUP(T125, СПР.МОНТ[AWG], СПР.МОНТ[ГОСТ], "")</f>
        <v>0.08</v>
      </c>
      <c r="W125" s="267">
        <v>0.4</v>
      </c>
      <c r="X125" s="267">
        <v>0.8</v>
      </c>
      <c r="Y125" s="267" t="s">
        <v>7223</v>
      </c>
      <c r="Z125" s="267">
        <v>1.0</v>
      </c>
      <c r="AA125" s="746" t="s">
        <v>7329</v>
      </c>
      <c r="AB125" s="747" t="s">
        <v>7330</v>
      </c>
      <c r="AC125" s="280"/>
      <c r="AD125" s="280"/>
      <c r="AE125" s="280"/>
      <c r="AF125" s="280"/>
      <c r="AG125" s="280"/>
      <c r="AH125" s="280"/>
      <c r="AI125" s="280"/>
      <c r="AJ125" s="280"/>
      <c r="AK125" s="280"/>
      <c r="AL125" s="280"/>
      <c r="AM125" s="280"/>
    </row>
    <row r="126">
      <c r="A126" s="255" t="s">
        <v>7047</v>
      </c>
      <c r="B126" s="266" t="s">
        <v>3524</v>
      </c>
      <c r="C126" s="290" t="s">
        <v>3721</v>
      </c>
      <c r="D126" s="255" t="s">
        <v>3720</v>
      </c>
      <c r="E126" s="255">
        <v>1.0</v>
      </c>
      <c r="F126" s="255" t="s">
        <v>3308</v>
      </c>
      <c r="G126" s="287" t="s">
        <v>3729</v>
      </c>
      <c r="H126" s="288"/>
      <c r="I126" s="255" t="s">
        <v>3730</v>
      </c>
      <c r="J126" s="289"/>
      <c r="K126" s="255" t="b">
        <v>1</v>
      </c>
      <c r="L126" s="255" t="b">
        <v>1</v>
      </c>
      <c r="M126" s="290" t="s">
        <v>7251</v>
      </c>
      <c r="N126" s="300"/>
      <c r="O126" s="282"/>
      <c r="P126" s="301" t="s">
        <v>3731</v>
      </c>
      <c r="Q126" s="288"/>
      <c r="R126" s="273" t="s">
        <v>3495</v>
      </c>
      <c r="S126" s="266">
        <v>32.0</v>
      </c>
      <c r="T126" s="266">
        <v>28.0</v>
      </c>
      <c r="U126" s="261">
        <f t="array" ref="U126">_xlfn.XLOOKUP(S126, СПР.МОНТ[AWG], СПР.МОНТ[ГОСТ], "")</f>
        <v>0.03</v>
      </c>
      <c r="V126" s="261">
        <f t="array" ref="V126">_xlfn.XLOOKUP(T126, СПР.МОНТ[AWG], СПР.МОНТ[ГОСТ], "")</f>
        <v>0.08</v>
      </c>
      <c r="W126" s="273">
        <v>0.4</v>
      </c>
      <c r="X126" s="273">
        <v>0.8</v>
      </c>
      <c r="Y126" s="273" t="s">
        <v>7225</v>
      </c>
      <c r="Z126" s="273">
        <v>1.0</v>
      </c>
      <c r="AA126" s="746" t="s">
        <v>7364</v>
      </c>
      <c r="AB126" s="747"/>
      <c r="AC126" s="280"/>
      <c r="AD126" s="280"/>
      <c r="AE126" s="280"/>
      <c r="AF126" s="280"/>
      <c r="AG126" s="280"/>
      <c r="AH126" s="280"/>
      <c r="AI126" s="280"/>
      <c r="AJ126" s="280"/>
      <c r="AK126" s="280"/>
      <c r="AL126" s="280"/>
      <c r="AM126" s="280"/>
    </row>
    <row r="127">
      <c r="A127" s="255" t="s">
        <v>7047</v>
      </c>
      <c r="B127" s="299" t="s">
        <v>3524</v>
      </c>
      <c r="C127" s="291" t="s">
        <v>3721</v>
      </c>
      <c r="D127" s="289" t="s">
        <v>3720</v>
      </c>
      <c r="E127" s="289">
        <v>1.0</v>
      </c>
      <c r="F127" s="289" t="s">
        <v>3308</v>
      </c>
      <c r="G127" s="287" t="s">
        <v>3709</v>
      </c>
      <c r="H127" s="288"/>
      <c r="I127" s="255" t="s">
        <v>3710</v>
      </c>
      <c r="J127" s="289"/>
      <c r="K127" s="255" t="b">
        <v>1</v>
      </c>
      <c r="L127" s="255" t="b">
        <v>1</v>
      </c>
      <c r="M127" s="291" t="s">
        <v>7251</v>
      </c>
      <c r="N127" s="300"/>
      <c r="O127" s="282"/>
      <c r="P127" s="301" t="s">
        <v>3596</v>
      </c>
      <c r="Q127" s="288"/>
      <c r="R127" s="273" t="s">
        <v>3597</v>
      </c>
      <c r="S127" s="266">
        <v>32.0</v>
      </c>
      <c r="T127" s="266">
        <v>28.0</v>
      </c>
      <c r="U127" s="261">
        <f t="array" ref="U127">_xlfn.XLOOKUP(S127, СПР.МОНТ[AWG], СПР.МОНТ[ГОСТ], "")</f>
        <v>0.03</v>
      </c>
      <c r="V127" s="261">
        <f t="array" ref="V127">_xlfn.XLOOKUP(T127, СПР.МОНТ[AWG], СПР.МОНТ[ГОСТ], "")</f>
        <v>0.08</v>
      </c>
      <c r="W127" s="267">
        <v>0.4</v>
      </c>
      <c r="X127" s="267">
        <v>0.8</v>
      </c>
      <c r="Y127" s="267" t="s">
        <v>7223</v>
      </c>
      <c r="Z127" s="267">
        <v>1.0</v>
      </c>
      <c r="AA127" s="746" t="s">
        <v>7365</v>
      </c>
      <c r="AB127" s="747" t="s">
        <v>7330</v>
      </c>
      <c r="AC127" s="280"/>
      <c r="AD127" s="280"/>
      <c r="AE127" s="280"/>
      <c r="AF127" s="280"/>
      <c r="AG127" s="280"/>
      <c r="AH127" s="280"/>
      <c r="AI127" s="280"/>
      <c r="AJ127" s="280"/>
      <c r="AK127" s="280"/>
      <c r="AL127" s="280"/>
      <c r="AM127" s="280"/>
    </row>
    <row r="128">
      <c r="A128" s="255" t="s">
        <v>7047</v>
      </c>
      <c r="B128" s="299" t="s">
        <v>3524</v>
      </c>
      <c r="C128" s="291" t="s">
        <v>3721</v>
      </c>
      <c r="D128" s="289" t="s">
        <v>3720</v>
      </c>
      <c r="E128" s="289">
        <v>1.0</v>
      </c>
      <c r="F128" s="289" t="s">
        <v>3308</v>
      </c>
      <c r="G128" s="287" t="s">
        <v>3722</v>
      </c>
      <c r="H128" s="288"/>
      <c r="I128" s="255" t="s">
        <v>3723</v>
      </c>
      <c r="J128" s="289"/>
      <c r="K128" s="255" t="b">
        <v>1</v>
      </c>
      <c r="L128" s="255" t="b">
        <v>1</v>
      </c>
      <c r="M128" s="291" t="s">
        <v>7251</v>
      </c>
      <c r="N128" s="300"/>
      <c r="O128" s="282"/>
      <c r="P128" s="301" t="s">
        <v>3596</v>
      </c>
      <c r="Q128" s="288"/>
      <c r="R128" s="273" t="s">
        <v>3597</v>
      </c>
      <c r="S128" s="266">
        <v>32.0</v>
      </c>
      <c r="T128" s="266">
        <v>28.0</v>
      </c>
      <c r="U128" s="261">
        <f t="array" ref="U128">_xlfn.XLOOKUP(S128, СПР.МОНТ[AWG], СПР.МОНТ[ГОСТ], "")</f>
        <v>0.03</v>
      </c>
      <c r="V128" s="261">
        <f t="array" ref="V128">_xlfn.XLOOKUP(T128, СПР.МОНТ[AWG], СПР.МОНТ[ГОСТ], "")</f>
        <v>0.08</v>
      </c>
      <c r="W128" s="267">
        <v>0.4</v>
      </c>
      <c r="X128" s="267">
        <v>0.8</v>
      </c>
      <c r="Y128" s="267" t="s">
        <v>7223</v>
      </c>
      <c r="Z128" s="267">
        <v>1.0</v>
      </c>
      <c r="AA128" s="746" t="s">
        <v>7363</v>
      </c>
      <c r="AB128" s="747" t="s">
        <v>7330</v>
      </c>
      <c r="AC128" s="280"/>
      <c r="AD128" s="280"/>
      <c r="AE128" s="280"/>
      <c r="AF128" s="280"/>
      <c r="AG128" s="280"/>
      <c r="AH128" s="280"/>
      <c r="AI128" s="280"/>
      <c r="AJ128" s="280"/>
      <c r="AK128" s="280"/>
      <c r="AL128" s="280"/>
      <c r="AM128" s="280"/>
    </row>
    <row r="129">
      <c r="A129" s="255" t="s">
        <v>7047</v>
      </c>
      <c r="B129" s="256" t="s">
        <v>3524</v>
      </c>
      <c r="C129" s="257" t="s">
        <v>9642</v>
      </c>
      <c r="D129" s="257" t="s">
        <v>9642</v>
      </c>
      <c r="E129" s="257"/>
      <c r="F129" s="257" t="s">
        <v>3308</v>
      </c>
      <c r="G129" s="308" t="s">
        <v>3709</v>
      </c>
      <c r="H129" s="259"/>
      <c r="I129" s="255" t="s">
        <v>3710</v>
      </c>
      <c r="J129" s="255" t="b">
        <v>1</v>
      </c>
      <c r="K129" s="255" t="b">
        <v>1</v>
      </c>
      <c r="L129" s="255" t="b">
        <v>1</v>
      </c>
      <c r="M129" s="268">
        <v>1.2</v>
      </c>
      <c r="N129" s="262"/>
      <c r="O129" s="262"/>
      <c r="P129" s="271" t="s">
        <v>3596</v>
      </c>
      <c r="Q129" s="259"/>
      <c r="R129" s="309" t="s">
        <v>3597</v>
      </c>
      <c r="S129" s="310">
        <v>32.0</v>
      </c>
      <c r="T129" s="310">
        <v>28.0</v>
      </c>
      <c r="U129" s="261">
        <f t="array" ref="U129">_xlfn.XLOOKUP(S129, СПР.МОНТ[AWG], СПР.МОНТ[ГОСТ], "")</f>
        <v>0.03</v>
      </c>
      <c r="V129" s="261">
        <f t="array" ref="V129">_xlfn.XLOOKUP(T129, СПР.МОНТ[AWG], СПР.МОНТ[ГОСТ], "")</f>
        <v>0.08</v>
      </c>
      <c r="W129" s="273">
        <v>0.4</v>
      </c>
      <c r="X129" s="273">
        <v>0.8</v>
      </c>
      <c r="Y129" s="268" t="s">
        <v>7223</v>
      </c>
      <c r="Z129" s="268">
        <v>1.0</v>
      </c>
      <c r="AA129" s="744" t="s">
        <v>7365</v>
      </c>
      <c r="AB129" s="745" t="s">
        <v>7330</v>
      </c>
      <c r="AC129" s="280"/>
      <c r="AD129" s="280"/>
      <c r="AE129" s="280"/>
      <c r="AF129" s="280"/>
      <c r="AG129" s="280"/>
      <c r="AH129" s="280"/>
      <c r="AI129" s="280"/>
      <c r="AJ129" s="280"/>
      <c r="AK129" s="280"/>
      <c r="AL129" s="280"/>
      <c r="AM129" s="280"/>
    </row>
    <row r="130">
      <c r="A130" s="255" t="s">
        <v>7047</v>
      </c>
      <c r="B130" s="256" t="s">
        <v>3524</v>
      </c>
      <c r="C130" s="257" t="s">
        <v>3550</v>
      </c>
      <c r="D130" s="257" t="s">
        <v>3550</v>
      </c>
      <c r="E130" s="257"/>
      <c r="F130" s="257" t="s">
        <v>3331</v>
      </c>
      <c r="G130" s="274" t="s">
        <v>3558</v>
      </c>
      <c r="H130" s="259"/>
      <c r="I130" s="288"/>
      <c r="J130" s="255" t="b">
        <v>0</v>
      </c>
      <c r="K130" s="255" t="b">
        <v>0</v>
      </c>
      <c r="L130" s="255" t="b">
        <v>0</v>
      </c>
      <c r="M130" s="268">
        <v>3.5</v>
      </c>
      <c r="N130" s="263"/>
      <c r="O130" s="263"/>
      <c r="P130" s="271" t="s">
        <v>3559</v>
      </c>
      <c r="Q130" s="272"/>
      <c r="R130" s="268" t="s">
        <v>3560</v>
      </c>
      <c r="S130" s="266">
        <v>20.0</v>
      </c>
      <c r="T130" s="266">
        <v>16.0</v>
      </c>
      <c r="U130" s="261">
        <f t="array" ref="U130">_xlfn.XLOOKUP(S130, СПР.МОНТ[AWG], СПР.МОНТ[ГОСТ], "")</f>
        <v>0.5</v>
      </c>
      <c r="V130" s="261">
        <f t="array" ref="V130">_xlfn.XLOOKUP(T130, СПР.МОНТ[AWG], СПР.МОНТ[ГОСТ], "")</f>
        <v>1.5</v>
      </c>
      <c r="W130" s="273">
        <v>1.5</v>
      </c>
      <c r="X130" s="273">
        <v>3.2</v>
      </c>
      <c r="Y130" s="268" t="s">
        <v>7294</v>
      </c>
      <c r="Z130" s="268">
        <v>10.0</v>
      </c>
      <c r="AA130" s="744" t="s">
        <v>7373</v>
      </c>
      <c r="AB130" s="745" t="s">
        <v>7374</v>
      </c>
      <c r="AC130" s="280"/>
      <c r="AD130" s="280"/>
      <c r="AE130" s="280"/>
      <c r="AF130" s="280"/>
      <c r="AG130" s="280"/>
      <c r="AH130" s="280"/>
      <c r="AI130" s="280"/>
      <c r="AJ130" s="280"/>
      <c r="AK130" s="280"/>
      <c r="AL130" s="280"/>
      <c r="AM130" s="280"/>
    </row>
    <row r="131">
      <c r="A131" s="255" t="s">
        <v>7047</v>
      </c>
      <c r="B131" s="256" t="s">
        <v>3524</v>
      </c>
      <c r="C131" s="257" t="s">
        <v>3611</v>
      </c>
      <c r="D131" s="257" t="s">
        <v>3611</v>
      </c>
      <c r="E131" s="257"/>
      <c r="F131" s="257"/>
      <c r="G131" s="308" t="s">
        <v>3612</v>
      </c>
      <c r="H131" s="259"/>
      <c r="I131" s="288"/>
      <c r="J131" s="255" t="b">
        <v>0</v>
      </c>
      <c r="K131" s="255" t="b">
        <v>0</v>
      </c>
      <c r="L131" s="255" t="b">
        <v>0</v>
      </c>
      <c r="M131" s="261"/>
      <c r="N131" s="263"/>
      <c r="O131" s="263"/>
      <c r="P131" s="271" t="s">
        <v>3613</v>
      </c>
      <c r="Q131" s="265"/>
      <c r="R131" s="309" t="s">
        <v>3614</v>
      </c>
      <c r="S131" s="310">
        <v>24.0</v>
      </c>
      <c r="T131" s="310">
        <v>20.0</v>
      </c>
      <c r="U131" s="261">
        <f t="array" ref="U131">_xlfn.XLOOKUP(S131, СПР.МОНТ[AWG], СПР.МОНТ[ГОСТ], "")</f>
        <v>0.2</v>
      </c>
      <c r="V131" s="261">
        <f t="array" ref="V131">_xlfn.XLOOKUP(T131, СПР.МОНТ[AWG], СПР.МОНТ[ГОСТ], "")</f>
        <v>0.5</v>
      </c>
      <c r="W131" s="267"/>
      <c r="X131" s="267"/>
      <c r="Y131" s="261"/>
      <c r="Z131" s="261"/>
      <c r="AA131" s="744" t="s">
        <v>7386</v>
      </c>
      <c r="AB131" s="745" t="s">
        <v>7387</v>
      </c>
      <c r="AC131" s="280"/>
      <c r="AD131" s="280"/>
      <c r="AE131" s="280"/>
      <c r="AF131" s="280"/>
      <c r="AG131" s="280"/>
      <c r="AH131" s="280"/>
      <c r="AI131" s="280"/>
      <c r="AJ131" s="280"/>
      <c r="AK131" s="280"/>
      <c r="AL131" s="280"/>
      <c r="AM131" s="280"/>
    </row>
    <row r="132">
      <c r="A132" s="255" t="s">
        <v>7047</v>
      </c>
      <c r="B132" s="256" t="s">
        <v>3524</v>
      </c>
      <c r="C132" s="257" t="s">
        <v>3611</v>
      </c>
      <c r="D132" s="257" t="s">
        <v>3611</v>
      </c>
      <c r="E132" s="257"/>
      <c r="F132" s="257" t="s">
        <v>3308</v>
      </c>
      <c r="G132" s="308" t="s">
        <v>3709</v>
      </c>
      <c r="H132" s="259"/>
      <c r="I132" s="255" t="s">
        <v>3710</v>
      </c>
      <c r="J132" s="255" t="b">
        <v>0</v>
      </c>
      <c r="K132" s="255" t="b">
        <v>1</v>
      </c>
      <c r="L132" s="255" t="b">
        <v>1</v>
      </c>
      <c r="M132" s="268">
        <v>1.2</v>
      </c>
      <c r="N132" s="262"/>
      <c r="O132" s="262"/>
      <c r="P132" s="271" t="s">
        <v>3596</v>
      </c>
      <c r="Q132" s="259"/>
      <c r="R132" s="309" t="s">
        <v>3597</v>
      </c>
      <c r="S132" s="310">
        <v>32.0</v>
      </c>
      <c r="T132" s="310">
        <v>28.0</v>
      </c>
      <c r="U132" s="261">
        <f t="array" ref="U132">_xlfn.XLOOKUP(S132, СПР.МОНТ[AWG], СПР.МОНТ[ГОСТ], "")</f>
        <v>0.03</v>
      </c>
      <c r="V132" s="261">
        <f t="array" ref="V132">_xlfn.XLOOKUP(T132, СПР.МОНТ[AWG], СПР.МОНТ[ГОСТ], "")</f>
        <v>0.08</v>
      </c>
      <c r="W132" s="273">
        <v>0.4</v>
      </c>
      <c r="X132" s="273">
        <v>0.8</v>
      </c>
      <c r="Y132" s="268" t="s">
        <v>7223</v>
      </c>
      <c r="Z132" s="268">
        <v>1.0</v>
      </c>
      <c r="AA132" s="744" t="s">
        <v>7365</v>
      </c>
      <c r="AB132" s="745" t="s">
        <v>7330</v>
      </c>
      <c r="AC132" s="280"/>
      <c r="AD132" s="280"/>
      <c r="AE132" s="280"/>
      <c r="AF132" s="280"/>
      <c r="AG132" s="280"/>
      <c r="AH132" s="280"/>
      <c r="AI132" s="280"/>
      <c r="AJ132" s="280"/>
      <c r="AK132" s="280"/>
      <c r="AL132" s="280"/>
      <c r="AM132" s="280"/>
    </row>
    <row r="133">
      <c r="A133" s="255" t="s">
        <v>7047</v>
      </c>
      <c r="B133" s="256" t="s">
        <v>3524</v>
      </c>
      <c r="C133" s="257" t="s">
        <v>9451</v>
      </c>
      <c r="D133" s="257" t="s">
        <v>9451</v>
      </c>
      <c r="E133" s="257"/>
      <c r="F133" s="257" t="s">
        <v>3308</v>
      </c>
      <c r="G133" s="287" t="s">
        <v>3627</v>
      </c>
      <c r="H133" s="288"/>
      <c r="I133" s="255" t="s">
        <v>3628</v>
      </c>
      <c r="J133" s="288"/>
      <c r="K133" s="255" t="b">
        <v>1</v>
      </c>
      <c r="L133" s="288"/>
      <c r="M133" s="291" t="s">
        <v>7333</v>
      </c>
      <c r="N133" s="300"/>
      <c r="O133" s="282"/>
      <c r="P133" s="301" t="s">
        <v>3629</v>
      </c>
      <c r="Q133" s="288"/>
      <c r="R133" s="273" t="s">
        <v>3630</v>
      </c>
      <c r="S133" s="266">
        <v>22.0</v>
      </c>
      <c r="T133" s="266">
        <v>18.0</v>
      </c>
      <c r="U133" s="261">
        <f t="array" ref="U133">_xlfn.XLOOKUP(S133, СПР.МОНТ[AWG], СПР.МОНТ[ГОСТ], "")</f>
        <v>0.35</v>
      </c>
      <c r="V133" s="261">
        <f t="array" ref="V133">_xlfn.XLOOKUP(T133, СПР.МОНТ[AWG], СПР.МОНТ[ГОСТ], "")</f>
        <v>0.75</v>
      </c>
      <c r="W133" s="267">
        <v>1.7</v>
      </c>
      <c r="X133" s="267">
        <v>3.0</v>
      </c>
      <c r="Y133" s="267" t="s">
        <v>7223</v>
      </c>
      <c r="Z133" s="267">
        <v>10.0</v>
      </c>
      <c r="AA133" s="746" t="s">
        <v>7336</v>
      </c>
      <c r="AB133" s="747" t="s">
        <v>7337</v>
      </c>
      <c r="AC133" s="280"/>
      <c r="AD133" s="280"/>
      <c r="AE133" s="280"/>
      <c r="AF133" s="280"/>
      <c r="AG133" s="280"/>
      <c r="AH133" s="280"/>
      <c r="AI133" s="280"/>
      <c r="AJ133" s="280"/>
      <c r="AK133" s="280"/>
      <c r="AL133" s="280"/>
      <c r="AM133" s="280"/>
    </row>
    <row r="134">
      <c r="A134" s="255" t="s">
        <v>7047</v>
      </c>
      <c r="B134" s="256" t="s">
        <v>3524</v>
      </c>
      <c r="C134" s="257" t="s">
        <v>9451</v>
      </c>
      <c r="D134" s="257" t="s">
        <v>9451</v>
      </c>
      <c r="E134" s="257"/>
      <c r="F134" s="257" t="s">
        <v>3308</v>
      </c>
      <c r="G134" s="287" t="s">
        <v>3795</v>
      </c>
      <c r="H134" s="288"/>
      <c r="I134" s="255" t="s">
        <v>3796</v>
      </c>
      <c r="J134" s="288"/>
      <c r="K134" s="255" t="b">
        <v>1</v>
      </c>
      <c r="L134" s="288"/>
      <c r="M134" s="291" t="s">
        <v>7333</v>
      </c>
      <c r="N134" s="300"/>
      <c r="O134" s="282"/>
      <c r="P134" s="301" t="s">
        <v>3797</v>
      </c>
      <c r="Q134" s="288"/>
      <c r="R134" s="273" t="s">
        <v>3560</v>
      </c>
      <c r="S134" s="266">
        <v>20.0</v>
      </c>
      <c r="T134" s="266">
        <v>16.0</v>
      </c>
      <c r="U134" s="261">
        <f t="array" ref="U134">_xlfn.XLOOKUP(S134, СПР.МОНТ[AWG], СПР.МОНТ[ГОСТ], "")</f>
        <v>0.5</v>
      </c>
      <c r="V134" s="261">
        <f t="array" ref="V134">_xlfn.XLOOKUP(T134, СПР.МОНТ[AWG], СПР.МОНТ[ГОСТ], "")</f>
        <v>1.5</v>
      </c>
      <c r="W134" s="267">
        <v>1.7</v>
      </c>
      <c r="X134" s="267">
        <v>3.0</v>
      </c>
      <c r="Y134" s="267" t="s">
        <v>7223</v>
      </c>
      <c r="Z134" s="267">
        <v>10.0</v>
      </c>
      <c r="AA134" s="746" t="s">
        <v>7334</v>
      </c>
      <c r="AB134" s="747" t="s">
        <v>7335</v>
      </c>
      <c r="AC134" s="280"/>
      <c r="AD134" s="280"/>
      <c r="AE134" s="280"/>
      <c r="AF134" s="280"/>
      <c r="AG134" s="280"/>
      <c r="AH134" s="280"/>
      <c r="AI134" s="280"/>
      <c r="AJ134" s="280"/>
      <c r="AK134" s="280"/>
      <c r="AL134" s="280"/>
      <c r="AM134" s="280"/>
    </row>
    <row r="135">
      <c r="A135" s="255" t="s">
        <v>7047</v>
      </c>
      <c r="B135" s="299" t="s">
        <v>3524</v>
      </c>
      <c r="C135" s="291" t="s">
        <v>9451</v>
      </c>
      <c r="D135" s="289" t="s">
        <v>9452</v>
      </c>
      <c r="E135" s="289"/>
      <c r="F135" s="289" t="s">
        <v>3308</v>
      </c>
      <c r="G135" s="287" t="s">
        <v>3795</v>
      </c>
      <c r="H135" s="288"/>
      <c r="I135" s="255" t="s">
        <v>3796</v>
      </c>
      <c r="J135" s="289"/>
      <c r="K135" s="255" t="b">
        <v>1</v>
      </c>
      <c r="L135" s="289"/>
      <c r="M135" s="291" t="s">
        <v>7333</v>
      </c>
      <c r="N135" s="300"/>
      <c r="O135" s="282"/>
      <c r="P135" s="301" t="s">
        <v>3797</v>
      </c>
      <c r="Q135" s="288"/>
      <c r="R135" s="273" t="s">
        <v>3560</v>
      </c>
      <c r="S135" s="266">
        <v>20.0</v>
      </c>
      <c r="T135" s="266">
        <v>16.0</v>
      </c>
      <c r="U135" s="261">
        <f t="array" ref="U135">_xlfn.XLOOKUP(S135, СПР.МОНТ[AWG], СПР.МОНТ[ГОСТ], "")</f>
        <v>0.5</v>
      </c>
      <c r="V135" s="261">
        <f t="array" ref="V135">_xlfn.XLOOKUP(T135, СПР.МОНТ[AWG], СПР.МОНТ[ГОСТ], "")</f>
        <v>1.5</v>
      </c>
      <c r="W135" s="267">
        <v>1.7</v>
      </c>
      <c r="X135" s="267">
        <v>3.0</v>
      </c>
      <c r="Y135" s="267" t="s">
        <v>7223</v>
      </c>
      <c r="Z135" s="267">
        <v>10.0</v>
      </c>
      <c r="AA135" s="746" t="s">
        <v>7334</v>
      </c>
      <c r="AB135" s="747" t="s">
        <v>7335</v>
      </c>
      <c r="AC135" s="280"/>
      <c r="AD135" s="280"/>
      <c r="AE135" s="280"/>
      <c r="AF135" s="280"/>
      <c r="AG135" s="280"/>
      <c r="AH135" s="280"/>
      <c r="AI135" s="280"/>
      <c r="AJ135" s="280"/>
      <c r="AK135" s="280"/>
      <c r="AL135" s="280"/>
      <c r="AM135" s="280"/>
    </row>
    <row r="136">
      <c r="A136" s="255" t="s">
        <v>7047</v>
      </c>
      <c r="B136" s="256" t="s">
        <v>3524</v>
      </c>
      <c r="C136" s="257" t="s">
        <v>9657</v>
      </c>
      <c r="D136" s="257" t="s">
        <v>9657</v>
      </c>
      <c r="E136" s="257">
        <v>1.0</v>
      </c>
      <c r="F136" s="257" t="s">
        <v>3308</v>
      </c>
      <c r="G136" s="308" t="s">
        <v>3729</v>
      </c>
      <c r="H136" s="259"/>
      <c r="I136" s="255" t="s">
        <v>3730</v>
      </c>
      <c r="J136" s="255" t="b">
        <v>0</v>
      </c>
      <c r="K136" s="255" t="b">
        <v>1</v>
      </c>
      <c r="L136" s="255" t="b">
        <v>1</v>
      </c>
      <c r="M136" s="268">
        <v>1.2</v>
      </c>
      <c r="N136" s="262"/>
      <c r="O136" s="262"/>
      <c r="P136" s="271" t="s">
        <v>3731</v>
      </c>
      <c r="Q136" s="259"/>
      <c r="R136" s="309" t="s">
        <v>3495</v>
      </c>
      <c r="S136" s="310">
        <v>32.0</v>
      </c>
      <c r="T136" s="310">
        <v>28.0</v>
      </c>
      <c r="U136" s="261">
        <f t="array" ref="U136">_xlfn.XLOOKUP(S136, СПР.МОНТ[AWG], СПР.МОНТ[ГОСТ], "")</f>
        <v>0.03</v>
      </c>
      <c r="V136" s="261">
        <f t="array" ref="V136">_xlfn.XLOOKUP(T136, СПР.МОНТ[AWG], СПР.МОНТ[ГОСТ], "")</f>
        <v>0.08</v>
      </c>
      <c r="W136" s="273">
        <v>0.4</v>
      </c>
      <c r="X136" s="273">
        <v>0.8</v>
      </c>
      <c r="Y136" s="268" t="s">
        <v>7225</v>
      </c>
      <c r="Z136" s="268">
        <v>1.0</v>
      </c>
      <c r="AA136" s="744" t="s">
        <v>7364</v>
      </c>
      <c r="AB136" s="745"/>
      <c r="AC136" s="280"/>
      <c r="AD136" s="280"/>
      <c r="AE136" s="280"/>
      <c r="AF136" s="280"/>
      <c r="AG136" s="280"/>
      <c r="AH136" s="280"/>
      <c r="AI136" s="280"/>
      <c r="AJ136" s="280"/>
      <c r="AK136" s="280"/>
      <c r="AL136" s="280"/>
      <c r="AM136" s="280"/>
    </row>
    <row r="137">
      <c r="A137" s="255" t="s">
        <v>7047</v>
      </c>
      <c r="B137" s="256" t="s">
        <v>3524</v>
      </c>
      <c r="C137" s="257" t="s">
        <v>9664</v>
      </c>
      <c r="D137" s="257" t="s">
        <v>9664</v>
      </c>
      <c r="E137" s="257"/>
      <c r="F137" s="257" t="s">
        <v>3308</v>
      </c>
      <c r="G137" s="308" t="s">
        <v>3627</v>
      </c>
      <c r="H137" s="259"/>
      <c r="I137" s="255" t="s">
        <v>3628</v>
      </c>
      <c r="J137" s="255" t="b">
        <v>0</v>
      </c>
      <c r="K137" s="255" t="b">
        <v>1</v>
      </c>
      <c r="L137" s="255" t="b">
        <v>0</v>
      </c>
      <c r="M137" s="291" t="s">
        <v>7333</v>
      </c>
      <c r="N137" s="300"/>
      <c r="O137" s="282"/>
      <c r="P137" s="301" t="s">
        <v>3629</v>
      </c>
      <c r="Q137" s="288"/>
      <c r="R137" s="273" t="s">
        <v>3630</v>
      </c>
      <c r="S137" s="266">
        <v>22.0</v>
      </c>
      <c r="T137" s="266">
        <v>18.0</v>
      </c>
      <c r="U137" s="261">
        <f t="array" ref="U137">_xlfn.XLOOKUP(S137, СПР.МОНТ[AWG], СПР.МОНТ[ГОСТ], "")</f>
        <v>0.35</v>
      </c>
      <c r="V137" s="261">
        <f t="array" ref="V137">_xlfn.XLOOKUP(T137, СПР.МОНТ[AWG], СПР.МОНТ[ГОСТ], "")</f>
        <v>0.75</v>
      </c>
      <c r="W137" s="267">
        <v>1.7</v>
      </c>
      <c r="X137" s="267">
        <v>3.0</v>
      </c>
      <c r="Y137" s="267" t="s">
        <v>7223</v>
      </c>
      <c r="Z137" s="267">
        <v>10.0</v>
      </c>
      <c r="AA137" s="746" t="s">
        <v>7336</v>
      </c>
      <c r="AB137" s="747" t="s">
        <v>7337</v>
      </c>
      <c r="AC137" s="280"/>
      <c r="AD137" s="280"/>
      <c r="AE137" s="280"/>
      <c r="AF137" s="280"/>
      <c r="AG137" s="280"/>
      <c r="AH137" s="280"/>
      <c r="AI137" s="280"/>
      <c r="AJ137" s="280"/>
      <c r="AK137" s="280"/>
      <c r="AL137" s="280"/>
      <c r="AM137" s="280"/>
    </row>
    <row r="138">
      <c r="A138" s="255" t="s">
        <v>7047</v>
      </c>
      <c r="B138" s="256" t="s">
        <v>3524</v>
      </c>
      <c r="C138" s="257" t="s">
        <v>9664</v>
      </c>
      <c r="D138" s="257" t="s">
        <v>9664</v>
      </c>
      <c r="E138" s="257"/>
      <c r="F138" s="257" t="s">
        <v>3308</v>
      </c>
      <c r="G138" s="308" t="s">
        <v>3795</v>
      </c>
      <c r="H138" s="259"/>
      <c r="I138" s="255" t="s">
        <v>3796</v>
      </c>
      <c r="J138" s="255" t="b">
        <v>0</v>
      </c>
      <c r="K138" s="255" t="b">
        <v>1</v>
      </c>
      <c r="L138" s="255" t="b">
        <v>0</v>
      </c>
      <c r="M138" s="291" t="s">
        <v>7333</v>
      </c>
      <c r="N138" s="300"/>
      <c r="O138" s="282"/>
      <c r="P138" s="301" t="s">
        <v>3797</v>
      </c>
      <c r="Q138" s="288"/>
      <c r="R138" s="273" t="s">
        <v>3560</v>
      </c>
      <c r="S138" s="266">
        <v>20.0</v>
      </c>
      <c r="T138" s="266">
        <v>16.0</v>
      </c>
      <c r="U138" s="261">
        <f t="array" ref="U138">_xlfn.XLOOKUP(S138, СПР.МОНТ[AWG], СПР.МОНТ[ГОСТ], "")</f>
        <v>0.5</v>
      </c>
      <c r="V138" s="261">
        <f t="array" ref="V138">_xlfn.XLOOKUP(T138, СПР.МОНТ[AWG], СПР.МОНТ[ГОСТ], "")</f>
        <v>1.5</v>
      </c>
      <c r="W138" s="267">
        <v>1.7</v>
      </c>
      <c r="X138" s="267">
        <v>3.0</v>
      </c>
      <c r="Y138" s="267" t="s">
        <v>7223</v>
      </c>
      <c r="Z138" s="267">
        <v>10.0</v>
      </c>
      <c r="AA138" s="746" t="s">
        <v>7334</v>
      </c>
      <c r="AB138" s="747" t="s">
        <v>7335</v>
      </c>
      <c r="AC138" s="280"/>
      <c r="AD138" s="280"/>
      <c r="AE138" s="280"/>
      <c r="AF138" s="280"/>
      <c r="AG138" s="280"/>
      <c r="AH138" s="280"/>
      <c r="AI138" s="280"/>
      <c r="AJ138" s="280"/>
      <c r="AK138" s="280"/>
      <c r="AL138" s="280"/>
      <c r="AM138" s="280"/>
    </row>
    <row r="139">
      <c r="A139" s="255" t="s">
        <v>7047</v>
      </c>
      <c r="B139" s="299" t="s">
        <v>3524</v>
      </c>
      <c r="C139" s="291" t="s">
        <v>9468</v>
      </c>
      <c r="D139" s="289" t="s">
        <v>9469</v>
      </c>
      <c r="E139" s="289"/>
      <c r="F139" s="289" t="s">
        <v>3308</v>
      </c>
      <c r="G139" s="287" t="s">
        <v>3627</v>
      </c>
      <c r="H139" s="288"/>
      <c r="I139" s="255" t="s">
        <v>3628</v>
      </c>
      <c r="J139" s="289"/>
      <c r="K139" s="255" t="b">
        <v>0</v>
      </c>
      <c r="L139" s="289"/>
      <c r="M139" s="291" t="s">
        <v>7333</v>
      </c>
      <c r="N139" s="300"/>
      <c r="O139" s="282"/>
      <c r="P139" s="301" t="s">
        <v>3629</v>
      </c>
      <c r="Q139" s="288"/>
      <c r="R139" s="273" t="s">
        <v>3630</v>
      </c>
      <c r="S139" s="266">
        <v>22.0</v>
      </c>
      <c r="T139" s="266">
        <v>18.0</v>
      </c>
      <c r="U139" s="261">
        <f t="array" ref="U139">_xlfn.XLOOKUP(S139, СПР.МОНТ[AWG], СПР.МОНТ[ГОСТ], "")</f>
        <v>0.35</v>
      </c>
      <c r="V139" s="261">
        <f t="array" ref="V139">_xlfn.XLOOKUP(T139, СПР.МОНТ[AWG], СПР.МОНТ[ГОСТ], "")</f>
        <v>0.75</v>
      </c>
      <c r="W139" s="267">
        <v>1.7</v>
      </c>
      <c r="X139" s="267">
        <v>3.0</v>
      </c>
      <c r="Y139" s="267" t="s">
        <v>7223</v>
      </c>
      <c r="Z139" s="267">
        <v>10.0</v>
      </c>
      <c r="AA139" s="746" t="s">
        <v>7336</v>
      </c>
      <c r="AB139" s="747" t="s">
        <v>7337</v>
      </c>
      <c r="AC139" s="280"/>
      <c r="AD139" s="280"/>
      <c r="AE139" s="280"/>
      <c r="AF139" s="280"/>
      <c r="AG139" s="280"/>
      <c r="AH139" s="280"/>
      <c r="AI139" s="280"/>
      <c r="AJ139" s="280"/>
      <c r="AK139" s="280"/>
      <c r="AL139" s="280"/>
      <c r="AM139" s="280"/>
    </row>
    <row r="140">
      <c r="A140" s="282"/>
      <c r="B140" s="281" t="s">
        <v>3524</v>
      </c>
      <c r="C140" s="282"/>
      <c r="D140" s="277" t="s">
        <v>3735</v>
      </c>
      <c r="E140" s="277">
        <v>2.5</v>
      </c>
      <c r="F140" s="282"/>
      <c r="G140" s="277" t="s">
        <v>3736</v>
      </c>
      <c r="H140" s="282"/>
      <c r="I140" s="283" t="s">
        <v>3737</v>
      </c>
      <c r="J140" s="255" t="b">
        <v>1</v>
      </c>
      <c r="K140" s="255" t="b">
        <v>0</v>
      </c>
      <c r="L140" s="255" t="b">
        <v>0</v>
      </c>
      <c r="M140" s="282"/>
      <c r="N140" s="300"/>
      <c r="O140" s="282"/>
      <c r="P140" s="277" t="s">
        <v>3738</v>
      </c>
      <c r="Q140" s="282"/>
      <c r="R140" s="277" t="s">
        <v>3739</v>
      </c>
      <c r="S140" s="281">
        <v>28.0</v>
      </c>
      <c r="T140" s="281">
        <v>22.0</v>
      </c>
      <c r="U140" s="285">
        <f t="array" ref="U140">_xlfn.XLOOKUP(S140, 'СПР.КАБ'!$A$35:$A$56, 'СПР.КАБ'!$B$35:$B$56, "")</f>
        <v>0.08</v>
      </c>
      <c r="V140" s="285">
        <f t="array" ref="V140">_xlfn.XLOOKUP(T140, 'СПР.КАБ'!$A$35:$A$56, 'СПР.КАБ'!$B$35:$B$56, "")</f>
        <v>0.35</v>
      </c>
      <c r="W140" s="282"/>
      <c r="X140" s="282"/>
      <c r="Y140" s="282"/>
      <c r="Z140" s="282"/>
      <c r="AA140" s="753"/>
      <c r="AB140" s="752" t="s">
        <v>7362</v>
      </c>
      <c r="AC140" s="280"/>
      <c r="AD140" s="280"/>
      <c r="AE140" s="280"/>
      <c r="AF140" s="280"/>
      <c r="AG140" s="280"/>
      <c r="AH140" s="280"/>
      <c r="AI140" s="280"/>
      <c r="AJ140" s="280"/>
      <c r="AK140" s="280"/>
      <c r="AL140" s="280"/>
      <c r="AM140" s="280"/>
    </row>
    <row r="141">
      <c r="A141" s="277" t="s">
        <v>7047</v>
      </c>
      <c r="B141" s="281" t="s">
        <v>3524</v>
      </c>
      <c r="C141" s="277"/>
      <c r="D141" s="277"/>
      <c r="E141" s="277"/>
      <c r="F141" s="277" t="s">
        <v>3308</v>
      </c>
      <c r="G141" s="277" t="s">
        <v>3702</v>
      </c>
      <c r="H141" s="282"/>
      <c r="I141" s="283" t="s">
        <v>3703</v>
      </c>
      <c r="J141" s="255" t="b">
        <v>1</v>
      </c>
      <c r="K141" s="255" t="b">
        <v>0</v>
      </c>
      <c r="L141" s="255" t="b">
        <v>0</v>
      </c>
      <c r="M141" s="277"/>
      <c r="N141" s="300"/>
      <c r="O141" s="282"/>
      <c r="P141" s="277"/>
      <c r="Q141" s="277"/>
      <c r="R141" s="277"/>
      <c r="S141" s="281"/>
      <c r="T141" s="281"/>
      <c r="U141" s="285" t="str">
        <f t="array" ref="U141">_xlfn.XLOOKUP(S141, 'СПР.КАБ'!$A$35:$A$56, 'СПР.КАБ'!$B$35:$B$56, "")</f>
        <v/>
      </c>
      <c r="V141" s="285" t="str">
        <f t="array" ref="V141">_xlfn.XLOOKUP(T141, 'СПР.КАБ'!$A$35:$A$56, 'СПР.КАБ'!$B$35:$B$56, "")</f>
        <v/>
      </c>
      <c r="W141" s="277"/>
      <c r="X141" s="277"/>
      <c r="Y141" s="277"/>
      <c r="Z141" s="282"/>
      <c r="AA141" s="754"/>
      <c r="AB141" s="752"/>
      <c r="AC141" s="280"/>
      <c r="AD141" s="280"/>
      <c r="AE141" s="280"/>
      <c r="AF141" s="280"/>
      <c r="AG141" s="280"/>
      <c r="AH141" s="280"/>
      <c r="AI141" s="280"/>
      <c r="AJ141" s="280"/>
      <c r="AK141" s="280"/>
      <c r="AL141" s="280"/>
      <c r="AM141" s="280"/>
    </row>
    <row r="142">
      <c r="A142" s="255" t="s">
        <v>7047</v>
      </c>
      <c r="B142" s="299" t="s">
        <v>3885</v>
      </c>
      <c r="C142" s="300" t="s">
        <v>3913</v>
      </c>
      <c r="D142" s="289">
        <v>5557.0</v>
      </c>
      <c r="E142" s="289">
        <v>4.2</v>
      </c>
      <c r="F142" s="289" t="s">
        <v>3308</v>
      </c>
      <c r="G142" s="287" t="s">
        <v>7488</v>
      </c>
      <c r="H142" s="288">
        <v>3.9000039E7</v>
      </c>
      <c r="I142" s="277" t="s">
        <v>3919</v>
      </c>
      <c r="J142" s="255" t="b">
        <v>1</v>
      </c>
      <c r="K142" s="255" t="b">
        <v>1</v>
      </c>
      <c r="L142" s="255" t="b">
        <v>1</v>
      </c>
      <c r="M142" s="267" t="s">
        <v>3922</v>
      </c>
      <c r="N142" s="300"/>
      <c r="O142" s="282"/>
      <c r="P142" s="301" t="s">
        <v>3920</v>
      </c>
      <c r="Q142" s="255" t="s">
        <v>7489</v>
      </c>
      <c r="R142" s="273" t="s">
        <v>3921</v>
      </c>
      <c r="S142" s="293">
        <v>24.0</v>
      </c>
      <c r="T142" s="293">
        <v>18.0</v>
      </c>
      <c r="U142" s="261">
        <f t="array" ref="U142">_xlfn.XLOOKUP(S142, СПР.МОНТ[AWG], СПР.МОНТ[ГОСТ], "")</f>
        <v>0.2</v>
      </c>
      <c r="V142" s="261">
        <f t="array" ref="V142">_xlfn.XLOOKUP(T142, СПР.МОНТ[AWG], СПР.МОНТ[ГОСТ], "")</f>
        <v>0.75</v>
      </c>
      <c r="W142" s="267">
        <v>1.3</v>
      </c>
      <c r="X142" s="267">
        <v>3.1</v>
      </c>
      <c r="Y142" s="267" t="s">
        <v>7294</v>
      </c>
      <c r="Z142" s="267">
        <v>9.0</v>
      </c>
      <c r="AA142" s="746" t="s">
        <v>7490</v>
      </c>
      <c r="AB142" s="755" t="s">
        <v>7491</v>
      </c>
      <c r="AC142" s="280"/>
      <c r="AD142" s="280"/>
      <c r="AE142" s="280"/>
      <c r="AF142" s="280"/>
      <c r="AG142" s="280"/>
      <c r="AH142" s="280"/>
      <c r="AI142" s="280"/>
      <c r="AJ142" s="280"/>
      <c r="AK142" s="280"/>
      <c r="AL142" s="280"/>
      <c r="AM142" s="280"/>
    </row>
    <row r="143">
      <c r="A143" s="255" t="s">
        <v>7047</v>
      </c>
      <c r="B143" s="299" t="s">
        <v>3885</v>
      </c>
      <c r="C143" s="300" t="s">
        <v>3913</v>
      </c>
      <c r="D143" s="289">
        <v>5557.0</v>
      </c>
      <c r="E143" s="289">
        <v>4.2</v>
      </c>
      <c r="F143" s="289" t="s">
        <v>3308</v>
      </c>
      <c r="G143" s="287" t="s">
        <v>7492</v>
      </c>
      <c r="H143" s="288">
        <v>3.9000047E7</v>
      </c>
      <c r="I143" s="277" t="s">
        <v>3919</v>
      </c>
      <c r="J143" s="255" t="b">
        <v>1</v>
      </c>
      <c r="K143" s="255" t="b">
        <v>1</v>
      </c>
      <c r="L143" s="255" t="b">
        <v>1</v>
      </c>
      <c r="M143" s="267" t="s">
        <v>3922</v>
      </c>
      <c r="N143" s="300"/>
      <c r="O143" s="282"/>
      <c r="P143" s="301" t="s">
        <v>3914</v>
      </c>
      <c r="Q143" s="255" t="s">
        <v>7493</v>
      </c>
      <c r="R143" s="273" t="s">
        <v>3924</v>
      </c>
      <c r="S143" s="293">
        <v>28.0</v>
      </c>
      <c r="T143" s="293">
        <v>22.0</v>
      </c>
      <c r="U143" s="261">
        <f t="array" ref="U143">_xlfn.XLOOKUP(S143, СПР.МОНТ[AWG], СПР.МОНТ[ГОСТ], "")</f>
        <v>0.08</v>
      </c>
      <c r="V143" s="261">
        <f t="array" ref="V143">_xlfn.XLOOKUP(T143, СПР.МОНТ[AWG], СПР.МОНТ[ГОСТ], "")</f>
        <v>0.35</v>
      </c>
      <c r="W143" s="267">
        <v>0.9</v>
      </c>
      <c r="X143" s="267">
        <v>1.8</v>
      </c>
      <c r="Y143" s="267" t="s">
        <v>7294</v>
      </c>
      <c r="Z143" s="267">
        <v>9.0</v>
      </c>
      <c r="AA143" s="746" t="s">
        <v>7494</v>
      </c>
      <c r="AB143" s="747" t="s">
        <v>7495</v>
      </c>
      <c r="AC143" s="280"/>
      <c r="AD143" s="280"/>
      <c r="AE143" s="280"/>
      <c r="AF143" s="280"/>
      <c r="AG143" s="280"/>
      <c r="AH143" s="280"/>
      <c r="AI143" s="280"/>
      <c r="AJ143" s="280"/>
      <c r="AK143" s="280"/>
      <c r="AL143" s="280"/>
      <c r="AM143" s="280"/>
    </row>
    <row r="144">
      <c r="A144" s="255" t="s">
        <v>7047</v>
      </c>
      <c r="B144" s="299" t="s">
        <v>3885</v>
      </c>
      <c r="C144" s="300" t="s">
        <v>3913</v>
      </c>
      <c r="D144" s="289">
        <v>5557.0</v>
      </c>
      <c r="E144" s="289">
        <v>4.2</v>
      </c>
      <c r="F144" s="289" t="s">
        <v>3308</v>
      </c>
      <c r="G144" s="287" t="s">
        <v>7496</v>
      </c>
      <c r="H144" s="288">
        <v>3.900006E7</v>
      </c>
      <c r="I144" s="277" t="s">
        <v>3919</v>
      </c>
      <c r="J144" s="255" t="b">
        <v>1</v>
      </c>
      <c r="K144" s="255" t="b">
        <v>1</v>
      </c>
      <c r="L144" s="255" t="b">
        <v>1</v>
      </c>
      <c r="M144" s="267" t="s">
        <v>3922</v>
      </c>
      <c r="N144" s="300"/>
      <c r="O144" s="282"/>
      <c r="P144" s="301" t="s">
        <v>3920</v>
      </c>
      <c r="Q144" s="255" t="s">
        <v>7489</v>
      </c>
      <c r="R144" s="273" t="s">
        <v>3921</v>
      </c>
      <c r="S144" s="293">
        <v>24.0</v>
      </c>
      <c r="T144" s="293">
        <v>18.0</v>
      </c>
      <c r="U144" s="261">
        <f t="array" ref="U144">_xlfn.XLOOKUP(S144, СПР.МОНТ[AWG], СПР.МОНТ[ГОСТ], "")</f>
        <v>0.2</v>
      </c>
      <c r="V144" s="261">
        <f t="array" ref="V144">_xlfn.XLOOKUP(T144, СПР.МОНТ[AWG], СПР.МОНТ[ГОСТ], "")</f>
        <v>0.75</v>
      </c>
      <c r="W144" s="267">
        <v>1.8</v>
      </c>
      <c r="X144" s="267">
        <v>3.1</v>
      </c>
      <c r="Y144" s="267" t="s">
        <v>7223</v>
      </c>
      <c r="Z144" s="267">
        <v>9.0</v>
      </c>
      <c r="AA144" s="746" t="s">
        <v>7497</v>
      </c>
      <c r="AB144" s="747" t="s">
        <v>7491</v>
      </c>
      <c r="AC144" s="280"/>
      <c r="AD144" s="280"/>
      <c r="AE144" s="280"/>
      <c r="AF144" s="280"/>
      <c r="AG144" s="280"/>
      <c r="AH144" s="280"/>
      <c r="AI144" s="280"/>
      <c r="AJ144" s="280"/>
      <c r="AK144" s="280"/>
      <c r="AL144" s="280"/>
      <c r="AM144" s="280"/>
    </row>
    <row r="145">
      <c r="A145" s="255" t="s">
        <v>7047</v>
      </c>
      <c r="B145" s="299" t="s">
        <v>3885</v>
      </c>
      <c r="C145" s="300" t="s">
        <v>3913</v>
      </c>
      <c r="D145" s="289">
        <v>5557.0</v>
      </c>
      <c r="E145" s="289">
        <v>4.2</v>
      </c>
      <c r="F145" s="289" t="s">
        <v>3308</v>
      </c>
      <c r="G145" s="287" t="s">
        <v>7498</v>
      </c>
      <c r="H145" s="288">
        <v>3.9000066E7</v>
      </c>
      <c r="I145" s="255" t="s">
        <v>3919</v>
      </c>
      <c r="J145" s="255" t="b">
        <v>1</v>
      </c>
      <c r="K145" s="255" t="b">
        <v>1</v>
      </c>
      <c r="L145" s="255" t="b">
        <v>1</v>
      </c>
      <c r="M145" s="267" t="s">
        <v>3922</v>
      </c>
      <c r="N145" s="300"/>
      <c r="O145" s="282"/>
      <c r="P145" s="301" t="s">
        <v>3914</v>
      </c>
      <c r="Q145" s="255" t="s">
        <v>7493</v>
      </c>
      <c r="R145" s="273" t="s">
        <v>3924</v>
      </c>
      <c r="S145" s="293">
        <v>28.0</v>
      </c>
      <c r="T145" s="293">
        <v>22.0</v>
      </c>
      <c r="U145" s="261">
        <f t="array" ref="U145">_xlfn.XLOOKUP(S145, СПР.МОНТ[AWG], СПР.МОНТ[ГОСТ], "")</f>
        <v>0.08</v>
      </c>
      <c r="V145" s="261">
        <f t="array" ref="V145">_xlfn.XLOOKUP(T145, СПР.МОНТ[AWG], СПР.МОНТ[ГОСТ], "")</f>
        <v>0.35</v>
      </c>
      <c r="W145" s="267">
        <v>1.3</v>
      </c>
      <c r="X145" s="267">
        <v>3.1</v>
      </c>
      <c r="Y145" s="267" t="s">
        <v>7223</v>
      </c>
      <c r="Z145" s="267">
        <v>9.0</v>
      </c>
      <c r="AA145" s="746" t="s">
        <v>7499</v>
      </c>
      <c r="AB145" s="755" t="s">
        <v>7495</v>
      </c>
      <c r="AC145" s="280"/>
      <c r="AD145" s="280"/>
      <c r="AE145" s="280"/>
      <c r="AF145" s="280"/>
      <c r="AG145" s="280"/>
      <c r="AH145" s="280"/>
      <c r="AI145" s="280"/>
      <c r="AJ145" s="280"/>
      <c r="AK145" s="280"/>
      <c r="AL145" s="280"/>
      <c r="AM145" s="280"/>
    </row>
    <row r="146">
      <c r="A146" s="255" t="s">
        <v>7047</v>
      </c>
      <c r="B146" s="299" t="s">
        <v>3885</v>
      </c>
      <c r="C146" s="300" t="s">
        <v>3913</v>
      </c>
      <c r="D146" s="289">
        <v>5557.0</v>
      </c>
      <c r="E146" s="289">
        <v>4.2</v>
      </c>
      <c r="F146" s="289" t="s">
        <v>3308</v>
      </c>
      <c r="G146" s="287" t="s">
        <v>7500</v>
      </c>
      <c r="H146" s="288">
        <v>3.9000074E7</v>
      </c>
      <c r="I146" s="277" t="s">
        <v>3919</v>
      </c>
      <c r="J146" s="255" t="b">
        <v>1</v>
      </c>
      <c r="K146" s="255" t="b">
        <v>1</v>
      </c>
      <c r="L146" s="255" t="b">
        <v>1</v>
      </c>
      <c r="M146" s="267" t="s">
        <v>3922</v>
      </c>
      <c r="N146" s="300"/>
      <c r="O146" s="282"/>
      <c r="P146" s="301" t="s">
        <v>3920</v>
      </c>
      <c r="Q146" s="255" t="s">
        <v>7489</v>
      </c>
      <c r="R146" s="273" t="s">
        <v>3921</v>
      </c>
      <c r="S146" s="293">
        <v>24.0</v>
      </c>
      <c r="T146" s="293">
        <v>18.0</v>
      </c>
      <c r="U146" s="261">
        <f t="array" ref="U146">_xlfn.XLOOKUP(S146, СПР.МОНТ[AWG], СПР.МОНТ[ГОСТ], "")</f>
        <v>0.2</v>
      </c>
      <c r="V146" s="261">
        <f t="array" ref="V146">_xlfn.XLOOKUP(T146, СПР.МОНТ[AWG], СПР.МОНТ[ГОСТ], "")</f>
        <v>0.75</v>
      </c>
      <c r="W146" s="267">
        <v>1.8</v>
      </c>
      <c r="X146" s="267">
        <v>3.1</v>
      </c>
      <c r="Y146" s="267" t="s">
        <v>7294</v>
      </c>
      <c r="Z146" s="267">
        <v>9.0</v>
      </c>
      <c r="AA146" s="746" t="s">
        <v>7501</v>
      </c>
      <c r="AB146" s="747" t="s">
        <v>7491</v>
      </c>
      <c r="AC146" s="280"/>
      <c r="AD146" s="280"/>
      <c r="AE146" s="280"/>
      <c r="AF146" s="280"/>
      <c r="AG146" s="280"/>
      <c r="AH146" s="280"/>
      <c r="AI146" s="280"/>
      <c r="AJ146" s="280"/>
      <c r="AK146" s="280"/>
      <c r="AL146" s="280"/>
      <c r="AM146" s="280"/>
    </row>
    <row r="147">
      <c r="A147" s="255" t="s">
        <v>7047</v>
      </c>
      <c r="B147" s="299" t="s">
        <v>3885</v>
      </c>
      <c r="C147" s="300" t="s">
        <v>3913</v>
      </c>
      <c r="D147" s="289">
        <v>5557.0</v>
      </c>
      <c r="E147" s="289">
        <v>4.2</v>
      </c>
      <c r="F147" s="289" t="s">
        <v>3308</v>
      </c>
      <c r="G147" s="287" t="s">
        <v>7502</v>
      </c>
      <c r="H147" s="288">
        <v>3.9000078E7</v>
      </c>
      <c r="I147" s="277" t="s">
        <v>3919</v>
      </c>
      <c r="J147" s="255" t="b">
        <v>1</v>
      </c>
      <c r="K147" s="255" t="b">
        <v>1</v>
      </c>
      <c r="L147" s="255" t="b">
        <v>1</v>
      </c>
      <c r="M147" s="267" t="s">
        <v>3922</v>
      </c>
      <c r="N147" s="300"/>
      <c r="O147" s="282"/>
      <c r="P147" s="301" t="s">
        <v>3929</v>
      </c>
      <c r="Q147" s="255" t="s">
        <v>7503</v>
      </c>
      <c r="R147" s="273">
        <v>68.5</v>
      </c>
      <c r="S147" s="293">
        <v>16.0</v>
      </c>
      <c r="T147" s="293">
        <v>16.0</v>
      </c>
      <c r="U147" s="261">
        <f t="array" ref="U147">_xlfn.XLOOKUP(S147, СПР.МОНТ[AWG], СПР.МОНТ[ГОСТ], "")</f>
        <v>1.5</v>
      </c>
      <c r="V147" s="261">
        <f t="array" ref="V147">_xlfn.XLOOKUP(T147, СПР.МОНТ[AWG], СПР.МОНТ[ГОСТ], "")</f>
        <v>1.5</v>
      </c>
      <c r="W147" s="267">
        <v>1.8</v>
      </c>
      <c r="X147" s="267">
        <v>3.1</v>
      </c>
      <c r="Y147" s="267" t="s">
        <v>7504</v>
      </c>
      <c r="Z147" s="267">
        <v>9.0</v>
      </c>
      <c r="AA147" s="746" t="s">
        <v>7505</v>
      </c>
      <c r="AB147" s="747" t="s">
        <v>7506</v>
      </c>
      <c r="AC147" s="280"/>
      <c r="AD147" s="280"/>
      <c r="AE147" s="280"/>
      <c r="AF147" s="280"/>
      <c r="AG147" s="280"/>
      <c r="AH147" s="280"/>
      <c r="AI147" s="280"/>
      <c r="AJ147" s="280"/>
      <c r="AK147" s="280"/>
      <c r="AL147" s="280"/>
      <c r="AM147" s="280"/>
    </row>
    <row r="148">
      <c r="A148" s="255" t="s">
        <v>7047</v>
      </c>
      <c r="B148" s="299" t="s">
        <v>3885</v>
      </c>
      <c r="C148" s="300" t="s">
        <v>3913</v>
      </c>
      <c r="D148" s="289">
        <v>5557.0</v>
      </c>
      <c r="E148" s="289">
        <v>4.2</v>
      </c>
      <c r="F148" s="289" t="s">
        <v>3308</v>
      </c>
      <c r="G148" s="287" t="s">
        <v>7507</v>
      </c>
      <c r="H148" s="288">
        <v>3.900008E7</v>
      </c>
      <c r="I148" s="255" t="s">
        <v>3919</v>
      </c>
      <c r="J148" s="255" t="b">
        <v>1</v>
      </c>
      <c r="K148" s="255" t="b">
        <v>1</v>
      </c>
      <c r="L148" s="255" t="b">
        <v>1</v>
      </c>
      <c r="M148" s="267" t="s">
        <v>3922</v>
      </c>
      <c r="N148" s="300"/>
      <c r="O148" s="282"/>
      <c r="P148" s="301" t="s">
        <v>3929</v>
      </c>
      <c r="Q148" s="255" t="s">
        <v>7503</v>
      </c>
      <c r="R148" s="273">
        <v>68.5</v>
      </c>
      <c r="S148" s="293">
        <v>16.0</v>
      </c>
      <c r="T148" s="293">
        <v>16.0</v>
      </c>
      <c r="U148" s="261">
        <f t="array" ref="U148">_xlfn.XLOOKUP(S148, СПР.МОНТ[AWG], СПР.МОНТ[ГОСТ], "")</f>
        <v>1.5</v>
      </c>
      <c r="V148" s="261">
        <f t="array" ref="V148">_xlfn.XLOOKUP(T148, СПР.МОНТ[AWG], СПР.МОНТ[ГОСТ], "")</f>
        <v>1.5</v>
      </c>
      <c r="W148" s="267">
        <v>1.8</v>
      </c>
      <c r="X148" s="267">
        <v>3.1</v>
      </c>
      <c r="Y148" s="267" t="s">
        <v>7508</v>
      </c>
      <c r="Z148" s="267">
        <v>9.0</v>
      </c>
      <c r="AA148" s="746" t="s">
        <v>7509</v>
      </c>
      <c r="AB148" s="755" t="s">
        <v>7506</v>
      </c>
      <c r="AC148" s="280"/>
      <c r="AD148" s="280"/>
      <c r="AE148" s="280"/>
      <c r="AF148" s="280"/>
      <c r="AG148" s="280"/>
      <c r="AH148" s="280"/>
      <c r="AI148" s="280"/>
      <c r="AJ148" s="280"/>
      <c r="AK148" s="280"/>
      <c r="AL148" s="280"/>
      <c r="AM148" s="280"/>
    </row>
    <row r="149">
      <c r="A149" s="255" t="s">
        <v>7047</v>
      </c>
      <c r="B149" s="299" t="s">
        <v>3885</v>
      </c>
      <c r="C149" s="300" t="s">
        <v>3913</v>
      </c>
      <c r="D149" s="289">
        <v>5557.0</v>
      </c>
      <c r="E149" s="289">
        <v>4.2</v>
      </c>
      <c r="F149" s="289" t="s">
        <v>3308</v>
      </c>
      <c r="G149" s="287" t="s">
        <v>7510</v>
      </c>
      <c r="H149" s="288">
        <v>3.900009E7</v>
      </c>
      <c r="I149" s="255" t="s">
        <v>3919</v>
      </c>
      <c r="J149" s="255" t="b">
        <v>1</v>
      </c>
      <c r="K149" s="255" t="b">
        <v>1</v>
      </c>
      <c r="L149" s="255" t="b">
        <v>1</v>
      </c>
      <c r="M149" s="267" t="s">
        <v>3922</v>
      </c>
      <c r="N149" s="300"/>
      <c r="O149" s="282"/>
      <c r="P149" s="301" t="s">
        <v>3929</v>
      </c>
      <c r="Q149" s="255" t="s">
        <v>7503</v>
      </c>
      <c r="R149" s="273">
        <v>68.5</v>
      </c>
      <c r="S149" s="293">
        <v>16.0</v>
      </c>
      <c r="T149" s="293">
        <v>16.0</v>
      </c>
      <c r="U149" s="261">
        <f t="array" ref="U149">_xlfn.XLOOKUP(S149, СПР.МОНТ[AWG], СПР.МОНТ[ГОСТ], "")</f>
        <v>1.5</v>
      </c>
      <c r="V149" s="261">
        <f t="array" ref="V149">_xlfn.XLOOKUP(T149, СПР.МОНТ[AWG], СПР.МОНТ[ГОСТ], "")</f>
        <v>1.5</v>
      </c>
      <c r="W149" s="267">
        <v>1.8</v>
      </c>
      <c r="X149" s="267">
        <v>3.1</v>
      </c>
      <c r="Y149" s="267" t="s">
        <v>7511</v>
      </c>
      <c r="Z149" s="267">
        <v>9.0</v>
      </c>
      <c r="AA149" s="746" t="s">
        <v>7512</v>
      </c>
      <c r="AB149" s="747" t="s">
        <v>7506</v>
      </c>
      <c r="AC149" s="280"/>
      <c r="AD149" s="280"/>
      <c r="AE149" s="280"/>
      <c r="AF149" s="280"/>
      <c r="AG149" s="280"/>
      <c r="AH149" s="280"/>
      <c r="AI149" s="280"/>
      <c r="AJ149" s="280"/>
      <c r="AK149" s="280"/>
      <c r="AL149" s="280"/>
      <c r="AM149" s="280"/>
    </row>
    <row r="150">
      <c r="A150" s="255" t="s">
        <v>7047</v>
      </c>
      <c r="B150" s="299" t="s">
        <v>3885</v>
      </c>
      <c r="C150" s="300" t="s">
        <v>3913</v>
      </c>
      <c r="D150" s="289">
        <v>5557.0</v>
      </c>
      <c r="E150" s="289">
        <v>4.2</v>
      </c>
      <c r="F150" s="289" t="s">
        <v>3308</v>
      </c>
      <c r="G150" s="287" t="s">
        <v>7513</v>
      </c>
      <c r="H150" s="288">
        <v>3.900014E7</v>
      </c>
      <c r="I150" s="277" t="s">
        <v>3919</v>
      </c>
      <c r="J150" s="255" t="b">
        <v>1</v>
      </c>
      <c r="K150" s="255" t="b">
        <v>1</v>
      </c>
      <c r="L150" s="255" t="b">
        <v>1</v>
      </c>
      <c r="M150" s="267" t="s">
        <v>3922</v>
      </c>
      <c r="N150" s="300"/>
      <c r="O150" s="282"/>
      <c r="P150" s="301" t="s">
        <v>3914</v>
      </c>
      <c r="Q150" s="255" t="s">
        <v>7493</v>
      </c>
      <c r="R150" s="273" t="s">
        <v>3924</v>
      </c>
      <c r="S150" s="293">
        <v>28.0</v>
      </c>
      <c r="T150" s="293">
        <v>22.0</v>
      </c>
      <c r="U150" s="261">
        <f t="array" ref="U150">_xlfn.XLOOKUP(S150, СПР.МОНТ[AWG], СПР.МОНТ[ГОСТ], "")</f>
        <v>0.08</v>
      </c>
      <c r="V150" s="261">
        <f t="array" ref="V150">_xlfn.XLOOKUP(T150, СПР.МОНТ[AWG], СПР.МОНТ[ГОСТ], "")</f>
        <v>0.35</v>
      </c>
      <c r="W150" s="267">
        <v>1.3</v>
      </c>
      <c r="X150" s="267">
        <v>3.1</v>
      </c>
      <c r="Y150" s="267" t="s">
        <v>7294</v>
      </c>
      <c r="Z150" s="267">
        <v>9.0</v>
      </c>
      <c r="AA150" s="746" t="s">
        <v>7514</v>
      </c>
      <c r="AB150" s="747" t="s">
        <v>7495</v>
      </c>
      <c r="AC150" s="280"/>
      <c r="AD150" s="280"/>
      <c r="AE150" s="280"/>
      <c r="AF150" s="280"/>
      <c r="AG150" s="280"/>
      <c r="AH150" s="280"/>
      <c r="AI150" s="280"/>
      <c r="AJ150" s="280"/>
      <c r="AK150" s="280"/>
      <c r="AL150" s="280"/>
      <c r="AM150" s="280"/>
    </row>
    <row r="151">
      <c r="A151" s="255" t="s">
        <v>7047</v>
      </c>
      <c r="B151" s="299" t="s">
        <v>3885</v>
      </c>
      <c r="C151" s="300" t="s">
        <v>3913</v>
      </c>
      <c r="D151" s="289">
        <v>5557.0</v>
      </c>
      <c r="E151" s="289">
        <v>4.2</v>
      </c>
      <c r="F151" s="289" t="s">
        <v>3308</v>
      </c>
      <c r="G151" s="287" t="s">
        <v>7515</v>
      </c>
      <c r="H151" s="288">
        <v>3.9000182E7</v>
      </c>
      <c r="I151" s="277" t="s">
        <v>3919</v>
      </c>
      <c r="J151" s="255" t="b">
        <v>1</v>
      </c>
      <c r="K151" s="255" t="b">
        <v>1</v>
      </c>
      <c r="L151" s="255" t="b">
        <v>1</v>
      </c>
      <c r="M151" s="267" t="s">
        <v>3922</v>
      </c>
      <c r="N151" s="300"/>
      <c r="O151" s="282"/>
      <c r="P151" s="301" t="s">
        <v>3920</v>
      </c>
      <c r="Q151" s="255" t="s">
        <v>7489</v>
      </c>
      <c r="R151" s="273" t="s">
        <v>3921</v>
      </c>
      <c r="S151" s="293">
        <v>24.0</v>
      </c>
      <c r="T151" s="293">
        <v>18.0</v>
      </c>
      <c r="U151" s="261">
        <f t="array" ref="U151">_xlfn.XLOOKUP(S151, СПР.МОНТ[AWG], СПР.МОНТ[ГОСТ], "")</f>
        <v>0.2</v>
      </c>
      <c r="V151" s="261">
        <f t="array" ref="V151">_xlfn.XLOOKUP(T151, СПР.МОНТ[AWG], СПР.МОНТ[ГОСТ], "")</f>
        <v>0.75</v>
      </c>
      <c r="W151" s="267">
        <v>1.3</v>
      </c>
      <c r="X151" s="267">
        <v>3.1</v>
      </c>
      <c r="Y151" s="267" t="s">
        <v>7504</v>
      </c>
      <c r="Z151" s="267">
        <v>9.0</v>
      </c>
      <c r="AA151" s="746" t="s">
        <v>7516</v>
      </c>
      <c r="AB151" s="747" t="s">
        <v>7491</v>
      </c>
      <c r="AC151" s="280"/>
      <c r="AD151" s="280"/>
      <c r="AE151" s="280"/>
      <c r="AF151" s="280"/>
      <c r="AG151" s="280"/>
      <c r="AH151" s="280"/>
      <c r="AI151" s="280"/>
      <c r="AJ151" s="280"/>
      <c r="AK151" s="280"/>
      <c r="AL151" s="280"/>
      <c r="AM151" s="280"/>
    </row>
    <row r="152">
      <c r="A152" s="255" t="s">
        <v>7047</v>
      </c>
      <c r="B152" s="299" t="s">
        <v>3885</v>
      </c>
      <c r="C152" s="300" t="s">
        <v>3913</v>
      </c>
      <c r="D152" s="289">
        <v>5557.0</v>
      </c>
      <c r="E152" s="289">
        <v>4.2</v>
      </c>
      <c r="F152" s="289" t="s">
        <v>3308</v>
      </c>
      <c r="G152" s="287" t="s">
        <v>7517</v>
      </c>
      <c r="H152" s="288">
        <v>3.9000184E7</v>
      </c>
      <c r="I152" s="277" t="s">
        <v>3919</v>
      </c>
      <c r="J152" s="255" t="b">
        <v>1</v>
      </c>
      <c r="K152" s="255" t="b">
        <v>1</v>
      </c>
      <c r="L152" s="255" t="b">
        <v>1</v>
      </c>
      <c r="M152" s="267" t="s">
        <v>3922</v>
      </c>
      <c r="N152" s="300"/>
      <c r="O152" s="282"/>
      <c r="P152" s="301" t="s">
        <v>3914</v>
      </c>
      <c r="Q152" s="255" t="s">
        <v>7493</v>
      </c>
      <c r="R152" s="273" t="s">
        <v>3924</v>
      </c>
      <c r="S152" s="293">
        <v>28.0</v>
      </c>
      <c r="T152" s="293">
        <v>22.0</v>
      </c>
      <c r="U152" s="261">
        <f t="array" ref="U152">_xlfn.XLOOKUP(S152, СПР.МОНТ[AWG], СПР.МОНТ[ГОСТ], "")</f>
        <v>0.08</v>
      </c>
      <c r="V152" s="261">
        <f t="array" ref="V152">_xlfn.XLOOKUP(T152, СПР.МОНТ[AWG], СПР.МОНТ[ГОСТ], "")</f>
        <v>0.35</v>
      </c>
      <c r="W152" s="267">
        <v>1.3</v>
      </c>
      <c r="X152" s="267">
        <v>3.1</v>
      </c>
      <c r="Y152" s="267" t="s">
        <v>7508</v>
      </c>
      <c r="Z152" s="267">
        <v>9.0</v>
      </c>
      <c r="AA152" s="746" t="s">
        <v>7518</v>
      </c>
      <c r="AB152" s="747" t="s">
        <v>7495</v>
      </c>
      <c r="AC152" s="280"/>
      <c r="AD152" s="280"/>
      <c r="AE152" s="280"/>
      <c r="AF152" s="280"/>
      <c r="AG152" s="280"/>
      <c r="AH152" s="280"/>
      <c r="AI152" s="280"/>
      <c r="AJ152" s="280"/>
      <c r="AK152" s="280"/>
      <c r="AL152" s="280"/>
      <c r="AM152" s="280"/>
    </row>
    <row r="153">
      <c r="A153" s="255" t="s">
        <v>7047</v>
      </c>
      <c r="B153" s="299" t="s">
        <v>3885</v>
      </c>
      <c r="C153" s="300" t="s">
        <v>3913</v>
      </c>
      <c r="D153" s="289">
        <v>5557.0</v>
      </c>
      <c r="E153" s="289">
        <v>4.2</v>
      </c>
      <c r="F153" s="289" t="s">
        <v>3308</v>
      </c>
      <c r="G153" s="287" t="s">
        <v>7519</v>
      </c>
      <c r="H153" s="288">
        <v>3.9000186E7</v>
      </c>
      <c r="I153" s="277" t="s">
        <v>3919</v>
      </c>
      <c r="J153" s="255" t="b">
        <v>1</v>
      </c>
      <c r="K153" s="255" t="b">
        <v>1</v>
      </c>
      <c r="L153" s="255" t="b">
        <v>1</v>
      </c>
      <c r="M153" s="267" t="s">
        <v>3922</v>
      </c>
      <c r="N153" s="300"/>
      <c r="O153" s="282"/>
      <c r="P153" s="301" t="s">
        <v>3929</v>
      </c>
      <c r="Q153" s="255" t="s">
        <v>7503</v>
      </c>
      <c r="R153" s="273">
        <v>68.5</v>
      </c>
      <c r="S153" s="293">
        <v>16.0</v>
      </c>
      <c r="T153" s="293">
        <v>16.0</v>
      </c>
      <c r="U153" s="261">
        <f t="array" ref="U153">_xlfn.XLOOKUP(S153, СПР.МОНТ[AWG], СПР.МОНТ[ГОСТ], "")</f>
        <v>1.5</v>
      </c>
      <c r="V153" s="261">
        <f t="array" ref="V153">_xlfn.XLOOKUP(T153, СПР.МОНТ[AWG], СПР.МОНТ[ГОСТ], "")</f>
        <v>1.5</v>
      </c>
      <c r="W153" s="267">
        <v>1.3</v>
      </c>
      <c r="X153" s="267">
        <v>3.1</v>
      </c>
      <c r="Y153" s="267" t="s">
        <v>7511</v>
      </c>
      <c r="Z153" s="267">
        <v>9.0</v>
      </c>
      <c r="AA153" s="746" t="s">
        <v>7520</v>
      </c>
      <c r="AB153" s="747" t="s">
        <v>7506</v>
      </c>
      <c r="AC153" s="280"/>
      <c r="AD153" s="280"/>
      <c r="AE153" s="280"/>
      <c r="AF153" s="280"/>
      <c r="AG153" s="280"/>
      <c r="AH153" s="280"/>
      <c r="AI153" s="280"/>
      <c r="AJ153" s="280"/>
      <c r="AK153" s="280"/>
      <c r="AL153" s="280"/>
      <c r="AM153" s="280"/>
    </row>
    <row r="154">
      <c r="A154" s="255" t="s">
        <v>7047</v>
      </c>
      <c r="B154" s="299" t="s">
        <v>3885</v>
      </c>
      <c r="C154" s="300" t="s">
        <v>3913</v>
      </c>
      <c r="D154" s="289">
        <v>5557.0</v>
      </c>
      <c r="E154" s="289">
        <v>4.2</v>
      </c>
      <c r="F154" s="289" t="s">
        <v>3308</v>
      </c>
      <c r="G154" s="287" t="s">
        <v>7521</v>
      </c>
      <c r="H154" s="288">
        <v>3.9000208E7</v>
      </c>
      <c r="I154" s="277" t="s">
        <v>3919</v>
      </c>
      <c r="J154" s="255" t="b">
        <v>1</v>
      </c>
      <c r="K154" s="255" t="b">
        <v>1</v>
      </c>
      <c r="L154" s="255" t="b">
        <v>1</v>
      </c>
      <c r="M154" s="267" t="s">
        <v>3922</v>
      </c>
      <c r="N154" s="300"/>
      <c r="O154" s="282"/>
      <c r="P154" s="301" t="s">
        <v>3920</v>
      </c>
      <c r="Q154" s="255" t="s">
        <v>7489</v>
      </c>
      <c r="R154" s="273" t="s">
        <v>3921</v>
      </c>
      <c r="S154" s="293">
        <v>24.0</v>
      </c>
      <c r="T154" s="293">
        <v>18.0</v>
      </c>
      <c r="U154" s="261">
        <f t="array" ref="U154">_xlfn.XLOOKUP(S154, СПР.МОНТ[AWG], СПР.МОНТ[ГОСТ], "")</f>
        <v>0.2</v>
      </c>
      <c r="V154" s="261">
        <f t="array" ref="V154">_xlfn.XLOOKUP(T154, СПР.МОНТ[AWG], СПР.МОНТ[ГОСТ], "")</f>
        <v>0.75</v>
      </c>
      <c r="W154" s="267">
        <v>1.3</v>
      </c>
      <c r="X154" s="267">
        <v>3.1</v>
      </c>
      <c r="Y154" s="267" t="s">
        <v>7522</v>
      </c>
      <c r="Z154" s="267">
        <v>9.0</v>
      </c>
      <c r="AA154" s="746" t="s">
        <v>7523</v>
      </c>
      <c r="AB154" s="747" t="s">
        <v>7491</v>
      </c>
      <c r="AC154" s="280"/>
      <c r="AD154" s="280"/>
      <c r="AE154" s="280"/>
      <c r="AF154" s="280"/>
      <c r="AG154" s="280"/>
      <c r="AH154" s="280"/>
      <c r="AI154" s="280"/>
      <c r="AJ154" s="280"/>
      <c r="AK154" s="280"/>
      <c r="AL154" s="280"/>
      <c r="AM154" s="280"/>
    </row>
    <row r="155">
      <c r="A155" s="255" t="s">
        <v>7047</v>
      </c>
      <c r="B155" s="299" t="s">
        <v>3885</v>
      </c>
      <c r="C155" s="300" t="s">
        <v>3913</v>
      </c>
      <c r="D155" s="289">
        <v>5557.0</v>
      </c>
      <c r="E155" s="289">
        <v>4.2</v>
      </c>
      <c r="F155" s="289" t="s">
        <v>3308</v>
      </c>
      <c r="G155" s="287" t="s">
        <v>7524</v>
      </c>
      <c r="H155" s="288">
        <v>3.900021E7</v>
      </c>
      <c r="I155" s="277" t="s">
        <v>3919</v>
      </c>
      <c r="J155" s="255" t="b">
        <v>1</v>
      </c>
      <c r="K155" s="255" t="b">
        <v>1</v>
      </c>
      <c r="L155" s="255" t="b">
        <v>1</v>
      </c>
      <c r="M155" s="267" t="s">
        <v>3922</v>
      </c>
      <c r="N155" s="300"/>
      <c r="O155" s="282"/>
      <c r="P155" s="301" t="s">
        <v>3914</v>
      </c>
      <c r="Q155" s="255" t="s">
        <v>7493</v>
      </c>
      <c r="R155" s="273" t="s">
        <v>3924</v>
      </c>
      <c r="S155" s="293">
        <v>28.0</v>
      </c>
      <c r="T155" s="293">
        <v>22.0</v>
      </c>
      <c r="U155" s="261">
        <f t="array" ref="U155">_xlfn.XLOOKUP(S155, СПР.МОНТ[AWG], СПР.МОНТ[ГОСТ], "")</f>
        <v>0.08</v>
      </c>
      <c r="V155" s="261">
        <f t="array" ref="V155">_xlfn.XLOOKUP(T155, СПР.МОНТ[AWG], СПР.МОНТ[ГОСТ], "")</f>
        <v>0.35</v>
      </c>
      <c r="W155" s="267">
        <v>1.3</v>
      </c>
      <c r="X155" s="267">
        <v>3.1</v>
      </c>
      <c r="Y155" s="267" t="s">
        <v>7525</v>
      </c>
      <c r="Z155" s="267">
        <v>13.0</v>
      </c>
      <c r="AA155" s="746" t="s">
        <v>7526</v>
      </c>
      <c r="AB155" s="747" t="s">
        <v>7495</v>
      </c>
      <c r="AC155" s="280"/>
      <c r="AD155" s="280"/>
      <c r="AE155" s="280"/>
      <c r="AF155" s="280"/>
      <c r="AG155" s="280"/>
      <c r="AH155" s="280"/>
      <c r="AI155" s="280"/>
      <c r="AJ155" s="280"/>
      <c r="AK155" s="280"/>
      <c r="AL155" s="280"/>
      <c r="AM155" s="280"/>
    </row>
    <row r="156">
      <c r="A156" s="255" t="s">
        <v>7047</v>
      </c>
      <c r="B156" s="299" t="s">
        <v>3885</v>
      </c>
      <c r="C156" s="300" t="s">
        <v>3913</v>
      </c>
      <c r="D156" s="289">
        <v>5557.0</v>
      </c>
      <c r="E156" s="289">
        <v>4.2</v>
      </c>
      <c r="F156" s="289" t="s">
        <v>3308</v>
      </c>
      <c r="G156" s="287" t="s">
        <v>7527</v>
      </c>
      <c r="H156" s="288">
        <v>3.9000429E7</v>
      </c>
      <c r="I156" s="277" t="s">
        <v>3919</v>
      </c>
      <c r="J156" s="255" t="b">
        <v>1</v>
      </c>
      <c r="K156" s="255" t="b">
        <v>1</v>
      </c>
      <c r="L156" s="255" t="b">
        <v>1</v>
      </c>
      <c r="M156" s="267" t="s">
        <v>3922</v>
      </c>
      <c r="N156" s="300"/>
      <c r="O156" s="282"/>
      <c r="P156" s="301" t="s">
        <v>3920</v>
      </c>
      <c r="Q156" s="255" t="s">
        <v>7489</v>
      </c>
      <c r="R156" s="273" t="s">
        <v>3921</v>
      </c>
      <c r="S156" s="293">
        <v>24.0</v>
      </c>
      <c r="T156" s="293">
        <v>18.0</v>
      </c>
      <c r="U156" s="261">
        <f t="array" ref="U156">_xlfn.XLOOKUP(S156, СПР.МОНТ[AWG], СПР.МОНТ[ГОСТ], "")</f>
        <v>0.2</v>
      </c>
      <c r="V156" s="261">
        <f t="array" ref="V156">_xlfn.XLOOKUP(T156, СПР.МОНТ[AWG], СПР.МОНТ[ГОСТ], "")</f>
        <v>0.75</v>
      </c>
      <c r="W156" s="267">
        <v>1.8</v>
      </c>
      <c r="X156" s="267">
        <v>3.1</v>
      </c>
      <c r="Y156" s="267" t="s">
        <v>7522</v>
      </c>
      <c r="Z156" s="267">
        <v>9.0</v>
      </c>
      <c r="AA156" s="746" t="s">
        <v>7528</v>
      </c>
      <c r="AB156" s="747" t="s">
        <v>7491</v>
      </c>
      <c r="AC156" s="280"/>
      <c r="AD156" s="280"/>
      <c r="AE156" s="280"/>
      <c r="AF156" s="280"/>
      <c r="AG156" s="280"/>
      <c r="AH156" s="280"/>
      <c r="AI156" s="280"/>
      <c r="AJ156" s="280"/>
      <c r="AK156" s="280"/>
      <c r="AL156" s="280"/>
      <c r="AM156" s="280"/>
    </row>
    <row r="157">
      <c r="A157" s="255" t="s">
        <v>7047</v>
      </c>
      <c r="B157" s="299" t="s">
        <v>3885</v>
      </c>
      <c r="C157" s="300" t="s">
        <v>3913</v>
      </c>
      <c r="D157" s="289">
        <v>5557.0</v>
      </c>
      <c r="E157" s="289">
        <v>4.2</v>
      </c>
      <c r="F157" s="289" t="s">
        <v>3308</v>
      </c>
      <c r="G157" s="287" t="s">
        <v>7529</v>
      </c>
      <c r="H157" s="288">
        <v>3.9000435E7</v>
      </c>
      <c r="I157" s="277" t="s">
        <v>3919</v>
      </c>
      <c r="J157" s="255" t="b">
        <v>1</v>
      </c>
      <c r="K157" s="255" t="b">
        <v>1</v>
      </c>
      <c r="L157" s="255" t="b">
        <v>1</v>
      </c>
      <c r="M157" s="267" t="s">
        <v>3922</v>
      </c>
      <c r="N157" s="300"/>
      <c r="O157" s="282"/>
      <c r="P157" s="301" t="s">
        <v>3914</v>
      </c>
      <c r="Q157" s="255" t="s">
        <v>7493</v>
      </c>
      <c r="R157" s="273" t="s">
        <v>3924</v>
      </c>
      <c r="S157" s="293">
        <v>28.0</v>
      </c>
      <c r="T157" s="293">
        <v>22.0</v>
      </c>
      <c r="U157" s="261">
        <f t="array" ref="U157">_xlfn.XLOOKUP(S157, СПР.МОНТ[AWG], СПР.МОНТ[ГОСТ], "")</f>
        <v>0.08</v>
      </c>
      <c r="V157" s="261">
        <f t="array" ref="V157">_xlfn.XLOOKUP(T157, СПР.МОНТ[AWG], СПР.МОНТ[ГОСТ], "")</f>
        <v>0.35</v>
      </c>
      <c r="W157" s="267">
        <v>1.3</v>
      </c>
      <c r="X157" s="267">
        <v>3.1</v>
      </c>
      <c r="Y157" s="267" t="s">
        <v>7530</v>
      </c>
      <c r="Z157" s="267">
        <v>13.0</v>
      </c>
      <c r="AA157" s="746" t="s">
        <v>7531</v>
      </c>
      <c r="AB157" s="747" t="s">
        <v>7495</v>
      </c>
      <c r="AC157" s="280"/>
      <c r="AD157" s="280"/>
      <c r="AE157" s="280"/>
      <c r="AF157" s="280"/>
      <c r="AG157" s="280"/>
      <c r="AH157" s="280"/>
      <c r="AI157" s="280"/>
      <c r="AJ157" s="280"/>
      <c r="AK157" s="280"/>
      <c r="AL157" s="280"/>
      <c r="AM157" s="280"/>
    </row>
    <row r="158">
      <c r="A158" s="255" t="s">
        <v>7047</v>
      </c>
      <c r="B158" s="299" t="s">
        <v>3885</v>
      </c>
      <c r="C158" s="300" t="s">
        <v>3913</v>
      </c>
      <c r="D158" s="289">
        <v>5559.0</v>
      </c>
      <c r="E158" s="289">
        <v>4.2</v>
      </c>
      <c r="F158" s="289" t="s">
        <v>3331</v>
      </c>
      <c r="G158" s="287" t="s">
        <v>7532</v>
      </c>
      <c r="H158" s="288">
        <v>3.9000041E7</v>
      </c>
      <c r="I158" s="277" t="s">
        <v>3919</v>
      </c>
      <c r="J158" s="255" t="b">
        <v>1</v>
      </c>
      <c r="K158" s="255" t="b">
        <v>1</v>
      </c>
      <c r="L158" s="255" t="b">
        <v>1</v>
      </c>
      <c r="M158" s="267" t="s">
        <v>3922</v>
      </c>
      <c r="N158" s="300"/>
      <c r="O158" s="282"/>
      <c r="P158" s="301" t="s">
        <v>3920</v>
      </c>
      <c r="Q158" s="255" t="s">
        <v>7489</v>
      </c>
      <c r="R158" s="273" t="s">
        <v>3921</v>
      </c>
      <c r="S158" s="293">
        <v>24.0</v>
      </c>
      <c r="T158" s="293">
        <v>18.0</v>
      </c>
      <c r="U158" s="261">
        <f t="array" ref="U158">_xlfn.XLOOKUP(S158, СПР.МОНТ[AWG], СПР.МОНТ[ГОСТ], "")</f>
        <v>0.2</v>
      </c>
      <c r="V158" s="261">
        <f t="array" ref="V158">_xlfn.XLOOKUP(T158, СПР.МОНТ[AWG], СПР.МОНТ[ГОСТ], "")</f>
        <v>0.75</v>
      </c>
      <c r="W158" s="267">
        <v>1.3</v>
      </c>
      <c r="X158" s="267">
        <v>3.1</v>
      </c>
      <c r="Y158" s="267" t="s">
        <v>7294</v>
      </c>
      <c r="Z158" s="267">
        <v>9.0</v>
      </c>
      <c r="AA158" s="746" t="s">
        <v>7533</v>
      </c>
      <c r="AB158" s="747" t="s">
        <v>7491</v>
      </c>
      <c r="AC158" s="280"/>
      <c r="AD158" s="280"/>
      <c r="AE158" s="280"/>
      <c r="AF158" s="280"/>
      <c r="AG158" s="280"/>
      <c r="AH158" s="280"/>
      <c r="AI158" s="280"/>
      <c r="AJ158" s="280"/>
      <c r="AK158" s="280"/>
      <c r="AL158" s="280"/>
      <c r="AM158" s="280"/>
    </row>
    <row r="159">
      <c r="A159" s="255" t="s">
        <v>7047</v>
      </c>
      <c r="B159" s="299" t="s">
        <v>3885</v>
      </c>
      <c r="C159" s="300" t="s">
        <v>3913</v>
      </c>
      <c r="D159" s="289">
        <v>5559.0</v>
      </c>
      <c r="E159" s="289">
        <v>4.2</v>
      </c>
      <c r="F159" s="289" t="s">
        <v>3331</v>
      </c>
      <c r="G159" s="287" t="s">
        <v>7534</v>
      </c>
      <c r="H159" s="288">
        <v>3.9000049E7</v>
      </c>
      <c r="I159" s="277" t="s">
        <v>3919</v>
      </c>
      <c r="J159" s="255" t="b">
        <v>1</v>
      </c>
      <c r="K159" s="255" t="b">
        <v>1</v>
      </c>
      <c r="L159" s="255" t="b">
        <v>1</v>
      </c>
      <c r="M159" s="267" t="s">
        <v>3922</v>
      </c>
      <c r="N159" s="300"/>
      <c r="O159" s="282"/>
      <c r="P159" s="301" t="s">
        <v>3914</v>
      </c>
      <c r="Q159" s="255" t="s">
        <v>7493</v>
      </c>
      <c r="R159" s="273" t="s">
        <v>3924</v>
      </c>
      <c r="S159" s="293">
        <v>28.0</v>
      </c>
      <c r="T159" s="293">
        <v>22.0</v>
      </c>
      <c r="U159" s="261">
        <f t="array" ref="U159">_xlfn.XLOOKUP(S159, СПР.МОНТ[AWG], СПР.МОНТ[ГОСТ], "")</f>
        <v>0.08</v>
      </c>
      <c r="V159" s="261">
        <f t="array" ref="V159">_xlfn.XLOOKUP(T159, СПР.МОНТ[AWG], СПР.МОНТ[ГОСТ], "")</f>
        <v>0.35</v>
      </c>
      <c r="W159" s="267">
        <v>0.9</v>
      </c>
      <c r="X159" s="267">
        <v>1.8</v>
      </c>
      <c r="Y159" s="267" t="s">
        <v>7294</v>
      </c>
      <c r="Z159" s="267">
        <v>9.0</v>
      </c>
      <c r="AA159" s="746" t="s">
        <v>7535</v>
      </c>
      <c r="AB159" s="747" t="s">
        <v>7495</v>
      </c>
      <c r="AC159" s="280"/>
      <c r="AD159" s="280"/>
      <c r="AE159" s="280"/>
      <c r="AF159" s="280"/>
      <c r="AG159" s="280"/>
      <c r="AH159" s="280"/>
      <c r="AI159" s="280"/>
      <c r="AJ159" s="280"/>
      <c r="AK159" s="280"/>
      <c r="AL159" s="280"/>
      <c r="AM159" s="280"/>
    </row>
    <row r="160">
      <c r="A160" s="255" t="s">
        <v>7047</v>
      </c>
      <c r="B160" s="299" t="s">
        <v>3885</v>
      </c>
      <c r="C160" s="300" t="s">
        <v>3913</v>
      </c>
      <c r="D160" s="289">
        <v>5559.0</v>
      </c>
      <c r="E160" s="289">
        <v>4.2</v>
      </c>
      <c r="F160" s="289" t="s">
        <v>3331</v>
      </c>
      <c r="G160" s="287" t="s">
        <v>7536</v>
      </c>
      <c r="H160" s="288">
        <v>3.9000062E7</v>
      </c>
      <c r="I160" s="277" t="s">
        <v>3919</v>
      </c>
      <c r="J160" s="255" t="b">
        <v>1</v>
      </c>
      <c r="K160" s="255" t="b">
        <v>1</v>
      </c>
      <c r="L160" s="255" t="b">
        <v>1</v>
      </c>
      <c r="M160" s="267" t="s">
        <v>3922</v>
      </c>
      <c r="N160" s="300"/>
      <c r="O160" s="282"/>
      <c r="P160" s="301" t="s">
        <v>3920</v>
      </c>
      <c r="Q160" s="255" t="s">
        <v>7489</v>
      </c>
      <c r="R160" s="273" t="s">
        <v>3921</v>
      </c>
      <c r="S160" s="293">
        <v>24.0</v>
      </c>
      <c r="T160" s="293">
        <v>18.0</v>
      </c>
      <c r="U160" s="261">
        <f t="array" ref="U160">_xlfn.XLOOKUP(S160, СПР.МОНТ[AWG], СПР.МОНТ[ГОСТ], "")</f>
        <v>0.2</v>
      </c>
      <c r="V160" s="261">
        <f t="array" ref="V160">_xlfn.XLOOKUP(T160, СПР.МОНТ[AWG], СПР.МОНТ[ГОСТ], "")</f>
        <v>0.75</v>
      </c>
      <c r="W160" s="267">
        <v>0.9</v>
      </c>
      <c r="X160" s="267">
        <v>1.8</v>
      </c>
      <c r="Y160" s="267" t="s">
        <v>7223</v>
      </c>
      <c r="Z160" s="267">
        <v>9.0</v>
      </c>
      <c r="AA160" s="746" t="s">
        <v>7537</v>
      </c>
      <c r="AB160" s="747" t="s">
        <v>7491</v>
      </c>
      <c r="AC160" s="280"/>
      <c r="AD160" s="280"/>
      <c r="AE160" s="280"/>
      <c r="AF160" s="280"/>
      <c r="AG160" s="280"/>
      <c r="AH160" s="280"/>
      <c r="AI160" s="280"/>
      <c r="AJ160" s="280"/>
      <c r="AK160" s="280"/>
      <c r="AL160" s="280"/>
      <c r="AM160" s="280"/>
    </row>
    <row r="161">
      <c r="A161" s="255" t="s">
        <v>7047</v>
      </c>
      <c r="B161" s="299" t="s">
        <v>3885</v>
      </c>
      <c r="C161" s="300" t="s">
        <v>3913</v>
      </c>
      <c r="D161" s="289">
        <v>5559.0</v>
      </c>
      <c r="E161" s="289">
        <v>4.2</v>
      </c>
      <c r="F161" s="289" t="s">
        <v>3331</v>
      </c>
      <c r="G161" s="287" t="s">
        <v>7538</v>
      </c>
      <c r="H161" s="288">
        <v>3.9000068E7</v>
      </c>
      <c r="I161" s="277" t="s">
        <v>3919</v>
      </c>
      <c r="J161" s="255" t="b">
        <v>1</v>
      </c>
      <c r="K161" s="255" t="b">
        <v>1</v>
      </c>
      <c r="L161" s="255" t="b">
        <v>1</v>
      </c>
      <c r="M161" s="267" t="s">
        <v>3922</v>
      </c>
      <c r="N161" s="300"/>
      <c r="O161" s="282"/>
      <c r="P161" s="301" t="s">
        <v>3914</v>
      </c>
      <c r="Q161" s="255" t="s">
        <v>7493</v>
      </c>
      <c r="R161" s="273" t="s">
        <v>3924</v>
      </c>
      <c r="S161" s="293">
        <v>28.0</v>
      </c>
      <c r="T161" s="293">
        <v>22.0</v>
      </c>
      <c r="U161" s="261">
        <f t="array" ref="U161">_xlfn.XLOOKUP(S161, СПР.МОНТ[AWG], СПР.МОНТ[ГОСТ], "")</f>
        <v>0.08</v>
      </c>
      <c r="V161" s="261">
        <f t="array" ref="V161">_xlfn.XLOOKUP(T161, СПР.МОНТ[AWG], СПР.МОНТ[ГОСТ], "")</f>
        <v>0.35</v>
      </c>
      <c r="W161" s="267">
        <v>1.3</v>
      </c>
      <c r="X161" s="267">
        <v>3.1</v>
      </c>
      <c r="Y161" s="267" t="s">
        <v>7223</v>
      </c>
      <c r="Z161" s="267">
        <v>9.0</v>
      </c>
      <c r="AA161" s="746" t="s">
        <v>7539</v>
      </c>
      <c r="AB161" s="747" t="s">
        <v>7495</v>
      </c>
      <c r="AC161" s="280"/>
      <c r="AD161" s="280"/>
      <c r="AE161" s="280"/>
      <c r="AF161" s="280"/>
      <c r="AG161" s="280"/>
      <c r="AH161" s="280"/>
      <c r="AI161" s="280"/>
      <c r="AJ161" s="280"/>
      <c r="AK161" s="280"/>
      <c r="AL161" s="280"/>
      <c r="AM161" s="280"/>
    </row>
    <row r="162">
      <c r="A162" s="255" t="s">
        <v>7047</v>
      </c>
      <c r="B162" s="299" t="s">
        <v>3885</v>
      </c>
      <c r="C162" s="300" t="s">
        <v>3913</v>
      </c>
      <c r="D162" s="289">
        <v>5559.0</v>
      </c>
      <c r="E162" s="289">
        <v>4.2</v>
      </c>
      <c r="F162" s="289" t="s">
        <v>3331</v>
      </c>
      <c r="G162" s="287" t="s">
        <v>7540</v>
      </c>
      <c r="H162" s="288">
        <v>3.9000076E7</v>
      </c>
      <c r="I162" s="277" t="s">
        <v>3919</v>
      </c>
      <c r="J162" s="255" t="b">
        <v>1</v>
      </c>
      <c r="K162" s="255" t="b">
        <v>1</v>
      </c>
      <c r="L162" s="255" t="b">
        <v>1</v>
      </c>
      <c r="M162" s="267" t="s">
        <v>3922</v>
      </c>
      <c r="N162" s="300"/>
      <c r="O162" s="282"/>
      <c r="P162" s="301" t="s">
        <v>3920</v>
      </c>
      <c r="Q162" s="255" t="s">
        <v>7489</v>
      </c>
      <c r="R162" s="273" t="s">
        <v>3921</v>
      </c>
      <c r="S162" s="293">
        <v>24.0</v>
      </c>
      <c r="T162" s="293">
        <v>18.0</v>
      </c>
      <c r="U162" s="261">
        <f t="array" ref="U162">_xlfn.XLOOKUP(S162, СПР.МОНТ[AWG], СПР.МОНТ[ГОСТ], "")</f>
        <v>0.2</v>
      </c>
      <c r="V162" s="261">
        <f t="array" ref="V162">_xlfn.XLOOKUP(T162, СПР.МОНТ[AWG], СПР.МОНТ[ГОСТ], "")</f>
        <v>0.75</v>
      </c>
      <c r="W162" s="267">
        <v>1.8</v>
      </c>
      <c r="X162" s="267">
        <v>3.1</v>
      </c>
      <c r="Y162" s="267" t="s">
        <v>7294</v>
      </c>
      <c r="Z162" s="267">
        <v>9.0</v>
      </c>
      <c r="AA162" s="746" t="s">
        <v>7541</v>
      </c>
      <c r="AB162" s="747" t="s">
        <v>7491</v>
      </c>
      <c r="AC162" s="280"/>
      <c r="AD162" s="280"/>
      <c r="AE162" s="280"/>
      <c r="AF162" s="280"/>
      <c r="AG162" s="280"/>
      <c r="AH162" s="280"/>
      <c r="AI162" s="280"/>
      <c r="AJ162" s="280"/>
      <c r="AK162" s="280"/>
      <c r="AL162" s="280"/>
      <c r="AM162" s="280"/>
    </row>
    <row r="163">
      <c r="A163" s="255" t="s">
        <v>7047</v>
      </c>
      <c r="B163" s="299" t="s">
        <v>3885</v>
      </c>
      <c r="C163" s="300" t="s">
        <v>3913</v>
      </c>
      <c r="D163" s="289">
        <v>5559.0</v>
      </c>
      <c r="E163" s="289">
        <v>4.2</v>
      </c>
      <c r="F163" s="289" t="s">
        <v>3331</v>
      </c>
      <c r="G163" s="287" t="s">
        <v>7542</v>
      </c>
      <c r="H163" s="288">
        <v>3.9000082E7</v>
      </c>
      <c r="I163" s="255" t="s">
        <v>3919</v>
      </c>
      <c r="J163" s="255" t="b">
        <v>1</v>
      </c>
      <c r="K163" s="255" t="b">
        <v>1</v>
      </c>
      <c r="L163" s="255" t="b">
        <v>1</v>
      </c>
      <c r="M163" s="267" t="s">
        <v>3922</v>
      </c>
      <c r="N163" s="300"/>
      <c r="O163" s="282"/>
      <c r="P163" s="301" t="s">
        <v>3929</v>
      </c>
      <c r="Q163" s="255" t="s">
        <v>7503</v>
      </c>
      <c r="R163" s="273">
        <v>68.5</v>
      </c>
      <c r="S163" s="293">
        <v>16.0</v>
      </c>
      <c r="T163" s="293">
        <v>16.0</v>
      </c>
      <c r="U163" s="261">
        <f t="array" ref="U163">_xlfn.XLOOKUP(S163, СПР.МОНТ[AWG], СПР.МОНТ[ГОСТ], "")</f>
        <v>1.5</v>
      </c>
      <c r="V163" s="261">
        <f t="array" ref="V163">_xlfn.XLOOKUP(T163, СПР.МОНТ[AWG], СПР.МОНТ[ГОСТ], "")</f>
        <v>1.5</v>
      </c>
      <c r="W163" s="267">
        <v>1.8</v>
      </c>
      <c r="X163" s="267">
        <v>3.1</v>
      </c>
      <c r="Y163" s="267" t="s">
        <v>7508</v>
      </c>
      <c r="Z163" s="267">
        <v>9.0</v>
      </c>
      <c r="AA163" s="746" t="s">
        <v>7543</v>
      </c>
      <c r="AB163" s="747" t="s">
        <v>7506</v>
      </c>
      <c r="AC163" s="280"/>
      <c r="AD163" s="280"/>
      <c r="AE163" s="280"/>
      <c r="AF163" s="280"/>
      <c r="AG163" s="280"/>
      <c r="AH163" s="280"/>
      <c r="AI163" s="280"/>
      <c r="AJ163" s="280"/>
      <c r="AK163" s="280"/>
      <c r="AL163" s="280"/>
      <c r="AM163" s="280"/>
    </row>
    <row r="164">
      <c r="A164" s="255" t="s">
        <v>7047</v>
      </c>
      <c r="B164" s="299" t="s">
        <v>3885</v>
      </c>
      <c r="C164" s="300" t="s">
        <v>3913</v>
      </c>
      <c r="D164" s="289">
        <v>5559.0</v>
      </c>
      <c r="E164" s="289">
        <v>4.2</v>
      </c>
      <c r="F164" s="289" t="s">
        <v>3331</v>
      </c>
      <c r="G164" s="287" t="s">
        <v>7544</v>
      </c>
      <c r="H164" s="288">
        <v>3.9000084E7</v>
      </c>
      <c r="I164" s="255" t="s">
        <v>3919</v>
      </c>
      <c r="J164" s="255" t="b">
        <v>1</v>
      </c>
      <c r="K164" s="255" t="b">
        <v>1</v>
      </c>
      <c r="L164" s="255" t="b">
        <v>1</v>
      </c>
      <c r="M164" s="267" t="s">
        <v>3922</v>
      </c>
      <c r="N164" s="300"/>
      <c r="O164" s="282"/>
      <c r="P164" s="301" t="s">
        <v>3929</v>
      </c>
      <c r="Q164" s="255" t="s">
        <v>7503</v>
      </c>
      <c r="R164" s="273">
        <v>68.5</v>
      </c>
      <c r="S164" s="293">
        <v>16.0</v>
      </c>
      <c r="T164" s="293">
        <v>16.0</v>
      </c>
      <c r="U164" s="261">
        <f t="array" ref="U164">_xlfn.XLOOKUP(S164, СПР.МОНТ[AWG], СПР.МОНТ[ГОСТ], "")</f>
        <v>1.5</v>
      </c>
      <c r="V164" s="261">
        <f t="array" ref="V164">_xlfn.XLOOKUP(T164, СПР.МОНТ[AWG], СПР.МОНТ[ГОСТ], "")</f>
        <v>1.5</v>
      </c>
      <c r="W164" s="267">
        <v>1.8</v>
      </c>
      <c r="X164" s="267">
        <v>3.1</v>
      </c>
      <c r="Y164" s="267" t="s">
        <v>7504</v>
      </c>
      <c r="Z164" s="267">
        <v>9.0</v>
      </c>
      <c r="AA164" s="746" t="s">
        <v>7545</v>
      </c>
      <c r="AB164" s="747" t="s">
        <v>7506</v>
      </c>
      <c r="AC164" s="280"/>
      <c r="AD164" s="280"/>
      <c r="AE164" s="280"/>
      <c r="AF164" s="280"/>
      <c r="AG164" s="280"/>
      <c r="AH164" s="280"/>
      <c r="AI164" s="280"/>
      <c r="AJ164" s="280"/>
      <c r="AK164" s="280"/>
      <c r="AL164" s="280"/>
      <c r="AM164" s="280"/>
    </row>
    <row r="165">
      <c r="A165" s="255" t="s">
        <v>7047</v>
      </c>
      <c r="B165" s="299" t="s">
        <v>3885</v>
      </c>
      <c r="C165" s="300" t="s">
        <v>3913</v>
      </c>
      <c r="D165" s="289">
        <v>5559.0</v>
      </c>
      <c r="E165" s="289">
        <v>4.2</v>
      </c>
      <c r="F165" s="289" t="s">
        <v>3331</v>
      </c>
      <c r="G165" s="287" t="s">
        <v>7546</v>
      </c>
      <c r="H165" s="288">
        <v>3.9000092E7</v>
      </c>
      <c r="I165" s="255" t="s">
        <v>3919</v>
      </c>
      <c r="J165" s="255" t="b">
        <v>1</v>
      </c>
      <c r="K165" s="255" t="b">
        <v>1</v>
      </c>
      <c r="L165" s="255" t="b">
        <v>1</v>
      </c>
      <c r="M165" s="267" t="s">
        <v>3922</v>
      </c>
      <c r="N165" s="300"/>
      <c r="O165" s="282"/>
      <c r="P165" s="301" t="s">
        <v>3914</v>
      </c>
      <c r="Q165" s="255" t="s">
        <v>7493</v>
      </c>
      <c r="R165" s="273" t="s">
        <v>3924</v>
      </c>
      <c r="S165" s="293">
        <v>28.0</v>
      </c>
      <c r="T165" s="293">
        <v>22.0</v>
      </c>
      <c r="U165" s="261">
        <f t="array" ref="U165">_xlfn.XLOOKUP(S165, СПР.МОНТ[AWG], СПР.МОНТ[ГОСТ], "")</f>
        <v>0.08</v>
      </c>
      <c r="V165" s="261">
        <f t="array" ref="V165">_xlfn.XLOOKUP(T165, СПР.МОНТ[AWG], СПР.МОНТ[ГОСТ], "")</f>
        <v>0.35</v>
      </c>
      <c r="W165" s="267">
        <v>1.8</v>
      </c>
      <c r="X165" s="267">
        <v>3.1</v>
      </c>
      <c r="Y165" s="267" t="s">
        <v>7511</v>
      </c>
      <c r="Z165" s="267">
        <v>9.0</v>
      </c>
      <c r="AA165" s="746" t="s">
        <v>7547</v>
      </c>
      <c r="AB165" s="747" t="s">
        <v>7495</v>
      </c>
      <c r="AC165" s="280"/>
      <c r="AD165" s="280"/>
      <c r="AE165" s="280"/>
      <c r="AF165" s="280"/>
      <c r="AG165" s="280"/>
      <c r="AH165" s="280"/>
      <c r="AI165" s="280"/>
      <c r="AJ165" s="280"/>
      <c r="AK165" s="280"/>
      <c r="AL165" s="280"/>
      <c r="AM165" s="280"/>
    </row>
    <row r="166">
      <c r="A166" s="255" t="s">
        <v>7047</v>
      </c>
      <c r="B166" s="299" t="s">
        <v>3885</v>
      </c>
      <c r="C166" s="300" t="s">
        <v>3913</v>
      </c>
      <c r="D166" s="289">
        <v>5559.0</v>
      </c>
      <c r="E166" s="289">
        <v>4.2</v>
      </c>
      <c r="F166" s="289" t="s">
        <v>3331</v>
      </c>
      <c r="G166" s="287" t="s">
        <v>7548</v>
      </c>
      <c r="H166" s="288">
        <v>3.9000142E7</v>
      </c>
      <c r="I166" s="277" t="s">
        <v>3919</v>
      </c>
      <c r="J166" s="255" t="b">
        <v>1</v>
      </c>
      <c r="K166" s="255" t="b">
        <v>1</v>
      </c>
      <c r="L166" s="255" t="b">
        <v>1</v>
      </c>
      <c r="M166" s="267" t="s">
        <v>3922</v>
      </c>
      <c r="N166" s="300"/>
      <c r="O166" s="282"/>
      <c r="P166" s="301" t="s">
        <v>3929</v>
      </c>
      <c r="Q166" s="255" t="s">
        <v>7503</v>
      </c>
      <c r="R166" s="273">
        <v>68.5</v>
      </c>
      <c r="S166" s="293">
        <v>16.0</v>
      </c>
      <c r="T166" s="293">
        <v>16.0</v>
      </c>
      <c r="U166" s="261">
        <f t="array" ref="U166">_xlfn.XLOOKUP(S166, СПР.МОНТ[AWG], СПР.МОНТ[ГОСТ], "")</f>
        <v>1.5</v>
      </c>
      <c r="V166" s="261">
        <f t="array" ref="V166">_xlfn.XLOOKUP(T166, СПР.МОНТ[AWG], СПР.МОНТ[ГОСТ], "")</f>
        <v>1.5</v>
      </c>
      <c r="W166" s="267">
        <v>1.3</v>
      </c>
      <c r="X166" s="267">
        <v>3.1</v>
      </c>
      <c r="Y166" s="267" t="s">
        <v>7294</v>
      </c>
      <c r="Z166" s="267">
        <v>9.0</v>
      </c>
      <c r="AA166" s="746" t="s">
        <v>7549</v>
      </c>
      <c r="AB166" s="747" t="s">
        <v>7506</v>
      </c>
      <c r="AC166" s="280"/>
      <c r="AD166" s="280"/>
      <c r="AE166" s="280"/>
      <c r="AF166" s="280"/>
      <c r="AG166" s="280"/>
      <c r="AH166" s="280"/>
      <c r="AI166" s="280"/>
      <c r="AJ166" s="280"/>
      <c r="AK166" s="280"/>
      <c r="AL166" s="280"/>
      <c r="AM166" s="280"/>
    </row>
    <row r="167">
      <c r="A167" s="255" t="s">
        <v>7047</v>
      </c>
      <c r="B167" s="299" t="s">
        <v>3885</v>
      </c>
      <c r="C167" s="300" t="s">
        <v>3913</v>
      </c>
      <c r="D167" s="289">
        <v>5559.0</v>
      </c>
      <c r="E167" s="289">
        <v>4.2</v>
      </c>
      <c r="F167" s="289" t="s">
        <v>3331</v>
      </c>
      <c r="G167" s="287" t="s">
        <v>7550</v>
      </c>
      <c r="H167" s="288">
        <v>3.9000214E7</v>
      </c>
      <c r="I167" s="277" t="s">
        <v>3919</v>
      </c>
      <c r="J167" s="255" t="b">
        <v>1</v>
      </c>
      <c r="K167" s="255" t="b">
        <v>1</v>
      </c>
      <c r="L167" s="255" t="b">
        <v>1</v>
      </c>
      <c r="M167" s="267" t="s">
        <v>3922</v>
      </c>
      <c r="N167" s="300"/>
      <c r="O167" s="282"/>
      <c r="P167" s="301" t="s">
        <v>3920</v>
      </c>
      <c r="Q167" s="255" t="s">
        <v>7489</v>
      </c>
      <c r="R167" s="273" t="s">
        <v>3921</v>
      </c>
      <c r="S167" s="293">
        <v>24.0</v>
      </c>
      <c r="T167" s="293">
        <v>18.0</v>
      </c>
      <c r="U167" s="261">
        <f t="array" ref="U167">_xlfn.XLOOKUP(S167, СПР.МОНТ[AWG], СПР.МОНТ[ГОСТ], "")</f>
        <v>0.2</v>
      </c>
      <c r="V167" s="261">
        <f t="array" ref="V167">_xlfn.XLOOKUP(T167, СПР.МОНТ[AWG], СПР.МОНТ[ГОСТ], "")</f>
        <v>0.75</v>
      </c>
      <c r="W167" s="267">
        <v>1.3</v>
      </c>
      <c r="X167" s="267">
        <v>3.1</v>
      </c>
      <c r="Y167" s="267" t="s">
        <v>7504</v>
      </c>
      <c r="Z167" s="267">
        <v>9.0</v>
      </c>
      <c r="AA167" s="746" t="s">
        <v>7551</v>
      </c>
      <c r="AB167" s="747" t="s">
        <v>7491</v>
      </c>
      <c r="AC167" s="280"/>
      <c r="AD167" s="280"/>
      <c r="AE167" s="280"/>
      <c r="AF167" s="280"/>
      <c r="AG167" s="280"/>
      <c r="AH167" s="280"/>
      <c r="AI167" s="280"/>
      <c r="AJ167" s="280"/>
      <c r="AK167" s="280"/>
      <c r="AL167" s="280"/>
      <c r="AM167" s="280"/>
    </row>
    <row r="168">
      <c r="A168" s="255" t="s">
        <v>7047</v>
      </c>
      <c r="B168" s="299" t="s">
        <v>3885</v>
      </c>
      <c r="C168" s="300" t="s">
        <v>3913</v>
      </c>
      <c r="D168" s="289">
        <v>5559.0</v>
      </c>
      <c r="E168" s="289">
        <v>4.2</v>
      </c>
      <c r="F168" s="289" t="s">
        <v>3331</v>
      </c>
      <c r="G168" s="287" t="s">
        <v>7552</v>
      </c>
      <c r="H168" s="288">
        <v>3.9000216E7</v>
      </c>
      <c r="I168" s="277" t="s">
        <v>3919</v>
      </c>
      <c r="J168" s="255" t="b">
        <v>1</v>
      </c>
      <c r="K168" s="255" t="b">
        <v>1</v>
      </c>
      <c r="L168" s="255" t="b">
        <v>1</v>
      </c>
      <c r="M168" s="267" t="s">
        <v>3922</v>
      </c>
      <c r="N168" s="300"/>
      <c r="O168" s="282"/>
      <c r="P168" s="301" t="s">
        <v>3914</v>
      </c>
      <c r="Q168" s="255" t="s">
        <v>7493</v>
      </c>
      <c r="R168" s="273" t="s">
        <v>3924</v>
      </c>
      <c r="S168" s="293">
        <v>28.0</v>
      </c>
      <c r="T168" s="293">
        <v>22.0</v>
      </c>
      <c r="U168" s="261">
        <f t="array" ref="U168">_xlfn.XLOOKUP(S168, СПР.МОНТ[AWG], СПР.МОНТ[ГОСТ], "")</f>
        <v>0.08</v>
      </c>
      <c r="V168" s="261">
        <f t="array" ref="V168">_xlfn.XLOOKUP(T168, СПР.МОНТ[AWG], СПР.МОНТ[ГОСТ], "")</f>
        <v>0.35</v>
      </c>
      <c r="W168" s="267">
        <v>1.3</v>
      </c>
      <c r="X168" s="267">
        <v>3.1</v>
      </c>
      <c r="Y168" s="267" t="s">
        <v>7508</v>
      </c>
      <c r="Z168" s="267">
        <v>9.0</v>
      </c>
      <c r="AA168" s="746" t="s">
        <v>7553</v>
      </c>
      <c r="AB168" s="747" t="s">
        <v>7495</v>
      </c>
      <c r="AC168" s="280"/>
      <c r="AD168" s="280"/>
      <c r="AE168" s="280"/>
      <c r="AF168" s="280"/>
      <c r="AG168" s="280"/>
      <c r="AH168" s="280"/>
      <c r="AI168" s="280"/>
      <c r="AJ168" s="280"/>
      <c r="AK168" s="280"/>
      <c r="AL168" s="280"/>
      <c r="AM168" s="280"/>
    </row>
    <row r="169">
      <c r="A169" s="255" t="s">
        <v>7047</v>
      </c>
      <c r="B169" s="299" t="s">
        <v>3885</v>
      </c>
      <c r="C169" s="300" t="s">
        <v>3913</v>
      </c>
      <c r="D169" s="289">
        <v>5559.0</v>
      </c>
      <c r="E169" s="289">
        <v>4.2</v>
      </c>
      <c r="F169" s="289" t="s">
        <v>3331</v>
      </c>
      <c r="G169" s="287" t="s">
        <v>7554</v>
      </c>
      <c r="H169" s="288">
        <v>3.9000218E7</v>
      </c>
      <c r="I169" s="277" t="s">
        <v>3919</v>
      </c>
      <c r="J169" s="255" t="b">
        <v>1</v>
      </c>
      <c r="K169" s="255" t="b">
        <v>1</v>
      </c>
      <c r="L169" s="255" t="b">
        <v>1</v>
      </c>
      <c r="M169" s="267" t="s">
        <v>3922</v>
      </c>
      <c r="N169" s="300"/>
      <c r="O169" s="282"/>
      <c r="P169" s="301" t="s">
        <v>3929</v>
      </c>
      <c r="Q169" s="255" t="s">
        <v>7503</v>
      </c>
      <c r="R169" s="273">
        <v>68.5</v>
      </c>
      <c r="S169" s="293">
        <v>16.0</v>
      </c>
      <c r="T169" s="293">
        <v>16.0</v>
      </c>
      <c r="U169" s="261">
        <f t="array" ref="U169">_xlfn.XLOOKUP(S169, СПР.МОНТ[AWG], СПР.МОНТ[ГОСТ], "")</f>
        <v>1.5</v>
      </c>
      <c r="V169" s="261">
        <f t="array" ref="V169">_xlfn.XLOOKUP(T169, СПР.МОНТ[AWG], СПР.МОНТ[ГОСТ], "")</f>
        <v>1.5</v>
      </c>
      <c r="W169" s="267">
        <v>1.3</v>
      </c>
      <c r="X169" s="267">
        <v>3.1</v>
      </c>
      <c r="Y169" s="267" t="s">
        <v>7511</v>
      </c>
      <c r="Z169" s="267">
        <v>9.0</v>
      </c>
      <c r="AA169" s="746" t="s">
        <v>7555</v>
      </c>
      <c r="AB169" s="747" t="s">
        <v>7506</v>
      </c>
      <c r="AC169" s="280"/>
      <c r="AD169" s="280"/>
      <c r="AE169" s="280"/>
      <c r="AF169" s="280"/>
      <c r="AG169" s="280"/>
      <c r="AH169" s="280"/>
      <c r="AI169" s="280"/>
      <c r="AJ169" s="280"/>
      <c r="AK169" s="280"/>
      <c r="AL169" s="280"/>
      <c r="AM169" s="280"/>
    </row>
    <row r="170">
      <c r="A170" s="255" t="s">
        <v>7047</v>
      </c>
      <c r="B170" s="299" t="s">
        <v>3885</v>
      </c>
      <c r="C170" s="300" t="s">
        <v>3913</v>
      </c>
      <c r="D170" s="289">
        <v>5559.0</v>
      </c>
      <c r="E170" s="289">
        <v>4.2</v>
      </c>
      <c r="F170" s="289" t="s">
        <v>3331</v>
      </c>
      <c r="G170" s="287" t="s">
        <v>7527</v>
      </c>
      <c r="H170" s="288">
        <v>3.9000429E7</v>
      </c>
      <c r="I170" s="277" t="s">
        <v>3919</v>
      </c>
      <c r="J170" s="255" t="b">
        <v>1</v>
      </c>
      <c r="K170" s="255" t="b">
        <v>1</v>
      </c>
      <c r="L170" s="255" t="b">
        <v>1</v>
      </c>
      <c r="M170" s="267" t="s">
        <v>3922</v>
      </c>
      <c r="N170" s="300"/>
      <c r="O170" s="282"/>
      <c r="P170" s="301" t="s">
        <v>3920</v>
      </c>
      <c r="Q170" s="255" t="s">
        <v>7489</v>
      </c>
      <c r="R170" s="273" t="s">
        <v>3921</v>
      </c>
      <c r="S170" s="293">
        <v>24.0</v>
      </c>
      <c r="T170" s="293">
        <v>18.0</v>
      </c>
      <c r="U170" s="261">
        <f t="array" ref="U170">_xlfn.XLOOKUP(S170, СПР.МОНТ[AWG], СПР.МОНТ[ГОСТ], "")</f>
        <v>0.2</v>
      </c>
      <c r="V170" s="261">
        <f t="array" ref="V170">_xlfn.XLOOKUP(T170, СПР.МОНТ[AWG], СПР.МОНТ[ГОСТ], "")</f>
        <v>0.75</v>
      </c>
      <c r="W170" s="267">
        <v>1.8</v>
      </c>
      <c r="X170" s="267">
        <v>3.1</v>
      </c>
      <c r="Y170" s="267" t="s">
        <v>7522</v>
      </c>
      <c r="Z170" s="267">
        <v>9.0</v>
      </c>
      <c r="AA170" s="746" t="s">
        <v>7528</v>
      </c>
      <c r="AB170" s="747" t="s">
        <v>7491</v>
      </c>
      <c r="AC170" s="280"/>
      <c r="AD170" s="280"/>
      <c r="AE170" s="280"/>
      <c r="AF170" s="280"/>
      <c r="AG170" s="280"/>
      <c r="AH170" s="280"/>
      <c r="AI170" s="280"/>
      <c r="AJ170" s="280"/>
      <c r="AK170" s="280"/>
      <c r="AL170" s="280"/>
      <c r="AM170" s="280"/>
    </row>
    <row r="171">
      <c r="A171" s="255" t="s">
        <v>7047</v>
      </c>
      <c r="B171" s="266" t="s">
        <v>3885</v>
      </c>
      <c r="C171" s="277" t="s">
        <v>3975</v>
      </c>
      <c r="D171" s="255">
        <v>43020.0</v>
      </c>
      <c r="E171" s="255">
        <v>3.0</v>
      </c>
      <c r="F171" s="255" t="s">
        <v>3331</v>
      </c>
      <c r="G171" s="312" t="s">
        <v>7601</v>
      </c>
      <c r="H171" s="255">
        <v>4.30310007E8</v>
      </c>
      <c r="I171" s="255" t="s">
        <v>3976</v>
      </c>
      <c r="J171" s="288"/>
      <c r="K171" s="277" t="b">
        <v>1</v>
      </c>
      <c r="L171" s="277" t="b">
        <v>1</v>
      </c>
      <c r="M171" s="255" t="s">
        <v>3979</v>
      </c>
      <c r="N171" s="291"/>
      <c r="O171" s="291"/>
      <c r="P171" s="301" t="s">
        <v>3977</v>
      </c>
      <c r="Q171" s="255" t="s">
        <v>7602</v>
      </c>
      <c r="R171" s="255" t="s">
        <v>3978</v>
      </c>
      <c r="S171" s="314">
        <v>24.0</v>
      </c>
      <c r="T171" s="314">
        <v>20.0</v>
      </c>
      <c r="U171" s="261">
        <f t="array" ref="U171">_xlfn.XLOOKUP(S171, СПР.МОНТ[AWG], СПР.МОНТ[ГОСТ], "")</f>
        <v>0.2</v>
      </c>
      <c r="V171" s="261">
        <f t="array" ref="V171">_xlfn.XLOOKUP(T171, СПР.МОНТ[AWG], СПР.МОНТ[ГОСТ], "")</f>
        <v>0.5</v>
      </c>
      <c r="W171" s="267">
        <v>1.3</v>
      </c>
      <c r="X171" s="267">
        <v>1.85</v>
      </c>
      <c r="Y171" s="267" t="s">
        <v>7223</v>
      </c>
      <c r="Z171" s="267">
        <v>8.5</v>
      </c>
      <c r="AA171" s="746" t="s">
        <v>7603</v>
      </c>
      <c r="AB171" s="747" t="s">
        <v>7558</v>
      </c>
      <c r="AC171" s="280"/>
      <c r="AD171" s="280"/>
      <c r="AE171" s="280"/>
      <c r="AF171" s="280"/>
      <c r="AG171" s="280"/>
      <c r="AH171" s="280"/>
      <c r="AI171" s="280"/>
      <c r="AJ171" s="280"/>
      <c r="AK171" s="280"/>
      <c r="AL171" s="280"/>
      <c r="AM171" s="280"/>
    </row>
    <row r="172">
      <c r="A172" s="255" t="s">
        <v>7047</v>
      </c>
      <c r="B172" s="266" t="s">
        <v>3885</v>
      </c>
      <c r="C172" s="277" t="s">
        <v>3975</v>
      </c>
      <c r="D172" s="255">
        <v>43020.0</v>
      </c>
      <c r="E172" s="255">
        <v>3.0</v>
      </c>
      <c r="F172" s="255" t="s">
        <v>3331</v>
      </c>
      <c r="G172" s="312" t="s">
        <v>7604</v>
      </c>
      <c r="H172" s="255">
        <v>4.30310008E8</v>
      </c>
      <c r="I172" s="255" t="s">
        <v>3976</v>
      </c>
      <c r="J172" s="288"/>
      <c r="K172" s="277" t="b">
        <v>1</v>
      </c>
      <c r="L172" s="277" t="b">
        <v>1</v>
      </c>
      <c r="M172" s="255" t="s">
        <v>3979</v>
      </c>
      <c r="N172" s="291"/>
      <c r="O172" s="291"/>
      <c r="P172" s="301" t="s">
        <v>3977</v>
      </c>
      <c r="Q172" s="255" t="s">
        <v>7602</v>
      </c>
      <c r="R172" s="255" t="s">
        <v>3978</v>
      </c>
      <c r="S172" s="314">
        <v>24.0</v>
      </c>
      <c r="T172" s="314">
        <v>20.0</v>
      </c>
      <c r="U172" s="261">
        <f t="array" ref="U172">_xlfn.XLOOKUP(S172, СПР.МОНТ[AWG], СПР.МОНТ[ГОСТ], "")</f>
        <v>0.2</v>
      </c>
      <c r="V172" s="261">
        <f t="array" ref="V172">_xlfn.XLOOKUP(T172, СПР.МОНТ[AWG], СПР.МОНТ[ГОСТ], "")</f>
        <v>0.5</v>
      </c>
      <c r="W172" s="267">
        <v>1.3</v>
      </c>
      <c r="X172" s="267">
        <v>1.85</v>
      </c>
      <c r="Y172" s="267" t="s">
        <v>7522</v>
      </c>
      <c r="Z172" s="267">
        <v>8.5</v>
      </c>
      <c r="AA172" s="746" t="s">
        <v>7605</v>
      </c>
      <c r="AB172" s="747" t="s">
        <v>7558</v>
      </c>
      <c r="AC172" s="280"/>
      <c r="AD172" s="280"/>
      <c r="AE172" s="280"/>
      <c r="AF172" s="280"/>
      <c r="AG172" s="280"/>
      <c r="AH172" s="280"/>
      <c r="AI172" s="280"/>
      <c r="AJ172" s="280"/>
      <c r="AK172" s="280"/>
      <c r="AL172" s="280"/>
      <c r="AM172" s="280"/>
    </row>
    <row r="173">
      <c r="A173" s="255" t="s">
        <v>7047</v>
      </c>
      <c r="B173" s="266" t="s">
        <v>3885</v>
      </c>
      <c r="C173" s="277" t="s">
        <v>3975</v>
      </c>
      <c r="D173" s="255">
        <v>43020.0</v>
      </c>
      <c r="E173" s="255">
        <v>3.0</v>
      </c>
      <c r="F173" s="255" t="s">
        <v>3331</v>
      </c>
      <c r="G173" s="312" t="s">
        <v>7606</v>
      </c>
      <c r="H173" s="255">
        <v>4.30310009E8</v>
      </c>
      <c r="I173" s="255" t="s">
        <v>3976</v>
      </c>
      <c r="J173" s="288"/>
      <c r="K173" s="277" t="b">
        <v>1</v>
      </c>
      <c r="L173" s="277" t="b">
        <v>1</v>
      </c>
      <c r="M173" s="255" t="s">
        <v>3979</v>
      </c>
      <c r="N173" s="291"/>
      <c r="O173" s="291"/>
      <c r="P173" s="301" t="s">
        <v>3977</v>
      </c>
      <c r="Q173" s="255" t="s">
        <v>7602</v>
      </c>
      <c r="R173" s="255" t="s">
        <v>3978</v>
      </c>
      <c r="S173" s="314">
        <v>24.0</v>
      </c>
      <c r="T173" s="314">
        <v>20.0</v>
      </c>
      <c r="U173" s="261">
        <f t="array" ref="U173">_xlfn.XLOOKUP(S173, СПР.МОНТ[AWG], СПР.МОНТ[ГОСТ], "")</f>
        <v>0.2</v>
      </c>
      <c r="V173" s="261">
        <f t="array" ref="V173">_xlfn.XLOOKUP(T173, СПР.МОНТ[AWG], СПР.МОНТ[ГОСТ], "")</f>
        <v>0.5</v>
      </c>
      <c r="W173" s="267">
        <v>1.3</v>
      </c>
      <c r="X173" s="267">
        <v>1.85</v>
      </c>
      <c r="Y173" s="267" t="s">
        <v>7511</v>
      </c>
      <c r="Z173" s="267">
        <v>8.5</v>
      </c>
      <c r="AA173" s="746" t="s">
        <v>7607</v>
      </c>
      <c r="AB173" s="747" t="s">
        <v>7558</v>
      </c>
      <c r="AC173" s="280"/>
      <c r="AD173" s="280"/>
      <c r="AE173" s="280"/>
      <c r="AF173" s="280"/>
      <c r="AG173" s="280"/>
      <c r="AH173" s="280"/>
      <c r="AI173" s="280"/>
      <c r="AJ173" s="280"/>
      <c r="AK173" s="280"/>
      <c r="AL173" s="280"/>
      <c r="AM173" s="280"/>
    </row>
    <row r="174">
      <c r="A174" s="255" t="s">
        <v>7047</v>
      </c>
      <c r="B174" s="314" t="s">
        <v>3885</v>
      </c>
      <c r="C174" s="306" t="s">
        <v>3975</v>
      </c>
      <c r="D174" s="306">
        <v>43020.0</v>
      </c>
      <c r="E174" s="306">
        <v>3.0</v>
      </c>
      <c r="F174" s="306" t="s">
        <v>3331</v>
      </c>
      <c r="G174" s="315" t="s">
        <v>7556</v>
      </c>
      <c r="H174" s="306">
        <v>4.3031001E8</v>
      </c>
      <c r="I174" s="255" t="s">
        <v>3983</v>
      </c>
      <c r="J174" s="316"/>
      <c r="K174" s="277" t="b">
        <v>1</v>
      </c>
      <c r="L174" s="277" t="b">
        <v>1</v>
      </c>
      <c r="M174" s="277" t="s">
        <v>3979</v>
      </c>
      <c r="N174" s="318"/>
      <c r="O174" s="318"/>
      <c r="P174" s="319" t="s">
        <v>3984</v>
      </c>
      <c r="Q174" s="277">
        <v>1.38</v>
      </c>
      <c r="R174" s="306" t="s">
        <v>3985</v>
      </c>
      <c r="S174" s="314">
        <v>30.0</v>
      </c>
      <c r="T174" s="314">
        <v>26.0</v>
      </c>
      <c r="U174" s="261">
        <f t="array" ref="U174">_xlfn.XLOOKUP(S174, СПР.МОНТ[AWG], СПР.МОНТ[ГОСТ], "")</f>
        <v>0.05</v>
      </c>
      <c r="V174" s="261">
        <f t="array" ref="V174">_xlfn.XLOOKUP(T174, СПР.МОНТ[AWG], СПР.МОНТ[ГОСТ], "")</f>
        <v>0.12</v>
      </c>
      <c r="W174" s="320">
        <v>1.3</v>
      </c>
      <c r="X174" s="320">
        <v>1.85</v>
      </c>
      <c r="Y174" s="320" t="s">
        <v>7223</v>
      </c>
      <c r="Z174" s="320">
        <v>8.5</v>
      </c>
      <c r="AA174" s="756" t="s">
        <v>7557</v>
      </c>
      <c r="AB174" s="757" t="s">
        <v>7558</v>
      </c>
      <c r="AC174" s="280"/>
      <c r="AD174" s="280"/>
      <c r="AE174" s="280"/>
      <c r="AF174" s="280"/>
      <c r="AG174" s="280"/>
      <c r="AH174" s="280"/>
      <c r="AI174" s="280"/>
      <c r="AJ174" s="280"/>
      <c r="AK174" s="280"/>
      <c r="AL174" s="280"/>
      <c r="AM174" s="280"/>
    </row>
    <row r="175">
      <c r="A175" s="255" t="s">
        <v>7047</v>
      </c>
      <c r="B175" s="314" t="s">
        <v>3885</v>
      </c>
      <c r="C175" s="306" t="s">
        <v>3975</v>
      </c>
      <c r="D175" s="306">
        <v>43020.0</v>
      </c>
      <c r="E175" s="306">
        <v>3.0</v>
      </c>
      <c r="F175" s="306" t="s">
        <v>3331</v>
      </c>
      <c r="G175" s="315" t="s">
        <v>7559</v>
      </c>
      <c r="H175" s="306">
        <v>4.30310011E8</v>
      </c>
      <c r="I175" s="255" t="s">
        <v>3983</v>
      </c>
      <c r="J175" s="316"/>
      <c r="K175" s="277" t="b">
        <v>1</v>
      </c>
      <c r="L175" s="277" t="b">
        <v>1</v>
      </c>
      <c r="M175" s="277" t="s">
        <v>3979</v>
      </c>
      <c r="N175" s="318"/>
      <c r="O175" s="318"/>
      <c r="P175" s="319" t="s">
        <v>3984</v>
      </c>
      <c r="Q175" s="277">
        <v>1.38</v>
      </c>
      <c r="R175" s="306" t="s">
        <v>3985</v>
      </c>
      <c r="S175" s="314">
        <v>30.0</v>
      </c>
      <c r="T175" s="314">
        <v>26.0</v>
      </c>
      <c r="U175" s="261">
        <f t="array" ref="U175">_xlfn.XLOOKUP(S175, СПР.МОНТ[AWG], СПР.МОНТ[ГОСТ], "")</f>
        <v>0.05</v>
      </c>
      <c r="V175" s="261">
        <f t="array" ref="V175">_xlfn.XLOOKUP(T175, СПР.МОНТ[AWG], СПР.МОНТ[ГОСТ], "")</f>
        <v>0.12</v>
      </c>
      <c r="W175" s="320">
        <v>1.3</v>
      </c>
      <c r="X175" s="320">
        <v>1.85</v>
      </c>
      <c r="Y175" s="320" t="s">
        <v>7522</v>
      </c>
      <c r="Z175" s="320">
        <v>8.5</v>
      </c>
      <c r="AA175" s="756" t="s">
        <v>7560</v>
      </c>
      <c r="AB175" s="757" t="s">
        <v>7558</v>
      </c>
      <c r="AC175" s="280"/>
      <c r="AD175" s="280"/>
      <c r="AE175" s="280"/>
      <c r="AF175" s="280"/>
      <c r="AG175" s="280"/>
      <c r="AH175" s="280"/>
      <c r="AI175" s="280"/>
      <c r="AJ175" s="280"/>
      <c r="AK175" s="280"/>
      <c r="AL175" s="280"/>
      <c r="AM175" s="280"/>
    </row>
    <row r="176">
      <c r="A176" s="255" t="s">
        <v>7047</v>
      </c>
      <c r="B176" s="314" t="s">
        <v>3885</v>
      </c>
      <c r="C176" s="306" t="s">
        <v>3975</v>
      </c>
      <c r="D176" s="306">
        <v>43020.0</v>
      </c>
      <c r="E176" s="306">
        <v>3.0</v>
      </c>
      <c r="F176" s="306" t="s">
        <v>3331</v>
      </c>
      <c r="G176" s="315" t="s">
        <v>7561</v>
      </c>
      <c r="H176" s="306">
        <v>4.30310012E8</v>
      </c>
      <c r="I176" s="255" t="s">
        <v>3983</v>
      </c>
      <c r="J176" s="316"/>
      <c r="K176" s="277" t="b">
        <v>1</v>
      </c>
      <c r="L176" s="277" t="b">
        <v>1</v>
      </c>
      <c r="M176" s="277" t="s">
        <v>3979</v>
      </c>
      <c r="N176" s="318"/>
      <c r="O176" s="318"/>
      <c r="P176" s="319" t="s">
        <v>3984</v>
      </c>
      <c r="Q176" s="277">
        <v>1.38</v>
      </c>
      <c r="R176" s="306" t="s">
        <v>3985</v>
      </c>
      <c r="S176" s="314">
        <v>30.0</v>
      </c>
      <c r="T176" s="314">
        <v>26.0</v>
      </c>
      <c r="U176" s="261">
        <f t="array" ref="U176">_xlfn.XLOOKUP(S176, СПР.МОНТ[AWG], СПР.МОНТ[ГОСТ], "")</f>
        <v>0.05</v>
      </c>
      <c r="V176" s="261">
        <f t="array" ref="V176">_xlfn.XLOOKUP(T176, СПР.МОНТ[AWG], СПР.МОНТ[ГОСТ], "")</f>
        <v>0.12</v>
      </c>
      <c r="W176" s="320">
        <v>1.3</v>
      </c>
      <c r="X176" s="320">
        <v>1.85</v>
      </c>
      <c r="Y176" s="320" t="s">
        <v>7511</v>
      </c>
      <c r="Z176" s="320">
        <v>8.5</v>
      </c>
      <c r="AA176" s="756" t="s">
        <v>7562</v>
      </c>
      <c r="AB176" s="757" t="s">
        <v>7558</v>
      </c>
      <c r="AC176" s="280"/>
      <c r="AD176" s="280"/>
      <c r="AE176" s="280"/>
      <c r="AF176" s="280"/>
      <c r="AG176" s="280"/>
      <c r="AH176" s="280"/>
      <c r="AI176" s="280"/>
      <c r="AJ176" s="280"/>
      <c r="AK176" s="280"/>
      <c r="AL176" s="280"/>
      <c r="AM176" s="280"/>
    </row>
    <row r="177">
      <c r="A177" s="255" t="s">
        <v>7047</v>
      </c>
      <c r="B177" s="256" t="s">
        <v>3885</v>
      </c>
      <c r="C177" s="306" t="s">
        <v>3975</v>
      </c>
      <c r="D177" s="272">
        <v>43020.0</v>
      </c>
      <c r="E177" s="272">
        <v>3.0</v>
      </c>
      <c r="F177" s="272" t="s">
        <v>3331</v>
      </c>
      <c r="G177" s="308" t="s">
        <v>7608</v>
      </c>
      <c r="H177" s="328"/>
      <c r="I177" s="255" t="s">
        <v>3976</v>
      </c>
      <c r="J177" s="288"/>
      <c r="K177" s="277" t="b">
        <v>1</v>
      </c>
      <c r="L177" s="277" t="b">
        <v>1</v>
      </c>
      <c r="M177" s="255" t="s">
        <v>3979</v>
      </c>
      <c r="N177" s="263"/>
      <c r="O177" s="263"/>
      <c r="P177" s="271" t="s">
        <v>3989</v>
      </c>
      <c r="Q177" s="255">
        <v>1.9</v>
      </c>
      <c r="R177" s="272">
        <v>89.0</v>
      </c>
      <c r="S177" s="314">
        <v>18.0</v>
      </c>
      <c r="T177" s="314">
        <v>18.0</v>
      </c>
      <c r="U177" s="261">
        <f t="array" ref="U177">_xlfn.XLOOKUP(S177, СПР.МОНТ[AWG], СПР.МОНТ[ГОСТ], "")</f>
        <v>0.75</v>
      </c>
      <c r="V177" s="261">
        <f t="array" ref="V177">_xlfn.XLOOKUP(T177, СПР.МОНТ[AWG], СПР.МОНТ[ГОСТ], "")</f>
        <v>0.75</v>
      </c>
      <c r="W177" s="261">
        <v>1.12</v>
      </c>
      <c r="X177" s="261">
        <v>1.27</v>
      </c>
      <c r="Y177" s="261" t="s">
        <v>7223</v>
      </c>
      <c r="Z177" s="261">
        <v>8.5</v>
      </c>
      <c r="AA177" s="757" t="s">
        <v>7609</v>
      </c>
      <c r="AB177" s="757" t="s">
        <v>7610</v>
      </c>
      <c r="AC177" s="280"/>
      <c r="AD177" s="280"/>
      <c r="AE177" s="280"/>
      <c r="AF177" s="280"/>
      <c r="AG177" s="280"/>
      <c r="AH177" s="280"/>
      <c r="AI177" s="280"/>
      <c r="AJ177" s="280"/>
      <c r="AK177" s="280"/>
      <c r="AL177" s="280"/>
      <c r="AM177" s="280"/>
    </row>
    <row r="178">
      <c r="A178" s="255" t="s">
        <v>7047</v>
      </c>
      <c r="B178" s="256" t="s">
        <v>3885</v>
      </c>
      <c r="C178" s="306" t="s">
        <v>3975</v>
      </c>
      <c r="D178" s="272">
        <v>43020.0</v>
      </c>
      <c r="E178" s="272">
        <v>3.0</v>
      </c>
      <c r="F178" s="272" t="s">
        <v>3331</v>
      </c>
      <c r="G178" s="308" t="s">
        <v>7611</v>
      </c>
      <c r="H178" s="328"/>
      <c r="I178" s="255" t="s">
        <v>3976</v>
      </c>
      <c r="J178" s="288"/>
      <c r="K178" s="277" t="b">
        <v>1</v>
      </c>
      <c r="L178" s="277" t="b">
        <v>1</v>
      </c>
      <c r="M178" s="255" t="s">
        <v>3979</v>
      </c>
      <c r="N178" s="263"/>
      <c r="O178" s="263"/>
      <c r="P178" s="271" t="s">
        <v>3989</v>
      </c>
      <c r="Q178" s="255">
        <v>1.9</v>
      </c>
      <c r="R178" s="272">
        <v>89.0</v>
      </c>
      <c r="S178" s="314">
        <v>18.0</v>
      </c>
      <c r="T178" s="314">
        <v>18.0</v>
      </c>
      <c r="U178" s="261">
        <f t="array" ref="U178">_xlfn.XLOOKUP(S178, СПР.МОНТ[AWG], СПР.МОНТ[ГОСТ], "")</f>
        <v>0.75</v>
      </c>
      <c r="V178" s="261">
        <f t="array" ref="V178">_xlfn.XLOOKUP(T178, СПР.МОНТ[AWG], СПР.МОНТ[ГОСТ], "")</f>
        <v>0.75</v>
      </c>
      <c r="W178" s="261">
        <v>1.12</v>
      </c>
      <c r="X178" s="261">
        <v>1.27</v>
      </c>
      <c r="Y178" s="261" t="s">
        <v>7522</v>
      </c>
      <c r="Z178" s="261">
        <v>8.5</v>
      </c>
      <c r="AA178" s="757" t="s">
        <v>7612</v>
      </c>
      <c r="AB178" s="757" t="s">
        <v>7610</v>
      </c>
      <c r="AC178" s="280"/>
      <c r="AD178" s="280"/>
      <c r="AE178" s="280"/>
      <c r="AF178" s="280"/>
      <c r="AG178" s="280"/>
      <c r="AH178" s="280"/>
      <c r="AI178" s="280"/>
      <c r="AJ178" s="280"/>
      <c r="AK178" s="280"/>
      <c r="AL178" s="280"/>
      <c r="AM178" s="280"/>
    </row>
    <row r="179">
      <c r="A179" s="255" t="s">
        <v>7047</v>
      </c>
      <c r="B179" s="266" t="s">
        <v>3885</v>
      </c>
      <c r="C179" s="277" t="s">
        <v>3975</v>
      </c>
      <c r="D179" s="255">
        <v>43025.0</v>
      </c>
      <c r="E179" s="255">
        <v>3.0</v>
      </c>
      <c r="F179" s="255" t="s">
        <v>3308</v>
      </c>
      <c r="G179" s="312" t="s">
        <v>7619</v>
      </c>
      <c r="H179" s="255">
        <v>4.30300007E8</v>
      </c>
      <c r="I179" s="255" t="s">
        <v>3995</v>
      </c>
      <c r="J179" s="255" t="b">
        <v>1</v>
      </c>
      <c r="K179" s="324" t="b">
        <v>1</v>
      </c>
      <c r="L179" s="324" t="b">
        <v>1</v>
      </c>
      <c r="M179" s="255" t="s">
        <v>3979</v>
      </c>
      <c r="N179" s="291"/>
      <c r="O179" s="291"/>
      <c r="P179" s="301" t="s">
        <v>3977</v>
      </c>
      <c r="Q179" s="255" t="s">
        <v>7602</v>
      </c>
      <c r="R179" s="255" t="s">
        <v>3978</v>
      </c>
      <c r="S179" s="266">
        <v>24.0</v>
      </c>
      <c r="T179" s="266">
        <v>20.0</v>
      </c>
      <c r="U179" s="261">
        <f t="array" ref="U179">_xlfn.XLOOKUP(S179, СПР.МОНТ[AWG], СПР.МОНТ[ГОСТ], "")</f>
        <v>0.2</v>
      </c>
      <c r="V179" s="261">
        <f t="array" ref="V179">_xlfn.XLOOKUP(T179, СПР.МОНТ[AWG], СПР.МОНТ[ГОСТ], "")</f>
        <v>0.5</v>
      </c>
      <c r="W179" s="255">
        <v>1.3</v>
      </c>
      <c r="X179" s="255">
        <v>1.85</v>
      </c>
      <c r="Y179" s="255" t="s">
        <v>7223</v>
      </c>
      <c r="Z179" s="255">
        <v>7.0</v>
      </c>
      <c r="AA179" s="758" t="s">
        <v>7620</v>
      </c>
      <c r="AB179" s="747" t="s">
        <v>7558</v>
      </c>
      <c r="AC179" s="280"/>
      <c r="AD179" s="280"/>
      <c r="AE179" s="280"/>
      <c r="AF179" s="280"/>
      <c r="AG179" s="280"/>
      <c r="AH179" s="280"/>
      <c r="AI179" s="280"/>
      <c r="AJ179" s="280"/>
      <c r="AK179" s="280"/>
      <c r="AL179" s="280"/>
      <c r="AM179" s="280"/>
    </row>
    <row r="180">
      <c r="A180" s="255" t="s">
        <v>7047</v>
      </c>
      <c r="B180" s="266" t="s">
        <v>3885</v>
      </c>
      <c r="C180" s="277" t="s">
        <v>3975</v>
      </c>
      <c r="D180" s="255">
        <v>43025.0</v>
      </c>
      <c r="E180" s="255">
        <v>3.0</v>
      </c>
      <c r="F180" s="255" t="s">
        <v>3308</v>
      </c>
      <c r="G180" s="312" t="s">
        <v>7613</v>
      </c>
      <c r="H180" s="255">
        <v>4.30300008E8</v>
      </c>
      <c r="I180" s="255" t="s">
        <v>3976</v>
      </c>
      <c r="J180" s="288"/>
      <c r="K180" s="324" t="b">
        <v>1</v>
      </c>
      <c r="L180" s="324" t="b">
        <v>1</v>
      </c>
      <c r="M180" s="255" t="s">
        <v>3979</v>
      </c>
      <c r="N180" s="291"/>
      <c r="O180" s="291"/>
      <c r="P180" s="301" t="s">
        <v>3977</v>
      </c>
      <c r="Q180" s="255" t="s">
        <v>7602</v>
      </c>
      <c r="R180" s="255" t="s">
        <v>3978</v>
      </c>
      <c r="S180" s="266">
        <v>24.0</v>
      </c>
      <c r="T180" s="266">
        <v>20.0</v>
      </c>
      <c r="U180" s="261">
        <f t="array" ref="U180">_xlfn.XLOOKUP(S180, СПР.МОНТ[AWG], СПР.МОНТ[ГОСТ], "")</f>
        <v>0.2</v>
      </c>
      <c r="V180" s="261">
        <f t="array" ref="V180">_xlfn.XLOOKUP(T180, СПР.МОНТ[AWG], СПР.МОНТ[ГОСТ], "")</f>
        <v>0.5</v>
      </c>
      <c r="W180" s="255">
        <v>1.3</v>
      </c>
      <c r="X180" s="255">
        <v>1.85</v>
      </c>
      <c r="Y180" s="255" t="s">
        <v>7522</v>
      </c>
      <c r="Z180" s="255">
        <v>7.0</v>
      </c>
      <c r="AA180" s="758" t="s">
        <v>7614</v>
      </c>
      <c r="AB180" s="747" t="s">
        <v>7558</v>
      </c>
      <c r="AC180" s="280"/>
      <c r="AD180" s="280"/>
      <c r="AE180" s="280"/>
      <c r="AF180" s="280"/>
      <c r="AG180" s="280"/>
      <c r="AH180" s="280"/>
      <c r="AI180" s="280"/>
      <c r="AJ180" s="280"/>
      <c r="AK180" s="280"/>
      <c r="AL180" s="280"/>
      <c r="AM180" s="280"/>
    </row>
    <row r="181">
      <c r="A181" s="255" t="s">
        <v>7047</v>
      </c>
      <c r="B181" s="266" t="s">
        <v>3885</v>
      </c>
      <c r="C181" s="277" t="s">
        <v>3975</v>
      </c>
      <c r="D181" s="255">
        <v>43025.0</v>
      </c>
      <c r="E181" s="255">
        <v>3.0</v>
      </c>
      <c r="F181" s="255" t="s">
        <v>3308</v>
      </c>
      <c r="G181" s="312" t="s">
        <v>7615</v>
      </c>
      <c r="H181" s="255">
        <v>4.30300009E8</v>
      </c>
      <c r="I181" s="255" t="s">
        <v>3976</v>
      </c>
      <c r="J181" s="288"/>
      <c r="K181" s="324" t="b">
        <v>1</v>
      </c>
      <c r="L181" s="324" t="b">
        <v>1</v>
      </c>
      <c r="M181" s="255" t="s">
        <v>3979</v>
      </c>
      <c r="N181" s="291"/>
      <c r="O181" s="291"/>
      <c r="P181" s="301" t="s">
        <v>3977</v>
      </c>
      <c r="Q181" s="255" t="s">
        <v>7602</v>
      </c>
      <c r="R181" s="255" t="s">
        <v>3978</v>
      </c>
      <c r="S181" s="266">
        <v>24.0</v>
      </c>
      <c r="T181" s="266">
        <v>20.0</v>
      </c>
      <c r="U181" s="261">
        <f t="array" ref="U181">_xlfn.XLOOKUP(S181, СПР.МОНТ[AWG], СПР.МОНТ[ГОСТ], "")</f>
        <v>0.2</v>
      </c>
      <c r="V181" s="261">
        <f t="array" ref="V181">_xlfn.XLOOKUP(T181, СПР.МОНТ[AWG], СПР.МОНТ[ГОСТ], "")</f>
        <v>0.5</v>
      </c>
      <c r="W181" s="255">
        <v>1.3</v>
      </c>
      <c r="X181" s="255">
        <v>1.85</v>
      </c>
      <c r="Y181" s="255" t="s">
        <v>7511</v>
      </c>
      <c r="Z181" s="255">
        <v>7.0</v>
      </c>
      <c r="AA181" s="758" t="s">
        <v>7616</v>
      </c>
      <c r="AB181" s="749" t="s">
        <v>7558</v>
      </c>
      <c r="AC181" s="280"/>
      <c r="AD181" s="280"/>
      <c r="AE181" s="280"/>
      <c r="AF181" s="280"/>
      <c r="AG181" s="280"/>
      <c r="AH181" s="280"/>
      <c r="AI181" s="280"/>
      <c r="AJ181" s="280"/>
      <c r="AK181" s="280"/>
      <c r="AL181" s="280"/>
      <c r="AM181" s="280"/>
    </row>
    <row r="182">
      <c r="A182" s="255" t="s">
        <v>7047</v>
      </c>
      <c r="B182" s="266" t="s">
        <v>3885</v>
      </c>
      <c r="C182" s="277" t="s">
        <v>3975</v>
      </c>
      <c r="D182" s="255">
        <v>43025.0</v>
      </c>
      <c r="E182" s="255">
        <v>3.0</v>
      </c>
      <c r="F182" s="255" t="s">
        <v>3308</v>
      </c>
      <c r="G182" s="312" t="s">
        <v>7563</v>
      </c>
      <c r="H182" s="255">
        <v>4.3030001E8</v>
      </c>
      <c r="I182" s="255" t="s">
        <v>3983</v>
      </c>
      <c r="J182" s="288"/>
      <c r="K182" s="323" t="b">
        <v>1</v>
      </c>
      <c r="L182" s="324" t="b">
        <v>1</v>
      </c>
      <c r="M182" s="255" t="s">
        <v>3979</v>
      </c>
      <c r="N182" s="291"/>
      <c r="O182" s="291"/>
      <c r="P182" s="301" t="s">
        <v>3984</v>
      </c>
      <c r="Q182" s="255">
        <v>1.38</v>
      </c>
      <c r="R182" s="255" t="s">
        <v>3985</v>
      </c>
      <c r="S182" s="266">
        <v>30.0</v>
      </c>
      <c r="T182" s="266">
        <v>26.0</v>
      </c>
      <c r="U182" s="261">
        <f t="array" ref="U182">_xlfn.XLOOKUP(S182, СПР.МОНТ[AWG], СПР.МОНТ[ГОСТ], "")</f>
        <v>0.05</v>
      </c>
      <c r="V182" s="261">
        <f t="array" ref="V182">_xlfn.XLOOKUP(T182, СПР.МОНТ[AWG], СПР.МОНТ[ГОСТ], "")</f>
        <v>0.12</v>
      </c>
      <c r="W182" s="255">
        <v>1.12</v>
      </c>
      <c r="X182" s="255">
        <v>1.27</v>
      </c>
      <c r="Y182" s="255" t="s">
        <v>7223</v>
      </c>
      <c r="Z182" s="255">
        <v>4.5</v>
      </c>
      <c r="AA182" s="758" t="s">
        <v>7564</v>
      </c>
      <c r="AB182" s="749" t="s">
        <v>7558</v>
      </c>
      <c r="AC182" s="280"/>
      <c r="AD182" s="280"/>
      <c r="AE182" s="280"/>
      <c r="AF182" s="280"/>
      <c r="AG182" s="280"/>
      <c r="AH182" s="280"/>
      <c r="AI182" s="280"/>
      <c r="AJ182" s="280"/>
      <c r="AK182" s="280"/>
      <c r="AL182" s="280"/>
      <c r="AM182" s="280"/>
    </row>
    <row r="183">
      <c r="A183" s="255" t="s">
        <v>7047</v>
      </c>
      <c r="B183" s="256" t="s">
        <v>3885</v>
      </c>
      <c r="C183" s="306" t="s">
        <v>3975</v>
      </c>
      <c r="D183" s="272">
        <v>43025.0</v>
      </c>
      <c r="E183" s="272">
        <v>3.0</v>
      </c>
      <c r="F183" s="272" t="s">
        <v>3308</v>
      </c>
      <c r="G183" s="308" t="s">
        <v>7565</v>
      </c>
      <c r="H183" s="272">
        <v>4.30300011E8</v>
      </c>
      <c r="I183" s="255" t="s">
        <v>3983</v>
      </c>
      <c r="J183" s="288"/>
      <c r="K183" s="324" t="b">
        <v>1</v>
      </c>
      <c r="L183" s="324" t="b">
        <v>1</v>
      </c>
      <c r="M183" s="255" t="s">
        <v>3979</v>
      </c>
      <c r="N183" s="263"/>
      <c r="O183" s="263"/>
      <c r="P183" s="271" t="s">
        <v>3984</v>
      </c>
      <c r="Q183" s="255">
        <v>1.38</v>
      </c>
      <c r="R183" s="272" t="s">
        <v>3985</v>
      </c>
      <c r="S183" s="266">
        <v>30.0</v>
      </c>
      <c r="T183" s="266">
        <v>26.0</v>
      </c>
      <c r="U183" s="261">
        <f t="array" ref="U183">_xlfn.XLOOKUP(S183, СПР.МОНТ[AWG], СПР.МОНТ[ГОСТ], "")</f>
        <v>0.05</v>
      </c>
      <c r="V183" s="261">
        <f t="array" ref="V183">_xlfn.XLOOKUP(T183, СПР.МОНТ[AWG], СПР.МОНТ[ГОСТ], "")</f>
        <v>0.12</v>
      </c>
      <c r="W183" s="272">
        <v>1.12</v>
      </c>
      <c r="X183" s="272">
        <v>1.27</v>
      </c>
      <c r="Y183" s="272" t="s">
        <v>7522</v>
      </c>
      <c r="Z183" s="272">
        <v>4.5</v>
      </c>
      <c r="AA183" s="759" t="s">
        <v>7566</v>
      </c>
      <c r="AB183" s="759" t="s">
        <v>7558</v>
      </c>
      <c r="AC183" s="280"/>
      <c r="AD183" s="280"/>
      <c r="AE183" s="280"/>
      <c r="AF183" s="280"/>
      <c r="AG183" s="280"/>
      <c r="AH183" s="280"/>
      <c r="AI183" s="280"/>
      <c r="AJ183" s="280"/>
      <c r="AK183" s="280"/>
      <c r="AL183" s="280"/>
      <c r="AM183" s="280"/>
    </row>
    <row r="184">
      <c r="A184" s="255" t="s">
        <v>7047</v>
      </c>
      <c r="B184" s="256" t="s">
        <v>3885</v>
      </c>
      <c r="C184" s="306" t="s">
        <v>3975</v>
      </c>
      <c r="D184" s="272">
        <v>43025.0</v>
      </c>
      <c r="E184" s="272">
        <v>3.0</v>
      </c>
      <c r="F184" s="272" t="s">
        <v>3308</v>
      </c>
      <c r="G184" s="308" t="s">
        <v>7567</v>
      </c>
      <c r="H184" s="272">
        <v>4.30300012E8</v>
      </c>
      <c r="I184" s="255" t="s">
        <v>3983</v>
      </c>
      <c r="J184" s="288"/>
      <c r="K184" s="324" t="b">
        <v>1</v>
      </c>
      <c r="L184" s="324" t="b">
        <v>1</v>
      </c>
      <c r="M184" s="255" t="s">
        <v>3979</v>
      </c>
      <c r="N184" s="263"/>
      <c r="O184" s="263"/>
      <c r="P184" s="271" t="s">
        <v>3984</v>
      </c>
      <c r="Q184" s="255">
        <v>1.38</v>
      </c>
      <c r="R184" s="272" t="s">
        <v>3985</v>
      </c>
      <c r="S184" s="266">
        <v>30.0</v>
      </c>
      <c r="T184" s="266">
        <v>26.0</v>
      </c>
      <c r="U184" s="261">
        <f t="array" ref="U184">_xlfn.XLOOKUP(S184, СПР.МОНТ[AWG], СПР.МОНТ[ГОСТ], "")</f>
        <v>0.05</v>
      </c>
      <c r="V184" s="261">
        <f t="array" ref="V184">_xlfn.XLOOKUP(T184, СПР.МОНТ[AWG], СПР.МОНТ[ГОСТ], "")</f>
        <v>0.12</v>
      </c>
      <c r="W184" s="272">
        <v>1.12</v>
      </c>
      <c r="X184" s="272">
        <v>1.27</v>
      </c>
      <c r="Y184" s="272" t="s">
        <v>7511</v>
      </c>
      <c r="Z184" s="272">
        <v>4.5</v>
      </c>
      <c r="AA184" s="759" t="s">
        <v>7568</v>
      </c>
      <c r="AB184" s="759" t="s">
        <v>7558</v>
      </c>
      <c r="AC184" s="280"/>
      <c r="AD184" s="280"/>
      <c r="AE184" s="280"/>
      <c r="AF184" s="280"/>
      <c r="AG184" s="280"/>
      <c r="AH184" s="280"/>
      <c r="AI184" s="280"/>
      <c r="AJ184" s="280"/>
      <c r="AK184" s="280"/>
      <c r="AL184" s="280"/>
      <c r="AM184" s="280"/>
    </row>
    <row r="185">
      <c r="A185" s="255" t="s">
        <v>7047</v>
      </c>
      <c r="B185" s="266" t="s">
        <v>3885</v>
      </c>
      <c r="C185" s="277" t="s">
        <v>3975</v>
      </c>
      <c r="D185" s="255">
        <v>43025.0</v>
      </c>
      <c r="E185" s="255">
        <v>3.0</v>
      </c>
      <c r="F185" s="255" t="s">
        <v>3308</v>
      </c>
      <c r="G185" s="312" t="s">
        <v>7617</v>
      </c>
      <c r="H185" s="278"/>
      <c r="I185" s="255" t="s">
        <v>3976</v>
      </c>
      <c r="J185" s="288"/>
      <c r="K185" s="265" t="b">
        <v>1</v>
      </c>
      <c r="L185" s="265" t="b">
        <v>1</v>
      </c>
      <c r="M185" s="255" t="s">
        <v>3979</v>
      </c>
      <c r="N185" s="291"/>
      <c r="O185" s="291"/>
      <c r="P185" s="301" t="s">
        <v>3989</v>
      </c>
      <c r="Q185" s="255">
        <v>1.9</v>
      </c>
      <c r="R185" s="255">
        <v>89.0</v>
      </c>
      <c r="S185" s="266">
        <v>18.0</v>
      </c>
      <c r="T185" s="266">
        <v>18.0</v>
      </c>
      <c r="U185" s="261">
        <f t="array" ref="U185">_xlfn.XLOOKUP(S185, СПР.МОНТ[AWG], СПР.МОНТ[ГОСТ], "")</f>
        <v>0.75</v>
      </c>
      <c r="V185" s="261">
        <f t="array" ref="V185">_xlfn.XLOOKUP(T185, СПР.МОНТ[AWG], СПР.МОНТ[ГОСТ], "")</f>
        <v>0.75</v>
      </c>
      <c r="W185" s="255">
        <v>1.85</v>
      </c>
      <c r="X185" s="255">
        <v>2.36</v>
      </c>
      <c r="Y185" s="255" t="s">
        <v>7223</v>
      </c>
      <c r="Z185" s="255">
        <v>8.5</v>
      </c>
      <c r="AA185" s="758" t="s">
        <v>7618</v>
      </c>
      <c r="AB185" s="749" t="s">
        <v>7610</v>
      </c>
      <c r="AC185" s="280"/>
      <c r="AD185" s="280"/>
      <c r="AE185" s="280"/>
      <c r="AF185" s="280"/>
      <c r="AG185" s="280"/>
      <c r="AH185" s="280"/>
      <c r="AI185" s="280"/>
      <c r="AJ185" s="280"/>
      <c r="AK185" s="280"/>
      <c r="AL185" s="280"/>
      <c r="AM185" s="280"/>
    </row>
    <row r="186">
      <c r="A186" s="255" t="s">
        <v>7047</v>
      </c>
      <c r="B186" s="266" t="s">
        <v>3885</v>
      </c>
      <c r="C186" s="277" t="s">
        <v>3975</v>
      </c>
      <c r="D186" s="255">
        <v>43025.0</v>
      </c>
      <c r="E186" s="255">
        <v>3.0</v>
      </c>
      <c r="F186" s="255" t="s">
        <v>3308</v>
      </c>
      <c r="G186" s="312" t="s">
        <v>7621</v>
      </c>
      <c r="H186" s="255">
        <v>4.3030004E8</v>
      </c>
      <c r="I186" s="255" t="s">
        <v>3983</v>
      </c>
      <c r="J186" s="288"/>
      <c r="K186" s="324" t="b">
        <v>1</v>
      </c>
      <c r="L186" s="324" t="b">
        <v>1</v>
      </c>
      <c r="M186" s="255" t="s">
        <v>3979</v>
      </c>
      <c r="N186" s="291"/>
      <c r="O186" s="291"/>
      <c r="P186" s="301" t="s">
        <v>3989</v>
      </c>
      <c r="Q186" s="255">
        <v>1.9</v>
      </c>
      <c r="R186" s="255">
        <v>89.0</v>
      </c>
      <c r="S186" s="266">
        <v>18.0</v>
      </c>
      <c r="T186" s="266">
        <v>18.0</v>
      </c>
      <c r="U186" s="261">
        <f t="array" ref="U186">_xlfn.XLOOKUP(S186, СПР.МОНТ[AWG], СПР.МОНТ[ГОСТ], "")</f>
        <v>0.75</v>
      </c>
      <c r="V186" s="261">
        <f t="array" ref="V186">_xlfn.XLOOKUP(T186, СПР.МОНТ[AWG], СПР.МОНТ[ГОСТ], "")</f>
        <v>0.75</v>
      </c>
      <c r="W186" s="255">
        <v>1.85</v>
      </c>
      <c r="X186" s="255">
        <v>2.36</v>
      </c>
      <c r="Y186" s="255" t="s">
        <v>7522</v>
      </c>
      <c r="Z186" s="255">
        <v>8.5</v>
      </c>
      <c r="AA186" s="758" t="s">
        <v>7622</v>
      </c>
      <c r="AB186" s="749" t="s">
        <v>7610</v>
      </c>
      <c r="AC186" s="280"/>
      <c r="AD186" s="280"/>
      <c r="AE186" s="280"/>
      <c r="AF186" s="280"/>
      <c r="AG186" s="280"/>
      <c r="AH186" s="280"/>
      <c r="AI186" s="280"/>
      <c r="AJ186" s="280"/>
      <c r="AK186" s="280"/>
      <c r="AL186" s="280"/>
      <c r="AM186" s="280"/>
    </row>
    <row r="187">
      <c r="A187" s="255" t="s">
        <v>7047</v>
      </c>
      <c r="B187" s="266" t="s">
        <v>3885</v>
      </c>
      <c r="C187" s="277" t="s">
        <v>3975</v>
      </c>
      <c r="D187" s="255">
        <v>43640.0</v>
      </c>
      <c r="E187" s="255">
        <v>3.0</v>
      </c>
      <c r="F187" s="255" t="s">
        <v>3331</v>
      </c>
      <c r="G187" s="312" t="s">
        <v>7601</v>
      </c>
      <c r="H187" s="255">
        <v>4.30310007E8</v>
      </c>
      <c r="I187" s="255" t="s">
        <v>3976</v>
      </c>
      <c r="J187" s="288"/>
      <c r="K187" s="324" t="b">
        <v>1</v>
      </c>
      <c r="L187" s="324" t="b">
        <v>1</v>
      </c>
      <c r="M187" s="255" t="s">
        <v>3979</v>
      </c>
      <c r="N187" s="291"/>
      <c r="O187" s="291"/>
      <c r="P187" s="301" t="s">
        <v>3977</v>
      </c>
      <c r="Q187" s="255" t="s">
        <v>7602</v>
      </c>
      <c r="R187" s="255" t="s">
        <v>3978</v>
      </c>
      <c r="S187" s="314">
        <v>24.0</v>
      </c>
      <c r="T187" s="314">
        <v>20.0</v>
      </c>
      <c r="U187" s="261">
        <f t="array" ref="U187">_xlfn.XLOOKUP(S187, СПР.МОНТ[AWG], СПР.МОНТ[ГОСТ], "")</f>
        <v>0.2</v>
      </c>
      <c r="V187" s="261">
        <f t="array" ref="V187">_xlfn.XLOOKUP(T187, СПР.МОНТ[AWG], СПР.МОНТ[ГОСТ], "")</f>
        <v>0.5</v>
      </c>
      <c r="W187" s="267">
        <v>1.12</v>
      </c>
      <c r="X187" s="267">
        <v>1.27</v>
      </c>
      <c r="Y187" s="267" t="s">
        <v>7223</v>
      </c>
      <c r="Z187" s="267">
        <v>8.5</v>
      </c>
      <c r="AA187" s="746" t="s">
        <v>7603</v>
      </c>
      <c r="AB187" s="749" t="s">
        <v>7558</v>
      </c>
      <c r="AC187" s="280"/>
      <c r="AD187" s="280"/>
      <c r="AE187" s="280"/>
      <c r="AF187" s="280"/>
      <c r="AG187" s="280"/>
      <c r="AH187" s="280"/>
      <c r="AI187" s="280"/>
      <c r="AJ187" s="280"/>
      <c r="AK187" s="280"/>
      <c r="AL187" s="280"/>
      <c r="AM187" s="280"/>
    </row>
    <row r="188">
      <c r="A188" s="255" t="s">
        <v>7047</v>
      </c>
      <c r="B188" s="266" t="s">
        <v>3885</v>
      </c>
      <c r="C188" s="277" t="s">
        <v>3975</v>
      </c>
      <c r="D188" s="255">
        <v>43640.0</v>
      </c>
      <c r="E188" s="255">
        <v>3.0</v>
      </c>
      <c r="F188" s="255" t="s">
        <v>3331</v>
      </c>
      <c r="G188" s="312" t="s">
        <v>7604</v>
      </c>
      <c r="H188" s="255">
        <v>4.30310008E8</v>
      </c>
      <c r="I188" s="255" t="s">
        <v>3976</v>
      </c>
      <c r="J188" s="288"/>
      <c r="K188" s="265" t="b">
        <v>1</v>
      </c>
      <c r="L188" s="265" t="b">
        <v>1</v>
      </c>
      <c r="M188" s="255" t="s">
        <v>3979</v>
      </c>
      <c r="N188" s="291"/>
      <c r="O188" s="291"/>
      <c r="P188" s="301" t="s">
        <v>3977</v>
      </c>
      <c r="Q188" s="255" t="s">
        <v>7602</v>
      </c>
      <c r="R188" s="255" t="s">
        <v>3978</v>
      </c>
      <c r="S188" s="256">
        <v>24.0</v>
      </c>
      <c r="T188" s="256">
        <v>20.0</v>
      </c>
      <c r="U188" s="261">
        <f t="array" ref="U188">_xlfn.XLOOKUP(S188, СПР.МОНТ[AWG], СПР.МОНТ[ГОСТ], "")</f>
        <v>0.2</v>
      </c>
      <c r="V188" s="261">
        <f t="array" ref="V188">_xlfn.XLOOKUP(T188, СПР.МОНТ[AWG], СПР.МОНТ[ГОСТ], "")</f>
        <v>0.5</v>
      </c>
      <c r="W188" s="273">
        <v>1.3</v>
      </c>
      <c r="X188" s="273">
        <v>1.85</v>
      </c>
      <c r="Y188" s="273" t="s">
        <v>7522</v>
      </c>
      <c r="Z188" s="273">
        <v>8.5</v>
      </c>
      <c r="AA188" s="746" t="s">
        <v>7605</v>
      </c>
      <c r="AB188" s="749" t="s">
        <v>7558</v>
      </c>
      <c r="AC188" s="280"/>
      <c r="AD188" s="280"/>
      <c r="AE188" s="280"/>
      <c r="AF188" s="280"/>
      <c r="AG188" s="280"/>
      <c r="AH188" s="280"/>
      <c r="AI188" s="280"/>
      <c r="AJ188" s="280"/>
      <c r="AK188" s="280"/>
      <c r="AL188" s="280"/>
      <c r="AM188" s="280"/>
    </row>
    <row r="189">
      <c r="A189" s="255" t="s">
        <v>7047</v>
      </c>
      <c r="B189" s="266" t="s">
        <v>3885</v>
      </c>
      <c r="C189" s="277" t="s">
        <v>3975</v>
      </c>
      <c r="D189" s="255">
        <v>43640.0</v>
      </c>
      <c r="E189" s="255">
        <v>3.0</v>
      </c>
      <c r="F189" s="255" t="s">
        <v>3331</v>
      </c>
      <c r="G189" s="312" t="s">
        <v>7606</v>
      </c>
      <c r="H189" s="255">
        <v>4.30310009E8</v>
      </c>
      <c r="I189" s="255" t="s">
        <v>3976</v>
      </c>
      <c r="J189" s="288"/>
      <c r="K189" s="265" t="b">
        <v>1</v>
      </c>
      <c r="L189" s="265" t="b">
        <v>1</v>
      </c>
      <c r="M189" s="255" t="s">
        <v>3979</v>
      </c>
      <c r="N189" s="291"/>
      <c r="O189" s="291"/>
      <c r="P189" s="301" t="s">
        <v>3977</v>
      </c>
      <c r="Q189" s="255" t="s">
        <v>7602</v>
      </c>
      <c r="R189" s="255" t="s">
        <v>3978</v>
      </c>
      <c r="S189" s="256">
        <v>24.0</v>
      </c>
      <c r="T189" s="256">
        <v>20.0</v>
      </c>
      <c r="U189" s="261">
        <f t="array" ref="U189">_xlfn.XLOOKUP(S189, СПР.МОНТ[AWG], СПР.МОНТ[ГОСТ], "")</f>
        <v>0.2</v>
      </c>
      <c r="V189" s="261">
        <f t="array" ref="V189">_xlfn.XLOOKUP(T189, СПР.МОНТ[AWG], СПР.МОНТ[ГОСТ], "")</f>
        <v>0.5</v>
      </c>
      <c r="W189" s="273">
        <v>1.3</v>
      </c>
      <c r="X189" s="273">
        <v>1.85</v>
      </c>
      <c r="Y189" s="273" t="s">
        <v>7511</v>
      </c>
      <c r="Z189" s="273">
        <v>8.5</v>
      </c>
      <c r="AA189" s="746" t="s">
        <v>7607</v>
      </c>
      <c r="AB189" s="749" t="s">
        <v>7558</v>
      </c>
      <c r="AC189" s="280"/>
      <c r="AD189" s="280"/>
      <c r="AE189" s="280"/>
      <c r="AF189" s="280"/>
      <c r="AG189" s="280"/>
      <c r="AH189" s="280"/>
      <c r="AI189" s="280"/>
      <c r="AJ189" s="280"/>
      <c r="AK189" s="280"/>
      <c r="AL189" s="280"/>
      <c r="AM189" s="280"/>
    </row>
    <row r="190">
      <c r="A190" s="255" t="s">
        <v>7047</v>
      </c>
      <c r="B190" s="266" t="s">
        <v>3885</v>
      </c>
      <c r="C190" s="277" t="s">
        <v>3975</v>
      </c>
      <c r="D190" s="255">
        <v>43640.0</v>
      </c>
      <c r="E190" s="255">
        <v>3.0</v>
      </c>
      <c r="F190" s="255" t="s">
        <v>3331</v>
      </c>
      <c r="G190" s="312" t="s">
        <v>7556</v>
      </c>
      <c r="H190" s="255">
        <v>4.3031001E8</v>
      </c>
      <c r="I190" s="272" t="s">
        <v>3983</v>
      </c>
      <c r="J190" s="288"/>
      <c r="K190" s="265" t="b">
        <v>1</v>
      </c>
      <c r="L190" s="265" t="b">
        <v>1</v>
      </c>
      <c r="M190" s="255" t="s">
        <v>3979</v>
      </c>
      <c r="N190" s="291"/>
      <c r="O190" s="291"/>
      <c r="P190" s="301" t="s">
        <v>3984</v>
      </c>
      <c r="Q190" s="255">
        <v>1.38</v>
      </c>
      <c r="R190" s="255" t="s">
        <v>3985</v>
      </c>
      <c r="S190" s="256">
        <v>30.0</v>
      </c>
      <c r="T190" s="256">
        <v>26.0</v>
      </c>
      <c r="U190" s="261">
        <f t="array" ref="U190">_xlfn.XLOOKUP(S190, СПР.МОНТ[AWG], СПР.МОНТ[ГОСТ], "")</f>
        <v>0.05</v>
      </c>
      <c r="V190" s="261">
        <f t="array" ref="V190">_xlfn.XLOOKUP(T190, СПР.МОНТ[AWG], СПР.МОНТ[ГОСТ], "")</f>
        <v>0.12</v>
      </c>
      <c r="W190" s="273">
        <v>1.3</v>
      </c>
      <c r="X190" s="273">
        <v>1.85</v>
      </c>
      <c r="Y190" s="273" t="s">
        <v>7223</v>
      </c>
      <c r="Z190" s="273">
        <v>8.5</v>
      </c>
      <c r="AA190" s="746" t="s">
        <v>7557</v>
      </c>
      <c r="AB190" s="749" t="s">
        <v>7558</v>
      </c>
      <c r="AC190" s="688"/>
      <c r="AD190" s="689"/>
      <c r="AE190" s="690"/>
      <c r="AF190" s="280"/>
      <c r="AG190" s="280"/>
      <c r="AH190" s="280"/>
      <c r="AI190" s="280"/>
      <c r="AJ190" s="280"/>
      <c r="AK190" s="280"/>
      <c r="AL190" s="280"/>
      <c r="AM190" s="280"/>
    </row>
    <row r="191">
      <c r="A191" s="255" t="s">
        <v>7047</v>
      </c>
      <c r="B191" s="266" t="s">
        <v>3885</v>
      </c>
      <c r="C191" s="277" t="s">
        <v>3975</v>
      </c>
      <c r="D191" s="255">
        <v>43640.0</v>
      </c>
      <c r="E191" s="255">
        <v>3.0</v>
      </c>
      <c r="F191" s="255" t="s">
        <v>3331</v>
      </c>
      <c r="G191" s="312" t="s">
        <v>7559</v>
      </c>
      <c r="H191" s="255">
        <v>4.30310011E8</v>
      </c>
      <c r="I191" s="272" t="s">
        <v>3983</v>
      </c>
      <c r="J191" s="288"/>
      <c r="K191" s="265" t="b">
        <v>1</v>
      </c>
      <c r="L191" s="265" t="b">
        <v>1</v>
      </c>
      <c r="M191" s="255" t="s">
        <v>3979</v>
      </c>
      <c r="N191" s="291"/>
      <c r="O191" s="291"/>
      <c r="P191" s="301" t="s">
        <v>3984</v>
      </c>
      <c r="Q191" s="255">
        <v>1.38</v>
      </c>
      <c r="R191" s="255" t="s">
        <v>3985</v>
      </c>
      <c r="S191" s="256">
        <v>30.0</v>
      </c>
      <c r="T191" s="256">
        <v>26.0</v>
      </c>
      <c r="U191" s="261">
        <f t="array" ref="U191">_xlfn.XLOOKUP(S191, СПР.МОНТ[AWG], СПР.МОНТ[ГОСТ], "")</f>
        <v>0.05</v>
      </c>
      <c r="V191" s="261">
        <f t="array" ref="V191">_xlfn.XLOOKUP(T191, СПР.МОНТ[AWG], СПР.МОНТ[ГОСТ], "")</f>
        <v>0.12</v>
      </c>
      <c r="W191" s="273">
        <v>1.3</v>
      </c>
      <c r="X191" s="273">
        <v>1.85</v>
      </c>
      <c r="Y191" s="273" t="s">
        <v>7522</v>
      </c>
      <c r="Z191" s="273">
        <v>8.5</v>
      </c>
      <c r="AA191" s="746" t="s">
        <v>7560</v>
      </c>
      <c r="AB191" s="749" t="s">
        <v>7558</v>
      </c>
      <c r="AC191" s="305"/>
      <c r="AD191" s="305"/>
      <c r="AE191" s="305"/>
      <c r="AF191" s="280"/>
      <c r="AG191" s="280"/>
      <c r="AH191" s="280"/>
      <c r="AI191" s="280"/>
      <c r="AJ191" s="280"/>
      <c r="AK191" s="280"/>
      <c r="AL191" s="280"/>
      <c r="AM191" s="280"/>
    </row>
    <row r="192">
      <c r="A192" s="255" t="s">
        <v>7047</v>
      </c>
      <c r="B192" s="266" t="s">
        <v>3885</v>
      </c>
      <c r="C192" s="277" t="s">
        <v>3975</v>
      </c>
      <c r="D192" s="255">
        <v>43640.0</v>
      </c>
      <c r="E192" s="255">
        <v>3.0</v>
      </c>
      <c r="F192" s="255" t="s">
        <v>3331</v>
      </c>
      <c r="G192" s="312" t="s">
        <v>7561</v>
      </c>
      <c r="H192" s="255">
        <v>4.30310012E8</v>
      </c>
      <c r="I192" s="272" t="s">
        <v>3983</v>
      </c>
      <c r="J192" s="288"/>
      <c r="K192" s="265" t="b">
        <v>1</v>
      </c>
      <c r="L192" s="265" t="b">
        <v>1</v>
      </c>
      <c r="M192" s="255" t="s">
        <v>3979</v>
      </c>
      <c r="N192" s="291"/>
      <c r="O192" s="291"/>
      <c r="P192" s="301" t="s">
        <v>3984</v>
      </c>
      <c r="Q192" s="255">
        <v>1.38</v>
      </c>
      <c r="R192" s="255" t="s">
        <v>3985</v>
      </c>
      <c r="S192" s="256">
        <v>30.0</v>
      </c>
      <c r="T192" s="256">
        <v>26.0</v>
      </c>
      <c r="U192" s="261">
        <f t="array" ref="U192">_xlfn.XLOOKUP(S192, СПР.МОНТ[AWG], СПР.МОНТ[ГОСТ], "")</f>
        <v>0.05</v>
      </c>
      <c r="V192" s="261">
        <f t="array" ref="V192">_xlfn.XLOOKUP(T192, СПР.МОНТ[AWG], СПР.МОНТ[ГОСТ], "")</f>
        <v>0.12</v>
      </c>
      <c r="W192" s="273">
        <v>1.3</v>
      </c>
      <c r="X192" s="273">
        <v>1.85</v>
      </c>
      <c r="Y192" s="273" t="s">
        <v>7511</v>
      </c>
      <c r="Z192" s="273">
        <v>8.5</v>
      </c>
      <c r="AA192" s="746" t="s">
        <v>7562</v>
      </c>
      <c r="AB192" s="749" t="s">
        <v>7558</v>
      </c>
      <c r="AC192" s="305"/>
      <c r="AD192" s="305"/>
      <c r="AE192" s="305"/>
      <c r="AF192" s="280"/>
      <c r="AG192" s="280"/>
      <c r="AH192" s="280"/>
      <c r="AI192" s="280"/>
      <c r="AJ192" s="280"/>
      <c r="AK192" s="280"/>
      <c r="AL192" s="280"/>
      <c r="AM192" s="280"/>
    </row>
    <row r="193">
      <c r="A193" s="255" t="s">
        <v>7047</v>
      </c>
      <c r="B193" s="266" t="s">
        <v>3885</v>
      </c>
      <c r="C193" s="277" t="s">
        <v>3975</v>
      </c>
      <c r="D193" s="255">
        <v>43640.0</v>
      </c>
      <c r="E193" s="255">
        <v>3.0</v>
      </c>
      <c r="F193" s="255" t="s">
        <v>3331</v>
      </c>
      <c r="G193" s="312" t="s">
        <v>7608</v>
      </c>
      <c r="H193" s="278"/>
      <c r="I193" s="277" t="s">
        <v>3976</v>
      </c>
      <c r="J193" s="288"/>
      <c r="K193" s="265" t="b">
        <v>1</v>
      </c>
      <c r="L193" s="265" t="b">
        <v>1</v>
      </c>
      <c r="M193" s="255" t="s">
        <v>3979</v>
      </c>
      <c r="N193" s="291"/>
      <c r="O193" s="291"/>
      <c r="P193" s="301" t="s">
        <v>3989</v>
      </c>
      <c r="Q193" s="255">
        <v>1.9</v>
      </c>
      <c r="R193" s="255">
        <v>89.0</v>
      </c>
      <c r="S193" s="256">
        <v>18.0</v>
      </c>
      <c r="T193" s="256">
        <v>18.0</v>
      </c>
      <c r="U193" s="261">
        <f t="array" ref="U193">_xlfn.XLOOKUP(S193, СПР.МОНТ[AWG], СПР.МОНТ[ГОСТ], "")</f>
        <v>0.75</v>
      </c>
      <c r="V193" s="261">
        <f t="array" ref="V193">_xlfn.XLOOKUP(T193, СПР.МОНТ[AWG], СПР.МОНТ[ГОСТ], "")</f>
        <v>0.75</v>
      </c>
      <c r="W193" s="273">
        <v>1.12</v>
      </c>
      <c r="X193" s="273">
        <v>1.27</v>
      </c>
      <c r="Y193" s="273" t="s">
        <v>7223</v>
      </c>
      <c r="Z193" s="273">
        <v>8.5</v>
      </c>
      <c r="AA193" s="746" t="s">
        <v>7609</v>
      </c>
      <c r="AB193" s="749" t="s">
        <v>7610</v>
      </c>
      <c r="AC193" s="305"/>
      <c r="AD193" s="305"/>
      <c r="AE193" s="305"/>
      <c r="AF193" s="280"/>
      <c r="AG193" s="280"/>
      <c r="AH193" s="280"/>
      <c r="AI193" s="280"/>
      <c r="AJ193" s="280"/>
      <c r="AK193" s="280"/>
      <c r="AL193" s="280"/>
      <c r="AM193" s="280"/>
    </row>
    <row r="194">
      <c r="A194" s="255" t="s">
        <v>7047</v>
      </c>
      <c r="B194" s="266" t="s">
        <v>3885</v>
      </c>
      <c r="C194" s="277" t="s">
        <v>3975</v>
      </c>
      <c r="D194" s="255">
        <v>43640.0</v>
      </c>
      <c r="E194" s="255">
        <v>3.0</v>
      </c>
      <c r="F194" s="255" t="s">
        <v>3331</v>
      </c>
      <c r="G194" s="312" t="s">
        <v>7611</v>
      </c>
      <c r="H194" s="278"/>
      <c r="I194" s="277" t="s">
        <v>3976</v>
      </c>
      <c r="J194" s="288"/>
      <c r="K194" s="265" t="b">
        <v>1</v>
      </c>
      <c r="L194" s="265" t="b">
        <v>1</v>
      </c>
      <c r="M194" s="255" t="s">
        <v>3979</v>
      </c>
      <c r="N194" s="291"/>
      <c r="O194" s="291"/>
      <c r="P194" s="301" t="s">
        <v>3989</v>
      </c>
      <c r="Q194" s="255">
        <v>1.9</v>
      </c>
      <c r="R194" s="255">
        <v>89.0</v>
      </c>
      <c r="S194" s="256">
        <v>18.0</v>
      </c>
      <c r="T194" s="256">
        <v>18.0</v>
      </c>
      <c r="U194" s="261">
        <f t="array" ref="U194">_xlfn.XLOOKUP(S194, СПР.МОНТ[AWG], СПР.МОНТ[ГОСТ], "")</f>
        <v>0.75</v>
      </c>
      <c r="V194" s="261">
        <f t="array" ref="V194">_xlfn.XLOOKUP(T194, СПР.МОНТ[AWG], СПР.МОНТ[ГОСТ], "")</f>
        <v>0.75</v>
      </c>
      <c r="W194" s="273">
        <v>1.12</v>
      </c>
      <c r="X194" s="273">
        <v>1.27</v>
      </c>
      <c r="Y194" s="273" t="s">
        <v>7522</v>
      </c>
      <c r="Z194" s="273">
        <v>8.5</v>
      </c>
      <c r="AA194" s="746" t="s">
        <v>7612</v>
      </c>
      <c r="AB194" s="749" t="s">
        <v>7610</v>
      </c>
      <c r="AC194" s="305"/>
      <c r="AD194" s="305"/>
      <c r="AE194" s="305"/>
      <c r="AF194" s="280"/>
      <c r="AG194" s="280"/>
      <c r="AH194" s="280"/>
      <c r="AI194" s="280"/>
      <c r="AJ194" s="280"/>
      <c r="AK194" s="280"/>
      <c r="AL194" s="280"/>
      <c r="AM194" s="280"/>
    </row>
    <row r="195">
      <c r="A195" s="255" t="s">
        <v>7047</v>
      </c>
      <c r="B195" s="266" t="s">
        <v>3885</v>
      </c>
      <c r="C195" s="277" t="s">
        <v>3975</v>
      </c>
      <c r="D195" s="289">
        <v>43645.0</v>
      </c>
      <c r="E195" s="255">
        <v>3.0</v>
      </c>
      <c r="F195" s="255" t="s">
        <v>3308</v>
      </c>
      <c r="G195" s="312" t="s">
        <v>7619</v>
      </c>
      <c r="H195" s="255">
        <v>4.30300007E8</v>
      </c>
      <c r="I195" s="255" t="s">
        <v>3995</v>
      </c>
      <c r="J195" s="288"/>
      <c r="K195" s="324" t="b">
        <v>1</v>
      </c>
      <c r="L195" s="324" t="b">
        <v>1</v>
      </c>
      <c r="M195" s="255" t="s">
        <v>3979</v>
      </c>
      <c r="N195" s="291"/>
      <c r="O195" s="291"/>
      <c r="P195" s="301" t="s">
        <v>3977</v>
      </c>
      <c r="Q195" s="255" t="s">
        <v>7602</v>
      </c>
      <c r="R195" s="255" t="s">
        <v>3978</v>
      </c>
      <c r="S195" s="266">
        <v>24.0</v>
      </c>
      <c r="T195" s="266">
        <v>20.0</v>
      </c>
      <c r="U195" s="261">
        <f t="array" ref="U195">_xlfn.XLOOKUP(S195, СПР.МОНТ[AWG], СПР.МОНТ[ГОСТ], "")</f>
        <v>0.2</v>
      </c>
      <c r="V195" s="261">
        <f t="array" ref="V195">_xlfn.XLOOKUP(T195, СПР.МОНТ[AWG], СПР.МОНТ[ГОСТ], "")</f>
        <v>0.5</v>
      </c>
      <c r="W195" s="255">
        <v>1.3</v>
      </c>
      <c r="X195" s="255">
        <v>1.85</v>
      </c>
      <c r="Y195" s="255" t="s">
        <v>7223</v>
      </c>
      <c r="Z195" s="255">
        <v>7.0</v>
      </c>
      <c r="AA195" s="758" t="s">
        <v>7620</v>
      </c>
      <c r="AB195" s="255" t="s">
        <v>7558</v>
      </c>
      <c r="AC195" s="305"/>
      <c r="AD195" s="305"/>
      <c r="AE195" s="305"/>
      <c r="AF195" s="280"/>
      <c r="AG195" s="280"/>
      <c r="AH195" s="280"/>
      <c r="AI195" s="280"/>
      <c r="AJ195" s="280"/>
      <c r="AK195" s="280"/>
      <c r="AL195" s="280"/>
      <c r="AM195" s="280"/>
    </row>
    <row r="196">
      <c r="A196" s="255" t="s">
        <v>7047</v>
      </c>
      <c r="B196" s="266" t="s">
        <v>3885</v>
      </c>
      <c r="C196" s="277" t="s">
        <v>3975</v>
      </c>
      <c r="D196" s="289">
        <v>43645.0</v>
      </c>
      <c r="E196" s="255">
        <v>3.0</v>
      </c>
      <c r="F196" s="255" t="s">
        <v>3308</v>
      </c>
      <c r="G196" s="312" t="s">
        <v>7613</v>
      </c>
      <c r="H196" s="255">
        <v>4.30300008E8</v>
      </c>
      <c r="I196" s="255" t="s">
        <v>3976</v>
      </c>
      <c r="J196" s="288"/>
      <c r="K196" s="324" t="b">
        <v>1</v>
      </c>
      <c r="L196" s="324" t="b">
        <v>1</v>
      </c>
      <c r="M196" s="255" t="s">
        <v>3979</v>
      </c>
      <c r="N196" s="291"/>
      <c r="O196" s="291"/>
      <c r="P196" s="301" t="s">
        <v>3977</v>
      </c>
      <c r="Q196" s="255" t="s">
        <v>7602</v>
      </c>
      <c r="R196" s="255" t="s">
        <v>3978</v>
      </c>
      <c r="S196" s="266">
        <v>24.0</v>
      </c>
      <c r="T196" s="266">
        <v>20.0</v>
      </c>
      <c r="U196" s="261">
        <f t="array" ref="U196">_xlfn.XLOOKUP(S196, СПР.МОНТ[AWG], СПР.МОНТ[ГОСТ], "")</f>
        <v>0.2</v>
      </c>
      <c r="V196" s="261">
        <f t="array" ref="V196">_xlfn.XLOOKUP(T196, СПР.МОНТ[AWG], СПР.МОНТ[ГОСТ], "")</f>
        <v>0.5</v>
      </c>
      <c r="W196" s="255">
        <v>1.3</v>
      </c>
      <c r="X196" s="255">
        <v>1.85</v>
      </c>
      <c r="Y196" s="255" t="s">
        <v>7522</v>
      </c>
      <c r="Z196" s="255">
        <v>7.0</v>
      </c>
      <c r="AA196" s="758" t="s">
        <v>7614</v>
      </c>
      <c r="AB196" s="255" t="s">
        <v>7558</v>
      </c>
      <c r="AC196" s="305"/>
      <c r="AD196" s="305"/>
      <c r="AE196" s="305"/>
      <c r="AF196" s="280"/>
      <c r="AG196" s="280"/>
      <c r="AH196" s="280"/>
      <c r="AI196" s="280"/>
      <c r="AJ196" s="280"/>
      <c r="AK196" s="280"/>
      <c r="AL196" s="280"/>
      <c r="AM196" s="280"/>
    </row>
    <row r="197">
      <c r="A197" s="255" t="s">
        <v>7047</v>
      </c>
      <c r="B197" s="266" t="s">
        <v>3885</v>
      </c>
      <c r="C197" s="277" t="s">
        <v>3975</v>
      </c>
      <c r="D197" s="289">
        <v>43645.0</v>
      </c>
      <c r="E197" s="255">
        <v>3.0</v>
      </c>
      <c r="F197" s="255" t="s">
        <v>3308</v>
      </c>
      <c r="G197" s="312" t="s">
        <v>7615</v>
      </c>
      <c r="H197" s="255">
        <v>4.30300009E8</v>
      </c>
      <c r="I197" s="255" t="s">
        <v>3976</v>
      </c>
      <c r="J197" s="288"/>
      <c r="K197" s="324" t="b">
        <v>1</v>
      </c>
      <c r="L197" s="324" t="b">
        <v>1</v>
      </c>
      <c r="M197" s="255" t="s">
        <v>3979</v>
      </c>
      <c r="N197" s="291"/>
      <c r="O197" s="291"/>
      <c r="P197" s="301" t="s">
        <v>3977</v>
      </c>
      <c r="Q197" s="255" t="s">
        <v>7602</v>
      </c>
      <c r="R197" s="255" t="s">
        <v>3978</v>
      </c>
      <c r="S197" s="266">
        <v>24.0</v>
      </c>
      <c r="T197" s="266">
        <v>20.0</v>
      </c>
      <c r="U197" s="261">
        <f t="array" ref="U197">_xlfn.XLOOKUP(S197, СПР.МОНТ[AWG], СПР.МОНТ[ГОСТ], "")</f>
        <v>0.2</v>
      </c>
      <c r="V197" s="261">
        <f t="array" ref="V197">_xlfn.XLOOKUP(T197, СПР.МОНТ[AWG], СПР.МОНТ[ГОСТ], "")</f>
        <v>0.5</v>
      </c>
      <c r="W197" s="255">
        <v>1.3</v>
      </c>
      <c r="X197" s="255">
        <v>1.85</v>
      </c>
      <c r="Y197" s="255" t="s">
        <v>7511</v>
      </c>
      <c r="Z197" s="255">
        <v>7.0</v>
      </c>
      <c r="AA197" s="758" t="s">
        <v>7616</v>
      </c>
      <c r="AB197" s="290" t="s">
        <v>7558</v>
      </c>
      <c r="AC197" s="305"/>
      <c r="AD197" s="305"/>
      <c r="AE197" s="305"/>
      <c r="AF197" s="280"/>
      <c r="AG197" s="280"/>
      <c r="AH197" s="280"/>
      <c r="AI197" s="280"/>
      <c r="AJ197" s="280"/>
      <c r="AK197" s="280"/>
      <c r="AL197" s="280"/>
      <c r="AM197" s="280"/>
    </row>
    <row r="198">
      <c r="A198" s="255" t="s">
        <v>7047</v>
      </c>
      <c r="B198" s="266" t="s">
        <v>3885</v>
      </c>
      <c r="C198" s="277" t="s">
        <v>3975</v>
      </c>
      <c r="D198" s="289">
        <v>43645.0</v>
      </c>
      <c r="E198" s="255">
        <v>3.0</v>
      </c>
      <c r="F198" s="255" t="s">
        <v>3308</v>
      </c>
      <c r="G198" s="312" t="s">
        <v>7563</v>
      </c>
      <c r="H198" s="255">
        <v>4.3030001E8</v>
      </c>
      <c r="I198" s="306" t="s">
        <v>3983</v>
      </c>
      <c r="J198" s="288"/>
      <c r="K198" s="324" t="b">
        <v>1</v>
      </c>
      <c r="L198" s="324" t="b">
        <v>1</v>
      </c>
      <c r="M198" s="255" t="s">
        <v>3979</v>
      </c>
      <c r="N198" s="291"/>
      <c r="O198" s="291"/>
      <c r="P198" s="301" t="s">
        <v>3984</v>
      </c>
      <c r="Q198" s="255">
        <v>1.38</v>
      </c>
      <c r="R198" s="255" t="s">
        <v>3985</v>
      </c>
      <c r="S198" s="266">
        <v>30.0</v>
      </c>
      <c r="T198" s="266">
        <v>26.0</v>
      </c>
      <c r="U198" s="261">
        <f t="array" ref="U198">_xlfn.XLOOKUP(S198, СПР.МОНТ[AWG], СПР.МОНТ[ГОСТ], "")</f>
        <v>0.05</v>
      </c>
      <c r="V198" s="261">
        <f t="array" ref="V198">_xlfn.XLOOKUP(T198, СПР.МОНТ[AWG], СПР.МОНТ[ГОСТ], "")</f>
        <v>0.12</v>
      </c>
      <c r="W198" s="255">
        <v>1.12</v>
      </c>
      <c r="X198" s="255">
        <v>1.27</v>
      </c>
      <c r="Y198" s="255" t="s">
        <v>7223</v>
      </c>
      <c r="Z198" s="255">
        <v>4.5</v>
      </c>
      <c r="AA198" s="758" t="s">
        <v>7564</v>
      </c>
      <c r="AB198" s="290" t="s">
        <v>7558</v>
      </c>
      <c r="AC198" s="305"/>
      <c r="AD198" s="305"/>
      <c r="AE198" s="305"/>
      <c r="AF198" s="280"/>
      <c r="AG198" s="280"/>
      <c r="AH198" s="280"/>
      <c r="AI198" s="280"/>
      <c r="AJ198" s="280"/>
      <c r="AK198" s="280"/>
      <c r="AL198" s="280"/>
      <c r="AM198" s="280"/>
    </row>
    <row r="199">
      <c r="A199" s="255" t="s">
        <v>7047</v>
      </c>
      <c r="B199" s="256" t="s">
        <v>3885</v>
      </c>
      <c r="C199" s="748" t="s">
        <v>3975</v>
      </c>
      <c r="D199" s="289">
        <v>43645.0</v>
      </c>
      <c r="E199" s="257">
        <v>3.0</v>
      </c>
      <c r="F199" s="257" t="s">
        <v>3308</v>
      </c>
      <c r="G199" s="308" t="s">
        <v>7565</v>
      </c>
      <c r="H199" s="306">
        <v>4.30300011E8</v>
      </c>
      <c r="I199" s="272" t="s">
        <v>3983</v>
      </c>
      <c r="J199" s="288"/>
      <c r="K199" s="265" t="b">
        <v>1</v>
      </c>
      <c r="L199" s="265" t="b">
        <v>1</v>
      </c>
      <c r="M199" s="272" t="s">
        <v>3979</v>
      </c>
      <c r="N199" s="263"/>
      <c r="O199" s="263"/>
      <c r="P199" s="271" t="s">
        <v>3984</v>
      </c>
      <c r="Q199" s="272">
        <v>1.38</v>
      </c>
      <c r="R199" s="272" t="s">
        <v>3985</v>
      </c>
      <c r="S199" s="266">
        <v>30.0</v>
      </c>
      <c r="T199" s="266">
        <v>26.0</v>
      </c>
      <c r="U199" s="261">
        <f t="array" ref="U199">_xlfn.XLOOKUP(S199, СПР.МОНТ[AWG], СПР.МОНТ[ГОСТ], "")</f>
        <v>0.05</v>
      </c>
      <c r="V199" s="261">
        <f t="array" ref="V199">_xlfn.XLOOKUP(T199, СПР.МОНТ[AWG], СПР.МОНТ[ГОСТ], "")</f>
        <v>0.12</v>
      </c>
      <c r="W199" s="255">
        <v>1.12</v>
      </c>
      <c r="X199" s="255">
        <v>1.27</v>
      </c>
      <c r="Y199" s="272" t="s">
        <v>7522</v>
      </c>
      <c r="Z199" s="272">
        <v>4.5</v>
      </c>
      <c r="AA199" s="760" t="s">
        <v>7566</v>
      </c>
      <c r="AB199" s="745" t="s">
        <v>7558</v>
      </c>
      <c r="AC199" s="305"/>
      <c r="AD199" s="305"/>
      <c r="AE199" s="305"/>
      <c r="AF199" s="280"/>
      <c r="AG199" s="280"/>
      <c r="AH199" s="280"/>
      <c r="AI199" s="280"/>
      <c r="AJ199" s="280"/>
      <c r="AK199" s="280"/>
      <c r="AL199" s="280"/>
      <c r="AM199" s="280"/>
    </row>
    <row r="200">
      <c r="A200" s="255" t="s">
        <v>7047</v>
      </c>
      <c r="B200" s="256" t="s">
        <v>3885</v>
      </c>
      <c r="C200" s="748" t="s">
        <v>3975</v>
      </c>
      <c r="D200" s="289">
        <v>43645.0</v>
      </c>
      <c r="E200" s="257">
        <v>3.0</v>
      </c>
      <c r="F200" s="257" t="s">
        <v>3308</v>
      </c>
      <c r="G200" s="308" t="s">
        <v>7567</v>
      </c>
      <c r="H200" s="306">
        <v>4.30300012E8</v>
      </c>
      <c r="I200" s="272" t="s">
        <v>3983</v>
      </c>
      <c r="J200" s="288"/>
      <c r="K200" s="265" t="b">
        <v>1</v>
      </c>
      <c r="L200" s="265" t="b">
        <v>1</v>
      </c>
      <c r="M200" s="272" t="s">
        <v>3979</v>
      </c>
      <c r="N200" s="263"/>
      <c r="O200" s="263"/>
      <c r="P200" s="271" t="s">
        <v>3984</v>
      </c>
      <c r="Q200" s="272">
        <v>1.38</v>
      </c>
      <c r="R200" s="272" t="s">
        <v>3985</v>
      </c>
      <c r="S200" s="266">
        <v>30.0</v>
      </c>
      <c r="T200" s="266">
        <v>26.0</v>
      </c>
      <c r="U200" s="261">
        <f t="array" ref="U200">_xlfn.XLOOKUP(S200, СПР.МОНТ[AWG], СПР.МОНТ[ГОСТ], "")</f>
        <v>0.05</v>
      </c>
      <c r="V200" s="261">
        <f t="array" ref="V200">_xlfn.XLOOKUP(T200, СПР.МОНТ[AWG], СПР.МОНТ[ГОСТ], "")</f>
        <v>0.12</v>
      </c>
      <c r="W200" s="255">
        <v>1.12</v>
      </c>
      <c r="X200" s="255">
        <v>1.27</v>
      </c>
      <c r="Y200" s="272" t="s">
        <v>7511</v>
      </c>
      <c r="Z200" s="272">
        <v>4.5</v>
      </c>
      <c r="AA200" s="760" t="s">
        <v>7568</v>
      </c>
      <c r="AB200" s="745" t="s">
        <v>7558</v>
      </c>
      <c r="AC200" s="305"/>
      <c r="AD200" s="305"/>
      <c r="AE200" s="305"/>
      <c r="AF200" s="280"/>
      <c r="AG200" s="280"/>
      <c r="AH200" s="280"/>
      <c r="AI200" s="280"/>
      <c r="AJ200" s="280"/>
      <c r="AK200" s="280"/>
      <c r="AL200" s="280"/>
      <c r="AM200" s="280"/>
    </row>
    <row r="201">
      <c r="A201" s="255" t="s">
        <v>7047</v>
      </c>
      <c r="B201" s="256" t="s">
        <v>3885</v>
      </c>
      <c r="C201" s="748" t="s">
        <v>3975</v>
      </c>
      <c r="D201" s="289">
        <v>43645.0</v>
      </c>
      <c r="E201" s="257">
        <v>3.0</v>
      </c>
      <c r="F201" s="257" t="s">
        <v>3308</v>
      </c>
      <c r="G201" s="308" t="s">
        <v>7617</v>
      </c>
      <c r="H201" s="761"/>
      <c r="I201" s="255" t="s">
        <v>3976</v>
      </c>
      <c r="J201" s="288"/>
      <c r="K201" s="265" t="b">
        <v>1</v>
      </c>
      <c r="L201" s="265" t="b">
        <v>1</v>
      </c>
      <c r="M201" s="272" t="s">
        <v>3979</v>
      </c>
      <c r="N201" s="263"/>
      <c r="O201" s="263"/>
      <c r="P201" s="271" t="s">
        <v>3989</v>
      </c>
      <c r="Q201" s="272">
        <v>1.9</v>
      </c>
      <c r="R201" s="272">
        <v>89.0</v>
      </c>
      <c r="S201" s="266">
        <v>18.0</v>
      </c>
      <c r="T201" s="266">
        <v>18.0</v>
      </c>
      <c r="U201" s="261">
        <f t="array" ref="U201">_xlfn.XLOOKUP(S201, СПР.МОНТ[AWG], СПР.МОНТ[ГОСТ], "")</f>
        <v>0.75</v>
      </c>
      <c r="V201" s="261">
        <f t="array" ref="V201">_xlfn.XLOOKUP(T201, СПР.МОНТ[AWG], СПР.МОНТ[ГОСТ], "")</f>
        <v>0.75</v>
      </c>
      <c r="W201" s="255">
        <v>1.85</v>
      </c>
      <c r="X201" s="255">
        <v>2.36</v>
      </c>
      <c r="Y201" s="272" t="s">
        <v>7223</v>
      </c>
      <c r="Z201" s="272">
        <v>8.5</v>
      </c>
      <c r="AA201" s="760" t="s">
        <v>7618</v>
      </c>
      <c r="AB201" s="745" t="s">
        <v>7610</v>
      </c>
      <c r="AC201" s="305"/>
      <c r="AD201" s="305"/>
      <c r="AE201" s="305"/>
      <c r="AF201" s="280"/>
      <c r="AG201" s="280"/>
      <c r="AH201" s="280"/>
      <c r="AI201" s="280"/>
      <c r="AJ201" s="280"/>
      <c r="AK201" s="280"/>
      <c r="AL201" s="280"/>
      <c r="AM201" s="280"/>
    </row>
    <row r="202">
      <c r="A202" s="255" t="s">
        <v>7047</v>
      </c>
      <c r="B202" s="266" t="s">
        <v>3885</v>
      </c>
      <c r="C202" s="277" t="s">
        <v>3975</v>
      </c>
      <c r="D202" s="289">
        <v>43645.0</v>
      </c>
      <c r="E202" s="255">
        <v>3.0</v>
      </c>
      <c r="F202" s="255" t="s">
        <v>3308</v>
      </c>
      <c r="G202" s="312" t="s">
        <v>7621</v>
      </c>
      <c r="H202" s="255">
        <v>4.3030004E8</v>
      </c>
      <c r="I202" s="255" t="s">
        <v>3976</v>
      </c>
      <c r="J202" s="288"/>
      <c r="K202" s="324" t="b">
        <v>1</v>
      </c>
      <c r="L202" s="324" t="b">
        <v>1</v>
      </c>
      <c r="M202" s="255" t="s">
        <v>3979</v>
      </c>
      <c r="N202" s="291"/>
      <c r="O202" s="291"/>
      <c r="P202" s="301" t="s">
        <v>3989</v>
      </c>
      <c r="Q202" s="255">
        <v>1.9</v>
      </c>
      <c r="R202" s="255">
        <v>89.0</v>
      </c>
      <c r="S202" s="266">
        <v>18.0</v>
      </c>
      <c r="T202" s="266">
        <v>18.0</v>
      </c>
      <c r="U202" s="261">
        <f t="array" ref="U202">_xlfn.XLOOKUP(S202, СПР.МОНТ[AWG], СПР.МОНТ[ГОСТ], "")</f>
        <v>0.75</v>
      </c>
      <c r="V202" s="261">
        <f t="array" ref="V202">_xlfn.XLOOKUP(T202, СПР.МОНТ[AWG], СПР.МОНТ[ГОСТ], "")</f>
        <v>0.75</v>
      </c>
      <c r="W202" s="255">
        <v>1.85</v>
      </c>
      <c r="X202" s="255">
        <v>2.36</v>
      </c>
      <c r="Y202" s="255" t="s">
        <v>7522</v>
      </c>
      <c r="Z202" s="255">
        <v>8.5</v>
      </c>
      <c r="AA202" s="758" t="s">
        <v>7622</v>
      </c>
      <c r="AB202" s="290" t="s">
        <v>7610</v>
      </c>
      <c r="AC202" s="305"/>
      <c r="AD202" s="305"/>
      <c r="AE202" s="305"/>
    </row>
    <row r="203">
      <c r="A203" s="255" t="s">
        <v>7047</v>
      </c>
      <c r="B203" s="299" t="s">
        <v>3885</v>
      </c>
      <c r="C203" s="291" t="s">
        <v>3906</v>
      </c>
      <c r="D203" s="289">
        <v>50752.0</v>
      </c>
      <c r="E203" s="289">
        <v>2.54</v>
      </c>
      <c r="F203" s="289" t="s">
        <v>3308</v>
      </c>
      <c r="G203" s="287" t="s">
        <v>7861</v>
      </c>
      <c r="H203" s="288"/>
      <c r="I203" s="289"/>
      <c r="J203" s="289"/>
      <c r="K203" s="289"/>
      <c r="L203" s="289"/>
      <c r="M203" s="267" t="s">
        <v>4048</v>
      </c>
      <c r="N203" s="300"/>
      <c r="O203" s="282"/>
      <c r="P203" s="301" t="s">
        <v>4046</v>
      </c>
      <c r="Q203" s="255">
        <v>1.9</v>
      </c>
      <c r="R203" s="273" t="s">
        <v>4047</v>
      </c>
      <c r="S203" s="293">
        <v>22.0</v>
      </c>
      <c r="T203" s="293">
        <v>20.0</v>
      </c>
      <c r="U203" s="261">
        <f t="array" ref="U203">_xlfn.XLOOKUP(S203, СПР.МОНТ[AWG], СПР.МОНТ[ГОСТ], "")</f>
        <v>0.35</v>
      </c>
      <c r="V203" s="261">
        <f t="array" ref="V203">_xlfn.XLOOKUP(T203, СПР.МОНТ[AWG], СПР.МОНТ[ГОСТ], "")</f>
        <v>0.5</v>
      </c>
      <c r="W203" s="267">
        <v>1.2</v>
      </c>
      <c r="X203" s="267">
        <v>1.5</v>
      </c>
      <c r="Y203" s="267" t="s">
        <v>7223</v>
      </c>
      <c r="Z203" s="267">
        <v>4.0</v>
      </c>
      <c r="AA203" s="746" t="s">
        <v>7862</v>
      </c>
      <c r="AB203" s="747" t="s">
        <v>7863</v>
      </c>
      <c r="AC203" s="305"/>
      <c r="AD203" s="305"/>
      <c r="AE203" s="305"/>
    </row>
    <row r="204">
      <c r="A204" s="255" t="s">
        <v>7047</v>
      </c>
      <c r="B204" s="299" t="s">
        <v>3885</v>
      </c>
      <c r="C204" s="291" t="s">
        <v>3906</v>
      </c>
      <c r="D204" s="289">
        <v>50752.0</v>
      </c>
      <c r="E204" s="289">
        <v>2.54</v>
      </c>
      <c r="F204" s="289" t="s">
        <v>3308</v>
      </c>
      <c r="G204" s="287" t="s">
        <v>7864</v>
      </c>
      <c r="H204" s="288"/>
      <c r="I204" s="289"/>
      <c r="J204" s="289"/>
      <c r="K204" s="289"/>
      <c r="L204" s="289"/>
      <c r="M204" s="267" t="s">
        <v>4048</v>
      </c>
      <c r="N204" s="300"/>
      <c r="O204" s="282"/>
      <c r="P204" s="301" t="s">
        <v>4050</v>
      </c>
      <c r="Q204" s="255" t="s">
        <v>7865</v>
      </c>
      <c r="R204" s="273" t="s">
        <v>4051</v>
      </c>
      <c r="S204" s="293">
        <v>26.0</v>
      </c>
      <c r="T204" s="293">
        <v>24.0</v>
      </c>
      <c r="U204" s="261">
        <f t="array" ref="U204">_xlfn.XLOOKUP(S204, СПР.МОНТ[AWG], СПР.МОНТ[ГОСТ], "")</f>
        <v>0.12</v>
      </c>
      <c r="V204" s="261">
        <f t="array" ref="V204">_xlfn.XLOOKUP(T204, СПР.МОНТ[AWG], СПР.МОНТ[ГОСТ], "")</f>
        <v>0.2</v>
      </c>
      <c r="W204" s="267">
        <v>1.2</v>
      </c>
      <c r="X204" s="267">
        <v>1.5</v>
      </c>
      <c r="Y204" s="267" t="s">
        <v>7225</v>
      </c>
      <c r="Z204" s="267">
        <v>4.0</v>
      </c>
      <c r="AA204" s="746" t="s">
        <v>7866</v>
      </c>
      <c r="AB204" s="747" t="s">
        <v>7867</v>
      </c>
      <c r="AC204" s="305"/>
      <c r="AD204" s="305"/>
      <c r="AE204" s="305"/>
    </row>
    <row r="205">
      <c r="A205" s="255" t="s">
        <v>7047</v>
      </c>
      <c r="B205" s="299" t="s">
        <v>3885</v>
      </c>
      <c r="C205" s="291" t="s">
        <v>4119</v>
      </c>
      <c r="D205" s="289">
        <v>90119.0</v>
      </c>
      <c r="E205" s="289">
        <v>2.54</v>
      </c>
      <c r="F205" s="289" t="s">
        <v>3308</v>
      </c>
      <c r="G205" s="287" t="s">
        <v>7633</v>
      </c>
      <c r="H205" s="288"/>
      <c r="I205" s="289"/>
      <c r="J205" s="289"/>
      <c r="K205" s="289"/>
      <c r="L205" s="289"/>
      <c r="M205" s="267" t="s">
        <v>4048</v>
      </c>
      <c r="N205" s="300"/>
      <c r="O205" s="282"/>
      <c r="P205" s="301" t="s">
        <v>4120</v>
      </c>
      <c r="Q205" s="255">
        <v>1.4</v>
      </c>
      <c r="R205" s="273" t="s">
        <v>4092</v>
      </c>
      <c r="S205" s="293">
        <v>24.0</v>
      </c>
      <c r="T205" s="293">
        <v>22.0</v>
      </c>
      <c r="U205" s="261">
        <f t="array" ref="U205">_xlfn.XLOOKUP(S205, СПР.МОНТ[AWG], СПР.МОНТ[ГОСТ], "")</f>
        <v>0.2</v>
      </c>
      <c r="V205" s="261">
        <f t="array" ref="V205">_xlfn.XLOOKUP(T205, СПР.МОНТ[AWG], СПР.МОНТ[ГОСТ], "")</f>
        <v>0.35</v>
      </c>
      <c r="W205" s="267">
        <v>1.0</v>
      </c>
      <c r="X205" s="267">
        <v>1.5</v>
      </c>
      <c r="Y205" s="267" t="s">
        <v>7223</v>
      </c>
      <c r="Z205" s="267">
        <v>3.0</v>
      </c>
      <c r="AA205" s="746" t="s">
        <v>7634</v>
      </c>
      <c r="AB205" s="747" t="s">
        <v>7635</v>
      </c>
    </row>
    <row r="206">
      <c r="A206" s="255" t="s">
        <v>7047</v>
      </c>
      <c r="B206" s="299" t="s">
        <v>3885</v>
      </c>
      <c r="C206" s="291" t="s">
        <v>4119</v>
      </c>
      <c r="D206" s="289">
        <v>90119.0</v>
      </c>
      <c r="E206" s="289">
        <v>2.54</v>
      </c>
      <c r="F206" s="289" t="s">
        <v>3308</v>
      </c>
      <c r="G206" s="287" t="s">
        <v>7636</v>
      </c>
      <c r="H206" s="288"/>
      <c r="I206" s="289"/>
      <c r="J206" s="289"/>
      <c r="K206" s="289"/>
      <c r="L206" s="289"/>
      <c r="M206" s="267" t="s">
        <v>4048</v>
      </c>
      <c r="N206" s="300"/>
      <c r="O206" s="282"/>
      <c r="P206" s="301" t="s">
        <v>4120</v>
      </c>
      <c r="Q206" s="255">
        <v>1.4</v>
      </c>
      <c r="R206" s="273" t="s">
        <v>4092</v>
      </c>
      <c r="S206" s="293">
        <v>24.0</v>
      </c>
      <c r="T206" s="293">
        <v>22.0</v>
      </c>
      <c r="U206" s="261">
        <f t="array" ref="U206">_xlfn.XLOOKUP(S206, СПР.МОНТ[AWG], СПР.МОНТ[ГОСТ], "")</f>
        <v>0.2</v>
      </c>
      <c r="V206" s="261">
        <f t="array" ref="V206">_xlfn.XLOOKUP(T206, СПР.МОНТ[AWG], СПР.МОНТ[ГОСТ], "")</f>
        <v>0.35</v>
      </c>
      <c r="W206" s="267">
        <v>1.0</v>
      </c>
      <c r="X206" s="267">
        <v>1.5</v>
      </c>
      <c r="Y206" s="267" t="s">
        <v>7522</v>
      </c>
      <c r="Z206" s="267">
        <v>3.0</v>
      </c>
      <c r="AA206" s="746" t="s">
        <v>7637</v>
      </c>
      <c r="AB206" s="747" t="s">
        <v>7635</v>
      </c>
    </row>
    <row r="207">
      <c r="A207" s="255" t="s">
        <v>7047</v>
      </c>
      <c r="B207" s="299" t="s">
        <v>3885</v>
      </c>
      <c r="C207" s="291" t="s">
        <v>4119</v>
      </c>
      <c r="D207" s="289">
        <v>90119.0</v>
      </c>
      <c r="E207" s="289">
        <v>2.54</v>
      </c>
      <c r="F207" s="289" t="s">
        <v>3308</v>
      </c>
      <c r="G207" s="287" t="s">
        <v>7638</v>
      </c>
      <c r="H207" s="288"/>
      <c r="I207" s="289"/>
      <c r="J207" s="289"/>
      <c r="K207" s="289"/>
      <c r="L207" s="289"/>
      <c r="M207" s="267" t="s">
        <v>4048</v>
      </c>
      <c r="N207" s="300"/>
      <c r="O207" s="282"/>
      <c r="P207" s="301" t="s">
        <v>4120</v>
      </c>
      <c r="Q207" s="255">
        <v>1.4</v>
      </c>
      <c r="R207" s="273" t="s">
        <v>4092</v>
      </c>
      <c r="S207" s="293">
        <v>24.0</v>
      </c>
      <c r="T207" s="293">
        <v>22.0</v>
      </c>
      <c r="U207" s="261">
        <f t="array" ref="U207">_xlfn.XLOOKUP(S207, СПР.МОНТ[AWG], СПР.МОНТ[ГОСТ], "")</f>
        <v>0.2</v>
      </c>
      <c r="V207" s="261">
        <f t="array" ref="V207">_xlfn.XLOOKUP(T207, СПР.МОНТ[AWG], СПР.МОНТ[ГОСТ], "")</f>
        <v>0.35</v>
      </c>
      <c r="W207" s="267">
        <v>1.0</v>
      </c>
      <c r="X207" s="267">
        <v>1.5</v>
      </c>
      <c r="Y207" s="267" t="s">
        <v>7511</v>
      </c>
      <c r="Z207" s="267">
        <v>3.0</v>
      </c>
      <c r="AA207" s="746" t="s">
        <v>7639</v>
      </c>
      <c r="AB207" s="747" t="s">
        <v>7635</v>
      </c>
    </row>
    <row r="208">
      <c r="A208" s="255" t="s">
        <v>7047</v>
      </c>
      <c r="B208" s="299" t="s">
        <v>3885</v>
      </c>
      <c r="C208" s="291" t="s">
        <v>4119</v>
      </c>
      <c r="D208" s="289">
        <v>90119.0</v>
      </c>
      <c r="E208" s="289">
        <v>2.54</v>
      </c>
      <c r="F208" s="289" t="s">
        <v>3308</v>
      </c>
      <c r="G208" s="287" t="s">
        <v>7640</v>
      </c>
      <c r="H208" s="288"/>
      <c r="I208" s="289"/>
      <c r="J208" s="289"/>
      <c r="K208" s="289"/>
      <c r="L208" s="289"/>
      <c r="M208" s="267" t="s">
        <v>4048</v>
      </c>
      <c r="N208" s="300"/>
      <c r="O208" s="282"/>
      <c r="P208" s="301" t="s">
        <v>4124</v>
      </c>
      <c r="Q208" s="255" t="s">
        <v>7641</v>
      </c>
      <c r="R208" s="273" t="s">
        <v>3841</v>
      </c>
      <c r="S208" s="293">
        <v>28.0</v>
      </c>
      <c r="T208" s="293">
        <v>26.0</v>
      </c>
      <c r="U208" s="261">
        <f t="array" ref="U208">_xlfn.XLOOKUP(S208, СПР.МОНТ[AWG], СПР.МОНТ[ГОСТ], "")</f>
        <v>0.08</v>
      </c>
      <c r="V208" s="261">
        <f t="array" ref="V208">_xlfn.XLOOKUP(T208, СПР.МОНТ[AWG], СПР.МОНТ[ГОСТ], "")</f>
        <v>0.12</v>
      </c>
      <c r="W208" s="267">
        <v>0.8</v>
      </c>
      <c r="X208" s="267">
        <v>1.2</v>
      </c>
      <c r="Y208" s="267" t="s">
        <v>7223</v>
      </c>
      <c r="Z208" s="267">
        <v>3.0</v>
      </c>
      <c r="AA208" s="746" t="s">
        <v>7642</v>
      </c>
      <c r="AB208" s="747" t="s">
        <v>7643</v>
      </c>
    </row>
    <row r="209">
      <c r="A209" s="255" t="s">
        <v>7047</v>
      </c>
      <c r="B209" s="299" t="s">
        <v>3885</v>
      </c>
      <c r="C209" s="291" t="s">
        <v>4119</v>
      </c>
      <c r="D209" s="289">
        <v>90119.0</v>
      </c>
      <c r="E209" s="289">
        <v>2.54</v>
      </c>
      <c r="F209" s="289" t="s">
        <v>3308</v>
      </c>
      <c r="G209" s="287" t="s">
        <v>7644</v>
      </c>
      <c r="H209" s="288"/>
      <c r="I209" s="289"/>
      <c r="J209" s="289"/>
      <c r="K209" s="289"/>
      <c r="L209" s="289"/>
      <c r="M209" s="267" t="s">
        <v>4048</v>
      </c>
      <c r="N209" s="300"/>
      <c r="O209" s="282"/>
      <c r="P209" s="301" t="s">
        <v>4124</v>
      </c>
      <c r="Q209" s="255" t="s">
        <v>7641</v>
      </c>
      <c r="R209" s="273" t="s">
        <v>3841</v>
      </c>
      <c r="S209" s="293">
        <v>28.0</v>
      </c>
      <c r="T209" s="293">
        <v>26.0</v>
      </c>
      <c r="U209" s="261">
        <f t="array" ref="U209">_xlfn.XLOOKUP(S209, СПР.МОНТ[AWG], СПР.МОНТ[ГОСТ], "")</f>
        <v>0.08</v>
      </c>
      <c r="V209" s="261">
        <f t="array" ref="V209">_xlfn.XLOOKUP(T209, СПР.МОНТ[AWG], СПР.МОНТ[ГОСТ], "")</f>
        <v>0.12</v>
      </c>
      <c r="W209" s="267">
        <v>0.8</v>
      </c>
      <c r="X209" s="267">
        <v>1.2</v>
      </c>
      <c r="Y209" s="267" t="s">
        <v>7522</v>
      </c>
      <c r="Z209" s="267">
        <v>3.0</v>
      </c>
      <c r="AA209" s="746" t="s">
        <v>7645</v>
      </c>
      <c r="AB209" s="747" t="s">
        <v>7643</v>
      </c>
    </row>
    <row r="210">
      <c r="A210" s="255" t="s">
        <v>7047</v>
      </c>
      <c r="B210" s="299" t="s">
        <v>3885</v>
      </c>
      <c r="C210" s="291" t="s">
        <v>4119</v>
      </c>
      <c r="D210" s="289">
        <v>90119.0</v>
      </c>
      <c r="E210" s="289">
        <v>2.54</v>
      </c>
      <c r="F210" s="289" t="s">
        <v>3308</v>
      </c>
      <c r="G210" s="287" t="s">
        <v>7646</v>
      </c>
      <c r="H210" s="288"/>
      <c r="I210" s="289"/>
      <c r="J210" s="289"/>
      <c r="K210" s="289"/>
      <c r="L210" s="289"/>
      <c r="M210" s="267" t="s">
        <v>4048</v>
      </c>
      <c r="N210" s="300"/>
      <c r="O210" s="282"/>
      <c r="P210" s="301" t="s">
        <v>4124</v>
      </c>
      <c r="Q210" s="255" t="s">
        <v>7641</v>
      </c>
      <c r="R210" s="273" t="s">
        <v>3841</v>
      </c>
      <c r="S210" s="293">
        <v>28.0</v>
      </c>
      <c r="T210" s="293">
        <v>26.0</v>
      </c>
      <c r="U210" s="261">
        <f t="array" ref="U210">_xlfn.XLOOKUP(S210, СПР.МОНТ[AWG], СПР.МОНТ[ГОСТ], "")</f>
        <v>0.08</v>
      </c>
      <c r="V210" s="261">
        <f t="array" ref="V210">_xlfn.XLOOKUP(T210, СПР.МОНТ[AWG], СПР.МОНТ[ГОСТ], "")</f>
        <v>0.12</v>
      </c>
      <c r="W210" s="267">
        <v>0.8</v>
      </c>
      <c r="X210" s="267">
        <v>1.2</v>
      </c>
      <c r="Y210" s="267" t="s">
        <v>7511</v>
      </c>
      <c r="Z210" s="267">
        <v>3.0</v>
      </c>
      <c r="AA210" s="746" t="s">
        <v>7647</v>
      </c>
      <c r="AB210" s="747" t="s">
        <v>7643</v>
      </c>
    </row>
    <row r="211">
      <c r="A211" s="255" t="s">
        <v>7047</v>
      </c>
      <c r="B211" s="299" t="s">
        <v>3885</v>
      </c>
      <c r="C211" s="291" t="s">
        <v>4102</v>
      </c>
      <c r="D211" s="289">
        <v>87010.0</v>
      </c>
      <c r="E211" s="289">
        <v>2.5</v>
      </c>
      <c r="F211" s="289" t="s">
        <v>3308</v>
      </c>
      <c r="G211" s="287" t="s">
        <v>7869</v>
      </c>
      <c r="H211" s="288">
        <v>8701040.0</v>
      </c>
      <c r="I211" s="289"/>
      <c r="J211" s="289"/>
      <c r="K211" s="289"/>
      <c r="L211" s="289"/>
      <c r="M211" s="267" t="s">
        <v>4105</v>
      </c>
      <c r="N211" s="300"/>
      <c r="O211" s="282"/>
      <c r="P211" s="301" t="s">
        <v>4103</v>
      </c>
      <c r="Q211" s="255" t="s">
        <v>7870</v>
      </c>
      <c r="R211" s="273" t="s">
        <v>4104</v>
      </c>
      <c r="S211" s="293">
        <v>28.0</v>
      </c>
      <c r="T211" s="293">
        <v>22.0</v>
      </c>
      <c r="U211" s="261">
        <f t="array" ref="U211">_xlfn.XLOOKUP(S211, СПР.МОНТ[AWG], СПР.МОНТ[ГОСТ], "")</f>
        <v>0.08</v>
      </c>
      <c r="V211" s="261">
        <f t="array" ref="V211">_xlfn.XLOOKUP(T211, СПР.МОНТ[AWG], СПР.МОНТ[ГОСТ], "")</f>
        <v>0.35</v>
      </c>
      <c r="W211" s="267">
        <v>1.2</v>
      </c>
      <c r="X211" s="267">
        <v>1.8</v>
      </c>
      <c r="Y211" s="267" t="s">
        <v>7223</v>
      </c>
      <c r="Z211" s="267">
        <v>3.0</v>
      </c>
      <c r="AA211" s="746" t="s">
        <v>7871</v>
      </c>
      <c r="AB211" s="747" t="s">
        <v>7872</v>
      </c>
    </row>
    <row r="212">
      <c r="A212" s="255" t="s">
        <v>7047</v>
      </c>
      <c r="B212" s="299" t="s">
        <v>3885</v>
      </c>
      <c r="C212" s="291" t="s">
        <v>4029</v>
      </c>
      <c r="D212" s="289">
        <v>50212.0</v>
      </c>
      <c r="E212" s="289">
        <v>2.0</v>
      </c>
      <c r="F212" s="289" t="s">
        <v>3308</v>
      </c>
      <c r="G212" s="287" t="s">
        <v>7765</v>
      </c>
      <c r="H212" s="288">
        <v>5.021281E8</v>
      </c>
      <c r="I212" s="289"/>
      <c r="J212" s="289"/>
      <c r="K212" s="289"/>
      <c r="L212" s="289"/>
      <c r="M212" s="267" t="s">
        <v>4032</v>
      </c>
      <c r="N212" s="300"/>
      <c r="O212" s="282"/>
      <c r="P212" s="301" t="s">
        <v>4030</v>
      </c>
      <c r="Q212" s="255" t="s">
        <v>7766</v>
      </c>
      <c r="R212" s="273" t="s">
        <v>4031</v>
      </c>
      <c r="S212" s="293">
        <v>30.0</v>
      </c>
      <c r="T212" s="293">
        <v>24.0</v>
      </c>
      <c r="U212" s="261">
        <f t="array" ref="U212">_xlfn.XLOOKUP(S212, СПР.МОНТ[AWG], СПР.МОНТ[ГОСТ], "")</f>
        <v>0.05</v>
      </c>
      <c r="V212" s="261">
        <f t="array" ref="V212">_xlfn.XLOOKUP(T212, СПР.МОНТ[AWG], СПР.МОНТ[ГОСТ], "")</f>
        <v>0.2</v>
      </c>
      <c r="W212" s="267">
        <v>0.8</v>
      </c>
      <c r="X212" s="267">
        <v>1.4</v>
      </c>
      <c r="Y212" s="267" t="s">
        <v>7223</v>
      </c>
      <c r="Z212" s="267">
        <v>2.0</v>
      </c>
      <c r="AA212" s="746" t="s">
        <v>7767</v>
      </c>
      <c r="AB212" s="747" t="s">
        <v>7768</v>
      </c>
    </row>
    <row r="213">
      <c r="A213" s="255" t="s">
        <v>7047</v>
      </c>
      <c r="B213" s="299" t="s">
        <v>3885</v>
      </c>
      <c r="C213" s="291" t="s">
        <v>4036</v>
      </c>
      <c r="D213" s="289">
        <v>50394.0</v>
      </c>
      <c r="E213" s="289">
        <v>2.0</v>
      </c>
      <c r="F213" s="289" t="s">
        <v>3308</v>
      </c>
      <c r="G213" s="287" t="s">
        <v>7803</v>
      </c>
      <c r="H213" s="288"/>
      <c r="I213" s="289"/>
      <c r="J213" s="289"/>
      <c r="K213" s="289"/>
      <c r="L213" s="289"/>
      <c r="M213" s="267" t="s">
        <v>4032</v>
      </c>
      <c r="N213" s="300"/>
      <c r="O213" s="282"/>
      <c r="P213" s="301" t="s">
        <v>4037</v>
      </c>
      <c r="Q213" s="255" t="s">
        <v>7804</v>
      </c>
      <c r="R213" s="273" t="s">
        <v>4031</v>
      </c>
      <c r="S213" s="293">
        <v>30.0</v>
      </c>
      <c r="T213" s="293">
        <v>24.0</v>
      </c>
      <c r="U213" s="261">
        <f t="array" ref="U213">_xlfn.XLOOKUP(S213, СПР.МОНТ[AWG], СПР.МОНТ[ГОСТ], "")</f>
        <v>0.05</v>
      </c>
      <c r="V213" s="261">
        <f t="array" ref="V213">_xlfn.XLOOKUP(T213, СПР.МОНТ[AWG], СПР.МОНТ[ГОСТ], "")</f>
        <v>0.2</v>
      </c>
      <c r="W213" s="267">
        <v>0.8</v>
      </c>
      <c r="X213" s="267">
        <v>1.4</v>
      </c>
      <c r="Y213" s="267" t="s">
        <v>7741</v>
      </c>
      <c r="Z213" s="267">
        <v>2.0</v>
      </c>
      <c r="AA213" s="746" t="s">
        <v>7805</v>
      </c>
      <c r="AB213" s="747" t="s">
        <v>7806</v>
      </c>
    </row>
    <row r="214">
      <c r="A214" s="255" t="s">
        <v>7047</v>
      </c>
      <c r="B214" s="299" t="s">
        <v>3885</v>
      </c>
      <c r="C214" s="291" t="s">
        <v>4036</v>
      </c>
      <c r="D214" s="289">
        <v>50394.0</v>
      </c>
      <c r="E214" s="289">
        <v>2.0</v>
      </c>
      <c r="F214" s="289" t="s">
        <v>3308</v>
      </c>
      <c r="G214" s="287" t="s">
        <v>7807</v>
      </c>
      <c r="H214" s="288"/>
      <c r="I214" s="289"/>
      <c r="J214" s="289"/>
      <c r="K214" s="289"/>
      <c r="L214" s="289"/>
      <c r="M214" s="267" t="s">
        <v>4032</v>
      </c>
      <c r="N214" s="300"/>
      <c r="O214" s="282"/>
      <c r="P214" s="301" t="s">
        <v>4037</v>
      </c>
      <c r="Q214" s="255" t="s">
        <v>7804</v>
      </c>
      <c r="R214" s="273" t="s">
        <v>4031</v>
      </c>
      <c r="S214" s="293">
        <v>30.0</v>
      </c>
      <c r="T214" s="293">
        <v>24.0</v>
      </c>
      <c r="U214" s="261">
        <f t="array" ref="U214">_xlfn.XLOOKUP(S214, СПР.МОНТ[AWG], СПР.МОНТ[ГОСТ], "")</f>
        <v>0.05</v>
      </c>
      <c r="V214" s="261">
        <f t="array" ref="V214">_xlfn.XLOOKUP(T214, СПР.МОНТ[AWG], СПР.МОНТ[ГОСТ], "")</f>
        <v>0.2</v>
      </c>
      <c r="W214" s="267">
        <v>0.8</v>
      </c>
      <c r="X214" s="267">
        <v>1.4</v>
      </c>
      <c r="Y214" s="267" t="s">
        <v>7808</v>
      </c>
      <c r="Z214" s="267">
        <v>2.0</v>
      </c>
      <c r="AA214" s="746" t="s">
        <v>7809</v>
      </c>
      <c r="AB214" s="747" t="s">
        <v>7806</v>
      </c>
    </row>
    <row r="215">
      <c r="A215" s="255" t="s">
        <v>7047</v>
      </c>
      <c r="B215" s="299" t="s">
        <v>3885</v>
      </c>
      <c r="C215" s="291" t="s">
        <v>4036</v>
      </c>
      <c r="D215" s="289">
        <v>50394.0</v>
      </c>
      <c r="E215" s="289">
        <v>2.0</v>
      </c>
      <c r="F215" s="289" t="s">
        <v>3308</v>
      </c>
      <c r="G215" s="287" t="s">
        <v>7810</v>
      </c>
      <c r="H215" s="288"/>
      <c r="I215" s="289"/>
      <c r="J215" s="289"/>
      <c r="K215" s="289"/>
      <c r="L215" s="289"/>
      <c r="M215" s="267" t="s">
        <v>4032</v>
      </c>
      <c r="N215" s="300"/>
      <c r="O215" s="282"/>
      <c r="P215" s="301" t="s">
        <v>4037</v>
      </c>
      <c r="Q215" s="255" t="s">
        <v>7804</v>
      </c>
      <c r="R215" s="273" t="s">
        <v>4031</v>
      </c>
      <c r="S215" s="293">
        <v>30.0</v>
      </c>
      <c r="T215" s="293">
        <v>24.0</v>
      </c>
      <c r="U215" s="261">
        <f t="array" ref="U215">_xlfn.XLOOKUP(S215, СПР.МОНТ[AWG], СПР.МОНТ[ГОСТ], "")</f>
        <v>0.05</v>
      </c>
      <c r="V215" s="261">
        <f t="array" ref="V215">_xlfn.XLOOKUP(T215, СПР.МОНТ[AWG], СПР.МОНТ[ГОСТ], "")</f>
        <v>0.2</v>
      </c>
      <c r="W215" s="267">
        <v>0.8</v>
      </c>
      <c r="X215" s="267">
        <v>1.4</v>
      </c>
      <c r="Y215" s="267" t="s">
        <v>7808</v>
      </c>
      <c r="Z215" s="267">
        <v>2.0</v>
      </c>
      <c r="AA215" s="746" t="s">
        <v>7811</v>
      </c>
      <c r="AB215" s="747" t="s">
        <v>7806</v>
      </c>
    </row>
    <row r="216">
      <c r="A216" s="255" t="s">
        <v>7047</v>
      </c>
      <c r="B216" s="299" t="s">
        <v>3885</v>
      </c>
      <c r="C216" s="291" t="s">
        <v>4036</v>
      </c>
      <c r="D216" s="289">
        <v>50394.0</v>
      </c>
      <c r="E216" s="289">
        <v>2.0</v>
      </c>
      <c r="F216" s="289" t="s">
        <v>3308</v>
      </c>
      <c r="G216" s="287" t="s">
        <v>7812</v>
      </c>
      <c r="H216" s="288"/>
      <c r="I216" s="289"/>
      <c r="J216" s="289"/>
      <c r="K216" s="289"/>
      <c r="L216" s="289"/>
      <c r="M216" s="267" t="s">
        <v>4032</v>
      </c>
      <c r="N216" s="300"/>
      <c r="O216" s="282"/>
      <c r="P216" s="301" t="s">
        <v>4037</v>
      </c>
      <c r="Q216" s="255" t="s">
        <v>7804</v>
      </c>
      <c r="R216" s="273" t="s">
        <v>4031</v>
      </c>
      <c r="S216" s="293">
        <v>30.0</v>
      </c>
      <c r="T216" s="293">
        <v>24.0</v>
      </c>
      <c r="U216" s="261">
        <f t="array" ref="U216">_xlfn.XLOOKUP(S216, СПР.МОНТ[AWG], СПР.МОНТ[ГОСТ], "")</f>
        <v>0.05</v>
      </c>
      <c r="V216" s="261">
        <f t="array" ref="V216">_xlfn.XLOOKUP(T216, СПР.МОНТ[AWG], СПР.МОНТ[ГОСТ], "")</f>
        <v>0.2</v>
      </c>
      <c r="W216" s="267">
        <v>0.8</v>
      </c>
      <c r="X216" s="267">
        <v>1.4</v>
      </c>
      <c r="Y216" s="267" t="s">
        <v>7402</v>
      </c>
      <c r="Z216" s="267">
        <v>2.0</v>
      </c>
      <c r="AA216" s="746" t="s">
        <v>7813</v>
      </c>
      <c r="AB216" s="747" t="s">
        <v>7806</v>
      </c>
    </row>
    <row r="217">
      <c r="A217" s="255" t="s">
        <v>7047</v>
      </c>
      <c r="B217" s="266" t="s">
        <v>3885</v>
      </c>
      <c r="C217" s="290" t="s">
        <v>4036</v>
      </c>
      <c r="D217" s="255">
        <v>50394.0</v>
      </c>
      <c r="E217" s="255">
        <v>2.0</v>
      </c>
      <c r="F217" s="255" t="s">
        <v>3308</v>
      </c>
      <c r="G217" s="287" t="s">
        <v>7814</v>
      </c>
      <c r="H217" s="288"/>
      <c r="I217" s="289"/>
      <c r="J217" s="289"/>
      <c r="K217" s="289"/>
      <c r="L217" s="289"/>
      <c r="M217" s="273" t="s">
        <v>4032</v>
      </c>
      <c r="N217" s="300"/>
      <c r="O217" s="282"/>
      <c r="P217" s="301" t="s">
        <v>4037</v>
      </c>
      <c r="Q217" s="288"/>
      <c r="R217" s="273" t="s">
        <v>4042</v>
      </c>
      <c r="S217" s="293">
        <v>30.0</v>
      </c>
      <c r="T217" s="293">
        <v>24.0</v>
      </c>
      <c r="U217" s="261">
        <f t="array" ref="U217">_xlfn.XLOOKUP(S217, СПР.МОНТ[AWG], СПР.МОНТ[ГОСТ], "")</f>
        <v>0.05</v>
      </c>
      <c r="V217" s="261">
        <f t="array" ref="V217">_xlfn.XLOOKUP(T217, СПР.МОНТ[AWG], СПР.МОНТ[ГОСТ], "")</f>
        <v>0.2</v>
      </c>
      <c r="W217" s="273">
        <v>0.8</v>
      </c>
      <c r="X217" s="273">
        <v>1.4</v>
      </c>
      <c r="Y217" s="273" t="s">
        <v>7815</v>
      </c>
      <c r="Z217" s="273">
        <v>2.0</v>
      </c>
      <c r="AA217" s="746" t="s">
        <v>7816</v>
      </c>
      <c r="AB217" s="747" t="s">
        <v>7817</v>
      </c>
    </row>
    <row r="218">
      <c r="A218" s="255" t="s">
        <v>7047</v>
      </c>
      <c r="B218" s="299" t="s">
        <v>3885</v>
      </c>
      <c r="C218" s="291" t="s">
        <v>4081</v>
      </c>
      <c r="D218" s="289">
        <v>56134.0</v>
      </c>
      <c r="E218" s="289">
        <v>2.0</v>
      </c>
      <c r="F218" s="289" t="s">
        <v>3308</v>
      </c>
      <c r="G218" s="287" t="s">
        <v>7796</v>
      </c>
      <c r="H218" s="288">
        <v>5.613491E8</v>
      </c>
      <c r="I218" s="289"/>
      <c r="J218" s="289"/>
      <c r="K218" s="289"/>
      <c r="L218" s="289"/>
      <c r="M218" s="267" t="s">
        <v>4084</v>
      </c>
      <c r="N218" s="300"/>
      <c r="O218" s="282"/>
      <c r="P218" s="301" t="s">
        <v>4082</v>
      </c>
      <c r="Q218" s="255" t="s">
        <v>7797</v>
      </c>
      <c r="R218" s="273" t="s">
        <v>4083</v>
      </c>
      <c r="S218" s="293">
        <v>24.0</v>
      </c>
      <c r="T218" s="293">
        <v>22.0</v>
      </c>
      <c r="U218" s="261">
        <f t="array" ref="U218">_xlfn.XLOOKUP(S218, СПР.МОНТ[AWG], СПР.МОНТ[ГОСТ], "")</f>
        <v>0.2</v>
      </c>
      <c r="V218" s="261">
        <f t="array" ref="V218">_xlfn.XLOOKUP(T218, СПР.МОНТ[AWG], СПР.МОНТ[ГОСТ], "")</f>
        <v>0.35</v>
      </c>
      <c r="W218" s="267">
        <v>0.9</v>
      </c>
      <c r="X218" s="267">
        <v>1.5</v>
      </c>
      <c r="Y218" s="267" t="s">
        <v>7402</v>
      </c>
      <c r="Z218" s="267">
        <v>3.0</v>
      </c>
      <c r="AA218" s="746" t="s">
        <v>7798</v>
      </c>
      <c r="AB218" s="747" t="s">
        <v>7799</v>
      </c>
    </row>
    <row r="219">
      <c r="A219" s="255" t="s">
        <v>7047</v>
      </c>
      <c r="B219" s="299" t="s">
        <v>3885</v>
      </c>
      <c r="C219" s="291" t="s">
        <v>4081</v>
      </c>
      <c r="D219" s="289">
        <v>56134.0</v>
      </c>
      <c r="E219" s="289">
        <v>2.0</v>
      </c>
      <c r="F219" s="289" t="s">
        <v>3308</v>
      </c>
      <c r="G219" s="287" t="s">
        <v>7800</v>
      </c>
      <c r="H219" s="288"/>
      <c r="I219" s="289"/>
      <c r="J219" s="289"/>
      <c r="K219" s="289"/>
      <c r="L219" s="289"/>
      <c r="M219" s="267" t="s">
        <v>4084</v>
      </c>
      <c r="N219" s="300"/>
      <c r="O219" s="282"/>
      <c r="P219" s="301" t="s">
        <v>4086</v>
      </c>
      <c r="Q219" s="255">
        <v>1.55</v>
      </c>
      <c r="R219" s="273" t="s">
        <v>3841</v>
      </c>
      <c r="S219" s="293">
        <v>28.0</v>
      </c>
      <c r="T219" s="293">
        <v>26.0</v>
      </c>
      <c r="U219" s="261">
        <f t="array" ref="U219">_xlfn.XLOOKUP(S219, СПР.МОНТ[AWG], СПР.МОНТ[ГОСТ], "")</f>
        <v>0.08</v>
      </c>
      <c r="V219" s="261">
        <f t="array" ref="V219">_xlfn.XLOOKUP(T219, СПР.МОНТ[AWG], СПР.МОНТ[ГОСТ], "")</f>
        <v>0.12</v>
      </c>
      <c r="W219" s="267">
        <v>0.8</v>
      </c>
      <c r="X219" s="267">
        <v>1.2</v>
      </c>
      <c r="Y219" s="267" t="s">
        <v>7402</v>
      </c>
      <c r="Z219" s="267">
        <v>3.0</v>
      </c>
      <c r="AA219" s="746" t="s">
        <v>7801</v>
      </c>
      <c r="AB219" s="747" t="s">
        <v>7799</v>
      </c>
    </row>
    <row r="220">
      <c r="A220" s="255" t="s">
        <v>7047</v>
      </c>
      <c r="B220" s="299" t="s">
        <v>3885</v>
      </c>
      <c r="C220" s="291" t="s">
        <v>4036</v>
      </c>
      <c r="D220" s="289">
        <v>87396.0</v>
      </c>
      <c r="E220" s="289">
        <v>2.0</v>
      </c>
      <c r="F220" s="289" t="s">
        <v>3308</v>
      </c>
      <c r="G220" s="287" t="s">
        <v>7819</v>
      </c>
      <c r="H220" s="288"/>
      <c r="I220" s="289"/>
      <c r="J220" s="289"/>
      <c r="K220" s="289"/>
      <c r="L220" s="289"/>
      <c r="M220" s="267" t="s">
        <v>4032</v>
      </c>
      <c r="N220" s="300"/>
      <c r="O220" s="282"/>
      <c r="P220" s="301" t="s">
        <v>4109</v>
      </c>
      <c r="Q220" s="255" t="s">
        <v>7820</v>
      </c>
      <c r="R220" s="273" t="s">
        <v>3814</v>
      </c>
      <c r="S220" s="293">
        <v>28.0</v>
      </c>
      <c r="T220" s="293">
        <v>22.0</v>
      </c>
      <c r="U220" s="261">
        <f t="array" ref="U220">_xlfn.XLOOKUP(S220, СПР.МОНТ[AWG], СПР.МОНТ[ГОСТ], "")</f>
        <v>0.08</v>
      </c>
      <c r="V220" s="261">
        <f t="array" ref="V220">_xlfn.XLOOKUP(T220, СПР.МОНТ[AWG], СПР.МОНТ[ГОСТ], "")</f>
        <v>0.35</v>
      </c>
      <c r="W220" s="267">
        <v>0.8</v>
      </c>
      <c r="X220" s="267">
        <v>1.4</v>
      </c>
      <c r="Y220" s="267" t="s">
        <v>7225</v>
      </c>
      <c r="Z220" s="267">
        <v>2.0</v>
      </c>
      <c r="AA220" s="746" t="s">
        <v>7821</v>
      </c>
      <c r="AB220" s="747" t="s">
        <v>7822</v>
      </c>
    </row>
    <row r="221">
      <c r="A221" s="255" t="s">
        <v>7047</v>
      </c>
      <c r="B221" s="299" t="s">
        <v>3885</v>
      </c>
      <c r="C221" s="291" t="s">
        <v>4036</v>
      </c>
      <c r="D221" s="289">
        <v>151087.0</v>
      </c>
      <c r="E221" s="289">
        <v>2.0</v>
      </c>
      <c r="F221" s="289" t="s">
        <v>3308</v>
      </c>
      <c r="G221" s="287" t="s">
        <v>7823</v>
      </c>
      <c r="H221" s="288"/>
      <c r="I221" s="289"/>
      <c r="J221" s="289"/>
      <c r="K221" s="289"/>
      <c r="L221" s="289"/>
      <c r="M221" s="267" t="s">
        <v>4032</v>
      </c>
      <c r="N221" s="300"/>
      <c r="O221" s="282"/>
      <c r="P221" s="301" t="s">
        <v>4037</v>
      </c>
      <c r="Q221" s="255" t="s">
        <v>7824</v>
      </c>
      <c r="R221" s="273" t="s">
        <v>4031</v>
      </c>
      <c r="S221" s="293">
        <v>30.0</v>
      </c>
      <c r="T221" s="293">
        <v>24.0</v>
      </c>
      <c r="U221" s="261">
        <f t="array" ref="U221">_xlfn.XLOOKUP(S221, СПР.МОНТ[AWG], СПР.МОНТ[ГОСТ], "")</f>
        <v>0.05</v>
      </c>
      <c r="V221" s="261">
        <f t="array" ref="V221">_xlfn.XLOOKUP(T221, СПР.МОНТ[AWG], СПР.МОНТ[ГОСТ], "")</f>
        <v>0.2</v>
      </c>
      <c r="W221" s="267">
        <v>0.8</v>
      </c>
      <c r="X221" s="267">
        <v>1.4</v>
      </c>
      <c r="Y221" s="267" t="s">
        <v>7424</v>
      </c>
      <c r="Z221" s="267">
        <v>2.0</v>
      </c>
      <c r="AA221" s="746" t="s">
        <v>7825</v>
      </c>
      <c r="AB221" s="747" t="s">
        <v>7826</v>
      </c>
    </row>
    <row r="222">
      <c r="A222" s="255" t="s">
        <v>7047</v>
      </c>
      <c r="B222" s="299" t="s">
        <v>3885</v>
      </c>
      <c r="C222" s="291" t="s">
        <v>4156</v>
      </c>
      <c r="D222" s="289">
        <v>205342.0</v>
      </c>
      <c r="E222" s="289">
        <v>2.0</v>
      </c>
      <c r="F222" s="289" t="s">
        <v>3308</v>
      </c>
      <c r="G222" s="287" t="s">
        <v>7923</v>
      </c>
      <c r="H222" s="288"/>
      <c r="I222" s="289"/>
      <c r="J222" s="289"/>
      <c r="K222" s="289"/>
      <c r="L222" s="289"/>
      <c r="M222" s="267" t="s">
        <v>4158</v>
      </c>
      <c r="N222" s="300"/>
      <c r="O222" s="282"/>
      <c r="P222" s="301" t="s">
        <v>4046</v>
      </c>
      <c r="Q222" s="255" t="s">
        <v>7924</v>
      </c>
      <c r="R222" s="273" t="s">
        <v>4157</v>
      </c>
      <c r="S222" s="266">
        <v>22.0</v>
      </c>
      <c r="T222" s="266">
        <v>20.0</v>
      </c>
      <c r="U222" s="261">
        <f t="array" ref="U222">_xlfn.XLOOKUP(S222, СПР.МОНТ[AWG], СПР.МОНТ[ГОСТ], "")</f>
        <v>0.35</v>
      </c>
      <c r="V222" s="261">
        <f t="array" ref="V222">_xlfn.XLOOKUP(T222, СПР.МОНТ[AWG], СПР.МОНТ[ГОСТ], "")</f>
        <v>0.5</v>
      </c>
      <c r="W222" s="267">
        <v>1.0</v>
      </c>
      <c r="X222" s="267">
        <v>1.5</v>
      </c>
      <c r="Y222" s="267" t="s">
        <v>7424</v>
      </c>
      <c r="Z222" s="267">
        <v>3.5</v>
      </c>
      <c r="AA222" s="746" t="s">
        <v>7925</v>
      </c>
      <c r="AB222" s="747" t="s">
        <v>7926</v>
      </c>
    </row>
    <row r="223">
      <c r="A223" s="255" t="s">
        <v>7047</v>
      </c>
      <c r="B223" s="299" t="s">
        <v>3885</v>
      </c>
      <c r="C223" s="291" t="s">
        <v>4156</v>
      </c>
      <c r="D223" s="289">
        <v>205342.0</v>
      </c>
      <c r="E223" s="289">
        <v>2.0</v>
      </c>
      <c r="F223" s="289" t="s">
        <v>3308</v>
      </c>
      <c r="G223" s="287" t="s">
        <v>7927</v>
      </c>
      <c r="H223" s="288"/>
      <c r="I223" s="255"/>
      <c r="J223" s="289"/>
      <c r="K223" s="289"/>
      <c r="L223" s="289"/>
      <c r="M223" s="267" t="s">
        <v>4158</v>
      </c>
      <c r="N223" s="300"/>
      <c r="O223" s="282"/>
      <c r="P223" s="301" t="s">
        <v>4160</v>
      </c>
      <c r="Q223" s="255" t="s">
        <v>7928</v>
      </c>
      <c r="R223" s="273" t="s">
        <v>4051</v>
      </c>
      <c r="S223" s="266">
        <v>26.0</v>
      </c>
      <c r="T223" s="266">
        <v>24.0</v>
      </c>
      <c r="U223" s="261">
        <f t="array" ref="U223">_xlfn.XLOOKUP(S223, СПР.МОНТ[AWG], СПР.МОНТ[ГОСТ], "")</f>
        <v>0.12</v>
      </c>
      <c r="V223" s="261">
        <f t="array" ref="V223">_xlfn.XLOOKUP(T223, СПР.МОНТ[AWG], СПР.МОНТ[ГОСТ], "")</f>
        <v>0.2</v>
      </c>
      <c r="W223" s="267">
        <v>0.9</v>
      </c>
      <c r="X223" s="267">
        <v>1.5</v>
      </c>
      <c r="Y223" s="267" t="s">
        <v>7424</v>
      </c>
      <c r="Z223" s="267">
        <v>3.0</v>
      </c>
      <c r="AA223" s="746" t="s">
        <v>7929</v>
      </c>
      <c r="AB223" s="747" t="s">
        <v>7930</v>
      </c>
    </row>
    <row r="224">
      <c r="A224" s="255" t="s">
        <v>7047</v>
      </c>
      <c r="B224" s="299" t="s">
        <v>3885</v>
      </c>
      <c r="C224" s="291" t="s">
        <v>4171</v>
      </c>
      <c r="D224" s="289">
        <v>213720.0</v>
      </c>
      <c r="E224" s="289">
        <v>2.0</v>
      </c>
      <c r="F224" s="289" t="s">
        <v>3308</v>
      </c>
      <c r="G224" s="287" t="s">
        <v>7769</v>
      </c>
      <c r="H224" s="288"/>
      <c r="I224" s="289"/>
      <c r="J224" s="289"/>
      <c r="K224" s="289"/>
      <c r="L224" s="289"/>
      <c r="M224" s="267" t="s">
        <v>4084</v>
      </c>
      <c r="N224" s="300"/>
      <c r="O224" s="282"/>
      <c r="P224" s="301" t="s">
        <v>4172</v>
      </c>
      <c r="Q224" s="255" t="s">
        <v>7770</v>
      </c>
      <c r="R224" s="273" t="s">
        <v>3638</v>
      </c>
      <c r="S224" s="266">
        <v>26.0</v>
      </c>
      <c r="T224" s="266">
        <v>22.0</v>
      </c>
      <c r="U224" s="261">
        <f t="array" ref="U224">_xlfn.XLOOKUP(S224, СПР.МОНТ[AWG], СПР.МОНТ[ГОСТ], "")</f>
        <v>0.12</v>
      </c>
      <c r="V224" s="261">
        <f t="array" ref="V224">_xlfn.XLOOKUP(T224, СПР.МОНТ[AWG], СПР.МОНТ[ГОСТ], "")</f>
        <v>0.35</v>
      </c>
      <c r="W224" s="267">
        <v>0.9</v>
      </c>
      <c r="X224" s="267">
        <v>1.5</v>
      </c>
      <c r="Y224" s="267" t="s">
        <v>7402</v>
      </c>
      <c r="Z224" s="267">
        <v>3.0</v>
      </c>
      <c r="AA224" s="746" t="s">
        <v>7771</v>
      </c>
      <c r="AB224" s="747" t="s">
        <v>7772</v>
      </c>
    </row>
    <row r="225">
      <c r="A225" s="255" t="s">
        <v>7047</v>
      </c>
      <c r="B225" s="299" t="s">
        <v>3885</v>
      </c>
      <c r="C225" s="291" t="s">
        <v>4192</v>
      </c>
      <c r="D225" s="289">
        <v>214720.0</v>
      </c>
      <c r="E225" s="289">
        <v>2.0</v>
      </c>
      <c r="F225" s="289" t="s">
        <v>3308</v>
      </c>
      <c r="G225" s="287" t="s">
        <v>7947</v>
      </c>
      <c r="H225" s="288">
        <v>2.147205001E9</v>
      </c>
      <c r="I225" s="289"/>
      <c r="J225" s="289"/>
      <c r="K225" s="289"/>
      <c r="L225" s="289"/>
      <c r="M225" s="267" t="s">
        <v>4084</v>
      </c>
      <c r="N225" s="300"/>
      <c r="O225" s="282"/>
      <c r="P225" s="301" t="s">
        <v>4193</v>
      </c>
      <c r="Q225" s="255" t="s">
        <v>7948</v>
      </c>
      <c r="R225" s="273" t="s">
        <v>4178</v>
      </c>
      <c r="S225" s="293">
        <v>30.0</v>
      </c>
      <c r="T225" s="293">
        <v>28.0</v>
      </c>
      <c r="U225" s="261">
        <f t="array" ref="U225">_xlfn.XLOOKUP(S225, СПР.МОНТ[AWG], СПР.МОНТ[ГОСТ], "")</f>
        <v>0.05</v>
      </c>
      <c r="V225" s="261">
        <f t="array" ref="V225">_xlfn.XLOOKUP(T225, СПР.МОНТ[AWG], СПР.МОНТ[ГОСТ], "")</f>
        <v>0.08</v>
      </c>
      <c r="W225" s="267">
        <v>0.9</v>
      </c>
      <c r="X225" s="267">
        <v>1.5</v>
      </c>
      <c r="Y225" s="267" t="s">
        <v>7402</v>
      </c>
      <c r="Z225" s="267">
        <v>3.0</v>
      </c>
      <c r="AA225" s="746" t="s">
        <v>7949</v>
      </c>
      <c r="AB225" s="747" t="s">
        <v>7950</v>
      </c>
    </row>
    <row r="226">
      <c r="A226" s="255" t="s">
        <v>7047</v>
      </c>
      <c r="B226" s="299" t="s">
        <v>3885</v>
      </c>
      <c r="C226" s="291" t="s">
        <v>4217</v>
      </c>
      <c r="D226" s="289">
        <v>501647.0</v>
      </c>
      <c r="E226" s="289">
        <v>2.0</v>
      </c>
      <c r="F226" s="289" t="s">
        <v>3308</v>
      </c>
      <c r="G226" s="287" t="s">
        <v>7681</v>
      </c>
      <c r="H226" s="288">
        <v>5.0164711E9</v>
      </c>
      <c r="I226" s="289"/>
      <c r="J226" s="289"/>
      <c r="K226" s="289"/>
      <c r="L226" s="289"/>
      <c r="M226" s="267" t="s">
        <v>4084</v>
      </c>
      <c r="N226" s="300"/>
      <c r="O226" s="282"/>
      <c r="P226" s="301" t="s">
        <v>4218</v>
      </c>
      <c r="Q226" s="255" t="s">
        <v>7682</v>
      </c>
      <c r="R226" s="273" t="s">
        <v>3638</v>
      </c>
      <c r="S226" s="293">
        <v>26.0</v>
      </c>
      <c r="T226" s="293">
        <v>22.0</v>
      </c>
      <c r="U226" s="261">
        <f t="array" ref="U226">_xlfn.XLOOKUP(S226, СПР.МОНТ[AWG], СПР.МОНТ[ГОСТ], "")</f>
        <v>0.12</v>
      </c>
      <c r="V226" s="261">
        <f t="array" ref="V226">_xlfn.XLOOKUP(T226, СПР.МОНТ[AWG], СПР.МОНТ[ГОСТ], "")</f>
        <v>0.35</v>
      </c>
      <c r="W226" s="267">
        <v>0.9</v>
      </c>
      <c r="X226" s="267">
        <v>1.5</v>
      </c>
      <c r="Y226" s="267" t="s">
        <v>7402</v>
      </c>
      <c r="Z226" s="267">
        <v>2.0</v>
      </c>
      <c r="AA226" s="746" t="s">
        <v>7683</v>
      </c>
      <c r="AB226" s="747" t="s">
        <v>7684</v>
      </c>
    </row>
    <row r="227">
      <c r="A227" s="255" t="s">
        <v>7047</v>
      </c>
      <c r="B227" s="299" t="s">
        <v>3885</v>
      </c>
      <c r="C227" s="291" t="s">
        <v>4217</v>
      </c>
      <c r="D227" s="289">
        <v>501648.0</v>
      </c>
      <c r="E227" s="289">
        <v>2.0</v>
      </c>
      <c r="F227" s="289" t="s">
        <v>3308</v>
      </c>
      <c r="G227" s="287" t="s">
        <v>7685</v>
      </c>
      <c r="H227" s="288">
        <v>5.0164811E9</v>
      </c>
      <c r="I227" s="289"/>
      <c r="J227" s="289"/>
      <c r="K227" s="289"/>
      <c r="L227" s="289"/>
      <c r="M227" s="267" t="s">
        <v>4084</v>
      </c>
      <c r="N227" s="300"/>
      <c r="O227" s="282"/>
      <c r="P227" s="301" t="s">
        <v>4222</v>
      </c>
      <c r="Q227" s="255" t="s">
        <v>7686</v>
      </c>
      <c r="R227" s="273" t="s">
        <v>3841</v>
      </c>
      <c r="S227" s="293">
        <v>28.0</v>
      </c>
      <c r="T227" s="293">
        <v>26.0</v>
      </c>
      <c r="U227" s="261">
        <f t="array" ref="U227">_xlfn.XLOOKUP(S227, СПР.МОНТ[AWG], СПР.МОНТ[ГОСТ], "")</f>
        <v>0.08</v>
      </c>
      <c r="V227" s="261">
        <f t="array" ref="V227">_xlfn.XLOOKUP(T227, СПР.МОНТ[AWG], СПР.МОНТ[ГОСТ], "")</f>
        <v>0.12</v>
      </c>
      <c r="W227" s="267">
        <v>0.8</v>
      </c>
      <c r="X227" s="267">
        <v>1.2</v>
      </c>
      <c r="Y227" s="267" t="s">
        <v>7402</v>
      </c>
      <c r="Z227" s="267">
        <v>2.0</v>
      </c>
      <c r="AA227" s="746" t="s">
        <v>7687</v>
      </c>
      <c r="AB227" s="747" t="s">
        <v>7688</v>
      </c>
    </row>
    <row r="228">
      <c r="A228" s="255" t="s">
        <v>7047</v>
      </c>
      <c r="B228" s="299" t="s">
        <v>3885</v>
      </c>
      <c r="C228" s="291" t="s">
        <v>4226</v>
      </c>
      <c r="D228" s="289">
        <v>502438.0</v>
      </c>
      <c r="E228" s="289">
        <v>2.0</v>
      </c>
      <c r="F228" s="289" t="s">
        <v>3308</v>
      </c>
      <c r="G228" s="287" t="s">
        <v>7658</v>
      </c>
      <c r="H228" s="288">
        <v>5.0243801E9</v>
      </c>
      <c r="I228" s="289"/>
      <c r="J228" s="289"/>
      <c r="K228" s="289"/>
      <c r="L228" s="289"/>
      <c r="M228" s="267" t="s">
        <v>4234</v>
      </c>
      <c r="N228" s="300"/>
      <c r="O228" s="282"/>
      <c r="P228" s="301" t="s">
        <v>4232</v>
      </c>
      <c r="Q228" s="255" t="s">
        <v>7659</v>
      </c>
      <c r="R228" s="273" t="s">
        <v>4233</v>
      </c>
      <c r="S228" s="293">
        <v>26.0</v>
      </c>
      <c r="T228" s="293">
        <v>22.0</v>
      </c>
      <c r="U228" s="261">
        <f t="array" ref="U228">_xlfn.XLOOKUP(S228, СПР.МОНТ[AWG], СПР.МОНТ[ГОСТ], "")</f>
        <v>0.12</v>
      </c>
      <c r="V228" s="261">
        <f t="array" ref="V228">_xlfn.XLOOKUP(T228, СПР.МОНТ[AWG], СПР.МОНТ[ГОСТ], "")</f>
        <v>0.35</v>
      </c>
      <c r="W228" s="267">
        <v>0.9</v>
      </c>
      <c r="X228" s="267">
        <v>1.5</v>
      </c>
      <c r="Y228" s="267" t="s">
        <v>7402</v>
      </c>
      <c r="Z228" s="267">
        <v>3.0</v>
      </c>
      <c r="AA228" s="746" t="s">
        <v>7660</v>
      </c>
      <c r="AB228" s="747" t="s">
        <v>7661</v>
      </c>
    </row>
    <row r="229">
      <c r="A229" s="255" t="s">
        <v>7047</v>
      </c>
      <c r="B229" s="299" t="s">
        <v>3885</v>
      </c>
      <c r="C229" s="291" t="s">
        <v>4171</v>
      </c>
      <c r="D229" s="289">
        <v>505572.0</v>
      </c>
      <c r="E229" s="289">
        <v>2.0</v>
      </c>
      <c r="F229" s="289" t="s">
        <v>3308</v>
      </c>
      <c r="G229" s="287" t="s">
        <v>7773</v>
      </c>
      <c r="H229" s="288"/>
      <c r="I229" s="289"/>
      <c r="J229" s="289"/>
      <c r="K229" s="289"/>
      <c r="L229" s="289"/>
      <c r="M229" s="267" t="s">
        <v>4084</v>
      </c>
      <c r="N229" s="300"/>
      <c r="O229" s="282"/>
      <c r="P229" s="301" t="s">
        <v>4172</v>
      </c>
      <c r="Q229" s="255" t="s">
        <v>7774</v>
      </c>
      <c r="R229" s="273" t="s">
        <v>3638</v>
      </c>
      <c r="S229" s="266">
        <v>26.0</v>
      </c>
      <c r="T229" s="266">
        <v>22.0</v>
      </c>
      <c r="U229" s="261">
        <f t="array" ref="U229">_xlfn.XLOOKUP(S229, СПР.МОНТ[AWG], СПР.МОНТ[ГОСТ], "")</f>
        <v>0.12</v>
      </c>
      <c r="V229" s="261">
        <f t="array" ref="V229">_xlfn.XLOOKUP(T229, СПР.МОНТ[AWG], СПР.МОНТ[ГОСТ], "")</f>
        <v>0.35</v>
      </c>
      <c r="W229" s="267">
        <v>0.9</v>
      </c>
      <c r="X229" s="267">
        <v>1.5</v>
      </c>
      <c r="Y229" s="267" t="s">
        <v>7402</v>
      </c>
      <c r="Z229" s="267">
        <v>3.0</v>
      </c>
      <c r="AA229" s="746" t="s">
        <v>7775</v>
      </c>
      <c r="AB229" s="747" t="s">
        <v>7776</v>
      </c>
    </row>
    <row r="230">
      <c r="A230" s="255" t="s">
        <v>7047</v>
      </c>
      <c r="B230" s="299" t="s">
        <v>3885</v>
      </c>
      <c r="C230" s="291" t="s">
        <v>4171</v>
      </c>
      <c r="D230" s="289">
        <v>505572.0</v>
      </c>
      <c r="E230" s="289">
        <v>2.0</v>
      </c>
      <c r="F230" s="289" t="s">
        <v>3308</v>
      </c>
      <c r="G230" s="287" t="s">
        <v>7777</v>
      </c>
      <c r="H230" s="288"/>
      <c r="I230" s="289"/>
      <c r="J230" s="289"/>
      <c r="K230" s="289"/>
      <c r="L230" s="289"/>
      <c r="M230" s="267" t="s">
        <v>4084</v>
      </c>
      <c r="N230" s="300"/>
      <c r="O230" s="282"/>
      <c r="P230" s="301" t="s">
        <v>4172</v>
      </c>
      <c r="Q230" s="255" t="s">
        <v>7774</v>
      </c>
      <c r="R230" s="273" t="s">
        <v>3638</v>
      </c>
      <c r="S230" s="266">
        <v>26.0</v>
      </c>
      <c r="T230" s="266">
        <v>22.0</v>
      </c>
      <c r="U230" s="261">
        <f t="array" ref="U230">_xlfn.XLOOKUP(S230, СПР.МОНТ[AWG], СПР.МОНТ[ГОСТ], "")</f>
        <v>0.12</v>
      </c>
      <c r="V230" s="261">
        <f t="array" ref="V230">_xlfn.XLOOKUP(T230, СПР.МОНТ[AWG], СПР.МОНТ[ГОСТ], "")</f>
        <v>0.35</v>
      </c>
      <c r="W230" s="267">
        <v>0.9</v>
      </c>
      <c r="X230" s="267">
        <v>1.5</v>
      </c>
      <c r="Y230" s="267" t="s">
        <v>7778</v>
      </c>
      <c r="Z230" s="267">
        <v>3.0</v>
      </c>
      <c r="AA230" s="746" t="s">
        <v>7779</v>
      </c>
      <c r="AB230" s="747" t="s">
        <v>7776</v>
      </c>
    </row>
    <row r="231">
      <c r="A231" s="255" t="s">
        <v>7047</v>
      </c>
      <c r="B231" s="299" t="s">
        <v>3885</v>
      </c>
      <c r="C231" s="291" t="s">
        <v>4113</v>
      </c>
      <c r="D231" s="289">
        <v>87421.0</v>
      </c>
      <c r="E231" s="289">
        <v>1.5</v>
      </c>
      <c r="F231" s="289" t="s">
        <v>3308</v>
      </c>
      <c r="G231" s="287" t="s">
        <v>7939</v>
      </c>
      <c r="H231" s="288">
        <v>8.742101E8</v>
      </c>
      <c r="I231" s="289"/>
      <c r="J231" s="289"/>
      <c r="K231" s="289"/>
      <c r="L231" s="289"/>
      <c r="M231" s="267" t="s">
        <v>4115</v>
      </c>
      <c r="N231" s="300"/>
      <c r="O231" s="282"/>
      <c r="P231" s="301" t="s">
        <v>4114</v>
      </c>
      <c r="Q231" s="255" t="s">
        <v>7940</v>
      </c>
      <c r="R231" s="273" t="s">
        <v>4051</v>
      </c>
      <c r="S231" s="293">
        <v>26.0</v>
      </c>
      <c r="T231" s="293">
        <v>24.0</v>
      </c>
      <c r="U231" s="261">
        <f t="array" ref="U231">_xlfn.XLOOKUP(S231, СПР.МОНТ[AWG], СПР.МОНТ[ГОСТ], "")</f>
        <v>0.12</v>
      </c>
      <c r="V231" s="261">
        <f t="array" ref="V231">_xlfn.XLOOKUP(T231, СПР.МОНТ[AWG], СПР.МОНТ[ГОСТ], "")</f>
        <v>0.2</v>
      </c>
      <c r="W231" s="267">
        <v>0.9</v>
      </c>
      <c r="X231" s="267">
        <v>1.2</v>
      </c>
      <c r="Y231" s="267" t="s">
        <v>7223</v>
      </c>
      <c r="Z231" s="267">
        <v>2.5</v>
      </c>
      <c r="AA231" s="746" t="s">
        <v>7941</v>
      </c>
      <c r="AB231" s="749" t="s">
        <v>7942</v>
      </c>
    </row>
    <row r="232">
      <c r="A232" s="255" t="s">
        <v>7047</v>
      </c>
      <c r="B232" s="299" t="s">
        <v>3885</v>
      </c>
      <c r="C232" s="291" t="s">
        <v>4226</v>
      </c>
      <c r="D232" s="289">
        <v>502579.0</v>
      </c>
      <c r="E232" s="289">
        <v>1.5</v>
      </c>
      <c r="F232" s="289" t="s">
        <v>3308</v>
      </c>
      <c r="G232" s="287" t="s">
        <v>7663</v>
      </c>
      <c r="H232" s="288">
        <v>5.0257901E9</v>
      </c>
      <c r="I232" s="289"/>
      <c r="J232" s="289"/>
      <c r="K232" s="289"/>
      <c r="L232" s="289"/>
      <c r="M232" s="267" t="s">
        <v>4239</v>
      </c>
      <c r="N232" s="300"/>
      <c r="O232" s="282"/>
      <c r="P232" s="301" t="s">
        <v>4238</v>
      </c>
      <c r="Q232" s="255" t="s">
        <v>7664</v>
      </c>
      <c r="R232" s="273" t="s">
        <v>3679</v>
      </c>
      <c r="S232" s="293">
        <v>28.0</v>
      </c>
      <c r="T232" s="293">
        <v>24.0</v>
      </c>
      <c r="U232" s="261">
        <f t="array" ref="U232">_xlfn.XLOOKUP(S232, СПР.МОНТ[AWG], СПР.МОНТ[ГОСТ], "")</f>
        <v>0.08</v>
      </c>
      <c r="V232" s="261">
        <f t="array" ref="V232">_xlfn.XLOOKUP(T232, СПР.МОНТ[AWG], СПР.МОНТ[ГОСТ], "")</f>
        <v>0.2</v>
      </c>
      <c r="W232" s="267">
        <v>0.8</v>
      </c>
      <c r="X232" s="267">
        <v>1.2</v>
      </c>
      <c r="Y232" s="267" t="s">
        <v>7402</v>
      </c>
      <c r="Z232" s="267">
        <v>2.0</v>
      </c>
      <c r="AA232" s="746" t="s">
        <v>7665</v>
      </c>
      <c r="AB232" s="749" t="s">
        <v>7666</v>
      </c>
    </row>
    <row r="233">
      <c r="A233" s="255" t="s">
        <v>7047</v>
      </c>
      <c r="B233" s="299" t="s">
        <v>3885</v>
      </c>
      <c r="C233" s="291" t="s">
        <v>4226</v>
      </c>
      <c r="D233" s="289">
        <v>503429.0</v>
      </c>
      <c r="E233" s="255">
        <v>1.5</v>
      </c>
      <c r="F233" s="289" t="s">
        <v>3308</v>
      </c>
      <c r="G233" s="287" t="s">
        <v>7667</v>
      </c>
      <c r="H233" s="288"/>
      <c r="I233" s="255"/>
      <c r="J233" s="289"/>
      <c r="K233" s="289"/>
      <c r="L233" s="289"/>
      <c r="M233" s="267" t="s">
        <v>4239</v>
      </c>
      <c r="N233" s="284"/>
      <c r="O233" s="282"/>
      <c r="P233" s="301" t="s">
        <v>4243</v>
      </c>
      <c r="Q233" s="255" t="s">
        <v>7668</v>
      </c>
      <c r="R233" s="273" t="s">
        <v>4184</v>
      </c>
      <c r="S233" s="293">
        <v>30.0</v>
      </c>
      <c r="T233" s="293">
        <v>26.0</v>
      </c>
      <c r="U233" s="261">
        <f t="array" ref="U233">_xlfn.XLOOKUP(S233, СПР.МОНТ[AWG], СПР.МОНТ[ГОСТ], "")</f>
        <v>0.05</v>
      </c>
      <c r="V233" s="261">
        <f t="array" ref="V233">_xlfn.XLOOKUP(T233, СПР.МОНТ[AWG], СПР.МОНТ[ГОСТ], "")</f>
        <v>0.12</v>
      </c>
      <c r="W233" s="267">
        <v>0.8</v>
      </c>
      <c r="X233" s="267">
        <v>1.2</v>
      </c>
      <c r="Y233" s="267" t="s">
        <v>7402</v>
      </c>
      <c r="Z233" s="267">
        <v>2.0</v>
      </c>
      <c r="AA233" s="746" t="s">
        <v>7669</v>
      </c>
      <c r="AB233" s="749" t="s">
        <v>7670</v>
      </c>
    </row>
    <row r="234">
      <c r="A234" s="255" t="s">
        <v>7047</v>
      </c>
      <c r="B234" s="299" t="s">
        <v>3885</v>
      </c>
      <c r="C234" s="291" t="s">
        <v>4156</v>
      </c>
      <c r="D234" s="289">
        <v>504052.0</v>
      </c>
      <c r="E234" s="289">
        <v>1.5</v>
      </c>
      <c r="F234" s="289" t="s">
        <v>3308</v>
      </c>
      <c r="G234" s="287" t="s">
        <v>7931</v>
      </c>
      <c r="H234" s="288"/>
      <c r="I234" s="289"/>
      <c r="J234" s="289"/>
      <c r="K234" s="289"/>
      <c r="L234" s="289"/>
      <c r="M234" s="267" t="s">
        <v>4239</v>
      </c>
      <c r="N234" s="300"/>
      <c r="O234" s="282"/>
      <c r="P234" s="301" t="s">
        <v>4251</v>
      </c>
      <c r="Q234" s="255" t="s">
        <v>7932</v>
      </c>
      <c r="R234" s="273" t="s">
        <v>3679</v>
      </c>
      <c r="S234" s="266">
        <v>28.0</v>
      </c>
      <c r="T234" s="266">
        <v>24.0</v>
      </c>
      <c r="U234" s="261">
        <f t="array" ref="U234">_xlfn.XLOOKUP(S234, СПР.МОНТ[AWG], СПР.МОНТ[ГОСТ], "")</f>
        <v>0.08</v>
      </c>
      <c r="V234" s="261">
        <f t="array" ref="V234">_xlfn.XLOOKUP(T234, СПР.МОНТ[AWG], СПР.МОНТ[ГОСТ], "")</f>
        <v>0.2</v>
      </c>
      <c r="W234" s="267">
        <v>0.8</v>
      </c>
      <c r="X234" s="267">
        <v>1.2</v>
      </c>
      <c r="Y234" s="267" t="s">
        <v>7424</v>
      </c>
      <c r="Z234" s="267">
        <v>2.5</v>
      </c>
      <c r="AA234" s="746" t="s">
        <v>7933</v>
      </c>
      <c r="AB234" s="749" t="s">
        <v>7934</v>
      </c>
    </row>
    <row r="235">
      <c r="A235" s="255" t="s">
        <v>7047</v>
      </c>
      <c r="B235" s="299" t="s">
        <v>3885</v>
      </c>
      <c r="C235" s="300" t="s">
        <v>4055</v>
      </c>
      <c r="D235" s="289">
        <v>51021.0</v>
      </c>
      <c r="E235" s="289">
        <v>1.25</v>
      </c>
      <c r="F235" s="289" t="s">
        <v>3308</v>
      </c>
      <c r="G235" s="287" t="s">
        <v>7580</v>
      </c>
      <c r="H235" s="288">
        <v>5.005881E8</v>
      </c>
      <c r="I235" s="272" t="s">
        <v>4056</v>
      </c>
      <c r="J235" s="289"/>
      <c r="K235" s="289"/>
      <c r="L235" s="255" t="b">
        <v>1</v>
      </c>
      <c r="M235" s="267" t="s">
        <v>4059</v>
      </c>
      <c r="N235" s="300"/>
      <c r="O235" s="282"/>
      <c r="P235" s="301" t="s">
        <v>4057</v>
      </c>
      <c r="Q235" s="255">
        <v>1.2</v>
      </c>
      <c r="R235" s="273" t="s">
        <v>4058</v>
      </c>
      <c r="S235" s="266">
        <v>32.0</v>
      </c>
      <c r="T235" s="266">
        <v>28.0</v>
      </c>
      <c r="U235" s="261">
        <f t="array" ref="U235">_xlfn.XLOOKUP(S235, СПР.МОНТ[AWG], СПР.МОНТ[ГОСТ], "")</f>
        <v>0.03</v>
      </c>
      <c r="V235" s="261">
        <f t="array" ref="V235">_xlfn.XLOOKUP(T235, СПР.МОНТ[AWG], СПР.МОНТ[ГОСТ], "")</f>
        <v>0.08</v>
      </c>
      <c r="W235" s="267">
        <v>0.5</v>
      </c>
      <c r="X235" s="267">
        <v>0.9</v>
      </c>
      <c r="Y235" s="267" t="s">
        <v>7223</v>
      </c>
      <c r="Z235" s="267">
        <v>1.0</v>
      </c>
      <c r="AA235" s="746" t="s">
        <v>7581</v>
      </c>
      <c r="AB235" s="749" t="s">
        <v>7571</v>
      </c>
    </row>
    <row r="236">
      <c r="A236" s="255" t="s">
        <v>7047</v>
      </c>
      <c r="B236" s="299" t="s">
        <v>3885</v>
      </c>
      <c r="C236" s="300" t="s">
        <v>4055</v>
      </c>
      <c r="D236" s="289">
        <v>51021.0</v>
      </c>
      <c r="E236" s="289">
        <v>1.25</v>
      </c>
      <c r="F236" s="289" t="s">
        <v>3308</v>
      </c>
      <c r="G236" s="287" t="s">
        <v>7569</v>
      </c>
      <c r="H236" s="288"/>
      <c r="I236" s="272" t="s">
        <v>4061</v>
      </c>
      <c r="J236" s="289"/>
      <c r="K236" s="289"/>
      <c r="L236" s="255" t="b">
        <v>1</v>
      </c>
      <c r="M236" s="267" t="s">
        <v>4059</v>
      </c>
      <c r="N236" s="300"/>
      <c r="O236" s="282"/>
      <c r="P236" s="301" t="s">
        <v>4057</v>
      </c>
      <c r="Q236" s="255">
        <v>1.2</v>
      </c>
      <c r="R236" s="273" t="s">
        <v>4058</v>
      </c>
      <c r="S236" s="266">
        <v>32.0</v>
      </c>
      <c r="T236" s="266">
        <v>28.0</v>
      </c>
      <c r="U236" s="261">
        <f t="array" ref="U236">_xlfn.XLOOKUP(S236, СПР.МОНТ[AWG], СПР.МОНТ[ГОСТ], "")</f>
        <v>0.03</v>
      </c>
      <c r="V236" s="261">
        <f t="array" ref="V236">_xlfn.XLOOKUP(T236, СПР.МОНТ[AWG], СПР.МОНТ[ГОСТ], "")</f>
        <v>0.08</v>
      </c>
      <c r="W236" s="267">
        <v>0.5</v>
      </c>
      <c r="X236" s="267">
        <v>0.9</v>
      </c>
      <c r="Y236" s="267" t="s">
        <v>7225</v>
      </c>
      <c r="Z236" s="267">
        <v>1.0</v>
      </c>
      <c r="AA236" s="746" t="s">
        <v>7570</v>
      </c>
      <c r="AB236" s="749" t="s">
        <v>7571</v>
      </c>
    </row>
    <row r="237">
      <c r="A237" s="255" t="s">
        <v>7047</v>
      </c>
      <c r="B237" s="299" t="s">
        <v>3885</v>
      </c>
      <c r="C237" s="300" t="s">
        <v>4055</v>
      </c>
      <c r="D237" s="289">
        <v>51021.0</v>
      </c>
      <c r="E237" s="255">
        <v>1.25</v>
      </c>
      <c r="F237" s="289" t="s">
        <v>3308</v>
      </c>
      <c r="G237" s="287" t="s">
        <v>7572</v>
      </c>
      <c r="H237" s="288">
        <v>5.007981E8</v>
      </c>
      <c r="I237" s="272" t="s">
        <v>4061</v>
      </c>
      <c r="J237" s="289"/>
      <c r="K237" s="289"/>
      <c r="L237" s="255" t="b">
        <v>1</v>
      </c>
      <c r="M237" s="267" t="s">
        <v>4059</v>
      </c>
      <c r="N237" s="284" t="s">
        <v>1645</v>
      </c>
      <c r="O237" s="282"/>
      <c r="P237" s="301" t="s">
        <v>4063</v>
      </c>
      <c r="Q237" s="255">
        <v>1.2</v>
      </c>
      <c r="R237" s="273" t="s">
        <v>3841</v>
      </c>
      <c r="S237" s="266">
        <v>28.0</v>
      </c>
      <c r="T237" s="266">
        <v>26.0</v>
      </c>
      <c r="U237" s="261">
        <f t="array" ref="U237">_xlfn.XLOOKUP(S237, СПР.МОНТ[AWG], СПР.МОНТ[ГОСТ], "")</f>
        <v>0.08</v>
      </c>
      <c r="V237" s="261">
        <f t="array" ref="V237">_xlfn.XLOOKUP(T237, СПР.МОНТ[AWG], СПР.МОНТ[ГОСТ], "")</f>
        <v>0.12</v>
      </c>
      <c r="W237" s="267">
        <v>0.5</v>
      </c>
      <c r="X237" s="267">
        <v>1.04</v>
      </c>
      <c r="Y237" s="267" t="s">
        <v>7223</v>
      </c>
      <c r="Z237" s="267">
        <v>1.0</v>
      </c>
      <c r="AA237" s="746" t="s">
        <v>7573</v>
      </c>
      <c r="AB237" s="749" t="s">
        <v>7574</v>
      </c>
    </row>
    <row r="238">
      <c r="A238" s="255" t="s">
        <v>7047</v>
      </c>
      <c r="B238" s="299" t="s">
        <v>3885</v>
      </c>
      <c r="C238" s="300" t="s">
        <v>4055</v>
      </c>
      <c r="D238" s="289">
        <v>51021.0</v>
      </c>
      <c r="E238" s="289">
        <v>1.25</v>
      </c>
      <c r="F238" s="289" t="s">
        <v>3308</v>
      </c>
      <c r="G238" s="287" t="s">
        <v>7575</v>
      </c>
      <c r="H238" s="288"/>
      <c r="I238" s="272" t="s">
        <v>4061</v>
      </c>
      <c r="J238" s="289"/>
      <c r="K238" s="289"/>
      <c r="L238" s="255" t="b">
        <v>1</v>
      </c>
      <c r="M238" s="267" t="s">
        <v>4059</v>
      </c>
      <c r="N238" s="300"/>
      <c r="O238" s="282"/>
      <c r="P238" s="301" t="s">
        <v>4063</v>
      </c>
      <c r="Q238" s="255">
        <v>1.2</v>
      </c>
      <c r="R238" s="273" t="s">
        <v>3841</v>
      </c>
      <c r="S238" s="266">
        <v>28.0</v>
      </c>
      <c r="T238" s="266">
        <v>26.0</v>
      </c>
      <c r="U238" s="261">
        <f t="array" ref="U238">_xlfn.XLOOKUP(S238, СПР.МОНТ[AWG], СПР.МОНТ[ГОСТ], "")</f>
        <v>0.08</v>
      </c>
      <c r="V238" s="261">
        <f t="array" ref="V238">_xlfn.XLOOKUP(T238, СПР.МОНТ[AWG], СПР.МОНТ[ГОСТ], "")</f>
        <v>0.12</v>
      </c>
      <c r="W238" s="267">
        <v>0.5</v>
      </c>
      <c r="X238" s="267">
        <v>1.04</v>
      </c>
      <c r="Y238" s="267" t="s">
        <v>7225</v>
      </c>
      <c r="Z238" s="267">
        <v>1.0</v>
      </c>
      <c r="AA238" s="746" t="s">
        <v>7576</v>
      </c>
      <c r="AB238" s="749" t="s">
        <v>7574</v>
      </c>
    </row>
    <row r="239">
      <c r="A239" s="255" t="s">
        <v>7047</v>
      </c>
      <c r="B239" s="299" t="s">
        <v>3885</v>
      </c>
      <c r="C239" s="300" t="s">
        <v>4055</v>
      </c>
      <c r="D239" s="289">
        <v>51047.0</v>
      </c>
      <c r="E239" s="289">
        <v>1.25</v>
      </c>
      <c r="F239" s="289" t="s">
        <v>3331</v>
      </c>
      <c r="G239" s="287" t="s">
        <v>7462</v>
      </c>
      <c r="H239" s="288">
        <v>5.012581E8</v>
      </c>
      <c r="I239" s="255" t="s">
        <v>4073</v>
      </c>
      <c r="J239" s="289"/>
      <c r="K239" s="289"/>
      <c r="L239" s="289"/>
      <c r="M239" s="267" t="s">
        <v>4059</v>
      </c>
      <c r="N239" s="300"/>
      <c r="O239" s="282"/>
      <c r="P239" s="301" t="s">
        <v>4074</v>
      </c>
      <c r="Q239" s="255">
        <v>1.24</v>
      </c>
      <c r="R239" s="273">
        <v>9.8</v>
      </c>
      <c r="S239" s="266">
        <v>28.0</v>
      </c>
      <c r="T239" s="266">
        <v>26.0</v>
      </c>
      <c r="U239" s="261">
        <f t="array" ref="U239">_xlfn.XLOOKUP(S239, СПР.МОНТ[AWG], СПР.МОНТ[ГОСТ], "")</f>
        <v>0.08</v>
      </c>
      <c r="V239" s="261">
        <f t="array" ref="V239">_xlfn.XLOOKUP(T239, СПР.МОНТ[AWG], СПР.МОНТ[ГОСТ], "")</f>
        <v>0.12</v>
      </c>
      <c r="W239" s="267">
        <v>0.5</v>
      </c>
      <c r="X239" s="267">
        <v>1.04</v>
      </c>
      <c r="Y239" s="267" t="s">
        <v>7223</v>
      </c>
      <c r="Z239" s="267">
        <v>1.0</v>
      </c>
      <c r="AA239" s="746" t="s">
        <v>7463</v>
      </c>
      <c r="AB239" s="749" t="s">
        <v>7464</v>
      </c>
    </row>
    <row r="240">
      <c r="A240" s="255" t="s">
        <v>7047</v>
      </c>
      <c r="B240" s="299" t="s">
        <v>3885</v>
      </c>
      <c r="C240" s="300" t="s">
        <v>4055</v>
      </c>
      <c r="D240" s="289">
        <v>51047.0</v>
      </c>
      <c r="E240" s="289">
        <v>1.25</v>
      </c>
      <c r="F240" s="289" t="s">
        <v>3331</v>
      </c>
      <c r="G240" s="287" t="s">
        <v>7465</v>
      </c>
      <c r="H240" s="288">
        <v>5.013381E8</v>
      </c>
      <c r="I240" s="255" t="s">
        <v>4076</v>
      </c>
      <c r="J240" s="289"/>
      <c r="K240" s="289"/>
      <c r="L240" s="289"/>
      <c r="M240" s="267" t="s">
        <v>4059</v>
      </c>
      <c r="N240" s="300"/>
      <c r="O240" s="282"/>
      <c r="P240" s="301" t="s">
        <v>4077</v>
      </c>
      <c r="Q240" s="255" t="s">
        <v>7466</v>
      </c>
      <c r="R240" s="273" t="s">
        <v>3846</v>
      </c>
      <c r="S240" s="266">
        <v>32.0</v>
      </c>
      <c r="T240" s="266">
        <v>28.0</v>
      </c>
      <c r="U240" s="261">
        <f t="array" ref="U240">_xlfn.XLOOKUP(S240, СПР.МОНТ[AWG], СПР.МОНТ[ГОСТ], "")</f>
        <v>0.03</v>
      </c>
      <c r="V240" s="261">
        <f t="array" ref="V240">_xlfn.XLOOKUP(T240, СПР.МОНТ[AWG], СПР.МОНТ[ГОСТ], "")</f>
        <v>0.08</v>
      </c>
      <c r="W240" s="267">
        <v>0.5</v>
      </c>
      <c r="X240" s="267">
        <v>0.9</v>
      </c>
      <c r="Y240" s="267" t="s">
        <v>7223</v>
      </c>
      <c r="Z240" s="267">
        <v>1.0</v>
      </c>
      <c r="AA240" s="746" t="s">
        <v>7467</v>
      </c>
      <c r="AB240" s="749" t="s">
        <v>7464</v>
      </c>
    </row>
    <row r="241">
      <c r="A241" s="255" t="s">
        <v>7047</v>
      </c>
      <c r="B241" s="299" t="s">
        <v>3885</v>
      </c>
      <c r="C241" s="291" t="s">
        <v>4171</v>
      </c>
      <c r="D241" s="289">
        <v>214524.0</v>
      </c>
      <c r="E241" s="289">
        <v>1.25</v>
      </c>
      <c r="F241" s="289" t="s">
        <v>3308</v>
      </c>
      <c r="G241" s="287" t="s">
        <v>7780</v>
      </c>
      <c r="H241" s="288"/>
      <c r="I241" s="289"/>
      <c r="J241" s="289"/>
      <c r="K241" s="289"/>
      <c r="L241" s="289"/>
      <c r="M241" s="267" t="s">
        <v>4185</v>
      </c>
      <c r="N241" s="300"/>
      <c r="O241" s="282"/>
      <c r="P241" s="301" t="s">
        <v>4183</v>
      </c>
      <c r="Q241" s="255" t="s">
        <v>7781</v>
      </c>
      <c r="R241" s="273" t="s">
        <v>4184</v>
      </c>
      <c r="S241" s="266">
        <v>30.0</v>
      </c>
      <c r="T241" s="266">
        <v>26.0</v>
      </c>
      <c r="U241" s="261">
        <f t="array" ref="U241">_xlfn.XLOOKUP(S241, СПР.МОНТ[AWG], СПР.МОНТ[ГОСТ], "")</f>
        <v>0.05</v>
      </c>
      <c r="V241" s="261">
        <f t="array" ref="V241">_xlfn.XLOOKUP(T241, СПР.МОНТ[AWG], СПР.МОНТ[ГОСТ], "")</f>
        <v>0.12</v>
      </c>
      <c r="W241" s="267">
        <v>0.7</v>
      </c>
      <c r="X241" s="267">
        <v>1.05</v>
      </c>
      <c r="Y241" s="267" t="s">
        <v>7424</v>
      </c>
      <c r="Z241" s="267">
        <v>1.5</v>
      </c>
      <c r="AA241" s="746" t="s">
        <v>7782</v>
      </c>
      <c r="AB241" s="749" t="s">
        <v>7783</v>
      </c>
    </row>
    <row r="242">
      <c r="A242" s="255" t="s">
        <v>7047</v>
      </c>
      <c r="B242" s="299" t="s">
        <v>3885</v>
      </c>
      <c r="C242" s="291" t="s">
        <v>4171</v>
      </c>
      <c r="D242" s="289">
        <v>214529.0</v>
      </c>
      <c r="E242" s="289">
        <v>1.25</v>
      </c>
      <c r="F242" s="289" t="s">
        <v>3308</v>
      </c>
      <c r="G242" s="287" t="s">
        <v>7785</v>
      </c>
      <c r="H242" s="288"/>
      <c r="I242" s="289"/>
      <c r="J242" s="289"/>
      <c r="K242" s="289"/>
      <c r="L242" s="289"/>
      <c r="M242" s="267" t="s">
        <v>4185</v>
      </c>
      <c r="N242" s="300"/>
      <c r="O242" s="282"/>
      <c r="P242" s="301" t="s">
        <v>4183</v>
      </c>
      <c r="Q242" s="255" t="s">
        <v>7786</v>
      </c>
      <c r="R242" s="273" t="s">
        <v>4184</v>
      </c>
      <c r="S242" s="266">
        <v>30.0</v>
      </c>
      <c r="T242" s="266">
        <v>26.0</v>
      </c>
      <c r="U242" s="261">
        <f t="array" ref="U242">_xlfn.XLOOKUP(S242, СПР.МОНТ[AWG], СПР.МОНТ[ГОСТ], "")</f>
        <v>0.05</v>
      </c>
      <c r="V242" s="261">
        <f t="array" ref="V242">_xlfn.XLOOKUP(T242, СПР.МОНТ[AWG], СПР.МОНТ[ГОСТ], "")</f>
        <v>0.12</v>
      </c>
      <c r="W242" s="267">
        <v>0.7</v>
      </c>
      <c r="X242" s="267">
        <v>1.05</v>
      </c>
      <c r="Y242" s="267" t="s">
        <v>7402</v>
      </c>
      <c r="Z242" s="267">
        <v>1.5</v>
      </c>
      <c r="AA242" s="746" t="s">
        <v>7787</v>
      </c>
      <c r="AB242" s="749" t="s">
        <v>7788</v>
      </c>
    </row>
    <row r="243">
      <c r="A243" s="255" t="s">
        <v>7047</v>
      </c>
      <c r="B243" s="299" t="s">
        <v>3885</v>
      </c>
      <c r="C243" s="291" t="s">
        <v>4226</v>
      </c>
      <c r="D243" s="289">
        <v>502381.0</v>
      </c>
      <c r="E243" s="289">
        <v>1.25</v>
      </c>
      <c r="F243" s="289" t="s">
        <v>3308</v>
      </c>
      <c r="G243" s="287" t="s">
        <v>7671</v>
      </c>
      <c r="H243" s="288"/>
      <c r="I243" s="289"/>
      <c r="J243" s="289"/>
      <c r="K243" s="289"/>
      <c r="L243" s="289"/>
      <c r="M243" s="267" t="s">
        <v>4185</v>
      </c>
      <c r="N243" s="300"/>
      <c r="O243" s="282"/>
      <c r="P243" s="301" t="s">
        <v>4227</v>
      </c>
      <c r="Q243" s="255" t="s">
        <v>7672</v>
      </c>
      <c r="R243" s="273">
        <v>9.8</v>
      </c>
      <c r="S243" s="293">
        <v>28.0</v>
      </c>
      <c r="T243" s="293">
        <v>26.0</v>
      </c>
      <c r="U243" s="261">
        <f t="array" ref="U243">_xlfn.XLOOKUP(S243, СПР.МОНТ[AWG], СПР.МОНТ[ГОСТ], "")</f>
        <v>0.08</v>
      </c>
      <c r="V243" s="261">
        <f t="array" ref="V243">_xlfn.XLOOKUP(T243, СПР.МОНТ[AWG], СПР.МОНТ[ГОСТ], "")</f>
        <v>0.12</v>
      </c>
      <c r="W243" s="267">
        <v>0.8</v>
      </c>
      <c r="X243" s="267">
        <v>1.0</v>
      </c>
      <c r="Y243" s="267" t="s">
        <v>7402</v>
      </c>
      <c r="Z243" s="267">
        <v>1.0</v>
      </c>
      <c r="AA243" s="746" t="s">
        <v>7673</v>
      </c>
      <c r="AB243" s="749" t="s">
        <v>7674</v>
      </c>
    </row>
    <row r="244">
      <c r="A244" s="255" t="s">
        <v>7047</v>
      </c>
      <c r="B244" s="299" t="s">
        <v>3885</v>
      </c>
      <c r="C244" s="291" t="s">
        <v>4226</v>
      </c>
      <c r="D244" s="289">
        <v>502381.0</v>
      </c>
      <c r="E244" s="289">
        <v>1.25</v>
      </c>
      <c r="F244" s="289" t="s">
        <v>3308</v>
      </c>
      <c r="G244" s="287" t="s">
        <v>7675</v>
      </c>
      <c r="H244" s="288"/>
      <c r="I244" s="289"/>
      <c r="J244" s="289"/>
      <c r="K244" s="289"/>
      <c r="L244" s="289"/>
      <c r="M244" s="267" t="s">
        <v>4185</v>
      </c>
      <c r="N244" s="300"/>
      <c r="O244" s="282"/>
      <c r="P244" s="301" t="s">
        <v>4227</v>
      </c>
      <c r="Q244" s="255" t="s">
        <v>7672</v>
      </c>
      <c r="R244" s="273">
        <v>9.8</v>
      </c>
      <c r="S244" s="293">
        <v>28.0</v>
      </c>
      <c r="T244" s="293">
        <v>26.0</v>
      </c>
      <c r="U244" s="261">
        <f t="array" ref="U244">_xlfn.XLOOKUP(S244, СПР.МОНТ[AWG], СПР.МОНТ[ГОСТ], "")</f>
        <v>0.08</v>
      </c>
      <c r="V244" s="261">
        <f t="array" ref="V244">_xlfn.XLOOKUP(T244, СПР.МОНТ[AWG], СПР.МОНТ[ГОСТ], "")</f>
        <v>0.12</v>
      </c>
      <c r="W244" s="267">
        <v>0.8</v>
      </c>
      <c r="X244" s="267">
        <v>1.0</v>
      </c>
      <c r="Y244" s="267" t="s">
        <v>7424</v>
      </c>
      <c r="Z244" s="267">
        <v>1.0</v>
      </c>
      <c r="AA244" s="746" t="s">
        <v>7676</v>
      </c>
      <c r="AB244" s="749" t="s">
        <v>7677</v>
      </c>
    </row>
    <row r="245">
      <c r="A245" s="255" t="s">
        <v>7047</v>
      </c>
      <c r="B245" s="299" t="s">
        <v>3885</v>
      </c>
      <c r="C245" s="291" t="s">
        <v>4171</v>
      </c>
      <c r="D245" s="289">
        <v>505431.0</v>
      </c>
      <c r="E245" s="289">
        <v>1.25</v>
      </c>
      <c r="F245" s="289" t="s">
        <v>3308</v>
      </c>
      <c r="G245" s="287" t="s">
        <v>7790</v>
      </c>
      <c r="H245" s="288"/>
      <c r="I245" s="289"/>
      <c r="J245" s="289"/>
      <c r="K245" s="289"/>
      <c r="L245" s="289"/>
      <c r="M245" s="267" t="s">
        <v>4185</v>
      </c>
      <c r="N245" s="300"/>
      <c r="O245" s="282"/>
      <c r="P245" s="301" t="s">
        <v>4255</v>
      </c>
      <c r="Q245" s="255" t="s">
        <v>7781</v>
      </c>
      <c r="R245" s="273" t="s">
        <v>4184</v>
      </c>
      <c r="S245" s="266">
        <v>30.0</v>
      </c>
      <c r="T245" s="266">
        <v>26.0</v>
      </c>
      <c r="U245" s="261">
        <f t="array" ref="U245">_xlfn.XLOOKUP(S245, СПР.МОНТ[AWG], СПР.МОНТ[ГОСТ], "")</f>
        <v>0.05</v>
      </c>
      <c r="V245" s="261">
        <f t="array" ref="V245">_xlfn.XLOOKUP(T245, СПР.МОНТ[AWG], СПР.МОНТ[ГОСТ], "")</f>
        <v>0.12</v>
      </c>
      <c r="W245" s="267">
        <v>0.7</v>
      </c>
      <c r="X245" s="267">
        <v>1.05</v>
      </c>
      <c r="Y245" s="267" t="s">
        <v>7402</v>
      </c>
      <c r="Z245" s="267">
        <v>1.5</v>
      </c>
      <c r="AA245" s="746" t="s">
        <v>7791</v>
      </c>
      <c r="AB245" s="749" t="s">
        <v>7792</v>
      </c>
    </row>
    <row r="246">
      <c r="A246" s="255" t="s">
        <v>7047</v>
      </c>
      <c r="B246" s="299" t="s">
        <v>3885</v>
      </c>
      <c r="C246" s="291" t="s">
        <v>4171</v>
      </c>
      <c r="D246" s="289">
        <v>505431.0</v>
      </c>
      <c r="E246" s="289">
        <v>1.25</v>
      </c>
      <c r="F246" s="289" t="s">
        <v>3308</v>
      </c>
      <c r="G246" s="287" t="s">
        <v>7793</v>
      </c>
      <c r="H246" s="288"/>
      <c r="I246" s="289"/>
      <c r="J246" s="289"/>
      <c r="K246" s="289"/>
      <c r="L246" s="289"/>
      <c r="M246" s="267" t="s">
        <v>4185</v>
      </c>
      <c r="N246" s="300"/>
      <c r="O246" s="282"/>
      <c r="P246" s="301" t="s">
        <v>4255</v>
      </c>
      <c r="Q246" s="255" t="s">
        <v>7781</v>
      </c>
      <c r="R246" s="273" t="s">
        <v>4184</v>
      </c>
      <c r="S246" s="266">
        <v>30.0</v>
      </c>
      <c r="T246" s="266">
        <v>26.0</v>
      </c>
      <c r="U246" s="261">
        <f t="array" ref="U246">_xlfn.XLOOKUP(S246, СПР.МОНТ[AWG], СПР.МОНТ[ГОСТ], "")</f>
        <v>0.05</v>
      </c>
      <c r="V246" s="261">
        <f t="array" ref="V246">_xlfn.XLOOKUP(T246, СПР.МОНТ[AWG], СПР.МОНТ[ГОСТ], "")</f>
        <v>0.12</v>
      </c>
      <c r="W246" s="267">
        <v>0.7</v>
      </c>
      <c r="X246" s="267">
        <v>1.05</v>
      </c>
      <c r="Y246" s="267" t="s">
        <v>7778</v>
      </c>
      <c r="Z246" s="267">
        <v>1.5</v>
      </c>
      <c r="AA246" s="746" t="s">
        <v>7794</v>
      </c>
      <c r="AB246" s="749" t="s">
        <v>7792</v>
      </c>
    </row>
    <row r="247">
      <c r="A247" s="255" t="s">
        <v>7047</v>
      </c>
      <c r="B247" s="299" t="s">
        <v>3885</v>
      </c>
      <c r="C247" s="291" t="s">
        <v>4096</v>
      </c>
      <c r="D247" s="289">
        <v>78172.0</v>
      </c>
      <c r="E247" s="289">
        <v>1.2</v>
      </c>
      <c r="F247" s="289" t="s">
        <v>3308</v>
      </c>
      <c r="G247" s="287" t="s">
        <v>7915</v>
      </c>
      <c r="H247" s="288">
        <v>7.81720411E8</v>
      </c>
      <c r="I247" s="289"/>
      <c r="J247" s="289"/>
      <c r="K247" s="289"/>
      <c r="L247" s="289"/>
      <c r="M247" s="267" t="s">
        <v>4098</v>
      </c>
      <c r="N247" s="300"/>
      <c r="O247" s="282"/>
      <c r="P247" s="301" t="s">
        <v>4097</v>
      </c>
      <c r="Q247" s="255">
        <v>0.78</v>
      </c>
      <c r="R247" s="273" t="s">
        <v>3532</v>
      </c>
      <c r="S247" s="266">
        <v>30.0</v>
      </c>
      <c r="T247" s="266">
        <v>28.0</v>
      </c>
      <c r="U247" s="261">
        <f t="array" ref="U247">_xlfn.XLOOKUP(S247, СПР.МОНТ[AWG], СПР.МОНТ[ГОСТ], "")</f>
        <v>0.05</v>
      </c>
      <c r="V247" s="261">
        <f t="array" ref="V247">_xlfn.XLOOKUP(T247, СПР.МОНТ[AWG], СПР.МОНТ[ГОСТ], "")</f>
        <v>0.08</v>
      </c>
      <c r="W247" s="267">
        <v>0.5</v>
      </c>
      <c r="X247" s="267">
        <v>0.7</v>
      </c>
      <c r="Y247" s="267" t="s">
        <v>7424</v>
      </c>
      <c r="Z247" s="267">
        <v>1.5</v>
      </c>
      <c r="AA247" s="746" t="s">
        <v>7916</v>
      </c>
      <c r="AB247" s="749" t="s">
        <v>7917</v>
      </c>
    </row>
    <row r="248">
      <c r="A248" s="255" t="s">
        <v>7047</v>
      </c>
      <c r="B248" s="299" t="s">
        <v>3885</v>
      </c>
      <c r="C248" s="291" t="s">
        <v>4150</v>
      </c>
      <c r="D248" s="289">
        <v>204017.0</v>
      </c>
      <c r="E248" s="289">
        <v>1.0</v>
      </c>
      <c r="F248" s="289" t="s">
        <v>3308</v>
      </c>
      <c r="G248" s="287" t="s">
        <v>7919</v>
      </c>
      <c r="H248" s="288"/>
      <c r="I248" s="289"/>
      <c r="J248" s="289"/>
      <c r="K248" s="289"/>
      <c r="L248" s="289"/>
      <c r="M248" s="267" t="s">
        <v>4152</v>
      </c>
      <c r="N248" s="300"/>
      <c r="O248" s="282"/>
      <c r="P248" s="301" t="s">
        <v>4151</v>
      </c>
      <c r="Q248" s="255" t="s">
        <v>7920</v>
      </c>
      <c r="R248" s="273" t="s">
        <v>3532</v>
      </c>
      <c r="S248" s="266">
        <v>30.0</v>
      </c>
      <c r="T248" s="266">
        <v>28.0</v>
      </c>
      <c r="U248" s="261">
        <f t="array" ref="U248">_xlfn.XLOOKUP(S248, СПР.МОНТ[AWG], СПР.МОНТ[ГОСТ], "")</f>
        <v>0.05</v>
      </c>
      <c r="V248" s="261">
        <f t="array" ref="V248">_xlfn.XLOOKUP(T248, СПР.МОНТ[AWG], СПР.МОНТ[ГОСТ], "")</f>
        <v>0.08</v>
      </c>
      <c r="W248" s="267">
        <v>0.4</v>
      </c>
      <c r="X248" s="267">
        <v>0.8</v>
      </c>
      <c r="Y248" s="267" t="s">
        <v>7225</v>
      </c>
      <c r="Z248" s="267">
        <v>1.5</v>
      </c>
      <c r="AA248" s="746" t="s">
        <v>7921</v>
      </c>
      <c r="AB248" s="749" t="s">
        <v>7922</v>
      </c>
    </row>
    <row r="249">
      <c r="A249" s="255" t="s">
        <v>7047</v>
      </c>
      <c r="B249" s="299" t="s">
        <v>3885</v>
      </c>
      <c r="C249" s="291" t="s">
        <v>4176</v>
      </c>
      <c r="D249" s="289">
        <v>214093.0</v>
      </c>
      <c r="E249" s="289">
        <v>1.0</v>
      </c>
      <c r="F249" s="289" t="s">
        <v>3308</v>
      </c>
      <c r="G249" s="287" t="s">
        <v>7911</v>
      </c>
      <c r="H249" s="288">
        <v>2.1409351E9</v>
      </c>
      <c r="I249" s="289"/>
      <c r="J249" s="289"/>
      <c r="K249" s="289"/>
      <c r="L249" s="289"/>
      <c r="M249" s="267" t="s">
        <v>4179</v>
      </c>
      <c r="N249" s="300"/>
      <c r="O249" s="282"/>
      <c r="P249" s="301" t="s">
        <v>4177</v>
      </c>
      <c r="Q249" s="255" t="s">
        <v>7912</v>
      </c>
      <c r="R249" s="273" t="s">
        <v>4178</v>
      </c>
      <c r="S249" s="266">
        <v>30.0</v>
      </c>
      <c r="T249" s="266">
        <v>28.0</v>
      </c>
      <c r="U249" s="261">
        <f t="array" ref="U249">_xlfn.XLOOKUP(S249, СПР.МОНТ[AWG], СПР.МОНТ[ГОСТ], "")</f>
        <v>0.05</v>
      </c>
      <c r="V249" s="261">
        <f t="array" ref="V249">_xlfn.XLOOKUP(T249, СПР.МОНТ[AWG], СПР.МОНТ[ГОСТ], "")</f>
        <v>0.08</v>
      </c>
      <c r="W249" s="267">
        <v>0.5</v>
      </c>
      <c r="X249" s="267">
        <v>0.7</v>
      </c>
      <c r="Y249" s="267" t="s">
        <v>7402</v>
      </c>
      <c r="Z249" s="267">
        <v>1.5</v>
      </c>
      <c r="AA249" s="746" t="s">
        <v>7913</v>
      </c>
      <c r="AB249" s="749" t="s">
        <v>7914</v>
      </c>
    </row>
    <row r="250">
      <c r="A250" s="255" t="s">
        <v>7047</v>
      </c>
      <c r="B250" s="299" t="s">
        <v>3885</v>
      </c>
      <c r="C250" s="300" t="s">
        <v>4150</v>
      </c>
      <c r="D250" s="289">
        <v>501189.0</v>
      </c>
      <c r="E250" s="289">
        <v>1.0</v>
      </c>
      <c r="F250" s="289" t="s">
        <v>3308</v>
      </c>
      <c r="G250" s="287" t="s">
        <v>7584</v>
      </c>
      <c r="H250" s="288"/>
      <c r="I250" s="255" t="s">
        <v>4208</v>
      </c>
      <c r="J250" s="289"/>
      <c r="K250" s="323" t="b">
        <v>1</v>
      </c>
      <c r="L250" s="323" t="b">
        <v>1</v>
      </c>
      <c r="M250" s="267" t="s">
        <v>4152</v>
      </c>
      <c r="N250" s="300"/>
      <c r="O250" s="282"/>
      <c r="P250" s="301" t="s">
        <v>4209</v>
      </c>
      <c r="Q250" s="255" t="s">
        <v>7585</v>
      </c>
      <c r="R250" s="273" t="s">
        <v>4058</v>
      </c>
      <c r="S250" s="266">
        <v>32.0</v>
      </c>
      <c r="T250" s="266">
        <v>28.0</v>
      </c>
      <c r="U250" s="261">
        <f t="array" ref="U250">_xlfn.XLOOKUP(S250, СПР.МОНТ[AWG], СПР.МОНТ[ГОСТ], "")</f>
        <v>0.03</v>
      </c>
      <c r="V250" s="261">
        <f t="array" ref="V250">_xlfn.XLOOKUP(T250, СПР.МОНТ[AWG], СПР.МОНТ[ГОСТ], "")</f>
        <v>0.08</v>
      </c>
      <c r="W250" s="267">
        <v>0.4</v>
      </c>
      <c r="X250" s="267">
        <v>0.8</v>
      </c>
      <c r="Y250" s="267" t="s">
        <v>7586</v>
      </c>
      <c r="Z250" s="267">
        <v>1.5</v>
      </c>
      <c r="AA250" s="746" t="s">
        <v>7587</v>
      </c>
      <c r="AB250" s="749" t="s">
        <v>7588</v>
      </c>
    </row>
    <row r="251">
      <c r="A251" s="255" t="s">
        <v>7047</v>
      </c>
      <c r="B251" s="299" t="s">
        <v>3885</v>
      </c>
      <c r="C251" s="300" t="s">
        <v>4150</v>
      </c>
      <c r="D251" s="289">
        <v>501189.0</v>
      </c>
      <c r="E251" s="289">
        <v>1.0</v>
      </c>
      <c r="F251" s="289" t="s">
        <v>3308</v>
      </c>
      <c r="G251" s="287" t="s">
        <v>7594</v>
      </c>
      <c r="H251" s="288"/>
      <c r="I251" s="255" t="s">
        <v>4211</v>
      </c>
      <c r="J251" s="289"/>
      <c r="K251" s="323" t="b">
        <v>1</v>
      </c>
      <c r="L251" s="323" t="b">
        <v>1</v>
      </c>
      <c r="M251" s="267" t="s">
        <v>4152</v>
      </c>
      <c r="N251" s="300"/>
      <c r="O251" s="282"/>
      <c r="P251" s="301" t="s">
        <v>4209</v>
      </c>
      <c r="Q251" s="255" t="s">
        <v>7585</v>
      </c>
      <c r="R251" s="273" t="s">
        <v>4058</v>
      </c>
      <c r="S251" s="266">
        <v>32.0</v>
      </c>
      <c r="T251" s="266">
        <v>28.0</v>
      </c>
      <c r="U251" s="261">
        <f t="array" ref="U251">_xlfn.XLOOKUP(S251, СПР.МОНТ[AWG], СПР.МОНТ[ГОСТ], "")</f>
        <v>0.03</v>
      </c>
      <c r="V251" s="261">
        <f t="array" ref="V251">_xlfn.XLOOKUP(T251, СПР.МОНТ[AWG], СПР.МОНТ[ГОСТ], "")</f>
        <v>0.08</v>
      </c>
      <c r="W251" s="267">
        <v>0.4</v>
      </c>
      <c r="X251" s="267">
        <v>0.8</v>
      </c>
      <c r="Y251" s="267" t="s">
        <v>7522</v>
      </c>
      <c r="Z251" s="267">
        <v>1.5</v>
      </c>
      <c r="AA251" s="746" t="s">
        <v>7595</v>
      </c>
      <c r="AB251" s="749" t="s">
        <v>7588</v>
      </c>
    </row>
    <row r="252">
      <c r="A252" s="255" t="s">
        <v>7047</v>
      </c>
      <c r="B252" s="299" t="s">
        <v>3885</v>
      </c>
      <c r="C252" s="300" t="s">
        <v>4150</v>
      </c>
      <c r="D252" s="289">
        <v>501189.0</v>
      </c>
      <c r="E252" s="289">
        <v>1.0</v>
      </c>
      <c r="F252" s="289" t="s">
        <v>3308</v>
      </c>
      <c r="G252" s="287" t="s">
        <v>7589</v>
      </c>
      <c r="H252" s="288"/>
      <c r="I252" s="255" t="s">
        <v>4208</v>
      </c>
      <c r="J252" s="289"/>
      <c r="K252" s="323" t="b">
        <v>1</v>
      </c>
      <c r="L252" s="323" t="b">
        <v>1</v>
      </c>
      <c r="M252" s="267" t="s">
        <v>4152</v>
      </c>
      <c r="N252" s="300"/>
      <c r="O252" s="282"/>
      <c r="P252" s="301" t="s">
        <v>4209</v>
      </c>
      <c r="Q252" s="255" t="s">
        <v>7585</v>
      </c>
      <c r="R252" s="273" t="s">
        <v>4058</v>
      </c>
      <c r="S252" s="266">
        <v>32.0</v>
      </c>
      <c r="T252" s="266">
        <v>28.0</v>
      </c>
      <c r="U252" s="261">
        <f t="array" ref="U252">_xlfn.XLOOKUP(S252, СПР.МОНТ[AWG], СПР.МОНТ[ГОСТ], "")</f>
        <v>0.03</v>
      </c>
      <c r="V252" s="261">
        <f t="array" ref="V252">_xlfn.XLOOKUP(T252, СПР.МОНТ[AWG], СПР.МОНТ[ГОСТ], "")</f>
        <v>0.08</v>
      </c>
      <c r="W252" s="267">
        <v>0.4</v>
      </c>
      <c r="X252" s="267">
        <v>0.8</v>
      </c>
      <c r="Y252" s="267" t="s">
        <v>7511</v>
      </c>
      <c r="Z252" s="267">
        <v>1.5</v>
      </c>
      <c r="AA252" s="746" t="s">
        <v>7590</v>
      </c>
      <c r="AB252" s="749" t="s">
        <v>7588</v>
      </c>
    </row>
    <row r="253">
      <c r="A253" s="255" t="s">
        <v>7047</v>
      </c>
      <c r="B253" s="299" t="s">
        <v>3885</v>
      </c>
      <c r="C253" s="300" t="s">
        <v>4150</v>
      </c>
      <c r="D253" s="289">
        <v>501189.0</v>
      </c>
      <c r="E253" s="289">
        <v>1.0</v>
      </c>
      <c r="F253" s="289" t="s">
        <v>3308</v>
      </c>
      <c r="G253" s="287" t="s">
        <v>7591</v>
      </c>
      <c r="H253" s="288">
        <v>5.0133401E9</v>
      </c>
      <c r="I253" s="255" t="s">
        <v>4208</v>
      </c>
      <c r="J253" s="289"/>
      <c r="K253" s="323" t="b">
        <v>1</v>
      </c>
      <c r="L253" s="323" t="b">
        <v>1</v>
      </c>
      <c r="M253" s="267" t="s">
        <v>4152</v>
      </c>
      <c r="N253" s="300"/>
      <c r="O253" s="282"/>
      <c r="P253" s="301" t="s">
        <v>4209</v>
      </c>
      <c r="Q253" s="255" t="s">
        <v>7585</v>
      </c>
      <c r="R253" s="273" t="s">
        <v>4058</v>
      </c>
      <c r="S253" s="266">
        <v>32.0</v>
      </c>
      <c r="T253" s="266">
        <v>28.0</v>
      </c>
      <c r="U253" s="261">
        <f t="array" ref="U253">_xlfn.XLOOKUP(S253, СПР.МОНТ[AWG], СПР.МОНТ[ГОСТ], "")</f>
        <v>0.03</v>
      </c>
      <c r="V253" s="261">
        <f t="array" ref="V253">_xlfn.XLOOKUP(T253, СПР.МОНТ[AWG], СПР.МОНТ[ГОСТ], "")</f>
        <v>0.08</v>
      </c>
      <c r="W253" s="267">
        <v>0.4</v>
      </c>
      <c r="X253" s="267">
        <v>0.8</v>
      </c>
      <c r="Y253" s="267" t="s">
        <v>7223</v>
      </c>
      <c r="Z253" s="267">
        <v>1.5</v>
      </c>
      <c r="AA253" s="746" t="s">
        <v>7592</v>
      </c>
      <c r="AB253" s="749" t="s">
        <v>7593</v>
      </c>
    </row>
    <row r="254">
      <c r="A254" s="255" t="s">
        <v>7047</v>
      </c>
      <c r="B254" s="299" t="s">
        <v>3885</v>
      </c>
      <c r="C254" s="300" t="s">
        <v>4150</v>
      </c>
      <c r="D254" s="289">
        <v>501330.0</v>
      </c>
      <c r="E254" s="289">
        <v>1.0</v>
      </c>
      <c r="F254" s="289" t="s">
        <v>3308</v>
      </c>
      <c r="G254" s="287" t="s">
        <v>7584</v>
      </c>
      <c r="H254" s="288"/>
      <c r="I254" s="255" t="s">
        <v>4208</v>
      </c>
      <c r="J254" s="289"/>
      <c r="K254" s="255" t="b">
        <v>1</v>
      </c>
      <c r="L254" s="255" t="b">
        <v>1</v>
      </c>
      <c r="M254" s="267" t="s">
        <v>4152</v>
      </c>
      <c r="N254" s="300"/>
      <c r="O254" s="282"/>
      <c r="P254" s="301" t="s">
        <v>4209</v>
      </c>
      <c r="Q254" s="255" t="s">
        <v>7585</v>
      </c>
      <c r="R254" s="273" t="s">
        <v>4058</v>
      </c>
      <c r="S254" s="266">
        <v>32.0</v>
      </c>
      <c r="T254" s="266">
        <v>28.0</v>
      </c>
      <c r="U254" s="261">
        <f t="array" ref="U254">_xlfn.XLOOKUP(S254, СПР.МОНТ[AWG], СПР.МОНТ[ГОСТ], "")</f>
        <v>0.03</v>
      </c>
      <c r="V254" s="261">
        <f t="array" ref="V254">_xlfn.XLOOKUP(T254, СПР.МОНТ[AWG], СПР.МОНТ[ГОСТ], "")</f>
        <v>0.08</v>
      </c>
      <c r="W254" s="267">
        <v>0.4</v>
      </c>
      <c r="X254" s="267">
        <v>0.8</v>
      </c>
      <c r="Y254" s="267" t="s">
        <v>7586</v>
      </c>
      <c r="Z254" s="267">
        <v>1.5</v>
      </c>
      <c r="AA254" s="746" t="s">
        <v>7587</v>
      </c>
      <c r="AB254" s="749" t="s">
        <v>7588</v>
      </c>
    </row>
    <row r="255">
      <c r="A255" s="255" t="s">
        <v>7047</v>
      </c>
      <c r="B255" s="299" t="s">
        <v>3885</v>
      </c>
      <c r="C255" s="300" t="s">
        <v>4150</v>
      </c>
      <c r="D255" s="289">
        <v>501330.0</v>
      </c>
      <c r="E255" s="289">
        <v>1.0</v>
      </c>
      <c r="F255" s="289" t="s">
        <v>3308</v>
      </c>
      <c r="G255" s="287" t="s">
        <v>7594</v>
      </c>
      <c r="H255" s="288"/>
      <c r="I255" s="255" t="s">
        <v>4211</v>
      </c>
      <c r="J255" s="289"/>
      <c r="K255" s="255" t="b">
        <v>1</v>
      </c>
      <c r="L255" s="255" t="b">
        <v>1</v>
      </c>
      <c r="M255" s="267" t="s">
        <v>4152</v>
      </c>
      <c r="N255" s="300"/>
      <c r="O255" s="282"/>
      <c r="P255" s="301" t="s">
        <v>4209</v>
      </c>
      <c r="Q255" s="255" t="s">
        <v>7585</v>
      </c>
      <c r="R255" s="273" t="s">
        <v>4058</v>
      </c>
      <c r="S255" s="266">
        <v>32.0</v>
      </c>
      <c r="T255" s="266">
        <v>28.0</v>
      </c>
      <c r="U255" s="261">
        <f t="array" ref="U255">_xlfn.XLOOKUP(S255, СПР.МОНТ[AWG], СПР.МОНТ[ГОСТ], "")</f>
        <v>0.03</v>
      </c>
      <c r="V255" s="261">
        <f t="array" ref="V255">_xlfn.XLOOKUP(T255, СПР.МОНТ[AWG], СПР.МОНТ[ГОСТ], "")</f>
        <v>0.08</v>
      </c>
      <c r="W255" s="267">
        <v>0.4</v>
      </c>
      <c r="X255" s="267">
        <v>0.8</v>
      </c>
      <c r="Y255" s="267" t="s">
        <v>7522</v>
      </c>
      <c r="Z255" s="267">
        <v>1.5</v>
      </c>
      <c r="AA255" s="746" t="s">
        <v>7595</v>
      </c>
      <c r="AB255" s="749" t="s">
        <v>7588</v>
      </c>
    </row>
    <row r="256">
      <c r="A256" s="255" t="s">
        <v>7047</v>
      </c>
      <c r="B256" s="299" t="s">
        <v>3885</v>
      </c>
      <c r="C256" s="300" t="s">
        <v>4150</v>
      </c>
      <c r="D256" s="289">
        <v>501330.0</v>
      </c>
      <c r="E256" s="289">
        <v>1.0</v>
      </c>
      <c r="F256" s="289" t="s">
        <v>3308</v>
      </c>
      <c r="G256" s="287" t="s">
        <v>7589</v>
      </c>
      <c r="H256" s="288"/>
      <c r="I256" s="255" t="s">
        <v>4208</v>
      </c>
      <c r="J256" s="289"/>
      <c r="K256" s="255" t="b">
        <v>1</v>
      </c>
      <c r="L256" s="255" t="b">
        <v>1</v>
      </c>
      <c r="M256" s="267" t="s">
        <v>4152</v>
      </c>
      <c r="N256" s="300"/>
      <c r="O256" s="282"/>
      <c r="P256" s="301" t="s">
        <v>4209</v>
      </c>
      <c r="Q256" s="255" t="s">
        <v>7585</v>
      </c>
      <c r="R256" s="273" t="s">
        <v>4058</v>
      </c>
      <c r="S256" s="266">
        <v>32.0</v>
      </c>
      <c r="T256" s="266">
        <v>28.0</v>
      </c>
      <c r="U256" s="261">
        <f t="array" ref="U256">_xlfn.XLOOKUP(S256, СПР.МОНТ[AWG], СПР.МОНТ[ГОСТ], "")</f>
        <v>0.03</v>
      </c>
      <c r="V256" s="261">
        <f t="array" ref="V256">_xlfn.XLOOKUP(T256, СПР.МОНТ[AWG], СПР.МОНТ[ГОСТ], "")</f>
        <v>0.08</v>
      </c>
      <c r="W256" s="267">
        <v>0.4</v>
      </c>
      <c r="X256" s="267">
        <v>0.8</v>
      </c>
      <c r="Y256" s="267" t="s">
        <v>7511</v>
      </c>
      <c r="Z256" s="267">
        <v>1.5</v>
      </c>
      <c r="AA256" s="746" t="s">
        <v>7590</v>
      </c>
      <c r="AB256" s="749" t="s">
        <v>7588</v>
      </c>
    </row>
    <row r="257">
      <c r="A257" s="255" t="s">
        <v>7047</v>
      </c>
      <c r="B257" s="299" t="s">
        <v>3885</v>
      </c>
      <c r="C257" s="300" t="s">
        <v>4150</v>
      </c>
      <c r="D257" s="289">
        <v>501330.0</v>
      </c>
      <c r="E257" s="289">
        <v>1.0</v>
      </c>
      <c r="F257" s="289" t="s">
        <v>3308</v>
      </c>
      <c r="G257" s="287" t="s">
        <v>7591</v>
      </c>
      <c r="H257" s="288">
        <v>5.0133401E9</v>
      </c>
      <c r="I257" s="255" t="s">
        <v>4208</v>
      </c>
      <c r="J257" s="289"/>
      <c r="K257" s="255" t="b">
        <v>1</v>
      </c>
      <c r="L257" s="255" t="b">
        <v>1</v>
      </c>
      <c r="M257" s="267" t="s">
        <v>4152</v>
      </c>
      <c r="N257" s="300"/>
      <c r="O257" s="282"/>
      <c r="P257" s="301" t="s">
        <v>4209</v>
      </c>
      <c r="Q257" s="255" t="s">
        <v>7585</v>
      </c>
      <c r="R257" s="273" t="s">
        <v>4058</v>
      </c>
      <c r="S257" s="266">
        <v>32.0</v>
      </c>
      <c r="T257" s="266">
        <v>28.0</v>
      </c>
      <c r="U257" s="261">
        <f t="array" ref="U257">_xlfn.XLOOKUP(S257, СПР.МОНТ[AWG], СПР.МОНТ[ГОСТ], "")</f>
        <v>0.03</v>
      </c>
      <c r="V257" s="261">
        <f t="array" ref="V257">_xlfn.XLOOKUP(T257, СПР.МОНТ[AWG], СПР.МОНТ[ГОСТ], "")</f>
        <v>0.08</v>
      </c>
      <c r="W257" s="267">
        <v>0.4</v>
      </c>
      <c r="X257" s="267">
        <v>0.8</v>
      </c>
      <c r="Y257" s="267" t="s">
        <v>7223</v>
      </c>
      <c r="Z257" s="267">
        <v>1.5</v>
      </c>
      <c r="AA257" s="746" t="s">
        <v>7592</v>
      </c>
      <c r="AB257" s="749" t="s">
        <v>7593</v>
      </c>
    </row>
    <row r="258">
      <c r="A258" s="255" t="s">
        <v>7047</v>
      </c>
      <c r="B258" s="299" t="s">
        <v>3885</v>
      </c>
      <c r="C258" s="300" t="s">
        <v>4150</v>
      </c>
      <c r="D258" s="289">
        <v>501939.0</v>
      </c>
      <c r="E258" s="289">
        <v>1.0</v>
      </c>
      <c r="F258" s="289" t="s">
        <v>3308</v>
      </c>
      <c r="G258" s="287" t="s">
        <v>7584</v>
      </c>
      <c r="H258" s="288"/>
      <c r="I258" s="255" t="s">
        <v>4208</v>
      </c>
      <c r="J258" s="289"/>
      <c r="K258" s="255" t="b">
        <v>1</v>
      </c>
      <c r="L258" s="255" t="b">
        <v>1</v>
      </c>
      <c r="M258" s="267" t="s">
        <v>4152</v>
      </c>
      <c r="N258" s="300"/>
      <c r="O258" s="282"/>
      <c r="P258" s="301" t="s">
        <v>4209</v>
      </c>
      <c r="Q258" s="255" t="s">
        <v>7585</v>
      </c>
      <c r="R258" s="273" t="s">
        <v>4058</v>
      </c>
      <c r="S258" s="266">
        <v>32.0</v>
      </c>
      <c r="T258" s="266">
        <v>28.0</v>
      </c>
      <c r="U258" s="261">
        <f t="array" ref="U258">_xlfn.XLOOKUP(S258, СПР.МОНТ[AWG], СПР.МОНТ[ГОСТ], "")</f>
        <v>0.03</v>
      </c>
      <c r="V258" s="261">
        <f t="array" ref="V258">_xlfn.XLOOKUP(T258, СПР.МОНТ[AWG], СПР.МОНТ[ГОСТ], "")</f>
        <v>0.08</v>
      </c>
      <c r="W258" s="267">
        <v>0.4</v>
      </c>
      <c r="X258" s="267">
        <v>0.8</v>
      </c>
      <c r="Y258" s="267" t="s">
        <v>7586</v>
      </c>
      <c r="Z258" s="267">
        <v>1.5</v>
      </c>
      <c r="AA258" s="746" t="s">
        <v>7587</v>
      </c>
      <c r="AB258" s="749" t="s">
        <v>7588</v>
      </c>
    </row>
    <row r="259">
      <c r="A259" s="255" t="s">
        <v>7047</v>
      </c>
      <c r="B259" s="299" t="s">
        <v>3885</v>
      </c>
      <c r="C259" s="300" t="s">
        <v>4150</v>
      </c>
      <c r="D259" s="289">
        <v>501939.0</v>
      </c>
      <c r="E259" s="289">
        <v>1.0</v>
      </c>
      <c r="F259" s="289" t="s">
        <v>3308</v>
      </c>
      <c r="G259" s="287" t="s">
        <v>7594</v>
      </c>
      <c r="H259" s="288"/>
      <c r="I259" s="255" t="s">
        <v>4211</v>
      </c>
      <c r="J259" s="289"/>
      <c r="K259" s="255" t="b">
        <v>1</v>
      </c>
      <c r="L259" s="255" t="b">
        <v>1</v>
      </c>
      <c r="M259" s="267" t="s">
        <v>4152</v>
      </c>
      <c r="N259" s="300"/>
      <c r="O259" s="282"/>
      <c r="P259" s="301" t="s">
        <v>4209</v>
      </c>
      <c r="Q259" s="255" t="s">
        <v>7585</v>
      </c>
      <c r="R259" s="273" t="s">
        <v>4058</v>
      </c>
      <c r="S259" s="266">
        <v>32.0</v>
      </c>
      <c r="T259" s="266">
        <v>28.0</v>
      </c>
      <c r="U259" s="261">
        <f t="array" ref="U259">_xlfn.XLOOKUP(S259, СПР.МОНТ[AWG], СПР.МОНТ[ГОСТ], "")</f>
        <v>0.03</v>
      </c>
      <c r="V259" s="261">
        <f t="array" ref="V259">_xlfn.XLOOKUP(T259, СПР.МОНТ[AWG], СПР.МОНТ[ГОСТ], "")</f>
        <v>0.08</v>
      </c>
      <c r="W259" s="267">
        <v>0.4</v>
      </c>
      <c r="X259" s="267">
        <v>0.8</v>
      </c>
      <c r="Y259" s="267" t="s">
        <v>7522</v>
      </c>
      <c r="Z259" s="267">
        <v>1.5</v>
      </c>
      <c r="AA259" s="746" t="s">
        <v>7595</v>
      </c>
      <c r="AB259" s="749" t="s">
        <v>7588</v>
      </c>
    </row>
    <row r="260">
      <c r="A260" s="255" t="s">
        <v>7047</v>
      </c>
      <c r="B260" s="299" t="s">
        <v>3885</v>
      </c>
      <c r="C260" s="300" t="s">
        <v>4150</v>
      </c>
      <c r="D260" s="289">
        <v>501939.0</v>
      </c>
      <c r="E260" s="289">
        <v>1.0</v>
      </c>
      <c r="F260" s="289" t="s">
        <v>3308</v>
      </c>
      <c r="G260" s="287" t="s">
        <v>7589</v>
      </c>
      <c r="H260" s="288"/>
      <c r="I260" s="255" t="s">
        <v>4208</v>
      </c>
      <c r="J260" s="289"/>
      <c r="K260" s="255" t="b">
        <v>1</v>
      </c>
      <c r="L260" s="255" t="b">
        <v>1</v>
      </c>
      <c r="M260" s="267" t="s">
        <v>4152</v>
      </c>
      <c r="N260" s="300"/>
      <c r="O260" s="282"/>
      <c r="P260" s="301" t="s">
        <v>4209</v>
      </c>
      <c r="Q260" s="255" t="s">
        <v>7585</v>
      </c>
      <c r="R260" s="273" t="s">
        <v>4058</v>
      </c>
      <c r="S260" s="266">
        <v>32.0</v>
      </c>
      <c r="T260" s="266">
        <v>28.0</v>
      </c>
      <c r="U260" s="261">
        <f t="array" ref="U260">_xlfn.XLOOKUP(S260, СПР.МОНТ[AWG], СПР.МОНТ[ГОСТ], "")</f>
        <v>0.03</v>
      </c>
      <c r="V260" s="261">
        <f t="array" ref="V260">_xlfn.XLOOKUP(T260, СПР.МОНТ[AWG], СПР.МОНТ[ГОСТ], "")</f>
        <v>0.08</v>
      </c>
      <c r="W260" s="267">
        <v>0.4</v>
      </c>
      <c r="X260" s="267">
        <v>0.8</v>
      </c>
      <c r="Y260" s="267" t="s">
        <v>7511</v>
      </c>
      <c r="Z260" s="267">
        <v>1.5</v>
      </c>
      <c r="AA260" s="746" t="s">
        <v>7590</v>
      </c>
      <c r="AB260" s="749" t="s">
        <v>7588</v>
      </c>
    </row>
    <row r="261">
      <c r="A261" s="255" t="s">
        <v>7047</v>
      </c>
      <c r="B261" s="299" t="s">
        <v>3885</v>
      </c>
      <c r="C261" s="300" t="s">
        <v>4150</v>
      </c>
      <c r="D261" s="289">
        <v>501939.0</v>
      </c>
      <c r="E261" s="289">
        <v>1.0</v>
      </c>
      <c r="F261" s="289" t="s">
        <v>3308</v>
      </c>
      <c r="G261" s="287" t="s">
        <v>7591</v>
      </c>
      <c r="H261" s="288">
        <v>5.0133401E9</v>
      </c>
      <c r="I261" s="255" t="s">
        <v>4208</v>
      </c>
      <c r="J261" s="289"/>
      <c r="K261" s="255" t="b">
        <v>1</v>
      </c>
      <c r="L261" s="255" t="b">
        <v>1</v>
      </c>
      <c r="M261" s="267" t="s">
        <v>4152</v>
      </c>
      <c r="N261" s="300"/>
      <c r="O261" s="282"/>
      <c r="P261" s="301" t="s">
        <v>4209</v>
      </c>
      <c r="Q261" s="255" t="s">
        <v>7585</v>
      </c>
      <c r="R261" s="273" t="s">
        <v>4058</v>
      </c>
      <c r="S261" s="266">
        <v>32.0</v>
      </c>
      <c r="T261" s="266">
        <v>28.0</v>
      </c>
      <c r="U261" s="261">
        <f t="array" ref="U261">_xlfn.XLOOKUP(S261, СПР.МОНТ[AWG], СПР.МОНТ[ГОСТ], "")</f>
        <v>0.03</v>
      </c>
      <c r="V261" s="261">
        <f t="array" ref="V261">_xlfn.XLOOKUP(T261, СПР.МОНТ[AWG], СПР.МОНТ[ГОСТ], "")</f>
        <v>0.08</v>
      </c>
      <c r="W261" s="267">
        <v>0.4</v>
      </c>
      <c r="X261" s="267">
        <v>0.8</v>
      </c>
      <c r="Y261" s="267" t="s">
        <v>7223</v>
      </c>
      <c r="Z261" s="267">
        <v>1.5</v>
      </c>
      <c r="AA261" s="746" t="s">
        <v>7592</v>
      </c>
      <c r="AB261" s="749" t="s">
        <v>7593</v>
      </c>
    </row>
    <row r="262">
      <c r="A262" s="255" t="s">
        <v>7047</v>
      </c>
      <c r="B262" s="299" t="s">
        <v>3885</v>
      </c>
      <c r="C262" s="291" t="s">
        <v>4156</v>
      </c>
      <c r="D262" s="289">
        <v>503765.0</v>
      </c>
      <c r="E262" s="289">
        <v>1.0</v>
      </c>
      <c r="F262" s="289" t="s">
        <v>3308</v>
      </c>
      <c r="G262" s="287" t="s">
        <v>7935</v>
      </c>
      <c r="H262" s="288"/>
      <c r="I262" s="289"/>
      <c r="J262" s="289"/>
      <c r="K262" s="289"/>
      <c r="L262" s="289"/>
      <c r="M262" s="267" t="s">
        <v>4179</v>
      </c>
      <c r="N262" s="300"/>
      <c r="O262" s="282"/>
      <c r="P262" s="301" t="s">
        <v>4247</v>
      </c>
      <c r="Q262" s="255" t="s">
        <v>7936</v>
      </c>
      <c r="R262" s="273" t="s">
        <v>4178</v>
      </c>
      <c r="S262" s="266">
        <v>30.0</v>
      </c>
      <c r="T262" s="266">
        <v>28.0</v>
      </c>
      <c r="U262" s="261">
        <f t="array" ref="U262">_xlfn.XLOOKUP(S262, СПР.МОНТ[AWG], СПР.МОНТ[ГОСТ], "")</f>
        <v>0.05</v>
      </c>
      <c r="V262" s="261">
        <f t="array" ref="V262">_xlfn.XLOOKUP(T262, СПР.МОНТ[AWG], СПР.МОНТ[ГОСТ], "")</f>
        <v>0.08</v>
      </c>
      <c r="W262" s="267">
        <v>0.5</v>
      </c>
      <c r="X262" s="267">
        <v>0.7</v>
      </c>
      <c r="Y262" s="267" t="s">
        <v>7424</v>
      </c>
      <c r="Z262" s="267">
        <v>1.5</v>
      </c>
      <c r="AA262" s="746" t="s">
        <v>7937</v>
      </c>
      <c r="AB262" s="747" t="s">
        <v>7938</v>
      </c>
    </row>
    <row r="263">
      <c r="A263" s="255" t="s">
        <v>7047</v>
      </c>
      <c r="B263" s="256" t="s">
        <v>3885</v>
      </c>
      <c r="C263" s="257" t="s">
        <v>4090</v>
      </c>
      <c r="D263" s="257">
        <v>70058.0</v>
      </c>
      <c r="E263" s="257">
        <v>2.54</v>
      </c>
      <c r="F263" s="257" t="s">
        <v>3308</v>
      </c>
      <c r="G263" s="302">
        <v>1.6020086E7</v>
      </c>
      <c r="H263" s="259"/>
      <c r="I263" s="303"/>
      <c r="J263" s="304"/>
      <c r="K263" s="304"/>
      <c r="L263" s="304"/>
      <c r="M263" s="272" t="s">
        <v>3909</v>
      </c>
      <c r="N263" s="263"/>
      <c r="O263" s="263"/>
      <c r="P263" s="272" t="s">
        <v>4091</v>
      </c>
      <c r="Q263" s="272">
        <v>1.7</v>
      </c>
      <c r="R263" s="272" t="s">
        <v>4092</v>
      </c>
      <c r="S263" s="266">
        <v>24.0</v>
      </c>
      <c r="T263" s="266">
        <v>22.0</v>
      </c>
      <c r="U263" s="268">
        <f t="array" ref="U263">_xlfn.XLOOKUP(S263, 'СПР.КАБ'!$A$35:$A$56, 'СПР.КАБ'!$B$35:$B$56, "")</f>
        <v>0.2</v>
      </c>
      <c r="V263" s="268">
        <f t="array" ref="V263">_xlfn.XLOOKUP(T263, 'СПР.КАБ'!$A$35:$A$56, 'СПР.КАБ'!$B$35:$B$56, "")</f>
        <v>0.35</v>
      </c>
      <c r="W263" s="273">
        <v>1.09</v>
      </c>
      <c r="X263" s="273">
        <v>1.65</v>
      </c>
      <c r="Y263" s="268" t="s">
        <v>7223</v>
      </c>
      <c r="Z263" s="261"/>
      <c r="AA263" s="744" t="s">
        <v>7944</v>
      </c>
      <c r="AB263" s="752" t="s">
        <v>7945</v>
      </c>
    </row>
    <row r="264">
      <c r="A264" s="277" t="s">
        <v>7047</v>
      </c>
      <c r="B264" s="281" t="s">
        <v>3885</v>
      </c>
      <c r="C264" s="277" t="s">
        <v>4142</v>
      </c>
      <c r="D264" s="277">
        <v>172718.0</v>
      </c>
      <c r="E264" s="277">
        <v>4.2</v>
      </c>
      <c r="F264" s="277" t="s">
        <v>3308</v>
      </c>
      <c r="G264" s="277">
        <v>1.727183111E9</v>
      </c>
      <c r="H264" s="282"/>
      <c r="I264" s="283" t="s">
        <v>4143</v>
      </c>
      <c r="J264" s="255" t="b">
        <v>0</v>
      </c>
      <c r="K264" s="255" t="b">
        <v>1</v>
      </c>
      <c r="L264" s="255" t="b">
        <v>0</v>
      </c>
      <c r="M264" s="277" t="s">
        <v>4146</v>
      </c>
      <c r="N264" s="300"/>
      <c r="O264" s="282"/>
      <c r="P264" s="277" t="s">
        <v>4144</v>
      </c>
      <c r="Q264" s="277" t="s">
        <v>7480</v>
      </c>
      <c r="R264" s="277" t="s">
        <v>4145</v>
      </c>
      <c r="S264" s="281">
        <v>20.0</v>
      </c>
      <c r="T264" s="281">
        <v>18.0</v>
      </c>
      <c r="U264" s="285">
        <f t="array" ref="U264">_xlfn.XLOOKUP(S264, 'СПР.КАБ'!$A$35:$A$56, 'СПР.КАБ'!$B$35:$B$56, "")</f>
        <v>0.5</v>
      </c>
      <c r="V264" s="285">
        <f t="array" ref="V264">_xlfn.XLOOKUP(T264, 'СПР.КАБ'!$A$35:$A$56, 'СПР.КАБ'!$B$35:$B$56, "")</f>
        <v>0.75</v>
      </c>
      <c r="W264" s="277">
        <v>1.42</v>
      </c>
      <c r="X264" s="277">
        <v>2.1</v>
      </c>
      <c r="Y264" s="277" t="s">
        <v>7223</v>
      </c>
      <c r="Z264" s="282"/>
      <c r="AA264" s="751" t="s">
        <v>7481</v>
      </c>
      <c r="AB264" s="752" t="s">
        <v>7482</v>
      </c>
    </row>
    <row r="265">
      <c r="A265" s="277" t="s">
        <v>7047</v>
      </c>
      <c r="B265" s="281" t="s">
        <v>3885</v>
      </c>
      <c r="C265" s="277" t="s">
        <v>4164</v>
      </c>
      <c r="D265" s="277">
        <v>212515.0</v>
      </c>
      <c r="E265" s="277">
        <v>4.2</v>
      </c>
      <c r="F265" s="277" t="s">
        <v>3308</v>
      </c>
      <c r="G265" s="277">
        <v>2.125153102E9</v>
      </c>
      <c r="H265" s="282"/>
      <c r="I265" s="283" t="s">
        <v>4165</v>
      </c>
      <c r="J265" s="255" t="b">
        <v>0</v>
      </c>
      <c r="K265" s="255" t="b">
        <v>1</v>
      </c>
      <c r="L265" s="255" t="b">
        <v>0</v>
      </c>
      <c r="M265" s="277" t="s">
        <v>4167</v>
      </c>
      <c r="N265" s="300"/>
      <c r="O265" s="282"/>
      <c r="P265" s="277" t="s">
        <v>4166</v>
      </c>
      <c r="Q265" s="277" t="s">
        <v>7484</v>
      </c>
      <c r="R265" s="277">
        <v>134.0</v>
      </c>
      <c r="S265" s="281">
        <v>16.0</v>
      </c>
      <c r="T265" s="281">
        <v>16.0</v>
      </c>
      <c r="U265" s="285">
        <f t="array" ref="U265">_xlfn.XLOOKUP(S265, 'СПР.КАБ'!$A$35:$A$56, 'СПР.КАБ'!$B$35:$B$56, "")</f>
        <v>1.5</v>
      </c>
      <c r="V265" s="285">
        <f t="array" ref="V265">_xlfn.XLOOKUP(T265, 'СПР.КАБ'!$A$35:$A$56, 'СПР.КАБ'!$B$35:$B$56, "")</f>
        <v>1.5</v>
      </c>
      <c r="W265" s="277">
        <v>2.25</v>
      </c>
      <c r="X265" s="277">
        <v>2.4</v>
      </c>
      <c r="Y265" s="277" t="s">
        <v>7485</v>
      </c>
      <c r="Z265" s="282"/>
      <c r="AA265" s="751" t="s">
        <v>7486</v>
      </c>
      <c r="AB265" s="752" t="s">
        <v>7487</v>
      </c>
    </row>
    <row r="266">
      <c r="A266" s="277" t="s">
        <v>7047</v>
      </c>
      <c r="B266" s="281" t="s">
        <v>3885</v>
      </c>
      <c r="C266" s="277" t="s">
        <v>4264</v>
      </c>
      <c r="D266" s="277">
        <v>560023.0</v>
      </c>
      <c r="E266" s="277"/>
      <c r="F266" s="277" t="s">
        <v>3308</v>
      </c>
      <c r="G266" s="277" t="s">
        <v>4265</v>
      </c>
      <c r="H266" s="282"/>
      <c r="I266" s="283" t="s">
        <v>4266</v>
      </c>
      <c r="J266" s="255" t="b">
        <v>0</v>
      </c>
      <c r="K266" s="255" t="b">
        <v>1</v>
      </c>
      <c r="L266" s="255" t="b">
        <v>0</v>
      </c>
      <c r="M266" s="277">
        <v>2.9</v>
      </c>
      <c r="N266" s="300"/>
      <c r="O266" s="282"/>
      <c r="P266" s="277" t="s">
        <v>4267</v>
      </c>
      <c r="Q266" s="277" t="s">
        <v>7475</v>
      </c>
      <c r="R266" s="277">
        <v>40.0</v>
      </c>
      <c r="S266" s="281">
        <v>24.0</v>
      </c>
      <c r="T266" s="281">
        <v>24.0</v>
      </c>
      <c r="U266" s="285">
        <f t="array" ref="U266">_xlfn.XLOOKUP(S266, 'СПР.КАБ'!$A$35:$A$56, 'СПР.КАБ'!$B$35:$B$56, "")</f>
        <v>0.2</v>
      </c>
      <c r="V266" s="285">
        <f t="array" ref="V266">_xlfn.XLOOKUP(T266, 'СПР.КАБ'!$A$35:$A$56, 'СПР.КАБ'!$B$35:$B$56, "")</f>
        <v>0.2</v>
      </c>
      <c r="W266" s="277">
        <v>0.95</v>
      </c>
      <c r="X266" s="277">
        <v>1.35</v>
      </c>
      <c r="Y266" s="277" t="s">
        <v>7476</v>
      </c>
      <c r="Z266" s="282"/>
      <c r="AA266" s="751" t="s">
        <v>7477</v>
      </c>
      <c r="AB266" s="752" t="s">
        <v>7478</v>
      </c>
    </row>
    <row r="267">
      <c r="A267" s="277" t="s">
        <v>7047</v>
      </c>
      <c r="B267" s="281" t="s">
        <v>3885</v>
      </c>
      <c r="C267" s="277" t="s">
        <v>4344</v>
      </c>
      <c r="D267" s="277"/>
      <c r="E267" s="277"/>
      <c r="F267" s="277" t="s">
        <v>3331</v>
      </c>
      <c r="G267" s="277" t="s">
        <v>4345</v>
      </c>
      <c r="H267" s="282"/>
      <c r="I267" s="283" t="s">
        <v>4346</v>
      </c>
      <c r="J267" s="255" t="b">
        <v>0</v>
      </c>
      <c r="K267" s="255" t="b">
        <v>1</v>
      </c>
      <c r="L267" s="255" t="b">
        <v>0</v>
      </c>
      <c r="M267" s="277"/>
      <c r="N267" s="300"/>
      <c r="O267" s="282"/>
      <c r="P267" s="277"/>
      <c r="Q267" s="277"/>
      <c r="R267" s="277"/>
      <c r="S267" s="281"/>
      <c r="T267" s="281"/>
      <c r="U267" s="285" t="str">
        <f t="array" ref="U267">_xlfn.XLOOKUP(S267, 'СПР.КАБ'!$A$35:$A$56, 'СПР.КАБ'!$B$35:$B$56, "")</f>
        <v/>
      </c>
      <c r="V267" s="285" t="str">
        <f t="array" ref="V267">_xlfn.XLOOKUP(T267, 'СПР.КАБ'!$A$35:$A$56, 'СПР.КАБ'!$B$35:$B$56, "")</f>
        <v/>
      </c>
      <c r="W267" s="277"/>
      <c r="X267" s="277"/>
      <c r="Y267" s="277"/>
      <c r="Z267" s="277"/>
      <c r="AA267" s="754"/>
      <c r="AB267" s="752"/>
    </row>
    <row r="268">
      <c r="A268" s="255" t="s">
        <v>7047</v>
      </c>
      <c r="B268" s="266" t="s">
        <v>4381</v>
      </c>
      <c r="C268" s="290" t="s">
        <v>4687</v>
      </c>
      <c r="D268" s="290" t="s">
        <v>4687</v>
      </c>
      <c r="E268" s="255">
        <v>2.54</v>
      </c>
      <c r="F268" s="255" t="s">
        <v>3308</v>
      </c>
      <c r="G268" s="312" t="s">
        <v>4694</v>
      </c>
      <c r="H268" s="288"/>
      <c r="I268" s="255" t="s">
        <v>4695</v>
      </c>
      <c r="J268" s="289"/>
      <c r="K268" s="255" t="b">
        <v>1</v>
      </c>
      <c r="L268" s="289"/>
      <c r="M268" s="267"/>
      <c r="N268" s="291"/>
      <c r="O268" s="291"/>
      <c r="P268" s="292"/>
      <c r="Q268" s="288"/>
      <c r="R268" s="267"/>
      <c r="S268" s="266">
        <v>28.0</v>
      </c>
      <c r="T268" s="266">
        <v>24.0</v>
      </c>
      <c r="U268" s="261">
        <f t="array" ref="U268">_xlfn.XLOOKUP(S268, СПР.МОНТ[AWG], СПР.МОНТ[ГОСТ], "")</f>
        <v>0.08</v>
      </c>
      <c r="V268" s="261">
        <f t="array" ref="V268">_xlfn.XLOOKUP(T268, СПР.МОНТ[AWG], СПР.МОНТ[ГОСТ], "")</f>
        <v>0.2</v>
      </c>
      <c r="W268" s="267"/>
      <c r="X268" s="267"/>
      <c r="Y268" s="273" t="s">
        <v>7977</v>
      </c>
      <c r="Z268" s="267"/>
      <c r="AA268" s="746" t="s">
        <v>7978</v>
      </c>
      <c r="AB268" s="747"/>
    </row>
    <row r="269">
      <c r="A269" s="255" t="s">
        <v>7047</v>
      </c>
      <c r="B269" s="266" t="s">
        <v>4381</v>
      </c>
      <c r="C269" s="290" t="s">
        <v>4687</v>
      </c>
      <c r="D269" s="290" t="s">
        <v>4687</v>
      </c>
      <c r="E269" s="255">
        <v>2.54</v>
      </c>
      <c r="F269" s="255" t="s">
        <v>3308</v>
      </c>
      <c r="G269" s="312" t="s">
        <v>4688</v>
      </c>
      <c r="H269" s="288"/>
      <c r="I269" s="255" t="s">
        <v>4689</v>
      </c>
      <c r="J269" s="289"/>
      <c r="K269" s="255" t="b">
        <v>1</v>
      </c>
      <c r="L269" s="289"/>
      <c r="M269" s="267"/>
      <c r="N269" s="291"/>
      <c r="O269" s="291"/>
      <c r="P269" s="292"/>
      <c r="Q269" s="288"/>
      <c r="R269" s="267"/>
      <c r="S269" s="266">
        <v>24.0</v>
      </c>
      <c r="T269" s="266">
        <v>20.0</v>
      </c>
      <c r="U269" s="261">
        <f t="array" ref="U269">_xlfn.XLOOKUP(S269, СПР.МОНТ[AWG], СПР.МОНТ[ГОСТ], "")</f>
        <v>0.2</v>
      </c>
      <c r="V269" s="261">
        <f t="array" ref="V269">_xlfn.XLOOKUP(T269, СПР.МОНТ[AWG], СПР.МОНТ[ГОСТ], "")</f>
        <v>0.5</v>
      </c>
      <c r="W269" s="273">
        <v>1.3</v>
      </c>
      <c r="X269" s="273">
        <v>1.6</v>
      </c>
      <c r="Y269" s="273" t="s">
        <v>7986</v>
      </c>
      <c r="Z269" s="267"/>
      <c r="AA269" s="746" t="s">
        <v>7987</v>
      </c>
      <c r="AB269" s="747"/>
    </row>
    <row r="270">
      <c r="A270" s="255" t="s">
        <v>7047</v>
      </c>
      <c r="B270" s="266" t="s">
        <v>3885</v>
      </c>
      <c r="C270" s="290" t="s">
        <v>4307</v>
      </c>
      <c r="D270" s="290" t="s">
        <v>4307</v>
      </c>
      <c r="E270" s="255">
        <v>2.0</v>
      </c>
      <c r="F270" s="255" t="s">
        <v>3308</v>
      </c>
      <c r="G270" s="312" t="s">
        <v>7678</v>
      </c>
      <c r="H270" s="288"/>
      <c r="I270" s="289"/>
      <c r="J270" s="289"/>
      <c r="K270" s="289"/>
      <c r="L270" s="289"/>
      <c r="M270" s="267"/>
      <c r="N270" s="291"/>
      <c r="O270" s="291"/>
      <c r="P270" s="301" t="s">
        <v>4308</v>
      </c>
      <c r="Q270" s="255">
        <v>1.53</v>
      </c>
      <c r="R270" s="273">
        <v>50.0</v>
      </c>
      <c r="S270" s="266">
        <v>22.0</v>
      </c>
      <c r="T270" s="266">
        <v>22.0</v>
      </c>
      <c r="U270" s="261">
        <f t="array" ref="U270">_xlfn.XLOOKUP(S270, СПР.МОНТ[AWG], СПР.МОНТ[ГОСТ], "")</f>
        <v>0.35</v>
      </c>
      <c r="V270" s="261">
        <f t="array" ref="V270">_xlfn.XLOOKUP(T270, СПР.МОНТ[AWG], СПР.МОНТ[ГОСТ], "")</f>
        <v>0.35</v>
      </c>
      <c r="W270" s="273">
        <v>1.2</v>
      </c>
      <c r="X270" s="273">
        <v>1.4</v>
      </c>
      <c r="Y270" s="273" t="s">
        <v>7402</v>
      </c>
      <c r="Z270" s="273">
        <v>5.0</v>
      </c>
      <c r="AA270" s="746" t="s">
        <v>7679</v>
      </c>
      <c r="AB270" s="749" t="s">
        <v>7680</v>
      </c>
    </row>
    <row r="271">
      <c r="A271" s="255" t="s">
        <v>7047</v>
      </c>
      <c r="B271" s="266" t="s">
        <v>3885</v>
      </c>
      <c r="C271" s="290" t="s">
        <v>4307</v>
      </c>
      <c r="D271" s="290" t="s">
        <v>4307</v>
      </c>
      <c r="E271" s="255">
        <v>2.0</v>
      </c>
      <c r="F271" s="255" t="s">
        <v>3308</v>
      </c>
      <c r="G271" s="312" t="s">
        <v>7470</v>
      </c>
      <c r="H271" s="288"/>
      <c r="I271" s="255" t="s">
        <v>4310</v>
      </c>
      <c r="J271" s="289"/>
      <c r="K271" s="289"/>
      <c r="L271" s="255" t="b">
        <v>1</v>
      </c>
      <c r="M271" s="267"/>
      <c r="N271" s="291"/>
      <c r="O271" s="291"/>
      <c r="P271" s="301" t="s">
        <v>4308</v>
      </c>
      <c r="Q271" s="255">
        <v>1.53</v>
      </c>
      <c r="R271" s="273">
        <v>50.0</v>
      </c>
      <c r="S271" s="266">
        <v>22.0</v>
      </c>
      <c r="T271" s="266">
        <v>22.0</v>
      </c>
      <c r="U271" s="261">
        <f t="array" ref="U271">_xlfn.XLOOKUP(S271, СПР.МОНТ[AWG], СПР.МОНТ[ГОСТ], "")</f>
        <v>0.35</v>
      </c>
      <c r="V271" s="261">
        <f t="array" ref="V271">_xlfn.XLOOKUP(T271, СПР.МОНТ[AWG], СПР.МОНТ[ГОСТ], "")</f>
        <v>0.35</v>
      </c>
      <c r="W271" s="273">
        <v>1.2</v>
      </c>
      <c r="X271" s="273">
        <v>1.4</v>
      </c>
      <c r="Y271" s="273" t="s">
        <v>7471</v>
      </c>
      <c r="Z271" s="273">
        <v>5.0</v>
      </c>
      <c r="AA271" s="746" t="s">
        <v>7472</v>
      </c>
      <c r="AB271" s="749" t="s">
        <v>7473</v>
      </c>
    </row>
    <row r="272">
      <c r="A272" s="255" t="s">
        <v>7047</v>
      </c>
      <c r="B272" s="266" t="s">
        <v>4381</v>
      </c>
      <c r="C272" s="290" t="s">
        <v>4572</v>
      </c>
      <c r="D272" s="290" t="s">
        <v>4572</v>
      </c>
      <c r="E272" s="255">
        <v>2.54</v>
      </c>
      <c r="F272" s="255" t="s">
        <v>3308</v>
      </c>
      <c r="G272" s="312" t="s">
        <v>4573</v>
      </c>
      <c r="H272" s="288"/>
      <c r="I272" s="255" t="s">
        <v>4574</v>
      </c>
      <c r="J272" s="289"/>
      <c r="K272" s="255" t="b">
        <v>1</v>
      </c>
      <c r="L272" s="289"/>
      <c r="M272" s="267"/>
      <c r="N272" s="291"/>
      <c r="O272" s="291"/>
      <c r="P272" s="292"/>
      <c r="Q272" s="288"/>
      <c r="R272" s="267"/>
      <c r="S272" s="266">
        <v>20.0</v>
      </c>
      <c r="T272" s="266">
        <v>18.0</v>
      </c>
      <c r="U272" s="261">
        <f t="array" ref="U272">_xlfn.XLOOKUP(S272, СПР.МОНТ[AWG], СПР.МОНТ[ГОСТ], "")</f>
        <v>0.5</v>
      </c>
      <c r="V272" s="261">
        <f t="array" ref="V272">_xlfn.XLOOKUP(T272, СПР.МОНТ[AWG], СПР.МОНТ[ГОСТ], "")</f>
        <v>0.75</v>
      </c>
      <c r="W272" s="273">
        <v>1.4</v>
      </c>
      <c r="X272" s="273">
        <v>1.9</v>
      </c>
      <c r="Y272" s="273" t="s">
        <v>7994</v>
      </c>
      <c r="Z272" s="267"/>
      <c r="AA272" s="746" t="s">
        <v>7995</v>
      </c>
      <c r="AB272" s="747"/>
    </row>
    <row r="273">
      <c r="A273" s="277" t="s">
        <v>7047</v>
      </c>
      <c r="B273" s="281" t="s">
        <v>4381</v>
      </c>
      <c r="C273" s="277" t="s">
        <v>4547</v>
      </c>
      <c r="D273" s="277" t="s">
        <v>4546</v>
      </c>
      <c r="E273" s="277"/>
      <c r="F273" s="277" t="s">
        <v>3308</v>
      </c>
      <c r="G273" s="277" t="s">
        <v>4548</v>
      </c>
      <c r="H273" s="282"/>
      <c r="I273" s="283" t="s">
        <v>4549</v>
      </c>
      <c r="J273" s="255" t="b">
        <v>0</v>
      </c>
      <c r="K273" s="255" t="b">
        <v>1</v>
      </c>
      <c r="L273" s="255" t="b">
        <v>0</v>
      </c>
      <c r="M273" s="277"/>
      <c r="N273" s="300"/>
      <c r="O273" s="282"/>
      <c r="P273" s="277"/>
      <c r="Q273" s="277"/>
      <c r="R273" s="277"/>
      <c r="S273" s="281">
        <v>18.0</v>
      </c>
      <c r="T273" s="281">
        <v>16.0</v>
      </c>
      <c r="U273" s="285">
        <f t="array" ref="U273">_xlfn.XLOOKUP(S273, 'СПР.КАБ'!$A$35:$A$56, 'СПР.КАБ'!$B$35:$B$56, "")</f>
        <v>0.75</v>
      </c>
      <c r="V273" s="285">
        <f t="array" ref="V273">_xlfn.XLOOKUP(T273, 'СПР.КАБ'!$A$35:$A$56, 'СПР.КАБ'!$B$35:$B$56, "")</f>
        <v>1.5</v>
      </c>
      <c r="W273" s="277">
        <v>1.9</v>
      </c>
      <c r="X273" s="277">
        <v>2.4</v>
      </c>
      <c r="Y273" s="277" t="s">
        <v>7971</v>
      </c>
      <c r="Z273" s="277"/>
      <c r="AA273" s="754"/>
      <c r="AB273" s="752"/>
    </row>
    <row r="274">
      <c r="A274" s="277" t="s">
        <v>7047</v>
      </c>
      <c r="B274" s="281" t="s">
        <v>4381</v>
      </c>
      <c r="C274" s="277"/>
      <c r="D274" s="762" t="s">
        <v>4514</v>
      </c>
      <c r="E274" s="277"/>
      <c r="F274" s="277" t="s">
        <v>3308</v>
      </c>
      <c r="G274" s="277" t="s">
        <v>4489</v>
      </c>
      <c r="H274" s="282"/>
      <c r="I274" s="283" t="s">
        <v>4490</v>
      </c>
      <c r="J274" s="255" t="b">
        <v>0</v>
      </c>
      <c r="K274" s="255" t="b">
        <v>1</v>
      </c>
      <c r="L274" s="255" t="b">
        <v>0</v>
      </c>
      <c r="M274" s="277"/>
      <c r="N274" s="300"/>
      <c r="O274" s="282"/>
      <c r="P274" s="277"/>
      <c r="Q274" s="277"/>
      <c r="R274" s="277"/>
      <c r="S274" s="281">
        <v>14.0</v>
      </c>
      <c r="T274" s="281">
        <v>12.0</v>
      </c>
      <c r="U274" s="285">
        <f t="array" ref="U274">_xlfn.XLOOKUP(S274, 'СПР.КАБ'!$A$35:$A$56, 'СПР.КАБ'!$B$35:$B$56, "")</f>
        <v>2.5</v>
      </c>
      <c r="V274" s="285">
        <f t="array" ref="V274">_xlfn.XLOOKUP(T274, 'СПР.КАБ'!$A$35:$A$56, 'СПР.КАБ'!$B$35:$B$56, "")</f>
        <v>4</v>
      </c>
      <c r="W274" s="277">
        <v>2.7</v>
      </c>
      <c r="X274" s="277">
        <v>3.7</v>
      </c>
      <c r="Y274" s="277" t="s">
        <v>7971</v>
      </c>
      <c r="Z274" s="277"/>
      <c r="AA274" s="754"/>
      <c r="AB274" s="752"/>
    </row>
    <row r="275">
      <c r="A275" s="277" t="s">
        <v>7047</v>
      </c>
      <c r="B275" s="281" t="s">
        <v>4381</v>
      </c>
      <c r="C275" s="277" t="s">
        <v>4461</v>
      </c>
      <c r="D275" s="277" t="s">
        <v>4460</v>
      </c>
      <c r="E275" s="277"/>
      <c r="F275" s="277" t="s">
        <v>3308</v>
      </c>
      <c r="G275" s="277" t="s">
        <v>4462</v>
      </c>
      <c r="H275" s="282"/>
      <c r="I275" s="283" t="s">
        <v>4463</v>
      </c>
      <c r="J275" s="255" t="b">
        <v>0</v>
      </c>
      <c r="K275" s="255" t="b">
        <v>1</v>
      </c>
      <c r="L275" s="255" t="b">
        <v>0</v>
      </c>
      <c r="M275" s="277"/>
      <c r="N275" s="300"/>
      <c r="O275" s="282"/>
      <c r="P275" s="277"/>
      <c r="Q275" s="277"/>
      <c r="R275" s="277"/>
      <c r="S275" s="281">
        <v>30.0</v>
      </c>
      <c r="T275" s="281">
        <v>22.0</v>
      </c>
      <c r="U275" s="285">
        <f t="array" ref="U275">_xlfn.XLOOKUP(S275, 'СПР.КАБ'!$A$35:$A$56, 'СПР.КАБ'!$B$35:$B$56, "")</f>
        <v>0.05</v>
      </c>
      <c r="V275" s="285">
        <f t="array" ref="V275">_xlfn.XLOOKUP(T275, 'СПР.КАБ'!$A$35:$A$56, 'СПР.КАБ'!$B$35:$B$56, "")</f>
        <v>0.35</v>
      </c>
      <c r="W275" s="277">
        <v>1.02</v>
      </c>
      <c r="X275" s="277">
        <v>1.91</v>
      </c>
      <c r="Y275" s="277" t="s">
        <v>7974</v>
      </c>
      <c r="Z275" s="277"/>
      <c r="AA275" s="754"/>
      <c r="AB275" s="752"/>
    </row>
    <row r="276">
      <c r="A276" s="277" t="s">
        <v>7047</v>
      </c>
      <c r="B276" s="281" t="s">
        <v>4381</v>
      </c>
      <c r="C276" s="277"/>
      <c r="D276" s="762" t="s">
        <v>4514</v>
      </c>
      <c r="E276" s="277"/>
      <c r="F276" s="277" t="s">
        <v>3308</v>
      </c>
      <c r="G276" s="277" t="s">
        <v>4493</v>
      </c>
      <c r="H276" s="282"/>
      <c r="I276" s="283" t="s">
        <v>4494</v>
      </c>
      <c r="J276" s="255" t="b">
        <v>0</v>
      </c>
      <c r="K276" s="255" t="b">
        <v>1</v>
      </c>
      <c r="L276" s="255" t="b">
        <v>0</v>
      </c>
      <c r="M276" s="277"/>
      <c r="N276" s="300"/>
      <c r="O276" s="282"/>
      <c r="P276" s="277"/>
      <c r="Q276" s="277"/>
      <c r="R276" s="277"/>
      <c r="S276" s="281">
        <v>16.0</v>
      </c>
      <c r="T276" s="281">
        <v>14.0</v>
      </c>
      <c r="U276" s="285">
        <f t="array" ref="U276">_xlfn.XLOOKUP(S276, 'СПР.КАБ'!$A$35:$A$56, 'СПР.КАБ'!$B$35:$B$56, "")</f>
        <v>1.5</v>
      </c>
      <c r="V276" s="285">
        <f t="array" ref="V276">_xlfn.XLOOKUP(T276, 'СПР.КАБ'!$A$35:$A$56, 'СПР.КАБ'!$B$35:$B$56, "")</f>
        <v>2.5</v>
      </c>
      <c r="W276" s="277">
        <v>2.1</v>
      </c>
      <c r="X276" s="277">
        <v>2.9</v>
      </c>
      <c r="Y276" s="277" t="s">
        <v>7971</v>
      </c>
      <c r="Z276" s="277"/>
      <c r="AA276" s="754"/>
      <c r="AB276" s="752"/>
    </row>
    <row r="277">
      <c r="A277" s="277" t="s">
        <v>7047</v>
      </c>
      <c r="B277" s="281" t="s">
        <v>4381</v>
      </c>
      <c r="C277" s="277" t="s">
        <v>4547</v>
      </c>
      <c r="D277" s="277" t="s">
        <v>4546</v>
      </c>
      <c r="E277" s="277"/>
      <c r="F277" s="277" t="s">
        <v>3308</v>
      </c>
      <c r="G277" s="277" t="s">
        <v>4552</v>
      </c>
      <c r="H277" s="282"/>
      <c r="I277" s="283" t="s">
        <v>4553</v>
      </c>
      <c r="J277" s="255" t="b">
        <v>0</v>
      </c>
      <c r="K277" s="255" t="b">
        <v>1</v>
      </c>
      <c r="L277" s="255" t="b">
        <v>0</v>
      </c>
      <c r="M277" s="277"/>
      <c r="N277" s="300"/>
      <c r="O277" s="282"/>
      <c r="P277" s="277"/>
      <c r="Q277" s="277"/>
      <c r="R277" s="277"/>
      <c r="S277" s="281">
        <v>24.0</v>
      </c>
      <c r="T277" s="281">
        <v>22.0</v>
      </c>
      <c r="U277" s="285">
        <f t="array" ref="U277">_xlfn.XLOOKUP(S277, 'СПР.КАБ'!$A$35:$A$56, 'СПР.КАБ'!$B$35:$B$56, "")</f>
        <v>0.2</v>
      </c>
      <c r="V277" s="285">
        <f t="array" ref="V277">_xlfn.XLOOKUP(T277, 'СПР.КАБ'!$A$35:$A$56, 'СПР.КАБ'!$B$35:$B$56, "")</f>
        <v>0.35</v>
      </c>
      <c r="W277" s="277">
        <v>1.1</v>
      </c>
      <c r="X277" s="277">
        <v>1.75</v>
      </c>
      <c r="Y277" s="277" t="s">
        <v>7971</v>
      </c>
      <c r="Z277" s="277"/>
      <c r="AA277" s="754"/>
      <c r="AB277" s="752"/>
    </row>
    <row r="278">
      <c r="A278" s="277" t="s">
        <v>7047</v>
      </c>
      <c r="B278" s="281" t="s">
        <v>4381</v>
      </c>
      <c r="C278" s="277" t="s">
        <v>4547</v>
      </c>
      <c r="D278" s="277" t="s">
        <v>4546</v>
      </c>
      <c r="E278" s="277"/>
      <c r="F278" s="277" t="s">
        <v>3308</v>
      </c>
      <c r="G278" s="277" t="s">
        <v>4556</v>
      </c>
      <c r="H278" s="282"/>
      <c r="I278" s="283" t="s">
        <v>4557</v>
      </c>
      <c r="J278" s="255" t="b">
        <v>0</v>
      </c>
      <c r="K278" s="255" t="b">
        <v>1</v>
      </c>
      <c r="L278" s="255" t="b">
        <v>0</v>
      </c>
      <c r="M278" s="277"/>
      <c r="N278" s="300"/>
      <c r="O278" s="282"/>
      <c r="P278" s="277"/>
      <c r="Q278" s="277"/>
      <c r="R278" s="277"/>
      <c r="S278" s="281">
        <v>18.0</v>
      </c>
      <c r="T278" s="281">
        <v>16.0</v>
      </c>
      <c r="U278" s="285">
        <f t="array" ref="U278">_xlfn.XLOOKUP(S278, 'СПР.КАБ'!$A$35:$A$56, 'СПР.КАБ'!$B$35:$B$56, "")</f>
        <v>0.75</v>
      </c>
      <c r="V278" s="285">
        <f t="array" ref="V278">_xlfn.XLOOKUP(T278, 'СПР.КАБ'!$A$35:$A$56, 'СПР.КАБ'!$B$35:$B$56, "")</f>
        <v>1.5</v>
      </c>
      <c r="W278" s="277">
        <v>1.9</v>
      </c>
      <c r="X278" s="277">
        <v>2.4</v>
      </c>
      <c r="Y278" s="277" t="s">
        <v>7971</v>
      </c>
      <c r="Z278" s="277"/>
      <c r="AA278" s="754"/>
      <c r="AB278" s="752"/>
    </row>
    <row r="279">
      <c r="A279" s="277" t="s">
        <v>7047</v>
      </c>
      <c r="B279" s="281" t="s">
        <v>4381</v>
      </c>
      <c r="C279" s="277" t="s">
        <v>4687</v>
      </c>
      <c r="D279" s="277" t="s">
        <v>4687</v>
      </c>
      <c r="E279" s="277">
        <v>2.54</v>
      </c>
      <c r="F279" s="277" t="s">
        <v>3308</v>
      </c>
      <c r="G279" s="277" t="s">
        <v>4698</v>
      </c>
      <c r="H279" s="282"/>
      <c r="I279" s="283" t="s">
        <v>4699</v>
      </c>
      <c r="J279" s="255" t="b">
        <v>0</v>
      </c>
      <c r="K279" s="255" t="b">
        <v>1</v>
      </c>
      <c r="L279" s="255" t="b">
        <v>0</v>
      </c>
      <c r="M279" s="277"/>
      <c r="N279" s="300"/>
      <c r="O279" s="282"/>
      <c r="P279" s="277"/>
      <c r="Q279" s="277"/>
      <c r="R279" s="277"/>
      <c r="S279" s="281">
        <v>24.0</v>
      </c>
      <c r="T279" s="281">
        <v>22.0</v>
      </c>
      <c r="U279" s="285">
        <f t="array" ref="U279">_xlfn.XLOOKUP(S279, 'СПР.КАБ'!$A$35:$A$56, 'СПР.КАБ'!$B$35:$B$56, "")</f>
        <v>0.2</v>
      </c>
      <c r="V279" s="285">
        <f t="array" ref="V279">_xlfn.XLOOKUP(T279, 'СПР.КАБ'!$A$35:$A$56, 'СПР.КАБ'!$B$35:$B$56, "")</f>
        <v>0.35</v>
      </c>
      <c r="W279" s="277">
        <v>0.9</v>
      </c>
      <c r="X279" s="277">
        <v>1.4</v>
      </c>
      <c r="Y279" s="277" t="s">
        <v>7984</v>
      </c>
      <c r="Z279" s="277"/>
      <c r="AA279" s="754"/>
      <c r="AB279" s="752"/>
    </row>
    <row r="280">
      <c r="A280" s="277" t="s">
        <v>7047</v>
      </c>
      <c r="B280" s="281" t="s">
        <v>4381</v>
      </c>
      <c r="C280" s="277" t="s">
        <v>4687</v>
      </c>
      <c r="D280" s="277" t="s">
        <v>4687</v>
      </c>
      <c r="E280" s="277">
        <v>2.54</v>
      </c>
      <c r="F280" s="277" t="s">
        <v>3308</v>
      </c>
      <c r="G280" s="277" t="s">
        <v>4702</v>
      </c>
      <c r="H280" s="282"/>
      <c r="I280" s="283" t="s">
        <v>4703</v>
      </c>
      <c r="J280" s="255" t="b">
        <v>0</v>
      </c>
      <c r="K280" s="255" t="b">
        <v>1</v>
      </c>
      <c r="L280" s="255" t="b">
        <v>0</v>
      </c>
      <c r="M280" s="277"/>
      <c r="N280" s="300"/>
      <c r="O280" s="282"/>
      <c r="P280" s="277"/>
      <c r="Q280" s="277"/>
      <c r="R280" s="277"/>
      <c r="S280" s="281">
        <v>20.0</v>
      </c>
      <c r="T280" s="281">
        <v>18.0</v>
      </c>
      <c r="U280" s="285">
        <f t="array" ref="U280">_xlfn.XLOOKUP(S280, 'СПР.КАБ'!$A$35:$A$56, 'СПР.КАБ'!$B$35:$B$56, "")</f>
        <v>0.5</v>
      </c>
      <c r="V280" s="285">
        <f t="array" ref="V280">_xlfn.XLOOKUP(T280, 'СПР.КАБ'!$A$35:$A$56, 'СПР.КАБ'!$B$35:$B$56, "")</f>
        <v>0.75</v>
      </c>
      <c r="W280" s="277"/>
      <c r="X280" s="277"/>
      <c r="Y280" s="277" t="s">
        <v>7984</v>
      </c>
      <c r="Z280" s="277"/>
      <c r="AA280" s="751" t="s">
        <v>7990</v>
      </c>
      <c r="AB280" s="752"/>
    </row>
    <row r="281">
      <c r="A281" s="277" t="s">
        <v>7047</v>
      </c>
      <c r="B281" s="281" t="s">
        <v>4381</v>
      </c>
      <c r="C281" s="277" t="s">
        <v>4547</v>
      </c>
      <c r="D281" s="277" t="s">
        <v>4546</v>
      </c>
      <c r="E281" s="277"/>
      <c r="F281" s="277" t="s">
        <v>3308</v>
      </c>
      <c r="G281" s="277" t="s">
        <v>4559</v>
      </c>
      <c r="H281" s="282"/>
      <c r="I281" s="283" t="s">
        <v>4560</v>
      </c>
      <c r="J281" s="255" t="b">
        <v>0</v>
      </c>
      <c r="K281" s="255" t="b">
        <v>1</v>
      </c>
      <c r="L281" s="255" t="b">
        <v>0</v>
      </c>
      <c r="M281" s="277"/>
      <c r="N281" s="300"/>
      <c r="O281" s="282"/>
      <c r="P281" s="277"/>
      <c r="Q281" s="277"/>
      <c r="R281" s="277"/>
      <c r="S281" s="281">
        <v>24.0</v>
      </c>
      <c r="T281" s="281">
        <v>22.0</v>
      </c>
      <c r="U281" s="285">
        <f t="array" ref="U281">_xlfn.XLOOKUP(S281, 'СПР.КАБ'!$A$35:$A$56, 'СПР.КАБ'!$B$35:$B$56, "")</f>
        <v>0.2</v>
      </c>
      <c r="V281" s="285">
        <f t="array" ref="V281">_xlfn.XLOOKUP(T281, 'СПР.КАБ'!$A$35:$A$56, 'СПР.КАБ'!$B$35:$B$56, "")</f>
        <v>0.35</v>
      </c>
      <c r="W281" s="277">
        <v>1.1</v>
      </c>
      <c r="X281" s="277">
        <v>1.75</v>
      </c>
      <c r="Y281" s="277" t="s">
        <v>7971</v>
      </c>
      <c r="Z281" s="277"/>
      <c r="AA281" s="754"/>
      <c r="AB281" s="752"/>
    </row>
    <row r="282">
      <c r="A282" s="277" t="s">
        <v>7047</v>
      </c>
      <c r="B282" s="281" t="s">
        <v>4381</v>
      </c>
      <c r="C282" s="277" t="s">
        <v>4547</v>
      </c>
      <c r="D282" s="277" t="s">
        <v>4546</v>
      </c>
      <c r="E282" s="277"/>
      <c r="F282" s="277" t="s">
        <v>3308</v>
      </c>
      <c r="G282" s="277" t="s">
        <v>4562</v>
      </c>
      <c r="H282" s="282"/>
      <c r="I282" s="283" t="s">
        <v>4563</v>
      </c>
      <c r="J282" s="255" t="b">
        <v>0</v>
      </c>
      <c r="K282" s="255" t="b">
        <v>1</v>
      </c>
      <c r="L282" s="255" t="b">
        <v>0</v>
      </c>
      <c r="M282" s="277"/>
      <c r="N282" s="300"/>
      <c r="O282" s="282"/>
      <c r="P282" s="277"/>
      <c r="Q282" s="277"/>
      <c r="R282" s="277"/>
      <c r="S282" s="281">
        <v>20.0</v>
      </c>
      <c r="T282" s="281">
        <v>18.0</v>
      </c>
      <c r="U282" s="285">
        <f t="array" ref="U282">_xlfn.XLOOKUP(S282, 'СПР.КАБ'!$A$35:$A$56, 'СПР.КАБ'!$B$35:$B$56, "")</f>
        <v>0.5</v>
      </c>
      <c r="V282" s="285">
        <f t="array" ref="V282">_xlfn.XLOOKUP(T282, 'СПР.КАБ'!$A$35:$A$56, 'СПР.КАБ'!$B$35:$B$56, "")</f>
        <v>0.75</v>
      </c>
      <c r="W282" s="277">
        <v>1.4</v>
      </c>
      <c r="X282" s="277">
        <v>1.9</v>
      </c>
      <c r="Y282" s="277" t="s">
        <v>7971</v>
      </c>
      <c r="Z282" s="277"/>
      <c r="AA282" s="754"/>
      <c r="AB282" s="752"/>
    </row>
    <row r="283">
      <c r="A283" s="277" t="s">
        <v>7047</v>
      </c>
      <c r="B283" s="281" t="s">
        <v>4381</v>
      </c>
      <c r="C283" s="277" t="s">
        <v>4687</v>
      </c>
      <c r="D283" s="277" t="s">
        <v>4687</v>
      </c>
      <c r="E283" s="277">
        <v>2.54</v>
      </c>
      <c r="F283" s="277" t="s">
        <v>3308</v>
      </c>
      <c r="G283" s="277" t="s">
        <v>4705</v>
      </c>
      <c r="H283" s="282"/>
      <c r="I283" s="283" t="s">
        <v>4706</v>
      </c>
      <c r="J283" s="255" t="b">
        <v>0</v>
      </c>
      <c r="K283" s="255" t="b">
        <v>1</v>
      </c>
      <c r="L283" s="255" t="b">
        <v>0</v>
      </c>
      <c r="M283" s="277"/>
      <c r="N283" s="300"/>
      <c r="O283" s="282"/>
      <c r="P283" s="277"/>
      <c r="Q283" s="277"/>
      <c r="R283" s="277"/>
      <c r="S283" s="281">
        <v>24.0</v>
      </c>
      <c r="T283" s="281">
        <v>22.0</v>
      </c>
      <c r="U283" s="285">
        <f t="array" ref="U283">_xlfn.XLOOKUP(S283, 'СПР.КАБ'!$A$35:$A$56, 'СПР.КАБ'!$B$35:$B$56, "")</f>
        <v>0.2</v>
      </c>
      <c r="V283" s="285">
        <f t="array" ref="V283">_xlfn.XLOOKUP(T283, 'СПР.КАБ'!$A$35:$A$56, 'СПР.КАБ'!$B$35:$B$56, "")</f>
        <v>0.35</v>
      </c>
      <c r="W283" s="277"/>
      <c r="X283" s="277"/>
      <c r="Y283" s="277" t="s">
        <v>7984</v>
      </c>
      <c r="Z283" s="277"/>
      <c r="AA283" s="754"/>
      <c r="AB283" s="752"/>
    </row>
    <row r="284">
      <c r="A284" s="277" t="s">
        <v>7047</v>
      </c>
      <c r="B284" s="281" t="s">
        <v>4381</v>
      </c>
      <c r="C284" s="277" t="s">
        <v>4461</v>
      </c>
      <c r="D284" s="277" t="s">
        <v>4460</v>
      </c>
      <c r="E284" s="277"/>
      <c r="F284" s="277" t="s">
        <v>3308</v>
      </c>
      <c r="G284" s="277" t="s">
        <v>4465</v>
      </c>
      <c r="H284" s="282"/>
      <c r="I284" s="283" t="s">
        <v>4466</v>
      </c>
      <c r="J284" s="255" t="b">
        <v>0</v>
      </c>
      <c r="K284" s="255" t="b">
        <v>1</v>
      </c>
      <c r="L284" s="255" t="b">
        <v>0</v>
      </c>
      <c r="M284" s="277"/>
      <c r="N284" s="300"/>
      <c r="O284" s="282"/>
      <c r="P284" s="277"/>
      <c r="Q284" s="277"/>
      <c r="R284" s="277"/>
      <c r="S284" s="281">
        <v>20.0</v>
      </c>
      <c r="T284" s="281">
        <v>14.0</v>
      </c>
      <c r="U284" s="285">
        <f t="array" ref="U284">_xlfn.XLOOKUP(S284, 'СПР.КАБ'!$A$35:$A$56, 'СПР.КАБ'!$B$35:$B$56, "")</f>
        <v>0.5</v>
      </c>
      <c r="V284" s="285">
        <f t="array" ref="V284">_xlfn.XLOOKUP(T284, 'СПР.КАБ'!$A$35:$A$56, 'СПР.КАБ'!$B$35:$B$56, "")</f>
        <v>2.5</v>
      </c>
      <c r="W284" s="277"/>
      <c r="X284" s="277">
        <v>3.3</v>
      </c>
      <c r="Y284" s="277" t="s">
        <v>7223</v>
      </c>
      <c r="Z284" s="277"/>
      <c r="AA284" s="754"/>
      <c r="AB284" s="752"/>
    </row>
    <row r="285">
      <c r="A285" s="277" t="s">
        <v>7047</v>
      </c>
      <c r="B285" s="281" t="s">
        <v>4381</v>
      </c>
      <c r="C285" s="277" t="s">
        <v>4547</v>
      </c>
      <c r="D285" s="277" t="s">
        <v>4546</v>
      </c>
      <c r="E285" s="277"/>
      <c r="F285" s="277" t="s">
        <v>3308</v>
      </c>
      <c r="G285" s="277" t="s">
        <v>4566</v>
      </c>
      <c r="H285" s="282"/>
      <c r="I285" s="283" t="s">
        <v>4567</v>
      </c>
      <c r="J285" s="255" t="b">
        <v>0</v>
      </c>
      <c r="K285" s="255" t="b">
        <v>1</v>
      </c>
      <c r="L285" s="255" t="b">
        <v>0</v>
      </c>
      <c r="M285" s="277"/>
      <c r="N285" s="300"/>
      <c r="O285" s="282"/>
      <c r="P285" s="277"/>
      <c r="Q285" s="277"/>
      <c r="R285" s="277"/>
      <c r="S285" s="281">
        <v>20.0</v>
      </c>
      <c r="T285" s="281">
        <v>18.0</v>
      </c>
      <c r="U285" s="285">
        <f t="array" ref="U285">_xlfn.XLOOKUP(S285, 'СПР.КАБ'!$A$35:$A$56, 'СПР.КАБ'!$B$35:$B$56, "")</f>
        <v>0.5</v>
      </c>
      <c r="V285" s="285">
        <f t="array" ref="V285">_xlfn.XLOOKUP(T285, 'СПР.КАБ'!$A$35:$A$56, 'СПР.КАБ'!$B$35:$B$56, "")</f>
        <v>0.75</v>
      </c>
      <c r="W285" s="277">
        <v>1.4</v>
      </c>
      <c r="X285" s="277">
        <v>1.9</v>
      </c>
      <c r="Y285" s="277" t="s">
        <v>7971</v>
      </c>
      <c r="Z285" s="277"/>
      <c r="AA285" s="754"/>
      <c r="AB285" s="752"/>
    </row>
    <row r="286">
      <c r="A286" s="277" t="s">
        <v>7047</v>
      </c>
      <c r="B286" s="281" t="s">
        <v>4381</v>
      </c>
      <c r="C286" s="277" t="s">
        <v>4461</v>
      </c>
      <c r="D286" s="277" t="s">
        <v>4460</v>
      </c>
      <c r="E286" s="277"/>
      <c r="F286" s="277" t="s">
        <v>4469</v>
      </c>
      <c r="G286" s="277" t="s">
        <v>4470</v>
      </c>
      <c r="H286" s="282"/>
      <c r="I286" s="283" t="s">
        <v>4471</v>
      </c>
      <c r="J286" s="255" t="b">
        <v>0</v>
      </c>
      <c r="K286" s="255" t="b">
        <v>1</v>
      </c>
      <c r="L286" s="255" t="b">
        <v>0</v>
      </c>
      <c r="M286" s="277"/>
      <c r="N286" s="300"/>
      <c r="O286" s="282"/>
      <c r="P286" s="277"/>
      <c r="Q286" s="277"/>
      <c r="R286" s="277"/>
      <c r="S286" s="281">
        <v>22.0</v>
      </c>
      <c r="T286" s="281">
        <v>18.0</v>
      </c>
      <c r="U286" s="285">
        <f t="array" ref="U286">_xlfn.XLOOKUP(S286, 'СПР.КАБ'!$A$35:$A$56, 'СПР.КАБ'!$B$35:$B$56, "")</f>
        <v>0.35</v>
      </c>
      <c r="V286" s="285">
        <f t="array" ref="V286">_xlfn.XLOOKUP(T286, 'СПР.КАБ'!$A$35:$A$56, 'СПР.КАБ'!$B$35:$B$56, "")</f>
        <v>0.75</v>
      </c>
      <c r="W286" s="277">
        <v>1.4</v>
      </c>
      <c r="X286" s="277">
        <v>2.4</v>
      </c>
      <c r="Y286" s="277" t="s">
        <v>7999</v>
      </c>
      <c r="Z286" s="277"/>
      <c r="AA286" s="754"/>
      <c r="AB286" s="752"/>
    </row>
    <row r="287">
      <c r="A287" s="277" t="s">
        <v>7047</v>
      </c>
      <c r="B287" s="281" t="s">
        <v>4381</v>
      </c>
      <c r="C287" s="277"/>
      <c r="D287" s="762" t="s">
        <v>4514</v>
      </c>
      <c r="E287" s="277"/>
      <c r="F287" s="277" t="s">
        <v>3308</v>
      </c>
      <c r="G287" s="277" t="s">
        <v>4497</v>
      </c>
      <c r="H287" s="282"/>
      <c r="I287" s="283" t="s">
        <v>4498</v>
      </c>
      <c r="J287" s="255" t="b">
        <v>0</v>
      </c>
      <c r="K287" s="255" t="b">
        <v>1</v>
      </c>
      <c r="L287" s="255" t="b">
        <v>0</v>
      </c>
      <c r="M287" s="277"/>
      <c r="N287" s="300"/>
      <c r="O287" s="282"/>
      <c r="P287" s="277"/>
      <c r="Q287" s="277"/>
      <c r="R287" s="277"/>
      <c r="S287" s="281">
        <v>20.0</v>
      </c>
      <c r="T287" s="281">
        <v>17.0</v>
      </c>
      <c r="U287" s="285">
        <f t="array" ref="U287">_xlfn.XLOOKUP(S287, 'СПР.КАБ'!$A$35:$A$56, 'СПР.КАБ'!$B$35:$B$56, "")</f>
        <v>0.5</v>
      </c>
      <c r="V287" s="285">
        <f t="array" ref="V287">_xlfn.XLOOKUP(T287, 'СПР.КАБ'!$A$35:$A$56, 'СПР.КАБ'!$B$35:$B$56, "")</f>
        <v>1</v>
      </c>
      <c r="W287" s="277">
        <v>1.4</v>
      </c>
      <c r="X287" s="277">
        <v>2.1</v>
      </c>
      <c r="Y287" s="277" t="s">
        <v>7971</v>
      </c>
      <c r="Z287" s="277"/>
      <c r="AA287" s="754"/>
      <c r="AB287" s="752"/>
    </row>
    <row r="288">
      <c r="A288" s="277" t="s">
        <v>7047</v>
      </c>
      <c r="B288" s="281" t="s">
        <v>4381</v>
      </c>
      <c r="C288" s="277" t="s">
        <v>4392</v>
      </c>
      <c r="D288" s="277" t="s">
        <v>4391</v>
      </c>
      <c r="E288" s="277"/>
      <c r="F288" s="277" t="s">
        <v>4393</v>
      </c>
      <c r="G288" s="277" t="s">
        <v>4394</v>
      </c>
      <c r="H288" s="282"/>
      <c r="I288" s="283" t="s">
        <v>4395</v>
      </c>
      <c r="J288" s="255" t="b">
        <v>0</v>
      </c>
      <c r="K288" s="255" t="b">
        <v>1</v>
      </c>
      <c r="L288" s="255" t="b">
        <v>0</v>
      </c>
      <c r="M288" s="277"/>
      <c r="N288" s="300"/>
      <c r="O288" s="282"/>
      <c r="P288" s="277"/>
      <c r="Q288" s="277"/>
      <c r="R288" s="277"/>
      <c r="S288" s="281">
        <v>22.0</v>
      </c>
      <c r="T288" s="281">
        <v>18.0</v>
      </c>
      <c r="U288" s="285">
        <f t="array" ref="U288">_xlfn.XLOOKUP(S288, 'СПР.КАБ'!$A$35:$A$56, 'СПР.КАБ'!$B$35:$B$56, "")</f>
        <v>0.35</v>
      </c>
      <c r="V288" s="285">
        <f t="array" ref="V288">_xlfn.XLOOKUP(T288, 'СПР.КАБ'!$A$35:$A$56, 'СПР.КАБ'!$B$35:$B$56, "")</f>
        <v>0.75</v>
      </c>
      <c r="W288" s="277">
        <v>2.16</v>
      </c>
      <c r="X288" s="277">
        <v>3.18</v>
      </c>
      <c r="Y288" s="277" t="s">
        <v>8002</v>
      </c>
      <c r="Z288" s="277"/>
      <c r="AA288" s="754"/>
      <c r="AB288" s="752"/>
    </row>
    <row r="289">
      <c r="A289" s="277" t="s">
        <v>7047</v>
      </c>
      <c r="B289" s="281" t="s">
        <v>4381</v>
      </c>
      <c r="C289" s="277" t="s">
        <v>4461</v>
      </c>
      <c r="D289" s="277" t="s">
        <v>4460</v>
      </c>
      <c r="E289" s="277"/>
      <c r="F289" s="277" t="s">
        <v>4474</v>
      </c>
      <c r="G289" s="277" t="s">
        <v>4475</v>
      </c>
      <c r="H289" s="282"/>
      <c r="I289" s="283" t="s">
        <v>4476</v>
      </c>
      <c r="J289" s="255" t="b">
        <v>0</v>
      </c>
      <c r="K289" s="255" t="b">
        <v>1</v>
      </c>
      <c r="L289" s="255" t="b">
        <v>0</v>
      </c>
      <c r="M289" s="277"/>
      <c r="N289" s="300"/>
      <c r="O289" s="282"/>
      <c r="P289" s="277"/>
      <c r="Q289" s="277"/>
      <c r="R289" s="277"/>
      <c r="S289" s="281">
        <v>16.0</v>
      </c>
      <c r="T289" s="281">
        <v>14.0</v>
      </c>
      <c r="U289" s="285">
        <f t="array" ref="U289">_xlfn.XLOOKUP(S289, 'СПР.КАБ'!$A$35:$A$56, 'СПР.КАБ'!$B$35:$B$56, "")</f>
        <v>1.5</v>
      </c>
      <c r="V289" s="285">
        <f t="array" ref="V289">_xlfn.XLOOKUP(T289, 'СПР.КАБ'!$A$35:$A$56, 'СПР.КАБ'!$B$35:$B$56, "")</f>
        <v>2.5</v>
      </c>
      <c r="W289" s="277">
        <v>2.5</v>
      </c>
      <c r="X289" s="277">
        <v>3.8</v>
      </c>
      <c r="Y289" s="277" t="s">
        <v>8000</v>
      </c>
      <c r="Z289" s="277"/>
      <c r="AA289" s="754"/>
      <c r="AB289" s="752"/>
    </row>
    <row r="290">
      <c r="A290" s="282"/>
      <c r="B290" s="763"/>
      <c r="C290" s="282"/>
      <c r="D290" s="282"/>
      <c r="E290" s="282"/>
      <c r="F290" s="282"/>
      <c r="G290" s="258"/>
      <c r="H290" s="282"/>
      <c r="I290" s="283"/>
      <c r="J290" s="255"/>
      <c r="K290" s="255"/>
      <c r="L290" s="255"/>
      <c r="M290" s="282"/>
      <c r="N290" s="300"/>
      <c r="O290" s="282"/>
      <c r="P290" s="282"/>
      <c r="Q290" s="282"/>
      <c r="R290" s="282"/>
      <c r="S290" s="763"/>
      <c r="T290" s="763"/>
      <c r="U290" s="327"/>
      <c r="V290" s="327"/>
      <c r="W290" s="282"/>
      <c r="X290" s="282"/>
      <c r="Y290" s="282"/>
      <c r="Z290" s="282"/>
      <c r="AA290" s="753"/>
      <c r="AB290" s="764"/>
    </row>
    <row r="291">
      <c r="A291" s="278"/>
      <c r="B291" s="331"/>
      <c r="C291" s="257"/>
      <c r="D291" s="257"/>
      <c r="E291" s="257"/>
      <c r="F291" s="257"/>
      <c r="G291" s="296"/>
      <c r="H291" s="259"/>
      <c r="I291" s="260"/>
      <c r="J291" s="255" t="b">
        <v>0</v>
      </c>
      <c r="K291" s="255" t="b">
        <v>0</v>
      </c>
      <c r="L291" s="255" t="b">
        <v>0</v>
      </c>
      <c r="M291" s="261"/>
      <c r="N291" s="263"/>
      <c r="O291" s="263"/>
      <c r="P291" s="264"/>
      <c r="Q291" s="265"/>
      <c r="R291" s="261"/>
      <c r="S291" s="332"/>
      <c r="T291" s="332"/>
      <c r="U291" s="261" t="str">
        <f t="array" ref="U291">_xlfn.XLOOKUP(S291, СПР.МОНТ[AWG], СПР.МОНТ[ГОСТ], "")</f>
        <v/>
      </c>
      <c r="V291" s="261" t="str">
        <f t="array" ref="V291">_xlfn.XLOOKUP(T291, СПР.МОНТ[AWG], СПР.МОНТ[ГОСТ], "")</f>
        <v/>
      </c>
      <c r="W291" s="267"/>
      <c r="X291" s="267"/>
      <c r="Y291" s="261"/>
      <c r="Z291" s="261"/>
      <c r="AA291" s="750"/>
      <c r="AB291" s="764"/>
    </row>
    <row r="292">
      <c r="A292" s="278"/>
      <c r="B292" s="331"/>
      <c r="C292" s="257"/>
      <c r="D292" s="257"/>
      <c r="E292" s="257"/>
      <c r="F292" s="257"/>
      <c r="G292" s="296"/>
      <c r="H292" s="259"/>
      <c r="I292" s="260"/>
      <c r="J292" s="255" t="b">
        <v>0</v>
      </c>
      <c r="K292" s="255" t="b">
        <v>0</v>
      </c>
      <c r="L292" s="255" t="b">
        <v>0</v>
      </c>
      <c r="M292" s="261"/>
      <c r="N292" s="263"/>
      <c r="O292" s="263"/>
      <c r="P292" s="264"/>
      <c r="Q292" s="265"/>
      <c r="R292" s="261"/>
      <c r="S292" s="332"/>
      <c r="T292" s="332"/>
      <c r="U292" s="261" t="str">
        <f t="array" ref="U292">_xlfn.XLOOKUP(S292, СПР.МОНТ[AWG], СПР.МОНТ[ГОСТ], "")</f>
        <v/>
      </c>
      <c r="V292" s="261" t="str">
        <f t="array" ref="V292">_xlfn.XLOOKUP(T292, СПР.МОНТ[AWG], СПР.МОНТ[ГОСТ], "")</f>
        <v/>
      </c>
      <c r="W292" s="267"/>
      <c r="X292" s="267"/>
      <c r="Y292" s="261"/>
      <c r="Z292" s="261"/>
      <c r="AA292" s="750"/>
      <c r="AB292" s="764"/>
    </row>
    <row r="293">
      <c r="A293" s="278"/>
      <c r="B293" s="331"/>
      <c r="C293" s="257"/>
      <c r="D293" s="257"/>
      <c r="E293" s="257"/>
      <c r="F293" s="257"/>
      <c r="G293" s="296"/>
      <c r="H293" s="259"/>
      <c r="I293" s="260"/>
      <c r="J293" s="255" t="b">
        <v>0</v>
      </c>
      <c r="K293" s="255" t="b">
        <v>0</v>
      </c>
      <c r="L293" s="255" t="b">
        <v>0</v>
      </c>
      <c r="M293" s="261"/>
      <c r="N293" s="263"/>
      <c r="O293" s="263"/>
      <c r="P293" s="264"/>
      <c r="Q293" s="265"/>
      <c r="R293" s="261"/>
      <c r="S293" s="332"/>
      <c r="T293" s="332"/>
      <c r="U293" s="261" t="str">
        <f t="array" ref="U293">_xlfn.XLOOKUP(S293, СПР.МОНТ[AWG], СПР.МОНТ[ГОСТ], "")</f>
        <v/>
      </c>
      <c r="V293" s="261" t="str">
        <f t="array" ref="V293">_xlfn.XLOOKUP(T293, СПР.МОНТ[AWG], СПР.МОНТ[ГОСТ], "")</f>
        <v/>
      </c>
      <c r="W293" s="267"/>
      <c r="X293" s="267"/>
      <c r="Y293" s="261"/>
      <c r="Z293" s="261"/>
      <c r="AA293" s="750"/>
      <c r="AB293" s="764"/>
    </row>
    <row r="294">
      <c r="A294" s="278"/>
      <c r="B294" s="331"/>
      <c r="C294" s="257"/>
      <c r="D294" s="257"/>
      <c r="E294" s="257"/>
      <c r="F294" s="257"/>
      <c r="G294" s="296"/>
      <c r="H294" s="259"/>
      <c r="I294" s="260"/>
      <c r="J294" s="255" t="b">
        <v>0</v>
      </c>
      <c r="K294" s="255" t="b">
        <v>0</v>
      </c>
      <c r="L294" s="255" t="b">
        <v>0</v>
      </c>
      <c r="M294" s="261"/>
      <c r="N294" s="263"/>
      <c r="O294" s="263"/>
      <c r="P294" s="264"/>
      <c r="Q294" s="265"/>
      <c r="R294" s="261"/>
      <c r="S294" s="332"/>
      <c r="T294" s="332"/>
      <c r="U294" s="261" t="str">
        <f t="array" ref="U294">_xlfn.XLOOKUP(S294, СПР.МОНТ[AWG], СПР.МОНТ[ГОСТ], "")</f>
        <v/>
      </c>
      <c r="V294" s="261" t="str">
        <f t="array" ref="V294">_xlfn.XLOOKUP(T294, СПР.МОНТ[AWG], СПР.МОНТ[ГОСТ], "")</f>
        <v/>
      </c>
      <c r="W294" s="267"/>
      <c r="X294" s="267"/>
      <c r="Y294" s="261"/>
      <c r="Z294" s="261"/>
      <c r="AA294" s="750"/>
      <c r="AB294" s="764"/>
    </row>
    <row r="295">
      <c r="A295" s="278"/>
      <c r="B295" s="331"/>
      <c r="C295" s="257"/>
      <c r="D295" s="257"/>
      <c r="E295" s="257"/>
      <c r="F295" s="257"/>
      <c r="G295" s="296"/>
      <c r="H295" s="259"/>
      <c r="I295" s="260"/>
      <c r="J295" s="255" t="b">
        <v>0</v>
      </c>
      <c r="K295" s="255" t="b">
        <v>0</v>
      </c>
      <c r="L295" s="255" t="b">
        <v>0</v>
      </c>
      <c r="M295" s="261"/>
      <c r="N295" s="263"/>
      <c r="O295" s="263"/>
      <c r="P295" s="264"/>
      <c r="Q295" s="265"/>
      <c r="R295" s="261"/>
      <c r="S295" s="332"/>
      <c r="T295" s="332"/>
      <c r="U295" s="261" t="str">
        <f t="array" ref="U295">_xlfn.XLOOKUP(S295, СПР.МОНТ[AWG], СПР.МОНТ[ГОСТ], "")</f>
        <v/>
      </c>
      <c r="V295" s="261" t="str">
        <f t="array" ref="V295">_xlfn.XLOOKUP(T295, СПР.МОНТ[AWG], СПР.МОНТ[ГОСТ], "")</f>
        <v/>
      </c>
      <c r="W295" s="267"/>
      <c r="X295" s="267"/>
      <c r="Y295" s="261"/>
      <c r="Z295" s="261"/>
      <c r="AA295" s="750"/>
      <c r="AB295" s="764"/>
    </row>
    <row r="296">
      <c r="A296" s="278"/>
      <c r="B296" s="331"/>
      <c r="C296" s="257"/>
      <c r="D296" s="257"/>
      <c r="E296" s="257"/>
      <c r="F296" s="257"/>
      <c r="G296" s="296"/>
      <c r="H296" s="259"/>
      <c r="I296" s="260"/>
      <c r="J296" s="255" t="b">
        <v>0</v>
      </c>
      <c r="K296" s="255" t="b">
        <v>0</v>
      </c>
      <c r="L296" s="255" t="b">
        <v>0</v>
      </c>
      <c r="M296" s="261"/>
      <c r="N296" s="263"/>
      <c r="O296" s="263"/>
      <c r="P296" s="264"/>
      <c r="Q296" s="265"/>
      <c r="R296" s="261"/>
      <c r="S296" s="332"/>
      <c r="T296" s="332"/>
      <c r="U296" s="261" t="str">
        <f t="array" ref="U296">_xlfn.XLOOKUP(S296, СПР.МОНТ[AWG], СПР.МОНТ[ГОСТ], "")</f>
        <v/>
      </c>
      <c r="V296" s="261" t="str">
        <f t="array" ref="V296">_xlfn.XLOOKUP(T296, СПР.МОНТ[AWG], СПР.МОНТ[ГОСТ], "")</f>
        <v/>
      </c>
      <c r="W296" s="267"/>
      <c r="X296" s="267"/>
      <c r="Y296" s="261"/>
      <c r="Z296" s="261"/>
      <c r="AA296" s="750"/>
      <c r="AB296" s="764"/>
    </row>
    <row r="297">
      <c r="A297" s="278"/>
      <c r="B297" s="331"/>
      <c r="C297" s="257"/>
      <c r="D297" s="257"/>
      <c r="E297" s="257"/>
      <c r="F297" s="257"/>
      <c r="G297" s="296"/>
      <c r="H297" s="259"/>
      <c r="I297" s="260"/>
      <c r="J297" s="255" t="b">
        <v>0</v>
      </c>
      <c r="K297" s="255" t="b">
        <v>0</v>
      </c>
      <c r="L297" s="255" t="b">
        <v>0</v>
      </c>
      <c r="M297" s="261"/>
      <c r="N297" s="263"/>
      <c r="O297" s="263"/>
      <c r="P297" s="264"/>
      <c r="Q297" s="265"/>
      <c r="R297" s="261"/>
      <c r="S297" s="332"/>
      <c r="T297" s="332"/>
      <c r="U297" s="261" t="str">
        <f t="array" ref="U297">_xlfn.XLOOKUP(S297, СПР.МОНТ[AWG], СПР.МОНТ[ГОСТ], "")</f>
        <v/>
      </c>
      <c r="V297" s="261" t="str">
        <f t="array" ref="V297">_xlfn.XLOOKUP(T297, СПР.МОНТ[AWG], СПР.МОНТ[ГОСТ], "")</f>
        <v/>
      </c>
      <c r="W297" s="267"/>
      <c r="X297" s="267"/>
      <c r="Y297" s="261"/>
      <c r="Z297" s="261"/>
      <c r="AA297" s="750"/>
      <c r="AB297" s="764"/>
    </row>
    <row r="298">
      <c r="A298" s="278"/>
      <c r="B298" s="331"/>
      <c r="C298" s="257"/>
      <c r="D298" s="257"/>
      <c r="E298" s="257"/>
      <c r="F298" s="257"/>
      <c r="G298" s="296"/>
      <c r="H298" s="259"/>
      <c r="I298" s="260"/>
      <c r="J298" s="255" t="b">
        <v>0</v>
      </c>
      <c r="K298" s="255" t="b">
        <v>0</v>
      </c>
      <c r="L298" s="255" t="b">
        <v>0</v>
      </c>
      <c r="M298" s="261"/>
      <c r="N298" s="263"/>
      <c r="O298" s="263"/>
      <c r="P298" s="264"/>
      <c r="Q298" s="265"/>
      <c r="R298" s="261"/>
      <c r="S298" s="332"/>
      <c r="T298" s="332"/>
      <c r="U298" s="261" t="str">
        <f t="array" ref="U298">_xlfn.XLOOKUP(S298, СПР.МОНТ[AWG], СПР.МОНТ[ГОСТ], "")</f>
        <v/>
      </c>
      <c r="V298" s="261" t="str">
        <f t="array" ref="V298">_xlfn.XLOOKUP(T298, СПР.МОНТ[AWG], СПР.МОНТ[ГОСТ], "")</f>
        <v/>
      </c>
      <c r="W298" s="267"/>
      <c r="X298" s="267"/>
      <c r="Y298" s="261"/>
      <c r="Z298" s="261"/>
      <c r="AA298" s="750"/>
      <c r="AB298" s="764"/>
    </row>
    <row r="299">
      <c r="A299" s="278"/>
      <c r="B299" s="331"/>
      <c r="C299" s="257"/>
      <c r="D299" s="257"/>
      <c r="E299" s="257"/>
      <c r="F299" s="257"/>
      <c r="G299" s="296"/>
      <c r="H299" s="259"/>
      <c r="I299" s="260"/>
      <c r="J299" s="255" t="b">
        <v>0</v>
      </c>
      <c r="K299" s="255" t="b">
        <v>0</v>
      </c>
      <c r="L299" s="255" t="b">
        <v>0</v>
      </c>
      <c r="M299" s="261"/>
      <c r="N299" s="263"/>
      <c r="O299" s="263"/>
      <c r="P299" s="264"/>
      <c r="Q299" s="265"/>
      <c r="R299" s="261"/>
      <c r="S299" s="332"/>
      <c r="T299" s="332"/>
      <c r="U299" s="261" t="str">
        <f t="array" ref="U299">_xlfn.XLOOKUP(S299, СПР.МОНТ[AWG], СПР.МОНТ[ГОСТ], "")</f>
        <v/>
      </c>
      <c r="V299" s="261" t="str">
        <f t="array" ref="V299">_xlfn.XLOOKUP(T299, СПР.МОНТ[AWG], СПР.МОНТ[ГОСТ], "")</f>
        <v/>
      </c>
      <c r="W299" s="267"/>
      <c r="X299" s="267"/>
      <c r="Y299" s="261"/>
      <c r="Z299" s="261"/>
      <c r="AA299" s="750"/>
      <c r="AB299" s="764"/>
    </row>
    <row r="300">
      <c r="A300" s="278"/>
      <c r="B300" s="331"/>
      <c r="C300" s="257"/>
      <c r="D300" s="257"/>
      <c r="E300" s="257"/>
      <c r="F300" s="257"/>
      <c r="G300" s="296"/>
      <c r="H300" s="259"/>
      <c r="I300" s="260"/>
      <c r="J300" s="255" t="b">
        <v>0</v>
      </c>
      <c r="K300" s="255" t="b">
        <v>0</v>
      </c>
      <c r="L300" s="255" t="b">
        <v>0</v>
      </c>
      <c r="M300" s="261"/>
      <c r="N300" s="263"/>
      <c r="O300" s="263"/>
      <c r="P300" s="264"/>
      <c r="Q300" s="265"/>
      <c r="R300" s="261"/>
      <c r="S300" s="332"/>
      <c r="T300" s="332"/>
      <c r="U300" s="261" t="str">
        <f t="array" ref="U300">_xlfn.XLOOKUP(S300, СПР.МОНТ[AWG], СПР.МОНТ[ГОСТ], "")</f>
        <v/>
      </c>
      <c r="V300" s="261" t="str">
        <f t="array" ref="V300">_xlfn.XLOOKUP(T300, СПР.МОНТ[AWG], СПР.МОНТ[ГОСТ], "")</f>
        <v/>
      </c>
      <c r="W300" s="267"/>
      <c r="X300" s="267"/>
      <c r="Y300" s="261"/>
      <c r="Z300" s="261"/>
      <c r="AA300" s="750"/>
      <c r="AB300" s="764"/>
    </row>
    <row r="301">
      <c r="A301" s="278"/>
      <c r="B301" s="331"/>
      <c r="C301" s="257"/>
      <c r="D301" s="257"/>
      <c r="E301" s="257"/>
      <c r="F301" s="257"/>
      <c r="G301" s="296"/>
      <c r="H301" s="259"/>
      <c r="I301" s="260"/>
      <c r="J301" s="255" t="b">
        <v>0</v>
      </c>
      <c r="K301" s="255" t="b">
        <v>0</v>
      </c>
      <c r="L301" s="255" t="b">
        <v>0</v>
      </c>
      <c r="M301" s="261"/>
      <c r="N301" s="263"/>
      <c r="O301" s="263"/>
      <c r="P301" s="264"/>
      <c r="Q301" s="265"/>
      <c r="R301" s="261"/>
      <c r="S301" s="332"/>
      <c r="T301" s="332"/>
      <c r="U301" s="261" t="str">
        <f t="array" ref="U301">_xlfn.XLOOKUP(S301, СПР.МОНТ[AWG], СПР.МОНТ[ГОСТ], "")</f>
        <v/>
      </c>
      <c r="V301" s="261" t="str">
        <f t="array" ref="V301">_xlfn.XLOOKUP(T301, СПР.МОНТ[AWG], СПР.МОНТ[ГОСТ], "")</f>
        <v/>
      </c>
      <c r="W301" s="267"/>
      <c r="X301" s="267"/>
      <c r="Y301" s="261"/>
      <c r="Z301" s="261"/>
      <c r="AA301" s="750"/>
      <c r="AB301" s="764"/>
    </row>
    <row r="302">
      <c r="A302" s="278"/>
      <c r="B302" s="331"/>
      <c r="C302" s="257"/>
      <c r="D302" s="257"/>
      <c r="E302" s="257"/>
      <c r="F302" s="257"/>
      <c r="G302" s="296"/>
      <c r="H302" s="259"/>
      <c r="I302" s="260"/>
      <c r="J302" s="255" t="b">
        <v>0</v>
      </c>
      <c r="K302" s="255" t="b">
        <v>0</v>
      </c>
      <c r="L302" s="255" t="b">
        <v>0</v>
      </c>
      <c r="M302" s="261"/>
      <c r="N302" s="263"/>
      <c r="O302" s="263"/>
      <c r="P302" s="264"/>
      <c r="Q302" s="265"/>
      <c r="R302" s="261"/>
      <c r="S302" s="332"/>
      <c r="T302" s="332"/>
      <c r="U302" s="261" t="str">
        <f t="array" ref="U302">_xlfn.XLOOKUP(S302, СПР.МОНТ[AWG], СПР.МОНТ[ГОСТ], "")</f>
        <v/>
      </c>
      <c r="V302" s="261" t="str">
        <f t="array" ref="V302">_xlfn.XLOOKUP(T302, СПР.МОНТ[AWG], СПР.МОНТ[ГОСТ], "")</f>
        <v/>
      </c>
      <c r="W302" s="267"/>
      <c r="X302" s="267"/>
      <c r="Y302" s="261"/>
      <c r="Z302" s="261"/>
      <c r="AA302" s="750"/>
      <c r="AB302" s="764"/>
    </row>
    <row r="303">
      <c r="A303" s="278"/>
      <c r="B303" s="331"/>
      <c r="C303" s="257"/>
      <c r="D303" s="257"/>
      <c r="E303" s="257"/>
      <c r="F303" s="257"/>
      <c r="G303" s="296"/>
      <c r="H303" s="259"/>
      <c r="I303" s="260"/>
      <c r="J303" s="255" t="b">
        <v>0</v>
      </c>
      <c r="K303" s="255" t="b">
        <v>0</v>
      </c>
      <c r="L303" s="255" t="b">
        <v>0</v>
      </c>
      <c r="M303" s="261"/>
      <c r="N303" s="263"/>
      <c r="O303" s="263"/>
      <c r="P303" s="264"/>
      <c r="Q303" s="265"/>
      <c r="R303" s="261"/>
      <c r="S303" s="332"/>
      <c r="T303" s="332"/>
      <c r="U303" s="261" t="str">
        <f t="array" ref="U303">_xlfn.XLOOKUP(S303, СПР.МОНТ[AWG], СПР.МОНТ[ГОСТ], "")</f>
        <v/>
      </c>
      <c r="V303" s="261" t="str">
        <f t="array" ref="V303">_xlfn.XLOOKUP(T303, СПР.МОНТ[AWG], СПР.МОНТ[ГОСТ], "")</f>
        <v/>
      </c>
      <c r="W303" s="267"/>
      <c r="X303" s="267"/>
      <c r="Y303" s="261"/>
      <c r="Z303" s="261"/>
      <c r="AA303" s="750"/>
      <c r="AB303" s="764"/>
    </row>
    <row r="304">
      <c r="A304" s="278"/>
      <c r="B304" s="331"/>
      <c r="C304" s="257"/>
      <c r="D304" s="257"/>
      <c r="E304" s="257"/>
      <c r="F304" s="257"/>
      <c r="G304" s="296"/>
      <c r="H304" s="259"/>
      <c r="I304" s="260"/>
      <c r="J304" s="255" t="b">
        <v>0</v>
      </c>
      <c r="K304" s="255" t="b">
        <v>0</v>
      </c>
      <c r="L304" s="255" t="b">
        <v>0</v>
      </c>
      <c r="M304" s="261"/>
      <c r="N304" s="263"/>
      <c r="O304" s="263"/>
      <c r="P304" s="264"/>
      <c r="Q304" s="265"/>
      <c r="R304" s="261"/>
      <c r="S304" s="332"/>
      <c r="T304" s="332"/>
      <c r="U304" s="261" t="str">
        <f t="array" ref="U304">_xlfn.XLOOKUP(S304, СПР.МОНТ[AWG], СПР.МОНТ[ГОСТ], "")</f>
        <v/>
      </c>
      <c r="V304" s="261" t="str">
        <f t="array" ref="V304">_xlfn.XLOOKUP(T304, СПР.МОНТ[AWG], СПР.МОНТ[ГОСТ], "")</f>
        <v/>
      </c>
      <c r="W304" s="267"/>
      <c r="X304" s="267"/>
      <c r="Y304" s="261"/>
      <c r="Z304" s="261"/>
      <c r="AA304" s="750"/>
      <c r="AB304" s="764"/>
    </row>
    <row r="305">
      <c r="A305" s="278"/>
      <c r="B305" s="331"/>
      <c r="C305" s="257"/>
      <c r="D305" s="257"/>
      <c r="E305" s="257"/>
      <c r="F305" s="257"/>
      <c r="G305" s="296"/>
      <c r="H305" s="259"/>
      <c r="I305" s="260"/>
      <c r="J305" s="255" t="b">
        <v>0</v>
      </c>
      <c r="K305" s="255" t="b">
        <v>0</v>
      </c>
      <c r="L305" s="255" t="b">
        <v>0</v>
      </c>
      <c r="M305" s="261"/>
      <c r="N305" s="263"/>
      <c r="O305" s="263"/>
      <c r="P305" s="264"/>
      <c r="Q305" s="265"/>
      <c r="R305" s="261"/>
      <c r="S305" s="332"/>
      <c r="T305" s="332"/>
      <c r="U305" s="261" t="str">
        <f t="array" ref="U305">_xlfn.XLOOKUP(S305, СПР.МОНТ[AWG], СПР.МОНТ[ГОСТ], "")</f>
        <v/>
      </c>
      <c r="V305" s="261" t="str">
        <f t="array" ref="V305">_xlfn.XLOOKUP(T305, СПР.МОНТ[AWG], СПР.МОНТ[ГОСТ], "")</f>
        <v/>
      </c>
      <c r="W305" s="267"/>
      <c r="X305" s="267"/>
      <c r="Y305" s="261"/>
      <c r="Z305" s="261"/>
      <c r="AA305" s="750"/>
      <c r="AB305" s="764"/>
    </row>
    <row r="306">
      <c r="A306" s="278"/>
      <c r="B306" s="331"/>
      <c r="C306" s="257"/>
      <c r="D306" s="257"/>
      <c r="E306" s="257"/>
      <c r="F306" s="257"/>
      <c r="G306" s="296"/>
      <c r="H306" s="259"/>
      <c r="I306" s="260"/>
      <c r="J306" s="255" t="b">
        <v>0</v>
      </c>
      <c r="K306" s="255" t="b">
        <v>0</v>
      </c>
      <c r="L306" s="255" t="b">
        <v>0</v>
      </c>
      <c r="M306" s="261"/>
      <c r="N306" s="263"/>
      <c r="O306" s="263"/>
      <c r="P306" s="264"/>
      <c r="Q306" s="265"/>
      <c r="R306" s="261"/>
      <c r="S306" s="332"/>
      <c r="T306" s="332"/>
      <c r="U306" s="261" t="str">
        <f t="array" ref="U306">_xlfn.XLOOKUP(S306, СПР.МОНТ[AWG], СПР.МОНТ[ГОСТ], "")</f>
        <v/>
      </c>
      <c r="V306" s="261" t="str">
        <f t="array" ref="V306">_xlfn.XLOOKUP(T306, СПР.МОНТ[AWG], СПР.МОНТ[ГОСТ], "")</f>
        <v/>
      </c>
      <c r="W306" s="267"/>
      <c r="X306" s="267"/>
      <c r="Y306" s="261"/>
      <c r="Z306" s="261"/>
      <c r="AA306" s="750"/>
      <c r="AB306" s="764"/>
    </row>
    <row r="307">
      <c r="A307" s="278"/>
      <c r="B307" s="331"/>
      <c r="C307" s="257"/>
      <c r="D307" s="257"/>
      <c r="E307" s="257"/>
      <c r="F307" s="257"/>
      <c r="G307" s="296"/>
      <c r="H307" s="259"/>
      <c r="I307" s="260"/>
      <c r="J307" s="255" t="b">
        <v>0</v>
      </c>
      <c r="K307" s="255" t="b">
        <v>0</v>
      </c>
      <c r="L307" s="255" t="b">
        <v>0</v>
      </c>
      <c r="M307" s="261"/>
      <c r="N307" s="263"/>
      <c r="O307" s="263"/>
      <c r="P307" s="264"/>
      <c r="Q307" s="265"/>
      <c r="R307" s="261"/>
      <c r="S307" s="332"/>
      <c r="T307" s="332"/>
      <c r="U307" s="261" t="str">
        <f t="array" ref="U307">_xlfn.XLOOKUP(S307, СПР.МОНТ[AWG], СПР.МОНТ[ГОСТ], "")</f>
        <v/>
      </c>
      <c r="V307" s="261" t="str">
        <f t="array" ref="V307">_xlfn.XLOOKUP(T307, СПР.МОНТ[AWG], СПР.МОНТ[ГОСТ], "")</f>
        <v/>
      </c>
      <c r="W307" s="267"/>
      <c r="X307" s="267"/>
      <c r="Y307" s="261"/>
      <c r="Z307" s="261"/>
      <c r="AA307" s="750"/>
      <c r="AB307" s="764"/>
    </row>
    <row r="308">
      <c r="A308" s="278"/>
      <c r="B308" s="331"/>
      <c r="C308" s="257"/>
      <c r="D308" s="257"/>
      <c r="E308" s="257"/>
      <c r="F308" s="257"/>
      <c r="G308" s="296"/>
      <c r="H308" s="259"/>
      <c r="I308" s="260"/>
      <c r="J308" s="255" t="b">
        <v>0</v>
      </c>
      <c r="K308" s="255" t="b">
        <v>0</v>
      </c>
      <c r="L308" s="255" t="b">
        <v>0</v>
      </c>
      <c r="M308" s="261"/>
      <c r="N308" s="263"/>
      <c r="O308" s="263"/>
      <c r="P308" s="264"/>
      <c r="Q308" s="265"/>
      <c r="R308" s="261"/>
      <c r="S308" s="332"/>
      <c r="T308" s="332"/>
      <c r="U308" s="261" t="str">
        <f t="array" ref="U308">_xlfn.XLOOKUP(S308, СПР.МОНТ[AWG], СПР.МОНТ[ГОСТ], "")</f>
        <v/>
      </c>
      <c r="V308" s="261" t="str">
        <f t="array" ref="V308">_xlfn.XLOOKUP(T308, СПР.МОНТ[AWG], СПР.МОНТ[ГОСТ], "")</f>
        <v/>
      </c>
      <c r="W308" s="267"/>
      <c r="X308" s="267"/>
      <c r="Y308" s="261"/>
      <c r="Z308" s="261"/>
      <c r="AA308" s="750"/>
      <c r="AB308" s="764"/>
    </row>
    <row r="309">
      <c r="A309" s="278"/>
      <c r="B309" s="331"/>
      <c r="C309" s="257"/>
      <c r="D309" s="257"/>
      <c r="E309" s="257"/>
      <c r="F309" s="257"/>
      <c r="G309" s="296"/>
      <c r="H309" s="259"/>
      <c r="I309" s="260"/>
      <c r="J309" s="255" t="b">
        <v>0</v>
      </c>
      <c r="K309" s="255" t="b">
        <v>0</v>
      </c>
      <c r="L309" s="255" t="b">
        <v>0</v>
      </c>
      <c r="M309" s="261"/>
      <c r="N309" s="263"/>
      <c r="O309" s="263"/>
      <c r="P309" s="264"/>
      <c r="Q309" s="265"/>
      <c r="R309" s="261"/>
      <c r="S309" s="332"/>
      <c r="T309" s="332"/>
      <c r="U309" s="261" t="str">
        <f t="array" ref="U309">_xlfn.XLOOKUP(S309, СПР.МОНТ[AWG], СПР.МОНТ[ГОСТ], "")</f>
        <v/>
      </c>
      <c r="V309" s="261" t="str">
        <f t="array" ref="V309">_xlfn.XLOOKUP(T309, СПР.МОНТ[AWG], СПР.МОНТ[ГОСТ], "")</f>
        <v/>
      </c>
      <c r="W309" s="267"/>
      <c r="X309" s="267"/>
      <c r="Y309" s="261"/>
      <c r="Z309" s="261"/>
      <c r="AA309" s="750"/>
      <c r="AB309" s="764"/>
    </row>
    <row r="310">
      <c r="A310" s="278"/>
      <c r="B310" s="331"/>
      <c r="C310" s="257"/>
      <c r="D310" s="257"/>
      <c r="E310" s="257"/>
      <c r="F310" s="257"/>
      <c r="G310" s="296"/>
      <c r="H310" s="259"/>
      <c r="I310" s="260"/>
      <c r="J310" s="255" t="b">
        <v>0</v>
      </c>
      <c r="K310" s="255" t="b">
        <v>0</v>
      </c>
      <c r="L310" s="255" t="b">
        <v>0</v>
      </c>
      <c r="M310" s="261"/>
      <c r="N310" s="263"/>
      <c r="O310" s="263"/>
      <c r="P310" s="264"/>
      <c r="Q310" s="265"/>
      <c r="R310" s="261"/>
      <c r="S310" s="332"/>
      <c r="T310" s="332"/>
      <c r="U310" s="261" t="str">
        <f t="array" ref="U310">_xlfn.XLOOKUP(S310, СПР.МОНТ[AWG], СПР.МОНТ[ГОСТ], "")</f>
        <v/>
      </c>
      <c r="V310" s="261" t="str">
        <f t="array" ref="V310">_xlfn.XLOOKUP(T310, СПР.МОНТ[AWG], СПР.МОНТ[ГОСТ], "")</f>
        <v/>
      </c>
      <c r="W310" s="267"/>
      <c r="X310" s="267"/>
      <c r="Y310" s="261"/>
      <c r="Z310" s="261"/>
      <c r="AA310" s="750"/>
      <c r="AB310" s="764"/>
    </row>
    <row r="311">
      <c r="A311" s="278"/>
      <c r="B311" s="331"/>
      <c r="C311" s="257"/>
      <c r="D311" s="257"/>
      <c r="E311" s="257"/>
      <c r="F311" s="257"/>
      <c r="G311" s="296"/>
      <c r="H311" s="259"/>
      <c r="I311" s="260"/>
      <c r="J311" s="255" t="b">
        <v>0</v>
      </c>
      <c r="K311" s="255" t="b">
        <v>0</v>
      </c>
      <c r="L311" s="255" t="b">
        <v>0</v>
      </c>
      <c r="M311" s="261"/>
      <c r="N311" s="263"/>
      <c r="O311" s="263"/>
      <c r="P311" s="264"/>
      <c r="Q311" s="265"/>
      <c r="R311" s="261"/>
      <c r="S311" s="332"/>
      <c r="T311" s="332"/>
      <c r="U311" s="261" t="str">
        <f t="array" ref="U311">_xlfn.XLOOKUP(S311, СПР.МОНТ[AWG], СПР.МОНТ[ГОСТ], "")</f>
        <v/>
      </c>
      <c r="V311" s="261" t="str">
        <f t="array" ref="V311">_xlfn.XLOOKUP(T311, СПР.МОНТ[AWG], СПР.МОНТ[ГОСТ], "")</f>
        <v/>
      </c>
      <c r="W311" s="267"/>
      <c r="X311" s="267"/>
      <c r="Y311" s="261"/>
      <c r="Z311" s="261"/>
      <c r="AA311" s="750"/>
      <c r="AB311" s="764"/>
    </row>
    <row r="312">
      <c r="A312" s="278"/>
      <c r="B312" s="331"/>
      <c r="C312" s="257"/>
      <c r="D312" s="257"/>
      <c r="E312" s="257"/>
      <c r="F312" s="257"/>
      <c r="G312" s="296"/>
      <c r="H312" s="259"/>
      <c r="I312" s="260"/>
      <c r="J312" s="255" t="b">
        <v>0</v>
      </c>
      <c r="K312" s="255" t="b">
        <v>0</v>
      </c>
      <c r="L312" s="255" t="b">
        <v>0</v>
      </c>
      <c r="M312" s="261"/>
      <c r="N312" s="263"/>
      <c r="O312" s="263"/>
      <c r="P312" s="264"/>
      <c r="Q312" s="265"/>
      <c r="R312" s="261"/>
      <c r="S312" s="332"/>
      <c r="T312" s="332"/>
      <c r="U312" s="261" t="str">
        <f t="array" ref="U312">_xlfn.XLOOKUP(S312, СПР.МОНТ[AWG], СПР.МОНТ[ГОСТ], "")</f>
        <v/>
      </c>
      <c r="V312" s="261" t="str">
        <f t="array" ref="V312">_xlfn.XLOOKUP(T312, СПР.МОНТ[AWG], СПР.МОНТ[ГОСТ], "")</f>
        <v/>
      </c>
      <c r="W312" s="267"/>
      <c r="X312" s="267"/>
      <c r="Y312" s="261"/>
      <c r="Z312" s="261"/>
      <c r="AA312" s="750"/>
      <c r="AB312" s="764"/>
    </row>
    <row r="313">
      <c r="A313" s="278"/>
      <c r="B313" s="331"/>
      <c r="C313" s="257"/>
      <c r="D313" s="257"/>
      <c r="E313" s="257"/>
      <c r="F313" s="257"/>
      <c r="G313" s="296"/>
      <c r="H313" s="259"/>
      <c r="I313" s="260"/>
      <c r="J313" s="255" t="b">
        <v>0</v>
      </c>
      <c r="K313" s="255" t="b">
        <v>0</v>
      </c>
      <c r="L313" s="255" t="b">
        <v>0</v>
      </c>
      <c r="M313" s="261"/>
      <c r="N313" s="263"/>
      <c r="O313" s="263"/>
      <c r="P313" s="264"/>
      <c r="Q313" s="265"/>
      <c r="R313" s="261"/>
      <c r="S313" s="332"/>
      <c r="T313" s="332"/>
      <c r="U313" s="261" t="str">
        <f t="array" ref="U313">_xlfn.XLOOKUP(S313, СПР.МОНТ[AWG], СПР.МОНТ[ГОСТ], "")</f>
        <v/>
      </c>
      <c r="V313" s="261" t="str">
        <f t="array" ref="V313">_xlfn.XLOOKUP(T313, СПР.МОНТ[AWG], СПР.МОНТ[ГОСТ], "")</f>
        <v/>
      </c>
      <c r="W313" s="267"/>
      <c r="X313" s="267"/>
      <c r="Y313" s="261"/>
      <c r="Z313" s="261"/>
      <c r="AA313" s="750"/>
      <c r="AB313" s="764"/>
    </row>
    <row r="314">
      <c r="A314" s="278"/>
      <c r="B314" s="331"/>
      <c r="C314" s="257"/>
      <c r="D314" s="257"/>
      <c r="E314" s="257"/>
      <c r="F314" s="257"/>
      <c r="G314" s="296"/>
      <c r="H314" s="259"/>
      <c r="I314" s="260"/>
      <c r="J314" s="255" t="b">
        <v>0</v>
      </c>
      <c r="K314" s="255" t="b">
        <v>0</v>
      </c>
      <c r="L314" s="255" t="b">
        <v>0</v>
      </c>
      <c r="M314" s="261"/>
      <c r="N314" s="263"/>
      <c r="O314" s="263"/>
      <c r="P314" s="264"/>
      <c r="Q314" s="265"/>
      <c r="R314" s="261"/>
      <c r="S314" s="332"/>
      <c r="T314" s="332"/>
      <c r="U314" s="261" t="str">
        <f t="array" ref="U314">_xlfn.XLOOKUP(S314, СПР.МОНТ[AWG], СПР.МОНТ[ГОСТ], "")</f>
        <v/>
      </c>
      <c r="V314" s="261" t="str">
        <f t="array" ref="V314">_xlfn.XLOOKUP(T314, СПР.МОНТ[AWG], СПР.МОНТ[ГОСТ], "")</f>
        <v/>
      </c>
      <c r="W314" s="267"/>
      <c r="X314" s="267"/>
      <c r="Y314" s="261"/>
      <c r="Z314" s="261"/>
      <c r="AA314" s="750"/>
      <c r="AB314" s="764"/>
    </row>
    <row r="315">
      <c r="A315" s="278"/>
      <c r="B315" s="331"/>
      <c r="C315" s="257"/>
      <c r="D315" s="257"/>
      <c r="E315" s="257"/>
      <c r="F315" s="257"/>
      <c r="G315" s="296"/>
      <c r="H315" s="259"/>
      <c r="I315" s="260"/>
      <c r="J315" s="255" t="b">
        <v>0</v>
      </c>
      <c r="K315" s="255" t="b">
        <v>0</v>
      </c>
      <c r="L315" s="255" t="b">
        <v>0</v>
      </c>
      <c r="M315" s="261"/>
      <c r="N315" s="263"/>
      <c r="O315" s="263"/>
      <c r="P315" s="264"/>
      <c r="Q315" s="265"/>
      <c r="R315" s="261"/>
      <c r="S315" s="332"/>
      <c r="T315" s="332"/>
      <c r="U315" s="261" t="str">
        <f t="array" ref="U315">_xlfn.XLOOKUP(S315, СПР.МОНТ[AWG], СПР.МОНТ[ГОСТ], "")</f>
        <v/>
      </c>
      <c r="V315" s="261" t="str">
        <f t="array" ref="V315">_xlfn.XLOOKUP(T315, СПР.МОНТ[AWG], СПР.МОНТ[ГОСТ], "")</f>
        <v/>
      </c>
      <c r="W315" s="267"/>
      <c r="X315" s="267"/>
      <c r="Y315" s="261"/>
      <c r="Z315" s="261"/>
      <c r="AA315" s="750"/>
      <c r="AB315" s="764"/>
    </row>
    <row r="316">
      <c r="A316" s="278"/>
      <c r="B316" s="331"/>
      <c r="C316" s="257"/>
      <c r="D316" s="257"/>
      <c r="E316" s="257"/>
      <c r="F316" s="257"/>
      <c r="G316" s="296"/>
      <c r="H316" s="259"/>
      <c r="I316" s="260"/>
      <c r="J316" s="255" t="b">
        <v>0</v>
      </c>
      <c r="K316" s="255" t="b">
        <v>0</v>
      </c>
      <c r="L316" s="255" t="b">
        <v>0</v>
      </c>
      <c r="M316" s="261"/>
      <c r="N316" s="263"/>
      <c r="O316" s="263"/>
      <c r="P316" s="264"/>
      <c r="Q316" s="265"/>
      <c r="R316" s="261"/>
      <c r="S316" s="332"/>
      <c r="T316" s="332"/>
      <c r="U316" s="261" t="str">
        <f t="array" ref="U316">_xlfn.XLOOKUP(S316, СПР.МОНТ[AWG], СПР.МОНТ[ГОСТ], "")</f>
        <v/>
      </c>
      <c r="V316" s="261" t="str">
        <f t="array" ref="V316">_xlfn.XLOOKUP(T316, СПР.МОНТ[AWG], СПР.МОНТ[ГОСТ], "")</f>
        <v/>
      </c>
      <c r="W316" s="267"/>
      <c r="X316" s="267"/>
      <c r="Y316" s="261"/>
      <c r="Z316" s="261"/>
      <c r="AA316" s="750"/>
      <c r="AB316" s="764"/>
    </row>
    <row r="317">
      <c r="A317" s="278"/>
      <c r="B317" s="331"/>
      <c r="C317" s="257"/>
      <c r="D317" s="257"/>
      <c r="E317" s="257"/>
      <c r="F317" s="257"/>
      <c r="G317" s="296"/>
      <c r="H317" s="259"/>
      <c r="I317" s="260"/>
      <c r="J317" s="255" t="b">
        <v>0</v>
      </c>
      <c r="K317" s="255" t="b">
        <v>0</v>
      </c>
      <c r="L317" s="255" t="b">
        <v>0</v>
      </c>
      <c r="M317" s="261"/>
      <c r="N317" s="263"/>
      <c r="O317" s="263"/>
      <c r="P317" s="264"/>
      <c r="Q317" s="265"/>
      <c r="R317" s="261"/>
      <c r="S317" s="332"/>
      <c r="T317" s="332"/>
      <c r="U317" s="261" t="str">
        <f t="array" ref="U317">_xlfn.XLOOKUP(S317, СПР.МОНТ[AWG], СПР.МОНТ[ГОСТ], "")</f>
        <v/>
      </c>
      <c r="V317" s="261" t="str">
        <f t="array" ref="V317">_xlfn.XLOOKUP(T317, СПР.МОНТ[AWG], СПР.МОНТ[ГОСТ], "")</f>
        <v/>
      </c>
      <c r="W317" s="267"/>
      <c r="X317" s="267"/>
      <c r="Y317" s="261"/>
      <c r="Z317" s="261"/>
      <c r="AA317" s="750"/>
      <c r="AB317" s="764"/>
    </row>
  </sheetData>
  <dataValidations>
    <dataValidation type="list" allowBlank="1" sqref="B2:B317">
      <formula1>"JST,Molex,KLS,TE,Hirose,Connfly,JAE,КВТ,-"</formula1>
    </dataValidation>
    <dataValidation type="custom" allowBlank="1" showDropDown="1" sqref="U2:V317">
      <formula1>AND(ISNUMBER(U2),(NOT(OR(NOT(ISERROR(DATEVALUE(U2))), AND(ISNUMBER(U2), LEFT(CELL("format", U2))="D")))))</formula1>
    </dataValidation>
    <dataValidation allowBlank="1" showDropDown="1" sqref="N2:N317"/>
    <dataValidation type="list" allowBlank="1" sqref="S2:T317">
      <formula1>#REF!</formula1>
    </dataValidation>
  </dataValidations>
  <hyperlinks>
    <hyperlink r:id="rId1" ref="AA2"/>
    <hyperlink r:id="rId2" ref="AA3"/>
    <hyperlink r:id="rId3" ref="AA4"/>
    <hyperlink r:id="rId4" ref="AA5"/>
    <hyperlink r:id="rId5" ref="AA6"/>
    <hyperlink r:id="rId6" ref="AA7"/>
    <hyperlink r:id="rId7" ref="AA8"/>
    <hyperlink r:id="rId8" ref="AA9"/>
    <hyperlink r:id="rId9" ref="AA10"/>
    <hyperlink r:id="rId10" ref="AA11"/>
    <hyperlink r:id="rId11" ref="AA12"/>
    <hyperlink r:id="rId12" ref="AA13"/>
    <hyperlink r:id="rId13" ref="AA14"/>
    <hyperlink r:id="rId14" ref="AA15"/>
    <hyperlink r:id="rId15" ref="AA16"/>
    <hyperlink r:id="rId16" ref="AA17"/>
    <hyperlink r:id="rId17" ref="AA18"/>
    <hyperlink r:id="rId18" ref="AA19"/>
    <hyperlink r:id="rId19" ref="AA20"/>
    <hyperlink r:id="rId20" ref="AA21"/>
    <hyperlink r:id="rId21" ref="AA22"/>
    <hyperlink r:id="rId22" ref="AA23"/>
    <hyperlink r:id="rId23" ref="AA24"/>
    <hyperlink r:id="rId24" ref="AA25"/>
    <hyperlink r:id="rId25" ref="AA26"/>
    <hyperlink r:id="rId26" ref="AA27"/>
    <hyperlink r:id="rId27" ref="AA28"/>
    <hyperlink r:id="rId28" ref="AA29"/>
    <hyperlink r:id="rId29" ref="AA30"/>
    <hyperlink r:id="rId30" ref="AA31"/>
    <hyperlink r:id="rId31" ref="AA32"/>
    <hyperlink r:id="rId32" ref="AA33"/>
    <hyperlink r:id="rId33" ref="AA34"/>
    <hyperlink r:id="rId34" ref="AA35"/>
    <hyperlink r:id="rId35" ref="AA36"/>
    <hyperlink r:id="rId36" ref="AA37"/>
    <hyperlink r:id="rId37" ref="AA38"/>
    <hyperlink r:id="rId38" ref="AA39"/>
    <hyperlink r:id="rId39" ref="AA40"/>
    <hyperlink r:id="rId40" ref="AA41"/>
    <hyperlink r:id="rId41" ref="AA42"/>
    <hyperlink r:id="rId42" ref="AA43"/>
    <hyperlink r:id="rId43" ref="AA44"/>
    <hyperlink r:id="rId44" ref="AA45"/>
    <hyperlink r:id="rId45" ref="AA46"/>
    <hyperlink r:id="rId46" ref="AA47"/>
    <hyperlink r:id="rId47" ref="AA48"/>
    <hyperlink r:id="rId48" ref="AA49"/>
    <hyperlink r:id="rId49" ref="AA50"/>
    <hyperlink r:id="rId50" ref="AA51"/>
    <hyperlink r:id="rId51" ref="AA52"/>
    <hyperlink r:id="rId52" ref="AA53"/>
    <hyperlink r:id="rId53" ref="AA54"/>
    <hyperlink r:id="rId54" ref="AA55"/>
    <hyperlink r:id="rId55" ref="AA56"/>
    <hyperlink r:id="rId56" ref="AA57"/>
    <hyperlink r:id="rId57" ref="AA58"/>
    <hyperlink r:id="rId58" ref="AA59"/>
    <hyperlink r:id="rId59" ref="AA60"/>
    <hyperlink r:id="rId60" ref="AA61"/>
    <hyperlink r:id="rId61" ref="AA62"/>
    <hyperlink r:id="rId62" ref="AA63"/>
    <hyperlink r:id="rId63" ref="AA64"/>
    <hyperlink r:id="rId64" ref="AA65"/>
    <hyperlink r:id="rId65" ref="AA67"/>
    <hyperlink r:id="rId66" ref="AA68"/>
    <hyperlink r:id="rId67" ref="AA69"/>
    <hyperlink r:id="rId68" ref="AA70"/>
    <hyperlink r:id="rId69" ref="AA71"/>
    <hyperlink r:id="rId70" ref="AA72"/>
    <hyperlink r:id="rId71" ref="AA73"/>
    <hyperlink r:id="rId72" ref="AA74"/>
    <hyperlink r:id="rId73" ref="AA75"/>
    <hyperlink r:id="rId74" ref="AA76"/>
    <hyperlink r:id="rId75" ref="AA77"/>
    <hyperlink r:id="rId76" ref="AA78"/>
    <hyperlink r:id="rId77" ref="AA79"/>
    <hyperlink r:id="rId78" ref="AA80"/>
    <hyperlink r:id="rId79" ref="AA81"/>
    <hyperlink r:id="rId80" ref="AA82"/>
    <hyperlink r:id="rId81" ref="AA83"/>
    <hyperlink r:id="rId82" ref="AA84"/>
    <hyperlink r:id="rId83" ref="AA85"/>
    <hyperlink r:id="rId84" ref="AA86"/>
    <hyperlink r:id="rId85" ref="AA87"/>
    <hyperlink r:id="rId86" ref="AA88"/>
    <hyperlink r:id="rId87" ref="AA89"/>
    <hyperlink r:id="rId88" ref="AA90"/>
    <hyperlink r:id="rId89" ref="AA91"/>
    <hyperlink r:id="rId90" ref="AA92"/>
    <hyperlink r:id="rId91" ref="AA93"/>
    <hyperlink r:id="rId92" ref="AA94"/>
    <hyperlink r:id="rId93" ref="AA95"/>
    <hyperlink r:id="rId94" ref="AA96"/>
    <hyperlink r:id="rId95" ref="AA97"/>
    <hyperlink r:id="rId96" ref="AA98"/>
    <hyperlink r:id="rId97" ref="AA99"/>
    <hyperlink r:id="rId98" ref="AA100"/>
    <hyperlink r:id="rId99" ref="AA101"/>
    <hyperlink r:id="rId100" ref="AA102"/>
    <hyperlink r:id="rId101" ref="AA103"/>
    <hyperlink r:id="rId102" ref="AA104"/>
    <hyperlink r:id="rId103" ref="AA105"/>
    <hyperlink r:id="rId104" ref="AA106"/>
    <hyperlink r:id="rId105" ref="AA107"/>
    <hyperlink r:id="rId106" ref="AA108"/>
    <hyperlink r:id="rId107" ref="AA109"/>
    <hyperlink r:id="rId108" ref="AA110"/>
    <hyperlink r:id="rId109" ref="AA111"/>
    <hyperlink r:id="rId110" ref="AA112"/>
    <hyperlink r:id="rId111" ref="AA113"/>
    <hyperlink r:id="rId112" ref="AA114"/>
    <hyperlink r:id="rId113" ref="AA115"/>
    <hyperlink r:id="rId114" ref="AA116"/>
    <hyperlink r:id="rId115" ref="AA117"/>
    <hyperlink r:id="rId116" ref="AA118"/>
    <hyperlink r:id="rId117" ref="AA119"/>
    <hyperlink r:id="rId118" ref="AA120"/>
    <hyperlink r:id="rId119" ref="AA121"/>
    <hyperlink r:id="rId120" ref="AA122"/>
    <hyperlink r:id="rId121" ref="AA123"/>
    <hyperlink r:id="rId122" ref="AA124"/>
    <hyperlink r:id="rId123" ref="AA125"/>
    <hyperlink r:id="rId124" ref="AA126"/>
    <hyperlink r:id="rId125" ref="AA127"/>
    <hyperlink r:id="rId126" ref="AA128"/>
    <hyperlink r:id="rId127" ref="AA129"/>
    <hyperlink r:id="rId128" ref="AA130"/>
    <hyperlink r:id="rId129" ref="AA131"/>
    <hyperlink r:id="rId130" ref="AA132"/>
    <hyperlink r:id="rId131" ref="AA133"/>
    <hyperlink r:id="rId132" ref="AA134"/>
    <hyperlink r:id="rId133" ref="AA135"/>
    <hyperlink r:id="rId134" ref="AA136"/>
    <hyperlink r:id="rId135" ref="AA137"/>
    <hyperlink r:id="rId136" ref="AA138"/>
    <hyperlink r:id="rId137" ref="AA139"/>
    <hyperlink r:id="rId138" ref="AA142"/>
    <hyperlink r:id="rId139" ref="AA143"/>
    <hyperlink r:id="rId140" ref="AA144"/>
    <hyperlink r:id="rId141" ref="AA145"/>
    <hyperlink r:id="rId142" ref="AA146"/>
    <hyperlink r:id="rId143" ref="AA147"/>
    <hyperlink r:id="rId144" ref="AA148"/>
    <hyperlink r:id="rId145" ref="AA149"/>
    <hyperlink r:id="rId146" ref="AA150"/>
    <hyperlink r:id="rId147" ref="AA151"/>
    <hyperlink r:id="rId148" ref="AA152"/>
    <hyperlink r:id="rId149" ref="AA153"/>
    <hyperlink r:id="rId150" ref="AA154"/>
    <hyperlink r:id="rId151" ref="AA155"/>
    <hyperlink r:id="rId152" ref="AA156"/>
    <hyperlink r:id="rId153" ref="AA157"/>
    <hyperlink r:id="rId154" ref="AA158"/>
    <hyperlink r:id="rId155" ref="AA159"/>
    <hyperlink r:id="rId156" ref="AA160"/>
    <hyperlink r:id="rId157" ref="AA161"/>
    <hyperlink r:id="rId158" ref="AA162"/>
    <hyperlink r:id="rId159" ref="AA163"/>
    <hyperlink r:id="rId160" ref="AA164"/>
    <hyperlink r:id="rId161" ref="AA165"/>
    <hyperlink r:id="rId162" ref="AA166"/>
    <hyperlink r:id="rId163" ref="AA167"/>
    <hyperlink r:id="rId164" ref="AA168"/>
    <hyperlink r:id="rId165" ref="AA169"/>
    <hyperlink r:id="rId166" ref="AA170"/>
    <hyperlink r:id="rId167" ref="AA171"/>
    <hyperlink r:id="rId168" ref="AA172"/>
    <hyperlink r:id="rId169" ref="AA173"/>
    <hyperlink r:id="rId170" ref="AA174"/>
    <hyperlink r:id="rId171" ref="AA175"/>
    <hyperlink r:id="rId172" ref="AA176"/>
    <hyperlink r:id="rId173" ref="AA177"/>
    <hyperlink r:id="rId174" ref="AA178"/>
    <hyperlink r:id="rId175" ref="AA179"/>
    <hyperlink r:id="rId176" ref="AA180"/>
    <hyperlink r:id="rId177" ref="AA181"/>
    <hyperlink r:id="rId178" ref="AA182"/>
    <hyperlink r:id="rId179" ref="AA183"/>
    <hyperlink r:id="rId180" ref="AA184"/>
    <hyperlink r:id="rId181" ref="AA185"/>
    <hyperlink r:id="rId182" ref="AA186"/>
    <hyperlink r:id="rId183" ref="AA187"/>
    <hyperlink r:id="rId184" ref="AA188"/>
    <hyperlink r:id="rId185" ref="AA189"/>
    <hyperlink r:id="rId186" ref="AA190"/>
    <hyperlink r:id="rId187" ref="AA191"/>
    <hyperlink r:id="rId188" ref="AA192"/>
    <hyperlink r:id="rId189" ref="AA193"/>
    <hyperlink r:id="rId190" ref="AA194"/>
    <hyperlink r:id="rId191" ref="AA195"/>
    <hyperlink r:id="rId192" ref="AA196"/>
    <hyperlink r:id="rId193" ref="AA197"/>
    <hyperlink r:id="rId194" ref="AA198"/>
    <hyperlink r:id="rId195" ref="AA199"/>
    <hyperlink r:id="rId196" ref="AA200"/>
    <hyperlink r:id="rId197" ref="AA201"/>
    <hyperlink r:id="rId198" ref="AA202"/>
    <hyperlink r:id="rId199" ref="AA203"/>
    <hyperlink r:id="rId200" ref="AA204"/>
    <hyperlink r:id="rId201" ref="AA205"/>
    <hyperlink r:id="rId202" ref="AA206"/>
    <hyperlink r:id="rId203" ref="AA207"/>
    <hyperlink r:id="rId204" ref="AA208"/>
    <hyperlink r:id="rId205" ref="AA209"/>
    <hyperlink r:id="rId206" ref="AA210"/>
    <hyperlink r:id="rId207" ref="AA211"/>
    <hyperlink r:id="rId208" ref="AA212"/>
    <hyperlink r:id="rId209" ref="AA213"/>
    <hyperlink r:id="rId210" ref="AA214"/>
    <hyperlink r:id="rId211" ref="AA215"/>
    <hyperlink r:id="rId212" ref="AA216"/>
    <hyperlink r:id="rId213" ref="AA217"/>
    <hyperlink r:id="rId214" ref="AA218"/>
    <hyperlink r:id="rId215" ref="AA219"/>
    <hyperlink r:id="rId216" ref="AA220"/>
    <hyperlink r:id="rId217" ref="AA221"/>
    <hyperlink r:id="rId218" ref="AA222"/>
    <hyperlink r:id="rId219" ref="AA223"/>
    <hyperlink r:id="rId220" ref="AA224"/>
    <hyperlink r:id="rId221" ref="AA225"/>
    <hyperlink r:id="rId222" ref="AA226"/>
    <hyperlink r:id="rId223" ref="AA227"/>
    <hyperlink r:id="rId224" ref="AA228"/>
    <hyperlink r:id="rId225" ref="AA229"/>
    <hyperlink r:id="rId226" ref="AA230"/>
    <hyperlink r:id="rId227" ref="AA231"/>
    <hyperlink r:id="rId228" ref="AA232"/>
    <hyperlink r:id="rId229" ref="AA233"/>
    <hyperlink r:id="rId230" ref="AA234"/>
    <hyperlink r:id="rId231" ref="AA235"/>
    <hyperlink r:id="rId232" ref="AA236"/>
    <hyperlink r:id="rId233" ref="AA237"/>
    <hyperlink r:id="rId234" ref="AA238"/>
    <hyperlink r:id="rId235" ref="AA239"/>
    <hyperlink r:id="rId236" ref="AA240"/>
    <hyperlink r:id="rId237" ref="AA241"/>
    <hyperlink r:id="rId238" ref="AA242"/>
    <hyperlink r:id="rId239" ref="AA243"/>
    <hyperlink r:id="rId240" ref="AA244"/>
    <hyperlink r:id="rId241" ref="AA245"/>
    <hyperlink r:id="rId242" ref="AA246"/>
    <hyperlink r:id="rId243" ref="AA247"/>
    <hyperlink r:id="rId244" ref="AA248"/>
    <hyperlink r:id="rId245" ref="AA249"/>
    <hyperlink r:id="rId246" ref="AA250"/>
    <hyperlink r:id="rId247" ref="AA251"/>
    <hyperlink r:id="rId248" ref="AA252"/>
    <hyperlink r:id="rId249" ref="AA253"/>
    <hyperlink r:id="rId250" ref="AA254"/>
    <hyperlink r:id="rId251" ref="AA255"/>
    <hyperlink r:id="rId252" ref="AA256"/>
    <hyperlink r:id="rId253" ref="AA257"/>
    <hyperlink r:id="rId254" ref="AA258"/>
    <hyperlink r:id="rId255" ref="AA259"/>
    <hyperlink r:id="rId256" ref="AA260"/>
    <hyperlink r:id="rId257" ref="AA261"/>
    <hyperlink r:id="rId258" ref="AA262"/>
    <hyperlink r:id="rId259" ref="AA263"/>
    <hyperlink r:id="rId260" ref="AA264"/>
    <hyperlink r:id="rId261" ref="AA265"/>
    <hyperlink r:id="rId262" ref="AA266"/>
    <hyperlink r:id="rId263" ref="AA268"/>
    <hyperlink r:id="rId264" ref="AA269"/>
    <hyperlink r:id="rId265" ref="AA270"/>
    <hyperlink r:id="rId266" ref="AA271"/>
    <hyperlink r:id="rId267" ref="AA272"/>
    <hyperlink r:id="rId268" ref="AA280"/>
  </hyperlinks>
  <drawing r:id="rId269"/>
  <tableParts count="1">
    <tablePart r:id="rId271"/>
  </tableParts>
</worksheet>
</file>